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RECAP" sheetId="2" state="visible" r:id="rId2"/>
    <sheet xmlns:r="http://schemas.openxmlformats.org/officeDocument/2006/relationships" name="OFF ROAD RETURN" sheetId="3" state="visible" r:id="rId3"/>
    <sheet xmlns:r="http://schemas.openxmlformats.org/officeDocument/2006/relationships" name="ON ROAD RETURN" sheetId="4" state="visible" r:id="rId4"/>
    <sheet xmlns:r="http://schemas.openxmlformats.org/officeDocument/2006/relationships" name="REVIEW" sheetId="5" state="visible" r:id="rId5"/>
    <sheet xmlns:r="http://schemas.openxmlformats.org/officeDocument/2006/relationships" name="AR SALES" sheetId="6" state="visible" r:id="rId6"/>
    <sheet xmlns:r="http://schemas.openxmlformats.org/officeDocument/2006/relationships" name="TERSE" sheetId="7" state="visible" r:id="rId7"/>
    <sheet xmlns:r="http://schemas.openxmlformats.org/officeDocument/2006/relationships" name="RATES" sheetId="8" state="visible" r:id="rId8"/>
    <sheet xmlns:r="http://schemas.openxmlformats.org/officeDocument/2006/relationships" name="CODES" sheetId="9" state="visible" r:id="rId9"/>
  </sheets>
  <definedNames>
    <definedName name="MonthStart">RATES!$H$6</definedName>
    <definedName name="MonthEnd">RATES!$I$6</definedName>
    <definedName name="OffCodes">'OFF ROAD RETURN'!$A$5:$A$170</definedName>
    <definedName name="OffTaxable">'OFF ROAD RETURN'!$G$5:$G$170</definedName>
    <definedName name="OnCodes">'ON ROAD RETURN'!$A$5:$A$336</definedName>
    <definedName name="OnFuelType">'ON ROAD RETURN'!$M$5:$M$336</definedName>
    <definedName name="OnGallons">'ON ROAD RETURN'!$E$5:$E$336</definedName>
    <definedName name="OnExempt">'ON ROAD RETURN'!$F$5:$F$336</definedName>
    <definedName name="OnTaxableSales">'ON ROAD RETURN'!$H$5:$H$336</definedName>
    <definedName name="OnGoesOn">'ON ROAD RETURN'!$N$5:$N$336</definedName>
    <definedName name="ReturnMonth">RECAP!$C$3</definedName>
    <definedName name="OffAccount">RECAP!$C$15</definedName>
    <definedName name="OnAccount">RECAP!$D$15</definedName>
    <definedName name="OffLines">RECAP!$C$19:$C$31</definedName>
    <definedName name="OnLines">RECAP!$D$19:$D$31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m/d/yyyy"/>
    <numFmt numFmtId="166" formatCode="0.000%"/>
    <numFmt numFmtId="167" formatCode="0.0%"/>
    <numFmt numFmtId="168" formatCode="#,##0.0"/>
    <numFmt numFmtId="169" formatCode="mmmm yyyy"/>
  </numFmts>
  <fonts count="6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0"/>
    </font>
    <font>
      <name val="Arial"/>
      <b val="1"/>
      <sz val="10"/>
    </font>
    <font>
      <name val="Arial"/>
      <i val="1"/>
      <sz val="10"/>
    </font>
    <font>
      <name val="Arial"/>
      <color rgb="000000FF"/>
      <sz val="10"/>
    </font>
  </fonts>
  <fills count="4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bottom style="thin">
        <color rgb="0099999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9" fontId="5" fillId="3" borderId="0" pivotButton="0" quotePrefix="0" xfId="0"/>
    <xf numFmtId="0" fontId="4" fillId="0" borderId="0" pivotButton="0" quotePrefix="0" xfId="0"/>
    <xf numFmtId="4" fontId="5" fillId="3" borderId="0" pivotButton="0" quotePrefix="0" xfId="0"/>
    <xf numFmtId="4" fontId="2" fillId="0" borderId="0" pivotButton="0" quotePrefix="0" xfId="0"/>
    <xf numFmtId="4" fontId="3" fillId="0" borderId="0" pivotButton="0" quotePrefix="0" xfId="0"/>
    <xf numFmtId="0" fontId="5" fillId="3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vertical="top" wrapText="1"/>
    </xf>
    <xf numFmtId="4" fontId="3" fillId="0" borderId="1" pivotButton="0" quotePrefix="0" xfId="0"/>
    <xf numFmtId="167" fontId="2" fillId="0" borderId="0" pivotButton="0" quotePrefix="0" xfId="0"/>
    <xf numFmtId="3" fontId="3" fillId="0" borderId="1" pivotButton="0" quotePrefix="0" xfId="0"/>
    <xf numFmtId="168" fontId="3" fillId="0" borderId="1" pivotButton="0" quotePrefix="0" xfId="0"/>
    <xf numFmtId="3" fontId="2" fillId="0" borderId="0" pivotButton="0" quotePrefix="0" xfId="0"/>
    <xf numFmtId="168" fontId="2" fillId="0" borderId="0" pivotButton="0" quotePrefix="0" xfId="0"/>
    <xf numFmtId="3" fontId="3" fillId="0" borderId="0" pivotButton="0" quotePrefix="0" xfId="0"/>
    <xf numFmtId="166" fontId="2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dxfs count="4">
    <dxf>
      <font>
        <name val="Arial"/>
        <b val="1"/>
        <color rgb="00FFFFFF"/>
        <sz val="10"/>
      </font>
      <fill>
        <patternFill patternType="solid">
          <fgColor rgb="00C00000"/>
          <bgColor rgb="00C00000"/>
        </patternFill>
      </fill>
    </dxf>
    <dxf>
      <fill>
        <patternFill patternType="solid">
          <fgColor rgb="00C6EFCE"/>
          <bgColor rgb="00C6EFCE"/>
        </patternFill>
      </fill>
    </dxf>
    <dxf>
      <font>
        <name val="Arial"/>
        <color rgb="00A6A6A6"/>
        <sz val="10"/>
      </font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0AD47"/>
    <outlinePr summaryBelow="1" summaryRight="1"/>
    <pageSetUpPr/>
  </sheetPr>
  <dimension ref="B2:B59"/>
  <sheetViews>
    <sheetView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2">
      <c r="B2" s="1" t="inlineStr">
        <is>
          <t>Georgia sales tax workbook</t>
        </is>
      </c>
    </row>
    <row r="3">
      <c r="B3" s="2" t="inlineStr"/>
    </row>
    <row r="4">
      <c r="B4" s="2" t="inlineStr">
        <is>
          <t>One rule: yellow cells are the only cells you type in. Everything else calculates itself.</t>
        </is>
      </c>
    </row>
    <row r="5">
      <c r="B5" s="2" t="inlineStr"/>
    </row>
    <row r="6">
      <c r="B6" s="3" t="inlineStr">
        <is>
          <t>EVERY MONTH:</t>
        </is>
      </c>
    </row>
    <row r="7">
      <c r="B7" s="2" t="inlineStr">
        <is>
          <t>1. Run the AR sales tax report for Georgia for the month. Copy the whole thing, headers and all,</t>
        </is>
      </c>
    </row>
    <row r="8">
      <c r="B8" s="2" t="inlineStr">
        <is>
          <t xml:space="preserve">   and paste it into the AR SALES tab starting at cell A1, replacing what's there.</t>
        </is>
      </c>
    </row>
    <row r="9">
      <c r="B9" s="2" t="inlineStr">
        <is>
          <t>2. Run the TERSE for Georgia for the same month. Paste it into the TERSE tab the same way, at A1.</t>
        </is>
      </c>
    </row>
    <row r="10">
      <c r="B10" s="2" t="inlineStr">
        <is>
          <t>3. On RECAP, type the month (the first of it, like 9/1/2026) and the collected general ledger amount.</t>
        </is>
      </c>
    </row>
    <row r="11">
      <c r="B11" s="2" t="inlineStr">
        <is>
          <t>4. Press Get rates on RECAP and pick the state's ST-3 import template for the month's quarter,</t>
        </is>
      </c>
    </row>
    <row r="12">
      <c r="B12" s="2" t="inlineStr">
        <is>
          <t xml:space="preserve">   downloaded from dor.georgia.gov/sales-use-tax-import. Every county's rate comes from it.</t>
        </is>
      </c>
    </row>
    <row r="13">
      <c r="B13" s="2" t="inlineStr">
        <is>
          <t xml:space="preserve">   The rates stay until the next quarter, so this is once a quarter.</t>
        </is>
      </c>
    </row>
    <row r="14">
      <c r="B14" s="2" t="inlineStr">
        <is>
          <t>5. Look at the light at the top of RECAP. Green means all clear. Red means open the REVIEW tab,</t>
        </is>
      </c>
    </row>
    <row r="15">
      <c r="B15" s="2" t="inlineStr">
        <is>
          <t xml:space="preserve">   where anything that needs you is marked LOOK, turns pink, and says what to do.</t>
        </is>
      </c>
    </row>
    <row r="16">
      <c r="B16" s="2" t="inlineStr">
        <is>
          <t>6. Press Make the state's files. It fills two copies of the template, off-road and on-road,</t>
        </is>
      </c>
    </row>
    <row r="17">
      <c r="B17" s="2" t="inlineStr">
        <is>
          <t xml:space="preserve">   and saves them beside this workbook, like GA ST-3 off-road 2026-09.xls. A box compares each</t>
        </is>
      </c>
    </row>
    <row r="18">
      <c r="B18" s="2" t="inlineStr">
        <is>
          <t xml:space="preserve">   copy's totals with RECAP. Import each copy on its return in GTC.</t>
        </is>
      </c>
    </row>
    <row r="19">
      <c r="B19" s="2" t="inlineStr">
        <is>
          <t xml:space="preserve">   Or key RECAP's return lines, 1 through 13 for each return, into the state site by hand.</t>
        </is>
      </c>
    </row>
    <row r="20">
      <c r="B20" s="2" t="inlineStr"/>
    </row>
    <row r="21">
      <c r="B21" s="3" t="inlineStr">
        <is>
          <t>HOW THE TABS CONNECT:</t>
        </is>
      </c>
    </row>
    <row r="22">
      <c r="B22" s="2" t="inlineStr">
        <is>
          <t>The two paste tabs feed everything. Helper columns to the right of the pasted data (they have</t>
        </is>
      </c>
    </row>
    <row r="23">
      <c r="B23" s="2" t="inlineStr">
        <is>
          <t>grey headers) figure out for each row: on road or off road, which county and rate area, its state</t>
        </is>
      </c>
    </row>
    <row r="24">
      <c r="B24" s="2" t="inlineStr">
        <is>
          <t>code and rate, exempt or not, and whether the order is above the rack. The return tabs have one row</t>
        </is>
      </c>
    </row>
    <row r="25">
      <c r="B25" s="2" t="inlineStr">
        <is>
          <t>per state code and add up those helper columns, so every number traces back to report rows.</t>
        </is>
      </c>
    </row>
    <row r="26">
      <c r="B26" s="2" t="inlineStr">
        <is>
          <t>Grey rows on the return tabs had no sales this month. The helper columns are folded away; click</t>
        </is>
      </c>
    </row>
    <row r="27">
      <c r="B27" s="2" t="inlineStr">
        <is>
          <t>the + above the column letters to open them.</t>
        </is>
      </c>
    </row>
    <row r="28">
      <c r="B28" s="2" t="inlineStr"/>
    </row>
    <row r="29">
      <c r="B29" s="3" t="inlineStr">
        <is>
          <t>THINGS WORTH KNOWING:</t>
        </is>
      </c>
    </row>
    <row r="30">
      <c r="B30" s="2" t="inlineStr">
        <is>
          <t>- Rates: RATES holds the template's rate table. Off-road uses a code's total rate, state 4% and local.</t>
        </is>
      </c>
    </row>
    <row r="31">
      <c r="B31" s="2" t="inlineStr">
        <is>
          <t xml:space="preserve">  On-road uses the local part only, the prepaid local tax. The codes are the TSPLOST-exempt ones,</t>
        </is>
      </c>
    </row>
    <row r="32">
      <c r="B32" s="2" t="inlineStr">
        <is>
          <t xml:space="preserve">  the way the state's motor fuel list has them. If a line on the AR report was charged a different</t>
        </is>
      </c>
    </row>
    <row r="33">
      <c r="B33" s="2" t="inlineStr">
        <is>
          <t xml:space="preserve">  rate than the state's, REVIEW says so. The return always uses the state's rate.</t>
        </is>
      </c>
    </row>
    <row r="34">
      <c r="B34" s="2" t="inlineStr">
        <is>
          <t>- Off-road balances against the TERSE column 'Total Product Excise', product cost plus the</t>
        </is>
      </c>
    </row>
    <row r="35">
      <c r="B35" s="2" t="inlineStr">
        <is>
          <t xml:space="preserve">  per-gallon fees. Georgia taxes those fees.</t>
        </is>
      </c>
    </row>
    <row r="36">
      <c r="B36" s="2" t="inlineStr">
        <is>
          <t>- On-road taxable sales are always gallons times the state-set price. There are two yellow</t>
        </is>
      </c>
    </row>
    <row r="37">
      <c r="B37" s="2" t="inlineStr">
        <is>
          <t xml:space="preserve">  price cells on the ON ROAD RETURN tab, one for diesel and one for gas &amp; gasohol. The state sets them</t>
        </is>
      </c>
    </row>
    <row r="38">
      <c r="B38" s="2" t="inlineStr">
        <is>
          <t xml:space="preserve">  from average retail prices every January and July, but by law never above $3.00 a gallon, so they</t>
        </is>
      </c>
    </row>
    <row r="39">
      <c r="B39" s="2" t="inlineStr">
        <is>
          <t xml:space="preserve">  sit at $3.00 while prices are higher than that. Gallons on the return are rounded to whole gallons.</t>
        </is>
      </c>
    </row>
    <row r="40">
      <c r="B40" s="2" t="inlineStr">
        <is>
          <t>- On the on-road return, College Park goes on line 4 as regular sales tax. Every other county is</t>
        </is>
      </c>
    </row>
    <row r="41">
      <c r="B41" s="2" t="inlineStr">
        <is>
          <t xml:space="preserve">  prepaid local tax on line 6.</t>
        </is>
      </c>
    </row>
    <row r="42">
      <c r="B42" s="2" t="inlineStr">
        <is>
          <t>- Amount due follows the state form: calculated tax plus excess tax (collected minus calculated,</t>
        </is>
      </c>
    </row>
    <row r="43">
      <c r="B43" s="2" t="inlineStr">
        <is>
          <t xml:space="preserve">  never below zero), minus vendor's compensation.</t>
        </is>
      </c>
    </row>
    <row r="44">
      <c r="B44" s="2" t="inlineStr">
        <is>
          <t>- Vendor's compensation (only if filed and paid on time): 3% of on-road prepaid local tax. Off-road</t>
        </is>
      </c>
    </row>
    <row r="45">
      <c r="B45" s="2" t="inlineStr">
        <is>
          <t xml:space="preserve">  tax, and other tax like College Park plus excess, gets 3% of the first $3,000 and half a percent</t>
        </is>
      </c>
    </row>
    <row r="46">
      <c r="B46" s="2" t="inlineStr">
        <is>
          <t xml:space="preserve">  above that, figured separately on each return. The state site figures the real number when you</t>
        </is>
      </c>
    </row>
    <row r="47">
      <c r="B47" s="2" t="inlineStr">
        <is>
          <t xml:space="preserve">  file; check this one against it.</t>
        </is>
      </c>
    </row>
    <row r="48">
      <c r="B48" s="2" t="inlineStr">
        <is>
          <t>- Above-the-rack orders (pipeline sales) are left off the returns automatically and counted on</t>
        </is>
      </c>
    </row>
    <row r="49">
      <c r="B49" s="2" t="inlineStr">
        <is>
          <t xml:space="preserve">  REVIEW so a person still eyeballs them.</t>
        </is>
      </c>
    </row>
    <row r="50">
      <c r="B50" s="2" t="inlineStr">
        <is>
          <t>- The helper columns are filled down to row 2,500 (AR) and 4,000 (TERSE). If a month is</t>
        </is>
      </c>
    </row>
    <row r="51">
      <c r="B51" s="2" t="inlineStr">
        <is>
          <t xml:space="preserve">  bigger than that, copy the last helper row down further.</t>
        </is>
      </c>
    </row>
    <row r="52">
      <c r="B52" s="2" t="inlineStr">
        <is>
          <t>- Stale orders (the order changed after tax was figured): the stale line on REVIEW says LOOK and the</t>
        </is>
      </c>
    </row>
    <row r="53">
      <c r="B53" s="2" t="inlineStr">
        <is>
          <t xml:space="preserve">  TERSE helper column 'Stale off-road tax?' names the rows. Small ones get filed as collected.</t>
        </is>
      </c>
    </row>
    <row r="54">
      <c r="B54" s="2" t="inlineStr">
        <is>
          <t xml:space="preserve">  A big one, get the order's tax refreshed and rebilled before filing.</t>
        </is>
      </c>
    </row>
    <row r="55">
      <c r="B55" s="2" t="inlineStr">
        <is>
          <t>- Missed tax: every fuel line with no sales tax should have an exemption reason on the AR report.</t>
        </is>
      </c>
    </row>
    <row r="56">
      <c r="B56" s="2" t="inlineStr">
        <is>
          <t xml:space="preserve">  The TERSE helper column 'Untaxed with no exemption?' flags any that don't.</t>
        </is>
      </c>
    </row>
    <row r="57">
      <c r="B57" s="2" t="inlineStr">
        <is>
          <t>- The state's files: Make the state's files sets TSPLOST Exmt Rates to Yes and leaves the template's</t>
        </is>
      </c>
    </row>
    <row r="58">
      <c r="B58" s="2" t="inlineStr">
        <is>
          <t xml:space="preserve">  Off Road Motor Fuel tab empty, the way August 2026 was filed. Account numbers go on RECAP once.</t>
        </is>
      </c>
    </row>
    <row r="59">
      <c r="B59" s="2" t="inlineStr">
        <is>
          <t>- No macros? GASalesTax.bas is the same macro as text; the steps at its top put it in this workbook.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C000"/>
    <outlinePr summaryBelow="1" summaryRight="1"/>
    <pageSetUpPr/>
  </sheetPr>
  <dimension ref="B2:F31"/>
  <sheetViews>
    <sheetView workbookViewId="0">
      <selection activeCell="A1" sqref="A1"/>
    </sheetView>
  </sheetViews>
  <sheetFormatPr baseColWidth="8" defaultRowHeight="15"/>
  <cols>
    <col width="52" customWidth="1" min="2" max="2"/>
    <col width="16" customWidth="1" min="3" max="3"/>
    <col width="16" customWidth="1" min="4" max="4"/>
    <col width="60" customWidth="1" min="6" max="6"/>
    <col width="26" customWidth="1" min="8" max="8"/>
  </cols>
  <sheetData>
    <row r="2">
      <c r="B2" s="1" t="inlineStr">
        <is>
          <t>GA sales tax recap</t>
        </is>
      </c>
      <c r="F2" s="3">
        <f>IF(REVIEW!$E$2=0,"All clear"&amp;IF(REVIEW!$E$26&gt;0,". Pipeline orders left off the return: "&amp;REVIEW!$E$26,""),"CHECK THE REVIEW TAB: "&amp;REVIEW!$E$2&amp;IF(REVIEW!$E$2=1," thing needs"," things need")&amp;" a look")</f>
        <v/>
      </c>
    </row>
    <row r="3">
      <c r="B3" s="2" t="inlineStr">
        <is>
          <t>Month:</t>
        </is>
      </c>
      <c r="C3" s="4" t="n"/>
      <c r="D3" s="5" t="inlineStr">
        <is>
          <t>type the first of the month, like 9/1/2026</t>
        </is>
      </c>
    </row>
    <row r="4">
      <c r="B4" s="2" t="inlineStr">
        <is>
          <t>Rates:</t>
        </is>
      </c>
      <c r="C4" s="5">
        <f>IF(RATES!$H$1="","none yet, press Get rates",RATES!$H$1&amp;", for "&amp;TEXT(RATES!$H$2,"m/d/yyyy")&amp;" to "&amp;TEXT(RATES!$I$2,"m/d/yyyy"))</f>
        <v/>
      </c>
    </row>
    <row r="5">
      <c r="B5" s="3" t="inlineStr">
        <is>
          <t>Does the month balance? We don't make money on taxes.</t>
        </is>
      </c>
    </row>
    <row r="6">
      <c r="B6" s="2" t="inlineStr">
        <is>
          <t>Collected, A/R general ledger</t>
        </is>
      </c>
      <c r="D6" s="6" t="n">
        <v>0</v>
      </c>
      <c r="F6" s="5" t="inlineStr">
        <is>
          <t>type this from the GL</t>
        </is>
      </c>
    </row>
    <row r="7">
      <c r="B7" s="2" t="inlineStr">
        <is>
          <t>Paid to suppliers, A/P general ledger</t>
        </is>
      </c>
      <c r="D7" s="6" t="n">
        <v>0</v>
      </c>
      <c r="F7" s="5" t="inlineStr">
        <is>
          <t>exempt with suppliers, stays 0 for Georgia</t>
        </is>
      </c>
    </row>
    <row r="8">
      <c r="B8" s="2" t="inlineStr">
        <is>
          <t>Void/rebill crossing months (V/R)</t>
        </is>
      </c>
      <c r="D8" s="6" t="n">
        <v>0</v>
      </c>
      <c r="F8" s="5" t="inlineStr">
        <is>
          <t>tax on invoices voided or rebilled in another month; type it with its sign, usually 0</t>
        </is>
      </c>
    </row>
    <row r="9">
      <c r="B9" s="2" t="inlineStr">
        <is>
          <t>Paid to the state, off-road</t>
        </is>
      </c>
      <c r="D9" s="7">
        <f>C31</f>
        <v/>
      </c>
      <c r="F9" s="5" t="inlineStr">
        <is>
          <t>line 13 below</t>
        </is>
      </c>
    </row>
    <row r="10">
      <c r="B10" s="2" t="inlineStr">
        <is>
          <t>Paid to the state, on-road</t>
        </is>
      </c>
      <c r="D10" s="7">
        <f>D31</f>
        <v/>
      </c>
      <c r="F10" s="5" t="inlineStr">
        <is>
          <t>line 13 below</t>
        </is>
      </c>
    </row>
    <row r="11">
      <c r="B11" s="2" t="inlineStr">
        <is>
          <t>Vendor's compensation kept, off-road</t>
        </is>
      </c>
      <c r="D11" s="7">
        <f>C28</f>
        <v/>
      </c>
      <c r="F11" s="5" t="inlineStr">
        <is>
          <t>line 10 below</t>
        </is>
      </c>
    </row>
    <row r="12">
      <c r="B12" s="2" t="inlineStr">
        <is>
          <t>Vendor's compensation kept, on-road</t>
        </is>
      </c>
      <c r="D12" s="7">
        <f>D28</f>
        <v/>
      </c>
      <c r="F12" s="5" t="inlineStr">
        <is>
          <t>line 10 below</t>
        </is>
      </c>
    </row>
    <row r="14">
      <c r="B14" s="3" t="inlineStr">
        <is>
          <t>Leftover (should be about zero)</t>
        </is>
      </c>
      <c r="D14" s="8">
        <f>D6-D7+D8-D9-D10-D11-D12</f>
        <v/>
      </c>
    </row>
    <row r="15">
      <c r="B15" s="2" t="inlineStr">
        <is>
          <t>Account number, on the state's files</t>
        </is>
      </c>
      <c r="C15" s="9" t="n"/>
      <c r="D15" s="9" t="n"/>
      <c r="F15" s="5" t="inlineStr">
        <is>
          <t>type each once and save; Make the state's files puts them on the template's Main tab</t>
        </is>
      </c>
    </row>
    <row r="17">
      <c r="B17" s="3" t="inlineStr">
        <is>
          <t>Return lines: Make the state's files, or key these into the state site</t>
        </is>
      </c>
    </row>
    <row r="18">
      <c r="C18" s="10" t="inlineStr">
        <is>
          <t>Off-road</t>
        </is>
      </c>
      <c r="D18" s="10" t="inlineStr">
        <is>
          <t>On-road</t>
        </is>
      </c>
    </row>
    <row r="19">
      <c r="B19" s="2" t="inlineStr">
        <is>
          <t>1. Total sales</t>
        </is>
      </c>
      <c r="C19" s="7">
        <f>'OFF ROAD RETURN'!E4</f>
        <v/>
      </c>
      <c r="D19" s="7">
        <f>SUMIF('ON ROAD RETURN'!$C$5:$C$336,"Diesel",'ON ROAD RETURN'!$E$5:$E$336)*'ON ROAD RETURN'!$C$2+SUMIF('ON ROAD RETURN'!$C$5:$C$336,"Gas",'ON ROAD RETURN'!$E$5:$E$336)*'ON ROAD RETURN'!$F$2</f>
        <v/>
      </c>
      <c r="F19" s="5" t="inlineStr">
        <is>
          <t>on-road: every gallon times the state-set price</t>
        </is>
      </c>
    </row>
    <row r="20">
      <c r="B20" s="2" t="inlineStr">
        <is>
          <t>2. Total exempt sales</t>
        </is>
      </c>
      <c r="C20" s="7">
        <f>'OFF ROAD RETURN'!F4</f>
        <v/>
      </c>
      <c r="D20" s="7">
        <f>D19</f>
        <v/>
      </c>
      <c r="F20" s="5" t="inlineStr">
        <is>
          <t>on-road: all of it, road fuel is exempt from state sales tax</t>
        </is>
      </c>
    </row>
    <row r="21">
      <c r="B21" s="2" t="inlineStr">
        <is>
          <t>3. Taxable state sales</t>
        </is>
      </c>
      <c r="C21" s="7">
        <f>C19-C20</f>
        <v/>
      </c>
      <c r="D21" s="7">
        <f>D19-D20</f>
        <v/>
      </c>
      <c r="F21" s="5" t="inlineStr"/>
    </row>
    <row r="22">
      <c r="B22" s="2" t="inlineStr">
        <is>
          <t>4. Total sales tax</t>
        </is>
      </c>
      <c r="C22" s="7">
        <f>ROUND('OFF ROAD RETURN'!I4,2)</f>
        <v/>
      </c>
      <c r="D22" s="7">
        <f>ROUND(SUMIF('ON ROAD RETURN'!$N$5:$N$336,"line 4",'ON ROAD RETURN'!$I$5:$I$336),2)</f>
        <v/>
      </c>
      <c r="F22" s="5" t="inlineStr">
        <is>
          <t>on-road: College Park only</t>
        </is>
      </c>
    </row>
    <row r="23">
      <c r="B23" s="2" t="inlineStr">
        <is>
          <t>5. Total use tax</t>
        </is>
      </c>
      <c r="C23" s="6" t="n">
        <v>0</v>
      </c>
      <c r="D23" s="6" t="n">
        <v>0</v>
      </c>
      <c r="F23" s="5" t="inlineStr">
        <is>
          <t>only if there's use tax to report, normally 0</t>
        </is>
      </c>
    </row>
    <row r="24">
      <c r="B24" s="2" t="inlineStr">
        <is>
          <t>6. Prepaid local sales/use</t>
        </is>
      </c>
      <c r="C24" s="7" t="n">
        <v>0</v>
      </c>
      <c r="D24" s="7">
        <f>ROUND('ON ROAD RETURN'!I4,2)-D22</f>
        <v/>
      </c>
      <c r="F24" s="5" t="inlineStr">
        <is>
          <t>on-road: all on-road tax except College Park</t>
        </is>
      </c>
    </row>
    <row r="25">
      <c r="B25" s="2" t="inlineStr">
        <is>
          <t>7. Total tax collected</t>
        </is>
      </c>
      <c r="C25" s="7">
        <f>ROUND('OFF ROAD RETURN'!H4,2)</f>
        <v/>
      </c>
      <c r="D25" s="7">
        <f>ROUND('ON ROAD RETURN'!J4,2)</f>
        <v/>
      </c>
      <c r="F25" s="5" t="inlineStr">
        <is>
          <t>from the return tabs</t>
        </is>
      </c>
    </row>
    <row r="26">
      <c r="B26" s="2" t="inlineStr">
        <is>
          <t>8. Total sales/use tax</t>
        </is>
      </c>
      <c r="C26" s="7">
        <f>C22+C23+C24</f>
        <v/>
      </c>
      <c r="D26" s="7">
        <f>D22+D23+D24</f>
        <v/>
      </c>
      <c r="F26" s="5" t="inlineStr">
        <is>
          <t>lines 4 + 5 + 6</t>
        </is>
      </c>
    </row>
    <row r="27">
      <c r="B27" s="2" t="inlineStr">
        <is>
          <t>9. Excess tax</t>
        </is>
      </c>
      <c r="C27" s="7">
        <f>MAX(0,ROUND(C25-C26,2))</f>
        <v/>
      </c>
      <c r="D27" s="7">
        <f>MAX(0,ROUND(D25-D26,2))</f>
        <v/>
      </c>
      <c r="F27" s="5" t="inlineStr">
        <is>
          <t>collected minus line 8, never below zero</t>
        </is>
      </c>
    </row>
    <row r="28">
      <c r="B28" s="2" t="inlineStr">
        <is>
          <t>10. Total vendor's compensation</t>
        </is>
      </c>
      <c r="C28" s="7">
        <f>ROUND(0.03*MIN(C22+C23+C27,3000)+0.005*MAX(C22+C23+C27-3000,0),2)</f>
        <v/>
      </c>
      <c r="D28" s="7">
        <f>ROUND(0.03*D24,2)+ROUND(0.03*MIN(D22+D23+D27,3000)+0.005*MAX(D22+D23+D27-3000,0),2)</f>
        <v/>
      </c>
      <c r="F28" s="5" t="inlineStr">
        <is>
          <t>only if filed and paid on time; check against the state site</t>
        </is>
      </c>
    </row>
    <row r="29">
      <c r="B29" s="2" t="inlineStr">
        <is>
          <t>11. Previous prepaid estimated tax</t>
        </is>
      </c>
      <c r="C29" s="6" t="n">
        <v>0</v>
      </c>
      <c r="D29" s="6" t="n">
        <v>0</v>
      </c>
      <c r="F29" s="5" t="inlineStr">
        <is>
          <t>from the prepaid estimated tax letter, if any, normally 0</t>
        </is>
      </c>
    </row>
    <row r="30">
      <c r="B30" s="2" t="inlineStr">
        <is>
          <t>12. Current prepaid estimated tax</t>
        </is>
      </c>
      <c r="C30" s="6" t="n">
        <v>0</v>
      </c>
      <c r="D30" s="6" t="n">
        <v>0</v>
      </c>
      <c r="F30" s="5" t="inlineStr">
        <is>
          <t>from the prepaid estimated tax letter, if any, normally 0</t>
        </is>
      </c>
    </row>
    <row r="31">
      <c r="B31" s="3" t="inlineStr">
        <is>
          <t>13. Total amount due</t>
        </is>
      </c>
      <c r="C31" s="8">
        <f>C26+C27-C28-C29+C30</f>
        <v/>
      </c>
      <c r="D31" s="8">
        <f>D26+D27-D28-D29+D30</f>
        <v/>
      </c>
      <c r="F31" s="5" t="inlineStr">
        <is>
          <t>lines 8 + 9 - 10 - 11 + 12</t>
        </is>
      </c>
    </row>
  </sheetData>
  <conditionalFormatting sqref="F2">
    <cfRule type="expression" priority="1" dxfId="0">
      <formula>LEFT($F$2,5)="CHECK"</formula>
    </cfRule>
    <cfRule type="expression" priority="2" dxfId="1">
      <formula>LEFT($F$2,3)="All"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L17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24" customWidth="1" min="2" max="2"/>
    <col width="9" customWidth="1" min="3" max="3"/>
    <col width="9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hidden="1" outlineLevel="1" width="13" customWidth="1" min="12" max="12"/>
  </cols>
  <sheetData>
    <row r="1">
      <c r="A1" s="1" t="inlineStr">
        <is>
          <t>Georgia off-road sales tax return</t>
        </is>
      </c>
    </row>
    <row r="2">
      <c r="A2" s="5" t="inlineStr">
        <is>
          <t>One row per state code, from the AR SALES tab. Rates come from RATES for RECAP's month. Grey rows had no sales.</t>
        </is>
      </c>
    </row>
    <row r="3">
      <c r="A3" s="11" t="inlineStr">
        <is>
          <t>State code</t>
        </is>
      </c>
      <c r="B3" s="11" t="inlineStr">
        <is>
          <t>Rate area</t>
        </is>
      </c>
      <c r="C3" s="11" t="inlineStr">
        <is>
          <t>Rate</t>
        </is>
      </c>
      <c r="D3" s="11" t="inlineStr">
        <is>
          <t>Local part of rate</t>
        </is>
      </c>
      <c r="E3" s="11" t="inlineStr">
        <is>
          <t>Total sales</t>
        </is>
      </c>
      <c r="F3" s="11" t="inlineStr">
        <is>
          <t>Exempt sales</t>
        </is>
      </c>
      <c r="G3" s="11" t="inlineStr">
        <is>
          <t>Taxable sales</t>
        </is>
      </c>
      <c r="H3" s="11" t="inlineStr">
        <is>
          <t>Tax collected</t>
        </is>
      </c>
      <c r="I3" s="11" t="inlineStr">
        <is>
          <t>Tax calculated</t>
        </is>
      </c>
      <c r="J3" s="11" t="inlineStr">
        <is>
          <t>Variance</t>
        </is>
      </c>
      <c r="K3" s="11" t="inlineStr">
        <is>
          <t>Local part of tax</t>
        </is>
      </c>
      <c r="L3" s="11" t="inlineStr">
        <is>
          <t>Rate rows found (helper)</t>
        </is>
      </c>
    </row>
    <row r="4">
      <c r="A4" s="3" t="inlineStr">
        <is>
          <t>TOTAL</t>
        </is>
      </c>
      <c r="E4" s="12">
        <f>SUM(E5:E170)</f>
        <v/>
      </c>
      <c r="F4" s="12">
        <f>SUM(F5:F170)</f>
        <v/>
      </c>
      <c r="G4" s="12">
        <f>SUM(G5:G170)</f>
        <v/>
      </c>
      <c r="H4" s="12">
        <f>SUM(H5:H170)</f>
        <v/>
      </c>
      <c r="I4" s="12">
        <f>SUM(I5:I170)</f>
        <v/>
      </c>
      <c r="J4" s="12">
        <f>SUM(J5:J170)</f>
        <v/>
      </c>
      <c r="K4" s="12">
        <f>SUM(K5:K170)</f>
        <v/>
      </c>
    </row>
    <row r="5">
      <c r="A5" s="2" t="inlineStr">
        <is>
          <t>001TE - Appling (TSPLOST Exempt)</t>
        </is>
      </c>
      <c r="B5" s="2" t="inlineStr">
        <is>
          <t>APPLING</t>
        </is>
      </c>
      <c r="C5" s="13">
        <f>IF($L5=1,SUMIFS(RATES!$F:$F,RATES!$A:$A,$A5,RATES!$B:$B,"&lt;="&amp;MonthStart,RATES!$C:$C,"&gt;="&amp;MonthEnd),0)</f>
        <v/>
      </c>
      <c r="D5" s="13">
        <f>IF($L5=1,SUMIFS(RATES!$E:$E,RATES!$A:$A,$A5,RATES!$B:$B,"&lt;="&amp;MonthStart,RATES!$C:$C,"&gt;="&amp;MonthEnd),0)</f>
        <v/>
      </c>
      <c r="E5" s="7">
        <f>SUMIFS('AR SALES'!$Y$2:$Y$2501,'AR SALES'!$AI$2:$AI$2501,$A5,'AR SALES'!$AD$2:$AD$2501,"OFF")</f>
        <v/>
      </c>
      <c r="F5" s="7">
        <f>SUMIFS('AR SALES'!$Y$2:$Y$2501,'AR SALES'!$AI$2:$AI$2501,$A5,'AR SALES'!$AD$2:$AD$2501,"OFF",'AR SALES'!$J$2:$J$2501,"&lt;&gt;")</f>
        <v/>
      </c>
      <c r="G5" s="7">
        <f>E5-F5</f>
        <v/>
      </c>
      <c r="H5" s="7">
        <f>SUMIFS('AR SALES'!$AA$2:$AA$2501,'AR SALES'!$AI$2:$AI$2501,$A5,'AR SALES'!$AD$2:$AD$2501,"OFF")</f>
        <v/>
      </c>
      <c r="I5" s="7">
        <f>G5*C5</f>
        <v/>
      </c>
      <c r="J5" s="7">
        <f>H5-I5</f>
        <v/>
      </c>
      <c r="K5" s="7">
        <f>G5*D5</f>
        <v/>
      </c>
      <c r="L5" s="2">
        <f>COUNTIFS(RATES!$A:$A,$A5,RATES!$B:$B,"&lt;="&amp;MonthStart,RATES!$C:$C,"&gt;="&amp;MonthEnd)</f>
        <v/>
      </c>
    </row>
    <row r="6">
      <c r="A6" s="2" t="inlineStr">
        <is>
          <t>002TE - Atkinson (TSPLOST Exempt)</t>
        </is>
      </c>
      <c r="B6" s="2" t="inlineStr">
        <is>
          <t>ATKINSON</t>
        </is>
      </c>
      <c r="C6" s="13">
        <f>IF($L6=1,SUMIFS(RATES!$F:$F,RATES!$A:$A,$A6,RATES!$B:$B,"&lt;="&amp;MonthStart,RATES!$C:$C,"&gt;="&amp;MonthEnd),0)</f>
        <v/>
      </c>
      <c r="D6" s="13">
        <f>IF($L6=1,SUMIFS(RATES!$E:$E,RATES!$A:$A,$A6,RATES!$B:$B,"&lt;="&amp;MonthStart,RATES!$C:$C,"&gt;="&amp;MonthEnd),0)</f>
        <v/>
      </c>
      <c r="E6" s="7">
        <f>SUMIFS('AR SALES'!$Y$2:$Y$2501,'AR SALES'!$AI$2:$AI$2501,$A6,'AR SALES'!$AD$2:$AD$2501,"OFF")</f>
        <v/>
      </c>
      <c r="F6" s="7">
        <f>SUMIFS('AR SALES'!$Y$2:$Y$2501,'AR SALES'!$AI$2:$AI$2501,$A6,'AR SALES'!$AD$2:$AD$2501,"OFF",'AR SALES'!$J$2:$J$2501,"&lt;&gt;")</f>
        <v/>
      </c>
      <c r="G6" s="7">
        <f>E6-F6</f>
        <v/>
      </c>
      <c r="H6" s="7">
        <f>SUMIFS('AR SALES'!$AA$2:$AA$2501,'AR SALES'!$AI$2:$AI$2501,$A6,'AR SALES'!$AD$2:$AD$2501,"OFF")</f>
        <v/>
      </c>
      <c r="I6" s="7">
        <f>G6*C6</f>
        <v/>
      </c>
      <c r="J6" s="7">
        <f>H6-I6</f>
        <v/>
      </c>
      <c r="K6" s="7">
        <f>G6*D6</f>
        <v/>
      </c>
      <c r="L6" s="2">
        <f>COUNTIFS(RATES!$A:$A,$A6,RATES!$B:$B,"&lt;="&amp;MonthStart,RATES!$C:$C,"&gt;="&amp;MonthEnd)</f>
        <v/>
      </c>
    </row>
    <row r="7">
      <c r="A7" s="2" t="inlineStr">
        <is>
          <t>003TE - Bacon (TSPLOST Exempt)</t>
        </is>
      </c>
      <c r="B7" s="2" t="inlineStr">
        <is>
          <t>BACON</t>
        </is>
      </c>
      <c r="C7" s="13">
        <f>IF($L7=1,SUMIFS(RATES!$F:$F,RATES!$A:$A,$A7,RATES!$B:$B,"&lt;="&amp;MonthStart,RATES!$C:$C,"&gt;="&amp;MonthEnd),0)</f>
        <v/>
      </c>
      <c r="D7" s="13">
        <f>IF($L7=1,SUMIFS(RATES!$E:$E,RATES!$A:$A,$A7,RATES!$B:$B,"&lt;="&amp;MonthStart,RATES!$C:$C,"&gt;="&amp;MonthEnd),0)</f>
        <v/>
      </c>
      <c r="E7" s="7">
        <f>SUMIFS('AR SALES'!$Y$2:$Y$2501,'AR SALES'!$AI$2:$AI$2501,$A7,'AR SALES'!$AD$2:$AD$2501,"OFF")</f>
        <v/>
      </c>
      <c r="F7" s="7">
        <f>SUMIFS('AR SALES'!$Y$2:$Y$2501,'AR SALES'!$AI$2:$AI$2501,$A7,'AR SALES'!$AD$2:$AD$2501,"OFF",'AR SALES'!$J$2:$J$2501,"&lt;&gt;")</f>
        <v/>
      </c>
      <c r="G7" s="7">
        <f>E7-F7</f>
        <v/>
      </c>
      <c r="H7" s="7">
        <f>SUMIFS('AR SALES'!$AA$2:$AA$2501,'AR SALES'!$AI$2:$AI$2501,$A7,'AR SALES'!$AD$2:$AD$2501,"OFF")</f>
        <v/>
      </c>
      <c r="I7" s="7">
        <f>G7*C7</f>
        <v/>
      </c>
      <c r="J7" s="7">
        <f>H7-I7</f>
        <v/>
      </c>
      <c r="K7" s="7">
        <f>G7*D7</f>
        <v/>
      </c>
      <c r="L7" s="2">
        <f>COUNTIFS(RATES!$A:$A,$A7,RATES!$B:$B,"&lt;="&amp;MonthStart,RATES!$C:$C,"&gt;="&amp;MonthEnd)</f>
        <v/>
      </c>
    </row>
    <row r="8">
      <c r="A8" s="2" t="inlineStr">
        <is>
          <t>004TE - Baker (TSPLOST Exempt)</t>
        </is>
      </c>
      <c r="B8" s="2" t="inlineStr">
        <is>
          <t>BAKER</t>
        </is>
      </c>
      <c r="C8" s="13">
        <f>IF($L8=1,SUMIFS(RATES!$F:$F,RATES!$A:$A,$A8,RATES!$B:$B,"&lt;="&amp;MonthStart,RATES!$C:$C,"&gt;="&amp;MonthEnd),0)</f>
        <v/>
      </c>
      <c r="D8" s="13">
        <f>IF($L8=1,SUMIFS(RATES!$E:$E,RATES!$A:$A,$A8,RATES!$B:$B,"&lt;="&amp;MonthStart,RATES!$C:$C,"&gt;="&amp;MonthEnd),0)</f>
        <v/>
      </c>
      <c r="E8" s="7">
        <f>SUMIFS('AR SALES'!$Y$2:$Y$2501,'AR SALES'!$AI$2:$AI$2501,$A8,'AR SALES'!$AD$2:$AD$2501,"OFF")</f>
        <v/>
      </c>
      <c r="F8" s="7">
        <f>SUMIFS('AR SALES'!$Y$2:$Y$2501,'AR SALES'!$AI$2:$AI$2501,$A8,'AR SALES'!$AD$2:$AD$2501,"OFF",'AR SALES'!$J$2:$J$2501,"&lt;&gt;")</f>
        <v/>
      </c>
      <c r="G8" s="7">
        <f>E8-F8</f>
        <v/>
      </c>
      <c r="H8" s="7">
        <f>SUMIFS('AR SALES'!$AA$2:$AA$2501,'AR SALES'!$AI$2:$AI$2501,$A8,'AR SALES'!$AD$2:$AD$2501,"OFF")</f>
        <v/>
      </c>
      <c r="I8" s="7">
        <f>G8*C8</f>
        <v/>
      </c>
      <c r="J8" s="7">
        <f>H8-I8</f>
        <v/>
      </c>
      <c r="K8" s="7">
        <f>G8*D8</f>
        <v/>
      </c>
      <c r="L8" s="2">
        <f>COUNTIFS(RATES!$A:$A,$A8,RATES!$B:$B,"&lt;="&amp;MonthStart,RATES!$C:$C,"&gt;="&amp;MonthEnd)</f>
        <v/>
      </c>
    </row>
    <row r="9">
      <c r="A9" s="2" t="inlineStr">
        <is>
          <t>005TE - Baldwin (TSPLOST Exempt)</t>
        </is>
      </c>
      <c r="B9" s="2" t="inlineStr">
        <is>
          <t>BALDWIN</t>
        </is>
      </c>
      <c r="C9" s="13">
        <f>IF($L9=1,SUMIFS(RATES!$F:$F,RATES!$A:$A,$A9,RATES!$B:$B,"&lt;="&amp;MonthStart,RATES!$C:$C,"&gt;="&amp;MonthEnd),0)</f>
        <v/>
      </c>
      <c r="D9" s="13">
        <f>IF($L9=1,SUMIFS(RATES!$E:$E,RATES!$A:$A,$A9,RATES!$B:$B,"&lt;="&amp;MonthStart,RATES!$C:$C,"&gt;="&amp;MonthEnd),0)</f>
        <v/>
      </c>
      <c r="E9" s="7">
        <f>SUMIFS('AR SALES'!$Y$2:$Y$2501,'AR SALES'!$AI$2:$AI$2501,$A9,'AR SALES'!$AD$2:$AD$2501,"OFF")</f>
        <v/>
      </c>
      <c r="F9" s="7">
        <f>SUMIFS('AR SALES'!$Y$2:$Y$2501,'AR SALES'!$AI$2:$AI$2501,$A9,'AR SALES'!$AD$2:$AD$2501,"OFF",'AR SALES'!$J$2:$J$2501,"&lt;&gt;")</f>
        <v/>
      </c>
      <c r="G9" s="7">
        <f>E9-F9</f>
        <v/>
      </c>
      <c r="H9" s="7">
        <f>SUMIFS('AR SALES'!$AA$2:$AA$2501,'AR SALES'!$AI$2:$AI$2501,$A9,'AR SALES'!$AD$2:$AD$2501,"OFF")</f>
        <v/>
      </c>
      <c r="I9" s="7">
        <f>G9*C9</f>
        <v/>
      </c>
      <c r="J9" s="7">
        <f>H9-I9</f>
        <v/>
      </c>
      <c r="K9" s="7">
        <f>G9*D9</f>
        <v/>
      </c>
      <c r="L9" s="2">
        <f>COUNTIFS(RATES!$A:$A,$A9,RATES!$B:$B,"&lt;="&amp;MonthStart,RATES!$C:$C,"&gt;="&amp;MonthEnd)</f>
        <v/>
      </c>
    </row>
    <row r="10">
      <c r="A10" s="2" t="inlineStr">
        <is>
          <t>006TE - Banks (TSPLOST Exempt)</t>
        </is>
      </c>
      <c r="B10" s="2" t="inlineStr">
        <is>
          <t>BANKS</t>
        </is>
      </c>
      <c r="C10" s="13">
        <f>IF($L10=1,SUMIFS(RATES!$F:$F,RATES!$A:$A,$A10,RATES!$B:$B,"&lt;="&amp;MonthStart,RATES!$C:$C,"&gt;="&amp;MonthEnd),0)</f>
        <v/>
      </c>
      <c r="D10" s="13">
        <f>IF($L10=1,SUMIFS(RATES!$E:$E,RATES!$A:$A,$A10,RATES!$B:$B,"&lt;="&amp;MonthStart,RATES!$C:$C,"&gt;="&amp;MonthEnd),0)</f>
        <v/>
      </c>
      <c r="E10" s="7">
        <f>SUMIFS('AR SALES'!$Y$2:$Y$2501,'AR SALES'!$AI$2:$AI$2501,$A10,'AR SALES'!$AD$2:$AD$2501,"OFF")</f>
        <v/>
      </c>
      <c r="F10" s="7">
        <f>SUMIFS('AR SALES'!$Y$2:$Y$2501,'AR SALES'!$AI$2:$AI$2501,$A10,'AR SALES'!$AD$2:$AD$2501,"OFF",'AR SALES'!$J$2:$J$2501,"&lt;&gt;")</f>
        <v/>
      </c>
      <c r="G10" s="7">
        <f>E10-F10</f>
        <v/>
      </c>
      <c r="H10" s="7">
        <f>SUMIFS('AR SALES'!$AA$2:$AA$2501,'AR SALES'!$AI$2:$AI$2501,$A10,'AR SALES'!$AD$2:$AD$2501,"OFF")</f>
        <v/>
      </c>
      <c r="I10" s="7">
        <f>G10*C10</f>
        <v/>
      </c>
      <c r="J10" s="7">
        <f>H10-I10</f>
        <v/>
      </c>
      <c r="K10" s="7">
        <f>G10*D10</f>
        <v/>
      </c>
      <c r="L10" s="2">
        <f>COUNTIFS(RATES!$A:$A,$A10,RATES!$B:$B,"&lt;="&amp;MonthStart,RATES!$C:$C,"&gt;="&amp;MonthEnd)</f>
        <v/>
      </c>
    </row>
    <row r="11">
      <c r="A11" s="2" t="inlineStr">
        <is>
          <t>007TE - Barrow (TSPLOST Exempt)</t>
        </is>
      </c>
      <c r="B11" s="2" t="inlineStr">
        <is>
          <t>BARROW</t>
        </is>
      </c>
      <c r="C11" s="13">
        <f>IF($L11=1,SUMIFS(RATES!$F:$F,RATES!$A:$A,$A11,RATES!$B:$B,"&lt;="&amp;MonthStart,RATES!$C:$C,"&gt;="&amp;MonthEnd),0)</f>
        <v/>
      </c>
      <c r="D11" s="13">
        <f>IF($L11=1,SUMIFS(RATES!$E:$E,RATES!$A:$A,$A11,RATES!$B:$B,"&lt;="&amp;MonthStart,RATES!$C:$C,"&gt;="&amp;MonthEnd),0)</f>
        <v/>
      </c>
      <c r="E11" s="7">
        <f>SUMIFS('AR SALES'!$Y$2:$Y$2501,'AR SALES'!$AI$2:$AI$2501,$A11,'AR SALES'!$AD$2:$AD$2501,"OFF")</f>
        <v/>
      </c>
      <c r="F11" s="7">
        <f>SUMIFS('AR SALES'!$Y$2:$Y$2501,'AR SALES'!$AI$2:$AI$2501,$A11,'AR SALES'!$AD$2:$AD$2501,"OFF",'AR SALES'!$J$2:$J$2501,"&lt;&gt;")</f>
        <v/>
      </c>
      <c r="G11" s="7">
        <f>E11-F11</f>
        <v/>
      </c>
      <c r="H11" s="7">
        <f>SUMIFS('AR SALES'!$AA$2:$AA$2501,'AR SALES'!$AI$2:$AI$2501,$A11,'AR SALES'!$AD$2:$AD$2501,"OFF")</f>
        <v/>
      </c>
      <c r="I11" s="7">
        <f>G11*C11</f>
        <v/>
      </c>
      <c r="J11" s="7">
        <f>H11-I11</f>
        <v/>
      </c>
      <c r="K11" s="7">
        <f>G11*D11</f>
        <v/>
      </c>
      <c r="L11" s="2">
        <f>COUNTIFS(RATES!$A:$A,$A11,RATES!$B:$B,"&lt;="&amp;MonthStart,RATES!$C:$C,"&gt;="&amp;MonthEnd)</f>
        <v/>
      </c>
    </row>
    <row r="12">
      <c r="A12" s="2" t="inlineStr">
        <is>
          <t>008 - Bartow</t>
        </is>
      </c>
      <c r="B12" s="2" t="inlineStr">
        <is>
          <t>BARTOW</t>
        </is>
      </c>
      <c r="C12" s="13">
        <f>IF($L12=1,SUMIFS(RATES!$F:$F,RATES!$A:$A,$A12,RATES!$B:$B,"&lt;="&amp;MonthStart,RATES!$C:$C,"&gt;="&amp;MonthEnd),0)</f>
        <v/>
      </c>
      <c r="D12" s="13">
        <f>IF($L12=1,SUMIFS(RATES!$E:$E,RATES!$A:$A,$A12,RATES!$B:$B,"&lt;="&amp;MonthStart,RATES!$C:$C,"&gt;="&amp;MonthEnd),0)</f>
        <v/>
      </c>
      <c r="E12" s="7">
        <f>SUMIFS('AR SALES'!$Y$2:$Y$2501,'AR SALES'!$AI$2:$AI$2501,$A12,'AR SALES'!$AD$2:$AD$2501,"OFF")</f>
        <v/>
      </c>
      <c r="F12" s="7">
        <f>SUMIFS('AR SALES'!$Y$2:$Y$2501,'AR SALES'!$AI$2:$AI$2501,$A12,'AR SALES'!$AD$2:$AD$2501,"OFF",'AR SALES'!$J$2:$J$2501,"&lt;&gt;")</f>
        <v/>
      </c>
      <c r="G12" s="7">
        <f>E12-F12</f>
        <v/>
      </c>
      <c r="H12" s="7">
        <f>SUMIFS('AR SALES'!$AA$2:$AA$2501,'AR SALES'!$AI$2:$AI$2501,$A12,'AR SALES'!$AD$2:$AD$2501,"OFF")</f>
        <v/>
      </c>
      <c r="I12" s="7">
        <f>G12*C12</f>
        <v/>
      </c>
      <c r="J12" s="7">
        <f>H12-I12</f>
        <v/>
      </c>
      <c r="K12" s="7">
        <f>G12*D12</f>
        <v/>
      </c>
      <c r="L12" s="2">
        <f>COUNTIFS(RATES!$A:$A,$A12,RATES!$B:$B,"&lt;="&amp;MonthStart,RATES!$C:$C,"&gt;="&amp;MonthEnd)</f>
        <v/>
      </c>
    </row>
    <row r="13">
      <c r="A13" s="2" t="inlineStr">
        <is>
          <t>009TE - Ben Hill (TSPLOST Exempt)</t>
        </is>
      </c>
      <c r="B13" s="2" t="inlineStr">
        <is>
          <t>BEN HILL</t>
        </is>
      </c>
      <c r="C13" s="13">
        <f>IF($L13=1,SUMIFS(RATES!$F:$F,RATES!$A:$A,$A13,RATES!$B:$B,"&lt;="&amp;MonthStart,RATES!$C:$C,"&gt;="&amp;MonthEnd),0)</f>
        <v/>
      </c>
      <c r="D13" s="13">
        <f>IF($L13=1,SUMIFS(RATES!$E:$E,RATES!$A:$A,$A13,RATES!$B:$B,"&lt;="&amp;MonthStart,RATES!$C:$C,"&gt;="&amp;MonthEnd),0)</f>
        <v/>
      </c>
      <c r="E13" s="7">
        <f>SUMIFS('AR SALES'!$Y$2:$Y$2501,'AR SALES'!$AI$2:$AI$2501,$A13,'AR SALES'!$AD$2:$AD$2501,"OFF")</f>
        <v/>
      </c>
      <c r="F13" s="7">
        <f>SUMIFS('AR SALES'!$Y$2:$Y$2501,'AR SALES'!$AI$2:$AI$2501,$A13,'AR SALES'!$AD$2:$AD$2501,"OFF",'AR SALES'!$J$2:$J$2501,"&lt;&gt;")</f>
        <v/>
      </c>
      <c r="G13" s="7">
        <f>E13-F13</f>
        <v/>
      </c>
      <c r="H13" s="7">
        <f>SUMIFS('AR SALES'!$AA$2:$AA$2501,'AR SALES'!$AI$2:$AI$2501,$A13,'AR SALES'!$AD$2:$AD$2501,"OFF")</f>
        <v/>
      </c>
      <c r="I13" s="7">
        <f>G13*C13</f>
        <v/>
      </c>
      <c r="J13" s="7">
        <f>H13-I13</f>
        <v/>
      </c>
      <c r="K13" s="7">
        <f>G13*D13</f>
        <v/>
      </c>
      <c r="L13" s="2">
        <f>COUNTIFS(RATES!$A:$A,$A13,RATES!$B:$B,"&lt;="&amp;MonthStart,RATES!$C:$C,"&gt;="&amp;MonthEnd)</f>
        <v/>
      </c>
    </row>
    <row r="14">
      <c r="A14" s="2" t="inlineStr">
        <is>
          <t>010TE - Berrien (TSPLOST Exempt)</t>
        </is>
      </c>
      <c r="B14" s="2" t="inlineStr">
        <is>
          <t>BERRIEN</t>
        </is>
      </c>
      <c r="C14" s="13">
        <f>IF($L14=1,SUMIFS(RATES!$F:$F,RATES!$A:$A,$A14,RATES!$B:$B,"&lt;="&amp;MonthStart,RATES!$C:$C,"&gt;="&amp;MonthEnd),0)</f>
        <v/>
      </c>
      <c r="D14" s="13">
        <f>IF($L14=1,SUMIFS(RATES!$E:$E,RATES!$A:$A,$A14,RATES!$B:$B,"&lt;="&amp;MonthStart,RATES!$C:$C,"&gt;="&amp;MonthEnd),0)</f>
        <v/>
      </c>
      <c r="E14" s="7">
        <f>SUMIFS('AR SALES'!$Y$2:$Y$2501,'AR SALES'!$AI$2:$AI$2501,$A14,'AR SALES'!$AD$2:$AD$2501,"OFF")</f>
        <v/>
      </c>
      <c r="F14" s="7">
        <f>SUMIFS('AR SALES'!$Y$2:$Y$2501,'AR SALES'!$AI$2:$AI$2501,$A14,'AR SALES'!$AD$2:$AD$2501,"OFF",'AR SALES'!$J$2:$J$2501,"&lt;&gt;")</f>
        <v/>
      </c>
      <c r="G14" s="7">
        <f>E14-F14</f>
        <v/>
      </c>
      <c r="H14" s="7">
        <f>SUMIFS('AR SALES'!$AA$2:$AA$2501,'AR SALES'!$AI$2:$AI$2501,$A14,'AR SALES'!$AD$2:$AD$2501,"OFF")</f>
        <v/>
      </c>
      <c r="I14" s="7">
        <f>G14*C14</f>
        <v/>
      </c>
      <c r="J14" s="7">
        <f>H14-I14</f>
        <v/>
      </c>
      <c r="K14" s="7">
        <f>G14*D14</f>
        <v/>
      </c>
      <c r="L14" s="2">
        <f>COUNTIFS(RATES!$A:$A,$A14,RATES!$B:$B,"&lt;="&amp;MonthStart,RATES!$C:$C,"&gt;="&amp;MonthEnd)</f>
        <v/>
      </c>
    </row>
    <row r="15">
      <c r="A15" s="2" t="inlineStr">
        <is>
          <t>011 - Bibb</t>
        </is>
      </c>
      <c r="B15" s="2" t="inlineStr">
        <is>
          <t>BIBB</t>
        </is>
      </c>
      <c r="C15" s="13">
        <f>IF($L15=1,SUMIFS(RATES!$F:$F,RATES!$A:$A,$A15,RATES!$B:$B,"&lt;="&amp;MonthStart,RATES!$C:$C,"&gt;="&amp;MonthEnd),0)</f>
        <v/>
      </c>
      <c r="D15" s="13">
        <f>IF($L15=1,SUMIFS(RATES!$E:$E,RATES!$A:$A,$A15,RATES!$B:$B,"&lt;="&amp;MonthStart,RATES!$C:$C,"&gt;="&amp;MonthEnd),0)</f>
        <v/>
      </c>
      <c r="E15" s="7">
        <f>SUMIFS('AR SALES'!$Y$2:$Y$2501,'AR SALES'!$AI$2:$AI$2501,$A15,'AR SALES'!$AD$2:$AD$2501,"OFF")</f>
        <v/>
      </c>
      <c r="F15" s="7">
        <f>SUMIFS('AR SALES'!$Y$2:$Y$2501,'AR SALES'!$AI$2:$AI$2501,$A15,'AR SALES'!$AD$2:$AD$2501,"OFF",'AR SALES'!$J$2:$J$2501,"&lt;&gt;")</f>
        <v/>
      </c>
      <c r="G15" s="7">
        <f>E15-F15</f>
        <v/>
      </c>
      <c r="H15" s="7">
        <f>SUMIFS('AR SALES'!$AA$2:$AA$2501,'AR SALES'!$AI$2:$AI$2501,$A15,'AR SALES'!$AD$2:$AD$2501,"OFF")</f>
        <v/>
      </c>
      <c r="I15" s="7">
        <f>G15*C15</f>
        <v/>
      </c>
      <c r="J15" s="7">
        <f>H15-I15</f>
        <v/>
      </c>
      <c r="K15" s="7">
        <f>G15*D15</f>
        <v/>
      </c>
      <c r="L15" s="2">
        <f>COUNTIFS(RATES!$A:$A,$A15,RATES!$B:$B,"&lt;="&amp;MonthStart,RATES!$C:$C,"&gt;="&amp;MonthEnd)</f>
        <v/>
      </c>
    </row>
    <row r="16">
      <c r="A16" s="2" t="inlineStr">
        <is>
          <t>012TE -Bleckley (TSPLOST Exempt)</t>
        </is>
      </c>
      <c r="B16" s="2" t="inlineStr">
        <is>
          <t>BLECKLEY</t>
        </is>
      </c>
      <c r="C16" s="13">
        <f>IF($L16=1,SUMIFS(RATES!$F:$F,RATES!$A:$A,$A16,RATES!$B:$B,"&lt;="&amp;MonthStart,RATES!$C:$C,"&gt;="&amp;MonthEnd),0)</f>
        <v/>
      </c>
      <c r="D16" s="13">
        <f>IF($L16=1,SUMIFS(RATES!$E:$E,RATES!$A:$A,$A16,RATES!$B:$B,"&lt;="&amp;MonthStart,RATES!$C:$C,"&gt;="&amp;MonthEnd),0)</f>
        <v/>
      </c>
      <c r="E16" s="7">
        <f>SUMIFS('AR SALES'!$Y$2:$Y$2501,'AR SALES'!$AI$2:$AI$2501,$A16,'AR SALES'!$AD$2:$AD$2501,"OFF")</f>
        <v/>
      </c>
      <c r="F16" s="7">
        <f>SUMIFS('AR SALES'!$Y$2:$Y$2501,'AR SALES'!$AI$2:$AI$2501,$A16,'AR SALES'!$AD$2:$AD$2501,"OFF",'AR SALES'!$J$2:$J$2501,"&lt;&gt;")</f>
        <v/>
      </c>
      <c r="G16" s="7">
        <f>E16-F16</f>
        <v/>
      </c>
      <c r="H16" s="7">
        <f>SUMIFS('AR SALES'!$AA$2:$AA$2501,'AR SALES'!$AI$2:$AI$2501,$A16,'AR SALES'!$AD$2:$AD$2501,"OFF")</f>
        <v/>
      </c>
      <c r="I16" s="7">
        <f>G16*C16</f>
        <v/>
      </c>
      <c r="J16" s="7">
        <f>H16-I16</f>
        <v/>
      </c>
      <c r="K16" s="7">
        <f>G16*D16</f>
        <v/>
      </c>
      <c r="L16" s="2">
        <f>COUNTIFS(RATES!$A:$A,$A16,RATES!$B:$B,"&lt;="&amp;MonthStart,RATES!$C:$C,"&gt;="&amp;MonthEnd)</f>
        <v/>
      </c>
    </row>
    <row r="17">
      <c r="A17" s="2" t="inlineStr">
        <is>
          <t>013TE - Brantley (TSPLOST Exempt)</t>
        </is>
      </c>
      <c r="B17" s="2" t="inlineStr">
        <is>
          <t>BRANTLEY</t>
        </is>
      </c>
      <c r="C17" s="13">
        <f>IF($L17=1,SUMIFS(RATES!$F:$F,RATES!$A:$A,$A17,RATES!$B:$B,"&lt;="&amp;MonthStart,RATES!$C:$C,"&gt;="&amp;MonthEnd),0)</f>
        <v/>
      </c>
      <c r="D17" s="13">
        <f>IF($L17=1,SUMIFS(RATES!$E:$E,RATES!$A:$A,$A17,RATES!$B:$B,"&lt;="&amp;MonthStart,RATES!$C:$C,"&gt;="&amp;MonthEnd),0)</f>
        <v/>
      </c>
      <c r="E17" s="7">
        <f>SUMIFS('AR SALES'!$Y$2:$Y$2501,'AR SALES'!$AI$2:$AI$2501,$A17,'AR SALES'!$AD$2:$AD$2501,"OFF")</f>
        <v/>
      </c>
      <c r="F17" s="7">
        <f>SUMIFS('AR SALES'!$Y$2:$Y$2501,'AR SALES'!$AI$2:$AI$2501,$A17,'AR SALES'!$AD$2:$AD$2501,"OFF",'AR SALES'!$J$2:$J$2501,"&lt;&gt;")</f>
        <v/>
      </c>
      <c r="G17" s="7">
        <f>E17-F17</f>
        <v/>
      </c>
      <c r="H17" s="7">
        <f>SUMIFS('AR SALES'!$AA$2:$AA$2501,'AR SALES'!$AI$2:$AI$2501,$A17,'AR SALES'!$AD$2:$AD$2501,"OFF")</f>
        <v/>
      </c>
      <c r="I17" s="7">
        <f>G17*C17</f>
        <v/>
      </c>
      <c r="J17" s="7">
        <f>H17-I17</f>
        <v/>
      </c>
      <c r="K17" s="7">
        <f>G17*D17</f>
        <v/>
      </c>
      <c r="L17" s="2">
        <f>COUNTIFS(RATES!$A:$A,$A17,RATES!$B:$B,"&lt;="&amp;MonthStart,RATES!$C:$C,"&gt;="&amp;MonthEnd)</f>
        <v/>
      </c>
    </row>
    <row r="18">
      <c r="A18" s="2" t="inlineStr">
        <is>
          <t>014TE - Brooks (TSPLOST Exempt)</t>
        </is>
      </c>
      <c r="B18" s="2" t="inlineStr">
        <is>
          <t>BROOKS</t>
        </is>
      </c>
      <c r="C18" s="13">
        <f>IF($L18=1,SUMIFS(RATES!$F:$F,RATES!$A:$A,$A18,RATES!$B:$B,"&lt;="&amp;MonthStart,RATES!$C:$C,"&gt;="&amp;MonthEnd),0)</f>
        <v/>
      </c>
      <c r="D18" s="13">
        <f>IF($L18=1,SUMIFS(RATES!$E:$E,RATES!$A:$A,$A18,RATES!$B:$B,"&lt;="&amp;MonthStart,RATES!$C:$C,"&gt;="&amp;MonthEnd),0)</f>
        <v/>
      </c>
      <c r="E18" s="7">
        <f>SUMIFS('AR SALES'!$Y$2:$Y$2501,'AR SALES'!$AI$2:$AI$2501,$A18,'AR SALES'!$AD$2:$AD$2501,"OFF")</f>
        <v/>
      </c>
      <c r="F18" s="7">
        <f>SUMIFS('AR SALES'!$Y$2:$Y$2501,'AR SALES'!$AI$2:$AI$2501,$A18,'AR SALES'!$AD$2:$AD$2501,"OFF",'AR SALES'!$J$2:$J$2501,"&lt;&gt;")</f>
        <v/>
      </c>
      <c r="G18" s="7">
        <f>E18-F18</f>
        <v/>
      </c>
      <c r="H18" s="7">
        <f>SUMIFS('AR SALES'!$AA$2:$AA$2501,'AR SALES'!$AI$2:$AI$2501,$A18,'AR SALES'!$AD$2:$AD$2501,"OFF")</f>
        <v/>
      </c>
      <c r="I18" s="7">
        <f>G18*C18</f>
        <v/>
      </c>
      <c r="J18" s="7">
        <f>H18-I18</f>
        <v/>
      </c>
      <c r="K18" s="7">
        <f>G18*D18</f>
        <v/>
      </c>
      <c r="L18" s="2">
        <f>COUNTIFS(RATES!$A:$A,$A18,RATES!$B:$B,"&lt;="&amp;MonthStart,RATES!$C:$C,"&gt;="&amp;MonthEnd)</f>
        <v/>
      </c>
    </row>
    <row r="19">
      <c r="A19" s="2" t="inlineStr">
        <is>
          <t>015TE - Bryan (TSPLOST Exempt)</t>
        </is>
      </c>
      <c r="B19" s="2" t="inlineStr">
        <is>
          <t>BRYAN</t>
        </is>
      </c>
      <c r="C19" s="13">
        <f>IF($L19=1,SUMIFS(RATES!$F:$F,RATES!$A:$A,$A19,RATES!$B:$B,"&lt;="&amp;MonthStart,RATES!$C:$C,"&gt;="&amp;MonthEnd),0)</f>
        <v/>
      </c>
      <c r="D19" s="13">
        <f>IF($L19=1,SUMIFS(RATES!$E:$E,RATES!$A:$A,$A19,RATES!$B:$B,"&lt;="&amp;MonthStart,RATES!$C:$C,"&gt;="&amp;MonthEnd),0)</f>
        <v/>
      </c>
      <c r="E19" s="7">
        <f>SUMIFS('AR SALES'!$Y$2:$Y$2501,'AR SALES'!$AI$2:$AI$2501,$A19,'AR SALES'!$AD$2:$AD$2501,"OFF")</f>
        <v/>
      </c>
      <c r="F19" s="7">
        <f>SUMIFS('AR SALES'!$Y$2:$Y$2501,'AR SALES'!$AI$2:$AI$2501,$A19,'AR SALES'!$AD$2:$AD$2501,"OFF",'AR SALES'!$J$2:$J$2501,"&lt;&gt;")</f>
        <v/>
      </c>
      <c r="G19" s="7">
        <f>E19-F19</f>
        <v/>
      </c>
      <c r="H19" s="7">
        <f>SUMIFS('AR SALES'!$AA$2:$AA$2501,'AR SALES'!$AI$2:$AI$2501,$A19,'AR SALES'!$AD$2:$AD$2501,"OFF")</f>
        <v/>
      </c>
      <c r="I19" s="7">
        <f>G19*C19</f>
        <v/>
      </c>
      <c r="J19" s="7">
        <f>H19-I19</f>
        <v/>
      </c>
      <c r="K19" s="7">
        <f>G19*D19</f>
        <v/>
      </c>
      <c r="L19" s="2">
        <f>COUNTIFS(RATES!$A:$A,$A19,RATES!$B:$B,"&lt;="&amp;MonthStart,RATES!$C:$C,"&gt;="&amp;MonthEnd)</f>
        <v/>
      </c>
    </row>
    <row r="20">
      <c r="A20" s="2" t="inlineStr">
        <is>
          <t>016TE - Bulloch (TSPLOST Exempt)</t>
        </is>
      </c>
      <c r="B20" s="2" t="inlineStr">
        <is>
          <t>BULLOCH</t>
        </is>
      </c>
      <c r="C20" s="13">
        <f>IF($L20=1,SUMIFS(RATES!$F:$F,RATES!$A:$A,$A20,RATES!$B:$B,"&lt;="&amp;MonthStart,RATES!$C:$C,"&gt;="&amp;MonthEnd),0)</f>
        <v/>
      </c>
      <c r="D20" s="13">
        <f>IF($L20=1,SUMIFS(RATES!$E:$E,RATES!$A:$A,$A20,RATES!$B:$B,"&lt;="&amp;MonthStart,RATES!$C:$C,"&gt;="&amp;MonthEnd),0)</f>
        <v/>
      </c>
      <c r="E20" s="7">
        <f>SUMIFS('AR SALES'!$Y$2:$Y$2501,'AR SALES'!$AI$2:$AI$2501,$A20,'AR SALES'!$AD$2:$AD$2501,"OFF")</f>
        <v/>
      </c>
      <c r="F20" s="7">
        <f>SUMIFS('AR SALES'!$Y$2:$Y$2501,'AR SALES'!$AI$2:$AI$2501,$A20,'AR SALES'!$AD$2:$AD$2501,"OFF",'AR SALES'!$J$2:$J$2501,"&lt;&gt;")</f>
        <v/>
      </c>
      <c r="G20" s="7">
        <f>E20-F20</f>
        <v/>
      </c>
      <c r="H20" s="7">
        <f>SUMIFS('AR SALES'!$AA$2:$AA$2501,'AR SALES'!$AI$2:$AI$2501,$A20,'AR SALES'!$AD$2:$AD$2501,"OFF")</f>
        <v/>
      </c>
      <c r="I20" s="7">
        <f>G20*C20</f>
        <v/>
      </c>
      <c r="J20" s="7">
        <f>H20-I20</f>
        <v/>
      </c>
      <c r="K20" s="7">
        <f>G20*D20</f>
        <v/>
      </c>
      <c r="L20" s="2">
        <f>COUNTIFS(RATES!$A:$A,$A20,RATES!$B:$B,"&lt;="&amp;MonthStart,RATES!$C:$C,"&gt;="&amp;MonthEnd)</f>
        <v/>
      </c>
    </row>
    <row r="21">
      <c r="A21" s="2" t="inlineStr">
        <is>
          <t>017TE - Burke (TSPLOST Exempt)</t>
        </is>
      </c>
      <c r="B21" s="2" t="inlineStr">
        <is>
          <t>BURKE</t>
        </is>
      </c>
      <c r="C21" s="13">
        <f>IF($L21=1,SUMIFS(RATES!$F:$F,RATES!$A:$A,$A21,RATES!$B:$B,"&lt;="&amp;MonthStart,RATES!$C:$C,"&gt;="&amp;MonthEnd),0)</f>
        <v/>
      </c>
      <c r="D21" s="13">
        <f>IF($L21=1,SUMIFS(RATES!$E:$E,RATES!$A:$A,$A21,RATES!$B:$B,"&lt;="&amp;MonthStart,RATES!$C:$C,"&gt;="&amp;MonthEnd),0)</f>
        <v/>
      </c>
      <c r="E21" s="7">
        <f>SUMIFS('AR SALES'!$Y$2:$Y$2501,'AR SALES'!$AI$2:$AI$2501,$A21,'AR SALES'!$AD$2:$AD$2501,"OFF")</f>
        <v/>
      </c>
      <c r="F21" s="7">
        <f>SUMIFS('AR SALES'!$Y$2:$Y$2501,'AR SALES'!$AI$2:$AI$2501,$A21,'AR SALES'!$AD$2:$AD$2501,"OFF",'AR SALES'!$J$2:$J$2501,"&lt;&gt;")</f>
        <v/>
      </c>
      <c r="G21" s="7">
        <f>E21-F21</f>
        <v/>
      </c>
      <c r="H21" s="7">
        <f>SUMIFS('AR SALES'!$AA$2:$AA$2501,'AR SALES'!$AI$2:$AI$2501,$A21,'AR SALES'!$AD$2:$AD$2501,"OFF")</f>
        <v/>
      </c>
      <c r="I21" s="7">
        <f>G21*C21</f>
        <v/>
      </c>
      <c r="J21" s="7">
        <f>H21-I21</f>
        <v/>
      </c>
      <c r="K21" s="7">
        <f>G21*D21</f>
        <v/>
      </c>
      <c r="L21" s="2">
        <f>COUNTIFS(RATES!$A:$A,$A21,RATES!$B:$B,"&lt;="&amp;MonthStart,RATES!$C:$C,"&gt;="&amp;MonthEnd)</f>
        <v/>
      </c>
    </row>
    <row r="22">
      <c r="A22" s="2" t="inlineStr">
        <is>
          <t>018 - Butts</t>
        </is>
      </c>
      <c r="B22" s="2" t="inlineStr">
        <is>
          <t>BUTTS</t>
        </is>
      </c>
      <c r="C22" s="13">
        <f>IF($L22=1,SUMIFS(RATES!$F:$F,RATES!$A:$A,$A22,RATES!$B:$B,"&lt;="&amp;MonthStart,RATES!$C:$C,"&gt;="&amp;MonthEnd),0)</f>
        <v/>
      </c>
      <c r="D22" s="13">
        <f>IF($L22=1,SUMIFS(RATES!$E:$E,RATES!$A:$A,$A22,RATES!$B:$B,"&lt;="&amp;MonthStart,RATES!$C:$C,"&gt;="&amp;MonthEnd),0)</f>
        <v/>
      </c>
      <c r="E22" s="7">
        <f>SUMIFS('AR SALES'!$Y$2:$Y$2501,'AR SALES'!$AI$2:$AI$2501,$A22,'AR SALES'!$AD$2:$AD$2501,"OFF")</f>
        <v/>
      </c>
      <c r="F22" s="7">
        <f>SUMIFS('AR SALES'!$Y$2:$Y$2501,'AR SALES'!$AI$2:$AI$2501,$A22,'AR SALES'!$AD$2:$AD$2501,"OFF",'AR SALES'!$J$2:$J$2501,"&lt;&gt;")</f>
        <v/>
      </c>
      <c r="G22" s="7">
        <f>E22-F22</f>
        <v/>
      </c>
      <c r="H22" s="7">
        <f>SUMIFS('AR SALES'!$AA$2:$AA$2501,'AR SALES'!$AI$2:$AI$2501,$A22,'AR SALES'!$AD$2:$AD$2501,"OFF")</f>
        <v/>
      </c>
      <c r="I22" s="7">
        <f>G22*C22</f>
        <v/>
      </c>
      <c r="J22" s="7">
        <f>H22-I22</f>
        <v/>
      </c>
      <c r="K22" s="7">
        <f>G22*D22</f>
        <v/>
      </c>
      <c r="L22" s="2">
        <f>COUNTIFS(RATES!$A:$A,$A22,RATES!$B:$B,"&lt;="&amp;MonthStart,RATES!$C:$C,"&gt;="&amp;MonthEnd)</f>
        <v/>
      </c>
    </row>
    <row r="23">
      <c r="A23" s="2" t="inlineStr">
        <is>
          <t>019TE - Calhoun (TSPLOST Exempt)</t>
        </is>
      </c>
      <c r="B23" s="2" t="inlineStr">
        <is>
          <t>CALHOUN</t>
        </is>
      </c>
      <c r="C23" s="13">
        <f>IF($L23=1,SUMIFS(RATES!$F:$F,RATES!$A:$A,$A23,RATES!$B:$B,"&lt;="&amp;MonthStart,RATES!$C:$C,"&gt;="&amp;MonthEnd),0)</f>
        <v/>
      </c>
      <c r="D23" s="13">
        <f>IF($L23=1,SUMIFS(RATES!$E:$E,RATES!$A:$A,$A23,RATES!$B:$B,"&lt;="&amp;MonthStart,RATES!$C:$C,"&gt;="&amp;MonthEnd),0)</f>
        <v/>
      </c>
      <c r="E23" s="7">
        <f>SUMIFS('AR SALES'!$Y$2:$Y$2501,'AR SALES'!$AI$2:$AI$2501,$A23,'AR SALES'!$AD$2:$AD$2501,"OFF")</f>
        <v/>
      </c>
      <c r="F23" s="7">
        <f>SUMIFS('AR SALES'!$Y$2:$Y$2501,'AR SALES'!$AI$2:$AI$2501,$A23,'AR SALES'!$AD$2:$AD$2501,"OFF",'AR SALES'!$J$2:$J$2501,"&lt;&gt;")</f>
        <v/>
      </c>
      <c r="G23" s="7">
        <f>E23-F23</f>
        <v/>
      </c>
      <c r="H23" s="7">
        <f>SUMIFS('AR SALES'!$AA$2:$AA$2501,'AR SALES'!$AI$2:$AI$2501,$A23,'AR SALES'!$AD$2:$AD$2501,"OFF")</f>
        <v/>
      </c>
      <c r="I23" s="7">
        <f>G23*C23</f>
        <v/>
      </c>
      <c r="J23" s="7">
        <f>H23-I23</f>
        <v/>
      </c>
      <c r="K23" s="7">
        <f>G23*D23</f>
        <v/>
      </c>
      <c r="L23" s="2">
        <f>COUNTIFS(RATES!$A:$A,$A23,RATES!$B:$B,"&lt;="&amp;MonthStart,RATES!$C:$C,"&gt;="&amp;MonthEnd)</f>
        <v/>
      </c>
    </row>
    <row r="24">
      <c r="A24" s="2" t="inlineStr">
        <is>
          <t>020 - Camden</t>
        </is>
      </c>
      <c r="B24" s="2" t="inlineStr">
        <is>
          <t>CAMDEN</t>
        </is>
      </c>
      <c r="C24" s="13">
        <f>IF($L24=1,SUMIFS(RATES!$F:$F,RATES!$A:$A,$A24,RATES!$B:$B,"&lt;="&amp;MonthStart,RATES!$C:$C,"&gt;="&amp;MonthEnd),0)</f>
        <v/>
      </c>
      <c r="D24" s="13">
        <f>IF($L24=1,SUMIFS(RATES!$E:$E,RATES!$A:$A,$A24,RATES!$B:$B,"&lt;="&amp;MonthStart,RATES!$C:$C,"&gt;="&amp;MonthEnd),0)</f>
        <v/>
      </c>
      <c r="E24" s="7">
        <f>SUMIFS('AR SALES'!$Y$2:$Y$2501,'AR SALES'!$AI$2:$AI$2501,$A24,'AR SALES'!$AD$2:$AD$2501,"OFF")</f>
        <v/>
      </c>
      <c r="F24" s="7">
        <f>SUMIFS('AR SALES'!$Y$2:$Y$2501,'AR SALES'!$AI$2:$AI$2501,$A24,'AR SALES'!$AD$2:$AD$2501,"OFF",'AR SALES'!$J$2:$J$2501,"&lt;&gt;")</f>
        <v/>
      </c>
      <c r="G24" s="7">
        <f>E24-F24</f>
        <v/>
      </c>
      <c r="H24" s="7">
        <f>SUMIFS('AR SALES'!$AA$2:$AA$2501,'AR SALES'!$AI$2:$AI$2501,$A24,'AR SALES'!$AD$2:$AD$2501,"OFF")</f>
        <v/>
      </c>
      <c r="I24" s="7">
        <f>G24*C24</f>
        <v/>
      </c>
      <c r="J24" s="7">
        <f>H24-I24</f>
        <v/>
      </c>
      <c r="K24" s="7">
        <f>G24*D24</f>
        <v/>
      </c>
      <c r="L24" s="2">
        <f>COUNTIFS(RATES!$A:$A,$A24,RATES!$B:$B,"&lt;="&amp;MonthStart,RATES!$C:$C,"&gt;="&amp;MonthEnd)</f>
        <v/>
      </c>
    </row>
    <row r="25">
      <c r="A25" s="2" t="inlineStr">
        <is>
          <t>021TE - Candler (TSPLOST Exempt)</t>
        </is>
      </c>
      <c r="B25" s="2" t="inlineStr">
        <is>
          <t>CANDLER</t>
        </is>
      </c>
      <c r="C25" s="13">
        <f>IF($L25=1,SUMIFS(RATES!$F:$F,RATES!$A:$A,$A25,RATES!$B:$B,"&lt;="&amp;MonthStart,RATES!$C:$C,"&gt;="&amp;MonthEnd),0)</f>
        <v/>
      </c>
      <c r="D25" s="13">
        <f>IF($L25=1,SUMIFS(RATES!$E:$E,RATES!$A:$A,$A25,RATES!$B:$B,"&lt;="&amp;MonthStart,RATES!$C:$C,"&gt;="&amp;MonthEnd),0)</f>
        <v/>
      </c>
      <c r="E25" s="7">
        <f>SUMIFS('AR SALES'!$Y$2:$Y$2501,'AR SALES'!$AI$2:$AI$2501,$A25,'AR SALES'!$AD$2:$AD$2501,"OFF")</f>
        <v/>
      </c>
      <c r="F25" s="7">
        <f>SUMIFS('AR SALES'!$Y$2:$Y$2501,'AR SALES'!$AI$2:$AI$2501,$A25,'AR SALES'!$AD$2:$AD$2501,"OFF",'AR SALES'!$J$2:$J$2501,"&lt;&gt;")</f>
        <v/>
      </c>
      <c r="G25" s="7">
        <f>E25-F25</f>
        <v/>
      </c>
      <c r="H25" s="7">
        <f>SUMIFS('AR SALES'!$AA$2:$AA$2501,'AR SALES'!$AI$2:$AI$2501,$A25,'AR SALES'!$AD$2:$AD$2501,"OFF")</f>
        <v/>
      </c>
      <c r="I25" s="7">
        <f>G25*C25</f>
        <v/>
      </c>
      <c r="J25" s="7">
        <f>H25-I25</f>
        <v/>
      </c>
      <c r="K25" s="7">
        <f>G25*D25</f>
        <v/>
      </c>
      <c r="L25" s="2">
        <f>COUNTIFS(RATES!$A:$A,$A25,RATES!$B:$B,"&lt;="&amp;MonthStart,RATES!$C:$C,"&gt;="&amp;MonthEnd)</f>
        <v/>
      </c>
    </row>
    <row r="26">
      <c r="A26" s="2" t="inlineStr">
        <is>
          <t>022 - Carroll</t>
        </is>
      </c>
      <c r="B26" s="2" t="inlineStr">
        <is>
          <t>CARROLL</t>
        </is>
      </c>
      <c r="C26" s="13">
        <f>IF($L26=1,SUMIFS(RATES!$F:$F,RATES!$A:$A,$A26,RATES!$B:$B,"&lt;="&amp;MonthStart,RATES!$C:$C,"&gt;="&amp;MonthEnd),0)</f>
        <v/>
      </c>
      <c r="D26" s="13">
        <f>IF($L26=1,SUMIFS(RATES!$E:$E,RATES!$A:$A,$A26,RATES!$B:$B,"&lt;="&amp;MonthStart,RATES!$C:$C,"&gt;="&amp;MonthEnd),0)</f>
        <v/>
      </c>
      <c r="E26" s="7">
        <f>SUMIFS('AR SALES'!$Y$2:$Y$2501,'AR SALES'!$AI$2:$AI$2501,$A26,'AR SALES'!$AD$2:$AD$2501,"OFF")</f>
        <v/>
      </c>
      <c r="F26" s="7">
        <f>SUMIFS('AR SALES'!$Y$2:$Y$2501,'AR SALES'!$AI$2:$AI$2501,$A26,'AR SALES'!$AD$2:$AD$2501,"OFF",'AR SALES'!$J$2:$J$2501,"&lt;&gt;")</f>
        <v/>
      </c>
      <c r="G26" s="7">
        <f>E26-F26</f>
        <v/>
      </c>
      <c r="H26" s="7">
        <f>SUMIFS('AR SALES'!$AA$2:$AA$2501,'AR SALES'!$AI$2:$AI$2501,$A26,'AR SALES'!$AD$2:$AD$2501,"OFF")</f>
        <v/>
      </c>
      <c r="I26" s="7">
        <f>G26*C26</f>
        <v/>
      </c>
      <c r="J26" s="7">
        <f>H26-I26</f>
        <v/>
      </c>
      <c r="K26" s="7">
        <f>G26*D26</f>
        <v/>
      </c>
      <c r="L26" s="2">
        <f>COUNTIFS(RATES!$A:$A,$A26,RATES!$B:$B,"&lt;="&amp;MonthStart,RATES!$C:$C,"&gt;="&amp;MonthEnd)</f>
        <v/>
      </c>
    </row>
    <row r="27">
      <c r="A27" s="2" t="inlineStr">
        <is>
          <t>023 - Catoosa</t>
        </is>
      </c>
      <c r="B27" s="2" t="inlineStr">
        <is>
          <t>CATOOSA</t>
        </is>
      </c>
      <c r="C27" s="13">
        <f>IF($L27=1,SUMIFS(RATES!$F:$F,RATES!$A:$A,$A27,RATES!$B:$B,"&lt;="&amp;MonthStart,RATES!$C:$C,"&gt;="&amp;MonthEnd),0)</f>
        <v/>
      </c>
      <c r="D27" s="13">
        <f>IF($L27=1,SUMIFS(RATES!$E:$E,RATES!$A:$A,$A27,RATES!$B:$B,"&lt;="&amp;MonthStart,RATES!$C:$C,"&gt;="&amp;MonthEnd),0)</f>
        <v/>
      </c>
      <c r="E27" s="7">
        <f>SUMIFS('AR SALES'!$Y$2:$Y$2501,'AR SALES'!$AI$2:$AI$2501,$A27,'AR SALES'!$AD$2:$AD$2501,"OFF")</f>
        <v/>
      </c>
      <c r="F27" s="7">
        <f>SUMIFS('AR SALES'!$Y$2:$Y$2501,'AR SALES'!$AI$2:$AI$2501,$A27,'AR SALES'!$AD$2:$AD$2501,"OFF",'AR SALES'!$J$2:$J$2501,"&lt;&gt;")</f>
        <v/>
      </c>
      <c r="G27" s="7">
        <f>E27-F27</f>
        <v/>
      </c>
      <c r="H27" s="7">
        <f>SUMIFS('AR SALES'!$AA$2:$AA$2501,'AR SALES'!$AI$2:$AI$2501,$A27,'AR SALES'!$AD$2:$AD$2501,"OFF")</f>
        <v/>
      </c>
      <c r="I27" s="7">
        <f>G27*C27</f>
        <v/>
      </c>
      <c r="J27" s="7">
        <f>H27-I27</f>
        <v/>
      </c>
      <c r="K27" s="7">
        <f>G27*D27</f>
        <v/>
      </c>
      <c r="L27" s="2">
        <f>COUNTIFS(RATES!$A:$A,$A27,RATES!$B:$B,"&lt;="&amp;MonthStart,RATES!$C:$C,"&gt;="&amp;MonthEnd)</f>
        <v/>
      </c>
    </row>
    <row r="28">
      <c r="A28" s="2" t="inlineStr">
        <is>
          <t>024TE - Charlton (TSPLOST Exempt)</t>
        </is>
      </c>
      <c r="B28" s="2" t="inlineStr">
        <is>
          <t>CHARLTON</t>
        </is>
      </c>
      <c r="C28" s="13">
        <f>IF($L28=1,SUMIFS(RATES!$F:$F,RATES!$A:$A,$A28,RATES!$B:$B,"&lt;="&amp;MonthStart,RATES!$C:$C,"&gt;="&amp;MonthEnd),0)</f>
        <v/>
      </c>
      <c r="D28" s="13">
        <f>IF($L28=1,SUMIFS(RATES!$E:$E,RATES!$A:$A,$A28,RATES!$B:$B,"&lt;="&amp;MonthStart,RATES!$C:$C,"&gt;="&amp;MonthEnd),0)</f>
        <v/>
      </c>
      <c r="E28" s="7">
        <f>SUMIFS('AR SALES'!$Y$2:$Y$2501,'AR SALES'!$AI$2:$AI$2501,$A28,'AR SALES'!$AD$2:$AD$2501,"OFF")</f>
        <v/>
      </c>
      <c r="F28" s="7">
        <f>SUMIFS('AR SALES'!$Y$2:$Y$2501,'AR SALES'!$AI$2:$AI$2501,$A28,'AR SALES'!$AD$2:$AD$2501,"OFF",'AR SALES'!$J$2:$J$2501,"&lt;&gt;")</f>
        <v/>
      </c>
      <c r="G28" s="7">
        <f>E28-F28</f>
        <v/>
      </c>
      <c r="H28" s="7">
        <f>SUMIFS('AR SALES'!$AA$2:$AA$2501,'AR SALES'!$AI$2:$AI$2501,$A28,'AR SALES'!$AD$2:$AD$2501,"OFF")</f>
        <v/>
      </c>
      <c r="I28" s="7">
        <f>G28*C28</f>
        <v/>
      </c>
      <c r="J28" s="7">
        <f>H28-I28</f>
        <v/>
      </c>
      <c r="K28" s="7">
        <f>G28*D28</f>
        <v/>
      </c>
      <c r="L28" s="2">
        <f>COUNTIFS(RATES!$A:$A,$A28,RATES!$B:$B,"&lt;="&amp;MonthStart,RATES!$C:$C,"&gt;="&amp;MonthEnd)</f>
        <v/>
      </c>
    </row>
    <row r="29">
      <c r="A29" s="2" t="inlineStr">
        <is>
          <t>025 - Chatham</t>
        </is>
      </c>
      <c r="B29" s="2" t="inlineStr">
        <is>
          <t>CHATHAM</t>
        </is>
      </c>
      <c r="C29" s="13">
        <f>IF($L29=1,SUMIFS(RATES!$F:$F,RATES!$A:$A,$A29,RATES!$B:$B,"&lt;="&amp;MonthStart,RATES!$C:$C,"&gt;="&amp;MonthEnd),0)</f>
        <v/>
      </c>
      <c r="D29" s="13">
        <f>IF($L29=1,SUMIFS(RATES!$E:$E,RATES!$A:$A,$A29,RATES!$B:$B,"&lt;="&amp;MonthStart,RATES!$C:$C,"&gt;="&amp;MonthEnd),0)</f>
        <v/>
      </c>
      <c r="E29" s="7">
        <f>SUMIFS('AR SALES'!$Y$2:$Y$2501,'AR SALES'!$AI$2:$AI$2501,$A29,'AR SALES'!$AD$2:$AD$2501,"OFF")</f>
        <v/>
      </c>
      <c r="F29" s="7">
        <f>SUMIFS('AR SALES'!$Y$2:$Y$2501,'AR SALES'!$AI$2:$AI$2501,$A29,'AR SALES'!$AD$2:$AD$2501,"OFF",'AR SALES'!$J$2:$J$2501,"&lt;&gt;")</f>
        <v/>
      </c>
      <c r="G29" s="7">
        <f>E29-F29</f>
        <v/>
      </c>
      <c r="H29" s="7">
        <f>SUMIFS('AR SALES'!$AA$2:$AA$2501,'AR SALES'!$AI$2:$AI$2501,$A29,'AR SALES'!$AD$2:$AD$2501,"OFF")</f>
        <v/>
      </c>
      <c r="I29" s="7">
        <f>G29*C29</f>
        <v/>
      </c>
      <c r="J29" s="7">
        <f>H29-I29</f>
        <v/>
      </c>
      <c r="K29" s="7">
        <f>G29*D29</f>
        <v/>
      </c>
      <c r="L29" s="2">
        <f>COUNTIFS(RATES!$A:$A,$A29,RATES!$B:$B,"&lt;="&amp;MonthStart,RATES!$C:$C,"&gt;="&amp;MonthEnd)</f>
        <v/>
      </c>
    </row>
    <row r="30">
      <c r="A30" s="2" t="inlineStr">
        <is>
          <t>026TE - Chattahoochee (TSPLOST Exempt)</t>
        </is>
      </c>
      <c r="B30" s="2" t="inlineStr">
        <is>
          <t>CHATTAHOOCHEE</t>
        </is>
      </c>
      <c r="C30" s="13">
        <f>IF($L30=1,SUMIFS(RATES!$F:$F,RATES!$A:$A,$A30,RATES!$B:$B,"&lt;="&amp;MonthStart,RATES!$C:$C,"&gt;="&amp;MonthEnd),0)</f>
        <v/>
      </c>
      <c r="D30" s="13">
        <f>IF($L30=1,SUMIFS(RATES!$E:$E,RATES!$A:$A,$A30,RATES!$B:$B,"&lt;="&amp;MonthStart,RATES!$C:$C,"&gt;="&amp;MonthEnd),0)</f>
        <v/>
      </c>
      <c r="E30" s="7">
        <f>SUMIFS('AR SALES'!$Y$2:$Y$2501,'AR SALES'!$AI$2:$AI$2501,$A30,'AR SALES'!$AD$2:$AD$2501,"OFF")</f>
        <v/>
      </c>
      <c r="F30" s="7">
        <f>SUMIFS('AR SALES'!$Y$2:$Y$2501,'AR SALES'!$AI$2:$AI$2501,$A30,'AR SALES'!$AD$2:$AD$2501,"OFF",'AR SALES'!$J$2:$J$2501,"&lt;&gt;")</f>
        <v/>
      </c>
      <c r="G30" s="7">
        <f>E30-F30</f>
        <v/>
      </c>
      <c r="H30" s="7">
        <f>SUMIFS('AR SALES'!$AA$2:$AA$2501,'AR SALES'!$AI$2:$AI$2501,$A30,'AR SALES'!$AD$2:$AD$2501,"OFF")</f>
        <v/>
      </c>
      <c r="I30" s="7">
        <f>G30*C30</f>
        <v/>
      </c>
      <c r="J30" s="7">
        <f>H30-I30</f>
        <v/>
      </c>
      <c r="K30" s="7">
        <f>G30*D30</f>
        <v/>
      </c>
      <c r="L30" s="2">
        <f>COUNTIFS(RATES!$A:$A,$A30,RATES!$B:$B,"&lt;="&amp;MonthStart,RATES!$C:$C,"&gt;="&amp;MonthEnd)</f>
        <v/>
      </c>
    </row>
    <row r="31">
      <c r="A31" s="2" t="inlineStr">
        <is>
          <t>027TE - Chattooga (TSPLOST Exempt)</t>
        </is>
      </c>
      <c r="B31" s="2" t="inlineStr">
        <is>
          <t>CHATTOOGA</t>
        </is>
      </c>
      <c r="C31" s="13">
        <f>IF($L31=1,SUMIFS(RATES!$F:$F,RATES!$A:$A,$A31,RATES!$B:$B,"&lt;="&amp;MonthStart,RATES!$C:$C,"&gt;="&amp;MonthEnd),0)</f>
        <v/>
      </c>
      <c r="D31" s="13">
        <f>IF($L31=1,SUMIFS(RATES!$E:$E,RATES!$A:$A,$A31,RATES!$B:$B,"&lt;="&amp;MonthStart,RATES!$C:$C,"&gt;="&amp;MonthEnd),0)</f>
        <v/>
      </c>
      <c r="E31" s="7">
        <f>SUMIFS('AR SALES'!$Y$2:$Y$2501,'AR SALES'!$AI$2:$AI$2501,$A31,'AR SALES'!$AD$2:$AD$2501,"OFF")</f>
        <v/>
      </c>
      <c r="F31" s="7">
        <f>SUMIFS('AR SALES'!$Y$2:$Y$2501,'AR SALES'!$AI$2:$AI$2501,$A31,'AR SALES'!$AD$2:$AD$2501,"OFF",'AR SALES'!$J$2:$J$2501,"&lt;&gt;")</f>
        <v/>
      </c>
      <c r="G31" s="7">
        <f>E31-F31</f>
        <v/>
      </c>
      <c r="H31" s="7">
        <f>SUMIFS('AR SALES'!$AA$2:$AA$2501,'AR SALES'!$AI$2:$AI$2501,$A31,'AR SALES'!$AD$2:$AD$2501,"OFF")</f>
        <v/>
      </c>
      <c r="I31" s="7">
        <f>G31*C31</f>
        <v/>
      </c>
      <c r="J31" s="7">
        <f>H31-I31</f>
        <v/>
      </c>
      <c r="K31" s="7">
        <f>G31*D31</f>
        <v/>
      </c>
      <c r="L31" s="2">
        <f>COUNTIFS(RATES!$A:$A,$A31,RATES!$B:$B,"&lt;="&amp;MonthStart,RATES!$C:$C,"&gt;="&amp;MonthEnd)</f>
        <v/>
      </c>
    </row>
    <row r="32">
      <c r="A32" s="2" t="inlineStr">
        <is>
          <t>028TE - Cherokee (TSPLOST Exempt)</t>
        </is>
      </c>
      <c r="B32" s="2" t="inlineStr">
        <is>
          <t>CHEROKEE</t>
        </is>
      </c>
      <c r="C32" s="13">
        <f>IF($L32=1,SUMIFS(RATES!$F:$F,RATES!$A:$A,$A32,RATES!$B:$B,"&lt;="&amp;MonthStart,RATES!$C:$C,"&gt;="&amp;MonthEnd),0)</f>
        <v/>
      </c>
      <c r="D32" s="13">
        <f>IF($L32=1,SUMIFS(RATES!$E:$E,RATES!$A:$A,$A32,RATES!$B:$B,"&lt;="&amp;MonthStart,RATES!$C:$C,"&gt;="&amp;MonthEnd),0)</f>
        <v/>
      </c>
      <c r="E32" s="7">
        <f>SUMIFS('AR SALES'!$Y$2:$Y$2501,'AR SALES'!$AI$2:$AI$2501,$A32,'AR SALES'!$AD$2:$AD$2501,"OFF")</f>
        <v/>
      </c>
      <c r="F32" s="7">
        <f>SUMIFS('AR SALES'!$Y$2:$Y$2501,'AR SALES'!$AI$2:$AI$2501,$A32,'AR SALES'!$AD$2:$AD$2501,"OFF",'AR SALES'!$J$2:$J$2501,"&lt;&gt;")</f>
        <v/>
      </c>
      <c r="G32" s="7">
        <f>E32-F32</f>
        <v/>
      </c>
      <c r="H32" s="7">
        <f>SUMIFS('AR SALES'!$AA$2:$AA$2501,'AR SALES'!$AI$2:$AI$2501,$A32,'AR SALES'!$AD$2:$AD$2501,"OFF")</f>
        <v/>
      </c>
      <c r="I32" s="7">
        <f>G32*C32</f>
        <v/>
      </c>
      <c r="J32" s="7">
        <f>H32-I32</f>
        <v/>
      </c>
      <c r="K32" s="7">
        <f>G32*D32</f>
        <v/>
      </c>
      <c r="L32" s="2">
        <f>COUNTIFS(RATES!$A:$A,$A32,RATES!$B:$B,"&lt;="&amp;MonthStart,RATES!$C:$C,"&gt;="&amp;MonthEnd)</f>
        <v/>
      </c>
    </row>
    <row r="33">
      <c r="A33" s="2" t="inlineStr">
        <is>
          <t>029TE - Clarke (TSPLOST Exempt)</t>
        </is>
      </c>
      <c r="B33" s="2" t="inlineStr">
        <is>
          <t>CLARKE</t>
        </is>
      </c>
      <c r="C33" s="13">
        <f>IF($L33=1,SUMIFS(RATES!$F:$F,RATES!$A:$A,$A33,RATES!$B:$B,"&lt;="&amp;MonthStart,RATES!$C:$C,"&gt;="&amp;MonthEnd),0)</f>
        <v/>
      </c>
      <c r="D33" s="13">
        <f>IF($L33=1,SUMIFS(RATES!$E:$E,RATES!$A:$A,$A33,RATES!$B:$B,"&lt;="&amp;MonthStart,RATES!$C:$C,"&gt;="&amp;MonthEnd),0)</f>
        <v/>
      </c>
      <c r="E33" s="7">
        <f>SUMIFS('AR SALES'!$Y$2:$Y$2501,'AR SALES'!$AI$2:$AI$2501,$A33,'AR SALES'!$AD$2:$AD$2501,"OFF")</f>
        <v/>
      </c>
      <c r="F33" s="7">
        <f>SUMIFS('AR SALES'!$Y$2:$Y$2501,'AR SALES'!$AI$2:$AI$2501,$A33,'AR SALES'!$AD$2:$AD$2501,"OFF",'AR SALES'!$J$2:$J$2501,"&lt;&gt;")</f>
        <v/>
      </c>
      <c r="G33" s="7">
        <f>E33-F33</f>
        <v/>
      </c>
      <c r="H33" s="7">
        <f>SUMIFS('AR SALES'!$AA$2:$AA$2501,'AR SALES'!$AI$2:$AI$2501,$A33,'AR SALES'!$AD$2:$AD$2501,"OFF")</f>
        <v/>
      </c>
      <c r="I33" s="7">
        <f>G33*C33</f>
        <v/>
      </c>
      <c r="J33" s="7">
        <f>H33-I33</f>
        <v/>
      </c>
      <c r="K33" s="7">
        <f>G33*D33</f>
        <v/>
      </c>
      <c r="L33" s="2">
        <f>COUNTIFS(RATES!$A:$A,$A33,RATES!$B:$B,"&lt;="&amp;MonthStart,RATES!$C:$C,"&gt;="&amp;MonthEnd)</f>
        <v/>
      </c>
    </row>
    <row r="34">
      <c r="A34" s="2" t="inlineStr">
        <is>
          <t>030TE - Clay (TSPLOST Exempt)</t>
        </is>
      </c>
      <c r="B34" s="2" t="inlineStr">
        <is>
          <t>CLAY</t>
        </is>
      </c>
      <c r="C34" s="13">
        <f>IF($L34=1,SUMIFS(RATES!$F:$F,RATES!$A:$A,$A34,RATES!$B:$B,"&lt;="&amp;MonthStart,RATES!$C:$C,"&gt;="&amp;MonthEnd),0)</f>
        <v/>
      </c>
      <c r="D34" s="13">
        <f>IF($L34=1,SUMIFS(RATES!$E:$E,RATES!$A:$A,$A34,RATES!$B:$B,"&lt;="&amp;MonthStart,RATES!$C:$C,"&gt;="&amp;MonthEnd),0)</f>
        <v/>
      </c>
      <c r="E34" s="7">
        <f>SUMIFS('AR SALES'!$Y$2:$Y$2501,'AR SALES'!$AI$2:$AI$2501,$A34,'AR SALES'!$AD$2:$AD$2501,"OFF")</f>
        <v/>
      </c>
      <c r="F34" s="7">
        <f>SUMIFS('AR SALES'!$Y$2:$Y$2501,'AR SALES'!$AI$2:$AI$2501,$A34,'AR SALES'!$AD$2:$AD$2501,"OFF",'AR SALES'!$J$2:$J$2501,"&lt;&gt;")</f>
        <v/>
      </c>
      <c r="G34" s="7">
        <f>E34-F34</f>
        <v/>
      </c>
      <c r="H34" s="7">
        <f>SUMIFS('AR SALES'!$AA$2:$AA$2501,'AR SALES'!$AI$2:$AI$2501,$A34,'AR SALES'!$AD$2:$AD$2501,"OFF")</f>
        <v/>
      </c>
      <c r="I34" s="7">
        <f>G34*C34</f>
        <v/>
      </c>
      <c r="J34" s="7">
        <f>H34-I34</f>
        <v/>
      </c>
      <c r="K34" s="7">
        <f>G34*D34</f>
        <v/>
      </c>
      <c r="L34" s="2">
        <f>COUNTIFS(RATES!$A:$A,$A34,RATES!$B:$B,"&lt;="&amp;MonthStart,RATES!$C:$C,"&gt;="&amp;MonthEnd)</f>
        <v/>
      </c>
    </row>
    <row r="35">
      <c r="A35" s="2" t="inlineStr">
        <is>
          <t>031 - Clayton</t>
        </is>
      </c>
      <c r="B35" s="2" t="inlineStr">
        <is>
          <t>CLAYTON</t>
        </is>
      </c>
      <c r="C35" s="13">
        <f>IF($L35=1,SUMIFS(RATES!$F:$F,RATES!$A:$A,$A35,RATES!$B:$B,"&lt;="&amp;MonthStart,RATES!$C:$C,"&gt;="&amp;MonthEnd),0)</f>
        <v/>
      </c>
      <c r="D35" s="13">
        <f>IF($L35=1,SUMIFS(RATES!$E:$E,RATES!$A:$A,$A35,RATES!$B:$B,"&lt;="&amp;MonthStart,RATES!$C:$C,"&gt;="&amp;MonthEnd),0)</f>
        <v/>
      </c>
      <c r="E35" s="7">
        <f>SUMIFS('AR SALES'!$Y$2:$Y$2501,'AR SALES'!$AI$2:$AI$2501,$A35,'AR SALES'!$AD$2:$AD$2501,"OFF")</f>
        <v/>
      </c>
      <c r="F35" s="7">
        <f>SUMIFS('AR SALES'!$Y$2:$Y$2501,'AR SALES'!$AI$2:$AI$2501,$A35,'AR SALES'!$AD$2:$AD$2501,"OFF",'AR SALES'!$J$2:$J$2501,"&lt;&gt;")</f>
        <v/>
      </c>
      <c r="G35" s="7">
        <f>E35-F35</f>
        <v/>
      </c>
      <c r="H35" s="7">
        <f>SUMIFS('AR SALES'!$AA$2:$AA$2501,'AR SALES'!$AI$2:$AI$2501,$A35,'AR SALES'!$AD$2:$AD$2501,"OFF")</f>
        <v/>
      </c>
      <c r="I35" s="7">
        <f>G35*C35</f>
        <v/>
      </c>
      <c r="J35" s="7">
        <f>H35-I35</f>
        <v/>
      </c>
      <c r="K35" s="7">
        <f>G35*D35</f>
        <v/>
      </c>
      <c r="L35" s="2">
        <f>COUNTIFS(RATES!$A:$A,$A35,RATES!$B:$B,"&lt;="&amp;MonthStart,RATES!$C:$C,"&gt;="&amp;MonthEnd)</f>
        <v/>
      </c>
    </row>
    <row r="36">
      <c r="A36" s="2" t="inlineStr">
        <is>
          <t>032TE - Clinch (TSPLOST Exempt)</t>
        </is>
      </c>
      <c r="B36" s="2" t="inlineStr">
        <is>
          <t>CLINCH</t>
        </is>
      </c>
      <c r="C36" s="13">
        <f>IF($L36=1,SUMIFS(RATES!$F:$F,RATES!$A:$A,$A36,RATES!$B:$B,"&lt;="&amp;MonthStart,RATES!$C:$C,"&gt;="&amp;MonthEnd),0)</f>
        <v/>
      </c>
      <c r="D36" s="13">
        <f>IF($L36=1,SUMIFS(RATES!$E:$E,RATES!$A:$A,$A36,RATES!$B:$B,"&lt;="&amp;MonthStart,RATES!$C:$C,"&gt;="&amp;MonthEnd),0)</f>
        <v/>
      </c>
      <c r="E36" s="7">
        <f>SUMIFS('AR SALES'!$Y$2:$Y$2501,'AR SALES'!$AI$2:$AI$2501,$A36,'AR SALES'!$AD$2:$AD$2501,"OFF")</f>
        <v/>
      </c>
      <c r="F36" s="7">
        <f>SUMIFS('AR SALES'!$Y$2:$Y$2501,'AR SALES'!$AI$2:$AI$2501,$A36,'AR SALES'!$AD$2:$AD$2501,"OFF",'AR SALES'!$J$2:$J$2501,"&lt;&gt;")</f>
        <v/>
      </c>
      <c r="G36" s="7">
        <f>E36-F36</f>
        <v/>
      </c>
      <c r="H36" s="7">
        <f>SUMIFS('AR SALES'!$AA$2:$AA$2501,'AR SALES'!$AI$2:$AI$2501,$A36,'AR SALES'!$AD$2:$AD$2501,"OFF")</f>
        <v/>
      </c>
      <c r="I36" s="7">
        <f>G36*C36</f>
        <v/>
      </c>
      <c r="J36" s="7">
        <f>H36-I36</f>
        <v/>
      </c>
      <c r="K36" s="7">
        <f>G36*D36</f>
        <v/>
      </c>
      <c r="L36" s="2">
        <f>COUNTIFS(RATES!$A:$A,$A36,RATES!$B:$B,"&lt;="&amp;MonthStart,RATES!$C:$C,"&gt;="&amp;MonthEnd)</f>
        <v/>
      </c>
    </row>
    <row r="37">
      <c r="A37" s="2" t="inlineStr">
        <is>
          <t>033 - Cobb</t>
        </is>
      </c>
      <c r="B37" s="2" t="inlineStr">
        <is>
          <t>COBB</t>
        </is>
      </c>
      <c r="C37" s="13">
        <f>IF($L37=1,SUMIFS(RATES!$F:$F,RATES!$A:$A,$A37,RATES!$B:$B,"&lt;="&amp;MonthStart,RATES!$C:$C,"&gt;="&amp;MonthEnd),0)</f>
        <v/>
      </c>
      <c r="D37" s="13">
        <f>IF($L37=1,SUMIFS(RATES!$E:$E,RATES!$A:$A,$A37,RATES!$B:$B,"&lt;="&amp;MonthStart,RATES!$C:$C,"&gt;="&amp;MonthEnd),0)</f>
        <v/>
      </c>
      <c r="E37" s="7">
        <f>SUMIFS('AR SALES'!$Y$2:$Y$2501,'AR SALES'!$AI$2:$AI$2501,$A37,'AR SALES'!$AD$2:$AD$2501,"OFF")</f>
        <v/>
      </c>
      <c r="F37" s="7">
        <f>SUMIFS('AR SALES'!$Y$2:$Y$2501,'AR SALES'!$AI$2:$AI$2501,$A37,'AR SALES'!$AD$2:$AD$2501,"OFF",'AR SALES'!$J$2:$J$2501,"&lt;&gt;")</f>
        <v/>
      </c>
      <c r="G37" s="7">
        <f>E37-F37</f>
        <v/>
      </c>
      <c r="H37" s="7">
        <f>SUMIFS('AR SALES'!$AA$2:$AA$2501,'AR SALES'!$AI$2:$AI$2501,$A37,'AR SALES'!$AD$2:$AD$2501,"OFF")</f>
        <v/>
      </c>
      <c r="I37" s="7">
        <f>G37*C37</f>
        <v/>
      </c>
      <c r="J37" s="7">
        <f>H37-I37</f>
        <v/>
      </c>
      <c r="K37" s="7">
        <f>G37*D37</f>
        <v/>
      </c>
      <c r="L37" s="2">
        <f>COUNTIFS(RATES!$A:$A,$A37,RATES!$B:$B,"&lt;="&amp;MonthStart,RATES!$C:$C,"&gt;="&amp;MonthEnd)</f>
        <v/>
      </c>
    </row>
    <row r="38">
      <c r="A38" s="2" t="inlineStr">
        <is>
          <t>034TE - Coffee (TSPLOST Exempt)</t>
        </is>
      </c>
      <c r="B38" s="2" t="inlineStr">
        <is>
          <t>COFFEE</t>
        </is>
      </c>
      <c r="C38" s="13">
        <f>IF($L38=1,SUMIFS(RATES!$F:$F,RATES!$A:$A,$A38,RATES!$B:$B,"&lt;="&amp;MonthStart,RATES!$C:$C,"&gt;="&amp;MonthEnd),0)</f>
        <v/>
      </c>
      <c r="D38" s="13">
        <f>IF($L38=1,SUMIFS(RATES!$E:$E,RATES!$A:$A,$A38,RATES!$B:$B,"&lt;="&amp;MonthStart,RATES!$C:$C,"&gt;="&amp;MonthEnd),0)</f>
        <v/>
      </c>
      <c r="E38" s="7">
        <f>SUMIFS('AR SALES'!$Y$2:$Y$2501,'AR SALES'!$AI$2:$AI$2501,$A38,'AR SALES'!$AD$2:$AD$2501,"OFF")</f>
        <v/>
      </c>
      <c r="F38" s="7">
        <f>SUMIFS('AR SALES'!$Y$2:$Y$2501,'AR SALES'!$AI$2:$AI$2501,$A38,'AR SALES'!$AD$2:$AD$2501,"OFF",'AR SALES'!$J$2:$J$2501,"&lt;&gt;")</f>
        <v/>
      </c>
      <c r="G38" s="7">
        <f>E38-F38</f>
        <v/>
      </c>
      <c r="H38" s="7">
        <f>SUMIFS('AR SALES'!$AA$2:$AA$2501,'AR SALES'!$AI$2:$AI$2501,$A38,'AR SALES'!$AD$2:$AD$2501,"OFF")</f>
        <v/>
      </c>
      <c r="I38" s="7">
        <f>G38*C38</f>
        <v/>
      </c>
      <c r="J38" s="7">
        <f>H38-I38</f>
        <v/>
      </c>
      <c r="K38" s="7">
        <f>G38*D38</f>
        <v/>
      </c>
      <c r="L38" s="2">
        <f>COUNTIFS(RATES!$A:$A,$A38,RATES!$B:$B,"&lt;="&amp;MonthStart,RATES!$C:$C,"&gt;="&amp;MonthEnd)</f>
        <v/>
      </c>
    </row>
    <row r="39">
      <c r="A39" s="2" t="inlineStr">
        <is>
          <t>035TE - Colquitt (TSPLOST Exempt)</t>
        </is>
      </c>
      <c r="B39" s="2" t="inlineStr">
        <is>
          <t>COLQUITT</t>
        </is>
      </c>
      <c r="C39" s="13">
        <f>IF($L39=1,SUMIFS(RATES!$F:$F,RATES!$A:$A,$A39,RATES!$B:$B,"&lt;="&amp;MonthStart,RATES!$C:$C,"&gt;="&amp;MonthEnd),0)</f>
        <v/>
      </c>
      <c r="D39" s="13">
        <f>IF($L39=1,SUMIFS(RATES!$E:$E,RATES!$A:$A,$A39,RATES!$B:$B,"&lt;="&amp;MonthStart,RATES!$C:$C,"&gt;="&amp;MonthEnd),0)</f>
        <v/>
      </c>
      <c r="E39" s="7">
        <f>SUMIFS('AR SALES'!$Y$2:$Y$2501,'AR SALES'!$AI$2:$AI$2501,$A39,'AR SALES'!$AD$2:$AD$2501,"OFF")</f>
        <v/>
      </c>
      <c r="F39" s="7">
        <f>SUMIFS('AR SALES'!$Y$2:$Y$2501,'AR SALES'!$AI$2:$AI$2501,$A39,'AR SALES'!$AD$2:$AD$2501,"OFF",'AR SALES'!$J$2:$J$2501,"&lt;&gt;")</f>
        <v/>
      </c>
      <c r="G39" s="7">
        <f>E39-F39</f>
        <v/>
      </c>
      <c r="H39" s="7">
        <f>SUMIFS('AR SALES'!$AA$2:$AA$2501,'AR SALES'!$AI$2:$AI$2501,$A39,'AR SALES'!$AD$2:$AD$2501,"OFF")</f>
        <v/>
      </c>
      <c r="I39" s="7">
        <f>G39*C39</f>
        <v/>
      </c>
      <c r="J39" s="7">
        <f>H39-I39</f>
        <v/>
      </c>
      <c r="K39" s="7">
        <f>G39*D39</f>
        <v/>
      </c>
      <c r="L39" s="2">
        <f>COUNTIFS(RATES!$A:$A,$A39,RATES!$B:$B,"&lt;="&amp;MonthStart,RATES!$C:$C,"&gt;="&amp;MonthEnd)</f>
        <v/>
      </c>
    </row>
    <row r="40">
      <c r="A40" s="2" t="inlineStr">
        <is>
          <t>036TE - Columbia (TSPLOST Exempt)</t>
        </is>
      </c>
      <c r="B40" s="2" t="inlineStr">
        <is>
          <t>COLUMBIA</t>
        </is>
      </c>
      <c r="C40" s="13">
        <f>IF($L40=1,SUMIFS(RATES!$F:$F,RATES!$A:$A,$A40,RATES!$B:$B,"&lt;="&amp;MonthStart,RATES!$C:$C,"&gt;="&amp;MonthEnd),0)</f>
        <v/>
      </c>
      <c r="D40" s="13">
        <f>IF($L40=1,SUMIFS(RATES!$E:$E,RATES!$A:$A,$A40,RATES!$B:$B,"&lt;="&amp;MonthStart,RATES!$C:$C,"&gt;="&amp;MonthEnd),0)</f>
        <v/>
      </c>
      <c r="E40" s="7">
        <f>SUMIFS('AR SALES'!$Y$2:$Y$2501,'AR SALES'!$AI$2:$AI$2501,$A40,'AR SALES'!$AD$2:$AD$2501,"OFF")</f>
        <v/>
      </c>
      <c r="F40" s="7">
        <f>SUMIFS('AR SALES'!$Y$2:$Y$2501,'AR SALES'!$AI$2:$AI$2501,$A40,'AR SALES'!$AD$2:$AD$2501,"OFF",'AR SALES'!$J$2:$J$2501,"&lt;&gt;")</f>
        <v/>
      </c>
      <c r="G40" s="7">
        <f>E40-F40</f>
        <v/>
      </c>
      <c r="H40" s="7">
        <f>SUMIFS('AR SALES'!$AA$2:$AA$2501,'AR SALES'!$AI$2:$AI$2501,$A40,'AR SALES'!$AD$2:$AD$2501,"OFF")</f>
        <v/>
      </c>
      <c r="I40" s="7">
        <f>G40*C40</f>
        <v/>
      </c>
      <c r="J40" s="7">
        <f>H40-I40</f>
        <v/>
      </c>
      <c r="K40" s="7">
        <f>G40*D40</f>
        <v/>
      </c>
      <c r="L40" s="2">
        <f>COUNTIFS(RATES!$A:$A,$A40,RATES!$B:$B,"&lt;="&amp;MonthStart,RATES!$C:$C,"&gt;="&amp;MonthEnd)</f>
        <v/>
      </c>
    </row>
    <row r="41">
      <c r="A41" s="2" t="inlineStr">
        <is>
          <t>037TE - Cook (TSPLOST Exempt)</t>
        </is>
      </c>
      <c r="B41" s="2" t="inlineStr">
        <is>
          <t>COOK</t>
        </is>
      </c>
      <c r="C41" s="13">
        <f>IF($L41=1,SUMIFS(RATES!$F:$F,RATES!$A:$A,$A41,RATES!$B:$B,"&lt;="&amp;MonthStart,RATES!$C:$C,"&gt;="&amp;MonthEnd),0)</f>
        <v/>
      </c>
      <c r="D41" s="13">
        <f>IF($L41=1,SUMIFS(RATES!$E:$E,RATES!$A:$A,$A41,RATES!$B:$B,"&lt;="&amp;MonthStart,RATES!$C:$C,"&gt;="&amp;MonthEnd),0)</f>
        <v/>
      </c>
      <c r="E41" s="7">
        <f>SUMIFS('AR SALES'!$Y$2:$Y$2501,'AR SALES'!$AI$2:$AI$2501,$A41,'AR SALES'!$AD$2:$AD$2501,"OFF")</f>
        <v/>
      </c>
      <c r="F41" s="7">
        <f>SUMIFS('AR SALES'!$Y$2:$Y$2501,'AR SALES'!$AI$2:$AI$2501,$A41,'AR SALES'!$AD$2:$AD$2501,"OFF",'AR SALES'!$J$2:$J$2501,"&lt;&gt;")</f>
        <v/>
      </c>
      <c r="G41" s="7">
        <f>E41-F41</f>
        <v/>
      </c>
      <c r="H41" s="7">
        <f>SUMIFS('AR SALES'!$AA$2:$AA$2501,'AR SALES'!$AI$2:$AI$2501,$A41,'AR SALES'!$AD$2:$AD$2501,"OFF")</f>
        <v/>
      </c>
      <c r="I41" s="7">
        <f>G41*C41</f>
        <v/>
      </c>
      <c r="J41" s="7">
        <f>H41-I41</f>
        <v/>
      </c>
      <c r="K41" s="7">
        <f>G41*D41</f>
        <v/>
      </c>
      <c r="L41" s="2">
        <f>COUNTIFS(RATES!$A:$A,$A41,RATES!$B:$B,"&lt;="&amp;MonthStart,RATES!$C:$C,"&gt;="&amp;MonthEnd)</f>
        <v/>
      </c>
    </row>
    <row r="42">
      <c r="A42" s="2" t="inlineStr">
        <is>
          <t>038 - Coweta</t>
        </is>
      </c>
      <c r="B42" s="2" t="inlineStr">
        <is>
          <t>COWETA</t>
        </is>
      </c>
      <c r="C42" s="13">
        <f>IF($L42=1,SUMIFS(RATES!$F:$F,RATES!$A:$A,$A42,RATES!$B:$B,"&lt;="&amp;MonthStart,RATES!$C:$C,"&gt;="&amp;MonthEnd),0)</f>
        <v/>
      </c>
      <c r="D42" s="13">
        <f>IF($L42=1,SUMIFS(RATES!$E:$E,RATES!$A:$A,$A42,RATES!$B:$B,"&lt;="&amp;MonthStart,RATES!$C:$C,"&gt;="&amp;MonthEnd),0)</f>
        <v/>
      </c>
      <c r="E42" s="7">
        <f>SUMIFS('AR SALES'!$Y$2:$Y$2501,'AR SALES'!$AI$2:$AI$2501,$A42,'AR SALES'!$AD$2:$AD$2501,"OFF")</f>
        <v/>
      </c>
      <c r="F42" s="7">
        <f>SUMIFS('AR SALES'!$Y$2:$Y$2501,'AR SALES'!$AI$2:$AI$2501,$A42,'AR SALES'!$AD$2:$AD$2501,"OFF",'AR SALES'!$J$2:$J$2501,"&lt;&gt;")</f>
        <v/>
      </c>
      <c r="G42" s="7">
        <f>E42-F42</f>
        <v/>
      </c>
      <c r="H42" s="7">
        <f>SUMIFS('AR SALES'!$AA$2:$AA$2501,'AR SALES'!$AI$2:$AI$2501,$A42,'AR SALES'!$AD$2:$AD$2501,"OFF")</f>
        <v/>
      </c>
      <c r="I42" s="7">
        <f>G42*C42</f>
        <v/>
      </c>
      <c r="J42" s="7">
        <f>H42-I42</f>
        <v/>
      </c>
      <c r="K42" s="7">
        <f>G42*D42</f>
        <v/>
      </c>
      <c r="L42" s="2">
        <f>COUNTIFS(RATES!$A:$A,$A42,RATES!$B:$B,"&lt;="&amp;MonthStart,RATES!$C:$C,"&gt;="&amp;MonthEnd)</f>
        <v/>
      </c>
    </row>
    <row r="43">
      <c r="A43" s="2" t="inlineStr">
        <is>
          <t>039TE - Crawford (TSPLOST Exempt)</t>
        </is>
      </c>
      <c r="B43" s="2" t="inlineStr">
        <is>
          <t>CRAWFORD</t>
        </is>
      </c>
      <c r="C43" s="13">
        <f>IF($L43=1,SUMIFS(RATES!$F:$F,RATES!$A:$A,$A43,RATES!$B:$B,"&lt;="&amp;MonthStart,RATES!$C:$C,"&gt;="&amp;MonthEnd),0)</f>
        <v/>
      </c>
      <c r="D43" s="13">
        <f>IF($L43=1,SUMIFS(RATES!$E:$E,RATES!$A:$A,$A43,RATES!$B:$B,"&lt;="&amp;MonthStart,RATES!$C:$C,"&gt;="&amp;MonthEnd),0)</f>
        <v/>
      </c>
      <c r="E43" s="7">
        <f>SUMIFS('AR SALES'!$Y$2:$Y$2501,'AR SALES'!$AI$2:$AI$2501,$A43,'AR SALES'!$AD$2:$AD$2501,"OFF")</f>
        <v/>
      </c>
      <c r="F43" s="7">
        <f>SUMIFS('AR SALES'!$Y$2:$Y$2501,'AR SALES'!$AI$2:$AI$2501,$A43,'AR SALES'!$AD$2:$AD$2501,"OFF",'AR SALES'!$J$2:$J$2501,"&lt;&gt;")</f>
        <v/>
      </c>
      <c r="G43" s="7">
        <f>E43-F43</f>
        <v/>
      </c>
      <c r="H43" s="7">
        <f>SUMIFS('AR SALES'!$AA$2:$AA$2501,'AR SALES'!$AI$2:$AI$2501,$A43,'AR SALES'!$AD$2:$AD$2501,"OFF")</f>
        <v/>
      </c>
      <c r="I43" s="7">
        <f>G43*C43</f>
        <v/>
      </c>
      <c r="J43" s="7">
        <f>H43-I43</f>
        <v/>
      </c>
      <c r="K43" s="7">
        <f>G43*D43</f>
        <v/>
      </c>
      <c r="L43" s="2">
        <f>COUNTIFS(RATES!$A:$A,$A43,RATES!$B:$B,"&lt;="&amp;MonthStart,RATES!$C:$C,"&gt;="&amp;MonthEnd)</f>
        <v/>
      </c>
    </row>
    <row r="44">
      <c r="A44" s="2" t="inlineStr">
        <is>
          <t>040TE - Crisp (TSPLOST Exempt)</t>
        </is>
      </c>
      <c r="B44" s="2" t="inlineStr">
        <is>
          <t>CRISP</t>
        </is>
      </c>
      <c r="C44" s="13">
        <f>IF($L44=1,SUMIFS(RATES!$F:$F,RATES!$A:$A,$A44,RATES!$B:$B,"&lt;="&amp;MonthStart,RATES!$C:$C,"&gt;="&amp;MonthEnd),0)</f>
        <v/>
      </c>
      <c r="D44" s="13">
        <f>IF($L44=1,SUMIFS(RATES!$E:$E,RATES!$A:$A,$A44,RATES!$B:$B,"&lt;="&amp;MonthStart,RATES!$C:$C,"&gt;="&amp;MonthEnd),0)</f>
        <v/>
      </c>
      <c r="E44" s="7">
        <f>SUMIFS('AR SALES'!$Y$2:$Y$2501,'AR SALES'!$AI$2:$AI$2501,$A44,'AR SALES'!$AD$2:$AD$2501,"OFF")</f>
        <v/>
      </c>
      <c r="F44" s="7">
        <f>SUMIFS('AR SALES'!$Y$2:$Y$2501,'AR SALES'!$AI$2:$AI$2501,$A44,'AR SALES'!$AD$2:$AD$2501,"OFF",'AR SALES'!$J$2:$J$2501,"&lt;&gt;")</f>
        <v/>
      </c>
      <c r="G44" s="7">
        <f>E44-F44</f>
        <v/>
      </c>
      <c r="H44" s="7">
        <f>SUMIFS('AR SALES'!$AA$2:$AA$2501,'AR SALES'!$AI$2:$AI$2501,$A44,'AR SALES'!$AD$2:$AD$2501,"OFF")</f>
        <v/>
      </c>
      <c r="I44" s="7">
        <f>G44*C44</f>
        <v/>
      </c>
      <c r="J44" s="7">
        <f>H44-I44</f>
        <v/>
      </c>
      <c r="K44" s="7">
        <f>G44*D44</f>
        <v/>
      </c>
      <c r="L44" s="2">
        <f>COUNTIFS(RATES!$A:$A,$A44,RATES!$B:$B,"&lt;="&amp;MonthStart,RATES!$C:$C,"&gt;="&amp;MonthEnd)</f>
        <v/>
      </c>
    </row>
    <row r="45">
      <c r="A45" s="2" t="inlineStr">
        <is>
          <t>041 - Dade</t>
        </is>
      </c>
      <c r="B45" s="2" t="inlineStr">
        <is>
          <t>DADE</t>
        </is>
      </c>
      <c r="C45" s="13">
        <f>IF($L45=1,SUMIFS(RATES!$F:$F,RATES!$A:$A,$A45,RATES!$B:$B,"&lt;="&amp;MonthStart,RATES!$C:$C,"&gt;="&amp;MonthEnd),0)</f>
        <v/>
      </c>
      <c r="D45" s="13">
        <f>IF($L45=1,SUMIFS(RATES!$E:$E,RATES!$A:$A,$A45,RATES!$B:$B,"&lt;="&amp;MonthStart,RATES!$C:$C,"&gt;="&amp;MonthEnd),0)</f>
        <v/>
      </c>
      <c r="E45" s="7">
        <f>SUMIFS('AR SALES'!$Y$2:$Y$2501,'AR SALES'!$AI$2:$AI$2501,$A45,'AR SALES'!$AD$2:$AD$2501,"OFF")</f>
        <v/>
      </c>
      <c r="F45" s="7">
        <f>SUMIFS('AR SALES'!$Y$2:$Y$2501,'AR SALES'!$AI$2:$AI$2501,$A45,'AR SALES'!$AD$2:$AD$2501,"OFF",'AR SALES'!$J$2:$J$2501,"&lt;&gt;")</f>
        <v/>
      </c>
      <c r="G45" s="7">
        <f>E45-F45</f>
        <v/>
      </c>
      <c r="H45" s="7">
        <f>SUMIFS('AR SALES'!$AA$2:$AA$2501,'AR SALES'!$AI$2:$AI$2501,$A45,'AR SALES'!$AD$2:$AD$2501,"OFF")</f>
        <v/>
      </c>
      <c r="I45" s="7">
        <f>G45*C45</f>
        <v/>
      </c>
      <c r="J45" s="7">
        <f>H45-I45</f>
        <v/>
      </c>
      <c r="K45" s="7">
        <f>G45*D45</f>
        <v/>
      </c>
      <c r="L45" s="2">
        <f>COUNTIFS(RATES!$A:$A,$A45,RATES!$B:$B,"&lt;="&amp;MonthStart,RATES!$C:$C,"&gt;="&amp;MonthEnd)</f>
        <v/>
      </c>
    </row>
    <row r="46">
      <c r="A46" s="2" t="inlineStr">
        <is>
          <t>042TE - Dawson (TSPLOST Exempt)</t>
        </is>
      </c>
      <c r="B46" s="2" t="inlineStr">
        <is>
          <t>DAWSON</t>
        </is>
      </c>
      <c r="C46" s="13">
        <f>IF($L46=1,SUMIFS(RATES!$F:$F,RATES!$A:$A,$A46,RATES!$B:$B,"&lt;="&amp;MonthStart,RATES!$C:$C,"&gt;="&amp;MonthEnd),0)</f>
        <v/>
      </c>
      <c r="D46" s="13">
        <f>IF($L46=1,SUMIFS(RATES!$E:$E,RATES!$A:$A,$A46,RATES!$B:$B,"&lt;="&amp;MonthStart,RATES!$C:$C,"&gt;="&amp;MonthEnd),0)</f>
        <v/>
      </c>
      <c r="E46" s="7">
        <f>SUMIFS('AR SALES'!$Y$2:$Y$2501,'AR SALES'!$AI$2:$AI$2501,$A46,'AR SALES'!$AD$2:$AD$2501,"OFF")</f>
        <v/>
      </c>
      <c r="F46" s="7">
        <f>SUMIFS('AR SALES'!$Y$2:$Y$2501,'AR SALES'!$AI$2:$AI$2501,$A46,'AR SALES'!$AD$2:$AD$2501,"OFF",'AR SALES'!$J$2:$J$2501,"&lt;&gt;")</f>
        <v/>
      </c>
      <c r="G46" s="7">
        <f>E46-F46</f>
        <v/>
      </c>
      <c r="H46" s="7">
        <f>SUMIFS('AR SALES'!$AA$2:$AA$2501,'AR SALES'!$AI$2:$AI$2501,$A46,'AR SALES'!$AD$2:$AD$2501,"OFF")</f>
        <v/>
      </c>
      <c r="I46" s="7">
        <f>G46*C46</f>
        <v/>
      </c>
      <c r="J46" s="7">
        <f>H46-I46</f>
        <v/>
      </c>
      <c r="K46" s="7">
        <f>G46*D46</f>
        <v/>
      </c>
      <c r="L46" s="2">
        <f>COUNTIFS(RATES!$A:$A,$A46,RATES!$B:$B,"&lt;="&amp;MonthStart,RATES!$C:$C,"&gt;="&amp;MonthEnd)</f>
        <v/>
      </c>
    </row>
    <row r="47">
      <c r="A47" s="2" t="inlineStr">
        <is>
          <t>043TE - Decatur (TSPLOST Exempt)</t>
        </is>
      </c>
      <c r="B47" s="2" t="inlineStr">
        <is>
          <t>DECATUR</t>
        </is>
      </c>
      <c r="C47" s="13">
        <f>IF($L47=1,SUMIFS(RATES!$F:$F,RATES!$A:$A,$A47,RATES!$B:$B,"&lt;="&amp;MonthStart,RATES!$C:$C,"&gt;="&amp;MonthEnd),0)</f>
        <v/>
      </c>
      <c r="D47" s="13">
        <f>IF($L47=1,SUMIFS(RATES!$E:$E,RATES!$A:$A,$A47,RATES!$B:$B,"&lt;="&amp;MonthStart,RATES!$C:$C,"&gt;="&amp;MonthEnd),0)</f>
        <v/>
      </c>
      <c r="E47" s="7">
        <f>SUMIFS('AR SALES'!$Y$2:$Y$2501,'AR SALES'!$AI$2:$AI$2501,$A47,'AR SALES'!$AD$2:$AD$2501,"OFF")</f>
        <v/>
      </c>
      <c r="F47" s="7">
        <f>SUMIFS('AR SALES'!$Y$2:$Y$2501,'AR SALES'!$AI$2:$AI$2501,$A47,'AR SALES'!$AD$2:$AD$2501,"OFF",'AR SALES'!$J$2:$J$2501,"&lt;&gt;")</f>
        <v/>
      </c>
      <c r="G47" s="7">
        <f>E47-F47</f>
        <v/>
      </c>
      <c r="H47" s="7">
        <f>SUMIFS('AR SALES'!$AA$2:$AA$2501,'AR SALES'!$AI$2:$AI$2501,$A47,'AR SALES'!$AD$2:$AD$2501,"OFF")</f>
        <v/>
      </c>
      <c r="I47" s="7">
        <f>G47*C47</f>
        <v/>
      </c>
      <c r="J47" s="7">
        <f>H47-I47</f>
        <v/>
      </c>
      <c r="K47" s="7">
        <f>G47*D47</f>
        <v/>
      </c>
      <c r="L47" s="2">
        <f>COUNTIFS(RATES!$A:$A,$A47,RATES!$B:$B,"&lt;="&amp;MonthStart,RATES!$C:$C,"&gt;="&amp;MonthEnd)</f>
        <v/>
      </c>
    </row>
    <row r="48">
      <c r="A48" s="2" t="inlineStr">
        <is>
          <t>044 - DeKalb</t>
        </is>
      </c>
      <c r="B48" s="2" t="inlineStr">
        <is>
          <t>DEKALB</t>
        </is>
      </c>
      <c r="C48" s="13">
        <f>IF($L48=1,SUMIFS(RATES!$F:$F,RATES!$A:$A,$A48,RATES!$B:$B,"&lt;="&amp;MonthStart,RATES!$C:$C,"&gt;="&amp;MonthEnd),0)</f>
        <v/>
      </c>
      <c r="D48" s="13">
        <f>IF($L48=1,SUMIFS(RATES!$E:$E,RATES!$A:$A,$A48,RATES!$B:$B,"&lt;="&amp;MonthStart,RATES!$C:$C,"&gt;="&amp;MonthEnd),0)</f>
        <v/>
      </c>
      <c r="E48" s="7">
        <f>SUMIFS('AR SALES'!$Y$2:$Y$2501,'AR SALES'!$AI$2:$AI$2501,$A48,'AR SALES'!$AD$2:$AD$2501,"OFF")</f>
        <v/>
      </c>
      <c r="F48" s="7">
        <f>SUMIFS('AR SALES'!$Y$2:$Y$2501,'AR SALES'!$AI$2:$AI$2501,$A48,'AR SALES'!$AD$2:$AD$2501,"OFF",'AR SALES'!$J$2:$J$2501,"&lt;&gt;")</f>
        <v/>
      </c>
      <c r="G48" s="7">
        <f>E48-F48</f>
        <v/>
      </c>
      <c r="H48" s="7">
        <f>SUMIFS('AR SALES'!$AA$2:$AA$2501,'AR SALES'!$AI$2:$AI$2501,$A48,'AR SALES'!$AD$2:$AD$2501,"OFF")</f>
        <v/>
      </c>
      <c r="I48" s="7">
        <f>G48*C48</f>
        <v/>
      </c>
      <c r="J48" s="7">
        <f>H48-I48</f>
        <v/>
      </c>
      <c r="K48" s="7">
        <f>G48*D48</f>
        <v/>
      </c>
      <c r="L48" s="2">
        <f>COUNTIFS(RATES!$A:$A,$A48,RATES!$B:$B,"&lt;="&amp;MonthStart,RATES!$C:$C,"&gt;="&amp;MonthEnd)</f>
        <v/>
      </c>
    </row>
    <row r="49">
      <c r="A49" s="2" t="inlineStr">
        <is>
          <t>044ATE-Dekalb Atlanta (TSPLOST Exempt)</t>
        </is>
      </c>
      <c r="B49" s="2" t="inlineStr">
        <is>
          <t>DEKALB (ATL LIMITS)</t>
        </is>
      </c>
      <c r="C49" s="13">
        <f>IF($L49=1,SUMIFS(RATES!$F:$F,RATES!$A:$A,$A49,RATES!$B:$B,"&lt;="&amp;MonthStart,RATES!$C:$C,"&gt;="&amp;MonthEnd),0)</f>
        <v/>
      </c>
      <c r="D49" s="13">
        <f>IF($L49=1,SUMIFS(RATES!$E:$E,RATES!$A:$A,$A49,RATES!$B:$B,"&lt;="&amp;MonthStart,RATES!$C:$C,"&gt;="&amp;MonthEnd),0)</f>
        <v/>
      </c>
      <c r="E49" s="7">
        <f>SUMIFS('AR SALES'!$Y$2:$Y$2501,'AR SALES'!$AI$2:$AI$2501,$A49,'AR SALES'!$AD$2:$AD$2501,"OFF")</f>
        <v/>
      </c>
      <c r="F49" s="7">
        <f>SUMIFS('AR SALES'!$Y$2:$Y$2501,'AR SALES'!$AI$2:$AI$2501,$A49,'AR SALES'!$AD$2:$AD$2501,"OFF",'AR SALES'!$J$2:$J$2501,"&lt;&gt;")</f>
        <v/>
      </c>
      <c r="G49" s="7">
        <f>E49-F49</f>
        <v/>
      </c>
      <c r="H49" s="7">
        <f>SUMIFS('AR SALES'!$AA$2:$AA$2501,'AR SALES'!$AI$2:$AI$2501,$A49,'AR SALES'!$AD$2:$AD$2501,"OFF")</f>
        <v/>
      </c>
      <c r="I49" s="7">
        <f>G49*C49</f>
        <v/>
      </c>
      <c r="J49" s="7">
        <f>H49-I49</f>
        <v/>
      </c>
      <c r="K49" s="7">
        <f>G49*D49</f>
        <v/>
      </c>
      <c r="L49" s="2">
        <f>COUNTIFS(RATES!$A:$A,$A49,RATES!$B:$B,"&lt;="&amp;MonthStart,RATES!$C:$C,"&gt;="&amp;MonthEnd)</f>
        <v/>
      </c>
    </row>
    <row r="50">
      <c r="A50" s="2" t="inlineStr">
        <is>
          <t>045TE - Dodge (TSPLOST Exempt)</t>
        </is>
      </c>
      <c r="B50" s="2" t="inlineStr">
        <is>
          <t>DODGE</t>
        </is>
      </c>
      <c r="C50" s="13">
        <f>IF($L50=1,SUMIFS(RATES!$F:$F,RATES!$A:$A,$A50,RATES!$B:$B,"&lt;="&amp;MonthStart,RATES!$C:$C,"&gt;="&amp;MonthEnd),0)</f>
        <v/>
      </c>
      <c r="D50" s="13">
        <f>IF($L50=1,SUMIFS(RATES!$E:$E,RATES!$A:$A,$A50,RATES!$B:$B,"&lt;="&amp;MonthStart,RATES!$C:$C,"&gt;="&amp;MonthEnd),0)</f>
        <v/>
      </c>
      <c r="E50" s="7">
        <f>SUMIFS('AR SALES'!$Y$2:$Y$2501,'AR SALES'!$AI$2:$AI$2501,$A50,'AR SALES'!$AD$2:$AD$2501,"OFF")</f>
        <v/>
      </c>
      <c r="F50" s="7">
        <f>SUMIFS('AR SALES'!$Y$2:$Y$2501,'AR SALES'!$AI$2:$AI$2501,$A50,'AR SALES'!$AD$2:$AD$2501,"OFF",'AR SALES'!$J$2:$J$2501,"&lt;&gt;")</f>
        <v/>
      </c>
      <c r="G50" s="7">
        <f>E50-F50</f>
        <v/>
      </c>
      <c r="H50" s="7">
        <f>SUMIFS('AR SALES'!$AA$2:$AA$2501,'AR SALES'!$AI$2:$AI$2501,$A50,'AR SALES'!$AD$2:$AD$2501,"OFF")</f>
        <v/>
      </c>
      <c r="I50" s="7">
        <f>G50*C50</f>
        <v/>
      </c>
      <c r="J50" s="7">
        <f>H50-I50</f>
        <v/>
      </c>
      <c r="K50" s="7">
        <f>G50*D50</f>
        <v/>
      </c>
      <c r="L50" s="2">
        <f>COUNTIFS(RATES!$A:$A,$A50,RATES!$B:$B,"&lt;="&amp;MonthStart,RATES!$C:$C,"&gt;="&amp;MonthEnd)</f>
        <v/>
      </c>
    </row>
    <row r="51">
      <c r="A51" s="2" t="inlineStr">
        <is>
          <t>046TE - Dooly (TSPLOST Exempt)</t>
        </is>
      </c>
      <c r="B51" s="2" t="inlineStr">
        <is>
          <t>DOOLY</t>
        </is>
      </c>
      <c r="C51" s="13">
        <f>IF($L51=1,SUMIFS(RATES!$F:$F,RATES!$A:$A,$A51,RATES!$B:$B,"&lt;="&amp;MonthStart,RATES!$C:$C,"&gt;="&amp;MonthEnd),0)</f>
        <v/>
      </c>
      <c r="D51" s="13">
        <f>IF($L51=1,SUMIFS(RATES!$E:$E,RATES!$A:$A,$A51,RATES!$B:$B,"&lt;="&amp;MonthStart,RATES!$C:$C,"&gt;="&amp;MonthEnd),0)</f>
        <v/>
      </c>
      <c r="E51" s="7">
        <f>SUMIFS('AR SALES'!$Y$2:$Y$2501,'AR SALES'!$AI$2:$AI$2501,$A51,'AR SALES'!$AD$2:$AD$2501,"OFF")</f>
        <v/>
      </c>
      <c r="F51" s="7">
        <f>SUMIFS('AR SALES'!$Y$2:$Y$2501,'AR SALES'!$AI$2:$AI$2501,$A51,'AR SALES'!$AD$2:$AD$2501,"OFF",'AR SALES'!$J$2:$J$2501,"&lt;&gt;")</f>
        <v/>
      </c>
      <c r="G51" s="7">
        <f>E51-F51</f>
        <v/>
      </c>
      <c r="H51" s="7">
        <f>SUMIFS('AR SALES'!$AA$2:$AA$2501,'AR SALES'!$AI$2:$AI$2501,$A51,'AR SALES'!$AD$2:$AD$2501,"OFF")</f>
        <v/>
      </c>
      <c r="I51" s="7">
        <f>G51*C51</f>
        <v/>
      </c>
      <c r="J51" s="7">
        <f>H51-I51</f>
        <v/>
      </c>
      <c r="K51" s="7">
        <f>G51*D51</f>
        <v/>
      </c>
      <c r="L51" s="2">
        <f>COUNTIFS(RATES!$A:$A,$A51,RATES!$B:$B,"&lt;="&amp;MonthStart,RATES!$C:$C,"&gt;="&amp;MonthEnd)</f>
        <v/>
      </c>
    </row>
    <row r="52">
      <c r="A52" s="2" t="inlineStr">
        <is>
          <t>047TE - Dougherty (TSPLOST Exempt)</t>
        </is>
      </c>
      <c r="B52" s="2" t="inlineStr">
        <is>
          <t>DOUGHERTY</t>
        </is>
      </c>
      <c r="C52" s="13">
        <f>IF($L52=1,SUMIFS(RATES!$F:$F,RATES!$A:$A,$A52,RATES!$B:$B,"&lt;="&amp;MonthStart,RATES!$C:$C,"&gt;="&amp;MonthEnd),0)</f>
        <v/>
      </c>
      <c r="D52" s="13">
        <f>IF($L52=1,SUMIFS(RATES!$E:$E,RATES!$A:$A,$A52,RATES!$B:$B,"&lt;="&amp;MonthStart,RATES!$C:$C,"&gt;="&amp;MonthEnd),0)</f>
        <v/>
      </c>
      <c r="E52" s="7">
        <f>SUMIFS('AR SALES'!$Y$2:$Y$2501,'AR SALES'!$AI$2:$AI$2501,$A52,'AR SALES'!$AD$2:$AD$2501,"OFF")</f>
        <v/>
      </c>
      <c r="F52" s="7">
        <f>SUMIFS('AR SALES'!$Y$2:$Y$2501,'AR SALES'!$AI$2:$AI$2501,$A52,'AR SALES'!$AD$2:$AD$2501,"OFF",'AR SALES'!$J$2:$J$2501,"&lt;&gt;")</f>
        <v/>
      </c>
      <c r="G52" s="7">
        <f>E52-F52</f>
        <v/>
      </c>
      <c r="H52" s="7">
        <f>SUMIFS('AR SALES'!$AA$2:$AA$2501,'AR SALES'!$AI$2:$AI$2501,$A52,'AR SALES'!$AD$2:$AD$2501,"OFF")</f>
        <v/>
      </c>
      <c r="I52" s="7">
        <f>G52*C52</f>
        <v/>
      </c>
      <c r="J52" s="7">
        <f>H52-I52</f>
        <v/>
      </c>
      <c r="K52" s="7">
        <f>G52*D52</f>
        <v/>
      </c>
      <c r="L52" s="2">
        <f>COUNTIFS(RATES!$A:$A,$A52,RATES!$B:$B,"&lt;="&amp;MonthStart,RATES!$C:$C,"&gt;="&amp;MonthEnd)</f>
        <v/>
      </c>
    </row>
    <row r="53">
      <c r="A53" s="2" t="inlineStr">
        <is>
          <t>048 - Douglas</t>
        </is>
      </c>
      <c r="B53" s="2" t="inlineStr">
        <is>
          <t>DOUGLAS</t>
        </is>
      </c>
      <c r="C53" s="13">
        <f>IF($L53=1,SUMIFS(RATES!$F:$F,RATES!$A:$A,$A53,RATES!$B:$B,"&lt;="&amp;MonthStart,RATES!$C:$C,"&gt;="&amp;MonthEnd),0)</f>
        <v/>
      </c>
      <c r="D53" s="13">
        <f>IF($L53=1,SUMIFS(RATES!$E:$E,RATES!$A:$A,$A53,RATES!$B:$B,"&lt;="&amp;MonthStart,RATES!$C:$C,"&gt;="&amp;MonthEnd),0)</f>
        <v/>
      </c>
      <c r="E53" s="7">
        <f>SUMIFS('AR SALES'!$Y$2:$Y$2501,'AR SALES'!$AI$2:$AI$2501,$A53,'AR SALES'!$AD$2:$AD$2501,"OFF")</f>
        <v/>
      </c>
      <c r="F53" s="7">
        <f>SUMIFS('AR SALES'!$Y$2:$Y$2501,'AR SALES'!$AI$2:$AI$2501,$A53,'AR SALES'!$AD$2:$AD$2501,"OFF",'AR SALES'!$J$2:$J$2501,"&lt;&gt;")</f>
        <v/>
      </c>
      <c r="G53" s="7">
        <f>E53-F53</f>
        <v/>
      </c>
      <c r="H53" s="7">
        <f>SUMIFS('AR SALES'!$AA$2:$AA$2501,'AR SALES'!$AI$2:$AI$2501,$A53,'AR SALES'!$AD$2:$AD$2501,"OFF")</f>
        <v/>
      </c>
      <c r="I53" s="7">
        <f>G53*C53</f>
        <v/>
      </c>
      <c r="J53" s="7">
        <f>H53-I53</f>
        <v/>
      </c>
      <c r="K53" s="7">
        <f>G53*D53</f>
        <v/>
      </c>
      <c r="L53" s="2">
        <f>COUNTIFS(RATES!$A:$A,$A53,RATES!$B:$B,"&lt;="&amp;MonthStart,RATES!$C:$C,"&gt;="&amp;MonthEnd)</f>
        <v/>
      </c>
    </row>
    <row r="54">
      <c r="A54" s="2" t="inlineStr">
        <is>
          <t>049TE - Early (TSPLOST Exempt)</t>
        </is>
      </c>
      <c r="B54" s="2" t="inlineStr">
        <is>
          <t>EARLY</t>
        </is>
      </c>
      <c r="C54" s="13">
        <f>IF($L54=1,SUMIFS(RATES!$F:$F,RATES!$A:$A,$A54,RATES!$B:$B,"&lt;="&amp;MonthStart,RATES!$C:$C,"&gt;="&amp;MonthEnd),0)</f>
        <v/>
      </c>
      <c r="D54" s="13">
        <f>IF($L54=1,SUMIFS(RATES!$E:$E,RATES!$A:$A,$A54,RATES!$B:$B,"&lt;="&amp;MonthStart,RATES!$C:$C,"&gt;="&amp;MonthEnd),0)</f>
        <v/>
      </c>
      <c r="E54" s="7">
        <f>SUMIFS('AR SALES'!$Y$2:$Y$2501,'AR SALES'!$AI$2:$AI$2501,$A54,'AR SALES'!$AD$2:$AD$2501,"OFF")</f>
        <v/>
      </c>
      <c r="F54" s="7">
        <f>SUMIFS('AR SALES'!$Y$2:$Y$2501,'AR SALES'!$AI$2:$AI$2501,$A54,'AR SALES'!$AD$2:$AD$2501,"OFF",'AR SALES'!$J$2:$J$2501,"&lt;&gt;")</f>
        <v/>
      </c>
      <c r="G54" s="7">
        <f>E54-F54</f>
        <v/>
      </c>
      <c r="H54" s="7">
        <f>SUMIFS('AR SALES'!$AA$2:$AA$2501,'AR SALES'!$AI$2:$AI$2501,$A54,'AR SALES'!$AD$2:$AD$2501,"OFF")</f>
        <v/>
      </c>
      <c r="I54" s="7">
        <f>G54*C54</f>
        <v/>
      </c>
      <c r="J54" s="7">
        <f>H54-I54</f>
        <v/>
      </c>
      <c r="K54" s="7">
        <f>G54*D54</f>
        <v/>
      </c>
      <c r="L54" s="2">
        <f>COUNTIFS(RATES!$A:$A,$A54,RATES!$B:$B,"&lt;="&amp;MonthStart,RATES!$C:$C,"&gt;="&amp;MonthEnd)</f>
        <v/>
      </c>
    </row>
    <row r="55">
      <c r="A55" s="2" t="inlineStr">
        <is>
          <t>050TE - Echols (TSPLOST Exempt)</t>
        </is>
      </c>
      <c r="B55" s="2" t="inlineStr">
        <is>
          <t>ECHOLS</t>
        </is>
      </c>
      <c r="C55" s="13">
        <f>IF($L55=1,SUMIFS(RATES!$F:$F,RATES!$A:$A,$A55,RATES!$B:$B,"&lt;="&amp;MonthStart,RATES!$C:$C,"&gt;="&amp;MonthEnd),0)</f>
        <v/>
      </c>
      <c r="D55" s="13">
        <f>IF($L55=1,SUMIFS(RATES!$E:$E,RATES!$A:$A,$A55,RATES!$B:$B,"&lt;="&amp;MonthStart,RATES!$C:$C,"&gt;="&amp;MonthEnd),0)</f>
        <v/>
      </c>
      <c r="E55" s="7">
        <f>SUMIFS('AR SALES'!$Y$2:$Y$2501,'AR SALES'!$AI$2:$AI$2501,$A55,'AR SALES'!$AD$2:$AD$2501,"OFF")</f>
        <v/>
      </c>
      <c r="F55" s="7">
        <f>SUMIFS('AR SALES'!$Y$2:$Y$2501,'AR SALES'!$AI$2:$AI$2501,$A55,'AR SALES'!$AD$2:$AD$2501,"OFF",'AR SALES'!$J$2:$J$2501,"&lt;&gt;")</f>
        <v/>
      </c>
      <c r="G55" s="7">
        <f>E55-F55</f>
        <v/>
      </c>
      <c r="H55" s="7">
        <f>SUMIFS('AR SALES'!$AA$2:$AA$2501,'AR SALES'!$AI$2:$AI$2501,$A55,'AR SALES'!$AD$2:$AD$2501,"OFF")</f>
        <v/>
      </c>
      <c r="I55" s="7">
        <f>G55*C55</f>
        <v/>
      </c>
      <c r="J55" s="7">
        <f>H55-I55</f>
        <v/>
      </c>
      <c r="K55" s="7">
        <f>G55*D55</f>
        <v/>
      </c>
      <c r="L55" s="2">
        <f>COUNTIFS(RATES!$A:$A,$A55,RATES!$B:$B,"&lt;="&amp;MonthStart,RATES!$C:$C,"&gt;="&amp;MonthEnd)</f>
        <v/>
      </c>
    </row>
    <row r="56">
      <c r="A56" s="2" t="inlineStr">
        <is>
          <t>051TE - Effingham (TSPLOST Exempt)</t>
        </is>
      </c>
      <c r="B56" s="2" t="inlineStr">
        <is>
          <t>EFFINGHAM</t>
        </is>
      </c>
      <c r="C56" s="13">
        <f>IF($L56=1,SUMIFS(RATES!$F:$F,RATES!$A:$A,$A56,RATES!$B:$B,"&lt;="&amp;MonthStart,RATES!$C:$C,"&gt;="&amp;MonthEnd),0)</f>
        <v/>
      </c>
      <c r="D56" s="13">
        <f>IF($L56=1,SUMIFS(RATES!$E:$E,RATES!$A:$A,$A56,RATES!$B:$B,"&lt;="&amp;MonthStart,RATES!$C:$C,"&gt;="&amp;MonthEnd),0)</f>
        <v/>
      </c>
      <c r="E56" s="7">
        <f>SUMIFS('AR SALES'!$Y$2:$Y$2501,'AR SALES'!$AI$2:$AI$2501,$A56,'AR SALES'!$AD$2:$AD$2501,"OFF")</f>
        <v/>
      </c>
      <c r="F56" s="7">
        <f>SUMIFS('AR SALES'!$Y$2:$Y$2501,'AR SALES'!$AI$2:$AI$2501,$A56,'AR SALES'!$AD$2:$AD$2501,"OFF",'AR SALES'!$J$2:$J$2501,"&lt;&gt;")</f>
        <v/>
      </c>
      <c r="G56" s="7">
        <f>E56-F56</f>
        <v/>
      </c>
      <c r="H56" s="7">
        <f>SUMIFS('AR SALES'!$AA$2:$AA$2501,'AR SALES'!$AI$2:$AI$2501,$A56,'AR SALES'!$AD$2:$AD$2501,"OFF")</f>
        <v/>
      </c>
      <c r="I56" s="7">
        <f>G56*C56</f>
        <v/>
      </c>
      <c r="J56" s="7">
        <f>H56-I56</f>
        <v/>
      </c>
      <c r="K56" s="7">
        <f>G56*D56</f>
        <v/>
      </c>
      <c r="L56" s="2">
        <f>COUNTIFS(RATES!$A:$A,$A56,RATES!$B:$B,"&lt;="&amp;MonthStart,RATES!$C:$C,"&gt;="&amp;MonthEnd)</f>
        <v/>
      </c>
    </row>
    <row r="57">
      <c r="A57" s="2" t="inlineStr">
        <is>
          <t>052TE - Elbert (TSPLOST Exempt)</t>
        </is>
      </c>
      <c r="B57" s="2" t="inlineStr">
        <is>
          <t>ELBERT</t>
        </is>
      </c>
      <c r="C57" s="13">
        <f>IF($L57=1,SUMIFS(RATES!$F:$F,RATES!$A:$A,$A57,RATES!$B:$B,"&lt;="&amp;MonthStart,RATES!$C:$C,"&gt;="&amp;MonthEnd),0)</f>
        <v/>
      </c>
      <c r="D57" s="13">
        <f>IF($L57=1,SUMIFS(RATES!$E:$E,RATES!$A:$A,$A57,RATES!$B:$B,"&lt;="&amp;MonthStart,RATES!$C:$C,"&gt;="&amp;MonthEnd),0)</f>
        <v/>
      </c>
      <c r="E57" s="7">
        <f>SUMIFS('AR SALES'!$Y$2:$Y$2501,'AR SALES'!$AI$2:$AI$2501,$A57,'AR SALES'!$AD$2:$AD$2501,"OFF")</f>
        <v/>
      </c>
      <c r="F57" s="7">
        <f>SUMIFS('AR SALES'!$Y$2:$Y$2501,'AR SALES'!$AI$2:$AI$2501,$A57,'AR SALES'!$AD$2:$AD$2501,"OFF",'AR SALES'!$J$2:$J$2501,"&lt;&gt;")</f>
        <v/>
      </c>
      <c r="G57" s="7">
        <f>E57-F57</f>
        <v/>
      </c>
      <c r="H57" s="7">
        <f>SUMIFS('AR SALES'!$AA$2:$AA$2501,'AR SALES'!$AI$2:$AI$2501,$A57,'AR SALES'!$AD$2:$AD$2501,"OFF")</f>
        <v/>
      </c>
      <c r="I57" s="7">
        <f>G57*C57</f>
        <v/>
      </c>
      <c r="J57" s="7">
        <f>H57-I57</f>
        <v/>
      </c>
      <c r="K57" s="7">
        <f>G57*D57</f>
        <v/>
      </c>
      <c r="L57" s="2">
        <f>COUNTIFS(RATES!$A:$A,$A57,RATES!$B:$B,"&lt;="&amp;MonthStart,RATES!$C:$C,"&gt;="&amp;MonthEnd)</f>
        <v/>
      </c>
    </row>
    <row r="58">
      <c r="A58" s="2" t="inlineStr">
        <is>
          <t>053TE - Emanuel (TSPLOST Exempt)</t>
        </is>
      </c>
      <c r="B58" s="2" t="inlineStr">
        <is>
          <t>EMANUEL</t>
        </is>
      </c>
      <c r="C58" s="13">
        <f>IF($L58=1,SUMIFS(RATES!$F:$F,RATES!$A:$A,$A58,RATES!$B:$B,"&lt;="&amp;MonthStart,RATES!$C:$C,"&gt;="&amp;MonthEnd),0)</f>
        <v/>
      </c>
      <c r="D58" s="13">
        <f>IF($L58=1,SUMIFS(RATES!$E:$E,RATES!$A:$A,$A58,RATES!$B:$B,"&lt;="&amp;MonthStart,RATES!$C:$C,"&gt;="&amp;MonthEnd),0)</f>
        <v/>
      </c>
      <c r="E58" s="7">
        <f>SUMIFS('AR SALES'!$Y$2:$Y$2501,'AR SALES'!$AI$2:$AI$2501,$A58,'AR SALES'!$AD$2:$AD$2501,"OFF")</f>
        <v/>
      </c>
      <c r="F58" s="7">
        <f>SUMIFS('AR SALES'!$Y$2:$Y$2501,'AR SALES'!$AI$2:$AI$2501,$A58,'AR SALES'!$AD$2:$AD$2501,"OFF",'AR SALES'!$J$2:$J$2501,"&lt;&gt;")</f>
        <v/>
      </c>
      <c r="G58" s="7">
        <f>E58-F58</f>
        <v/>
      </c>
      <c r="H58" s="7">
        <f>SUMIFS('AR SALES'!$AA$2:$AA$2501,'AR SALES'!$AI$2:$AI$2501,$A58,'AR SALES'!$AD$2:$AD$2501,"OFF")</f>
        <v/>
      </c>
      <c r="I58" s="7">
        <f>G58*C58</f>
        <v/>
      </c>
      <c r="J58" s="7">
        <f>H58-I58</f>
        <v/>
      </c>
      <c r="K58" s="7">
        <f>G58*D58</f>
        <v/>
      </c>
      <c r="L58" s="2">
        <f>COUNTIFS(RATES!$A:$A,$A58,RATES!$B:$B,"&lt;="&amp;MonthStart,RATES!$C:$C,"&gt;="&amp;MonthEnd)</f>
        <v/>
      </c>
    </row>
    <row r="59">
      <c r="A59" s="2" t="inlineStr">
        <is>
          <t>054TE - Evans (TSPLOST Exempt)</t>
        </is>
      </c>
      <c r="B59" s="2" t="inlineStr">
        <is>
          <t>EVANS</t>
        </is>
      </c>
      <c r="C59" s="13">
        <f>IF($L59=1,SUMIFS(RATES!$F:$F,RATES!$A:$A,$A59,RATES!$B:$B,"&lt;="&amp;MonthStart,RATES!$C:$C,"&gt;="&amp;MonthEnd),0)</f>
        <v/>
      </c>
      <c r="D59" s="13">
        <f>IF($L59=1,SUMIFS(RATES!$E:$E,RATES!$A:$A,$A59,RATES!$B:$B,"&lt;="&amp;MonthStart,RATES!$C:$C,"&gt;="&amp;MonthEnd),0)</f>
        <v/>
      </c>
      <c r="E59" s="7">
        <f>SUMIFS('AR SALES'!$Y$2:$Y$2501,'AR SALES'!$AI$2:$AI$2501,$A59,'AR SALES'!$AD$2:$AD$2501,"OFF")</f>
        <v/>
      </c>
      <c r="F59" s="7">
        <f>SUMIFS('AR SALES'!$Y$2:$Y$2501,'AR SALES'!$AI$2:$AI$2501,$A59,'AR SALES'!$AD$2:$AD$2501,"OFF",'AR SALES'!$J$2:$J$2501,"&lt;&gt;")</f>
        <v/>
      </c>
      <c r="G59" s="7">
        <f>E59-F59</f>
        <v/>
      </c>
      <c r="H59" s="7">
        <f>SUMIFS('AR SALES'!$AA$2:$AA$2501,'AR SALES'!$AI$2:$AI$2501,$A59,'AR SALES'!$AD$2:$AD$2501,"OFF")</f>
        <v/>
      </c>
      <c r="I59" s="7">
        <f>G59*C59</f>
        <v/>
      </c>
      <c r="J59" s="7">
        <f>H59-I59</f>
        <v/>
      </c>
      <c r="K59" s="7">
        <f>G59*D59</f>
        <v/>
      </c>
      <c r="L59" s="2">
        <f>COUNTIFS(RATES!$A:$A,$A59,RATES!$B:$B,"&lt;="&amp;MonthStart,RATES!$C:$C,"&gt;="&amp;MonthEnd)</f>
        <v/>
      </c>
    </row>
    <row r="60">
      <c r="A60" s="2" t="inlineStr">
        <is>
          <t>055 - Fannin</t>
        </is>
      </c>
      <c r="B60" s="2" t="inlineStr">
        <is>
          <t>FANNIN</t>
        </is>
      </c>
      <c r="C60" s="13">
        <f>IF($L60=1,SUMIFS(RATES!$F:$F,RATES!$A:$A,$A60,RATES!$B:$B,"&lt;="&amp;MonthStart,RATES!$C:$C,"&gt;="&amp;MonthEnd),0)</f>
        <v/>
      </c>
      <c r="D60" s="13">
        <f>IF($L60=1,SUMIFS(RATES!$E:$E,RATES!$A:$A,$A60,RATES!$B:$B,"&lt;="&amp;MonthStart,RATES!$C:$C,"&gt;="&amp;MonthEnd),0)</f>
        <v/>
      </c>
      <c r="E60" s="7">
        <f>SUMIFS('AR SALES'!$Y$2:$Y$2501,'AR SALES'!$AI$2:$AI$2501,$A60,'AR SALES'!$AD$2:$AD$2501,"OFF")</f>
        <v/>
      </c>
      <c r="F60" s="7">
        <f>SUMIFS('AR SALES'!$Y$2:$Y$2501,'AR SALES'!$AI$2:$AI$2501,$A60,'AR SALES'!$AD$2:$AD$2501,"OFF",'AR SALES'!$J$2:$J$2501,"&lt;&gt;")</f>
        <v/>
      </c>
      <c r="G60" s="7">
        <f>E60-F60</f>
        <v/>
      </c>
      <c r="H60" s="7">
        <f>SUMIFS('AR SALES'!$AA$2:$AA$2501,'AR SALES'!$AI$2:$AI$2501,$A60,'AR SALES'!$AD$2:$AD$2501,"OFF")</f>
        <v/>
      </c>
      <c r="I60" s="7">
        <f>G60*C60</f>
        <v/>
      </c>
      <c r="J60" s="7">
        <f>H60-I60</f>
        <v/>
      </c>
      <c r="K60" s="7">
        <f>G60*D60</f>
        <v/>
      </c>
      <c r="L60" s="2">
        <f>COUNTIFS(RATES!$A:$A,$A60,RATES!$B:$B,"&lt;="&amp;MonthStart,RATES!$C:$C,"&gt;="&amp;MonthEnd)</f>
        <v/>
      </c>
    </row>
    <row r="61">
      <c r="A61" s="2" t="inlineStr">
        <is>
          <t>056 - Fayette</t>
        </is>
      </c>
      <c r="B61" s="2" t="inlineStr">
        <is>
          <t>FAYETTE</t>
        </is>
      </c>
      <c r="C61" s="13">
        <f>IF($L61=1,SUMIFS(RATES!$F:$F,RATES!$A:$A,$A61,RATES!$B:$B,"&lt;="&amp;MonthStart,RATES!$C:$C,"&gt;="&amp;MonthEnd),0)</f>
        <v/>
      </c>
      <c r="D61" s="13">
        <f>IF($L61=1,SUMIFS(RATES!$E:$E,RATES!$A:$A,$A61,RATES!$B:$B,"&lt;="&amp;MonthStart,RATES!$C:$C,"&gt;="&amp;MonthEnd),0)</f>
        <v/>
      </c>
      <c r="E61" s="7">
        <f>SUMIFS('AR SALES'!$Y$2:$Y$2501,'AR SALES'!$AI$2:$AI$2501,$A61,'AR SALES'!$AD$2:$AD$2501,"OFF")</f>
        <v/>
      </c>
      <c r="F61" s="7">
        <f>SUMIFS('AR SALES'!$Y$2:$Y$2501,'AR SALES'!$AI$2:$AI$2501,$A61,'AR SALES'!$AD$2:$AD$2501,"OFF",'AR SALES'!$J$2:$J$2501,"&lt;&gt;")</f>
        <v/>
      </c>
      <c r="G61" s="7">
        <f>E61-F61</f>
        <v/>
      </c>
      <c r="H61" s="7">
        <f>SUMIFS('AR SALES'!$AA$2:$AA$2501,'AR SALES'!$AI$2:$AI$2501,$A61,'AR SALES'!$AD$2:$AD$2501,"OFF")</f>
        <v/>
      </c>
      <c r="I61" s="7">
        <f>G61*C61</f>
        <v/>
      </c>
      <c r="J61" s="7">
        <f>H61-I61</f>
        <v/>
      </c>
      <c r="K61" s="7">
        <f>G61*D61</f>
        <v/>
      </c>
      <c r="L61" s="2">
        <f>COUNTIFS(RATES!$A:$A,$A61,RATES!$B:$B,"&lt;="&amp;MonthStart,RATES!$C:$C,"&gt;="&amp;MonthEnd)</f>
        <v/>
      </c>
    </row>
    <row r="62">
      <c r="A62" s="2" t="inlineStr">
        <is>
          <t>057 - Floyd</t>
        </is>
      </c>
      <c r="B62" s="2" t="inlineStr">
        <is>
          <t>FLOYD</t>
        </is>
      </c>
      <c r="C62" s="13">
        <f>IF($L62=1,SUMIFS(RATES!$F:$F,RATES!$A:$A,$A62,RATES!$B:$B,"&lt;="&amp;MonthStart,RATES!$C:$C,"&gt;="&amp;MonthEnd),0)</f>
        <v/>
      </c>
      <c r="D62" s="13">
        <f>IF($L62=1,SUMIFS(RATES!$E:$E,RATES!$A:$A,$A62,RATES!$B:$B,"&lt;="&amp;MonthStart,RATES!$C:$C,"&gt;="&amp;MonthEnd),0)</f>
        <v/>
      </c>
      <c r="E62" s="7">
        <f>SUMIFS('AR SALES'!$Y$2:$Y$2501,'AR SALES'!$AI$2:$AI$2501,$A62,'AR SALES'!$AD$2:$AD$2501,"OFF")</f>
        <v/>
      </c>
      <c r="F62" s="7">
        <f>SUMIFS('AR SALES'!$Y$2:$Y$2501,'AR SALES'!$AI$2:$AI$2501,$A62,'AR SALES'!$AD$2:$AD$2501,"OFF",'AR SALES'!$J$2:$J$2501,"&lt;&gt;")</f>
        <v/>
      </c>
      <c r="G62" s="7">
        <f>E62-F62</f>
        <v/>
      </c>
      <c r="H62" s="7">
        <f>SUMIFS('AR SALES'!$AA$2:$AA$2501,'AR SALES'!$AI$2:$AI$2501,$A62,'AR SALES'!$AD$2:$AD$2501,"OFF")</f>
        <v/>
      </c>
      <c r="I62" s="7">
        <f>G62*C62</f>
        <v/>
      </c>
      <c r="J62" s="7">
        <f>H62-I62</f>
        <v/>
      </c>
      <c r="K62" s="7">
        <f>G62*D62</f>
        <v/>
      </c>
      <c r="L62" s="2">
        <f>COUNTIFS(RATES!$A:$A,$A62,RATES!$B:$B,"&lt;="&amp;MonthStart,RATES!$C:$C,"&gt;="&amp;MonthEnd)</f>
        <v/>
      </c>
    </row>
    <row r="63">
      <c r="A63" s="2" t="inlineStr">
        <is>
          <t>058 - Forsyth</t>
        </is>
      </c>
      <c r="B63" s="2" t="inlineStr">
        <is>
          <t>FORSYTH</t>
        </is>
      </c>
      <c r="C63" s="13">
        <f>IF($L63=1,SUMIFS(RATES!$F:$F,RATES!$A:$A,$A63,RATES!$B:$B,"&lt;="&amp;MonthStart,RATES!$C:$C,"&gt;="&amp;MonthEnd),0)</f>
        <v/>
      </c>
      <c r="D63" s="13">
        <f>IF($L63=1,SUMIFS(RATES!$E:$E,RATES!$A:$A,$A63,RATES!$B:$B,"&lt;="&amp;MonthStart,RATES!$C:$C,"&gt;="&amp;MonthEnd),0)</f>
        <v/>
      </c>
      <c r="E63" s="7">
        <f>SUMIFS('AR SALES'!$Y$2:$Y$2501,'AR SALES'!$AI$2:$AI$2501,$A63,'AR SALES'!$AD$2:$AD$2501,"OFF")</f>
        <v/>
      </c>
      <c r="F63" s="7">
        <f>SUMIFS('AR SALES'!$Y$2:$Y$2501,'AR SALES'!$AI$2:$AI$2501,$A63,'AR SALES'!$AD$2:$AD$2501,"OFF",'AR SALES'!$J$2:$J$2501,"&lt;&gt;")</f>
        <v/>
      </c>
      <c r="G63" s="7">
        <f>E63-F63</f>
        <v/>
      </c>
      <c r="H63" s="7">
        <f>SUMIFS('AR SALES'!$AA$2:$AA$2501,'AR SALES'!$AI$2:$AI$2501,$A63,'AR SALES'!$AD$2:$AD$2501,"OFF")</f>
        <v/>
      </c>
      <c r="I63" s="7">
        <f>G63*C63</f>
        <v/>
      </c>
      <c r="J63" s="7">
        <f>H63-I63</f>
        <v/>
      </c>
      <c r="K63" s="7">
        <f>G63*D63</f>
        <v/>
      </c>
      <c r="L63" s="2">
        <f>COUNTIFS(RATES!$A:$A,$A63,RATES!$B:$B,"&lt;="&amp;MonthStart,RATES!$C:$C,"&gt;="&amp;MonthEnd)</f>
        <v/>
      </c>
    </row>
    <row r="64">
      <c r="A64" s="2" t="inlineStr">
        <is>
          <t>059 - Franklin</t>
        </is>
      </c>
      <c r="B64" s="2" t="inlineStr">
        <is>
          <t>FRANKLIN</t>
        </is>
      </c>
      <c r="C64" s="13">
        <f>IF($L64=1,SUMIFS(RATES!$F:$F,RATES!$A:$A,$A64,RATES!$B:$B,"&lt;="&amp;MonthStart,RATES!$C:$C,"&gt;="&amp;MonthEnd),0)</f>
        <v/>
      </c>
      <c r="D64" s="13">
        <f>IF($L64=1,SUMIFS(RATES!$E:$E,RATES!$A:$A,$A64,RATES!$B:$B,"&lt;="&amp;MonthStart,RATES!$C:$C,"&gt;="&amp;MonthEnd),0)</f>
        <v/>
      </c>
      <c r="E64" s="7">
        <f>SUMIFS('AR SALES'!$Y$2:$Y$2501,'AR SALES'!$AI$2:$AI$2501,$A64,'AR SALES'!$AD$2:$AD$2501,"OFF")</f>
        <v/>
      </c>
      <c r="F64" s="7">
        <f>SUMIFS('AR SALES'!$Y$2:$Y$2501,'AR SALES'!$AI$2:$AI$2501,$A64,'AR SALES'!$AD$2:$AD$2501,"OFF",'AR SALES'!$J$2:$J$2501,"&lt;&gt;")</f>
        <v/>
      </c>
      <c r="G64" s="7">
        <f>E64-F64</f>
        <v/>
      </c>
      <c r="H64" s="7">
        <f>SUMIFS('AR SALES'!$AA$2:$AA$2501,'AR SALES'!$AI$2:$AI$2501,$A64,'AR SALES'!$AD$2:$AD$2501,"OFF")</f>
        <v/>
      </c>
      <c r="I64" s="7">
        <f>G64*C64</f>
        <v/>
      </c>
      <c r="J64" s="7">
        <f>H64-I64</f>
        <v/>
      </c>
      <c r="K64" s="7">
        <f>G64*D64</f>
        <v/>
      </c>
      <c r="L64" s="2">
        <f>COUNTIFS(RATES!$A:$A,$A64,RATES!$B:$B,"&lt;="&amp;MonthStart,RATES!$C:$C,"&gt;="&amp;MonthEnd)</f>
        <v/>
      </c>
    </row>
    <row r="65">
      <c r="A65" s="2" t="inlineStr">
        <is>
          <t>060ATE - Fulton Atlanta (TSPLOST Exempt)</t>
        </is>
      </c>
      <c r="B65" s="2" t="inlineStr">
        <is>
          <t>FULTON (ATL LIMITS)</t>
        </is>
      </c>
      <c r="C65" s="13">
        <f>IF($L65=1,SUMIFS(RATES!$F:$F,RATES!$A:$A,$A65,RATES!$B:$B,"&lt;="&amp;MonthStart,RATES!$C:$C,"&gt;="&amp;MonthEnd),0)</f>
        <v/>
      </c>
      <c r="D65" s="13">
        <f>IF($L65=1,SUMIFS(RATES!$E:$E,RATES!$A:$A,$A65,RATES!$B:$B,"&lt;="&amp;MonthStart,RATES!$C:$C,"&gt;="&amp;MonthEnd),0)</f>
        <v/>
      </c>
      <c r="E65" s="7">
        <f>SUMIFS('AR SALES'!$Y$2:$Y$2501,'AR SALES'!$AI$2:$AI$2501,$A65,'AR SALES'!$AD$2:$AD$2501,"OFF")</f>
        <v/>
      </c>
      <c r="F65" s="7">
        <f>SUMIFS('AR SALES'!$Y$2:$Y$2501,'AR SALES'!$AI$2:$AI$2501,$A65,'AR SALES'!$AD$2:$AD$2501,"OFF",'AR SALES'!$J$2:$J$2501,"&lt;&gt;")</f>
        <v/>
      </c>
      <c r="G65" s="7">
        <f>E65-F65</f>
        <v/>
      </c>
      <c r="H65" s="7">
        <f>SUMIFS('AR SALES'!$AA$2:$AA$2501,'AR SALES'!$AI$2:$AI$2501,$A65,'AR SALES'!$AD$2:$AD$2501,"OFF")</f>
        <v/>
      </c>
      <c r="I65" s="7">
        <f>G65*C65</f>
        <v/>
      </c>
      <c r="J65" s="7">
        <f>H65-I65</f>
        <v/>
      </c>
      <c r="K65" s="7">
        <f>G65*D65</f>
        <v/>
      </c>
      <c r="L65" s="2">
        <f>COUNTIFS(RATES!$A:$A,$A65,RATES!$B:$B,"&lt;="&amp;MonthStart,RATES!$C:$C,"&gt;="&amp;MonthEnd)</f>
        <v/>
      </c>
    </row>
    <row r="66">
      <c r="A66" s="2" t="inlineStr">
        <is>
          <t>060TE - Fulton (TSPLOST Exempt)</t>
        </is>
      </c>
      <c r="B66" s="2" t="inlineStr">
        <is>
          <t>FULTON</t>
        </is>
      </c>
      <c r="C66" s="13">
        <f>IF($L66=1,SUMIFS(RATES!$F:$F,RATES!$A:$A,$A66,RATES!$B:$B,"&lt;="&amp;MonthStart,RATES!$C:$C,"&gt;="&amp;MonthEnd),0)</f>
        <v/>
      </c>
      <c r="D66" s="13">
        <f>IF($L66=1,SUMIFS(RATES!$E:$E,RATES!$A:$A,$A66,RATES!$B:$B,"&lt;="&amp;MonthStart,RATES!$C:$C,"&gt;="&amp;MonthEnd),0)</f>
        <v/>
      </c>
      <c r="E66" s="7">
        <f>SUMIFS('AR SALES'!$Y$2:$Y$2501,'AR SALES'!$AI$2:$AI$2501,$A66,'AR SALES'!$AD$2:$AD$2501,"OFF")</f>
        <v/>
      </c>
      <c r="F66" s="7">
        <f>SUMIFS('AR SALES'!$Y$2:$Y$2501,'AR SALES'!$AI$2:$AI$2501,$A66,'AR SALES'!$AD$2:$AD$2501,"OFF",'AR SALES'!$J$2:$J$2501,"&lt;&gt;")</f>
        <v/>
      </c>
      <c r="G66" s="7">
        <f>E66-F66</f>
        <v/>
      </c>
      <c r="H66" s="7">
        <f>SUMIFS('AR SALES'!$AA$2:$AA$2501,'AR SALES'!$AI$2:$AI$2501,$A66,'AR SALES'!$AD$2:$AD$2501,"OFF")</f>
        <v/>
      </c>
      <c r="I66" s="7">
        <f>G66*C66</f>
        <v/>
      </c>
      <c r="J66" s="7">
        <f>H66-I66</f>
        <v/>
      </c>
      <c r="K66" s="7">
        <f>G66*D66</f>
        <v/>
      </c>
      <c r="L66" s="2">
        <f>COUNTIFS(RATES!$A:$A,$A66,RATES!$B:$B,"&lt;="&amp;MonthStart,RATES!$C:$C,"&gt;="&amp;MonthEnd)</f>
        <v/>
      </c>
    </row>
    <row r="67">
      <c r="A67" s="2" t="inlineStr">
        <is>
          <t>061 - Gilmer</t>
        </is>
      </c>
      <c r="B67" s="2" t="inlineStr">
        <is>
          <t>GILMER</t>
        </is>
      </c>
      <c r="C67" s="13">
        <f>IF($L67=1,SUMIFS(RATES!$F:$F,RATES!$A:$A,$A67,RATES!$B:$B,"&lt;="&amp;MonthStart,RATES!$C:$C,"&gt;="&amp;MonthEnd),0)</f>
        <v/>
      </c>
      <c r="D67" s="13">
        <f>IF($L67=1,SUMIFS(RATES!$E:$E,RATES!$A:$A,$A67,RATES!$B:$B,"&lt;="&amp;MonthStart,RATES!$C:$C,"&gt;="&amp;MonthEnd),0)</f>
        <v/>
      </c>
      <c r="E67" s="7">
        <f>SUMIFS('AR SALES'!$Y$2:$Y$2501,'AR SALES'!$AI$2:$AI$2501,$A67,'AR SALES'!$AD$2:$AD$2501,"OFF")</f>
        <v/>
      </c>
      <c r="F67" s="7">
        <f>SUMIFS('AR SALES'!$Y$2:$Y$2501,'AR SALES'!$AI$2:$AI$2501,$A67,'AR SALES'!$AD$2:$AD$2501,"OFF",'AR SALES'!$J$2:$J$2501,"&lt;&gt;")</f>
        <v/>
      </c>
      <c r="G67" s="7">
        <f>E67-F67</f>
        <v/>
      </c>
      <c r="H67" s="7">
        <f>SUMIFS('AR SALES'!$AA$2:$AA$2501,'AR SALES'!$AI$2:$AI$2501,$A67,'AR SALES'!$AD$2:$AD$2501,"OFF")</f>
        <v/>
      </c>
      <c r="I67" s="7">
        <f>G67*C67</f>
        <v/>
      </c>
      <c r="J67" s="7">
        <f>H67-I67</f>
        <v/>
      </c>
      <c r="K67" s="7">
        <f>G67*D67</f>
        <v/>
      </c>
      <c r="L67" s="2">
        <f>COUNTIFS(RATES!$A:$A,$A67,RATES!$B:$B,"&lt;="&amp;MonthStart,RATES!$C:$C,"&gt;="&amp;MonthEnd)</f>
        <v/>
      </c>
    </row>
    <row r="68">
      <c r="A68" s="2" t="inlineStr">
        <is>
          <t>062TE - Glascock (TSPLOST Exempt)</t>
        </is>
      </c>
      <c r="B68" s="2" t="inlineStr">
        <is>
          <t>GLASCOCK</t>
        </is>
      </c>
      <c r="C68" s="13">
        <f>IF($L68=1,SUMIFS(RATES!$F:$F,RATES!$A:$A,$A68,RATES!$B:$B,"&lt;="&amp;MonthStart,RATES!$C:$C,"&gt;="&amp;MonthEnd),0)</f>
        <v/>
      </c>
      <c r="D68" s="13">
        <f>IF($L68=1,SUMIFS(RATES!$E:$E,RATES!$A:$A,$A68,RATES!$B:$B,"&lt;="&amp;MonthStart,RATES!$C:$C,"&gt;="&amp;MonthEnd),0)</f>
        <v/>
      </c>
      <c r="E68" s="7">
        <f>SUMIFS('AR SALES'!$Y$2:$Y$2501,'AR SALES'!$AI$2:$AI$2501,$A68,'AR SALES'!$AD$2:$AD$2501,"OFF")</f>
        <v/>
      </c>
      <c r="F68" s="7">
        <f>SUMIFS('AR SALES'!$Y$2:$Y$2501,'AR SALES'!$AI$2:$AI$2501,$A68,'AR SALES'!$AD$2:$AD$2501,"OFF",'AR SALES'!$J$2:$J$2501,"&lt;&gt;")</f>
        <v/>
      </c>
      <c r="G68" s="7">
        <f>E68-F68</f>
        <v/>
      </c>
      <c r="H68" s="7">
        <f>SUMIFS('AR SALES'!$AA$2:$AA$2501,'AR SALES'!$AI$2:$AI$2501,$A68,'AR SALES'!$AD$2:$AD$2501,"OFF")</f>
        <v/>
      </c>
      <c r="I68" s="7">
        <f>G68*C68</f>
        <v/>
      </c>
      <c r="J68" s="7">
        <f>H68-I68</f>
        <v/>
      </c>
      <c r="K68" s="7">
        <f>G68*D68</f>
        <v/>
      </c>
      <c r="L68" s="2">
        <f>COUNTIFS(RATES!$A:$A,$A68,RATES!$B:$B,"&lt;="&amp;MonthStart,RATES!$C:$C,"&gt;="&amp;MonthEnd)</f>
        <v/>
      </c>
    </row>
    <row r="69">
      <c r="A69" s="2" t="inlineStr">
        <is>
          <t>063 - Glynn</t>
        </is>
      </c>
      <c r="B69" s="2" t="inlineStr">
        <is>
          <t>GLYNN</t>
        </is>
      </c>
      <c r="C69" s="13">
        <f>IF($L69=1,SUMIFS(RATES!$F:$F,RATES!$A:$A,$A69,RATES!$B:$B,"&lt;="&amp;MonthStart,RATES!$C:$C,"&gt;="&amp;MonthEnd),0)</f>
        <v/>
      </c>
      <c r="D69" s="13">
        <f>IF($L69=1,SUMIFS(RATES!$E:$E,RATES!$A:$A,$A69,RATES!$B:$B,"&lt;="&amp;MonthStart,RATES!$C:$C,"&gt;="&amp;MonthEnd),0)</f>
        <v/>
      </c>
      <c r="E69" s="7">
        <f>SUMIFS('AR SALES'!$Y$2:$Y$2501,'AR SALES'!$AI$2:$AI$2501,$A69,'AR SALES'!$AD$2:$AD$2501,"OFF")</f>
        <v/>
      </c>
      <c r="F69" s="7">
        <f>SUMIFS('AR SALES'!$Y$2:$Y$2501,'AR SALES'!$AI$2:$AI$2501,$A69,'AR SALES'!$AD$2:$AD$2501,"OFF",'AR SALES'!$J$2:$J$2501,"&lt;&gt;")</f>
        <v/>
      </c>
      <c r="G69" s="7">
        <f>E69-F69</f>
        <v/>
      </c>
      <c r="H69" s="7">
        <f>SUMIFS('AR SALES'!$AA$2:$AA$2501,'AR SALES'!$AI$2:$AI$2501,$A69,'AR SALES'!$AD$2:$AD$2501,"OFF")</f>
        <v/>
      </c>
      <c r="I69" s="7">
        <f>G69*C69</f>
        <v/>
      </c>
      <c r="J69" s="7">
        <f>H69-I69</f>
        <v/>
      </c>
      <c r="K69" s="7">
        <f>G69*D69</f>
        <v/>
      </c>
      <c r="L69" s="2">
        <f>COUNTIFS(RATES!$A:$A,$A69,RATES!$B:$B,"&lt;="&amp;MonthStart,RATES!$C:$C,"&gt;="&amp;MonthEnd)</f>
        <v/>
      </c>
    </row>
    <row r="70">
      <c r="A70" s="2" t="inlineStr">
        <is>
          <t>064 - Gordon</t>
        </is>
      </c>
      <c r="B70" s="2" t="inlineStr">
        <is>
          <t>GORDON</t>
        </is>
      </c>
      <c r="C70" s="13">
        <f>IF($L70=1,SUMIFS(RATES!$F:$F,RATES!$A:$A,$A70,RATES!$B:$B,"&lt;="&amp;MonthStart,RATES!$C:$C,"&gt;="&amp;MonthEnd),0)</f>
        <v/>
      </c>
      <c r="D70" s="13">
        <f>IF($L70=1,SUMIFS(RATES!$E:$E,RATES!$A:$A,$A70,RATES!$B:$B,"&lt;="&amp;MonthStart,RATES!$C:$C,"&gt;="&amp;MonthEnd),0)</f>
        <v/>
      </c>
      <c r="E70" s="7">
        <f>SUMIFS('AR SALES'!$Y$2:$Y$2501,'AR SALES'!$AI$2:$AI$2501,$A70,'AR SALES'!$AD$2:$AD$2501,"OFF")</f>
        <v/>
      </c>
      <c r="F70" s="7">
        <f>SUMIFS('AR SALES'!$Y$2:$Y$2501,'AR SALES'!$AI$2:$AI$2501,$A70,'AR SALES'!$AD$2:$AD$2501,"OFF",'AR SALES'!$J$2:$J$2501,"&lt;&gt;")</f>
        <v/>
      </c>
      <c r="G70" s="7">
        <f>E70-F70</f>
        <v/>
      </c>
      <c r="H70" s="7">
        <f>SUMIFS('AR SALES'!$AA$2:$AA$2501,'AR SALES'!$AI$2:$AI$2501,$A70,'AR SALES'!$AD$2:$AD$2501,"OFF")</f>
        <v/>
      </c>
      <c r="I70" s="7">
        <f>G70*C70</f>
        <v/>
      </c>
      <c r="J70" s="7">
        <f>H70-I70</f>
        <v/>
      </c>
      <c r="K70" s="7">
        <f>G70*D70</f>
        <v/>
      </c>
      <c r="L70" s="2">
        <f>COUNTIFS(RATES!$A:$A,$A70,RATES!$B:$B,"&lt;="&amp;MonthStart,RATES!$C:$C,"&gt;="&amp;MonthEnd)</f>
        <v/>
      </c>
    </row>
    <row r="71">
      <c r="A71" s="2" t="inlineStr">
        <is>
          <t>065TE - Grady (TSPLOST Exempt)</t>
        </is>
      </c>
      <c r="B71" s="2" t="inlineStr">
        <is>
          <t>GRADY</t>
        </is>
      </c>
      <c r="C71" s="13">
        <f>IF($L71=1,SUMIFS(RATES!$F:$F,RATES!$A:$A,$A71,RATES!$B:$B,"&lt;="&amp;MonthStart,RATES!$C:$C,"&gt;="&amp;MonthEnd),0)</f>
        <v/>
      </c>
      <c r="D71" s="13">
        <f>IF($L71=1,SUMIFS(RATES!$E:$E,RATES!$A:$A,$A71,RATES!$B:$B,"&lt;="&amp;MonthStart,RATES!$C:$C,"&gt;="&amp;MonthEnd),0)</f>
        <v/>
      </c>
      <c r="E71" s="7">
        <f>SUMIFS('AR SALES'!$Y$2:$Y$2501,'AR SALES'!$AI$2:$AI$2501,$A71,'AR SALES'!$AD$2:$AD$2501,"OFF")</f>
        <v/>
      </c>
      <c r="F71" s="7">
        <f>SUMIFS('AR SALES'!$Y$2:$Y$2501,'AR SALES'!$AI$2:$AI$2501,$A71,'AR SALES'!$AD$2:$AD$2501,"OFF",'AR SALES'!$J$2:$J$2501,"&lt;&gt;")</f>
        <v/>
      </c>
      <c r="G71" s="7">
        <f>E71-F71</f>
        <v/>
      </c>
      <c r="H71" s="7">
        <f>SUMIFS('AR SALES'!$AA$2:$AA$2501,'AR SALES'!$AI$2:$AI$2501,$A71,'AR SALES'!$AD$2:$AD$2501,"OFF")</f>
        <v/>
      </c>
      <c r="I71" s="7">
        <f>G71*C71</f>
        <v/>
      </c>
      <c r="J71" s="7">
        <f>H71-I71</f>
        <v/>
      </c>
      <c r="K71" s="7">
        <f>G71*D71</f>
        <v/>
      </c>
      <c r="L71" s="2">
        <f>COUNTIFS(RATES!$A:$A,$A71,RATES!$B:$B,"&lt;="&amp;MonthStart,RATES!$C:$C,"&gt;="&amp;MonthEnd)</f>
        <v/>
      </c>
    </row>
    <row r="72">
      <c r="A72" s="2" t="inlineStr">
        <is>
          <t>066TE - Greene (TSPLOST Exempt)</t>
        </is>
      </c>
      <c r="B72" s="2" t="inlineStr">
        <is>
          <t>GREENE</t>
        </is>
      </c>
      <c r="C72" s="13">
        <f>IF($L72=1,SUMIFS(RATES!$F:$F,RATES!$A:$A,$A72,RATES!$B:$B,"&lt;="&amp;MonthStart,RATES!$C:$C,"&gt;="&amp;MonthEnd),0)</f>
        <v/>
      </c>
      <c r="D72" s="13">
        <f>IF($L72=1,SUMIFS(RATES!$E:$E,RATES!$A:$A,$A72,RATES!$B:$B,"&lt;="&amp;MonthStart,RATES!$C:$C,"&gt;="&amp;MonthEnd),0)</f>
        <v/>
      </c>
      <c r="E72" s="7">
        <f>SUMIFS('AR SALES'!$Y$2:$Y$2501,'AR SALES'!$AI$2:$AI$2501,$A72,'AR SALES'!$AD$2:$AD$2501,"OFF")</f>
        <v/>
      </c>
      <c r="F72" s="7">
        <f>SUMIFS('AR SALES'!$Y$2:$Y$2501,'AR SALES'!$AI$2:$AI$2501,$A72,'AR SALES'!$AD$2:$AD$2501,"OFF",'AR SALES'!$J$2:$J$2501,"&lt;&gt;")</f>
        <v/>
      </c>
      <c r="G72" s="7">
        <f>E72-F72</f>
        <v/>
      </c>
      <c r="H72" s="7">
        <f>SUMIFS('AR SALES'!$AA$2:$AA$2501,'AR SALES'!$AI$2:$AI$2501,$A72,'AR SALES'!$AD$2:$AD$2501,"OFF")</f>
        <v/>
      </c>
      <c r="I72" s="7">
        <f>G72*C72</f>
        <v/>
      </c>
      <c r="J72" s="7">
        <f>H72-I72</f>
        <v/>
      </c>
      <c r="K72" s="7">
        <f>G72*D72</f>
        <v/>
      </c>
      <c r="L72" s="2">
        <f>COUNTIFS(RATES!$A:$A,$A72,RATES!$B:$B,"&lt;="&amp;MonthStart,RATES!$C:$C,"&gt;="&amp;MonthEnd)</f>
        <v/>
      </c>
    </row>
    <row r="73">
      <c r="A73" s="2" t="inlineStr">
        <is>
          <t>067 - Gwinnett</t>
        </is>
      </c>
      <c r="B73" s="2" t="inlineStr">
        <is>
          <t>GWINNETT</t>
        </is>
      </c>
      <c r="C73" s="13">
        <f>IF($L73=1,SUMIFS(RATES!$F:$F,RATES!$A:$A,$A73,RATES!$B:$B,"&lt;="&amp;MonthStart,RATES!$C:$C,"&gt;="&amp;MonthEnd),0)</f>
        <v/>
      </c>
      <c r="D73" s="13">
        <f>IF($L73=1,SUMIFS(RATES!$E:$E,RATES!$A:$A,$A73,RATES!$B:$B,"&lt;="&amp;MonthStart,RATES!$C:$C,"&gt;="&amp;MonthEnd),0)</f>
        <v/>
      </c>
      <c r="E73" s="7">
        <f>SUMIFS('AR SALES'!$Y$2:$Y$2501,'AR SALES'!$AI$2:$AI$2501,$A73,'AR SALES'!$AD$2:$AD$2501,"OFF")</f>
        <v/>
      </c>
      <c r="F73" s="7">
        <f>SUMIFS('AR SALES'!$Y$2:$Y$2501,'AR SALES'!$AI$2:$AI$2501,$A73,'AR SALES'!$AD$2:$AD$2501,"OFF",'AR SALES'!$J$2:$J$2501,"&lt;&gt;")</f>
        <v/>
      </c>
      <c r="G73" s="7">
        <f>E73-F73</f>
        <v/>
      </c>
      <c r="H73" s="7">
        <f>SUMIFS('AR SALES'!$AA$2:$AA$2501,'AR SALES'!$AI$2:$AI$2501,$A73,'AR SALES'!$AD$2:$AD$2501,"OFF")</f>
        <v/>
      </c>
      <c r="I73" s="7">
        <f>G73*C73</f>
        <v/>
      </c>
      <c r="J73" s="7">
        <f>H73-I73</f>
        <v/>
      </c>
      <c r="K73" s="7">
        <f>G73*D73</f>
        <v/>
      </c>
      <c r="L73" s="2">
        <f>COUNTIFS(RATES!$A:$A,$A73,RATES!$B:$B,"&lt;="&amp;MonthStart,RATES!$C:$C,"&gt;="&amp;MonthEnd)</f>
        <v/>
      </c>
    </row>
    <row r="74">
      <c r="A74" s="2" t="inlineStr">
        <is>
          <t>068 - Habersham</t>
        </is>
      </c>
      <c r="B74" s="2" t="inlineStr">
        <is>
          <t>HABERSHAM</t>
        </is>
      </c>
      <c r="C74" s="13">
        <f>IF($L74=1,SUMIFS(RATES!$F:$F,RATES!$A:$A,$A74,RATES!$B:$B,"&lt;="&amp;MonthStart,RATES!$C:$C,"&gt;="&amp;MonthEnd),0)</f>
        <v/>
      </c>
      <c r="D74" s="13">
        <f>IF($L74=1,SUMIFS(RATES!$E:$E,RATES!$A:$A,$A74,RATES!$B:$B,"&lt;="&amp;MonthStart,RATES!$C:$C,"&gt;="&amp;MonthEnd),0)</f>
        <v/>
      </c>
      <c r="E74" s="7">
        <f>SUMIFS('AR SALES'!$Y$2:$Y$2501,'AR SALES'!$AI$2:$AI$2501,$A74,'AR SALES'!$AD$2:$AD$2501,"OFF")</f>
        <v/>
      </c>
      <c r="F74" s="7">
        <f>SUMIFS('AR SALES'!$Y$2:$Y$2501,'AR SALES'!$AI$2:$AI$2501,$A74,'AR SALES'!$AD$2:$AD$2501,"OFF",'AR SALES'!$J$2:$J$2501,"&lt;&gt;")</f>
        <v/>
      </c>
      <c r="G74" s="7">
        <f>E74-F74</f>
        <v/>
      </c>
      <c r="H74" s="7">
        <f>SUMIFS('AR SALES'!$AA$2:$AA$2501,'AR SALES'!$AI$2:$AI$2501,$A74,'AR SALES'!$AD$2:$AD$2501,"OFF")</f>
        <v/>
      </c>
      <c r="I74" s="7">
        <f>G74*C74</f>
        <v/>
      </c>
      <c r="J74" s="7">
        <f>H74-I74</f>
        <v/>
      </c>
      <c r="K74" s="7">
        <f>G74*D74</f>
        <v/>
      </c>
      <c r="L74" s="2">
        <f>COUNTIFS(RATES!$A:$A,$A74,RATES!$B:$B,"&lt;="&amp;MonthStart,RATES!$C:$C,"&gt;="&amp;MonthEnd)</f>
        <v/>
      </c>
    </row>
    <row r="75">
      <c r="A75" s="2" t="inlineStr">
        <is>
          <t>069 - Hall</t>
        </is>
      </c>
      <c r="B75" s="2" t="inlineStr">
        <is>
          <t>HALL</t>
        </is>
      </c>
      <c r="C75" s="13">
        <f>IF($L75=1,SUMIFS(RATES!$F:$F,RATES!$A:$A,$A75,RATES!$B:$B,"&lt;="&amp;MonthStart,RATES!$C:$C,"&gt;="&amp;MonthEnd),0)</f>
        <v/>
      </c>
      <c r="D75" s="13">
        <f>IF($L75=1,SUMIFS(RATES!$E:$E,RATES!$A:$A,$A75,RATES!$B:$B,"&lt;="&amp;MonthStart,RATES!$C:$C,"&gt;="&amp;MonthEnd),0)</f>
        <v/>
      </c>
      <c r="E75" s="7">
        <f>SUMIFS('AR SALES'!$Y$2:$Y$2501,'AR SALES'!$AI$2:$AI$2501,$A75,'AR SALES'!$AD$2:$AD$2501,"OFF")</f>
        <v/>
      </c>
      <c r="F75" s="7">
        <f>SUMIFS('AR SALES'!$Y$2:$Y$2501,'AR SALES'!$AI$2:$AI$2501,$A75,'AR SALES'!$AD$2:$AD$2501,"OFF",'AR SALES'!$J$2:$J$2501,"&lt;&gt;")</f>
        <v/>
      </c>
      <c r="G75" s="7">
        <f>E75-F75</f>
        <v/>
      </c>
      <c r="H75" s="7">
        <f>SUMIFS('AR SALES'!$AA$2:$AA$2501,'AR SALES'!$AI$2:$AI$2501,$A75,'AR SALES'!$AD$2:$AD$2501,"OFF")</f>
        <v/>
      </c>
      <c r="I75" s="7">
        <f>G75*C75</f>
        <v/>
      </c>
      <c r="J75" s="7">
        <f>H75-I75</f>
        <v/>
      </c>
      <c r="K75" s="7">
        <f>G75*D75</f>
        <v/>
      </c>
      <c r="L75" s="2">
        <f>COUNTIFS(RATES!$A:$A,$A75,RATES!$B:$B,"&lt;="&amp;MonthStart,RATES!$C:$C,"&gt;="&amp;MonthEnd)</f>
        <v/>
      </c>
    </row>
    <row r="76">
      <c r="A76" s="2" t="inlineStr">
        <is>
          <t>070TE - Hancock (TSPLOST Exempt)</t>
        </is>
      </c>
      <c r="B76" s="2" t="inlineStr">
        <is>
          <t>HANCOCK</t>
        </is>
      </c>
      <c r="C76" s="13">
        <f>IF($L76=1,SUMIFS(RATES!$F:$F,RATES!$A:$A,$A76,RATES!$B:$B,"&lt;="&amp;MonthStart,RATES!$C:$C,"&gt;="&amp;MonthEnd),0)</f>
        <v/>
      </c>
      <c r="D76" s="13">
        <f>IF($L76=1,SUMIFS(RATES!$E:$E,RATES!$A:$A,$A76,RATES!$B:$B,"&lt;="&amp;MonthStart,RATES!$C:$C,"&gt;="&amp;MonthEnd),0)</f>
        <v/>
      </c>
      <c r="E76" s="7">
        <f>SUMIFS('AR SALES'!$Y$2:$Y$2501,'AR SALES'!$AI$2:$AI$2501,$A76,'AR SALES'!$AD$2:$AD$2501,"OFF")</f>
        <v/>
      </c>
      <c r="F76" s="7">
        <f>SUMIFS('AR SALES'!$Y$2:$Y$2501,'AR SALES'!$AI$2:$AI$2501,$A76,'AR SALES'!$AD$2:$AD$2501,"OFF",'AR SALES'!$J$2:$J$2501,"&lt;&gt;")</f>
        <v/>
      </c>
      <c r="G76" s="7">
        <f>E76-F76</f>
        <v/>
      </c>
      <c r="H76" s="7">
        <f>SUMIFS('AR SALES'!$AA$2:$AA$2501,'AR SALES'!$AI$2:$AI$2501,$A76,'AR SALES'!$AD$2:$AD$2501,"OFF")</f>
        <v/>
      </c>
      <c r="I76" s="7">
        <f>G76*C76</f>
        <v/>
      </c>
      <c r="J76" s="7">
        <f>H76-I76</f>
        <v/>
      </c>
      <c r="K76" s="7">
        <f>G76*D76</f>
        <v/>
      </c>
      <c r="L76" s="2">
        <f>COUNTIFS(RATES!$A:$A,$A76,RATES!$B:$B,"&lt;="&amp;MonthStart,RATES!$C:$C,"&gt;="&amp;MonthEnd)</f>
        <v/>
      </c>
    </row>
    <row r="77">
      <c r="A77" s="2" t="inlineStr">
        <is>
          <t>071TE - Haralson (TSPLOST Exempt)</t>
        </is>
      </c>
      <c r="B77" s="2" t="inlineStr">
        <is>
          <t>HARALSON</t>
        </is>
      </c>
      <c r="C77" s="13">
        <f>IF($L77=1,SUMIFS(RATES!$F:$F,RATES!$A:$A,$A77,RATES!$B:$B,"&lt;="&amp;MonthStart,RATES!$C:$C,"&gt;="&amp;MonthEnd),0)</f>
        <v/>
      </c>
      <c r="D77" s="13">
        <f>IF($L77=1,SUMIFS(RATES!$E:$E,RATES!$A:$A,$A77,RATES!$B:$B,"&lt;="&amp;MonthStart,RATES!$C:$C,"&gt;="&amp;MonthEnd),0)</f>
        <v/>
      </c>
      <c r="E77" s="7">
        <f>SUMIFS('AR SALES'!$Y$2:$Y$2501,'AR SALES'!$AI$2:$AI$2501,$A77,'AR SALES'!$AD$2:$AD$2501,"OFF")</f>
        <v/>
      </c>
      <c r="F77" s="7">
        <f>SUMIFS('AR SALES'!$Y$2:$Y$2501,'AR SALES'!$AI$2:$AI$2501,$A77,'AR SALES'!$AD$2:$AD$2501,"OFF",'AR SALES'!$J$2:$J$2501,"&lt;&gt;")</f>
        <v/>
      </c>
      <c r="G77" s="7">
        <f>E77-F77</f>
        <v/>
      </c>
      <c r="H77" s="7">
        <f>SUMIFS('AR SALES'!$AA$2:$AA$2501,'AR SALES'!$AI$2:$AI$2501,$A77,'AR SALES'!$AD$2:$AD$2501,"OFF")</f>
        <v/>
      </c>
      <c r="I77" s="7">
        <f>G77*C77</f>
        <v/>
      </c>
      <c r="J77" s="7">
        <f>H77-I77</f>
        <v/>
      </c>
      <c r="K77" s="7">
        <f>G77*D77</f>
        <v/>
      </c>
      <c r="L77" s="2">
        <f>COUNTIFS(RATES!$A:$A,$A77,RATES!$B:$B,"&lt;="&amp;MonthStart,RATES!$C:$C,"&gt;="&amp;MonthEnd)</f>
        <v/>
      </c>
    </row>
    <row r="78">
      <c r="A78" s="2" t="inlineStr">
        <is>
          <t>072TE - Harris (TSPLOST Exempt)</t>
        </is>
      </c>
      <c r="B78" s="2" t="inlineStr">
        <is>
          <t>HARRIS</t>
        </is>
      </c>
      <c r="C78" s="13">
        <f>IF($L78=1,SUMIFS(RATES!$F:$F,RATES!$A:$A,$A78,RATES!$B:$B,"&lt;="&amp;MonthStart,RATES!$C:$C,"&gt;="&amp;MonthEnd),0)</f>
        <v/>
      </c>
      <c r="D78" s="13">
        <f>IF($L78=1,SUMIFS(RATES!$E:$E,RATES!$A:$A,$A78,RATES!$B:$B,"&lt;="&amp;MonthStart,RATES!$C:$C,"&gt;="&amp;MonthEnd),0)</f>
        <v/>
      </c>
      <c r="E78" s="7">
        <f>SUMIFS('AR SALES'!$Y$2:$Y$2501,'AR SALES'!$AI$2:$AI$2501,$A78,'AR SALES'!$AD$2:$AD$2501,"OFF")</f>
        <v/>
      </c>
      <c r="F78" s="7">
        <f>SUMIFS('AR SALES'!$Y$2:$Y$2501,'AR SALES'!$AI$2:$AI$2501,$A78,'AR SALES'!$AD$2:$AD$2501,"OFF",'AR SALES'!$J$2:$J$2501,"&lt;&gt;")</f>
        <v/>
      </c>
      <c r="G78" s="7">
        <f>E78-F78</f>
        <v/>
      </c>
      <c r="H78" s="7">
        <f>SUMIFS('AR SALES'!$AA$2:$AA$2501,'AR SALES'!$AI$2:$AI$2501,$A78,'AR SALES'!$AD$2:$AD$2501,"OFF")</f>
        <v/>
      </c>
      <c r="I78" s="7">
        <f>G78*C78</f>
        <v/>
      </c>
      <c r="J78" s="7">
        <f>H78-I78</f>
        <v/>
      </c>
      <c r="K78" s="7">
        <f>G78*D78</f>
        <v/>
      </c>
      <c r="L78" s="2">
        <f>COUNTIFS(RATES!$A:$A,$A78,RATES!$B:$B,"&lt;="&amp;MonthStart,RATES!$C:$C,"&gt;="&amp;MonthEnd)</f>
        <v/>
      </c>
    </row>
    <row r="79">
      <c r="A79" s="2" t="inlineStr">
        <is>
          <t>073 - Hart</t>
        </is>
      </c>
      <c r="B79" s="2" t="inlineStr">
        <is>
          <t>HART</t>
        </is>
      </c>
      <c r="C79" s="13">
        <f>IF($L79=1,SUMIFS(RATES!$F:$F,RATES!$A:$A,$A79,RATES!$B:$B,"&lt;="&amp;MonthStart,RATES!$C:$C,"&gt;="&amp;MonthEnd),0)</f>
        <v/>
      </c>
      <c r="D79" s="13">
        <f>IF($L79=1,SUMIFS(RATES!$E:$E,RATES!$A:$A,$A79,RATES!$B:$B,"&lt;="&amp;MonthStart,RATES!$C:$C,"&gt;="&amp;MonthEnd),0)</f>
        <v/>
      </c>
      <c r="E79" s="7">
        <f>SUMIFS('AR SALES'!$Y$2:$Y$2501,'AR SALES'!$AI$2:$AI$2501,$A79,'AR SALES'!$AD$2:$AD$2501,"OFF")</f>
        <v/>
      </c>
      <c r="F79" s="7">
        <f>SUMIFS('AR SALES'!$Y$2:$Y$2501,'AR SALES'!$AI$2:$AI$2501,$A79,'AR SALES'!$AD$2:$AD$2501,"OFF",'AR SALES'!$J$2:$J$2501,"&lt;&gt;")</f>
        <v/>
      </c>
      <c r="G79" s="7">
        <f>E79-F79</f>
        <v/>
      </c>
      <c r="H79" s="7">
        <f>SUMIFS('AR SALES'!$AA$2:$AA$2501,'AR SALES'!$AI$2:$AI$2501,$A79,'AR SALES'!$AD$2:$AD$2501,"OFF")</f>
        <v/>
      </c>
      <c r="I79" s="7">
        <f>G79*C79</f>
        <v/>
      </c>
      <c r="J79" s="7">
        <f>H79-I79</f>
        <v/>
      </c>
      <c r="K79" s="7">
        <f>G79*D79</f>
        <v/>
      </c>
      <c r="L79" s="2">
        <f>COUNTIFS(RATES!$A:$A,$A79,RATES!$B:$B,"&lt;="&amp;MonthStart,RATES!$C:$C,"&gt;="&amp;MonthEnd)</f>
        <v/>
      </c>
    </row>
    <row r="80">
      <c r="A80" s="2" t="inlineStr">
        <is>
          <t>074 - Heard</t>
        </is>
      </c>
      <c r="B80" s="2" t="inlineStr">
        <is>
          <t>HEARD</t>
        </is>
      </c>
      <c r="C80" s="13">
        <f>IF($L80=1,SUMIFS(RATES!$F:$F,RATES!$A:$A,$A80,RATES!$B:$B,"&lt;="&amp;MonthStart,RATES!$C:$C,"&gt;="&amp;MonthEnd),0)</f>
        <v/>
      </c>
      <c r="D80" s="13">
        <f>IF($L80=1,SUMIFS(RATES!$E:$E,RATES!$A:$A,$A80,RATES!$B:$B,"&lt;="&amp;MonthStart,RATES!$C:$C,"&gt;="&amp;MonthEnd),0)</f>
        <v/>
      </c>
      <c r="E80" s="7">
        <f>SUMIFS('AR SALES'!$Y$2:$Y$2501,'AR SALES'!$AI$2:$AI$2501,$A80,'AR SALES'!$AD$2:$AD$2501,"OFF")</f>
        <v/>
      </c>
      <c r="F80" s="7">
        <f>SUMIFS('AR SALES'!$Y$2:$Y$2501,'AR SALES'!$AI$2:$AI$2501,$A80,'AR SALES'!$AD$2:$AD$2501,"OFF",'AR SALES'!$J$2:$J$2501,"&lt;&gt;")</f>
        <v/>
      </c>
      <c r="G80" s="7">
        <f>E80-F80</f>
        <v/>
      </c>
      <c r="H80" s="7">
        <f>SUMIFS('AR SALES'!$AA$2:$AA$2501,'AR SALES'!$AI$2:$AI$2501,$A80,'AR SALES'!$AD$2:$AD$2501,"OFF")</f>
        <v/>
      </c>
      <c r="I80" s="7">
        <f>G80*C80</f>
        <v/>
      </c>
      <c r="J80" s="7">
        <f>H80-I80</f>
        <v/>
      </c>
      <c r="K80" s="7">
        <f>G80*D80</f>
        <v/>
      </c>
      <c r="L80" s="2">
        <f>COUNTIFS(RATES!$A:$A,$A80,RATES!$B:$B,"&lt;="&amp;MonthStart,RATES!$C:$C,"&gt;="&amp;MonthEnd)</f>
        <v/>
      </c>
    </row>
    <row r="81">
      <c r="A81" s="2" t="inlineStr">
        <is>
          <t>075TE - Henry (TSPLOST Exempt)</t>
        </is>
      </c>
      <c r="B81" s="2" t="inlineStr">
        <is>
          <t>HENRY</t>
        </is>
      </c>
      <c r="C81" s="13">
        <f>IF($L81=1,SUMIFS(RATES!$F:$F,RATES!$A:$A,$A81,RATES!$B:$B,"&lt;="&amp;MonthStart,RATES!$C:$C,"&gt;="&amp;MonthEnd),0)</f>
        <v/>
      </c>
      <c r="D81" s="13">
        <f>IF($L81=1,SUMIFS(RATES!$E:$E,RATES!$A:$A,$A81,RATES!$B:$B,"&lt;="&amp;MonthStart,RATES!$C:$C,"&gt;="&amp;MonthEnd),0)</f>
        <v/>
      </c>
      <c r="E81" s="7">
        <f>SUMIFS('AR SALES'!$Y$2:$Y$2501,'AR SALES'!$AI$2:$AI$2501,$A81,'AR SALES'!$AD$2:$AD$2501,"OFF")</f>
        <v/>
      </c>
      <c r="F81" s="7">
        <f>SUMIFS('AR SALES'!$Y$2:$Y$2501,'AR SALES'!$AI$2:$AI$2501,$A81,'AR SALES'!$AD$2:$AD$2501,"OFF",'AR SALES'!$J$2:$J$2501,"&lt;&gt;")</f>
        <v/>
      </c>
      <c r="G81" s="7">
        <f>E81-F81</f>
        <v/>
      </c>
      <c r="H81" s="7">
        <f>SUMIFS('AR SALES'!$AA$2:$AA$2501,'AR SALES'!$AI$2:$AI$2501,$A81,'AR SALES'!$AD$2:$AD$2501,"OFF")</f>
        <v/>
      </c>
      <c r="I81" s="7">
        <f>G81*C81</f>
        <v/>
      </c>
      <c r="J81" s="7">
        <f>H81-I81</f>
        <v/>
      </c>
      <c r="K81" s="7">
        <f>G81*D81</f>
        <v/>
      </c>
      <c r="L81" s="2">
        <f>COUNTIFS(RATES!$A:$A,$A81,RATES!$B:$B,"&lt;="&amp;MonthStart,RATES!$C:$C,"&gt;="&amp;MonthEnd)</f>
        <v/>
      </c>
    </row>
    <row r="82">
      <c r="A82" s="2" t="inlineStr">
        <is>
          <t>076 - Houston</t>
        </is>
      </c>
      <c r="B82" s="2" t="inlineStr">
        <is>
          <t>HOUSTON</t>
        </is>
      </c>
      <c r="C82" s="13">
        <f>IF($L82=1,SUMIFS(RATES!$F:$F,RATES!$A:$A,$A82,RATES!$B:$B,"&lt;="&amp;MonthStart,RATES!$C:$C,"&gt;="&amp;MonthEnd),0)</f>
        <v/>
      </c>
      <c r="D82" s="13">
        <f>IF($L82=1,SUMIFS(RATES!$E:$E,RATES!$A:$A,$A82,RATES!$B:$B,"&lt;="&amp;MonthStart,RATES!$C:$C,"&gt;="&amp;MonthEnd),0)</f>
        <v/>
      </c>
      <c r="E82" s="7">
        <f>SUMIFS('AR SALES'!$Y$2:$Y$2501,'AR SALES'!$AI$2:$AI$2501,$A82,'AR SALES'!$AD$2:$AD$2501,"OFF")</f>
        <v/>
      </c>
      <c r="F82" s="7">
        <f>SUMIFS('AR SALES'!$Y$2:$Y$2501,'AR SALES'!$AI$2:$AI$2501,$A82,'AR SALES'!$AD$2:$AD$2501,"OFF",'AR SALES'!$J$2:$J$2501,"&lt;&gt;")</f>
        <v/>
      </c>
      <c r="G82" s="7">
        <f>E82-F82</f>
        <v/>
      </c>
      <c r="H82" s="7">
        <f>SUMIFS('AR SALES'!$AA$2:$AA$2501,'AR SALES'!$AI$2:$AI$2501,$A82,'AR SALES'!$AD$2:$AD$2501,"OFF")</f>
        <v/>
      </c>
      <c r="I82" s="7">
        <f>G82*C82</f>
        <v/>
      </c>
      <c r="J82" s="7">
        <f>H82-I82</f>
        <v/>
      </c>
      <c r="K82" s="7">
        <f>G82*D82</f>
        <v/>
      </c>
      <c r="L82" s="2">
        <f>COUNTIFS(RATES!$A:$A,$A82,RATES!$B:$B,"&lt;="&amp;MonthStart,RATES!$C:$C,"&gt;="&amp;MonthEnd)</f>
        <v/>
      </c>
    </row>
    <row r="83">
      <c r="A83" s="2" t="inlineStr">
        <is>
          <t>077TE - Irwin (TSPLOST Exempt)</t>
        </is>
      </c>
      <c r="B83" s="2" t="inlineStr">
        <is>
          <t>IRWIN</t>
        </is>
      </c>
      <c r="C83" s="13">
        <f>IF($L83=1,SUMIFS(RATES!$F:$F,RATES!$A:$A,$A83,RATES!$B:$B,"&lt;="&amp;MonthStart,RATES!$C:$C,"&gt;="&amp;MonthEnd),0)</f>
        <v/>
      </c>
      <c r="D83" s="13">
        <f>IF($L83=1,SUMIFS(RATES!$E:$E,RATES!$A:$A,$A83,RATES!$B:$B,"&lt;="&amp;MonthStart,RATES!$C:$C,"&gt;="&amp;MonthEnd),0)</f>
        <v/>
      </c>
      <c r="E83" s="7">
        <f>SUMIFS('AR SALES'!$Y$2:$Y$2501,'AR SALES'!$AI$2:$AI$2501,$A83,'AR SALES'!$AD$2:$AD$2501,"OFF")</f>
        <v/>
      </c>
      <c r="F83" s="7">
        <f>SUMIFS('AR SALES'!$Y$2:$Y$2501,'AR SALES'!$AI$2:$AI$2501,$A83,'AR SALES'!$AD$2:$AD$2501,"OFF",'AR SALES'!$J$2:$J$2501,"&lt;&gt;")</f>
        <v/>
      </c>
      <c r="G83" s="7">
        <f>E83-F83</f>
        <v/>
      </c>
      <c r="H83" s="7">
        <f>SUMIFS('AR SALES'!$AA$2:$AA$2501,'AR SALES'!$AI$2:$AI$2501,$A83,'AR SALES'!$AD$2:$AD$2501,"OFF")</f>
        <v/>
      </c>
      <c r="I83" s="7">
        <f>G83*C83</f>
        <v/>
      </c>
      <c r="J83" s="7">
        <f>H83-I83</f>
        <v/>
      </c>
      <c r="K83" s="7">
        <f>G83*D83</f>
        <v/>
      </c>
      <c r="L83" s="2">
        <f>COUNTIFS(RATES!$A:$A,$A83,RATES!$B:$B,"&lt;="&amp;MonthStart,RATES!$C:$C,"&gt;="&amp;MonthEnd)</f>
        <v/>
      </c>
    </row>
    <row r="84">
      <c r="A84" s="2" t="inlineStr">
        <is>
          <t>078TE - Jackson (TSPLOST Exempt)</t>
        </is>
      </c>
      <c r="B84" s="2" t="inlineStr">
        <is>
          <t>JACKSON</t>
        </is>
      </c>
      <c r="C84" s="13">
        <f>IF($L84=1,SUMIFS(RATES!$F:$F,RATES!$A:$A,$A84,RATES!$B:$B,"&lt;="&amp;MonthStart,RATES!$C:$C,"&gt;="&amp;MonthEnd),0)</f>
        <v/>
      </c>
      <c r="D84" s="13">
        <f>IF($L84=1,SUMIFS(RATES!$E:$E,RATES!$A:$A,$A84,RATES!$B:$B,"&lt;="&amp;MonthStart,RATES!$C:$C,"&gt;="&amp;MonthEnd),0)</f>
        <v/>
      </c>
      <c r="E84" s="7">
        <f>SUMIFS('AR SALES'!$Y$2:$Y$2501,'AR SALES'!$AI$2:$AI$2501,$A84,'AR SALES'!$AD$2:$AD$2501,"OFF")</f>
        <v/>
      </c>
      <c r="F84" s="7">
        <f>SUMIFS('AR SALES'!$Y$2:$Y$2501,'AR SALES'!$AI$2:$AI$2501,$A84,'AR SALES'!$AD$2:$AD$2501,"OFF",'AR SALES'!$J$2:$J$2501,"&lt;&gt;")</f>
        <v/>
      </c>
      <c r="G84" s="7">
        <f>E84-F84</f>
        <v/>
      </c>
      <c r="H84" s="7">
        <f>SUMIFS('AR SALES'!$AA$2:$AA$2501,'AR SALES'!$AI$2:$AI$2501,$A84,'AR SALES'!$AD$2:$AD$2501,"OFF")</f>
        <v/>
      </c>
      <c r="I84" s="7">
        <f>G84*C84</f>
        <v/>
      </c>
      <c r="J84" s="7">
        <f>H84-I84</f>
        <v/>
      </c>
      <c r="K84" s="7">
        <f>G84*D84</f>
        <v/>
      </c>
      <c r="L84" s="2">
        <f>COUNTIFS(RATES!$A:$A,$A84,RATES!$B:$B,"&lt;="&amp;MonthStart,RATES!$C:$C,"&gt;="&amp;MonthEnd)</f>
        <v/>
      </c>
    </row>
    <row r="85">
      <c r="A85" s="2" t="inlineStr">
        <is>
          <t>079 - Jasper</t>
        </is>
      </c>
      <c r="B85" s="2" t="inlineStr">
        <is>
          <t>JASPER</t>
        </is>
      </c>
      <c r="C85" s="13">
        <f>IF($L85=1,SUMIFS(RATES!$F:$F,RATES!$A:$A,$A85,RATES!$B:$B,"&lt;="&amp;MonthStart,RATES!$C:$C,"&gt;="&amp;MonthEnd),0)</f>
        <v/>
      </c>
      <c r="D85" s="13">
        <f>IF($L85=1,SUMIFS(RATES!$E:$E,RATES!$A:$A,$A85,RATES!$B:$B,"&lt;="&amp;MonthStart,RATES!$C:$C,"&gt;="&amp;MonthEnd),0)</f>
        <v/>
      </c>
      <c r="E85" s="7">
        <f>SUMIFS('AR SALES'!$Y$2:$Y$2501,'AR SALES'!$AI$2:$AI$2501,$A85,'AR SALES'!$AD$2:$AD$2501,"OFF")</f>
        <v/>
      </c>
      <c r="F85" s="7">
        <f>SUMIFS('AR SALES'!$Y$2:$Y$2501,'AR SALES'!$AI$2:$AI$2501,$A85,'AR SALES'!$AD$2:$AD$2501,"OFF",'AR SALES'!$J$2:$J$2501,"&lt;&gt;")</f>
        <v/>
      </c>
      <c r="G85" s="7">
        <f>E85-F85</f>
        <v/>
      </c>
      <c r="H85" s="7">
        <f>SUMIFS('AR SALES'!$AA$2:$AA$2501,'AR SALES'!$AI$2:$AI$2501,$A85,'AR SALES'!$AD$2:$AD$2501,"OFF")</f>
        <v/>
      </c>
      <c r="I85" s="7">
        <f>G85*C85</f>
        <v/>
      </c>
      <c r="J85" s="7">
        <f>H85-I85</f>
        <v/>
      </c>
      <c r="K85" s="7">
        <f>G85*D85</f>
        <v/>
      </c>
      <c r="L85" s="2">
        <f>COUNTIFS(RATES!$A:$A,$A85,RATES!$B:$B,"&lt;="&amp;MonthStart,RATES!$C:$C,"&gt;="&amp;MonthEnd)</f>
        <v/>
      </c>
    </row>
    <row r="86">
      <c r="A86" s="2" t="inlineStr">
        <is>
          <t>080TE - Jeff Davis (TSPLOST Exempt)</t>
        </is>
      </c>
      <c r="B86" s="2" t="inlineStr">
        <is>
          <t>JEFF DAVIS</t>
        </is>
      </c>
      <c r="C86" s="13">
        <f>IF($L86=1,SUMIFS(RATES!$F:$F,RATES!$A:$A,$A86,RATES!$B:$B,"&lt;="&amp;MonthStart,RATES!$C:$C,"&gt;="&amp;MonthEnd),0)</f>
        <v/>
      </c>
      <c r="D86" s="13">
        <f>IF($L86=1,SUMIFS(RATES!$E:$E,RATES!$A:$A,$A86,RATES!$B:$B,"&lt;="&amp;MonthStart,RATES!$C:$C,"&gt;="&amp;MonthEnd),0)</f>
        <v/>
      </c>
      <c r="E86" s="7">
        <f>SUMIFS('AR SALES'!$Y$2:$Y$2501,'AR SALES'!$AI$2:$AI$2501,$A86,'AR SALES'!$AD$2:$AD$2501,"OFF")</f>
        <v/>
      </c>
      <c r="F86" s="7">
        <f>SUMIFS('AR SALES'!$Y$2:$Y$2501,'AR SALES'!$AI$2:$AI$2501,$A86,'AR SALES'!$AD$2:$AD$2501,"OFF",'AR SALES'!$J$2:$J$2501,"&lt;&gt;")</f>
        <v/>
      </c>
      <c r="G86" s="7">
        <f>E86-F86</f>
        <v/>
      </c>
      <c r="H86" s="7">
        <f>SUMIFS('AR SALES'!$AA$2:$AA$2501,'AR SALES'!$AI$2:$AI$2501,$A86,'AR SALES'!$AD$2:$AD$2501,"OFF")</f>
        <v/>
      </c>
      <c r="I86" s="7">
        <f>G86*C86</f>
        <v/>
      </c>
      <c r="J86" s="7">
        <f>H86-I86</f>
        <v/>
      </c>
      <c r="K86" s="7">
        <f>G86*D86</f>
        <v/>
      </c>
      <c r="L86" s="2">
        <f>COUNTIFS(RATES!$A:$A,$A86,RATES!$B:$B,"&lt;="&amp;MonthStart,RATES!$C:$C,"&gt;="&amp;MonthEnd)</f>
        <v/>
      </c>
    </row>
    <row r="87">
      <c r="A87" s="2" t="inlineStr">
        <is>
          <t>081TE - Jefferson (TSPLOST Exempt)</t>
        </is>
      </c>
      <c r="B87" s="2" t="inlineStr">
        <is>
          <t>JEFFERSON</t>
        </is>
      </c>
      <c r="C87" s="13">
        <f>IF($L87=1,SUMIFS(RATES!$F:$F,RATES!$A:$A,$A87,RATES!$B:$B,"&lt;="&amp;MonthStart,RATES!$C:$C,"&gt;="&amp;MonthEnd),0)</f>
        <v/>
      </c>
      <c r="D87" s="13">
        <f>IF($L87=1,SUMIFS(RATES!$E:$E,RATES!$A:$A,$A87,RATES!$B:$B,"&lt;="&amp;MonthStart,RATES!$C:$C,"&gt;="&amp;MonthEnd),0)</f>
        <v/>
      </c>
      <c r="E87" s="7">
        <f>SUMIFS('AR SALES'!$Y$2:$Y$2501,'AR SALES'!$AI$2:$AI$2501,$A87,'AR SALES'!$AD$2:$AD$2501,"OFF")</f>
        <v/>
      </c>
      <c r="F87" s="7">
        <f>SUMIFS('AR SALES'!$Y$2:$Y$2501,'AR SALES'!$AI$2:$AI$2501,$A87,'AR SALES'!$AD$2:$AD$2501,"OFF",'AR SALES'!$J$2:$J$2501,"&lt;&gt;")</f>
        <v/>
      </c>
      <c r="G87" s="7">
        <f>E87-F87</f>
        <v/>
      </c>
      <c r="H87" s="7">
        <f>SUMIFS('AR SALES'!$AA$2:$AA$2501,'AR SALES'!$AI$2:$AI$2501,$A87,'AR SALES'!$AD$2:$AD$2501,"OFF")</f>
        <v/>
      </c>
      <c r="I87" s="7">
        <f>G87*C87</f>
        <v/>
      </c>
      <c r="J87" s="7">
        <f>H87-I87</f>
        <v/>
      </c>
      <c r="K87" s="7">
        <f>G87*D87</f>
        <v/>
      </c>
      <c r="L87" s="2">
        <f>COUNTIFS(RATES!$A:$A,$A87,RATES!$B:$B,"&lt;="&amp;MonthStart,RATES!$C:$C,"&gt;="&amp;MonthEnd)</f>
        <v/>
      </c>
    </row>
    <row r="88">
      <c r="A88" s="2" t="inlineStr">
        <is>
          <t>082TE - Jenkins (TSPLOST Exempt)</t>
        </is>
      </c>
      <c r="B88" s="2" t="inlineStr">
        <is>
          <t>JENKINS</t>
        </is>
      </c>
      <c r="C88" s="13">
        <f>IF($L88=1,SUMIFS(RATES!$F:$F,RATES!$A:$A,$A88,RATES!$B:$B,"&lt;="&amp;MonthStart,RATES!$C:$C,"&gt;="&amp;MonthEnd),0)</f>
        <v/>
      </c>
      <c r="D88" s="13">
        <f>IF($L88=1,SUMIFS(RATES!$E:$E,RATES!$A:$A,$A88,RATES!$B:$B,"&lt;="&amp;MonthStart,RATES!$C:$C,"&gt;="&amp;MonthEnd),0)</f>
        <v/>
      </c>
      <c r="E88" s="7">
        <f>SUMIFS('AR SALES'!$Y$2:$Y$2501,'AR SALES'!$AI$2:$AI$2501,$A88,'AR SALES'!$AD$2:$AD$2501,"OFF")</f>
        <v/>
      </c>
      <c r="F88" s="7">
        <f>SUMIFS('AR SALES'!$Y$2:$Y$2501,'AR SALES'!$AI$2:$AI$2501,$A88,'AR SALES'!$AD$2:$AD$2501,"OFF",'AR SALES'!$J$2:$J$2501,"&lt;&gt;")</f>
        <v/>
      </c>
      <c r="G88" s="7">
        <f>E88-F88</f>
        <v/>
      </c>
      <c r="H88" s="7">
        <f>SUMIFS('AR SALES'!$AA$2:$AA$2501,'AR SALES'!$AI$2:$AI$2501,$A88,'AR SALES'!$AD$2:$AD$2501,"OFF")</f>
        <v/>
      </c>
      <c r="I88" s="7">
        <f>G88*C88</f>
        <v/>
      </c>
      <c r="J88" s="7">
        <f>H88-I88</f>
        <v/>
      </c>
      <c r="K88" s="7">
        <f>G88*D88</f>
        <v/>
      </c>
      <c r="L88" s="2">
        <f>COUNTIFS(RATES!$A:$A,$A88,RATES!$B:$B,"&lt;="&amp;MonthStart,RATES!$C:$C,"&gt;="&amp;MonthEnd)</f>
        <v/>
      </c>
    </row>
    <row r="89">
      <c r="A89" s="2" t="inlineStr">
        <is>
          <t>083TE - Johnson (TSPLOST Exempt)</t>
        </is>
      </c>
      <c r="B89" s="2" t="inlineStr">
        <is>
          <t>JOHNSON</t>
        </is>
      </c>
      <c r="C89" s="13">
        <f>IF($L89=1,SUMIFS(RATES!$F:$F,RATES!$A:$A,$A89,RATES!$B:$B,"&lt;="&amp;MonthStart,RATES!$C:$C,"&gt;="&amp;MonthEnd),0)</f>
        <v/>
      </c>
      <c r="D89" s="13">
        <f>IF($L89=1,SUMIFS(RATES!$E:$E,RATES!$A:$A,$A89,RATES!$B:$B,"&lt;="&amp;MonthStart,RATES!$C:$C,"&gt;="&amp;MonthEnd),0)</f>
        <v/>
      </c>
      <c r="E89" s="7">
        <f>SUMIFS('AR SALES'!$Y$2:$Y$2501,'AR SALES'!$AI$2:$AI$2501,$A89,'AR SALES'!$AD$2:$AD$2501,"OFF")</f>
        <v/>
      </c>
      <c r="F89" s="7">
        <f>SUMIFS('AR SALES'!$Y$2:$Y$2501,'AR SALES'!$AI$2:$AI$2501,$A89,'AR SALES'!$AD$2:$AD$2501,"OFF",'AR SALES'!$J$2:$J$2501,"&lt;&gt;")</f>
        <v/>
      </c>
      <c r="G89" s="7">
        <f>E89-F89</f>
        <v/>
      </c>
      <c r="H89" s="7">
        <f>SUMIFS('AR SALES'!$AA$2:$AA$2501,'AR SALES'!$AI$2:$AI$2501,$A89,'AR SALES'!$AD$2:$AD$2501,"OFF")</f>
        <v/>
      </c>
      <c r="I89" s="7">
        <f>G89*C89</f>
        <v/>
      </c>
      <c r="J89" s="7">
        <f>H89-I89</f>
        <v/>
      </c>
      <c r="K89" s="7">
        <f>G89*D89</f>
        <v/>
      </c>
      <c r="L89" s="2">
        <f>COUNTIFS(RATES!$A:$A,$A89,RATES!$B:$B,"&lt;="&amp;MonthStart,RATES!$C:$C,"&gt;="&amp;MonthEnd)</f>
        <v/>
      </c>
    </row>
    <row r="90">
      <c r="A90" s="2" t="inlineStr">
        <is>
          <t>084 - Jones</t>
        </is>
      </c>
      <c r="B90" s="2" t="inlineStr">
        <is>
          <t>JONES</t>
        </is>
      </c>
      <c r="C90" s="13">
        <f>IF($L90=1,SUMIFS(RATES!$F:$F,RATES!$A:$A,$A90,RATES!$B:$B,"&lt;="&amp;MonthStart,RATES!$C:$C,"&gt;="&amp;MonthEnd),0)</f>
        <v/>
      </c>
      <c r="D90" s="13">
        <f>IF($L90=1,SUMIFS(RATES!$E:$E,RATES!$A:$A,$A90,RATES!$B:$B,"&lt;="&amp;MonthStart,RATES!$C:$C,"&gt;="&amp;MonthEnd),0)</f>
        <v/>
      </c>
      <c r="E90" s="7">
        <f>SUMIFS('AR SALES'!$Y$2:$Y$2501,'AR SALES'!$AI$2:$AI$2501,$A90,'AR SALES'!$AD$2:$AD$2501,"OFF")</f>
        <v/>
      </c>
      <c r="F90" s="7">
        <f>SUMIFS('AR SALES'!$Y$2:$Y$2501,'AR SALES'!$AI$2:$AI$2501,$A90,'AR SALES'!$AD$2:$AD$2501,"OFF",'AR SALES'!$J$2:$J$2501,"&lt;&gt;")</f>
        <v/>
      </c>
      <c r="G90" s="7">
        <f>E90-F90</f>
        <v/>
      </c>
      <c r="H90" s="7">
        <f>SUMIFS('AR SALES'!$AA$2:$AA$2501,'AR SALES'!$AI$2:$AI$2501,$A90,'AR SALES'!$AD$2:$AD$2501,"OFF")</f>
        <v/>
      </c>
      <c r="I90" s="7">
        <f>G90*C90</f>
        <v/>
      </c>
      <c r="J90" s="7">
        <f>H90-I90</f>
        <v/>
      </c>
      <c r="K90" s="7">
        <f>G90*D90</f>
        <v/>
      </c>
      <c r="L90" s="2">
        <f>COUNTIFS(RATES!$A:$A,$A90,RATES!$B:$B,"&lt;="&amp;MonthStart,RATES!$C:$C,"&gt;="&amp;MonthEnd)</f>
        <v/>
      </c>
    </row>
    <row r="91">
      <c r="A91" s="2" t="inlineStr">
        <is>
          <t>085TE - Lamar (TSPLOST Exempt)</t>
        </is>
      </c>
      <c r="B91" s="2" t="inlineStr">
        <is>
          <t>LAMAR</t>
        </is>
      </c>
      <c r="C91" s="13">
        <f>IF($L91=1,SUMIFS(RATES!$F:$F,RATES!$A:$A,$A91,RATES!$B:$B,"&lt;="&amp;MonthStart,RATES!$C:$C,"&gt;="&amp;MonthEnd),0)</f>
        <v/>
      </c>
      <c r="D91" s="13">
        <f>IF($L91=1,SUMIFS(RATES!$E:$E,RATES!$A:$A,$A91,RATES!$B:$B,"&lt;="&amp;MonthStart,RATES!$C:$C,"&gt;="&amp;MonthEnd),0)</f>
        <v/>
      </c>
      <c r="E91" s="7">
        <f>SUMIFS('AR SALES'!$Y$2:$Y$2501,'AR SALES'!$AI$2:$AI$2501,$A91,'AR SALES'!$AD$2:$AD$2501,"OFF")</f>
        <v/>
      </c>
      <c r="F91" s="7">
        <f>SUMIFS('AR SALES'!$Y$2:$Y$2501,'AR SALES'!$AI$2:$AI$2501,$A91,'AR SALES'!$AD$2:$AD$2501,"OFF",'AR SALES'!$J$2:$J$2501,"&lt;&gt;")</f>
        <v/>
      </c>
      <c r="G91" s="7">
        <f>E91-F91</f>
        <v/>
      </c>
      <c r="H91" s="7">
        <f>SUMIFS('AR SALES'!$AA$2:$AA$2501,'AR SALES'!$AI$2:$AI$2501,$A91,'AR SALES'!$AD$2:$AD$2501,"OFF")</f>
        <v/>
      </c>
      <c r="I91" s="7">
        <f>G91*C91</f>
        <v/>
      </c>
      <c r="J91" s="7">
        <f>H91-I91</f>
        <v/>
      </c>
      <c r="K91" s="7">
        <f>G91*D91</f>
        <v/>
      </c>
      <c r="L91" s="2">
        <f>COUNTIFS(RATES!$A:$A,$A91,RATES!$B:$B,"&lt;="&amp;MonthStart,RATES!$C:$C,"&gt;="&amp;MonthEnd)</f>
        <v/>
      </c>
    </row>
    <row r="92">
      <c r="A92" s="2" t="inlineStr">
        <is>
          <t>086TE - Lanier (TSPLOST Exempt)</t>
        </is>
      </c>
      <c r="B92" s="2" t="inlineStr">
        <is>
          <t>LANIER</t>
        </is>
      </c>
      <c r="C92" s="13">
        <f>IF($L92=1,SUMIFS(RATES!$F:$F,RATES!$A:$A,$A92,RATES!$B:$B,"&lt;="&amp;MonthStart,RATES!$C:$C,"&gt;="&amp;MonthEnd),0)</f>
        <v/>
      </c>
      <c r="D92" s="13">
        <f>IF($L92=1,SUMIFS(RATES!$E:$E,RATES!$A:$A,$A92,RATES!$B:$B,"&lt;="&amp;MonthStart,RATES!$C:$C,"&gt;="&amp;MonthEnd),0)</f>
        <v/>
      </c>
      <c r="E92" s="7">
        <f>SUMIFS('AR SALES'!$Y$2:$Y$2501,'AR SALES'!$AI$2:$AI$2501,$A92,'AR SALES'!$AD$2:$AD$2501,"OFF")</f>
        <v/>
      </c>
      <c r="F92" s="7">
        <f>SUMIFS('AR SALES'!$Y$2:$Y$2501,'AR SALES'!$AI$2:$AI$2501,$A92,'AR SALES'!$AD$2:$AD$2501,"OFF",'AR SALES'!$J$2:$J$2501,"&lt;&gt;")</f>
        <v/>
      </c>
      <c r="G92" s="7">
        <f>E92-F92</f>
        <v/>
      </c>
      <c r="H92" s="7">
        <f>SUMIFS('AR SALES'!$AA$2:$AA$2501,'AR SALES'!$AI$2:$AI$2501,$A92,'AR SALES'!$AD$2:$AD$2501,"OFF")</f>
        <v/>
      </c>
      <c r="I92" s="7">
        <f>G92*C92</f>
        <v/>
      </c>
      <c r="J92" s="7">
        <f>H92-I92</f>
        <v/>
      </c>
      <c r="K92" s="7">
        <f>G92*D92</f>
        <v/>
      </c>
      <c r="L92" s="2">
        <f>COUNTIFS(RATES!$A:$A,$A92,RATES!$B:$B,"&lt;="&amp;MonthStart,RATES!$C:$C,"&gt;="&amp;MonthEnd)</f>
        <v/>
      </c>
    </row>
    <row r="93">
      <c r="A93" s="2" t="inlineStr">
        <is>
          <t>087TE - Laurens (TSPLOST Exempt)</t>
        </is>
      </c>
      <c r="B93" s="2" t="inlineStr">
        <is>
          <t>LAURENS</t>
        </is>
      </c>
      <c r="C93" s="13">
        <f>IF($L93=1,SUMIFS(RATES!$F:$F,RATES!$A:$A,$A93,RATES!$B:$B,"&lt;="&amp;MonthStart,RATES!$C:$C,"&gt;="&amp;MonthEnd),0)</f>
        <v/>
      </c>
      <c r="D93" s="13">
        <f>IF($L93=1,SUMIFS(RATES!$E:$E,RATES!$A:$A,$A93,RATES!$B:$B,"&lt;="&amp;MonthStart,RATES!$C:$C,"&gt;="&amp;MonthEnd),0)</f>
        <v/>
      </c>
      <c r="E93" s="7">
        <f>SUMIFS('AR SALES'!$Y$2:$Y$2501,'AR SALES'!$AI$2:$AI$2501,$A93,'AR SALES'!$AD$2:$AD$2501,"OFF")</f>
        <v/>
      </c>
      <c r="F93" s="7">
        <f>SUMIFS('AR SALES'!$Y$2:$Y$2501,'AR SALES'!$AI$2:$AI$2501,$A93,'AR SALES'!$AD$2:$AD$2501,"OFF",'AR SALES'!$J$2:$J$2501,"&lt;&gt;")</f>
        <v/>
      </c>
      <c r="G93" s="7">
        <f>E93-F93</f>
        <v/>
      </c>
      <c r="H93" s="7">
        <f>SUMIFS('AR SALES'!$AA$2:$AA$2501,'AR SALES'!$AI$2:$AI$2501,$A93,'AR SALES'!$AD$2:$AD$2501,"OFF")</f>
        <v/>
      </c>
      <c r="I93" s="7">
        <f>G93*C93</f>
        <v/>
      </c>
      <c r="J93" s="7">
        <f>H93-I93</f>
        <v/>
      </c>
      <c r="K93" s="7">
        <f>G93*D93</f>
        <v/>
      </c>
      <c r="L93" s="2">
        <f>COUNTIFS(RATES!$A:$A,$A93,RATES!$B:$B,"&lt;="&amp;MonthStart,RATES!$C:$C,"&gt;="&amp;MonthEnd)</f>
        <v/>
      </c>
    </row>
    <row r="94">
      <c r="A94" s="2" t="inlineStr">
        <is>
          <t>088TE - Lee (TSPLOST exempt)</t>
        </is>
      </c>
      <c r="B94" s="2" t="inlineStr">
        <is>
          <t>LEE</t>
        </is>
      </c>
      <c r="C94" s="13">
        <f>IF($L94=1,SUMIFS(RATES!$F:$F,RATES!$A:$A,$A94,RATES!$B:$B,"&lt;="&amp;MonthStart,RATES!$C:$C,"&gt;="&amp;MonthEnd),0)</f>
        <v/>
      </c>
      <c r="D94" s="13">
        <f>IF($L94=1,SUMIFS(RATES!$E:$E,RATES!$A:$A,$A94,RATES!$B:$B,"&lt;="&amp;MonthStart,RATES!$C:$C,"&gt;="&amp;MonthEnd),0)</f>
        <v/>
      </c>
      <c r="E94" s="7">
        <f>SUMIFS('AR SALES'!$Y$2:$Y$2501,'AR SALES'!$AI$2:$AI$2501,$A94,'AR SALES'!$AD$2:$AD$2501,"OFF")</f>
        <v/>
      </c>
      <c r="F94" s="7">
        <f>SUMIFS('AR SALES'!$Y$2:$Y$2501,'AR SALES'!$AI$2:$AI$2501,$A94,'AR SALES'!$AD$2:$AD$2501,"OFF",'AR SALES'!$J$2:$J$2501,"&lt;&gt;")</f>
        <v/>
      </c>
      <c r="G94" s="7">
        <f>E94-F94</f>
        <v/>
      </c>
      <c r="H94" s="7">
        <f>SUMIFS('AR SALES'!$AA$2:$AA$2501,'AR SALES'!$AI$2:$AI$2501,$A94,'AR SALES'!$AD$2:$AD$2501,"OFF")</f>
        <v/>
      </c>
      <c r="I94" s="7">
        <f>G94*C94</f>
        <v/>
      </c>
      <c r="J94" s="7">
        <f>H94-I94</f>
        <v/>
      </c>
      <c r="K94" s="7">
        <f>G94*D94</f>
        <v/>
      </c>
      <c r="L94" s="2">
        <f>COUNTIFS(RATES!$A:$A,$A94,RATES!$B:$B,"&lt;="&amp;MonthStart,RATES!$C:$C,"&gt;="&amp;MonthEnd)</f>
        <v/>
      </c>
    </row>
    <row r="95">
      <c r="A95" s="2" t="inlineStr">
        <is>
          <t>089TE - Liberty (TSPLOST Exempt)</t>
        </is>
      </c>
      <c r="B95" s="2" t="inlineStr">
        <is>
          <t>LIBERTY</t>
        </is>
      </c>
      <c r="C95" s="13">
        <f>IF($L95=1,SUMIFS(RATES!$F:$F,RATES!$A:$A,$A95,RATES!$B:$B,"&lt;="&amp;MonthStart,RATES!$C:$C,"&gt;="&amp;MonthEnd),0)</f>
        <v/>
      </c>
      <c r="D95" s="13">
        <f>IF($L95=1,SUMIFS(RATES!$E:$E,RATES!$A:$A,$A95,RATES!$B:$B,"&lt;="&amp;MonthStart,RATES!$C:$C,"&gt;="&amp;MonthEnd),0)</f>
        <v/>
      </c>
      <c r="E95" s="7">
        <f>SUMIFS('AR SALES'!$Y$2:$Y$2501,'AR SALES'!$AI$2:$AI$2501,$A95,'AR SALES'!$AD$2:$AD$2501,"OFF")</f>
        <v/>
      </c>
      <c r="F95" s="7">
        <f>SUMIFS('AR SALES'!$Y$2:$Y$2501,'AR SALES'!$AI$2:$AI$2501,$A95,'AR SALES'!$AD$2:$AD$2501,"OFF",'AR SALES'!$J$2:$J$2501,"&lt;&gt;")</f>
        <v/>
      </c>
      <c r="G95" s="7">
        <f>E95-F95</f>
        <v/>
      </c>
      <c r="H95" s="7">
        <f>SUMIFS('AR SALES'!$AA$2:$AA$2501,'AR SALES'!$AI$2:$AI$2501,$A95,'AR SALES'!$AD$2:$AD$2501,"OFF")</f>
        <v/>
      </c>
      <c r="I95" s="7">
        <f>G95*C95</f>
        <v/>
      </c>
      <c r="J95" s="7">
        <f>H95-I95</f>
        <v/>
      </c>
      <c r="K95" s="7">
        <f>G95*D95</f>
        <v/>
      </c>
      <c r="L95" s="2">
        <f>COUNTIFS(RATES!$A:$A,$A95,RATES!$B:$B,"&lt;="&amp;MonthStart,RATES!$C:$C,"&gt;="&amp;MonthEnd)</f>
        <v/>
      </c>
    </row>
    <row r="96">
      <c r="A96" s="2" t="inlineStr">
        <is>
          <t>090TE - Lincoln (TSPLOST Exempt)</t>
        </is>
      </c>
      <c r="B96" s="2" t="inlineStr">
        <is>
          <t>LINCOLN</t>
        </is>
      </c>
      <c r="C96" s="13">
        <f>IF($L96=1,SUMIFS(RATES!$F:$F,RATES!$A:$A,$A96,RATES!$B:$B,"&lt;="&amp;MonthStart,RATES!$C:$C,"&gt;="&amp;MonthEnd),0)</f>
        <v/>
      </c>
      <c r="D96" s="13">
        <f>IF($L96=1,SUMIFS(RATES!$E:$E,RATES!$A:$A,$A96,RATES!$B:$B,"&lt;="&amp;MonthStart,RATES!$C:$C,"&gt;="&amp;MonthEnd),0)</f>
        <v/>
      </c>
      <c r="E96" s="7">
        <f>SUMIFS('AR SALES'!$Y$2:$Y$2501,'AR SALES'!$AI$2:$AI$2501,$A96,'AR SALES'!$AD$2:$AD$2501,"OFF")</f>
        <v/>
      </c>
      <c r="F96" s="7">
        <f>SUMIFS('AR SALES'!$Y$2:$Y$2501,'AR SALES'!$AI$2:$AI$2501,$A96,'AR SALES'!$AD$2:$AD$2501,"OFF",'AR SALES'!$J$2:$J$2501,"&lt;&gt;")</f>
        <v/>
      </c>
      <c r="G96" s="7">
        <f>E96-F96</f>
        <v/>
      </c>
      <c r="H96" s="7">
        <f>SUMIFS('AR SALES'!$AA$2:$AA$2501,'AR SALES'!$AI$2:$AI$2501,$A96,'AR SALES'!$AD$2:$AD$2501,"OFF")</f>
        <v/>
      </c>
      <c r="I96" s="7">
        <f>G96*C96</f>
        <v/>
      </c>
      <c r="J96" s="7">
        <f>H96-I96</f>
        <v/>
      </c>
      <c r="K96" s="7">
        <f>G96*D96</f>
        <v/>
      </c>
      <c r="L96" s="2">
        <f>COUNTIFS(RATES!$A:$A,$A96,RATES!$B:$B,"&lt;="&amp;MonthStart,RATES!$C:$C,"&gt;="&amp;MonthEnd)</f>
        <v/>
      </c>
    </row>
    <row r="97">
      <c r="A97" s="2" t="inlineStr">
        <is>
          <t>091TE - Long (TSPLOST Exempt)</t>
        </is>
      </c>
      <c r="B97" s="2" t="inlineStr">
        <is>
          <t>LONG</t>
        </is>
      </c>
      <c r="C97" s="13">
        <f>IF($L97=1,SUMIFS(RATES!$F:$F,RATES!$A:$A,$A97,RATES!$B:$B,"&lt;="&amp;MonthStart,RATES!$C:$C,"&gt;="&amp;MonthEnd),0)</f>
        <v/>
      </c>
      <c r="D97" s="13">
        <f>IF($L97=1,SUMIFS(RATES!$E:$E,RATES!$A:$A,$A97,RATES!$B:$B,"&lt;="&amp;MonthStart,RATES!$C:$C,"&gt;="&amp;MonthEnd),0)</f>
        <v/>
      </c>
      <c r="E97" s="7">
        <f>SUMIFS('AR SALES'!$Y$2:$Y$2501,'AR SALES'!$AI$2:$AI$2501,$A97,'AR SALES'!$AD$2:$AD$2501,"OFF")</f>
        <v/>
      </c>
      <c r="F97" s="7">
        <f>SUMIFS('AR SALES'!$Y$2:$Y$2501,'AR SALES'!$AI$2:$AI$2501,$A97,'AR SALES'!$AD$2:$AD$2501,"OFF",'AR SALES'!$J$2:$J$2501,"&lt;&gt;")</f>
        <v/>
      </c>
      <c r="G97" s="7">
        <f>E97-F97</f>
        <v/>
      </c>
      <c r="H97" s="7">
        <f>SUMIFS('AR SALES'!$AA$2:$AA$2501,'AR SALES'!$AI$2:$AI$2501,$A97,'AR SALES'!$AD$2:$AD$2501,"OFF")</f>
        <v/>
      </c>
      <c r="I97" s="7">
        <f>G97*C97</f>
        <v/>
      </c>
      <c r="J97" s="7">
        <f>H97-I97</f>
        <v/>
      </c>
      <c r="K97" s="7">
        <f>G97*D97</f>
        <v/>
      </c>
      <c r="L97" s="2">
        <f>COUNTIFS(RATES!$A:$A,$A97,RATES!$B:$B,"&lt;="&amp;MonthStart,RATES!$C:$C,"&gt;="&amp;MonthEnd)</f>
        <v/>
      </c>
    </row>
    <row r="98">
      <c r="A98" s="2" t="inlineStr">
        <is>
          <t>092TE - Lowndes (TSPLOST Exempt)</t>
        </is>
      </c>
      <c r="B98" s="2" t="inlineStr">
        <is>
          <t>LOWNDES</t>
        </is>
      </c>
      <c r="C98" s="13">
        <f>IF($L98=1,SUMIFS(RATES!$F:$F,RATES!$A:$A,$A98,RATES!$B:$B,"&lt;="&amp;MonthStart,RATES!$C:$C,"&gt;="&amp;MonthEnd),0)</f>
        <v/>
      </c>
      <c r="D98" s="13">
        <f>IF($L98=1,SUMIFS(RATES!$E:$E,RATES!$A:$A,$A98,RATES!$B:$B,"&lt;="&amp;MonthStart,RATES!$C:$C,"&gt;="&amp;MonthEnd),0)</f>
        <v/>
      </c>
      <c r="E98" s="7">
        <f>SUMIFS('AR SALES'!$Y$2:$Y$2501,'AR SALES'!$AI$2:$AI$2501,$A98,'AR SALES'!$AD$2:$AD$2501,"OFF")</f>
        <v/>
      </c>
      <c r="F98" s="7">
        <f>SUMIFS('AR SALES'!$Y$2:$Y$2501,'AR SALES'!$AI$2:$AI$2501,$A98,'AR SALES'!$AD$2:$AD$2501,"OFF",'AR SALES'!$J$2:$J$2501,"&lt;&gt;")</f>
        <v/>
      </c>
      <c r="G98" s="7">
        <f>E98-F98</f>
        <v/>
      </c>
      <c r="H98" s="7">
        <f>SUMIFS('AR SALES'!$AA$2:$AA$2501,'AR SALES'!$AI$2:$AI$2501,$A98,'AR SALES'!$AD$2:$AD$2501,"OFF")</f>
        <v/>
      </c>
      <c r="I98" s="7">
        <f>G98*C98</f>
        <v/>
      </c>
      <c r="J98" s="7">
        <f>H98-I98</f>
        <v/>
      </c>
      <c r="K98" s="7">
        <f>G98*D98</f>
        <v/>
      </c>
      <c r="L98" s="2">
        <f>COUNTIFS(RATES!$A:$A,$A98,RATES!$B:$B,"&lt;="&amp;MonthStart,RATES!$C:$C,"&gt;="&amp;MonthEnd)</f>
        <v/>
      </c>
    </row>
    <row r="99">
      <c r="A99" s="2" t="inlineStr">
        <is>
          <t>093TE - Lumpkin (TSPLOST Exempt)</t>
        </is>
      </c>
      <c r="B99" s="2" t="inlineStr">
        <is>
          <t>LUMPKIN</t>
        </is>
      </c>
      <c r="C99" s="13">
        <f>IF($L99=1,SUMIFS(RATES!$F:$F,RATES!$A:$A,$A99,RATES!$B:$B,"&lt;="&amp;MonthStart,RATES!$C:$C,"&gt;="&amp;MonthEnd),0)</f>
        <v/>
      </c>
      <c r="D99" s="13">
        <f>IF($L99=1,SUMIFS(RATES!$E:$E,RATES!$A:$A,$A99,RATES!$B:$B,"&lt;="&amp;MonthStart,RATES!$C:$C,"&gt;="&amp;MonthEnd),0)</f>
        <v/>
      </c>
      <c r="E99" s="7">
        <f>SUMIFS('AR SALES'!$Y$2:$Y$2501,'AR SALES'!$AI$2:$AI$2501,$A99,'AR SALES'!$AD$2:$AD$2501,"OFF")</f>
        <v/>
      </c>
      <c r="F99" s="7">
        <f>SUMIFS('AR SALES'!$Y$2:$Y$2501,'AR SALES'!$AI$2:$AI$2501,$A99,'AR SALES'!$AD$2:$AD$2501,"OFF",'AR SALES'!$J$2:$J$2501,"&lt;&gt;")</f>
        <v/>
      </c>
      <c r="G99" s="7">
        <f>E99-F99</f>
        <v/>
      </c>
      <c r="H99" s="7">
        <f>SUMIFS('AR SALES'!$AA$2:$AA$2501,'AR SALES'!$AI$2:$AI$2501,$A99,'AR SALES'!$AD$2:$AD$2501,"OFF")</f>
        <v/>
      </c>
      <c r="I99" s="7">
        <f>G99*C99</f>
        <v/>
      </c>
      <c r="J99" s="7">
        <f>H99-I99</f>
        <v/>
      </c>
      <c r="K99" s="7">
        <f>G99*D99</f>
        <v/>
      </c>
      <c r="L99" s="2">
        <f>COUNTIFS(RATES!$A:$A,$A99,RATES!$B:$B,"&lt;="&amp;MonthStart,RATES!$C:$C,"&gt;="&amp;MonthEnd)</f>
        <v/>
      </c>
    </row>
    <row r="100">
      <c r="A100" s="2" t="inlineStr">
        <is>
          <t>094TE - Macon (TSPLOST Exempt)</t>
        </is>
      </c>
      <c r="B100" s="2" t="inlineStr">
        <is>
          <t>MACON</t>
        </is>
      </c>
      <c r="C100" s="13">
        <f>IF($L100=1,SUMIFS(RATES!$F:$F,RATES!$A:$A,$A100,RATES!$B:$B,"&lt;="&amp;MonthStart,RATES!$C:$C,"&gt;="&amp;MonthEnd),0)</f>
        <v/>
      </c>
      <c r="D100" s="13">
        <f>IF($L100=1,SUMIFS(RATES!$E:$E,RATES!$A:$A,$A100,RATES!$B:$B,"&lt;="&amp;MonthStart,RATES!$C:$C,"&gt;="&amp;MonthEnd),0)</f>
        <v/>
      </c>
      <c r="E100" s="7">
        <f>SUMIFS('AR SALES'!$Y$2:$Y$2501,'AR SALES'!$AI$2:$AI$2501,$A100,'AR SALES'!$AD$2:$AD$2501,"OFF")</f>
        <v/>
      </c>
      <c r="F100" s="7">
        <f>SUMIFS('AR SALES'!$Y$2:$Y$2501,'AR SALES'!$AI$2:$AI$2501,$A100,'AR SALES'!$AD$2:$AD$2501,"OFF",'AR SALES'!$J$2:$J$2501,"&lt;&gt;")</f>
        <v/>
      </c>
      <c r="G100" s="7">
        <f>E100-F100</f>
        <v/>
      </c>
      <c r="H100" s="7">
        <f>SUMIFS('AR SALES'!$AA$2:$AA$2501,'AR SALES'!$AI$2:$AI$2501,$A100,'AR SALES'!$AD$2:$AD$2501,"OFF")</f>
        <v/>
      </c>
      <c r="I100" s="7">
        <f>G100*C100</f>
        <v/>
      </c>
      <c r="J100" s="7">
        <f>H100-I100</f>
        <v/>
      </c>
      <c r="K100" s="7">
        <f>G100*D100</f>
        <v/>
      </c>
      <c r="L100" s="2">
        <f>COUNTIFS(RATES!$A:$A,$A100,RATES!$B:$B,"&lt;="&amp;MonthStart,RATES!$C:$C,"&gt;="&amp;MonthEnd)</f>
        <v/>
      </c>
    </row>
    <row r="101">
      <c r="A101" s="2" t="inlineStr">
        <is>
          <t>095TE - Madison (TSPLOST Exempt)</t>
        </is>
      </c>
      <c r="B101" s="2" t="inlineStr">
        <is>
          <t>MADISON</t>
        </is>
      </c>
      <c r="C101" s="13">
        <f>IF($L101=1,SUMIFS(RATES!$F:$F,RATES!$A:$A,$A101,RATES!$B:$B,"&lt;="&amp;MonthStart,RATES!$C:$C,"&gt;="&amp;MonthEnd),0)</f>
        <v/>
      </c>
      <c r="D101" s="13">
        <f>IF($L101=1,SUMIFS(RATES!$E:$E,RATES!$A:$A,$A101,RATES!$B:$B,"&lt;="&amp;MonthStart,RATES!$C:$C,"&gt;="&amp;MonthEnd),0)</f>
        <v/>
      </c>
      <c r="E101" s="7">
        <f>SUMIFS('AR SALES'!$Y$2:$Y$2501,'AR SALES'!$AI$2:$AI$2501,$A101,'AR SALES'!$AD$2:$AD$2501,"OFF")</f>
        <v/>
      </c>
      <c r="F101" s="7">
        <f>SUMIFS('AR SALES'!$Y$2:$Y$2501,'AR SALES'!$AI$2:$AI$2501,$A101,'AR SALES'!$AD$2:$AD$2501,"OFF",'AR SALES'!$J$2:$J$2501,"&lt;&gt;")</f>
        <v/>
      </c>
      <c r="G101" s="7">
        <f>E101-F101</f>
        <v/>
      </c>
      <c r="H101" s="7">
        <f>SUMIFS('AR SALES'!$AA$2:$AA$2501,'AR SALES'!$AI$2:$AI$2501,$A101,'AR SALES'!$AD$2:$AD$2501,"OFF")</f>
        <v/>
      </c>
      <c r="I101" s="7">
        <f>G101*C101</f>
        <v/>
      </c>
      <c r="J101" s="7">
        <f>H101-I101</f>
        <v/>
      </c>
      <c r="K101" s="7">
        <f>G101*D101</f>
        <v/>
      </c>
      <c r="L101" s="2">
        <f>COUNTIFS(RATES!$A:$A,$A101,RATES!$B:$B,"&lt;="&amp;MonthStart,RATES!$C:$C,"&gt;="&amp;MonthEnd)</f>
        <v/>
      </c>
    </row>
    <row r="102">
      <c r="A102" s="2" t="inlineStr">
        <is>
          <t>096TE - Marion (TSPLOST Exempt)</t>
        </is>
      </c>
      <c r="B102" s="2" t="inlineStr">
        <is>
          <t>MARION</t>
        </is>
      </c>
      <c r="C102" s="13">
        <f>IF($L102=1,SUMIFS(RATES!$F:$F,RATES!$A:$A,$A102,RATES!$B:$B,"&lt;="&amp;MonthStart,RATES!$C:$C,"&gt;="&amp;MonthEnd),0)</f>
        <v/>
      </c>
      <c r="D102" s="13">
        <f>IF($L102=1,SUMIFS(RATES!$E:$E,RATES!$A:$A,$A102,RATES!$B:$B,"&lt;="&amp;MonthStart,RATES!$C:$C,"&gt;="&amp;MonthEnd),0)</f>
        <v/>
      </c>
      <c r="E102" s="7">
        <f>SUMIFS('AR SALES'!$Y$2:$Y$2501,'AR SALES'!$AI$2:$AI$2501,$A102,'AR SALES'!$AD$2:$AD$2501,"OFF")</f>
        <v/>
      </c>
      <c r="F102" s="7">
        <f>SUMIFS('AR SALES'!$Y$2:$Y$2501,'AR SALES'!$AI$2:$AI$2501,$A102,'AR SALES'!$AD$2:$AD$2501,"OFF",'AR SALES'!$J$2:$J$2501,"&lt;&gt;")</f>
        <v/>
      </c>
      <c r="G102" s="7">
        <f>E102-F102</f>
        <v/>
      </c>
      <c r="H102" s="7">
        <f>SUMIFS('AR SALES'!$AA$2:$AA$2501,'AR SALES'!$AI$2:$AI$2501,$A102,'AR SALES'!$AD$2:$AD$2501,"OFF")</f>
        <v/>
      </c>
      <c r="I102" s="7">
        <f>G102*C102</f>
        <v/>
      </c>
      <c r="J102" s="7">
        <f>H102-I102</f>
        <v/>
      </c>
      <c r="K102" s="7">
        <f>G102*D102</f>
        <v/>
      </c>
      <c r="L102" s="2">
        <f>COUNTIFS(RATES!$A:$A,$A102,RATES!$B:$B,"&lt;="&amp;MonthStart,RATES!$C:$C,"&gt;="&amp;MonthEnd)</f>
        <v/>
      </c>
    </row>
    <row r="103">
      <c r="A103" s="2" t="inlineStr">
        <is>
          <t>097TE - McDuffie (TSPLOST Exempt)</t>
        </is>
      </c>
      <c r="B103" s="2" t="inlineStr">
        <is>
          <t>MCDUFFIE</t>
        </is>
      </c>
      <c r="C103" s="13">
        <f>IF($L103=1,SUMIFS(RATES!$F:$F,RATES!$A:$A,$A103,RATES!$B:$B,"&lt;="&amp;MonthStart,RATES!$C:$C,"&gt;="&amp;MonthEnd),0)</f>
        <v/>
      </c>
      <c r="D103" s="13">
        <f>IF($L103=1,SUMIFS(RATES!$E:$E,RATES!$A:$A,$A103,RATES!$B:$B,"&lt;="&amp;MonthStart,RATES!$C:$C,"&gt;="&amp;MonthEnd),0)</f>
        <v/>
      </c>
      <c r="E103" s="7">
        <f>SUMIFS('AR SALES'!$Y$2:$Y$2501,'AR SALES'!$AI$2:$AI$2501,$A103,'AR SALES'!$AD$2:$AD$2501,"OFF")</f>
        <v/>
      </c>
      <c r="F103" s="7">
        <f>SUMIFS('AR SALES'!$Y$2:$Y$2501,'AR SALES'!$AI$2:$AI$2501,$A103,'AR SALES'!$AD$2:$AD$2501,"OFF",'AR SALES'!$J$2:$J$2501,"&lt;&gt;")</f>
        <v/>
      </c>
      <c r="G103" s="7">
        <f>E103-F103</f>
        <v/>
      </c>
      <c r="H103" s="7">
        <f>SUMIFS('AR SALES'!$AA$2:$AA$2501,'AR SALES'!$AI$2:$AI$2501,$A103,'AR SALES'!$AD$2:$AD$2501,"OFF")</f>
        <v/>
      </c>
      <c r="I103" s="7">
        <f>G103*C103</f>
        <v/>
      </c>
      <c r="J103" s="7">
        <f>H103-I103</f>
        <v/>
      </c>
      <c r="K103" s="7">
        <f>G103*D103</f>
        <v/>
      </c>
      <c r="L103" s="2">
        <f>COUNTIFS(RATES!$A:$A,$A103,RATES!$B:$B,"&lt;="&amp;MonthStart,RATES!$C:$C,"&gt;="&amp;MonthEnd)</f>
        <v/>
      </c>
    </row>
    <row r="104">
      <c r="A104" s="2" t="inlineStr">
        <is>
          <t>098TE - McIntosh (TSPLOST Exempt)</t>
        </is>
      </c>
      <c r="B104" s="2" t="inlineStr">
        <is>
          <t>MCINTOSH</t>
        </is>
      </c>
      <c r="C104" s="13">
        <f>IF($L104=1,SUMIFS(RATES!$F:$F,RATES!$A:$A,$A104,RATES!$B:$B,"&lt;="&amp;MonthStart,RATES!$C:$C,"&gt;="&amp;MonthEnd),0)</f>
        <v/>
      </c>
      <c r="D104" s="13">
        <f>IF($L104=1,SUMIFS(RATES!$E:$E,RATES!$A:$A,$A104,RATES!$B:$B,"&lt;="&amp;MonthStart,RATES!$C:$C,"&gt;="&amp;MonthEnd),0)</f>
        <v/>
      </c>
      <c r="E104" s="7">
        <f>SUMIFS('AR SALES'!$Y$2:$Y$2501,'AR SALES'!$AI$2:$AI$2501,$A104,'AR SALES'!$AD$2:$AD$2501,"OFF")</f>
        <v/>
      </c>
      <c r="F104" s="7">
        <f>SUMIFS('AR SALES'!$Y$2:$Y$2501,'AR SALES'!$AI$2:$AI$2501,$A104,'AR SALES'!$AD$2:$AD$2501,"OFF",'AR SALES'!$J$2:$J$2501,"&lt;&gt;")</f>
        <v/>
      </c>
      <c r="G104" s="7">
        <f>E104-F104</f>
        <v/>
      </c>
      <c r="H104" s="7">
        <f>SUMIFS('AR SALES'!$AA$2:$AA$2501,'AR SALES'!$AI$2:$AI$2501,$A104,'AR SALES'!$AD$2:$AD$2501,"OFF")</f>
        <v/>
      </c>
      <c r="I104" s="7">
        <f>G104*C104</f>
        <v/>
      </c>
      <c r="J104" s="7">
        <f>H104-I104</f>
        <v/>
      </c>
      <c r="K104" s="7">
        <f>G104*D104</f>
        <v/>
      </c>
      <c r="L104" s="2">
        <f>COUNTIFS(RATES!$A:$A,$A104,RATES!$B:$B,"&lt;="&amp;MonthStart,RATES!$C:$C,"&gt;="&amp;MonthEnd)</f>
        <v/>
      </c>
    </row>
    <row r="105">
      <c r="A105" s="2" t="inlineStr">
        <is>
          <t>099TE - Meriwether (TSPLOST Exempt)</t>
        </is>
      </c>
      <c r="B105" s="2" t="inlineStr">
        <is>
          <t>MERIWETHER</t>
        </is>
      </c>
      <c r="C105" s="13">
        <f>IF($L105=1,SUMIFS(RATES!$F:$F,RATES!$A:$A,$A105,RATES!$B:$B,"&lt;="&amp;MonthStart,RATES!$C:$C,"&gt;="&amp;MonthEnd),0)</f>
        <v/>
      </c>
      <c r="D105" s="13">
        <f>IF($L105=1,SUMIFS(RATES!$E:$E,RATES!$A:$A,$A105,RATES!$B:$B,"&lt;="&amp;MonthStart,RATES!$C:$C,"&gt;="&amp;MonthEnd),0)</f>
        <v/>
      </c>
      <c r="E105" s="7">
        <f>SUMIFS('AR SALES'!$Y$2:$Y$2501,'AR SALES'!$AI$2:$AI$2501,$A105,'AR SALES'!$AD$2:$AD$2501,"OFF")</f>
        <v/>
      </c>
      <c r="F105" s="7">
        <f>SUMIFS('AR SALES'!$Y$2:$Y$2501,'AR SALES'!$AI$2:$AI$2501,$A105,'AR SALES'!$AD$2:$AD$2501,"OFF",'AR SALES'!$J$2:$J$2501,"&lt;&gt;")</f>
        <v/>
      </c>
      <c r="G105" s="7">
        <f>E105-F105</f>
        <v/>
      </c>
      <c r="H105" s="7">
        <f>SUMIFS('AR SALES'!$AA$2:$AA$2501,'AR SALES'!$AI$2:$AI$2501,$A105,'AR SALES'!$AD$2:$AD$2501,"OFF")</f>
        <v/>
      </c>
      <c r="I105" s="7">
        <f>G105*C105</f>
        <v/>
      </c>
      <c r="J105" s="7">
        <f>H105-I105</f>
        <v/>
      </c>
      <c r="K105" s="7">
        <f>G105*D105</f>
        <v/>
      </c>
      <c r="L105" s="2">
        <f>COUNTIFS(RATES!$A:$A,$A105,RATES!$B:$B,"&lt;="&amp;MonthStart,RATES!$C:$C,"&gt;="&amp;MonthEnd)</f>
        <v/>
      </c>
    </row>
    <row r="106">
      <c r="A106" s="2" t="inlineStr">
        <is>
          <t>100TE - Miller (TSPLOST exempt)</t>
        </is>
      </c>
      <c r="B106" s="2" t="inlineStr">
        <is>
          <t>MILLER</t>
        </is>
      </c>
      <c r="C106" s="13">
        <f>IF($L106=1,SUMIFS(RATES!$F:$F,RATES!$A:$A,$A106,RATES!$B:$B,"&lt;="&amp;MonthStart,RATES!$C:$C,"&gt;="&amp;MonthEnd),0)</f>
        <v/>
      </c>
      <c r="D106" s="13">
        <f>IF($L106=1,SUMIFS(RATES!$E:$E,RATES!$A:$A,$A106,RATES!$B:$B,"&lt;="&amp;MonthStart,RATES!$C:$C,"&gt;="&amp;MonthEnd),0)</f>
        <v/>
      </c>
      <c r="E106" s="7">
        <f>SUMIFS('AR SALES'!$Y$2:$Y$2501,'AR SALES'!$AI$2:$AI$2501,$A106,'AR SALES'!$AD$2:$AD$2501,"OFF")</f>
        <v/>
      </c>
      <c r="F106" s="7">
        <f>SUMIFS('AR SALES'!$Y$2:$Y$2501,'AR SALES'!$AI$2:$AI$2501,$A106,'AR SALES'!$AD$2:$AD$2501,"OFF",'AR SALES'!$J$2:$J$2501,"&lt;&gt;")</f>
        <v/>
      </c>
      <c r="G106" s="7">
        <f>E106-F106</f>
        <v/>
      </c>
      <c r="H106" s="7">
        <f>SUMIFS('AR SALES'!$AA$2:$AA$2501,'AR SALES'!$AI$2:$AI$2501,$A106,'AR SALES'!$AD$2:$AD$2501,"OFF")</f>
        <v/>
      </c>
      <c r="I106" s="7">
        <f>G106*C106</f>
        <v/>
      </c>
      <c r="J106" s="7">
        <f>H106-I106</f>
        <v/>
      </c>
      <c r="K106" s="7">
        <f>G106*D106</f>
        <v/>
      </c>
      <c r="L106" s="2">
        <f>COUNTIFS(RATES!$A:$A,$A106,RATES!$B:$B,"&lt;="&amp;MonthStart,RATES!$C:$C,"&gt;="&amp;MonthEnd)</f>
        <v/>
      </c>
    </row>
    <row r="107">
      <c r="A107" s="2" t="inlineStr">
        <is>
          <t>101TE - Mitchell (TSPLOST Exempt)</t>
        </is>
      </c>
      <c r="B107" s="2" t="inlineStr">
        <is>
          <t>MITCHELL</t>
        </is>
      </c>
      <c r="C107" s="13">
        <f>IF($L107=1,SUMIFS(RATES!$F:$F,RATES!$A:$A,$A107,RATES!$B:$B,"&lt;="&amp;MonthStart,RATES!$C:$C,"&gt;="&amp;MonthEnd),0)</f>
        <v/>
      </c>
      <c r="D107" s="13">
        <f>IF($L107=1,SUMIFS(RATES!$E:$E,RATES!$A:$A,$A107,RATES!$B:$B,"&lt;="&amp;MonthStart,RATES!$C:$C,"&gt;="&amp;MonthEnd),0)</f>
        <v/>
      </c>
      <c r="E107" s="7">
        <f>SUMIFS('AR SALES'!$Y$2:$Y$2501,'AR SALES'!$AI$2:$AI$2501,$A107,'AR SALES'!$AD$2:$AD$2501,"OFF")</f>
        <v/>
      </c>
      <c r="F107" s="7">
        <f>SUMIFS('AR SALES'!$Y$2:$Y$2501,'AR SALES'!$AI$2:$AI$2501,$A107,'AR SALES'!$AD$2:$AD$2501,"OFF",'AR SALES'!$J$2:$J$2501,"&lt;&gt;")</f>
        <v/>
      </c>
      <c r="G107" s="7">
        <f>E107-F107</f>
        <v/>
      </c>
      <c r="H107" s="7">
        <f>SUMIFS('AR SALES'!$AA$2:$AA$2501,'AR SALES'!$AI$2:$AI$2501,$A107,'AR SALES'!$AD$2:$AD$2501,"OFF")</f>
        <v/>
      </c>
      <c r="I107" s="7">
        <f>G107*C107</f>
        <v/>
      </c>
      <c r="J107" s="7">
        <f>H107-I107</f>
        <v/>
      </c>
      <c r="K107" s="7">
        <f>G107*D107</f>
        <v/>
      </c>
      <c r="L107" s="2">
        <f>COUNTIFS(RATES!$A:$A,$A107,RATES!$B:$B,"&lt;="&amp;MonthStart,RATES!$C:$C,"&gt;="&amp;MonthEnd)</f>
        <v/>
      </c>
    </row>
    <row r="108">
      <c r="A108" s="2" t="inlineStr">
        <is>
          <t>102TE - Monroe (TSPLOST Exempt)</t>
        </is>
      </c>
      <c r="B108" s="2" t="inlineStr">
        <is>
          <t>MONROE</t>
        </is>
      </c>
      <c r="C108" s="13">
        <f>IF($L108=1,SUMIFS(RATES!$F:$F,RATES!$A:$A,$A108,RATES!$B:$B,"&lt;="&amp;MonthStart,RATES!$C:$C,"&gt;="&amp;MonthEnd),0)</f>
        <v/>
      </c>
      <c r="D108" s="13">
        <f>IF($L108=1,SUMIFS(RATES!$E:$E,RATES!$A:$A,$A108,RATES!$B:$B,"&lt;="&amp;MonthStart,RATES!$C:$C,"&gt;="&amp;MonthEnd),0)</f>
        <v/>
      </c>
      <c r="E108" s="7">
        <f>SUMIFS('AR SALES'!$Y$2:$Y$2501,'AR SALES'!$AI$2:$AI$2501,$A108,'AR SALES'!$AD$2:$AD$2501,"OFF")</f>
        <v/>
      </c>
      <c r="F108" s="7">
        <f>SUMIFS('AR SALES'!$Y$2:$Y$2501,'AR SALES'!$AI$2:$AI$2501,$A108,'AR SALES'!$AD$2:$AD$2501,"OFF",'AR SALES'!$J$2:$J$2501,"&lt;&gt;")</f>
        <v/>
      </c>
      <c r="G108" s="7">
        <f>E108-F108</f>
        <v/>
      </c>
      <c r="H108" s="7">
        <f>SUMIFS('AR SALES'!$AA$2:$AA$2501,'AR SALES'!$AI$2:$AI$2501,$A108,'AR SALES'!$AD$2:$AD$2501,"OFF")</f>
        <v/>
      </c>
      <c r="I108" s="7">
        <f>G108*C108</f>
        <v/>
      </c>
      <c r="J108" s="7">
        <f>H108-I108</f>
        <v/>
      </c>
      <c r="K108" s="7">
        <f>G108*D108</f>
        <v/>
      </c>
      <c r="L108" s="2">
        <f>COUNTIFS(RATES!$A:$A,$A108,RATES!$B:$B,"&lt;="&amp;MonthStart,RATES!$C:$C,"&gt;="&amp;MonthEnd)</f>
        <v/>
      </c>
    </row>
    <row r="109">
      <c r="A109" s="2" t="inlineStr">
        <is>
          <t>103TE - Montgomery (TSPLOST Exempt)</t>
        </is>
      </c>
      <c r="B109" s="2" t="inlineStr">
        <is>
          <t>MONTGOMERY</t>
        </is>
      </c>
      <c r="C109" s="13">
        <f>IF($L109=1,SUMIFS(RATES!$F:$F,RATES!$A:$A,$A109,RATES!$B:$B,"&lt;="&amp;MonthStart,RATES!$C:$C,"&gt;="&amp;MonthEnd),0)</f>
        <v/>
      </c>
      <c r="D109" s="13">
        <f>IF($L109=1,SUMIFS(RATES!$E:$E,RATES!$A:$A,$A109,RATES!$B:$B,"&lt;="&amp;MonthStart,RATES!$C:$C,"&gt;="&amp;MonthEnd),0)</f>
        <v/>
      </c>
      <c r="E109" s="7">
        <f>SUMIFS('AR SALES'!$Y$2:$Y$2501,'AR SALES'!$AI$2:$AI$2501,$A109,'AR SALES'!$AD$2:$AD$2501,"OFF")</f>
        <v/>
      </c>
      <c r="F109" s="7">
        <f>SUMIFS('AR SALES'!$Y$2:$Y$2501,'AR SALES'!$AI$2:$AI$2501,$A109,'AR SALES'!$AD$2:$AD$2501,"OFF",'AR SALES'!$J$2:$J$2501,"&lt;&gt;")</f>
        <v/>
      </c>
      <c r="G109" s="7">
        <f>E109-F109</f>
        <v/>
      </c>
      <c r="H109" s="7">
        <f>SUMIFS('AR SALES'!$AA$2:$AA$2501,'AR SALES'!$AI$2:$AI$2501,$A109,'AR SALES'!$AD$2:$AD$2501,"OFF")</f>
        <v/>
      </c>
      <c r="I109" s="7">
        <f>G109*C109</f>
        <v/>
      </c>
      <c r="J109" s="7">
        <f>H109-I109</f>
        <v/>
      </c>
      <c r="K109" s="7">
        <f>G109*D109</f>
        <v/>
      </c>
      <c r="L109" s="2">
        <f>COUNTIFS(RATES!$A:$A,$A109,RATES!$B:$B,"&lt;="&amp;MonthStart,RATES!$C:$C,"&gt;="&amp;MonthEnd)</f>
        <v/>
      </c>
    </row>
    <row r="110">
      <c r="A110" s="2" t="inlineStr">
        <is>
          <t>104TE - Morgan (TSPLOST Exempt)</t>
        </is>
      </c>
      <c r="B110" s="2" t="inlineStr">
        <is>
          <t>MORGAN</t>
        </is>
      </c>
      <c r="C110" s="13">
        <f>IF($L110=1,SUMIFS(RATES!$F:$F,RATES!$A:$A,$A110,RATES!$B:$B,"&lt;="&amp;MonthStart,RATES!$C:$C,"&gt;="&amp;MonthEnd),0)</f>
        <v/>
      </c>
      <c r="D110" s="13">
        <f>IF($L110=1,SUMIFS(RATES!$E:$E,RATES!$A:$A,$A110,RATES!$B:$B,"&lt;="&amp;MonthStart,RATES!$C:$C,"&gt;="&amp;MonthEnd),0)</f>
        <v/>
      </c>
      <c r="E110" s="7">
        <f>SUMIFS('AR SALES'!$Y$2:$Y$2501,'AR SALES'!$AI$2:$AI$2501,$A110,'AR SALES'!$AD$2:$AD$2501,"OFF")</f>
        <v/>
      </c>
      <c r="F110" s="7">
        <f>SUMIFS('AR SALES'!$Y$2:$Y$2501,'AR SALES'!$AI$2:$AI$2501,$A110,'AR SALES'!$AD$2:$AD$2501,"OFF",'AR SALES'!$J$2:$J$2501,"&lt;&gt;")</f>
        <v/>
      </c>
      <c r="G110" s="7">
        <f>E110-F110</f>
        <v/>
      </c>
      <c r="H110" s="7">
        <f>SUMIFS('AR SALES'!$AA$2:$AA$2501,'AR SALES'!$AI$2:$AI$2501,$A110,'AR SALES'!$AD$2:$AD$2501,"OFF")</f>
        <v/>
      </c>
      <c r="I110" s="7">
        <f>G110*C110</f>
        <v/>
      </c>
      <c r="J110" s="7">
        <f>H110-I110</f>
        <v/>
      </c>
      <c r="K110" s="7">
        <f>G110*D110</f>
        <v/>
      </c>
      <c r="L110" s="2">
        <f>COUNTIFS(RATES!$A:$A,$A110,RATES!$B:$B,"&lt;="&amp;MonthStart,RATES!$C:$C,"&gt;="&amp;MonthEnd)</f>
        <v/>
      </c>
    </row>
    <row r="111">
      <c r="A111" s="2" t="inlineStr">
        <is>
          <t>105TE - Murray (TSPLOST Exempt)</t>
        </is>
      </c>
      <c r="B111" s="2" t="inlineStr">
        <is>
          <t>MURRAY</t>
        </is>
      </c>
      <c r="C111" s="13">
        <f>IF($L111=1,SUMIFS(RATES!$F:$F,RATES!$A:$A,$A111,RATES!$B:$B,"&lt;="&amp;MonthStart,RATES!$C:$C,"&gt;="&amp;MonthEnd),0)</f>
        <v/>
      </c>
      <c r="D111" s="13">
        <f>IF($L111=1,SUMIFS(RATES!$E:$E,RATES!$A:$A,$A111,RATES!$B:$B,"&lt;="&amp;MonthStart,RATES!$C:$C,"&gt;="&amp;MonthEnd),0)</f>
        <v/>
      </c>
      <c r="E111" s="7">
        <f>SUMIFS('AR SALES'!$Y$2:$Y$2501,'AR SALES'!$AI$2:$AI$2501,$A111,'AR SALES'!$AD$2:$AD$2501,"OFF")</f>
        <v/>
      </c>
      <c r="F111" s="7">
        <f>SUMIFS('AR SALES'!$Y$2:$Y$2501,'AR SALES'!$AI$2:$AI$2501,$A111,'AR SALES'!$AD$2:$AD$2501,"OFF",'AR SALES'!$J$2:$J$2501,"&lt;&gt;")</f>
        <v/>
      </c>
      <c r="G111" s="7">
        <f>E111-F111</f>
        <v/>
      </c>
      <c r="H111" s="7">
        <f>SUMIFS('AR SALES'!$AA$2:$AA$2501,'AR SALES'!$AI$2:$AI$2501,$A111,'AR SALES'!$AD$2:$AD$2501,"OFF")</f>
        <v/>
      </c>
      <c r="I111" s="7">
        <f>G111*C111</f>
        <v/>
      </c>
      <c r="J111" s="7">
        <f>H111-I111</f>
        <v/>
      </c>
      <c r="K111" s="7">
        <f>G111*D111</f>
        <v/>
      </c>
      <c r="L111" s="2">
        <f>COUNTIFS(RATES!$A:$A,$A111,RATES!$B:$B,"&lt;="&amp;MonthStart,RATES!$C:$C,"&gt;="&amp;MonthEnd)</f>
        <v/>
      </c>
    </row>
    <row r="112">
      <c r="A112" s="2" t="inlineStr">
        <is>
          <t>106TE - Muscogee (TSPLOST Exempt)</t>
        </is>
      </c>
      <c r="B112" s="2" t="inlineStr">
        <is>
          <t>MUSCOGEE</t>
        </is>
      </c>
      <c r="C112" s="13">
        <f>IF($L112=1,SUMIFS(RATES!$F:$F,RATES!$A:$A,$A112,RATES!$B:$B,"&lt;="&amp;MonthStart,RATES!$C:$C,"&gt;="&amp;MonthEnd),0)</f>
        <v/>
      </c>
      <c r="D112" s="13">
        <f>IF($L112=1,SUMIFS(RATES!$E:$E,RATES!$A:$A,$A112,RATES!$B:$B,"&lt;="&amp;MonthStart,RATES!$C:$C,"&gt;="&amp;MonthEnd),0)</f>
        <v/>
      </c>
      <c r="E112" s="7">
        <f>SUMIFS('AR SALES'!$Y$2:$Y$2501,'AR SALES'!$AI$2:$AI$2501,$A112,'AR SALES'!$AD$2:$AD$2501,"OFF")</f>
        <v/>
      </c>
      <c r="F112" s="7">
        <f>SUMIFS('AR SALES'!$Y$2:$Y$2501,'AR SALES'!$AI$2:$AI$2501,$A112,'AR SALES'!$AD$2:$AD$2501,"OFF",'AR SALES'!$J$2:$J$2501,"&lt;&gt;")</f>
        <v/>
      </c>
      <c r="G112" s="7">
        <f>E112-F112</f>
        <v/>
      </c>
      <c r="H112" s="7">
        <f>SUMIFS('AR SALES'!$AA$2:$AA$2501,'AR SALES'!$AI$2:$AI$2501,$A112,'AR SALES'!$AD$2:$AD$2501,"OFF")</f>
        <v/>
      </c>
      <c r="I112" s="7">
        <f>G112*C112</f>
        <v/>
      </c>
      <c r="J112" s="7">
        <f>H112-I112</f>
        <v/>
      </c>
      <c r="K112" s="7">
        <f>G112*D112</f>
        <v/>
      </c>
      <c r="L112" s="2">
        <f>COUNTIFS(RATES!$A:$A,$A112,RATES!$B:$B,"&lt;="&amp;MonthStart,RATES!$C:$C,"&gt;="&amp;MonthEnd)</f>
        <v/>
      </c>
    </row>
    <row r="113">
      <c r="A113" s="2" t="inlineStr">
        <is>
          <t>107 - Newton</t>
        </is>
      </c>
      <c r="B113" s="2" t="inlineStr">
        <is>
          <t>NEWTON</t>
        </is>
      </c>
      <c r="C113" s="13">
        <f>IF($L113=1,SUMIFS(RATES!$F:$F,RATES!$A:$A,$A113,RATES!$B:$B,"&lt;="&amp;MonthStart,RATES!$C:$C,"&gt;="&amp;MonthEnd),0)</f>
        <v/>
      </c>
      <c r="D113" s="13">
        <f>IF($L113=1,SUMIFS(RATES!$E:$E,RATES!$A:$A,$A113,RATES!$B:$B,"&lt;="&amp;MonthStart,RATES!$C:$C,"&gt;="&amp;MonthEnd),0)</f>
        <v/>
      </c>
      <c r="E113" s="7">
        <f>SUMIFS('AR SALES'!$Y$2:$Y$2501,'AR SALES'!$AI$2:$AI$2501,$A113,'AR SALES'!$AD$2:$AD$2501,"OFF")</f>
        <v/>
      </c>
      <c r="F113" s="7">
        <f>SUMIFS('AR SALES'!$Y$2:$Y$2501,'AR SALES'!$AI$2:$AI$2501,$A113,'AR SALES'!$AD$2:$AD$2501,"OFF",'AR SALES'!$J$2:$J$2501,"&lt;&gt;")</f>
        <v/>
      </c>
      <c r="G113" s="7">
        <f>E113-F113</f>
        <v/>
      </c>
      <c r="H113" s="7">
        <f>SUMIFS('AR SALES'!$AA$2:$AA$2501,'AR SALES'!$AI$2:$AI$2501,$A113,'AR SALES'!$AD$2:$AD$2501,"OFF")</f>
        <v/>
      </c>
      <c r="I113" s="7">
        <f>G113*C113</f>
        <v/>
      </c>
      <c r="J113" s="7">
        <f>H113-I113</f>
        <v/>
      </c>
      <c r="K113" s="7">
        <f>G113*D113</f>
        <v/>
      </c>
      <c r="L113" s="2">
        <f>COUNTIFS(RATES!$A:$A,$A113,RATES!$B:$B,"&lt;="&amp;MonthStart,RATES!$C:$C,"&gt;="&amp;MonthEnd)</f>
        <v/>
      </c>
    </row>
    <row r="114">
      <c r="A114" s="2" t="inlineStr">
        <is>
          <t>108TE - Oconee (TSPLOST Exempt)</t>
        </is>
      </c>
      <c r="B114" s="2" t="inlineStr">
        <is>
          <t>OCONEE</t>
        </is>
      </c>
      <c r="C114" s="13">
        <f>IF($L114=1,SUMIFS(RATES!$F:$F,RATES!$A:$A,$A114,RATES!$B:$B,"&lt;="&amp;MonthStart,RATES!$C:$C,"&gt;="&amp;MonthEnd),0)</f>
        <v/>
      </c>
      <c r="D114" s="13">
        <f>IF($L114=1,SUMIFS(RATES!$E:$E,RATES!$A:$A,$A114,RATES!$B:$B,"&lt;="&amp;MonthStart,RATES!$C:$C,"&gt;="&amp;MonthEnd),0)</f>
        <v/>
      </c>
      <c r="E114" s="7">
        <f>SUMIFS('AR SALES'!$Y$2:$Y$2501,'AR SALES'!$AI$2:$AI$2501,$A114,'AR SALES'!$AD$2:$AD$2501,"OFF")</f>
        <v/>
      </c>
      <c r="F114" s="7">
        <f>SUMIFS('AR SALES'!$Y$2:$Y$2501,'AR SALES'!$AI$2:$AI$2501,$A114,'AR SALES'!$AD$2:$AD$2501,"OFF",'AR SALES'!$J$2:$J$2501,"&lt;&gt;")</f>
        <v/>
      </c>
      <c r="G114" s="7">
        <f>E114-F114</f>
        <v/>
      </c>
      <c r="H114" s="7">
        <f>SUMIFS('AR SALES'!$AA$2:$AA$2501,'AR SALES'!$AI$2:$AI$2501,$A114,'AR SALES'!$AD$2:$AD$2501,"OFF")</f>
        <v/>
      </c>
      <c r="I114" s="7">
        <f>G114*C114</f>
        <v/>
      </c>
      <c r="J114" s="7">
        <f>H114-I114</f>
        <v/>
      </c>
      <c r="K114" s="7">
        <f>G114*D114</f>
        <v/>
      </c>
      <c r="L114" s="2">
        <f>COUNTIFS(RATES!$A:$A,$A114,RATES!$B:$B,"&lt;="&amp;MonthStart,RATES!$C:$C,"&gt;="&amp;MonthEnd)</f>
        <v/>
      </c>
    </row>
    <row r="115">
      <c r="A115" s="2" t="inlineStr">
        <is>
          <t>109TE - Oglethorpe (TSPLOST exempt)</t>
        </is>
      </c>
      <c r="B115" s="2" t="inlineStr">
        <is>
          <t>OGLETHORPE</t>
        </is>
      </c>
      <c r="C115" s="13">
        <f>IF($L115=1,SUMIFS(RATES!$F:$F,RATES!$A:$A,$A115,RATES!$B:$B,"&lt;="&amp;MonthStart,RATES!$C:$C,"&gt;="&amp;MonthEnd),0)</f>
        <v/>
      </c>
      <c r="D115" s="13">
        <f>IF($L115=1,SUMIFS(RATES!$E:$E,RATES!$A:$A,$A115,RATES!$B:$B,"&lt;="&amp;MonthStart,RATES!$C:$C,"&gt;="&amp;MonthEnd),0)</f>
        <v/>
      </c>
      <c r="E115" s="7">
        <f>SUMIFS('AR SALES'!$Y$2:$Y$2501,'AR SALES'!$AI$2:$AI$2501,$A115,'AR SALES'!$AD$2:$AD$2501,"OFF")</f>
        <v/>
      </c>
      <c r="F115" s="7">
        <f>SUMIFS('AR SALES'!$Y$2:$Y$2501,'AR SALES'!$AI$2:$AI$2501,$A115,'AR SALES'!$AD$2:$AD$2501,"OFF",'AR SALES'!$J$2:$J$2501,"&lt;&gt;")</f>
        <v/>
      </c>
      <c r="G115" s="7">
        <f>E115-F115</f>
        <v/>
      </c>
      <c r="H115" s="7">
        <f>SUMIFS('AR SALES'!$AA$2:$AA$2501,'AR SALES'!$AI$2:$AI$2501,$A115,'AR SALES'!$AD$2:$AD$2501,"OFF")</f>
        <v/>
      </c>
      <c r="I115" s="7">
        <f>G115*C115</f>
        <v/>
      </c>
      <c r="J115" s="7">
        <f>H115-I115</f>
        <v/>
      </c>
      <c r="K115" s="7">
        <f>G115*D115</f>
        <v/>
      </c>
      <c r="L115" s="2">
        <f>COUNTIFS(RATES!$A:$A,$A115,RATES!$B:$B,"&lt;="&amp;MonthStart,RATES!$C:$C,"&gt;="&amp;MonthEnd)</f>
        <v/>
      </c>
    </row>
    <row r="116">
      <c r="A116" s="2" t="inlineStr">
        <is>
          <t>110 - Paulding</t>
        </is>
      </c>
      <c r="B116" s="2" t="inlineStr">
        <is>
          <t>PAULDING</t>
        </is>
      </c>
      <c r="C116" s="13">
        <f>IF($L116=1,SUMIFS(RATES!$F:$F,RATES!$A:$A,$A116,RATES!$B:$B,"&lt;="&amp;MonthStart,RATES!$C:$C,"&gt;="&amp;MonthEnd),0)</f>
        <v/>
      </c>
      <c r="D116" s="13">
        <f>IF($L116=1,SUMIFS(RATES!$E:$E,RATES!$A:$A,$A116,RATES!$B:$B,"&lt;="&amp;MonthStart,RATES!$C:$C,"&gt;="&amp;MonthEnd),0)</f>
        <v/>
      </c>
      <c r="E116" s="7">
        <f>SUMIFS('AR SALES'!$Y$2:$Y$2501,'AR SALES'!$AI$2:$AI$2501,$A116,'AR SALES'!$AD$2:$AD$2501,"OFF")</f>
        <v/>
      </c>
      <c r="F116" s="7">
        <f>SUMIFS('AR SALES'!$Y$2:$Y$2501,'AR SALES'!$AI$2:$AI$2501,$A116,'AR SALES'!$AD$2:$AD$2501,"OFF",'AR SALES'!$J$2:$J$2501,"&lt;&gt;")</f>
        <v/>
      </c>
      <c r="G116" s="7">
        <f>E116-F116</f>
        <v/>
      </c>
      <c r="H116" s="7">
        <f>SUMIFS('AR SALES'!$AA$2:$AA$2501,'AR SALES'!$AI$2:$AI$2501,$A116,'AR SALES'!$AD$2:$AD$2501,"OFF")</f>
        <v/>
      </c>
      <c r="I116" s="7">
        <f>G116*C116</f>
        <v/>
      </c>
      <c r="J116" s="7">
        <f>H116-I116</f>
        <v/>
      </c>
      <c r="K116" s="7">
        <f>G116*D116</f>
        <v/>
      </c>
      <c r="L116" s="2">
        <f>COUNTIFS(RATES!$A:$A,$A116,RATES!$B:$B,"&lt;="&amp;MonthStart,RATES!$C:$C,"&gt;="&amp;MonthEnd)</f>
        <v/>
      </c>
    </row>
    <row r="117">
      <c r="A117" s="2" t="inlineStr">
        <is>
          <t>111TE - Peach (TSPLOST Exempt)</t>
        </is>
      </c>
      <c r="B117" s="2" t="inlineStr">
        <is>
          <t>PEACH</t>
        </is>
      </c>
      <c r="C117" s="13">
        <f>IF($L117=1,SUMIFS(RATES!$F:$F,RATES!$A:$A,$A117,RATES!$B:$B,"&lt;="&amp;MonthStart,RATES!$C:$C,"&gt;="&amp;MonthEnd),0)</f>
        <v/>
      </c>
      <c r="D117" s="13">
        <f>IF($L117=1,SUMIFS(RATES!$E:$E,RATES!$A:$A,$A117,RATES!$B:$B,"&lt;="&amp;MonthStart,RATES!$C:$C,"&gt;="&amp;MonthEnd),0)</f>
        <v/>
      </c>
      <c r="E117" s="7">
        <f>SUMIFS('AR SALES'!$Y$2:$Y$2501,'AR SALES'!$AI$2:$AI$2501,$A117,'AR SALES'!$AD$2:$AD$2501,"OFF")</f>
        <v/>
      </c>
      <c r="F117" s="7">
        <f>SUMIFS('AR SALES'!$Y$2:$Y$2501,'AR SALES'!$AI$2:$AI$2501,$A117,'AR SALES'!$AD$2:$AD$2501,"OFF",'AR SALES'!$J$2:$J$2501,"&lt;&gt;")</f>
        <v/>
      </c>
      <c r="G117" s="7">
        <f>E117-F117</f>
        <v/>
      </c>
      <c r="H117" s="7">
        <f>SUMIFS('AR SALES'!$AA$2:$AA$2501,'AR SALES'!$AI$2:$AI$2501,$A117,'AR SALES'!$AD$2:$AD$2501,"OFF")</f>
        <v/>
      </c>
      <c r="I117" s="7">
        <f>G117*C117</f>
        <v/>
      </c>
      <c r="J117" s="7">
        <f>H117-I117</f>
        <v/>
      </c>
      <c r="K117" s="7">
        <f>G117*D117</f>
        <v/>
      </c>
      <c r="L117" s="2">
        <f>COUNTIFS(RATES!$A:$A,$A117,RATES!$B:$B,"&lt;="&amp;MonthStart,RATES!$C:$C,"&gt;="&amp;MonthEnd)</f>
        <v/>
      </c>
    </row>
    <row r="118">
      <c r="A118" s="2" t="inlineStr">
        <is>
          <t>112 - Pickens</t>
        </is>
      </c>
      <c r="B118" s="2" t="inlineStr">
        <is>
          <t>PICKENS</t>
        </is>
      </c>
      <c r="C118" s="13">
        <f>IF($L118=1,SUMIFS(RATES!$F:$F,RATES!$A:$A,$A118,RATES!$B:$B,"&lt;="&amp;MonthStart,RATES!$C:$C,"&gt;="&amp;MonthEnd),0)</f>
        <v/>
      </c>
      <c r="D118" s="13">
        <f>IF($L118=1,SUMIFS(RATES!$E:$E,RATES!$A:$A,$A118,RATES!$B:$B,"&lt;="&amp;MonthStart,RATES!$C:$C,"&gt;="&amp;MonthEnd),0)</f>
        <v/>
      </c>
      <c r="E118" s="7">
        <f>SUMIFS('AR SALES'!$Y$2:$Y$2501,'AR SALES'!$AI$2:$AI$2501,$A118,'AR SALES'!$AD$2:$AD$2501,"OFF")</f>
        <v/>
      </c>
      <c r="F118" s="7">
        <f>SUMIFS('AR SALES'!$Y$2:$Y$2501,'AR SALES'!$AI$2:$AI$2501,$A118,'AR SALES'!$AD$2:$AD$2501,"OFF",'AR SALES'!$J$2:$J$2501,"&lt;&gt;")</f>
        <v/>
      </c>
      <c r="G118" s="7">
        <f>E118-F118</f>
        <v/>
      </c>
      <c r="H118" s="7">
        <f>SUMIFS('AR SALES'!$AA$2:$AA$2501,'AR SALES'!$AI$2:$AI$2501,$A118,'AR SALES'!$AD$2:$AD$2501,"OFF")</f>
        <v/>
      </c>
      <c r="I118" s="7">
        <f>G118*C118</f>
        <v/>
      </c>
      <c r="J118" s="7">
        <f>H118-I118</f>
        <v/>
      </c>
      <c r="K118" s="7">
        <f>G118*D118</f>
        <v/>
      </c>
      <c r="L118" s="2">
        <f>COUNTIFS(RATES!$A:$A,$A118,RATES!$B:$B,"&lt;="&amp;MonthStart,RATES!$C:$C,"&gt;="&amp;MonthEnd)</f>
        <v/>
      </c>
    </row>
    <row r="119">
      <c r="A119" s="2" t="inlineStr">
        <is>
          <t>113TE - Pierce (TSPLOST Exempt)</t>
        </is>
      </c>
      <c r="B119" s="2" t="inlineStr">
        <is>
          <t>PIERCE</t>
        </is>
      </c>
      <c r="C119" s="13">
        <f>IF($L119=1,SUMIFS(RATES!$F:$F,RATES!$A:$A,$A119,RATES!$B:$B,"&lt;="&amp;MonthStart,RATES!$C:$C,"&gt;="&amp;MonthEnd),0)</f>
        <v/>
      </c>
      <c r="D119" s="13">
        <f>IF($L119=1,SUMIFS(RATES!$E:$E,RATES!$A:$A,$A119,RATES!$B:$B,"&lt;="&amp;MonthStart,RATES!$C:$C,"&gt;="&amp;MonthEnd),0)</f>
        <v/>
      </c>
      <c r="E119" s="7">
        <f>SUMIFS('AR SALES'!$Y$2:$Y$2501,'AR SALES'!$AI$2:$AI$2501,$A119,'AR SALES'!$AD$2:$AD$2501,"OFF")</f>
        <v/>
      </c>
      <c r="F119" s="7">
        <f>SUMIFS('AR SALES'!$Y$2:$Y$2501,'AR SALES'!$AI$2:$AI$2501,$A119,'AR SALES'!$AD$2:$AD$2501,"OFF",'AR SALES'!$J$2:$J$2501,"&lt;&gt;")</f>
        <v/>
      </c>
      <c r="G119" s="7">
        <f>E119-F119</f>
        <v/>
      </c>
      <c r="H119" s="7">
        <f>SUMIFS('AR SALES'!$AA$2:$AA$2501,'AR SALES'!$AI$2:$AI$2501,$A119,'AR SALES'!$AD$2:$AD$2501,"OFF")</f>
        <v/>
      </c>
      <c r="I119" s="7">
        <f>G119*C119</f>
        <v/>
      </c>
      <c r="J119" s="7">
        <f>H119-I119</f>
        <v/>
      </c>
      <c r="K119" s="7">
        <f>G119*D119</f>
        <v/>
      </c>
      <c r="L119" s="2">
        <f>COUNTIFS(RATES!$A:$A,$A119,RATES!$B:$B,"&lt;="&amp;MonthStart,RATES!$C:$C,"&gt;="&amp;MonthEnd)</f>
        <v/>
      </c>
    </row>
    <row r="120">
      <c r="A120" s="2" t="inlineStr">
        <is>
          <t>114 - Pike</t>
        </is>
      </c>
      <c r="B120" s="2" t="inlineStr">
        <is>
          <t>PIKE</t>
        </is>
      </c>
      <c r="C120" s="13">
        <f>IF($L120=1,SUMIFS(RATES!$F:$F,RATES!$A:$A,$A120,RATES!$B:$B,"&lt;="&amp;MonthStart,RATES!$C:$C,"&gt;="&amp;MonthEnd),0)</f>
        <v/>
      </c>
      <c r="D120" s="13">
        <f>IF($L120=1,SUMIFS(RATES!$E:$E,RATES!$A:$A,$A120,RATES!$B:$B,"&lt;="&amp;MonthStart,RATES!$C:$C,"&gt;="&amp;MonthEnd),0)</f>
        <v/>
      </c>
      <c r="E120" s="7">
        <f>SUMIFS('AR SALES'!$Y$2:$Y$2501,'AR SALES'!$AI$2:$AI$2501,$A120,'AR SALES'!$AD$2:$AD$2501,"OFF")</f>
        <v/>
      </c>
      <c r="F120" s="7">
        <f>SUMIFS('AR SALES'!$Y$2:$Y$2501,'AR SALES'!$AI$2:$AI$2501,$A120,'AR SALES'!$AD$2:$AD$2501,"OFF",'AR SALES'!$J$2:$J$2501,"&lt;&gt;")</f>
        <v/>
      </c>
      <c r="G120" s="7">
        <f>E120-F120</f>
        <v/>
      </c>
      <c r="H120" s="7">
        <f>SUMIFS('AR SALES'!$AA$2:$AA$2501,'AR SALES'!$AI$2:$AI$2501,$A120,'AR SALES'!$AD$2:$AD$2501,"OFF")</f>
        <v/>
      </c>
      <c r="I120" s="7">
        <f>G120*C120</f>
        <v/>
      </c>
      <c r="J120" s="7">
        <f>H120-I120</f>
        <v/>
      </c>
      <c r="K120" s="7">
        <f>G120*D120</f>
        <v/>
      </c>
      <c r="L120" s="2">
        <f>COUNTIFS(RATES!$A:$A,$A120,RATES!$B:$B,"&lt;="&amp;MonthStart,RATES!$C:$C,"&gt;="&amp;MonthEnd)</f>
        <v/>
      </c>
    </row>
    <row r="121">
      <c r="A121" s="2" t="inlineStr">
        <is>
          <t>115 - Polk</t>
        </is>
      </c>
      <c r="B121" s="2" t="inlineStr">
        <is>
          <t>POLK</t>
        </is>
      </c>
      <c r="C121" s="13">
        <f>IF($L121=1,SUMIFS(RATES!$F:$F,RATES!$A:$A,$A121,RATES!$B:$B,"&lt;="&amp;MonthStart,RATES!$C:$C,"&gt;="&amp;MonthEnd),0)</f>
        <v/>
      </c>
      <c r="D121" s="13">
        <f>IF($L121=1,SUMIFS(RATES!$E:$E,RATES!$A:$A,$A121,RATES!$B:$B,"&lt;="&amp;MonthStart,RATES!$C:$C,"&gt;="&amp;MonthEnd),0)</f>
        <v/>
      </c>
      <c r="E121" s="7">
        <f>SUMIFS('AR SALES'!$Y$2:$Y$2501,'AR SALES'!$AI$2:$AI$2501,$A121,'AR SALES'!$AD$2:$AD$2501,"OFF")</f>
        <v/>
      </c>
      <c r="F121" s="7">
        <f>SUMIFS('AR SALES'!$Y$2:$Y$2501,'AR SALES'!$AI$2:$AI$2501,$A121,'AR SALES'!$AD$2:$AD$2501,"OFF",'AR SALES'!$J$2:$J$2501,"&lt;&gt;")</f>
        <v/>
      </c>
      <c r="G121" s="7">
        <f>E121-F121</f>
        <v/>
      </c>
      <c r="H121" s="7">
        <f>SUMIFS('AR SALES'!$AA$2:$AA$2501,'AR SALES'!$AI$2:$AI$2501,$A121,'AR SALES'!$AD$2:$AD$2501,"OFF")</f>
        <v/>
      </c>
      <c r="I121" s="7">
        <f>G121*C121</f>
        <v/>
      </c>
      <c r="J121" s="7">
        <f>H121-I121</f>
        <v/>
      </c>
      <c r="K121" s="7">
        <f>G121*D121</f>
        <v/>
      </c>
      <c r="L121" s="2">
        <f>COUNTIFS(RATES!$A:$A,$A121,RATES!$B:$B,"&lt;="&amp;MonthStart,RATES!$C:$C,"&gt;="&amp;MonthEnd)</f>
        <v/>
      </c>
    </row>
    <row r="122">
      <c r="A122" s="2" t="inlineStr">
        <is>
          <t>116TE - Pulaski (TSPLOST Exempt)</t>
        </is>
      </c>
      <c r="B122" s="2" t="inlineStr">
        <is>
          <t>PULASKI</t>
        </is>
      </c>
      <c r="C122" s="13">
        <f>IF($L122=1,SUMIFS(RATES!$F:$F,RATES!$A:$A,$A122,RATES!$B:$B,"&lt;="&amp;MonthStart,RATES!$C:$C,"&gt;="&amp;MonthEnd),0)</f>
        <v/>
      </c>
      <c r="D122" s="13">
        <f>IF($L122=1,SUMIFS(RATES!$E:$E,RATES!$A:$A,$A122,RATES!$B:$B,"&lt;="&amp;MonthStart,RATES!$C:$C,"&gt;="&amp;MonthEnd),0)</f>
        <v/>
      </c>
      <c r="E122" s="7">
        <f>SUMIFS('AR SALES'!$Y$2:$Y$2501,'AR SALES'!$AI$2:$AI$2501,$A122,'AR SALES'!$AD$2:$AD$2501,"OFF")</f>
        <v/>
      </c>
      <c r="F122" s="7">
        <f>SUMIFS('AR SALES'!$Y$2:$Y$2501,'AR SALES'!$AI$2:$AI$2501,$A122,'AR SALES'!$AD$2:$AD$2501,"OFF",'AR SALES'!$J$2:$J$2501,"&lt;&gt;")</f>
        <v/>
      </c>
      <c r="G122" s="7">
        <f>E122-F122</f>
        <v/>
      </c>
      <c r="H122" s="7">
        <f>SUMIFS('AR SALES'!$AA$2:$AA$2501,'AR SALES'!$AI$2:$AI$2501,$A122,'AR SALES'!$AD$2:$AD$2501,"OFF")</f>
        <v/>
      </c>
      <c r="I122" s="7">
        <f>G122*C122</f>
        <v/>
      </c>
      <c r="J122" s="7">
        <f>H122-I122</f>
        <v/>
      </c>
      <c r="K122" s="7">
        <f>G122*D122</f>
        <v/>
      </c>
      <c r="L122" s="2">
        <f>COUNTIFS(RATES!$A:$A,$A122,RATES!$B:$B,"&lt;="&amp;MonthStart,RATES!$C:$C,"&gt;="&amp;MonthEnd)</f>
        <v/>
      </c>
    </row>
    <row r="123">
      <c r="A123" s="2" t="inlineStr">
        <is>
          <t>117TE - Putnam (TSPLOST Exempt)</t>
        </is>
      </c>
      <c r="B123" s="2" t="inlineStr">
        <is>
          <t>PUTNAM</t>
        </is>
      </c>
      <c r="C123" s="13">
        <f>IF($L123=1,SUMIFS(RATES!$F:$F,RATES!$A:$A,$A123,RATES!$B:$B,"&lt;="&amp;MonthStart,RATES!$C:$C,"&gt;="&amp;MonthEnd),0)</f>
        <v/>
      </c>
      <c r="D123" s="13">
        <f>IF($L123=1,SUMIFS(RATES!$E:$E,RATES!$A:$A,$A123,RATES!$B:$B,"&lt;="&amp;MonthStart,RATES!$C:$C,"&gt;="&amp;MonthEnd),0)</f>
        <v/>
      </c>
      <c r="E123" s="7">
        <f>SUMIFS('AR SALES'!$Y$2:$Y$2501,'AR SALES'!$AI$2:$AI$2501,$A123,'AR SALES'!$AD$2:$AD$2501,"OFF")</f>
        <v/>
      </c>
      <c r="F123" s="7">
        <f>SUMIFS('AR SALES'!$Y$2:$Y$2501,'AR SALES'!$AI$2:$AI$2501,$A123,'AR SALES'!$AD$2:$AD$2501,"OFF",'AR SALES'!$J$2:$J$2501,"&lt;&gt;")</f>
        <v/>
      </c>
      <c r="G123" s="7">
        <f>E123-F123</f>
        <v/>
      </c>
      <c r="H123" s="7">
        <f>SUMIFS('AR SALES'!$AA$2:$AA$2501,'AR SALES'!$AI$2:$AI$2501,$A123,'AR SALES'!$AD$2:$AD$2501,"OFF")</f>
        <v/>
      </c>
      <c r="I123" s="7">
        <f>G123*C123</f>
        <v/>
      </c>
      <c r="J123" s="7">
        <f>H123-I123</f>
        <v/>
      </c>
      <c r="K123" s="7">
        <f>G123*D123</f>
        <v/>
      </c>
      <c r="L123" s="2">
        <f>COUNTIFS(RATES!$A:$A,$A123,RATES!$B:$B,"&lt;="&amp;MonthStart,RATES!$C:$C,"&gt;="&amp;MonthEnd)</f>
        <v/>
      </c>
    </row>
    <row r="124">
      <c r="A124" s="2" t="inlineStr">
        <is>
          <t>118TE - Quitman (TSPLOST Exempt)</t>
        </is>
      </c>
      <c r="B124" s="2" t="inlineStr">
        <is>
          <t>QUITMAN</t>
        </is>
      </c>
      <c r="C124" s="13">
        <f>IF($L124=1,SUMIFS(RATES!$F:$F,RATES!$A:$A,$A124,RATES!$B:$B,"&lt;="&amp;MonthStart,RATES!$C:$C,"&gt;="&amp;MonthEnd),0)</f>
        <v/>
      </c>
      <c r="D124" s="13">
        <f>IF($L124=1,SUMIFS(RATES!$E:$E,RATES!$A:$A,$A124,RATES!$B:$B,"&lt;="&amp;MonthStart,RATES!$C:$C,"&gt;="&amp;MonthEnd),0)</f>
        <v/>
      </c>
      <c r="E124" s="7">
        <f>SUMIFS('AR SALES'!$Y$2:$Y$2501,'AR SALES'!$AI$2:$AI$2501,$A124,'AR SALES'!$AD$2:$AD$2501,"OFF")</f>
        <v/>
      </c>
      <c r="F124" s="7">
        <f>SUMIFS('AR SALES'!$Y$2:$Y$2501,'AR SALES'!$AI$2:$AI$2501,$A124,'AR SALES'!$AD$2:$AD$2501,"OFF",'AR SALES'!$J$2:$J$2501,"&lt;&gt;")</f>
        <v/>
      </c>
      <c r="G124" s="7">
        <f>E124-F124</f>
        <v/>
      </c>
      <c r="H124" s="7">
        <f>SUMIFS('AR SALES'!$AA$2:$AA$2501,'AR SALES'!$AI$2:$AI$2501,$A124,'AR SALES'!$AD$2:$AD$2501,"OFF")</f>
        <v/>
      </c>
      <c r="I124" s="7">
        <f>G124*C124</f>
        <v/>
      </c>
      <c r="J124" s="7">
        <f>H124-I124</f>
        <v/>
      </c>
      <c r="K124" s="7">
        <f>G124*D124</f>
        <v/>
      </c>
      <c r="L124" s="2">
        <f>COUNTIFS(RATES!$A:$A,$A124,RATES!$B:$B,"&lt;="&amp;MonthStart,RATES!$C:$C,"&gt;="&amp;MonthEnd)</f>
        <v/>
      </c>
    </row>
    <row r="125">
      <c r="A125" s="2" t="inlineStr">
        <is>
          <t>119TE - Rabun (TSPLOST Exempt)</t>
        </is>
      </c>
      <c r="B125" s="2" t="inlineStr">
        <is>
          <t>RABUN</t>
        </is>
      </c>
      <c r="C125" s="13">
        <f>IF($L125=1,SUMIFS(RATES!$F:$F,RATES!$A:$A,$A125,RATES!$B:$B,"&lt;="&amp;MonthStart,RATES!$C:$C,"&gt;="&amp;MonthEnd),0)</f>
        <v/>
      </c>
      <c r="D125" s="13">
        <f>IF($L125=1,SUMIFS(RATES!$E:$E,RATES!$A:$A,$A125,RATES!$B:$B,"&lt;="&amp;MonthStart,RATES!$C:$C,"&gt;="&amp;MonthEnd),0)</f>
        <v/>
      </c>
      <c r="E125" s="7">
        <f>SUMIFS('AR SALES'!$Y$2:$Y$2501,'AR SALES'!$AI$2:$AI$2501,$A125,'AR SALES'!$AD$2:$AD$2501,"OFF")</f>
        <v/>
      </c>
      <c r="F125" s="7">
        <f>SUMIFS('AR SALES'!$Y$2:$Y$2501,'AR SALES'!$AI$2:$AI$2501,$A125,'AR SALES'!$AD$2:$AD$2501,"OFF",'AR SALES'!$J$2:$J$2501,"&lt;&gt;")</f>
        <v/>
      </c>
      <c r="G125" s="7">
        <f>E125-F125</f>
        <v/>
      </c>
      <c r="H125" s="7">
        <f>SUMIFS('AR SALES'!$AA$2:$AA$2501,'AR SALES'!$AI$2:$AI$2501,$A125,'AR SALES'!$AD$2:$AD$2501,"OFF")</f>
        <v/>
      </c>
      <c r="I125" s="7">
        <f>G125*C125</f>
        <v/>
      </c>
      <c r="J125" s="7">
        <f>H125-I125</f>
        <v/>
      </c>
      <c r="K125" s="7">
        <f>G125*D125</f>
        <v/>
      </c>
      <c r="L125" s="2">
        <f>COUNTIFS(RATES!$A:$A,$A125,RATES!$B:$B,"&lt;="&amp;MonthStart,RATES!$C:$C,"&gt;="&amp;MonthEnd)</f>
        <v/>
      </c>
    </row>
    <row r="126">
      <c r="A126" s="2" t="inlineStr">
        <is>
          <t>120TE - Randolph (TSPLOST Exempt)</t>
        </is>
      </c>
      <c r="B126" s="2" t="inlineStr">
        <is>
          <t>RANDOLPH</t>
        </is>
      </c>
      <c r="C126" s="13">
        <f>IF($L126=1,SUMIFS(RATES!$F:$F,RATES!$A:$A,$A126,RATES!$B:$B,"&lt;="&amp;MonthStart,RATES!$C:$C,"&gt;="&amp;MonthEnd),0)</f>
        <v/>
      </c>
      <c r="D126" s="13">
        <f>IF($L126=1,SUMIFS(RATES!$E:$E,RATES!$A:$A,$A126,RATES!$B:$B,"&lt;="&amp;MonthStart,RATES!$C:$C,"&gt;="&amp;MonthEnd),0)</f>
        <v/>
      </c>
      <c r="E126" s="7">
        <f>SUMIFS('AR SALES'!$Y$2:$Y$2501,'AR SALES'!$AI$2:$AI$2501,$A126,'AR SALES'!$AD$2:$AD$2501,"OFF")</f>
        <v/>
      </c>
      <c r="F126" s="7">
        <f>SUMIFS('AR SALES'!$Y$2:$Y$2501,'AR SALES'!$AI$2:$AI$2501,$A126,'AR SALES'!$AD$2:$AD$2501,"OFF",'AR SALES'!$J$2:$J$2501,"&lt;&gt;")</f>
        <v/>
      </c>
      <c r="G126" s="7">
        <f>E126-F126</f>
        <v/>
      </c>
      <c r="H126" s="7">
        <f>SUMIFS('AR SALES'!$AA$2:$AA$2501,'AR SALES'!$AI$2:$AI$2501,$A126,'AR SALES'!$AD$2:$AD$2501,"OFF")</f>
        <v/>
      </c>
      <c r="I126" s="7">
        <f>G126*C126</f>
        <v/>
      </c>
      <c r="J126" s="7">
        <f>H126-I126</f>
        <v/>
      </c>
      <c r="K126" s="7">
        <f>G126*D126</f>
        <v/>
      </c>
      <c r="L126" s="2">
        <f>COUNTIFS(RATES!$A:$A,$A126,RATES!$B:$B,"&lt;="&amp;MonthStart,RATES!$C:$C,"&gt;="&amp;MonthEnd)</f>
        <v/>
      </c>
    </row>
    <row r="127">
      <c r="A127" s="2" t="inlineStr">
        <is>
          <t>121TE - Richmond (TSPLOST Exempt)</t>
        </is>
      </c>
      <c r="B127" s="2" t="inlineStr">
        <is>
          <t>RICHMOND</t>
        </is>
      </c>
      <c r="C127" s="13">
        <f>IF($L127=1,SUMIFS(RATES!$F:$F,RATES!$A:$A,$A127,RATES!$B:$B,"&lt;="&amp;MonthStart,RATES!$C:$C,"&gt;="&amp;MonthEnd),0)</f>
        <v/>
      </c>
      <c r="D127" s="13">
        <f>IF($L127=1,SUMIFS(RATES!$E:$E,RATES!$A:$A,$A127,RATES!$B:$B,"&lt;="&amp;MonthStart,RATES!$C:$C,"&gt;="&amp;MonthEnd),0)</f>
        <v/>
      </c>
      <c r="E127" s="7">
        <f>SUMIFS('AR SALES'!$Y$2:$Y$2501,'AR SALES'!$AI$2:$AI$2501,$A127,'AR SALES'!$AD$2:$AD$2501,"OFF")</f>
        <v/>
      </c>
      <c r="F127" s="7">
        <f>SUMIFS('AR SALES'!$Y$2:$Y$2501,'AR SALES'!$AI$2:$AI$2501,$A127,'AR SALES'!$AD$2:$AD$2501,"OFF",'AR SALES'!$J$2:$J$2501,"&lt;&gt;")</f>
        <v/>
      </c>
      <c r="G127" s="7">
        <f>E127-F127</f>
        <v/>
      </c>
      <c r="H127" s="7">
        <f>SUMIFS('AR SALES'!$AA$2:$AA$2501,'AR SALES'!$AI$2:$AI$2501,$A127,'AR SALES'!$AD$2:$AD$2501,"OFF")</f>
        <v/>
      </c>
      <c r="I127" s="7">
        <f>G127*C127</f>
        <v/>
      </c>
      <c r="J127" s="7">
        <f>H127-I127</f>
        <v/>
      </c>
      <c r="K127" s="7">
        <f>G127*D127</f>
        <v/>
      </c>
      <c r="L127" s="2">
        <f>COUNTIFS(RATES!$A:$A,$A127,RATES!$B:$B,"&lt;="&amp;MonthStart,RATES!$C:$C,"&gt;="&amp;MonthEnd)</f>
        <v/>
      </c>
    </row>
    <row r="128">
      <c r="A128" s="2" t="inlineStr">
        <is>
          <t>122 - Rockdale</t>
        </is>
      </c>
      <c r="B128" s="2" t="inlineStr">
        <is>
          <t>ROCKDALE</t>
        </is>
      </c>
      <c r="C128" s="13">
        <f>IF($L128=1,SUMIFS(RATES!$F:$F,RATES!$A:$A,$A128,RATES!$B:$B,"&lt;="&amp;MonthStart,RATES!$C:$C,"&gt;="&amp;MonthEnd),0)</f>
        <v/>
      </c>
      <c r="D128" s="13">
        <f>IF($L128=1,SUMIFS(RATES!$E:$E,RATES!$A:$A,$A128,RATES!$B:$B,"&lt;="&amp;MonthStart,RATES!$C:$C,"&gt;="&amp;MonthEnd),0)</f>
        <v/>
      </c>
      <c r="E128" s="7">
        <f>SUMIFS('AR SALES'!$Y$2:$Y$2501,'AR SALES'!$AI$2:$AI$2501,$A128,'AR SALES'!$AD$2:$AD$2501,"OFF")</f>
        <v/>
      </c>
      <c r="F128" s="7">
        <f>SUMIFS('AR SALES'!$Y$2:$Y$2501,'AR SALES'!$AI$2:$AI$2501,$A128,'AR SALES'!$AD$2:$AD$2501,"OFF",'AR SALES'!$J$2:$J$2501,"&lt;&gt;")</f>
        <v/>
      </c>
      <c r="G128" s="7">
        <f>E128-F128</f>
        <v/>
      </c>
      <c r="H128" s="7">
        <f>SUMIFS('AR SALES'!$AA$2:$AA$2501,'AR SALES'!$AI$2:$AI$2501,$A128,'AR SALES'!$AD$2:$AD$2501,"OFF")</f>
        <v/>
      </c>
      <c r="I128" s="7">
        <f>G128*C128</f>
        <v/>
      </c>
      <c r="J128" s="7">
        <f>H128-I128</f>
        <v/>
      </c>
      <c r="K128" s="7">
        <f>G128*D128</f>
        <v/>
      </c>
      <c r="L128" s="2">
        <f>COUNTIFS(RATES!$A:$A,$A128,RATES!$B:$B,"&lt;="&amp;MonthStart,RATES!$C:$C,"&gt;="&amp;MonthEnd)</f>
        <v/>
      </c>
    </row>
    <row r="129">
      <c r="A129" s="2" t="inlineStr">
        <is>
          <t>123TE - Schley (TSPLOST Exempt)</t>
        </is>
      </c>
      <c r="B129" s="2" t="inlineStr">
        <is>
          <t>SCHLEY</t>
        </is>
      </c>
      <c r="C129" s="13">
        <f>IF($L129=1,SUMIFS(RATES!$F:$F,RATES!$A:$A,$A129,RATES!$B:$B,"&lt;="&amp;MonthStart,RATES!$C:$C,"&gt;="&amp;MonthEnd),0)</f>
        <v/>
      </c>
      <c r="D129" s="13">
        <f>IF($L129=1,SUMIFS(RATES!$E:$E,RATES!$A:$A,$A129,RATES!$B:$B,"&lt;="&amp;MonthStart,RATES!$C:$C,"&gt;="&amp;MonthEnd),0)</f>
        <v/>
      </c>
      <c r="E129" s="7">
        <f>SUMIFS('AR SALES'!$Y$2:$Y$2501,'AR SALES'!$AI$2:$AI$2501,$A129,'AR SALES'!$AD$2:$AD$2501,"OFF")</f>
        <v/>
      </c>
      <c r="F129" s="7">
        <f>SUMIFS('AR SALES'!$Y$2:$Y$2501,'AR SALES'!$AI$2:$AI$2501,$A129,'AR SALES'!$AD$2:$AD$2501,"OFF",'AR SALES'!$J$2:$J$2501,"&lt;&gt;")</f>
        <v/>
      </c>
      <c r="G129" s="7">
        <f>E129-F129</f>
        <v/>
      </c>
      <c r="H129" s="7">
        <f>SUMIFS('AR SALES'!$AA$2:$AA$2501,'AR SALES'!$AI$2:$AI$2501,$A129,'AR SALES'!$AD$2:$AD$2501,"OFF")</f>
        <v/>
      </c>
      <c r="I129" s="7">
        <f>G129*C129</f>
        <v/>
      </c>
      <c r="J129" s="7">
        <f>H129-I129</f>
        <v/>
      </c>
      <c r="K129" s="7">
        <f>G129*D129</f>
        <v/>
      </c>
      <c r="L129" s="2">
        <f>COUNTIFS(RATES!$A:$A,$A129,RATES!$B:$B,"&lt;="&amp;MonthStart,RATES!$C:$C,"&gt;="&amp;MonthEnd)</f>
        <v/>
      </c>
    </row>
    <row r="130">
      <c r="A130" s="2" t="inlineStr">
        <is>
          <t>124TE - Screven (TSPLOST Exempt)</t>
        </is>
      </c>
      <c r="B130" s="2" t="inlineStr">
        <is>
          <t>SCREVEN</t>
        </is>
      </c>
      <c r="C130" s="13">
        <f>IF($L130=1,SUMIFS(RATES!$F:$F,RATES!$A:$A,$A130,RATES!$B:$B,"&lt;="&amp;MonthStart,RATES!$C:$C,"&gt;="&amp;MonthEnd),0)</f>
        <v/>
      </c>
      <c r="D130" s="13">
        <f>IF($L130=1,SUMIFS(RATES!$E:$E,RATES!$A:$A,$A130,RATES!$B:$B,"&lt;="&amp;MonthStart,RATES!$C:$C,"&gt;="&amp;MonthEnd),0)</f>
        <v/>
      </c>
      <c r="E130" s="7">
        <f>SUMIFS('AR SALES'!$Y$2:$Y$2501,'AR SALES'!$AI$2:$AI$2501,$A130,'AR SALES'!$AD$2:$AD$2501,"OFF")</f>
        <v/>
      </c>
      <c r="F130" s="7">
        <f>SUMIFS('AR SALES'!$Y$2:$Y$2501,'AR SALES'!$AI$2:$AI$2501,$A130,'AR SALES'!$AD$2:$AD$2501,"OFF",'AR SALES'!$J$2:$J$2501,"&lt;&gt;")</f>
        <v/>
      </c>
      <c r="G130" s="7">
        <f>E130-F130</f>
        <v/>
      </c>
      <c r="H130" s="7">
        <f>SUMIFS('AR SALES'!$AA$2:$AA$2501,'AR SALES'!$AI$2:$AI$2501,$A130,'AR SALES'!$AD$2:$AD$2501,"OFF")</f>
        <v/>
      </c>
      <c r="I130" s="7">
        <f>G130*C130</f>
        <v/>
      </c>
      <c r="J130" s="7">
        <f>H130-I130</f>
        <v/>
      </c>
      <c r="K130" s="7">
        <f>G130*D130</f>
        <v/>
      </c>
      <c r="L130" s="2">
        <f>COUNTIFS(RATES!$A:$A,$A130,RATES!$B:$B,"&lt;="&amp;MonthStart,RATES!$C:$C,"&gt;="&amp;MonthEnd)</f>
        <v/>
      </c>
    </row>
    <row r="131">
      <c r="A131" s="2" t="inlineStr">
        <is>
          <t>125TE - Seminole (TSPLOST Exempt)</t>
        </is>
      </c>
      <c r="B131" s="2" t="inlineStr">
        <is>
          <t>SEMINOLE</t>
        </is>
      </c>
      <c r="C131" s="13">
        <f>IF($L131=1,SUMIFS(RATES!$F:$F,RATES!$A:$A,$A131,RATES!$B:$B,"&lt;="&amp;MonthStart,RATES!$C:$C,"&gt;="&amp;MonthEnd),0)</f>
        <v/>
      </c>
      <c r="D131" s="13">
        <f>IF($L131=1,SUMIFS(RATES!$E:$E,RATES!$A:$A,$A131,RATES!$B:$B,"&lt;="&amp;MonthStart,RATES!$C:$C,"&gt;="&amp;MonthEnd),0)</f>
        <v/>
      </c>
      <c r="E131" s="7">
        <f>SUMIFS('AR SALES'!$Y$2:$Y$2501,'AR SALES'!$AI$2:$AI$2501,$A131,'AR SALES'!$AD$2:$AD$2501,"OFF")</f>
        <v/>
      </c>
      <c r="F131" s="7">
        <f>SUMIFS('AR SALES'!$Y$2:$Y$2501,'AR SALES'!$AI$2:$AI$2501,$A131,'AR SALES'!$AD$2:$AD$2501,"OFF",'AR SALES'!$J$2:$J$2501,"&lt;&gt;")</f>
        <v/>
      </c>
      <c r="G131" s="7">
        <f>E131-F131</f>
        <v/>
      </c>
      <c r="H131" s="7">
        <f>SUMIFS('AR SALES'!$AA$2:$AA$2501,'AR SALES'!$AI$2:$AI$2501,$A131,'AR SALES'!$AD$2:$AD$2501,"OFF")</f>
        <v/>
      </c>
      <c r="I131" s="7">
        <f>G131*C131</f>
        <v/>
      </c>
      <c r="J131" s="7">
        <f>H131-I131</f>
        <v/>
      </c>
      <c r="K131" s="7">
        <f>G131*D131</f>
        <v/>
      </c>
      <c r="L131" s="2">
        <f>COUNTIFS(RATES!$A:$A,$A131,RATES!$B:$B,"&lt;="&amp;MonthStart,RATES!$C:$C,"&gt;="&amp;MonthEnd)</f>
        <v/>
      </c>
    </row>
    <row r="132">
      <c r="A132" s="2" t="inlineStr">
        <is>
          <t>126TE - Spalding (TSPLOST Exempt)</t>
        </is>
      </c>
      <c r="B132" s="2" t="inlineStr">
        <is>
          <t>SPALDING</t>
        </is>
      </c>
      <c r="C132" s="13">
        <f>IF($L132=1,SUMIFS(RATES!$F:$F,RATES!$A:$A,$A132,RATES!$B:$B,"&lt;="&amp;MonthStart,RATES!$C:$C,"&gt;="&amp;MonthEnd),0)</f>
        <v/>
      </c>
      <c r="D132" s="13">
        <f>IF($L132=1,SUMIFS(RATES!$E:$E,RATES!$A:$A,$A132,RATES!$B:$B,"&lt;="&amp;MonthStart,RATES!$C:$C,"&gt;="&amp;MonthEnd),0)</f>
        <v/>
      </c>
      <c r="E132" s="7">
        <f>SUMIFS('AR SALES'!$Y$2:$Y$2501,'AR SALES'!$AI$2:$AI$2501,$A132,'AR SALES'!$AD$2:$AD$2501,"OFF")</f>
        <v/>
      </c>
      <c r="F132" s="7">
        <f>SUMIFS('AR SALES'!$Y$2:$Y$2501,'AR SALES'!$AI$2:$AI$2501,$A132,'AR SALES'!$AD$2:$AD$2501,"OFF",'AR SALES'!$J$2:$J$2501,"&lt;&gt;")</f>
        <v/>
      </c>
      <c r="G132" s="7">
        <f>E132-F132</f>
        <v/>
      </c>
      <c r="H132" s="7">
        <f>SUMIFS('AR SALES'!$AA$2:$AA$2501,'AR SALES'!$AI$2:$AI$2501,$A132,'AR SALES'!$AD$2:$AD$2501,"OFF")</f>
        <v/>
      </c>
      <c r="I132" s="7">
        <f>G132*C132</f>
        <v/>
      </c>
      <c r="J132" s="7">
        <f>H132-I132</f>
        <v/>
      </c>
      <c r="K132" s="7">
        <f>G132*D132</f>
        <v/>
      </c>
      <c r="L132" s="2">
        <f>COUNTIFS(RATES!$A:$A,$A132,RATES!$B:$B,"&lt;="&amp;MonthStart,RATES!$C:$C,"&gt;="&amp;MonthEnd)</f>
        <v/>
      </c>
    </row>
    <row r="133">
      <c r="A133" s="2" t="inlineStr">
        <is>
          <t>127 - Stephens</t>
        </is>
      </c>
      <c r="B133" s="2" t="inlineStr">
        <is>
          <t>STEPHENS</t>
        </is>
      </c>
      <c r="C133" s="13">
        <f>IF($L133=1,SUMIFS(RATES!$F:$F,RATES!$A:$A,$A133,RATES!$B:$B,"&lt;="&amp;MonthStart,RATES!$C:$C,"&gt;="&amp;MonthEnd),0)</f>
        <v/>
      </c>
      <c r="D133" s="13">
        <f>IF($L133=1,SUMIFS(RATES!$E:$E,RATES!$A:$A,$A133,RATES!$B:$B,"&lt;="&amp;MonthStart,RATES!$C:$C,"&gt;="&amp;MonthEnd),0)</f>
        <v/>
      </c>
      <c r="E133" s="7">
        <f>SUMIFS('AR SALES'!$Y$2:$Y$2501,'AR SALES'!$AI$2:$AI$2501,$A133,'AR SALES'!$AD$2:$AD$2501,"OFF")</f>
        <v/>
      </c>
      <c r="F133" s="7">
        <f>SUMIFS('AR SALES'!$Y$2:$Y$2501,'AR SALES'!$AI$2:$AI$2501,$A133,'AR SALES'!$AD$2:$AD$2501,"OFF",'AR SALES'!$J$2:$J$2501,"&lt;&gt;")</f>
        <v/>
      </c>
      <c r="G133" s="7">
        <f>E133-F133</f>
        <v/>
      </c>
      <c r="H133" s="7">
        <f>SUMIFS('AR SALES'!$AA$2:$AA$2501,'AR SALES'!$AI$2:$AI$2501,$A133,'AR SALES'!$AD$2:$AD$2501,"OFF")</f>
        <v/>
      </c>
      <c r="I133" s="7">
        <f>G133*C133</f>
        <v/>
      </c>
      <c r="J133" s="7">
        <f>H133-I133</f>
        <v/>
      </c>
      <c r="K133" s="7">
        <f>G133*D133</f>
        <v/>
      </c>
      <c r="L133" s="2">
        <f>COUNTIFS(RATES!$A:$A,$A133,RATES!$B:$B,"&lt;="&amp;MonthStart,RATES!$C:$C,"&gt;="&amp;MonthEnd)</f>
        <v/>
      </c>
    </row>
    <row r="134">
      <c r="A134" s="2" t="inlineStr">
        <is>
          <t>128TE - Stewart (TSPLOST Exempt)</t>
        </is>
      </c>
      <c r="B134" s="2" t="inlineStr">
        <is>
          <t>STEWART</t>
        </is>
      </c>
      <c r="C134" s="13">
        <f>IF($L134=1,SUMIFS(RATES!$F:$F,RATES!$A:$A,$A134,RATES!$B:$B,"&lt;="&amp;MonthStart,RATES!$C:$C,"&gt;="&amp;MonthEnd),0)</f>
        <v/>
      </c>
      <c r="D134" s="13">
        <f>IF($L134=1,SUMIFS(RATES!$E:$E,RATES!$A:$A,$A134,RATES!$B:$B,"&lt;="&amp;MonthStart,RATES!$C:$C,"&gt;="&amp;MonthEnd),0)</f>
        <v/>
      </c>
      <c r="E134" s="7">
        <f>SUMIFS('AR SALES'!$Y$2:$Y$2501,'AR SALES'!$AI$2:$AI$2501,$A134,'AR SALES'!$AD$2:$AD$2501,"OFF")</f>
        <v/>
      </c>
      <c r="F134" s="7">
        <f>SUMIFS('AR SALES'!$Y$2:$Y$2501,'AR SALES'!$AI$2:$AI$2501,$A134,'AR SALES'!$AD$2:$AD$2501,"OFF",'AR SALES'!$J$2:$J$2501,"&lt;&gt;")</f>
        <v/>
      </c>
      <c r="G134" s="7">
        <f>E134-F134</f>
        <v/>
      </c>
      <c r="H134" s="7">
        <f>SUMIFS('AR SALES'!$AA$2:$AA$2501,'AR SALES'!$AI$2:$AI$2501,$A134,'AR SALES'!$AD$2:$AD$2501,"OFF")</f>
        <v/>
      </c>
      <c r="I134" s="7">
        <f>G134*C134</f>
        <v/>
      </c>
      <c r="J134" s="7">
        <f>H134-I134</f>
        <v/>
      </c>
      <c r="K134" s="7">
        <f>G134*D134</f>
        <v/>
      </c>
      <c r="L134" s="2">
        <f>COUNTIFS(RATES!$A:$A,$A134,RATES!$B:$B,"&lt;="&amp;MonthStart,RATES!$C:$C,"&gt;="&amp;MonthEnd)</f>
        <v/>
      </c>
    </row>
    <row r="135">
      <c r="A135" s="2" t="inlineStr">
        <is>
          <t>129TE - Sumter (TSPLOST Exempt)</t>
        </is>
      </c>
      <c r="B135" s="2" t="inlineStr">
        <is>
          <t>SUMTER</t>
        </is>
      </c>
      <c r="C135" s="13">
        <f>IF($L135=1,SUMIFS(RATES!$F:$F,RATES!$A:$A,$A135,RATES!$B:$B,"&lt;="&amp;MonthStart,RATES!$C:$C,"&gt;="&amp;MonthEnd),0)</f>
        <v/>
      </c>
      <c r="D135" s="13">
        <f>IF($L135=1,SUMIFS(RATES!$E:$E,RATES!$A:$A,$A135,RATES!$B:$B,"&lt;="&amp;MonthStart,RATES!$C:$C,"&gt;="&amp;MonthEnd),0)</f>
        <v/>
      </c>
      <c r="E135" s="7">
        <f>SUMIFS('AR SALES'!$Y$2:$Y$2501,'AR SALES'!$AI$2:$AI$2501,$A135,'AR SALES'!$AD$2:$AD$2501,"OFF")</f>
        <v/>
      </c>
      <c r="F135" s="7">
        <f>SUMIFS('AR SALES'!$Y$2:$Y$2501,'AR SALES'!$AI$2:$AI$2501,$A135,'AR SALES'!$AD$2:$AD$2501,"OFF",'AR SALES'!$J$2:$J$2501,"&lt;&gt;")</f>
        <v/>
      </c>
      <c r="G135" s="7">
        <f>E135-F135</f>
        <v/>
      </c>
      <c r="H135" s="7">
        <f>SUMIFS('AR SALES'!$AA$2:$AA$2501,'AR SALES'!$AI$2:$AI$2501,$A135,'AR SALES'!$AD$2:$AD$2501,"OFF")</f>
        <v/>
      </c>
      <c r="I135" s="7">
        <f>G135*C135</f>
        <v/>
      </c>
      <c r="J135" s="7">
        <f>H135-I135</f>
        <v/>
      </c>
      <c r="K135" s="7">
        <f>G135*D135</f>
        <v/>
      </c>
      <c r="L135" s="2">
        <f>COUNTIFS(RATES!$A:$A,$A135,RATES!$B:$B,"&lt;="&amp;MonthStart,RATES!$C:$C,"&gt;="&amp;MonthEnd)</f>
        <v/>
      </c>
    </row>
    <row r="136">
      <c r="A136" s="2" t="inlineStr">
        <is>
          <t>130TE - Talbot (TSPLOST Exempt)</t>
        </is>
      </c>
      <c r="B136" s="2" t="inlineStr">
        <is>
          <t>TALBOT</t>
        </is>
      </c>
      <c r="C136" s="13">
        <f>IF($L136=1,SUMIFS(RATES!$F:$F,RATES!$A:$A,$A136,RATES!$B:$B,"&lt;="&amp;MonthStart,RATES!$C:$C,"&gt;="&amp;MonthEnd),0)</f>
        <v/>
      </c>
      <c r="D136" s="13">
        <f>IF($L136=1,SUMIFS(RATES!$E:$E,RATES!$A:$A,$A136,RATES!$B:$B,"&lt;="&amp;MonthStart,RATES!$C:$C,"&gt;="&amp;MonthEnd),0)</f>
        <v/>
      </c>
      <c r="E136" s="7">
        <f>SUMIFS('AR SALES'!$Y$2:$Y$2501,'AR SALES'!$AI$2:$AI$2501,$A136,'AR SALES'!$AD$2:$AD$2501,"OFF")</f>
        <v/>
      </c>
      <c r="F136" s="7">
        <f>SUMIFS('AR SALES'!$Y$2:$Y$2501,'AR SALES'!$AI$2:$AI$2501,$A136,'AR SALES'!$AD$2:$AD$2501,"OFF",'AR SALES'!$J$2:$J$2501,"&lt;&gt;")</f>
        <v/>
      </c>
      <c r="G136" s="7">
        <f>E136-F136</f>
        <v/>
      </c>
      <c r="H136" s="7">
        <f>SUMIFS('AR SALES'!$AA$2:$AA$2501,'AR SALES'!$AI$2:$AI$2501,$A136,'AR SALES'!$AD$2:$AD$2501,"OFF")</f>
        <v/>
      </c>
      <c r="I136" s="7">
        <f>G136*C136</f>
        <v/>
      </c>
      <c r="J136" s="7">
        <f>H136-I136</f>
        <v/>
      </c>
      <c r="K136" s="7">
        <f>G136*D136</f>
        <v/>
      </c>
      <c r="L136" s="2">
        <f>COUNTIFS(RATES!$A:$A,$A136,RATES!$B:$B,"&lt;="&amp;MonthStart,RATES!$C:$C,"&gt;="&amp;MonthEnd)</f>
        <v/>
      </c>
    </row>
    <row r="137">
      <c r="A137" s="2" t="inlineStr">
        <is>
          <t>131TE - Taliaferro (TSPLOST Exempt)</t>
        </is>
      </c>
      <c r="B137" s="2" t="inlineStr">
        <is>
          <t>TALIAFERRO</t>
        </is>
      </c>
      <c r="C137" s="13">
        <f>IF($L137=1,SUMIFS(RATES!$F:$F,RATES!$A:$A,$A137,RATES!$B:$B,"&lt;="&amp;MonthStart,RATES!$C:$C,"&gt;="&amp;MonthEnd),0)</f>
        <v/>
      </c>
      <c r="D137" s="13">
        <f>IF($L137=1,SUMIFS(RATES!$E:$E,RATES!$A:$A,$A137,RATES!$B:$B,"&lt;="&amp;MonthStart,RATES!$C:$C,"&gt;="&amp;MonthEnd),0)</f>
        <v/>
      </c>
      <c r="E137" s="7">
        <f>SUMIFS('AR SALES'!$Y$2:$Y$2501,'AR SALES'!$AI$2:$AI$2501,$A137,'AR SALES'!$AD$2:$AD$2501,"OFF")</f>
        <v/>
      </c>
      <c r="F137" s="7">
        <f>SUMIFS('AR SALES'!$Y$2:$Y$2501,'AR SALES'!$AI$2:$AI$2501,$A137,'AR SALES'!$AD$2:$AD$2501,"OFF",'AR SALES'!$J$2:$J$2501,"&lt;&gt;")</f>
        <v/>
      </c>
      <c r="G137" s="7">
        <f>E137-F137</f>
        <v/>
      </c>
      <c r="H137" s="7">
        <f>SUMIFS('AR SALES'!$AA$2:$AA$2501,'AR SALES'!$AI$2:$AI$2501,$A137,'AR SALES'!$AD$2:$AD$2501,"OFF")</f>
        <v/>
      </c>
      <c r="I137" s="7">
        <f>G137*C137</f>
        <v/>
      </c>
      <c r="J137" s="7">
        <f>H137-I137</f>
        <v/>
      </c>
      <c r="K137" s="7">
        <f>G137*D137</f>
        <v/>
      </c>
      <c r="L137" s="2">
        <f>COUNTIFS(RATES!$A:$A,$A137,RATES!$B:$B,"&lt;="&amp;MonthStart,RATES!$C:$C,"&gt;="&amp;MonthEnd)</f>
        <v/>
      </c>
    </row>
    <row r="138">
      <c r="A138" s="2" t="inlineStr">
        <is>
          <t>132TE - Tattnall (TSPLOST Exempt)</t>
        </is>
      </c>
      <c r="B138" s="2" t="inlineStr">
        <is>
          <t>TATTNALL</t>
        </is>
      </c>
      <c r="C138" s="13">
        <f>IF($L138=1,SUMIFS(RATES!$F:$F,RATES!$A:$A,$A138,RATES!$B:$B,"&lt;="&amp;MonthStart,RATES!$C:$C,"&gt;="&amp;MonthEnd),0)</f>
        <v/>
      </c>
      <c r="D138" s="13">
        <f>IF($L138=1,SUMIFS(RATES!$E:$E,RATES!$A:$A,$A138,RATES!$B:$B,"&lt;="&amp;MonthStart,RATES!$C:$C,"&gt;="&amp;MonthEnd),0)</f>
        <v/>
      </c>
      <c r="E138" s="7">
        <f>SUMIFS('AR SALES'!$Y$2:$Y$2501,'AR SALES'!$AI$2:$AI$2501,$A138,'AR SALES'!$AD$2:$AD$2501,"OFF")</f>
        <v/>
      </c>
      <c r="F138" s="7">
        <f>SUMIFS('AR SALES'!$Y$2:$Y$2501,'AR SALES'!$AI$2:$AI$2501,$A138,'AR SALES'!$AD$2:$AD$2501,"OFF",'AR SALES'!$J$2:$J$2501,"&lt;&gt;")</f>
        <v/>
      </c>
      <c r="G138" s="7">
        <f>E138-F138</f>
        <v/>
      </c>
      <c r="H138" s="7">
        <f>SUMIFS('AR SALES'!$AA$2:$AA$2501,'AR SALES'!$AI$2:$AI$2501,$A138,'AR SALES'!$AD$2:$AD$2501,"OFF")</f>
        <v/>
      </c>
      <c r="I138" s="7">
        <f>G138*C138</f>
        <v/>
      </c>
      <c r="J138" s="7">
        <f>H138-I138</f>
        <v/>
      </c>
      <c r="K138" s="7">
        <f>G138*D138</f>
        <v/>
      </c>
      <c r="L138" s="2">
        <f>COUNTIFS(RATES!$A:$A,$A138,RATES!$B:$B,"&lt;="&amp;MonthStart,RATES!$C:$C,"&gt;="&amp;MonthEnd)</f>
        <v/>
      </c>
    </row>
    <row r="139">
      <c r="A139" s="2" t="inlineStr">
        <is>
          <t>133TE - Taylor (TSPLOST Exempt)</t>
        </is>
      </c>
      <c r="B139" s="2" t="inlineStr">
        <is>
          <t>TAYLOR</t>
        </is>
      </c>
      <c r="C139" s="13">
        <f>IF($L139=1,SUMIFS(RATES!$F:$F,RATES!$A:$A,$A139,RATES!$B:$B,"&lt;="&amp;MonthStart,RATES!$C:$C,"&gt;="&amp;MonthEnd),0)</f>
        <v/>
      </c>
      <c r="D139" s="13">
        <f>IF($L139=1,SUMIFS(RATES!$E:$E,RATES!$A:$A,$A139,RATES!$B:$B,"&lt;="&amp;MonthStart,RATES!$C:$C,"&gt;="&amp;MonthEnd),0)</f>
        <v/>
      </c>
      <c r="E139" s="7">
        <f>SUMIFS('AR SALES'!$Y$2:$Y$2501,'AR SALES'!$AI$2:$AI$2501,$A139,'AR SALES'!$AD$2:$AD$2501,"OFF")</f>
        <v/>
      </c>
      <c r="F139" s="7">
        <f>SUMIFS('AR SALES'!$Y$2:$Y$2501,'AR SALES'!$AI$2:$AI$2501,$A139,'AR SALES'!$AD$2:$AD$2501,"OFF",'AR SALES'!$J$2:$J$2501,"&lt;&gt;")</f>
        <v/>
      </c>
      <c r="G139" s="7">
        <f>E139-F139</f>
        <v/>
      </c>
      <c r="H139" s="7">
        <f>SUMIFS('AR SALES'!$AA$2:$AA$2501,'AR SALES'!$AI$2:$AI$2501,$A139,'AR SALES'!$AD$2:$AD$2501,"OFF")</f>
        <v/>
      </c>
      <c r="I139" s="7">
        <f>G139*C139</f>
        <v/>
      </c>
      <c r="J139" s="7">
        <f>H139-I139</f>
        <v/>
      </c>
      <c r="K139" s="7">
        <f>G139*D139</f>
        <v/>
      </c>
      <c r="L139" s="2">
        <f>COUNTIFS(RATES!$A:$A,$A139,RATES!$B:$B,"&lt;="&amp;MonthStart,RATES!$C:$C,"&gt;="&amp;MonthEnd)</f>
        <v/>
      </c>
    </row>
    <row r="140">
      <c r="A140" s="2" t="inlineStr">
        <is>
          <t>134TE - Telfair (TSPLOST Exempt)</t>
        </is>
      </c>
      <c r="B140" s="2" t="inlineStr">
        <is>
          <t>TELFAIR</t>
        </is>
      </c>
      <c r="C140" s="13">
        <f>IF($L140=1,SUMIFS(RATES!$F:$F,RATES!$A:$A,$A140,RATES!$B:$B,"&lt;="&amp;MonthStart,RATES!$C:$C,"&gt;="&amp;MonthEnd),0)</f>
        <v/>
      </c>
      <c r="D140" s="13">
        <f>IF($L140=1,SUMIFS(RATES!$E:$E,RATES!$A:$A,$A140,RATES!$B:$B,"&lt;="&amp;MonthStart,RATES!$C:$C,"&gt;="&amp;MonthEnd),0)</f>
        <v/>
      </c>
      <c r="E140" s="7">
        <f>SUMIFS('AR SALES'!$Y$2:$Y$2501,'AR SALES'!$AI$2:$AI$2501,$A140,'AR SALES'!$AD$2:$AD$2501,"OFF")</f>
        <v/>
      </c>
      <c r="F140" s="7">
        <f>SUMIFS('AR SALES'!$Y$2:$Y$2501,'AR SALES'!$AI$2:$AI$2501,$A140,'AR SALES'!$AD$2:$AD$2501,"OFF",'AR SALES'!$J$2:$J$2501,"&lt;&gt;")</f>
        <v/>
      </c>
      <c r="G140" s="7">
        <f>E140-F140</f>
        <v/>
      </c>
      <c r="H140" s="7">
        <f>SUMIFS('AR SALES'!$AA$2:$AA$2501,'AR SALES'!$AI$2:$AI$2501,$A140,'AR SALES'!$AD$2:$AD$2501,"OFF")</f>
        <v/>
      </c>
      <c r="I140" s="7">
        <f>G140*C140</f>
        <v/>
      </c>
      <c r="J140" s="7">
        <f>H140-I140</f>
        <v/>
      </c>
      <c r="K140" s="7">
        <f>G140*D140</f>
        <v/>
      </c>
      <c r="L140" s="2">
        <f>COUNTIFS(RATES!$A:$A,$A140,RATES!$B:$B,"&lt;="&amp;MonthStart,RATES!$C:$C,"&gt;="&amp;MonthEnd)</f>
        <v/>
      </c>
    </row>
    <row r="141">
      <c r="A141" s="2" t="inlineStr">
        <is>
          <t>135TE - Terrell (TSPLOST exempt)</t>
        </is>
      </c>
      <c r="B141" s="2" t="inlineStr">
        <is>
          <t>TERRELL</t>
        </is>
      </c>
      <c r="C141" s="13">
        <f>IF($L141=1,SUMIFS(RATES!$F:$F,RATES!$A:$A,$A141,RATES!$B:$B,"&lt;="&amp;MonthStart,RATES!$C:$C,"&gt;="&amp;MonthEnd),0)</f>
        <v/>
      </c>
      <c r="D141" s="13">
        <f>IF($L141=1,SUMIFS(RATES!$E:$E,RATES!$A:$A,$A141,RATES!$B:$B,"&lt;="&amp;MonthStart,RATES!$C:$C,"&gt;="&amp;MonthEnd),0)</f>
        <v/>
      </c>
      <c r="E141" s="7">
        <f>SUMIFS('AR SALES'!$Y$2:$Y$2501,'AR SALES'!$AI$2:$AI$2501,$A141,'AR SALES'!$AD$2:$AD$2501,"OFF")</f>
        <v/>
      </c>
      <c r="F141" s="7">
        <f>SUMIFS('AR SALES'!$Y$2:$Y$2501,'AR SALES'!$AI$2:$AI$2501,$A141,'AR SALES'!$AD$2:$AD$2501,"OFF",'AR SALES'!$J$2:$J$2501,"&lt;&gt;")</f>
        <v/>
      </c>
      <c r="G141" s="7">
        <f>E141-F141</f>
        <v/>
      </c>
      <c r="H141" s="7">
        <f>SUMIFS('AR SALES'!$AA$2:$AA$2501,'AR SALES'!$AI$2:$AI$2501,$A141,'AR SALES'!$AD$2:$AD$2501,"OFF")</f>
        <v/>
      </c>
      <c r="I141" s="7">
        <f>G141*C141</f>
        <v/>
      </c>
      <c r="J141" s="7">
        <f>H141-I141</f>
        <v/>
      </c>
      <c r="K141" s="7">
        <f>G141*D141</f>
        <v/>
      </c>
      <c r="L141" s="2">
        <f>COUNTIFS(RATES!$A:$A,$A141,RATES!$B:$B,"&lt;="&amp;MonthStart,RATES!$C:$C,"&gt;="&amp;MonthEnd)</f>
        <v/>
      </c>
    </row>
    <row r="142">
      <c r="A142" s="2" t="inlineStr">
        <is>
          <t>136 - Thomas</t>
        </is>
      </c>
      <c r="B142" s="2" t="inlineStr">
        <is>
          <t>THOMAS</t>
        </is>
      </c>
      <c r="C142" s="13">
        <f>IF($L142=1,SUMIFS(RATES!$F:$F,RATES!$A:$A,$A142,RATES!$B:$B,"&lt;="&amp;MonthStart,RATES!$C:$C,"&gt;="&amp;MonthEnd),0)</f>
        <v/>
      </c>
      <c r="D142" s="13">
        <f>IF($L142=1,SUMIFS(RATES!$E:$E,RATES!$A:$A,$A142,RATES!$B:$B,"&lt;="&amp;MonthStart,RATES!$C:$C,"&gt;="&amp;MonthEnd),0)</f>
        <v/>
      </c>
      <c r="E142" s="7">
        <f>SUMIFS('AR SALES'!$Y$2:$Y$2501,'AR SALES'!$AI$2:$AI$2501,$A142,'AR SALES'!$AD$2:$AD$2501,"OFF")</f>
        <v/>
      </c>
      <c r="F142" s="7">
        <f>SUMIFS('AR SALES'!$Y$2:$Y$2501,'AR SALES'!$AI$2:$AI$2501,$A142,'AR SALES'!$AD$2:$AD$2501,"OFF",'AR SALES'!$J$2:$J$2501,"&lt;&gt;")</f>
        <v/>
      </c>
      <c r="G142" s="7">
        <f>E142-F142</f>
        <v/>
      </c>
      <c r="H142" s="7">
        <f>SUMIFS('AR SALES'!$AA$2:$AA$2501,'AR SALES'!$AI$2:$AI$2501,$A142,'AR SALES'!$AD$2:$AD$2501,"OFF")</f>
        <v/>
      </c>
      <c r="I142" s="7">
        <f>G142*C142</f>
        <v/>
      </c>
      <c r="J142" s="7">
        <f>H142-I142</f>
        <v/>
      </c>
      <c r="K142" s="7">
        <f>G142*D142</f>
        <v/>
      </c>
      <c r="L142" s="2">
        <f>COUNTIFS(RATES!$A:$A,$A142,RATES!$B:$B,"&lt;="&amp;MonthStart,RATES!$C:$C,"&gt;="&amp;MonthEnd)</f>
        <v/>
      </c>
    </row>
    <row r="143">
      <c r="A143" s="2" t="inlineStr">
        <is>
          <t>137TE - Tift (TSPLOST Exempt)</t>
        </is>
      </c>
      <c r="B143" s="2" t="inlineStr">
        <is>
          <t>TIFT</t>
        </is>
      </c>
      <c r="C143" s="13">
        <f>IF($L143=1,SUMIFS(RATES!$F:$F,RATES!$A:$A,$A143,RATES!$B:$B,"&lt;="&amp;MonthStart,RATES!$C:$C,"&gt;="&amp;MonthEnd),0)</f>
        <v/>
      </c>
      <c r="D143" s="13">
        <f>IF($L143=1,SUMIFS(RATES!$E:$E,RATES!$A:$A,$A143,RATES!$B:$B,"&lt;="&amp;MonthStart,RATES!$C:$C,"&gt;="&amp;MonthEnd),0)</f>
        <v/>
      </c>
      <c r="E143" s="7">
        <f>SUMIFS('AR SALES'!$Y$2:$Y$2501,'AR SALES'!$AI$2:$AI$2501,$A143,'AR SALES'!$AD$2:$AD$2501,"OFF")</f>
        <v/>
      </c>
      <c r="F143" s="7">
        <f>SUMIFS('AR SALES'!$Y$2:$Y$2501,'AR SALES'!$AI$2:$AI$2501,$A143,'AR SALES'!$AD$2:$AD$2501,"OFF",'AR SALES'!$J$2:$J$2501,"&lt;&gt;")</f>
        <v/>
      </c>
      <c r="G143" s="7">
        <f>E143-F143</f>
        <v/>
      </c>
      <c r="H143" s="7">
        <f>SUMIFS('AR SALES'!$AA$2:$AA$2501,'AR SALES'!$AI$2:$AI$2501,$A143,'AR SALES'!$AD$2:$AD$2501,"OFF")</f>
        <v/>
      </c>
      <c r="I143" s="7">
        <f>G143*C143</f>
        <v/>
      </c>
      <c r="J143" s="7">
        <f>H143-I143</f>
        <v/>
      </c>
      <c r="K143" s="7">
        <f>G143*D143</f>
        <v/>
      </c>
      <c r="L143" s="2">
        <f>COUNTIFS(RATES!$A:$A,$A143,RATES!$B:$B,"&lt;="&amp;MonthStart,RATES!$C:$C,"&gt;="&amp;MonthEnd)</f>
        <v/>
      </c>
    </row>
    <row r="144">
      <c r="A144" s="2" t="inlineStr">
        <is>
          <t>138TE - Toombs (TSPLOST Exempt)</t>
        </is>
      </c>
      <c r="B144" s="2" t="inlineStr">
        <is>
          <t>TOOMBS</t>
        </is>
      </c>
      <c r="C144" s="13">
        <f>IF($L144=1,SUMIFS(RATES!$F:$F,RATES!$A:$A,$A144,RATES!$B:$B,"&lt;="&amp;MonthStart,RATES!$C:$C,"&gt;="&amp;MonthEnd),0)</f>
        <v/>
      </c>
      <c r="D144" s="13">
        <f>IF($L144=1,SUMIFS(RATES!$E:$E,RATES!$A:$A,$A144,RATES!$B:$B,"&lt;="&amp;MonthStart,RATES!$C:$C,"&gt;="&amp;MonthEnd),0)</f>
        <v/>
      </c>
      <c r="E144" s="7">
        <f>SUMIFS('AR SALES'!$Y$2:$Y$2501,'AR SALES'!$AI$2:$AI$2501,$A144,'AR SALES'!$AD$2:$AD$2501,"OFF")</f>
        <v/>
      </c>
      <c r="F144" s="7">
        <f>SUMIFS('AR SALES'!$Y$2:$Y$2501,'AR SALES'!$AI$2:$AI$2501,$A144,'AR SALES'!$AD$2:$AD$2501,"OFF",'AR SALES'!$J$2:$J$2501,"&lt;&gt;")</f>
        <v/>
      </c>
      <c r="G144" s="7">
        <f>E144-F144</f>
        <v/>
      </c>
      <c r="H144" s="7">
        <f>SUMIFS('AR SALES'!$AA$2:$AA$2501,'AR SALES'!$AI$2:$AI$2501,$A144,'AR SALES'!$AD$2:$AD$2501,"OFF")</f>
        <v/>
      </c>
      <c r="I144" s="7">
        <f>G144*C144</f>
        <v/>
      </c>
      <c r="J144" s="7">
        <f>H144-I144</f>
        <v/>
      </c>
      <c r="K144" s="7">
        <f>G144*D144</f>
        <v/>
      </c>
      <c r="L144" s="2">
        <f>COUNTIFS(RATES!$A:$A,$A144,RATES!$B:$B,"&lt;="&amp;MonthStart,RATES!$C:$C,"&gt;="&amp;MonthEnd)</f>
        <v/>
      </c>
    </row>
    <row r="145">
      <c r="A145" s="2" t="inlineStr">
        <is>
          <t>139 - Towns</t>
        </is>
      </c>
      <c r="B145" s="2" t="inlineStr">
        <is>
          <t>TOWNS</t>
        </is>
      </c>
      <c r="C145" s="13">
        <f>IF($L145=1,SUMIFS(RATES!$F:$F,RATES!$A:$A,$A145,RATES!$B:$B,"&lt;="&amp;MonthStart,RATES!$C:$C,"&gt;="&amp;MonthEnd),0)</f>
        <v/>
      </c>
      <c r="D145" s="13">
        <f>IF($L145=1,SUMIFS(RATES!$E:$E,RATES!$A:$A,$A145,RATES!$B:$B,"&lt;="&amp;MonthStart,RATES!$C:$C,"&gt;="&amp;MonthEnd),0)</f>
        <v/>
      </c>
      <c r="E145" s="7">
        <f>SUMIFS('AR SALES'!$Y$2:$Y$2501,'AR SALES'!$AI$2:$AI$2501,$A145,'AR SALES'!$AD$2:$AD$2501,"OFF")</f>
        <v/>
      </c>
      <c r="F145" s="7">
        <f>SUMIFS('AR SALES'!$Y$2:$Y$2501,'AR SALES'!$AI$2:$AI$2501,$A145,'AR SALES'!$AD$2:$AD$2501,"OFF",'AR SALES'!$J$2:$J$2501,"&lt;&gt;")</f>
        <v/>
      </c>
      <c r="G145" s="7">
        <f>E145-F145</f>
        <v/>
      </c>
      <c r="H145" s="7">
        <f>SUMIFS('AR SALES'!$AA$2:$AA$2501,'AR SALES'!$AI$2:$AI$2501,$A145,'AR SALES'!$AD$2:$AD$2501,"OFF")</f>
        <v/>
      </c>
      <c r="I145" s="7">
        <f>G145*C145</f>
        <v/>
      </c>
      <c r="J145" s="7">
        <f>H145-I145</f>
        <v/>
      </c>
      <c r="K145" s="7">
        <f>G145*D145</f>
        <v/>
      </c>
      <c r="L145" s="2">
        <f>COUNTIFS(RATES!$A:$A,$A145,RATES!$B:$B,"&lt;="&amp;MonthStart,RATES!$C:$C,"&gt;="&amp;MonthEnd)</f>
        <v/>
      </c>
    </row>
    <row r="146">
      <c r="A146" s="2" t="inlineStr">
        <is>
          <t>140TE - Treutlen (TSPLOST Exempt)</t>
        </is>
      </c>
      <c r="B146" s="2" t="inlineStr">
        <is>
          <t>TREUTLEN</t>
        </is>
      </c>
      <c r="C146" s="13">
        <f>IF($L146=1,SUMIFS(RATES!$F:$F,RATES!$A:$A,$A146,RATES!$B:$B,"&lt;="&amp;MonthStart,RATES!$C:$C,"&gt;="&amp;MonthEnd),0)</f>
        <v/>
      </c>
      <c r="D146" s="13">
        <f>IF($L146=1,SUMIFS(RATES!$E:$E,RATES!$A:$A,$A146,RATES!$B:$B,"&lt;="&amp;MonthStart,RATES!$C:$C,"&gt;="&amp;MonthEnd),0)</f>
        <v/>
      </c>
      <c r="E146" s="7">
        <f>SUMIFS('AR SALES'!$Y$2:$Y$2501,'AR SALES'!$AI$2:$AI$2501,$A146,'AR SALES'!$AD$2:$AD$2501,"OFF")</f>
        <v/>
      </c>
      <c r="F146" s="7">
        <f>SUMIFS('AR SALES'!$Y$2:$Y$2501,'AR SALES'!$AI$2:$AI$2501,$A146,'AR SALES'!$AD$2:$AD$2501,"OFF",'AR SALES'!$J$2:$J$2501,"&lt;&gt;")</f>
        <v/>
      </c>
      <c r="G146" s="7">
        <f>E146-F146</f>
        <v/>
      </c>
      <c r="H146" s="7">
        <f>SUMIFS('AR SALES'!$AA$2:$AA$2501,'AR SALES'!$AI$2:$AI$2501,$A146,'AR SALES'!$AD$2:$AD$2501,"OFF")</f>
        <v/>
      </c>
      <c r="I146" s="7">
        <f>G146*C146</f>
        <v/>
      </c>
      <c r="J146" s="7">
        <f>H146-I146</f>
        <v/>
      </c>
      <c r="K146" s="7">
        <f>G146*D146</f>
        <v/>
      </c>
      <c r="L146" s="2">
        <f>COUNTIFS(RATES!$A:$A,$A146,RATES!$B:$B,"&lt;="&amp;MonthStart,RATES!$C:$C,"&gt;="&amp;MonthEnd)</f>
        <v/>
      </c>
    </row>
    <row r="147">
      <c r="A147" s="2" t="inlineStr">
        <is>
          <t>141 - Troup</t>
        </is>
      </c>
      <c r="B147" s="2" t="inlineStr">
        <is>
          <t>TROUP</t>
        </is>
      </c>
      <c r="C147" s="13">
        <f>IF($L147=1,SUMIFS(RATES!$F:$F,RATES!$A:$A,$A147,RATES!$B:$B,"&lt;="&amp;MonthStart,RATES!$C:$C,"&gt;="&amp;MonthEnd),0)</f>
        <v/>
      </c>
      <c r="D147" s="13">
        <f>IF($L147=1,SUMIFS(RATES!$E:$E,RATES!$A:$A,$A147,RATES!$B:$B,"&lt;="&amp;MonthStart,RATES!$C:$C,"&gt;="&amp;MonthEnd),0)</f>
        <v/>
      </c>
      <c r="E147" s="7">
        <f>SUMIFS('AR SALES'!$Y$2:$Y$2501,'AR SALES'!$AI$2:$AI$2501,$A147,'AR SALES'!$AD$2:$AD$2501,"OFF")</f>
        <v/>
      </c>
      <c r="F147" s="7">
        <f>SUMIFS('AR SALES'!$Y$2:$Y$2501,'AR SALES'!$AI$2:$AI$2501,$A147,'AR SALES'!$AD$2:$AD$2501,"OFF",'AR SALES'!$J$2:$J$2501,"&lt;&gt;")</f>
        <v/>
      </c>
      <c r="G147" s="7">
        <f>E147-F147</f>
        <v/>
      </c>
      <c r="H147" s="7">
        <f>SUMIFS('AR SALES'!$AA$2:$AA$2501,'AR SALES'!$AI$2:$AI$2501,$A147,'AR SALES'!$AD$2:$AD$2501,"OFF")</f>
        <v/>
      </c>
      <c r="I147" s="7">
        <f>G147*C147</f>
        <v/>
      </c>
      <c r="J147" s="7">
        <f>H147-I147</f>
        <v/>
      </c>
      <c r="K147" s="7">
        <f>G147*D147</f>
        <v/>
      </c>
      <c r="L147" s="2">
        <f>COUNTIFS(RATES!$A:$A,$A147,RATES!$B:$B,"&lt;="&amp;MonthStart,RATES!$C:$C,"&gt;="&amp;MonthEnd)</f>
        <v/>
      </c>
    </row>
    <row r="148">
      <c r="A148" s="2" t="inlineStr">
        <is>
          <t>142TE - Turner (TSPLOST Exempt)</t>
        </is>
      </c>
      <c r="B148" s="2" t="inlineStr">
        <is>
          <t>TURNER</t>
        </is>
      </c>
      <c r="C148" s="13">
        <f>IF($L148=1,SUMIFS(RATES!$F:$F,RATES!$A:$A,$A148,RATES!$B:$B,"&lt;="&amp;MonthStart,RATES!$C:$C,"&gt;="&amp;MonthEnd),0)</f>
        <v/>
      </c>
      <c r="D148" s="13">
        <f>IF($L148=1,SUMIFS(RATES!$E:$E,RATES!$A:$A,$A148,RATES!$B:$B,"&lt;="&amp;MonthStart,RATES!$C:$C,"&gt;="&amp;MonthEnd),0)</f>
        <v/>
      </c>
      <c r="E148" s="7">
        <f>SUMIFS('AR SALES'!$Y$2:$Y$2501,'AR SALES'!$AI$2:$AI$2501,$A148,'AR SALES'!$AD$2:$AD$2501,"OFF")</f>
        <v/>
      </c>
      <c r="F148" s="7">
        <f>SUMIFS('AR SALES'!$Y$2:$Y$2501,'AR SALES'!$AI$2:$AI$2501,$A148,'AR SALES'!$AD$2:$AD$2501,"OFF",'AR SALES'!$J$2:$J$2501,"&lt;&gt;")</f>
        <v/>
      </c>
      <c r="G148" s="7">
        <f>E148-F148</f>
        <v/>
      </c>
      <c r="H148" s="7">
        <f>SUMIFS('AR SALES'!$AA$2:$AA$2501,'AR SALES'!$AI$2:$AI$2501,$A148,'AR SALES'!$AD$2:$AD$2501,"OFF")</f>
        <v/>
      </c>
      <c r="I148" s="7">
        <f>G148*C148</f>
        <v/>
      </c>
      <c r="J148" s="7">
        <f>H148-I148</f>
        <v/>
      </c>
      <c r="K148" s="7">
        <f>G148*D148</f>
        <v/>
      </c>
      <c r="L148" s="2">
        <f>COUNTIFS(RATES!$A:$A,$A148,RATES!$B:$B,"&lt;="&amp;MonthStart,RATES!$C:$C,"&gt;="&amp;MonthEnd)</f>
        <v/>
      </c>
    </row>
    <row r="149">
      <c r="A149" s="2" t="inlineStr">
        <is>
          <t>143TE - Twiggs (TSPLOST Exempt)</t>
        </is>
      </c>
      <c r="B149" s="2" t="inlineStr">
        <is>
          <t>TWIGGS</t>
        </is>
      </c>
      <c r="C149" s="13">
        <f>IF($L149=1,SUMIFS(RATES!$F:$F,RATES!$A:$A,$A149,RATES!$B:$B,"&lt;="&amp;MonthStart,RATES!$C:$C,"&gt;="&amp;MonthEnd),0)</f>
        <v/>
      </c>
      <c r="D149" s="13">
        <f>IF($L149=1,SUMIFS(RATES!$E:$E,RATES!$A:$A,$A149,RATES!$B:$B,"&lt;="&amp;MonthStart,RATES!$C:$C,"&gt;="&amp;MonthEnd),0)</f>
        <v/>
      </c>
      <c r="E149" s="7">
        <f>SUMIFS('AR SALES'!$Y$2:$Y$2501,'AR SALES'!$AI$2:$AI$2501,$A149,'AR SALES'!$AD$2:$AD$2501,"OFF")</f>
        <v/>
      </c>
      <c r="F149" s="7">
        <f>SUMIFS('AR SALES'!$Y$2:$Y$2501,'AR SALES'!$AI$2:$AI$2501,$A149,'AR SALES'!$AD$2:$AD$2501,"OFF",'AR SALES'!$J$2:$J$2501,"&lt;&gt;")</f>
        <v/>
      </c>
      <c r="G149" s="7">
        <f>E149-F149</f>
        <v/>
      </c>
      <c r="H149" s="7">
        <f>SUMIFS('AR SALES'!$AA$2:$AA$2501,'AR SALES'!$AI$2:$AI$2501,$A149,'AR SALES'!$AD$2:$AD$2501,"OFF")</f>
        <v/>
      </c>
      <c r="I149" s="7">
        <f>G149*C149</f>
        <v/>
      </c>
      <c r="J149" s="7">
        <f>H149-I149</f>
        <v/>
      </c>
      <c r="K149" s="7">
        <f>G149*D149</f>
        <v/>
      </c>
      <c r="L149" s="2">
        <f>COUNTIFS(RATES!$A:$A,$A149,RATES!$B:$B,"&lt;="&amp;MonthStart,RATES!$C:$C,"&gt;="&amp;MonthEnd)</f>
        <v/>
      </c>
    </row>
    <row r="150">
      <c r="A150" s="2" t="inlineStr">
        <is>
          <t>144 - Union</t>
        </is>
      </c>
      <c r="B150" s="2" t="inlineStr">
        <is>
          <t>UNION</t>
        </is>
      </c>
      <c r="C150" s="13">
        <f>IF($L150=1,SUMIFS(RATES!$F:$F,RATES!$A:$A,$A150,RATES!$B:$B,"&lt;="&amp;MonthStart,RATES!$C:$C,"&gt;="&amp;MonthEnd),0)</f>
        <v/>
      </c>
      <c r="D150" s="13">
        <f>IF($L150=1,SUMIFS(RATES!$E:$E,RATES!$A:$A,$A150,RATES!$B:$B,"&lt;="&amp;MonthStart,RATES!$C:$C,"&gt;="&amp;MonthEnd),0)</f>
        <v/>
      </c>
      <c r="E150" s="7">
        <f>SUMIFS('AR SALES'!$Y$2:$Y$2501,'AR SALES'!$AI$2:$AI$2501,$A150,'AR SALES'!$AD$2:$AD$2501,"OFF")</f>
        <v/>
      </c>
      <c r="F150" s="7">
        <f>SUMIFS('AR SALES'!$Y$2:$Y$2501,'AR SALES'!$AI$2:$AI$2501,$A150,'AR SALES'!$AD$2:$AD$2501,"OFF",'AR SALES'!$J$2:$J$2501,"&lt;&gt;")</f>
        <v/>
      </c>
      <c r="G150" s="7">
        <f>E150-F150</f>
        <v/>
      </c>
      <c r="H150" s="7">
        <f>SUMIFS('AR SALES'!$AA$2:$AA$2501,'AR SALES'!$AI$2:$AI$2501,$A150,'AR SALES'!$AD$2:$AD$2501,"OFF")</f>
        <v/>
      </c>
      <c r="I150" s="7">
        <f>G150*C150</f>
        <v/>
      </c>
      <c r="J150" s="7">
        <f>H150-I150</f>
        <v/>
      </c>
      <c r="K150" s="7">
        <f>G150*D150</f>
        <v/>
      </c>
      <c r="L150" s="2">
        <f>COUNTIFS(RATES!$A:$A,$A150,RATES!$B:$B,"&lt;="&amp;MonthStart,RATES!$C:$C,"&gt;="&amp;MonthEnd)</f>
        <v/>
      </c>
    </row>
    <row r="151">
      <c r="A151" s="2" t="inlineStr">
        <is>
          <t>145TE - Upson (TSPLOST Exempt)</t>
        </is>
      </c>
      <c r="B151" s="2" t="inlineStr">
        <is>
          <t>UPSON</t>
        </is>
      </c>
      <c r="C151" s="13">
        <f>IF($L151=1,SUMIFS(RATES!$F:$F,RATES!$A:$A,$A151,RATES!$B:$B,"&lt;="&amp;MonthStart,RATES!$C:$C,"&gt;="&amp;MonthEnd),0)</f>
        <v/>
      </c>
      <c r="D151" s="13">
        <f>IF($L151=1,SUMIFS(RATES!$E:$E,RATES!$A:$A,$A151,RATES!$B:$B,"&lt;="&amp;MonthStart,RATES!$C:$C,"&gt;="&amp;MonthEnd),0)</f>
        <v/>
      </c>
      <c r="E151" s="7">
        <f>SUMIFS('AR SALES'!$Y$2:$Y$2501,'AR SALES'!$AI$2:$AI$2501,$A151,'AR SALES'!$AD$2:$AD$2501,"OFF")</f>
        <v/>
      </c>
      <c r="F151" s="7">
        <f>SUMIFS('AR SALES'!$Y$2:$Y$2501,'AR SALES'!$AI$2:$AI$2501,$A151,'AR SALES'!$AD$2:$AD$2501,"OFF",'AR SALES'!$J$2:$J$2501,"&lt;&gt;")</f>
        <v/>
      </c>
      <c r="G151" s="7">
        <f>E151-F151</f>
        <v/>
      </c>
      <c r="H151" s="7">
        <f>SUMIFS('AR SALES'!$AA$2:$AA$2501,'AR SALES'!$AI$2:$AI$2501,$A151,'AR SALES'!$AD$2:$AD$2501,"OFF")</f>
        <v/>
      </c>
      <c r="I151" s="7">
        <f>G151*C151</f>
        <v/>
      </c>
      <c r="J151" s="7">
        <f>H151-I151</f>
        <v/>
      </c>
      <c r="K151" s="7">
        <f>G151*D151</f>
        <v/>
      </c>
      <c r="L151" s="2">
        <f>COUNTIFS(RATES!$A:$A,$A151,RATES!$B:$B,"&lt;="&amp;MonthStart,RATES!$C:$C,"&gt;="&amp;MonthEnd)</f>
        <v/>
      </c>
    </row>
    <row r="152">
      <c r="A152" s="2" t="inlineStr">
        <is>
          <t>146TE - Walker (TSPLOST Exempt)</t>
        </is>
      </c>
      <c r="B152" s="2" t="inlineStr">
        <is>
          <t>WALKER</t>
        </is>
      </c>
      <c r="C152" s="13">
        <f>IF($L152=1,SUMIFS(RATES!$F:$F,RATES!$A:$A,$A152,RATES!$B:$B,"&lt;="&amp;MonthStart,RATES!$C:$C,"&gt;="&amp;MonthEnd),0)</f>
        <v/>
      </c>
      <c r="D152" s="13">
        <f>IF($L152=1,SUMIFS(RATES!$E:$E,RATES!$A:$A,$A152,RATES!$B:$B,"&lt;="&amp;MonthStart,RATES!$C:$C,"&gt;="&amp;MonthEnd),0)</f>
        <v/>
      </c>
      <c r="E152" s="7">
        <f>SUMIFS('AR SALES'!$Y$2:$Y$2501,'AR SALES'!$AI$2:$AI$2501,$A152,'AR SALES'!$AD$2:$AD$2501,"OFF")</f>
        <v/>
      </c>
      <c r="F152" s="7">
        <f>SUMIFS('AR SALES'!$Y$2:$Y$2501,'AR SALES'!$AI$2:$AI$2501,$A152,'AR SALES'!$AD$2:$AD$2501,"OFF",'AR SALES'!$J$2:$J$2501,"&lt;&gt;")</f>
        <v/>
      </c>
      <c r="G152" s="7">
        <f>E152-F152</f>
        <v/>
      </c>
      <c r="H152" s="7">
        <f>SUMIFS('AR SALES'!$AA$2:$AA$2501,'AR SALES'!$AI$2:$AI$2501,$A152,'AR SALES'!$AD$2:$AD$2501,"OFF")</f>
        <v/>
      </c>
      <c r="I152" s="7">
        <f>G152*C152</f>
        <v/>
      </c>
      <c r="J152" s="7">
        <f>H152-I152</f>
        <v/>
      </c>
      <c r="K152" s="7">
        <f>G152*D152</f>
        <v/>
      </c>
      <c r="L152" s="2">
        <f>COUNTIFS(RATES!$A:$A,$A152,RATES!$B:$B,"&lt;="&amp;MonthStart,RATES!$C:$C,"&gt;="&amp;MonthEnd)</f>
        <v/>
      </c>
    </row>
    <row r="153">
      <c r="A153" s="2" t="inlineStr">
        <is>
          <t>147 - Walton</t>
        </is>
      </c>
      <c r="B153" s="2" t="inlineStr">
        <is>
          <t>WALTON</t>
        </is>
      </c>
      <c r="C153" s="13">
        <f>IF($L153=1,SUMIFS(RATES!$F:$F,RATES!$A:$A,$A153,RATES!$B:$B,"&lt;="&amp;MonthStart,RATES!$C:$C,"&gt;="&amp;MonthEnd),0)</f>
        <v/>
      </c>
      <c r="D153" s="13">
        <f>IF($L153=1,SUMIFS(RATES!$E:$E,RATES!$A:$A,$A153,RATES!$B:$B,"&lt;="&amp;MonthStart,RATES!$C:$C,"&gt;="&amp;MonthEnd),0)</f>
        <v/>
      </c>
      <c r="E153" s="7">
        <f>SUMIFS('AR SALES'!$Y$2:$Y$2501,'AR SALES'!$AI$2:$AI$2501,$A153,'AR SALES'!$AD$2:$AD$2501,"OFF")</f>
        <v/>
      </c>
      <c r="F153" s="7">
        <f>SUMIFS('AR SALES'!$Y$2:$Y$2501,'AR SALES'!$AI$2:$AI$2501,$A153,'AR SALES'!$AD$2:$AD$2501,"OFF",'AR SALES'!$J$2:$J$2501,"&lt;&gt;")</f>
        <v/>
      </c>
      <c r="G153" s="7">
        <f>E153-F153</f>
        <v/>
      </c>
      <c r="H153" s="7">
        <f>SUMIFS('AR SALES'!$AA$2:$AA$2501,'AR SALES'!$AI$2:$AI$2501,$A153,'AR SALES'!$AD$2:$AD$2501,"OFF")</f>
        <v/>
      </c>
      <c r="I153" s="7">
        <f>G153*C153</f>
        <v/>
      </c>
      <c r="J153" s="7">
        <f>H153-I153</f>
        <v/>
      </c>
      <c r="K153" s="7">
        <f>G153*D153</f>
        <v/>
      </c>
      <c r="L153" s="2">
        <f>COUNTIFS(RATES!$A:$A,$A153,RATES!$B:$B,"&lt;="&amp;MonthStart,RATES!$C:$C,"&gt;="&amp;MonthEnd)</f>
        <v/>
      </c>
    </row>
    <row r="154">
      <c r="A154" s="2" t="inlineStr">
        <is>
          <t>148TE - Ware (TSPLOST 1 &amp; 2 Exempt)</t>
        </is>
      </c>
      <c r="B154" s="2" t="inlineStr">
        <is>
          <t>WARE</t>
        </is>
      </c>
      <c r="C154" s="13">
        <f>IF($L154=1,SUMIFS(RATES!$F:$F,RATES!$A:$A,$A154,RATES!$B:$B,"&lt;="&amp;MonthStart,RATES!$C:$C,"&gt;="&amp;MonthEnd),0)</f>
        <v/>
      </c>
      <c r="D154" s="13">
        <f>IF($L154=1,SUMIFS(RATES!$E:$E,RATES!$A:$A,$A154,RATES!$B:$B,"&lt;="&amp;MonthStart,RATES!$C:$C,"&gt;="&amp;MonthEnd),0)</f>
        <v/>
      </c>
      <c r="E154" s="7">
        <f>SUMIFS('AR SALES'!$Y$2:$Y$2501,'AR SALES'!$AI$2:$AI$2501,$A154,'AR SALES'!$AD$2:$AD$2501,"OFF")</f>
        <v/>
      </c>
      <c r="F154" s="7">
        <f>SUMIFS('AR SALES'!$Y$2:$Y$2501,'AR SALES'!$AI$2:$AI$2501,$A154,'AR SALES'!$AD$2:$AD$2501,"OFF",'AR SALES'!$J$2:$J$2501,"&lt;&gt;")</f>
        <v/>
      </c>
      <c r="G154" s="7">
        <f>E154-F154</f>
        <v/>
      </c>
      <c r="H154" s="7">
        <f>SUMIFS('AR SALES'!$AA$2:$AA$2501,'AR SALES'!$AI$2:$AI$2501,$A154,'AR SALES'!$AD$2:$AD$2501,"OFF")</f>
        <v/>
      </c>
      <c r="I154" s="7">
        <f>G154*C154</f>
        <v/>
      </c>
      <c r="J154" s="7">
        <f>H154-I154</f>
        <v/>
      </c>
      <c r="K154" s="7">
        <f>G154*D154</f>
        <v/>
      </c>
      <c r="L154" s="2">
        <f>COUNTIFS(RATES!$A:$A,$A154,RATES!$B:$B,"&lt;="&amp;MonthStart,RATES!$C:$C,"&gt;="&amp;MonthEnd)</f>
        <v/>
      </c>
    </row>
    <row r="155">
      <c r="A155" s="2" t="inlineStr">
        <is>
          <t>149TE - Warren (TSPLOST Exempt)</t>
        </is>
      </c>
      <c r="B155" s="2" t="inlineStr">
        <is>
          <t>WARREN</t>
        </is>
      </c>
      <c r="C155" s="13">
        <f>IF($L155=1,SUMIFS(RATES!$F:$F,RATES!$A:$A,$A155,RATES!$B:$B,"&lt;="&amp;MonthStart,RATES!$C:$C,"&gt;="&amp;MonthEnd),0)</f>
        <v/>
      </c>
      <c r="D155" s="13">
        <f>IF($L155=1,SUMIFS(RATES!$E:$E,RATES!$A:$A,$A155,RATES!$B:$B,"&lt;="&amp;MonthStart,RATES!$C:$C,"&gt;="&amp;MonthEnd),0)</f>
        <v/>
      </c>
      <c r="E155" s="7">
        <f>SUMIFS('AR SALES'!$Y$2:$Y$2501,'AR SALES'!$AI$2:$AI$2501,$A155,'AR SALES'!$AD$2:$AD$2501,"OFF")</f>
        <v/>
      </c>
      <c r="F155" s="7">
        <f>SUMIFS('AR SALES'!$Y$2:$Y$2501,'AR SALES'!$AI$2:$AI$2501,$A155,'AR SALES'!$AD$2:$AD$2501,"OFF",'AR SALES'!$J$2:$J$2501,"&lt;&gt;")</f>
        <v/>
      </c>
      <c r="G155" s="7">
        <f>E155-F155</f>
        <v/>
      </c>
      <c r="H155" s="7">
        <f>SUMIFS('AR SALES'!$AA$2:$AA$2501,'AR SALES'!$AI$2:$AI$2501,$A155,'AR SALES'!$AD$2:$AD$2501,"OFF")</f>
        <v/>
      </c>
      <c r="I155" s="7">
        <f>G155*C155</f>
        <v/>
      </c>
      <c r="J155" s="7">
        <f>H155-I155</f>
        <v/>
      </c>
      <c r="K155" s="7">
        <f>G155*D155</f>
        <v/>
      </c>
      <c r="L155" s="2">
        <f>COUNTIFS(RATES!$A:$A,$A155,RATES!$B:$B,"&lt;="&amp;MonthStart,RATES!$C:$C,"&gt;="&amp;MonthEnd)</f>
        <v/>
      </c>
    </row>
    <row r="156">
      <c r="A156" s="2" t="inlineStr">
        <is>
          <t>150TE - Washington (TSPLOST Exempt)</t>
        </is>
      </c>
      <c r="B156" s="2" t="inlineStr">
        <is>
          <t>WASHINGTON</t>
        </is>
      </c>
      <c r="C156" s="13">
        <f>IF($L156=1,SUMIFS(RATES!$F:$F,RATES!$A:$A,$A156,RATES!$B:$B,"&lt;="&amp;MonthStart,RATES!$C:$C,"&gt;="&amp;MonthEnd),0)</f>
        <v/>
      </c>
      <c r="D156" s="13">
        <f>IF($L156=1,SUMIFS(RATES!$E:$E,RATES!$A:$A,$A156,RATES!$B:$B,"&lt;="&amp;MonthStart,RATES!$C:$C,"&gt;="&amp;MonthEnd),0)</f>
        <v/>
      </c>
      <c r="E156" s="7">
        <f>SUMIFS('AR SALES'!$Y$2:$Y$2501,'AR SALES'!$AI$2:$AI$2501,$A156,'AR SALES'!$AD$2:$AD$2501,"OFF")</f>
        <v/>
      </c>
      <c r="F156" s="7">
        <f>SUMIFS('AR SALES'!$Y$2:$Y$2501,'AR SALES'!$AI$2:$AI$2501,$A156,'AR SALES'!$AD$2:$AD$2501,"OFF",'AR SALES'!$J$2:$J$2501,"&lt;&gt;")</f>
        <v/>
      </c>
      <c r="G156" s="7">
        <f>E156-F156</f>
        <v/>
      </c>
      <c r="H156" s="7">
        <f>SUMIFS('AR SALES'!$AA$2:$AA$2501,'AR SALES'!$AI$2:$AI$2501,$A156,'AR SALES'!$AD$2:$AD$2501,"OFF")</f>
        <v/>
      </c>
      <c r="I156" s="7">
        <f>G156*C156</f>
        <v/>
      </c>
      <c r="J156" s="7">
        <f>H156-I156</f>
        <v/>
      </c>
      <c r="K156" s="7">
        <f>G156*D156</f>
        <v/>
      </c>
      <c r="L156" s="2">
        <f>COUNTIFS(RATES!$A:$A,$A156,RATES!$B:$B,"&lt;="&amp;MonthStart,RATES!$C:$C,"&gt;="&amp;MonthEnd)</f>
        <v/>
      </c>
    </row>
    <row r="157">
      <c r="A157" s="2" t="inlineStr">
        <is>
          <t>151TE - Wayne (TSPLOST Exempt)</t>
        </is>
      </c>
      <c r="B157" s="2" t="inlineStr">
        <is>
          <t>WAYNE</t>
        </is>
      </c>
      <c r="C157" s="13">
        <f>IF($L157=1,SUMIFS(RATES!$F:$F,RATES!$A:$A,$A157,RATES!$B:$B,"&lt;="&amp;MonthStart,RATES!$C:$C,"&gt;="&amp;MonthEnd),0)</f>
        <v/>
      </c>
      <c r="D157" s="13">
        <f>IF($L157=1,SUMIFS(RATES!$E:$E,RATES!$A:$A,$A157,RATES!$B:$B,"&lt;="&amp;MonthStart,RATES!$C:$C,"&gt;="&amp;MonthEnd),0)</f>
        <v/>
      </c>
      <c r="E157" s="7">
        <f>SUMIFS('AR SALES'!$Y$2:$Y$2501,'AR SALES'!$AI$2:$AI$2501,$A157,'AR SALES'!$AD$2:$AD$2501,"OFF")</f>
        <v/>
      </c>
      <c r="F157" s="7">
        <f>SUMIFS('AR SALES'!$Y$2:$Y$2501,'AR SALES'!$AI$2:$AI$2501,$A157,'AR SALES'!$AD$2:$AD$2501,"OFF",'AR SALES'!$J$2:$J$2501,"&lt;&gt;")</f>
        <v/>
      </c>
      <c r="G157" s="7">
        <f>E157-F157</f>
        <v/>
      </c>
      <c r="H157" s="7">
        <f>SUMIFS('AR SALES'!$AA$2:$AA$2501,'AR SALES'!$AI$2:$AI$2501,$A157,'AR SALES'!$AD$2:$AD$2501,"OFF")</f>
        <v/>
      </c>
      <c r="I157" s="7">
        <f>G157*C157</f>
        <v/>
      </c>
      <c r="J157" s="7">
        <f>H157-I157</f>
        <v/>
      </c>
      <c r="K157" s="7">
        <f>G157*D157</f>
        <v/>
      </c>
      <c r="L157" s="2">
        <f>COUNTIFS(RATES!$A:$A,$A157,RATES!$B:$B,"&lt;="&amp;MonthStart,RATES!$C:$C,"&gt;="&amp;MonthEnd)</f>
        <v/>
      </c>
    </row>
    <row r="158">
      <c r="A158" s="2" t="inlineStr">
        <is>
          <t>152TE - Webster (TSPLOST Exempt)</t>
        </is>
      </c>
      <c r="B158" s="2" t="inlineStr">
        <is>
          <t>WEBSTER</t>
        </is>
      </c>
      <c r="C158" s="13">
        <f>IF($L158=1,SUMIFS(RATES!$F:$F,RATES!$A:$A,$A158,RATES!$B:$B,"&lt;="&amp;MonthStart,RATES!$C:$C,"&gt;="&amp;MonthEnd),0)</f>
        <v/>
      </c>
      <c r="D158" s="13">
        <f>IF($L158=1,SUMIFS(RATES!$E:$E,RATES!$A:$A,$A158,RATES!$B:$B,"&lt;="&amp;MonthStart,RATES!$C:$C,"&gt;="&amp;MonthEnd),0)</f>
        <v/>
      </c>
      <c r="E158" s="7">
        <f>SUMIFS('AR SALES'!$Y$2:$Y$2501,'AR SALES'!$AI$2:$AI$2501,$A158,'AR SALES'!$AD$2:$AD$2501,"OFF")</f>
        <v/>
      </c>
      <c r="F158" s="7">
        <f>SUMIFS('AR SALES'!$Y$2:$Y$2501,'AR SALES'!$AI$2:$AI$2501,$A158,'AR SALES'!$AD$2:$AD$2501,"OFF",'AR SALES'!$J$2:$J$2501,"&lt;&gt;")</f>
        <v/>
      </c>
      <c r="G158" s="7">
        <f>E158-F158</f>
        <v/>
      </c>
      <c r="H158" s="7">
        <f>SUMIFS('AR SALES'!$AA$2:$AA$2501,'AR SALES'!$AI$2:$AI$2501,$A158,'AR SALES'!$AD$2:$AD$2501,"OFF")</f>
        <v/>
      </c>
      <c r="I158" s="7">
        <f>G158*C158</f>
        <v/>
      </c>
      <c r="J158" s="7">
        <f>H158-I158</f>
        <v/>
      </c>
      <c r="K158" s="7">
        <f>G158*D158</f>
        <v/>
      </c>
      <c r="L158" s="2">
        <f>COUNTIFS(RATES!$A:$A,$A158,RATES!$B:$B,"&lt;="&amp;MonthStart,RATES!$C:$C,"&gt;="&amp;MonthEnd)</f>
        <v/>
      </c>
    </row>
    <row r="159">
      <c r="A159" s="2" t="inlineStr">
        <is>
          <t>153TE - Wheeler (TSPLOST Exempt)</t>
        </is>
      </c>
      <c r="B159" s="2" t="inlineStr">
        <is>
          <t>WHEELER</t>
        </is>
      </c>
      <c r="C159" s="13">
        <f>IF($L159=1,SUMIFS(RATES!$F:$F,RATES!$A:$A,$A159,RATES!$B:$B,"&lt;="&amp;MonthStart,RATES!$C:$C,"&gt;="&amp;MonthEnd),0)</f>
        <v/>
      </c>
      <c r="D159" s="13">
        <f>IF($L159=1,SUMIFS(RATES!$E:$E,RATES!$A:$A,$A159,RATES!$B:$B,"&lt;="&amp;MonthStart,RATES!$C:$C,"&gt;="&amp;MonthEnd),0)</f>
        <v/>
      </c>
      <c r="E159" s="7">
        <f>SUMIFS('AR SALES'!$Y$2:$Y$2501,'AR SALES'!$AI$2:$AI$2501,$A159,'AR SALES'!$AD$2:$AD$2501,"OFF")</f>
        <v/>
      </c>
      <c r="F159" s="7">
        <f>SUMIFS('AR SALES'!$Y$2:$Y$2501,'AR SALES'!$AI$2:$AI$2501,$A159,'AR SALES'!$AD$2:$AD$2501,"OFF",'AR SALES'!$J$2:$J$2501,"&lt;&gt;")</f>
        <v/>
      </c>
      <c r="G159" s="7">
        <f>E159-F159</f>
        <v/>
      </c>
      <c r="H159" s="7">
        <f>SUMIFS('AR SALES'!$AA$2:$AA$2501,'AR SALES'!$AI$2:$AI$2501,$A159,'AR SALES'!$AD$2:$AD$2501,"OFF")</f>
        <v/>
      </c>
      <c r="I159" s="7">
        <f>G159*C159</f>
        <v/>
      </c>
      <c r="J159" s="7">
        <f>H159-I159</f>
        <v/>
      </c>
      <c r="K159" s="7">
        <f>G159*D159</f>
        <v/>
      </c>
      <c r="L159" s="2">
        <f>COUNTIFS(RATES!$A:$A,$A159,RATES!$B:$B,"&lt;="&amp;MonthStart,RATES!$C:$C,"&gt;="&amp;MonthEnd)</f>
        <v/>
      </c>
    </row>
    <row r="160">
      <c r="A160" s="2" t="inlineStr">
        <is>
          <t>154 - White</t>
        </is>
      </c>
      <c r="B160" s="2" t="inlineStr">
        <is>
          <t>WHITE</t>
        </is>
      </c>
      <c r="C160" s="13">
        <f>IF($L160=1,SUMIFS(RATES!$F:$F,RATES!$A:$A,$A160,RATES!$B:$B,"&lt;="&amp;MonthStart,RATES!$C:$C,"&gt;="&amp;MonthEnd),0)</f>
        <v/>
      </c>
      <c r="D160" s="13">
        <f>IF($L160=1,SUMIFS(RATES!$E:$E,RATES!$A:$A,$A160,RATES!$B:$B,"&lt;="&amp;MonthStart,RATES!$C:$C,"&gt;="&amp;MonthEnd),0)</f>
        <v/>
      </c>
      <c r="E160" s="7">
        <f>SUMIFS('AR SALES'!$Y$2:$Y$2501,'AR SALES'!$AI$2:$AI$2501,$A160,'AR SALES'!$AD$2:$AD$2501,"OFF")</f>
        <v/>
      </c>
      <c r="F160" s="7">
        <f>SUMIFS('AR SALES'!$Y$2:$Y$2501,'AR SALES'!$AI$2:$AI$2501,$A160,'AR SALES'!$AD$2:$AD$2501,"OFF",'AR SALES'!$J$2:$J$2501,"&lt;&gt;")</f>
        <v/>
      </c>
      <c r="G160" s="7">
        <f>E160-F160</f>
        <v/>
      </c>
      <c r="H160" s="7">
        <f>SUMIFS('AR SALES'!$AA$2:$AA$2501,'AR SALES'!$AI$2:$AI$2501,$A160,'AR SALES'!$AD$2:$AD$2501,"OFF")</f>
        <v/>
      </c>
      <c r="I160" s="7">
        <f>G160*C160</f>
        <v/>
      </c>
      <c r="J160" s="7">
        <f>H160-I160</f>
        <v/>
      </c>
      <c r="K160" s="7">
        <f>G160*D160</f>
        <v/>
      </c>
      <c r="L160" s="2">
        <f>COUNTIFS(RATES!$A:$A,$A160,RATES!$B:$B,"&lt;="&amp;MonthStart,RATES!$C:$C,"&gt;="&amp;MonthEnd)</f>
        <v/>
      </c>
    </row>
    <row r="161">
      <c r="A161" s="2" t="inlineStr">
        <is>
          <t>155 - Whitfield</t>
        </is>
      </c>
      <c r="B161" s="2" t="inlineStr">
        <is>
          <t>WHITFIELD</t>
        </is>
      </c>
      <c r="C161" s="13">
        <f>IF($L161=1,SUMIFS(RATES!$F:$F,RATES!$A:$A,$A161,RATES!$B:$B,"&lt;="&amp;MonthStart,RATES!$C:$C,"&gt;="&amp;MonthEnd),0)</f>
        <v/>
      </c>
      <c r="D161" s="13">
        <f>IF($L161=1,SUMIFS(RATES!$E:$E,RATES!$A:$A,$A161,RATES!$B:$B,"&lt;="&amp;MonthStart,RATES!$C:$C,"&gt;="&amp;MonthEnd),0)</f>
        <v/>
      </c>
      <c r="E161" s="7">
        <f>SUMIFS('AR SALES'!$Y$2:$Y$2501,'AR SALES'!$AI$2:$AI$2501,$A161,'AR SALES'!$AD$2:$AD$2501,"OFF")</f>
        <v/>
      </c>
      <c r="F161" s="7">
        <f>SUMIFS('AR SALES'!$Y$2:$Y$2501,'AR SALES'!$AI$2:$AI$2501,$A161,'AR SALES'!$AD$2:$AD$2501,"OFF",'AR SALES'!$J$2:$J$2501,"&lt;&gt;")</f>
        <v/>
      </c>
      <c r="G161" s="7">
        <f>E161-F161</f>
        <v/>
      </c>
      <c r="H161" s="7">
        <f>SUMIFS('AR SALES'!$AA$2:$AA$2501,'AR SALES'!$AI$2:$AI$2501,$A161,'AR SALES'!$AD$2:$AD$2501,"OFF")</f>
        <v/>
      </c>
      <c r="I161" s="7">
        <f>G161*C161</f>
        <v/>
      </c>
      <c r="J161" s="7">
        <f>H161-I161</f>
        <v/>
      </c>
      <c r="K161" s="7">
        <f>G161*D161</f>
        <v/>
      </c>
      <c r="L161" s="2">
        <f>COUNTIFS(RATES!$A:$A,$A161,RATES!$B:$B,"&lt;="&amp;MonthStart,RATES!$C:$C,"&gt;="&amp;MonthEnd)</f>
        <v/>
      </c>
    </row>
    <row r="162">
      <c r="A162" s="2" t="inlineStr">
        <is>
          <t>156TE - Wilcox (TSPLOST Exempt)</t>
        </is>
      </c>
      <c r="B162" s="2" t="inlineStr">
        <is>
          <t>WILCOX</t>
        </is>
      </c>
      <c r="C162" s="13">
        <f>IF($L162=1,SUMIFS(RATES!$F:$F,RATES!$A:$A,$A162,RATES!$B:$B,"&lt;="&amp;MonthStart,RATES!$C:$C,"&gt;="&amp;MonthEnd),0)</f>
        <v/>
      </c>
      <c r="D162" s="13">
        <f>IF($L162=1,SUMIFS(RATES!$E:$E,RATES!$A:$A,$A162,RATES!$B:$B,"&lt;="&amp;MonthStart,RATES!$C:$C,"&gt;="&amp;MonthEnd),0)</f>
        <v/>
      </c>
      <c r="E162" s="7">
        <f>SUMIFS('AR SALES'!$Y$2:$Y$2501,'AR SALES'!$AI$2:$AI$2501,$A162,'AR SALES'!$AD$2:$AD$2501,"OFF")</f>
        <v/>
      </c>
      <c r="F162" s="7">
        <f>SUMIFS('AR SALES'!$Y$2:$Y$2501,'AR SALES'!$AI$2:$AI$2501,$A162,'AR SALES'!$AD$2:$AD$2501,"OFF",'AR SALES'!$J$2:$J$2501,"&lt;&gt;")</f>
        <v/>
      </c>
      <c r="G162" s="7">
        <f>E162-F162</f>
        <v/>
      </c>
      <c r="H162" s="7">
        <f>SUMIFS('AR SALES'!$AA$2:$AA$2501,'AR SALES'!$AI$2:$AI$2501,$A162,'AR SALES'!$AD$2:$AD$2501,"OFF")</f>
        <v/>
      </c>
      <c r="I162" s="7">
        <f>G162*C162</f>
        <v/>
      </c>
      <c r="J162" s="7">
        <f>H162-I162</f>
        <v/>
      </c>
      <c r="K162" s="7">
        <f>G162*D162</f>
        <v/>
      </c>
      <c r="L162" s="2">
        <f>COUNTIFS(RATES!$A:$A,$A162,RATES!$B:$B,"&lt;="&amp;MonthStart,RATES!$C:$C,"&gt;="&amp;MonthEnd)</f>
        <v/>
      </c>
    </row>
    <row r="163">
      <c r="A163" s="2" t="inlineStr">
        <is>
          <t>157TE - Wilkes (TSPLOST Exempt)</t>
        </is>
      </c>
      <c r="B163" s="2" t="inlineStr">
        <is>
          <t>WILKES</t>
        </is>
      </c>
      <c r="C163" s="13">
        <f>IF($L163=1,SUMIFS(RATES!$F:$F,RATES!$A:$A,$A163,RATES!$B:$B,"&lt;="&amp;MonthStart,RATES!$C:$C,"&gt;="&amp;MonthEnd),0)</f>
        <v/>
      </c>
      <c r="D163" s="13">
        <f>IF($L163=1,SUMIFS(RATES!$E:$E,RATES!$A:$A,$A163,RATES!$B:$B,"&lt;="&amp;MonthStart,RATES!$C:$C,"&gt;="&amp;MonthEnd),0)</f>
        <v/>
      </c>
      <c r="E163" s="7">
        <f>SUMIFS('AR SALES'!$Y$2:$Y$2501,'AR SALES'!$AI$2:$AI$2501,$A163,'AR SALES'!$AD$2:$AD$2501,"OFF")</f>
        <v/>
      </c>
      <c r="F163" s="7">
        <f>SUMIFS('AR SALES'!$Y$2:$Y$2501,'AR SALES'!$AI$2:$AI$2501,$A163,'AR SALES'!$AD$2:$AD$2501,"OFF",'AR SALES'!$J$2:$J$2501,"&lt;&gt;")</f>
        <v/>
      </c>
      <c r="G163" s="7">
        <f>E163-F163</f>
        <v/>
      </c>
      <c r="H163" s="7">
        <f>SUMIFS('AR SALES'!$AA$2:$AA$2501,'AR SALES'!$AI$2:$AI$2501,$A163,'AR SALES'!$AD$2:$AD$2501,"OFF")</f>
        <v/>
      </c>
      <c r="I163" s="7">
        <f>G163*C163</f>
        <v/>
      </c>
      <c r="J163" s="7">
        <f>H163-I163</f>
        <v/>
      </c>
      <c r="K163" s="7">
        <f>G163*D163</f>
        <v/>
      </c>
      <c r="L163" s="2">
        <f>COUNTIFS(RATES!$A:$A,$A163,RATES!$B:$B,"&lt;="&amp;MonthStart,RATES!$C:$C,"&gt;="&amp;MonthEnd)</f>
        <v/>
      </c>
    </row>
    <row r="164">
      <c r="A164" s="2" t="inlineStr">
        <is>
          <t>158 - Wilkinson</t>
        </is>
      </c>
      <c r="B164" s="2" t="inlineStr">
        <is>
          <t>WILKINSON</t>
        </is>
      </c>
      <c r="C164" s="13">
        <f>IF($L164=1,SUMIFS(RATES!$F:$F,RATES!$A:$A,$A164,RATES!$B:$B,"&lt;="&amp;MonthStart,RATES!$C:$C,"&gt;="&amp;MonthEnd),0)</f>
        <v/>
      </c>
      <c r="D164" s="13">
        <f>IF($L164=1,SUMIFS(RATES!$E:$E,RATES!$A:$A,$A164,RATES!$B:$B,"&lt;="&amp;MonthStart,RATES!$C:$C,"&gt;="&amp;MonthEnd),0)</f>
        <v/>
      </c>
      <c r="E164" s="7">
        <f>SUMIFS('AR SALES'!$Y$2:$Y$2501,'AR SALES'!$AI$2:$AI$2501,$A164,'AR SALES'!$AD$2:$AD$2501,"OFF")</f>
        <v/>
      </c>
      <c r="F164" s="7">
        <f>SUMIFS('AR SALES'!$Y$2:$Y$2501,'AR SALES'!$AI$2:$AI$2501,$A164,'AR SALES'!$AD$2:$AD$2501,"OFF",'AR SALES'!$J$2:$J$2501,"&lt;&gt;")</f>
        <v/>
      </c>
      <c r="G164" s="7">
        <f>E164-F164</f>
        <v/>
      </c>
      <c r="H164" s="7">
        <f>SUMIFS('AR SALES'!$AA$2:$AA$2501,'AR SALES'!$AI$2:$AI$2501,$A164,'AR SALES'!$AD$2:$AD$2501,"OFF")</f>
        <v/>
      </c>
      <c r="I164" s="7">
        <f>G164*C164</f>
        <v/>
      </c>
      <c r="J164" s="7">
        <f>H164-I164</f>
        <v/>
      </c>
      <c r="K164" s="7">
        <f>G164*D164</f>
        <v/>
      </c>
      <c r="L164" s="2">
        <f>COUNTIFS(RATES!$A:$A,$A164,RATES!$B:$B,"&lt;="&amp;MonthStart,RATES!$C:$C,"&gt;="&amp;MonthEnd)</f>
        <v/>
      </c>
    </row>
    <row r="165">
      <c r="A165" s="2" t="inlineStr">
        <is>
          <t>159TE - Worth (TSPLOST Exempt)</t>
        </is>
      </c>
      <c r="B165" s="2" t="inlineStr">
        <is>
          <t>WORTH</t>
        </is>
      </c>
      <c r="C165" s="13">
        <f>IF($L165=1,SUMIFS(RATES!$F:$F,RATES!$A:$A,$A165,RATES!$B:$B,"&lt;="&amp;MonthStart,RATES!$C:$C,"&gt;="&amp;MonthEnd),0)</f>
        <v/>
      </c>
      <c r="D165" s="13">
        <f>IF($L165=1,SUMIFS(RATES!$E:$E,RATES!$A:$A,$A165,RATES!$B:$B,"&lt;="&amp;MonthStart,RATES!$C:$C,"&gt;="&amp;MonthEnd),0)</f>
        <v/>
      </c>
      <c r="E165" s="7">
        <f>SUMIFS('AR SALES'!$Y$2:$Y$2501,'AR SALES'!$AI$2:$AI$2501,$A165,'AR SALES'!$AD$2:$AD$2501,"OFF")</f>
        <v/>
      </c>
      <c r="F165" s="7">
        <f>SUMIFS('AR SALES'!$Y$2:$Y$2501,'AR SALES'!$AI$2:$AI$2501,$A165,'AR SALES'!$AD$2:$AD$2501,"OFF",'AR SALES'!$J$2:$J$2501,"&lt;&gt;")</f>
        <v/>
      </c>
      <c r="G165" s="7">
        <f>E165-F165</f>
        <v/>
      </c>
      <c r="H165" s="7">
        <f>SUMIFS('AR SALES'!$AA$2:$AA$2501,'AR SALES'!$AI$2:$AI$2501,$A165,'AR SALES'!$AD$2:$AD$2501,"OFF")</f>
        <v/>
      </c>
      <c r="I165" s="7">
        <f>G165*C165</f>
        <v/>
      </c>
      <c r="J165" s="7">
        <f>H165-I165</f>
        <v/>
      </c>
      <c r="K165" s="7">
        <f>G165*D165</f>
        <v/>
      </c>
      <c r="L165" s="2">
        <f>COUNTIFS(RATES!$A:$A,$A165,RATES!$B:$B,"&lt;="&amp;MonthStart,RATES!$C:$C,"&gt;="&amp;MonthEnd)</f>
        <v/>
      </c>
    </row>
    <row r="166">
      <c r="A166" s="2" t="inlineStr">
        <is>
          <t>800TE - Fulton - City of Hapeville (TSPLOST Exempt)</t>
        </is>
      </c>
      <c r="B166" s="2" t="inlineStr">
        <is>
          <t>FULTON (HAPEVILLE)</t>
        </is>
      </c>
      <c r="C166" s="13">
        <f>IF($L166=1,SUMIFS(RATES!$F:$F,RATES!$A:$A,$A166,RATES!$B:$B,"&lt;="&amp;MonthStart,RATES!$C:$C,"&gt;="&amp;MonthEnd),0)</f>
        <v/>
      </c>
      <c r="D166" s="13">
        <f>IF($L166=1,SUMIFS(RATES!$E:$E,RATES!$A:$A,$A166,RATES!$B:$B,"&lt;="&amp;MonthStart,RATES!$C:$C,"&gt;="&amp;MonthEnd),0)</f>
        <v/>
      </c>
      <c r="E166" s="7">
        <f>SUMIFS('AR SALES'!$Y$2:$Y$2501,'AR SALES'!$AI$2:$AI$2501,$A166,'AR SALES'!$AD$2:$AD$2501,"OFF")</f>
        <v/>
      </c>
      <c r="F166" s="7">
        <f>SUMIFS('AR SALES'!$Y$2:$Y$2501,'AR SALES'!$AI$2:$AI$2501,$A166,'AR SALES'!$AD$2:$AD$2501,"OFF",'AR SALES'!$J$2:$J$2501,"&lt;&gt;")</f>
        <v/>
      </c>
      <c r="G166" s="7">
        <f>E166-F166</f>
        <v/>
      </c>
      <c r="H166" s="7">
        <f>SUMIFS('AR SALES'!$AA$2:$AA$2501,'AR SALES'!$AI$2:$AI$2501,$A166,'AR SALES'!$AD$2:$AD$2501,"OFF")</f>
        <v/>
      </c>
      <c r="I166" s="7">
        <f>G166*C166</f>
        <v/>
      </c>
      <c r="J166" s="7">
        <f>H166-I166</f>
        <v/>
      </c>
      <c r="K166" s="7">
        <f>G166*D166</f>
        <v/>
      </c>
      <c r="L166" s="2">
        <f>COUNTIFS(RATES!$A:$A,$A166,RATES!$B:$B,"&lt;="&amp;MonthStart,RATES!$C:$C,"&gt;="&amp;MonthEnd)</f>
        <v/>
      </c>
    </row>
    <row r="167">
      <c r="A167" s="2" t="inlineStr">
        <is>
          <t>801TE - Fulton - City of College Park (TSPLOST Exempt)</t>
        </is>
      </c>
      <c r="B167" s="2" t="inlineStr">
        <is>
          <t>FULTON (COLLEGE PARK)</t>
        </is>
      </c>
      <c r="C167" s="13">
        <f>IF($L167=1,SUMIFS(RATES!$F:$F,RATES!$A:$A,$A167,RATES!$B:$B,"&lt;="&amp;MonthStart,RATES!$C:$C,"&gt;="&amp;MonthEnd),0)</f>
        <v/>
      </c>
      <c r="D167" s="13">
        <f>IF($L167=1,SUMIFS(RATES!$E:$E,RATES!$A:$A,$A167,RATES!$B:$B,"&lt;="&amp;MonthStart,RATES!$C:$C,"&gt;="&amp;MonthEnd),0)</f>
        <v/>
      </c>
      <c r="E167" s="7">
        <f>SUMIFS('AR SALES'!$Y$2:$Y$2501,'AR SALES'!$AI$2:$AI$2501,$A167,'AR SALES'!$AD$2:$AD$2501,"OFF")</f>
        <v/>
      </c>
      <c r="F167" s="7">
        <f>SUMIFS('AR SALES'!$Y$2:$Y$2501,'AR SALES'!$AI$2:$AI$2501,$A167,'AR SALES'!$AD$2:$AD$2501,"OFF",'AR SALES'!$J$2:$J$2501,"&lt;&gt;")</f>
        <v/>
      </c>
      <c r="G167" s="7">
        <f>E167-F167</f>
        <v/>
      </c>
      <c r="H167" s="7">
        <f>SUMIFS('AR SALES'!$AA$2:$AA$2501,'AR SALES'!$AI$2:$AI$2501,$A167,'AR SALES'!$AD$2:$AD$2501,"OFF")</f>
        <v/>
      </c>
      <c r="I167" s="7">
        <f>G167*C167</f>
        <v/>
      </c>
      <c r="J167" s="7">
        <f>H167-I167</f>
        <v/>
      </c>
      <c r="K167" s="7">
        <f>G167*D167</f>
        <v/>
      </c>
      <c r="L167" s="2">
        <f>COUNTIFS(RATES!$A:$A,$A167,RATES!$B:$B,"&lt;="&amp;MonthStart,RATES!$C:$C,"&gt;="&amp;MonthEnd)</f>
        <v/>
      </c>
    </row>
    <row r="168">
      <c r="A168" s="2" t="inlineStr">
        <is>
          <t>802TE - Fulton - City of East Point (TSPLOST Exempt)</t>
        </is>
      </c>
      <c r="B168" s="2" t="inlineStr">
        <is>
          <t>FULTON (EAST POINT)</t>
        </is>
      </c>
      <c r="C168" s="13">
        <f>IF($L168=1,SUMIFS(RATES!$F:$F,RATES!$A:$A,$A168,RATES!$B:$B,"&lt;="&amp;MonthStart,RATES!$C:$C,"&gt;="&amp;MonthEnd),0)</f>
        <v/>
      </c>
      <c r="D168" s="13">
        <f>IF($L168=1,SUMIFS(RATES!$E:$E,RATES!$A:$A,$A168,RATES!$B:$B,"&lt;="&amp;MonthStart,RATES!$C:$C,"&gt;="&amp;MonthEnd),0)</f>
        <v/>
      </c>
      <c r="E168" s="7">
        <f>SUMIFS('AR SALES'!$Y$2:$Y$2501,'AR SALES'!$AI$2:$AI$2501,$A168,'AR SALES'!$AD$2:$AD$2501,"OFF")</f>
        <v/>
      </c>
      <c r="F168" s="7">
        <f>SUMIFS('AR SALES'!$Y$2:$Y$2501,'AR SALES'!$AI$2:$AI$2501,$A168,'AR SALES'!$AD$2:$AD$2501,"OFF",'AR SALES'!$J$2:$J$2501,"&lt;&gt;")</f>
        <v/>
      </c>
      <c r="G168" s="7">
        <f>E168-F168</f>
        <v/>
      </c>
      <c r="H168" s="7">
        <f>SUMIFS('AR SALES'!$AA$2:$AA$2501,'AR SALES'!$AI$2:$AI$2501,$A168,'AR SALES'!$AD$2:$AD$2501,"OFF")</f>
        <v/>
      </c>
      <c r="I168" s="7">
        <f>G168*C168</f>
        <v/>
      </c>
      <c r="J168" s="7">
        <f>H168-I168</f>
        <v/>
      </c>
      <c r="K168" s="7">
        <f>G168*D168</f>
        <v/>
      </c>
      <c r="L168" s="2">
        <f>COUNTIFS(RATES!$A:$A,$A168,RATES!$B:$B,"&lt;="&amp;MonthStart,RATES!$C:$C,"&gt;="&amp;MonthEnd)</f>
        <v/>
      </c>
    </row>
    <row r="169">
      <c r="A169" s="2" t="inlineStr">
        <is>
          <t>803TE - City of Atlanta Centennial Yards (TSPLOST Exempt)</t>
        </is>
      </c>
      <c r="B169" s="2" t="inlineStr">
        <is>
          <t>ATLANTA (CENTENNIAL YARDS)</t>
        </is>
      </c>
      <c r="C169" s="13">
        <f>IF($L169=1,SUMIFS(RATES!$F:$F,RATES!$A:$A,$A169,RATES!$B:$B,"&lt;="&amp;MonthStart,RATES!$C:$C,"&gt;="&amp;MonthEnd),0)</f>
        <v/>
      </c>
      <c r="D169" s="13">
        <f>IF($L169=1,SUMIFS(RATES!$E:$E,RATES!$A:$A,$A169,RATES!$B:$B,"&lt;="&amp;MonthStart,RATES!$C:$C,"&gt;="&amp;MonthEnd),0)</f>
        <v/>
      </c>
      <c r="E169" s="7">
        <f>SUMIFS('AR SALES'!$Y$2:$Y$2501,'AR SALES'!$AI$2:$AI$2501,$A169,'AR SALES'!$AD$2:$AD$2501,"OFF")</f>
        <v/>
      </c>
      <c r="F169" s="7">
        <f>SUMIFS('AR SALES'!$Y$2:$Y$2501,'AR SALES'!$AI$2:$AI$2501,$A169,'AR SALES'!$AD$2:$AD$2501,"OFF",'AR SALES'!$J$2:$J$2501,"&lt;&gt;")</f>
        <v/>
      </c>
      <c r="G169" s="7">
        <f>E169-F169</f>
        <v/>
      </c>
      <c r="H169" s="7">
        <f>SUMIFS('AR SALES'!$AA$2:$AA$2501,'AR SALES'!$AI$2:$AI$2501,$A169,'AR SALES'!$AD$2:$AD$2501,"OFF")</f>
        <v/>
      </c>
      <c r="I169" s="7">
        <f>G169*C169</f>
        <v/>
      </c>
      <c r="J169" s="7">
        <f>H169-I169</f>
        <v/>
      </c>
      <c r="K169" s="7">
        <f>G169*D169</f>
        <v/>
      </c>
      <c r="L169" s="2">
        <f>COUNTIFS(RATES!$A:$A,$A169,RATES!$B:$B,"&lt;="&amp;MonthStart,RATES!$C:$C,"&gt;="&amp;MonthEnd)</f>
        <v/>
      </c>
    </row>
    <row r="170">
      <c r="A170" s="2" t="inlineStr">
        <is>
          <t>804 - Clayton - City of College Park</t>
        </is>
      </c>
      <c r="B170" s="2" t="inlineStr">
        <is>
          <t>CLAYTON (COLLEGE PARK)</t>
        </is>
      </c>
      <c r="C170" s="13">
        <f>IF($L170=1,SUMIFS(RATES!$F:$F,RATES!$A:$A,$A170,RATES!$B:$B,"&lt;="&amp;MonthStart,RATES!$C:$C,"&gt;="&amp;MonthEnd),0)</f>
        <v/>
      </c>
      <c r="D170" s="13">
        <f>IF($L170=1,SUMIFS(RATES!$E:$E,RATES!$A:$A,$A170,RATES!$B:$B,"&lt;="&amp;MonthStart,RATES!$C:$C,"&gt;="&amp;MonthEnd),0)</f>
        <v/>
      </c>
      <c r="E170" s="7">
        <f>SUMIFS('AR SALES'!$Y$2:$Y$2501,'AR SALES'!$AI$2:$AI$2501,$A170,'AR SALES'!$AD$2:$AD$2501,"OFF")</f>
        <v/>
      </c>
      <c r="F170" s="7">
        <f>SUMIFS('AR SALES'!$Y$2:$Y$2501,'AR SALES'!$AI$2:$AI$2501,$A170,'AR SALES'!$AD$2:$AD$2501,"OFF",'AR SALES'!$J$2:$J$2501,"&lt;&gt;")</f>
        <v/>
      </c>
      <c r="G170" s="7">
        <f>E170-F170</f>
        <v/>
      </c>
      <c r="H170" s="7">
        <f>SUMIFS('AR SALES'!$AA$2:$AA$2501,'AR SALES'!$AI$2:$AI$2501,$A170,'AR SALES'!$AD$2:$AD$2501,"OFF")</f>
        <v/>
      </c>
      <c r="I170" s="7">
        <f>G170*C170</f>
        <v/>
      </c>
      <c r="J170" s="7">
        <f>H170-I170</f>
        <v/>
      </c>
      <c r="K170" s="7">
        <f>G170*D170</f>
        <v/>
      </c>
      <c r="L170" s="2">
        <f>COUNTIFS(RATES!$A:$A,$A170,RATES!$B:$B,"&lt;="&amp;MonthStart,RATES!$C:$C,"&gt;="&amp;MonthEnd)</f>
        <v/>
      </c>
    </row>
    <row r="173">
      <c r="A173" s="3" t="inlineStr">
        <is>
          <t>Cross-check against the TERSE (dyed diesel, product cost plus fees)</t>
        </is>
      </c>
      <c r="E173" s="3" t="inlineStr">
        <is>
          <t>TERSE says</t>
        </is>
      </c>
      <c r="F173" s="3" t="inlineStr">
        <is>
          <t>return says</t>
        </is>
      </c>
      <c r="G173" s="3" t="inlineStr">
        <is>
          <t>difference</t>
        </is>
      </c>
    </row>
    <row r="174">
      <c r="A174" s="2" t="inlineStr">
        <is>
          <t>TERSE dyed, taxed lines</t>
        </is>
      </c>
      <c r="E174" s="7">
        <f>SUMIFS(TERSE!$AE$2:$AE$4001,TERSE!$F$2:$F$4001,"4",TERSE!$AB$2:$AB$4001,"&lt;&gt;0",TERSE!$AY$2:$AY$4001,"")</f>
        <v/>
      </c>
      <c r="F174" s="7">
        <f>G4</f>
        <v/>
      </c>
      <c r="G174" s="7">
        <f>E174-F174</f>
        <v/>
      </c>
      <c r="H174" s="5" t="inlineStr">
        <is>
          <t>difference means an order's tax went stale; filter TERSE column BA for STALE to name it</t>
        </is>
      </c>
    </row>
    <row r="175">
      <c r="A175" s="2" t="inlineStr">
        <is>
          <t>TERSE dyed, exempt lines</t>
        </is>
      </c>
      <c r="E175" s="7">
        <f>SUMIFS(TERSE!$AE$2:$AE$4001,TERSE!$F$2:$F$4001,"4",TERSE!$AB$2:$AB$4001,0,TERSE!$AY$2:$AY$4001,"")</f>
        <v/>
      </c>
      <c r="F175" s="7">
        <f>F4</f>
        <v/>
      </c>
      <c r="G175" s="7">
        <f>E175-F175</f>
        <v/>
      </c>
    </row>
    <row r="176">
      <c r="A176" s="2" t="inlineStr">
        <is>
          <t>TERSE dyed, sales tax on the lines</t>
        </is>
      </c>
      <c r="E176" s="7">
        <f>SUMIFS(TERSE!$AB$2:$AB$4001,TERSE!$F$2:$F$4001,"4")</f>
        <v/>
      </c>
      <c r="F176" s="7">
        <f>H4</f>
        <v/>
      </c>
      <c r="G176" s="7">
        <f>E176-F176</f>
        <v/>
      </c>
    </row>
  </sheetData>
  <conditionalFormatting sqref="A5:K170">
    <cfRule type="expression" priority="1" dxfId="2">
      <formula>AND(ROUND($E5,2)=0,ROUND($H5,2)=0)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/>
  </sheetPr>
  <dimension ref="A1:O34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24" customWidth="1" min="2" max="2"/>
    <col width="8" customWidth="1" min="3" max="3"/>
    <col width="9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8" customWidth="1" min="13" max="13"/>
    <col width="9" customWidth="1" min="14" max="14"/>
    <col hidden="1" outlineLevel="1" width="13" customWidth="1" min="15" max="15"/>
  </cols>
  <sheetData>
    <row r="1">
      <c r="A1" s="1" t="inlineStr">
        <is>
          <t>Georgia on-road sales tax return (gallons by state code by fuel)</t>
        </is>
      </c>
    </row>
    <row r="2">
      <c r="A2" s="2" t="inlineStr">
        <is>
          <t>State-set price, Diesel:</t>
        </is>
      </c>
      <c r="C2" s="6" t="n">
        <v>3</v>
      </c>
      <c r="D2" s="2" t="inlineStr">
        <is>
          <t>Gas &amp; Gasohol:</t>
        </is>
      </c>
      <c r="F2" s="6" t="n">
        <v>3</v>
      </c>
      <c r="G2" s="5" t="inlineStr">
        <is>
          <t>the state sets these every January and July, never above $3.00 by law; change them here</t>
        </is>
      </c>
    </row>
    <row r="3">
      <c r="A3" s="11" t="inlineStr">
        <is>
          <t>State code</t>
        </is>
      </c>
      <c r="B3" s="11" t="inlineStr">
        <is>
          <t>Rate area</t>
        </is>
      </c>
      <c r="C3" s="11" t="inlineStr">
        <is>
          <t>Fuel</t>
        </is>
      </c>
      <c r="D3" s="11" t="inlineStr">
        <is>
          <t>Rate (local part)</t>
        </is>
      </c>
      <c r="E3" s="11" t="inlineStr">
        <is>
          <t>Gallons</t>
        </is>
      </c>
      <c r="F3" s="11" t="inlineStr">
        <is>
          <t>Exempt gallons</t>
        </is>
      </c>
      <c r="G3" s="11" t="inlineStr">
        <is>
          <t>Taxable gallons</t>
        </is>
      </c>
      <c r="H3" s="11" t="inlineStr">
        <is>
          <t>Taxable sales</t>
        </is>
      </c>
      <c r="I3" s="11" t="inlineStr">
        <is>
          <t>Tax calculated</t>
        </is>
      </c>
      <c r="J3" s="11" t="inlineStr">
        <is>
          <t>Tax collected</t>
        </is>
      </c>
      <c r="K3" s="11" t="inlineStr">
        <is>
          <t>Variance</t>
        </is>
      </c>
      <c r="L3" s="11" t="inlineStr">
        <is>
          <t>Gallons, exact (before rounding)</t>
        </is>
      </c>
      <c r="M3" s="11" t="inlineStr">
        <is>
          <t>Fuel type (for the state)</t>
        </is>
      </c>
      <c r="N3" s="11" t="inlineStr">
        <is>
          <t>Goes on</t>
        </is>
      </c>
      <c r="O3" s="11" t="inlineStr">
        <is>
          <t>Rate rows found (helper)</t>
        </is>
      </c>
    </row>
    <row r="4">
      <c r="A4" s="3" t="inlineStr">
        <is>
          <t>TOTAL</t>
        </is>
      </c>
      <c r="E4" s="14">
        <f>SUM(E5:E336)</f>
        <v/>
      </c>
      <c r="F4" s="14">
        <f>SUM(F5:F336)</f>
        <v/>
      </c>
      <c r="G4" s="14">
        <f>SUM(G5:G336)</f>
        <v/>
      </c>
      <c r="H4" s="12">
        <f>SUM(H5:H336)</f>
        <v/>
      </c>
      <c r="I4" s="12">
        <f>SUM(I5:I336)</f>
        <v/>
      </c>
      <c r="J4" s="12">
        <f>SUM(J5:J336)</f>
        <v/>
      </c>
      <c r="K4" s="12">
        <f>SUM(K5:K336)</f>
        <v/>
      </c>
      <c r="L4" s="15">
        <f>SUM(L5:L336)</f>
        <v/>
      </c>
    </row>
    <row r="5">
      <c r="A5" s="2" t="inlineStr">
        <is>
          <t>001TE - Appling (TSPLOST Exempt)</t>
        </is>
      </c>
      <c r="B5" s="2" t="inlineStr">
        <is>
          <t>APPLING</t>
        </is>
      </c>
      <c r="C5" s="2" t="inlineStr">
        <is>
          <t>Diesel</t>
        </is>
      </c>
      <c r="D5" s="13">
        <f>IF($O5=1,SUMIFS(RATES!$E:$E,RATES!$A:$A,$A5,RATES!$B:$B,"&lt;="&amp;MonthStart,RATES!$C:$C,"&gt;="&amp;MonthEnd),0)</f>
        <v/>
      </c>
      <c r="E5" s="16">
        <f>ROUND(L5,0)</f>
        <v/>
      </c>
      <c r="F5" s="16">
        <f>ROUND(SUMIFS(TERSE!$AX$2:$AX$4001,TERSE!$AZ$2:$AZ$4001,$A5,TERSE!$AV$2:$AV$4001,$C5,TERSE!$AY$2:$AY$4001,""),0)</f>
        <v/>
      </c>
      <c r="G5" s="16">
        <f>E5-F5</f>
        <v/>
      </c>
      <c r="H5" s="7">
        <f>G5*IF($C5="Diesel",$C$2,$F$2)</f>
        <v/>
      </c>
      <c r="I5" s="7">
        <f>H5*D5</f>
        <v/>
      </c>
      <c r="J5" s="7">
        <f>SUMIFS(TERSE!$AB$2:$AB$4001,TERSE!$AZ$2:$AZ$4001,$A5,TERSE!$AV$2:$AV$4001,$C5,TERSE!$AY$2:$AY$4001,"")</f>
        <v/>
      </c>
      <c r="K5" s="7">
        <f>J5-I5</f>
        <v/>
      </c>
      <c r="L5" s="17">
        <f>SUMIFS(TERSE!$AW$2:$AW$4001,TERSE!$AZ$2:$AZ$4001,$A5,TERSE!$AV$2:$AV$4001,$C5,TERSE!$AY$2:$AY$4001,"")</f>
        <v/>
      </c>
      <c r="M5" s="2" t="inlineStr">
        <is>
          <t>2 - Diesel - Clear</t>
        </is>
      </c>
      <c r="N5" s="2" t="inlineStr">
        <is>
          <t>line 6</t>
        </is>
      </c>
      <c r="O5" s="2">
        <f>COUNTIFS(RATES!$A:$A,$A5,RATES!$B:$B,"&lt;="&amp;MonthStart,RATES!$C:$C,"&gt;="&amp;MonthEnd)</f>
        <v/>
      </c>
    </row>
    <row r="6">
      <c r="A6" s="2" t="inlineStr">
        <is>
          <t>001TE - Appling (TSPLOST Exempt)</t>
        </is>
      </c>
      <c r="B6" s="2" t="inlineStr">
        <is>
          <t>APPLING</t>
        </is>
      </c>
      <c r="C6" s="2" t="inlineStr">
        <is>
          <t>Gas</t>
        </is>
      </c>
      <c r="D6" s="13">
        <f>IF($O6=1,SUMIFS(RATES!$E:$E,RATES!$A:$A,$A6,RATES!$B:$B,"&lt;="&amp;MonthStart,RATES!$C:$C,"&gt;="&amp;MonthEnd),0)</f>
        <v/>
      </c>
      <c r="E6" s="16">
        <f>ROUND(L6,0)</f>
        <v/>
      </c>
      <c r="F6" s="16">
        <f>ROUND(SUMIFS(TERSE!$AX$2:$AX$4001,TERSE!$AZ$2:$AZ$4001,$A6,TERSE!$AV$2:$AV$4001,$C6,TERSE!$AY$2:$AY$4001,""),0)</f>
        <v/>
      </c>
      <c r="G6" s="16">
        <f>E6-F6</f>
        <v/>
      </c>
      <c r="H6" s="7">
        <f>G6*IF($C6="Diesel",$C$2,$F$2)</f>
        <v/>
      </c>
      <c r="I6" s="7">
        <f>H6*D6</f>
        <v/>
      </c>
      <c r="J6" s="7">
        <f>SUMIFS(TERSE!$AB$2:$AB$4001,TERSE!$AZ$2:$AZ$4001,$A6,TERSE!$AV$2:$AV$4001,$C6,TERSE!$AY$2:$AY$4001,"")</f>
        <v/>
      </c>
      <c r="K6" s="7">
        <f>J6-I6</f>
        <v/>
      </c>
      <c r="L6" s="17">
        <f>SUMIFS(TERSE!$AW$2:$AW$4001,TERSE!$AZ$2:$AZ$4001,$A6,TERSE!$AV$2:$AV$4001,$C6,TERSE!$AY$2:$AY$4001,"")</f>
        <v/>
      </c>
      <c r="M6" s="2" t="inlineStr">
        <is>
          <t>1 - Gasoline</t>
        </is>
      </c>
      <c r="N6" s="2" t="inlineStr">
        <is>
          <t>line 6</t>
        </is>
      </c>
      <c r="O6" s="2">
        <f>COUNTIFS(RATES!$A:$A,$A6,RATES!$B:$B,"&lt;="&amp;MonthStart,RATES!$C:$C,"&gt;="&amp;MonthEnd)</f>
        <v/>
      </c>
    </row>
    <row r="7">
      <c r="A7" s="2" t="inlineStr">
        <is>
          <t>002TE - Atkinson (TSPLOST Exempt)</t>
        </is>
      </c>
      <c r="B7" s="2" t="inlineStr">
        <is>
          <t>ATKINSON</t>
        </is>
      </c>
      <c r="C7" s="2" t="inlineStr">
        <is>
          <t>Diesel</t>
        </is>
      </c>
      <c r="D7" s="13">
        <f>IF($O7=1,SUMIFS(RATES!$E:$E,RATES!$A:$A,$A7,RATES!$B:$B,"&lt;="&amp;MonthStart,RATES!$C:$C,"&gt;="&amp;MonthEnd),0)</f>
        <v/>
      </c>
      <c r="E7" s="16">
        <f>ROUND(L7,0)</f>
        <v/>
      </c>
      <c r="F7" s="16">
        <f>ROUND(SUMIFS(TERSE!$AX$2:$AX$4001,TERSE!$AZ$2:$AZ$4001,$A7,TERSE!$AV$2:$AV$4001,$C7,TERSE!$AY$2:$AY$4001,""),0)</f>
        <v/>
      </c>
      <c r="G7" s="16">
        <f>E7-F7</f>
        <v/>
      </c>
      <c r="H7" s="7">
        <f>G7*IF($C7="Diesel",$C$2,$F$2)</f>
        <v/>
      </c>
      <c r="I7" s="7">
        <f>H7*D7</f>
        <v/>
      </c>
      <c r="J7" s="7">
        <f>SUMIFS(TERSE!$AB$2:$AB$4001,TERSE!$AZ$2:$AZ$4001,$A7,TERSE!$AV$2:$AV$4001,$C7,TERSE!$AY$2:$AY$4001,"")</f>
        <v/>
      </c>
      <c r="K7" s="7">
        <f>J7-I7</f>
        <v/>
      </c>
      <c r="L7" s="17">
        <f>SUMIFS(TERSE!$AW$2:$AW$4001,TERSE!$AZ$2:$AZ$4001,$A7,TERSE!$AV$2:$AV$4001,$C7,TERSE!$AY$2:$AY$4001,"")</f>
        <v/>
      </c>
      <c r="M7" s="2" t="inlineStr">
        <is>
          <t>2 - Diesel - Clear</t>
        </is>
      </c>
      <c r="N7" s="2" t="inlineStr">
        <is>
          <t>line 6</t>
        </is>
      </c>
      <c r="O7" s="2">
        <f>COUNTIFS(RATES!$A:$A,$A7,RATES!$B:$B,"&lt;="&amp;MonthStart,RATES!$C:$C,"&gt;="&amp;MonthEnd)</f>
        <v/>
      </c>
    </row>
    <row r="8">
      <c r="A8" s="2" t="inlineStr">
        <is>
          <t>002TE - Atkinson (TSPLOST Exempt)</t>
        </is>
      </c>
      <c r="B8" s="2" t="inlineStr">
        <is>
          <t>ATKINSON</t>
        </is>
      </c>
      <c r="C8" s="2" t="inlineStr">
        <is>
          <t>Gas</t>
        </is>
      </c>
      <c r="D8" s="13">
        <f>IF($O8=1,SUMIFS(RATES!$E:$E,RATES!$A:$A,$A8,RATES!$B:$B,"&lt;="&amp;MonthStart,RATES!$C:$C,"&gt;="&amp;MonthEnd),0)</f>
        <v/>
      </c>
      <c r="E8" s="16">
        <f>ROUND(L8,0)</f>
        <v/>
      </c>
      <c r="F8" s="16">
        <f>ROUND(SUMIFS(TERSE!$AX$2:$AX$4001,TERSE!$AZ$2:$AZ$4001,$A8,TERSE!$AV$2:$AV$4001,$C8,TERSE!$AY$2:$AY$4001,""),0)</f>
        <v/>
      </c>
      <c r="G8" s="16">
        <f>E8-F8</f>
        <v/>
      </c>
      <c r="H8" s="7">
        <f>G8*IF($C8="Diesel",$C$2,$F$2)</f>
        <v/>
      </c>
      <c r="I8" s="7">
        <f>H8*D8</f>
        <v/>
      </c>
      <c r="J8" s="7">
        <f>SUMIFS(TERSE!$AB$2:$AB$4001,TERSE!$AZ$2:$AZ$4001,$A8,TERSE!$AV$2:$AV$4001,$C8,TERSE!$AY$2:$AY$4001,"")</f>
        <v/>
      </c>
      <c r="K8" s="7">
        <f>J8-I8</f>
        <v/>
      </c>
      <c r="L8" s="17">
        <f>SUMIFS(TERSE!$AW$2:$AW$4001,TERSE!$AZ$2:$AZ$4001,$A8,TERSE!$AV$2:$AV$4001,$C8,TERSE!$AY$2:$AY$4001,"")</f>
        <v/>
      </c>
      <c r="M8" s="2" t="inlineStr">
        <is>
          <t>1 - Gasoline</t>
        </is>
      </c>
      <c r="N8" s="2" t="inlineStr">
        <is>
          <t>line 6</t>
        </is>
      </c>
      <c r="O8" s="2">
        <f>COUNTIFS(RATES!$A:$A,$A8,RATES!$B:$B,"&lt;="&amp;MonthStart,RATES!$C:$C,"&gt;="&amp;MonthEnd)</f>
        <v/>
      </c>
    </row>
    <row r="9">
      <c r="A9" s="2" t="inlineStr">
        <is>
          <t>003TE - Bacon (TSPLOST Exempt)</t>
        </is>
      </c>
      <c r="B9" s="2" t="inlineStr">
        <is>
          <t>BACON</t>
        </is>
      </c>
      <c r="C9" s="2" t="inlineStr">
        <is>
          <t>Diesel</t>
        </is>
      </c>
      <c r="D9" s="13">
        <f>IF($O9=1,SUMIFS(RATES!$E:$E,RATES!$A:$A,$A9,RATES!$B:$B,"&lt;="&amp;MonthStart,RATES!$C:$C,"&gt;="&amp;MonthEnd),0)</f>
        <v/>
      </c>
      <c r="E9" s="16">
        <f>ROUND(L9,0)</f>
        <v/>
      </c>
      <c r="F9" s="16">
        <f>ROUND(SUMIFS(TERSE!$AX$2:$AX$4001,TERSE!$AZ$2:$AZ$4001,$A9,TERSE!$AV$2:$AV$4001,$C9,TERSE!$AY$2:$AY$4001,""),0)</f>
        <v/>
      </c>
      <c r="G9" s="16">
        <f>E9-F9</f>
        <v/>
      </c>
      <c r="H9" s="7">
        <f>G9*IF($C9="Diesel",$C$2,$F$2)</f>
        <v/>
      </c>
      <c r="I9" s="7">
        <f>H9*D9</f>
        <v/>
      </c>
      <c r="J9" s="7">
        <f>SUMIFS(TERSE!$AB$2:$AB$4001,TERSE!$AZ$2:$AZ$4001,$A9,TERSE!$AV$2:$AV$4001,$C9,TERSE!$AY$2:$AY$4001,"")</f>
        <v/>
      </c>
      <c r="K9" s="7">
        <f>J9-I9</f>
        <v/>
      </c>
      <c r="L9" s="17">
        <f>SUMIFS(TERSE!$AW$2:$AW$4001,TERSE!$AZ$2:$AZ$4001,$A9,TERSE!$AV$2:$AV$4001,$C9,TERSE!$AY$2:$AY$4001,"")</f>
        <v/>
      </c>
      <c r="M9" s="2" t="inlineStr">
        <is>
          <t>2 - Diesel - Clear</t>
        </is>
      </c>
      <c r="N9" s="2" t="inlineStr">
        <is>
          <t>line 6</t>
        </is>
      </c>
      <c r="O9" s="2">
        <f>COUNTIFS(RATES!$A:$A,$A9,RATES!$B:$B,"&lt;="&amp;MonthStart,RATES!$C:$C,"&gt;="&amp;MonthEnd)</f>
        <v/>
      </c>
    </row>
    <row r="10">
      <c r="A10" s="2" t="inlineStr">
        <is>
          <t>003TE - Bacon (TSPLOST Exempt)</t>
        </is>
      </c>
      <c r="B10" s="2" t="inlineStr">
        <is>
          <t>BACON</t>
        </is>
      </c>
      <c r="C10" s="2" t="inlineStr">
        <is>
          <t>Gas</t>
        </is>
      </c>
      <c r="D10" s="13">
        <f>IF($O10=1,SUMIFS(RATES!$E:$E,RATES!$A:$A,$A10,RATES!$B:$B,"&lt;="&amp;MonthStart,RATES!$C:$C,"&gt;="&amp;MonthEnd),0)</f>
        <v/>
      </c>
      <c r="E10" s="16">
        <f>ROUND(L10,0)</f>
        <v/>
      </c>
      <c r="F10" s="16">
        <f>ROUND(SUMIFS(TERSE!$AX$2:$AX$4001,TERSE!$AZ$2:$AZ$4001,$A10,TERSE!$AV$2:$AV$4001,$C10,TERSE!$AY$2:$AY$4001,""),0)</f>
        <v/>
      </c>
      <c r="G10" s="16">
        <f>E10-F10</f>
        <v/>
      </c>
      <c r="H10" s="7">
        <f>G10*IF($C10="Diesel",$C$2,$F$2)</f>
        <v/>
      </c>
      <c r="I10" s="7">
        <f>H10*D10</f>
        <v/>
      </c>
      <c r="J10" s="7">
        <f>SUMIFS(TERSE!$AB$2:$AB$4001,TERSE!$AZ$2:$AZ$4001,$A10,TERSE!$AV$2:$AV$4001,$C10,TERSE!$AY$2:$AY$4001,"")</f>
        <v/>
      </c>
      <c r="K10" s="7">
        <f>J10-I10</f>
        <v/>
      </c>
      <c r="L10" s="17">
        <f>SUMIFS(TERSE!$AW$2:$AW$4001,TERSE!$AZ$2:$AZ$4001,$A10,TERSE!$AV$2:$AV$4001,$C10,TERSE!$AY$2:$AY$4001,"")</f>
        <v/>
      </c>
      <c r="M10" s="2" t="inlineStr">
        <is>
          <t>1 - Gasoline</t>
        </is>
      </c>
      <c r="N10" s="2" t="inlineStr">
        <is>
          <t>line 6</t>
        </is>
      </c>
      <c r="O10" s="2">
        <f>COUNTIFS(RATES!$A:$A,$A10,RATES!$B:$B,"&lt;="&amp;MonthStart,RATES!$C:$C,"&gt;="&amp;MonthEnd)</f>
        <v/>
      </c>
    </row>
    <row r="11">
      <c r="A11" s="2" t="inlineStr">
        <is>
          <t>004TE - Baker (TSPLOST Exempt)</t>
        </is>
      </c>
      <c r="B11" s="2" t="inlineStr">
        <is>
          <t>BAKER</t>
        </is>
      </c>
      <c r="C11" s="2" t="inlineStr">
        <is>
          <t>Diesel</t>
        </is>
      </c>
      <c r="D11" s="13">
        <f>IF($O11=1,SUMIFS(RATES!$E:$E,RATES!$A:$A,$A11,RATES!$B:$B,"&lt;="&amp;MonthStart,RATES!$C:$C,"&gt;="&amp;MonthEnd),0)</f>
        <v/>
      </c>
      <c r="E11" s="16">
        <f>ROUND(L11,0)</f>
        <v/>
      </c>
      <c r="F11" s="16">
        <f>ROUND(SUMIFS(TERSE!$AX$2:$AX$4001,TERSE!$AZ$2:$AZ$4001,$A11,TERSE!$AV$2:$AV$4001,$C11,TERSE!$AY$2:$AY$4001,""),0)</f>
        <v/>
      </c>
      <c r="G11" s="16">
        <f>E11-F11</f>
        <v/>
      </c>
      <c r="H11" s="7">
        <f>G11*IF($C11="Diesel",$C$2,$F$2)</f>
        <v/>
      </c>
      <c r="I11" s="7">
        <f>H11*D11</f>
        <v/>
      </c>
      <c r="J11" s="7">
        <f>SUMIFS(TERSE!$AB$2:$AB$4001,TERSE!$AZ$2:$AZ$4001,$A11,TERSE!$AV$2:$AV$4001,$C11,TERSE!$AY$2:$AY$4001,"")</f>
        <v/>
      </c>
      <c r="K11" s="7">
        <f>J11-I11</f>
        <v/>
      </c>
      <c r="L11" s="17">
        <f>SUMIFS(TERSE!$AW$2:$AW$4001,TERSE!$AZ$2:$AZ$4001,$A11,TERSE!$AV$2:$AV$4001,$C11,TERSE!$AY$2:$AY$4001,"")</f>
        <v/>
      </c>
      <c r="M11" s="2" t="inlineStr">
        <is>
          <t>2 - Diesel - Clear</t>
        </is>
      </c>
      <c r="N11" s="2" t="inlineStr">
        <is>
          <t>line 6</t>
        </is>
      </c>
      <c r="O11" s="2">
        <f>COUNTIFS(RATES!$A:$A,$A11,RATES!$B:$B,"&lt;="&amp;MonthStart,RATES!$C:$C,"&gt;="&amp;MonthEnd)</f>
        <v/>
      </c>
    </row>
    <row r="12">
      <c r="A12" s="2" t="inlineStr">
        <is>
          <t>004TE - Baker (TSPLOST Exempt)</t>
        </is>
      </c>
      <c r="B12" s="2" t="inlineStr">
        <is>
          <t>BAKER</t>
        </is>
      </c>
      <c r="C12" s="2" t="inlineStr">
        <is>
          <t>Gas</t>
        </is>
      </c>
      <c r="D12" s="13">
        <f>IF($O12=1,SUMIFS(RATES!$E:$E,RATES!$A:$A,$A12,RATES!$B:$B,"&lt;="&amp;MonthStart,RATES!$C:$C,"&gt;="&amp;MonthEnd),0)</f>
        <v/>
      </c>
      <c r="E12" s="16">
        <f>ROUND(L12,0)</f>
        <v/>
      </c>
      <c r="F12" s="16">
        <f>ROUND(SUMIFS(TERSE!$AX$2:$AX$4001,TERSE!$AZ$2:$AZ$4001,$A12,TERSE!$AV$2:$AV$4001,$C12,TERSE!$AY$2:$AY$4001,""),0)</f>
        <v/>
      </c>
      <c r="G12" s="16">
        <f>E12-F12</f>
        <v/>
      </c>
      <c r="H12" s="7">
        <f>G12*IF($C12="Diesel",$C$2,$F$2)</f>
        <v/>
      </c>
      <c r="I12" s="7">
        <f>H12*D12</f>
        <v/>
      </c>
      <c r="J12" s="7">
        <f>SUMIFS(TERSE!$AB$2:$AB$4001,TERSE!$AZ$2:$AZ$4001,$A12,TERSE!$AV$2:$AV$4001,$C12,TERSE!$AY$2:$AY$4001,"")</f>
        <v/>
      </c>
      <c r="K12" s="7">
        <f>J12-I12</f>
        <v/>
      </c>
      <c r="L12" s="17">
        <f>SUMIFS(TERSE!$AW$2:$AW$4001,TERSE!$AZ$2:$AZ$4001,$A12,TERSE!$AV$2:$AV$4001,$C12,TERSE!$AY$2:$AY$4001,"")</f>
        <v/>
      </c>
      <c r="M12" s="2" t="inlineStr">
        <is>
          <t>1 - Gasoline</t>
        </is>
      </c>
      <c r="N12" s="2" t="inlineStr">
        <is>
          <t>line 6</t>
        </is>
      </c>
      <c r="O12" s="2">
        <f>COUNTIFS(RATES!$A:$A,$A12,RATES!$B:$B,"&lt;="&amp;MonthStart,RATES!$C:$C,"&gt;="&amp;MonthEnd)</f>
        <v/>
      </c>
    </row>
    <row r="13">
      <c r="A13" s="2" t="inlineStr">
        <is>
          <t>005TE - Baldwin (TSPLOST Exempt)</t>
        </is>
      </c>
      <c r="B13" s="2" t="inlineStr">
        <is>
          <t>BALDWIN</t>
        </is>
      </c>
      <c r="C13" s="2" t="inlineStr">
        <is>
          <t>Diesel</t>
        </is>
      </c>
      <c r="D13" s="13">
        <f>IF($O13=1,SUMIFS(RATES!$E:$E,RATES!$A:$A,$A13,RATES!$B:$B,"&lt;="&amp;MonthStart,RATES!$C:$C,"&gt;="&amp;MonthEnd),0)</f>
        <v/>
      </c>
      <c r="E13" s="16">
        <f>ROUND(L13,0)</f>
        <v/>
      </c>
      <c r="F13" s="16">
        <f>ROUND(SUMIFS(TERSE!$AX$2:$AX$4001,TERSE!$AZ$2:$AZ$4001,$A13,TERSE!$AV$2:$AV$4001,$C13,TERSE!$AY$2:$AY$4001,""),0)</f>
        <v/>
      </c>
      <c r="G13" s="16">
        <f>E13-F13</f>
        <v/>
      </c>
      <c r="H13" s="7">
        <f>G13*IF($C13="Diesel",$C$2,$F$2)</f>
        <v/>
      </c>
      <c r="I13" s="7">
        <f>H13*D13</f>
        <v/>
      </c>
      <c r="J13" s="7">
        <f>SUMIFS(TERSE!$AB$2:$AB$4001,TERSE!$AZ$2:$AZ$4001,$A13,TERSE!$AV$2:$AV$4001,$C13,TERSE!$AY$2:$AY$4001,"")</f>
        <v/>
      </c>
      <c r="K13" s="7">
        <f>J13-I13</f>
        <v/>
      </c>
      <c r="L13" s="17">
        <f>SUMIFS(TERSE!$AW$2:$AW$4001,TERSE!$AZ$2:$AZ$4001,$A13,TERSE!$AV$2:$AV$4001,$C13,TERSE!$AY$2:$AY$4001,"")</f>
        <v/>
      </c>
      <c r="M13" s="2" t="inlineStr">
        <is>
          <t>2 - Diesel - Clear</t>
        </is>
      </c>
      <c r="N13" s="2" t="inlineStr">
        <is>
          <t>line 6</t>
        </is>
      </c>
      <c r="O13" s="2">
        <f>COUNTIFS(RATES!$A:$A,$A13,RATES!$B:$B,"&lt;="&amp;MonthStart,RATES!$C:$C,"&gt;="&amp;MonthEnd)</f>
        <v/>
      </c>
    </row>
    <row r="14">
      <c r="A14" s="2" t="inlineStr">
        <is>
          <t>005TE - Baldwin (TSPLOST Exempt)</t>
        </is>
      </c>
      <c r="B14" s="2" t="inlineStr">
        <is>
          <t>BALDWIN</t>
        </is>
      </c>
      <c r="C14" s="2" t="inlineStr">
        <is>
          <t>Gas</t>
        </is>
      </c>
      <c r="D14" s="13">
        <f>IF($O14=1,SUMIFS(RATES!$E:$E,RATES!$A:$A,$A14,RATES!$B:$B,"&lt;="&amp;MonthStart,RATES!$C:$C,"&gt;="&amp;MonthEnd),0)</f>
        <v/>
      </c>
      <c r="E14" s="16">
        <f>ROUND(L14,0)</f>
        <v/>
      </c>
      <c r="F14" s="16">
        <f>ROUND(SUMIFS(TERSE!$AX$2:$AX$4001,TERSE!$AZ$2:$AZ$4001,$A14,TERSE!$AV$2:$AV$4001,$C14,TERSE!$AY$2:$AY$4001,""),0)</f>
        <v/>
      </c>
      <c r="G14" s="16">
        <f>E14-F14</f>
        <v/>
      </c>
      <c r="H14" s="7">
        <f>G14*IF($C14="Diesel",$C$2,$F$2)</f>
        <v/>
      </c>
      <c r="I14" s="7">
        <f>H14*D14</f>
        <v/>
      </c>
      <c r="J14" s="7">
        <f>SUMIFS(TERSE!$AB$2:$AB$4001,TERSE!$AZ$2:$AZ$4001,$A14,TERSE!$AV$2:$AV$4001,$C14,TERSE!$AY$2:$AY$4001,"")</f>
        <v/>
      </c>
      <c r="K14" s="7">
        <f>J14-I14</f>
        <v/>
      </c>
      <c r="L14" s="17">
        <f>SUMIFS(TERSE!$AW$2:$AW$4001,TERSE!$AZ$2:$AZ$4001,$A14,TERSE!$AV$2:$AV$4001,$C14,TERSE!$AY$2:$AY$4001,"")</f>
        <v/>
      </c>
      <c r="M14" s="2" t="inlineStr">
        <is>
          <t>1 - Gasoline</t>
        </is>
      </c>
      <c r="N14" s="2" t="inlineStr">
        <is>
          <t>line 6</t>
        </is>
      </c>
      <c r="O14" s="2">
        <f>COUNTIFS(RATES!$A:$A,$A14,RATES!$B:$B,"&lt;="&amp;MonthStart,RATES!$C:$C,"&gt;="&amp;MonthEnd)</f>
        <v/>
      </c>
    </row>
    <row r="15">
      <c r="A15" s="2" t="inlineStr">
        <is>
          <t>006TE - Banks (TSPLOST Exempt)</t>
        </is>
      </c>
      <c r="B15" s="2" t="inlineStr">
        <is>
          <t>BANKS</t>
        </is>
      </c>
      <c r="C15" s="2" t="inlineStr">
        <is>
          <t>Diesel</t>
        </is>
      </c>
      <c r="D15" s="13">
        <f>IF($O15=1,SUMIFS(RATES!$E:$E,RATES!$A:$A,$A15,RATES!$B:$B,"&lt;="&amp;MonthStart,RATES!$C:$C,"&gt;="&amp;MonthEnd),0)</f>
        <v/>
      </c>
      <c r="E15" s="16">
        <f>ROUND(L15,0)</f>
        <v/>
      </c>
      <c r="F15" s="16">
        <f>ROUND(SUMIFS(TERSE!$AX$2:$AX$4001,TERSE!$AZ$2:$AZ$4001,$A15,TERSE!$AV$2:$AV$4001,$C15,TERSE!$AY$2:$AY$4001,""),0)</f>
        <v/>
      </c>
      <c r="G15" s="16">
        <f>E15-F15</f>
        <v/>
      </c>
      <c r="H15" s="7">
        <f>G15*IF($C15="Diesel",$C$2,$F$2)</f>
        <v/>
      </c>
      <c r="I15" s="7">
        <f>H15*D15</f>
        <v/>
      </c>
      <c r="J15" s="7">
        <f>SUMIFS(TERSE!$AB$2:$AB$4001,TERSE!$AZ$2:$AZ$4001,$A15,TERSE!$AV$2:$AV$4001,$C15,TERSE!$AY$2:$AY$4001,"")</f>
        <v/>
      </c>
      <c r="K15" s="7">
        <f>J15-I15</f>
        <v/>
      </c>
      <c r="L15" s="17">
        <f>SUMIFS(TERSE!$AW$2:$AW$4001,TERSE!$AZ$2:$AZ$4001,$A15,TERSE!$AV$2:$AV$4001,$C15,TERSE!$AY$2:$AY$4001,"")</f>
        <v/>
      </c>
      <c r="M15" s="2" t="inlineStr">
        <is>
          <t>2 - Diesel - Clear</t>
        </is>
      </c>
      <c r="N15" s="2" t="inlineStr">
        <is>
          <t>line 6</t>
        </is>
      </c>
      <c r="O15" s="2">
        <f>COUNTIFS(RATES!$A:$A,$A15,RATES!$B:$B,"&lt;="&amp;MonthStart,RATES!$C:$C,"&gt;="&amp;MonthEnd)</f>
        <v/>
      </c>
    </row>
    <row r="16">
      <c r="A16" s="2" t="inlineStr">
        <is>
          <t>006TE - Banks (TSPLOST Exempt)</t>
        </is>
      </c>
      <c r="B16" s="2" t="inlineStr">
        <is>
          <t>BANKS</t>
        </is>
      </c>
      <c r="C16" s="2" t="inlineStr">
        <is>
          <t>Gas</t>
        </is>
      </c>
      <c r="D16" s="13">
        <f>IF($O16=1,SUMIFS(RATES!$E:$E,RATES!$A:$A,$A16,RATES!$B:$B,"&lt;="&amp;MonthStart,RATES!$C:$C,"&gt;="&amp;MonthEnd),0)</f>
        <v/>
      </c>
      <c r="E16" s="16">
        <f>ROUND(L16,0)</f>
        <v/>
      </c>
      <c r="F16" s="16">
        <f>ROUND(SUMIFS(TERSE!$AX$2:$AX$4001,TERSE!$AZ$2:$AZ$4001,$A16,TERSE!$AV$2:$AV$4001,$C16,TERSE!$AY$2:$AY$4001,""),0)</f>
        <v/>
      </c>
      <c r="G16" s="16">
        <f>E16-F16</f>
        <v/>
      </c>
      <c r="H16" s="7">
        <f>G16*IF($C16="Diesel",$C$2,$F$2)</f>
        <v/>
      </c>
      <c r="I16" s="7">
        <f>H16*D16</f>
        <v/>
      </c>
      <c r="J16" s="7">
        <f>SUMIFS(TERSE!$AB$2:$AB$4001,TERSE!$AZ$2:$AZ$4001,$A16,TERSE!$AV$2:$AV$4001,$C16,TERSE!$AY$2:$AY$4001,"")</f>
        <v/>
      </c>
      <c r="K16" s="7">
        <f>J16-I16</f>
        <v/>
      </c>
      <c r="L16" s="17">
        <f>SUMIFS(TERSE!$AW$2:$AW$4001,TERSE!$AZ$2:$AZ$4001,$A16,TERSE!$AV$2:$AV$4001,$C16,TERSE!$AY$2:$AY$4001,"")</f>
        <v/>
      </c>
      <c r="M16" s="2" t="inlineStr">
        <is>
          <t>1 - Gasoline</t>
        </is>
      </c>
      <c r="N16" s="2" t="inlineStr">
        <is>
          <t>line 6</t>
        </is>
      </c>
      <c r="O16" s="2">
        <f>COUNTIFS(RATES!$A:$A,$A16,RATES!$B:$B,"&lt;="&amp;MonthStart,RATES!$C:$C,"&gt;="&amp;MonthEnd)</f>
        <v/>
      </c>
    </row>
    <row r="17">
      <c r="A17" s="2" t="inlineStr">
        <is>
          <t>007TE - Barrow (TSPLOST Exempt)</t>
        </is>
      </c>
      <c r="B17" s="2" t="inlineStr">
        <is>
          <t>BARROW</t>
        </is>
      </c>
      <c r="C17" s="2" t="inlineStr">
        <is>
          <t>Diesel</t>
        </is>
      </c>
      <c r="D17" s="13">
        <f>IF($O17=1,SUMIFS(RATES!$E:$E,RATES!$A:$A,$A17,RATES!$B:$B,"&lt;="&amp;MonthStart,RATES!$C:$C,"&gt;="&amp;MonthEnd),0)</f>
        <v/>
      </c>
      <c r="E17" s="16">
        <f>ROUND(L17,0)</f>
        <v/>
      </c>
      <c r="F17" s="16">
        <f>ROUND(SUMIFS(TERSE!$AX$2:$AX$4001,TERSE!$AZ$2:$AZ$4001,$A17,TERSE!$AV$2:$AV$4001,$C17,TERSE!$AY$2:$AY$4001,""),0)</f>
        <v/>
      </c>
      <c r="G17" s="16">
        <f>E17-F17</f>
        <v/>
      </c>
      <c r="H17" s="7">
        <f>G17*IF($C17="Diesel",$C$2,$F$2)</f>
        <v/>
      </c>
      <c r="I17" s="7">
        <f>H17*D17</f>
        <v/>
      </c>
      <c r="J17" s="7">
        <f>SUMIFS(TERSE!$AB$2:$AB$4001,TERSE!$AZ$2:$AZ$4001,$A17,TERSE!$AV$2:$AV$4001,$C17,TERSE!$AY$2:$AY$4001,"")</f>
        <v/>
      </c>
      <c r="K17" s="7">
        <f>J17-I17</f>
        <v/>
      </c>
      <c r="L17" s="17">
        <f>SUMIFS(TERSE!$AW$2:$AW$4001,TERSE!$AZ$2:$AZ$4001,$A17,TERSE!$AV$2:$AV$4001,$C17,TERSE!$AY$2:$AY$4001,"")</f>
        <v/>
      </c>
      <c r="M17" s="2" t="inlineStr">
        <is>
          <t>2 - Diesel - Clear</t>
        </is>
      </c>
      <c r="N17" s="2" t="inlineStr">
        <is>
          <t>line 6</t>
        </is>
      </c>
      <c r="O17" s="2">
        <f>COUNTIFS(RATES!$A:$A,$A17,RATES!$B:$B,"&lt;="&amp;MonthStart,RATES!$C:$C,"&gt;="&amp;MonthEnd)</f>
        <v/>
      </c>
    </row>
    <row r="18">
      <c r="A18" s="2" t="inlineStr">
        <is>
          <t>007TE - Barrow (TSPLOST Exempt)</t>
        </is>
      </c>
      <c r="B18" s="2" t="inlineStr">
        <is>
          <t>BARROW</t>
        </is>
      </c>
      <c r="C18" s="2" t="inlineStr">
        <is>
          <t>Gas</t>
        </is>
      </c>
      <c r="D18" s="13">
        <f>IF($O18=1,SUMIFS(RATES!$E:$E,RATES!$A:$A,$A18,RATES!$B:$B,"&lt;="&amp;MonthStart,RATES!$C:$C,"&gt;="&amp;MonthEnd),0)</f>
        <v/>
      </c>
      <c r="E18" s="16">
        <f>ROUND(L18,0)</f>
        <v/>
      </c>
      <c r="F18" s="16">
        <f>ROUND(SUMIFS(TERSE!$AX$2:$AX$4001,TERSE!$AZ$2:$AZ$4001,$A18,TERSE!$AV$2:$AV$4001,$C18,TERSE!$AY$2:$AY$4001,""),0)</f>
        <v/>
      </c>
      <c r="G18" s="16">
        <f>E18-F18</f>
        <v/>
      </c>
      <c r="H18" s="7">
        <f>G18*IF($C18="Diesel",$C$2,$F$2)</f>
        <v/>
      </c>
      <c r="I18" s="7">
        <f>H18*D18</f>
        <v/>
      </c>
      <c r="J18" s="7">
        <f>SUMIFS(TERSE!$AB$2:$AB$4001,TERSE!$AZ$2:$AZ$4001,$A18,TERSE!$AV$2:$AV$4001,$C18,TERSE!$AY$2:$AY$4001,"")</f>
        <v/>
      </c>
      <c r="K18" s="7">
        <f>J18-I18</f>
        <v/>
      </c>
      <c r="L18" s="17">
        <f>SUMIFS(TERSE!$AW$2:$AW$4001,TERSE!$AZ$2:$AZ$4001,$A18,TERSE!$AV$2:$AV$4001,$C18,TERSE!$AY$2:$AY$4001,"")</f>
        <v/>
      </c>
      <c r="M18" s="2" t="inlineStr">
        <is>
          <t>1 - Gasoline</t>
        </is>
      </c>
      <c r="N18" s="2" t="inlineStr">
        <is>
          <t>line 6</t>
        </is>
      </c>
      <c r="O18" s="2">
        <f>COUNTIFS(RATES!$A:$A,$A18,RATES!$B:$B,"&lt;="&amp;MonthStart,RATES!$C:$C,"&gt;="&amp;MonthEnd)</f>
        <v/>
      </c>
    </row>
    <row r="19">
      <c r="A19" s="2" t="inlineStr">
        <is>
          <t>008 - Bartow</t>
        </is>
      </c>
      <c r="B19" s="2" t="inlineStr">
        <is>
          <t>BARTOW</t>
        </is>
      </c>
      <c r="C19" s="2" t="inlineStr">
        <is>
          <t>Diesel</t>
        </is>
      </c>
      <c r="D19" s="13">
        <f>IF($O19=1,SUMIFS(RATES!$E:$E,RATES!$A:$A,$A19,RATES!$B:$B,"&lt;="&amp;MonthStart,RATES!$C:$C,"&gt;="&amp;MonthEnd),0)</f>
        <v/>
      </c>
      <c r="E19" s="16">
        <f>ROUND(L19,0)</f>
        <v/>
      </c>
      <c r="F19" s="16">
        <f>ROUND(SUMIFS(TERSE!$AX$2:$AX$4001,TERSE!$AZ$2:$AZ$4001,$A19,TERSE!$AV$2:$AV$4001,$C19,TERSE!$AY$2:$AY$4001,""),0)</f>
        <v/>
      </c>
      <c r="G19" s="16">
        <f>E19-F19</f>
        <v/>
      </c>
      <c r="H19" s="7">
        <f>G19*IF($C19="Diesel",$C$2,$F$2)</f>
        <v/>
      </c>
      <c r="I19" s="7">
        <f>H19*D19</f>
        <v/>
      </c>
      <c r="J19" s="7">
        <f>SUMIFS(TERSE!$AB$2:$AB$4001,TERSE!$AZ$2:$AZ$4001,$A19,TERSE!$AV$2:$AV$4001,$C19,TERSE!$AY$2:$AY$4001,"")</f>
        <v/>
      </c>
      <c r="K19" s="7">
        <f>J19-I19</f>
        <v/>
      </c>
      <c r="L19" s="17">
        <f>SUMIFS(TERSE!$AW$2:$AW$4001,TERSE!$AZ$2:$AZ$4001,$A19,TERSE!$AV$2:$AV$4001,$C19,TERSE!$AY$2:$AY$4001,"")</f>
        <v/>
      </c>
      <c r="M19" s="2" t="inlineStr">
        <is>
          <t>2 - Diesel - Clear</t>
        </is>
      </c>
      <c r="N19" s="2" t="inlineStr">
        <is>
          <t>line 6</t>
        </is>
      </c>
      <c r="O19" s="2">
        <f>COUNTIFS(RATES!$A:$A,$A19,RATES!$B:$B,"&lt;="&amp;MonthStart,RATES!$C:$C,"&gt;="&amp;MonthEnd)</f>
        <v/>
      </c>
    </row>
    <row r="20">
      <c r="A20" s="2" t="inlineStr">
        <is>
          <t>008 - Bartow</t>
        </is>
      </c>
      <c r="B20" s="2" t="inlineStr">
        <is>
          <t>BARTOW</t>
        </is>
      </c>
      <c r="C20" s="2" t="inlineStr">
        <is>
          <t>Gas</t>
        </is>
      </c>
      <c r="D20" s="13">
        <f>IF($O20=1,SUMIFS(RATES!$E:$E,RATES!$A:$A,$A20,RATES!$B:$B,"&lt;="&amp;MonthStart,RATES!$C:$C,"&gt;="&amp;MonthEnd),0)</f>
        <v/>
      </c>
      <c r="E20" s="16">
        <f>ROUND(L20,0)</f>
        <v/>
      </c>
      <c r="F20" s="16">
        <f>ROUND(SUMIFS(TERSE!$AX$2:$AX$4001,TERSE!$AZ$2:$AZ$4001,$A20,TERSE!$AV$2:$AV$4001,$C20,TERSE!$AY$2:$AY$4001,""),0)</f>
        <v/>
      </c>
      <c r="G20" s="16">
        <f>E20-F20</f>
        <v/>
      </c>
      <c r="H20" s="7">
        <f>G20*IF($C20="Diesel",$C$2,$F$2)</f>
        <v/>
      </c>
      <c r="I20" s="7">
        <f>H20*D20</f>
        <v/>
      </c>
      <c r="J20" s="7">
        <f>SUMIFS(TERSE!$AB$2:$AB$4001,TERSE!$AZ$2:$AZ$4001,$A20,TERSE!$AV$2:$AV$4001,$C20,TERSE!$AY$2:$AY$4001,"")</f>
        <v/>
      </c>
      <c r="K20" s="7">
        <f>J20-I20</f>
        <v/>
      </c>
      <c r="L20" s="17">
        <f>SUMIFS(TERSE!$AW$2:$AW$4001,TERSE!$AZ$2:$AZ$4001,$A20,TERSE!$AV$2:$AV$4001,$C20,TERSE!$AY$2:$AY$4001,"")</f>
        <v/>
      </c>
      <c r="M20" s="2" t="inlineStr">
        <is>
          <t>1 - Gasoline</t>
        </is>
      </c>
      <c r="N20" s="2" t="inlineStr">
        <is>
          <t>line 6</t>
        </is>
      </c>
      <c r="O20" s="2">
        <f>COUNTIFS(RATES!$A:$A,$A20,RATES!$B:$B,"&lt;="&amp;MonthStart,RATES!$C:$C,"&gt;="&amp;MonthEnd)</f>
        <v/>
      </c>
    </row>
    <row r="21">
      <c r="A21" s="2" t="inlineStr">
        <is>
          <t>009TE - Ben Hill (TSPLOST Exempt)</t>
        </is>
      </c>
      <c r="B21" s="2" t="inlineStr">
        <is>
          <t>BEN HILL</t>
        </is>
      </c>
      <c r="C21" s="2" t="inlineStr">
        <is>
          <t>Diesel</t>
        </is>
      </c>
      <c r="D21" s="13">
        <f>IF($O21=1,SUMIFS(RATES!$E:$E,RATES!$A:$A,$A21,RATES!$B:$B,"&lt;="&amp;MonthStart,RATES!$C:$C,"&gt;="&amp;MonthEnd),0)</f>
        <v/>
      </c>
      <c r="E21" s="16">
        <f>ROUND(L21,0)</f>
        <v/>
      </c>
      <c r="F21" s="16">
        <f>ROUND(SUMIFS(TERSE!$AX$2:$AX$4001,TERSE!$AZ$2:$AZ$4001,$A21,TERSE!$AV$2:$AV$4001,$C21,TERSE!$AY$2:$AY$4001,""),0)</f>
        <v/>
      </c>
      <c r="G21" s="16">
        <f>E21-F21</f>
        <v/>
      </c>
      <c r="H21" s="7">
        <f>G21*IF($C21="Diesel",$C$2,$F$2)</f>
        <v/>
      </c>
      <c r="I21" s="7">
        <f>H21*D21</f>
        <v/>
      </c>
      <c r="J21" s="7">
        <f>SUMIFS(TERSE!$AB$2:$AB$4001,TERSE!$AZ$2:$AZ$4001,$A21,TERSE!$AV$2:$AV$4001,$C21,TERSE!$AY$2:$AY$4001,"")</f>
        <v/>
      </c>
      <c r="K21" s="7">
        <f>J21-I21</f>
        <v/>
      </c>
      <c r="L21" s="17">
        <f>SUMIFS(TERSE!$AW$2:$AW$4001,TERSE!$AZ$2:$AZ$4001,$A21,TERSE!$AV$2:$AV$4001,$C21,TERSE!$AY$2:$AY$4001,"")</f>
        <v/>
      </c>
      <c r="M21" s="2" t="inlineStr">
        <is>
          <t>2 - Diesel - Clear</t>
        </is>
      </c>
      <c r="N21" s="2" t="inlineStr">
        <is>
          <t>line 6</t>
        </is>
      </c>
      <c r="O21" s="2">
        <f>COUNTIFS(RATES!$A:$A,$A21,RATES!$B:$B,"&lt;="&amp;MonthStart,RATES!$C:$C,"&gt;="&amp;MonthEnd)</f>
        <v/>
      </c>
    </row>
    <row r="22">
      <c r="A22" s="2" t="inlineStr">
        <is>
          <t>009TE - Ben Hill (TSPLOST Exempt)</t>
        </is>
      </c>
      <c r="B22" s="2" t="inlineStr">
        <is>
          <t>BEN HILL</t>
        </is>
      </c>
      <c r="C22" s="2" t="inlineStr">
        <is>
          <t>Gas</t>
        </is>
      </c>
      <c r="D22" s="13">
        <f>IF($O22=1,SUMIFS(RATES!$E:$E,RATES!$A:$A,$A22,RATES!$B:$B,"&lt;="&amp;MonthStart,RATES!$C:$C,"&gt;="&amp;MonthEnd),0)</f>
        <v/>
      </c>
      <c r="E22" s="16">
        <f>ROUND(L22,0)</f>
        <v/>
      </c>
      <c r="F22" s="16">
        <f>ROUND(SUMIFS(TERSE!$AX$2:$AX$4001,TERSE!$AZ$2:$AZ$4001,$A22,TERSE!$AV$2:$AV$4001,$C22,TERSE!$AY$2:$AY$4001,""),0)</f>
        <v/>
      </c>
      <c r="G22" s="16">
        <f>E22-F22</f>
        <v/>
      </c>
      <c r="H22" s="7">
        <f>G22*IF($C22="Diesel",$C$2,$F$2)</f>
        <v/>
      </c>
      <c r="I22" s="7">
        <f>H22*D22</f>
        <v/>
      </c>
      <c r="J22" s="7">
        <f>SUMIFS(TERSE!$AB$2:$AB$4001,TERSE!$AZ$2:$AZ$4001,$A22,TERSE!$AV$2:$AV$4001,$C22,TERSE!$AY$2:$AY$4001,"")</f>
        <v/>
      </c>
      <c r="K22" s="7">
        <f>J22-I22</f>
        <v/>
      </c>
      <c r="L22" s="17">
        <f>SUMIFS(TERSE!$AW$2:$AW$4001,TERSE!$AZ$2:$AZ$4001,$A22,TERSE!$AV$2:$AV$4001,$C22,TERSE!$AY$2:$AY$4001,"")</f>
        <v/>
      </c>
      <c r="M22" s="2" t="inlineStr">
        <is>
          <t>1 - Gasoline</t>
        </is>
      </c>
      <c r="N22" s="2" t="inlineStr">
        <is>
          <t>line 6</t>
        </is>
      </c>
      <c r="O22" s="2">
        <f>COUNTIFS(RATES!$A:$A,$A22,RATES!$B:$B,"&lt;="&amp;MonthStart,RATES!$C:$C,"&gt;="&amp;MonthEnd)</f>
        <v/>
      </c>
    </row>
    <row r="23">
      <c r="A23" s="2" t="inlineStr">
        <is>
          <t>010TE - Berrien (TSPLOST Exempt)</t>
        </is>
      </c>
      <c r="B23" s="2" t="inlineStr">
        <is>
          <t>BERRIEN</t>
        </is>
      </c>
      <c r="C23" s="2" t="inlineStr">
        <is>
          <t>Diesel</t>
        </is>
      </c>
      <c r="D23" s="13">
        <f>IF($O23=1,SUMIFS(RATES!$E:$E,RATES!$A:$A,$A23,RATES!$B:$B,"&lt;="&amp;MonthStart,RATES!$C:$C,"&gt;="&amp;MonthEnd),0)</f>
        <v/>
      </c>
      <c r="E23" s="16">
        <f>ROUND(L23,0)</f>
        <v/>
      </c>
      <c r="F23" s="16">
        <f>ROUND(SUMIFS(TERSE!$AX$2:$AX$4001,TERSE!$AZ$2:$AZ$4001,$A23,TERSE!$AV$2:$AV$4001,$C23,TERSE!$AY$2:$AY$4001,""),0)</f>
        <v/>
      </c>
      <c r="G23" s="16">
        <f>E23-F23</f>
        <v/>
      </c>
      <c r="H23" s="7">
        <f>G23*IF($C23="Diesel",$C$2,$F$2)</f>
        <v/>
      </c>
      <c r="I23" s="7">
        <f>H23*D23</f>
        <v/>
      </c>
      <c r="J23" s="7">
        <f>SUMIFS(TERSE!$AB$2:$AB$4001,TERSE!$AZ$2:$AZ$4001,$A23,TERSE!$AV$2:$AV$4001,$C23,TERSE!$AY$2:$AY$4001,"")</f>
        <v/>
      </c>
      <c r="K23" s="7">
        <f>J23-I23</f>
        <v/>
      </c>
      <c r="L23" s="17">
        <f>SUMIFS(TERSE!$AW$2:$AW$4001,TERSE!$AZ$2:$AZ$4001,$A23,TERSE!$AV$2:$AV$4001,$C23,TERSE!$AY$2:$AY$4001,"")</f>
        <v/>
      </c>
      <c r="M23" s="2" t="inlineStr">
        <is>
          <t>2 - Diesel - Clear</t>
        </is>
      </c>
      <c r="N23" s="2" t="inlineStr">
        <is>
          <t>line 6</t>
        </is>
      </c>
      <c r="O23" s="2">
        <f>COUNTIFS(RATES!$A:$A,$A23,RATES!$B:$B,"&lt;="&amp;MonthStart,RATES!$C:$C,"&gt;="&amp;MonthEnd)</f>
        <v/>
      </c>
    </row>
    <row r="24">
      <c r="A24" s="2" t="inlineStr">
        <is>
          <t>010TE - Berrien (TSPLOST Exempt)</t>
        </is>
      </c>
      <c r="B24" s="2" t="inlineStr">
        <is>
          <t>BERRIEN</t>
        </is>
      </c>
      <c r="C24" s="2" t="inlineStr">
        <is>
          <t>Gas</t>
        </is>
      </c>
      <c r="D24" s="13">
        <f>IF($O24=1,SUMIFS(RATES!$E:$E,RATES!$A:$A,$A24,RATES!$B:$B,"&lt;="&amp;MonthStart,RATES!$C:$C,"&gt;="&amp;MonthEnd),0)</f>
        <v/>
      </c>
      <c r="E24" s="16">
        <f>ROUND(L24,0)</f>
        <v/>
      </c>
      <c r="F24" s="16">
        <f>ROUND(SUMIFS(TERSE!$AX$2:$AX$4001,TERSE!$AZ$2:$AZ$4001,$A24,TERSE!$AV$2:$AV$4001,$C24,TERSE!$AY$2:$AY$4001,""),0)</f>
        <v/>
      </c>
      <c r="G24" s="16">
        <f>E24-F24</f>
        <v/>
      </c>
      <c r="H24" s="7">
        <f>G24*IF($C24="Diesel",$C$2,$F$2)</f>
        <v/>
      </c>
      <c r="I24" s="7">
        <f>H24*D24</f>
        <v/>
      </c>
      <c r="J24" s="7">
        <f>SUMIFS(TERSE!$AB$2:$AB$4001,TERSE!$AZ$2:$AZ$4001,$A24,TERSE!$AV$2:$AV$4001,$C24,TERSE!$AY$2:$AY$4001,"")</f>
        <v/>
      </c>
      <c r="K24" s="7">
        <f>J24-I24</f>
        <v/>
      </c>
      <c r="L24" s="17">
        <f>SUMIFS(TERSE!$AW$2:$AW$4001,TERSE!$AZ$2:$AZ$4001,$A24,TERSE!$AV$2:$AV$4001,$C24,TERSE!$AY$2:$AY$4001,"")</f>
        <v/>
      </c>
      <c r="M24" s="2" t="inlineStr">
        <is>
          <t>1 - Gasoline</t>
        </is>
      </c>
      <c r="N24" s="2" t="inlineStr">
        <is>
          <t>line 6</t>
        </is>
      </c>
      <c r="O24" s="2">
        <f>COUNTIFS(RATES!$A:$A,$A24,RATES!$B:$B,"&lt;="&amp;MonthStart,RATES!$C:$C,"&gt;="&amp;MonthEnd)</f>
        <v/>
      </c>
    </row>
    <row r="25">
      <c r="A25" s="2" t="inlineStr">
        <is>
          <t>011 - Bibb</t>
        </is>
      </c>
      <c r="B25" s="2" t="inlineStr">
        <is>
          <t>BIBB</t>
        </is>
      </c>
      <c r="C25" s="2" t="inlineStr">
        <is>
          <t>Diesel</t>
        </is>
      </c>
      <c r="D25" s="13">
        <f>IF($O25=1,SUMIFS(RATES!$E:$E,RATES!$A:$A,$A25,RATES!$B:$B,"&lt;="&amp;MonthStart,RATES!$C:$C,"&gt;="&amp;MonthEnd),0)</f>
        <v/>
      </c>
      <c r="E25" s="16">
        <f>ROUND(L25,0)</f>
        <v/>
      </c>
      <c r="F25" s="16">
        <f>ROUND(SUMIFS(TERSE!$AX$2:$AX$4001,TERSE!$AZ$2:$AZ$4001,$A25,TERSE!$AV$2:$AV$4001,$C25,TERSE!$AY$2:$AY$4001,""),0)</f>
        <v/>
      </c>
      <c r="G25" s="16">
        <f>E25-F25</f>
        <v/>
      </c>
      <c r="H25" s="7">
        <f>G25*IF($C25="Diesel",$C$2,$F$2)</f>
        <v/>
      </c>
      <c r="I25" s="7">
        <f>H25*D25</f>
        <v/>
      </c>
      <c r="J25" s="7">
        <f>SUMIFS(TERSE!$AB$2:$AB$4001,TERSE!$AZ$2:$AZ$4001,$A25,TERSE!$AV$2:$AV$4001,$C25,TERSE!$AY$2:$AY$4001,"")</f>
        <v/>
      </c>
      <c r="K25" s="7">
        <f>J25-I25</f>
        <v/>
      </c>
      <c r="L25" s="17">
        <f>SUMIFS(TERSE!$AW$2:$AW$4001,TERSE!$AZ$2:$AZ$4001,$A25,TERSE!$AV$2:$AV$4001,$C25,TERSE!$AY$2:$AY$4001,"")</f>
        <v/>
      </c>
      <c r="M25" s="2" t="inlineStr">
        <is>
          <t>2 - Diesel - Clear</t>
        </is>
      </c>
      <c r="N25" s="2" t="inlineStr">
        <is>
          <t>line 6</t>
        </is>
      </c>
      <c r="O25" s="2">
        <f>COUNTIFS(RATES!$A:$A,$A25,RATES!$B:$B,"&lt;="&amp;MonthStart,RATES!$C:$C,"&gt;="&amp;MonthEnd)</f>
        <v/>
      </c>
    </row>
    <row r="26">
      <c r="A26" s="2" t="inlineStr">
        <is>
          <t>011 - Bibb</t>
        </is>
      </c>
      <c r="B26" s="2" t="inlineStr">
        <is>
          <t>BIBB</t>
        </is>
      </c>
      <c r="C26" s="2" t="inlineStr">
        <is>
          <t>Gas</t>
        </is>
      </c>
      <c r="D26" s="13">
        <f>IF($O26=1,SUMIFS(RATES!$E:$E,RATES!$A:$A,$A26,RATES!$B:$B,"&lt;="&amp;MonthStart,RATES!$C:$C,"&gt;="&amp;MonthEnd),0)</f>
        <v/>
      </c>
      <c r="E26" s="16">
        <f>ROUND(L26,0)</f>
        <v/>
      </c>
      <c r="F26" s="16">
        <f>ROUND(SUMIFS(TERSE!$AX$2:$AX$4001,TERSE!$AZ$2:$AZ$4001,$A26,TERSE!$AV$2:$AV$4001,$C26,TERSE!$AY$2:$AY$4001,""),0)</f>
        <v/>
      </c>
      <c r="G26" s="16">
        <f>E26-F26</f>
        <v/>
      </c>
      <c r="H26" s="7">
        <f>G26*IF($C26="Diesel",$C$2,$F$2)</f>
        <v/>
      </c>
      <c r="I26" s="7">
        <f>H26*D26</f>
        <v/>
      </c>
      <c r="J26" s="7">
        <f>SUMIFS(TERSE!$AB$2:$AB$4001,TERSE!$AZ$2:$AZ$4001,$A26,TERSE!$AV$2:$AV$4001,$C26,TERSE!$AY$2:$AY$4001,"")</f>
        <v/>
      </c>
      <c r="K26" s="7">
        <f>J26-I26</f>
        <v/>
      </c>
      <c r="L26" s="17">
        <f>SUMIFS(TERSE!$AW$2:$AW$4001,TERSE!$AZ$2:$AZ$4001,$A26,TERSE!$AV$2:$AV$4001,$C26,TERSE!$AY$2:$AY$4001,"")</f>
        <v/>
      </c>
      <c r="M26" s="2" t="inlineStr">
        <is>
          <t>1 - Gasoline</t>
        </is>
      </c>
      <c r="N26" s="2" t="inlineStr">
        <is>
          <t>line 6</t>
        </is>
      </c>
      <c r="O26" s="2">
        <f>COUNTIFS(RATES!$A:$A,$A26,RATES!$B:$B,"&lt;="&amp;MonthStart,RATES!$C:$C,"&gt;="&amp;MonthEnd)</f>
        <v/>
      </c>
    </row>
    <row r="27">
      <c r="A27" s="2" t="inlineStr">
        <is>
          <t>012TE -Bleckley (TSPLOST Exempt)</t>
        </is>
      </c>
      <c r="B27" s="2" t="inlineStr">
        <is>
          <t>BLECKLEY</t>
        </is>
      </c>
      <c r="C27" s="2" t="inlineStr">
        <is>
          <t>Diesel</t>
        </is>
      </c>
      <c r="D27" s="13">
        <f>IF($O27=1,SUMIFS(RATES!$E:$E,RATES!$A:$A,$A27,RATES!$B:$B,"&lt;="&amp;MonthStart,RATES!$C:$C,"&gt;="&amp;MonthEnd),0)</f>
        <v/>
      </c>
      <c r="E27" s="16">
        <f>ROUND(L27,0)</f>
        <v/>
      </c>
      <c r="F27" s="16">
        <f>ROUND(SUMIFS(TERSE!$AX$2:$AX$4001,TERSE!$AZ$2:$AZ$4001,$A27,TERSE!$AV$2:$AV$4001,$C27,TERSE!$AY$2:$AY$4001,""),0)</f>
        <v/>
      </c>
      <c r="G27" s="16">
        <f>E27-F27</f>
        <v/>
      </c>
      <c r="H27" s="7">
        <f>G27*IF($C27="Diesel",$C$2,$F$2)</f>
        <v/>
      </c>
      <c r="I27" s="7">
        <f>H27*D27</f>
        <v/>
      </c>
      <c r="J27" s="7">
        <f>SUMIFS(TERSE!$AB$2:$AB$4001,TERSE!$AZ$2:$AZ$4001,$A27,TERSE!$AV$2:$AV$4001,$C27,TERSE!$AY$2:$AY$4001,"")</f>
        <v/>
      </c>
      <c r="K27" s="7">
        <f>J27-I27</f>
        <v/>
      </c>
      <c r="L27" s="17">
        <f>SUMIFS(TERSE!$AW$2:$AW$4001,TERSE!$AZ$2:$AZ$4001,$A27,TERSE!$AV$2:$AV$4001,$C27,TERSE!$AY$2:$AY$4001,"")</f>
        <v/>
      </c>
      <c r="M27" s="2" t="inlineStr">
        <is>
          <t>2 - Diesel - Clear</t>
        </is>
      </c>
      <c r="N27" s="2" t="inlineStr">
        <is>
          <t>line 6</t>
        </is>
      </c>
      <c r="O27" s="2">
        <f>COUNTIFS(RATES!$A:$A,$A27,RATES!$B:$B,"&lt;="&amp;MonthStart,RATES!$C:$C,"&gt;="&amp;MonthEnd)</f>
        <v/>
      </c>
    </row>
    <row r="28">
      <c r="A28" s="2" t="inlineStr">
        <is>
          <t>012TE -Bleckley (TSPLOST Exempt)</t>
        </is>
      </c>
      <c r="B28" s="2" t="inlineStr">
        <is>
          <t>BLECKLEY</t>
        </is>
      </c>
      <c r="C28" s="2" t="inlineStr">
        <is>
          <t>Gas</t>
        </is>
      </c>
      <c r="D28" s="13">
        <f>IF($O28=1,SUMIFS(RATES!$E:$E,RATES!$A:$A,$A28,RATES!$B:$B,"&lt;="&amp;MonthStart,RATES!$C:$C,"&gt;="&amp;MonthEnd),0)</f>
        <v/>
      </c>
      <c r="E28" s="16">
        <f>ROUND(L28,0)</f>
        <v/>
      </c>
      <c r="F28" s="16">
        <f>ROUND(SUMIFS(TERSE!$AX$2:$AX$4001,TERSE!$AZ$2:$AZ$4001,$A28,TERSE!$AV$2:$AV$4001,$C28,TERSE!$AY$2:$AY$4001,""),0)</f>
        <v/>
      </c>
      <c r="G28" s="16">
        <f>E28-F28</f>
        <v/>
      </c>
      <c r="H28" s="7">
        <f>G28*IF($C28="Diesel",$C$2,$F$2)</f>
        <v/>
      </c>
      <c r="I28" s="7">
        <f>H28*D28</f>
        <v/>
      </c>
      <c r="J28" s="7">
        <f>SUMIFS(TERSE!$AB$2:$AB$4001,TERSE!$AZ$2:$AZ$4001,$A28,TERSE!$AV$2:$AV$4001,$C28,TERSE!$AY$2:$AY$4001,"")</f>
        <v/>
      </c>
      <c r="K28" s="7">
        <f>J28-I28</f>
        <v/>
      </c>
      <c r="L28" s="17">
        <f>SUMIFS(TERSE!$AW$2:$AW$4001,TERSE!$AZ$2:$AZ$4001,$A28,TERSE!$AV$2:$AV$4001,$C28,TERSE!$AY$2:$AY$4001,"")</f>
        <v/>
      </c>
      <c r="M28" s="2" t="inlineStr">
        <is>
          <t>1 - Gasoline</t>
        </is>
      </c>
      <c r="N28" s="2" t="inlineStr">
        <is>
          <t>line 6</t>
        </is>
      </c>
      <c r="O28" s="2">
        <f>COUNTIFS(RATES!$A:$A,$A28,RATES!$B:$B,"&lt;="&amp;MonthStart,RATES!$C:$C,"&gt;="&amp;MonthEnd)</f>
        <v/>
      </c>
    </row>
    <row r="29">
      <c r="A29" s="2" t="inlineStr">
        <is>
          <t>013TE - Brantley (TSPLOST Exempt)</t>
        </is>
      </c>
      <c r="B29" s="2" t="inlineStr">
        <is>
          <t>BRANTLEY</t>
        </is>
      </c>
      <c r="C29" s="2" t="inlineStr">
        <is>
          <t>Diesel</t>
        </is>
      </c>
      <c r="D29" s="13">
        <f>IF($O29=1,SUMIFS(RATES!$E:$E,RATES!$A:$A,$A29,RATES!$B:$B,"&lt;="&amp;MonthStart,RATES!$C:$C,"&gt;="&amp;MonthEnd),0)</f>
        <v/>
      </c>
      <c r="E29" s="16">
        <f>ROUND(L29,0)</f>
        <v/>
      </c>
      <c r="F29" s="16">
        <f>ROUND(SUMIFS(TERSE!$AX$2:$AX$4001,TERSE!$AZ$2:$AZ$4001,$A29,TERSE!$AV$2:$AV$4001,$C29,TERSE!$AY$2:$AY$4001,""),0)</f>
        <v/>
      </c>
      <c r="G29" s="16">
        <f>E29-F29</f>
        <v/>
      </c>
      <c r="H29" s="7">
        <f>G29*IF($C29="Diesel",$C$2,$F$2)</f>
        <v/>
      </c>
      <c r="I29" s="7">
        <f>H29*D29</f>
        <v/>
      </c>
      <c r="J29" s="7">
        <f>SUMIFS(TERSE!$AB$2:$AB$4001,TERSE!$AZ$2:$AZ$4001,$A29,TERSE!$AV$2:$AV$4001,$C29,TERSE!$AY$2:$AY$4001,"")</f>
        <v/>
      </c>
      <c r="K29" s="7">
        <f>J29-I29</f>
        <v/>
      </c>
      <c r="L29" s="17">
        <f>SUMIFS(TERSE!$AW$2:$AW$4001,TERSE!$AZ$2:$AZ$4001,$A29,TERSE!$AV$2:$AV$4001,$C29,TERSE!$AY$2:$AY$4001,"")</f>
        <v/>
      </c>
      <c r="M29" s="2" t="inlineStr">
        <is>
          <t>2 - Diesel - Clear</t>
        </is>
      </c>
      <c r="N29" s="2" t="inlineStr">
        <is>
          <t>line 6</t>
        </is>
      </c>
      <c r="O29" s="2">
        <f>COUNTIFS(RATES!$A:$A,$A29,RATES!$B:$B,"&lt;="&amp;MonthStart,RATES!$C:$C,"&gt;="&amp;MonthEnd)</f>
        <v/>
      </c>
    </row>
    <row r="30">
      <c r="A30" s="2" t="inlineStr">
        <is>
          <t>013TE - Brantley (TSPLOST Exempt)</t>
        </is>
      </c>
      <c r="B30" s="2" t="inlineStr">
        <is>
          <t>BRANTLEY</t>
        </is>
      </c>
      <c r="C30" s="2" t="inlineStr">
        <is>
          <t>Gas</t>
        </is>
      </c>
      <c r="D30" s="13">
        <f>IF($O30=1,SUMIFS(RATES!$E:$E,RATES!$A:$A,$A30,RATES!$B:$B,"&lt;="&amp;MonthStart,RATES!$C:$C,"&gt;="&amp;MonthEnd),0)</f>
        <v/>
      </c>
      <c r="E30" s="16">
        <f>ROUND(L30,0)</f>
        <v/>
      </c>
      <c r="F30" s="16">
        <f>ROUND(SUMIFS(TERSE!$AX$2:$AX$4001,TERSE!$AZ$2:$AZ$4001,$A30,TERSE!$AV$2:$AV$4001,$C30,TERSE!$AY$2:$AY$4001,""),0)</f>
        <v/>
      </c>
      <c r="G30" s="16">
        <f>E30-F30</f>
        <v/>
      </c>
      <c r="H30" s="7">
        <f>G30*IF($C30="Diesel",$C$2,$F$2)</f>
        <v/>
      </c>
      <c r="I30" s="7">
        <f>H30*D30</f>
        <v/>
      </c>
      <c r="J30" s="7">
        <f>SUMIFS(TERSE!$AB$2:$AB$4001,TERSE!$AZ$2:$AZ$4001,$A30,TERSE!$AV$2:$AV$4001,$C30,TERSE!$AY$2:$AY$4001,"")</f>
        <v/>
      </c>
      <c r="K30" s="7">
        <f>J30-I30</f>
        <v/>
      </c>
      <c r="L30" s="17">
        <f>SUMIFS(TERSE!$AW$2:$AW$4001,TERSE!$AZ$2:$AZ$4001,$A30,TERSE!$AV$2:$AV$4001,$C30,TERSE!$AY$2:$AY$4001,"")</f>
        <v/>
      </c>
      <c r="M30" s="2" t="inlineStr">
        <is>
          <t>1 - Gasoline</t>
        </is>
      </c>
      <c r="N30" s="2" t="inlineStr">
        <is>
          <t>line 6</t>
        </is>
      </c>
      <c r="O30" s="2">
        <f>COUNTIFS(RATES!$A:$A,$A30,RATES!$B:$B,"&lt;="&amp;MonthStart,RATES!$C:$C,"&gt;="&amp;MonthEnd)</f>
        <v/>
      </c>
    </row>
    <row r="31">
      <c r="A31" s="2" t="inlineStr">
        <is>
          <t>014TE - Brooks (TSPLOST Exempt)</t>
        </is>
      </c>
      <c r="B31" s="2" t="inlineStr">
        <is>
          <t>BROOKS</t>
        </is>
      </c>
      <c r="C31" s="2" t="inlineStr">
        <is>
          <t>Diesel</t>
        </is>
      </c>
      <c r="D31" s="13">
        <f>IF($O31=1,SUMIFS(RATES!$E:$E,RATES!$A:$A,$A31,RATES!$B:$B,"&lt;="&amp;MonthStart,RATES!$C:$C,"&gt;="&amp;MonthEnd),0)</f>
        <v/>
      </c>
      <c r="E31" s="16">
        <f>ROUND(L31,0)</f>
        <v/>
      </c>
      <c r="F31" s="16">
        <f>ROUND(SUMIFS(TERSE!$AX$2:$AX$4001,TERSE!$AZ$2:$AZ$4001,$A31,TERSE!$AV$2:$AV$4001,$C31,TERSE!$AY$2:$AY$4001,""),0)</f>
        <v/>
      </c>
      <c r="G31" s="16">
        <f>E31-F31</f>
        <v/>
      </c>
      <c r="H31" s="7">
        <f>G31*IF($C31="Diesel",$C$2,$F$2)</f>
        <v/>
      </c>
      <c r="I31" s="7">
        <f>H31*D31</f>
        <v/>
      </c>
      <c r="J31" s="7">
        <f>SUMIFS(TERSE!$AB$2:$AB$4001,TERSE!$AZ$2:$AZ$4001,$A31,TERSE!$AV$2:$AV$4001,$C31,TERSE!$AY$2:$AY$4001,"")</f>
        <v/>
      </c>
      <c r="K31" s="7">
        <f>J31-I31</f>
        <v/>
      </c>
      <c r="L31" s="17">
        <f>SUMIFS(TERSE!$AW$2:$AW$4001,TERSE!$AZ$2:$AZ$4001,$A31,TERSE!$AV$2:$AV$4001,$C31,TERSE!$AY$2:$AY$4001,"")</f>
        <v/>
      </c>
      <c r="M31" s="2" t="inlineStr">
        <is>
          <t>2 - Diesel - Clear</t>
        </is>
      </c>
      <c r="N31" s="2" t="inlineStr">
        <is>
          <t>line 6</t>
        </is>
      </c>
      <c r="O31" s="2">
        <f>COUNTIFS(RATES!$A:$A,$A31,RATES!$B:$B,"&lt;="&amp;MonthStart,RATES!$C:$C,"&gt;="&amp;MonthEnd)</f>
        <v/>
      </c>
    </row>
    <row r="32">
      <c r="A32" s="2" t="inlineStr">
        <is>
          <t>014TE - Brooks (TSPLOST Exempt)</t>
        </is>
      </c>
      <c r="B32" s="2" t="inlineStr">
        <is>
          <t>BROOKS</t>
        </is>
      </c>
      <c r="C32" s="2" t="inlineStr">
        <is>
          <t>Gas</t>
        </is>
      </c>
      <c r="D32" s="13">
        <f>IF($O32=1,SUMIFS(RATES!$E:$E,RATES!$A:$A,$A32,RATES!$B:$B,"&lt;="&amp;MonthStart,RATES!$C:$C,"&gt;="&amp;MonthEnd),0)</f>
        <v/>
      </c>
      <c r="E32" s="16">
        <f>ROUND(L32,0)</f>
        <v/>
      </c>
      <c r="F32" s="16">
        <f>ROUND(SUMIFS(TERSE!$AX$2:$AX$4001,TERSE!$AZ$2:$AZ$4001,$A32,TERSE!$AV$2:$AV$4001,$C32,TERSE!$AY$2:$AY$4001,""),0)</f>
        <v/>
      </c>
      <c r="G32" s="16">
        <f>E32-F32</f>
        <v/>
      </c>
      <c r="H32" s="7">
        <f>G32*IF($C32="Diesel",$C$2,$F$2)</f>
        <v/>
      </c>
      <c r="I32" s="7">
        <f>H32*D32</f>
        <v/>
      </c>
      <c r="J32" s="7">
        <f>SUMIFS(TERSE!$AB$2:$AB$4001,TERSE!$AZ$2:$AZ$4001,$A32,TERSE!$AV$2:$AV$4001,$C32,TERSE!$AY$2:$AY$4001,"")</f>
        <v/>
      </c>
      <c r="K32" s="7">
        <f>J32-I32</f>
        <v/>
      </c>
      <c r="L32" s="17">
        <f>SUMIFS(TERSE!$AW$2:$AW$4001,TERSE!$AZ$2:$AZ$4001,$A32,TERSE!$AV$2:$AV$4001,$C32,TERSE!$AY$2:$AY$4001,"")</f>
        <v/>
      </c>
      <c r="M32" s="2" t="inlineStr">
        <is>
          <t>1 - Gasoline</t>
        </is>
      </c>
      <c r="N32" s="2" t="inlineStr">
        <is>
          <t>line 6</t>
        </is>
      </c>
      <c r="O32" s="2">
        <f>COUNTIFS(RATES!$A:$A,$A32,RATES!$B:$B,"&lt;="&amp;MonthStart,RATES!$C:$C,"&gt;="&amp;MonthEnd)</f>
        <v/>
      </c>
    </row>
    <row r="33">
      <c r="A33" s="2" t="inlineStr">
        <is>
          <t>015TE - Bryan (TSPLOST Exempt)</t>
        </is>
      </c>
      <c r="B33" s="2" t="inlineStr">
        <is>
          <t>BRYAN</t>
        </is>
      </c>
      <c r="C33" s="2" t="inlineStr">
        <is>
          <t>Diesel</t>
        </is>
      </c>
      <c r="D33" s="13">
        <f>IF($O33=1,SUMIFS(RATES!$E:$E,RATES!$A:$A,$A33,RATES!$B:$B,"&lt;="&amp;MonthStart,RATES!$C:$C,"&gt;="&amp;MonthEnd),0)</f>
        <v/>
      </c>
      <c r="E33" s="16">
        <f>ROUND(L33,0)</f>
        <v/>
      </c>
      <c r="F33" s="16">
        <f>ROUND(SUMIFS(TERSE!$AX$2:$AX$4001,TERSE!$AZ$2:$AZ$4001,$A33,TERSE!$AV$2:$AV$4001,$C33,TERSE!$AY$2:$AY$4001,""),0)</f>
        <v/>
      </c>
      <c r="G33" s="16">
        <f>E33-F33</f>
        <v/>
      </c>
      <c r="H33" s="7">
        <f>G33*IF($C33="Diesel",$C$2,$F$2)</f>
        <v/>
      </c>
      <c r="I33" s="7">
        <f>H33*D33</f>
        <v/>
      </c>
      <c r="J33" s="7">
        <f>SUMIFS(TERSE!$AB$2:$AB$4001,TERSE!$AZ$2:$AZ$4001,$A33,TERSE!$AV$2:$AV$4001,$C33,TERSE!$AY$2:$AY$4001,"")</f>
        <v/>
      </c>
      <c r="K33" s="7">
        <f>J33-I33</f>
        <v/>
      </c>
      <c r="L33" s="17">
        <f>SUMIFS(TERSE!$AW$2:$AW$4001,TERSE!$AZ$2:$AZ$4001,$A33,TERSE!$AV$2:$AV$4001,$C33,TERSE!$AY$2:$AY$4001,"")</f>
        <v/>
      </c>
      <c r="M33" s="2" t="inlineStr">
        <is>
          <t>2 - Diesel - Clear</t>
        </is>
      </c>
      <c r="N33" s="2" t="inlineStr">
        <is>
          <t>line 6</t>
        </is>
      </c>
      <c r="O33" s="2">
        <f>COUNTIFS(RATES!$A:$A,$A33,RATES!$B:$B,"&lt;="&amp;MonthStart,RATES!$C:$C,"&gt;="&amp;MonthEnd)</f>
        <v/>
      </c>
    </row>
    <row r="34">
      <c r="A34" s="2" t="inlineStr">
        <is>
          <t>015TE - Bryan (TSPLOST Exempt)</t>
        </is>
      </c>
      <c r="B34" s="2" t="inlineStr">
        <is>
          <t>BRYAN</t>
        </is>
      </c>
      <c r="C34" s="2" t="inlineStr">
        <is>
          <t>Gas</t>
        </is>
      </c>
      <c r="D34" s="13">
        <f>IF($O34=1,SUMIFS(RATES!$E:$E,RATES!$A:$A,$A34,RATES!$B:$B,"&lt;="&amp;MonthStart,RATES!$C:$C,"&gt;="&amp;MonthEnd),0)</f>
        <v/>
      </c>
      <c r="E34" s="16">
        <f>ROUND(L34,0)</f>
        <v/>
      </c>
      <c r="F34" s="16">
        <f>ROUND(SUMIFS(TERSE!$AX$2:$AX$4001,TERSE!$AZ$2:$AZ$4001,$A34,TERSE!$AV$2:$AV$4001,$C34,TERSE!$AY$2:$AY$4001,""),0)</f>
        <v/>
      </c>
      <c r="G34" s="16">
        <f>E34-F34</f>
        <v/>
      </c>
      <c r="H34" s="7">
        <f>G34*IF($C34="Diesel",$C$2,$F$2)</f>
        <v/>
      </c>
      <c r="I34" s="7">
        <f>H34*D34</f>
        <v/>
      </c>
      <c r="J34" s="7">
        <f>SUMIFS(TERSE!$AB$2:$AB$4001,TERSE!$AZ$2:$AZ$4001,$A34,TERSE!$AV$2:$AV$4001,$C34,TERSE!$AY$2:$AY$4001,"")</f>
        <v/>
      </c>
      <c r="K34" s="7">
        <f>J34-I34</f>
        <v/>
      </c>
      <c r="L34" s="17">
        <f>SUMIFS(TERSE!$AW$2:$AW$4001,TERSE!$AZ$2:$AZ$4001,$A34,TERSE!$AV$2:$AV$4001,$C34,TERSE!$AY$2:$AY$4001,"")</f>
        <v/>
      </c>
      <c r="M34" s="2" t="inlineStr">
        <is>
          <t>1 - Gasoline</t>
        </is>
      </c>
      <c r="N34" s="2" t="inlineStr">
        <is>
          <t>line 6</t>
        </is>
      </c>
      <c r="O34" s="2">
        <f>COUNTIFS(RATES!$A:$A,$A34,RATES!$B:$B,"&lt;="&amp;MonthStart,RATES!$C:$C,"&gt;="&amp;MonthEnd)</f>
        <v/>
      </c>
    </row>
    <row r="35">
      <c r="A35" s="2" t="inlineStr">
        <is>
          <t>016TE - Bulloch (TSPLOST Exempt)</t>
        </is>
      </c>
      <c r="B35" s="2" t="inlineStr">
        <is>
          <t>BULLOCH</t>
        </is>
      </c>
      <c r="C35" s="2" t="inlineStr">
        <is>
          <t>Diesel</t>
        </is>
      </c>
      <c r="D35" s="13">
        <f>IF($O35=1,SUMIFS(RATES!$E:$E,RATES!$A:$A,$A35,RATES!$B:$B,"&lt;="&amp;MonthStart,RATES!$C:$C,"&gt;="&amp;MonthEnd),0)</f>
        <v/>
      </c>
      <c r="E35" s="16">
        <f>ROUND(L35,0)</f>
        <v/>
      </c>
      <c r="F35" s="16">
        <f>ROUND(SUMIFS(TERSE!$AX$2:$AX$4001,TERSE!$AZ$2:$AZ$4001,$A35,TERSE!$AV$2:$AV$4001,$C35,TERSE!$AY$2:$AY$4001,""),0)</f>
        <v/>
      </c>
      <c r="G35" s="16">
        <f>E35-F35</f>
        <v/>
      </c>
      <c r="H35" s="7">
        <f>G35*IF($C35="Diesel",$C$2,$F$2)</f>
        <v/>
      </c>
      <c r="I35" s="7">
        <f>H35*D35</f>
        <v/>
      </c>
      <c r="J35" s="7">
        <f>SUMIFS(TERSE!$AB$2:$AB$4001,TERSE!$AZ$2:$AZ$4001,$A35,TERSE!$AV$2:$AV$4001,$C35,TERSE!$AY$2:$AY$4001,"")</f>
        <v/>
      </c>
      <c r="K35" s="7">
        <f>J35-I35</f>
        <v/>
      </c>
      <c r="L35" s="17">
        <f>SUMIFS(TERSE!$AW$2:$AW$4001,TERSE!$AZ$2:$AZ$4001,$A35,TERSE!$AV$2:$AV$4001,$C35,TERSE!$AY$2:$AY$4001,"")</f>
        <v/>
      </c>
      <c r="M35" s="2" t="inlineStr">
        <is>
          <t>2 - Diesel - Clear</t>
        </is>
      </c>
      <c r="N35" s="2" t="inlineStr">
        <is>
          <t>line 6</t>
        </is>
      </c>
      <c r="O35" s="2">
        <f>COUNTIFS(RATES!$A:$A,$A35,RATES!$B:$B,"&lt;="&amp;MonthStart,RATES!$C:$C,"&gt;="&amp;MonthEnd)</f>
        <v/>
      </c>
    </row>
    <row r="36">
      <c r="A36" s="2" t="inlineStr">
        <is>
          <t>016TE - Bulloch (TSPLOST Exempt)</t>
        </is>
      </c>
      <c r="B36" s="2" t="inlineStr">
        <is>
          <t>BULLOCH</t>
        </is>
      </c>
      <c r="C36" s="2" t="inlineStr">
        <is>
          <t>Gas</t>
        </is>
      </c>
      <c r="D36" s="13">
        <f>IF($O36=1,SUMIFS(RATES!$E:$E,RATES!$A:$A,$A36,RATES!$B:$B,"&lt;="&amp;MonthStart,RATES!$C:$C,"&gt;="&amp;MonthEnd),0)</f>
        <v/>
      </c>
      <c r="E36" s="16">
        <f>ROUND(L36,0)</f>
        <v/>
      </c>
      <c r="F36" s="16">
        <f>ROUND(SUMIFS(TERSE!$AX$2:$AX$4001,TERSE!$AZ$2:$AZ$4001,$A36,TERSE!$AV$2:$AV$4001,$C36,TERSE!$AY$2:$AY$4001,""),0)</f>
        <v/>
      </c>
      <c r="G36" s="16">
        <f>E36-F36</f>
        <v/>
      </c>
      <c r="H36" s="7">
        <f>G36*IF($C36="Diesel",$C$2,$F$2)</f>
        <v/>
      </c>
      <c r="I36" s="7">
        <f>H36*D36</f>
        <v/>
      </c>
      <c r="J36" s="7">
        <f>SUMIFS(TERSE!$AB$2:$AB$4001,TERSE!$AZ$2:$AZ$4001,$A36,TERSE!$AV$2:$AV$4001,$C36,TERSE!$AY$2:$AY$4001,"")</f>
        <v/>
      </c>
      <c r="K36" s="7">
        <f>J36-I36</f>
        <v/>
      </c>
      <c r="L36" s="17">
        <f>SUMIFS(TERSE!$AW$2:$AW$4001,TERSE!$AZ$2:$AZ$4001,$A36,TERSE!$AV$2:$AV$4001,$C36,TERSE!$AY$2:$AY$4001,"")</f>
        <v/>
      </c>
      <c r="M36" s="2" t="inlineStr">
        <is>
          <t>1 - Gasoline</t>
        </is>
      </c>
      <c r="N36" s="2" t="inlineStr">
        <is>
          <t>line 6</t>
        </is>
      </c>
      <c r="O36" s="2">
        <f>COUNTIFS(RATES!$A:$A,$A36,RATES!$B:$B,"&lt;="&amp;MonthStart,RATES!$C:$C,"&gt;="&amp;MonthEnd)</f>
        <v/>
      </c>
    </row>
    <row r="37">
      <c r="A37" s="2" t="inlineStr">
        <is>
          <t>017TE - Burke (TSPLOST Exempt)</t>
        </is>
      </c>
      <c r="B37" s="2" t="inlineStr">
        <is>
          <t>BURKE</t>
        </is>
      </c>
      <c r="C37" s="2" t="inlineStr">
        <is>
          <t>Diesel</t>
        </is>
      </c>
      <c r="D37" s="13">
        <f>IF($O37=1,SUMIFS(RATES!$E:$E,RATES!$A:$A,$A37,RATES!$B:$B,"&lt;="&amp;MonthStart,RATES!$C:$C,"&gt;="&amp;MonthEnd),0)</f>
        <v/>
      </c>
      <c r="E37" s="16">
        <f>ROUND(L37,0)</f>
        <v/>
      </c>
      <c r="F37" s="16">
        <f>ROUND(SUMIFS(TERSE!$AX$2:$AX$4001,TERSE!$AZ$2:$AZ$4001,$A37,TERSE!$AV$2:$AV$4001,$C37,TERSE!$AY$2:$AY$4001,""),0)</f>
        <v/>
      </c>
      <c r="G37" s="16">
        <f>E37-F37</f>
        <v/>
      </c>
      <c r="H37" s="7">
        <f>G37*IF($C37="Diesel",$C$2,$F$2)</f>
        <v/>
      </c>
      <c r="I37" s="7">
        <f>H37*D37</f>
        <v/>
      </c>
      <c r="J37" s="7">
        <f>SUMIFS(TERSE!$AB$2:$AB$4001,TERSE!$AZ$2:$AZ$4001,$A37,TERSE!$AV$2:$AV$4001,$C37,TERSE!$AY$2:$AY$4001,"")</f>
        <v/>
      </c>
      <c r="K37" s="7">
        <f>J37-I37</f>
        <v/>
      </c>
      <c r="L37" s="17">
        <f>SUMIFS(TERSE!$AW$2:$AW$4001,TERSE!$AZ$2:$AZ$4001,$A37,TERSE!$AV$2:$AV$4001,$C37,TERSE!$AY$2:$AY$4001,"")</f>
        <v/>
      </c>
      <c r="M37" s="2" t="inlineStr">
        <is>
          <t>2 - Diesel - Clear</t>
        </is>
      </c>
      <c r="N37" s="2" t="inlineStr">
        <is>
          <t>line 6</t>
        </is>
      </c>
      <c r="O37" s="2">
        <f>COUNTIFS(RATES!$A:$A,$A37,RATES!$B:$B,"&lt;="&amp;MonthStart,RATES!$C:$C,"&gt;="&amp;MonthEnd)</f>
        <v/>
      </c>
    </row>
    <row r="38">
      <c r="A38" s="2" t="inlineStr">
        <is>
          <t>017TE - Burke (TSPLOST Exempt)</t>
        </is>
      </c>
      <c r="B38" s="2" t="inlineStr">
        <is>
          <t>BURKE</t>
        </is>
      </c>
      <c r="C38" s="2" t="inlineStr">
        <is>
          <t>Gas</t>
        </is>
      </c>
      <c r="D38" s="13">
        <f>IF($O38=1,SUMIFS(RATES!$E:$E,RATES!$A:$A,$A38,RATES!$B:$B,"&lt;="&amp;MonthStart,RATES!$C:$C,"&gt;="&amp;MonthEnd),0)</f>
        <v/>
      </c>
      <c r="E38" s="16">
        <f>ROUND(L38,0)</f>
        <v/>
      </c>
      <c r="F38" s="16">
        <f>ROUND(SUMIFS(TERSE!$AX$2:$AX$4001,TERSE!$AZ$2:$AZ$4001,$A38,TERSE!$AV$2:$AV$4001,$C38,TERSE!$AY$2:$AY$4001,""),0)</f>
        <v/>
      </c>
      <c r="G38" s="16">
        <f>E38-F38</f>
        <v/>
      </c>
      <c r="H38" s="7">
        <f>G38*IF($C38="Diesel",$C$2,$F$2)</f>
        <v/>
      </c>
      <c r="I38" s="7">
        <f>H38*D38</f>
        <v/>
      </c>
      <c r="J38" s="7">
        <f>SUMIFS(TERSE!$AB$2:$AB$4001,TERSE!$AZ$2:$AZ$4001,$A38,TERSE!$AV$2:$AV$4001,$C38,TERSE!$AY$2:$AY$4001,"")</f>
        <v/>
      </c>
      <c r="K38" s="7">
        <f>J38-I38</f>
        <v/>
      </c>
      <c r="L38" s="17">
        <f>SUMIFS(TERSE!$AW$2:$AW$4001,TERSE!$AZ$2:$AZ$4001,$A38,TERSE!$AV$2:$AV$4001,$C38,TERSE!$AY$2:$AY$4001,"")</f>
        <v/>
      </c>
      <c r="M38" s="2" t="inlineStr">
        <is>
          <t>1 - Gasoline</t>
        </is>
      </c>
      <c r="N38" s="2" t="inlineStr">
        <is>
          <t>line 6</t>
        </is>
      </c>
      <c r="O38" s="2">
        <f>COUNTIFS(RATES!$A:$A,$A38,RATES!$B:$B,"&lt;="&amp;MonthStart,RATES!$C:$C,"&gt;="&amp;MonthEnd)</f>
        <v/>
      </c>
    </row>
    <row r="39">
      <c r="A39" s="2" t="inlineStr">
        <is>
          <t>018 - Butts</t>
        </is>
      </c>
      <c r="B39" s="2" t="inlineStr">
        <is>
          <t>BUTTS</t>
        </is>
      </c>
      <c r="C39" s="2" t="inlineStr">
        <is>
          <t>Diesel</t>
        </is>
      </c>
      <c r="D39" s="13">
        <f>IF($O39=1,SUMIFS(RATES!$E:$E,RATES!$A:$A,$A39,RATES!$B:$B,"&lt;="&amp;MonthStart,RATES!$C:$C,"&gt;="&amp;MonthEnd),0)</f>
        <v/>
      </c>
      <c r="E39" s="16">
        <f>ROUND(L39,0)</f>
        <v/>
      </c>
      <c r="F39" s="16">
        <f>ROUND(SUMIFS(TERSE!$AX$2:$AX$4001,TERSE!$AZ$2:$AZ$4001,$A39,TERSE!$AV$2:$AV$4001,$C39,TERSE!$AY$2:$AY$4001,""),0)</f>
        <v/>
      </c>
      <c r="G39" s="16">
        <f>E39-F39</f>
        <v/>
      </c>
      <c r="H39" s="7">
        <f>G39*IF($C39="Diesel",$C$2,$F$2)</f>
        <v/>
      </c>
      <c r="I39" s="7">
        <f>H39*D39</f>
        <v/>
      </c>
      <c r="J39" s="7">
        <f>SUMIFS(TERSE!$AB$2:$AB$4001,TERSE!$AZ$2:$AZ$4001,$A39,TERSE!$AV$2:$AV$4001,$C39,TERSE!$AY$2:$AY$4001,"")</f>
        <v/>
      </c>
      <c r="K39" s="7">
        <f>J39-I39</f>
        <v/>
      </c>
      <c r="L39" s="17">
        <f>SUMIFS(TERSE!$AW$2:$AW$4001,TERSE!$AZ$2:$AZ$4001,$A39,TERSE!$AV$2:$AV$4001,$C39,TERSE!$AY$2:$AY$4001,"")</f>
        <v/>
      </c>
      <c r="M39" s="2" t="inlineStr">
        <is>
          <t>2 - Diesel - Clear</t>
        </is>
      </c>
      <c r="N39" s="2" t="inlineStr">
        <is>
          <t>line 6</t>
        </is>
      </c>
      <c r="O39" s="2">
        <f>COUNTIFS(RATES!$A:$A,$A39,RATES!$B:$B,"&lt;="&amp;MonthStart,RATES!$C:$C,"&gt;="&amp;MonthEnd)</f>
        <v/>
      </c>
    </row>
    <row r="40">
      <c r="A40" s="2" t="inlineStr">
        <is>
          <t>018 - Butts</t>
        </is>
      </c>
      <c r="B40" s="2" t="inlineStr">
        <is>
          <t>BUTTS</t>
        </is>
      </c>
      <c r="C40" s="2" t="inlineStr">
        <is>
          <t>Gas</t>
        </is>
      </c>
      <c r="D40" s="13">
        <f>IF($O40=1,SUMIFS(RATES!$E:$E,RATES!$A:$A,$A40,RATES!$B:$B,"&lt;="&amp;MonthStart,RATES!$C:$C,"&gt;="&amp;MonthEnd),0)</f>
        <v/>
      </c>
      <c r="E40" s="16">
        <f>ROUND(L40,0)</f>
        <v/>
      </c>
      <c r="F40" s="16">
        <f>ROUND(SUMIFS(TERSE!$AX$2:$AX$4001,TERSE!$AZ$2:$AZ$4001,$A40,TERSE!$AV$2:$AV$4001,$C40,TERSE!$AY$2:$AY$4001,""),0)</f>
        <v/>
      </c>
      <c r="G40" s="16">
        <f>E40-F40</f>
        <v/>
      </c>
      <c r="H40" s="7">
        <f>G40*IF($C40="Diesel",$C$2,$F$2)</f>
        <v/>
      </c>
      <c r="I40" s="7">
        <f>H40*D40</f>
        <v/>
      </c>
      <c r="J40" s="7">
        <f>SUMIFS(TERSE!$AB$2:$AB$4001,TERSE!$AZ$2:$AZ$4001,$A40,TERSE!$AV$2:$AV$4001,$C40,TERSE!$AY$2:$AY$4001,"")</f>
        <v/>
      </c>
      <c r="K40" s="7">
        <f>J40-I40</f>
        <v/>
      </c>
      <c r="L40" s="17">
        <f>SUMIFS(TERSE!$AW$2:$AW$4001,TERSE!$AZ$2:$AZ$4001,$A40,TERSE!$AV$2:$AV$4001,$C40,TERSE!$AY$2:$AY$4001,"")</f>
        <v/>
      </c>
      <c r="M40" s="2" t="inlineStr">
        <is>
          <t>1 - Gasoline</t>
        </is>
      </c>
      <c r="N40" s="2" t="inlineStr">
        <is>
          <t>line 6</t>
        </is>
      </c>
      <c r="O40" s="2">
        <f>COUNTIFS(RATES!$A:$A,$A40,RATES!$B:$B,"&lt;="&amp;MonthStart,RATES!$C:$C,"&gt;="&amp;MonthEnd)</f>
        <v/>
      </c>
    </row>
    <row r="41">
      <c r="A41" s="2" t="inlineStr">
        <is>
          <t>019TE - Calhoun (TSPLOST Exempt)</t>
        </is>
      </c>
      <c r="B41" s="2" t="inlineStr">
        <is>
          <t>CALHOUN</t>
        </is>
      </c>
      <c r="C41" s="2" t="inlineStr">
        <is>
          <t>Diesel</t>
        </is>
      </c>
      <c r="D41" s="13">
        <f>IF($O41=1,SUMIFS(RATES!$E:$E,RATES!$A:$A,$A41,RATES!$B:$B,"&lt;="&amp;MonthStart,RATES!$C:$C,"&gt;="&amp;MonthEnd),0)</f>
        <v/>
      </c>
      <c r="E41" s="16">
        <f>ROUND(L41,0)</f>
        <v/>
      </c>
      <c r="F41" s="16">
        <f>ROUND(SUMIFS(TERSE!$AX$2:$AX$4001,TERSE!$AZ$2:$AZ$4001,$A41,TERSE!$AV$2:$AV$4001,$C41,TERSE!$AY$2:$AY$4001,""),0)</f>
        <v/>
      </c>
      <c r="G41" s="16">
        <f>E41-F41</f>
        <v/>
      </c>
      <c r="H41" s="7">
        <f>G41*IF($C41="Diesel",$C$2,$F$2)</f>
        <v/>
      </c>
      <c r="I41" s="7">
        <f>H41*D41</f>
        <v/>
      </c>
      <c r="J41" s="7">
        <f>SUMIFS(TERSE!$AB$2:$AB$4001,TERSE!$AZ$2:$AZ$4001,$A41,TERSE!$AV$2:$AV$4001,$C41,TERSE!$AY$2:$AY$4001,"")</f>
        <v/>
      </c>
      <c r="K41" s="7">
        <f>J41-I41</f>
        <v/>
      </c>
      <c r="L41" s="17">
        <f>SUMIFS(TERSE!$AW$2:$AW$4001,TERSE!$AZ$2:$AZ$4001,$A41,TERSE!$AV$2:$AV$4001,$C41,TERSE!$AY$2:$AY$4001,"")</f>
        <v/>
      </c>
      <c r="M41" s="2" t="inlineStr">
        <is>
          <t>2 - Diesel - Clear</t>
        </is>
      </c>
      <c r="N41" s="2" t="inlineStr">
        <is>
          <t>line 6</t>
        </is>
      </c>
      <c r="O41" s="2">
        <f>COUNTIFS(RATES!$A:$A,$A41,RATES!$B:$B,"&lt;="&amp;MonthStart,RATES!$C:$C,"&gt;="&amp;MonthEnd)</f>
        <v/>
      </c>
    </row>
    <row r="42">
      <c r="A42" s="2" t="inlineStr">
        <is>
          <t>019TE - Calhoun (TSPLOST Exempt)</t>
        </is>
      </c>
      <c r="B42" s="2" t="inlineStr">
        <is>
          <t>CALHOUN</t>
        </is>
      </c>
      <c r="C42" s="2" t="inlineStr">
        <is>
          <t>Gas</t>
        </is>
      </c>
      <c r="D42" s="13">
        <f>IF($O42=1,SUMIFS(RATES!$E:$E,RATES!$A:$A,$A42,RATES!$B:$B,"&lt;="&amp;MonthStart,RATES!$C:$C,"&gt;="&amp;MonthEnd),0)</f>
        <v/>
      </c>
      <c r="E42" s="16">
        <f>ROUND(L42,0)</f>
        <v/>
      </c>
      <c r="F42" s="16">
        <f>ROUND(SUMIFS(TERSE!$AX$2:$AX$4001,TERSE!$AZ$2:$AZ$4001,$A42,TERSE!$AV$2:$AV$4001,$C42,TERSE!$AY$2:$AY$4001,""),0)</f>
        <v/>
      </c>
      <c r="G42" s="16">
        <f>E42-F42</f>
        <v/>
      </c>
      <c r="H42" s="7">
        <f>G42*IF($C42="Diesel",$C$2,$F$2)</f>
        <v/>
      </c>
      <c r="I42" s="7">
        <f>H42*D42</f>
        <v/>
      </c>
      <c r="J42" s="7">
        <f>SUMIFS(TERSE!$AB$2:$AB$4001,TERSE!$AZ$2:$AZ$4001,$A42,TERSE!$AV$2:$AV$4001,$C42,TERSE!$AY$2:$AY$4001,"")</f>
        <v/>
      </c>
      <c r="K42" s="7">
        <f>J42-I42</f>
        <v/>
      </c>
      <c r="L42" s="17">
        <f>SUMIFS(TERSE!$AW$2:$AW$4001,TERSE!$AZ$2:$AZ$4001,$A42,TERSE!$AV$2:$AV$4001,$C42,TERSE!$AY$2:$AY$4001,"")</f>
        <v/>
      </c>
      <c r="M42" s="2" t="inlineStr">
        <is>
          <t>1 - Gasoline</t>
        </is>
      </c>
      <c r="N42" s="2" t="inlineStr">
        <is>
          <t>line 6</t>
        </is>
      </c>
      <c r="O42" s="2">
        <f>COUNTIFS(RATES!$A:$A,$A42,RATES!$B:$B,"&lt;="&amp;MonthStart,RATES!$C:$C,"&gt;="&amp;MonthEnd)</f>
        <v/>
      </c>
    </row>
    <row r="43">
      <c r="A43" s="2" t="inlineStr">
        <is>
          <t>020 - Camden</t>
        </is>
      </c>
      <c r="B43" s="2" t="inlineStr">
        <is>
          <t>CAMDEN</t>
        </is>
      </c>
      <c r="C43" s="2" t="inlineStr">
        <is>
          <t>Diesel</t>
        </is>
      </c>
      <c r="D43" s="13">
        <f>IF($O43=1,SUMIFS(RATES!$E:$E,RATES!$A:$A,$A43,RATES!$B:$B,"&lt;="&amp;MonthStart,RATES!$C:$C,"&gt;="&amp;MonthEnd),0)</f>
        <v/>
      </c>
      <c r="E43" s="16">
        <f>ROUND(L43,0)</f>
        <v/>
      </c>
      <c r="F43" s="16">
        <f>ROUND(SUMIFS(TERSE!$AX$2:$AX$4001,TERSE!$AZ$2:$AZ$4001,$A43,TERSE!$AV$2:$AV$4001,$C43,TERSE!$AY$2:$AY$4001,""),0)</f>
        <v/>
      </c>
      <c r="G43" s="16">
        <f>E43-F43</f>
        <v/>
      </c>
      <c r="H43" s="7">
        <f>G43*IF($C43="Diesel",$C$2,$F$2)</f>
        <v/>
      </c>
      <c r="I43" s="7">
        <f>H43*D43</f>
        <v/>
      </c>
      <c r="J43" s="7">
        <f>SUMIFS(TERSE!$AB$2:$AB$4001,TERSE!$AZ$2:$AZ$4001,$A43,TERSE!$AV$2:$AV$4001,$C43,TERSE!$AY$2:$AY$4001,"")</f>
        <v/>
      </c>
      <c r="K43" s="7">
        <f>J43-I43</f>
        <v/>
      </c>
      <c r="L43" s="17">
        <f>SUMIFS(TERSE!$AW$2:$AW$4001,TERSE!$AZ$2:$AZ$4001,$A43,TERSE!$AV$2:$AV$4001,$C43,TERSE!$AY$2:$AY$4001,"")</f>
        <v/>
      </c>
      <c r="M43" s="2" t="inlineStr">
        <is>
          <t>2 - Diesel - Clear</t>
        </is>
      </c>
      <c r="N43" s="2" t="inlineStr">
        <is>
          <t>line 6</t>
        </is>
      </c>
      <c r="O43" s="2">
        <f>COUNTIFS(RATES!$A:$A,$A43,RATES!$B:$B,"&lt;="&amp;MonthStart,RATES!$C:$C,"&gt;="&amp;MonthEnd)</f>
        <v/>
      </c>
    </row>
    <row r="44">
      <c r="A44" s="2" t="inlineStr">
        <is>
          <t>020 - Camden</t>
        </is>
      </c>
      <c r="B44" s="2" t="inlineStr">
        <is>
          <t>CAMDEN</t>
        </is>
      </c>
      <c r="C44" s="2" t="inlineStr">
        <is>
          <t>Gas</t>
        </is>
      </c>
      <c r="D44" s="13">
        <f>IF($O44=1,SUMIFS(RATES!$E:$E,RATES!$A:$A,$A44,RATES!$B:$B,"&lt;="&amp;MonthStart,RATES!$C:$C,"&gt;="&amp;MonthEnd),0)</f>
        <v/>
      </c>
      <c r="E44" s="16">
        <f>ROUND(L44,0)</f>
        <v/>
      </c>
      <c r="F44" s="16">
        <f>ROUND(SUMIFS(TERSE!$AX$2:$AX$4001,TERSE!$AZ$2:$AZ$4001,$A44,TERSE!$AV$2:$AV$4001,$C44,TERSE!$AY$2:$AY$4001,""),0)</f>
        <v/>
      </c>
      <c r="G44" s="16">
        <f>E44-F44</f>
        <v/>
      </c>
      <c r="H44" s="7">
        <f>G44*IF($C44="Diesel",$C$2,$F$2)</f>
        <v/>
      </c>
      <c r="I44" s="7">
        <f>H44*D44</f>
        <v/>
      </c>
      <c r="J44" s="7">
        <f>SUMIFS(TERSE!$AB$2:$AB$4001,TERSE!$AZ$2:$AZ$4001,$A44,TERSE!$AV$2:$AV$4001,$C44,TERSE!$AY$2:$AY$4001,"")</f>
        <v/>
      </c>
      <c r="K44" s="7">
        <f>J44-I44</f>
        <v/>
      </c>
      <c r="L44" s="17">
        <f>SUMIFS(TERSE!$AW$2:$AW$4001,TERSE!$AZ$2:$AZ$4001,$A44,TERSE!$AV$2:$AV$4001,$C44,TERSE!$AY$2:$AY$4001,"")</f>
        <v/>
      </c>
      <c r="M44" s="2" t="inlineStr">
        <is>
          <t>1 - Gasoline</t>
        </is>
      </c>
      <c r="N44" s="2" t="inlineStr">
        <is>
          <t>line 6</t>
        </is>
      </c>
      <c r="O44" s="2">
        <f>COUNTIFS(RATES!$A:$A,$A44,RATES!$B:$B,"&lt;="&amp;MonthStart,RATES!$C:$C,"&gt;="&amp;MonthEnd)</f>
        <v/>
      </c>
    </row>
    <row r="45">
      <c r="A45" s="2" t="inlineStr">
        <is>
          <t>021TE - Candler (TSPLOST Exempt)</t>
        </is>
      </c>
      <c r="B45" s="2" t="inlineStr">
        <is>
          <t>CANDLER</t>
        </is>
      </c>
      <c r="C45" s="2" t="inlineStr">
        <is>
          <t>Diesel</t>
        </is>
      </c>
      <c r="D45" s="13">
        <f>IF($O45=1,SUMIFS(RATES!$E:$E,RATES!$A:$A,$A45,RATES!$B:$B,"&lt;="&amp;MonthStart,RATES!$C:$C,"&gt;="&amp;MonthEnd),0)</f>
        <v/>
      </c>
      <c r="E45" s="16">
        <f>ROUND(L45,0)</f>
        <v/>
      </c>
      <c r="F45" s="16">
        <f>ROUND(SUMIFS(TERSE!$AX$2:$AX$4001,TERSE!$AZ$2:$AZ$4001,$A45,TERSE!$AV$2:$AV$4001,$C45,TERSE!$AY$2:$AY$4001,""),0)</f>
        <v/>
      </c>
      <c r="G45" s="16">
        <f>E45-F45</f>
        <v/>
      </c>
      <c r="H45" s="7">
        <f>G45*IF($C45="Diesel",$C$2,$F$2)</f>
        <v/>
      </c>
      <c r="I45" s="7">
        <f>H45*D45</f>
        <v/>
      </c>
      <c r="J45" s="7">
        <f>SUMIFS(TERSE!$AB$2:$AB$4001,TERSE!$AZ$2:$AZ$4001,$A45,TERSE!$AV$2:$AV$4001,$C45,TERSE!$AY$2:$AY$4001,"")</f>
        <v/>
      </c>
      <c r="K45" s="7">
        <f>J45-I45</f>
        <v/>
      </c>
      <c r="L45" s="17">
        <f>SUMIFS(TERSE!$AW$2:$AW$4001,TERSE!$AZ$2:$AZ$4001,$A45,TERSE!$AV$2:$AV$4001,$C45,TERSE!$AY$2:$AY$4001,"")</f>
        <v/>
      </c>
      <c r="M45" s="2" t="inlineStr">
        <is>
          <t>2 - Diesel - Clear</t>
        </is>
      </c>
      <c r="N45" s="2" t="inlineStr">
        <is>
          <t>line 6</t>
        </is>
      </c>
      <c r="O45" s="2">
        <f>COUNTIFS(RATES!$A:$A,$A45,RATES!$B:$B,"&lt;="&amp;MonthStart,RATES!$C:$C,"&gt;="&amp;MonthEnd)</f>
        <v/>
      </c>
    </row>
    <row r="46">
      <c r="A46" s="2" t="inlineStr">
        <is>
          <t>021TE - Candler (TSPLOST Exempt)</t>
        </is>
      </c>
      <c r="B46" s="2" t="inlineStr">
        <is>
          <t>CANDLER</t>
        </is>
      </c>
      <c r="C46" s="2" t="inlineStr">
        <is>
          <t>Gas</t>
        </is>
      </c>
      <c r="D46" s="13">
        <f>IF($O46=1,SUMIFS(RATES!$E:$E,RATES!$A:$A,$A46,RATES!$B:$B,"&lt;="&amp;MonthStart,RATES!$C:$C,"&gt;="&amp;MonthEnd),0)</f>
        <v/>
      </c>
      <c r="E46" s="16">
        <f>ROUND(L46,0)</f>
        <v/>
      </c>
      <c r="F46" s="16">
        <f>ROUND(SUMIFS(TERSE!$AX$2:$AX$4001,TERSE!$AZ$2:$AZ$4001,$A46,TERSE!$AV$2:$AV$4001,$C46,TERSE!$AY$2:$AY$4001,""),0)</f>
        <v/>
      </c>
      <c r="G46" s="16">
        <f>E46-F46</f>
        <v/>
      </c>
      <c r="H46" s="7">
        <f>G46*IF($C46="Diesel",$C$2,$F$2)</f>
        <v/>
      </c>
      <c r="I46" s="7">
        <f>H46*D46</f>
        <v/>
      </c>
      <c r="J46" s="7">
        <f>SUMIFS(TERSE!$AB$2:$AB$4001,TERSE!$AZ$2:$AZ$4001,$A46,TERSE!$AV$2:$AV$4001,$C46,TERSE!$AY$2:$AY$4001,"")</f>
        <v/>
      </c>
      <c r="K46" s="7">
        <f>J46-I46</f>
        <v/>
      </c>
      <c r="L46" s="17">
        <f>SUMIFS(TERSE!$AW$2:$AW$4001,TERSE!$AZ$2:$AZ$4001,$A46,TERSE!$AV$2:$AV$4001,$C46,TERSE!$AY$2:$AY$4001,"")</f>
        <v/>
      </c>
      <c r="M46" s="2" t="inlineStr">
        <is>
          <t>1 - Gasoline</t>
        </is>
      </c>
      <c r="N46" s="2" t="inlineStr">
        <is>
          <t>line 6</t>
        </is>
      </c>
      <c r="O46" s="2">
        <f>COUNTIFS(RATES!$A:$A,$A46,RATES!$B:$B,"&lt;="&amp;MonthStart,RATES!$C:$C,"&gt;="&amp;MonthEnd)</f>
        <v/>
      </c>
    </row>
    <row r="47">
      <c r="A47" s="2" t="inlineStr">
        <is>
          <t>022 - Carroll</t>
        </is>
      </c>
      <c r="B47" s="2" t="inlineStr">
        <is>
          <t>CARROLL</t>
        </is>
      </c>
      <c r="C47" s="2" t="inlineStr">
        <is>
          <t>Diesel</t>
        </is>
      </c>
      <c r="D47" s="13">
        <f>IF($O47=1,SUMIFS(RATES!$E:$E,RATES!$A:$A,$A47,RATES!$B:$B,"&lt;="&amp;MonthStart,RATES!$C:$C,"&gt;="&amp;MonthEnd),0)</f>
        <v/>
      </c>
      <c r="E47" s="16">
        <f>ROUND(L47,0)</f>
        <v/>
      </c>
      <c r="F47" s="16">
        <f>ROUND(SUMIFS(TERSE!$AX$2:$AX$4001,TERSE!$AZ$2:$AZ$4001,$A47,TERSE!$AV$2:$AV$4001,$C47,TERSE!$AY$2:$AY$4001,""),0)</f>
        <v/>
      </c>
      <c r="G47" s="16">
        <f>E47-F47</f>
        <v/>
      </c>
      <c r="H47" s="7">
        <f>G47*IF($C47="Diesel",$C$2,$F$2)</f>
        <v/>
      </c>
      <c r="I47" s="7">
        <f>H47*D47</f>
        <v/>
      </c>
      <c r="J47" s="7">
        <f>SUMIFS(TERSE!$AB$2:$AB$4001,TERSE!$AZ$2:$AZ$4001,$A47,TERSE!$AV$2:$AV$4001,$C47,TERSE!$AY$2:$AY$4001,"")</f>
        <v/>
      </c>
      <c r="K47" s="7">
        <f>J47-I47</f>
        <v/>
      </c>
      <c r="L47" s="17">
        <f>SUMIFS(TERSE!$AW$2:$AW$4001,TERSE!$AZ$2:$AZ$4001,$A47,TERSE!$AV$2:$AV$4001,$C47,TERSE!$AY$2:$AY$4001,"")</f>
        <v/>
      </c>
      <c r="M47" s="2" t="inlineStr">
        <is>
          <t>2 - Diesel - Clear</t>
        </is>
      </c>
      <c r="N47" s="2" t="inlineStr">
        <is>
          <t>line 6</t>
        </is>
      </c>
      <c r="O47" s="2">
        <f>COUNTIFS(RATES!$A:$A,$A47,RATES!$B:$B,"&lt;="&amp;MonthStart,RATES!$C:$C,"&gt;="&amp;MonthEnd)</f>
        <v/>
      </c>
    </row>
    <row r="48">
      <c r="A48" s="2" t="inlineStr">
        <is>
          <t>022 - Carroll</t>
        </is>
      </c>
      <c r="B48" s="2" t="inlineStr">
        <is>
          <t>CARROLL</t>
        </is>
      </c>
      <c r="C48" s="2" t="inlineStr">
        <is>
          <t>Gas</t>
        </is>
      </c>
      <c r="D48" s="13">
        <f>IF($O48=1,SUMIFS(RATES!$E:$E,RATES!$A:$A,$A48,RATES!$B:$B,"&lt;="&amp;MonthStart,RATES!$C:$C,"&gt;="&amp;MonthEnd),0)</f>
        <v/>
      </c>
      <c r="E48" s="16">
        <f>ROUND(L48,0)</f>
        <v/>
      </c>
      <c r="F48" s="16">
        <f>ROUND(SUMIFS(TERSE!$AX$2:$AX$4001,TERSE!$AZ$2:$AZ$4001,$A48,TERSE!$AV$2:$AV$4001,$C48,TERSE!$AY$2:$AY$4001,""),0)</f>
        <v/>
      </c>
      <c r="G48" s="16">
        <f>E48-F48</f>
        <v/>
      </c>
      <c r="H48" s="7">
        <f>G48*IF($C48="Diesel",$C$2,$F$2)</f>
        <v/>
      </c>
      <c r="I48" s="7">
        <f>H48*D48</f>
        <v/>
      </c>
      <c r="J48" s="7">
        <f>SUMIFS(TERSE!$AB$2:$AB$4001,TERSE!$AZ$2:$AZ$4001,$A48,TERSE!$AV$2:$AV$4001,$C48,TERSE!$AY$2:$AY$4001,"")</f>
        <v/>
      </c>
      <c r="K48" s="7">
        <f>J48-I48</f>
        <v/>
      </c>
      <c r="L48" s="17">
        <f>SUMIFS(TERSE!$AW$2:$AW$4001,TERSE!$AZ$2:$AZ$4001,$A48,TERSE!$AV$2:$AV$4001,$C48,TERSE!$AY$2:$AY$4001,"")</f>
        <v/>
      </c>
      <c r="M48" s="2" t="inlineStr">
        <is>
          <t>1 - Gasoline</t>
        </is>
      </c>
      <c r="N48" s="2" t="inlineStr">
        <is>
          <t>line 6</t>
        </is>
      </c>
      <c r="O48" s="2">
        <f>COUNTIFS(RATES!$A:$A,$A48,RATES!$B:$B,"&lt;="&amp;MonthStart,RATES!$C:$C,"&gt;="&amp;MonthEnd)</f>
        <v/>
      </c>
    </row>
    <row r="49">
      <c r="A49" s="2" t="inlineStr">
        <is>
          <t>023 - Catoosa</t>
        </is>
      </c>
      <c r="B49" s="2" t="inlineStr">
        <is>
          <t>CATOOSA</t>
        </is>
      </c>
      <c r="C49" s="2" t="inlineStr">
        <is>
          <t>Diesel</t>
        </is>
      </c>
      <c r="D49" s="13">
        <f>IF($O49=1,SUMIFS(RATES!$E:$E,RATES!$A:$A,$A49,RATES!$B:$B,"&lt;="&amp;MonthStart,RATES!$C:$C,"&gt;="&amp;MonthEnd),0)</f>
        <v/>
      </c>
      <c r="E49" s="16">
        <f>ROUND(L49,0)</f>
        <v/>
      </c>
      <c r="F49" s="16">
        <f>ROUND(SUMIFS(TERSE!$AX$2:$AX$4001,TERSE!$AZ$2:$AZ$4001,$A49,TERSE!$AV$2:$AV$4001,$C49,TERSE!$AY$2:$AY$4001,""),0)</f>
        <v/>
      </c>
      <c r="G49" s="16">
        <f>E49-F49</f>
        <v/>
      </c>
      <c r="H49" s="7">
        <f>G49*IF($C49="Diesel",$C$2,$F$2)</f>
        <v/>
      </c>
      <c r="I49" s="7">
        <f>H49*D49</f>
        <v/>
      </c>
      <c r="J49" s="7">
        <f>SUMIFS(TERSE!$AB$2:$AB$4001,TERSE!$AZ$2:$AZ$4001,$A49,TERSE!$AV$2:$AV$4001,$C49,TERSE!$AY$2:$AY$4001,"")</f>
        <v/>
      </c>
      <c r="K49" s="7">
        <f>J49-I49</f>
        <v/>
      </c>
      <c r="L49" s="17">
        <f>SUMIFS(TERSE!$AW$2:$AW$4001,TERSE!$AZ$2:$AZ$4001,$A49,TERSE!$AV$2:$AV$4001,$C49,TERSE!$AY$2:$AY$4001,"")</f>
        <v/>
      </c>
      <c r="M49" s="2" t="inlineStr">
        <is>
          <t>2 - Diesel - Clear</t>
        </is>
      </c>
      <c r="N49" s="2" t="inlineStr">
        <is>
          <t>line 6</t>
        </is>
      </c>
      <c r="O49" s="2">
        <f>COUNTIFS(RATES!$A:$A,$A49,RATES!$B:$B,"&lt;="&amp;MonthStart,RATES!$C:$C,"&gt;="&amp;MonthEnd)</f>
        <v/>
      </c>
    </row>
    <row r="50">
      <c r="A50" s="2" t="inlineStr">
        <is>
          <t>023 - Catoosa</t>
        </is>
      </c>
      <c r="B50" s="2" t="inlineStr">
        <is>
          <t>CATOOSA</t>
        </is>
      </c>
      <c r="C50" s="2" t="inlineStr">
        <is>
          <t>Gas</t>
        </is>
      </c>
      <c r="D50" s="13">
        <f>IF($O50=1,SUMIFS(RATES!$E:$E,RATES!$A:$A,$A50,RATES!$B:$B,"&lt;="&amp;MonthStart,RATES!$C:$C,"&gt;="&amp;MonthEnd),0)</f>
        <v/>
      </c>
      <c r="E50" s="16">
        <f>ROUND(L50,0)</f>
        <v/>
      </c>
      <c r="F50" s="16">
        <f>ROUND(SUMIFS(TERSE!$AX$2:$AX$4001,TERSE!$AZ$2:$AZ$4001,$A50,TERSE!$AV$2:$AV$4001,$C50,TERSE!$AY$2:$AY$4001,""),0)</f>
        <v/>
      </c>
      <c r="G50" s="16">
        <f>E50-F50</f>
        <v/>
      </c>
      <c r="H50" s="7">
        <f>G50*IF($C50="Diesel",$C$2,$F$2)</f>
        <v/>
      </c>
      <c r="I50" s="7">
        <f>H50*D50</f>
        <v/>
      </c>
      <c r="J50" s="7">
        <f>SUMIFS(TERSE!$AB$2:$AB$4001,TERSE!$AZ$2:$AZ$4001,$A50,TERSE!$AV$2:$AV$4001,$C50,TERSE!$AY$2:$AY$4001,"")</f>
        <v/>
      </c>
      <c r="K50" s="7">
        <f>J50-I50</f>
        <v/>
      </c>
      <c r="L50" s="17">
        <f>SUMIFS(TERSE!$AW$2:$AW$4001,TERSE!$AZ$2:$AZ$4001,$A50,TERSE!$AV$2:$AV$4001,$C50,TERSE!$AY$2:$AY$4001,"")</f>
        <v/>
      </c>
      <c r="M50" s="2" t="inlineStr">
        <is>
          <t>1 - Gasoline</t>
        </is>
      </c>
      <c r="N50" s="2" t="inlineStr">
        <is>
          <t>line 6</t>
        </is>
      </c>
      <c r="O50" s="2">
        <f>COUNTIFS(RATES!$A:$A,$A50,RATES!$B:$B,"&lt;="&amp;MonthStart,RATES!$C:$C,"&gt;="&amp;MonthEnd)</f>
        <v/>
      </c>
    </row>
    <row r="51">
      <c r="A51" s="2" t="inlineStr">
        <is>
          <t>024TE - Charlton (TSPLOST Exempt)</t>
        </is>
      </c>
      <c r="B51" s="2" t="inlineStr">
        <is>
          <t>CHARLTON</t>
        </is>
      </c>
      <c r="C51" s="2" t="inlineStr">
        <is>
          <t>Diesel</t>
        </is>
      </c>
      <c r="D51" s="13">
        <f>IF($O51=1,SUMIFS(RATES!$E:$E,RATES!$A:$A,$A51,RATES!$B:$B,"&lt;="&amp;MonthStart,RATES!$C:$C,"&gt;="&amp;MonthEnd),0)</f>
        <v/>
      </c>
      <c r="E51" s="16">
        <f>ROUND(L51,0)</f>
        <v/>
      </c>
      <c r="F51" s="16">
        <f>ROUND(SUMIFS(TERSE!$AX$2:$AX$4001,TERSE!$AZ$2:$AZ$4001,$A51,TERSE!$AV$2:$AV$4001,$C51,TERSE!$AY$2:$AY$4001,""),0)</f>
        <v/>
      </c>
      <c r="G51" s="16">
        <f>E51-F51</f>
        <v/>
      </c>
      <c r="H51" s="7">
        <f>G51*IF($C51="Diesel",$C$2,$F$2)</f>
        <v/>
      </c>
      <c r="I51" s="7">
        <f>H51*D51</f>
        <v/>
      </c>
      <c r="J51" s="7">
        <f>SUMIFS(TERSE!$AB$2:$AB$4001,TERSE!$AZ$2:$AZ$4001,$A51,TERSE!$AV$2:$AV$4001,$C51,TERSE!$AY$2:$AY$4001,"")</f>
        <v/>
      </c>
      <c r="K51" s="7">
        <f>J51-I51</f>
        <v/>
      </c>
      <c r="L51" s="17">
        <f>SUMIFS(TERSE!$AW$2:$AW$4001,TERSE!$AZ$2:$AZ$4001,$A51,TERSE!$AV$2:$AV$4001,$C51,TERSE!$AY$2:$AY$4001,"")</f>
        <v/>
      </c>
      <c r="M51" s="2" t="inlineStr">
        <is>
          <t>2 - Diesel - Clear</t>
        </is>
      </c>
      <c r="N51" s="2" t="inlineStr">
        <is>
          <t>line 6</t>
        </is>
      </c>
      <c r="O51" s="2">
        <f>COUNTIFS(RATES!$A:$A,$A51,RATES!$B:$B,"&lt;="&amp;MonthStart,RATES!$C:$C,"&gt;="&amp;MonthEnd)</f>
        <v/>
      </c>
    </row>
    <row r="52">
      <c r="A52" s="2" t="inlineStr">
        <is>
          <t>024TE - Charlton (TSPLOST Exempt)</t>
        </is>
      </c>
      <c r="B52" s="2" t="inlineStr">
        <is>
          <t>CHARLTON</t>
        </is>
      </c>
      <c r="C52" s="2" t="inlineStr">
        <is>
          <t>Gas</t>
        </is>
      </c>
      <c r="D52" s="13">
        <f>IF($O52=1,SUMIFS(RATES!$E:$E,RATES!$A:$A,$A52,RATES!$B:$B,"&lt;="&amp;MonthStart,RATES!$C:$C,"&gt;="&amp;MonthEnd),0)</f>
        <v/>
      </c>
      <c r="E52" s="16">
        <f>ROUND(L52,0)</f>
        <v/>
      </c>
      <c r="F52" s="16">
        <f>ROUND(SUMIFS(TERSE!$AX$2:$AX$4001,TERSE!$AZ$2:$AZ$4001,$A52,TERSE!$AV$2:$AV$4001,$C52,TERSE!$AY$2:$AY$4001,""),0)</f>
        <v/>
      </c>
      <c r="G52" s="16">
        <f>E52-F52</f>
        <v/>
      </c>
      <c r="H52" s="7">
        <f>G52*IF($C52="Diesel",$C$2,$F$2)</f>
        <v/>
      </c>
      <c r="I52" s="7">
        <f>H52*D52</f>
        <v/>
      </c>
      <c r="J52" s="7">
        <f>SUMIFS(TERSE!$AB$2:$AB$4001,TERSE!$AZ$2:$AZ$4001,$A52,TERSE!$AV$2:$AV$4001,$C52,TERSE!$AY$2:$AY$4001,"")</f>
        <v/>
      </c>
      <c r="K52" s="7">
        <f>J52-I52</f>
        <v/>
      </c>
      <c r="L52" s="17">
        <f>SUMIFS(TERSE!$AW$2:$AW$4001,TERSE!$AZ$2:$AZ$4001,$A52,TERSE!$AV$2:$AV$4001,$C52,TERSE!$AY$2:$AY$4001,"")</f>
        <v/>
      </c>
      <c r="M52" s="2" t="inlineStr">
        <is>
          <t>1 - Gasoline</t>
        </is>
      </c>
      <c r="N52" s="2" t="inlineStr">
        <is>
          <t>line 6</t>
        </is>
      </c>
      <c r="O52" s="2">
        <f>COUNTIFS(RATES!$A:$A,$A52,RATES!$B:$B,"&lt;="&amp;MonthStart,RATES!$C:$C,"&gt;="&amp;MonthEnd)</f>
        <v/>
      </c>
    </row>
    <row r="53">
      <c r="A53" s="2" t="inlineStr">
        <is>
          <t>025 - Chatham</t>
        </is>
      </c>
      <c r="B53" s="2" t="inlineStr">
        <is>
          <t>CHATHAM</t>
        </is>
      </c>
      <c r="C53" s="2" t="inlineStr">
        <is>
          <t>Diesel</t>
        </is>
      </c>
      <c r="D53" s="13">
        <f>IF($O53=1,SUMIFS(RATES!$E:$E,RATES!$A:$A,$A53,RATES!$B:$B,"&lt;="&amp;MonthStart,RATES!$C:$C,"&gt;="&amp;MonthEnd),0)</f>
        <v/>
      </c>
      <c r="E53" s="16">
        <f>ROUND(L53,0)</f>
        <v/>
      </c>
      <c r="F53" s="16">
        <f>ROUND(SUMIFS(TERSE!$AX$2:$AX$4001,TERSE!$AZ$2:$AZ$4001,$A53,TERSE!$AV$2:$AV$4001,$C53,TERSE!$AY$2:$AY$4001,""),0)</f>
        <v/>
      </c>
      <c r="G53" s="16">
        <f>E53-F53</f>
        <v/>
      </c>
      <c r="H53" s="7">
        <f>G53*IF($C53="Diesel",$C$2,$F$2)</f>
        <v/>
      </c>
      <c r="I53" s="7">
        <f>H53*D53</f>
        <v/>
      </c>
      <c r="J53" s="7">
        <f>SUMIFS(TERSE!$AB$2:$AB$4001,TERSE!$AZ$2:$AZ$4001,$A53,TERSE!$AV$2:$AV$4001,$C53,TERSE!$AY$2:$AY$4001,"")</f>
        <v/>
      </c>
      <c r="K53" s="7">
        <f>J53-I53</f>
        <v/>
      </c>
      <c r="L53" s="17">
        <f>SUMIFS(TERSE!$AW$2:$AW$4001,TERSE!$AZ$2:$AZ$4001,$A53,TERSE!$AV$2:$AV$4001,$C53,TERSE!$AY$2:$AY$4001,"")</f>
        <v/>
      </c>
      <c r="M53" s="2" t="inlineStr">
        <is>
          <t>2 - Diesel - Clear</t>
        </is>
      </c>
      <c r="N53" s="2" t="inlineStr">
        <is>
          <t>line 6</t>
        </is>
      </c>
      <c r="O53" s="2">
        <f>COUNTIFS(RATES!$A:$A,$A53,RATES!$B:$B,"&lt;="&amp;MonthStart,RATES!$C:$C,"&gt;="&amp;MonthEnd)</f>
        <v/>
      </c>
    </row>
    <row r="54">
      <c r="A54" s="2" t="inlineStr">
        <is>
          <t>025 - Chatham</t>
        </is>
      </c>
      <c r="B54" s="2" t="inlineStr">
        <is>
          <t>CHATHAM</t>
        </is>
      </c>
      <c r="C54" s="2" t="inlineStr">
        <is>
          <t>Gas</t>
        </is>
      </c>
      <c r="D54" s="13">
        <f>IF($O54=1,SUMIFS(RATES!$E:$E,RATES!$A:$A,$A54,RATES!$B:$B,"&lt;="&amp;MonthStart,RATES!$C:$C,"&gt;="&amp;MonthEnd),0)</f>
        <v/>
      </c>
      <c r="E54" s="16">
        <f>ROUND(L54,0)</f>
        <v/>
      </c>
      <c r="F54" s="16">
        <f>ROUND(SUMIFS(TERSE!$AX$2:$AX$4001,TERSE!$AZ$2:$AZ$4001,$A54,TERSE!$AV$2:$AV$4001,$C54,TERSE!$AY$2:$AY$4001,""),0)</f>
        <v/>
      </c>
      <c r="G54" s="16">
        <f>E54-F54</f>
        <v/>
      </c>
      <c r="H54" s="7">
        <f>G54*IF($C54="Diesel",$C$2,$F$2)</f>
        <v/>
      </c>
      <c r="I54" s="7">
        <f>H54*D54</f>
        <v/>
      </c>
      <c r="J54" s="7">
        <f>SUMIFS(TERSE!$AB$2:$AB$4001,TERSE!$AZ$2:$AZ$4001,$A54,TERSE!$AV$2:$AV$4001,$C54,TERSE!$AY$2:$AY$4001,"")</f>
        <v/>
      </c>
      <c r="K54" s="7">
        <f>J54-I54</f>
        <v/>
      </c>
      <c r="L54" s="17">
        <f>SUMIFS(TERSE!$AW$2:$AW$4001,TERSE!$AZ$2:$AZ$4001,$A54,TERSE!$AV$2:$AV$4001,$C54,TERSE!$AY$2:$AY$4001,"")</f>
        <v/>
      </c>
      <c r="M54" s="2" t="inlineStr">
        <is>
          <t>1 - Gasoline</t>
        </is>
      </c>
      <c r="N54" s="2" t="inlineStr">
        <is>
          <t>line 6</t>
        </is>
      </c>
      <c r="O54" s="2">
        <f>COUNTIFS(RATES!$A:$A,$A54,RATES!$B:$B,"&lt;="&amp;MonthStart,RATES!$C:$C,"&gt;="&amp;MonthEnd)</f>
        <v/>
      </c>
    </row>
    <row r="55">
      <c r="A55" s="2" t="inlineStr">
        <is>
          <t>026TE - Chattahoochee (TSPLOST Exempt)</t>
        </is>
      </c>
      <c r="B55" s="2" t="inlineStr">
        <is>
          <t>CHATTAHOOCHEE</t>
        </is>
      </c>
      <c r="C55" s="2" t="inlineStr">
        <is>
          <t>Diesel</t>
        </is>
      </c>
      <c r="D55" s="13">
        <f>IF($O55=1,SUMIFS(RATES!$E:$E,RATES!$A:$A,$A55,RATES!$B:$B,"&lt;="&amp;MonthStart,RATES!$C:$C,"&gt;="&amp;MonthEnd),0)</f>
        <v/>
      </c>
      <c r="E55" s="16">
        <f>ROUND(L55,0)</f>
        <v/>
      </c>
      <c r="F55" s="16">
        <f>ROUND(SUMIFS(TERSE!$AX$2:$AX$4001,TERSE!$AZ$2:$AZ$4001,$A55,TERSE!$AV$2:$AV$4001,$C55,TERSE!$AY$2:$AY$4001,""),0)</f>
        <v/>
      </c>
      <c r="G55" s="16">
        <f>E55-F55</f>
        <v/>
      </c>
      <c r="H55" s="7">
        <f>G55*IF($C55="Diesel",$C$2,$F$2)</f>
        <v/>
      </c>
      <c r="I55" s="7">
        <f>H55*D55</f>
        <v/>
      </c>
      <c r="J55" s="7">
        <f>SUMIFS(TERSE!$AB$2:$AB$4001,TERSE!$AZ$2:$AZ$4001,$A55,TERSE!$AV$2:$AV$4001,$C55,TERSE!$AY$2:$AY$4001,"")</f>
        <v/>
      </c>
      <c r="K55" s="7">
        <f>J55-I55</f>
        <v/>
      </c>
      <c r="L55" s="17">
        <f>SUMIFS(TERSE!$AW$2:$AW$4001,TERSE!$AZ$2:$AZ$4001,$A55,TERSE!$AV$2:$AV$4001,$C55,TERSE!$AY$2:$AY$4001,"")</f>
        <v/>
      </c>
      <c r="M55" s="2" t="inlineStr">
        <is>
          <t>2 - Diesel - Clear</t>
        </is>
      </c>
      <c r="N55" s="2" t="inlineStr">
        <is>
          <t>line 6</t>
        </is>
      </c>
      <c r="O55" s="2">
        <f>COUNTIFS(RATES!$A:$A,$A55,RATES!$B:$B,"&lt;="&amp;MonthStart,RATES!$C:$C,"&gt;="&amp;MonthEnd)</f>
        <v/>
      </c>
    </row>
    <row r="56">
      <c r="A56" s="2" t="inlineStr">
        <is>
          <t>026TE - Chattahoochee (TSPLOST Exempt)</t>
        </is>
      </c>
      <c r="B56" s="2" t="inlineStr">
        <is>
          <t>CHATTAHOOCHEE</t>
        </is>
      </c>
      <c r="C56" s="2" t="inlineStr">
        <is>
          <t>Gas</t>
        </is>
      </c>
      <c r="D56" s="13">
        <f>IF($O56=1,SUMIFS(RATES!$E:$E,RATES!$A:$A,$A56,RATES!$B:$B,"&lt;="&amp;MonthStart,RATES!$C:$C,"&gt;="&amp;MonthEnd),0)</f>
        <v/>
      </c>
      <c r="E56" s="16">
        <f>ROUND(L56,0)</f>
        <v/>
      </c>
      <c r="F56" s="16">
        <f>ROUND(SUMIFS(TERSE!$AX$2:$AX$4001,TERSE!$AZ$2:$AZ$4001,$A56,TERSE!$AV$2:$AV$4001,$C56,TERSE!$AY$2:$AY$4001,""),0)</f>
        <v/>
      </c>
      <c r="G56" s="16">
        <f>E56-F56</f>
        <v/>
      </c>
      <c r="H56" s="7">
        <f>G56*IF($C56="Diesel",$C$2,$F$2)</f>
        <v/>
      </c>
      <c r="I56" s="7">
        <f>H56*D56</f>
        <v/>
      </c>
      <c r="J56" s="7">
        <f>SUMIFS(TERSE!$AB$2:$AB$4001,TERSE!$AZ$2:$AZ$4001,$A56,TERSE!$AV$2:$AV$4001,$C56,TERSE!$AY$2:$AY$4001,"")</f>
        <v/>
      </c>
      <c r="K56" s="7">
        <f>J56-I56</f>
        <v/>
      </c>
      <c r="L56" s="17">
        <f>SUMIFS(TERSE!$AW$2:$AW$4001,TERSE!$AZ$2:$AZ$4001,$A56,TERSE!$AV$2:$AV$4001,$C56,TERSE!$AY$2:$AY$4001,"")</f>
        <v/>
      </c>
      <c r="M56" s="2" t="inlineStr">
        <is>
          <t>1 - Gasoline</t>
        </is>
      </c>
      <c r="N56" s="2" t="inlineStr">
        <is>
          <t>line 6</t>
        </is>
      </c>
      <c r="O56" s="2">
        <f>COUNTIFS(RATES!$A:$A,$A56,RATES!$B:$B,"&lt;="&amp;MonthStart,RATES!$C:$C,"&gt;="&amp;MonthEnd)</f>
        <v/>
      </c>
    </row>
    <row r="57">
      <c r="A57" s="2" t="inlineStr">
        <is>
          <t>027TE - Chattooga (TSPLOST Exempt)</t>
        </is>
      </c>
      <c r="B57" s="2" t="inlineStr">
        <is>
          <t>CHATTOOGA</t>
        </is>
      </c>
      <c r="C57" s="2" t="inlineStr">
        <is>
          <t>Diesel</t>
        </is>
      </c>
      <c r="D57" s="13">
        <f>IF($O57=1,SUMIFS(RATES!$E:$E,RATES!$A:$A,$A57,RATES!$B:$B,"&lt;="&amp;MonthStart,RATES!$C:$C,"&gt;="&amp;MonthEnd),0)</f>
        <v/>
      </c>
      <c r="E57" s="16">
        <f>ROUND(L57,0)</f>
        <v/>
      </c>
      <c r="F57" s="16">
        <f>ROUND(SUMIFS(TERSE!$AX$2:$AX$4001,TERSE!$AZ$2:$AZ$4001,$A57,TERSE!$AV$2:$AV$4001,$C57,TERSE!$AY$2:$AY$4001,""),0)</f>
        <v/>
      </c>
      <c r="G57" s="16">
        <f>E57-F57</f>
        <v/>
      </c>
      <c r="H57" s="7">
        <f>G57*IF($C57="Diesel",$C$2,$F$2)</f>
        <v/>
      </c>
      <c r="I57" s="7">
        <f>H57*D57</f>
        <v/>
      </c>
      <c r="J57" s="7">
        <f>SUMIFS(TERSE!$AB$2:$AB$4001,TERSE!$AZ$2:$AZ$4001,$A57,TERSE!$AV$2:$AV$4001,$C57,TERSE!$AY$2:$AY$4001,"")</f>
        <v/>
      </c>
      <c r="K57" s="7">
        <f>J57-I57</f>
        <v/>
      </c>
      <c r="L57" s="17">
        <f>SUMIFS(TERSE!$AW$2:$AW$4001,TERSE!$AZ$2:$AZ$4001,$A57,TERSE!$AV$2:$AV$4001,$C57,TERSE!$AY$2:$AY$4001,"")</f>
        <v/>
      </c>
      <c r="M57" s="2" t="inlineStr">
        <is>
          <t>2 - Diesel - Clear</t>
        </is>
      </c>
      <c r="N57" s="2" t="inlineStr">
        <is>
          <t>line 6</t>
        </is>
      </c>
      <c r="O57" s="2">
        <f>COUNTIFS(RATES!$A:$A,$A57,RATES!$B:$B,"&lt;="&amp;MonthStart,RATES!$C:$C,"&gt;="&amp;MonthEnd)</f>
        <v/>
      </c>
    </row>
    <row r="58">
      <c r="A58" s="2" t="inlineStr">
        <is>
          <t>027TE - Chattooga (TSPLOST Exempt)</t>
        </is>
      </c>
      <c r="B58" s="2" t="inlineStr">
        <is>
          <t>CHATTOOGA</t>
        </is>
      </c>
      <c r="C58" s="2" t="inlineStr">
        <is>
          <t>Gas</t>
        </is>
      </c>
      <c r="D58" s="13">
        <f>IF($O58=1,SUMIFS(RATES!$E:$E,RATES!$A:$A,$A58,RATES!$B:$B,"&lt;="&amp;MonthStart,RATES!$C:$C,"&gt;="&amp;MonthEnd),0)</f>
        <v/>
      </c>
      <c r="E58" s="16">
        <f>ROUND(L58,0)</f>
        <v/>
      </c>
      <c r="F58" s="16">
        <f>ROUND(SUMIFS(TERSE!$AX$2:$AX$4001,TERSE!$AZ$2:$AZ$4001,$A58,TERSE!$AV$2:$AV$4001,$C58,TERSE!$AY$2:$AY$4001,""),0)</f>
        <v/>
      </c>
      <c r="G58" s="16">
        <f>E58-F58</f>
        <v/>
      </c>
      <c r="H58" s="7">
        <f>G58*IF($C58="Diesel",$C$2,$F$2)</f>
        <v/>
      </c>
      <c r="I58" s="7">
        <f>H58*D58</f>
        <v/>
      </c>
      <c r="J58" s="7">
        <f>SUMIFS(TERSE!$AB$2:$AB$4001,TERSE!$AZ$2:$AZ$4001,$A58,TERSE!$AV$2:$AV$4001,$C58,TERSE!$AY$2:$AY$4001,"")</f>
        <v/>
      </c>
      <c r="K58" s="7">
        <f>J58-I58</f>
        <v/>
      </c>
      <c r="L58" s="17">
        <f>SUMIFS(TERSE!$AW$2:$AW$4001,TERSE!$AZ$2:$AZ$4001,$A58,TERSE!$AV$2:$AV$4001,$C58,TERSE!$AY$2:$AY$4001,"")</f>
        <v/>
      </c>
      <c r="M58" s="2" t="inlineStr">
        <is>
          <t>1 - Gasoline</t>
        </is>
      </c>
      <c r="N58" s="2" t="inlineStr">
        <is>
          <t>line 6</t>
        </is>
      </c>
      <c r="O58" s="2">
        <f>COUNTIFS(RATES!$A:$A,$A58,RATES!$B:$B,"&lt;="&amp;MonthStart,RATES!$C:$C,"&gt;="&amp;MonthEnd)</f>
        <v/>
      </c>
    </row>
    <row r="59">
      <c r="A59" s="2" t="inlineStr">
        <is>
          <t>028TE - Cherokee (TSPLOST Exempt)</t>
        </is>
      </c>
      <c r="B59" s="2" t="inlineStr">
        <is>
          <t>CHEROKEE</t>
        </is>
      </c>
      <c r="C59" s="2" t="inlineStr">
        <is>
          <t>Diesel</t>
        </is>
      </c>
      <c r="D59" s="13">
        <f>IF($O59=1,SUMIFS(RATES!$E:$E,RATES!$A:$A,$A59,RATES!$B:$B,"&lt;="&amp;MonthStart,RATES!$C:$C,"&gt;="&amp;MonthEnd),0)</f>
        <v/>
      </c>
      <c r="E59" s="16">
        <f>ROUND(L59,0)</f>
        <v/>
      </c>
      <c r="F59" s="16">
        <f>ROUND(SUMIFS(TERSE!$AX$2:$AX$4001,TERSE!$AZ$2:$AZ$4001,$A59,TERSE!$AV$2:$AV$4001,$C59,TERSE!$AY$2:$AY$4001,""),0)</f>
        <v/>
      </c>
      <c r="G59" s="16">
        <f>E59-F59</f>
        <v/>
      </c>
      <c r="H59" s="7">
        <f>G59*IF($C59="Diesel",$C$2,$F$2)</f>
        <v/>
      </c>
      <c r="I59" s="7">
        <f>H59*D59</f>
        <v/>
      </c>
      <c r="J59" s="7">
        <f>SUMIFS(TERSE!$AB$2:$AB$4001,TERSE!$AZ$2:$AZ$4001,$A59,TERSE!$AV$2:$AV$4001,$C59,TERSE!$AY$2:$AY$4001,"")</f>
        <v/>
      </c>
      <c r="K59" s="7">
        <f>J59-I59</f>
        <v/>
      </c>
      <c r="L59" s="17">
        <f>SUMIFS(TERSE!$AW$2:$AW$4001,TERSE!$AZ$2:$AZ$4001,$A59,TERSE!$AV$2:$AV$4001,$C59,TERSE!$AY$2:$AY$4001,"")</f>
        <v/>
      </c>
      <c r="M59" s="2" t="inlineStr">
        <is>
          <t>2 - Diesel - Clear</t>
        </is>
      </c>
      <c r="N59" s="2" t="inlineStr">
        <is>
          <t>line 6</t>
        </is>
      </c>
      <c r="O59" s="2">
        <f>COUNTIFS(RATES!$A:$A,$A59,RATES!$B:$B,"&lt;="&amp;MonthStart,RATES!$C:$C,"&gt;="&amp;MonthEnd)</f>
        <v/>
      </c>
    </row>
    <row r="60">
      <c r="A60" s="2" t="inlineStr">
        <is>
          <t>028TE - Cherokee (TSPLOST Exempt)</t>
        </is>
      </c>
      <c r="B60" s="2" t="inlineStr">
        <is>
          <t>CHEROKEE</t>
        </is>
      </c>
      <c r="C60" s="2" t="inlineStr">
        <is>
          <t>Gas</t>
        </is>
      </c>
      <c r="D60" s="13">
        <f>IF($O60=1,SUMIFS(RATES!$E:$E,RATES!$A:$A,$A60,RATES!$B:$B,"&lt;="&amp;MonthStart,RATES!$C:$C,"&gt;="&amp;MonthEnd),0)</f>
        <v/>
      </c>
      <c r="E60" s="16">
        <f>ROUND(L60,0)</f>
        <v/>
      </c>
      <c r="F60" s="16">
        <f>ROUND(SUMIFS(TERSE!$AX$2:$AX$4001,TERSE!$AZ$2:$AZ$4001,$A60,TERSE!$AV$2:$AV$4001,$C60,TERSE!$AY$2:$AY$4001,""),0)</f>
        <v/>
      </c>
      <c r="G60" s="16">
        <f>E60-F60</f>
        <v/>
      </c>
      <c r="H60" s="7">
        <f>G60*IF($C60="Diesel",$C$2,$F$2)</f>
        <v/>
      </c>
      <c r="I60" s="7">
        <f>H60*D60</f>
        <v/>
      </c>
      <c r="J60" s="7">
        <f>SUMIFS(TERSE!$AB$2:$AB$4001,TERSE!$AZ$2:$AZ$4001,$A60,TERSE!$AV$2:$AV$4001,$C60,TERSE!$AY$2:$AY$4001,"")</f>
        <v/>
      </c>
      <c r="K60" s="7">
        <f>J60-I60</f>
        <v/>
      </c>
      <c r="L60" s="17">
        <f>SUMIFS(TERSE!$AW$2:$AW$4001,TERSE!$AZ$2:$AZ$4001,$A60,TERSE!$AV$2:$AV$4001,$C60,TERSE!$AY$2:$AY$4001,"")</f>
        <v/>
      </c>
      <c r="M60" s="2" t="inlineStr">
        <is>
          <t>1 - Gasoline</t>
        </is>
      </c>
      <c r="N60" s="2" t="inlineStr">
        <is>
          <t>line 6</t>
        </is>
      </c>
      <c r="O60" s="2">
        <f>COUNTIFS(RATES!$A:$A,$A60,RATES!$B:$B,"&lt;="&amp;MonthStart,RATES!$C:$C,"&gt;="&amp;MonthEnd)</f>
        <v/>
      </c>
    </row>
    <row r="61">
      <c r="A61" s="2" t="inlineStr">
        <is>
          <t>029TE - Clarke (TSPLOST Exempt)</t>
        </is>
      </c>
      <c r="B61" s="2" t="inlineStr">
        <is>
          <t>CLARKE</t>
        </is>
      </c>
      <c r="C61" s="2" t="inlineStr">
        <is>
          <t>Diesel</t>
        </is>
      </c>
      <c r="D61" s="13">
        <f>IF($O61=1,SUMIFS(RATES!$E:$E,RATES!$A:$A,$A61,RATES!$B:$B,"&lt;="&amp;MonthStart,RATES!$C:$C,"&gt;="&amp;MonthEnd),0)</f>
        <v/>
      </c>
      <c r="E61" s="16">
        <f>ROUND(L61,0)</f>
        <v/>
      </c>
      <c r="F61" s="16">
        <f>ROUND(SUMIFS(TERSE!$AX$2:$AX$4001,TERSE!$AZ$2:$AZ$4001,$A61,TERSE!$AV$2:$AV$4001,$C61,TERSE!$AY$2:$AY$4001,""),0)</f>
        <v/>
      </c>
      <c r="G61" s="16">
        <f>E61-F61</f>
        <v/>
      </c>
      <c r="H61" s="7">
        <f>G61*IF($C61="Diesel",$C$2,$F$2)</f>
        <v/>
      </c>
      <c r="I61" s="7">
        <f>H61*D61</f>
        <v/>
      </c>
      <c r="J61" s="7">
        <f>SUMIFS(TERSE!$AB$2:$AB$4001,TERSE!$AZ$2:$AZ$4001,$A61,TERSE!$AV$2:$AV$4001,$C61,TERSE!$AY$2:$AY$4001,"")</f>
        <v/>
      </c>
      <c r="K61" s="7">
        <f>J61-I61</f>
        <v/>
      </c>
      <c r="L61" s="17">
        <f>SUMIFS(TERSE!$AW$2:$AW$4001,TERSE!$AZ$2:$AZ$4001,$A61,TERSE!$AV$2:$AV$4001,$C61,TERSE!$AY$2:$AY$4001,"")</f>
        <v/>
      </c>
      <c r="M61" s="2" t="inlineStr">
        <is>
          <t>2 - Diesel - Clear</t>
        </is>
      </c>
      <c r="N61" s="2" t="inlineStr">
        <is>
          <t>line 6</t>
        </is>
      </c>
      <c r="O61" s="2">
        <f>COUNTIFS(RATES!$A:$A,$A61,RATES!$B:$B,"&lt;="&amp;MonthStart,RATES!$C:$C,"&gt;="&amp;MonthEnd)</f>
        <v/>
      </c>
    </row>
    <row r="62">
      <c r="A62" s="2" t="inlineStr">
        <is>
          <t>029TE - Clarke (TSPLOST Exempt)</t>
        </is>
      </c>
      <c r="B62" s="2" t="inlineStr">
        <is>
          <t>CLARKE</t>
        </is>
      </c>
      <c r="C62" s="2" t="inlineStr">
        <is>
          <t>Gas</t>
        </is>
      </c>
      <c r="D62" s="13">
        <f>IF($O62=1,SUMIFS(RATES!$E:$E,RATES!$A:$A,$A62,RATES!$B:$B,"&lt;="&amp;MonthStart,RATES!$C:$C,"&gt;="&amp;MonthEnd),0)</f>
        <v/>
      </c>
      <c r="E62" s="16">
        <f>ROUND(L62,0)</f>
        <v/>
      </c>
      <c r="F62" s="16">
        <f>ROUND(SUMIFS(TERSE!$AX$2:$AX$4001,TERSE!$AZ$2:$AZ$4001,$A62,TERSE!$AV$2:$AV$4001,$C62,TERSE!$AY$2:$AY$4001,""),0)</f>
        <v/>
      </c>
      <c r="G62" s="16">
        <f>E62-F62</f>
        <v/>
      </c>
      <c r="H62" s="7">
        <f>G62*IF($C62="Diesel",$C$2,$F$2)</f>
        <v/>
      </c>
      <c r="I62" s="7">
        <f>H62*D62</f>
        <v/>
      </c>
      <c r="J62" s="7">
        <f>SUMIFS(TERSE!$AB$2:$AB$4001,TERSE!$AZ$2:$AZ$4001,$A62,TERSE!$AV$2:$AV$4001,$C62,TERSE!$AY$2:$AY$4001,"")</f>
        <v/>
      </c>
      <c r="K62" s="7">
        <f>J62-I62</f>
        <v/>
      </c>
      <c r="L62" s="17">
        <f>SUMIFS(TERSE!$AW$2:$AW$4001,TERSE!$AZ$2:$AZ$4001,$A62,TERSE!$AV$2:$AV$4001,$C62,TERSE!$AY$2:$AY$4001,"")</f>
        <v/>
      </c>
      <c r="M62" s="2" t="inlineStr">
        <is>
          <t>1 - Gasoline</t>
        </is>
      </c>
      <c r="N62" s="2" t="inlineStr">
        <is>
          <t>line 6</t>
        </is>
      </c>
      <c r="O62" s="2">
        <f>COUNTIFS(RATES!$A:$A,$A62,RATES!$B:$B,"&lt;="&amp;MonthStart,RATES!$C:$C,"&gt;="&amp;MonthEnd)</f>
        <v/>
      </c>
    </row>
    <row r="63">
      <c r="A63" s="2" t="inlineStr">
        <is>
          <t>030TE - Clay (TSPLOST Exempt)</t>
        </is>
      </c>
      <c r="B63" s="2" t="inlineStr">
        <is>
          <t>CLAY</t>
        </is>
      </c>
      <c r="C63" s="2" t="inlineStr">
        <is>
          <t>Diesel</t>
        </is>
      </c>
      <c r="D63" s="13">
        <f>IF($O63=1,SUMIFS(RATES!$E:$E,RATES!$A:$A,$A63,RATES!$B:$B,"&lt;="&amp;MonthStart,RATES!$C:$C,"&gt;="&amp;MonthEnd),0)</f>
        <v/>
      </c>
      <c r="E63" s="16">
        <f>ROUND(L63,0)</f>
        <v/>
      </c>
      <c r="F63" s="16">
        <f>ROUND(SUMIFS(TERSE!$AX$2:$AX$4001,TERSE!$AZ$2:$AZ$4001,$A63,TERSE!$AV$2:$AV$4001,$C63,TERSE!$AY$2:$AY$4001,""),0)</f>
        <v/>
      </c>
      <c r="G63" s="16">
        <f>E63-F63</f>
        <v/>
      </c>
      <c r="H63" s="7">
        <f>G63*IF($C63="Diesel",$C$2,$F$2)</f>
        <v/>
      </c>
      <c r="I63" s="7">
        <f>H63*D63</f>
        <v/>
      </c>
      <c r="J63" s="7">
        <f>SUMIFS(TERSE!$AB$2:$AB$4001,TERSE!$AZ$2:$AZ$4001,$A63,TERSE!$AV$2:$AV$4001,$C63,TERSE!$AY$2:$AY$4001,"")</f>
        <v/>
      </c>
      <c r="K63" s="7">
        <f>J63-I63</f>
        <v/>
      </c>
      <c r="L63" s="17">
        <f>SUMIFS(TERSE!$AW$2:$AW$4001,TERSE!$AZ$2:$AZ$4001,$A63,TERSE!$AV$2:$AV$4001,$C63,TERSE!$AY$2:$AY$4001,"")</f>
        <v/>
      </c>
      <c r="M63" s="2" t="inlineStr">
        <is>
          <t>2 - Diesel - Clear</t>
        </is>
      </c>
      <c r="N63" s="2" t="inlineStr">
        <is>
          <t>line 6</t>
        </is>
      </c>
      <c r="O63" s="2">
        <f>COUNTIFS(RATES!$A:$A,$A63,RATES!$B:$B,"&lt;="&amp;MonthStart,RATES!$C:$C,"&gt;="&amp;MonthEnd)</f>
        <v/>
      </c>
    </row>
    <row r="64">
      <c r="A64" s="2" t="inlineStr">
        <is>
          <t>030TE - Clay (TSPLOST Exempt)</t>
        </is>
      </c>
      <c r="B64" s="2" t="inlineStr">
        <is>
          <t>CLAY</t>
        </is>
      </c>
      <c r="C64" s="2" t="inlineStr">
        <is>
          <t>Gas</t>
        </is>
      </c>
      <c r="D64" s="13">
        <f>IF($O64=1,SUMIFS(RATES!$E:$E,RATES!$A:$A,$A64,RATES!$B:$B,"&lt;="&amp;MonthStart,RATES!$C:$C,"&gt;="&amp;MonthEnd),0)</f>
        <v/>
      </c>
      <c r="E64" s="16">
        <f>ROUND(L64,0)</f>
        <v/>
      </c>
      <c r="F64" s="16">
        <f>ROUND(SUMIFS(TERSE!$AX$2:$AX$4001,TERSE!$AZ$2:$AZ$4001,$A64,TERSE!$AV$2:$AV$4001,$C64,TERSE!$AY$2:$AY$4001,""),0)</f>
        <v/>
      </c>
      <c r="G64" s="16">
        <f>E64-F64</f>
        <v/>
      </c>
      <c r="H64" s="7">
        <f>G64*IF($C64="Diesel",$C$2,$F$2)</f>
        <v/>
      </c>
      <c r="I64" s="7">
        <f>H64*D64</f>
        <v/>
      </c>
      <c r="J64" s="7">
        <f>SUMIFS(TERSE!$AB$2:$AB$4001,TERSE!$AZ$2:$AZ$4001,$A64,TERSE!$AV$2:$AV$4001,$C64,TERSE!$AY$2:$AY$4001,"")</f>
        <v/>
      </c>
      <c r="K64" s="7">
        <f>J64-I64</f>
        <v/>
      </c>
      <c r="L64" s="17">
        <f>SUMIFS(TERSE!$AW$2:$AW$4001,TERSE!$AZ$2:$AZ$4001,$A64,TERSE!$AV$2:$AV$4001,$C64,TERSE!$AY$2:$AY$4001,"")</f>
        <v/>
      </c>
      <c r="M64" s="2" t="inlineStr">
        <is>
          <t>1 - Gasoline</t>
        </is>
      </c>
      <c r="N64" s="2" t="inlineStr">
        <is>
          <t>line 6</t>
        </is>
      </c>
      <c r="O64" s="2">
        <f>COUNTIFS(RATES!$A:$A,$A64,RATES!$B:$B,"&lt;="&amp;MonthStart,RATES!$C:$C,"&gt;="&amp;MonthEnd)</f>
        <v/>
      </c>
    </row>
    <row r="65">
      <c r="A65" s="2" t="inlineStr">
        <is>
          <t>031 - Clayton</t>
        </is>
      </c>
      <c r="B65" s="2" t="inlineStr">
        <is>
          <t>CLAYTON</t>
        </is>
      </c>
      <c r="C65" s="2" t="inlineStr">
        <is>
          <t>Diesel</t>
        </is>
      </c>
      <c r="D65" s="13">
        <f>IF($O65=1,SUMIFS(RATES!$E:$E,RATES!$A:$A,$A65,RATES!$B:$B,"&lt;="&amp;MonthStart,RATES!$C:$C,"&gt;="&amp;MonthEnd),0)</f>
        <v/>
      </c>
      <c r="E65" s="16">
        <f>ROUND(L65,0)</f>
        <v/>
      </c>
      <c r="F65" s="16">
        <f>ROUND(SUMIFS(TERSE!$AX$2:$AX$4001,TERSE!$AZ$2:$AZ$4001,$A65,TERSE!$AV$2:$AV$4001,$C65,TERSE!$AY$2:$AY$4001,""),0)</f>
        <v/>
      </c>
      <c r="G65" s="16">
        <f>E65-F65</f>
        <v/>
      </c>
      <c r="H65" s="7">
        <f>G65*IF($C65="Diesel",$C$2,$F$2)</f>
        <v/>
      </c>
      <c r="I65" s="7">
        <f>H65*D65</f>
        <v/>
      </c>
      <c r="J65" s="7">
        <f>SUMIFS(TERSE!$AB$2:$AB$4001,TERSE!$AZ$2:$AZ$4001,$A65,TERSE!$AV$2:$AV$4001,$C65,TERSE!$AY$2:$AY$4001,"")</f>
        <v/>
      </c>
      <c r="K65" s="7">
        <f>J65-I65</f>
        <v/>
      </c>
      <c r="L65" s="17">
        <f>SUMIFS(TERSE!$AW$2:$AW$4001,TERSE!$AZ$2:$AZ$4001,$A65,TERSE!$AV$2:$AV$4001,$C65,TERSE!$AY$2:$AY$4001,"")</f>
        <v/>
      </c>
      <c r="M65" s="2" t="inlineStr">
        <is>
          <t>2 - Diesel - Clear</t>
        </is>
      </c>
      <c r="N65" s="2" t="inlineStr">
        <is>
          <t>line 6</t>
        </is>
      </c>
      <c r="O65" s="2">
        <f>COUNTIFS(RATES!$A:$A,$A65,RATES!$B:$B,"&lt;="&amp;MonthStart,RATES!$C:$C,"&gt;="&amp;MonthEnd)</f>
        <v/>
      </c>
    </row>
    <row r="66">
      <c r="A66" s="2" t="inlineStr">
        <is>
          <t>031 - Clayton</t>
        </is>
      </c>
      <c r="B66" s="2" t="inlineStr">
        <is>
          <t>CLAYTON</t>
        </is>
      </c>
      <c r="C66" s="2" t="inlineStr">
        <is>
          <t>Gas</t>
        </is>
      </c>
      <c r="D66" s="13">
        <f>IF($O66=1,SUMIFS(RATES!$E:$E,RATES!$A:$A,$A66,RATES!$B:$B,"&lt;="&amp;MonthStart,RATES!$C:$C,"&gt;="&amp;MonthEnd),0)</f>
        <v/>
      </c>
      <c r="E66" s="16">
        <f>ROUND(L66,0)</f>
        <v/>
      </c>
      <c r="F66" s="16">
        <f>ROUND(SUMIFS(TERSE!$AX$2:$AX$4001,TERSE!$AZ$2:$AZ$4001,$A66,TERSE!$AV$2:$AV$4001,$C66,TERSE!$AY$2:$AY$4001,""),0)</f>
        <v/>
      </c>
      <c r="G66" s="16">
        <f>E66-F66</f>
        <v/>
      </c>
      <c r="H66" s="7">
        <f>G66*IF($C66="Diesel",$C$2,$F$2)</f>
        <v/>
      </c>
      <c r="I66" s="7">
        <f>H66*D66</f>
        <v/>
      </c>
      <c r="J66" s="7">
        <f>SUMIFS(TERSE!$AB$2:$AB$4001,TERSE!$AZ$2:$AZ$4001,$A66,TERSE!$AV$2:$AV$4001,$C66,TERSE!$AY$2:$AY$4001,"")</f>
        <v/>
      </c>
      <c r="K66" s="7">
        <f>J66-I66</f>
        <v/>
      </c>
      <c r="L66" s="17">
        <f>SUMIFS(TERSE!$AW$2:$AW$4001,TERSE!$AZ$2:$AZ$4001,$A66,TERSE!$AV$2:$AV$4001,$C66,TERSE!$AY$2:$AY$4001,"")</f>
        <v/>
      </c>
      <c r="M66" s="2" t="inlineStr">
        <is>
          <t>1 - Gasoline</t>
        </is>
      </c>
      <c r="N66" s="2" t="inlineStr">
        <is>
          <t>line 6</t>
        </is>
      </c>
      <c r="O66" s="2">
        <f>COUNTIFS(RATES!$A:$A,$A66,RATES!$B:$B,"&lt;="&amp;MonthStart,RATES!$C:$C,"&gt;="&amp;MonthEnd)</f>
        <v/>
      </c>
    </row>
    <row r="67">
      <c r="A67" s="2" t="inlineStr">
        <is>
          <t>032TE - Clinch (TSPLOST Exempt)</t>
        </is>
      </c>
      <c r="B67" s="2" t="inlineStr">
        <is>
          <t>CLINCH</t>
        </is>
      </c>
      <c r="C67" s="2" t="inlineStr">
        <is>
          <t>Diesel</t>
        </is>
      </c>
      <c r="D67" s="13">
        <f>IF($O67=1,SUMIFS(RATES!$E:$E,RATES!$A:$A,$A67,RATES!$B:$B,"&lt;="&amp;MonthStart,RATES!$C:$C,"&gt;="&amp;MonthEnd),0)</f>
        <v/>
      </c>
      <c r="E67" s="16">
        <f>ROUND(L67,0)</f>
        <v/>
      </c>
      <c r="F67" s="16">
        <f>ROUND(SUMIFS(TERSE!$AX$2:$AX$4001,TERSE!$AZ$2:$AZ$4001,$A67,TERSE!$AV$2:$AV$4001,$C67,TERSE!$AY$2:$AY$4001,""),0)</f>
        <v/>
      </c>
      <c r="G67" s="16">
        <f>E67-F67</f>
        <v/>
      </c>
      <c r="H67" s="7">
        <f>G67*IF($C67="Diesel",$C$2,$F$2)</f>
        <v/>
      </c>
      <c r="I67" s="7">
        <f>H67*D67</f>
        <v/>
      </c>
      <c r="J67" s="7">
        <f>SUMIFS(TERSE!$AB$2:$AB$4001,TERSE!$AZ$2:$AZ$4001,$A67,TERSE!$AV$2:$AV$4001,$C67,TERSE!$AY$2:$AY$4001,"")</f>
        <v/>
      </c>
      <c r="K67" s="7">
        <f>J67-I67</f>
        <v/>
      </c>
      <c r="L67" s="17">
        <f>SUMIFS(TERSE!$AW$2:$AW$4001,TERSE!$AZ$2:$AZ$4001,$A67,TERSE!$AV$2:$AV$4001,$C67,TERSE!$AY$2:$AY$4001,"")</f>
        <v/>
      </c>
      <c r="M67" s="2" t="inlineStr">
        <is>
          <t>2 - Diesel - Clear</t>
        </is>
      </c>
      <c r="N67" s="2" t="inlineStr">
        <is>
          <t>line 6</t>
        </is>
      </c>
      <c r="O67" s="2">
        <f>COUNTIFS(RATES!$A:$A,$A67,RATES!$B:$B,"&lt;="&amp;MonthStart,RATES!$C:$C,"&gt;="&amp;MonthEnd)</f>
        <v/>
      </c>
    </row>
    <row r="68">
      <c r="A68" s="2" t="inlineStr">
        <is>
          <t>032TE - Clinch (TSPLOST Exempt)</t>
        </is>
      </c>
      <c r="B68" s="2" t="inlineStr">
        <is>
          <t>CLINCH</t>
        </is>
      </c>
      <c r="C68" s="2" t="inlineStr">
        <is>
          <t>Gas</t>
        </is>
      </c>
      <c r="D68" s="13">
        <f>IF($O68=1,SUMIFS(RATES!$E:$E,RATES!$A:$A,$A68,RATES!$B:$B,"&lt;="&amp;MonthStart,RATES!$C:$C,"&gt;="&amp;MonthEnd),0)</f>
        <v/>
      </c>
      <c r="E68" s="16">
        <f>ROUND(L68,0)</f>
        <v/>
      </c>
      <c r="F68" s="16">
        <f>ROUND(SUMIFS(TERSE!$AX$2:$AX$4001,TERSE!$AZ$2:$AZ$4001,$A68,TERSE!$AV$2:$AV$4001,$C68,TERSE!$AY$2:$AY$4001,""),0)</f>
        <v/>
      </c>
      <c r="G68" s="16">
        <f>E68-F68</f>
        <v/>
      </c>
      <c r="H68" s="7">
        <f>G68*IF($C68="Diesel",$C$2,$F$2)</f>
        <v/>
      </c>
      <c r="I68" s="7">
        <f>H68*D68</f>
        <v/>
      </c>
      <c r="J68" s="7">
        <f>SUMIFS(TERSE!$AB$2:$AB$4001,TERSE!$AZ$2:$AZ$4001,$A68,TERSE!$AV$2:$AV$4001,$C68,TERSE!$AY$2:$AY$4001,"")</f>
        <v/>
      </c>
      <c r="K68" s="7">
        <f>J68-I68</f>
        <v/>
      </c>
      <c r="L68" s="17">
        <f>SUMIFS(TERSE!$AW$2:$AW$4001,TERSE!$AZ$2:$AZ$4001,$A68,TERSE!$AV$2:$AV$4001,$C68,TERSE!$AY$2:$AY$4001,"")</f>
        <v/>
      </c>
      <c r="M68" s="2" t="inlineStr">
        <is>
          <t>1 - Gasoline</t>
        </is>
      </c>
      <c r="N68" s="2" t="inlineStr">
        <is>
          <t>line 6</t>
        </is>
      </c>
      <c r="O68" s="2">
        <f>COUNTIFS(RATES!$A:$A,$A68,RATES!$B:$B,"&lt;="&amp;MonthStart,RATES!$C:$C,"&gt;="&amp;MonthEnd)</f>
        <v/>
      </c>
    </row>
    <row r="69">
      <c r="A69" s="2" t="inlineStr">
        <is>
          <t>033 - Cobb</t>
        </is>
      </c>
      <c r="B69" s="2" t="inlineStr">
        <is>
          <t>COBB</t>
        </is>
      </c>
      <c r="C69" s="2" t="inlineStr">
        <is>
          <t>Diesel</t>
        </is>
      </c>
      <c r="D69" s="13">
        <f>IF($O69=1,SUMIFS(RATES!$E:$E,RATES!$A:$A,$A69,RATES!$B:$B,"&lt;="&amp;MonthStart,RATES!$C:$C,"&gt;="&amp;MonthEnd),0)</f>
        <v/>
      </c>
      <c r="E69" s="16">
        <f>ROUND(L69,0)</f>
        <v/>
      </c>
      <c r="F69" s="16">
        <f>ROUND(SUMIFS(TERSE!$AX$2:$AX$4001,TERSE!$AZ$2:$AZ$4001,$A69,TERSE!$AV$2:$AV$4001,$C69,TERSE!$AY$2:$AY$4001,""),0)</f>
        <v/>
      </c>
      <c r="G69" s="16">
        <f>E69-F69</f>
        <v/>
      </c>
      <c r="H69" s="7">
        <f>G69*IF($C69="Diesel",$C$2,$F$2)</f>
        <v/>
      </c>
      <c r="I69" s="7">
        <f>H69*D69</f>
        <v/>
      </c>
      <c r="J69" s="7">
        <f>SUMIFS(TERSE!$AB$2:$AB$4001,TERSE!$AZ$2:$AZ$4001,$A69,TERSE!$AV$2:$AV$4001,$C69,TERSE!$AY$2:$AY$4001,"")</f>
        <v/>
      </c>
      <c r="K69" s="7">
        <f>J69-I69</f>
        <v/>
      </c>
      <c r="L69" s="17">
        <f>SUMIFS(TERSE!$AW$2:$AW$4001,TERSE!$AZ$2:$AZ$4001,$A69,TERSE!$AV$2:$AV$4001,$C69,TERSE!$AY$2:$AY$4001,"")</f>
        <v/>
      </c>
      <c r="M69" s="2" t="inlineStr">
        <is>
          <t>2 - Diesel - Clear</t>
        </is>
      </c>
      <c r="N69" s="2" t="inlineStr">
        <is>
          <t>line 6</t>
        </is>
      </c>
      <c r="O69" s="2">
        <f>COUNTIFS(RATES!$A:$A,$A69,RATES!$B:$B,"&lt;="&amp;MonthStart,RATES!$C:$C,"&gt;="&amp;MonthEnd)</f>
        <v/>
      </c>
    </row>
    <row r="70">
      <c r="A70" s="2" t="inlineStr">
        <is>
          <t>033 - Cobb</t>
        </is>
      </c>
      <c r="B70" s="2" t="inlineStr">
        <is>
          <t>COBB</t>
        </is>
      </c>
      <c r="C70" s="2" t="inlineStr">
        <is>
          <t>Gas</t>
        </is>
      </c>
      <c r="D70" s="13">
        <f>IF($O70=1,SUMIFS(RATES!$E:$E,RATES!$A:$A,$A70,RATES!$B:$B,"&lt;="&amp;MonthStart,RATES!$C:$C,"&gt;="&amp;MonthEnd),0)</f>
        <v/>
      </c>
      <c r="E70" s="16">
        <f>ROUND(L70,0)</f>
        <v/>
      </c>
      <c r="F70" s="16">
        <f>ROUND(SUMIFS(TERSE!$AX$2:$AX$4001,TERSE!$AZ$2:$AZ$4001,$A70,TERSE!$AV$2:$AV$4001,$C70,TERSE!$AY$2:$AY$4001,""),0)</f>
        <v/>
      </c>
      <c r="G70" s="16">
        <f>E70-F70</f>
        <v/>
      </c>
      <c r="H70" s="7">
        <f>G70*IF($C70="Diesel",$C$2,$F$2)</f>
        <v/>
      </c>
      <c r="I70" s="7">
        <f>H70*D70</f>
        <v/>
      </c>
      <c r="J70" s="7">
        <f>SUMIFS(TERSE!$AB$2:$AB$4001,TERSE!$AZ$2:$AZ$4001,$A70,TERSE!$AV$2:$AV$4001,$C70,TERSE!$AY$2:$AY$4001,"")</f>
        <v/>
      </c>
      <c r="K70" s="7">
        <f>J70-I70</f>
        <v/>
      </c>
      <c r="L70" s="17">
        <f>SUMIFS(TERSE!$AW$2:$AW$4001,TERSE!$AZ$2:$AZ$4001,$A70,TERSE!$AV$2:$AV$4001,$C70,TERSE!$AY$2:$AY$4001,"")</f>
        <v/>
      </c>
      <c r="M70" s="2" t="inlineStr">
        <is>
          <t>1 - Gasoline</t>
        </is>
      </c>
      <c r="N70" s="2" t="inlineStr">
        <is>
          <t>line 6</t>
        </is>
      </c>
      <c r="O70" s="2">
        <f>COUNTIFS(RATES!$A:$A,$A70,RATES!$B:$B,"&lt;="&amp;MonthStart,RATES!$C:$C,"&gt;="&amp;MonthEnd)</f>
        <v/>
      </c>
    </row>
    <row r="71">
      <c r="A71" s="2" t="inlineStr">
        <is>
          <t>034TE - Coffee (TSPLOST Exempt)</t>
        </is>
      </c>
      <c r="B71" s="2" t="inlineStr">
        <is>
          <t>COFFEE</t>
        </is>
      </c>
      <c r="C71" s="2" t="inlineStr">
        <is>
          <t>Diesel</t>
        </is>
      </c>
      <c r="D71" s="13">
        <f>IF($O71=1,SUMIFS(RATES!$E:$E,RATES!$A:$A,$A71,RATES!$B:$B,"&lt;="&amp;MonthStart,RATES!$C:$C,"&gt;="&amp;MonthEnd),0)</f>
        <v/>
      </c>
      <c r="E71" s="16">
        <f>ROUND(L71,0)</f>
        <v/>
      </c>
      <c r="F71" s="16">
        <f>ROUND(SUMIFS(TERSE!$AX$2:$AX$4001,TERSE!$AZ$2:$AZ$4001,$A71,TERSE!$AV$2:$AV$4001,$C71,TERSE!$AY$2:$AY$4001,""),0)</f>
        <v/>
      </c>
      <c r="G71" s="16">
        <f>E71-F71</f>
        <v/>
      </c>
      <c r="H71" s="7">
        <f>G71*IF($C71="Diesel",$C$2,$F$2)</f>
        <v/>
      </c>
      <c r="I71" s="7">
        <f>H71*D71</f>
        <v/>
      </c>
      <c r="J71" s="7">
        <f>SUMIFS(TERSE!$AB$2:$AB$4001,TERSE!$AZ$2:$AZ$4001,$A71,TERSE!$AV$2:$AV$4001,$C71,TERSE!$AY$2:$AY$4001,"")</f>
        <v/>
      </c>
      <c r="K71" s="7">
        <f>J71-I71</f>
        <v/>
      </c>
      <c r="L71" s="17">
        <f>SUMIFS(TERSE!$AW$2:$AW$4001,TERSE!$AZ$2:$AZ$4001,$A71,TERSE!$AV$2:$AV$4001,$C71,TERSE!$AY$2:$AY$4001,"")</f>
        <v/>
      </c>
      <c r="M71" s="2" t="inlineStr">
        <is>
          <t>2 - Diesel - Clear</t>
        </is>
      </c>
      <c r="N71" s="2" t="inlineStr">
        <is>
          <t>line 6</t>
        </is>
      </c>
      <c r="O71" s="2">
        <f>COUNTIFS(RATES!$A:$A,$A71,RATES!$B:$B,"&lt;="&amp;MonthStart,RATES!$C:$C,"&gt;="&amp;MonthEnd)</f>
        <v/>
      </c>
    </row>
    <row r="72">
      <c r="A72" s="2" t="inlineStr">
        <is>
          <t>034TE - Coffee (TSPLOST Exempt)</t>
        </is>
      </c>
      <c r="B72" s="2" t="inlineStr">
        <is>
          <t>COFFEE</t>
        </is>
      </c>
      <c r="C72" s="2" t="inlineStr">
        <is>
          <t>Gas</t>
        </is>
      </c>
      <c r="D72" s="13">
        <f>IF($O72=1,SUMIFS(RATES!$E:$E,RATES!$A:$A,$A72,RATES!$B:$B,"&lt;="&amp;MonthStart,RATES!$C:$C,"&gt;="&amp;MonthEnd),0)</f>
        <v/>
      </c>
      <c r="E72" s="16">
        <f>ROUND(L72,0)</f>
        <v/>
      </c>
      <c r="F72" s="16">
        <f>ROUND(SUMIFS(TERSE!$AX$2:$AX$4001,TERSE!$AZ$2:$AZ$4001,$A72,TERSE!$AV$2:$AV$4001,$C72,TERSE!$AY$2:$AY$4001,""),0)</f>
        <v/>
      </c>
      <c r="G72" s="16">
        <f>E72-F72</f>
        <v/>
      </c>
      <c r="H72" s="7">
        <f>G72*IF($C72="Diesel",$C$2,$F$2)</f>
        <v/>
      </c>
      <c r="I72" s="7">
        <f>H72*D72</f>
        <v/>
      </c>
      <c r="J72" s="7">
        <f>SUMIFS(TERSE!$AB$2:$AB$4001,TERSE!$AZ$2:$AZ$4001,$A72,TERSE!$AV$2:$AV$4001,$C72,TERSE!$AY$2:$AY$4001,"")</f>
        <v/>
      </c>
      <c r="K72" s="7">
        <f>J72-I72</f>
        <v/>
      </c>
      <c r="L72" s="17">
        <f>SUMIFS(TERSE!$AW$2:$AW$4001,TERSE!$AZ$2:$AZ$4001,$A72,TERSE!$AV$2:$AV$4001,$C72,TERSE!$AY$2:$AY$4001,"")</f>
        <v/>
      </c>
      <c r="M72" s="2" t="inlineStr">
        <is>
          <t>1 - Gasoline</t>
        </is>
      </c>
      <c r="N72" s="2" t="inlineStr">
        <is>
          <t>line 6</t>
        </is>
      </c>
      <c r="O72" s="2">
        <f>COUNTIFS(RATES!$A:$A,$A72,RATES!$B:$B,"&lt;="&amp;MonthStart,RATES!$C:$C,"&gt;="&amp;MonthEnd)</f>
        <v/>
      </c>
    </row>
    <row r="73">
      <c r="A73" s="2" t="inlineStr">
        <is>
          <t>035TE - Colquitt (TSPLOST Exempt)</t>
        </is>
      </c>
      <c r="B73" s="2" t="inlineStr">
        <is>
          <t>COLQUITT</t>
        </is>
      </c>
      <c r="C73" s="2" t="inlineStr">
        <is>
          <t>Diesel</t>
        </is>
      </c>
      <c r="D73" s="13">
        <f>IF($O73=1,SUMIFS(RATES!$E:$E,RATES!$A:$A,$A73,RATES!$B:$B,"&lt;="&amp;MonthStart,RATES!$C:$C,"&gt;="&amp;MonthEnd),0)</f>
        <v/>
      </c>
      <c r="E73" s="16">
        <f>ROUND(L73,0)</f>
        <v/>
      </c>
      <c r="F73" s="16">
        <f>ROUND(SUMIFS(TERSE!$AX$2:$AX$4001,TERSE!$AZ$2:$AZ$4001,$A73,TERSE!$AV$2:$AV$4001,$C73,TERSE!$AY$2:$AY$4001,""),0)</f>
        <v/>
      </c>
      <c r="G73" s="16">
        <f>E73-F73</f>
        <v/>
      </c>
      <c r="H73" s="7">
        <f>G73*IF($C73="Diesel",$C$2,$F$2)</f>
        <v/>
      </c>
      <c r="I73" s="7">
        <f>H73*D73</f>
        <v/>
      </c>
      <c r="J73" s="7">
        <f>SUMIFS(TERSE!$AB$2:$AB$4001,TERSE!$AZ$2:$AZ$4001,$A73,TERSE!$AV$2:$AV$4001,$C73,TERSE!$AY$2:$AY$4001,"")</f>
        <v/>
      </c>
      <c r="K73" s="7">
        <f>J73-I73</f>
        <v/>
      </c>
      <c r="L73" s="17">
        <f>SUMIFS(TERSE!$AW$2:$AW$4001,TERSE!$AZ$2:$AZ$4001,$A73,TERSE!$AV$2:$AV$4001,$C73,TERSE!$AY$2:$AY$4001,"")</f>
        <v/>
      </c>
      <c r="M73" s="2" t="inlineStr">
        <is>
          <t>2 - Diesel - Clear</t>
        </is>
      </c>
      <c r="N73" s="2" t="inlineStr">
        <is>
          <t>line 6</t>
        </is>
      </c>
      <c r="O73" s="2">
        <f>COUNTIFS(RATES!$A:$A,$A73,RATES!$B:$B,"&lt;="&amp;MonthStart,RATES!$C:$C,"&gt;="&amp;MonthEnd)</f>
        <v/>
      </c>
    </row>
    <row r="74">
      <c r="A74" s="2" t="inlineStr">
        <is>
          <t>035TE - Colquitt (TSPLOST Exempt)</t>
        </is>
      </c>
      <c r="B74" s="2" t="inlineStr">
        <is>
          <t>COLQUITT</t>
        </is>
      </c>
      <c r="C74" s="2" t="inlineStr">
        <is>
          <t>Gas</t>
        </is>
      </c>
      <c r="D74" s="13">
        <f>IF($O74=1,SUMIFS(RATES!$E:$E,RATES!$A:$A,$A74,RATES!$B:$B,"&lt;="&amp;MonthStart,RATES!$C:$C,"&gt;="&amp;MonthEnd),0)</f>
        <v/>
      </c>
      <c r="E74" s="16">
        <f>ROUND(L74,0)</f>
        <v/>
      </c>
      <c r="F74" s="16">
        <f>ROUND(SUMIFS(TERSE!$AX$2:$AX$4001,TERSE!$AZ$2:$AZ$4001,$A74,TERSE!$AV$2:$AV$4001,$C74,TERSE!$AY$2:$AY$4001,""),0)</f>
        <v/>
      </c>
      <c r="G74" s="16">
        <f>E74-F74</f>
        <v/>
      </c>
      <c r="H74" s="7">
        <f>G74*IF($C74="Diesel",$C$2,$F$2)</f>
        <v/>
      </c>
      <c r="I74" s="7">
        <f>H74*D74</f>
        <v/>
      </c>
      <c r="J74" s="7">
        <f>SUMIFS(TERSE!$AB$2:$AB$4001,TERSE!$AZ$2:$AZ$4001,$A74,TERSE!$AV$2:$AV$4001,$C74,TERSE!$AY$2:$AY$4001,"")</f>
        <v/>
      </c>
      <c r="K74" s="7">
        <f>J74-I74</f>
        <v/>
      </c>
      <c r="L74" s="17">
        <f>SUMIFS(TERSE!$AW$2:$AW$4001,TERSE!$AZ$2:$AZ$4001,$A74,TERSE!$AV$2:$AV$4001,$C74,TERSE!$AY$2:$AY$4001,"")</f>
        <v/>
      </c>
      <c r="M74" s="2" t="inlineStr">
        <is>
          <t>1 - Gasoline</t>
        </is>
      </c>
      <c r="N74" s="2" t="inlineStr">
        <is>
          <t>line 6</t>
        </is>
      </c>
      <c r="O74" s="2">
        <f>COUNTIFS(RATES!$A:$A,$A74,RATES!$B:$B,"&lt;="&amp;MonthStart,RATES!$C:$C,"&gt;="&amp;MonthEnd)</f>
        <v/>
      </c>
    </row>
    <row r="75">
      <c r="A75" s="2" t="inlineStr">
        <is>
          <t>036TE - Columbia (TSPLOST Exempt)</t>
        </is>
      </c>
      <c r="B75" s="2" t="inlineStr">
        <is>
          <t>COLUMBIA</t>
        </is>
      </c>
      <c r="C75" s="2" t="inlineStr">
        <is>
          <t>Diesel</t>
        </is>
      </c>
      <c r="D75" s="13">
        <f>IF($O75=1,SUMIFS(RATES!$E:$E,RATES!$A:$A,$A75,RATES!$B:$B,"&lt;="&amp;MonthStart,RATES!$C:$C,"&gt;="&amp;MonthEnd),0)</f>
        <v/>
      </c>
      <c r="E75" s="16">
        <f>ROUND(L75,0)</f>
        <v/>
      </c>
      <c r="F75" s="16">
        <f>ROUND(SUMIFS(TERSE!$AX$2:$AX$4001,TERSE!$AZ$2:$AZ$4001,$A75,TERSE!$AV$2:$AV$4001,$C75,TERSE!$AY$2:$AY$4001,""),0)</f>
        <v/>
      </c>
      <c r="G75" s="16">
        <f>E75-F75</f>
        <v/>
      </c>
      <c r="H75" s="7">
        <f>G75*IF($C75="Diesel",$C$2,$F$2)</f>
        <v/>
      </c>
      <c r="I75" s="7">
        <f>H75*D75</f>
        <v/>
      </c>
      <c r="J75" s="7">
        <f>SUMIFS(TERSE!$AB$2:$AB$4001,TERSE!$AZ$2:$AZ$4001,$A75,TERSE!$AV$2:$AV$4001,$C75,TERSE!$AY$2:$AY$4001,"")</f>
        <v/>
      </c>
      <c r="K75" s="7">
        <f>J75-I75</f>
        <v/>
      </c>
      <c r="L75" s="17">
        <f>SUMIFS(TERSE!$AW$2:$AW$4001,TERSE!$AZ$2:$AZ$4001,$A75,TERSE!$AV$2:$AV$4001,$C75,TERSE!$AY$2:$AY$4001,"")</f>
        <v/>
      </c>
      <c r="M75" s="2" t="inlineStr">
        <is>
          <t>2 - Diesel - Clear</t>
        </is>
      </c>
      <c r="N75" s="2" t="inlineStr">
        <is>
          <t>line 6</t>
        </is>
      </c>
      <c r="O75" s="2">
        <f>COUNTIFS(RATES!$A:$A,$A75,RATES!$B:$B,"&lt;="&amp;MonthStart,RATES!$C:$C,"&gt;="&amp;MonthEnd)</f>
        <v/>
      </c>
    </row>
    <row r="76">
      <c r="A76" s="2" t="inlineStr">
        <is>
          <t>036TE - Columbia (TSPLOST Exempt)</t>
        </is>
      </c>
      <c r="B76" s="2" t="inlineStr">
        <is>
          <t>COLUMBIA</t>
        </is>
      </c>
      <c r="C76" s="2" t="inlineStr">
        <is>
          <t>Gas</t>
        </is>
      </c>
      <c r="D76" s="13">
        <f>IF($O76=1,SUMIFS(RATES!$E:$E,RATES!$A:$A,$A76,RATES!$B:$B,"&lt;="&amp;MonthStart,RATES!$C:$C,"&gt;="&amp;MonthEnd),0)</f>
        <v/>
      </c>
      <c r="E76" s="16">
        <f>ROUND(L76,0)</f>
        <v/>
      </c>
      <c r="F76" s="16">
        <f>ROUND(SUMIFS(TERSE!$AX$2:$AX$4001,TERSE!$AZ$2:$AZ$4001,$A76,TERSE!$AV$2:$AV$4001,$C76,TERSE!$AY$2:$AY$4001,""),0)</f>
        <v/>
      </c>
      <c r="G76" s="16">
        <f>E76-F76</f>
        <v/>
      </c>
      <c r="H76" s="7">
        <f>G76*IF($C76="Diesel",$C$2,$F$2)</f>
        <v/>
      </c>
      <c r="I76" s="7">
        <f>H76*D76</f>
        <v/>
      </c>
      <c r="J76" s="7">
        <f>SUMIFS(TERSE!$AB$2:$AB$4001,TERSE!$AZ$2:$AZ$4001,$A76,TERSE!$AV$2:$AV$4001,$C76,TERSE!$AY$2:$AY$4001,"")</f>
        <v/>
      </c>
      <c r="K76" s="7">
        <f>J76-I76</f>
        <v/>
      </c>
      <c r="L76" s="17">
        <f>SUMIFS(TERSE!$AW$2:$AW$4001,TERSE!$AZ$2:$AZ$4001,$A76,TERSE!$AV$2:$AV$4001,$C76,TERSE!$AY$2:$AY$4001,"")</f>
        <v/>
      </c>
      <c r="M76" s="2" t="inlineStr">
        <is>
          <t>1 - Gasoline</t>
        </is>
      </c>
      <c r="N76" s="2" t="inlineStr">
        <is>
          <t>line 6</t>
        </is>
      </c>
      <c r="O76" s="2">
        <f>COUNTIFS(RATES!$A:$A,$A76,RATES!$B:$B,"&lt;="&amp;MonthStart,RATES!$C:$C,"&gt;="&amp;MonthEnd)</f>
        <v/>
      </c>
    </row>
    <row r="77">
      <c r="A77" s="2" t="inlineStr">
        <is>
          <t>037TE - Cook (TSPLOST Exempt)</t>
        </is>
      </c>
      <c r="B77" s="2" t="inlineStr">
        <is>
          <t>COOK</t>
        </is>
      </c>
      <c r="C77" s="2" t="inlineStr">
        <is>
          <t>Diesel</t>
        </is>
      </c>
      <c r="D77" s="13">
        <f>IF($O77=1,SUMIFS(RATES!$E:$E,RATES!$A:$A,$A77,RATES!$B:$B,"&lt;="&amp;MonthStart,RATES!$C:$C,"&gt;="&amp;MonthEnd),0)</f>
        <v/>
      </c>
      <c r="E77" s="16">
        <f>ROUND(L77,0)</f>
        <v/>
      </c>
      <c r="F77" s="16">
        <f>ROUND(SUMIFS(TERSE!$AX$2:$AX$4001,TERSE!$AZ$2:$AZ$4001,$A77,TERSE!$AV$2:$AV$4001,$C77,TERSE!$AY$2:$AY$4001,""),0)</f>
        <v/>
      </c>
      <c r="G77" s="16">
        <f>E77-F77</f>
        <v/>
      </c>
      <c r="H77" s="7">
        <f>G77*IF($C77="Diesel",$C$2,$F$2)</f>
        <v/>
      </c>
      <c r="I77" s="7">
        <f>H77*D77</f>
        <v/>
      </c>
      <c r="J77" s="7">
        <f>SUMIFS(TERSE!$AB$2:$AB$4001,TERSE!$AZ$2:$AZ$4001,$A77,TERSE!$AV$2:$AV$4001,$C77,TERSE!$AY$2:$AY$4001,"")</f>
        <v/>
      </c>
      <c r="K77" s="7">
        <f>J77-I77</f>
        <v/>
      </c>
      <c r="L77" s="17">
        <f>SUMIFS(TERSE!$AW$2:$AW$4001,TERSE!$AZ$2:$AZ$4001,$A77,TERSE!$AV$2:$AV$4001,$C77,TERSE!$AY$2:$AY$4001,"")</f>
        <v/>
      </c>
      <c r="M77" s="2" t="inlineStr">
        <is>
          <t>2 - Diesel - Clear</t>
        </is>
      </c>
      <c r="N77" s="2" t="inlineStr">
        <is>
          <t>line 6</t>
        </is>
      </c>
      <c r="O77" s="2">
        <f>COUNTIFS(RATES!$A:$A,$A77,RATES!$B:$B,"&lt;="&amp;MonthStart,RATES!$C:$C,"&gt;="&amp;MonthEnd)</f>
        <v/>
      </c>
    </row>
    <row r="78">
      <c r="A78" s="2" t="inlineStr">
        <is>
          <t>037TE - Cook (TSPLOST Exempt)</t>
        </is>
      </c>
      <c r="B78" s="2" t="inlineStr">
        <is>
          <t>COOK</t>
        </is>
      </c>
      <c r="C78" s="2" t="inlineStr">
        <is>
          <t>Gas</t>
        </is>
      </c>
      <c r="D78" s="13">
        <f>IF($O78=1,SUMIFS(RATES!$E:$E,RATES!$A:$A,$A78,RATES!$B:$B,"&lt;="&amp;MonthStart,RATES!$C:$C,"&gt;="&amp;MonthEnd),0)</f>
        <v/>
      </c>
      <c r="E78" s="16">
        <f>ROUND(L78,0)</f>
        <v/>
      </c>
      <c r="F78" s="16">
        <f>ROUND(SUMIFS(TERSE!$AX$2:$AX$4001,TERSE!$AZ$2:$AZ$4001,$A78,TERSE!$AV$2:$AV$4001,$C78,TERSE!$AY$2:$AY$4001,""),0)</f>
        <v/>
      </c>
      <c r="G78" s="16">
        <f>E78-F78</f>
        <v/>
      </c>
      <c r="H78" s="7">
        <f>G78*IF($C78="Diesel",$C$2,$F$2)</f>
        <v/>
      </c>
      <c r="I78" s="7">
        <f>H78*D78</f>
        <v/>
      </c>
      <c r="J78" s="7">
        <f>SUMIFS(TERSE!$AB$2:$AB$4001,TERSE!$AZ$2:$AZ$4001,$A78,TERSE!$AV$2:$AV$4001,$C78,TERSE!$AY$2:$AY$4001,"")</f>
        <v/>
      </c>
      <c r="K78" s="7">
        <f>J78-I78</f>
        <v/>
      </c>
      <c r="L78" s="17">
        <f>SUMIFS(TERSE!$AW$2:$AW$4001,TERSE!$AZ$2:$AZ$4001,$A78,TERSE!$AV$2:$AV$4001,$C78,TERSE!$AY$2:$AY$4001,"")</f>
        <v/>
      </c>
      <c r="M78" s="2" t="inlineStr">
        <is>
          <t>1 - Gasoline</t>
        </is>
      </c>
      <c r="N78" s="2" t="inlineStr">
        <is>
          <t>line 6</t>
        </is>
      </c>
      <c r="O78" s="2">
        <f>COUNTIFS(RATES!$A:$A,$A78,RATES!$B:$B,"&lt;="&amp;MonthStart,RATES!$C:$C,"&gt;="&amp;MonthEnd)</f>
        <v/>
      </c>
    </row>
    <row r="79">
      <c r="A79" s="2" t="inlineStr">
        <is>
          <t>038 - Coweta</t>
        </is>
      </c>
      <c r="B79" s="2" t="inlineStr">
        <is>
          <t>COWETA</t>
        </is>
      </c>
      <c r="C79" s="2" t="inlineStr">
        <is>
          <t>Diesel</t>
        </is>
      </c>
      <c r="D79" s="13">
        <f>IF($O79=1,SUMIFS(RATES!$E:$E,RATES!$A:$A,$A79,RATES!$B:$B,"&lt;="&amp;MonthStart,RATES!$C:$C,"&gt;="&amp;MonthEnd),0)</f>
        <v/>
      </c>
      <c r="E79" s="16">
        <f>ROUND(L79,0)</f>
        <v/>
      </c>
      <c r="F79" s="16">
        <f>ROUND(SUMIFS(TERSE!$AX$2:$AX$4001,TERSE!$AZ$2:$AZ$4001,$A79,TERSE!$AV$2:$AV$4001,$C79,TERSE!$AY$2:$AY$4001,""),0)</f>
        <v/>
      </c>
      <c r="G79" s="16">
        <f>E79-F79</f>
        <v/>
      </c>
      <c r="H79" s="7">
        <f>G79*IF($C79="Diesel",$C$2,$F$2)</f>
        <v/>
      </c>
      <c r="I79" s="7">
        <f>H79*D79</f>
        <v/>
      </c>
      <c r="J79" s="7">
        <f>SUMIFS(TERSE!$AB$2:$AB$4001,TERSE!$AZ$2:$AZ$4001,$A79,TERSE!$AV$2:$AV$4001,$C79,TERSE!$AY$2:$AY$4001,"")</f>
        <v/>
      </c>
      <c r="K79" s="7">
        <f>J79-I79</f>
        <v/>
      </c>
      <c r="L79" s="17">
        <f>SUMIFS(TERSE!$AW$2:$AW$4001,TERSE!$AZ$2:$AZ$4001,$A79,TERSE!$AV$2:$AV$4001,$C79,TERSE!$AY$2:$AY$4001,"")</f>
        <v/>
      </c>
      <c r="M79" s="2" t="inlineStr">
        <is>
          <t>2 - Diesel - Clear</t>
        </is>
      </c>
      <c r="N79" s="2" t="inlineStr">
        <is>
          <t>line 6</t>
        </is>
      </c>
      <c r="O79" s="2">
        <f>COUNTIFS(RATES!$A:$A,$A79,RATES!$B:$B,"&lt;="&amp;MonthStart,RATES!$C:$C,"&gt;="&amp;MonthEnd)</f>
        <v/>
      </c>
    </row>
    <row r="80">
      <c r="A80" s="2" t="inlineStr">
        <is>
          <t>038 - Coweta</t>
        </is>
      </c>
      <c r="B80" s="2" t="inlineStr">
        <is>
          <t>COWETA</t>
        </is>
      </c>
      <c r="C80" s="2" t="inlineStr">
        <is>
          <t>Gas</t>
        </is>
      </c>
      <c r="D80" s="13">
        <f>IF($O80=1,SUMIFS(RATES!$E:$E,RATES!$A:$A,$A80,RATES!$B:$B,"&lt;="&amp;MonthStart,RATES!$C:$C,"&gt;="&amp;MonthEnd),0)</f>
        <v/>
      </c>
      <c r="E80" s="16">
        <f>ROUND(L80,0)</f>
        <v/>
      </c>
      <c r="F80" s="16">
        <f>ROUND(SUMIFS(TERSE!$AX$2:$AX$4001,TERSE!$AZ$2:$AZ$4001,$A80,TERSE!$AV$2:$AV$4001,$C80,TERSE!$AY$2:$AY$4001,""),0)</f>
        <v/>
      </c>
      <c r="G80" s="16">
        <f>E80-F80</f>
        <v/>
      </c>
      <c r="H80" s="7">
        <f>G80*IF($C80="Diesel",$C$2,$F$2)</f>
        <v/>
      </c>
      <c r="I80" s="7">
        <f>H80*D80</f>
        <v/>
      </c>
      <c r="J80" s="7">
        <f>SUMIFS(TERSE!$AB$2:$AB$4001,TERSE!$AZ$2:$AZ$4001,$A80,TERSE!$AV$2:$AV$4001,$C80,TERSE!$AY$2:$AY$4001,"")</f>
        <v/>
      </c>
      <c r="K80" s="7">
        <f>J80-I80</f>
        <v/>
      </c>
      <c r="L80" s="17">
        <f>SUMIFS(TERSE!$AW$2:$AW$4001,TERSE!$AZ$2:$AZ$4001,$A80,TERSE!$AV$2:$AV$4001,$C80,TERSE!$AY$2:$AY$4001,"")</f>
        <v/>
      </c>
      <c r="M80" s="2" t="inlineStr">
        <is>
          <t>1 - Gasoline</t>
        </is>
      </c>
      <c r="N80" s="2" t="inlineStr">
        <is>
          <t>line 6</t>
        </is>
      </c>
      <c r="O80" s="2">
        <f>COUNTIFS(RATES!$A:$A,$A80,RATES!$B:$B,"&lt;="&amp;MonthStart,RATES!$C:$C,"&gt;="&amp;MonthEnd)</f>
        <v/>
      </c>
    </row>
    <row r="81">
      <c r="A81" s="2" t="inlineStr">
        <is>
          <t>039TE - Crawford (TSPLOST Exempt)</t>
        </is>
      </c>
      <c r="B81" s="2" t="inlineStr">
        <is>
          <t>CRAWFORD</t>
        </is>
      </c>
      <c r="C81" s="2" t="inlineStr">
        <is>
          <t>Diesel</t>
        </is>
      </c>
      <c r="D81" s="13">
        <f>IF($O81=1,SUMIFS(RATES!$E:$E,RATES!$A:$A,$A81,RATES!$B:$B,"&lt;="&amp;MonthStart,RATES!$C:$C,"&gt;="&amp;MonthEnd),0)</f>
        <v/>
      </c>
      <c r="E81" s="16">
        <f>ROUND(L81,0)</f>
        <v/>
      </c>
      <c r="F81" s="16">
        <f>ROUND(SUMIFS(TERSE!$AX$2:$AX$4001,TERSE!$AZ$2:$AZ$4001,$A81,TERSE!$AV$2:$AV$4001,$C81,TERSE!$AY$2:$AY$4001,""),0)</f>
        <v/>
      </c>
      <c r="G81" s="16">
        <f>E81-F81</f>
        <v/>
      </c>
      <c r="H81" s="7">
        <f>G81*IF($C81="Diesel",$C$2,$F$2)</f>
        <v/>
      </c>
      <c r="I81" s="7">
        <f>H81*D81</f>
        <v/>
      </c>
      <c r="J81" s="7">
        <f>SUMIFS(TERSE!$AB$2:$AB$4001,TERSE!$AZ$2:$AZ$4001,$A81,TERSE!$AV$2:$AV$4001,$C81,TERSE!$AY$2:$AY$4001,"")</f>
        <v/>
      </c>
      <c r="K81" s="7">
        <f>J81-I81</f>
        <v/>
      </c>
      <c r="L81" s="17">
        <f>SUMIFS(TERSE!$AW$2:$AW$4001,TERSE!$AZ$2:$AZ$4001,$A81,TERSE!$AV$2:$AV$4001,$C81,TERSE!$AY$2:$AY$4001,"")</f>
        <v/>
      </c>
      <c r="M81" s="2" t="inlineStr">
        <is>
          <t>2 - Diesel - Clear</t>
        </is>
      </c>
      <c r="N81" s="2" t="inlineStr">
        <is>
          <t>line 6</t>
        </is>
      </c>
      <c r="O81" s="2">
        <f>COUNTIFS(RATES!$A:$A,$A81,RATES!$B:$B,"&lt;="&amp;MonthStart,RATES!$C:$C,"&gt;="&amp;MonthEnd)</f>
        <v/>
      </c>
    </row>
    <row r="82">
      <c r="A82" s="2" t="inlineStr">
        <is>
          <t>039TE - Crawford (TSPLOST Exempt)</t>
        </is>
      </c>
      <c r="B82" s="2" t="inlineStr">
        <is>
          <t>CRAWFORD</t>
        </is>
      </c>
      <c r="C82" s="2" t="inlineStr">
        <is>
          <t>Gas</t>
        </is>
      </c>
      <c r="D82" s="13">
        <f>IF($O82=1,SUMIFS(RATES!$E:$E,RATES!$A:$A,$A82,RATES!$B:$B,"&lt;="&amp;MonthStart,RATES!$C:$C,"&gt;="&amp;MonthEnd),0)</f>
        <v/>
      </c>
      <c r="E82" s="16">
        <f>ROUND(L82,0)</f>
        <v/>
      </c>
      <c r="F82" s="16">
        <f>ROUND(SUMIFS(TERSE!$AX$2:$AX$4001,TERSE!$AZ$2:$AZ$4001,$A82,TERSE!$AV$2:$AV$4001,$C82,TERSE!$AY$2:$AY$4001,""),0)</f>
        <v/>
      </c>
      <c r="G82" s="16">
        <f>E82-F82</f>
        <v/>
      </c>
      <c r="H82" s="7">
        <f>G82*IF($C82="Diesel",$C$2,$F$2)</f>
        <v/>
      </c>
      <c r="I82" s="7">
        <f>H82*D82</f>
        <v/>
      </c>
      <c r="J82" s="7">
        <f>SUMIFS(TERSE!$AB$2:$AB$4001,TERSE!$AZ$2:$AZ$4001,$A82,TERSE!$AV$2:$AV$4001,$C82,TERSE!$AY$2:$AY$4001,"")</f>
        <v/>
      </c>
      <c r="K82" s="7">
        <f>J82-I82</f>
        <v/>
      </c>
      <c r="L82" s="17">
        <f>SUMIFS(TERSE!$AW$2:$AW$4001,TERSE!$AZ$2:$AZ$4001,$A82,TERSE!$AV$2:$AV$4001,$C82,TERSE!$AY$2:$AY$4001,"")</f>
        <v/>
      </c>
      <c r="M82" s="2" t="inlineStr">
        <is>
          <t>1 - Gasoline</t>
        </is>
      </c>
      <c r="N82" s="2" t="inlineStr">
        <is>
          <t>line 6</t>
        </is>
      </c>
      <c r="O82" s="2">
        <f>COUNTIFS(RATES!$A:$A,$A82,RATES!$B:$B,"&lt;="&amp;MonthStart,RATES!$C:$C,"&gt;="&amp;MonthEnd)</f>
        <v/>
      </c>
    </row>
    <row r="83">
      <c r="A83" s="2" t="inlineStr">
        <is>
          <t>040TE - Crisp (TSPLOST Exempt)</t>
        </is>
      </c>
      <c r="B83" s="2" t="inlineStr">
        <is>
          <t>CRISP</t>
        </is>
      </c>
      <c r="C83" s="2" t="inlineStr">
        <is>
          <t>Diesel</t>
        </is>
      </c>
      <c r="D83" s="13">
        <f>IF($O83=1,SUMIFS(RATES!$E:$E,RATES!$A:$A,$A83,RATES!$B:$B,"&lt;="&amp;MonthStart,RATES!$C:$C,"&gt;="&amp;MonthEnd),0)</f>
        <v/>
      </c>
      <c r="E83" s="16">
        <f>ROUND(L83,0)</f>
        <v/>
      </c>
      <c r="F83" s="16">
        <f>ROUND(SUMIFS(TERSE!$AX$2:$AX$4001,TERSE!$AZ$2:$AZ$4001,$A83,TERSE!$AV$2:$AV$4001,$C83,TERSE!$AY$2:$AY$4001,""),0)</f>
        <v/>
      </c>
      <c r="G83" s="16">
        <f>E83-F83</f>
        <v/>
      </c>
      <c r="H83" s="7">
        <f>G83*IF($C83="Diesel",$C$2,$F$2)</f>
        <v/>
      </c>
      <c r="I83" s="7">
        <f>H83*D83</f>
        <v/>
      </c>
      <c r="J83" s="7">
        <f>SUMIFS(TERSE!$AB$2:$AB$4001,TERSE!$AZ$2:$AZ$4001,$A83,TERSE!$AV$2:$AV$4001,$C83,TERSE!$AY$2:$AY$4001,"")</f>
        <v/>
      </c>
      <c r="K83" s="7">
        <f>J83-I83</f>
        <v/>
      </c>
      <c r="L83" s="17">
        <f>SUMIFS(TERSE!$AW$2:$AW$4001,TERSE!$AZ$2:$AZ$4001,$A83,TERSE!$AV$2:$AV$4001,$C83,TERSE!$AY$2:$AY$4001,"")</f>
        <v/>
      </c>
      <c r="M83" s="2" t="inlineStr">
        <is>
          <t>2 - Diesel - Clear</t>
        </is>
      </c>
      <c r="N83" s="2" t="inlineStr">
        <is>
          <t>line 6</t>
        </is>
      </c>
      <c r="O83" s="2">
        <f>COUNTIFS(RATES!$A:$A,$A83,RATES!$B:$B,"&lt;="&amp;MonthStart,RATES!$C:$C,"&gt;="&amp;MonthEnd)</f>
        <v/>
      </c>
    </row>
    <row r="84">
      <c r="A84" s="2" t="inlineStr">
        <is>
          <t>040TE - Crisp (TSPLOST Exempt)</t>
        </is>
      </c>
      <c r="B84" s="2" t="inlineStr">
        <is>
          <t>CRISP</t>
        </is>
      </c>
      <c r="C84" s="2" t="inlineStr">
        <is>
          <t>Gas</t>
        </is>
      </c>
      <c r="D84" s="13">
        <f>IF($O84=1,SUMIFS(RATES!$E:$E,RATES!$A:$A,$A84,RATES!$B:$B,"&lt;="&amp;MonthStart,RATES!$C:$C,"&gt;="&amp;MonthEnd),0)</f>
        <v/>
      </c>
      <c r="E84" s="16">
        <f>ROUND(L84,0)</f>
        <v/>
      </c>
      <c r="F84" s="16">
        <f>ROUND(SUMIFS(TERSE!$AX$2:$AX$4001,TERSE!$AZ$2:$AZ$4001,$A84,TERSE!$AV$2:$AV$4001,$C84,TERSE!$AY$2:$AY$4001,""),0)</f>
        <v/>
      </c>
      <c r="G84" s="16">
        <f>E84-F84</f>
        <v/>
      </c>
      <c r="H84" s="7">
        <f>G84*IF($C84="Diesel",$C$2,$F$2)</f>
        <v/>
      </c>
      <c r="I84" s="7">
        <f>H84*D84</f>
        <v/>
      </c>
      <c r="J84" s="7">
        <f>SUMIFS(TERSE!$AB$2:$AB$4001,TERSE!$AZ$2:$AZ$4001,$A84,TERSE!$AV$2:$AV$4001,$C84,TERSE!$AY$2:$AY$4001,"")</f>
        <v/>
      </c>
      <c r="K84" s="7">
        <f>J84-I84</f>
        <v/>
      </c>
      <c r="L84" s="17">
        <f>SUMIFS(TERSE!$AW$2:$AW$4001,TERSE!$AZ$2:$AZ$4001,$A84,TERSE!$AV$2:$AV$4001,$C84,TERSE!$AY$2:$AY$4001,"")</f>
        <v/>
      </c>
      <c r="M84" s="2" t="inlineStr">
        <is>
          <t>1 - Gasoline</t>
        </is>
      </c>
      <c r="N84" s="2" t="inlineStr">
        <is>
          <t>line 6</t>
        </is>
      </c>
      <c r="O84" s="2">
        <f>COUNTIFS(RATES!$A:$A,$A84,RATES!$B:$B,"&lt;="&amp;MonthStart,RATES!$C:$C,"&gt;="&amp;MonthEnd)</f>
        <v/>
      </c>
    </row>
    <row r="85">
      <c r="A85" s="2" t="inlineStr">
        <is>
          <t>041 - Dade</t>
        </is>
      </c>
      <c r="B85" s="2" t="inlineStr">
        <is>
          <t>DADE</t>
        </is>
      </c>
      <c r="C85" s="2" t="inlineStr">
        <is>
          <t>Diesel</t>
        </is>
      </c>
      <c r="D85" s="13">
        <f>IF($O85=1,SUMIFS(RATES!$E:$E,RATES!$A:$A,$A85,RATES!$B:$B,"&lt;="&amp;MonthStart,RATES!$C:$C,"&gt;="&amp;MonthEnd),0)</f>
        <v/>
      </c>
      <c r="E85" s="16">
        <f>ROUND(L85,0)</f>
        <v/>
      </c>
      <c r="F85" s="16">
        <f>ROUND(SUMIFS(TERSE!$AX$2:$AX$4001,TERSE!$AZ$2:$AZ$4001,$A85,TERSE!$AV$2:$AV$4001,$C85,TERSE!$AY$2:$AY$4001,""),0)</f>
        <v/>
      </c>
      <c r="G85" s="16">
        <f>E85-F85</f>
        <v/>
      </c>
      <c r="H85" s="7">
        <f>G85*IF($C85="Diesel",$C$2,$F$2)</f>
        <v/>
      </c>
      <c r="I85" s="7">
        <f>H85*D85</f>
        <v/>
      </c>
      <c r="J85" s="7">
        <f>SUMIFS(TERSE!$AB$2:$AB$4001,TERSE!$AZ$2:$AZ$4001,$A85,TERSE!$AV$2:$AV$4001,$C85,TERSE!$AY$2:$AY$4001,"")</f>
        <v/>
      </c>
      <c r="K85" s="7">
        <f>J85-I85</f>
        <v/>
      </c>
      <c r="L85" s="17">
        <f>SUMIFS(TERSE!$AW$2:$AW$4001,TERSE!$AZ$2:$AZ$4001,$A85,TERSE!$AV$2:$AV$4001,$C85,TERSE!$AY$2:$AY$4001,"")</f>
        <v/>
      </c>
      <c r="M85" s="2" t="inlineStr">
        <is>
          <t>2 - Diesel - Clear</t>
        </is>
      </c>
      <c r="N85" s="2" t="inlineStr">
        <is>
          <t>line 6</t>
        </is>
      </c>
      <c r="O85" s="2">
        <f>COUNTIFS(RATES!$A:$A,$A85,RATES!$B:$B,"&lt;="&amp;MonthStart,RATES!$C:$C,"&gt;="&amp;MonthEnd)</f>
        <v/>
      </c>
    </row>
    <row r="86">
      <c r="A86" s="2" t="inlineStr">
        <is>
          <t>041 - Dade</t>
        </is>
      </c>
      <c r="B86" s="2" t="inlineStr">
        <is>
          <t>DADE</t>
        </is>
      </c>
      <c r="C86" s="2" t="inlineStr">
        <is>
          <t>Gas</t>
        </is>
      </c>
      <c r="D86" s="13">
        <f>IF($O86=1,SUMIFS(RATES!$E:$E,RATES!$A:$A,$A86,RATES!$B:$B,"&lt;="&amp;MonthStart,RATES!$C:$C,"&gt;="&amp;MonthEnd),0)</f>
        <v/>
      </c>
      <c r="E86" s="16">
        <f>ROUND(L86,0)</f>
        <v/>
      </c>
      <c r="F86" s="16">
        <f>ROUND(SUMIFS(TERSE!$AX$2:$AX$4001,TERSE!$AZ$2:$AZ$4001,$A86,TERSE!$AV$2:$AV$4001,$C86,TERSE!$AY$2:$AY$4001,""),0)</f>
        <v/>
      </c>
      <c r="G86" s="16">
        <f>E86-F86</f>
        <v/>
      </c>
      <c r="H86" s="7">
        <f>G86*IF($C86="Diesel",$C$2,$F$2)</f>
        <v/>
      </c>
      <c r="I86" s="7">
        <f>H86*D86</f>
        <v/>
      </c>
      <c r="J86" s="7">
        <f>SUMIFS(TERSE!$AB$2:$AB$4001,TERSE!$AZ$2:$AZ$4001,$A86,TERSE!$AV$2:$AV$4001,$C86,TERSE!$AY$2:$AY$4001,"")</f>
        <v/>
      </c>
      <c r="K86" s="7">
        <f>J86-I86</f>
        <v/>
      </c>
      <c r="L86" s="17">
        <f>SUMIFS(TERSE!$AW$2:$AW$4001,TERSE!$AZ$2:$AZ$4001,$A86,TERSE!$AV$2:$AV$4001,$C86,TERSE!$AY$2:$AY$4001,"")</f>
        <v/>
      </c>
      <c r="M86" s="2" t="inlineStr">
        <is>
          <t>1 - Gasoline</t>
        </is>
      </c>
      <c r="N86" s="2" t="inlineStr">
        <is>
          <t>line 6</t>
        </is>
      </c>
      <c r="O86" s="2">
        <f>COUNTIFS(RATES!$A:$A,$A86,RATES!$B:$B,"&lt;="&amp;MonthStart,RATES!$C:$C,"&gt;="&amp;MonthEnd)</f>
        <v/>
      </c>
    </row>
    <row r="87">
      <c r="A87" s="2" t="inlineStr">
        <is>
          <t>042TE - Dawson (TSPLOST Exempt)</t>
        </is>
      </c>
      <c r="B87" s="2" t="inlineStr">
        <is>
          <t>DAWSON</t>
        </is>
      </c>
      <c r="C87" s="2" t="inlineStr">
        <is>
          <t>Diesel</t>
        </is>
      </c>
      <c r="D87" s="13">
        <f>IF($O87=1,SUMIFS(RATES!$E:$E,RATES!$A:$A,$A87,RATES!$B:$B,"&lt;="&amp;MonthStart,RATES!$C:$C,"&gt;="&amp;MonthEnd),0)</f>
        <v/>
      </c>
      <c r="E87" s="16">
        <f>ROUND(L87,0)</f>
        <v/>
      </c>
      <c r="F87" s="16">
        <f>ROUND(SUMIFS(TERSE!$AX$2:$AX$4001,TERSE!$AZ$2:$AZ$4001,$A87,TERSE!$AV$2:$AV$4001,$C87,TERSE!$AY$2:$AY$4001,""),0)</f>
        <v/>
      </c>
      <c r="G87" s="16">
        <f>E87-F87</f>
        <v/>
      </c>
      <c r="H87" s="7">
        <f>G87*IF($C87="Diesel",$C$2,$F$2)</f>
        <v/>
      </c>
      <c r="I87" s="7">
        <f>H87*D87</f>
        <v/>
      </c>
      <c r="J87" s="7">
        <f>SUMIFS(TERSE!$AB$2:$AB$4001,TERSE!$AZ$2:$AZ$4001,$A87,TERSE!$AV$2:$AV$4001,$C87,TERSE!$AY$2:$AY$4001,"")</f>
        <v/>
      </c>
      <c r="K87" s="7">
        <f>J87-I87</f>
        <v/>
      </c>
      <c r="L87" s="17">
        <f>SUMIFS(TERSE!$AW$2:$AW$4001,TERSE!$AZ$2:$AZ$4001,$A87,TERSE!$AV$2:$AV$4001,$C87,TERSE!$AY$2:$AY$4001,"")</f>
        <v/>
      </c>
      <c r="M87" s="2" t="inlineStr">
        <is>
          <t>2 - Diesel - Clear</t>
        </is>
      </c>
      <c r="N87" s="2" t="inlineStr">
        <is>
          <t>line 6</t>
        </is>
      </c>
      <c r="O87" s="2">
        <f>COUNTIFS(RATES!$A:$A,$A87,RATES!$B:$B,"&lt;="&amp;MonthStart,RATES!$C:$C,"&gt;="&amp;MonthEnd)</f>
        <v/>
      </c>
    </row>
    <row r="88">
      <c r="A88" s="2" t="inlineStr">
        <is>
          <t>042TE - Dawson (TSPLOST Exempt)</t>
        </is>
      </c>
      <c r="B88" s="2" t="inlineStr">
        <is>
          <t>DAWSON</t>
        </is>
      </c>
      <c r="C88" s="2" t="inlineStr">
        <is>
          <t>Gas</t>
        </is>
      </c>
      <c r="D88" s="13">
        <f>IF($O88=1,SUMIFS(RATES!$E:$E,RATES!$A:$A,$A88,RATES!$B:$B,"&lt;="&amp;MonthStart,RATES!$C:$C,"&gt;="&amp;MonthEnd),0)</f>
        <v/>
      </c>
      <c r="E88" s="16">
        <f>ROUND(L88,0)</f>
        <v/>
      </c>
      <c r="F88" s="16">
        <f>ROUND(SUMIFS(TERSE!$AX$2:$AX$4001,TERSE!$AZ$2:$AZ$4001,$A88,TERSE!$AV$2:$AV$4001,$C88,TERSE!$AY$2:$AY$4001,""),0)</f>
        <v/>
      </c>
      <c r="G88" s="16">
        <f>E88-F88</f>
        <v/>
      </c>
      <c r="H88" s="7">
        <f>G88*IF($C88="Diesel",$C$2,$F$2)</f>
        <v/>
      </c>
      <c r="I88" s="7">
        <f>H88*D88</f>
        <v/>
      </c>
      <c r="J88" s="7">
        <f>SUMIFS(TERSE!$AB$2:$AB$4001,TERSE!$AZ$2:$AZ$4001,$A88,TERSE!$AV$2:$AV$4001,$C88,TERSE!$AY$2:$AY$4001,"")</f>
        <v/>
      </c>
      <c r="K88" s="7">
        <f>J88-I88</f>
        <v/>
      </c>
      <c r="L88" s="17">
        <f>SUMIFS(TERSE!$AW$2:$AW$4001,TERSE!$AZ$2:$AZ$4001,$A88,TERSE!$AV$2:$AV$4001,$C88,TERSE!$AY$2:$AY$4001,"")</f>
        <v/>
      </c>
      <c r="M88" s="2" t="inlineStr">
        <is>
          <t>1 - Gasoline</t>
        </is>
      </c>
      <c r="N88" s="2" t="inlineStr">
        <is>
          <t>line 6</t>
        </is>
      </c>
      <c r="O88" s="2">
        <f>COUNTIFS(RATES!$A:$A,$A88,RATES!$B:$B,"&lt;="&amp;MonthStart,RATES!$C:$C,"&gt;="&amp;MonthEnd)</f>
        <v/>
      </c>
    </row>
    <row r="89">
      <c r="A89" s="2" t="inlineStr">
        <is>
          <t>043TE - Decatur (TSPLOST Exempt)</t>
        </is>
      </c>
      <c r="B89" s="2" t="inlineStr">
        <is>
          <t>DECATUR</t>
        </is>
      </c>
      <c r="C89" s="2" t="inlineStr">
        <is>
          <t>Diesel</t>
        </is>
      </c>
      <c r="D89" s="13">
        <f>IF($O89=1,SUMIFS(RATES!$E:$E,RATES!$A:$A,$A89,RATES!$B:$B,"&lt;="&amp;MonthStart,RATES!$C:$C,"&gt;="&amp;MonthEnd),0)</f>
        <v/>
      </c>
      <c r="E89" s="16">
        <f>ROUND(L89,0)</f>
        <v/>
      </c>
      <c r="F89" s="16">
        <f>ROUND(SUMIFS(TERSE!$AX$2:$AX$4001,TERSE!$AZ$2:$AZ$4001,$A89,TERSE!$AV$2:$AV$4001,$C89,TERSE!$AY$2:$AY$4001,""),0)</f>
        <v/>
      </c>
      <c r="G89" s="16">
        <f>E89-F89</f>
        <v/>
      </c>
      <c r="H89" s="7">
        <f>G89*IF($C89="Diesel",$C$2,$F$2)</f>
        <v/>
      </c>
      <c r="I89" s="7">
        <f>H89*D89</f>
        <v/>
      </c>
      <c r="J89" s="7">
        <f>SUMIFS(TERSE!$AB$2:$AB$4001,TERSE!$AZ$2:$AZ$4001,$A89,TERSE!$AV$2:$AV$4001,$C89,TERSE!$AY$2:$AY$4001,"")</f>
        <v/>
      </c>
      <c r="K89" s="7">
        <f>J89-I89</f>
        <v/>
      </c>
      <c r="L89" s="17">
        <f>SUMIFS(TERSE!$AW$2:$AW$4001,TERSE!$AZ$2:$AZ$4001,$A89,TERSE!$AV$2:$AV$4001,$C89,TERSE!$AY$2:$AY$4001,"")</f>
        <v/>
      </c>
      <c r="M89" s="2" t="inlineStr">
        <is>
          <t>2 - Diesel - Clear</t>
        </is>
      </c>
      <c r="N89" s="2" t="inlineStr">
        <is>
          <t>line 6</t>
        </is>
      </c>
      <c r="O89" s="2">
        <f>COUNTIFS(RATES!$A:$A,$A89,RATES!$B:$B,"&lt;="&amp;MonthStart,RATES!$C:$C,"&gt;="&amp;MonthEnd)</f>
        <v/>
      </c>
    </row>
    <row r="90">
      <c r="A90" s="2" t="inlineStr">
        <is>
          <t>043TE - Decatur (TSPLOST Exempt)</t>
        </is>
      </c>
      <c r="B90" s="2" t="inlineStr">
        <is>
          <t>DECATUR</t>
        </is>
      </c>
      <c r="C90" s="2" t="inlineStr">
        <is>
          <t>Gas</t>
        </is>
      </c>
      <c r="D90" s="13">
        <f>IF($O90=1,SUMIFS(RATES!$E:$E,RATES!$A:$A,$A90,RATES!$B:$B,"&lt;="&amp;MonthStart,RATES!$C:$C,"&gt;="&amp;MonthEnd),0)</f>
        <v/>
      </c>
      <c r="E90" s="16">
        <f>ROUND(L90,0)</f>
        <v/>
      </c>
      <c r="F90" s="16">
        <f>ROUND(SUMIFS(TERSE!$AX$2:$AX$4001,TERSE!$AZ$2:$AZ$4001,$A90,TERSE!$AV$2:$AV$4001,$C90,TERSE!$AY$2:$AY$4001,""),0)</f>
        <v/>
      </c>
      <c r="G90" s="16">
        <f>E90-F90</f>
        <v/>
      </c>
      <c r="H90" s="7">
        <f>G90*IF($C90="Diesel",$C$2,$F$2)</f>
        <v/>
      </c>
      <c r="I90" s="7">
        <f>H90*D90</f>
        <v/>
      </c>
      <c r="J90" s="7">
        <f>SUMIFS(TERSE!$AB$2:$AB$4001,TERSE!$AZ$2:$AZ$4001,$A90,TERSE!$AV$2:$AV$4001,$C90,TERSE!$AY$2:$AY$4001,"")</f>
        <v/>
      </c>
      <c r="K90" s="7">
        <f>J90-I90</f>
        <v/>
      </c>
      <c r="L90" s="17">
        <f>SUMIFS(TERSE!$AW$2:$AW$4001,TERSE!$AZ$2:$AZ$4001,$A90,TERSE!$AV$2:$AV$4001,$C90,TERSE!$AY$2:$AY$4001,"")</f>
        <v/>
      </c>
      <c r="M90" s="2" t="inlineStr">
        <is>
          <t>1 - Gasoline</t>
        </is>
      </c>
      <c r="N90" s="2" t="inlineStr">
        <is>
          <t>line 6</t>
        </is>
      </c>
      <c r="O90" s="2">
        <f>COUNTIFS(RATES!$A:$A,$A90,RATES!$B:$B,"&lt;="&amp;MonthStart,RATES!$C:$C,"&gt;="&amp;MonthEnd)</f>
        <v/>
      </c>
    </row>
    <row r="91">
      <c r="A91" s="2" t="inlineStr">
        <is>
          <t>044 - DeKalb</t>
        </is>
      </c>
      <c r="B91" s="2" t="inlineStr">
        <is>
          <t>DEKALB</t>
        </is>
      </c>
      <c r="C91" s="2" t="inlineStr">
        <is>
          <t>Diesel</t>
        </is>
      </c>
      <c r="D91" s="13">
        <f>IF($O91=1,SUMIFS(RATES!$E:$E,RATES!$A:$A,$A91,RATES!$B:$B,"&lt;="&amp;MonthStart,RATES!$C:$C,"&gt;="&amp;MonthEnd),0)</f>
        <v/>
      </c>
      <c r="E91" s="16">
        <f>ROUND(L91,0)</f>
        <v/>
      </c>
      <c r="F91" s="16">
        <f>ROUND(SUMIFS(TERSE!$AX$2:$AX$4001,TERSE!$AZ$2:$AZ$4001,$A91,TERSE!$AV$2:$AV$4001,$C91,TERSE!$AY$2:$AY$4001,""),0)</f>
        <v/>
      </c>
      <c r="G91" s="16">
        <f>E91-F91</f>
        <v/>
      </c>
      <c r="H91" s="7">
        <f>G91*IF($C91="Diesel",$C$2,$F$2)</f>
        <v/>
      </c>
      <c r="I91" s="7">
        <f>H91*D91</f>
        <v/>
      </c>
      <c r="J91" s="7">
        <f>SUMIFS(TERSE!$AB$2:$AB$4001,TERSE!$AZ$2:$AZ$4001,$A91,TERSE!$AV$2:$AV$4001,$C91,TERSE!$AY$2:$AY$4001,"")</f>
        <v/>
      </c>
      <c r="K91" s="7">
        <f>J91-I91</f>
        <v/>
      </c>
      <c r="L91" s="17">
        <f>SUMIFS(TERSE!$AW$2:$AW$4001,TERSE!$AZ$2:$AZ$4001,$A91,TERSE!$AV$2:$AV$4001,$C91,TERSE!$AY$2:$AY$4001,"")</f>
        <v/>
      </c>
      <c r="M91" s="2" t="inlineStr">
        <is>
          <t>2 - Diesel - Clear</t>
        </is>
      </c>
      <c r="N91" s="2" t="inlineStr">
        <is>
          <t>line 6</t>
        </is>
      </c>
      <c r="O91" s="2">
        <f>COUNTIFS(RATES!$A:$A,$A91,RATES!$B:$B,"&lt;="&amp;MonthStart,RATES!$C:$C,"&gt;="&amp;MonthEnd)</f>
        <v/>
      </c>
    </row>
    <row r="92">
      <c r="A92" s="2" t="inlineStr">
        <is>
          <t>044 - DeKalb</t>
        </is>
      </c>
      <c r="B92" s="2" t="inlineStr">
        <is>
          <t>DEKALB</t>
        </is>
      </c>
      <c r="C92" s="2" t="inlineStr">
        <is>
          <t>Gas</t>
        </is>
      </c>
      <c r="D92" s="13">
        <f>IF($O92=1,SUMIFS(RATES!$E:$E,RATES!$A:$A,$A92,RATES!$B:$B,"&lt;="&amp;MonthStart,RATES!$C:$C,"&gt;="&amp;MonthEnd),0)</f>
        <v/>
      </c>
      <c r="E92" s="16">
        <f>ROUND(L92,0)</f>
        <v/>
      </c>
      <c r="F92" s="16">
        <f>ROUND(SUMIFS(TERSE!$AX$2:$AX$4001,TERSE!$AZ$2:$AZ$4001,$A92,TERSE!$AV$2:$AV$4001,$C92,TERSE!$AY$2:$AY$4001,""),0)</f>
        <v/>
      </c>
      <c r="G92" s="16">
        <f>E92-F92</f>
        <v/>
      </c>
      <c r="H92" s="7">
        <f>G92*IF($C92="Diesel",$C$2,$F$2)</f>
        <v/>
      </c>
      <c r="I92" s="7">
        <f>H92*D92</f>
        <v/>
      </c>
      <c r="J92" s="7">
        <f>SUMIFS(TERSE!$AB$2:$AB$4001,TERSE!$AZ$2:$AZ$4001,$A92,TERSE!$AV$2:$AV$4001,$C92,TERSE!$AY$2:$AY$4001,"")</f>
        <v/>
      </c>
      <c r="K92" s="7">
        <f>J92-I92</f>
        <v/>
      </c>
      <c r="L92" s="17">
        <f>SUMIFS(TERSE!$AW$2:$AW$4001,TERSE!$AZ$2:$AZ$4001,$A92,TERSE!$AV$2:$AV$4001,$C92,TERSE!$AY$2:$AY$4001,"")</f>
        <v/>
      </c>
      <c r="M92" s="2" t="inlineStr">
        <is>
          <t>1 - Gasoline</t>
        </is>
      </c>
      <c r="N92" s="2" t="inlineStr">
        <is>
          <t>line 6</t>
        </is>
      </c>
      <c r="O92" s="2">
        <f>COUNTIFS(RATES!$A:$A,$A92,RATES!$B:$B,"&lt;="&amp;MonthStart,RATES!$C:$C,"&gt;="&amp;MonthEnd)</f>
        <v/>
      </c>
    </row>
    <row r="93">
      <c r="A93" s="2" t="inlineStr">
        <is>
          <t>044ATE-Dekalb Atlanta (TSPLOST Exempt)</t>
        </is>
      </c>
      <c r="B93" s="2" t="inlineStr">
        <is>
          <t>DEKALB (ATL LIMITS)</t>
        </is>
      </c>
      <c r="C93" s="2" t="inlineStr">
        <is>
          <t>Diesel</t>
        </is>
      </c>
      <c r="D93" s="13">
        <f>IF($O93=1,SUMIFS(RATES!$E:$E,RATES!$A:$A,$A93,RATES!$B:$B,"&lt;="&amp;MonthStart,RATES!$C:$C,"&gt;="&amp;MonthEnd),0)</f>
        <v/>
      </c>
      <c r="E93" s="16">
        <f>ROUND(L93,0)</f>
        <v/>
      </c>
      <c r="F93" s="16">
        <f>ROUND(SUMIFS(TERSE!$AX$2:$AX$4001,TERSE!$AZ$2:$AZ$4001,$A93,TERSE!$AV$2:$AV$4001,$C93,TERSE!$AY$2:$AY$4001,""),0)</f>
        <v/>
      </c>
      <c r="G93" s="16">
        <f>E93-F93</f>
        <v/>
      </c>
      <c r="H93" s="7">
        <f>G93*IF($C93="Diesel",$C$2,$F$2)</f>
        <v/>
      </c>
      <c r="I93" s="7">
        <f>H93*D93</f>
        <v/>
      </c>
      <c r="J93" s="7">
        <f>SUMIFS(TERSE!$AB$2:$AB$4001,TERSE!$AZ$2:$AZ$4001,$A93,TERSE!$AV$2:$AV$4001,$C93,TERSE!$AY$2:$AY$4001,"")</f>
        <v/>
      </c>
      <c r="K93" s="7">
        <f>J93-I93</f>
        <v/>
      </c>
      <c r="L93" s="17">
        <f>SUMIFS(TERSE!$AW$2:$AW$4001,TERSE!$AZ$2:$AZ$4001,$A93,TERSE!$AV$2:$AV$4001,$C93,TERSE!$AY$2:$AY$4001,"")</f>
        <v/>
      </c>
      <c r="M93" s="2" t="inlineStr">
        <is>
          <t>2 - Diesel - Clear</t>
        </is>
      </c>
      <c r="N93" s="2" t="inlineStr">
        <is>
          <t>line 6</t>
        </is>
      </c>
      <c r="O93" s="2">
        <f>COUNTIFS(RATES!$A:$A,$A93,RATES!$B:$B,"&lt;="&amp;MonthStart,RATES!$C:$C,"&gt;="&amp;MonthEnd)</f>
        <v/>
      </c>
    </row>
    <row r="94">
      <c r="A94" s="2" t="inlineStr">
        <is>
          <t>044ATE-Dekalb Atlanta (TSPLOST Exempt)</t>
        </is>
      </c>
      <c r="B94" s="2" t="inlineStr">
        <is>
          <t>DEKALB (ATL LIMITS)</t>
        </is>
      </c>
      <c r="C94" s="2" t="inlineStr">
        <is>
          <t>Gas</t>
        </is>
      </c>
      <c r="D94" s="13">
        <f>IF($O94=1,SUMIFS(RATES!$E:$E,RATES!$A:$A,$A94,RATES!$B:$B,"&lt;="&amp;MonthStart,RATES!$C:$C,"&gt;="&amp;MonthEnd),0)</f>
        <v/>
      </c>
      <c r="E94" s="16">
        <f>ROUND(L94,0)</f>
        <v/>
      </c>
      <c r="F94" s="16">
        <f>ROUND(SUMIFS(TERSE!$AX$2:$AX$4001,TERSE!$AZ$2:$AZ$4001,$A94,TERSE!$AV$2:$AV$4001,$C94,TERSE!$AY$2:$AY$4001,""),0)</f>
        <v/>
      </c>
      <c r="G94" s="16">
        <f>E94-F94</f>
        <v/>
      </c>
      <c r="H94" s="7">
        <f>G94*IF($C94="Diesel",$C$2,$F$2)</f>
        <v/>
      </c>
      <c r="I94" s="7">
        <f>H94*D94</f>
        <v/>
      </c>
      <c r="J94" s="7">
        <f>SUMIFS(TERSE!$AB$2:$AB$4001,TERSE!$AZ$2:$AZ$4001,$A94,TERSE!$AV$2:$AV$4001,$C94,TERSE!$AY$2:$AY$4001,"")</f>
        <v/>
      </c>
      <c r="K94" s="7">
        <f>J94-I94</f>
        <v/>
      </c>
      <c r="L94" s="17">
        <f>SUMIFS(TERSE!$AW$2:$AW$4001,TERSE!$AZ$2:$AZ$4001,$A94,TERSE!$AV$2:$AV$4001,$C94,TERSE!$AY$2:$AY$4001,"")</f>
        <v/>
      </c>
      <c r="M94" s="2" t="inlineStr">
        <is>
          <t>1 - Gasoline</t>
        </is>
      </c>
      <c r="N94" s="2" t="inlineStr">
        <is>
          <t>line 6</t>
        </is>
      </c>
      <c r="O94" s="2">
        <f>COUNTIFS(RATES!$A:$A,$A94,RATES!$B:$B,"&lt;="&amp;MonthStart,RATES!$C:$C,"&gt;="&amp;MonthEnd)</f>
        <v/>
      </c>
    </row>
    <row r="95">
      <c r="A95" s="2" t="inlineStr">
        <is>
          <t>045TE - Dodge (TSPLOST Exempt)</t>
        </is>
      </c>
      <c r="B95" s="2" t="inlineStr">
        <is>
          <t>DODGE</t>
        </is>
      </c>
      <c r="C95" s="2" t="inlineStr">
        <is>
          <t>Diesel</t>
        </is>
      </c>
      <c r="D95" s="13">
        <f>IF($O95=1,SUMIFS(RATES!$E:$E,RATES!$A:$A,$A95,RATES!$B:$B,"&lt;="&amp;MonthStart,RATES!$C:$C,"&gt;="&amp;MonthEnd),0)</f>
        <v/>
      </c>
      <c r="E95" s="16">
        <f>ROUND(L95,0)</f>
        <v/>
      </c>
      <c r="F95" s="16">
        <f>ROUND(SUMIFS(TERSE!$AX$2:$AX$4001,TERSE!$AZ$2:$AZ$4001,$A95,TERSE!$AV$2:$AV$4001,$C95,TERSE!$AY$2:$AY$4001,""),0)</f>
        <v/>
      </c>
      <c r="G95" s="16">
        <f>E95-F95</f>
        <v/>
      </c>
      <c r="H95" s="7">
        <f>G95*IF($C95="Diesel",$C$2,$F$2)</f>
        <v/>
      </c>
      <c r="I95" s="7">
        <f>H95*D95</f>
        <v/>
      </c>
      <c r="J95" s="7">
        <f>SUMIFS(TERSE!$AB$2:$AB$4001,TERSE!$AZ$2:$AZ$4001,$A95,TERSE!$AV$2:$AV$4001,$C95,TERSE!$AY$2:$AY$4001,"")</f>
        <v/>
      </c>
      <c r="K95" s="7">
        <f>J95-I95</f>
        <v/>
      </c>
      <c r="L95" s="17">
        <f>SUMIFS(TERSE!$AW$2:$AW$4001,TERSE!$AZ$2:$AZ$4001,$A95,TERSE!$AV$2:$AV$4001,$C95,TERSE!$AY$2:$AY$4001,"")</f>
        <v/>
      </c>
      <c r="M95" s="2" t="inlineStr">
        <is>
          <t>2 - Diesel - Clear</t>
        </is>
      </c>
      <c r="N95" s="2" t="inlineStr">
        <is>
          <t>line 6</t>
        </is>
      </c>
      <c r="O95" s="2">
        <f>COUNTIFS(RATES!$A:$A,$A95,RATES!$B:$B,"&lt;="&amp;MonthStart,RATES!$C:$C,"&gt;="&amp;MonthEnd)</f>
        <v/>
      </c>
    </row>
    <row r="96">
      <c r="A96" s="2" t="inlineStr">
        <is>
          <t>045TE - Dodge (TSPLOST Exempt)</t>
        </is>
      </c>
      <c r="B96" s="2" t="inlineStr">
        <is>
          <t>DODGE</t>
        </is>
      </c>
      <c r="C96" s="2" t="inlineStr">
        <is>
          <t>Gas</t>
        </is>
      </c>
      <c r="D96" s="13">
        <f>IF($O96=1,SUMIFS(RATES!$E:$E,RATES!$A:$A,$A96,RATES!$B:$B,"&lt;="&amp;MonthStart,RATES!$C:$C,"&gt;="&amp;MonthEnd),0)</f>
        <v/>
      </c>
      <c r="E96" s="16">
        <f>ROUND(L96,0)</f>
        <v/>
      </c>
      <c r="F96" s="16">
        <f>ROUND(SUMIFS(TERSE!$AX$2:$AX$4001,TERSE!$AZ$2:$AZ$4001,$A96,TERSE!$AV$2:$AV$4001,$C96,TERSE!$AY$2:$AY$4001,""),0)</f>
        <v/>
      </c>
      <c r="G96" s="16">
        <f>E96-F96</f>
        <v/>
      </c>
      <c r="H96" s="7">
        <f>G96*IF($C96="Diesel",$C$2,$F$2)</f>
        <v/>
      </c>
      <c r="I96" s="7">
        <f>H96*D96</f>
        <v/>
      </c>
      <c r="J96" s="7">
        <f>SUMIFS(TERSE!$AB$2:$AB$4001,TERSE!$AZ$2:$AZ$4001,$A96,TERSE!$AV$2:$AV$4001,$C96,TERSE!$AY$2:$AY$4001,"")</f>
        <v/>
      </c>
      <c r="K96" s="7">
        <f>J96-I96</f>
        <v/>
      </c>
      <c r="L96" s="17">
        <f>SUMIFS(TERSE!$AW$2:$AW$4001,TERSE!$AZ$2:$AZ$4001,$A96,TERSE!$AV$2:$AV$4001,$C96,TERSE!$AY$2:$AY$4001,"")</f>
        <v/>
      </c>
      <c r="M96" s="2" t="inlineStr">
        <is>
          <t>1 - Gasoline</t>
        </is>
      </c>
      <c r="N96" s="2" t="inlineStr">
        <is>
          <t>line 6</t>
        </is>
      </c>
      <c r="O96" s="2">
        <f>COUNTIFS(RATES!$A:$A,$A96,RATES!$B:$B,"&lt;="&amp;MonthStart,RATES!$C:$C,"&gt;="&amp;MonthEnd)</f>
        <v/>
      </c>
    </row>
    <row r="97">
      <c r="A97" s="2" t="inlineStr">
        <is>
          <t>046TE - Dooly (TSPLOST Exempt)</t>
        </is>
      </c>
      <c r="B97" s="2" t="inlineStr">
        <is>
          <t>DOOLY</t>
        </is>
      </c>
      <c r="C97" s="2" t="inlineStr">
        <is>
          <t>Diesel</t>
        </is>
      </c>
      <c r="D97" s="13">
        <f>IF($O97=1,SUMIFS(RATES!$E:$E,RATES!$A:$A,$A97,RATES!$B:$B,"&lt;="&amp;MonthStart,RATES!$C:$C,"&gt;="&amp;MonthEnd),0)</f>
        <v/>
      </c>
      <c r="E97" s="16">
        <f>ROUND(L97,0)</f>
        <v/>
      </c>
      <c r="F97" s="16">
        <f>ROUND(SUMIFS(TERSE!$AX$2:$AX$4001,TERSE!$AZ$2:$AZ$4001,$A97,TERSE!$AV$2:$AV$4001,$C97,TERSE!$AY$2:$AY$4001,""),0)</f>
        <v/>
      </c>
      <c r="G97" s="16">
        <f>E97-F97</f>
        <v/>
      </c>
      <c r="H97" s="7">
        <f>G97*IF($C97="Diesel",$C$2,$F$2)</f>
        <v/>
      </c>
      <c r="I97" s="7">
        <f>H97*D97</f>
        <v/>
      </c>
      <c r="J97" s="7">
        <f>SUMIFS(TERSE!$AB$2:$AB$4001,TERSE!$AZ$2:$AZ$4001,$A97,TERSE!$AV$2:$AV$4001,$C97,TERSE!$AY$2:$AY$4001,"")</f>
        <v/>
      </c>
      <c r="K97" s="7">
        <f>J97-I97</f>
        <v/>
      </c>
      <c r="L97" s="17">
        <f>SUMIFS(TERSE!$AW$2:$AW$4001,TERSE!$AZ$2:$AZ$4001,$A97,TERSE!$AV$2:$AV$4001,$C97,TERSE!$AY$2:$AY$4001,"")</f>
        <v/>
      </c>
      <c r="M97" s="2" t="inlineStr">
        <is>
          <t>2 - Diesel - Clear</t>
        </is>
      </c>
      <c r="N97" s="2" t="inlineStr">
        <is>
          <t>line 6</t>
        </is>
      </c>
      <c r="O97" s="2">
        <f>COUNTIFS(RATES!$A:$A,$A97,RATES!$B:$B,"&lt;="&amp;MonthStart,RATES!$C:$C,"&gt;="&amp;MonthEnd)</f>
        <v/>
      </c>
    </row>
    <row r="98">
      <c r="A98" s="2" t="inlineStr">
        <is>
          <t>046TE - Dooly (TSPLOST Exempt)</t>
        </is>
      </c>
      <c r="B98" s="2" t="inlineStr">
        <is>
          <t>DOOLY</t>
        </is>
      </c>
      <c r="C98" s="2" t="inlineStr">
        <is>
          <t>Gas</t>
        </is>
      </c>
      <c r="D98" s="13">
        <f>IF($O98=1,SUMIFS(RATES!$E:$E,RATES!$A:$A,$A98,RATES!$B:$B,"&lt;="&amp;MonthStart,RATES!$C:$C,"&gt;="&amp;MonthEnd),0)</f>
        <v/>
      </c>
      <c r="E98" s="16">
        <f>ROUND(L98,0)</f>
        <v/>
      </c>
      <c r="F98" s="16">
        <f>ROUND(SUMIFS(TERSE!$AX$2:$AX$4001,TERSE!$AZ$2:$AZ$4001,$A98,TERSE!$AV$2:$AV$4001,$C98,TERSE!$AY$2:$AY$4001,""),0)</f>
        <v/>
      </c>
      <c r="G98" s="16">
        <f>E98-F98</f>
        <v/>
      </c>
      <c r="H98" s="7">
        <f>G98*IF($C98="Diesel",$C$2,$F$2)</f>
        <v/>
      </c>
      <c r="I98" s="7">
        <f>H98*D98</f>
        <v/>
      </c>
      <c r="J98" s="7">
        <f>SUMIFS(TERSE!$AB$2:$AB$4001,TERSE!$AZ$2:$AZ$4001,$A98,TERSE!$AV$2:$AV$4001,$C98,TERSE!$AY$2:$AY$4001,"")</f>
        <v/>
      </c>
      <c r="K98" s="7">
        <f>J98-I98</f>
        <v/>
      </c>
      <c r="L98" s="17">
        <f>SUMIFS(TERSE!$AW$2:$AW$4001,TERSE!$AZ$2:$AZ$4001,$A98,TERSE!$AV$2:$AV$4001,$C98,TERSE!$AY$2:$AY$4001,"")</f>
        <v/>
      </c>
      <c r="M98" s="2" t="inlineStr">
        <is>
          <t>1 - Gasoline</t>
        </is>
      </c>
      <c r="N98" s="2" t="inlineStr">
        <is>
          <t>line 6</t>
        </is>
      </c>
      <c r="O98" s="2">
        <f>COUNTIFS(RATES!$A:$A,$A98,RATES!$B:$B,"&lt;="&amp;MonthStart,RATES!$C:$C,"&gt;="&amp;MonthEnd)</f>
        <v/>
      </c>
    </row>
    <row r="99">
      <c r="A99" s="2" t="inlineStr">
        <is>
          <t>047TE - Dougherty (TSPLOST Exempt)</t>
        </is>
      </c>
      <c r="B99" s="2" t="inlineStr">
        <is>
          <t>DOUGHERTY</t>
        </is>
      </c>
      <c r="C99" s="2" t="inlineStr">
        <is>
          <t>Diesel</t>
        </is>
      </c>
      <c r="D99" s="13">
        <f>IF($O99=1,SUMIFS(RATES!$E:$E,RATES!$A:$A,$A99,RATES!$B:$B,"&lt;="&amp;MonthStart,RATES!$C:$C,"&gt;="&amp;MonthEnd),0)</f>
        <v/>
      </c>
      <c r="E99" s="16">
        <f>ROUND(L99,0)</f>
        <v/>
      </c>
      <c r="F99" s="16">
        <f>ROUND(SUMIFS(TERSE!$AX$2:$AX$4001,TERSE!$AZ$2:$AZ$4001,$A99,TERSE!$AV$2:$AV$4001,$C99,TERSE!$AY$2:$AY$4001,""),0)</f>
        <v/>
      </c>
      <c r="G99" s="16">
        <f>E99-F99</f>
        <v/>
      </c>
      <c r="H99" s="7">
        <f>G99*IF($C99="Diesel",$C$2,$F$2)</f>
        <v/>
      </c>
      <c r="I99" s="7">
        <f>H99*D99</f>
        <v/>
      </c>
      <c r="J99" s="7">
        <f>SUMIFS(TERSE!$AB$2:$AB$4001,TERSE!$AZ$2:$AZ$4001,$A99,TERSE!$AV$2:$AV$4001,$C99,TERSE!$AY$2:$AY$4001,"")</f>
        <v/>
      </c>
      <c r="K99" s="7">
        <f>J99-I99</f>
        <v/>
      </c>
      <c r="L99" s="17">
        <f>SUMIFS(TERSE!$AW$2:$AW$4001,TERSE!$AZ$2:$AZ$4001,$A99,TERSE!$AV$2:$AV$4001,$C99,TERSE!$AY$2:$AY$4001,"")</f>
        <v/>
      </c>
      <c r="M99" s="2" t="inlineStr">
        <is>
          <t>2 - Diesel - Clear</t>
        </is>
      </c>
      <c r="N99" s="2" t="inlineStr">
        <is>
          <t>line 6</t>
        </is>
      </c>
      <c r="O99" s="2">
        <f>COUNTIFS(RATES!$A:$A,$A99,RATES!$B:$B,"&lt;="&amp;MonthStart,RATES!$C:$C,"&gt;="&amp;MonthEnd)</f>
        <v/>
      </c>
    </row>
    <row r="100">
      <c r="A100" s="2" t="inlineStr">
        <is>
          <t>047TE - Dougherty (TSPLOST Exempt)</t>
        </is>
      </c>
      <c r="B100" s="2" t="inlineStr">
        <is>
          <t>DOUGHERTY</t>
        </is>
      </c>
      <c r="C100" s="2" t="inlineStr">
        <is>
          <t>Gas</t>
        </is>
      </c>
      <c r="D100" s="13">
        <f>IF($O100=1,SUMIFS(RATES!$E:$E,RATES!$A:$A,$A100,RATES!$B:$B,"&lt;="&amp;MonthStart,RATES!$C:$C,"&gt;="&amp;MonthEnd),0)</f>
        <v/>
      </c>
      <c r="E100" s="16">
        <f>ROUND(L100,0)</f>
        <v/>
      </c>
      <c r="F100" s="16">
        <f>ROUND(SUMIFS(TERSE!$AX$2:$AX$4001,TERSE!$AZ$2:$AZ$4001,$A100,TERSE!$AV$2:$AV$4001,$C100,TERSE!$AY$2:$AY$4001,""),0)</f>
        <v/>
      </c>
      <c r="G100" s="16">
        <f>E100-F100</f>
        <v/>
      </c>
      <c r="H100" s="7">
        <f>G100*IF($C100="Diesel",$C$2,$F$2)</f>
        <v/>
      </c>
      <c r="I100" s="7">
        <f>H100*D100</f>
        <v/>
      </c>
      <c r="J100" s="7">
        <f>SUMIFS(TERSE!$AB$2:$AB$4001,TERSE!$AZ$2:$AZ$4001,$A100,TERSE!$AV$2:$AV$4001,$C100,TERSE!$AY$2:$AY$4001,"")</f>
        <v/>
      </c>
      <c r="K100" s="7">
        <f>J100-I100</f>
        <v/>
      </c>
      <c r="L100" s="17">
        <f>SUMIFS(TERSE!$AW$2:$AW$4001,TERSE!$AZ$2:$AZ$4001,$A100,TERSE!$AV$2:$AV$4001,$C100,TERSE!$AY$2:$AY$4001,"")</f>
        <v/>
      </c>
      <c r="M100" s="2" t="inlineStr">
        <is>
          <t>1 - Gasoline</t>
        </is>
      </c>
      <c r="N100" s="2" t="inlineStr">
        <is>
          <t>line 6</t>
        </is>
      </c>
      <c r="O100" s="2">
        <f>COUNTIFS(RATES!$A:$A,$A100,RATES!$B:$B,"&lt;="&amp;MonthStart,RATES!$C:$C,"&gt;="&amp;MonthEnd)</f>
        <v/>
      </c>
    </row>
    <row r="101">
      <c r="A101" s="2" t="inlineStr">
        <is>
          <t>048 - Douglas</t>
        </is>
      </c>
      <c r="B101" s="2" t="inlineStr">
        <is>
          <t>DOUGLAS</t>
        </is>
      </c>
      <c r="C101" s="2" t="inlineStr">
        <is>
          <t>Diesel</t>
        </is>
      </c>
      <c r="D101" s="13">
        <f>IF($O101=1,SUMIFS(RATES!$E:$E,RATES!$A:$A,$A101,RATES!$B:$B,"&lt;="&amp;MonthStart,RATES!$C:$C,"&gt;="&amp;MonthEnd),0)</f>
        <v/>
      </c>
      <c r="E101" s="16">
        <f>ROUND(L101,0)</f>
        <v/>
      </c>
      <c r="F101" s="16">
        <f>ROUND(SUMIFS(TERSE!$AX$2:$AX$4001,TERSE!$AZ$2:$AZ$4001,$A101,TERSE!$AV$2:$AV$4001,$C101,TERSE!$AY$2:$AY$4001,""),0)</f>
        <v/>
      </c>
      <c r="G101" s="16">
        <f>E101-F101</f>
        <v/>
      </c>
      <c r="H101" s="7">
        <f>G101*IF($C101="Diesel",$C$2,$F$2)</f>
        <v/>
      </c>
      <c r="I101" s="7">
        <f>H101*D101</f>
        <v/>
      </c>
      <c r="J101" s="7">
        <f>SUMIFS(TERSE!$AB$2:$AB$4001,TERSE!$AZ$2:$AZ$4001,$A101,TERSE!$AV$2:$AV$4001,$C101,TERSE!$AY$2:$AY$4001,"")</f>
        <v/>
      </c>
      <c r="K101" s="7">
        <f>J101-I101</f>
        <v/>
      </c>
      <c r="L101" s="17">
        <f>SUMIFS(TERSE!$AW$2:$AW$4001,TERSE!$AZ$2:$AZ$4001,$A101,TERSE!$AV$2:$AV$4001,$C101,TERSE!$AY$2:$AY$4001,"")</f>
        <v/>
      </c>
      <c r="M101" s="2" t="inlineStr">
        <is>
          <t>2 - Diesel - Clear</t>
        </is>
      </c>
      <c r="N101" s="2" t="inlineStr">
        <is>
          <t>line 6</t>
        </is>
      </c>
      <c r="O101" s="2">
        <f>COUNTIFS(RATES!$A:$A,$A101,RATES!$B:$B,"&lt;="&amp;MonthStart,RATES!$C:$C,"&gt;="&amp;MonthEnd)</f>
        <v/>
      </c>
    </row>
    <row r="102">
      <c r="A102" s="2" t="inlineStr">
        <is>
          <t>048 - Douglas</t>
        </is>
      </c>
      <c r="B102" s="2" t="inlineStr">
        <is>
          <t>DOUGLAS</t>
        </is>
      </c>
      <c r="C102" s="2" t="inlineStr">
        <is>
          <t>Gas</t>
        </is>
      </c>
      <c r="D102" s="13">
        <f>IF($O102=1,SUMIFS(RATES!$E:$E,RATES!$A:$A,$A102,RATES!$B:$B,"&lt;="&amp;MonthStart,RATES!$C:$C,"&gt;="&amp;MonthEnd),0)</f>
        <v/>
      </c>
      <c r="E102" s="16">
        <f>ROUND(L102,0)</f>
        <v/>
      </c>
      <c r="F102" s="16">
        <f>ROUND(SUMIFS(TERSE!$AX$2:$AX$4001,TERSE!$AZ$2:$AZ$4001,$A102,TERSE!$AV$2:$AV$4001,$C102,TERSE!$AY$2:$AY$4001,""),0)</f>
        <v/>
      </c>
      <c r="G102" s="16">
        <f>E102-F102</f>
        <v/>
      </c>
      <c r="H102" s="7">
        <f>G102*IF($C102="Diesel",$C$2,$F$2)</f>
        <v/>
      </c>
      <c r="I102" s="7">
        <f>H102*D102</f>
        <v/>
      </c>
      <c r="J102" s="7">
        <f>SUMIFS(TERSE!$AB$2:$AB$4001,TERSE!$AZ$2:$AZ$4001,$A102,TERSE!$AV$2:$AV$4001,$C102,TERSE!$AY$2:$AY$4001,"")</f>
        <v/>
      </c>
      <c r="K102" s="7">
        <f>J102-I102</f>
        <v/>
      </c>
      <c r="L102" s="17">
        <f>SUMIFS(TERSE!$AW$2:$AW$4001,TERSE!$AZ$2:$AZ$4001,$A102,TERSE!$AV$2:$AV$4001,$C102,TERSE!$AY$2:$AY$4001,"")</f>
        <v/>
      </c>
      <c r="M102" s="2" t="inlineStr">
        <is>
          <t>1 - Gasoline</t>
        </is>
      </c>
      <c r="N102" s="2" t="inlineStr">
        <is>
          <t>line 6</t>
        </is>
      </c>
      <c r="O102" s="2">
        <f>COUNTIFS(RATES!$A:$A,$A102,RATES!$B:$B,"&lt;="&amp;MonthStart,RATES!$C:$C,"&gt;="&amp;MonthEnd)</f>
        <v/>
      </c>
    </row>
    <row r="103">
      <c r="A103" s="2" t="inlineStr">
        <is>
          <t>049TE - Early (TSPLOST Exempt)</t>
        </is>
      </c>
      <c r="B103" s="2" t="inlineStr">
        <is>
          <t>EARLY</t>
        </is>
      </c>
      <c r="C103" s="2" t="inlineStr">
        <is>
          <t>Diesel</t>
        </is>
      </c>
      <c r="D103" s="13">
        <f>IF($O103=1,SUMIFS(RATES!$E:$E,RATES!$A:$A,$A103,RATES!$B:$B,"&lt;="&amp;MonthStart,RATES!$C:$C,"&gt;="&amp;MonthEnd),0)</f>
        <v/>
      </c>
      <c r="E103" s="16">
        <f>ROUND(L103,0)</f>
        <v/>
      </c>
      <c r="F103" s="16">
        <f>ROUND(SUMIFS(TERSE!$AX$2:$AX$4001,TERSE!$AZ$2:$AZ$4001,$A103,TERSE!$AV$2:$AV$4001,$C103,TERSE!$AY$2:$AY$4001,""),0)</f>
        <v/>
      </c>
      <c r="G103" s="16">
        <f>E103-F103</f>
        <v/>
      </c>
      <c r="H103" s="7">
        <f>G103*IF($C103="Diesel",$C$2,$F$2)</f>
        <v/>
      </c>
      <c r="I103" s="7">
        <f>H103*D103</f>
        <v/>
      </c>
      <c r="J103" s="7">
        <f>SUMIFS(TERSE!$AB$2:$AB$4001,TERSE!$AZ$2:$AZ$4001,$A103,TERSE!$AV$2:$AV$4001,$C103,TERSE!$AY$2:$AY$4001,"")</f>
        <v/>
      </c>
      <c r="K103" s="7">
        <f>J103-I103</f>
        <v/>
      </c>
      <c r="L103" s="17">
        <f>SUMIFS(TERSE!$AW$2:$AW$4001,TERSE!$AZ$2:$AZ$4001,$A103,TERSE!$AV$2:$AV$4001,$C103,TERSE!$AY$2:$AY$4001,"")</f>
        <v/>
      </c>
      <c r="M103" s="2" t="inlineStr">
        <is>
          <t>2 - Diesel - Clear</t>
        </is>
      </c>
      <c r="N103" s="2" t="inlineStr">
        <is>
          <t>line 6</t>
        </is>
      </c>
      <c r="O103" s="2">
        <f>COUNTIFS(RATES!$A:$A,$A103,RATES!$B:$B,"&lt;="&amp;MonthStart,RATES!$C:$C,"&gt;="&amp;MonthEnd)</f>
        <v/>
      </c>
    </row>
    <row r="104">
      <c r="A104" s="2" t="inlineStr">
        <is>
          <t>049TE - Early (TSPLOST Exempt)</t>
        </is>
      </c>
      <c r="B104" s="2" t="inlineStr">
        <is>
          <t>EARLY</t>
        </is>
      </c>
      <c r="C104" s="2" t="inlineStr">
        <is>
          <t>Gas</t>
        </is>
      </c>
      <c r="D104" s="13">
        <f>IF($O104=1,SUMIFS(RATES!$E:$E,RATES!$A:$A,$A104,RATES!$B:$B,"&lt;="&amp;MonthStart,RATES!$C:$C,"&gt;="&amp;MonthEnd),0)</f>
        <v/>
      </c>
      <c r="E104" s="16">
        <f>ROUND(L104,0)</f>
        <v/>
      </c>
      <c r="F104" s="16">
        <f>ROUND(SUMIFS(TERSE!$AX$2:$AX$4001,TERSE!$AZ$2:$AZ$4001,$A104,TERSE!$AV$2:$AV$4001,$C104,TERSE!$AY$2:$AY$4001,""),0)</f>
        <v/>
      </c>
      <c r="G104" s="16">
        <f>E104-F104</f>
        <v/>
      </c>
      <c r="H104" s="7">
        <f>G104*IF($C104="Diesel",$C$2,$F$2)</f>
        <v/>
      </c>
      <c r="I104" s="7">
        <f>H104*D104</f>
        <v/>
      </c>
      <c r="J104" s="7">
        <f>SUMIFS(TERSE!$AB$2:$AB$4001,TERSE!$AZ$2:$AZ$4001,$A104,TERSE!$AV$2:$AV$4001,$C104,TERSE!$AY$2:$AY$4001,"")</f>
        <v/>
      </c>
      <c r="K104" s="7">
        <f>J104-I104</f>
        <v/>
      </c>
      <c r="L104" s="17">
        <f>SUMIFS(TERSE!$AW$2:$AW$4001,TERSE!$AZ$2:$AZ$4001,$A104,TERSE!$AV$2:$AV$4001,$C104,TERSE!$AY$2:$AY$4001,"")</f>
        <v/>
      </c>
      <c r="M104" s="2" t="inlineStr">
        <is>
          <t>1 - Gasoline</t>
        </is>
      </c>
      <c r="N104" s="2" t="inlineStr">
        <is>
          <t>line 6</t>
        </is>
      </c>
      <c r="O104" s="2">
        <f>COUNTIFS(RATES!$A:$A,$A104,RATES!$B:$B,"&lt;="&amp;MonthStart,RATES!$C:$C,"&gt;="&amp;MonthEnd)</f>
        <v/>
      </c>
    </row>
    <row r="105">
      <c r="A105" s="2" t="inlineStr">
        <is>
          <t>050TE - Echols (TSPLOST Exempt)</t>
        </is>
      </c>
      <c r="B105" s="2" t="inlineStr">
        <is>
          <t>ECHOLS</t>
        </is>
      </c>
      <c r="C105" s="2" t="inlineStr">
        <is>
          <t>Diesel</t>
        </is>
      </c>
      <c r="D105" s="13">
        <f>IF($O105=1,SUMIFS(RATES!$E:$E,RATES!$A:$A,$A105,RATES!$B:$B,"&lt;="&amp;MonthStart,RATES!$C:$C,"&gt;="&amp;MonthEnd),0)</f>
        <v/>
      </c>
      <c r="E105" s="16">
        <f>ROUND(L105,0)</f>
        <v/>
      </c>
      <c r="F105" s="16">
        <f>ROUND(SUMIFS(TERSE!$AX$2:$AX$4001,TERSE!$AZ$2:$AZ$4001,$A105,TERSE!$AV$2:$AV$4001,$C105,TERSE!$AY$2:$AY$4001,""),0)</f>
        <v/>
      </c>
      <c r="G105" s="16">
        <f>E105-F105</f>
        <v/>
      </c>
      <c r="H105" s="7">
        <f>G105*IF($C105="Diesel",$C$2,$F$2)</f>
        <v/>
      </c>
      <c r="I105" s="7">
        <f>H105*D105</f>
        <v/>
      </c>
      <c r="J105" s="7">
        <f>SUMIFS(TERSE!$AB$2:$AB$4001,TERSE!$AZ$2:$AZ$4001,$A105,TERSE!$AV$2:$AV$4001,$C105,TERSE!$AY$2:$AY$4001,"")</f>
        <v/>
      </c>
      <c r="K105" s="7">
        <f>J105-I105</f>
        <v/>
      </c>
      <c r="L105" s="17">
        <f>SUMIFS(TERSE!$AW$2:$AW$4001,TERSE!$AZ$2:$AZ$4001,$A105,TERSE!$AV$2:$AV$4001,$C105,TERSE!$AY$2:$AY$4001,"")</f>
        <v/>
      </c>
      <c r="M105" s="2" t="inlineStr">
        <is>
          <t>2 - Diesel - Clear</t>
        </is>
      </c>
      <c r="N105" s="2" t="inlineStr">
        <is>
          <t>line 6</t>
        </is>
      </c>
      <c r="O105" s="2">
        <f>COUNTIFS(RATES!$A:$A,$A105,RATES!$B:$B,"&lt;="&amp;MonthStart,RATES!$C:$C,"&gt;="&amp;MonthEnd)</f>
        <v/>
      </c>
    </row>
    <row r="106">
      <c r="A106" s="2" t="inlineStr">
        <is>
          <t>050TE - Echols (TSPLOST Exempt)</t>
        </is>
      </c>
      <c r="B106" s="2" t="inlineStr">
        <is>
          <t>ECHOLS</t>
        </is>
      </c>
      <c r="C106" s="2" t="inlineStr">
        <is>
          <t>Gas</t>
        </is>
      </c>
      <c r="D106" s="13">
        <f>IF($O106=1,SUMIFS(RATES!$E:$E,RATES!$A:$A,$A106,RATES!$B:$B,"&lt;="&amp;MonthStart,RATES!$C:$C,"&gt;="&amp;MonthEnd),0)</f>
        <v/>
      </c>
      <c r="E106" s="16">
        <f>ROUND(L106,0)</f>
        <v/>
      </c>
      <c r="F106" s="16">
        <f>ROUND(SUMIFS(TERSE!$AX$2:$AX$4001,TERSE!$AZ$2:$AZ$4001,$A106,TERSE!$AV$2:$AV$4001,$C106,TERSE!$AY$2:$AY$4001,""),0)</f>
        <v/>
      </c>
      <c r="G106" s="16">
        <f>E106-F106</f>
        <v/>
      </c>
      <c r="H106" s="7">
        <f>G106*IF($C106="Diesel",$C$2,$F$2)</f>
        <v/>
      </c>
      <c r="I106" s="7">
        <f>H106*D106</f>
        <v/>
      </c>
      <c r="J106" s="7">
        <f>SUMIFS(TERSE!$AB$2:$AB$4001,TERSE!$AZ$2:$AZ$4001,$A106,TERSE!$AV$2:$AV$4001,$C106,TERSE!$AY$2:$AY$4001,"")</f>
        <v/>
      </c>
      <c r="K106" s="7">
        <f>J106-I106</f>
        <v/>
      </c>
      <c r="L106" s="17">
        <f>SUMIFS(TERSE!$AW$2:$AW$4001,TERSE!$AZ$2:$AZ$4001,$A106,TERSE!$AV$2:$AV$4001,$C106,TERSE!$AY$2:$AY$4001,"")</f>
        <v/>
      </c>
      <c r="M106" s="2" t="inlineStr">
        <is>
          <t>1 - Gasoline</t>
        </is>
      </c>
      <c r="N106" s="2" t="inlineStr">
        <is>
          <t>line 6</t>
        </is>
      </c>
      <c r="O106" s="2">
        <f>COUNTIFS(RATES!$A:$A,$A106,RATES!$B:$B,"&lt;="&amp;MonthStart,RATES!$C:$C,"&gt;="&amp;MonthEnd)</f>
        <v/>
      </c>
    </row>
    <row r="107">
      <c r="A107" s="2" t="inlineStr">
        <is>
          <t>051TE - Effingham (TSPLOST Exempt)</t>
        </is>
      </c>
      <c r="B107" s="2" t="inlineStr">
        <is>
          <t>EFFINGHAM</t>
        </is>
      </c>
      <c r="C107" s="2" t="inlineStr">
        <is>
          <t>Diesel</t>
        </is>
      </c>
      <c r="D107" s="13">
        <f>IF($O107=1,SUMIFS(RATES!$E:$E,RATES!$A:$A,$A107,RATES!$B:$B,"&lt;="&amp;MonthStart,RATES!$C:$C,"&gt;="&amp;MonthEnd),0)</f>
        <v/>
      </c>
      <c r="E107" s="16">
        <f>ROUND(L107,0)</f>
        <v/>
      </c>
      <c r="F107" s="16">
        <f>ROUND(SUMIFS(TERSE!$AX$2:$AX$4001,TERSE!$AZ$2:$AZ$4001,$A107,TERSE!$AV$2:$AV$4001,$C107,TERSE!$AY$2:$AY$4001,""),0)</f>
        <v/>
      </c>
      <c r="G107" s="16">
        <f>E107-F107</f>
        <v/>
      </c>
      <c r="H107" s="7">
        <f>G107*IF($C107="Diesel",$C$2,$F$2)</f>
        <v/>
      </c>
      <c r="I107" s="7">
        <f>H107*D107</f>
        <v/>
      </c>
      <c r="J107" s="7">
        <f>SUMIFS(TERSE!$AB$2:$AB$4001,TERSE!$AZ$2:$AZ$4001,$A107,TERSE!$AV$2:$AV$4001,$C107,TERSE!$AY$2:$AY$4001,"")</f>
        <v/>
      </c>
      <c r="K107" s="7">
        <f>J107-I107</f>
        <v/>
      </c>
      <c r="L107" s="17">
        <f>SUMIFS(TERSE!$AW$2:$AW$4001,TERSE!$AZ$2:$AZ$4001,$A107,TERSE!$AV$2:$AV$4001,$C107,TERSE!$AY$2:$AY$4001,"")</f>
        <v/>
      </c>
      <c r="M107" s="2" t="inlineStr">
        <is>
          <t>2 - Diesel - Clear</t>
        </is>
      </c>
      <c r="N107" s="2" t="inlineStr">
        <is>
          <t>line 6</t>
        </is>
      </c>
      <c r="O107" s="2">
        <f>COUNTIFS(RATES!$A:$A,$A107,RATES!$B:$B,"&lt;="&amp;MonthStart,RATES!$C:$C,"&gt;="&amp;MonthEnd)</f>
        <v/>
      </c>
    </row>
    <row r="108">
      <c r="A108" s="2" t="inlineStr">
        <is>
          <t>051TE - Effingham (TSPLOST Exempt)</t>
        </is>
      </c>
      <c r="B108" s="2" t="inlineStr">
        <is>
          <t>EFFINGHAM</t>
        </is>
      </c>
      <c r="C108" s="2" t="inlineStr">
        <is>
          <t>Gas</t>
        </is>
      </c>
      <c r="D108" s="13">
        <f>IF($O108=1,SUMIFS(RATES!$E:$E,RATES!$A:$A,$A108,RATES!$B:$B,"&lt;="&amp;MonthStart,RATES!$C:$C,"&gt;="&amp;MonthEnd),0)</f>
        <v/>
      </c>
      <c r="E108" s="16">
        <f>ROUND(L108,0)</f>
        <v/>
      </c>
      <c r="F108" s="16">
        <f>ROUND(SUMIFS(TERSE!$AX$2:$AX$4001,TERSE!$AZ$2:$AZ$4001,$A108,TERSE!$AV$2:$AV$4001,$C108,TERSE!$AY$2:$AY$4001,""),0)</f>
        <v/>
      </c>
      <c r="G108" s="16">
        <f>E108-F108</f>
        <v/>
      </c>
      <c r="H108" s="7">
        <f>G108*IF($C108="Diesel",$C$2,$F$2)</f>
        <v/>
      </c>
      <c r="I108" s="7">
        <f>H108*D108</f>
        <v/>
      </c>
      <c r="J108" s="7">
        <f>SUMIFS(TERSE!$AB$2:$AB$4001,TERSE!$AZ$2:$AZ$4001,$A108,TERSE!$AV$2:$AV$4001,$C108,TERSE!$AY$2:$AY$4001,"")</f>
        <v/>
      </c>
      <c r="K108" s="7">
        <f>J108-I108</f>
        <v/>
      </c>
      <c r="L108" s="17">
        <f>SUMIFS(TERSE!$AW$2:$AW$4001,TERSE!$AZ$2:$AZ$4001,$A108,TERSE!$AV$2:$AV$4001,$C108,TERSE!$AY$2:$AY$4001,"")</f>
        <v/>
      </c>
      <c r="M108" s="2" t="inlineStr">
        <is>
          <t>1 - Gasoline</t>
        </is>
      </c>
      <c r="N108" s="2" t="inlineStr">
        <is>
          <t>line 6</t>
        </is>
      </c>
      <c r="O108" s="2">
        <f>COUNTIFS(RATES!$A:$A,$A108,RATES!$B:$B,"&lt;="&amp;MonthStart,RATES!$C:$C,"&gt;="&amp;MonthEnd)</f>
        <v/>
      </c>
    </row>
    <row r="109">
      <c r="A109" s="2" t="inlineStr">
        <is>
          <t>052TE - Elbert (TSPLOST Exempt)</t>
        </is>
      </c>
      <c r="B109" s="2" t="inlineStr">
        <is>
          <t>ELBERT</t>
        </is>
      </c>
      <c r="C109" s="2" t="inlineStr">
        <is>
          <t>Diesel</t>
        </is>
      </c>
      <c r="D109" s="13">
        <f>IF($O109=1,SUMIFS(RATES!$E:$E,RATES!$A:$A,$A109,RATES!$B:$B,"&lt;="&amp;MonthStart,RATES!$C:$C,"&gt;="&amp;MonthEnd),0)</f>
        <v/>
      </c>
      <c r="E109" s="16">
        <f>ROUND(L109,0)</f>
        <v/>
      </c>
      <c r="F109" s="16">
        <f>ROUND(SUMIFS(TERSE!$AX$2:$AX$4001,TERSE!$AZ$2:$AZ$4001,$A109,TERSE!$AV$2:$AV$4001,$C109,TERSE!$AY$2:$AY$4001,""),0)</f>
        <v/>
      </c>
      <c r="G109" s="16">
        <f>E109-F109</f>
        <v/>
      </c>
      <c r="H109" s="7">
        <f>G109*IF($C109="Diesel",$C$2,$F$2)</f>
        <v/>
      </c>
      <c r="I109" s="7">
        <f>H109*D109</f>
        <v/>
      </c>
      <c r="J109" s="7">
        <f>SUMIFS(TERSE!$AB$2:$AB$4001,TERSE!$AZ$2:$AZ$4001,$A109,TERSE!$AV$2:$AV$4001,$C109,TERSE!$AY$2:$AY$4001,"")</f>
        <v/>
      </c>
      <c r="K109" s="7">
        <f>J109-I109</f>
        <v/>
      </c>
      <c r="L109" s="17">
        <f>SUMIFS(TERSE!$AW$2:$AW$4001,TERSE!$AZ$2:$AZ$4001,$A109,TERSE!$AV$2:$AV$4001,$C109,TERSE!$AY$2:$AY$4001,"")</f>
        <v/>
      </c>
      <c r="M109" s="2" t="inlineStr">
        <is>
          <t>2 - Diesel - Clear</t>
        </is>
      </c>
      <c r="N109" s="2" t="inlineStr">
        <is>
          <t>line 6</t>
        </is>
      </c>
      <c r="O109" s="2">
        <f>COUNTIFS(RATES!$A:$A,$A109,RATES!$B:$B,"&lt;="&amp;MonthStart,RATES!$C:$C,"&gt;="&amp;MonthEnd)</f>
        <v/>
      </c>
    </row>
    <row r="110">
      <c r="A110" s="2" t="inlineStr">
        <is>
          <t>052TE - Elbert (TSPLOST Exempt)</t>
        </is>
      </c>
      <c r="B110" s="2" t="inlineStr">
        <is>
          <t>ELBERT</t>
        </is>
      </c>
      <c r="C110" s="2" t="inlineStr">
        <is>
          <t>Gas</t>
        </is>
      </c>
      <c r="D110" s="13">
        <f>IF($O110=1,SUMIFS(RATES!$E:$E,RATES!$A:$A,$A110,RATES!$B:$B,"&lt;="&amp;MonthStart,RATES!$C:$C,"&gt;="&amp;MonthEnd),0)</f>
        <v/>
      </c>
      <c r="E110" s="16">
        <f>ROUND(L110,0)</f>
        <v/>
      </c>
      <c r="F110" s="16">
        <f>ROUND(SUMIFS(TERSE!$AX$2:$AX$4001,TERSE!$AZ$2:$AZ$4001,$A110,TERSE!$AV$2:$AV$4001,$C110,TERSE!$AY$2:$AY$4001,""),0)</f>
        <v/>
      </c>
      <c r="G110" s="16">
        <f>E110-F110</f>
        <v/>
      </c>
      <c r="H110" s="7">
        <f>G110*IF($C110="Diesel",$C$2,$F$2)</f>
        <v/>
      </c>
      <c r="I110" s="7">
        <f>H110*D110</f>
        <v/>
      </c>
      <c r="J110" s="7">
        <f>SUMIFS(TERSE!$AB$2:$AB$4001,TERSE!$AZ$2:$AZ$4001,$A110,TERSE!$AV$2:$AV$4001,$C110,TERSE!$AY$2:$AY$4001,"")</f>
        <v/>
      </c>
      <c r="K110" s="7">
        <f>J110-I110</f>
        <v/>
      </c>
      <c r="L110" s="17">
        <f>SUMIFS(TERSE!$AW$2:$AW$4001,TERSE!$AZ$2:$AZ$4001,$A110,TERSE!$AV$2:$AV$4001,$C110,TERSE!$AY$2:$AY$4001,"")</f>
        <v/>
      </c>
      <c r="M110" s="2" t="inlineStr">
        <is>
          <t>1 - Gasoline</t>
        </is>
      </c>
      <c r="N110" s="2" t="inlineStr">
        <is>
          <t>line 6</t>
        </is>
      </c>
      <c r="O110" s="2">
        <f>COUNTIFS(RATES!$A:$A,$A110,RATES!$B:$B,"&lt;="&amp;MonthStart,RATES!$C:$C,"&gt;="&amp;MonthEnd)</f>
        <v/>
      </c>
    </row>
    <row r="111">
      <c r="A111" s="2" t="inlineStr">
        <is>
          <t>053TE - Emanuel (TSPLOST Exempt)</t>
        </is>
      </c>
      <c r="B111" s="2" t="inlineStr">
        <is>
          <t>EMANUEL</t>
        </is>
      </c>
      <c r="C111" s="2" t="inlineStr">
        <is>
          <t>Diesel</t>
        </is>
      </c>
      <c r="D111" s="13">
        <f>IF($O111=1,SUMIFS(RATES!$E:$E,RATES!$A:$A,$A111,RATES!$B:$B,"&lt;="&amp;MonthStart,RATES!$C:$C,"&gt;="&amp;MonthEnd),0)</f>
        <v/>
      </c>
      <c r="E111" s="16">
        <f>ROUND(L111,0)</f>
        <v/>
      </c>
      <c r="F111" s="16">
        <f>ROUND(SUMIFS(TERSE!$AX$2:$AX$4001,TERSE!$AZ$2:$AZ$4001,$A111,TERSE!$AV$2:$AV$4001,$C111,TERSE!$AY$2:$AY$4001,""),0)</f>
        <v/>
      </c>
      <c r="G111" s="16">
        <f>E111-F111</f>
        <v/>
      </c>
      <c r="H111" s="7">
        <f>G111*IF($C111="Diesel",$C$2,$F$2)</f>
        <v/>
      </c>
      <c r="I111" s="7">
        <f>H111*D111</f>
        <v/>
      </c>
      <c r="J111" s="7">
        <f>SUMIFS(TERSE!$AB$2:$AB$4001,TERSE!$AZ$2:$AZ$4001,$A111,TERSE!$AV$2:$AV$4001,$C111,TERSE!$AY$2:$AY$4001,"")</f>
        <v/>
      </c>
      <c r="K111" s="7">
        <f>J111-I111</f>
        <v/>
      </c>
      <c r="L111" s="17">
        <f>SUMIFS(TERSE!$AW$2:$AW$4001,TERSE!$AZ$2:$AZ$4001,$A111,TERSE!$AV$2:$AV$4001,$C111,TERSE!$AY$2:$AY$4001,"")</f>
        <v/>
      </c>
      <c r="M111" s="2" t="inlineStr">
        <is>
          <t>2 - Diesel - Clear</t>
        </is>
      </c>
      <c r="N111" s="2" t="inlineStr">
        <is>
          <t>line 6</t>
        </is>
      </c>
      <c r="O111" s="2">
        <f>COUNTIFS(RATES!$A:$A,$A111,RATES!$B:$B,"&lt;="&amp;MonthStart,RATES!$C:$C,"&gt;="&amp;MonthEnd)</f>
        <v/>
      </c>
    </row>
    <row r="112">
      <c r="A112" s="2" t="inlineStr">
        <is>
          <t>053TE - Emanuel (TSPLOST Exempt)</t>
        </is>
      </c>
      <c r="B112" s="2" t="inlineStr">
        <is>
          <t>EMANUEL</t>
        </is>
      </c>
      <c r="C112" s="2" t="inlineStr">
        <is>
          <t>Gas</t>
        </is>
      </c>
      <c r="D112" s="13">
        <f>IF($O112=1,SUMIFS(RATES!$E:$E,RATES!$A:$A,$A112,RATES!$B:$B,"&lt;="&amp;MonthStart,RATES!$C:$C,"&gt;="&amp;MonthEnd),0)</f>
        <v/>
      </c>
      <c r="E112" s="16">
        <f>ROUND(L112,0)</f>
        <v/>
      </c>
      <c r="F112" s="16">
        <f>ROUND(SUMIFS(TERSE!$AX$2:$AX$4001,TERSE!$AZ$2:$AZ$4001,$A112,TERSE!$AV$2:$AV$4001,$C112,TERSE!$AY$2:$AY$4001,""),0)</f>
        <v/>
      </c>
      <c r="G112" s="16">
        <f>E112-F112</f>
        <v/>
      </c>
      <c r="H112" s="7">
        <f>G112*IF($C112="Diesel",$C$2,$F$2)</f>
        <v/>
      </c>
      <c r="I112" s="7">
        <f>H112*D112</f>
        <v/>
      </c>
      <c r="J112" s="7">
        <f>SUMIFS(TERSE!$AB$2:$AB$4001,TERSE!$AZ$2:$AZ$4001,$A112,TERSE!$AV$2:$AV$4001,$C112,TERSE!$AY$2:$AY$4001,"")</f>
        <v/>
      </c>
      <c r="K112" s="7">
        <f>J112-I112</f>
        <v/>
      </c>
      <c r="L112" s="17">
        <f>SUMIFS(TERSE!$AW$2:$AW$4001,TERSE!$AZ$2:$AZ$4001,$A112,TERSE!$AV$2:$AV$4001,$C112,TERSE!$AY$2:$AY$4001,"")</f>
        <v/>
      </c>
      <c r="M112" s="2" t="inlineStr">
        <is>
          <t>1 - Gasoline</t>
        </is>
      </c>
      <c r="N112" s="2" t="inlineStr">
        <is>
          <t>line 6</t>
        </is>
      </c>
      <c r="O112" s="2">
        <f>COUNTIFS(RATES!$A:$A,$A112,RATES!$B:$B,"&lt;="&amp;MonthStart,RATES!$C:$C,"&gt;="&amp;MonthEnd)</f>
        <v/>
      </c>
    </row>
    <row r="113">
      <c r="A113" s="2" t="inlineStr">
        <is>
          <t>054TE - Evans (TSPLOST Exempt)</t>
        </is>
      </c>
      <c r="B113" s="2" t="inlineStr">
        <is>
          <t>EVANS</t>
        </is>
      </c>
      <c r="C113" s="2" t="inlineStr">
        <is>
          <t>Diesel</t>
        </is>
      </c>
      <c r="D113" s="13">
        <f>IF($O113=1,SUMIFS(RATES!$E:$E,RATES!$A:$A,$A113,RATES!$B:$B,"&lt;="&amp;MonthStart,RATES!$C:$C,"&gt;="&amp;MonthEnd),0)</f>
        <v/>
      </c>
      <c r="E113" s="16">
        <f>ROUND(L113,0)</f>
        <v/>
      </c>
      <c r="F113" s="16">
        <f>ROUND(SUMIFS(TERSE!$AX$2:$AX$4001,TERSE!$AZ$2:$AZ$4001,$A113,TERSE!$AV$2:$AV$4001,$C113,TERSE!$AY$2:$AY$4001,""),0)</f>
        <v/>
      </c>
      <c r="G113" s="16">
        <f>E113-F113</f>
        <v/>
      </c>
      <c r="H113" s="7">
        <f>G113*IF($C113="Diesel",$C$2,$F$2)</f>
        <v/>
      </c>
      <c r="I113" s="7">
        <f>H113*D113</f>
        <v/>
      </c>
      <c r="J113" s="7">
        <f>SUMIFS(TERSE!$AB$2:$AB$4001,TERSE!$AZ$2:$AZ$4001,$A113,TERSE!$AV$2:$AV$4001,$C113,TERSE!$AY$2:$AY$4001,"")</f>
        <v/>
      </c>
      <c r="K113" s="7">
        <f>J113-I113</f>
        <v/>
      </c>
      <c r="L113" s="17">
        <f>SUMIFS(TERSE!$AW$2:$AW$4001,TERSE!$AZ$2:$AZ$4001,$A113,TERSE!$AV$2:$AV$4001,$C113,TERSE!$AY$2:$AY$4001,"")</f>
        <v/>
      </c>
      <c r="M113" s="2" t="inlineStr">
        <is>
          <t>2 - Diesel - Clear</t>
        </is>
      </c>
      <c r="N113" s="2" t="inlineStr">
        <is>
          <t>line 6</t>
        </is>
      </c>
      <c r="O113" s="2">
        <f>COUNTIFS(RATES!$A:$A,$A113,RATES!$B:$B,"&lt;="&amp;MonthStart,RATES!$C:$C,"&gt;="&amp;MonthEnd)</f>
        <v/>
      </c>
    </row>
    <row r="114">
      <c r="A114" s="2" t="inlineStr">
        <is>
          <t>054TE - Evans (TSPLOST Exempt)</t>
        </is>
      </c>
      <c r="B114" s="2" t="inlineStr">
        <is>
          <t>EVANS</t>
        </is>
      </c>
      <c r="C114" s="2" t="inlineStr">
        <is>
          <t>Gas</t>
        </is>
      </c>
      <c r="D114" s="13">
        <f>IF($O114=1,SUMIFS(RATES!$E:$E,RATES!$A:$A,$A114,RATES!$B:$B,"&lt;="&amp;MonthStart,RATES!$C:$C,"&gt;="&amp;MonthEnd),0)</f>
        <v/>
      </c>
      <c r="E114" s="16">
        <f>ROUND(L114,0)</f>
        <v/>
      </c>
      <c r="F114" s="16">
        <f>ROUND(SUMIFS(TERSE!$AX$2:$AX$4001,TERSE!$AZ$2:$AZ$4001,$A114,TERSE!$AV$2:$AV$4001,$C114,TERSE!$AY$2:$AY$4001,""),0)</f>
        <v/>
      </c>
      <c r="G114" s="16">
        <f>E114-F114</f>
        <v/>
      </c>
      <c r="H114" s="7">
        <f>G114*IF($C114="Diesel",$C$2,$F$2)</f>
        <v/>
      </c>
      <c r="I114" s="7">
        <f>H114*D114</f>
        <v/>
      </c>
      <c r="J114" s="7">
        <f>SUMIFS(TERSE!$AB$2:$AB$4001,TERSE!$AZ$2:$AZ$4001,$A114,TERSE!$AV$2:$AV$4001,$C114,TERSE!$AY$2:$AY$4001,"")</f>
        <v/>
      </c>
      <c r="K114" s="7">
        <f>J114-I114</f>
        <v/>
      </c>
      <c r="L114" s="17">
        <f>SUMIFS(TERSE!$AW$2:$AW$4001,TERSE!$AZ$2:$AZ$4001,$A114,TERSE!$AV$2:$AV$4001,$C114,TERSE!$AY$2:$AY$4001,"")</f>
        <v/>
      </c>
      <c r="M114" s="2" t="inlineStr">
        <is>
          <t>1 - Gasoline</t>
        </is>
      </c>
      <c r="N114" s="2" t="inlineStr">
        <is>
          <t>line 6</t>
        </is>
      </c>
      <c r="O114" s="2">
        <f>COUNTIFS(RATES!$A:$A,$A114,RATES!$B:$B,"&lt;="&amp;MonthStart,RATES!$C:$C,"&gt;="&amp;MonthEnd)</f>
        <v/>
      </c>
    </row>
    <row r="115">
      <c r="A115" s="2" t="inlineStr">
        <is>
          <t>055 - Fannin</t>
        </is>
      </c>
      <c r="B115" s="2" t="inlineStr">
        <is>
          <t>FANNIN</t>
        </is>
      </c>
      <c r="C115" s="2" t="inlineStr">
        <is>
          <t>Diesel</t>
        </is>
      </c>
      <c r="D115" s="13">
        <f>IF($O115=1,SUMIFS(RATES!$E:$E,RATES!$A:$A,$A115,RATES!$B:$B,"&lt;="&amp;MonthStart,RATES!$C:$C,"&gt;="&amp;MonthEnd),0)</f>
        <v/>
      </c>
      <c r="E115" s="16">
        <f>ROUND(L115,0)</f>
        <v/>
      </c>
      <c r="F115" s="16">
        <f>ROUND(SUMIFS(TERSE!$AX$2:$AX$4001,TERSE!$AZ$2:$AZ$4001,$A115,TERSE!$AV$2:$AV$4001,$C115,TERSE!$AY$2:$AY$4001,""),0)</f>
        <v/>
      </c>
      <c r="G115" s="16">
        <f>E115-F115</f>
        <v/>
      </c>
      <c r="H115" s="7">
        <f>G115*IF($C115="Diesel",$C$2,$F$2)</f>
        <v/>
      </c>
      <c r="I115" s="7">
        <f>H115*D115</f>
        <v/>
      </c>
      <c r="J115" s="7">
        <f>SUMIFS(TERSE!$AB$2:$AB$4001,TERSE!$AZ$2:$AZ$4001,$A115,TERSE!$AV$2:$AV$4001,$C115,TERSE!$AY$2:$AY$4001,"")</f>
        <v/>
      </c>
      <c r="K115" s="7">
        <f>J115-I115</f>
        <v/>
      </c>
      <c r="L115" s="17">
        <f>SUMIFS(TERSE!$AW$2:$AW$4001,TERSE!$AZ$2:$AZ$4001,$A115,TERSE!$AV$2:$AV$4001,$C115,TERSE!$AY$2:$AY$4001,"")</f>
        <v/>
      </c>
      <c r="M115" s="2" t="inlineStr">
        <is>
          <t>2 - Diesel - Clear</t>
        </is>
      </c>
      <c r="N115" s="2" t="inlineStr">
        <is>
          <t>line 6</t>
        </is>
      </c>
      <c r="O115" s="2">
        <f>COUNTIFS(RATES!$A:$A,$A115,RATES!$B:$B,"&lt;="&amp;MonthStart,RATES!$C:$C,"&gt;="&amp;MonthEnd)</f>
        <v/>
      </c>
    </row>
    <row r="116">
      <c r="A116" s="2" t="inlineStr">
        <is>
          <t>055 - Fannin</t>
        </is>
      </c>
      <c r="B116" s="2" t="inlineStr">
        <is>
          <t>FANNIN</t>
        </is>
      </c>
      <c r="C116" s="2" t="inlineStr">
        <is>
          <t>Gas</t>
        </is>
      </c>
      <c r="D116" s="13">
        <f>IF($O116=1,SUMIFS(RATES!$E:$E,RATES!$A:$A,$A116,RATES!$B:$B,"&lt;="&amp;MonthStart,RATES!$C:$C,"&gt;="&amp;MonthEnd),0)</f>
        <v/>
      </c>
      <c r="E116" s="16">
        <f>ROUND(L116,0)</f>
        <v/>
      </c>
      <c r="F116" s="16">
        <f>ROUND(SUMIFS(TERSE!$AX$2:$AX$4001,TERSE!$AZ$2:$AZ$4001,$A116,TERSE!$AV$2:$AV$4001,$C116,TERSE!$AY$2:$AY$4001,""),0)</f>
        <v/>
      </c>
      <c r="G116" s="16">
        <f>E116-F116</f>
        <v/>
      </c>
      <c r="H116" s="7">
        <f>G116*IF($C116="Diesel",$C$2,$F$2)</f>
        <v/>
      </c>
      <c r="I116" s="7">
        <f>H116*D116</f>
        <v/>
      </c>
      <c r="J116" s="7">
        <f>SUMIFS(TERSE!$AB$2:$AB$4001,TERSE!$AZ$2:$AZ$4001,$A116,TERSE!$AV$2:$AV$4001,$C116,TERSE!$AY$2:$AY$4001,"")</f>
        <v/>
      </c>
      <c r="K116" s="7">
        <f>J116-I116</f>
        <v/>
      </c>
      <c r="L116" s="17">
        <f>SUMIFS(TERSE!$AW$2:$AW$4001,TERSE!$AZ$2:$AZ$4001,$A116,TERSE!$AV$2:$AV$4001,$C116,TERSE!$AY$2:$AY$4001,"")</f>
        <v/>
      </c>
      <c r="M116" s="2" t="inlineStr">
        <is>
          <t>1 - Gasoline</t>
        </is>
      </c>
      <c r="N116" s="2" t="inlineStr">
        <is>
          <t>line 6</t>
        </is>
      </c>
      <c r="O116" s="2">
        <f>COUNTIFS(RATES!$A:$A,$A116,RATES!$B:$B,"&lt;="&amp;MonthStart,RATES!$C:$C,"&gt;="&amp;MonthEnd)</f>
        <v/>
      </c>
    </row>
    <row r="117">
      <c r="A117" s="2" t="inlineStr">
        <is>
          <t>056 - Fayette</t>
        </is>
      </c>
      <c r="B117" s="2" t="inlineStr">
        <is>
          <t>FAYETTE</t>
        </is>
      </c>
      <c r="C117" s="2" t="inlineStr">
        <is>
          <t>Diesel</t>
        </is>
      </c>
      <c r="D117" s="13">
        <f>IF($O117=1,SUMIFS(RATES!$E:$E,RATES!$A:$A,$A117,RATES!$B:$B,"&lt;="&amp;MonthStart,RATES!$C:$C,"&gt;="&amp;MonthEnd),0)</f>
        <v/>
      </c>
      <c r="E117" s="16">
        <f>ROUND(L117,0)</f>
        <v/>
      </c>
      <c r="F117" s="16">
        <f>ROUND(SUMIFS(TERSE!$AX$2:$AX$4001,TERSE!$AZ$2:$AZ$4001,$A117,TERSE!$AV$2:$AV$4001,$C117,TERSE!$AY$2:$AY$4001,""),0)</f>
        <v/>
      </c>
      <c r="G117" s="16">
        <f>E117-F117</f>
        <v/>
      </c>
      <c r="H117" s="7">
        <f>G117*IF($C117="Diesel",$C$2,$F$2)</f>
        <v/>
      </c>
      <c r="I117" s="7">
        <f>H117*D117</f>
        <v/>
      </c>
      <c r="J117" s="7">
        <f>SUMIFS(TERSE!$AB$2:$AB$4001,TERSE!$AZ$2:$AZ$4001,$A117,TERSE!$AV$2:$AV$4001,$C117,TERSE!$AY$2:$AY$4001,"")</f>
        <v/>
      </c>
      <c r="K117" s="7">
        <f>J117-I117</f>
        <v/>
      </c>
      <c r="L117" s="17">
        <f>SUMIFS(TERSE!$AW$2:$AW$4001,TERSE!$AZ$2:$AZ$4001,$A117,TERSE!$AV$2:$AV$4001,$C117,TERSE!$AY$2:$AY$4001,"")</f>
        <v/>
      </c>
      <c r="M117" s="2" t="inlineStr">
        <is>
          <t>2 - Diesel - Clear</t>
        </is>
      </c>
      <c r="N117" s="2" t="inlineStr">
        <is>
          <t>line 6</t>
        </is>
      </c>
      <c r="O117" s="2">
        <f>COUNTIFS(RATES!$A:$A,$A117,RATES!$B:$B,"&lt;="&amp;MonthStart,RATES!$C:$C,"&gt;="&amp;MonthEnd)</f>
        <v/>
      </c>
    </row>
    <row r="118">
      <c r="A118" s="2" t="inlineStr">
        <is>
          <t>056 - Fayette</t>
        </is>
      </c>
      <c r="B118" s="2" t="inlineStr">
        <is>
          <t>FAYETTE</t>
        </is>
      </c>
      <c r="C118" s="2" t="inlineStr">
        <is>
          <t>Gas</t>
        </is>
      </c>
      <c r="D118" s="13">
        <f>IF($O118=1,SUMIFS(RATES!$E:$E,RATES!$A:$A,$A118,RATES!$B:$B,"&lt;="&amp;MonthStart,RATES!$C:$C,"&gt;="&amp;MonthEnd),0)</f>
        <v/>
      </c>
      <c r="E118" s="16">
        <f>ROUND(L118,0)</f>
        <v/>
      </c>
      <c r="F118" s="16">
        <f>ROUND(SUMIFS(TERSE!$AX$2:$AX$4001,TERSE!$AZ$2:$AZ$4001,$A118,TERSE!$AV$2:$AV$4001,$C118,TERSE!$AY$2:$AY$4001,""),0)</f>
        <v/>
      </c>
      <c r="G118" s="16">
        <f>E118-F118</f>
        <v/>
      </c>
      <c r="H118" s="7">
        <f>G118*IF($C118="Diesel",$C$2,$F$2)</f>
        <v/>
      </c>
      <c r="I118" s="7">
        <f>H118*D118</f>
        <v/>
      </c>
      <c r="J118" s="7">
        <f>SUMIFS(TERSE!$AB$2:$AB$4001,TERSE!$AZ$2:$AZ$4001,$A118,TERSE!$AV$2:$AV$4001,$C118,TERSE!$AY$2:$AY$4001,"")</f>
        <v/>
      </c>
      <c r="K118" s="7">
        <f>J118-I118</f>
        <v/>
      </c>
      <c r="L118" s="17">
        <f>SUMIFS(TERSE!$AW$2:$AW$4001,TERSE!$AZ$2:$AZ$4001,$A118,TERSE!$AV$2:$AV$4001,$C118,TERSE!$AY$2:$AY$4001,"")</f>
        <v/>
      </c>
      <c r="M118" s="2" t="inlineStr">
        <is>
          <t>1 - Gasoline</t>
        </is>
      </c>
      <c r="N118" s="2" t="inlineStr">
        <is>
          <t>line 6</t>
        </is>
      </c>
      <c r="O118" s="2">
        <f>COUNTIFS(RATES!$A:$A,$A118,RATES!$B:$B,"&lt;="&amp;MonthStart,RATES!$C:$C,"&gt;="&amp;MonthEnd)</f>
        <v/>
      </c>
    </row>
    <row r="119">
      <c r="A119" s="2" t="inlineStr">
        <is>
          <t>057 - Floyd</t>
        </is>
      </c>
      <c r="B119" s="2" t="inlineStr">
        <is>
          <t>FLOYD</t>
        </is>
      </c>
      <c r="C119" s="2" t="inlineStr">
        <is>
          <t>Diesel</t>
        </is>
      </c>
      <c r="D119" s="13">
        <f>IF($O119=1,SUMIFS(RATES!$E:$E,RATES!$A:$A,$A119,RATES!$B:$B,"&lt;="&amp;MonthStart,RATES!$C:$C,"&gt;="&amp;MonthEnd),0)</f>
        <v/>
      </c>
      <c r="E119" s="16">
        <f>ROUND(L119,0)</f>
        <v/>
      </c>
      <c r="F119" s="16">
        <f>ROUND(SUMIFS(TERSE!$AX$2:$AX$4001,TERSE!$AZ$2:$AZ$4001,$A119,TERSE!$AV$2:$AV$4001,$C119,TERSE!$AY$2:$AY$4001,""),0)</f>
        <v/>
      </c>
      <c r="G119" s="16">
        <f>E119-F119</f>
        <v/>
      </c>
      <c r="H119" s="7">
        <f>G119*IF($C119="Diesel",$C$2,$F$2)</f>
        <v/>
      </c>
      <c r="I119" s="7">
        <f>H119*D119</f>
        <v/>
      </c>
      <c r="J119" s="7">
        <f>SUMIFS(TERSE!$AB$2:$AB$4001,TERSE!$AZ$2:$AZ$4001,$A119,TERSE!$AV$2:$AV$4001,$C119,TERSE!$AY$2:$AY$4001,"")</f>
        <v/>
      </c>
      <c r="K119" s="7">
        <f>J119-I119</f>
        <v/>
      </c>
      <c r="L119" s="17">
        <f>SUMIFS(TERSE!$AW$2:$AW$4001,TERSE!$AZ$2:$AZ$4001,$A119,TERSE!$AV$2:$AV$4001,$C119,TERSE!$AY$2:$AY$4001,"")</f>
        <v/>
      </c>
      <c r="M119" s="2" t="inlineStr">
        <is>
          <t>2 - Diesel - Clear</t>
        </is>
      </c>
      <c r="N119" s="2" t="inlineStr">
        <is>
          <t>line 6</t>
        </is>
      </c>
      <c r="O119" s="2">
        <f>COUNTIFS(RATES!$A:$A,$A119,RATES!$B:$B,"&lt;="&amp;MonthStart,RATES!$C:$C,"&gt;="&amp;MonthEnd)</f>
        <v/>
      </c>
    </row>
    <row r="120">
      <c r="A120" s="2" t="inlineStr">
        <is>
          <t>057 - Floyd</t>
        </is>
      </c>
      <c r="B120" s="2" t="inlineStr">
        <is>
          <t>FLOYD</t>
        </is>
      </c>
      <c r="C120" s="2" t="inlineStr">
        <is>
          <t>Gas</t>
        </is>
      </c>
      <c r="D120" s="13">
        <f>IF($O120=1,SUMIFS(RATES!$E:$E,RATES!$A:$A,$A120,RATES!$B:$B,"&lt;="&amp;MonthStart,RATES!$C:$C,"&gt;="&amp;MonthEnd),0)</f>
        <v/>
      </c>
      <c r="E120" s="16">
        <f>ROUND(L120,0)</f>
        <v/>
      </c>
      <c r="F120" s="16">
        <f>ROUND(SUMIFS(TERSE!$AX$2:$AX$4001,TERSE!$AZ$2:$AZ$4001,$A120,TERSE!$AV$2:$AV$4001,$C120,TERSE!$AY$2:$AY$4001,""),0)</f>
        <v/>
      </c>
      <c r="G120" s="16">
        <f>E120-F120</f>
        <v/>
      </c>
      <c r="H120" s="7">
        <f>G120*IF($C120="Diesel",$C$2,$F$2)</f>
        <v/>
      </c>
      <c r="I120" s="7">
        <f>H120*D120</f>
        <v/>
      </c>
      <c r="J120" s="7">
        <f>SUMIFS(TERSE!$AB$2:$AB$4001,TERSE!$AZ$2:$AZ$4001,$A120,TERSE!$AV$2:$AV$4001,$C120,TERSE!$AY$2:$AY$4001,"")</f>
        <v/>
      </c>
      <c r="K120" s="7">
        <f>J120-I120</f>
        <v/>
      </c>
      <c r="L120" s="17">
        <f>SUMIFS(TERSE!$AW$2:$AW$4001,TERSE!$AZ$2:$AZ$4001,$A120,TERSE!$AV$2:$AV$4001,$C120,TERSE!$AY$2:$AY$4001,"")</f>
        <v/>
      </c>
      <c r="M120" s="2" t="inlineStr">
        <is>
          <t>1 - Gasoline</t>
        </is>
      </c>
      <c r="N120" s="2" t="inlineStr">
        <is>
          <t>line 6</t>
        </is>
      </c>
      <c r="O120" s="2">
        <f>COUNTIFS(RATES!$A:$A,$A120,RATES!$B:$B,"&lt;="&amp;MonthStart,RATES!$C:$C,"&gt;="&amp;MonthEnd)</f>
        <v/>
      </c>
    </row>
    <row r="121">
      <c r="A121" s="2" t="inlineStr">
        <is>
          <t>058 - Forsyth</t>
        </is>
      </c>
      <c r="B121" s="2" t="inlineStr">
        <is>
          <t>FORSYTH</t>
        </is>
      </c>
      <c r="C121" s="2" t="inlineStr">
        <is>
          <t>Diesel</t>
        </is>
      </c>
      <c r="D121" s="13">
        <f>IF($O121=1,SUMIFS(RATES!$E:$E,RATES!$A:$A,$A121,RATES!$B:$B,"&lt;="&amp;MonthStart,RATES!$C:$C,"&gt;="&amp;MonthEnd),0)</f>
        <v/>
      </c>
      <c r="E121" s="16">
        <f>ROUND(L121,0)</f>
        <v/>
      </c>
      <c r="F121" s="16">
        <f>ROUND(SUMIFS(TERSE!$AX$2:$AX$4001,TERSE!$AZ$2:$AZ$4001,$A121,TERSE!$AV$2:$AV$4001,$C121,TERSE!$AY$2:$AY$4001,""),0)</f>
        <v/>
      </c>
      <c r="G121" s="16">
        <f>E121-F121</f>
        <v/>
      </c>
      <c r="H121" s="7">
        <f>G121*IF($C121="Diesel",$C$2,$F$2)</f>
        <v/>
      </c>
      <c r="I121" s="7">
        <f>H121*D121</f>
        <v/>
      </c>
      <c r="J121" s="7">
        <f>SUMIFS(TERSE!$AB$2:$AB$4001,TERSE!$AZ$2:$AZ$4001,$A121,TERSE!$AV$2:$AV$4001,$C121,TERSE!$AY$2:$AY$4001,"")</f>
        <v/>
      </c>
      <c r="K121" s="7">
        <f>J121-I121</f>
        <v/>
      </c>
      <c r="L121" s="17">
        <f>SUMIFS(TERSE!$AW$2:$AW$4001,TERSE!$AZ$2:$AZ$4001,$A121,TERSE!$AV$2:$AV$4001,$C121,TERSE!$AY$2:$AY$4001,"")</f>
        <v/>
      </c>
      <c r="M121" s="2" t="inlineStr">
        <is>
          <t>2 - Diesel - Clear</t>
        </is>
      </c>
      <c r="N121" s="2" t="inlineStr">
        <is>
          <t>line 6</t>
        </is>
      </c>
      <c r="O121" s="2">
        <f>COUNTIFS(RATES!$A:$A,$A121,RATES!$B:$B,"&lt;="&amp;MonthStart,RATES!$C:$C,"&gt;="&amp;MonthEnd)</f>
        <v/>
      </c>
    </row>
    <row r="122">
      <c r="A122" s="2" t="inlineStr">
        <is>
          <t>058 - Forsyth</t>
        </is>
      </c>
      <c r="B122" s="2" t="inlineStr">
        <is>
          <t>FORSYTH</t>
        </is>
      </c>
      <c r="C122" s="2" t="inlineStr">
        <is>
          <t>Gas</t>
        </is>
      </c>
      <c r="D122" s="13">
        <f>IF($O122=1,SUMIFS(RATES!$E:$E,RATES!$A:$A,$A122,RATES!$B:$B,"&lt;="&amp;MonthStart,RATES!$C:$C,"&gt;="&amp;MonthEnd),0)</f>
        <v/>
      </c>
      <c r="E122" s="16">
        <f>ROUND(L122,0)</f>
        <v/>
      </c>
      <c r="F122" s="16">
        <f>ROUND(SUMIFS(TERSE!$AX$2:$AX$4001,TERSE!$AZ$2:$AZ$4001,$A122,TERSE!$AV$2:$AV$4001,$C122,TERSE!$AY$2:$AY$4001,""),0)</f>
        <v/>
      </c>
      <c r="G122" s="16">
        <f>E122-F122</f>
        <v/>
      </c>
      <c r="H122" s="7">
        <f>G122*IF($C122="Diesel",$C$2,$F$2)</f>
        <v/>
      </c>
      <c r="I122" s="7">
        <f>H122*D122</f>
        <v/>
      </c>
      <c r="J122" s="7">
        <f>SUMIFS(TERSE!$AB$2:$AB$4001,TERSE!$AZ$2:$AZ$4001,$A122,TERSE!$AV$2:$AV$4001,$C122,TERSE!$AY$2:$AY$4001,"")</f>
        <v/>
      </c>
      <c r="K122" s="7">
        <f>J122-I122</f>
        <v/>
      </c>
      <c r="L122" s="17">
        <f>SUMIFS(TERSE!$AW$2:$AW$4001,TERSE!$AZ$2:$AZ$4001,$A122,TERSE!$AV$2:$AV$4001,$C122,TERSE!$AY$2:$AY$4001,"")</f>
        <v/>
      </c>
      <c r="M122" s="2" t="inlineStr">
        <is>
          <t>1 - Gasoline</t>
        </is>
      </c>
      <c r="N122" s="2" t="inlineStr">
        <is>
          <t>line 6</t>
        </is>
      </c>
      <c r="O122" s="2">
        <f>COUNTIFS(RATES!$A:$A,$A122,RATES!$B:$B,"&lt;="&amp;MonthStart,RATES!$C:$C,"&gt;="&amp;MonthEnd)</f>
        <v/>
      </c>
    </row>
    <row r="123">
      <c r="A123" s="2" t="inlineStr">
        <is>
          <t>059 - Franklin</t>
        </is>
      </c>
      <c r="B123" s="2" t="inlineStr">
        <is>
          <t>FRANKLIN</t>
        </is>
      </c>
      <c r="C123" s="2" t="inlineStr">
        <is>
          <t>Diesel</t>
        </is>
      </c>
      <c r="D123" s="13">
        <f>IF($O123=1,SUMIFS(RATES!$E:$E,RATES!$A:$A,$A123,RATES!$B:$B,"&lt;="&amp;MonthStart,RATES!$C:$C,"&gt;="&amp;MonthEnd),0)</f>
        <v/>
      </c>
      <c r="E123" s="16">
        <f>ROUND(L123,0)</f>
        <v/>
      </c>
      <c r="F123" s="16">
        <f>ROUND(SUMIFS(TERSE!$AX$2:$AX$4001,TERSE!$AZ$2:$AZ$4001,$A123,TERSE!$AV$2:$AV$4001,$C123,TERSE!$AY$2:$AY$4001,""),0)</f>
        <v/>
      </c>
      <c r="G123" s="16">
        <f>E123-F123</f>
        <v/>
      </c>
      <c r="H123" s="7">
        <f>G123*IF($C123="Diesel",$C$2,$F$2)</f>
        <v/>
      </c>
      <c r="I123" s="7">
        <f>H123*D123</f>
        <v/>
      </c>
      <c r="J123" s="7">
        <f>SUMIFS(TERSE!$AB$2:$AB$4001,TERSE!$AZ$2:$AZ$4001,$A123,TERSE!$AV$2:$AV$4001,$C123,TERSE!$AY$2:$AY$4001,"")</f>
        <v/>
      </c>
      <c r="K123" s="7">
        <f>J123-I123</f>
        <v/>
      </c>
      <c r="L123" s="17">
        <f>SUMIFS(TERSE!$AW$2:$AW$4001,TERSE!$AZ$2:$AZ$4001,$A123,TERSE!$AV$2:$AV$4001,$C123,TERSE!$AY$2:$AY$4001,"")</f>
        <v/>
      </c>
      <c r="M123" s="2" t="inlineStr">
        <is>
          <t>2 - Diesel - Clear</t>
        </is>
      </c>
      <c r="N123" s="2" t="inlineStr">
        <is>
          <t>line 6</t>
        </is>
      </c>
      <c r="O123" s="2">
        <f>COUNTIFS(RATES!$A:$A,$A123,RATES!$B:$B,"&lt;="&amp;MonthStart,RATES!$C:$C,"&gt;="&amp;MonthEnd)</f>
        <v/>
      </c>
    </row>
    <row r="124">
      <c r="A124" s="2" t="inlineStr">
        <is>
          <t>059 - Franklin</t>
        </is>
      </c>
      <c r="B124" s="2" t="inlineStr">
        <is>
          <t>FRANKLIN</t>
        </is>
      </c>
      <c r="C124" s="2" t="inlineStr">
        <is>
          <t>Gas</t>
        </is>
      </c>
      <c r="D124" s="13">
        <f>IF($O124=1,SUMIFS(RATES!$E:$E,RATES!$A:$A,$A124,RATES!$B:$B,"&lt;="&amp;MonthStart,RATES!$C:$C,"&gt;="&amp;MonthEnd),0)</f>
        <v/>
      </c>
      <c r="E124" s="16">
        <f>ROUND(L124,0)</f>
        <v/>
      </c>
      <c r="F124" s="16">
        <f>ROUND(SUMIFS(TERSE!$AX$2:$AX$4001,TERSE!$AZ$2:$AZ$4001,$A124,TERSE!$AV$2:$AV$4001,$C124,TERSE!$AY$2:$AY$4001,""),0)</f>
        <v/>
      </c>
      <c r="G124" s="16">
        <f>E124-F124</f>
        <v/>
      </c>
      <c r="H124" s="7">
        <f>G124*IF($C124="Diesel",$C$2,$F$2)</f>
        <v/>
      </c>
      <c r="I124" s="7">
        <f>H124*D124</f>
        <v/>
      </c>
      <c r="J124" s="7">
        <f>SUMIFS(TERSE!$AB$2:$AB$4001,TERSE!$AZ$2:$AZ$4001,$A124,TERSE!$AV$2:$AV$4001,$C124,TERSE!$AY$2:$AY$4001,"")</f>
        <v/>
      </c>
      <c r="K124" s="7">
        <f>J124-I124</f>
        <v/>
      </c>
      <c r="L124" s="17">
        <f>SUMIFS(TERSE!$AW$2:$AW$4001,TERSE!$AZ$2:$AZ$4001,$A124,TERSE!$AV$2:$AV$4001,$C124,TERSE!$AY$2:$AY$4001,"")</f>
        <v/>
      </c>
      <c r="M124" s="2" t="inlineStr">
        <is>
          <t>1 - Gasoline</t>
        </is>
      </c>
      <c r="N124" s="2" t="inlineStr">
        <is>
          <t>line 6</t>
        </is>
      </c>
      <c r="O124" s="2">
        <f>COUNTIFS(RATES!$A:$A,$A124,RATES!$B:$B,"&lt;="&amp;MonthStart,RATES!$C:$C,"&gt;="&amp;MonthEnd)</f>
        <v/>
      </c>
    </row>
    <row r="125">
      <c r="A125" s="2" t="inlineStr">
        <is>
          <t>060ATE - Fulton Atlanta (TSPLOST Exempt)</t>
        </is>
      </c>
      <c r="B125" s="2" t="inlineStr">
        <is>
          <t>FULTON (ATL LIMITS)</t>
        </is>
      </c>
      <c r="C125" s="2" t="inlineStr">
        <is>
          <t>Diesel</t>
        </is>
      </c>
      <c r="D125" s="13">
        <f>IF($O125=1,SUMIFS(RATES!$E:$E,RATES!$A:$A,$A125,RATES!$B:$B,"&lt;="&amp;MonthStart,RATES!$C:$C,"&gt;="&amp;MonthEnd),0)</f>
        <v/>
      </c>
      <c r="E125" s="16">
        <f>ROUND(L125,0)</f>
        <v/>
      </c>
      <c r="F125" s="16">
        <f>ROUND(SUMIFS(TERSE!$AX$2:$AX$4001,TERSE!$AZ$2:$AZ$4001,$A125,TERSE!$AV$2:$AV$4001,$C125,TERSE!$AY$2:$AY$4001,""),0)</f>
        <v/>
      </c>
      <c r="G125" s="16">
        <f>E125-F125</f>
        <v/>
      </c>
      <c r="H125" s="7">
        <f>G125*IF($C125="Diesel",$C$2,$F$2)</f>
        <v/>
      </c>
      <c r="I125" s="7">
        <f>H125*D125</f>
        <v/>
      </c>
      <c r="J125" s="7">
        <f>SUMIFS(TERSE!$AB$2:$AB$4001,TERSE!$AZ$2:$AZ$4001,$A125,TERSE!$AV$2:$AV$4001,$C125,TERSE!$AY$2:$AY$4001,"")</f>
        <v/>
      </c>
      <c r="K125" s="7">
        <f>J125-I125</f>
        <v/>
      </c>
      <c r="L125" s="17">
        <f>SUMIFS(TERSE!$AW$2:$AW$4001,TERSE!$AZ$2:$AZ$4001,$A125,TERSE!$AV$2:$AV$4001,$C125,TERSE!$AY$2:$AY$4001,"")</f>
        <v/>
      </c>
      <c r="M125" s="2" t="inlineStr">
        <is>
          <t>2 - Diesel - Clear</t>
        </is>
      </c>
      <c r="N125" s="2" t="inlineStr">
        <is>
          <t>line 6</t>
        </is>
      </c>
      <c r="O125" s="2">
        <f>COUNTIFS(RATES!$A:$A,$A125,RATES!$B:$B,"&lt;="&amp;MonthStart,RATES!$C:$C,"&gt;="&amp;MonthEnd)</f>
        <v/>
      </c>
    </row>
    <row r="126">
      <c r="A126" s="2" t="inlineStr">
        <is>
          <t>060ATE - Fulton Atlanta (TSPLOST Exempt)</t>
        </is>
      </c>
      <c r="B126" s="2" t="inlineStr">
        <is>
          <t>FULTON (ATL LIMITS)</t>
        </is>
      </c>
      <c r="C126" s="2" t="inlineStr">
        <is>
          <t>Gas</t>
        </is>
      </c>
      <c r="D126" s="13">
        <f>IF($O126=1,SUMIFS(RATES!$E:$E,RATES!$A:$A,$A126,RATES!$B:$B,"&lt;="&amp;MonthStart,RATES!$C:$C,"&gt;="&amp;MonthEnd),0)</f>
        <v/>
      </c>
      <c r="E126" s="16">
        <f>ROUND(L126,0)</f>
        <v/>
      </c>
      <c r="F126" s="16">
        <f>ROUND(SUMIFS(TERSE!$AX$2:$AX$4001,TERSE!$AZ$2:$AZ$4001,$A126,TERSE!$AV$2:$AV$4001,$C126,TERSE!$AY$2:$AY$4001,""),0)</f>
        <v/>
      </c>
      <c r="G126" s="16">
        <f>E126-F126</f>
        <v/>
      </c>
      <c r="H126" s="7">
        <f>G126*IF($C126="Diesel",$C$2,$F$2)</f>
        <v/>
      </c>
      <c r="I126" s="7">
        <f>H126*D126</f>
        <v/>
      </c>
      <c r="J126" s="7">
        <f>SUMIFS(TERSE!$AB$2:$AB$4001,TERSE!$AZ$2:$AZ$4001,$A126,TERSE!$AV$2:$AV$4001,$C126,TERSE!$AY$2:$AY$4001,"")</f>
        <v/>
      </c>
      <c r="K126" s="7">
        <f>J126-I126</f>
        <v/>
      </c>
      <c r="L126" s="17">
        <f>SUMIFS(TERSE!$AW$2:$AW$4001,TERSE!$AZ$2:$AZ$4001,$A126,TERSE!$AV$2:$AV$4001,$C126,TERSE!$AY$2:$AY$4001,"")</f>
        <v/>
      </c>
      <c r="M126" s="2" t="inlineStr">
        <is>
          <t>1 - Gasoline</t>
        </is>
      </c>
      <c r="N126" s="2" t="inlineStr">
        <is>
          <t>line 6</t>
        </is>
      </c>
      <c r="O126" s="2">
        <f>COUNTIFS(RATES!$A:$A,$A126,RATES!$B:$B,"&lt;="&amp;MonthStart,RATES!$C:$C,"&gt;="&amp;MonthEnd)</f>
        <v/>
      </c>
    </row>
    <row r="127">
      <c r="A127" s="2" t="inlineStr">
        <is>
          <t>060TE - Fulton (TSPLOST Exempt)</t>
        </is>
      </c>
      <c r="B127" s="2" t="inlineStr">
        <is>
          <t>FULTON</t>
        </is>
      </c>
      <c r="C127" s="2" t="inlineStr">
        <is>
          <t>Diesel</t>
        </is>
      </c>
      <c r="D127" s="13">
        <f>IF($O127=1,SUMIFS(RATES!$E:$E,RATES!$A:$A,$A127,RATES!$B:$B,"&lt;="&amp;MonthStart,RATES!$C:$C,"&gt;="&amp;MonthEnd),0)</f>
        <v/>
      </c>
      <c r="E127" s="16">
        <f>ROUND(L127,0)</f>
        <v/>
      </c>
      <c r="F127" s="16">
        <f>ROUND(SUMIFS(TERSE!$AX$2:$AX$4001,TERSE!$AZ$2:$AZ$4001,$A127,TERSE!$AV$2:$AV$4001,$C127,TERSE!$AY$2:$AY$4001,""),0)</f>
        <v/>
      </c>
      <c r="G127" s="16">
        <f>E127-F127</f>
        <v/>
      </c>
      <c r="H127" s="7">
        <f>G127*IF($C127="Diesel",$C$2,$F$2)</f>
        <v/>
      </c>
      <c r="I127" s="7">
        <f>H127*D127</f>
        <v/>
      </c>
      <c r="J127" s="7">
        <f>SUMIFS(TERSE!$AB$2:$AB$4001,TERSE!$AZ$2:$AZ$4001,$A127,TERSE!$AV$2:$AV$4001,$C127,TERSE!$AY$2:$AY$4001,"")</f>
        <v/>
      </c>
      <c r="K127" s="7">
        <f>J127-I127</f>
        <v/>
      </c>
      <c r="L127" s="17">
        <f>SUMIFS(TERSE!$AW$2:$AW$4001,TERSE!$AZ$2:$AZ$4001,$A127,TERSE!$AV$2:$AV$4001,$C127,TERSE!$AY$2:$AY$4001,"")</f>
        <v/>
      </c>
      <c r="M127" s="2" t="inlineStr">
        <is>
          <t>2 - Diesel - Clear</t>
        </is>
      </c>
      <c r="N127" s="2" t="inlineStr">
        <is>
          <t>line 6</t>
        </is>
      </c>
      <c r="O127" s="2">
        <f>COUNTIFS(RATES!$A:$A,$A127,RATES!$B:$B,"&lt;="&amp;MonthStart,RATES!$C:$C,"&gt;="&amp;MonthEnd)</f>
        <v/>
      </c>
    </row>
    <row r="128">
      <c r="A128" s="2" t="inlineStr">
        <is>
          <t>060TE - Fulton (TSPLOST Exempt)</t>
        </is>
      </c>
      <c r="B128" s="2" t="inlineStr">
        <is>
          <t>FULTON</t>
        </is>
      </c>
      <c r="C128" s="2" t="inlineStr">
        <is>
          <t>Gas</t>
        </is>
      </c>
      <c r="D128" s="13">
        <f>IF($O128=1,SUMIFS(RATES!$E:$E,RATES!$A:$A,$A128,RATES!$B:$B,"&lt;="&amp;MonthStart,RATES!$C:$C,"&gt;="&amp;MonthEnd),0)</f>
        <v/>
      </c>
      <c r="E128" s="16">
        <f>ROUND(L128,0)</f>
        <v/>
      </c>
      <c r="F128" s="16">
        <f>ROUND(SUMIFS(TERSE!$AX$2:$AX$4001,TERSE!$AZ$2:$AZ$4001,$A128,TERSE!$AV$2:$AV$4001,$C128,TERSE!$AY$2:$AY$4001,""),0)</f>
        <v/>
      </c>
      <c r="G128" s="16">
        <f>E128-F128</f>
        <v/>
      </c>
      <c r="H128" s="7">
        <f>G128*IF($C128="Diesel",$C$2,$F$2)</f>
        <v/>
      </c>
      <c r="I128" s="7">
        <f>H128*D128</f>
        <v/>
      </c>
      <c r="J128" s="7">
        <f>SUMIFS(TERSE!$AB$2:$AB$4001,TERSE!$AZ$2:$AZ$4001,$A128,TERSE!$AV$2:$AV$4001,$C128,TERSE!$AY$2:$AY$4001,"")</f>
        <v/>
      </c>
      <c r="K128" s="7">
        <f>J128-I128</f>
        <v/>
      </c>
      <c r="L128" s="17">
        <f>SUMIFS(TERSE!$AW$2:$AW$4001,TERSE!$AZ$2:$AZ$4001,$A128,TERSE!$AV$2:$AV$4001,$C128,TERSE!$AY$2:$AY$4001,"")</f>
        <v/>
      </c>
      <c r="M128" s="2" t="inlineStr">
        <is>
          <t>1 - Gasoline</t>
        </is>
      </c>
      <c r="N128" s="2" t="inlineStr">
        <is>
          <t>line 6</t>
        </is>
      </c>
      <c r="O128" s="2">
        <f>COUNTIFS(RATES!$A:$A,$A128,RATES!$B:$B,"&lt;="&amp;MonthStart,RATES!$C:$C,"&gt;="&amp;MonthEnd)</f>
        <v/>
      </c>
    </row>
    <row r="129">
      <c r="A129" s="2" t="inlineStr">
        <is>
          <t>061 - Gilmer</t>
        </is>
      </c>
      <c r="B129" s="2" t="inlineStr">
        <is>
          <t>GILMER</t>
        </is>
      </c>
      <c r="C129" s="2" t="inlineStr">
        <is>
          <t>Diesel</t>
        </is>
      </c>
      <c r="D129" s="13">
        <f>IF($O129=1,SUMIFS(RATES!$E:$E,RATES!$A:$A,$A129,RATES!$B:$B,"&lt;="&amp;MonthStart,RATES!$C:$C,"&gt;="&amp;MonthEnd),0)</f>
        <v/>
      </c>
      <c r="E129" s="16">
        <f>ROUND(L129,0)</f>
        <v/>
      </c>
      <c r="F129" s="16">
        <f>ROUND(SUMIFS(TERSE!$AX$2:$AX$4001,TERSE!$AZ$2:$AZ$4001,$A129,TERSE!$AV$2:$AV$4001,$C129,TERSE!$AY$2:$AY$4001,""),0)</f>
        <v/>
      </c>
      <c r="G129" s="16">
        <f>E129-F129</f>
        <v/>
      </c>
      <c r="H129" s="7">
        <f>G129*IF($C129="Diesel",$C$2,$F$2)</f>
        <v/>
      </c>
      <c r="I129" s="7">
        <f>H129*D129</f>
        <v/>
      </c>
      <c r="J129" s="7">
        <f>SUMIFS(TERSE!$AB$2:$AB$4001,TERSE!$AZ$2:$AZ$4001,$A129,TERSE!$AV$2:$AV$4001,$C129,TERSE!$AY$2:$AY$4001,"")</f>
        <v/>
      </c>
      <c r="K129" s="7">
        <f>J129-I129</f>
        <v/>
      </c>
      <c r="L129" s="17">
        <f>SUMIFS(TERSE!$AW$2:$AW$4001,TERSE!$AZ$2:$AZ$4001,$A129,TERSE!$AV$2:$AV$4001,$C129,TERSE!$AY$2:$AY$4001,"")</f>
        <v/>
      </c>
      <c r="M129" s="2" t="inlineStr">
        <is>
          <t>2 - Diesel - Clear</t>
        </is>
      </c>
      <c r="N129" s="2" t="inlineStr">
        <is>
          <t>line 6</t>
        </is>
      </c>
      <c r="O129" s="2">
        <f>COUNTIFS(RATES!$A:$A,$A129,RATES!$B:$B,"&lt;="&amp;MonthStart,RATES!$C:$C,"&gt;="&amp;MonthEnd)</f>
        <v/>
      </c>
    </row>
    <row r="130">
      <c r="A130" s="2" t="inlineStr">
        <is>
          <t>061 - Gilmer</t>
        </is>
      </c>
      <c r="B130" s="2" t="inlineStr">
        <is>
          <t>GILMER</t>
        </is>
      </c>
      <c r="C130" s="2" t="inlineStr">
        <is>
          <t>Gas</t>
        </is>
      </c>
      <c r="D130" s="13">
        <f>IF($O130=1,SUMIFS(RATES!$E:$E,RATES!$A:$A,$A130,RATES!$B:$B,"&lt;="&amp;MonthStart,RATES!$C:$C,"&gt;="&amp;MonthEnd),0)</f>
        <v/>
      </c>
      <c r="E130" s="16">
        <f>ROUND(L130,0)</f>
        <v/>
      </c>
      <c r="F130" s="16">
        <f>ROUND(SUMIFS(TERSE!$AX$2:$AX$4001,TERSE!$AZ$2:$AZ$4001,$A130,TERSE!$AV$2:$AV$4001,$C130,TERSE!$AY$2:$AY$4001,""),0)</f>
        <v/>
      </c>
      <c r="G130" s="16">
        <f>E130-F130</f>
        <v/>
      </c>
      <c r="H130" s="7">
        <f>G130*IF($C130="Diesel",$C$2,$F$2)</f>
        <v/>
      </c>
      <c r="I130" s="7">
        <f>H130*D130</f>
        <v/>
      </c>
      <c r="J130" s="7">
        <f>SUMIFS(TERSE!$AB$2:$AB$4001,TERSE!$AZ$2:$AZ$4001,$A130,TERSE!$AV$2:$AV$4001,$C130,TERSE!$AY$2:$AY$4001,"")</f>
        <v/>
      </c>
      <c r="K130" s="7">
        <f>J130-I130</f>
        <v/>
      </c>
      <c r="L130" s="17">
        <f>SUMIFS(TERSE!$AW$2:$AW$4001,TERSE!$AZ$2:$AZ$4001,$A130,TERSE!$AV$2:$AV$4001,$C130,TERSE!$AY$2:$AY$4001,"")</f>
        <v/>
      </c>
      <c r="M130" s="2" t="inlineStr">
        <is>
          <t>1 - Gasoline</t>
        </is>
      </c>
      <c r="N130" s="2" t="inlineStr">
        <is>
          <t>line 6</t>
        </is>
      </c>
      <c r="O130" s="2">
        <f>COUNTIFS(RATES!$A:$A,$A130,RATES!$B:$B,"&lt;="&amp;MonthStart,RATES!$C:$C,"&gt;="&amp;MonthEnd)</f>
        <v/>
      </c>
    </row>
    <row r="131">
      <c r="A131" s="2" t="inlineStr">
        <is>
          <t>062TE - Glascock (TSPLOST Exempt)</t>
        </is>
      </c>
      <c r="B131" s="2" t="inlineStr">
        <is>
          <t>GLASCOCK</t>
        </is>
      </c>
      <c r="C131" s="2" t="inlineStr">
        <is>
          <t>Diesel</t>
        </is>
      </c>
      <c r="D131" s="13">
        <f>IF($O131=1,SUMIFS(RATES!$E:$E,RATES!$A:$A,$A131,RATES!$B:$B,"&lt;="&amp;MonthStart,RATES!$C:$C,"&gt;="&amp;MonthEnd),0)</f>
        <v/>
      </c>
      <c r="E131" s="16">
        <f>ROUND(L131,0)</f>
        <v/>
      </c>
      <c r="F131" s="16">
        <f>ROUND(SUMIFS(TERSE!$AX$2:$AX$4001,TERSE!$AZ$2:$AZ$4001,$A131,TERSE!$AV$2:$AV$4001,$C131,TERSE!$AY$2:$AY$4001,""),0)</f>
        <v/>
      </c>
      <c r="G131" s="16">
        <f>E131-F131</f>
        <v/>
      </c>
      <c r="H131" s="7">
        <f>G131*IF($C131="Diesel",$C$2,$F$2)</f>
        <v/>
      </c>
      <c r="I131" s="7">
        <f>H131*D131</f>
        <v/>
      </c>
      <c r="J131" s="7">
        <f>SUMIFS(TERSE!$AB$2:$AB$4001,TERSE!$AZ$2:$AZ$4001,$A131,TERSE!$AV$2:$AV$4001,$C131,TERSE!$AY$2:$AY$4001,"")</f>
        <v/>
      </c>
      <c r="K131" s="7">
        <f>J131-I131</f>
        <v/>
      </c>
      <c r="L131" s="17">
        <f>SUMIFS(TERSE!$AW$2:$AW$4001,TERSE!$AZ$2:$AZ$4001,$A131,TERSE!$AV$2:$AV$4001,$C131,TERSE!$AY$2:$AY$4001,"")</f>
        <v/>
      </c>
      <c r="M131" s="2" t="inlineStr">
        <is>
          <t>2 - Diesel - Clear</t>
        </is>
      </c>
      <c r="N131" s="2" t="inlineStr">
        <is>
          <t>line 6</t>
        </is>
      </c>
      <c r="O131" s="2">
        <f>COUNTIFS(RATES!$A:$A,$A131,RATES!$B:$B,"&lt;="&amp;MonthStart,RATES!$C:$C,"&gt;="&amp;MonthEnd)</f>
        <v/>
      </c>
    </row>
    <row r="132">
      <c r="A132" s="2" t="inlineStr">
        <is>
          <t>062TE - Glascock (TSPLOST Exempt)</t>
        </is>
      </c>
      <c r="B132" s="2" t="inlineStr">
        <is>
          <t>GLASCOCK</t>
        </is>
      </c>
      <c r="C132" s="2" t="inlineStr">
        <is>
          <t>Gas</t>
        </is>
      </c>
      <c r="D132" s="13">
        <f>IF($O132=1,SUMIFS(RATES!$E:$E,RATES!$A:$A,$A132,RATES!$B:$B,"&lt;="&amp;MonthStart,RATES!$C:$C,"&gt;="&amp;MonthEnd),0)</f>
        <v/>
      </c>
      <c r="E132" s="16">
        <f>ROUND(L132,0)</f>
        <v/>
      </c>
      <c r="F132" s="16">
        <f>ROUND(SUMIFS(TERSE!$AX$2:$AX$4001,TERSE!$AZ$2:$AZ$4001,$A132,TERSE!$AV$2:$AV$4001,$C132,TERSE!$AY$2:$AY$4001,""),0)</f>
        <v/>
      </c>
      <c r="G132" s="16">
        <f>E132-F132</f>
        <v/>
      </c>
      <c r="H132" s="7">
        <f>G132*IF($C132="Diesel",$C$2,$F$2)</f>
        <v/>
      </c>
      <c r="I132" s="7">
        <f>H132*D132</f>
        <v/>
      </c>
      <c r="J132" s="7">
        <f>SUMIFS(TERSE!$AB$2:$AB$4001,TERSE!$AZ$2:$AZ$4001,$A132,TERSE!$AV$2:$AV$4001,$C132,TERSE!$AY$2:$AY$4001,"")</f>
        <v/>
      </c>
      <c r="K132" s="7">
        <f>J132-I132</f>
        <v/>
      </c>
      <c r="L132" s="17">
        <f>SUMIFS(TERSE!$AW$2:$AW$4001,TERSE!$AZ$2:$AZ$4001,$A132,TERSE!$AV$2:$AV$4001,$C132,TERSE!$AY$2:$AY$4001,"")</f>
        <v/>
      </c>
      <c r="M132" s="2" t="inlineStr">
        <is>
          <t>1 - Gasoline</t>
        </is>
      </c>
      <c r="N132" s="2" t="inlineStr">
        <is>
          <t>line 6</t>
        </is>
      </c>
      <c r="O132" s="2">
        <f>COUNTIFS(RATES!$A:$A,$A132,RATES!$B:$B,"&lt;="&amp;MonthStart,RATES!$C:$C,"&gt;="&amp;MonthEnd)</f>
        <v/>
      </c>
    </row>
    <row r="133">
      <c r="A133" s="2" t="inlineStr">
        <is>
          <t>063 - Glynn</t>
        </is>
      </c>
      <c r="B133" s="2" t="inlineStr">
        <is>
          <t>GLYNN</t>
        </is>
      </c>
      <c r="C133" s="2" t="inlineStr">
        <is>
          <t>Diesel</t>
        </is>
      </c>
      <c r="D133" s="13">
        <f>IF($O133=1,SUMIFS(RATES!$E:$E,RATES!$A:$A,$A133,RATES!$B:$B,"&lt;="&amp;MonthStart,RATES!$C:$C,"&gt;="&amp;MonthEnd),0)</f>
        <v/>
      </c>
      <c r="E133" s="16">
        <f>ROUND(L133,0)</f>
        <v/>
      </c>
      <c r="F133" s="16">
        <f>ROUND(SUMIFS(TERSE!$AX$2:$AX$4001,TERSE!$AZ$2:$AZ$4001,$A133,TERSE!$AV$2:$AV$4001,$C133,TERSE!$AY$2:$AY$4001,""),0)</f>
        <v/>
      </c>
      <c r="G133" s="16">
        <f>E133-F133</f>
        <v/>
      </c>
      <c r="H133" s="7">
        <f>G133*IF($C133="Diesel",$C$2,$F$2)</f>
        <v/>
      </c>
      <c r="I133" s="7">
        <f>H133*D133</f>
        <v/>
      </c>
      <c r="J133" s="7">
        <f>SUMIFS(TERSE!$AB$2:$AB$4001,TERSE!$AZ$2:$AZ$4001,$A133,TERSE!$AV$2:$AV$4001,$C133,TERSE!$AY$2:$AY$4001,"")</f>
        <v/>
      </c>
      <c r="K133" s="7">
        <f>J133-I133</f>
        <v/>
      </c>
      <c r="L133" s="17">
        <f>SUMIFS(TERSE!$AW$2:$AW$4001,TERSE!$AZ$2:$AZ$4001,$A133,TERSE!$AV$2:$AV$4001,$C133,TERSE!$AY$2:$AY$4001,"")</f>
        <v/>
      </c>
      <c r="M133" s="2" t="inlineStr">
        <is>
          <t>2 - Diesel - Clear</t>
        </is>
      </c>
      <c r="N133" s="2" t="inlineStr">
        <is>
          <t>line 6</t>
        </is>
      </c>
      <c r="O133" s="2">
        <f>COUNTIFS(RATES!$A:$A,$A133,RATES!$B:$B,"&lt;="&amp;MonthStart,RATES!$C:$C,"&gt;="&amp;MonthEnd)</f>
        <v/>
      </c>
    </row>
    <row r="134">
      <c r="A134" s="2" t="inlineStr">
        <is>
          <t>063 - Glynn</t>
        </is>
      </c>
      <c r="B134" s="2" t="inlineStr">
        <is>
          <t>GLYNN</t>
        </is>
      </c>
      <c r="C134" s="2" t="inlineStr">
        <is>
          <t>Gas</t>
        </is>
      </c>
      <c r="D134" s="13">
        <f>IF($O134=1,SUMIFS(RATES!$E:$E,RATES!$A:$A,$A134,RATES!$B:$B,"&lt;="&amp;MonthStart,RATES!$C:$C,"&gt;="&amp;MonthEnd),0)</f>
        <v/>
      </c>
      <c r="E134" s="16">
        <f>ROUND(L134,0)</f>
        <v/>
      </c>
      <c r="F134" s="16">
        <f>ROUND(SUMIFS(TERSE!$AX$2:$AX$4001,TERSE!$AZ$2:$AZ$4001,$A134,TERSE!$AV$2:$AV$4001,$C134,TERSE!$AY$2:$AY$4001,""),0)</f>
        <v/>
      </c>
      <c r="G134" s="16">
        <f>E134-F134</f>
        <v/>
      </c>
      <c r="H134" s="7">
        <f>G134*IF($C134="Diesel",$C$2,$F$2)</f>
        <v/>
      </c>
      <c r="I134" s="7">
        <f>H134*D134</f>
        <v/>
      </c>
      <c r="J134" s="7">
        <f>SUMIFS(TERSE!$AB$2:$AB$4001,TERSE!$AZ$2:$AZ$4001,$A134,TERSE!$AV$2:$AV$4001,$C134,TERSE!$AY$2:$AY$4001,"")</f>
        <v/>
      </c>
      <c r="K134" s="7">
        <f>J134-I134</f>
        <v/>
      </c>
      <c r="L134" s="17">
        <f>SUMIFS(TERSE!$AW$2:$AW$4001,TERSE!$AZ$2:$AZ$4001,$A134,TERSE!$AV$2:$AV$4001,$C134,TERSE!$AY$2:$AY$4001,"")</f>
        <v/>
      </c>
      <c r="M134" s="2" t="inlineStr">
        <is>
          <t>1 - Gasoline</t>
        </is>
      </c>
      <c r="N134" s="2" t="inlineStr">
        <is>
          <t>line 6</t>
        </is>
      </c>
      <c r="O134" s="2">
        <f>COUNTIFS(RATES!$A:$A,$A134,RATES!$B:$B,"&lt;="&amp;MonthStart,RATES!$C:$C,"&gt;="&amp;MonthEnd)</f>
        <v/>
      </c>
    </row>
    <row r="135">
      <c r="A135" s="2" t="inlineStr">
        <is>
          <t>064 - Gordon</t>
        </is>
      </c>
      <c r="B135" s="2" t="inlineStr">
        <is>
          <t>GORDON</t>
        </is>
      </c>
      <c r="C135" s="2" t="inlineStr">
        <is>
          <t>Diesel</t>
        </is>
      </c>
      <c r="D135" s="13">
        <f>IF($O135=1,SUMIFS(RATES!$E:$E,RATES!$A:$A,$A135,RATES!$B:$B,"&lt;="&amp;MonthStart,RATES!$C:$C,"&gt;="&amp;MonthEnd),0)</f>
        <v/>
      </c>
      <c r="E135" s="16">
        <f>ROUND(L135,0)</f>
        <v/>
      </c>
      <c r="F135" s="16">
        <f>ROUND(SUMIFS(TERSE!$AX$2:$AX$4001,TERSE!$AZ$2:$AZ$4001,$A135,TERSE!$AV$2:$AV$4001,$C135,TERSE!$AY$2:$AY$4001,""),0)</f>
        <v/>
      </c>
      <c r="G135" s="16">
        <f>E135-F135</f>
        <v/>
      </c>
      <c r="H135" s="7">
        <f>G135*IF($C135="Diesel",$C$2,$F$2)</f>
        <v/>
      </c>
      <c r="I135" s="7">
        <f>H135*D135</f>
        <v/>
      </c>
      <c r="J135" s="7">
        <f>SUMIFS(TERSE!$AB$2:$AB$4001,TERSE!$AZ$2:$AZ$4001,$A135,TERSE!$AV$2:$AV$4001,$C135,TERSE!$AY$2:$AY$4001,"")</f>
        <v/>
      </c>
      <c r="K135" s="7">
        <f>J135-I135</f>
        <v/>
      </c>
      <c r="L135" s="17">
        <f>SUMIFS(TERSE!$AW$2:$AW$4001,TERSE!$AZ$2:$AZ$4001,$A135,TERSE!$AV$2:$AV$4001,$C135,TERSE!$AY$2:$AY$4001,"")</f>
        <v/>
      </c>
      <c r="M135" s="2" t="inlineStr">
        <is>
          <t>2 - Diesel - Clear</t>
        </is>
      </c>
      <c r="N135" s="2" t="inlineStr">
        <is>
          <t>line 6</t>
        </is>
      </c>
      <c r="O135" s="2">
        <f>COUNTIFS(RATES!$A:$A,$A135,RATES!$B:$B,"&lt;="&amp;MonthStart,RATES!$C:$C,"&gt;="&amp;MonthEnd)</f>
        <v/>
      </c>
    </row>
    <row r="136">
      <c r="A136" s="2" t="inlineStr">
        <is>
          <t>064 - Gordon</t>
        </is>
      </c>
      <c r="B136" s="2" t="inlineStr">
        <is>
          <t>GORDON</t>
        </is>
      </c>
      <c r="C136" s="2" t="inlineStr">
        <is>
          <t>Gas</t>
        </is>
      </c>
      <c r="D136" s="13">
        <f>IF($O136=1,SUMIFS(RATES!$E:$E,RATES!$A:$A,$A136,RATES!$B:$B,"&lt;="&amp;MonthStart,RATES!$C:$C,"&gt;="&amp;MonthEnd),0)</f>
        <v/>
      </c>
      <c r="E136" s="16">
        <f>ROUND(L136,0)</f>
        <v/>
      </c>
      <c r="F136" s="16">
        <f>ROUND(SUMIFS(TERSE!$AX$2:$AX$4001,TERSE!$AZ$2:$AZ$4001,$A136,TERSE!$AV$2:$AV$4001,$C136,TERSE!$AY$2:$AY$4001,""),0)</f>
        <v/>
      </c>
      <c r="G136" s="16">
        <f>E136-F136</f>
        <v/>
      </c>
      <c r="H136" s="7">
        <f>G136*IF($C136="Diesel",$C$2,$F$2)</f>
        <v/>
      </c>
      <c r="I136" s="7">
        <f>H136*D136</f>
        <v/>
      </c>
      <c r="J136" s="7">
        <f>SUMIFS(TERSE!$AB$2:$AB$4001,TERSE!$AZ$2:$AZ$4001,$A136,TERSE!$AV$2:$AV$4001,$C136,TERSE!$AY$2:$AY$4001,"")</f>
        <v/>
      </c>
      <c r="K136" s="7">
        <f>J136-I136</f>
        <v/>
      </c>
      <c r="L136" s="17">
        <f>SUMIFS(TERSE!$AW$2:$AW$4001,TERSE!$AZ$2:$AZ$4001,$A136,TERSE!$AV$2:$AV$4001,$C136,TERSE!$AY$2:$AY$4001,"")</f>
        <v/>
      </c>
      <c r="M136" s="2" t="inlineStr">
        <is>
          <t>1 - Gasoline</t>
        </is>
      </c>
      <c r="N136" s="2" t="inlineStr">
        <is>
          <t>line 6</t>
        </is>
      </c>
      <c r="O136" s="2">
        <f>COUNTIFS(RATES!$A:$A,$A136,RATES!$B:$B,"&lt;="&amp;MonthStart,RATES!$C:$C,"&gt;="&amp;MonthEnd)</f>
        <v/>
      </c>
    </row>
    <row r="137">
      <c r="A137" s="2" t="inlineStr">
        <is>
          <t>065TE - Grady (TSPLOST Exempt)</t>
        </is>
      </c>
      <c r="B137" s="2" t="inlineStr">
        <is>
          <t>GRADY</t>
        </is>
      </c>
      <c r="C137" s="2" t="inlineStr">
        <is>
          <t>Diesel</t>
        </is>
      </c>
      <c r="D137" s="13">
        <f>IF($O137=1,SUMIFS(RATES!$E:$E,RATES!$A:$A,$A137,RATES!$B:$B,"&lt;="&amp;MonthStart,RATES!$C:$C,"&gt;="&amp;MonthEnd),0)</f>
        <v/>
      </c>
      <c r="E137" s="16">
        <f>ROUND(L137,0)</f>
        <v/>
      </c>
      <c r="F137" s="16">
        <f>ROUND(SUMIFS(TERSE!$AX$2:$AX$4001,TERSE!$AZ$2:$AZ$4001,$A137,TERSE!$AV$2:$AV$4001,$C137,TERSE!$AY$2:$AY$4001,""),0)</f>
        <v/>
      </c>
      <c r="G137" s="16">
        <f>E137-F137</f>
        <v/>
      </c>
      <c r="H137" s="7">
        <f>G137*IF($C137="Diesel",$C$2,$F$2)</f>
        <v/>
      </c>
      <c r="I137" s="7">
        <f>H137*D137</f>
        <v/>
      </c>
      <c r="J137" s="7">
        <f>SUMIFS(TERSE!$AB$2:$AB$4001,TERSE!$AZ$2:$AZ$4001,$A137,TERSE!$AV$2:$AV$4001,$C137,TERSE!$AY$2:$AY$4001,"")</f>
        <v/>
      </c>
      <c r="K137" s="7">
        <f>J137-I137</f>
        <v/>
      </c>
      <c r="L137" s="17">
        <f>SUMIFS(TERSE!$AW$2:$AW$4001,TERSE!$AZ$2:$AZ$4001,$A137,TERSE!$AV$2:$AV$4001,$C137,TERSE!$AY$2:$AY$4001,"")</f>
        <v/>
      </c>
      <c r="M137" s="2" t="inlineStr">
        <is>
          <t>2 - Diesel - Clear</t>
        </is>
      </c>
      <c r="N137" s="2" t="inlineStr">
        <is>
          <t>line 6</t>
        </is>
      </c>
      <c r="O137" s="2">
        <f>COUNTIFS(RATES!$A:$A,$A137,RATES!$B:$B,"&lt;="&amp;MonthStart,RATES!$C:$C,"&gt;="&amp;MonthEnd)</f>
        <v/>
      </c>
    </row>
    <row r="138">
      <c r="A138" s="2" t="inlineStr">
        <is>
          <t>065TE - Grady (TSPLOST Exempt)</t>
        </is>
      </c>
      <c r="B138" s="2" t="inlineStr">
        <is>
          <t>GRADY</t>
        </is>
      </c>
      <c r="C138" s="2" t="inlineStr">
        <is>
          <t>Gas</t>
        </is>
      </c>
      <c r="D138" s="13">
        <f>IF($O138=1,SUMIFS(RATES!$E:$E,RATES!$A:$A,$A138,RATES!$B:$B,"&lt;="&amp;MonthStart,RATES!$C:$C,"&gt;="&amp;MonthEnd),0)</f>
        <v/>
      </c>
      <c r="E138" s="16">
        <f>ROUND(L138,0)</f>
        <v/>
      </c>
      <c r="F138" s="16">
        <f>ROUND(SUMIFS(TERSE!$AX$2:$AX$4001,TERSE!$AZ$2:$AZ$4001,$A138,TERSE!$AV$2:$AV$4001,$C138,TERSE!$AY$2:$AY$4001,""),0)</f>
        <v/>
      </c>
      <c r="G138" s="16">
        <f>E138-F138</f>
        <v/>
      </c>
      <c r="H138" s="7">
        <f>G138*IF($C138="Diesel",$C$2,$F$2)</f>
        <v/>
      </c>
      <c r="I138" s="7">
        <f>H138*D138</f>
        <v/>
      </c>
      <c r="J138" s="7">
        <f>SUMIFS(TERSE!$AB$2:$AB$4001,TERSE!$AZ$2:$AZ$4001,$A138,TERSE!$AV$2:$AV$4001,$C138,TERSE!$AY$2:$AY$4001,"")</f>
        <v/>
      </c>
      <c r="K138" s="7">
        <f>J138-I138</f>
        <v/>
      </c>
      <c r="L138" s="17">
        <f>SUMIFS(TERSE!$AW$2:$AW$4001,TERSE!$AZ$2:$AZ$4001,$A138,TERSE!$AV$2:$AV$4001,$C138,TERSE!$AY$2:$AY$4001,"")</f>
        <v/>
      </c>
      <c r="M138" s="2" t="inlineStr">
        <is>
          <t>1 - Gasoline</t>
        </is>
      </c>
      <c r="N138" s="2" t="inlineStr">
        <is>
          <t>line 6</t>
        </is>
      </c>
      <c r="O138" s="2">
        <f>COUNTIFS(RATES!$A:$A,$A138,RATES!$B:$B,"&lt;="&amp;MonthStart,RATES!$C:$C,"&gt;="&amp;MonthEnd)</f>
        <v/>
      </c>
    </row>
    <row r="139">
      <c r="A139" s="2" t="inlineStr">
        <is>
          <t>066TE - Greene (TSPLOST Exempt)</t>
        </is>
      </c>
      <c r="B139" s="2" t="inlineStr">
        <is>
          <t>GREENE</t>
        </is>
      </c>
      <c r="C139" s="2" t="inlineStr">
        <is>
          <t>Diesel</t>
        </is>
      </c>
      <c r="D139" s="13">
        <f>IF($O139=1,SUMIFS(RATES!$E:$E,RATES!$A:$A,$A139,RATES!$B:$B,"&lt;="&amp;MonthStart,RATES!$C:$C,"&gt;="&amp;MonthEnd),0)</f>
        <v/>
      </c>
      <c r="E139" s="16">
        <f>ROUND(L139,0)</f>
        <v/>
      </c>
      <c r="F139" s="16">
        <f>ROUND(SUMIFS(TERSE!$AX$2:$AX$4001,TERSE!$AZ$2:$AZ$4001,$A139,TERSE!$AV$2:$AV$4001,$C139,TERSE!$AY$2:$AY$4001,""),0)</f>
        <v/>
      </c>
      <c r="G139" s="16">
        <f>E139-F139</f>
        <v/>
      </c>
      <c r="H139" s="7">
        <f>G139*IF($C139="Diesel",$C$2,$F$2)</f>
        <v/>
      </c>
      <c r="I139" s="7">
        <f>H139*D139</f>
        <v/>
      </c>
      <c r="J139" s="7">
        <f>SUMIFS(TERSE!$AB$2:$AB$4001,TERSE!$AZ$2:$AZ$4001,$A139,TERSE!$AV$2:$AV$4001,$C139,TERSE!$AY$2:$AY$4001,"")</f>
        <v/>
      </c>
      <c r="K139" s="7">
        <f>J139-I139</f>
        <v/>
      </c>
      <c r="L139" s="17">
        <f>SUMIFS(TERSE!$AW$2:$AW$4001,TERSE!$AZ$2:$AZ$4001,$A139,TERSE!$AV$2:$AV$4001,$C139,TERSE!$AY$2:$AY$4001,"")</f>
        <v/>
      </c>
      <c r="M139" s="2" t="inlineStr">
        <is>
          <t>2 - Diesel - Clear</t>
        </is>
      </c>
      <c r="N139" s="2" t="inlineStr">
        <is>
          <t>line 6</t>
        </is>
      </c>
      <c r="O139" s="2">
        <f>COUNTIFS(RATES!$A:$A,$A139,RATES!$B:$B,"&lt;="&amp;MonthStart,RATES!$C:$C,"&gt;="&amp;MonthEnd)</f>
        <v/>
      </c>
    </row>
    <row r="140">
      <c r="A140" s="2" t="inlineStr">
        <is>
          <t>066TE - Greene (TSPLOST Exempt)</t>
        </is>
      </c>
      <c r="B140" s="2" t="inlineStr">
        <is>
          <t>GREENE</t>
        </is>
      </c>
      <c r="C140" s="2" t="inlineStr">
        <is>
          <t>Gas</t>
        </is>
      </c>
      <c r="D140" s="13">
        <f>IF($O140=1,SUMIFS(RATES!$E:$E,RATES!$A:$A,$A140,RATES!$B:$B,"&lt;="&amp;MonthStart,RATES!$C:$C,"&gt;="&amp;MonthEnd),0)</f>
        <v/>
      </c>
      <c r="E140" s="16">
        <f>ROUND(L140,0)</f>
        <v/>
      </c>
      <c r="F140" s="16">
        <f>ROUND(SUMIFS(TERSE!$AX$2:$AX$4001,TERSE!$AZ$2:$AZ$4001,$A140,TERSE!$AV$2:$AV$4001,$C140,TERSE!$AY$2:$AY$4001,""),0)</f>
        <v/>
      </c>
      <c r="G140" s="16">
        <f>E140-F140</f>
        <v/>
      </c>
      <c r="H140" s="7">
        <f>G140*IF($C140="Diesel",$C$2,$F$2)</f>
        <v/>
      </c>
      <c r="I140" s="7">
        <f>H140*D140</f>
        <v/>
      </c>
      <c r="J140" s="7">
        <f>SUMIFS(TERSE!$AB$2:$AB$4001,TERSE!$AZ$2:$AZ$4001,$A140,TERSE!$AV$2:$AV$4001,$C140,TERSE!$AY$2:$AY$4001,"")</f>
        <v/>
      </c>
      <c r="K140" s="7">
        <f>J140-I140</f>
        <v/>
      </c>
      <c r="L140" s="17">
        <f>SUMIFS(TERSE!$AW$2:$AW$4001,TERSE!$AZ$2:$AZ$4001,$A140,TERSE!$AV$2:$AV$4001,$C140,TERSE!$AY$2:$AY$4001,"")</f>
        <v/>
      </c>
      <c r="M140" s="2" t="inlineStr">
        <is>
          <t>1 - Gasoline</t>
        </is>
      </c>
      <c r="N140" s="2" t="inlineStr">
        <is>
          <t>line 6</t>
        </is>
      </c>
      <c r="O140" s="2">
        <f>COUNTIFS(RATES!$A:$A,$A140,RATES!$B:$B,"&lt;="&amp;MonthStart,RATES!$C:$C,"&gt;="&amp;MonthEnd)</f>
        <v/>
      </c>
    </row>
    <row r="141">
      <c r="A141" s="2" t="inlineStr">
        <is>
          <t>067 - Gwinnett</t>
        </is>
      </c>
      <c r="B141" s="2" t="inlineStr">
        <is>
          <t>GWINNETT</t>
        </is>
      </c>
      <c r="C141" s="2" t="inlineStr">
        <is>
          <t>Diesel</t>
        </is>
      </c>
      <c r="D141" s="13">
        <f>IF($O141=1,SUMIFS(RATES!$E:$E,RATES!$A:$A,$A141,RATES!$B:$B,"&lt;="&amp;MonthStart,RATES!$C:$C,"&gt;="&amp;MonthEnd),0)</f>
        <v/>
      </c>
      <c r="E141" s="16">
        <f>ROUND(L141,0)</f>
        <v/>
      </c>
      <c r="F141" s="16">
        <f>ROUND(SUMIFS(TERSE!$AX$2:$AX$4001,TERSE!$AZ$2:$AZ$4001,$A141,TERSE!$AV$2:$AV$4001,$C141,TERSE!$AY$2:$AY$4001,""),0)</f>
        <v/>
      </c>
      <c r="G141" s="16">
        <f>E141-F141</f>
        <v/>
      </c>
      <c r="H141" s="7">
        <f>G141*IF($C141="Diesel",$C$2,$F$2)</f>
        <v/>
      </c>
      <c r="I141" s="7">
        <f>H141*D141</f>
        <v/>
      </c>
      <c r="J141" s="7">
        <f>SUMIFS(TERSE!$AB$2:$AB$4001,TERSE!$AZ$2:$AZ$4001,$A141,TERSE!$AV$2:$AV$4001,$C141,TERSE!$AY$2:$AY$4001,"")</f>
        <v/>
      </c>
      <c r="K141" s="7">
        <f>J141-I141</f>
        <v/>
      </c>
      <c r="L141" s="17">
        <f>SUMIFS(TERSE!$AW$2:$AW$4001,TERSE!$AZ$2:$AZ$4001,$A141,TERSE!$AV$2:$AV$4001,$C141,TERSE!$AY$2:$AY$4001,"")</f>
        <v/>
      </c>
      <c r="M141" s="2" t="inlineStr">
        <is>
          <t>2 - Diesel - Clear</t>
        </is>
      </c>
      <c r="N141" s="2" t="inlineStr">
        <is>
          <t>line 6</t>
        </is>
      </c>
      <c r="O141" s="2">
        <f>COUNTIFS(RATES!$A:$A,$A141,RATES!$B:$B,"&lt;="&amp;MonthStart,RATES!$C:$C,"&gt;="&amp;MonthEnd)</f>
        <v/>
      </c>
    </row>
    <row r="142">
      <c r="A142" s="2" t="inlineStr">
        <is>
          <t>067 - Gwinnett</t>
        </is>
      </c>
      <c r="B142" s="2" t="inlineStr">
        <is>
          <t>GWINNETT</t>
        </is>
      </c>
      <c r="C142" s="2" t="inlineStr">
        <is>
          <t>Gas</t>
        </is>
      </c>
      <c r="D142" s="13">
        <f>IF($O142=1,SUMIFS(RATES!$E:$E,RATES!$A:$A,$A142,RATES!$B:$B,"&lt;="&amp;MonthStart,RATES!$C:$C,"&gt;="&amp;MonthEnd),0)</f>
        <v/>
      </c>
      <c r="E142" s="16">
        <f>ROUND(L142,0)</f>
        <v/>
      </c>
      <c r="F142" s="16">
        <f>ROUND(SUMIFS(TERSE!$AX$2:$AX$4001,TERSE!$AZ$2:$AZ$4001,$A142,TERSE!$AV$2:$AV$4001,$C142,TERSE!$AY$2:$AY$4001,""),0)</f>
        <v/>
      </c>
      <c r="G142" s="16">
        <f>E142-F142</f>
        <v/>
      </c>
      <c r="H142" s="7">
        <f>G142*IF($C142="Diesel",$C$2,$F$2)</f>
        <v/>
      </c>
      <c r="I142" s="7">
        <f>H142*D142</f>
        <v/>
      </c>
      <c r="J142" s="7">
        <f>SUMIFS(TERSE!$AB$2:$AB$4001,TERSE!$AZ$2:$AZ$4001,$A142,TERSE!$AV$2:$AV$4001,$C142,TERSE!$AY$2:$AY$4001,"")</f>
        <v/>
      </c>
      <c r="K142" s="7">
        <f>J142-I142</f>
        <v/>
      </c>
      <c r="L142" s="17">
        <f>SUMIFS(TERSE!$AW$2:$AW$4001,TERSE!$AZ$2:$AZ$4001,$A142,TERSE!$AV$2:$AV$4001,$C142,TERSE!$AY$2:$AY$4001,"")</f>
        <v/>
      </c>
      <c r="M142" s="2" t="inlineStr">
        <is>
          <t>1 - Gasoline</t>
        </is>
      </c>
      <c r="N142" s="2" t="inlineStr">
        <is>
          <t>line 6</t>
        </is>
      </c>
      <c r="O142" s="2">
        <f>COUNTIFS(RATES!$A:$A,$A142,RATES!$B:$B,"&lt;="&amp;MonthStart,RATES!$C:$C,"&gt;="&amp;MonthEnd)</f>
        <v/>
      </c>
    </row>
    <row r="143">
      <c r="A143" s="2" t="inlineStr">
        <is>
          <t>068 - Habersham</t>
        </is>
      </c>
      <c r="B143" s="2" t="inlineStr">
        <is>
          <t>HABERSHAM</t>
        </is>
      </c>
      <c r="C143" s="2" t="inlineStr">
        <is>
          <t>Diesel</t>
        </is>
      </c>
      <c r="D143" s="13">
        <f>IF($O143=1,SUMIFS(RATES!$E:$E,RATES!$A:$A,$A143,RATES!$B:$B,"&lt;="&amp;MonthStart,RATES!$C:$C,"&gt;="&amp;MonthEnd),0)</f>
        <v/>
      </c>
      <c r="E143" s="16">
        <f>ROUND(L143,0)</f>
        <v/>
      </c>
      <c r="F143" s="16">
        <f>ROUND(SUMIFS(TERSE!$AX$2:$AX$4001,TERSE!$AZ$2:$AZ$4001,$A143,TERSE!$AV$2:$AV$4001,$C143,TERSE!$AY$2:$AY$4001,""),0)</f>
        <v/>
      </c>
      <c r="G143" s="16">
        <f>E143-F143</f>
        <v/>
      </c>
      <c r="H143" s="7">
        <f>G143*IF($C143="Diesel",$C$2,$F$2)</f>
        <v/>
      </c>
      <c r="I143" s="7">
        <f>H143*D143</f>
        <v/>
      </c>
      <c r="J143" s="7">
        <f>SUMIFS(TERSE!$AB$2:$AB$4001,TERSE!$AZ$2:$AZ$4001,$A143,TERSE!$AV$2:$AV$4001,$C143,TERSE!$AY$2:$AY$4001,"")</f>
        <v/>
      </c>
      <c r="K143" s="7">
        <f>J143-I143</f>
        <v/>
      </c>
      <c r="L143" s="17">
        <f>SUMIFS(TERSE!$AW$2:$AW$4001,TERSE!$AZ$2:$AZ$4001,$A143,TERSE!$AV$2:$AV$4001,$C143,TERSE!$AY$2:$AY$4001,"")</f>
        <v/>
      </c>
      <c r="M143" s="2" t="inlineStr">
        <is>
          <t>2 - Diesel - Clear</t>
        </is>
      </c>
      <c r="N143" s="2" t="inlineStr">
        <is>
          <t>line 6</t>
        </is>
      </c>
      <c r="O143" s="2">
        <f>COUNTIFS(RATES!$A:$A,$A143,RATES!$B:$B,"&lt;="&amp;MonthStart,RATES!$C:$C,"&gt;="&amp;MonthEnd)</f>
        <v/>
      </c>
    </row>
    <row r="144">
      <c r="A144" s="2" t="inlineStr">
        <is>
          <t>068 - Habersham</t>
        </is>
      </c>
      <c r="B144" s="2" t="inlineStr">
        <is>
          <t>HABERSHAM</t>
        </is>
      </c>
      <c r="C144" s="2" t="inlineStr">
        <is>
          <t>Gas</t>
        </is>
      </c>
      <c r="D144" s="13">
        <f>IF($O144=1,SUMIFS(RATES!$E:$E,RATES!$A:$A,$A144,RATES!$B:$B,"&lt;="&amp;MonthStart,RATES!$C:$C,"&gt;="&amp;MonthEnd),0)</f>
        <v/>
      </c>
      <c r="E144" s="16">
        <f>ROUND(L144,0)</f>
        <v/>
      </c>
      <c r="F144" s="16">
        <f>ROUND(SUMIFS(TERSE!$AX$2:$AX$4001,TERSE!$AZ$2:$AZ$4001,$A144,TERSE!$AV$2:$AV$4001,$C144,TERSE!$AY$2:$AY$4001,""),0)</f>
        <v/>
      </c>
      <c r="G144" s="16">
        <f>E144-F144</f>
        <v/>
      </c>
      <c r="H144" s="7">
        <f>G144*IF($C144="Diesel",$C$2,$F$2)</f>
        <v/>
      </c>
      <c r="I144" s="7">
        <f>H144*D144</f>
        <v/>
      </c>
      <c r="J144" s="7">
        <f>SUMIFS(TERSE!$AB$2:$AB$4001,TERSE!$AZ$2:$AZ$4001,$A144,TERSE!$AV$2:$AV$4001,$C144,TERSE!$AY$2:$AY$4001,"")</f>
        <v/>
      </c>
      <c r="K144" s="7">
        <f>J144-I144</f>
        <v/>
      </c>
      <c r="L144" s="17">
        <f>SUMIFS(TERSE!$AW$2:$AW$4001,TERSE!$AZ$2:$AZ$4001,$A144,TERSE!$AV$2:$AV$4001,$C144,TERSE!$AY$2:$AY$4001,"")</f>
        <v/>
      </c>
      <c r="M144" s="2" t="inlineStr">
        <is>
          <t>1 - Gasoline</t>
        </is>
      </c>
      <c r="N144" s="2" t="inlineStr">
        <is>
          <t>line 6</t>
        </is>
      </c>
      <c r="O144" s="2">
        <f>COUNTIFS(RATES!$A:$A,$A144,RATES!$B:$B,"&lt;="&amp;MonthStart,RATES!$C:$C,"&gt;="&amp;MonthEnd)</f>
        <v/>
      </c>
    </row>
    <row r="145">
      <c r="A145" s="2" t="inlineStr">
        <is>
          <t>069 - Hall</t>
        </is>
      </c>
      <c r="B145" s="2" t="inlineStr">
        <is>
          <t>HALL</t>
        </is>
      </c>
      <c r="C145" s="2" t="inlineStr">
        <is>
          <t>Diesel</t>
        </is>
      </c>
      <c r="D145" s="13">
        <f>IF($O145=1,SUMIFS(RATES!$E:$E,RATES!$A:$A,$A145,RATES!$B:$B,"&lt;="&amp;MonthStart,RATES!$C:$C,"&gt;="&amp;MonthEnd),0)</f>
        <v/>
      </c>
      <c r="E145" s="16">
        <f>ROUND(L145,0)</f>
        <v/>
      </c>
      <c r="F145" s="16">
        <f>ROUND(SUMIFS(TERSE!$AX$2:$AX$4001,TERSE!$AZ$2:$AZ$4001,$A145,TERSE!$AV$2:$AV$4001,$C145,TERSE!$AY$2:$AY$4001,""),0)</f>
        <v/>
      </c>
      <c r="G145" s="16">
        <f>E145-F145</f>
        <v/>
      </c>
      <c r="H145" s="7">
        <f>G145*IF($C145="Diesel",$C$2,$F$2)</f>
        <v/>
      </c>
      <c r="I145" s="7">
        <f>H145*D145</f>
        <v/>
      </c>
      <c r="J145" s="7">
        <f>SUMIFS(TERSE!$AB$2:$AB$4001,TERSE!$AZ$2:$AZ$4001,$A145,TERSE!$AV$2:$AV$4001,$C145,TERSE!$AY$2:$AY$4001,"")</f>
        <v/>
      </c>
      <c r="K145" s="7">
        <f>J145-I145</f>
        <v/>
      </c>
      <c r="L145" s="17">
        <f>SUMIFS(TERSE!$AW$2:$AW$4001,TERSE!$AZ$2:$AZ$4001,$A145,TERSE!$AV$2:$AV$4001,$C145,TERSE!$AY$2:$AY$4001,"")</f>
        <v/>
      </c>
      <c r="M145" s="2" t="inlineStr">
        <is>
          <t>2 - Diesel - Clear</t>
        </is>
      </c>
      <c r="N145" s="2" t="inlineStr">
        <is>
          <t>line 6</t>
        </is>
      </c>
      <c r="O145" s="2">
        <f>COUNTIFS(RATES!$A:$A,$A145,RATES!$B:$B,"&lt;="&amp;MonthStart,RATES!$C:$C,"&gt;="&amp;MonthEnd)</f>
        <v/>
      </c>
    </row>
    <row r="146">
      <c r="A146" s="2" t="inlineStr">
        <is>
          <t>069 - Hall</t>
        </is>
      </c>
      <c r="B146" s="2" t="inlineStr">
        <is>
          <t>HALL</t>
        </is>
      </c>
      <c r="C146" s="2" t="inlineStr">
        <is>
          <t>Gas</t>
        </is>
      </c>
      <c r="D146" s="13">
        <f>IF($O146=1,SUMIFS(RATES!$E:$E,RATES!$A:$A,$A146,RATES!$B:$B,"&lt;="&amp;MonthStart,RATES!$C:$C,"&gt;="&amp;MonthEnd),0)</f>
        <v/>
      </c>
      <c r="E146" s="16">
        <f>ROUND(L146,0)</f>
        <v/>
      </c>
      <c r="F146" s="16">
        <f>ROUND(SUMIFS(TERSE!$AX$2:$AX$4001,TERSE!$AZ$2:$AZ$4001,$A146,TERSE!$AV$2:$AV$4001,$C146,TERSE!$AY$2:$AY$4001,""),0)</f>
        <v/>
      </c>
      <c r="G146" s="16">
        <f>E146-F146</f>
        <v/>
      </c>
      <c r="H146" s="7">
        <f>G146*IF($C146="Diesel",$C$2,$F$2)</f>
        <v/>
      </c>
      <c r="I146" s="7">
        <f>H146*D146</f>
        <v/>
      </c>
      <c r="J146" s="7">
        <f>SUMIFS(TERSE!$AB$2:$AB$4001,TERSE!$AZ$2:$AZ$4001,$A146,TERSE!$AV$2:$AV$4001,$C146,TERSE!$AY$2:$AY$4001,"")</f>
        <v/>
      </c>
      <c r="K146" s="7">
        <f>J146-I146</f>
        <v/>
      </c>
      <c r="L146" s="17">
        <f>SUMIFS(TERSE!$AW$2:$AW$4001,TERSE!$AZ$2:$AZ$4001,$A146,TERSE!$AV$2:$AV$4001,$C146,TERSE!$AY$2:$AY$4001,"")</f>
        <v/>
      </c>
      <c r="M146" s="2" t="inlineStr">
        <is>
          <t>1 - Gasoline</t>
        </is>
      </c>
      <c r="N146" s="2" t="inlineStr">
        <is>
          <t>line 6</t>
        </is>
      </c>
      <c r="O146" s="2">
        <f>COUNTIFS(RATES!$A:$A,$A146,RATES!$B:$B,"&lt;="&amp;MonthStart,RATES!$C:$C,"&gt;="&amp;MonthEnd)</f>
        <v/>
      </c>
    </row>
    <row r="147">
      <c r="A147" s="2" t="inlineStr">
        <is>
          <t>070TE - Hancock (TSPLOST Exempt)</t>
        </is>
      </c>
      <c r="B147" s="2" t="inlineStr">
        <is>
          <t>HANCOCK</t>
        </is>
      </c>
      <c r="C147" s="2" t="inlineStr">
        <is>
          <t>Diesel</t>
        </is>
      </c>
      <c r="D147" s="13">
        <f>IF($O147=1,SUMIFS(RATES!$E:$E,RATES!$A:$A,$A147,RATES!$B:$B,"&lt;="&amp;MonthStart,RATES!$C:$C,"&gt;="&amp;MonthEnd),0)</f>
        <v/>
      </c>
      <c r="E147" s="16">
        <f>ROUND(L147,0)</f>
        <v/>
      </c>
      <c r="F147" s="16">
        <f>ROUND(SUMIFS(TERSE!$AX$2:$AX$4001,TERSE!$AZ$2:$AZ$4001,$A147,TERSE!$AV$2:$AV$4001,$C147,TERSE!$AY$2:$AY$4001,""),0)</f>
        <v/>
      </c>
      <c r="G147" s="16">
        <f>E147-F147</f>
        <v/>
      </c>
      <c r="H147" s="7">
        <f>G147*IF($C147="Diesel",$C$2,$F$2)</f>
        <v/>
      </c>
      <c r="I147" s="7">
        <f>H147*D147</f>
        <v/>
      </c>
      <c r="J147" s="7">
        <f>SUMIFS(TERSE!$AB$2:$AB$4001,TERSE!$AZ$2:$AZ$4001,$A147,TERSE!$AV$2:$AV$4001,$C147,TERSE!$AY$2:$AY$4001,"")</f>
        <v/>
      </c>
      <c r="K147" s="7">
        <f>J147-I147</f>
        <v/>
      </c>
      <c r="L147" s="17">
        <f>SUMIFS(TERSE!$AW$2:$AW$4001,TERSE!$AZ$2:$AZ$4001,$A147,TERSE!$AV$2:$AV$4001,$C147,TERSE!$AY$2:$AY$4001,"")</f>
        <v/>
      </c>
      <c r="M147" s="2" t="inlineStr">
        <is>
          <t>2 - Diesel - Clear</t>
        </is>
      </c>
      <c r="N147" s="2" t="inlineStr">
        <is>
          <t>line 6</t>
        </is>
      </c>
      <c r="O147" s="2">
        <f>COUNTIFS(RATES!$A:$A,$A147,RATES!$B:$B,"&lt;="&amp;MonthStart,RATES!$C:$C,"&gt;="&amp;MonthEnd)</f>
        <v/>
      </c>
    </row>
    <row r="148">
      <c r="A148" s="2" t="inlineStr">
        <is>
          <t>070TE - Hancock (TSPLOST Exempt)</t>
        </is>
      </c>
      <c r="B148" s="2" t="inlineStr">
        <is>
          <t>HANCOCK</t>
        </is>
      </c>
      <c r="C148" s="2" t="inlineStr">
        <is>
          <t>Gas</t>
        </is>
      </c>
      <c r="D148" s="13">
        <f>IF($O148=1,SUMIFS(RATES!$E:$E,RATES!$A:$A,$A148,RATES!$B:$B,"&lt;="&amp;MonthStart,RATES!$C:$C,"&gt;="&amp;MonthEnd),0)</f>
        <v/>
      </c>
      <c r="E148" s="16">
        <f>ROUND(L148,0)</f>
        <v/>
      </c>
      <c r="F148" s="16">
        <f>ROUND(SUMIFS(TERSE!$AX$2:$AX$4001,TERSE!$AZ$2:$AZ$4001,$A148,TERSE!$AV$2:$AV$4001,$C148,TERSE!$AY$2:$AY$4001,""),0)</f>
        <v/>
      </c>
      <c r="G148" s="16">
        <f>E148-F148</f>
        <v/>
      </c>
      <c r="H148" s="7">
        <f>G148*IF($C148="Diesel",$C$2,$F$2)</f>
        <v/>
      </c>
      <c r="I148" s="7">
        <f>H148*D148</f>
        <v/>
      </c>
      <c r="J148" s="7">
        <f>SUMIFS(TERSE!$AB$2:$AB$4001,TERSE!$AZ$2:$AZ$4001,$A148,TERSE!$AV$2:$AV$4001,$C148,TERSE!$AY$2:$AY$4001,"")</f>
        <v/>
      </c>
      <c r="K148" s="7">
        <f>J148-I148</f>
        <v/>
      </c>
      <c r="L148" s="17">
        <f>SUMIFS(TERSE!$AW$2:$AW$4001,TERSE!$AZ$2:$AZ$4001,$A148,TERSE!$AV$2:$AV$4001,$C148,TERSE!$AY$2:$AY$4001,"")</f>
        <v/>
      </c>
      <c r="M148" s="2" t="inlineStr">
        <is>
          <t>1 - Gasoline</t>
        </is>
      </c>
      <c r="N148" s="2" t="inlineStr">
        <is>
          <t>line 6</t>
        </is>
      </c>
      <c r="O148" s="2">
        <f>COUNTIFS(RATES!$A:$A,$A148,RATES!$B:$B,"&lt;="&amp;MonthStart,RATES!$C:$C,"&gt;="&amp;MonthEnd)</f>
        <v/>
      </c>
    </row>
    <row r="149">
      <c r="A149" s="2" t="inlineStr">
        <is>
          <t>071TE - Haralson (TSPLOST Exempt)</t>
        </is>
      </c>
      <c r="B149" s="2" t="inlineStr">
        <is>
          <t>HARALSON</t>
        </is>
      </c>
      <c r="C149" s="2" t="inlineStr">
        <is>
          <t>Diesel</t>
        </is>
      </c>
      <c r="D149" s="13">
        <f>IF($O149=1,SUMIFS(RATES!$E:$E,RATES!$A:$A,$A149,RATES!$B:$B,"&lt;="&amp;MonthStart,RATES!$C:$C,"&gt;="&amp;MonthEnd),0)</f>
        <v/>
      </c>
      <c r="E149" s="16">
        <f>ROUND(L149,0)</f>
        <v/>
      </c>
      <c r="F149" s="16">
        <f>ROUND(SUMIFS(TERSE!$AX$2:$AX$4001,TERSE!$AZ$2:$AZ$4001,$A149,TERSE!$AV$2:$AV$4001,$C149,TERSE!$AY$2:$AY$4001,""),0)</f>
        <v/>
      </c>
      <c r="G149" s="16">
        <f>E149-F149</f>
        <v/>
      </c>
      <c r="H149" s="7">
        <f>G149*IF($C149="Diesel",$C$2,$F$2)</f>
        <v/>
      </c>
      <c r="I149" s="7">
        <f>H149*D149</f>
        <v/>
      </c>
      <c r="J149" s="7">
        <f>SUMIFS(TERSE!$AB$2:$AB$4001,TERSE!$AZ$2:$AZ$4001,$A149,TERSE!$AV$2:$AV$4001,$C149,TERSE!$AY$2:$AY$4001,"")</f>
        <v/>
      </c>
      <c r="K149" s="7">
        <f>J149-I149</f>
        <v/>
      </c>
      <c r="L149" s="17">
        <f>SUMIFS(TERSE!$AW$2:$AW$4001,TERSE!$AZ$2:$AZ$4001,$A149,TERSE!$AV$2:$AV$4001,$C149,TERSE!$AY$2:$AY$4001,"")</f>
        <v/>
      </c>
      <c r="M149" s="2" t="inlineStr">
        <is>
          <t>2 - Diesel - Clear</t>
        </is>
      </c>
      <c r="N149" s="2" t="inlineStr">
        <is>
          <t>line 6</t>
        </is>
      </c>
      <c r="O149" s="2">
        <f>COUNTIFS(RATES!$A:$A,$A149,RATES!$B:$B,"&lt;="&amp;MonthStart,RATES!$C:$C,"&gt;="&amp;MonthEnd)</f>
        <v/>
      </c>
    </row>
    <row r="150">
      <c r="A150" s="2" t="inlineStr">
        <is>
          <t>071TE - Haralson (TSPLOST Exempt)</t>
        </is>
      </c>
      <c r="B150" s="2" t="inlineStr">
        <is>
          <t>HARALSON</t>
        </is>
      </c>
      <c r="C150" s="2" t="inlineStr">
        <is>
          <t>Gas</t>
        </is>
      </c>
      <c r="D150" s="13">
        <f>IF($O150=1,SUMIFS(RATES!$E:$E,RATES!$A:$A,$A150,RATES!$B:$B,"&lt;="&amp;MonthStart,RATES!$C:$C,"&gt;="&amp;MonthEnd),0)</f>
        <v/>
      </c>
      <c r="E150" s="16">
        <f>ROUND(L150,0)</f>
        <v/>
      </c>
      <c r="F150" s="16">
        <f>ROUND(SUMIFS(TERSE!$AX$2:$AX$4001,TERSE!$AZ$2:$AZ$4001,$A150,TERSE!$AV$2:$AV$4001,$C150,TERSE!$AY$2:$AY$4001,""),0)</f>
        <v/>
      </c>
      <c r="G150" s="16">
        <f>E150-F150</f>
        <v/>
      </c>
      <c r="H150" s="7">
        <f>G150*IF($C150="Diesel",$C$2,$F$2)</f>
        <v/>
      </c>
      <c r="I150" s="7">
        <f>H150*D150</f>
        <v/>
      </c>
      <c r="J150" s="7">
        <f>SUMIFS(TERSE!$AB$2:$AB$4001,TERSE!$AZ$2:$AZ$4001,$A150,TERSE!$AV$2:$AV$4001,$C150,TERSE!$AY$2:$AY$4001,"")</f>
        <v/>
      </c>
      <c r="K150" s="7">
        <f>J150-I150</f>
        <v/>
      </c>
      <c r="L150" s="17">
        <f>SUMIFS(TERSE!$AW$2:$AW$4001,TERSE!$AZ$2:$AZ$4001,$A150,TERSE!$AV$2:$AV$4001,$C150,TERSE!$AY$2:$AY$4001,"")</f>
        <v/>
      </c>
      <c r="M150" s="2" t="inlineStr">
        <is>
          <t>1 - Gasoline</t>
        </is>
      </c>
      <c r="N150" s="2" t="inlineStr">
        <is>
          <t>line 6</t>
        </is>
      </c>
      <c r="O150" s="2">
        <f>COUNTIFS(RATES!$A:$A,$A150,RATES!$B:$B,"&lt;="&amp;MonthStart,RATES!$C:$C,"&gt;="&amp;MonthEnd)</f>
        <v/>
      </c>
    </row>
    <row r="151">
      <c r="A151" s="2" t="inlineStr">
        <is>
          <t>072TE - Harris (TSPLOST Exempt)</t>
        </is>
      </c>
      <c r="B151" s="2" t="inlineStr">
        <is>
          <t>HARRIS</t>
        </is>
      </c>
      <c r="C151" s="2" t="inlineStr">
        <is>
          <t>Diesel</t>
        </is>
      </c>
      <c r="D151" s="13">
        <f>IF($O151=1,SUMIFS(RATES!$E:$E,RATES!$A:$A,$A151,RATES!$B:$B,"&lt;="&amp;MonthStart,RATES!$C:$C,"&gt;="&amp;MonthEnd),0)</f>
        <v/>
      </c>
      <c r="E151" s="16">
        <f>ROUND(L151,0)</f>
        <v/>
      </c>
      <c r="F151" s="16">
        <f>ROUND(SUMIFS(TERSE!$AX$2:$AX$4001,TERSE!$AZ$2:$AZ$4001,$A151,TERSE!$AV$2:$AV$4001,$C151,TERSE!$AY$2:$AY$4001,""),0)</f>
        <v/>
      </c>
      <c r="G151" s="16">
        <f>E151-F151</f>
        <v/>
      </c>
      <c r="H151" s="7">
        <f>G151*IF($C151="Diesel",$C$2,$F$2)</f>
        <v/>
      </c>
      <c r="I151" s="7">
        <f>H151*D151</f>
        <v/>
      </c>
      <c r="J151" s="7">
        <f>SUMIFS(TERSE!$AB$2:$AB$4001,TERSE!$AZ$2:$AZ$4001,$A151,TERSE!$AV$2:$AV$4001,$C151,TERSE!$AY$2:$AY$4001,"")</f>
        <v/>
      </c>
      <c r="K151" s="7">
        <f>J151-I151</f>
        <v/>
      </c>
      <c r="L151" s="17">
        <f>SUMIFS(TERSE!$AW$2:$AW$4001,TERSE!$AZ$2:$AZ$4001,$A151,TERSE!$AV$2:$AV$4001,$C151,TERSE!$AY$2:$AY$4001,"")</f>
        <v/>
      </c>
      <c r="M151" s="2" t="inlineStr">
        <is>
          <t>2 - Diesel - Clear</t>
        </is>
      </c>
      <c r="N151" s="2" t="inlineStr">
        <is>
          <t>line 6</t>
        </is>
      </c>
      <c r="O151" s="2">
        <f>COUNTIFS(RATES!$A:$A,$A151,RATES!$B:$B,"&lt;="&amp;MonthStart,RATES!$C:$C,"&gt;="&amp;MonthEnd)</f>
        <v/>
      </c>
    </row>
    <row r="152">
      <c r="A152" s="2" t="inlineStr">
        <is>
          <t>072TE - Harris (TSPLOST Exempt)</t>
        </is>
      </c>
      <c r="B152" s="2" t="inlineStr">
        <is>
          <t>HARRIS</t>
        </is>
      </c>
      <c r="C152" s="2" t="inlineStr">
        <is>
          <t>Gas</t>
        </is>
      </c>
      <c r="D152" s="13">
        <f>IF($O152=1,SUMIFS(RATES!$E:$E,RATES!$A:$A,$A152,RATES!$B:$B,"&lt;="&amp;MonthStart,RATES!$C:$C,"&gt;="&amp;MonthEnd),0)</f>
        <v/>
      </c>
      <c r="E152" s="16">
        <f>ROUND(L152,0)</f>
        <v/>
      </c>
      <c r="F152" s="16">
        <f>ROUND(SUMIFS(TERSE!$AX$2:$AX$4001,TERSE!$AZ$2:$AZ$4001,$A152,TERSE!$AV$2:$AV$4001,$C152,TERSE!$AY$2:$AY$4001,""),0)</f>
        <v/>
      </c>
      <c r="G152" s="16">
        <f>E152-F152</f>
        <v/>
      </c>
      <c r="H152" s="7">
        <f>G152*IF($C152="Diesel",$C$2,$F$2)</f>
        <v/>
      </c>
      <c r="I152" s="7">
        <f>H152*D152</f>
        <v/>
      </c>
      <c r="J152" s="7">
        <f>SUMIFS(TERSE!$AB$2:$AB$4001,TERSE!$AZ$2:$AZ$4001,$A152,TERSE!$AV$2:$AV$4001,$C152,TERSE!$AY$2:$AY$4001,"")</f>
        <v/>
      </c>
      <c r="K152" s="7">
        <f>J152-I152</f>
        <v/>
      </c>
      <c r="L152" s="17">
        <f>SUMIFS(TERSE!$AW$2:$AW$4001,TERSE!$AZ$2:$AZ$4001,$A152,TERSE!$AV$2:$AV$4001,$C152,TERSE!$AY$2:$AY$4001,"")</f>
        <v/>
      </c>
      <c r="M152" s="2" t="inlineStr">
        <is>
          <t>1 - Gasoline</t>
        </is>
      </c>
      <c r="N152" s="2" t="inlineStr">
        <is>
          <t>line 6</t>
        </is>
      </c>
      <c r="O152" s="2">
        <f>COUNTIFS(RATES!$A:$A,$A152,RATES!$B:$B,"&lt;="&amp;MonthStart,RATES!$C:$C,"&gt;="&amp;MonthEnd)</f>
        <v/>
      </c>
    </row>
    <row r="153">
      <c r="A153" s="2" t="inlineStr">
        <is>
          <t>073 - Hart</t>
        </is>
      </c>
      <c r="B153" s="2" t="inlineStr">
        <is>
          <t>HART</t>
        </is>
      </c>
      <c r="C153" s="2" t="inlineStr">
        <is>
          <t>Diesel</t>
        </is>
      </c>
      <c r="D153" s="13">
        <f>IF($O153=1,SUMIFS(RATES!$E:$E,RATES!$A:$A,$A153,RATES!$B:$B,"&lt;="&amp;MonthStart,RATES!$C:$C,"&gt;="&amp;MonthEnd),0)</f>
        <v/>
      </c>
      <c r="E153" s="16">
        <f>ROUND(L153,0)</f>
        <v/>
      </c>
      <c r="F153" s="16">
        <f>ROUND(SUMIFS(TERSE!$AX$2:$AX$4001,TERSE!$AZ$2:$AZ$4001,$A153,TERSE!$AV$2:$AV$4001,$C153,TERSE!$AY$2:$AY$4001,""),0)</f>
        <v/>
      </c>
      <c r="G153" s="16">
        <f>E153-F153</f>
        <v/>
      </c>
      <c r="H153" s="7">
        <f>G153*IF($C153="Diesel",$C$2,$F$2)</f>
        <v/>
      </c>
      <c r="I153" s="7">
        <f>H153*D153</f>
        <v/>
      </c>
      <c r="J153" s="7">
        <f>SUMIFS(TERSE!$AB$2:$AB$4001,TERSE!$AZ$2:$AZ$4001,$A153,TERSE!$AV$2:$AV$4001,$C153,TERSE!$AY$2:$AY$4001,"")</f>
        <v/>
      </c>
      <c r="K153" s="7">
        <f>J153-I153</f>
        <v/>
      </c>
      <c r="L153" s="17">
        <f>SUMIFS(TERSE!$AW$2:$AW$4001,TERSE!$AZ$2:$AZ$4001,$A153,TERSE!$AV$2:$AV$4001,$C153,TERSE!$AY$2:$AY$4001,"")</f>
        <v/>
      </c>
      <c r="M153" s="2" t="inlineStr">
        <is>
          <t>2 - Diesel - Clear</t>
        </is>
      </c>
      <c r="N153" s="2" t="inlineStr">
        <is>
          <t>line 6</t>
        </is>
      </c>
      <c r="O153" s="2">
        <f>COUNTIFS(RATES!$A:$A,$A153,RATES!$B:$B,"&lt;="&amp;MonthStart,RATES!$C:$C,"&gt;="&amp;MonthEnd)</f>
        <v/>
      </c>
    </row>
    <row r="154">
      <c r="A154" s="2" t="inlineStr">
        <is>
          <t>073 - Hart</t>
        </is>
      </c>
      <c r="B154" s="2" t="inlineStr">
        <is>
          <t>HART</t>
        </is>
      </c>
      <c r="C154" s="2" t="inlineStr">
        <is>
          <t>Gas</t>
        </is>
      </c>
      <c r="D154" s="13">
        <f>IF($O154=1,SUMIFS(RATES!$E:$E,RATES!$A:$A,$A154,RATES!$B:$B,"&lt;="&amp;MonthStart,RATES!$C:$C,"&gt;="&amp;MonthEnd),0)</f>
        <v/>
      </c>
      <c r="E154" s="16">
        <f>ROUND(L154,0)</f>
        <v/>
      </c>
      <c r="F154" s="16">
        <f>ROUND(SUMIFS(TERSE!$AX$2:$AX$4001,TERSE!$AZ$2:$AZ$4001,$A154,TERSE!$AV$2:$AV$4001,$C154,TERSE!$AY$2:$AY$4001,""),0)</f>
        <v/>
      </c>
      <c r="G154" s="16">
        <f>E154-F154</f>
        <v/>
      </c>
      <c r="H154" s="7">
        <f>G154*IF($C154="Diesel",$C$2,$F$2)</f>
        <v/>
      </c>
      <c r="I154" s="7">
        <f>H154*D154</f>
        <v/>
      </c>
      <c r="J154" s="7">
        <f>SUMIFS(TERSE!$AB$2:$AB$4001,TERSE!$AZ$2:$AZ$4001,$A154,TERSE!$AV$2:$AV$4001,$C154,TERSE!$AY$2:$AY$4001,"")</f>
        <v/>
      </c>
      <c r="K154" s="7">
        <f>J154-I154</f>
        <v/>
      </c>
      <c r="L154" s="17">
        <f>SUMIFS(TERSE!$AW$2:$AW$4001,TERSE!$AZ$2:$AZ$4001,$A154,TERSE!$AV$2:$AV$4001,$C154,TERSE!$AY$2:$AY$4001,"")</f>
        <v/>
      </c>
      <c r="M154" s="2" t="inlineStr">
        <is>
          <t>1 - Gasoline</t>
        </is>
      </c>
      <c r="N154" s="2" t="inlineStr">
        <is>
          <t>line 6</t>
        </is>
      </c>
      <c r="O154" s="2">
        <f>COUNTIFS(RATES!$A:$A,$A154,RATES!$B:$B,"&lt;="&amp;MonthStart,RATES!$C:$C,"&gt;="&amp;MonthEnd)</f>
        <v/>
      </c>
    </row>
    <row r="155">
      <c r="A155" s="2" t="inlineStr">
        <is>
          <t>074 - Heard</t>
        </is>
      </c>
      <c r="B155" s="2" t="inlineStr">
        <is>
          <t>HEARD</t>
        </is>
      </c>
      <c r="C155" s="2" t="inlineStr">
        <is>
          <t>Diesel</t>
        </is>
      </c>
      <c r="D155" s="13">
        <f>IF($O155=1,SUMIFS(RATES!$E:$E,RATES!$A:$A,$A155,RATES!$B:$B,"&lt;="&amp;MonthStart,RATES!$C:$C,"&gt;="&amp;MonthEnd),0)</f>
        <v/>
      </c>
      <c r="E155" s="16">
        <f>ROUND(L155,0)</f>
        <v/>
      </c>
      <c r="F155" s="16">
        <f>ROUND(SUMIFS(TERSE!$AX$2:$AX$4001,TERSE!$AZ$2:$AZ$4001,$A155,TERSE!$AV$2:$AV$4001,$C155,TERSE!$AY$2:$AY$4001,""),0)</f>
        <v/>
      </c>
      <c r="G155" s="16">
        <f>E155-F155</f>
        <v/>
      </c>
      <c r="H155" s="7">
        <f>G155*IF($C155="Diesel",$C$2,$F$2)</f>
        <v/>
      </c>
      <c r="I155" s="7">
        <f>H155*D155</f>
        <v/>
      </c>
      <c r="J155" s="7">
        <f>SUMIFS(TERSE!$AB$2:$AB$4001,TERSE!$AZ$2:$AZ$4001,$A155,TERSE!$AV$2:$AV$4001,$C155,TERSE!$AY$2:$AY$4001,"")</f>
        <v/>
      </c>
      <c r="K155" s="7">
        <f>J155-I155</f>
        <v/>
      </c>
      <c r="L155" s="17">
        <f>SUMIFS(TERSE!$AW$2:$AW$4001,TERSE!$AZ$2:$AZ$4001,$A155,TERSE!$AV$2:$AV$4001,$C155,TERSE!$AY$2:$AY$4001,"")</f>
        <v/>
      </c>
      <c r="M155" s="2" t="inlineStr">
        <is>
          <t>2 - Diesel - Clear</t>
        </is>
      </c>
      <c r="N155" s="2" t="inlineStr">
        <is>
          <t>line 6</t>
        </is>
      </c>
      <c r="O155" s="2">
        <f>COUNTIFS(RATES!$A:$A,$A155,RATES!$B:$B,"&lt;="&amp;MonthStart,RATES!$C:$C,"&gt;="&amp;MonthEnd)</f>
        <v/>
      </c>
    </row>
    <row r="156">
      <c r="A156" s="2" t="inlineStr">
        <is>
          <t>074 - Heard</t>
        </is>
      </c>
      <c r="B156" s="2" t="inlineStr">
        <is>
          <t>HEARD</t>
        </is>
      </c>
      <c r="C156" s="2" t="inlineStr">
        <is>
          <t>Gas</t>
        </is>
      </c>
      <c r="D156" s="13">
        <f>IF($O156=1,SUMIFS(RATES!$E:$E,RATES!$A:$A,$A156,RATES!$B:$B,"&lt;="&amp;MonthStart,RATES!$C:$C,"&gt;="&amp;MonthEnd),0)</f>
        <v/>
      </c>
      <c r="E156" s="16">
        <f>ROUND(L156,0)</f>
        <v/>
      </c>
      <c r="F156" s="16">
        <f>ROUND(SUMIFS(TERSE!$AX$2:$AX$4001,TERSE!$AZ$2:$AZ$4001,$A156,TERSE!$AV$2:$AV$4001,$C156,TERSE!$AY$2:$AY$4001,""),0)</f>
        <v/>
      </c>
      <c r="G156" s="16">
        <f>E156-F156</f>
        <v/>
      </c>
      <c r="H156" s="7">
        <f>G156*IF($C156="Diesel",$C$2,$F$2)</f>
        <v/>
      </c>
      <c r="I156" s="7">
        <f>H156*D156</f>
        <v/>
      </c>
      <c r="J156" s="7">
        <f>SUMIFS(TERSE!$AB$2:$AB$4001,TERSE!$AZ$2:$AZ$4001,$A156,TERSE!$AV$2:$AV$4001,$C156,TERSE!$AY$2:$AY$4001,"")</f>
        <v/>
      </c>
      <c r="K156" s="7">
        <f>J156-I156</f>
        <v/>
      </c>
      <c r="L156" s="17">
        <f>SUMIFS(TERSE!$AW$2:$AW$4001,TERSE!$AZ$2:$AZ$4001,$A156,TERSE!$AV$2:$AV$4001,$C156,TERSE!$AY$2:$AY$4001,"")</f>
        <v/>
      </c>
      <c r="M156" s="2" t="inlineStr">
        <is>
          <t>1 - Gasoline</t>
        </is>
      </c>
      <c r="N156" s="2" t="inlineStr">
        <is>
          <t>line 6</t>
        </is>
      </c>
      <c r="O156" s="2">
        <f>COUNTIFS(RATES!$A:$A,$A156,RATES!$B:$B,"&lt;="&amp;MonthStart,RATES!$C:$C,"&gt;="&amp;MonthEnd)</f>
        <v/>
      </c>
    </row>
    <row r="157">
      <c r="A157" s="2" t="inlineStr">
        <is>
          <t>075TE - Henry (TSPLOST Exempt)</t>
        </is>
      </c>
      <c r="B157" s="2" t="inlineStr">
        <is>
          <t>HENRY</t>
        </is>
      </c>
      <c r="C157" s="2" t="inlineStr">
        <is>
          <t>Diesel</t>
        </is>
      </c>
      <c r="D157" s="13">
        <f>IF($O157=1,SUMIFS(RATES!$E:$E,RATES!$A:$A,$A157,RATES!$B:$B,"&lt;="&amp;MonthStart,RATES!$C:$C,"&gt;="&amp;MonthEnd),0)</f>
        <v/>
      </c>
      <c r="E157" s="16">
        <f>ROUND(L157,0)</f>
        <v/>
      </c>
      <c r="F157" s="16">
        <f>ROUND(SUMIFS(TERSE!$AX$2:$AX$4001,TERSE!$AZ$2:$AZ$4001,$A157,TERSE!$AV$2:$AV$4001,$C157,TERSE!$AY$2:$AY$4001,""),0)</f>
        <v/>
      </c>
      <c r="G157" s="16">
        <f>E157-F157</f>
        <v/>
      </c>
      <c r="H157" s="7">
        <f>G157*IF($C157="Diesel",$C$2,$F$2)</f>
        <v/>
      </c>
      <c r="I157" s="7">
        <f>H157*D157</f>
        <v/>
      </c>
      <c r="J157" s="7">
        <f>SUMIFS(TERSE!$AB$2:$AB$4001,TERSE!$AZ$2:$AZ$4001,$A157,TERSE!$AV$2:$AV$4001,$C157,TERSE!$AY$2:$AY$4001,"")</f>
        <v/>
      </c>
      <c r="K157" s="7">
        <f>J157-I157</f>
        <v/>
      </c>
      <c r="L157" s="17">
        <f>SUMIFS(TERSE!$AW$2:$AW$4001,TERSE!$AZ$2:$AZ$4001,$A157,TERSE!$AV$2:$AV$4001,$C157,TERSE!$AY$2:$AY$4001,"")</f>
        <v/>
      </c>
      <c r="M157" s="2" t="inlineStr">
        <is>
          <t>2 - Diesel - Clear</t>
        </is>
      </c>
      <c r="N157" s="2" t="inlineStr">
        <is>
          <t>line 6</t>
        </is>
      </c>
      <c r="O157" s="2">
        <f>COUNTIFS(RATES!$A:$A,$A157,RATES!$B:$B,"&lt;="&amp;MonthStart,RATES!$C:$C,"&gt;="&amp;MonthEnd)</f>
        <v/>
      </c>
    </row>
    <row r="158">
      <c r="A158" s="2" t="inlineStr">
        <is>
          <t>075TE - Henry (TSPLOST Exempt)</t>
        </is>
      </c>
      <c r="B158" s="2" t="inlineStr">
        <is>
          <t>HENRY</t>
        </is>
      </c>
      <c r="C158" s="2" t="inlineStr">
        <is>
          <t>Gas</t>
        </is>
      </c>
      <c r="D158" s="13">
        <f>IF($O158=1,SUMIFS(RATES!$E:$E,RATES!$A:$A,$A158,RATES!$B:$B,"&lt;="&amp;MonthStart,RATES!$C:$C,"&gt;="&amp;MonthEnd),0)</f>
        <v/>
      </c>
      <c r="E158" s="16">
        <f>ROUND(L158,0)</f>
        <v/>
      </c>
      <c r="F158" s="16">
        <f>ROUND(SUMIFS(TERSE!$AX$2:$AX$4001,TERSE!$AZ$2:$AZ$4001,$A158,TERSE!$AV$2:$AV$4001,$C158,TERSE!$AY$2:$AY$4001,""),0)</f>
        <v/>
      </c>
      <c r="G158" s="16">
        <f>E158-F158</f>
        <v/>
      </c>
      <c r="H158" s="7">
        <f>G158*IF($C158="Diesel",$C$2,$F$2)</f>
        <v/>
      </c>
      <c r="I158" s="7">
        <f>H158*D158</f>
        <v/>
      </c>
      <c r="J158" s="7">
        <f>SUMIFS(TERSE!$AB$2:$AB$4001,TERSE!$AZ$2:$AZ$4001,$A158,TERSE!$AV$2:$AV$4001,$C158,TERSE!$AY$2:$AY$4001,"")</f>
        <v/>
      </c>
      <c r="K158" s="7">
        <f>J158-I158</f>
        <v/>
      </c>
      <c r="L158" s="17">
        <f>SUMIFS(TERSE!$AW$2:$AW$4001,TERSE!$AZ$2:$AZ$4001,$A158,TERSE!$AV$2:$AV$4001,$C158,TERSE!$AY$2:$AY$4001,"")</f>
        <v/>
      </c>
      <c r="M158" s="2" t="inlineStr">
        <is>
          <t>1 - Gasoline</t>
        </is>
      </c>
      <c r="N158" s="2" t="inlineStr">
        <is>
          <t>line 6</t>
        </is>
      </c>
      <c r="O158" s="2">
        <f>COUNTIFS(RATES!$A:$A,$A158,RATES!$B:$B,"&lt;="&amp;MonthStart,RATES!$C:$C,"&gt;="&amp;MonthEnd)</f>
        <v/>
      </c>
    </row>
    <row r="159">
      <c r="A159" s="2" t="inlineStr">
        <is>
          <t>076 - Houston</t>
        </is>
      </c>
      <c r="B159" s="2" t="inlineStr">
        <is>
          <t>HOUSTON</t>
        </is>
      </c>
      <c r="C159" s="2" t="inlineStr">
        <is>
          <t>Diesel</t>
        </is>
      </c>
      <c r="D159" s="13">
        <f>IF($O159=1,SUMIFS(RATES!$E:$E,RATES!$A:$A,$A159,RATES!$B:$B,"&lt;="&amp;MonthStart,RATES!$C:$C,"&gt;="&amp;MonthEnd),0)</f>
        <v/>
      </c>
      <c r="E159" s="16">
        <f>ROUND(L159,0)</f>
        <v/>
      </c>
      <c r="F159" s="16">
        <f>ROUND(SUMIFS(TERSE!$AX$2:$AX$4001,TERSE!$AZ$2:$AZ$4001,$A159,TERSE!$AV$2:$AV$4001,$C159,TERSE!$AY$2:$AY$4001,""),0)</f>
        <v/>
      </c>
      <c r="G159" s="16">
        <f>E159-F159</f>
        <v/>
      </c>
      <c r="H159" s="7">
        <f>G159*IF($C159="Diesel",$C$2,$F$2)</f>
        <v/>
      </c>
      <c r="I159" s="7">
        <f>H159*D159</f>
        <v/>
      </c>
      <c r="J159" s="7">
        <f>SUMIFS(TERSE!$AB$2:$AB$4001,TERSE!$AZ$2:$AZ$4001,$A159,TERSE!$AV$2:$AV$4001,$C159,TERSE!$AY$2:$AY$4001,"")</f>
        <v/>
      </c>
      <c r="K159" s="7">
        <f>J159-I159</f>
        <v/>
      </c>
      <c r="L159" s="17">
        <f>SUMIFS(TERSE!$AW$2:$AW$4001,TERSE!$AZ$2:$AZ$4001,$A159,TERSE!$AV$2:$AV$4001,$C159,TERSE!$AY$2:$AY$4001,"")</f>
        <v/>
      </c>
      <c r="M159" s="2" t="inlineStr">
        <is>
          <t>2 - Diesel - Clear</t>
        </is>
      </c>
      <c r="N159" s="2" t="inlineStr">
        <is>
          <t>line 6</t>
        </is>
      </c>
      <c r="O159" s="2">
        <f>COUNTIFS(RATES!$A:$A,$A159,RATES!$B:$B,"&lt;="&amp;MonthStart,RATES!$C:$C,"&gt;="&amp;MonthEnd)</f>
        <v/>
      </c>
    </row>
    <row r="160">
      <c r="A160" s="2" t="inlineStr">
        <is>
          <t>076 - Houston</t>
        </is>
      </c>
      <c r="B160" s="2" t="inlineStr">
        <is>
          <t>HOUSTON</t>
        </is>
      </c>
      <c r="C160" s="2" t="inlineStr">
        <is>
          <t>Gas</t>
        </is>
      </c>
      <c r="D160" s="13">
        <f>IF($O160=1,SUMIFS(RATES!$E:$E,RATES!$A:$A,$A160,RATES!$B:$B,"&lt;="&amp;MonthStart,RATES!$C:$C,"&gt;="&amp;MonthEnd),0)</f>
        <v/>
      </c>
      <c r="E160" s="16">
        <f>ROUND(L160,0)</f>
        <v/>
      </c>
      <c r="F160" s="16">
        <f>ROUND(SUMIFS(TERSE!$AX$2:$AX$4001,TERSE!$AZ$2:$AZ$4001,$A160,TERSE!$AV$2:$AV$4001,$C160,TERSE!$AY$2:$AY$4001,""),0)</f>
        <v/>
      </c>
      <c r="G160" s="16">
        <f>E160-F160</f>
        <v/>
      </c>
      <c r="H160" s="7">
        <f>G160*IF($C160="Diesel",$C$2,$F$2)</f>
        <v/>
      </c>
      <c r="I160" s="7">
        <f>H160*D160</f>
        <v/>
      </c>
      <c r="J160" s="7">
        <f>SUMIFS(TERSE!$AB$2:$AB$4001,TERSE!$AZ$2:$AZ$4001,$A160,TERSE!$AV$2:$AV$4001,$C160,TERSE!$AY$2:$AY$4001,"")</f>
        <v/>
      </c>
      <c r="K160" s="7">
        <f>J160-I160</f>
        <v/>
      </c>
      <c r="L160" s="17">
        <f>SUMIFS(TERSE!$AW$2:$AW$4001,TERSE!$AZ$2:$AZ$4001,$A160,TERSE!$AV$2:$AV$4001,$C160,TERSE!$AY$2:$AY$4001,"")</f>
        <v/>
      </c>
      <c r="M160" s="2" t="inlineStr">
        <is>
          <t>1 - Gasoline</t>
        </is>
      </c>
      <c r="N160" s="2" t="inlineStr">
        <is>
          <t>line 6</t>
        </is>
      </c>
      <c r="O160" s="2">
        <f>COUNTIFS(RATES!$A:$A,$A160,RATES!$B:$B,"&lt;="&amp;MonthStart,RATES!$C:$C,"&gt;="&amp;MonthEnd)</f>
        <v/>
      </c>
    </row>
    <row r="161">
      <c r="A161" s="2" t="inlineStr">
        <is>
          <t>077TE - Irwin (TSPLOST Exempt)</t>
        </is>
      </c>
      <c r="B161" s="2" t="inlineStr">
        <is>
          <t>IRWIN</t>
        </is>
      </c>
      <c r="C161" s="2" t="inlineStr">
        <is>
          <t>Diesel</t>
        </is>
      </c>
      <c r="D161" s="13">
        <f>IF($O161=1,SUMIFS(RATES!$E:$E,RATES!$A:$A,$A161,RATES!$B:$B,"&lt;="&amp;MonthStart,RATES!$C:$C,"&gt;="&amp;MonthEnd),0)</f>
        <v/>
      </c>
      <c r="E161" s="16">
        <f>ROUND(L161,0)</f>
        <v/>
      </c>
      <c r="F161" s="16">
        <f>ROUND(SUMIFS(TERSE!$AX$2:$AX$4001,TERSE!$AZ$2:$AZ$4001,$A161,TERSE!$AV$2:$AV$4001,$C161,TERSE!$AY$2:$AY$4001,""),0)</f>
        <v/>
      </c>
      <c r="G161" s="16">
        <f>E161-F161</f>
        <v/>
      </c>
      <c r="H161" s="7">
        <f>G161*IF($C161="Diesel",$C$2,$F$2)</f>
        <v/>
      </c>
      <c r="I161" s="7">
        <f>H161*D161</f>
        <v/>
      </c>
      <c r="J161" s="7">
        <f>SUMIFS(TERSE!$AB$2:$AB$4001,TERSE!$AZ$2:$AZ$4001,$A161,TERSE!$AV$2:$AV$4001,$C161,TERSE!$AY$2:$AY$4001,"")</f>
        <v/>
      </c>
      <c r="K161" s="7">
        <f>J161-I161</f>
        <v/>
      </c>
      <c r="L161" s="17">
        <f>SUMIFS(TERSE!$AW$2:$AW$4001,TERSE!$AZ$2:$AZ$4001,$A161,TERSE!$AV$2:$AV$4001,$C161,TERSE!$AY$2:$AY$4001,"")</f>
        <v/>
      </c>
      <c r="M161" s="2" t="inlineStr">
        <is>
          <t>2 - Diesel - Clear</t>
        </is>
      </c>
      <c r="N161" s="2" t="inlineStr">
        <is>
          <t>line 6</t>
        </is>
      </c>
      <c r="O161" s="2">
        <f>COUNTIFS(RATES!$A:$A,$A161,RATES!$B:$B,"&lt;="&amp;MonthStart,RATES!$C:$C,"&gt;="&amp;MonthEnd)</f>
        <v/>
      </c>
    </row>
    <row r="162">
      <c r="A162" s="2" t="inlineStr">
        <is>
          <t>077TE - Irwin (TSPLOST Exempt)</t>
        </is>
      </c>
      <c r="B162" s="2" t="inlineStr">
        <is>
          <t>IRWIN</t>
        </is>
      </c>
      <c r="C162" s="2" t="inlineStr">
        <is>
          <t>Gas</t>
        </is>
      </c>
      <c r="D162" s="13">
        <f>IF($O162=1,SUMIFS(RATES!$E:$E,RATES!$A:$A,$A162,RATES!$B:$B,"&lt;="&amp;MonthStart,RATES!$C:$C,"&gt;="&amp;MonthEnd),0)</f>
        <v/>
      </c>
      <c r="E162" s="16">
        <f>ROUND(L162,0)</f>
        <v/>
      </c>
      <c r="F162" s="16">
        <f>ROUND(SUMIFS(TERSE!$AX$2:$AX$4001,TERSE!$AZ$2:$AZ$4001,$A162,TERSE!$AV$2:$AV$4001,$C162,TERSE!$AY$2:$AY$4001,""),0)</f>
        <v/>
      </c>
      <c r="G162" s="16">
        <f>E162-F162</f>
        <v/>
      </c>
      <c r="H162" s="7">
        <f>G162*IF($C162="Diesel",$C$2,$F$2)</f>
        <v/>
      </c>
      <c r="I162" s="7">
        <f>H162*D162</f>
        <v/>
      </c>
      <c r="J162" s="7">
        <f>SUMIFS(TERSE!$AB$2:$AB$4001,TERSE!$AZ$2:$AZ$4001,$A162,TERSE!$AV$2:$AV$4001,$C162,TERSE!$AY$2:$AY$4001,"")</f>
        <v/>
      </c>
      <c r="K162" s="7">
        <f>J162-I162</f>
        <v/>
      </c>
      <c r="L162" s="17">
        <f>SUMIFS(TERSE!$AW$2:$AW$4001,TERSE!$AZ$2:$AZ$4001,$A162,TERSE!$AV$2:$AV$4001,$C162,TERSE!$AY$2:$AY$4001,"")</f>
        <v/>
      </c>
      <c r="M162" s="2" t="inlineStr">
        <is>
          <t>1 - Gasoline</t>
        </is>
      </c>
      <c r="N162" s="2" t="inlineStr">
        <is>
          <t>line 6</t>
        </is>
      </c>
      <c r="O162" s="2">
        <f>COUNTIFS(RATES!$A:$A,$A162,RATES!$B:$B,"&lt;="&amp;MonthStart,RATES!$C:$C,"&gt;="&amp;MonthEnd)</f>
        <v/>
      </c>
    </row>
    <row r="163">
      <c r="A163" s="2" t="inlineStr">
        <is>
          <t>078TE - Jackson (TSPLOST Exempt)</t>
        </is>
      </c>
      <c r="B163" s="2" t="inlineStr">
        <is>
          <t>JACKSON</t>
        </is>
      </c>
      <c r="C163" s="2" t="inlineStr">
        <is>
          <t>Diesel</t>
        </is>
      </c>
      <c r="D163" s="13">
        <f>IF($O163=1,SUMIFS(RATES!$E:$E,RATES!$A:$A,$A163,RATES!$B:$B,"&lt;="&amp;MonthStart,RATES!$C:$C,"&gt;="&amp;MonthEnd),0)</f>
        <v/>
      </c>
      <c r="E163" s="16">
        <f>ROUND(L163,0)</f>
        <v/>
      </c>
      <c r="F163" s="16">
        <f>ROUND(SUMIFS(TERSE!$AX$2:$AX$4001,TERSE!$AZ$2:$AZ$4001,$A163,TERSE!$AV$2:$AV$4001,$C163,TERSE!$AY$2:$AY$4001,""),0)</f>
        <v/>
      </c>
      <c r="G163" s="16">
        <f>E163-F163</f>
        <v/>
      </c>
      <c r="H163" s="7">
        <f>G163*IF($C163="Diesel",$C$2,$F$2)</f>
        <v/>
      </c>
      <c r="I163" s="7">
        <f>H163*D163</f>
        <v/>
      </c>
      <c r="J163" s="7">
        <f>SUMIFS(TERSE!$AB$2:$AB$4001,TERSE!$AZ$2:$AZ$4001,$A163,TERSE!$AV$2:$AV$4001,$C163,TERSE!$AY$2:$AY$4001,"")</f>
        <v/>
      </c>
      <c r="K163" s="7">
        <f>J163-I163</f>
        <v/>
      </c>
      <c r="L163" s="17">
        <f>SUMIFS(TERSE!$AW$2:$AW$4001,TERSE!$AZ$2:$AZ$4001,$A163,TERSE!$AV$2:$AV$4001,$C163,TERSE!$AY$2:$AY$4001,"")</f>
        <v/>
      </c>
      <c r="M163" s="2" t="inlineStr">
        <is>
          <t>2 - Diesel - Clear</t>
        </is>
      </c>
      <c r="N163" s="2" t="inlineStr">
        <is>
          <t>line 6</t>
        </is>
      </c>
      <c r="O163" s="2">
        <f>COUNTIFS(RATES!$A:$A,$A163,RATES!$B:$B,"&lt;="&amp;MonthStart,RATES!$C:$C,"&gt;="&amp;MonthEnd)</f>
        <v/>
      </c>
    </row>
    <row r="164">
      <c r="A164" s="2" t="inlineStr">
        <is>
          <t>078TE - Jackson (TSPLOST Exempt)</t>
        </is>
      </c>
      <c r="B164" s="2" t="inlineStr">
        <is>
          <t>JACKSON</t>
        </is>
      </c>
      <c r="C164" s="2" t="inlineStr">
        <is>
          <t>Gas</t>
        </is>
      </c>
      <c r="D164" s="13">
        <f>IF($O164=1,SUMIFS(RATES!$E:$E,RATES!$A:$A,$A164,RATES!$B:$B,"&lt;="&amp;MonthStart,RATES!$C:$C,"&gt;="&amp;MonthEnd),0)</f>
        <v/>
      </c>
      <c r="E164" s="16">
        <f>ROUND(L164,0)</f>
        <v/>
      </c>
      <c r="F164" s="16">
        <f>ROUND(SUMIFS(TERSE!$AX$2:$AX$4001,TERSE!$AZ$2:$AZ$4001,$A164,TERSE!$AV$2:$AV$4001,$C164,TERSE!$AY$2:$AY$4001,""),0)</f>
        <v/>
      </c>
      <c r="G164" s="16">
        <f>E164-F164</f>
        <v/>
      </c>
      <c r="H164" s="7">
        <f>G164*IF($C164="Diesel",$C$2,$F$2)</f>
        <v/>
      </c>
      <c r="I164" s="7">
        <f>H164*D164</f>
        <v/>
      </c>
      <c r="J164" s="7">
        <f>SUMIFS(TERSE!$AB$2:$AB$4001,TERSE!$AZ$2:$AZ$4001,$A164,TERSE!$AV$2:$AV$4001,$C164,TERSE!$AY$2:$AY$4001,"")</f>
        <v/>
      </c>
      <c r="K164" s="7">
        <f>J164-I164</f>
        <v/>
      </c>
      <c r="L164" s="17">
        <f>SUMIFS(TERSE!$AW$2:$AW$4001,TERSE!$AZ$2:$AZ$4001,$A164,TERSE!$AV$2:$AV$4001,$C164,TERSE!$AY$2:$AY$4001,"")</f>
        <v/>
      </c>
      <c r="M164" s="2" t="inlineStr">
        <is>
          <t>1 - Gasoline</t>
        </is>
      </c>
      <c r="N164" s="2" t="inlineStr">
        <is>
          <t>line 6</t>
        </is>
      </c>
      <c r="O164" s="2">
        <f>COUNTIFS(RATES!$A:$A,$A164,RATES!$B:$B,"&lt;="&amp;MonthStart,RATES!$C:$C,"&gt;="&amp;MonthEnd)</f>
        <v/>
      </c>
    </row>
    <row r="165">
      <c r="A165" s="2" t="inlineStr">
        <is>
          <t>079 - Jasper</t>
        </is>
      </c>
      <c r="B165" s="2" t="inlineStr">
        <is>
          <t>JASPER</t>
        </is>
      </c>
      <c r="C165" s="2" t="inlineStr">
        <is>
          <t>Diesel</t>
        </is>
      </c>
      <c r="D165" s="13">
        <f>IF($O165=1,SUMIFS(RATES!$E:$E,RATES!$A:$A,$A165,RATES!$B:$B,"&lt;="&amp;MonthStart,RATES!$C:$C,"&gt;="&amp;MonthEnd),0)</f>
        <v/>
      </c>
      <c r="E165" s="16">
        <f>ROUND(L165,0)</f>
        <v/>
      </c>
      <c r="F165" s="16">
        <f>ROUND(SUMIFS(TERSE!$AX$2:$AX$4001,TERSE!$AZ$2:$AZ$4001,$A165,TERSE!$AV$2:$AV$4001,$C165,TERSE!$AY$2:$AY$4001,""),0)</f>
        <v/>
      </c>
      <c r="G165" s="16">
        <f>E165-F165</f>
        <v/>
      </c>
      <c r="H165" s="7">
        <f>G165*IF($C165="Diesel",$C$2,$F$2)</f>
        <v/>
      </c>
      <c r="I165" s="7">
        <f>H165*D165</f>
        <v/>
      </c>
      <c r="J165" s="7">
        <f>SUMIFS(TERSE!$AB$2:$AB$4001,TERSE!$AZ$2:$AZ$4001,$A165,TERSE!$AV$2:$AV$4001,$C165,TERSE!$AY$2:$AY$4001,"")</f>
        <v/>
      </c>
      <c r="K165" s="7">
        <f>J165-I165</f>
        <v/>
      </c>
      <c r="L165" s="17">
        <f>SUMIFS(TERSE!$AW$2:$AW$4001,TERSE!$AZ$2:$AZ$4001,$A165,TERSE!$AV$2:$AV$4001,$C165,TERSE!$AY$2:$AY$4001,"")</f>
        <v/>
      </c>
      <c r="M165" s="2" t="inlineStr">
        <is>
          <t>2 - Diesel - Clear</t>
        </is>
      </c>
      <c r="N165" s="2" t="inlineStr">
        <is>
          <t>line 6</t>
        </is>
      </c>
      <c r="O165" s="2">
        <f>COUNTIFS(RATES!$A:$A,$A165,RATES!$B:$B,"&lt;="&amp;MonthStart,RATES!$C:$C,"&gt;="&amp;MonthEnd)</f>
        <v/>
      </c>
    </row>
    <row r="166">
      <c r="A166" s="2" t="inlineStr">
        <is>
          <t>079 - Jasper</t>
        </is>
      </c>
      <c r="B166" s="2" t="inlineStr">
        <is>
          <t>JASPER</t>
        </is>
      </c>
      <c r="C166" s="2" t="inlineStr">
        <is>
          <t>Gas</t>
        </is>
      </c>
      <c r="D166" s="13">
        <f>IF($O166=1,SUMIFS(RATES!$E:$E,RATES!$A:$A,$A166,RATES!$B:$B,"&lt;="&amp;MonthStart,RATES!$C:$C,"&gt;="&amp;MonthEnd),0)</f>
        <v/>
      </c>
      <c r="E166" s="16">
        <f>ROUND(L166,0)</f>
        <v/>
      </c>
      <c r="F166" s="16">
        <f>ROUND(SUMIFS(TERSE!$AX$2:$AX$4001,TERSE!$AZ$2:$AZ$4001,$A166,TERSE!$AV$2:$AV$4001,$C166,TERSE!$AY$2:$AY$4001,""),0)</f>
        <v/>
      </c>
      <c r="G166" s="16">
        <f>E166-F166</f>
        <v/>
      </c>
      <c r="H166" s="7">
        <f>G166*IF($C166="Diesel",$C$2,$F$2)</f>
        <v/>
      </c>
      <c r="I166" s="7">
        <f>H166*D166</f>
        <v/>
      </c>
      <c r="J166" s="7">
        <f>SUMIFS(TERSE!$AB$2:$AB$4001,TERSE!$AZ$2:$AZ$4001,$A166,TERSE!$AV$2:$AV$4001,$C166,TERSE!$AY$2:$AY$4001,"")</f>
        <v/>
      </c>
      <c r="K166" s="7">
        <f>J166-I166</f>
        <v/>
      </c>
      <c r="L166" s="17">
        <f>SUMIFS(TERSE!$AW$2:$AW$4001,TERSE!$AZ$2:$AZ$4001,$A166,TERSE!$AV$2:$AV$4001,$C166,TERSE!$AY$2:$AY$4001,"")</f>
        <v/>
      </c>
      <c r="M166" s="2" t="inlineStr">
        <is>
          <t>1 - Gasoline</t>
        </is>
      </c>
      <c r="N166" s="2" t="inlineStr">
        <is>
          <t>line 6</t>
        </is>
      </c>
      <c r="O166" s="2">
        <f>COUNTIFS(RATES!$A:$A,$A166,RATES!$B:$B,"&lt;="&amp;MonthStart,RATES!$C:$C,"&gt;="&amp;MonthEnd)</f>
        <v/>
      </c>
    </row>
    <row r="167">
      <c r="A167" s="2" t="inlineStr">
        <is>
          <t>080TE - Jeff Davis (TSPLOST Exempt)</t>
        </is>
      </c>
      <c r="B167" s="2" t="inlineStr">
        <is>
          <t>JEFF DAVIS</t>
        </is>
      </c>
      <c r="C167" s="2" t="inlineStr">
        <is>
          <t>Diesel</t>
        </is>
      </c>
      <c r="D167" s="13">
        <f>IF($O167=1,SUMIFS(RATES!$E:$E,RATES!$A:$A,$A167,RATES!$B:$B,"&lt;="&amp;MonthStart,RATES!$C:$C,"&gt;="&amp;MonthEnd),0)</f>
        <v/>
      </c>
      <c r="E167" s="16">
        <f>ROUND(L167,0)</f>
        <v/>
      </c>
      <c r="F167" s="16">
        <f>ROUND(SUMIFS(TERSE!$AX$2:$AX$4001,TERSE!$AZ$2:$AZ$4001,$A167,TERSE!$AV$2:$AV$4001,$C167,TERSE!$AY$2:$AY$4001,""),0)</f>
        <v/>
      </c>
      <c r="G167" s="16">
        <f>E167-F167</f>
        <v/>
      </c>
      <c r="H167" s="7">
        <f>G167*IF($C167="Diesel",$C$2,$F$2)</f>
        <v/>
      </c>
      <c r="I167" s="7">
        <f>H167*D167</f>
        <v/>
      </c>
      <c r="J167" s="7">
        <f>SUMIFS(TERSE!$AB$2:$AB$4001,TERSE!$AZ$2:$AZ$4001,$A167,TERSE!$AV$2:$AV$4001,$C167,TERSE!$AY$2:$AY$4001,"")</f>
        <v/>
      </c>
      <c r="K167" s="7">
        <f>J167-I167</f>
        <v/>
      </c>
      <c r="L167" s="17">
        <f>SUMIFS(TERSE!$AW$2:$AW$4001,TERSE!$AZ$2:$AZ$4001,$A167,TERSE!$AV$2:$AV$4001,$C167,TERSE!$AY$2:$AY$4001,"")</f>
        <v/>
      </c>
      <c r="M167" s="2" t="inlineStr">
        <is>
          <t>2 - Diesel - Clear</t>
        </is>
      </c>
      <c r="N167" s="2" t="inlineStr">
        <is>
          <t>line 6</t>
        </is>
      </c>
      <c r="O167" s="2">
        <f>COUNTIFS(RATES!$A:$A,$A167,RATES!$B:$B,"&lt;="&amp;MonthStart,RATES!$C:$C,"&gt;="&amp;MonthEnd)</f>
        <v/>
      </c>
    </row>
    <row r="168">
      <c r="A168" s="2" t="inlineStr">
        <is>
          <t>080TE - Jeff Davis (TSPLOST Exempt)</t>
        </is>
      </c>
      <c r="B168" s="2" t="inlineStr">
        <is>
          <t>JEFF DAVIS</t>
        </is>
      </c>
      <c r="C168" s="2" t="inlineStr">
        <is>
          <t>Gas</t>
        </is>
      </c>
      <c r="D168" s="13">
        <f>IF($O168=1,SUMIFS(RATES!$E:$E,RATES!$A:$A,$A168,RATES!$B:$B,"&lt;="&amp;MonthStart,RATES!$C:$C,"&gt;="&amp;MonthEnd),0)</f>
        <v/>
      </c>
      <c r="E168" s="16">
        <f>ROUND(L168,0)</f>
        <v/>
      </c>
      <c r="F168" s="16">
        <f>ROUND(SUMIFS(TERSE!$AX$2:$AX$4001,TERSE!$AZ$2:$AZ$4001,$A168,TERSE!$AV$2:$AV$4001,$C168,TERSE!$AY$2:$AY$4001,""),0)</f>
        <v/>
      </c>
      <c r="G168" s="16">
        <f>E168-F168</f>
        <v/>
      </c>
      <c r="H168" s="7">
        <f>G168*IF($C168="Diesel",$C$2,$F$2)</f>
        <v/>
      </c>
      <c r="I168" s="7">
        <f>H168*D168</f>
        <v/>
      </c>
      <c r="J168" s="7">
        <f>SUMIFS(TERSE!$AB$2:$AB$4001,TERSE!$AZ$2:$AZ$4001,$A168,TERSE!$AV$2:$AV$4001,$C168,TERSE!$AY$2:$AY$4001,"")</f>
        <v/>
      </c>
      <c r="K168" s="7">
        <f>J168-I168</f>
        <v/>
      </c>
      <c r="L168" s="17">
        <f>SUMIFS(TERSE!$AW$2:$AW$4001,TERSE!$AZ$2:$AZ$4001,$A168,TERSE!$AV$2:$AV$4001,$C168,TERSE!$AY$2:$AY$4001,"")</f>
        <v/>
      </c>
      <c r="M168" s="2" t="inlineStr">
        <is>
          <t>1 - Gasoline</t>
        </is>
      </c>
      <c r="N168" s="2" t="inlineStr">
        <is>
          <t>line 6</t>
        </is>
      </c>
      <c r="O168" s="2">
        <f>COUNTIFS(RATES!$A:$A,$A168,RATES!$B:$B,"&lt;="&amp;MonthStart,RATES!$C:$C,"&gt;="&amp;MonthEnd)</f>
        <v/>
      </c>
    </row>
    <row r="169">
      <c r="A169" s="2" t="inlineStr">
        <is>
          <t>081TE - Jefferson (TSPLOST Exempt)</t>
        </is>
      </c>
      <c r="B169" s="2" t="inlineStr">
        <is>
          <t>JEFFERSON</t>
        </is>
      </c>
      <c r="C169" s="2" t="inlineStr">
        <is>
          <t>Diesel</t>
        </is>
      </c>
      <c r="D169" s="13">
        <f>IF($O169=1,SUMIFS(RATES!$E:$E,RATES!$A:$A,$A169,RATES!$B:$B,"&lt;="&amp;MonthStart,RATES!$C:$C,"&gt;="&amp;MonthEnd),0)</f>
        <v/>
      </c>
      <c r="E169" s="16">
        <f>ROUND(L169,0)</f>
        <v/>
      </c>
      <c r="F169" s="16">
        <f>ROUND(SUMIFS(TERSE!$AX$2:$AX$4001,TERSE!$AZ$2:$AZ$4001,$A169,TERSE!$AV$2:$AV$4001,$C169,TERSE!$AY$2:$AY$4001,""),0)</f>
        <v/>
      </c>
      <c r="G169" s="16">
        <f>E169-F169</f>
        <v/>
      </c>
      <c r="H169" s="7">
        <f>G169*IF($C169="Diesel",$C$2,$F$2)</f>
        <v/>
      </c>
      <c r="I169" s="7">
        <f>H169*D169</f>
        <v/>
      </c>
      <c r="J169" s="7">
        <f>SUMIFS(TERSE!$AB$2:$AB$4001,TERSE!$AZ$2:$AZ$4001,$A169,TERSE!$AV$2:$AV$4001,$C169,TERSE!$AY$2:$AY$4001,"")</f>
        <v/>
      </c>
      <c r="K169" s="7">
        <f>J169-I169</f>
        <v/>
      </c>
      <c r="L169" s="17">
        <f>SUMIFS(TERSE!$AW$2:$AW$4001,TERSE!$AZ$2:$AZ$4001,$A169,TERSE!$AV$2:$AV$4001,$C169,TERSE!$AY$2:$AY$4001,"")</f>
        <v/>
      </c>
      <c r="M169" s="2" t="inlineStr">
        <is>
          <t>2 - Diesel - Clear</t>
        </is>
      </c>
      <c r="N169" s="2" t="inlineStr">
        <is>
          <t>line 6</t>
        </is>
      </c>
      <c r="O169" s="2">
        <f>COUNTIFS(RATES!$A:$A,$A169,RATES!$B:$B,"&lt;="&amp;MonthStart,RATES!$C:$C,"&gt;="&amp;MonthEnd)</f>
        <v/>
      </c>
    </row>
    <row r="170">
      <c r="A170" s="2" t="inlineStr">
        <is>
          <t>081TE - Jefferson (TSPLOST Exempt)</t>
        </is>
      </c>
      <c r="B170" s="2" t="inlineStr">
        <is>
          <t>JEFFERSON</t>
        </is>
      </c>
      <c r="C170" s="2" t="inlineStr">
        <is>
          <t>Gas</t>
        </is>
      </c>
      <c r="D170" s="13">
        <f>IF($O170=1,SUMIFS(RATES!$E:$E,RATES!$A:$A,$A170,RATES!$B:$B,"&lt;="&amp;MonthStart,RATES!$C:$C,"&gt;="&amp;MonthEnd),0)</f>
        <v/>
      </c>
      <c r="E170" s="16">
        <f>ROUND(L170,0)</f>
        <v/>
      </c>
      <c r="F170" s="16">
        <f>ROUND(SUMIFS(TERSE!$AX$2:$AX$4001,TERSE!$AZ$2:$AZ$4001,$A170,TERSE!$AV$2:$AV$4001,$C170,TERSE!$AY$2:$AY$4001,""),0)</f>
        <v/>
      </c>
      <c r="G170" s="16">
        <f>E170-F170</f>
        <v/>
      </c>
      <c r="H170" s="7">
        <f>G170*IF($C170="Diesel",$C$2,$F$2)</f>
        <v/>
      </c>
      <c r="I170" s="7">
        <f>H170*D170</f>
        <v/>
      </c>
      <c r="J170" s="7">
        <f>SUMIFS(TERSE!$AB$2:$AB$4001,TERSE!$AZ$2:$AZ$4001,$A170,TERSE!$AV$2:$AV$4001,$C170,TERSE!$AY$2:$AY$4001,"")</f>
        <v/>
      </c>
      <c r="K170" s="7">
        <f>J170-I170</f>
        <v/>
      </c>
      <c r="L170" s="17">
        <f>SUMIFS(TERSE!$AW$2:$AW$4001,TERSE!$AZ$2:$AZ$4001,$A170,TERSE!$AV$2:$AV$4001,$C170,TERSE!$AY$2:$AY$4001,"")</f>
        <v/>
      </c>
      <c r="M170" s="2" t="inlineStr">
        <is>
          <t>1 - Gasoline</t>
        </is>
      </c>
      <c r="N170" s="2" t="inlineStr">
        <is>
          <t>line 6</t>
        </is>
      </c>
      <c r="O170" s="2">
        <f>COUNTIFS(RATES!$A:$A,$A170,RATES!$B:$B,"&lt;="&amp;MonthStart,RATES!$C:$C,"&gt;="&amp;MonthEnd)</f>
        <v/>
      </c>
    </row>
    <row r="171">
      <c r="A171" s="2" t="inlineStr">
        <is>
          <t>082TE - Jenkins (TSPLOST Exempt)</t>
        </is>
      </c>
      <c r="B171" s="2" t="inlineStr">
        <is>
          <t>JENKINS</t>
        </is>
      </c>
      <c r="C171" s="2" t="inlineStr">
        <is>
          <t>Diesel</t>
        </is>
      </c>
      <c r="D171" s="13">
        <f>IF($O171=1,SUMIFS(RATES!$E:$E,RATES!$A:$A,$A171,RATES!$B:$B,"&lt;="&amp;MonthStart,RATES!$C:$C,"&gt;="&amp;MonthEnd),0)</f>
        <v/>
      </c>
      <c r="E171" s="16">
        <f>ROUND(L171,0)</f>
        <v/>
      </c>
      <c r="F171" s="16">
        <f>ROUND(SUMIFS(TERSE!$AX$2:$AX$4001,TERSE!$AZ$2:$AZ$4001,$A171,TERSE!$AV$2:$AV$4001,$C171,TERSE!$AY$2:$AY$4001,""),0)</f>
        <v/>
      </c>
      <c r="G171" s="16">
        <f>E171-F171</f>
        <v/>
      </c>
      <c r="H171" s="7">
        <f>G171*IF($C171="Diesel",$C$2,$F$2)</f>
        <v/>
      </c>
      <c r="I171" s="7">
        <f>H171*D171</f>
        <v/>
      </c>
      <c r="J171" s="7">
        <f>SUMIFS(TERSE!$AB$2:$AB$4001,TERSE!$AZ$2:$AZ$4001,$A171,TERSE!$AV$2:$AV$4001,$C171,TERSE!$AY$2:$AY$4001,"")</f>
        <v/>
      </c>
      <c r="K171" s="7">
        <f>J171-I171</f>
        <v/>
      </c>
      <c r="L171" s="17">
        <f>SUMIFS(TERSE!$AW$2:$AW$4001,TERSE!$AZ$2:$AZ$4001,$A171,TERSE!$AV$2:$AV$4001,$C171,TERSE!$AY$2:$AY$4001,"")</f>
        <v/>
      </c>
      <c r="M171" s="2" t="inlineStr">
        <is>
          <t>2 - Diesel - Clear</t>
        </is>
      </c>
      <c r="N171" s="2" t="inlineStr">
        <is>
          <t>line 6</t>
        </is>
      </c>
      <c r="O171" s="2">
        <f>COUNTIFS(RATES!$A:$A,$A171,RATES!$B:$B,"&lt;="&amp;MonthStart,RATES!$C:$C,"&gt;="&amp;MonthEnd)</f>
        <v/>
      </c>
    </row>
    <row r="172">
      <c r="A172" s="2" t="inlineStr">
        <is>
          <t>082TE - Jenkins (TSPLOST Exempt)</t>
        </is>
      </c>
      <c r="B172" s="2" t="inlineStr">
        <is>
          <t>JENKINS</t>
        </is>
      </c>
      <c r="C172" s="2" t="inlineStr">
        <is>
          <t>Gas</t>
        </is>
      </c>
      <c r="D172" s="13">
        <f>IF($O172=1,SUMIFS(RATES!$E:$E,RATES!$A:$A,$A172,RATES!$B:$B,"&lt;="&amp;MonthStart,RATES!$C:$C,"&gt;="&amp;MonthEnd),0)</f>
        <v/>
      </c>
      <c r="E172" s="16">
        <f>ROUND(L172,0)</f>
        <v/>
      </c>
      <c r="F172" s="16">
        <f>ROUND(SUMIFS(TERSE!$AX$2:$AX$4001,TERSE!$AZ$2:$AZ$4001,$A172,TERSE!$AV$2:$AV$4001,$C172,TERSE!$AY$2:$AY$4001,""),0)</f>
        <v/>
      </c>
      <c r="G172" s="16">
        <f>E172-F172</f>
        <v/>
      </c>
      <c r="H172" s="7">
        <f>G172*IF($C172="Diesel",$C$2,$F$2)</f>
        <v/>
      </c>
      <c r="I172" s="7">
        <f>H172*D172</f>
        <v/>
      </c>
      <c r="J172" s="7">
        <f>SUMIFS(TERSE!$AB$2:$AB$4001,TERSE!$AZ$2:$AZ$4001,$A172,TERSE!$AV$2:$AV$4001,$C172,TERSE!$AY$2:$AY$4001,"")</f>
        <v/>
      </c>
      <c r="K172" s="7">
        <f>J172-I172</f>
        <v/>
      </c>
      <c r="L172" s="17">
        <f>SUMIFS(TERSE!$AW$2:$AW$4001,TERSE!$AZ$2:$AZ$4001,$A172,TERSE!$AV$2:$AV$4001,$C172,TERSE!$AY$2:$AY$4001,"")</f>
        <v/>
      </c>
      <c r="M172" s="2" t="inlineStr">
        <is>
          <t>1 - Gasoline</t>
        </is>
      </c>
      <c r="N172" s="2" t="inlineStr">
        <is>
          <t>line 6</t>
        </is>
      </c>
      <c r="O172" s="2">
        <f>COUNTIFS(RATES!$A:$A,$A172,RATES!$B:$B,"&lt;="&amp;MonthStart,RATES!$C:$C,"&gt;="&amp;MonthEnd)</f>
        <v/>
      </c>
    </row>
    <row r="173">
      <c r="A173" s="2" t="inlineStr">
        <is>
          <t>083TE - Johnson (TSPLOST Exempt)</t>
        </is>
      </c>
      <c r="B173" s="2" t="inlineStr">
        <is>
          <t>JOHNSON</t>
        </is>
      </c>
      <c r="C173" s="2" t="inlineStr">
        <is>
          <t>Diesel</t>
        </is>
      </c>
      <c r="D173" s="13">
        <f>IF($O173=1,SUMIFS(RATES!$E:$E,RATES!$A:$A,$A173,RATES!$B:$B,"&lt;="&amp;MonthStart,RATES!$C:$C,"&gt;="&amp;MonthEnd),0)</f>
        <v/>
      </c>
      <c r="E173" s="16">
        <f>ROUND(L173,0)</f>
        <v/>
      </c>
      <c r="F173" s="16">
        <f>ROUND(SUMIFS(TERSE!$AX$2:$AX$4001,TERSE!$AZ$2:$AZ$4001,$A173,TERSE!$AV$2:$AV$4001,$C173,TERSE!$AY$2:$AY$4001,""),0)</f>
        <v/>
      </c>
      <c r="G173" s="16">
        <f>E173-F173</f>
        <v/>
      </c>
      <c r="H173" s="7">
        <f>G173*IF($C173="Diesel",$C$2,$F$2)</f>
        <v/>
      </c>
      <c r="I173" s="7">
        <f>H173*D173</f>
        <v/>
      </c>
      <c r="J173" s="7">
        <f>SUMIFS(TERSE!$AB$2:$AB$4001,TERSE!$AZ$2:$AZ$4001,$A173,TERSE!$AV$2:$AV$4001,$C173,TERSE!$AY$2:$AY$4001,"")</f>
        <v/>
      </c>
      <c r="K173" s="7">
        <f>J173-I173</f>
        <v/>
      </c>
      <c r="L173" s="17">
        <f>SUMIFS(TERSE!$AW$2:$AW$4001,TERSE!$AZ$2:$AZ$4001,$A173,TERSE!$AV$2:$AV$4001,$C173,TERSE!$AY$2:$AY$4001,"")</f>
        <v/>
      </c>
      <c r="M173" s="2" t="inlineStr">
        <is>
          <t>2 - Diesel - Clear</t>
        </is>
      </c>
      <c r="N173" s="2" t="inlineStr">
        <is>
          <t>line 6</t>
        </is>
      </c>
      <c r="O173" s="2">
        <f>COUNTIFS(RATES!$A:$A,$A173,RATES!$B:$B,"&lt;="&amp;MonthStart,RATES!$C:$C,"&gt;="&amp;MonthEnd)</f>
        <v/>
      </c>
    </row>
    <row r="174">
      <c r="A174" s="2" t="inlineStr">
        <is>
          <t>083TE - Johnson (TSPLOST Exempt)</t>
        </is>
      </c>
      <c r="B174" s="2" t="inlineStr">
        <is>
          <t>JOHNSON</t>
        </is>
      </c>
      <c r="C174" s="2" t="inlineStr">
        <is>
          <t>Gas</t>
        </is>
      </c>
      <c r="D174" s="13">
        <f>IF($O174=1,SUMIFS(RATES!$E:$E,RATES!$A:$A,$A174,RATES!$B:$B,"&lt;="&amp;MonthStart,RATES!$C:$C,"&gt;="&amp;MonthEnd),0)</f>
        <v/>
      </c>
      <c r="E174" s="16">
        <f>ROUND(L174,0)</f>
        <v/>
      </c>
      <c r="F174" s="16">
        <f>ROUND(SUMIFS(TERSE!$AX$2:$AX$4001,TERSE!$AZ$2:$AZ$4001,$A174,TERSE!$AV$2:$AV$4001,$C174,TERSE!$AY$2:$AY$4001,""),0)</f>
        <v/>
      </c>
      <c r="G174" s="16">
        <f>E174-F174</f>
        <v/>
      </c>
      <c r="H174" s="7">
        <f>G174*IF($C174="Diesel",$C$2,$F$2)</f>
        <v/>
      </c>
      <c r="I174" s="7">
        <f>H174*D174</f>
        <v/>
      </c>
      <c r="J174" s="7">
        <f>SUMIFS(TERSE!$AB$2:$AB$4001,TERSE!$AZ$2:$AZ$4001,$A174,TERSE!$AV$2:$AV$4001,$C174,TERSE!$AY$2:$AY$4001,"")</f>
        <v/>
      </c>
      <c r="K174" s="7">
        <f>J174-I174</f>
        <v/>
      </c>
      <c r="L174" s="17">
        <f>SUMIFS(TERSE!$AW$2:$AW$4001,TERSE!$AZ$2:$AZ$4001,$A174,TERSE!$AV$2:$AV$4001,$C174,TERSE!$AY$2:$AY$4001,"")</f>
        <v/>
      </c>
      <c r="M174" s="2" t="inlineStr">
        <is>
          <t>1 - Gasoline</t>
        </is>
      </c>
      <c r="N174" s="2" t="inlineStr">
        <is>
          <t>line 6</t>
        </is>
      </c>
      <c r="O174" s="2">
        <f>COUNTIFS(RATES!$A:$A,$A174,RATES!$B:$B,"&lt;="&amp;MonthStart,RATES!$C:$C,"&gt;="&amp;MonthEnd)</f>
        <v/>
      </c>
    </row>
    <row r="175">
      <c r="A175" s="2" t="inlineStr">
        <is>
          <t>084 - Jones</t>
        </is>
      </c>
      <c r="B175" s="2" t="inlineStr">
        <is>
          <t>JONES</t>
        </is>
      </c>
      <c r="C175" s="2" t="inlineStr">
        <is>
          <t>Diesel</t>
        </is>
      </c>
      <c r="D175" s="13">
        <f>IF($O175=1,SUMIFS(RATES!$E:$E,RATES!$A:$A,$A175,RATES!$B:$B,"&lt;="&amp;MonthStart,RATES!$C:$C,"&gt;="&amp;MonthEnd),0)</f>
        <v/>
      </c>
      <c r="E175" s="16">
        <f>ROUND(L175,0)</f>
        <v/>
      </c>
      <c r="F175" s="16">
        <f>ROUND(SUMIFS(TERSE!$AX$2:$AX$4001,TERSE!$AZ$2:$AZ$4001,$A175,TERSE!$AV$2:$AV$4001,$C175,TERSE!$AY$2:$AY$4001,""),0)</f>
        <v/>
      </c>
      <c r="G175" s="16">
        <f>E175-F175</f>
        <v/>
      </c>
      <c r="H175" s="7">
        <f>G175*IF($C175="Diesel",$C$2,$F$2)</f>
        <v/>
      </c>
      <c r="I175" s="7">
        <f>H175*D175</f>
        <v/>
      </c>
      <c r="J175" s="7">
        <f>SUMIFS(TERSE!$AB$2:$AB$4001,TERSE!$AZ$2:$AZ$4001,$A175,TERSE!$AV$2:$AV$4001,$C175,TERSE!$AY$2:$AY$4001,"")</f>
        <v/>
      </c>
      <c r="K175" s="7">
        <f>J175-I175</f>
        <v/>
      </c>
      <c r="L175" s="17">
        <f>SUMIFS(TERSE!$AW$2:$AW$4001,TERSE!$AZ$2:$AZ$4001,$A175,TERSE!$AV$2:$AV$4001,$C175,TERSE!$AY$2:$AY$4001,"")</f>
        <v/>
      </c>
      <c r="M175" s="2" t="inlineStr">
        <is>
          <t>2 - Diesel - Clear</t>
        </is>
      </c>
      <c r="N175" s="2" t="inlineStr">
        <is>
          <t>line 6</t>
        </is>
      </c>
      <c r="O175" s="2">
        <f>COUNTIFS(RATES!$A:$A,$A175,RATES!$B:$B,"&lt;="&amp;MonthStart,RATES!$C:$C,"&gt;="&amp;MonthEnd)</f>
        <v/>
      </c>
    </row>
    <row r="176">
      <c r="A176" s="2" t="inlineStr">
        <is>
          <t>084 - Jones</t>
        </is>
      </c>
      <c r="B176" s="2" t="inlineStr">
        <is>
          <t>JONES</t>
        </is>
      </c>
      <c r="C176" s="2" t="inlineStr">
        <is>
          <t>Gas</t>
        </is>
      </c>
      <c r="D176" s="13">
        <f>IF($O176=1,SUMIFS(RATES!$E:$E,RATES!$A:$A,$A176,RATES!$B:$B,"&lt;="&amp;MonthStart,RATES!$C:$C,"&gt;="&amp;MonthEnd),0)</f>
        <v/>
      </c>
      <c r="E176" s="16">
        <f>ROUND(L176,0)</f>
        <v/>
      </c>
      <c r="F176" s="16">
        <f>ROUND(SUMIFS(TERSE!$AX$2:$AX$4001,TERSE!$AZ$2:$AZ$4001,$A176,TERSE!$AV$2:$AV$4001,$C176,TERSE!$AY$2:$AY$4001,""),0)</f>
        <v/>
      </c>
      <c r="G176" s="16">
        <f>E176-F176</f>
        <v/>
      </c>
      <c r="H176" s="7">
        <f>G176*IF($C176="Diesel",$C$2,$F$2)</f>
        <v/>
      </c>
      <c r="I176" s="7">
        <f>H176*D176</f>
        <v/>
      </c>
      <c r="J176" s="7">
        <f>SUMIFS(TERSE!$AB$2:$AB$4001,TERSE!$AZ$2:$AZ$4001,$A176,TERSE!$AV$2:$AV$4001,$C176,TERSE!$AY$2:$AY$4001,"")</f>
        <v/>
      </c>
      <c r="K176" s="7">
        <f>J176-I176</f>
        <v/>
      </c>
      <c r="L176" s="17">
        <f>SUMIFS(TERSE!$AW$2:$AW$4001,TERSE!$AZ$2:$AZ$4001,$A176,TERSE!$AV$2:$AV$4001,$C176,TERSE!$AY$2:$AY$4001,"")</f>
        <v/>
      </c>
      <c r="M176" s="2" t="inlineStr">
        <is>
          <t>1 - Gasoline</t>
        </is>
      </c>
      <c r="N176" s="2" t="inlineStr">
        <is>
          <t>line 6</t>
        </is>
      </c>
      <c r="O176" s="2">
        <f>COUNTIFS(RATES!$A:$A,$A176,RATES!$B:$B,"&lt;="&amp;MonthStart,RATES!$C:$C,"&gt;="&amp;MonthEnd)</f>
        <v/>
      </c>
    </row>
    <row r="177">
      <c r="A177" s="2" t="inlineStr">
        <is>
          <t>085TE - Lamar (TSPLOST Exempt)</t>
        </is>
      </c>
      <c r="B177" s="2" t="inlineStr">
        <is>
          <t>LAMAR</t>
        </is>
      </c>
      <c r="C177" s="2" t="inlineStr">
        <is>
          <t>Diesel</t>
        </is>
      </c>
      <c r="D177" s="13">
        <f>IF($O177=1,SUMIFS(RATES!$E:$E,RATES!$A:$A,$A177,RATES!$B:$B,"&lt;="&amp;MonthStart,RATES!$C:$C,"&gt;="&amp;MonthEnd),0)</f>
        <v/>
      </c>
      <c r="E177" s="16">
        <f>ROUND(L177,0)</f>
        <v/>
      </c>
      <c r="F177" s="16">
        <f>ROUND(SUMIFS(TERSE!$AX$2:$AX$4001,TERSE!$AZ$2:$AZ$4001,$A177,TERSE!$AV$2:$AV$4001,$C177,TERSE!$AY$2:$AY$4001,""),0)</f>
        <v/>
      </c>
      <c r="G177" s="16">
        <f>E177-F177</f>
        <v/>
      </c>
      <c r="H177" s="7">
        <f>G177*IF($C177="Diesel",$C$2,$F$2)</f>
        <v/>
      </c>
      <c r="I177" s="7">
        <f>H177*D177</f>
        <v/>
      </c>
      <c r="J177" s="7">
        <f>SUMIFS(TERSE!$AB$2:$AB$4001,TERSE!$AZ$2:$AZ$4001,$A177,TERSE!$AV$2:$AV$4001,$C177,TERSE!$AY$2:$AY$4001,"")</f>
        <v/>
      </c>
      <c r="K177" s="7">
        <f>J177-I177</f>
        <v/>
      </c>
      <c r="L177" s="17">
        <f>SUMIFS(TERSE!$AW$2:$AW$4001,TERSE!$AZ$2:$AZ$4001,$A177,TERSE!$AV$2:$AV$4001,$C177,TERSE!$AY$2:$AY$4001,"")</f>
        <v/>
      </c>
      <c r="M177" s="2" t="inlineStr">
        <is>
          <t>2 - Diesel - Clear</t>
        </is>
      </c>
      <c r="N177" s="2" t="inlineStr">
        <is>
          <t>line 6</t>
        </is>
      </c>
      <c r="O177" s="2">
        <f>COUNTIFS(RATES!$A:$A,$A177,RATES!$B:$B,"&lt;="&amp;MonthStart,RATES!$C:$C,"&gt;="&amp;MonthEnd)</f>
        <v/>
      </c>
    </row>
    <row r="178">
      <c r="A178" s="2" t="inlineStr">
        <is>
          <t>085TE - Lamar (TSPLOST Exempt)</t>
        </is>
      </c>
      <c r="B178" s="2" t="inlineStr">
        <is>
          <t>LAMAR</t>
        </is>
      </c>
      <c r="C178" s="2" t="inlineStr">
        <is>
          <t>Gas</t>
        </is>
      </c>
      <c r="D178" s="13">
        <f>IF($O178=1,SUMIFS(RATES!$E:$E,RATES!$A:$A,$A178,RATES!$B:$B,"&lt;="&amp;MonthStart,RATES!$C:$C,"&gt;="&amp;MonthEnd),0)</f>
        <v/>
      </c>
      <c r="E178" s="16">
        <f>ROUND(L178,0)</f>
        <v/>
      </c>
      <c r="F178" s="16">
        <f>ROUND(SUMIFS(TERSE!$AX$2:$AX$4001,TERSE!$AZ$2:$AZ$4001,$A178,TERSE!$AV$2:$AV$4001,$C178,TERSE!$AY$2:$AY$4001,""),0)</f>
        <v/>
      </c>
      <c r="G178" s="16">
        <f>E178-F178</f>
        <v/>
      </c>
      <c r="H178" s="7">
        <f>G178*IF($C178="Diesel",$C$2,$F$2)</f>
        <v/>
      </c>
      <c r="I178" s="7">
        <f>H178*D178</f>
        <v/>
      </c>
      <c r="J178" s="7">
        <f>SUMIFS(TERSE!$AB$2:$AB$4001,TERSE!$AZ$2:$AZ$4001,$A178,TERSE!$AV$2:$AV$4001,$C178,TERSE!$AY$2:$AY$4001,"")</f>
        <v/>
      </c>
      <c r="K178" s="7">
        <f>J178-I178</f>
        <v/>
      </c>
      <c r="L178" s="17">
        <f>SUMIFS(TERSE!$AW$2:$AW$4001,TERSE!$AZ$2:$AZ$4001,$A178,TERSE!$AV$2:$AV$4001,$C178,TERSE!$AY$2:$AY$4001,"")</f>
        <v/>
      </c>
      <c r="M178" s="2" t="inlineStr">
        <is>
          <t>1 - Gasoline</t>
        </is>
      </c>
      <c r="N178" s="2" t="inlineStr">
        <is>
          <t>line 6</t>
        </is>
      </c>
      <c r="O178" s="2">
        <f>COUNTIFS(RATES!$A:$A,$A178,RATES!$B:$B,"&lt;="&amp;MonthStart,RATES!$C:$C,"&gt;="&amp;MonthEnd)</f>
        <v/>
      </c>
    </row>
    <row r="179">
      <c r="A179" s="2" t="inlineStr">
        <is>
          <t>086TE - Lanier (TSPLOST Exempt)</t>
        </is>
      </c>
      <c r="B179" s="2" t="inlineStr">
        <is>
          <t>LANIER</t>
        </is>
      </c>
      <c r="C179" s="2" t="inlineStr">
        <is>
          <t>Diesel</t>
        </is>
      </c>
      <c r="D179" s="13">
        <f>IF($O179=1,SUMIFS(RATES!$E:$E,RATES!$A:$A,$A179,RATES!$B:$B,"&lt;="&amp;MonthStart,RATES!$C:$C,"&gt;="&amp;MonthEnd),0)</f>
        <v/>
      </c>
      <c r="E179" s="16">
        <f>ROUND(L179,0)</f>
        <v/>
      </c>
      <c r="F179" s="16">
        <f>ROUND(SUMIFS(TERSE!$AX$2:$AX$4001,TERSE!$AZ$2:$AZ$4001,$A179,TERSE!$AV$2:$AV$4001,$C179,TERSE!$AY$2:$AY$4001,""),0)</f>
        <v/>
      </c>
      <c r="G179" s="16">
        <f>E179-F179</f>
        <v/>
      </c>
      <c r="H179" s="7">
        <f>G179*IF($C179="Diesel",$C$2,$F$2)</f>
        <v/>
      </c>
      <c r="I179" s="7">
        <f>H179*D179</f>
        <v/>
      </c>
      <c r="J179" s="7">
        <f>SUMIFS(TERSE!$AB$2:$AB$4001,TERSE!$AZ$2:$AZ$4001,$A179,TERSE!$AV$2:$AV$4001,$C179,TERSE!$AY$2:$AY$4001,"")</f>
        <v/>
      </c>
      <c r="K179" s="7">
        <f>J179-I179</f>
        <v/>
      </c>
      <c r="L179" s="17">
        <f>SUMIFS(TERSE!$AW$2:$AW$4001,TERSE!$AZ$2:$AZ$4001,$A179,TERSE!$AV$2:$AV$4001,$C179,TERSE!$AY$2:$AY$4001,"")</f>
        <v/>
      </c>
      <c r="M179" s="2" t="inlineStr">
        <is>
          <t>2 - Diesel - Clear</t>
        </is>
      </c>
      <c r="N179" s="2" t="inlineStr">
        <is>
          <t>line 6</t>
        </is>
      </c>
      <c r="O179" s="2">
        <f>COUNTIFS(RATES!$A:$A,$A179,RATES!$B:$B,"&lt;="&amp;MonthStart,RATES!$C:$C,"&gt;="&amp;MonthEnd)</f>
        <v/>
      </c>
    </row>
    <row r="180">
      <c r="A180" s="2" t="inlineStr">
        <is>
          <t>086TE - Lanier (TSPLOST Exempt)</t>
        </is>
      </c>
      <c r="B180" s="2" t="inlineStr">
        <is>
          <t>LANIER</t>
        </is>
      </c>
      <c r="C180" s="2" t="inlineStr">
        <is>
          <t>Gas</t>
        </is>
      </c>
      <c r="D180" s="13">
        <f>IF($O180=1,SUMIFS(RATES!$E:$E,RATES!$A:$A,$A180,RATES!$B:$B,"&lt;="&amp;MonthStart,RATES!$C:$C,"&gt;="&amp;MonthEnd),0)</f>
        <v/>
      </c>
      <c r="E180" s="16">
        <f>ROUND(L180,0)</f>
        <v/>
      </c>
      <c r="F180" s="16">
        <f>ROUND(SUMIFS(TERSE!$AX$2:$AX$4001,TERSE!$AZ$2:$AZ$4001,$A180,TERSE!$AV$2:$AV$4001,$C180,TERSE!$AY$2:$AY$4001,""),0)</f>
        <v/>
      </c>
      <c r="G180" s="16">
        <f>E180-F180</f>
        <v/>
      </c>
      <c r="H180" s="7">
        <f>G180*IF($C180="Diesel",$C$2,$F$2)</f>
        <v/>
      </c>
      <c r="I180" s="7">
        <f>H180*D180</f>
        <v/>
      </c>
      <c r="J180" s="7">
        <f>SUMIFS(TERSE!$AB$2:$AB$4001,TERSE!$AZ$2:$AZ$4001,$A180,TERSE!$AV$2:$AV$4001,$C180,TERSE!$AY$2:$AY$4001,"")</f>
        <v/>
      </c>
      <c r="K180" s="7">
        <f>J180-I180</f>
        <v/>
      </c>
      <c r="L180" s="17">
        <f>SUMIFS(TERSE!$AW$2:$AW$4001,TERSE!$AZ$2:$AZ$4001,$A180,TERSE!$AV$2:$AV$4001,$C180,TERSE!$AY$2:$AY$4001,"")</f>
        <v/>
      </c>
      <c r="M180" s="2" t="inlineStr">
        <is>
          <t>1 - Gasoline</t>
        </is>
      </c>
      <c r="N180" s="2" t="inlineStr">
        <is>
          <t>line 6</t>
        </is>
      </c>
      <c r="O180" s="2">
        <f>COUNTIFS(RATES!$A:$A,$A180,RATES!$B:$B,"&lt;="&amp;MonthStart,RATES!$C:$C,"&gt;="&amp;MonthEnd)</f>
        <v/>
      </c>
    </row>
    <row r="181">
      <c r="A181" s="2" t="inlineStr">
        <is>
          <t>087TE - Laurens (TSPLOST Exempt)</t>
        </is>
      </c>
      <c r="B181" s="2" t="inlineStr">
        <is>
          <t>LAURENS</t>
        </is>
      </c>
      <c r="C181" s="2" t="inlineStr">
        <is>
          <t>Diesel</t>
        </is>
      </c>
      <c r="D181" s="13">
        <f>IF($O181=1,SUMIFS(RATES!$E:$E,RATES!$A:$A,$A181,RATES!$B:$B,"&lt;="&amp;MonthStart,RATES!$C:$C,"&gt;="&amp;MonthEnd),0)</f>
        <v/>
      </c>
      <c r="E181" s="16">
        <f>ROUND(L181,0)</f>
        <v/>
      </c>
      <c r="F181" s="16">
        <f>ROUND(SUMIFS(TERSE!$AX$2:$AX$4001,TERSE!$AZ$2:$AZ$4001,$A181,TERSE!$AV$2:$AV$4001,$C181,TERSE!$AY$2:$AY$4001,""),0)</f>
        <v/>
      </c>
      <c r="G181" s="16">
        <f>E181-F181</f>
        <v/>
      </c>
      <c r="H181" s="7">
        <f>G181*IF($C181="Diesel",$C$2,$F$2)</f>
        <v/>
      </c>
      <c r="I181" s="7">
        <f>H181*D181</f>
        <v/>
      </c>
      <c r="J181" s="7">
        <f>SUMIFS(TERSE!$AB$2:$AB$4001,TERSE!$AZ$2:$AZ$4001,$A181,TERSE!$AV$2:$AV$4001,$C181,TERSE!$AY$2:$AY$4001,"")</f>
        <v/>
      </c>
      <c r="K181" s="7">
        <f>J181-I181</f>
        <v/>
      </c>
      <c r="L181" s="17">
        <f>SUMIFS(TERSE!$AW$2:$AW$4001,TERSE!$AZ$2:$AZ$4001,$A181,TERSE!$AV$2:$AV$4001,$C181,TERSE!$AY$2:$AY$4001,"")</f>
        <v/>
      </c>
      <c r="M181" s="2" t="inlineStr">
        <is>
          <t>2 - Diesel - Clear</t>
        </is>
      </c>
      <c r="N181" s="2" t="inlineStr">
        <is>
          <t>line 6</t>
        </is>
      </c>
      <c r="O181" s="2">
        <f>COUNTIFS(RATES!$A:$A,$A181,RATES!$B:$B,"&lt;="&amp;MonthStart,RATES!$C:$C,"&gt;="&amp;MonthEnd)</f>
        <v/>
      </c>
    </row>
    <row r="182">
      <c r="A182" s="2" t="inlineStr">
        <is>
          <t>087TE - Laurens (TSPLOST Exempt)</t>
        </is>
      </c>
      <c r="B182" s="2" t="inlineStr">
        <is>
          <t>LAURENS</t>
        </is>
      </c>
      <c r="C182" s="2" t="inlineStr">
        <is>
          <t>Gas</t>
        </is>
      </c>
      <c r="D182" s="13">
        <f>IF($O182=1,SUMIFS(RATES!$E:$E,RATES!$A:$A,$A182,RATES!$B:$B,"&lt;="&amp;MonthStart,RATES!$C:$C,"&gt;="&amp;MonthEnd),0)</f>
        <v/>
      </c>
      <c r="E182" s="16">
        <f>ROUND(L182,0)</f>
        <v/>
      </c>
      <c r="F182" s="16">
        <f>ROUND(SUMIFS(TERSE!$AX$2:$AX$4001,TERSE!$AZ$2:$AZ$4001,$A182,TERSE!$AV$2:$AV$4001,$C182,TERSE!$AY$2:$AY$4001,""),0)</f>
        <v/>
      </c>
      <c r="G182" s="16">
        <f>E182-F182</f>
        <v/>
      </c>
      <c r="H182" s="7">
        <f>G182*IF($C182="Diesel",$C$2,$F$2)</f>
        <v/>
      </c>
      <c r="I182" s="7">
        <f>H182*D182</f>
        <v/>
      </c>
      <c r="J182" s="7">
        <f>SUMIFS(TERSE!$AB$2:$AB$4001,TERSE!$AZ$2:$AZ$4001,$A182,TERSE!$AV$2:$AV$4001,$C182,TERSE!$AY$2:$AY$4001,"")</f>
        <v/>
      </c>
      <c r="K182" s="7">
        <f>J182-I182</f>
        <v/>
      </c>
      <c r="L182" s="17">
        <f>SUMIFS(TERSE!$AW$2:$AW$4001,TERSE!$AZ$2:$AZ$4001,$A182,TERSE!$AV$2:$AV$4001,$C182,TERSE!$AY$2:$AY$4001,"")</f>
        <v/>
      </c>
      <c r="M182" s="2" t="inlineStr">
        <is>
          <t>1 - Gasoline</t>
        </is>
      </c>
      <c r="N182" s="2" t="inlineStr">
        <is>
          <t>line 6</t>
        </is>
      </c>
      <c r="O182" s="2">
        <f>COUNTIFS(RATES!$A:$A,$A182,RATES!$B:$B,"&lt;="&amp;MonthStart,RATES!$C:$C,"&gt;="&amp;MonthEnd)</f>
        <v/>
      </c>
    </row>
    <row r="183">
      <c r="A183" s="2" t="inlineStr">
        <is>
          <t>088TE - Lee (TSPLOST exempt)</t>
        </is>
      </c>
      <c r="B183" s="2" t="inlineStr">
        <is>
          <t>LEE</t>
        </is>
      </c>
      <c r="C183" s="2" t="inlineStr">
        <is>
          <t>Diesel</t>
        </is>
      </c>
      <c r="D183" s="13">
        <f>IF($O183=1,SUMIFS(RATES!$E:$E,RATES!$A:$A,$A183,RATES!$B:$B,"&lt;="&amp;MonthStart,RATES!$C:$C,"&gt;="&amp;MonthEnd),0)</f>
        <v/>
      </c>
      <c r="E183" s="16">
        <f>ROUND(L183,0)</f>
        <v/>
      </c>
      <c r="F183" s="16">
        <f>ROUND(SUMIFS(TERSE!$AX$2:$AX$4001,TERSE!$AZ$2:$AZ$4001,$A183,TERSE!$AV$2:$AV$4001,$C183,TERSE!$AY$2:$AY$4001,""),0)</f>
        <v/>
      </c>
      <c r="G183" s="16">
        <f>E183-F183</f>
        <v/>
      </c>
      <c r="H183" s="7">
        <f>G183*IF($C183="Diesel",$C$2,$F$2)</f>
        <v/>
      </c>
      <c r="I183" s="7">
        <f>H183*D183</f>
        <v/>
      </c>
      <c r="J183" s="7">
        <f>SUMIFS(TERSE!$AB$2:$AB$4001,TERSE!$AZ$2:$AZ$4001,$A183,TERSE!$AV$2:$AV$4001,$C183,TERSE!$AY$2:$AY$4001,"")</f>
        <v/>
      </c>
      <c r="K183" s="7">
        <f>J183-I183</f>
        <v/>
      </c>
      <c r="L183" s="17">
        <f>SUMIFS(TERSE!$AW$2:$AW$4001,TERSE!$AZ$2:$AZ$4001,$A183,TERSE!$AV$2:$AV$4001,$C183,TERSE!$AY$2:$AY$4001,"")</f>
        <v/>
      </c>
      <c r="M183" s="2" t="inlineStr">
        <is>
          <t>2 - Diesel - Clear</t>
        </is>
      </c>
      <c r="N183" s="2" t="inlineStr">
        <is>
          <t>line 6</t>
        </is>
      </c>
      <c r="O183" s="2">
        <f>COUNTIFS(RATES!$A:$A,$A183,RATES!$B:$B,"&lt;="&amp;MonthStart,RATES!$C:$C,"&gt;="&amp;MonthEnd)</f>
        <v/>
      </c>
    </row>
    <row r="184">
      <c r="A184" s="2" t="inlineStr">
        <is>
          <t>088TE - Lee (TSPLOST exempt)</t>
        </is>
      </c>
      <c r="B184" s="2" t="inlineStr">
        <is>
          <t>LEE</t>
        </is>
      </c>
      <c r="C184" s="2" t="inlineStr">
        <is>
          <t>Gas</t>
        </is>
      </c>
      <c r="D184" s="13">
        <f>IF($O184=1,SUMIFS(RATES!$E:$E,RATES!$A:$A,$A184,RATES!$B:$B,"&lt;="&amp;MonthStart,RATES!$C:$C,"&gt;="&amp;MonthEnd),0)</f>
        <v/>
      </c>
      <c r="E184" s="16">
        <f>ROUND(L184,0)</f>
        <v/>
      </c>
      <c r="F184" s="16">
        <f>ROUND(SUMIFS(TERSE!$AX$2:$AX$4001,TERSE!$AZ$2:$AZ$4001,$A184,TERSE!$AV$2:$AV$4001,$C184,TERSE!$AY$2:$AY$4001,""),0)</f>
        <v/>
      </c>
      <c r="G184" s="16">
        <f>E184-F184</f>
        <v/>
      </c>
      <c r="H184" s="7">
        <f>G184*IF($C184="Diesel",$C$2,$F$2)</f>
        <v/>
      </c>
      <c r="I184" s="7">
        <f>H184*D184</f>
        <v/>
      </c>
      <c r="J184" s="7">
        <f>SUMIFS(TERSE!$AB$2:$AB$4001,TERSE!$AZ$2:$AZ$4001,$A184,TERSE!$AV$2:$AV$4001,$C184,TERSE!$AY$2:$AY$4001,"")</f>
        <v/>
      </c>
      <c r="K184" s="7">
        <f>J184-I184</f>
        <v/>
      </c>
      <c r="L184" s="17">
        <f>SUMIFS(TERSE!$AW$2:$AW$4001,TERSE!$AZ$2:$AZ$4001,$A184,TERSE!$AV$2:$AV$4001,$C184,TERSE!$AY$2:$AY$4001,"")</f>
        <v/>
      </c>
      <c r="M184" s="2" t="inlineStr">
        <is>
          <t>1 - Gasoline</t>
        </is>
      </c>
      <c r="N184" s="2" t="inlineStr">
        <is>
          <t>line 6</t>
        </is>
      </c>
      <c r="O184" s="2">
        <f>COUNTIFS(RATES!$A:$A,$A184,RATES!$B:$B,"&lt;="&amp;MonthStart,RATES!$C:$C,"&gt;="&amp;MonthEnd)</f>
        <v/>
      </c>
    </row>
    <row r="185">
      <c r="A185" s="2" t="inlineStr">
        <is>
          <t>089TE - Liberty (TSPLOST Exempt)</t>
        </is>
      </c>
      <c r="B185" s="2" t="inlineStr">
        <is>
          <t>LIBERTY</t>
        </is>
      </c>
      <c r="C185" s="2" t="inlineStr">
        <is>
          <t>Diesel</t>
        </is>
      </c>
      <c r="D185" s="13">
        <f>IF($O185=1,SUMIFS(RATES!$E:$E,RATES!$A:$A,$A185,RATES!$B:$B,"&lt;="&amp;MonthStart,RATES!$C:$C,"&gt;="&amp;MonthEnd),0)</f>
        <v/>
      </c>
      <c r="E185" s="16">
        <f>ROUND(L185,0)</f>
        <v/>
      </c>
      <c r="F185" s="16">
        <f>ROUND(SUMIFS(TERSE!$AX$2:$AX$4001,TERSE!$AZ$2:$AZ$4001,$A185,TERSE!$AV$2:$AV$4001,$C185,TERSE!$AY$2:$AY$4001,""),0)</f>
        <v/>
      </c>
      <c r="G185" s="16">
        <f>E185-F185</f>
        <v/>
      </c>
      <c r="H185" s="7">
        <f>G185*IF($C185="Diesel",$C$2,$F$2)</f>
        <v/>
      </c>
      <c r="I185" s="7">
        <f>H185*D185</f>
        <v/>
      </c>
      <c r="J185" s="7">
        <f>SUMIFS(TERSE!$AB$2:$AB$4001,TERSE!$AZ$2:$AZ$4001,$A185,TERSE!$AV$2:$AV$4001,$C185,TERSE!$AY$2:$AY$4001,"")</f>
        <v/>
      </c>
      <c r="K185" s="7">
        <f>J185-I185</f>
        <v/>
      </c>
      <c r="L185" s="17">
        <f>SUMIFS(TERSE!$AW$2:$AW$4001,TERSE!$AZ$2:$AZ$4001,$A185,TERSE!$AV$2:$AV$4001,$C185,TERSE!$AY$2:$AY$4001,"")</f>
        <v/>
      </c>
      <c r="M185" s="2" t="inlineStr">
        <is>
          <t>2 - Diesel - Clear</t>
        </is>
      </c>
      <c r="N185" s="2" t="inlineStr">
        <is>
          <t>line 6</t>
        </is>
      </c>
      <c r="O185" s="2">
        <f>COUNTIFS(RATES!$A:$A,$A185,RATES!$B:$B,"&lt;="&amp;MonthStart,RATES!$C:$C,"&gt;="&amp;MonthEnd)</f>
        <v/>
      </c>
    </row>
    <row r="186">
      <c r="A186" s="2" t="inlineStr">
        <is>
          <t>089TE - Liberty (TSPLOST Exempt)</t>
        </is>
      </c>
      <c r="B186" s="2" t="inlineStr">
        <is>
          <t>LIBERTY</t>
        </is>
      </c>
      <c r="C186" s="2" t="inlineStr">
        <is>
          <t>Gas</t>
        </is>
      </c>
      <c r="D186" s="13">
        <f>IF($O186=1,SUMIFS(RATES!$E:$E,RATES!$A:$A,$A186,RATES!$B:$B,"&lt;="&amp;MonthStart,RATES!$C:$C,"&gt;="&amp;MonthEnd),0)</f>
        <v/>
      </c>
      <c r="E186" s="16">
        <f>ROUND(L186,0)</f>
        <v/>
      </c>
      <c r="F186" s="16">
        <f>ROUND(SUMIFS(TERSE!$AX$2:$AX$4001,TERSE!$AZ$2:$AZ$4001,$A186,TERSE!$AV$2:$AV$4001,$C186,TERSE!$AY$2:$AY$4001,""),0)</f>
        <v/>
      </c>
      <c r="G186" s="16">
        <f>E186-F186</f>
        <v/>
      </c>
      <c r="H186" s="7">
        <f>G186*IF($C186="Diesel",$C$2,$F$2)</f>
        <v/>
      </c>
      <c r="I186" s="7">
        <f>H186*D186</f>
        <v/>
      </c>
      <c r="J186" s="7">
        <f>SUMIFS(TERSE!$AB$2:$AB$4001,TERSE!$AZ$2:$AZ$4001,$A186,TERSE!$AV$2:$AV$4001,$C186,TERSE!$AY$2:$AY$4001,"")</f>
        <v/>
      </c>
      <c r="K186" s="7">
        <f>J186-I186</f>
        <v/>
      </c>
      <c r="L186" s="17">
        <f>SUMIFS(TERSE!$AW$2:$AW$4001,TERSE!$AZ$2:$AZ$4001,$A186,TERSE!$AV$2:$AV$4001,$C186,TERSE!$AY$2:$AY$4001,"")</f>
        <v/>
      </c>
      <c r="M186" s="2" t="inlineStr">
        <is>
          <t>1 - Gasoline</t>
        </is>
      </c>
      <c r="N186" s="2" t="inlineStr">
        <is>
          <t>line 6</t>
        </is>
      </c>
      <c r="O186" s="2">
        <f>COUNTIFS(RATES!$A:$A,$A186,RATES!$B:$B,"&lt;="&amp;MonthStart,RATES!$C:$C,"&gt;="&amp;MonthEnd)</f>
        <v/>
      </c>
    </row>
    <row r="187">
      <c r="A187" s="2" t="inlineStr">
        <is>
          <t>090TE - Lincoln (TSPLOST Exempt)</t>
        </is>
      </c>
      <c r="B187" s="2" t="inlineStr">
        <is>
          <t>LINCOLN</t>
        </is>
      </c>
      <c r="C187" s="2" t="inlineStr">
        <is>
          <t>Diesel</t>
        </is>
      </c>
      <c r="D187" s="13">
        <f>IF($O187=1,SUMIFS(RATES!$E:$E,RATES!$A:$A,$A187,RATES!$B:$B,"&lt;="&amp;MonthStart,RATES!$C:$C,"&gt;="&amp;MonthEnd),0)</f>
        <v/>
      </c>
      <c r="E187" s="16">
        <f>ROUND(L187,0)</f>
        <v/>
      </c>
      <c r="F187" s="16">
        <f>ROUND(SUMIFS(TERSE!$AX$2:$AX$4001,TERSE!$AZ$2:$AZ$4001,$A187,TERSE!$AV$2:$AV$4001,$C187,TERSE!$AY$2:$AY$4001,""),0)</f>
        <v/>
      </c>
      <c r="G187" s="16">
        <f>E187-F187</f>
        <v/>
      </c>
      <c r="H187" s="7">
        <f>G187*IF($C187="Diesel",$C$2,$F$2)</f>
        <v/>
      </c>
      <c r="I187" s="7">
        <f>H187*D187</f>
        <v/>
      </c>
      <c r="J187" s="7">
        <f>SUMIFS(TERSE!$AB$2:$AB$4001,TERSE!$AZ$2:$AZ$4001,$A187,TERSE!$AV$2:$AV$4001,$C187,TERSE!$AY$2:$AY$4001,"")</f>
        <v/>
      </c>
      <c r="K187" s="7">
        <f>J187-I187</f>
        <v/>
      </c>
      <c r="L187" s="17">
        <f>SUMIFS(TERSE!$AW$2:$AW$4001,TERSE!$AZ$2:$AZ$4001,$A187,TERSE!$AV$2:$AV$4001,$C187,TERSE!$AY$2:$AY$4001,"")</f>
        <v/>
      </c>
      <c r="M187" s="2" t="inlineStr">
        <is>
          <t>2 - Diesel - Clear</t>
        </is>
      </c>
      <c r="N187" s="2" t="inlineStr">
        <is>
          <t>line 6</t>
        </is>
      </c>
      <c r="O187" s="2">
        <f>COUNTIFS(RATES!$A:$A,$A187,RATES!$B:$B,"&lt;="&amp;MonthStart,RATES!$C:$C,"&gt;="&amp;MonthEnd)</f>
        <v/>
      </c>
    </row>
    <row r="188">
      <c r="A188" s="2" t="inlineStr">
        <is>
          <t>090TE - Lincoln (TSPLOST Exempt)</t>
        </is>
      </c>
      <c r="B188" s="2" t="inlineStr">
        <is>
          <t>LINCOLN</t>
        </is>
      </c>
      <c r="C188" s="2" t="inlineStr">
        <is>
          <t>Gas</t>
        </is>
      </c>
      <c r="D188" s="13">
        <f>IF($O188=1,SUMIFS(RATES!$E:$E,RATES!$A:$A,$A188,RATES!$B:$B,"&lt;="&amp;MonthStart,RATES!$C:$C,"&gt;="&amp;MonthEnd),0)</f>
        <v/>
      </c>
      <c r="E188" s="16">
        <f>ROUND(L188,0)</f>
        <v/>
      </c>
      <c r="F188" s="16">
        <f>ROUND(SUMIFS(TERSE!$AX$2:$AX$4001,TERSE!$AZ$2:$AZ$4001,$A188,TERSE!$AV$2:$AV$4001,$C188,TERSE!$AY$2:$AY$4001,""),0)</f>
        <v/>
      </c>
      <c r="G188" s="16">
        <f>E188-F188</f>
        <v/>
      </c>
      <c r="H188" s="7">
        <f>G188*IF($C188="Diesel",$C$2,$F$2)</f>
        <v/>
      </c>
      <c r="I188" s="7">
        <f>H188*D188</f>
        <v/>
      </c>
      <c r="J188" s="7">
        <f>SUMIFS(TERSE!$AB$2:$AB$4001,TERSE!$AZ$2:$AZ$4001,$A188,TERSE!$AV$2:$AV$4001,$C188,TERSE!$AY$2:$AY$4001,"")</f>
        <v/>
      </c>
      <c r="K188" s="7">
        <f>J188-I188</f>
        <v/>
      </c>
      <c r="L188" s="17">
        <f>SUMIFS(TERSE!$AW$2:$AW$4001,TERSE!$AZ$2:$AZ$4001,$A188,TERSE!$AV$2:$AV$4001,$C188,TERSE!$AY$2:$AY$4001,"")</f>
        <v/>
      </c>
      <c r="M188" s="2" t="inlineStr">
        <is>
          <t>1 - Gasoline</t>
        </is>
      </c>
      <c r="N188" s="2" t="inlineStr">
        <is>
          <t>line 6</t>
        </is>
      </c>
      <c r="O188" s="2">
        <f>COUNTIFS(RATES!$A:$A,$A188,RATES!$B:$B,"&lt;="&amp;MonthStart,RATES!$C:$C,"&gt;="&amp;MonthEnd)</f>
        <v/>
      </c>
    </row>
    <row r="189">
      <c r="A189" s="2" t="inlineStr">
        <is>
          <t>091TE - Long (TSPLOST Exempt)</t>
        </is>
      </c>
      <c r="B189" s="2" t="inlineStr">
        <is>
          <t>LONG</t>
        </is>
      </c>
      <c r="C189" s="2" t="inlineStr">
        <is>
          <t>Diesel</t>
        </is>
      </c>
      <c r="D189" s="13">
        <f>IF($O189=1,SUMIFS(RATES!$E:$E,RATES!$A:$A,$A189,RATES!$B:$B,"&lt;="&amp;MonthStart,RATES!$C:$C,"&gt;="&amp;MonthEnd),0)</f>
        <v/>
      </c>
      <c r="E189" s="16">
        <f>ROUND(L189,0)</f>
        <v/>
      </c>
      <c r="F189" s="16">
        <f>ROUND(SUMIFS(TERSE!$AX$2:$AX$4001,TERSE!$AZ$2:$AZ$4001,$A189,TERSE!$AV$2:$AV$4001,$C189,TERSE!$AY$2:$AY$4001,""),0)</f>
        <v/>
      </c>
      <c r="G189" s="16">
        <f>E189-F189</f>
        <v/>
      </c>
      <c r="H189" s="7">
        <f>G189*IF($C189="Diesel",$C$2,$F$2)</f>
        <v/>
      </c>
      <c r="I189" s="7">
        <f>H189*D189</f>
        <v/>
      </c>
      <c r="J189" s="7">
        <f>SUMIFS(TERSE!$AB$2:$AB$4001,TERSE!$AZ$2:$AZ$4001,$A189,TERSE!$AV$2:$AV$4001,$C189,TERSE!$AY$2:$AY$4001,"")</f>
        <v/>
      </c>
      <c r="K189" s="7">
        <f>J189-I189</f>
        <v/>
      </c>
      <c r="L189" s="17">
        <f>SUMIFS(TERSE!$AW$2:$AW$4001,TERSE!$AZ$2:$AZ$4001,$A189,TERSE!$AV$2:$AV$4001,$C189,TERSE!$AY$2:$AY$4001,"")</f>
        <v/>
      </c>
      <c r="M189" s="2" t="inlineStr">
        <is>
          <t>2 - Diesel - Clear</t>
        </is>
      </c>
      <c r="N189" s="2" t="inlineStr">
        <is>
          <t>line 6</t>
        </is>
      </c>
      <c r="O189" s="2">
        <f>COUNTIFS(RATES!$A:$A,$A189,RATES!$B:$B,"&lt;="&amp;MonthStart,RATES!$C:$C,"&gt;="&amp;MonthEnd)</f>
        <v/>
      </c>
    </row>
    <row r="190">
      <c r="A190" s="2" t="inlineStr">
        <is>
          <t>091TE - Long (TSPLOST Exempt)</t>
        </is>
      </c>
      <c r="B190" s="2" t="inlineStr">
        <is>
          <t>LONG</t>
        </is>
      </c>
      <c r="C190" s="2" t="inlineStr">
        <is>
          <t>Gas</t>
        </is>
      </c>
      <c r="D190" s="13">
        <f>IF($O190=1,SUMIFS(RATES!$E:$E,RATES!$A:$A,$A190,RATES!$B:$B,"&lt;="&amp;MonthStart,RATES!$C:$C,"&gt;="&amp;MonthEnd),0)</f>
        <v/>
      </c>
      <c r="E190" s="16">
        <f>ROUND(L190,0)</f>
        <v/>
      </c>
      <c r="F190" s="16">
        <f>ROUND(SUMIFS(TERSE!$AX$2:$AX$4001,TERSE!$AZ$2:$AZ$4001,$A190,TERSE!$AV$2:$AV$4001,$C190,TERSE!$AY$2:$AY$4001,""),0)</f>
        <v/>
      </c>
      <c r="G190" s="16">
        <f>E190-F190</f>
        <v/>
      </c>
      <c r="H190" s="7">
        <f>G190*IF($C190="Diesel",$C$2,$F$2)</f>
        <v/>
      </c>
      <c r="I190" s="7">
        <f>H190*D190</f>
        <v/>
      </c>
      <c r="J190" s="7">
        <f>SUMIFS(TERSE!$AB$2:$AB$4001,TERSE!$AZ$2:$AZ$4001,$A190,TERSE!$AV$2:$AV$4001,$C190,TERSE!$AY$2:$AY$4001,"")</f>
        <v/>
      </c>
      <c r="K190" s="7">
        <f>J190-I190</f>
        <v/>
      </c>
      <c r="L190" s="17">
        <f>SUMIFS(TERSE!$AW$2:$AW$4001,TERSE!$AZ$2:$AZ$4001,$A190,TERSE!$AV$2:$AV$4001,$C190,TERSE!$AY$2:$AY$4001,"")</f>
        <v/>
      </c>
      <c r="M190" s="2" t="inlineStr">
        <is>
          <t>1 - Gasoline</t>
        </is>
      </c>
      <c r="N190" s="2" t="inlineStr">
        <is>
          <t>line 6</t>
        </is>
      </c>
      <c r="O190" s="2">
        <f>COUNTIFS(RATES!$A:$A,$A190,RATES!$B:$B,"&lt;="&amp;MonthStart,RATES!$C:$C,"&gt;="&amp;MonthEnd)</f>
        <v/>
      </c>
    </row>
    <row r="191">
      <c r="A191" s="2" t="inlineStr">
        <is>
          <t>092TE - Lowndes (TSPLOST Exempt)</t>
        </is>
      </c>
      <c r="B191" s="2" t="inlineStr">
        <is>
          <t>LOWNDES</t>
        </is>
      </c>
      <c r="C191" s="2" t="inlineStr">
        <is>
          <t>Diesel</t>
        </is>
      </c>
      <c r="D191" s="13">
        <f>IF($O191=1,SUMIFS(RATES!$E:$E,RATES!$A:$A,$A191,RATES!$B:$B,"&lt;="&amp;MonthStart,RATES!$C:$C,"&gt;="&amp;MonthEnd),0)</f>
        <v/>
      </c>
      <c r="E191" s="16">
        <f>ROUND(L191,0)</f>
        <v/>
      </c>
      <c r="F191" s="16">
        <f>ROUND(SUMIFS(TERSE!$AX$2:$AX$4001,TERSE!$AZ$2:$AZ$4001,$A191,TERSE!$AV$2:$AV$4001,$C191,TERSE!$AY$2:$AY$4001,""),0)</f>
        <v/>
      </c>
      <c r="G191" s="16">
        <f>E191-F191</f>
        <v/>
      </c>
      <c r="H191" s="7">
        <f>G191*IF($C191="Diesel",$C$2,$F$2)</f>
        <v/>
      </c>
      <c r="I191" s="7">
        <f>H191*D191</f>
        <v/>
      </c>
      <c r="J191" s="7">
        <f>SUMIFS(TERSE!$AB$2:$AB$4001,TERSE!$AZ$2:$AZ$4001,$A191,TERSE!$AV$2:$AV$4001,$C191,TERSE!$AY$2:$AY$4001,"")</f>
        <v/>
      </c>
      <c r="K191" s="7">
        <f>J191-I191</f>
        <v/>
      </c>
      <c r="L191" s="17">
        <f>SUMIFS(TERSE!$AW$2:$AW$4001,TERSE!$AZ$2:$AZ$4001,$A191,TERSE!$AV$2:$AV$4001,$C191,TERSE!$AY$2:$AY$4001,"")</f>
        <v/>
      </c>
      <c r="M191" s="2" t="inlineStr">
        <is>
          <t>2 - Diesel - Clear</t>
        </is>
      </c>
      <c r="N191" s="2" t="inlineStr">
        <is>
          <t>line 6</t>
        </is>
      </c>
      <c r="O191" s="2">
        <f>COUNTIFS(RATES!$A:$A,$A191,RATES!$B:$B,"&lt;="&amp;MonthStart,RATES!$C:$C,"&gt;="&amp;MonthEnd)</f>
        <v/>
      </c>
    </row>
    <row r="192">
      <c r="A192" s="2" t="inlineStr">
        <is>
          <t>092TE - Lowndes (TSPLOST Exempt)</t>
        </is>
      </c>
      <c r="B192" s="2" t="inlineStr">
        <is>
          <t>LOWNDES</t>
        </is>
      </c>
      <c r="C192" s="2" t="inlineStr">
        <is>
          <t>Gas</t>
        </is>
      </c>
      <c r="D192" s="13">
        <f>IF($O192=1,SUMIFS(RATES!$E:$E,RATES!$A:$A,$A192,RATES!$B:$B,"&lt;="&amp;MonthStart,RATES!$C:$C,"&gt;="&amp;MonthEnd),0)</f>
        <v/>
      </c>
      <c r="E192" s="16">
        <f>ROUND(L192,0)</f>
        <v/>
      </c>
      <c r="F192" s="16">
        <f>ROUND(SUMIFS(TERSE!$AX$2:$AX$4001,TERSE!$AZ$2:$AZ$4001,$A192,TERSE!$AV$2:$AV$4001,$C192,TERSE!$AY$2:$AY$4001,""),0)</f>
        <v/>
      </c>
      <c r="G192" s="16">
        <f>E192-F192</f>
        <v/>
      </c>
      <c r="H192" s="7">
        <f>G192*IF($C192="Diesel",$C$2,$F$2)</f>
        <v/>
      </c>
      <c r="I192" s="7">
        <f>H192*D192</f>
        <v/>
      </c>
      <c r="J192" s="7">
        <f>SUMIFS(TERSE!$AB$2:$AB$4001,TERSE!$AZ$2:$AZ$4001,$A192,TERSE!$AV$2:$AV$4001,$C192,TERSE!$AY$2:$AY$4001,"")</f>
        <v/>
      </c>
      <c r="K192" s="7">
        <f>J192-I192</f>
        <v/>
      </c>
      <c r="L192" s="17">
        <f>SUMIFS(TERSE!$AW$2:$AW$4001,TERSE!$AZ$2:$AZ$4001,$A192,TERSE!$AV$2:$AV$4001,$C192,TERSE!$AY$2:$AY$4001,"")</f>
        <v/>
      </c>
      <c r="M192" s="2" t="inlineStr">
        <is>
          <t>1 - Gasoline</t>
        </is>
      </c>
      <c r="N192" s="2" t="inlineStr">
        <is>
          <t>line 6</t>
        </is>
      </c>
      <c r="O192" s="2">
        <f>COUNTIFS(RATES!$A:$A,$A192,RATES!$B:$B,"&lt;="&amp;MonthStart,RATES!$C:$C,"&gt;="&amp;MonthEnd)</f>
        <v/>
      </c>
    </row>
    <row r="193">
      <c r="A193" s="2" t="inlineStr">
        <is>
          <t>093TE - Lumpkin (TSPLOST Exempt)</t>
        </is>
      </c>
      <c r="B193" s="2" t="inlineStr">
        <is>
          <t>LUMPKIN</t>
        </is>
      </c>
      <c r="C193" s="2" t="inlineStr">
        <is>
          <t>Diesel</t>
        </is>
      </c>
      <c r="D193" s="13">
        <f>IF($O193=1,SUMIFS(RATES!$E:$E,RATES!$A:$A,$A193,RATES!$B:$B,"&lt;="&amp;MonthStart,RATES!$C:$C,"&gt;="&amp;MonthEnd),0)</f>
        <v/>
      </c>
      <c r="E193" s="16">
        <f>ROUND(L193,0)</f>
        <v/>
      </c>
      <c r="F193" s="16">
        <f>ROUND(SUMIFS(TERSE!$AX$2:$AX$4001,TERSE!$AZ$2:$AZ$4001,$A193,TERSE!$AV$2:$AV$4001,$C193,TERSE!$AY$2:$AY$4001,""),0)</f>
        <v/>
      </c>
      <c r="G193" s="16">
        <f>E193-F193</f>
        <v/>
      </c>
      <c r="H193" s="7">
        <f>G193*IF($C193="Diesel",$C$2,$F$2)</f>
        <v/>
      </c>
      <c r="I193" s="7">
        <f>H193*D193</f>
        <v/>
      </c>
      <c r="J193" s="7">
        <f>SUMIFS(TERSE!$AB$2:$AB$4001,TERSE!$AZ$2:$AZ$4001,$A193,TERSE!$AV$2:$AV$4001,$C193,TERSE!$AY$2:$AY$4001,"")</f>
        <v/>
      </c>
      <c r="K193" s="7">
        <f>J193-I193</f>
        <v/>
      </c>
      <c r="L193" s="17">
        <f>SUMIFS(TERSE!$AW$2:$AW$4001,TERSE!$AZ$2:$AZ$4001,$A193,TERSE!$AV$2:$AV$4001,$C193,TERSE!$AY$2:$AY$4001,"")</f>
        <v/>
      </c>
      <c r="M193" s="2" t="inlineStr">
        <is>
          <t>2 - Diesel - Clear</t>
        </is>
      </c>
      <c r="N193" s="2" t="inlineStr">
        <is>
          <t>line 6</t>
        </is>
      </c>
      <c r="O193" s="2">
        <f>COUNTIFS(RATES!$A:$A,$A193,RATES!$B:$B,"&lt;="&amp;MonthStart,RATES!$C:$C,"&gt;="&amp;MonthEnd)</f>
        <v/>
      </c>
    </row>
    <row r="194">
      <c r="A194" s="2" t="inlineStr">
        <is>
          <t>093TE - Lumpkin (TSPLOST Exempt)</t>
        </is>
      </c>
      <c r="B194" s="2" t="inlineStr">
        <is>
          <t>LUMPKIN</t>
        </is>
      </c>
      <c r="C194" s="2" t="inlineStr">
        <is>
          <t>Gas</t>
        </is>
      </c>
      <c r="D194" s="13">
        <f>IF($O194=1,SUMIFS(RATES!$E:$E,RATES!$A:$A,$A194,RATES!$B:$B,"&lt;="&amp;MonthStart,RATES!$C:$C,"&gt;="&amp;MonthEnd),0)</f>
        <v/>
      </c>
      <c r="E194" s="16">
        <f>ROUND(L194,0)</f>
        <v/>
      </c>
      <c r="F194" s="16">
        <f>ROUND(SUMIFS(TERSE!$AX$2:$AX$4001,TERSE!$AZ$2:$AZ$4001,$A194,TERSE!$AV$2:$AV$4001,$C194,TERSE!$AY$2:$AY$4001,""),0)</f>
        <v/>
      </c>
      <c r="G194" s="16">
        <f>E194-F194</f>
        <v/>
      </c>
      <c r="H194" s="7">
        <f>G194*IF($C194="Diesel",$C$2,$F$2)</f>
        <v/>
      </c>
      <c r="I194" s="7">
        <f>H194*D194</f>
        <v/>
      </c>
      <c r="J194" s="7">
        <f>SUMIFS(TERSE!$AB$2:$AB$4001,TERSE!$AZ$2:$AZ$4001,$A194,TERSE!$AV$2:$AV$4001,$C194,TERSE!$AY$2:$AY$4001,"")</f>
        <v/>
      </c>
      <c r="K194" s="7">
        <f>J194-I194</f>
        <v/>
      </c>
      <c r="L194" s="17">
        <f>SUMIFS(TERSE!$AW$2:$AW$4001,TERSE!$AZ$2:$AZ$4001,$A194,TERSE!$AV$2:$AV$4001,$C194,TERSE!$AY$2:$AY$4001,"")</f>
        <v/>
      </c>
      <c r="M194" s="2" t="inlineStr">
        <is>
          <t>1 - Gasoline</t>
        </is>
      </c>
      <c r="N194" s="2" t="inlineStr">
        <is>
          <t>line 6</t>
        </is>
      </c>
      <c r="O194" s="2">
        <f>COUNTIFS(RATES!$A:$A,$A194,RATES!$B:$B,"&lt;="&amp;MonthStart,RATES!$C:$C,"&gt;="&amp;MonthEnd)</f>
        <v/>
      </c>
    </row>
    <row r="195">
      <c r="A195" s="2" t="inlineStr">
        <is>
          <t>094TE - Macon (TSPLOST Exempt)</t>
        </is>
      </c>
      <c r="B195" s="2" t="inlineStr">
        <is>
          <t>MACON</t>
        </is>
      </c>
      <c r="C195" s="2" t="inlineStr">
        <is>
          <t>Diesel</t>
        </is>
      </c>
      <c r="D195" s="13">
        <f>IF($O195=1,SUMIFS(RATES!$E:$E,RATES!$A:$A,$A195,RATES!$B:$B,"&lt;="&amp;MonthStart,RATES!$C:$C,"&gt;="&amp;MonthEnd),0)</f>
        <v/>
      </c>
      <c r="E195" s="16">
        <f>ROUND(L195,0)</f>
        <v/>
      </c>
      <c r="F195" s="16">
        <f>ROUND(SUMIFS(TERSE!$AX$2:$AX$4001,TERSE!$AZ$2:$AZ$4001,$A195,TERSE!$AV$2:$AV$4001,$C195,TERSE!$AY$2:$AY$4001,""),0)</f>
        <v/>
      </c>
      <c r="G195" s="16">
        <f>E195-F195</f>
        <v/>
      </c>
      <c r="H195" s="7">
        <f>G195*IF($C195="Diesel",$C$2,$F$2)</f>
        <v/>
      </c>
      <c r="I195" s="7">
        <f>H195*D195</f>
        <v/>
      </c>
      <c r="J195" s="7">
        <f>SUMIFS(TERSE!$AB$2:$AB$4001,TERSE!$AZ$2:$AZ$4001,$A195,TERSE!$AV$2:$AV$4001,$C195,TERSE!$AY$2:$AY$4001,"")</f>
        <v/>
      </c>
      <c r="K195" s="7">
        <f>J195-I195</f>
        <v/>
      </c>
      <c r="L195" s="17">
        <f>SUMIFS(TERSE!$AW$2:$AW$4001,TERSE!$AZ$2:$AZ$4001,$A195,TERSE!$AV$2:$AV$4001,$C195,TERSE!$AY$2:$AY$4001,"")</f>
        <v/>
      </c>
      <c r="M195" s="2" t="inlineStr">
        <is>
          <t>2 - Diesel - Clear</t>
        </is>
      </c>
      <c r="N195" s="2" t="inlineStr">
        <is>
          <t>line 6</t>
        </is>
      </c>
      <c r="O195" s="2">
        <f>COUNTIFS(RATES!$A:$A,$A195,RATES!$B:$B,"&lt;="&amp;MonthStart,RATES!$C:$C,"&gt;="&amp;MonthEnd)</f>
        <v/>
      </c>
    </row>
    <row r="196">
      <c r="A196" s="2" t="inlineStr">
        <is>
          <t>094TE - Macon (TSPLOST Exempt)</t>
        </is>
      </c>
      <c r="B196" s="2" t="inlineStr">
        <is>
          <t>MACON</t>
        </is>
      </c>
      <c r="C196" s="2" t="inlineStr">
        <is>
          <t>Gas</t>
        </is>
      </c>
      <c r="D196" s="13">
        <f>IF($O196=1,SUMIFS(RATES!$E:$E,RATES!$A:$A,$A196,RATES!$B:$B,"&lt;="&amp;MonthStart,RATES!$C:$C,"&gt;="&amp;MonthEnd),0)</f>
        <v/>
      </c>
      <c r="E196" s="16">
        <f>ROUND(L196,0)</f>
        <v/>
      </c>
      <c r="F196" s="16">
        <f>ROUND(SUMIFS(TERSE!$AX$2:$AX$4001,TERSE!$AZ$2:$AZ$4001,$A196,TERSE!$AV$2:$AV$4001,$C196,TERSE!$AY$2:$AY$4001,""),0)</f>
        <v/>
      </c>
      <c r="G196" s="16">
        <f>E196-F196</f>
        <v/>
      </c>
      <c r="H196" s="7">
        <f>G196*IF($C196="Diesel",$C$2,$F$2)</f>
        <v/>
      </c>
      <c r="I196" s="7">
        <f>H196*D196</f>
        <v/>
      </c>
      <c r="J196" s="7">
        <f>SUMIFS(TERSE!$AB$2:$AB$4001,TERSE!$AZ$2:$AZ$4001,$A196,TERSE!$AV$2:$AV$4001,$C196,TERSE!$AY$2:$AY$4001,"")</f>
        <v/>
      </c>
      <c r="K196" s="7">
        <f>J196-I196</f>
        <v/>
      </c>
      <c r="L196" s="17">
        <f>SUMIFS(TERSE!$AW$2:$AW$4001,TERSE!$AZ$2:$AZ$4001,$A196,TERSE!$AV$2:$AV$4001,$C196,TERSE!$AY$2:$AY$4001,"")</f>
        <v/>
      </c>
      <c r="M196" s="2" t="inlineStr">
        <is>
          <t>1 - Gasoline</t>
        </is>
      </c>
      <c r="N196" s="2" t="inlineStr">
        <is>
          <t>line 6</t>
        </is>
      </c>
      <c r="O196" s="2">
        <f>COUNTIFS(RATES!$A:$A,$A196,RATES!$B:$B,"&lt;="&amp;MonthStart,RATES!$C:$C,"&gt;="&amp;MonthEnd)</f>
        <v/>
      </c>
    </row>
    <row r="197">
      <c r="A197" s="2" t="inlineStr">
        <is>
          <t>095TE - Madison (TSPLOST Exempt)</t>
        </is>
      </c>
      <c r="B197" s="2" t="inlineStr">
        <is>
          <t>MADISON</t>
        </is>
      </c>
      <c r="C197" s="2" t="inlineStr">
        <is>
          <t>Diesel</t>
        </is>
      </c>
      <c r="D197" s="13">
        <f>IF($O197=1,SUMIFS(RATES!$E:$E,RATES!$A:$A,$A197,RATES!$B:$B,"&lt;="&amp;MonthStart,RATES!$C:$C,"&gt;="&amp;MonthEnd),0)</f>
        <v/>
      </c>
      <c r="E197" s="16">
        <f>ROUND(L197,0)</f>
        <v/>
      </c>
      <c r="F197" s="16">
        <f>ROUND(SUMIFS(TERSE!$AX$2:$AX$4001,TERSE!$AZ$2:$AZ$4001,$A197,TERSE!$AV$2:$AV$4001,$C197,TERSE!$AY$2:$AY$4001,""),0)</f>
        <v/>
      </c>
      <c r="G197" s="16">
        <f>E197-F197</f>
        <v/>
      </c>
      <c r="H197" s="7">
        <f>G197*IF($C197="Diesel",$C$2,$F$2)</f>
        <v/>
      </c>
      <c r="I197" s="7">
        <f>H197*D197</f>
        <v/>
      </c>
      <c r="J197" s="7">
        <f>SUMIFS(TERSE!$AB$2:$AB$4001,TERSE!$AZ$2:$AZ$4001,$A197,TERSE!$AV$2:$AV$4001,$C197,TERSE!$AY$2:$AY$4001,"")</f>
        <v/>
      </c>
      <c r="K197" s="7">
        <f>J197-I197</f>
        <v/>
      </c>
      <c r="L197" s="17">
        <f>SUMIFS(TERSE!$AW$2:$AW$4001,TERSE!$AZ$2:$AZ$4001,$A197,TERSE!$AV$2:$AV$4001,$C197,TERSE!$AY$2:$AY$4001,"")</f>
        <v/>
      </c>
      <c r="M197" s="2" t="inlineStr">
        <is>
          <t>2 - Diesel - Clear</t>
        </is>
      </c>
      <c r="N197" s="2" t="inlineStr">
        <is>
          <t>line 6</t>
        </is>
      </c>
      <c r="O197" s="2">
        <f>COUNTIFS(RATES!$A:$A,$A197,RATES!$B:$B,"&lt;="&amp;MonthStart,RATES!$C:$C,"&gt;="&amp;MonthEnd)</f>
        <v/>
      </c>
    </row>
    <row r="198">
      <c r="A198" s="2" t="inlineStr">
        <is>
          <t>095TE - Madison (TSPLOST Exempt)</t>
        </is>
      </c>
      <c r="B198" s="2" t="inlineStr">
        <is>
          <t>MADISON</t>
        </is>
      </c>
      <c r="C198" s="2" t="inlineStr">
        <is>
          <t>Gas</t>
        </is>
      </c>
      <c r="D198" s="13">
        <f>IF($O198=1,SUMIFS(RATES!$E:$E,RATES!$A:$A,$A198,RATES!$B:$B,"&lt;="&amp;MonthStart,RATES!$C:$C,"&gt;="&amp;MonthEnd),0)</f>
        <v/>
      </c>
      <c r="E198" s="16">
        <f>ROUND(L198,0)</f>
        <v/>
      </c>
      <c r="F198" s="16">
        <f>ROUND(SUMIFS(TERSE!$AX$2:$AX$4001,TERSE!$AZ$2:$AZ$4001,$A198,TERSE!$AV$2:$AV$4001,$C198,TERSE!$AY$2:$AY$4001,""),0)</f>
        <v/>
      </c>
      <c r="G198" s="16">
        <f>E198-F198</f>
        <v/>
      </c>
      <c r="H198" s="7">
        <f>G198*IF($C198="Diesel",$C$2,$F$2)</f>
        <v/>
      </c>
      <c r="I198" s="7">
        <f>H198*D198</f>
        <v/>
      </c>
      <c r="J198" s="7">
        <f>SUMIFS(TERSE!$AB$2:$AB$4001,TERSE!$AZ$2:$AZ$4001,$A198,TERSE!$AV$2:$AV$4001,$C198,TERSE!$AY$2:$AY$4001,"")</f>
        <v/>
      </c>
      <c r="K198" s="7">
        <f>J198-I198</f>
        <v/>
      </c>
      <c r="L198" s="17">
        <f>SUMIFS(TERSE!$AW$2:$AW$4001,TERSE!$AZ$2:$AZ$4001,$A198,TERSE!$AV$2:$AV$4001,$C198,TERSE!$AY$2:$AY$4001,"")</f>
        <v/>
      </c>
      <c r="M198" s="2" t="inlineStr">
        <is>
          <t>1 - Gasoline</t>
        </is>
      </c>
      <c r="N198" s="2" t="inlineStr">
        <is>
          <t>line 6</t>
        </is>
      </c>
      <c r="O198" s="2">
        <f>COUNTIFS(RATES!$A:$A,$A198,RATES!$B:$B,"&lt;="&amp;MonthStart,RATES!$C:$C,"&gt;="&amp;MonthEnd)</f>
        <v/>
      </c>
    </row>
    <row r="199">
      <c r="A199" s="2" t="inlineStr">
        <is>
          <t>096TE - Marion (TSPLOST Exempt)</t>
        </is>
      </c>
      <c r="B199" s="2" t="inlineStr">
        <is>
          <t>MARION</t>
        </is>
      </c>
      <c r="C199" s="2" t="inlineStr">
        <is>
          <t>Diesel</t>
        </is>
      </c>
      <c r="D199" s="13">
        <f>IF($O199=1,SUMIFS(RATES!$E:$E,RATES!$A:$A,$A199,RATES!$B:$B,"&lt;="&amp;MonthStart,RATES!$C:$C,"&gt;="&amp;MonthEnd),0)</f>
        <v/>
      </c>
      <c r="E199" s="16">
        <f>ROUND(L199,0)</f>
        <v/>
      </c>
      <c r="F199" s="16">
        <f>ROUND(SUMIFS(TERSE!$AX$2:$AX$4001,TERSE!$AZ$2:$AZ$4001,$A199,TERSE!$AV$2:$AV$4001,$C199,TERSE!$AY$2:$AY$4001,""),0)</f>
        <v/>
      </c>
      <c r="G199" s="16">
        <f>E199-F199</f>
        <v/>
      </c>
      <c r="H199" s="7">
        <f>G199*IF($C199="Diesel",$C$2,$F$2)</f>
        <v/>
      </c>
      <c r="I199" s="7">
        <f>H199*D199</f>
        <v/>
      </c>
      <c r="J199" s="7">
        <f>SUMIFS(TERSE!$AB$2:$AB$4001,TERSE!$AZ$2:$AZ$4001,$A199,TERSE!$AV$2:$AV$4001,$C199,TERSE!$AY$2:$AY$4001,"")</f>
        <v/>
      </c>
      <c r="K199" s="7">
        <f>J199-I199</f>
        <v/>
      </c>
      <c r="L199" s="17">
        <f>SUMIFS(TERSE!$AW$2:$AW$4001,TERSE!$AZ$2:$AZ$4001,$A199,TERSE!$AV$2:$AV$4001,$C199,TERSE!$AY$2:$AY$4001,"")</f>
        <v/>
      </c>
      <c r="M199" s="2" t="inlineStr">
        <is>
          <t>2 - Diesel - Clear</t>
        </is>
      </c>
      <c r="N199" s="2" t="inlineStr">
        <is>
          <t>line 6</t>
        </is>
      </c>
      <c r="O199" s="2">
        <f>COUNTIFS(RATES!$A:$A,$A199,RATES!$B:$B,"&lt;="&amp;MonthStart,RATES!$C:$C,"&gt;="&amp;MonthEnd)</f>
        <v/>
      </c>
    </row>
    <row r="200">
      <c r="A200" s="2" t="inlineStr">
        <is>
          <t>096TE - Marion (TSPLOST Exempt)</t>
        </is>
      </c>
      <c r="B200" s="2" t="inlineStr">
        <is>
          <t>MARION</t>
        </is>
      </c>
      <c r="C200" s="2" t="inlineStr">
        <is>
          <t>Gas</t>
        </is>
      </c>
      <c r="D200" s="13">
        <f>IF($O200=1,SUMIFS(RATES!$E:$E,RATES!$A:$A,$A200,RATES!$B:$B,"&lt;="&amp;MonthStart,RATES!$C:$C,"&gt;="&amp;MonthEnd),0)</f>
        <v/>
      </c>
      <c r="E200" s="16">
        <f>ROUND(L200,0)</f>
        <v/>
      </c>
      <c r="F200" s="16">
        <f>ROUND(SUMIFS(TERSE!$AX$2:$AX$4001,TERSE!$AZ$2:$AZ$4001,$A200,TERSE!$AV$2:$AV$4001,$C200,TERSE!$AY$2:$AY$4001,""),0)</f>
        <v/>
      </c>
      <c r="G200" s="16">
        <f>E200-F200</f>
        <v/>
      </c>
      <c r="H200" s="7">
        <f>G200*IF($C200="Diesel",$C$2,$F$2)</f>
        <v/>
      </c>
      <c r="I200" s="7">
        <f>H200*D200</f>
        <v/>
      </c>
      <c r="J200" s="7">
        <f>SUMIFS(TERSE!$AB$2:$AB$4001,TERSE!$AZ$2:$AZ$4001,$A200,TERSE!$AV$2:$AV$4001,$C200,TERSE!$AY$2:$AY$4001,"")</f>
        <v/>
      </c>
      <c r="K200" s="7">
        <f>J200-I200</f>
        <v/>
      </c>
      <c r="L200" s="17">
        <f>SUMIFS(TERSE!$AW$2:$AW$4001,TERSE!$AZ$2:$AZ$4001,$A200,TERSE!$AV$2:$AV$4001,$C200,TERSE!$AY$2:$AY$4001,"")</f>
        <v/>
      </c>
      <c r="M200" s="2" t="inlineStr">
        <is>
          <t>1 - Gasoline</t>
        </is>
      </c>
      <c r="N200" s="2" t="inlineStr">
        <is>
          <t>line 6</t>
        </is>
      </c>
      <c r="O200" s="2">
        <f>COUNTIFS(RATES!$A:$A,$A200,RATES!$B:$B,"&lt;="&amp;MonthStart,RATES!$C:$C,"&gt;="&amp;MonthEnd)</f>
        <v/>
      </c>
    </row>
    <row r="201">
      <c r="A201" s="2" t="inlineStr">
        <is>
          <t>097TE - McDuffie (TSPLOST Exempt)</t>
        </is>
      </c>
      <c r="B201" s="2" t="inlineStr">
        <is>
          <t>MCDUFFIE</t>
        </is>
      </c>
      <c r="C201" s="2" t="inlineStr">
        <is>
          <t>Diesel</t>
        </is>
      </c>
      <c r="D201" s="13">
        <f>IF($O201=1,SUMIFS(RATES!$E:$E,RATES!$A:$A,$A201,RATES!$B:$B,"&lt;="&amp;MonthStart,RATES!$C:$C,"&gt;="&amp;MonthEnd),0)</f>
        <v/>
      </c>
      <c r="E201" s="16">
        <f>ROUND(L201,0)</f>
        <v/>
      </c>
      <c r="F201" s="16">
        <f>ROUND(SUMIFS(TERSE!$AX$2:$AX$4001,TERSE!$AZ$2:$AZ$4001,$A201,TERSE!$AV$2:$AV$4001,$C201,TERSE!$AY$2:$AY$4001,""),0)</f>
        <v/>
      </c>
      <c r="G201" s="16">
        <f>E201-F201</f>
        <v/>
      </c>
      <c r="H201" s="7">
        <f>G201*IF($C201="Diesel",$C$2,$F$2)</f>
        <v/>
      </c>
      <c r="I201" s="7">
        <f>H201*D201</f>
        <v/>
      </c>
      <c r="J201" s="7">
        <f>SUMIFS(TERSE!$AB$2:$AB$4001,TERSE!$AZ$2:$AZ$4001,$A201,TERSE!$AV$2:$AV$4001,$C201,TERSE!$AY$2:$AY$4001,"")</f>
        <v/>
      </c>
      <c r="K201" s="7">
        <f>J201-I201</f>
        <v/>
      </c>
      <c r="L201" s="17">
        <f>SUMIFS(TERSE!$AW$2:$AW$4001,TERSE!$AZ$2:$AZ$4001,$A201,TERSE!$AV$2:$AV$4001,$C201,TERSE!$AY$2:$AY$4001,"")</f>
        <v/>
      </c>
      <c r="M201" s="2" t="inlineStr">
        <is>
          <t>2 - Diesel - Clear</t>
        </is>
      </c>
      <c r="N201" s="2" t="inlineStr">
        <is>
          <t>line 6</t>
        </is>
      </c>
      <c r="O201" s="2">
        <f>COUNTIFS(RATES!$A:$A,$A201,RATES!$B:$B,"&lt;="&amp;MonthStart,RATES!$C:$C,"&gt;="&amp;MonthEnd)</f>
        <v/>
      </c>
    </row>
    <row r="202">
      <c r="A202" s="2" t="inlineStr">
        <is>
          <t>097TE - McDuffie (TSPLOST Exempt)</t>
        </is>
      </c>
      <c r="B202" s="2" t="inlineStr">
        <is>
          <t>MCDUFFIE</t>
        </is>
      </c>
      <c r="C202" s="2" t="inlineStr">
        <is>
          <t>Gas</t>
        </is>
      </c>
      <c r="D202" s="13">
        <f>IF($O202=1,SUMIFS(RATES!$E:$E,RATES!$A:$A,$A202,RATES!$B:$B,"&lt;="&amp;MonthStart,RATES!$C:$C,"&gt;="&amp;MonthEnd),0)</f>
        <v/>
      </c>
      <c r="E202" s="16">
        <f>ROUND(L202,0)</f>
        <v/>
      </c>
      <c r="F202" s="16">
        <f>ROUND(SUMIFS(TERSE!$AX$2:$AX$4001,TERSE!$AZ$2:$AZ$4001,$A202,TERSE!$AV$2:$AV$4001,$C202,TERSE!$AY$2:$AY$4001,""),0)</f>
        <v/>
      </c>
      <c r="G202" s="16">
        <f>E202-F202</f>
        <v/>
      </c>
      <c r="H202" s="7">
        <f>G202*IF($C202="Diesel",$C$2,$F$2)</f>
        <v/>
      </c>
      <c r="I202" s="7">
        <f>H202*D202</f>
        <v/>
      </c>
      <c r="J202" s="7">
        <f>SUMIFS(TERSE!$AB$2:$AB$4001,TERSE!$AZ$2:$AZ$4001,$A202,TERSE!$AV$2:$AV$4001,$C202,TERSE!$AY$2:$AY$4001,"")</f>
        <v/>
      </c>
      <c r="K202" s="7">
        <f>J202-I202</f>
        <v/>
      </c>
      <c r="L202" s="17">
        <f>SUMIFS(TERSE!$AW$2:$AW$4001,TERSE!$AZ$2:$AZ$4001,$A202,TERSE!$AV$2:$AV$4001,$C202,TERSE!$AY$2:$AY$4001,"")</f>
        <v/>
      </c>
      <c r="M202" s="2" t="inlineStr">
        <is>
          <t>1 - Gasoline</t>
        </is>
      </c>
      <c r="N202" s="2" t="inlineStr">
        <is>
          <t>line 6</t>
        </is>
      </c>
      <c r="O202" s="2">
        <f>COUNTIFS(RATES!$A:$A,$A202,RATES!$B:$B,"&lt;="&amp;MonthStart,RATES!$C:$C,"&gt;="&amp;MonthEnd)</f>
        <v/>
      </c>
    </row>
    <row r="203">
      <c r="A203" s="2" t="inlineStr">
        <is>
          <t>098TE - McIntosh (TSPLOST Exempt)</t>
        </is>
      </c>
      <c r="B203" s="2" t="inlineStr">
        <is>
          <t>MCINTOSH</t>
        </is>
      </c>
      <c r="C203" s="2" t="inlineStr">
        <is>
          <t>Diesel</t>
        </is>
      </c>
      <c r="D203" s="13">
        <f>IF($O203=1,SUMIFS(RATES!$E:$E,RATES!$A:$A,$A203,RATES!$B:$B,"&lt;="&amp;MonthStart,RATES!$C:$C,"&gt;="&amp;MonthEnd),0)</f>
        <v/>
      </c>
      <c r="E203" s="16">
        <f>ROUND(L203,0)</f>
        <v/>
      </c>
      <c r="F203" s="16">
        <f>ROUND(SUMIFS(TERSE!$AX$2:$AX$4001,TERSE!$AZ$2:$AZ$4001,$A203,TERSE!$AV$2:$AV$4001,$C203,TERSE!$AY$2:$AY$4001,""),0)</f>
        <v/>
      </c>
      <c r="G203" s="16">
        <f>E203-F203</f>
        <v/>
      </c>
      <c r="H203" s="7">
        <f>G203*IF($C203="Diesel",$C$2,$F$2)</f>
        <v/>
      </c>
      <c r="I203" s="7">
        <f>H203*D203</f>
        <v/>
      </c>
      <c r="J203" s="7">
        <f>SUMIFS(TERSE!$AB$2:$AB$4001,TERSE!$AZ$2:$AZ$4001,$A203,TERSE!$AV$2:$AV$4001,$C203,TERSE!$AY$2:$AY$4001,"")</f>
        <v/>
      </c>
      <c r="K203" s="7">
        <f>J203-I203</f>
        <v/>
      </c>
      <c r="L203" s="17">
        <f>SUMIFS(TERSE!$AW$2:$AW$4001,TERSE!$AZ$2:$AZ$4001,$A203,TERSE!$AV$2:$AV$4001,$C203,TERSE!$AY$2:$AY$4001,"")</f>
        <v/>
      </c>
      <c r="M203" s="2" t="inlineStr">
        <is>
          <t>2 - Diesel - Clear</t>
        </is>
      </c>
      <c r="N203" s="2" t="inlineStr">
        <is>
          <t>line 6</t>
        </is>
      </c>
      <c r="O203" s="2">
        <f>COUNTIFS(RATES!$A:$A,$A203,RATES!$B:$B,"&lt;="&amp;MonthStart,RATES!$C:$C,"&gt;="&amp;MonthEnd)</f>
        <v/>
      </c>
    </row>
    <row r="204">
      <c r="A204" s="2" t="inlineStr">
        <is>
          <t>098TE - McIntosh (TSPLOST Exempt)</t>
        </is>
      </c>
      <c r="B204" s="2" t="inlineStr">
        <is>
          <t>MCINTOSH</t>
        </is>
      </c>
      <c r="C204" s="2" t="inlineStr">
        <is>
          <t>Gas</t>
        </is>
      </c>
      <c r="D204" s="13">
        <f>IF($O204=1,SUMIFS(RATES!$E:$E,RATES!$A:$A,$A204,RATES!$B:$B,"&lt;="&amp;MonthStart,RATES!$C:$C,"&gt;="&amp;MonthEnd),0)</f>
        <v/>
      </c>
      <c r="E204" s="16">
        <f>ROUND(L204,0)</f>
        <v/>
      </c>
      <c r="F204" s="16">
        <f>ROUND(SUMIFS(TERSE!$AX$2:$AX$4001,TERSE!$AZ$2:$AZ$4001,$A204,TERSE!$AV$2:$AV$4001,$C204,TERSE!$AY$2:$AY$4001,""),0)</f>
        <v/>
      </c>
      <c r="G204" s="16">
        <f>E204-F204</f>
        <v/>
      </c>
      <c r="H204" s="7">
        <f>G204*IF($C204="Diesel",$C$2,$F$2)</f>
        <v/>
      </c>
      <c r="I204" s="7">
        <f>H204*D204</f>
        <v/>
      </c>
      <c r="J204" s="7">
        <f>SUMIFS(TERSE!$AB$2:$AB$4001,TERSE!$AZ$2:$AZ$4001,$A204,TERSE!$AV$2:$AV$4001,$C204,TERSE!$AY$2:$AY$4001,"")</f>
        <v/>
      </c>
      <c r="K204" s="7">
        <f>J204-I204</f>
        <v/>
      </c>
      <c r="L204" s="17">
        <f>SUMIFS(TERSE!$AW$2:$AW$4001,TERSE!$AZ$2:$AZ$4001,$A204,TERSE!$AV$2:$AV$4001,$C204,TERSE!$AY$2:$AY$4001,"")</f>
        <v/>
      </c>
      <c r="M204" s="2" t="inlineStr">
        <is>
          <t>1 - Gasoline</t>
        </is>
      </c>
      <c r="N204" s="2" t="inlineStr">
        <is>
          <t>line 6</t>
        </is>
      </c>
      <c r="O204" s="2">
        <f>COUNTIFS(RATES!$A:$A,$A204,RATES!$B:$B,"&lt;="&amp;MonthStart,RATES!$C:$C,"&gt;="&amp;MonthEnd)</f>
        <v/>
      </c>
    </row>
    <row r="205">
      <c r="A205" s="2" t="inlineStr">
        <is>
          <t>099TE - Meriwether (TSPLOST Exempt)</t>
        </is>
      </c>
      <c r="B205" s="2" t="inlineStr">
        <is>
          <t>MERIWETHER</t>
        </is>
      </c>
      <c r="C205" s="2" t="inlineStr">
        <is>
          <t>Diesel</t>
        </is>
      </c>
      <c r="D205" s="13">
        <f>IF($O205=1,SUMIFS(RATES!$E:$E,RATES!$A:$A,$A205,RATES!$B:$B,"&lt;="&amp;MonthStart,RATES!$C:$C,"&gt;="&amp;MonthEnd),0)</f>
        <v/>
      </c>
      <c r="E205" s="16">
        <f>ROUND(L205,0)</f>
        <v/>
      </c>
      <c r="F205" s="16">
        <f>ROUND(SUMIFS(TERSE!$AX$2:$AX$4001,TERSE!$AZ$2:$AZ$4001,$A205,TERSE!$AV$2:$AV$4001,$C205,TERSE!$AY$2:$AY$4001,""),0)</f>
        <v/>
      </c>
      <c r="G205" s="16">
        <f>E205-F205</f>
        <v/>
      </c>
      <c r="H205" s="7">
        <f>G205*IF($C205="Diesel",$C$2,$F$2)</f>
        <v/>
      </c>
      <c r="I205" s="7">
        <f>H205*D205</f>
        <v/>
      </c>
      <c r="J205" s="7">
        <f>SUMIFS(TERSE!$AB$2:$AB$4001,TERSE!$AZ$2:$AZ$4001,$A205,TERSE!$AV$2:$AV$4001,$C205,TERSE!$AY$2:$AY$4001,"")</f>
        <v/>
      </c>
      <c r="K205" s="7">
        <f>J205-I205</f>
        <v/>
      </c>
      <c r="L205" s="17">
        <f>SUMIFS(TERSE!$AW$2:$AW$4001,TERSE!$AZ$2:$AZ$4001,$A205,TERSE!$AV$2:$AV$4001,$C205,TERSE!$AY$2:$AY$4001,"")</f>
        <v/>
      </c>
      <c r="M205" s="2" t="inlineStr">
        <is>
          <t>2 - Diesel - Clear</t>
        </is>
      </c>
      <c r="N205" s="2" t="inlineStr">
        <is>
          <t>line 6</t>
        </is>
      </c>
      <c r="O205" s="2">
        <f>COUNTIFS(RATES!$A:$A,$A205,RATES!$B:$B,"&lt;="&amp;MonthStart,RATES!$C:$C,"&gt;="&amp;MonthEnd)</f>
        <v/>
      </c>
    </row>
    <row r="206">
      <c r="A206" s="2" t="inlineStr">
        <is>
          <t>099TE - Meriwether (TSPLOST Exempt)</t>
        </is>
      </c>
      <c r="B206" s="2" t="inlineStr">
        <is>
          <t>MERIWETHER</t>
        </is>
      </c>
      <c r="C206" s="2" t="inlineStr">
        <is>
          <t>Gas</t>
        </is>
      </c>
      <c r="D206" s="13">
        <f>IF($O206=1,SUMIFS(RATES!$E:$E,RATES!$A:$A,$A206,RATES!$B:$B,"&lt;="&amp;MonthStart,RATES!$C:$C,"&gt;="&amp;MonthEnd),0)</f>
        <v/>
      </c>
      <c r="E206" s="16">
        <f>ROUND(L206,0)</f>
        <v/>
      </c>
      <c r="F206" s="16">
        <f>ROUND(SUMIFS(TERSE!$AX$2:$AX$4001,TERSE!$AZ$2:$AZ$4001,$A206,TERSE!$AV$2:$AV$4001,$C206,TERSE!$AY$2:$AY$4001,""),0)</f>
        <v/>
      </c>
      <c r="G206" s="16">
        <f>E206-F206</f>
        <v/>
      </c>
      <c r="H206" s="7">
        <f>G206*IF($C206="Diesel",$C$2,$F$2)</f>
        <v/>
      </c>
      <c r="I206" s="7">
        <f>H206*D206</f>
        <v/>
      </c>
      <c r="J206" s="7">
        <f>SUMIFS(TERSE!$AB$2:$AB$4001,TERSE!$AZ$2:$AZ$4001,$A206,TERSE!$AV$2:$AV$4001,$C206,TERSE!$AY$2:$AY$4001,"")</f>
        <v/>
      </c>
      <c r="K206" s="7">
        <f>J206-I206</f>
        <v/>
      </c>
      <c r="L206" s="17">
        <f>SUMIFS(TERSE!$AW$2:$AW$4001,TERSE!$AZ$2:$AZ$4001,$A206,TERSE!$AV$2:$AV$4001,$C206,TERSE!$AY$2:$AY$4001,"")</f>
        <v/>
      </c>
      <c r="M206" s="2" t="inlineStr">
        <is>
          <t>1 - Gasoline</t>
        </is>
      </c>
      <c r="N206" s="2" t="inlineStr">
        <is>
          <t>line 6</t>
        </is>
      </c>
      <c r="O206" s="2">
        <f>COUNTIFS(RATES!$A:$A,$A206,RATES!$B:$B,"&lt;="&amp;MonthStart,RATES!$C:$C,"&gt;="&amp;MonthEnd)</f>
        <v/>
      </c>
    </row>
    <row r="207">
      <c r="A207" s="2" t="inlineStr">
        <is>
          <t>100TE - Miller (TSPLOST exempt)</t>
        </is>
      </c>
      <c r="B207" s="2" t="inlineStr">
        <is>
          <t>MILLER</t>
        </is>
      </c>
      <c r="C207" s="2" t="inlineStr">
        <is>
          <t>Diesel</t>
        </is>
      </c>
      <c r="D207" s="13">
        <f>IF($O207=1,SUMIFS(RATES!$E:$E,RATES!$A:$A,$A207,RATES!$B:$B,"&lt;="&amp;MonthStart,RATES!$C:$C,"&gt;="&amp;MonthEnd),0)</f>
        <v/>
      </c>
      <c r="E207" s="16">
        <f>ROUND(L207,0)</f>
        <v/>
      </c>
      <c r="F207" s="16">
        <f>ROUND(SUMIFS(TERSE!$AX$2:$AX$4001,TERSE!$AZ$2:$AZ$4001,$A207,TERSE!$AV$2:$AV$4001,$C207,TERSE!$AY$2:$AY$4001,""),0)</f>
        <v/>
      </c>
      <c r="G207" s="16">
        <f>E207-F207</f>
        <v/>
      </c>
      <c r="H207" s="7">
        <f>G207*IF($C207="Diesel",$C$2,$F$2)</f>
        <v/>
      </c>
      <c r="I207" s="7">
        <f>H207*D207</f>
        <v/>
      </c>
      <c r="J207" s="7">
        <f>SUMIFS(TERSE!$AB$2:$AB$4001,TERSE!$AZ$2:$AZ$4001,$A207,TERSE!$AV$2:$AV$4001,$C207,TERSE!$AY$2:$AY$4001,"")</f>
        <v/>
      </c>
      <c r="K207" s="7">
        <f>J207-I207</f>
        <v/>
      </c>
      <c r="L207" s="17">
        <f>SUMIFS(TERSE!$AW$2:$AW$4001,TERSE!$AZ$2:$AZ$4001,$A207,TERSE!$AV$2:$AV$4001,$C207,TERSE!$AY$2:$AY$4001,"")</f>
        <v/>
      </c>
      <c r="M207" s="2" t="inlineStr">
        <is>
          <t>2 - Diesel - Clear</t>
        </is>
      </c>
      <c r="N207" s="2" t="inlineStr">
        <is>
          <t>line 6</t>
        </is>
      </c>
      <c r="O207" s="2">
        <f>COUNTIFS(RATES!$A:$A,$A207,RATES!$B:$B,"&lt;="&amp;MonthStart,RATES!$C:$C,"&gt;="&amp;MonthEnd)</f>
        <v/>
      </c>
    </row>
    <row r="208">
      <c r="A208" s="2" t="inlineStr">
        <is>
          <t>100TE - Miller (TSPLOST exempt)</t>
        </is>
      </c>
      <c r="B208" s="2" t="inlineStr">
        <is>
          <t>MILLER</t>
        </is>
      </c>
      <c r="C208" s="2" t="inlineStr">
        <is>
          <t>Gas</t>
        </is>
      </c>
      <c r="D208" s="13">
        <f>IF($O208=1,SUMIFS(RATES!$E:$E,RATES!$A:$A,$A208,RATES!$B:$B,"&lt;="&amp;MonthStart,RATES!$C:$C,"&gt;="&amp;MonthEnd),0)</f>
        <v/>
      </c>
      <c r="E208" s="16">
        <f>ROUND(L208,0)</f>
        <v/>
      </c>
      <c r="F208" s="16">
        <f>ROUND(SUMIFS(TERSE!$AX$2:$AX$4001,TERSE!$AZ$2:$AZ$4001,$A208,TERSE!$AV$2:$AV$4001,$C208,TERSE!$AY$2:$AY$4001,""),0)</f>
        <v/>
      </c>
      <c r="G208" s="16">
        <f>E208-F208</f>
        <v/>
      </c>
      <c r="H208" s="7">
        <f>G208*IF($C208="Diesel",$C$2,$F$2)</f>
        <v/>
      </c>
      <c r="I208" s="7">
        <f>H208*D208</f>
        <v/>
      </c>
      <c r="J208" s="7">
        <f>SUMIFS(TERSE!$AB$2:$AB$4001,TERSE!$AZ$2:$AZ$4001,$A208,TERSE!$AV$2:$AV$4001,$C208,TERSE!$AY$2:$AY$4001,"")</f>
        <v/>
      </c>
      <c r="K208" s="7">
        <f>J208-I208</f>
        <v/>
      </c>
      <c r="L208" s="17">
        <f>SUMIFS(TERSE!$AW$2:$AW$4001,TERSE!$AZ$2:$AZ$4001,$A208,TERSE!$AV$2:$AV$4001,$C208,TERSE!$AY$2:$AY$4001,"")</f>
        <v/>
      </c>
      <c r="M208" s="2" t="inlineStr">
        <is>
          <t>1 - Gasoline</t>
        </is>
      </c>
      <c r="N208" s="2" t="inlineStr">
        <is>
          <t>line 6</t>
        </is>
      </c>
      <c r="O208" s="2">
        <f>COUNTIFS(RATES!$A:$A,$A208,RATES!$B:$B,"&lt;="&amp;MonthStart,RATES!$C:$C,"&gt;="&amp;MonthEnd)</f>
        <v/>
      </c>
    </row>
    <row r="209">
      <c r="A209" s="2" t="inlineStr">
        <is>
          <t>101TE - Mitchell (TSPLOST Exempt)</t>
        </is>
      </c>
      <c r="B209" s="2" t="inlineStr">
        <is>
          <t>MITCHELL</t>
        </is>
      </c>
      <c r="C209" s="2" t="inlineStr">
        <is>
          <t>Diesel</t>
        </is>
      </c>
      <c r="D209" s="13">
        <f>IF($O209=1,SUMIFS(RATES!$E:$E,RATES!$A:$A,$A209,RATES!$B:$B,"&lt;="&amp;MonthStart,RATES!$C:$C,"&gt;="&amp;MonthEnd),0)</f>
        <v/>
      </c>
      <c r="E209" s="16">
        <f>ROUND(L209,0)</f>
        <v/>
      </c>
      <c r="F209" s="16">
        <f>ROUND(SUMIFS(TERSE!$AX$2:$AX$4001,TERSE!$AZ$2:$AZ$4001,$A209,TERSE!$AV$2:$AV$4001,$C209,TERSE!$AY$2:$AY$4001,""),0)</f>
        <v/>
      </c>
      <c r="G209" s="16">
        <f>E209-F209</f>
        <v/>
      </c>
      <c r="H209" s="7">
        <f>G209*IF($C209="Diesel",$C$2,$F$2)</f>
        <v/>
      </c>
      <c r="I209" s="7">
        <f>H209*D209</f>
        <v/>
      </c>
      <c r="J209" s="7">
        <f>SUMIFS(TERSE!$AB$2:$AB$4001,TERSE!$AZ$2:$AZ$4001,$A209,TERSE!$AV$2:$AV$4001,$C209,TERSE!$AY$2:$AY$4001,"")</f>
        <v/>
      </c>
      <c r="K209" s="7">
        <f>J209-I209</f>
        <v/>
      </c>
      <c r="L209" s="17">
        <f>SUMIFS(TERSE!$AW$2:$AW$4001,TERSE!$AZ$2:$AZ$4001,$A209,TERSE!$AV$2:$AV$4001,$C209,TERSE!$AY$2:$AY$4001,"")</f>
        <v/>
      </c>
      <c r="M209" s="2" t="inlineStr">
        <is>
          <t>2 - Diesel - Clear</t>
        </is>
      </c>
      <c r="N209" s="2" t="inlineStr">
        <is>
          <t>line 6</t>
        </is>
      </c>
      <c r="O209" s="2">
        <f>COUNTIFS(RATES!$A:$A,$A209,RATES!$B:$B,"&lt;="&amp;MonthStart,RATES!$C:$C,"&gt;="&amp;MonthEnd)</f>
        <v/>
      </c>
    </row>
    <row r="210">
      <c r="A210" s="2" t="inlineStr">
        <is>
          <t>101TE - Mitchell (TSPLOST Exempt)</t>
        </is>
      </c>
      <c r="B210" s="2" t="inlineStr">
        <is>
          <t>MITCHELL</t>
        </is>
      </c>
      <c r="C210" s="2" t="inlineStr">
        <is>
          <t>Gas</t>
        </is>
      </c>
      <c r="D210" s="13">
        <f>IF($O210=1,SUMIFS(RATES!$E:$E,RATES!$A:$A,$A210,RATES!$B:$B,"&lt;="&amp;MonthStart,RATES!$C:$C,"&gt;="&amp;MonthEnd),0)</f>
        <v/>
      </c>
      <c r="E210" s="16">
        <f>ROUND(L210,0)</f>
        <v/>
      </c>
      <c r="F210" s="16">
        <f>ROUND(SUMIFS(TERSE!$AX$2:$AX$4001,TERSE!$AZ$2:$AZ$4001,$A210,TERSE!$AV$2:$AV$4001,$C210,TERSE!$AY$2:$AY$4001,""),0)</f>
        <v/>
      </c>
      <c r="G210" s="16">
        <f>E210-F210</f>
        <v/>
      </c>
      <c r="H210" s="7">
        <f>G210*IF($C210="Diesel",$C$2,$F$2)</f>
        <v/>
      </c>
      <c r="I210" s="7">
        <f>H210*D210</f>
        <v/>
      </c>
      <c r="J210" s="7">
        <f>SUMIFS(TERSE!$AB$2:$AB$4001,TERSE!$AZ$2:$AZ$4001,$A210,TERSE!$AV$2:$AV$4001,$C210,TERSE!$AY$2:$AY$4001,"")</f>
        <v/>
      </c>
      <c r="K210" s="7">
        <f>J210-I210</f>
        <v/>
      </c>
      <c r="L210" s="17">
        <f>SUMIFS(TERSE!$AW$2:$AW$4001,TERSE!$AZ$2:$AZ$4001,$A210,TERSE!$AV$2:$AV$4001,$C210,TERSE!$AY$2:$AY$4001,"")</f>
        <v/>
      </c>
      <c r="M210" s="2" t="inlineStr">
        <is>
          <t>1 - Gasoline</t>
        </is>
      </c>
      <c r="N210" s="2" t="inlineStr">
        <is>
          <t>line 6</t>
        </is>
      </c>
      <c r="O210" s="2">
        <f>COUNTIFS(RATES!$A:$A,$A210,RATES!$B:$B,"&lt;="&amp;MonthStart,RATES!$C:$C,"&gt;="&amp;MonthEnd)</f>
        <v/>
      </c>
    </row>
    <row r="211">
      <c r="A211" s="2" t="inlineStr">
        <is>
          <t>102TE - Monroe (TSPLOST Exempt)</t>
        </is>
      </c>
      <c r="B211" s="2" t="inlineStr">
        <is>
          <t>MONROE</t>
        </is>
      </c>
      <c r="C211" s="2" t="inlineStr">
        <is>
          <t>Diesel</t>
        </is>
      </c>
      <c r="D211" s="13">
        <f>IF($O211=1,SUMIFS(RATES!$E:$E,RATES!$A:$A,$A211,RATES!$B:$B,"&lt;="&amp;MonthStart,RATES!$C:$C,"&gt;="&amp;MonthEnd),0)</f>
        <v/>
      </c>
      <c r="E211" s="16">
        <f>ROUND(L211,0)</f>
        <v/>
      </c>
      <c r="F211" s="16">
        <f>ROUND(SUMIFS(TERSE!$AX$2:$AX$4001,TERSE!$AZ$2:$AZ$4001,$A211,TERSE!$AV$2:$AV$4001,$C211,TERSE!$AY$2:$AY$4001,""),0)</f>
        <v/>
      </c>
      <c r="G211" s="16">
        <f>E211-F211</f>
        <v/>
      </c>
      <c r="H211" s="7">
        <f>G211*IF($C211="Diesel",$C$2,$F$2)</f>
        <v/>
      </c>
      <c r="I211" s="7">
        <f>H211*D211</f>
        <v/>
      </c>
      <c r="J211" s="7">
        <f>SUMIFS(TERSE!$AB$2:$AB$4001,TERSE!$AZ$2:$AZ$4001,$A211,TERSE!$AV$2:$AV$4001,$C211,TERSE!$AY$2:$AY$4001,"")</f>
        <v/>
      </c>
      <c r="K211" s="7">
        <f>J211-I211</f>
        <v/>
      </c>
      <c r="L211" s="17">
        <f>SUMIFS(TERSE!$AW$2:$AW$4001,TERSE!$AZ$2:$AZ$4001,$A211,TERSE!$AV$2:$AV$4001,$C211,TERSE!$AY$2:$AY$4001,"")</f>
        <v/>
      </c>
      <c r="M211" s="2" t="inlineStr">
        <is>
          <t>2 - Diesel - Clear</t>
        </is>
      </c>
      <c r="N211" s="2" t="inlineStr">
        <is>
          <t>line 6</t>
        </is>
      </c>
      <c r="O211" s="2">
        <f>COUNTIFS(RATES!$A:$A,$A211,RATES!$B:$B,"&lt;="&amp;MonthStart,RATES!$C:$C,"&gt;="&amp;MonthEnd)</f>
        <v/>
      </c>
    </row>
    <row r="212">
      <c r="A212" s="2" t="inlineStr">
        <is>
          <t>102TE - Monroe (TSPLOST Exempt)</t>
        </is>
      </c>
      <c r="B212" s="2" t="inlineStr">
        <is>
          <t>MONROE</t>
        </is>
      </c>
      <c r="C212" s="2" t="inlineStr">
        <is>
          <t>Gas</t>
        </is>
      </c>
      <c r="D212" s="13">
        <f>IF($O212=1,SUMIFS(RATES!$E:$E,RATES!$A:$A,$A212,RATES!$B:$B,"&lt;="&amp;MonthStart,RATES!$C:$C,"&gt;="&amp;MonthEnd),0)</f>
        <v/>
      </c>
      <c r="E212" s="16">
        <f>ROUND(L212,0)</f>
        <v/>
      </c>
      <c r="F212" s="16">
        <f>ROUND(SUMIFS(TERSE!$AX$2:$AX$4001,TERSE!$AZ$2:$AZ$4001,$A212,TERSE!$AV$2:$AV$4001,$C212,TERSE!$AY$2:$AY$4001,""),0)</f>
        <v/>
      </c>
      <c r="G212" s="16">
        <f>E212-F212</f>
        <v/>
      </c>
      <c r="H212" s="7">
        <f>G212*IF($C212="Diesel",$C$2,$F$2)</f>
        <v/>
      </c>
      <c r="I212" s="7">
        <f>H212*D212</f>
        <v/>
      </c>
      <c r="J212" s="7">
        <f>SUMIFS(TERSE!$AB$2:$AB$4001,TERSE!$AZ$2:$AZ$4001,$A212,TERSE!$AV$2:$AV$4001,$C212,TERSE!$AY$2:$AY$4001,"")</f>
        <v/>
      </c>
      <c r="K212" s="7">
        <f>J212-I212</f>
        <v/>
      </c>
      <c r="L212" s="17">
        <f>SUMIFS(TERSE!$AW$2:$AW$4001,TERSE!$AZ$2:$AZ$4001,$A212,TERSE!$AV$2:$AV$4001,$C212,TERSE!$AY$2:$AY$4001,"")</f>
        <v/>
      </c>
      <c r="M212" s="2" t="inlineStr">
        <is>
          <t>1 - Gasoline</t>
        </is>
      </c>
      <c r="N212" s="2" t="inlineStr">
        <is>
          <t>line 6</t>
        </is>
      </c>
      <c r="O212" s="2">
        <f>COUNTIFS(RATES!$A:$A,$A212,RATES!$B:$B,"&lt;="&amp;MonthStart,RATES!$C:$C,"&gt;="&amp;MonthEnd)</f>
        <v/>
      </c>
    </row>
    <row r="213">
      <c r="A213" s="2" t="inlineStr">
        <is>
          <t>103TE - Montgomery (TSPLOST Exempt)</t>
        </is>
      </c>
      <c r="B213" s="2" t="inlineStr">
        <is>
          <t>MONTGOMERY</t>
        </is>
      </c>
      <c r="C213" s="2" t="inlineStr">
        <is>
          <t>Diesel</t>
        </is>
      </c>
      <c r="D213" s="13">
        <f>IF($O213=1,SUMIFS(RATES!$E:$E,RATES!$A:$A,$A213,RATES!$B:$B,"&lt;="&amp;MonthStart,RATES!$C:$C,"&gt;="&amp;MonthEnd),0)</f>
        <v/>
      </c>
      <c r="E213" s="16">
        <f>ROUND(L213,0)</f>
        <v/>
      </c>
      <c r="F213" s="16">
        <f>ROUND(SUMIFS(TERSE!$AX$2:$AX$4001,TERSE!$AZ$2:$AZ$4001,$A213,TERSE!$AV$2:$AV$4001,$C213,TERSE!$AY$2:$AY$4001,""),0)</f>
        <v/>
      </c>
      <c r="G213" s="16">
        <f>E213-F213</f>
        <v/>
      </c>
      <c r="H213" s="7">
        <f>G213*IF($C213="Diesel",$C$2,$F$2)</f>
        <v/>
      </c>
      <c r="I213" s="7">
        <f>H213*D213</f>
        <v/>
      </c>
      <c r="J213" s="7">
        <f>SUMIFS(TERSE!$AB$2:$AB$4001,TERSE!$AZ$2:$AZ$4001,$A213,TERSE!$AV$2:$AV$4001,$C213,TERSE!$AY$2:$AY$4001,"")</f>
        <v/>
      </c>
      <c r="K213" s="7">
        <f>J213-I213</f>
        <v/>
      </c>
      <c r="L213" s="17">
        <f>SUMIFS(TERSE!$AW$2:$AW$4001,TERSE!$AZ$2:$AZ$4001,$A213,TERSE!$AV$2:$AV$4001,$C213,TERSE!$AY$2:$AY$4001,"")</f>
        <v/>
      </c>
      <c r="M213" s="2" t="inlineStr">
        <is>
          <t>2 - Diesel - Clear</t>
        </is>
      </c>
      <c r="N213" s="2" t="inlineStr">
        <is>
          <t>line 6</t>
        </is>
      </c>
      <c r="O213" s="2">
        <f>COUNTIFS(RATES!$A:$A,$A213,RATES!$B:$B,"&lt;="&amp;MonthStart,RATES!$C:$C,"&gt;="&amp;MonthEnd)</f>
        <v/>
      </c>
    </row>
    <row r="214">
      <c r="A214" s="2" t="inlineStr">
        <is>
          <t>103TE - Montgomery (TSPLOST Exempt)</t>
        </is>
      </c>
      <c r="B214" s="2" t="inlineStr">
        <is>
          <t>MONTGOMERY</t>
        </is>
      </c>
      <c r="C214" s="2" t="inlineStr">
        <is>
          <t>Gas</t>
        </is>
      </c>
      <c r="D214" s="13">
        <f>IF($O214=1,SUMIFS(RATES!$E:$E,RATES!$A:$A,$A214,RATES!$B:$B,"&lt;="&amp;MonthStart,RATES!$C:$C,"&gt;="&amp;MonthEnd),0)</f>
        <v/>
      </c>
      <c r="E214" s="16">
        <f>ROUND(L214,0)</f>
        <v/>
      </c>
      <c r="F214" s="16">
        <f>ROUND(SUMIFS(TERSE!$AX$2:$AX$4001,TERSE!$AZ$2:$AZ$4001,$A214,TERSE!$AV$2:$AV$4001,$C214,TERSE!$AY$2:$AY$4001,""),0)</f>
        <v/>
      </c>
      <c r="G214" s="16">
        <f>E214-F214</f>
        <v/>
      </c>
      <c r="H214" s="7">
        <f>G214*IF($C214="Diesel",$C$2,$F$2)</f>
        <v/>
      </c>
      <c r="I214" s="7">
        <f>H214*D214</f>
        <v/>
      </c>
      <c r="J214" s="7">
        <f>SUMIFS(TERSE!$AB$2:$AB$4001,TERSE!$AZ$2:$AZ$4001,$A214,TERSE!$AV$2:$AV$4001,$C214,TERSE!$AY$2:$AY$4001,"")</f>
        <v/>
      </c>
      <c r="K214" s="7">
        <f>J214-I214</f>
        <v/>
      </c>
      <c r="L214" s="17">
        <f>SUMIFS(TERSE!$AW$2:$AW$4001,TERSE!$AZ$2:$AZ$4001,$A214,TERSE!$AV$2:$AV$4001,$C214,TERSE!$AY$2:$AY$4001,"")</f>
        <v/>
      </c>
      <c r="M214" s="2" t="inlineStr">
        <is>
          <t>1 - Gasoline</t>
        </is>
      </c>
      <c r="N214" s="2" t="inlineStr">
        <is>
          <t>line 6</t>
        </is>
      </c>
      <c r="O214" s="2">
        <f>COUNTIFS(RATES!$A:$A,$A214,RATES!$B:$B,"&lt;="&amp;MonthStart,RATES!$C:$C,"&gt;="&amp;MonthEnd)</f>
        <v/>
      </c>
    </row>
    <row r="215">
      <c r="A215" s="2" t="inlineStr">
        <is>
          <t>104TE - Morgan (TSPLOST Exempt)</t>
        </is>
      </c>
      <c r="B215" s="2" t="inlineStr">
        <is>
          <t>MORGAN</t>
        </is>
      </c>
      <c r="C215" s="2" t="inlineStr">
        <is>
          <t>Diesel</t>
        </is>
      </c>
      <c r="D215" s="13">
        <f>IF($O215=1,SUMIFS(RATES!$E:$E,RATES!$A:$A,$A215,RATES!$B:$B,"&lt;="&amp;MonthStart,RATES!$C:$C,"&gt;="&amp;MonthEnd),0)</f>
        <v/>
      </c>
      <c r="E215" s="16">
        <f>ROUND(L215,0)</f>
        <v/>
      </c>
      <c r="F215" s="16">
        <f>ROUND(SUMIFS(TERSE!$AX$2:$AX$4001,TERSE!$AZ$2:$AZ$4001,$A215,TERSE!$AV$2:$AV$4001,$C215,TERSE!$AY$2:$AY$4001,""),0)</f>
        <v/>
      </c>
      <c r="G215" s="16">
        <f>E215-F215</f>
        <v/>
      </c>
      <c r="H215" s="7">
        <f>G215*IF($C215="Diesel",$C$2,$F$2)</f>
        <v/>
      </c>
      <c r="I215" s="7">
        <f>H215*D215</f>
        <v/>
      </c>
      <c r="J215" s="7">
        <f>SUMIFS(TERSE!$AB$2:$AB$4001,TERSE!$AZ$2:$AZ$4001,$A215,TERSE!$AV$2:$AV$4001,$C215,TERSE!$AY$2:$AY$4001,"")</f>
        <v/>
      </c>
      <c r="K215" s="7">
        <f>J215-I215</f>
        <v/>
      </c>
      <c r="L215" s="17">
        <f>SUMIFS(TERSE!$AW$2:$AW$4001,TERSE!$AZ$2:$AZ$4001,$A215,TERSE!$AV$2:$AV$4001,$C215,TERSE!$AY$2:$AY$4001,"")</f>
        <v/>
      </c>
      <c r="M215" s="2" t="inlineStr">
        <is>
          <t>2 - Diesel - Clear</t>
        </is>
      </c>
      <c r="N215" s="2" t="inlineStr">
        <is>
          <t>line 6</t>
        </is>
      </c>
      <c r="O215" s="2">
        <f>COUNTIFS(RATES!$A:$A,$A215,RATES!$B:$B,"&lt;="&amp;MonthStart,RATES!$C:$C,"&gt;="&amp;MonthEnd)</f>
        <v/>
      </c>
    </row>
    <row r="216">
      <c r="A216" s="2" t="inlineStr">
        <is>
          <t>104TE - Morgan (TSPLOST Exempt)</t>
        </is>
      </c>
      <c r="B216" s="2" t="inlineStr">
        <is>
          <t>MORGAN</t>
        </is>
      </c>
      <c r="C216" s="2" t="inlineStr">
        <is>
          <t>Gas</t>
        </is>
      </c>
      <c r="D216" s="13">
        <f>IF($O216=1,SUMIFS(RATES!$E:$E,RATES!$A:$A,$A216,RATES!$B:$B,"&lt;="&amp;MonthStart,RATES!$C:$C,"&gt;="&amp;MonthEnd),0)</f>
        <v/>
      </c>
      <c r="E216" s="16">
        <f>ROUND(L216,0)</f>
        <v/>
      </c>
      <c r="F216" s="16">
        <f>ROUND(SUMIFS(TERSE!$AX$2:$AX$4001,TERSE!$AZ$2:$AZ$4001,$A216,TERSE!$AV$2:$AV$4001,$C216,TERSE!$AY$2:$AY$4001,""),0)</f>
        <v/>
      </c>
      <c r="G216" s="16">
        <f>E216-F216</f>
        <v/>
      </c>
      <c r="H216" s="7">
        <f>G216*IF($C216="Diesel",$C$2,$F$2)</f>
        <v/>
      </c>
      <c r="I216" s="7">
        <f>H216*D216</f>
        <v/>
      </c>
      <c r="J216" s="7">
        <f>SUMIFS(TERSE!$AB$2:$AB$4001,TERSE!$AZ$2:$AZ$4001,$A216,TERSE!$AV$2:$AV$4001,$C216,TERSE!$AY$2:$AY$4001,"")</f>
        <v/>
      </c>
      <c r="K216" s="7">
        <f>J216-I216</f>
        <v/>
      </c>
      <c r="L216" s="17">
        <f>SUMIFS(TERSE!$AW$2:$AW$4001,TERSE!$AZ$2:$AZ$4001,$A216,TERSE!$AV$2:$AV$4001,$C216,TERSE!$AY$2:$AY$4001,"")</f>
        <v/>
      </c>
      <c r="M216" s="2" t="inlineStr">
        <is>
          <t>1 - Gasoline</t>
        </is>
      </c>
      <c r="N216" s="2" t="inlineStr">
        <is>
          <t>line 6</t>
        </is>
      </c>
      <c r="O216" s="2">
        <f>COUNTIFS(RATES!$A:$A,$A216,RATES!$B:$B,"&lt;="&amp;MonthStart,RATES!$C:$C,"&gt;="&amp;MonthEnd)</f>
        <v/>
      </c>
    </row>
    <row r="217">
      <c r="A217" s="2" t="inlineStr">
        <is>
          <t>105TE - Murray (TSPLOST Exempt)</t>
        </is>
      </c>
      <c r="B217" s="2" t="inlineStr">
        <is>
          <t>MURRAY</t>
        </is>
      </c>
      <c r="C217" s="2" t="inlineStr">
        <is>
          <t>Diesel</t>
        </is>
      </c>
      <c r="D217" s="13">
        <f>IF($O217=1,SUMIFS(RATES!$E:$E,RATES!$A:$A,$A217,RATES!$B:$B,"&lt;="&amp;MonthStart,RATES!$C:$C,"&gt;="&amp;MonthEnd),0)</f>
        <v/>
      </c>
      <c r="E217" s="16">
        <f>ROUND(L217,0)</f>
        <v/>
      </c>
      <c r="F217" s="16">
        <f>ROUND(SUMIFS(TERSE!$AX$2:$AX$4001,TERSE!$AZ$2:$AZ$4001,$A217,TERSE!$AV$2:$AV$4001,$C217,TERSE!$AY$2:$AY$4001,""),0)</f>
        <v/>
      </c>
      <c r="G217" s="16">
        <f>E217-F217</f>
        <v/>
      </c>
      <c r="H217" s="7">
        <f>G217*IF($C217="Diesel",$C$2,$F$2)</f>
        <v/>
      </c>
      <c r="I217" s="7">
        <f>H217*D217</f>
        <v/>
      </c>
      <c r="J217" s="7">
        <f>SUMIFS(TERSE!$AB$2:$AB$4001,TERSE!$AZ$2:$AZ$4001,$A217,TERSE!$AV$2:$AV$4001,$C217,TERSE!$AY$2:$AY$4001,"")</f>
        <v/>
      </c>
      <c r="K217" s="7">
        <f>J217-I217</f>
        <v/>
      </c>
      <c r="L217" s="17">
        <f>SUMIFS(TERSE!$AW$2:$AW$4001,TERSE!$AZ$2:$AZ$4001,$A217,TERSE!$AV$2:$AV$4001,$C217,TERSE!$AY$2:$AY$4001,"")</f>
        <v/>
      </c>
      <c r="M217" s="2" t="inlineStr">
        <is>
          <t>2 - Diesel - Clear</t>
        </is>
      </c>
      <c r="N217" s="2" t="inlineStr">
        <is>
          <t>line 6</t>
        </is>
      </c>
      <c r="O217" s="2">
        <f>COUNTIFS(RATES!$A:$A,$A217,RATES!$B:$B,"&lt;="&amp;MonthStart,RATES!$C:$C,"&gt;="&amp;MonthEnd)</f>
        <v/>
      </c>
    </row>
    <row r="218">
      <c r="A218" s="2" t="inlineStr">
        <is>
          <t>105TE - Murray (TSPLOST Exempt)</t>
        </is>
      </c>
      <c r="B218" s="2" t="inlineStr">
        <is>
          <t>MURRAY</t>
        </is>
      </c>
      <c r="C218" s="2" t="inlineStr">
        <is>
          <t>Gas</t>
        </is>
      </c>
      <c r="D218" s="13">
        <f>IF($O218=1,SUMIFS(RATES!$E:$E,RATES!$A:$A,$A218,RATES!$B:$B,"&lt;="&amp;MonthStart,RATES!$C:$C,"&gt;="&amp;MonthEnd),0)</f>
        <v/>
      </c>
      <c r="E218" s="16">
        <f>ROUND(L218,0)</f>
        <v/>
      </c>
      <c r="F218" s="16">
        <f>ROUND(SUMIFS(TERSE!$AX$2:$AX$4001,TERSE!$AZ$2:$AZ$4001,$A218,TERSE!$AV$2:$AV$4001,$C218,TERSE!$AY$2:$AY$4001,""),0)</f>
        <v/>
      </c>
      <c r="G218" s="16">
        <f>E218-F218</f>
        <v/>
      </c>
      <c r="H218" s="7">
        <f>G218*IF($C218="Diesel",$C$2,$F$2)</f>
        <v/>
      </c>
      <c r="I218" s="7">
        <f>H218*D218</f>
        <v/>
      </c>
      <c r="J218" s="7">
        <f>SUMIFS(TERSE!$AB$2:$AB$4001,TERSE!$AZ$2:$AZ$4001,$A218,TERSE!$AV$2:$AV$4001,$C218,TERSE!$AY$2:$AY$4001,"")</f>
        <v/>
      </c>
      <c r="K218" s="7">
        <f>J218-I218</f>
        <v/>
      </c>
      <c r="L218" s="17">
        <f>SUMIFS(TERSE!$AW$2:$AW$4001,TERSE!$AZ$2:$AZ$4001,$A218,TERSE!$AV$2:$AV$4001,$C218,TERSE!$AY$2:$AY$4001,"")</f>
        <v/>
      </c>
      <c r="M218" s="2" t="inlineStr">
        <is>
          <t>1 - Gasoline</t>
        </is>
      </c>
      <c r="N218" s="2" t="inlineStr">
        <is>
          <t>line 6</t>
        </is>
      </c>
      <c r="O218" s="2">
        <f>COUNTIFS(RATES!$A:$A,$A218,RATES!$B:$B,"&lt;="&amp;MonthStart,RATES!$C:$C,"&gt;="&amp;MonthEnd)</f>
        <v/>
      </c>
    </row>
    <row r="219">
      <c r="A219" s="2" t="inlineStr">
        <is>
          <t>106TE - Muscogee (TSPLOST Exempt)</t>
        </is>
      </c>
      <c r="B219" s="2" t="inlineStr">
        <is>
          <t>MUSCOGEE</t>
        </is>
      </c>
      <c r="C219" s="2" t="inlineStr">
        <is>
          <t>Diesel</t>
        </is>
      </c>
      <c r="D219" s="13">
        <f>IF($O219=1,SUMIFS(RATES!$E:$E,RATES!$A:$A,$A219,RATES!$B:$B,"&lt;="&amp;MonthStart,RATES!$C:$C,"&gt;="&amp;MonthEnd),0)</f>
        <v/>
      </c>
      <c r="E219" s="16">
        <f>ROUND(L219,0)</f>
        <v/>
      </c>
      <c r="F219" s="16">
        <f>ROUND(SUMIFS(TERSE!$AX$2:$AX$4001,TERSE!$AZ$2:$AZ$4001,$A219,TERSE!$AV$2:$AV$4001,$C219,TERSE!$AY$2:$AY$4001,""),0)</f>
        <v/>
      </c>
      <c r="G219" s="16">
        <f>E219-F219</f>
        <v/>
      </c>
      <c r="H219" s="7">
        <f>G219*IF($C219="Diesel",$C$2,$F$2)</f>
        <v/>
      </c>
      <c r="I219" s="7">
        <f>H219*D219</f>
        <v/>
      </c>
      <c r="J219" s="7">
        <f>SUMIFS(TERSE!$AB$2:$AB$4001,TERSE!$AZ$2:$AZ$4001,$A219,TERSE!$AV$2:$AV$4001,$C219,TERSE!$AY$2:$AY$4001,"")</f>
        <v/>
      </c>
      <c r="K219" s="7">
        <f>J219-I219</f>
        <v/>
      </c>
      <c r="L219" s="17">
        <f>SUMIFS(TERSE!$AW$2:$AW$4001,TERSE!$AZ$2:$AZ$4001,$A219,TERSE!$AV$2:$AV$4001,$C219,TERSE!$AY$2:$AY$4001,"")</f>
        <v/>
      </c>
      <c r="M219" s="2" t="inlineStr">
        <is>
          <t>2 - Diesel - Clear</t>
        </is>
      </c>
      <c r="N219" s="2" t="inlineStr">
        <is>
          <t>line 6</t>
        </is>
      </c>
      <c r="O219" s="2">
        <f>COUNTIFS(RATES!$A:$A,$A219,RATES!$B:$B,"&lt;="&amp;MonthStart,RATES!$C:$C,"&gt;="&amp;MonthEnd)</f>
        <v/>
      </c>
    </row>
    <row r="220">
      <c r="A220" s="2" t="inlineStr">
        <is>
          <t>106TE - Muscogee (TSPLOST Exempt)</t>
        </is>
      </c>
      <c r="B220" s="2" t="inlineStr">
        <is>
          <t>MUSCOGEE</t>
        </is>
      </c>
      <c r="C220" s="2" t="inlineStr">
        <is>
          <t>Gas</t>
        </is>
      </c>
      <c r="D220" s="13">
        <f>IF($O220=1,SUMIFS(RATES!$E:$E,RATES!$A:$A,$A220,RATES!$B:$B,"&lt;="&amp;MonthStart,RATES!$C:$C,"&gt;="&amp;MonthEnd),0)</f>
        <v/>
      </c>
      <c r="E220" s="16">
        <f>ROUND(L220,0)</f>
        <v/>
      </c>
      <c r="F220" s="16">
        <f>ROUND(SUMIFS(TERSE!$AX$2:$AX$4001,TERSE!$AZ$2:$AZ$4001,$A220,TERSE!$AV$2:$AV$4001,$C220,TERSE!$AY$2:$AY$4001,""),0)</f>
        <v/>
      </c>
      <c r="G220" s="16">
        <f>E220-F220</f>
        <v/>
      </c>
      <c r="H220" s="7">
        <f>G220*IF($C220="Diesel",$C$2,$F$2)</f>
        <v/>
      </c>
      <c r="I220" s="7">
        <f>H220*D220</f>
        <v/>
      </c>
      <c r="J220" s="7">
        <f>SUMIFS(TERSE!$AB$2:$AB$4001,TERSE!$AZ$2:$AZ$4001,$A220,TERSE!$AV$2:$AV$4001,$C220,TERSE!$AY$2:$AY$4001,"")</f>
        <v/>
      </c>
      <c r="K220" s="7">
        <f>J220-I220</f>
        <v/>
      </c>
      <c r="L220" s="17">
        <f>SUMIFS(TERSE!$AW$2:$AW$4001,TERSE!$AZ$2:$AZ$4001,$A220,TERSE!$AV$2:$AV$4001,$C220,TERSE!$AY$2:$AY$4001,"")</f>
        <v/>
      </c>
      <c r="M220" s="2" t="inlineStr">
        <is>
          <t>1 - Gasoline</t>
        </is>
      </c>
      <c r="N220" s="2" t="inlineStr">
        <is>
          <t>line 6</t>
        </is>
      </c>
      <c r="O220" s="2">
        <f>COUNTIFS(RATES!$A:$A,$A220,RATES!$B:$B,"&lt;="&amp;MonthStart,RATES!$C:$C,"&gt;="&amp;MonthEnd)</f>
        <v/>
      </c>
    </row>
    <row r="221">
      <c r="A221" s="2" t="inlineStr">
        <is>
          <t>107 - Newton</t>
        </is>
      </c>
      <c r="B221" s="2" t="inlineStr">
        <is>
          <t>NEWTON</t>
        </is>
      </c>
      <c r="C221" s="2" t="inlineStr">
        <is>
          <t>Diesel</t>
        </is>
      </c>
      <c r="D221" s="13">
        <f>IF($O221=1,SUMIFS(RATES!$E:$E,RATES!$A:$A,$A221,RATES!$B:$B,"&lt;="&amp;MonthStart,RATES!$C:$C,"&gt;="&amp;MonthEnd),0)</f>
        <v/>
      </c>
      <c r="E221" s="16">
        <f>ROUND(L221,0)</f>
        <v/>
      </c>
      <c r="F221" s="16">
        <f>ROUND(SUMIFS(TERSE!$AX$2:$AX$4001,TERSE!$AZ$2:$AZ$4001,$A221,TERSE!$AV$2:$AV$4001,$C221,TERSE!$AY$2:$AY$4001,""),0)</f>
        <v/>
      </c>
      <c r="G221" s="16">
        <f>E221-F221</f>
        <v/>
      </c>
      <c r="H221" s="7">
        <f>G221*IF($C221="Diesel",$C$2,$F$2)</f>
        <v/>
      </c>
      <c r="I221" s="7">
        <f>H221*D221</f>
        <v/>
      </c>
      <c r="J221" s="7">
        <f>SUMIFS(TERSE!$AB$2:$AB$4001,TERSE!$AZ$2:$AZ$4001,$A221,TERSE!$AV$2:$AV$4001,$C221,TERSE!$AY$2:$AY$4001,"")</f>
        <v/>
      </c>
      <c r="K221" s="7">
        <f>J221-I221</f>
        <v/>
      </c>
      <c r="L221" s="17">
        <f>SUMIFS(TERSE!$AW$2:$AW$4001,TERSE!$AZ$2:$AZ$4001,$A221,TERSE!$AV$2:$AV$4001,$C221,TERSE!$AY$2:$AY$4001,"")</f>
        <v/>
      </c>
      <c r="M221" s="2" t="inlineStr">
        <is>
          <t>2 - Diesel - Clear</t>
        </is>
      </c>
      <c r="N221" s="2" t="inlineStr">
        <is>
          <t>line 6</t>
        </is>
      </c>
      <c r="O221" s="2">
        <f>COUNTIFS(RATES!$A:$A,$A221,RATES!$B:$B,"&lt;="&amp;MonthStart,RATES!$C:$C,"&gt;="&amp;MonthEnd)</f>
        <v/>
      </c>
    </row>
    <row r="222">
      <c r="A222" s="2" t="inlineStr">
        <is>
          <t>107 - Newton</t>
        </is>
      </c>
      <c r="B222" s="2" t="inlineStr">
        <is>
          <t>NEWTON</t>
        </is>
      </c>
      <c r="C222" s="2" t="inlineStr">
        <is>
          <t>Gas</t>
        </is>
      </c>
      <c r="D222" s="13">
        <f>IF($O222=1,SUMIFS(RATES!$E:$E,RATES!$A:$A,$A222,RATES!$B:$B,"&lt;="&amp;MonthStart,RATES!$C:$C,"&gt;="&amp;MonthEnd),0)</f>
        <v/>
      </c>
      <c r="E222" s="16">
        <f>ROUND(L222,0)</f>
        <v/>
      </c>
      <c r="F222" s="16">
        <f>ROUND(SUMIFS(TERSE!$AX$2:$AX$4001,TERSE!$AZ$2:$AZ$4001,$A222,TERSE!$AV$2:$AV$4001,$C222,TERSE!$AY$2:$AY$4001,""),0)</f>
        <v/>
      </c>
      <c r="G222" s="16">
        <f>E222-F222</f>
        <v/>
      </c>
      <c r="H222" s="7">
        <f>G222*IF($C222="Diesel",$C$2,$F$2)</f>
        <v/>
      </c>
      <c r="I222" s="7">
        <f>H222*D222</f>
        <v/>
      </c>
      <c r="J222" s="7">
        <f>SUMIFS(TERSE!$AB$2:$AB$4001,TERSE!$AZ$2:$AZ$4001,$A222,TERSE!$AV$2:$AV$4001,$C222,TERSE!$AY$2:$AY$4001,"")</f>
        <v/>
      </c>
      <c r="K222" s="7">
        <f>J222-I222</f>
        <v/>
      </c>
      <c r="L222" s="17">
        <f>SUMIFS(TERSE!$AW$2:$AW$4001,TERSE!$AZ$2:$AZ$4001,$A222,TERSE!$AV$2:$AV$4001,$C222,TERSE!$AY$2:$AY$4001,"")</f>
        <v/>
      </c>
      <c r="M222" s="2" t="inlineStr">
        <is>
          <t>1 - Gasoline</t>
        </is>
      </c>
      <c r="N222" s="2" t="inlineStr">
        <is>
          <t>line 6</t>
        </is>
      </c>
      <c r="O222" s="2">
        <f>COUNTIFS(RATES!$A:$A,$A222,RATES!$B:$B,"&lt;="&amp;MonthStart,RATES!$C:$C,"&gt;="&amp;MonthEnd)</f>
        <v/>
      </c>
    </row>
    <row r="223">
      <c r="A223" s="2" t="inlineStr">
        <is>
          <t>108TE - Oconee (TSPLOST Exempt)</t>
        </is>
      </c>
      <c r="B223" s="2" t="inlineStr">
        <is>
          <t>OCONEE</t>
        </is>
      </c>
      <c r="C223" s="2" t="inlineStr">
        <is>
          <t>Diesel</t>
        </is>
      </c>
      <c r="D223" s="13">
        <f>IF($O223=1,SUMIFS(RATES!$E:$E,RATES!$A:$A,$A223,RATES!$B:$B,"&lt;="&amp;MonthStart,RATES!$C:$C,"&gt;="&amp;MonthEnd),0)</f>
        <v/>
      </c>
      <c r="E223" s="16">
        <f>ROUND(L223,0)</f>
        <v/>
      </c>
      <c r="F223" s="16">
        <f>ROUND(SUMIFS(TERSE!$AX$2:$AX$4001,TERSE!$AZ$2:$AZ$4001,$A223,TERSE!$AV$2:$AV$4001,$C223,TERSE!$AY$2:$AY$4001,""),0)</f>
        <v/>
      </c>
      <c r="G223" s="16">
        <f>E223-F223</f>
        <v/>
      </c>
      <c r="H223" s="7">
        <f>G223*IF($C223="Diesel",$C$2,$F$2)</f>
        <v/>
      </c>
      <c r="I223" s="7">
        <f>H223*D223</f>
        <v/>
      </c>
      <c r="J223" s="7">
        <f>SUMIFS(TERSE!$AB$2:$AB$4001,TERSE!$AZ$2:$AZ$4001,$A223,TERSE!$AV$2:$AV$4001,$C223,TERSE!$AY$2:$AY$4001,"")</f>
        <v/>
      </c>
      <c r="K223" s="7">
        <f>J223-I223</f>
        <v/>
      </c>
      <c r="L223" s="17">
        <f>SUMIFS(TERSE!$AW$2:$AW$4001,TERSE!$AZ$2:$AZ$4001,$A223,TERSE!$AV$2:$AV$4001,$C223,TERSE!$AY$2:$AY$4001,"")</f>
        <v/>
      </c>
      <c r="M223" s="2" t="inlineStr">
        <is>
          <t>2 - Diesel - Clear</t>
        </is>
      </c>
      <c r="N223" s="2" t="inlineStr">
        <is>
          <t>line 6</t>
        </is>
      </c>
      <c r="O223" s="2">
        <f>COUNTIFS(RATES!$A:$A,$A223,RATES!$B:$B,"&lt;="&amp;MonthStart,RATES!$C:$C,"&gt;="&amp;MonthEnd)</f>
        <v/>
      </c>
    </row>
    <row r="224">
      <c r="A224" s="2" t="inlineStr">
        <is>
          <t>108TE - Oconee (TSPLOST Exempt)</t>
        </is>
      </c>
      <c r="B224" s="2" t="inlineStr">
        <is>
          <t>OCONEE</t>
        </is>
      </c>
      <c r="C224" s="2" t="inlineStr">
        <is>
          <t>Gas</t>
        </is>
      </c>
      <c r="D224" s="13">
        <f>IF($O224=1,SUMIFS(RATES!$E:$E,RATES!$A:$A,$A224,RATES!$B:$B,"&lt;="&amp;MonthStart,RATES!$C:$C,"&gt;="&amp;MonthEnd),0)</f>
        <v/>
      </c>
      <c r="E224" s="16">
        <f>ROUND(L224,0)</f>
        <v/>
      </c>
      <c r="F224" s="16">
        <f>ROUND(SUMIFS(TERSE!$AX$2:$AX$4001,TERSE!$AZ$2:$AZ$4001,$A224,TERSE!$AV$2:$AV$4001,$C224,TERSE!$AY$2:$AY$4001,""),0)</f>
        <v/>
      </c>
      <c r="G224" s="16">
        <f>E224-F224</f>
        <v/>
      </c>
      <c r="H224" s="7">
        <f>G224*IF($C224="Diesel",$C$2,$F$2)</f>
        <v/>
      </c>
      <c r="I224" s="7">
        <f>H224*D224</f>
        <v/>
      </c>
      <c r="J224" s="7">
        <f>SUMIFS(TERSE!$AB$2:$AB$4001,TERSE!$AZ$2:$AZ$4001,$A224,TERSE!$AV$2:$AV$4001,$C224,TERSE!$AY$2:$AY$4001,"")</f>
        <v/>
      </c>
      <c r="K224" s="7">
        <f>J224-I224</f>
        <v/>
      </c>
      <c r="L224" s="17">
        <f>SUMIFS(TERSE!$AW$2:$AW$4001,TERSE!$AZ$2:$AZ$4001,$A224,TERSE!$AV$2:$AV$4001,$C224,TERSE!$AY$2:$AY$4001,"")</f>
        <v/>
      </c>
      <c r="M224" s="2" t="inlineStr">
        <is>
          <t>1 - Gasoline</t>
        </is>
      </c>
      <c r="N224" s="2" t="inlineStr">
        <is>
          <t>line 6</t>
        </is>
      </c>
      <c r="O224" s="2">
        <f>COUNTIFS(RATES!$A:$A,$A224,RATES!$B:$B,"&lt;="&amp;MonthStart,RATES!$C:$C,"&gt;="&amp;MonthEnd)</f>
        <v/>
      </c>
    </row>
    <row r="225">
      <c r="A225" s="2" t="inlineStr">
        <is>
          <t>109TE - Oglethorpe (TSPLOST exempt)</t>
        </is>
      </c>
      <c r="B225" s="2" t="inlineStr">
        <is>
          <t>OGLETHORPE</t>
        </is>
      </c>
      <c r="C225" s="2" t="inlineStr">
        <is>
          <t>Diesel</t>
        </is>
      </c>
      <c r="D225" s="13">
        <f>IF($O225=1,SUMIFS(RATES!$E:$E,RATES!$A:$A,$A225,RATES!$B:$B,"&lt;="&amp;MonthStart,RATES!$C:$C,"&gt;="&amp;MonthEnd),0)</f>
        <v/>
      </c>
      <c r="E225" s="16">
        <f>ROUND(L225,0)</f>
        <v/>
      </c>
      <c r="F225" s="16">
        <f>ROUND(SUMIFS(TERSE!$AX$2:$AX$4001,TERSE!$AZ$2:$AZ$4001,$A225,TERSE!$AV$2:$AV$4001,$C225,TERSE!$AY$2:$AY$4001,""),0)</f>
        <v/>
      </c>
      <c r="G225" s="16">
        <f>E225-F225</f>
        <v/>
      </c>
      <c r="H225" s="7">
        <f>G225*IF($C225="Diesel",$C$2,$F$2)</f>
        <v/>
      </c>
      <c r="I225" s="7">
        <f>H225*D225</f>
        <v/>
      </c>
      <c r="J225" s="7">
        <f>SUMIFS(TERSE!$AB$2:$AB$4001,TERSE!$AZ$2:$AZ$4001,$A225,TERSE!$AV$2:$AV$4001,$C225,TERSE!$AY$2:$AY$4001,"")</f>
        <v/>
      </c>
      <c r="K225" s="7">
        <f>J225-I225</f>
        <v/>
      </c>
      <c r="L225" s="17">
        <f>SUMIFS(TERSE!$AW$2:$AW$4001,TERSE!$AZ$2:$AZ$4001,$A225,TERSE!$AV$2:$AV$4001,$C225,TERSE!$AY$2:$AY$4001,"")</f>
        <v/>
      </c>
      <c r="M225" s="2" t="inlineStr">
        <is>
          <t>2 - Diesel - Clear</t>
        </is>
      </c>
      <c r="N225" s="2" t="inlineStr">
        <is>
          <t>line 6</t>
        </is>
      </c>
      <c r="O225" s="2">
        <f>COUNTIFS(RATES!$A:$A,$A225,RATES!$B:$B,"&lt;="&amp;MonthStart,RATES!$C:$C,"&gt;="&amp;MonthEnd)</f>
        <v/>
      </c>
    </row>
    <row r="226">
      <c r="A226" s="2" t="inlineStr">
        <is>
          <t>109TE - Oglethorpe (TSPLOST exempt)</t>
        </is>
      </c>
      <c r="B226" s="2" t="inlineStr">
        <is>
          <t>OGLETHORPE</t>
        </is>
      </c>
      <c r="C226" s="2" t="inlineStr">
        <is>
          <t>Gas</t>
        </is>
      </c>
      <c r="D226" s="13">
        <f>IF($O226=1,SUMIFS(RATES!$E:$E,RATES!$A:$A,$A226,RATES!$B:$B,"&lt;="&amp;MonthStart,RATES!$C:$C,"&gt;="&amp;MonthEnd),0)</f>
        <v/>
      </c>
      <c r="E226" s="16">
        <f>ROUND(L226,0)</f>
        <v/>
      </c>
      <c r="F226" s="16">
        <f>ROUND(SUMIFS(TERSE!$AX$2:$AX$4001,TERSE!$AZ$2:$AZ$4001,$A226,TERSE!$AV$2:$AV$4001,$C226,TERSE!$AY$2:$AY$4001,""),0)</f>
        <v/>
      </c>
      <c r="G226" s="16">
        <f>E226-F226</f>
        <v/>
      </c>
      <c r="H226" s="7">
        <f>G226*IF($C226="Diesel",$C$2,$F$2)</f>
        <v/>
      </c>
      <c r="I226" s="7">
        <f>H226*D226</f>
        <v/>
      </c>
      <c r="J226" s="7">
        <f>SUMIFS(TERSE!$AB$2:$AB$4001,TERSE!$AZ$2:$AZ$4001,$A226,TERSE!$AV$2:$AV$4001,$C226,TERSE!$AY$2:$AY$4001,"")</f>
        <v/>
      </c>
      <c r="K226" s="7">
        <f>J226-I226</f>
        <v/>
      </c>
      <c r="L226" s="17">
        <f>SUMIFS(TERSE!$AW$2:$AW$4001,TERSE!$AZ$2:$AZ$4001,$A226,TERSE!$AV$2:$AV$4001,$C226,TERSE!$AY$2:$AY$4001,"")</f>
        <v/>
      </c>
      <c r="M226" s="2" t="inlineStr">
        <is>
          <t>1 - Gasoline</t>
        </is>
      </c>
      <c r="N226" s="2" t="inlineStr">
        <is>
          <t>line 6</t>
        </is>
      </c>
      <c r="O226" s="2">
        <f>COUNTIFS(RATES!$A:$A,$A226,RATES!$B:$B,"&lt;="&amp;MonthStart,RATES!$C:$C,"&gt;="&amp;MonthEnd)</f>
        <v/>
      </c>
    </row>
    <row r="227">
      <c r="A227" s="2" t="inlineStr">
        <is>
          <t>110 - Paulding</t>
        </is>
      </c>
      <c r="B227" s="2" t="inlineStr">
        <is>
          <t>PAULDING</t>
        </is>
      </c>
      <c r="C227" s="2" t="inlineStr">
        <is>
          <t>Diesel</t>
        </is>
      </c>
      <c r="D227" s="13">
        <f>IF($O227=1,SUMIFS(RATES!$E:$E,RATES!$A:$A,$A227,RATES!$B:$B,"&lt;="&amp;MonthStart,RATES!$C:$C,"&gt;="&amp;MonthEnd),0)</f>
        <v/>
      </c>
      <c r="E227" s="16">
        <f>ROUND(L227,0)</f>
        <v/>
      </c>
      <c r="F227" s="16">
        <f>ROUND(SUMIFS(TERSE!$AX$2:$AX$4001,TERSE!$AZ$2:$AZ$4001,$A227,TERSE!$AV$2:$AV$4001,$C227,TERSE!$AY$2:$AY$4001,""),0)</f>
        <v/>
      </c>
      <c r="G227" s="16">
        <f>E227-F227</f>
        <v/>
      </c>
      <c r="H227" s="7">
        <f>G227*IF($C227="Diesel",$C$2,$F$2)</f>
        <v/>
      </c>
      <c r="I227" s="7">
        <f>H227*D227</f>
        <v/>
      </c>
      <c r="J227" s="7">
        <f>SUMIFS(TERSE!$AB$2:$AB$4001,TERSE!$AZ$2:$AZ$4001,$A227,TERSE!$AV$2:$AV$4001,$C227,TERSE!$AY$2:$AY$4001,"")</f>
        <v/>
      </c>
      <c r="K227" s="7">
        <f>J227-I227</f>
        <v/>
      </c>
      <c r="L227" s="17">
        <f>SUMIFS(TERSE!$AW$2:$AW$4001,TERSE!$AZ$2:$AZ$4001,$A227,TERSE!$AV$2:$AV$4001,$C227,TERSE!$AY$2:$AY$4001,"")</f>
        <v/>
      </c>
      <c r="M227" s="2" t="inlineStr">
        <is>
          <t>2 - Diesel - Clear</t>
        </is>
      </c>
      <c r="N227" s="2" t="inlineStr">
        <is>
          <t>line 6</t>
        </is>
      </c>
      <c r="O227" s="2">
        <f>COUNTIFS(RATES!$A:$A,$A227,RATES!$B:$B,"&lt;="&amp;MonthStart,RATES!$C:$C,"&gt;="&amp;MonthEnd)</f>
        <v/>
      </c>
    </row>
    <row r="228">
      <c r="A228" s="2" t="inlineStr">
        <is>
          <t>110 - Paulding</t>
        </is>
      </c>
      <c r="B228" s="2" t="inlineStr">
        <is>
          <t>PAULDING</t>
        </is>
      </c>
      <c r="C228" s="2" t="inlineStr">
        <is>
          <t>Gas</t>
        </is>
      </c>
      <c r="D228" s="13">
        <f>IF($O228=1,SUMIFS(RATES!$E:$E,RATES!$A:$A,$A228,RATES!$B:$B,"&lt;="&amp;MonthStart,RATES!$C:$C,"&gt;="&amp;MonthEnd),0)</f>
        <v/>
      </c>
      <c r="E228" s="16">
        <f>ROUND(L228,0)</f>
        <v/>
      </c>
      <c r="F228" s="16">
        <f>ROUND(SUMIFS(TERSE!$AX$2:$AX$4001,TERSE!$AZ$2:$AZ$4001,$A228,TERSE!$AV$2:$AV$4001,$C228,TERSE!$AY$2:$AY$4001,""),0)</f>
        <v/>
      </c>
      <c r="G228" s="16">
        <f>E228-F228</f>
        <v/>
      </c>
      <c r="H228" s="7">
        <f>G228*IF($C228="Diesel",$C$2,$F$2)</f>
        <v/>
      </c>
      <c r="I228" s="7">
        <f>H228*D228</f>
        <v/>
      </c>
      <c r="J228" s="7">
        <f>SUMIFS(TERSE!$AB$2:$AB$4001,TERSE!$AZ$2:$AZ$4001,$A228,TERSE!$AV$2:$AV$4001,$C228,TERSE!$AY$2:$AY$4001,"")</f>
        <v/>
      </c>
      <c r="K228" s="7">
        <f>J228-I228</f>
        <v/>
      </c>
      <c r="L228" s="17">
        <f>SUMIFS(TERSE!$AW$2:$AW$4001,TERSE!$AZ$2:$AZ$4001,$A228,TERSE!$AV$2:$AV$4001,$C228,TERSE!$AY$2:$AY$4001,"")</f>
        <v/>
      </c>
      <c r="M228" s="2" t="inlineStr">
        <is>
          <t>1 - Gasoline</t>
        </is>
      </c>
      <c r="N228" s="2" t="inlineStr">
        <is>
          <t>line 6</t>
        </is>
      </c>
      <c r="O228" s="2">
        <f>COUNTIFS(RATES!$A:$A,$A228,RATES!$B:$B,"&lt;="&amp;MonthStart,RATES!$C:$C,"&gt;="&amp;MonthEnd)</f>
        <v/>
      </c>
    </row>
    <row r="229">
      <c r="A229" s="2" t="inlineStr">
        <is>
          <t>111TE - Peach (TSPLOST Exempt)</t>
        </is>
      </c>
      <c r="B229" s="2" t="inlineStr">
        <is>
          <t>PEACH</t>
        </is>
      </c>
      <c r="C229" s="2" t="inlineStr">
        <is>
          <t>Diesel</t>
        </is>
      </c>
      <c r="D229" s="13">
        <f>IF($O229=1,SUMIFS(RATES!$E:$E,RATES!$A:$A,$A229,RATES!$B:$B,"&lt;="&amp;MonthStart,RATES!$C:$C,"&gt;="&amp;MonthEnd),0)</f>
        <v/>
      </c>
      <c r="E229" s="16">
        <f>ROUND(L229,0)</f>
        <v/>
      </c>
      <c r="F229" s="16">
        <f>ROUND(SUMIFS(TERSE!$AX$2:$AX$4001,TERSE!$AZ$2:$AZ$4001,$A229,TERSE!$AV$2:$AV$4001,$C229,TERSE!$AY$2:$AY$4001,""),0)</f>
        <v/>
      </c>
      <c r="G229" s="16">
        <f>E229-F229</f>
        <v/>
      </c>
      <c r="H229" s="7">
        <f>G229*IF($C229="Diesel",$C$2,$F$2)</f>
        <v/>
      </c>
      <c r="I229" s="7">
        <f>H229*D229</f>
        <v/>
      </c>
      <c r="J229" s="7">
        <f>SUMIFS(TERSE!$AB$2:$AB$4001,TERSE!$AZ$2:$AZ$4001,$A229,TERSE!$AV$2:$AV$4001,$C229,TERSE!$AY$2:$AY$4001,"")</f>
        <v/>
      </c>
      <c r="K229" s="7">
        <f>J229-I229</f>
        <v/>
      </c>
      <c r="L229" s="17">
        <f>SUMIFS(TERSE!$AW$2:$AW$4001,TERSE!$AZ$2:$AZ$4001,$A229,TERSE!$AV$2:$AV$4001,$C229,TERSE!$AY$2:$AY$4001,"")</f>
        <v/>
      </c>
      <c r="M229" s="2" t="inlineStr">
        <is>
          <t>2 - Diesel - Clear</t>
        </is>
      </c>
      <c r="N229" s="2" t="inlineStr">
        <is>
          <t>line 6</t>
        </is>
      </c>
      <c r="O229" s="2">
        <f>COUNTIFS(RATES!$A:$A,$A229,RATES!$B:$B,"&lt;="&amp;MonthStart,RATES!$C:$C,"&gt;="&amp;MonthEnd)</f>
        <v/>
      </c>
    </row>
    <row r="230">
      <c r="A230" s="2" t="inlineStr">
        <is>
          <t>111TE - Peach (TSPLOST Exempt)</t>
        </is>
      </c>
      <c r="B230" s="2" t="inlineStr">
        <is>
          <t>PEACH</t>
        </is>
      </c>
      <c r="C230" s="2" t="inlineStr">
        <is>
          <t>Gas</t>
        </is>
      </c>
      <c r="D230" s="13">
        <f>IF($O230=1,SUMIFS(RATES!$E:$E,RATES!$A:$A,$A230,RATES!$B:$B,"&lt;="&amp;MonthStart,RATES!$C:$C,"&gt;="&amp;MonthEnd),0)</f>
        <v/>
      </c>
      <c r="E230" s="16">
        <f>ROUND(L230,0)</f>
        <v/>
      </c>
      <c r="F230" s="16">
        <f>ROUND(SUMIFS(TERSE!$AX$2:$AX$4001,TERSE!$AZ$2:$AZ$4001,$A230,TERSE!$AV$2:$AV$4001,$C230,TERSE!$AY$2:$AY$4001,""),0)</f>
        <v/>
      </c>
      <c r="G230" s="16">
        <f>E230-F230</f>
        <v/>
      </c>
      <c r="H230" s="7">
        <f>G230*IF($C230="Diesel",$C$2,$F$2)</f>
        <v/>
      </c>
      <c r="I230" s="7">
        <f>H230*D230</f>
        <v/>
      </c>
      <c r="J230" s="7">
        <f>SUMIFS(TERSE!$AB$2:$AB$4001,TERSE!$AZ$2:$AZ$4001,$A230,TERSE!$AV$2:$AV$4001,$C230,TERSE!$AY$2:$AY$4001,"")</f>
        <v/>
      </c>
      <c r="K230" s="7">
        <f>J230-I230</f>
        <v/>
      </c>
      <c r="L230" s="17">
        <f>SUMIFS(TERSE!$AW$2:$AW$4001,TERSE!$AZ$2:$AZ$4001,$A230,TERSE!$AV$2:$AV$4001,$C230,TERSE!$AY$2:$AY$4001,"")</f>
        <v/>
      </c>
      <c r="M230" s="2" t="inlineStr">
        <is>
          <t>1 - Gasoline</t>
        </is>
      </c>
      <c r="N230" s="2" t="inlineStr">
        <is>
          <t>line 6</t>
        </is>
      </c>
      <c r="O230" s="2">
        <f>COUNTIFS(RATES!$A:$A,$A230,RATES!$B:$B,"&lt;="&amp;MonthStart,RATES!$C:$C,"&gt;="&amp;MonthEnd)</f>
        <v/>
      </c>
    </row>
    <row r="231">
      <c r="A231" s="2" t="inlineStr">
        <is>
          <t>112 - Pickens</t>
        </is>
      </c>
      <c r="B231" s="2" t="inlineStr">
        <is>
          <t>PICKENS</t>
        </is>
      </c>
      <c r="C231" s="2" t="inlineStr">
        <is>
          <t>Diesel</t>
        </is>
      </c>
      <c r="D231" s="13">
        <f>IF($O231=1,SUMIFS(RATES!$E:$E,RATES!$A:$A,$A231,RATES!$B:$B,"&lt;="&amp;MonthStart,RATES!$C:$C,"&gt;="&amp;MonthEnd),0)</f>
        <v/>
      </c>
      <c r="E231" s="16">
        <f>ROUND(L231,0)</f>
        <v/>
      </c>
      <c r="F231" s="16">
        <f>ROUND(SUMIFS(TERSE!$AX$2:$AX$4001,TERSE!$AZ$2:$AZ$4001,$A231,TERSE!$AV$2:$AV$4001,$C231,TERSE!$AY$2:$AY$4001,""),0)</f>
        <v/>
      </c>
      <c r="G231" s="16">
        <f>E231-F231</f>
        <v/>
      </c>
      <c r="H231" s="7">
        <f>G231*IF($C231="Diesel",$C$2,$F$2)</f>
        <v/>
      </c>
      <c r="I231" s="7">
        <f>H231*D231</f>
        <v/>
      </c>
      <c r="J231" s="7">
        <f>SUMIFS(TERSE!$AB$2:$AB$4001,TERSE!$AZ$2:$AZ$4001,$A231,TERSE!$AV$2:$AV$4001,$C231,TERSE!$AY$2:$AY$4001,"")</f>
        <v/>
      </c>
      <c r="K231" s="7">
        <f>J231-I231</f>
        <v/>
      </c>
      <c r="L231" s="17">
        <f>SUMIFS(TERSE!$AW$2:$AW$4001,TERSE!$AZ$2:$AZ$4001,$A231,TERSE!$AV$2:$AV$4001,$C231,TERSE!$AY$2:$AY$4001,"")</f>
        <v/>
      </c>
      <c r="M231" s="2" t="inlineStr">
        <is>
          <t>2 - Diesel - Clear</t>
        </is>
      </c>
      <c r="N231" s="2" t="inlineStr">
        <is>
          <t>line 6</t>
        </is>
      </c>
      <c r="O231" s="2">
        <f>COUNTIFS(RATES!$A:$A,$A231,RATES!$B:$B,"&lt;="&amp;MonthStart,RATES!$C:$C,"&gt;="&amp;MonthEnd)</f>
        <v/>
      </c>
    </row>
    <row r="232">
      <c r="A232" s="2" t="inlineStr">
        <is>
          <t>112 - Pickens</t>
        </is>
      </c>
      <c r="B232" s="2" t="inlineStr">
        <is>
          <t>PICKENS</t>
        </is>
      </c>
      <c r="C232" s="2" t="inlineStr">
        <is>
          <t>Gas</t>
        </is>
      </c>
      <c r="D232" s="13">
        <f>IF($O232=1,SUMIFS(RATES!$E:$E,RATES!$A:$A,$A232,RATES!$B:$B,"&lt;="&amp;MonthStart,RATES!$C:$C,"&gt;="&amp;MonthEnd),0)</f>
        <v/>
      </c>
      <c r="E232" s="16">
        <f>ROUND(L232,0)</f>
        <v/>
      </c>
      <c r="F232" s="16">
        <f>ROUND(SUMIFS(TERSE!$AX$2:$AX$4001,TERSE!$AZ$2:$AZ$4001,$A232,TERSE!$AV$2:$AV$4001,$C232,TERSE!$AY$2:$AY$4001,""),0)</f>
        <v/>
      </c>
      <c r="G232" s="16">
        <f>E232-F232</f>
        <v/>
      </c>
      <c r="H232" s="7">
        <f>G232*IF($C232="Diesel",$C$2,$F$2)</f>
        <v/>
      </c>
      <c r="I232" s="7">
        <f>H232*D232</f>
        <v/>
      </c>
      <c r="J232" s="7">
        <f>SUMIFS(TERSE!$AB$2:$AB$4001,TERSE!$AZ$2:$AZ$4001,$A232,TERSE!$AV$2:$AV$4001,$C232,TERSE!$AY$2:$AY$4001,"")</f>
        <v/>
      </c>
      <c r="K232" s="7">
        <f>J232-I232</f>
        <v/>
      </c>
      <c r="L232" s="17">
        <f>SUMIFS(TERSE!$AW$2:$AW$4001,TERSE!$AZ$2:$AZ$4001,$A232,TERSE!$AV$2:$AV$4001,$C232,TERSE!$AY$2:$AY$4001,"")</f>
        <v/>
      </c>
      <c r="M232" s="2" t="inlineStr">
        <is>
          <t>1 - Gasoline</t>
        </is>
      </c>
      <c r="N232" s="2" t="inlineStr">
        <is>
          <t>line 6</t>
        </is>
      </c>
      <c r="O232" s="2">
        <f>COUNTIFS(RATES!$A:$A,$A232,RATES!$B:$B,"&lt;="&amp;MonthStart,RATES!$C:$C,"&gt;="&amp;MonthEnd)</f>
        <v/>
      </c>
    </row>
    <row r="233">
      <c r="A233" s="2" t="inlineStr">
        <is>
          <t>113TE - Pierce (TSPLOST Exempt)</t>
        </is>
      </c>
      <c r="B233" s="2" t="inlineStr">
        <is>
          <t>PIERCE</t>
        </is>
      </c>
      <c r="C233" s="2" t="inlineStr">
        <is>
          <t>Diesel</t>
        </is>
      </c>
      <c r="D233" s="13">
        <f>IF($O233=1,SUMIFS(RATES!$E:$E,RATES!$A:$A,$A233,RATES!$B:$B,"&lt;="&amp;MonthStart,RATES!$C:$C,"&gt;="&amp;MonthEnd),0)</f>
        <v/>
      </c>
      <c r="E233" s="16">
        <f>ROUND(L233,0)</f>
        <v/>
      </c>
      <c r="F233" s="16">
        <f>ROUND(SUMIFS(TERSE!$AX$2:$AX$4001,TERSE!$AZ$2:$AZ$4001,$A233,TERSE!$AV$2:$AV$4001,$C233,TERSE!$AY$2:$AY$4001,""),0)</f>
        <v/>
      </c>
      <c r="G233" s="16">
        <f>E233-F233</f>
        <v/>
      </c>
      <c r="H233" s="7">
        <f>G233*IF($C233="Diesel",$C$2,$F$2)</f>
        <v/>
      </c>
      <c r="I233" s="7">
        <f>H233*D233</f>
        <v/>
      </c>
      <c r="J233" s="7">
        <f>SUMIFS(TERSE!$AB$2:$AB$4001,TERSE!$AZ$2:$AZ$4001,$A233,TERSE!$AV$2:$AV$4001,$C233,TERSE!$AY$2:$AY$4001,"")</f>
        <v/>
      </c>
      <c r="K233" s="7">
        <f>J233-I233</f>
        <v/>
      </c>
      <c r="L233" s="17">
        <f>SUMIFS(TERSE!$AW$2:$AW$4001,TERSE!$AZ$2:$AZ$4001,$A233,TERSE!$AV$2:$AV$4001,$C233,TERSE!$AY$2:$AY$4001,"")</f>
        <v/>
      </c>
      <c r="M233" s="2" t="inlineStr">
        <is>
          <t>2 - Diesel - Clear</t>
        </is>
      </c>
      <c r="N233" s="2" t="inlineStr">
        <is>
          <t>line 6</t>
        </is>
      </c>
      <c r="O233" s="2">
        <f>COUNTIFS(RATES!$A:$A,$A233,RATES!$B:$B,"&lt;="&amp;MonthStart,RATES!$C:$C,"&gt;="&amp;MonthEnd)</f>
        <v/>
      </c>
    </row>
    <row r="234">
      <c r="A234" s="2" t="inlineStr">
        <is>
          <t>113TE - Pierce (TSPLOST Exempt)</t>
        </is>
      </c>
      <c r="B234" s="2" t="inlineStr">
        <is>
          <t>PIERCE</t>
        </is>
      </c>
      <c r="C234" s="2" t="inlineStr">
        <is>
          <t>Gas</t>
        </is>
      </c>
      <c r="D234" s="13">
        <f>IF($O234=1,SUMIFS(RATES!$E:$E,RATES!$A:$A,$A234,RATES!$B:$B,"&lt;="&amp;MonthStart,RATES!$C:$C,"&gt;="&amp;MonthEnd),0)</f>
        <v/>
      </c>
      <c r="E234" s="16">
        <f>ROUND(L234,0)</f>
        <v/>
      </c>
      <c r="F234" s="16">
        <f>ROUND(SUMIFS(TERSE!$AX$2:$AX$4001,TERSE!$AZ$2:$AZ$4001,$A234,TERSE!$AV$2:$AV$4001,$C234,TERSE!$AY$2:$AY$4001,""),0)</f>
        <v/>
      </c>
      <c r="G234" s="16">
        <f>E234-F234</f>
        <v/>
      </c>
      <c r="H234" s="7">
        <f>G234*IF($C234="Diesel",$C$2,$F$2)</f>
        <v/>
      </c>
      <c r="I234" s="7">
        <f>H234*D234</f>
        <v/>
      </c>
      <c r="J234" s="7">
        <f>SUMIFS(TERSE!$AB$2:$AB$4001,TERSE!$AZ$2:$AZ$4001,$A234,TERSE!$AV$2:$AV$4001,$C234,TERSE!$AY$2:$AY$4001,"")</f>
        <v/>
      </c>
      <c r="K234" s="7">
        <f>J234-I234</f>
        <v/>
      </c>
      <c r="L234" s="17">
        <f>SUMIFS(TERSE!$AW$2:$AW$4001,TERSE!$AZ$2:$AZ$4001,$A234,TERSE!$AV$2:$AV$4001,$C234,TERSE!$AY$2:$AY$4001,"")</f>
        <v/>
      </c>
      <c r="M234" s="2" t="inlineStr">
        <is>
          <t>1 - Gasoline</t>
        </is>
      </c>
      <c r="N234" s="2" t="inlineStr">
        <is>
          <t>line 6</t>
        </is>
      </c>
      <c r="O234" s="2">
        <f>COUNTIFS(RATES!$A:$A,$A234,RATES!$B:$B,"&lt;="&amp;MonthStart,RATES!$C:$C,"&gt;="&amp;MonthEnd)</f>
        <v/>
      </c>
    </row>
    <row r="235">
      <c r="A235" s="2" t="inlineStr">
        <is>
          <t>114 - Pike</t>
        </is>
      </c>
      <c r="B235" s="2" t="inlineStr">
        <is>
          <t>PIKE</t>
        </is>
      </c>
      <c r="C235" s="2" t="inlineStr">
        <is>
          <t>Diesel</t>
        </is>
      </c>
      <c r="D235" s="13">
        <f>IF($O235=1,SUMIFS(RATES!$E:$E,RATES!$A:$A,$A235,RATES!$B:$B,"&lt;="&amp;MonthStart,RATES!$C:$C,"&gt;="&amp;MonthEnd),0)</f>
        <v/>
      </c>
      <c r="E235" s="16">
        <f>ROUND(L235,0)</f>
        <v/>
      </c>
      <c r="F235" s="16">
        <f>ROUND(SUMIFS(TERSE!$AX$2:$AX$4001,TERSE!$AZ$2:$AZ$4001,$A235,TERSE!$AV$2:$AV$4001,$C235,TERSE!$AY$2:$AY$4001,""),0)</f>
        <v/>
      </c>
      <c r="G235" s="16">
        <f>E235-F235</f>
        <v/>
      </c>
      <c r="H235" s="7">
        <f>G235*IF($C235="Diesel",$C$2,$F$2)</f>
        <v/>
      </c>
      <c r="I235" s="7">
        <f>H235*D235</f>
        <v/>
      </c>
      <c r="J235" s="7">
        <f>SUMIFS(TERSE!$AB$2:$AB$4001,TERSE!$AZ$2:$AZ$4001,$A235,TERSE!$AV$2:$AV$4001,$C235,TERSE!$AY$2:$AY$4001,"")</f>
        <v/>
      </c>
      <c r="K235" s="7">
        <f>J235-I235</f>
        <v/>
      </c>
      <c r="L235" s="17">
        <f>SUMIFS(TERSE!$AW$2:$AW$4001,TERSE!$AZ$2:$AZ$4001,$A235,TERSE!$AV$2:$AV$4001,$C235,TERSE!$AY$2:$AY$4001,"")</f>
        <v/>
      </c>
      <c r="M235" s="2" t="inlineStr">
        <is>
          <t>2 - Diesel - Clear</t>
        </is>
      </c>
      <c r="N235" s="2" t="inlineStr">
        <is>
          <t>line 6</t>
        </is>
      </c>
      <c r="O235" s="2">
        <f>COUNTIFS(RATES!$A:$A,$A235,RATES!$B:$B,"&lt;="&amp;MonthStart,RATES!$C:$C,"&gt;="&amp;MonthEnd)</f>
        <v/>
      </c>
    </row>
    <row r="236">
      <c r="A236" s="2" t="inlineStr">
        <is>
          <t>114 - Pike</t>
        </is>
      </c>
      <c r="B236" s="2" t="inlineStr">
        <is>
          <t>PIKE</t>
        </is>
      </c>
      <c r="C236" s="2" t="inlineStr">
        <is>
          <t>Gas</t>
        </is>
      </c>
      <c r="D236" s="13">
        <f>IF($O236=1,SUMIFS(RATES!$E:$E,RATES!$A:$A,$A236,RATES!$B:$B,"&lt;="&amp;MonthStart,RATES!$C:$C,"&gt;="&amp;MonthEnd),0)</f>
        <v/>
      </c>
      <c r="E236" s="16">
        <f>ROUND(L236,0)</f>
        <v/>
      </c>
      <c r="F236" s="16">
        <f>ROUND(SUMIFS(TERSE!$AX$2:$AX$4001,TERSE!$AZ$2:$AZ$4001,$A236,TERSE!$AV$2:$AV$4001,$C236,TERSE!$AY$2:$AY$4001,""),0)</f>
        <v/>
      </c>
      <c r="G236" s="16">
        <f>E236-F236</f>
        <v/>
      </c>
      <c r="H236" s="7">
        <f>G236*IF($C236="Diesel",$C$2,$F$2)</f>
        <v/>
      </c>
      <c r="I236" s="7">
        <f>H236*D236</f>
        <v/>
      </c>
      <c r="J236" s="7">
        <f>SUMIFS(TERSE!$AB$2:$AB$4001,TERSE!$AZ$2:$AZ$4001,$A236,TERSE!$AV$2:$AV$4001,$C236,TERSE!$AY$2:$AY$4001,"")</f>
        <v/>
      </c>
      <c r="K236" s="7">
        <f>J236-I236</f>
        <v/>
      </c>
      <c r="L236" s="17">
        <f>SUMIFS(TERSE!$AW$2:$AW$4001,TERSE!$AZ$2:$AZ$4001,$A236,TERSE!$AV$2:$AV$4001,$C236,TERSE!$AY$2:$AY$4001,"")</f>
        <v/>
      </c>
      <c r="M236" s="2" t="inlineStr">
        <is>
          <t>1 - Gasoline</t>
        </is>
      </c>
      <c r="N236" s="2" t="inlineStr">
        <is>
          <t>line 6</t>
        </is>
      </c>
      <c r="O236" s="2">
        <f>COUNTIFS(RATES!$A:$A,$A236,RATES!$B:$B,"&lt;="&amp;MonthStart,RATES!$C:$C,"&gt;="&amp;MonthEnd)</f>
        <v/>
      </c>
    </row>
    <row r="237">
      <c r="A237" s="2" t="inlineStr">
        <is>
          <t>115 - Polk</t>
        </is>
      </c>
      <c r="B237" s="2" t="inlineStr">
        <is>
          <t>POLK</t>
        </is>
      </c>
      <c r="C237" s="2" t="inlineStr">
        <is>
          <t>Diesel</t>
        </is>
      </c>
      <c r="D237" s="13">
        <f>IF($O237=1,SUMIFS(RATES!$E:$E,RATES!$A:$A,$A237,RATES!$B:$B,"&lt;="&amp;MonthStart,RATES!$C:$C,"&gt;="&amp;MonthEnd),0)</f>
        <v/>
      </c>
      <c r="E237" s="16">
        <f>ROUND(L237,0)</f>
        <v/>
      </c>
      <c r="F237" s="16">
        <f>ROUND(SUMIFS(TERSE!$AX$2:$AX$4001,TERSE!$AZ$2:$AZ$4001,$A237,TERSE!$AV$2:$AV$4001,$C237,TERSE!$AY$2:$AY$4001,""),0)</f>
        <v/>
      </c>
      <c r="G237" s="16">
        <f>E237-F237</f>
        <v/>
      </c>
      <c r="H237" s="7">
        <f>G237*IF($C237="Diesel",$C$2,$F$2)</f>
        <v/>
      </c>
      <c r="I237" s="7">
        <f>H237*D237</f>
        <v/>
      </c>
      <c r="J237" s="7">
        <f>SUMIFS(TERSE!$AB$2:$AB$4001,TERSE!$AZ$2:$AZ$4001,$A237,TERSE!$AV$2:$AV$4001,$C237,TERSE!$AY$2:$AY$4001,"")</f>
        <v/>
      </c>
      <c r="K237" s="7">
        <f>J237-I237</f>
        <v/>
      </c>
      <c r="L237" s="17">
        <f>SUMIFS(TERSE!$AW$2:$AW$4001,TERSE!$AZ$2:$AZ$4001,$A237,TERSE!$AV$2:$AV$4001,$C237,TERSE!$AY$2:$AY$4001,"")</f>
        <v/>
      </c>
      <c r="M237" s="2" t="inlineStr">
        <is>
          <t>2 - Diesel - Clear</t>
        </is>
      </c>
      <c r="N237" s="2" t="inlineStr">
        <is>
          <t>line 6</t>
        </is>
      </c>
      <c r="O237" s="2">
        <f>COUNTIFS(RATES!$A:$A,$A237,RATES!$B:$B,"&lt;="&amp;MonthStart,RATES!$C:$C,"&gt;="&amp;MonthEnd)</f>
        <v/>
      </c>
    </row>
    <row r="238">
      <c r="A238" s="2" t="inlineStr">
        <is>
          <t>115 - Polk</t>
        </is>
      </c>
      <c r="B238" s="2" t="inlineStr">
        <is>
          <t>POLK</t>
        </is>
      </c>
      <c r="C238" s="2" t="inlineStr">
        <is>
          <t>Gas</t>
        </is>
      </c>
      <c r="D238" s="13">
        <f>IF($O238=1,SUMIFS(RATES!$E:$E,RATES!$A:$A,$A238,RATES!$B:$B,"&lt;="&amp;MonthStart,RATES!$C:$C,"&gt;="&amp;MonthEnd),0)</f>
        <v/>
      </c>
      <c r="E238" s="16">
        <f>ROUND(L238,0)</f>
        <v/>
      </c>
      <c r="F238" s="16">
        <f>ROUND(SUMIFS(TERSE!$AX$2:$AX$4001,TERSE!$AZ$2:$AZ$4001,$A238,TERSE!$AV$2:$AV$4001,$C238,TERSE!$AY$2:$AY$4001,""),0)</f>
        <v/>
      </c>
      <c r="G238" s="16">
        <f>E238-F238</f>
        <v/>
      </c>
      <c r="H238" s="7">
        <f>G238*IF($C238="Diesel",$C$2,$F$2)</f>
        <v/>
      </c>
      <c r="I238" s="7">
        <f>H238*D238</f>
        <v/>
      </c>
      <c r="J238" s="7">
        <f>SUMIFS(TERSE!$AB$2:$AB$4001,TERSE!$AZ$2:$AZ$4001,$A238,TERSE!$AV$2:$AV$4001,$C238,TERSE!$AY$2:$AY$4001,"")</f>
        <v/>
      </c>
      <c r="K238" s="7">
        <f>J238-I238</f>
        <v/>
      </c>
      <c r="L238" s="17">
        <f>SUMIFS(TERSE!$AW$2:$AW$4001,TERSE!$AZ$2:$AZ$4001,$A238,TERSE!$AV$2:$AV$4001,$C238,TERSE!$AY$2:$AY$4001,"")</f>
        <v/>
      </c>
      <c r="M238" s="2" t="inlineStr">
        <is>
          <t>1 - Gasoline</t>
        </is>
      </c>
      <c r="N238" s="2" t="inlineStr">
        <is>
          <t>line 6</t>
        </is>
      </c>
      <c r="O238" s="2">
        <f>COUNTIFS(RATES!$A:$A,$A238,RATES!$B:$B,"&lt;="&amp;MonthStart,RATES!$C:$C,"&gt;="&amp;MonthEnd)</f>
        <v/>
      </c>
    </row>
    <row r="239">
      <c r="A239" s="2" t="inlineStr">
        <is>
          <t>116TE - Pulaski (TSPLOST Exempt)</t>
        </is>
      </c>
      <c r="B239" s="2" t="inlineStr">
        <is>
          <t>PULASKI</t>
        </is>
      </c>
      <c r="C239" s="2" t="inlineStr">
        <is>
          <t>Diesel</t>
        </is>
      </c>
      <c r="D239" s="13">
        <f>IF($O239=1,SUMIFS(RATES!$E:$E,RATES!$A:$A,$A239,RATES!$B:$B,"&lt;="&amp;MonthStart,RATES!$C:$C,"&gt;="&amp;MonthEnd),0)</f>
        <v/>
      </c>
      <c r="E239" s="16">
        <f>ROUND(L239,0)</f>
        <v/>
      </c>
      <c r="F239" s="16">
        <f>ROUND(SUMIFS(TERSE!$AX$2:$AX$4001,TERSE!$AZ$2:$AZ$4001,$A239,TERSE!$AV$2:$AV$4001,$C239,TERSE!$AY$2:$AY$4001,""),0)</f>
        <v/>
      </c>
      <c r="G239" s="16">
        <f>E239-F239</f>
        <v/>
      </c>
      <c r="H239" s="7">
        <f>G239*IF($C239="Diesel",$C$2,$F$2)</f>
        <v/>
      </c>
      <c r="I239" s="7">
        <f>H239*D239</f>
        <v/>
      </c>
      <c r="J239" s="7">
        <f>SUMIFS(TERSE!$AB$2:$AB$4001,TERSE!$AZ$2:$AZ$4001,$A239,TERSE!$AV$2:$AV$4001,$C239,TERSE!$AY$2:$AY$4001,"")</f>
        <v/>
      </c>
      <c r="K239" s="7">
        <f>J239-I239</f>
        <v/>
      </c>
      <c r="L239" s="17">
        <f>SUMIFS(TERSE!$AW$2:$AW$4001,TERSE!$AZ$2:$AZ$4001,$A239,TERSE!$AV$2:$AV$4001,$C239,TERSE!$AY$2:$AY$4001,"")</f>
        <v/>
      </c>
      <c r="M239" s="2" t="inlineStr">
        <is>
          <t>2 - Diesel - Clear</t>
        </is>
      </c>
      <c r="N239" s="2" t="inlineStr">
        <is>
          <t>line 6</t>
        </is>
      </c>
      <c r="O239" s="2">
        <f>COUNTIFS(RATES!$A:$A,$A239,RATES!$B:$B,"&lt;="&amp;MonthStart,RATES!$C:$C,"&gt;="&amp;MonthEnd)</f>
        <v/>
      </c>
    </row>
    <row r="240">
      <c r="A240" s="2" t="inlineStr">
        <is>
          <t>116TE - Pulaski (TSPLOST Exempt)</t>
        </is>
      </c>
      <c r="B240" s="2" t="inlineStr">
        <is>
          <t>PULASKI</t>
        </is>
      </c>
      <c r="C240" s="2" t="inlineStr">
        <is>
          <t>Gas</t>
        </is>
      </c>
      <c r="D240" s="13">
        <f>IF($O240=1,SUMIFS(RATES!$E:$E,RATES!$A:$A,$A240,RATES!$B:$B,"&lt;="&amp;MonthStart,RATES!$C:$C,"&gt;="&amp;MonthEnd),0)</f>
        <v/>
      </c>
      <c r="E240" s="16">
        <f>ROUND(L240,0)</f>
        <v/>
      </c>
      <c r="F240" s="16">
        <f>ROUND(SUMIFS(TERSE!$AX$2:$AX$4001,TERSE!$AZ$2:$AZ$4001,$A240,TERSE!$AV$2:$AV$4001,$C240,TERSE!$AY$2:$AY$4001,""),0)</f>
        <v/>
      </c>
      <c r="G240" s="16">
        <f>E240-F240</f>
        <v/>
      </c>
      <c r="H240" s="7">
        <f>G240*IF($C240="Diesel",$C$2,$F$2)</f>
        <v/>
      </c>
      <c r="I240" s="7">
        <f>H240*D240</f>
        <v/>
      </c>
      <c r="J240" s="7">
        <f>SUMIFS(TERSE!$AB$2:$AB$4001,TERSE!$AZ$2:$AZ$4001,$A240,TERSE!$AV$2:$AV$4001,$C240,TERSE!$AY$2:$AY$4001,"")</f>
        <v/>
      </c>
      <c r="K240" s="7">
        <f>J240-I240</f>
        <v/>
      </c>
      <c r="L240" s="17">
        <f>SUMIFS(TERSE!$AW$2:$AW$4001,TERSE!$AZ$2:$AZ$4001,$A240,TERSE!$AV$2:$AV$4001,$C240,TERSE!$AY$2:$AY$4001,"")</f>
        <v/>
      </c>
      <c r="M240" s="2" t="inlineStr">
        <is>
          <t>1 - Gasoline</t>
        </is>
      </c>
      <c r="N240" s="2" t="inlineStr">
        <is>
          <t>line 6</t>
        </is>
      </c>
      <c r="O240" s="2">
        <f>COUNTIFS(RATES!$A:$A,$A240,RATES!$B:$B,"&lt;="&amp;MonthStart,RATES!$C:$C,"&gt;="&amp;MonthEnd)</f>
        <v/>
      </c>
    </row>
    <row r="241">
      <c r="A241" s="2" t="inlineStr">
        <is>
          <t>117TE - Putnam (TSPLOST Exempt)</t>
        </is>
      </c>
      <c r="B241" s="2" t="inlineStr">
        <is>
          <t>PUTNAM</t>
        </is>
      </c>
      <c r="C241" s="2" t="inlineStr">
        <is>
          <t>Diesel</t>
        </is>
      </c>
      <c r="D241" s="13">
        <f>IF($O241=1,SUMIFS(RATES!$E:$E,RATES!$A:$A,$A241,RATES!$B:$B,"&lt;="&amp;MonthStart,RATES!$C:$C,"&gt;="&amp;MonthEnd),0)</f>
        <v/>
      </c>
      <c r="E241" s="16">
        <f>ROUND(L241,0)</f>
        <v/>
      </c>
      <c r="F241" s="16">
        <f>ROUND(SUMIFS(TERSE!$AX$2:$AX$4001,TERSE!$AZ$2:$AZ$4001,$A241,TERSE!$AV$2:$AV$4001,$C241,TERSE!$AY$2:$AY$4001,""),0)</f>
        <v/>
      </c>
      <c r="G241" s="16">
        <f>E241-F241</f>
        <v/>
      </c>
      <c r="H241" s="7">
        <f>G241*IF($C241="Diesel",$C$2,$F$2)</f>
        <v/>
      </c>
      <c r="I241" s="7">
        <f>H241*D241</f>
        <v/>
      </c>
      <c r="J241" s="7">
        <f>SUMIFS(TERSE!$AB$2:$AB$4001,TERSE!$AZ$2:$AZ$4001,$A241,TERSE!$AV$2:$AV$4001,$C241,TERSE!$AY$2:$AY$4001,"")</f>
        <v/>
      </c>
      <c r="K241" s="7">
        <f>J241-I241</f>
        <v/>
      </c>
      <c r="L241" s="17">
        <f>SUMIFS(TERSE!$AW$2:$AW$4001,TERSE!$AZ$2:$AZ$4001,$A241,TERSE!$AV$2:$AV$4001,$C241,TERSE!$AY$2:$AY$4001,"")</f>
        <v/>
      </c>
      <c r="M241" s="2" t="inlineStr">
        <is>
          <t>2 - Diesel - Clear</t>
        </is>
      </c>
      <c r="N241" s="2" t="inlineStr">
        <is>
          <t>line 6</t>
        </is>
      </c>
      <c r="O241" s="2">
        <f>COUNTIFS(RATES!$A:$A,$A241,RATES!$B:$B,"&lt;="&amp;MonthStart,RATES!$C:$C,"&gt;="&amp;MonthEnd)</f>
        <v/>
      </c>
    </row>
    <row r="242">
      <c r="A242" s="2" t="inlineStr">
        <is>
          <t>117TE - Putnam (TSPLOST Exempt)</t>
        </is>
      </c>
      <c r="B242" s="2" t="inlineStr">
        <is>
          <t>PUTNAM</t>
        </is>
      </c>
      <c r="C242" s="2" t="inlineStr">
        <is>
          <t>Gas</t>
        </is>
      </c>
      <c r="D242" s="13">
        <f>IF($O242=1,SUMIFS(RATES!$E:$E,RATES!$A:$A,$A242,RATES!$B:$B,"&lt;="&amp;MonthStart,RATES!$C:$C,"&gt;="&amp;MonthEnd),0)</f>
        <v/>
      </c>
      <c r="E242" s="16">
        <f>ROUND(L242,0)</f>
        <v/>
      </c>
      <c r="F242" s="16">
        <f>ROUND(SUMIFS(TERSE!$AX$2:$AX$4001,TERSE!$AZ$2:$AZ$4001,$A242,TERSE!$AV$2:$AV$4001,$C242,TERSE!$AY$2:$AY$4001,""),0)</f>
        <v/>
      </c>
      <c r="G242" s="16">
        <f>E242-F242</f>
        <v/>
      </c>
      <c r="H242" s="7">
        <f>G242*IF($C242="Diesel",$C$2,$F$2)</f>
        <v/>
      </c>
      <c r="I242" s="7">
        <f>H242*D242</f>
        <v/>
      </c>
      <c r="J242" s="7">
        <f>SUMIFS(TERSE!$AB$2:$AB$4001,TERSE!$AZ$2:$AZ$4001,$A242,TERSE!$AV$2:$AV$4001,$C242,TERSE!$AY$2:$AY$4001,"")</f>
        <v/>
      </c>
      <c r="K242" s="7">
        <f>J242-I242</f>
        <v/>
      </c>
      <c r="L242" s="17">
        <f>SUMIFS(TERSE!$AW$2:$AW$4001,TERSE!$AZ$2:$AZ$4001,$A242,TERSE!$AV$2:$AV$4001,$C242,TERSE!$AY$2:$AY$4001,"")</f>
        <v/>
      </c>
      <c r="M242" s="2" t="inlineStr">
        <is>
          <t>1 - Gasoline</t>
        </is>
      </c>
      <c r="N242" s="2" t="inlineStr">
        <is>
          <t>line 6</t>
        </is>
      </c>
      <c r="O242" s="2">
        <f>COUNTIFS(RATES!$A:$A,$A242,RATES!$B:$B,"&lt;="&amp;MonthStart,RATES!$C:$C,"&gt;="&amp;MonthEnd)</f>
        <v/>
      </c>
    </row>
    <row r="243">
      <c r="A243" s="2" t="inlineStr">
        <is>
          <t>118TE - Quitman (TSPLOST Exempt)</t>
        </is>
      </c>
      <c r="B243" s="2" t="inlineStr">
        <is>
          <t>QUITMAN</t>
        </is>
      </c>
      <c r="C243" s="2" t="inlineStr">
        <is>
          <t>Diesel</t>
        </is>
      </c>
      <c r="D243" s="13">
        <f>IF($O243=1,SUMIFS(RATES!$E:$E,RATES!$A:$A,$A243,RATES!$B:$B,"&lt;="&amp;MonthStart,RATES!$C:$C,"&gt;="&amp;MonthEnd),0)</f>
        <v/>
      </c>
      <c r="E243" s="16">
        <f>ROUND(L243,0)</f>
        <v/>
      </c>
      <c r="F243" s="16">
        <f>ROUND(SUMIFS(TERSE!$AX$2:$AX$4001,TERSE!$AZ$2:$AZ$4001,$A243,TERSE!$AV$2:$AV$4001,$C243,TERSE!$AY$2:$AY$4001,""),0)</f>
        <v/>
      </c>
      <c r="G243" s="16">
        <f>E243-F243</f>
        <v/>
      </c>
      <c r="H243" s="7">
        <f>G243*IF($C243="Diesel",$C$2,$F$2)</f>
        <v/>
      </c>
      <c r="I243" s="7">
        <f>H243*D243</f>
        <v/>
      </c>
      <c r="J243" s="7">
        <f>SUMIFS(TERSE!$AB$2:$AB$4001,TERSE!$AZ$2:$AZ$4001,$A243,TERSE!$AV$2:$AV$4001,$C243,TERSE!$AY$2:$AY$4001,"")</f>
        <v/>
      </c>
      <c r="K243" s="7">
        <f>J243-I243</f>
        <v/>
      </c>
      <c r="L243" s="17">
        <f>SUMIFS(TERSE!$AW$2:$AW$4001,TERSE!$AZ$2:$AZ$4001,$A243,TERSE!$AV$2:$AV$4001,$C243,TERSE!$AY$2:$AY$4001,"")</f>
        <v/>
      </c>
      <c r="M243" s="2" t="inlineStr">
        <is>
          <t>2 - Diesel - Clear</t>
        </is>
      </c>
      <c r="N243" s="2" t="inlineStr">
        <is>
          <t>line 6</t>
        </is>
      </c>
      <c r="O243" s="2">
        <f>COUNTIFS(RATES!$A:$A,$A243,RATES!$B:$B,"&lt;="&amp;MonthStart,RATES!$C:$C,"&gt;="&amp;MonthEnd)</f>
        <v/>
      </c>
    </row>
    <row r="244">
      <c r="A244" s="2" t="inlineStr">
        <is>
          <t>118TE - Quitman (TSPLOST Exempt)</t>
        </is>
      </c>
      <c r="B244" s="2" t="inlineStr">
        <is>
          <t>QUITMAN</t>
        </is>
      </c>
      <c r="C244" s="2" t="inlineStr">
        <is>
          <t>Gas</t>
        </is>
      </c>
      <c r="D244" s="13">
        <f>IF($O244=1,SUMIFS(RATES!$E:$E,RATES!$A:$A,$A244,RATES!$B:$B,"&lt;="&amp;MonthStart,RATES!$C:$C,"&gt;="&amp;MonthEnd),0)</f>
        <v/>
      </c>
      <c r="E244" s="16">
        <f>ROUND(L244,0)</f>
        <v/>
      </c>
      <c r="F244" s="16">
        <f>ROUND(SUMIFS(TERSE!$AX$2:$AX$4001,TERSE!$AZ$2:$AZ$4001,$A244,TERSE!$AV$2:$AV$4001,$C244,TERSE!$AY$2:$AY$4001,""),0)</f>
        <v/>
      </c>
      <c r="G244" s="16">
        <f>E244-F244</f>
        <v/>
      </c>
      <c r="H244" s="7">
        <f>G244*IF($C244="Diesel",$C$2,$F$2)</f>
        <v/>
      </c>
      <c r="I244" s="7">
        <f>H244*D244</f>
        <v/>
      </c>
      <c r="J244" s="7">
        <f>SUMIFS(TERSE!$AB$2:$AB$4001,TERSE!$AZ$2:$AZ$4001,$A244,TERSE!$AV$2:$AV$4001,$C244,TERSE!$AY$2:$AY$4001,"")</f>
        <v/>
      </c>
      <c r="K244" s="7">
        <f>J244-I244</f>
        <v/>
      </c>
      <c r="L244" s="17">
        <f>SUMIFS(TERSE!$AW$2:$AW$4001,TERSE!$AZ$2:$AZ$4001,$A244,TERSE!$AV$2:$AV$4001,$C244,TERSE!$AY$2:$AY$4001,"")</f>
        <v/>
      </c>
      <c r="M244" s="2" t="inlineStr">
        <is>
          <t>1 - Gasoline</t>
        </is>
      </c>
      <c r="N244" s="2" t="inlineStr">
        <is>
          <t>line 6</t>
        </is>
      </c>
      <c r="O244" s="2">
        <f>COUNTIFS(RATES!$A:$A,$A244,RATES!$B:$B,"&lt;="&amp;MonthStart,RATES!$C:$C,"&gt;="&amp;MonthEnd)</f>
        <v/>
      </c>
    </row>
    <row r="245">
      <c r="A245" s="2" t="inlineStr">
        <is>
          <t>119TE - Rabun (TSPLOST Exempt)</t>
        </is>
      </c>
      <c r="B245" s="2" t="inlineStr">
        <is>
          <t>RABUN</t>
        </is>
      </c>
      <c r="C245" s="2" t="inlineStr">
        <is>
          <t>Diesel</t>
        </is>
      </c>
      <c r="D245" s="13">
        <f>IF($O245=1,SUMIFS(RATES!$E:$E,RATES!$A:$A,$A245,RATES!$B:$B,"&lt;="&amp;MonthStart,RATES!$C:$C,"&gt;="&amp;MonthEnd),0)</f>
        <v/>
      </c>
      <c r="E245" s="16">
        <f>ROUND(L245,0)</f>
        <v/>
      </c>
      <c r="F245" s="16">
        <f>ROUND(SUMIFS(TERSE!$AX$2:$AX$4001,TERSE!$AZ$2:$AZ$4001,$A245,TERSE!$AV$2:$AV$4001,$C245,TERSE!$AY$2:$AY$4001,""),0)</f>
        <v/>
      </c>
      <c r="G245" s="16">
        <f>E245-F245</f>
        <v/>
      </c>
      <c r="H245" s="7">
        <f>G245*IF($C245="Diesel",$C$2,$F$2)</f>
        <v/>
      </c>
      <c r="I245" s="7">
        <f>H245*D245</f>
        <v/>
      </c>
      <c r="J245" s="7">
        <f>SUMIFS(TERSE!$AB$2:$AB$4001,TERSE!$AZ$2:$AZ$4001,$A245,TERSE!$AV$2:$AV$4001,$C245,TERSE!$AY$2:$AY$4001,"")</f>
        <v/>
      </c>
      <c r="K245" s="7">
        <f>J245-I245</f>
        <v/>
      </c>
      <c r="L245" s="17">
        <f>SUMIFS(TERSE!$AW$2:$AW$4001,TERSE!$AZ$2:$AZ$4001,$A245,TERSE!$AV$2:$AV$4001,$C245,TERSE!$AY$2:$AY$4001,"")</f>
        <v/>
      </c>
      <c r="M245" s="2" t="inlineStr">
        <is>
          <t>2 - Diesel - Clear</t>
        </is>
      </c>
      <c r="N245" s="2" t="inlineStr">
        <is>
          <t>line 6</t>
        </is>
      </c>
      <c r="O245" s="2">
        <f>COUNTIFS(RATES!$A:$A,$A245,RATES!$B:$B,"&lt;="&amp;MonthStart,RATES!$C:$C,"&gt;="&amp;MonthEnd)</f>
        <v/>
      </c>
    </row>
    <row r="246">
      <c r="A246" s="2" t="inlineStr">
        <is>
          <t>119TE - Rabun (TSPLOST Exempt)</t>
        </is>
      </c>
      <c r="B246" s="2" t="inlineStr">
        <is>
          <t>RABUN</t>
        </is>
      </c>
      <c r="C246" s="2" t="inlineStr">
        <is>
          <t>Gas</t>
        </is>
      </c>
      <c r="D246" s="13">
        <f>IF($O246=1,SUMIFS(RATES!$E:$E,RATES!$A:$A,$A246,RATES!$B:$B,"&lt;="&amp;MonthStart,RATES!$C:$C,"&gt;="&amp;MonthEnd),0)</f>
        <v/>
      </c>
      <c r="E246" s="16">
        <f>ROUND(L246,0)</f>
        <v/>
      </c>
      <c r="F246" s="16">
        <f>ROUND(SUMIFS(TERSE!$AX$2:$AX$4001,TERSE!$AZ$2:$AZ$4001,$A246,TERSE!$AV$2:$AV$4001,$C246,TERSE!$AY$2:$AY$4001,""),0)</f>
        <v/>
      </c>
      <c r="G246" s="16">
        <f>E246-F246</f>
        <v/>
      </c>
      <c r="H246" s="7">
        <f>G246*IF($C246="Diesel",$C$2,$F$2)</f>
        <v/>
      </c>
      <c r="I246" s="7">
        <f>H246*D246</f>
        <v/>
      </c>
      <c r="J246" s="7">
        <f>SUMIFS(TERSE!$AB$2:$AB$4001,TERSE!$AZ$2:$AZ$4001,$A246,TERSE!$AV$2:$AV$4001,$C246,TERSE!$AY$2:$AY$4001,"")</f>
        <v/>
      </c>
      <c r="K246" s="7">
        <f>J246-I246</f>
        <v/>
      </c>
      <c r="L246" s="17">
        <f>SUMIFS(TERSE!$AW$2:$AW$4001,TERSE!$AZ$2:$AZ$4001,$A246,TERSE!$AV$2:$AV$4001,$C246,TERSE!$AY$2:$AY$4001,"")</f>
        <v/>
      </c>
      <c r="M246" s="2" t="inlineStr">
        <is>
          <t>1 - Gasoline</t>
        </is>
      </c>
      <c r="N246" s="2" t="inlineStr">
        <is>
          <t>line 6</t>
        </is>
      </c>
      <c r="O246" s="2">
        <f>COUNTIFS(RATES!$A:$A,$A246,RATES!$B:$B,"&lt;="&amp;MonthStart,RATES!$C:$C,"&gt;="&amp;MonthEnd)</f>
        <v/>
      </c>
    </row>
    <row r="247">
      <c r="A247" s="2" t="inlineStr">
        <is>
          <t>120TE - Randolph (TSPLOST Exempt)</t>
        </is>
      </c>
      <c r="B247" s="2" t="inlineStr">
        <is>
          <t>RANDOLPH</t>
        </is>
      </c>
      <c r="C247" s="2" t="inlineStr">
        <is>
          <t>Diesel</t>
        </is>
      </c>
      <c r="D247" s="13">
        <f>IF($O247=1,SUMIFS(RATES!$E:$E,RATES!$A:$A,$A247,RATES!$B:$B,"&lt;="&amp;MonthStart,RATES!$C:$C,"&gt;="&amp;MonthEnd),0)</f>
        <v/>
      </c>
      <c r="E247" s="16">
        <f>ROUND(L247,0)</f>
        <v/>
      </c>
      <c r="F247" s="16">
        <f>ROUND(SUMIFS(TERSE!$AX$2:$AX$4001,TERSE!$AZ$2:$AZ$4001,$A247,TERSE!$AV$2:$AV$4001,$C247,TERSE!$AY$2:$AY$4001,""),0)</f>
        <v/>
      </c>
      <c r="G247" s="16">
        <f>E247-F247</f>
        <v/>
      </c>
      <c r="H247" s="7">
        <f>G247*IF($C247="Diesel",$C$2,$F$2)</f>
        <v/>
      </c>
      <c r="I247" s="7">
        <f>H247*D247</f>
        <v/>
      </c>
      <c r="J247" s="7">
        <f>SUMIFS(TERSE!$AB$2:$AB$4001,TERSE!$AZ$2:$AZ$4001,$A247,TERSE!$AV$2:$AV$4001,$C247,TERSE!$AY$2:$AY$4001,"")</f>
        <v/>
      </c>
      <c r="K247" s="7">
        <f>J247-I247</f>
        <v/>
      </c>
      <c r="L247" s="17">
        <f>SUMIFS(TERSE!$AW$2:$AW$4001,TERSE!$AZ$2:$AZ$4001,$A247,TERSE!$AV$2:$AV$4001,$C247,TERSE!$AY$2:$AY$4001,"")</f>
        <v/>
      </c>
      <c r="M247" s="2" t="inlineStr">
        <is>
          <t>2 - Diesel - Clear</t>
        </is>
      </c>
      <c r="N247" s="2" t="inlineStr">
        <is>
          <t>line 6</t>
        </is>
      </c>
      <c r="O247" s="2">
        <f>COUNTIFS(RATES!$A:$A,$A247,RATES!$B:$B,"&lt;="&amp;MonthStart,RATES!$C:$C,"&gt;="&amp;MonthEnd)</f>
        <v/>
      </c>
    </row>
    <row r="248">
      <c r="A248" s="2" t="inlineStr">
        <is>
          <t>120TE - Randolph (TSPLOST Exempt)</t>
        </is>
      </c>
      <c r="B248" s="2" t="inlineStr">
        <is>
          <t>RANDOLPH</t>
        </is>
      </c>
      <c r="C248" s="2" t="inlineStr">
        <is>
          <t>Gas</t>
        </is>
      </c>
      <c r="D248" s="13">
        <f>IF($O248=1,SUMIFS(RATES!$E:$E,RATES!$A:$A,$A248,RATES!$B:$B,"&lt;="&amp;MonthStart,RATES!$C:$C,"&gt;="&amp;MonthEnd),0)</f>
        <v/>
      </c>
      <c r="E248" s="16">
        <f>ROUND(L248,0)</f>
        <v/>
      </c>
      <c r="F248" s="16">
        <f>ROUND(SUMIFS(TERSE!$AX$2:$AX$4001,TERSE!$AZ$2:$AZ$4001,$A248,TERSE!$AV$2:$AV$4001,$C248,TERSE!$AY$2:$AY$4001,""),0)</f>
        <v/>
      </c>
      <c r="G248" s="16">
        <f>E248-F248</f>
        <v/>
      </c>
      <c r="H248" s="7">
        <f>G248*IF($C248="Diesel",$C$2,$F$2)</f>
        <v/>
      </c>
      <c r="I248" s="7">
        <f>H248*D248</f>
        <v/>
      </c>
      <c r="J248" s="7">
        <f>SUMIFS(TERSE!$AB$2:$AB$4001,TERSE!$AZ$2:$AZ$4001,$A248,TERSE!$AV$2:$AV$4001,$C248,TERSE!$AY$2:$AY$4001,"")</f>
        <v/>
      </c>
      <c r="K248" s="7">
        <f>J248-I248</f>
        <v/>
      </c>
      <c r="L248" s="17">
        <f>SUMIFS(TERSE!$AW$2:$AW$4001,TERSE!$AZ$2:$AZ$4001,$A248,TERSE!$AV$2:$AV$4001,$C248,TERSE!$AY$2:$AY$4001,"")</f>
        <v/>
      </c>
      <c r="M248" s="2" t="inlineStr">
        <is>
          <t>1 - Gasoline</t>
        </is>
      </c>
      <c r="N248" s="2" t="inlineStr">
        <is>
          <t>line 6</t>
        </is>
      </c>
      <c r="O248" s="2">
        <f>COUNTIFS(RATES!$A:$A,$A248,RATES!$B:$B,"&lt;="&amp;MonthStart,RATES!$C:$C,"&gt;="&amp;MonthEnd)</f>
        <v/>
      </c>
    </row>
    <row r="249">
      <c r="A249" s="2" t="inlineStr">
        <is>
          <t>121TE - Richmond (TSPLOST Exempt)</t>
        </is>
      </c>
      <c r="B249" s="2" t="inlineStr">
        <is>
          <t>RICHMOND</t>
        </is>
      </c>
      <c r="C249" s="2" t="inlineStr">
        <is>
          <t>Diesel</t>
        </is>
      </c>
      <c r="D249" s="13">
        <f>IF($O249=1,SUMIFS(RATES!$E:$E,RATES!$A:$A,$A249,RATES!$B:$B,"&lt;="&amp;MonthStart,RATES!$C:$C,"&gt;="&amp;MonthEnd),0)</f>
        <v/>
      </c>
      <c r="E249" s="16">
        <f>ROUND(L249,0)</f>
        <v/>
      </c>
      <c r="F249" s="16">
        <f>ROUND(SUMIFS(TERSE!$AX$2:$AX$4001,TERSE!$AZ$2:$AZ$4001,$A249,TERSE!$AV$2:$AV$4001,$C249,TERSE!$AY$2:$AY$4001,""),0)</f>
        <v/>
      </c>
      <c r="G249" s="16">
        <f>E249-F249</f>
        <v/>
      </c>
      <c r="H249" s="7">
        <f>G249*IF($C249="Diesel",$C$2,$F$2)</f>
        <v/>
      </c>
      <c r="I249" s="7">
        <f>H249*D249</f>
        <v/>
      </c>
      <c r="J249" s="7">
        <f>SUMIFS(TERSE!$AB$2:$AB$4001,TERSE!$AZ$2:$AZ$4001,$A249,TERSE!$AV$2:$AV$4001,$C249,TERSE!$AY$2:$AY$4001,"")</f>
        <v/>
      </c>
      <c r="K249" s="7">
        <f>J249-I249</f>
        <v/>
      </c>
      <c r="L249" s="17">
        <f>SUMIFS(TERSE!$AW$2:$AW$4001,TERSE!$AZ$2:$AZ$4001,$A249,TERSE!$AV$2:$AV$4001,$C249,TERSE!$AY$2:$AY$4001,"")</f>
        <v/>
      </c>
      <c r="M249" s="2" t="inlineStr">
        <is>
          <t>2 - Diesel - Clear</t>
        </is>
      </c>
      <c r="N249" s="2" t="inlineStr">
        <is>
          <t>line 6</t>
        </is>
      </c>
      <c r="O249" s="2">
        <f>COUNTIFS(RATES!$A:$A,$A249,RATES!$B:$B,"&lt;="&amp;MonthStart,RATES!$C:$C,"&gt;="&amp;MonthEnd)</f>
        <v/>
      </c>
    </row>
    <row r="250">
      <c r="A250" s="2" t="inlineStr">
        <is>
          <t>121TE - Richmond (TSPLOST Exempt)</t>
        </is>
      </c>
      <c r="B250" s="2" t="inlineStr">
        <is>
          <t>RICHMOND</t>
        </is>
      </c>
      <c r="C250" s="2" t="inlineStr">
        <is>
          <t>Gas</t>
        </is>
      </c>
      <c r="D250" s="13">
        <f>IF($O250=1,SUMIFS(RATES!$E:$E,RATES!$A:$A,$A250,RATES!$B:$B,"&lt;="&amp;MonthStart,RATES!$C:$C,"&gt;="&amp;MonthEnd),0)</f>
        <v/>
      </c>
      <c r="E250" s="16">
        <f>ROUND(L250,0)</f>
        <v/>
      </c>
      <c r="F250" s="16">
        <f>ROUND(SUMIFS(TERSE!$AX$2:$AX$4001,TERSE!$AZ$2:$AZ$4001,$A250,TERSE!$AV$2:$AV$4001,$C250,TERSE!$AY$2:$AY$4001,""),0)</f>
        <v/>
      </c>
      <c r="G250" s="16">
        <f>E250-F250</f>
        <v/>
      </c>
      <c r="H250" s="7">
        <f>G250*IF($C250="Diesel",$C$2,$F$2)</f>
        <v/>
      </c>
      <c r="I250" s="7">
        <f>H250*D250</f>
        <v/>
      </c>
      <c r="J250" s="7">
        <f>SUMIFS(TERSE!$AB$2:$AB$4001,TERSE!$AZ$2:$AZ$4001,$A250,TERSE!$AV$2:$AV$4001,$C250,TERSE!$AY$2:$AY$4001,"")</f>
        <v/>
      </c>
      <c r="K250" s="7">
        <f>J250-I250</f>
        <v/>
      </c>
      <c r="L250" s="17">
        <f>SUMIFS(TERSE!$AW$2:$AW$4001,TERSE!$AZ$2:$AZ$4001,$A250,TERSE!$AV$2:$AV$4001,$C250,TERSE!$AY$2:$AY$4001,"")</f>
        <v/>
      </c>
      <c r="M250" s="2" t="inlineStr">
        <is>
          <t>1 - Gasoline</t>
        </is>
      </c>
      <c r="N250" s="2" t="inlineStr">
        <is>
          <t>line 6</t>
        </is>
      </c>
      <c r="O250" s="2">
        <f>COUNTIFS(RATES!$A:$A,$A250,RATES!$B:$B,"&lt;="&amp;MonthStart,RATES!$C:$C,"&gt;="&amp;MonthEnd)</f>
        <v/>
      </c>
    </row>
    <row r="251">
      <c r="A251" s="2" t="inlineStr">
        <is>
          <t>122 - Rockdale</t>
        </is>
      </c>
      <c r="B251" s="2" t="inlineStr">
        <is>
          <t>ROCKDALE</t>
        </is>
      </c>
      <c r="C251" s="2" t="inlineStr">
        <is>
          <t>Diesel</t>
        </is>
      </c>
      <c r="D251" s="13">
        <f>IF($O251=1,SUMIFS(RATES!$E:$E,RATES!$A:$A,$A251,RATES!$B:$B,"&lt;="&amp;MonthStart,RATES!$C:$C,"&gt;="&amp;MonthEnd),0)</f>
        <v/>
      </c>
      <c r="E251" s="16">
        <f>ROUND(L251,0)</f>
        <v/>
      </c>
      <c r="F251" s="16">
        <f>ROUND(SUMIFS(TERSE!$AX$2:$AX$4001,TERSE!$AZ$2:$AZ$4001,$A251,TERSE!$AV$2:$AV$4001,$C251,TERSE!$AY$2:$AY$4001,""),0)</f>
        <v/>
      </c>
      <c r="G251" s="16">
        <f>E251-F251</f>
        <v/>
      </c>
      <c r="H251" s="7">
        <f>G251*IF($C251="Diesel",$C$2,$F$2)</f>
        <v/>
      </c>
      <c r="I251" s="7">
        <f>H251*D251</f>
        <v/>
      </c>
      <c r="J251" s="7">
        <f>SUMIFS(TERSE!$AB$2:$AB$4001,TERSE!$AZ$2:$AZ$4001,$A251,TERSE!$AV$2:$AV$4001,$C251,TERSE!$AY$2:$AY$4001,"")</f>
        <v/>
      </c>
      <c r="K251" s="7">
        <f>J251-I251</f>
        <v/>
      </c>
      <c r="L251" s="17">
        <f>SUMIFS(TERSE!$AW$2:$AW$4001,TERSE!$AZ$2:$AZ$4001,$A251,TERSE!$AV$2:$AV$4001,$C251,TERSE!$AY$2:$AY$4001,"")</f>
        <v/>
      </c>
      <c r="M251" s="2" t="inlineStr">
        <is>
          <t>2 - Diesel - Clear</t>
        </is>
      </c>
      <c r="N251" s="2" t="inlineStr">
        <is>
          <t>line 6</t>
        </is>
      </c>
      <c r="O251" s="2">
        <f>COUNTIFS(RATES!$A:$A,$A251,RATES!$B:$B,"&lt;="&amp;MonthStart,RATES!$C:$C,"&gt;="&amp;MonthEnd)</f>
        <v/>
      </c>
    </row>
    <row r="252">
      <c r="A252" s="2" t="inlineStr">
        <is>
          <t>122 - Rockdale</t>
        </is>
      </c>
      <c r="B252" s="2" t="inlineStr">
        <is>
          <t>ROCKDALE</t>
        </is>
      </c>
      <c r="C252" s="2" t="inlineStr">
        <is>
          <t>Gas</t>
        </is>
      </c>
      <c r="D252" s="13">
        <f>IF($O252=1,SUMIFS(RATES!$E:$E,RATES!$A:$A,$A252,RATES!$B:$B,"&lt;="&amp;MonthStart,RATES!$C:$C,"&gt;="&amp;MonthEnd),0)</f>
        <v/>
      </c>
      <c r="E252" s="16">
        <f>ROUND(L252,0)</f>
        <v/>
      </c>
      <c r="F252" s="16">
        <f>ROUND(SUMIFS(TERSE!$AX$2:$AX$4001,TERSE!$AZ$2:$AZ$4001,$A252,TERSE!$AV$2:$AV$4001,$C252,TERSE!$AY$2:$AY$4001,""),0)</f>
        <v/>
      </c>
      <c r="G252" s="16">
        <f>E252-F252</f>
        <v/>
      </c>
      <c r="H252" s="7">
        <f>G252*IF($C252="Diesel",$C$2,$F$2)</f>
        <v/>
      </c>
      <c r="I252" s="7">
        <f>H252*D252</f>
        <v/>
      </c>
      <c r="J252" s="7">
        <f>SUMIFS(TERSE!$AB$2:$AB$4001,TERSE!$AZ$2:$AZ$4001,$A252,TERSE!$AV$2:$AV$4001,$C252,TERSE!$AY$2:$AY$4001,"")</f>
        <v/>
      </c>
      <c r="K252" s="7">
        <f>J252-I252</f>
        <v/>
      </c>
      <c r="L252" s="17">
        <f>SUMIFS(TERSE!$AW$2:$AW$4001,TERSE!$AZ$2:$AZ$4001,$A252,TERSE!$AV$2:$AV$4001,$C252,TERSE!$AY$2:$AY$4001,"")</f>
        <v/>
      </c>
      <c r="M252" s="2" t="inlineStr">
        <is>
          <t>1 - Gasoline</t>
        </is>
      </c>
      <c r="N252" s="2" t="inlineStr">
        <is>
          <t>line 6</t>
        </is>
      </c>
      <c r="O252" s="2">
        <f>COUNTIFS(RATES!$A:$A,$A252,RATES!$B:$B,"&lt;="&amp;MonthStart,RATES!$C:$C,"&gt;="&amp;MonthEnd)</f>
        <v/>
      </c>
    </row>
    <row r="253">
      <c r="A253" s="2" t="inlineStr">
        <is>
          <t>123TE - Schley (TSPLOST Exempt)</t>
        </is>
      </c>
      <c r="B253" s="2" t="inlineStr">
        <is>
          <t>SCHLEY</t>
        </is>
      </c>
      <c r="C253" s="2" t="inlineStr">
        <is>
          <t>Diesel</t>
        </is>
      </c>
      <c r="D253" s="13">
        <f>IF($O253=1,SUMIFS(RATES!$E:$E,RATES!$A:$A,$A253,RATES!$B:$B,"&lt;="&amp;MonthStart,RATES!$C:$C,"&gt;="&amp;MonthEnd),0)</f>
        <v/>
      </c>
      <c r="E253" s="16">
        <f>ROUND(L253,0)</f>
        <v/>
      </c>
      <c r="F253" s="16">
        <f>ROUND(SUMIFS(TERSE!$AX$2:$AX$4001,TERSE!$AZ$2:$AZ$4001,$A253,TERSE!$AV$2:$AV$4001,$C253,TERSE!$AY$2:$AY$4001,""),0)</f>
        <v/>
      </c>
      <c r="G253" s="16">
        <f>E253-F253</f>
        <v/>
      </c>
      <c r="H253" s="7">
        <f>G253*IF($C253="Diesel",$C$2,$F$2)</f>
        <v/>
      </c>
      <c r="I253" s="7">
        <f>H253*D253</f>
        <v/>
      </c>
      <c r="J253" s="7">
        <f>SUMIFS(TERSE!$AB$2:$AB$4001,TERSE!$AZ$2:$AZ$4001,$A253,TERSE!$AV$2:$AV$4001,$C253,TERSE!$AY$2:$AY$4001,"")</f>
        <v/>
      </c>
      <c r="K253" s="7">
        <f>J253-I253</f>
        <v/>
      </c>
      <c r="L253" s="17">
        <f>SUMIFS(TERSE!$AW$2:$AW$4001,TERSE!$AZ$2:$AZ$4001,$A253,TERSE!$AV$2:$AV$4001,$C253,TERSE!$AY$2:$AY$4001,"")</f>
        <v/>
      </c>
      <c r="M253" s="2" t="inlineStr">
        <is>
          <t>2 - Diesel - Clear</t>
        </is>
      </c>
      <c r="N253" s="2" t="inlineStr">
        <is>
          <t>line 6</t>
        </is>
      </c>
      <c r="O253" s="2">
        <f>COUNTIFS(RATES!$A:$A,$A253,RATES!$B:$B,"&lt;="&amp;MonthStart,RATES!$C:$C,"&gt;="&amp;MonthEnd)</f>
        <v/>
      </c>
    </row>
    <row r="254">
      <c r="A254" s="2" t="inlineStr">
        <is>
          <t>123TE - Schley (TSPLOST Exempt)</t>
        </is>
      </c>
      <c r="B254" s="2" t="inlineStr">
        <is>
          <t>SCHLEY</t>
        </is>
      </c>
      <c r="C254" s="2" t="inlineStr">
        <is>
          <t>Gas</t>
        </is>
      </c>
      <c r="D254" s="13">
        <f>IF($O254=1,SUMIFS(RATES!$E:$E,RATES!$A:$A,$A254,RATES!$B:$B,"&lt;="&amp;MonthStart,RATES!$C:$C,"&gt;="&amp;MonthEnd),0)</f>
        <v/>
      </c>
      <c r="E254" s="16">
        <f>ROUND(L254,0)</f>
        <v/>
      </c>
      <c r="F254" s="16">
        <f>ROUND(SUMIFS(TERSE!$AX$2:$AX$4001,TERSE!$AZ$2:$AZ$4001,$A254,TERSE!$AV$2:$AV$4001,$C254,TERSE!$AY$2:$AY$4001,""),0)</f>
        <v/>
      </c>
      <c r="G254" s="16">
        <f>E254-F254</f>
        <v/>
      </c>
      <c r="H254" s="7">
        <f>G254*IF($C254="Diesel",$C$2,$F$2)</f>
        <v/>
      </c>
      <c r="I254" s="7">
        <f>H254*D254</f>
        <v/>
      </c>
      <c r="J254" s="7">
        <f>SUMIFS(TERSE!$AB$2:$AB$4001,TERSE!$AZ$2:$AZ$4001,$A254,TERSE!$AV$2:$AV$4001,$C254,TERSE!$AY$2:$AY$4001,"")</f>
        <v/>
      </c>
      <c r="K254" s="7">
        <f>J254-I254</f>
        <v/>
      </c>
      <c r="L254" s="17">
        <f>SUMIFS(TERSE!$AW$2:$AW$4001,TERSE!$AZ$2:$AZ$4001,$A254,TERSE!$AV$2:$AV$4001,$C254,TERSE!$AY$2:$AY$4001,"")</f>
        <v/>
      </c>
      <c r="M254" s="2" t="inlineStr">
        <is>
          <t>1 - Gasoline</t>
        </is>
      </c>
      <c r="N254" s="2" t="inlineStr">
        <is>
          <t>line 6</t>
        </is>
      </c>
      <c r="O254" s="2">
        <f>COUNTIFS(RATES!$A:$A,$A254,RATES!$B:$B,"&lt;="&amp;MonthStart,RATES!$C:$C,"&gt;="&amp;MonthEnd)</f>
        <v/>
      </c>
    </row>
    <row r="255">
      <c r="A255" s="2" t="inlineStr">
        <is>
          <t>124TE - Screven (TSPLOST Exempt)</t>
        </is>
      </c>
      <c r="B255" s="2" t="inlineStr">
        <is>
          <t>SCREVEN</t>
        </is>
      </c>
      <c r="C255" s="2" t="inlineStr">
        <is>
          <t>Diesel</t>
        </is>
      </c>
      <c r="D255" s="13">
        <f>IF($O255=1,SUMIFS(RATES!$E:$E,RATES!$A:$A,$A255,RATES!$B:$B,"&lt;="&amp;MonthStart,RATES!$C:$C,"&gt;="&amp;MonthEnd),0)</f>
        <v/>
      </c>
      <c r="E255" s="16">
        <f>ROUND(L255,0)</f>
        <v/>
      </c>
      <c r="F255" s="16">
        <f>ROUND(SUMIFS(TERSE!$AX$2:$AX$4001,TERSE!$AZ$2:$AZ$4001,$A255,TERSE!$AV$2:$AV$4001,$C255,TERSE!$AY$2:$AY$4001,""),0)</f>
        <v/>
      </c>
      <c r="G255" s="16">
        <f>E255-F255</f>
        <v/>
      </c>
      <c r="H255" s="7">
        <f>G255*IF($C255="Diesel",$C$2,$F$2)</f>
        <v/>
      </c>
      <c r="I255" s="7">
        <f>H255*D255</f>
        <v/>
      </c>
      <c r="J255" s="7">
        <f>SUMIFS(TERSE!$AB$2:$AB$4001,TERSE!$AZ$2:$AZ$4001,$A255,TERSE!$AV$2:$AV$4001,$C255,TERSE!$AY$2:$AY$4001,"")</f>
        <v/>
      </c>
      <c r="K255" s="7">
        <f>J255-I255</f>
        <v/>
      </c>
      <c r="L255" s="17">
        <f>SUMIFS(TERSE!$AW$2:$AW$4001,TERSE!$AZ$2:$AZ$4001,$A255,TERSE!$AV$2:$AV$4001,$C255,TERSE!$AY$2:$AY$4001,"")</f>
        <v/>
      </c>
      <c r="M255" s="2" t="inlineStr">
        <is>
          <t>2 - Diesel - Clear</t>
        </is>
      </c>
      <c r="N255" s="2" t="inlineStr">
        <is>
          <t>line 6</t>
        </is>
      </c>
      <c r="O255" s="2">
        <f>COUNTIFS(RATES!$A:$A,$A255,RATES!$B:$B,"&lt;="&amp;MonthStart,RATES!$C:$C,"&gt;="&amp;MonthEnd)</f>
        <v/>
      </c>
    </row>
    <row r="256">
      <c r="A256" s="2" t="inlineStr">
        <is>
          <t>124TE - Screven (TSPLOST Exempt)</t>
        </is>
      </c>
      <c r="B256" s="2" t="inlineStr">
        <is>
          <t>SCREVEN</t>
        </is>
      </c>
      <c r="C256" s="2" t="inlineStr">
        <is>
          <t>Gas</t>
        </is>
      </c>
      <c r="D256" s="13">
        <f>IF($O256=1,SUMIFS(RATES!$E:$E,RATES!$A:$A,$A256,RATES!$B:$B,"&lt;="&amp;MonthStart,RATES!$C:$C,"&gt;="&amp;MonthEnd),0)</f>
        <v/>
      </c>
      <c r="E256" s="16">
        <f>ROUND(L256,0)</f>
        <v/>
      </c>
      <c r="F256" s="16">
        <f>ROUND(SUMIFS(TERSE!$AX$2:$AX$4001,TERSE!$AZ$2:$AZ$4001,$A256,TERSE!$AV$2:$AV$4001,$C256,TERSE!$AY$2:$AY$4001,""),0)</f>
        <v/>
      </c>
      <c r="G256" s="16">
        <f>E256-F256</f>
        <v/>
      </c>
      <c r="H256" s="7">
        <f>G256*IF($C256="Diesel",$C$2,$F$2)</f>
        <v/>
      </c>
      <c r="I256" s="7">
        <f>H256*D256</f>
        <v/>
      </c>
      <c r="J256" s="7">
        <f>SUMIFS(TERSE!$AB$2:$AB$4001,TERSE!$AZ$2:$AZ$4001,$A256,TERSE!$AV$2:$AV$4001,$C256,TERSE!$AY$2:$AY$4001,"")</f>
        <v/>
      </c>
      <c r="K256" s="7">
        <f>J256-I256</f>
        <v/>
      </c>
      <c r="L256" s="17">
        <f>SUMIFS(TERSE!$AW$2:$AW$4001,TERSE!$AZ$2:$AZ$4001,$A256,TERSE!$AV$2:$AV$4001,$C256,TERSE!$AY$2:$AY$4001,"")</f>
        <v/>
      </c>
      <c r="M256" s="2" t="inlineStr">
        <is>
          <t>1 - Gasoline</t>
        </is>
      </c>
      <c r="N256" s="2" t="inlineStr">
        <is>
          <t>line 6</t>
        </is>
      </c>
      <c r="O256" s="2">
        <f>COUNTIFS(RATES!$A:$A,$A256,RATES!$B:$B,"&lt;="&amp;MonthStart,RATES!$C:$C,"&gt;="&amp;MonthEnd)</f>
        <v/>
      </c>
    </row>
    <row r="257">
      <c r="A257" s="2" t="inlineStr">
        <is>
          <t>125TE - Seminole (TSPLOST Exempt)</t>
        </is>
      </c>
      <c r="B257" s="2" t="inlineStr">
        <is>
          <t>SEMINOLE</t>
        </is>
      </c>
      <c r="C257" s="2" t="inlineStr">
        <is>
          <t>Diesel</t>
        </is>
      </c>
      <c r="D257" s="13">
        <f>IF($O257=1,SUMIFS(RATES!$E:$E,RATES!$A:$A,$A257,RATES!$B:$B,"&lt;="&amp;MonthStart,RATES!$C:$C,"&gt;="&amp;MonthEnd),0)</f>
        <v/>
      </c>
      <c r="E257" s="16">
        <f>ROUND(L257,0)</f>
        <v/>
      </c>
      <c r="F257" s="16">
        <f>ROUND(SUMIFS(TERSE!$AX$2:$AX$4001,TERSE!$AZ$2:$AZ$4001,$A257,TERSE!$AV$2:$AV$4001,$C257,TERSE!$AY$2:$AY$4001,""),0)</f>
        <v/>
      </c>
      <c r="G257" s="16">
        <f>E257-F257</f>
        <v/>
      </c>
      <c r="H257" s="7">
        <f>G257*IF($C257="Diesel",$C$2,$F$2)</f>
        <v/>
      </c>
      <c r="I257" s="7">
        <f>H257*D257</f>
        <v/>
      </c>
      <c r="J257" s="7">
        <f>SUMIFS(TERSE!$AB$2:$AB$4001,TERSE!$AZ$2:$AZ$4001,$A257,TERSE!$AV$2:$AV$4001,$C257,TERSE!$AY$2:$AY$4001,"")</f>
        <v/>
      </c>
      <c r="K257" s="7">
        <f>J257-I257</f>
        <v/>
      </c>
      <c r="L257" s="17">
        <f>SUMIFS(TERSE!$AW$2:$AW$4001,TERSE!$AZ$2:$AZ$4001,$A257,TERSE!$AV$2:$AV$4001,$C257,TERSE!$AY$2:$AY$4001,"")</f>
        <v/>
      </c>
      <c r="M257" s="2" t="inlineStr">
        <is>
          <t>2 - Diesel - Clear</t>
        </is>
      </c>
      <c r="N257" s="2" t="inlineStr">
        <is>
          <t>line 6</t>
        </is>
      </c>
      <c r="O257" s="2">
        <f>COUNTIFS(RATES!$A:$A,$A257,RATES!$B:$B,"&lt;="&amp;MonthStart,RATES!$C:$C,"&gt;="&amp;MonthEnd)</f>
        <v/>
      </c>
    </row>
    <row r="258">
      <c r="A258" s="2" t="inlineStr">
        <is>
          <t>125TE - Seminole (TSPLOST Exempt)</t>
        </is>
      </c>
      <c r="B258" s="2" t="inlineStr">
        <is>
          <t>SEMINOLE</t>
        </is>
      </c>
      <c r="C258" s="2" t="inlineStr">
        <is>
          <t>Gas</t>
        </is>
      </c>
      <c r="D258" s="13">
        <f>IF($O258=1,SUMIFS(RATES!$E:$E,RATES!$A:$A,$A258,RATES!$B:$B,"&lt;="&amp;MonthStart,RATES!$C:$C,"&gt;="&amp;MonthEnd),0)</f>
        <v/>
      </c>
      <c r="E258" s="16">
        <f>ROUND(L258,0)</f>
        <v/>
      </c>
      <c r="F258" s="16">
        <f>ROUND(SUMIFS(TERSE!$AX$2:$AX$4001,TERSE!$AZ$2:$AZ$4001,$A258,TERSE!$AV$2:$AV$4001,$C258,TERSE!$AY$2:$AY$4001,""),0)</f>
        <v/>
      </c>
      <c r="G258" s="16">
        <f>E258-F258</f>
        <v/>
      </c>
      <c r="H258" s="7">
        <f>G258*IF($C258="Diesel",$C$2,$F$2)</f>
        <v/>
      </c>
      <c r="I258" s="7">
        <f>H258*D258</f>
        <v/>
      </c>
      <c r="J258" s="7">
        <f>SUMIFS(TERSE!$AB$2:$AB$4001,TERSE!$AZ$2:$AZ$4001,$A258,TERSE!$AV$2:$AV$4001,$C258,TERSE!$AY$2:$AY$4001,"")</f>
        <v/>
      </c>
      <c r="K258" s="7">
        <f>J258-I258</f>
        <v/>
      </c>
      <c r="L258" s="17">
        <f>SUMIFS(TERSE!$AW$2:$AW$4001,TERSE!$AZ$2:$AZ$4001,$A258,TERSE!$AV$2:$AV$4001,$C258,TERSE!$AY$2:$AY$4001,"")</f>
        <v/>
      </c>
      <c r="M258" s="2" t="inlineStr">
        <is>
          <t>1 - Gasoline</t>
        </is>
      </c>
      <c r="N258" s="2" t="inlineStr">
        <is>
          <t>line 6</t>
        </is>
      </c>
      <c r="O258" s="2">
        <f>COUNTIFS(RATES!$A:$A,$A258,RATES!$B:$B,"&lt;="&amp;MonthStart,RATES!$C:$C,"&gt;="&amp;MonthEnd)</f>
        <v/>
      </c>
    </row>
    <row r="259">
      <c r="A259" s="2" t="inlineStr">
        <is>
          <t>126TE - Spalding (TSPLOST Exempt)</t>
        </is>
      </c>
      <c r="B259" s="2" t="inlineStr">
        <is>
          <t>SPALDING</t>
        </is>
      </c>
      <c r="C259" s="2" t="inlineStr">
        <is>
          <t>Diesel</t>
        </is>
      </c>
      <c r="D259" s="13">
        <f>IF($O259=1,SUMIFS(RATES!$E:$E,RATES!$A:$A,$A259,RATES!$B:$B,"&lt;="&amp;MonthStart,RATES!$C:$C,"&gt;="&amp;MonthEnd),0)</f>
        <v/>
      </c>
      <c r="E259" s="16">
        <f>ROUND(L259,0)</f>
        <v/>
      </c>
      <c r="F259" s="16">
        <f>ROUND(SUMIFS(TERSE!$AX$2:$AX$4001,TERSE!$AZ$2:$AZ$4001,$A259,TERSE!$AV$2:$AV$4001,$C259,TERSE!$AY$2:$AY$4001,""),0)</f>
        <v/>
      </c>
      <c r="G259" s="16">
        <f>E259-F259</f>
        <v/>
      </c>
      <c r="H259" s="7">
        <f>G259*IF($C259="Diesel",$C$2,$F$2)</f>
        <v/>
      </c>
      <c r="I259" s="7">
        <f>H259*D259</f>
        <v/>
      </c>
      <c r="J259" s="7">
        <f>SUMIFS(TERSE!$AB$2:$AB$4001,TERSE!$AZ$2:$AZ$4001,$A259,TERSE!$AV$2:$AV$4001,$C259,TERSE!$AY$2:$AY$4001,"")</f>
        <v/>
      </c>
      <c r="K259" s="7">
        <f>J259-I259</f>
        <v/>
      </c>
      <c r="L259" s="17">
        <f>SUMIFS(TERSE!$AW$2:$AW$4001,TERSE!$AZ$2:$AZ$4001,$A259,TERSE!$AV$2:$AV$4001,$C259,TERSE!$AY$2:$AY$4001,"")</f>
        <v/>
      </c>
      <c r="M259" s="2" t="inlineStr">
        <is>
          <t>2 - Diesel - Clear</t>
        </is>
      </c>
      <c r="N259" s="2" t="inlineStr">
        <is>
          <t>line 6</t>
        </is>
      </c>
      <c r="O259" s="2">
        <f>COUNTIFS(RATES!$A:$A,$A259,RATES!$B:$B,"&lt;="&amp;MonthStart,RATES!$C:$C,"&gt;="&amp;MonthEnd)</f>
        <v/>
      </c>
    </row>
    <row r="260">
      <c r="A260" s="2" t="inlineStr">
        <is>
          <t>126TE - Spalding (TSPLOST Exempt)</t>
        </is>
      </c>
      <c r="B260" s="2" t="inlineStr">
        <is>
          <t>SPALDING</t>
        </is>
      </c>
      <c r="C260" s="2" t="inlineStr">
        <is>
          <t>Gas</t>
        </is>
      </c>
      <c r="D260" s="13">
        <f>IF($O260=1,SUMIFS(RATES!$E:$E,RATES!$A:$A,$A260,RATES!$B:$B,"&lt;="&amp;MonthStart,RATES!$C:$C,"&gt;="&amp;MonthEnd),0)</f>
        <v/>
      </c>
      <c r="E260" s="16">
        <f>ROUND(L260,0)</f>
        <v/>
      </c>
      <c r="F260" s="16">
        <f>ROUND(SUMIFS(TERSE!$AX$2:$AX$4001,TERSE!$AZ$2:$AZ$4001,$A260,TERSE!$AV$2:$AV$4001,$C260,TERSE!$AY$2:$AY$4001,""),0)</f>
        <v/>
      </c>
      <c r="G260" s="16">
        <f>E260-F260</f>
        <v/>
      </c>
      <c r="H260" s="7">
        <f>G260*IF($C260="Diesel",$C$2,$F$2)</f>
        <v/>
      </c>
      <c r="I260" s="7">
        <f>H260*D260</f>
        <v/>
      </c>
      <c r="J260" s="7">
        <f>SUMIFS(TERSE!$AB$2:$AB$4001,TERSE!$AZ$2:$AZ$4001,$A260,TERSE!$AV$2:$AV$4001,$C260,TERSE!$AY$2:$AY$4001,"")</f>
        <v/>
      </c>
      <c r="K260" s="7">
        <f>J260-I260</f>
        <v/>
      </c>
      <c r="L260" s="17">
        <f>SUMIFS(TERSE!$AW$2:$AW$4001,TERSE!$AZ$2:$AZ$4001,$A260,TERSE!$AV$2:$AV$4001,$C260,TERSE!$AY$2:$AY$4001,"")</f>
        <v/>
      </c>
      <c r="M260" s="2" t="inlineStr">
        <is>
          <t>1 - Gasoline</t>
        </is>
      </c>
      <c r="N260" s="2" t="inlineStr">
        <is>
          <t>line 6</t>
        </is>
      </c>
      <c r="O260" s="2">
        <f>COUNTIFS(RATES!$A:$A,$A260,RATES!$B:$B,"&lt;="&amp;MonthStart,RATES!$C:$C,"&gt;="&amp;MonthEnd)</f>
        <v/>
      </c>
    </row>
    <row r="261">
      <c r="A261" s="2" t="inlineStr">
        <is>
          <t>127 - Stephens</t>
        </is>
      </c>
      <c r="B261" s="2" t="inlineStr">
        <is>
          <t>STEPHENS</t>
        </is>
      </c>
      <c r="C261" s="2" t="inlineStr">
        <is>
          <t>Diesel</t>
        </is>
      </c>
      <c r="D261" s="13">
        <f>IF($O261=1,SUMIFS(RATES!$E:$E,RATES!$A:$A,$A261,RATES!$B:$B,"&lt;="&amp;MonthStart,RATES!$C:$C,"&gt;="&amp;MonthEnd),0)</f>
        <v/>
      </c>
      <c r="E261" s="16">
        <f>ROUND(L261,0)</f>
        <v/>
      </c>
      <c r="F261" s="16">
        <f>ROUND(SUMIFS(TERSE!$AX$2:$AX$4001,TERSE!$AZ$2:$AZ$4001,$A261,TERSE!$AV$2:$AV$4001,$C261,TERSE!$AY$2:$AY$4001,""),0)</f>
        <v/>
      </c>
      <c r="G261" s="16">
        <f>E261-F261</f>
        <v/>
      </c>
      <c r="H261" s="7">
        <f>G261*IF($C261="Diesel",$C$2,$F$2)</f>
        <v/>
      </c>
      <c r="I261" s="7">
        <f>H261*D261</f>
        <v/>
      </c>
      <c r="J261" s="7">
        <f>SUMIFS(TERSE!$AB$2:$AB$4001,TERSE!$AZ$2:$AZ$4001,$A261,TERSE!$AV$2:$AV$4001,$C261,TERSE!$AY$2:$AY$4001,"")</f>
        <v/>
      </c>
      <c r="K261" s="7">
        <f>J261-I261</f>
        <v/>
      </c>
      <c r="L261" s="17">
        <f>SUMIFS(TERSE!$AW$2:$AW$4001,TERSE!$AZ$2:$AZ$4001,$A261,TERSE!$AV$2:$AV$4001,$C261,TERSE!$AY$2:$AY$4001,"")</f>
        <v/>
      </c>
      <c r="M261" s="2" t="inlineStr">
        <is>
          <t>2 - Diesel - Clear</t>
        </is>
      </c>
      <c r="N261" s="2" t="inlineStr">
        <is>
          <t>line 6</t>
        </is>
      </c>
      <c r="O261" s="2">
        <f>COUNTIFS(RATES!$A:$A,$A261,RATES!$B:$B,"&lt;="&amp;MonthStart,RATES!$C:$C,"&gt;="&amp;MonthEnd)</f>
        <v/>
      </c>
    </row>
    <row r="262">
      <c r="A262" s="2" t="inlineStr">
        <is>
          <t>127 - Stephens</t>
        </is>
      </c>
      <c r="B262" s="2" t="inlineStr">
        <is>
          <t>STEPHENS</t>
        </is>
      </c>
      <c r="C262" s="2" t="inlineStr">
        <is>
          <t>Gas</t>
        </is>
      </c>
      <c r="D262" s="13">
        <f>IF($O262=1,SUMIFS(RATES!$E:$E,RATES!$A:$A,$A262,RATES!$B:$B,"&lt;="&amp;MonthStart,RATES!$C:$C,"&gt;="&amp;MonthEnd),0)</f>
        <v/>
      </c>
      <c r="E262" s="16">
        <f>ROUND(L262,0)</f>
        <v/>
      </c>
      <c r="F262" s="16">
        <f>ROUND(SUMIFS(TERSE!$AX$2:$AX$4001,TERSE!$AZ$2:$AZ$4001,$A262,TERSE!$AV$2:$AV$4001,$C262,TERSE!$AY$2:$AY$4001,""),0)</f>
        <v/>
      </c>
      <c r="G262" s="16">
        <f>E262-F262</f>
        <v/>
      </c>
      <c r="H262" s="7">
        <f>G262*IF($C262="Diesel",$C$2,$F$2)</f>
        <v/>
      </c>
      <c r="I262" s="7">
        <f>H262*D262</f>
        <v/>
      </c>
      <c r="J262" s="7">
        <f>SUMIFS(TERSE!$AB$2:$AB$4001,TERSE!$AZ$2:$AZ$4001,$A262,TERSE!$AV$2:$AV$4001,$C262,TERSE!$AY$2:$AY$4001,"")</f>
        <v/>
      </c>
      <c r="K262" s="7">
        <f>J262-I262</f>
        <v/>
      </c>
      <c r="L262" s="17">
        <f>SUMIFS(TERSE!$AW$2:$AW$4001,TERSE!$AZ$2:$AZ$4001,$A262,TERSE!$AV$2:$AV$4001,$C262,TERSE!$AY$2:$AY$4001,"")</f>
        <v/>
      </c>
      <c r="M262" s="2" t="inlineStr">
        <is>
          <t>1 - Gasoline</t>
        </is>
      </c>
      <c r="N262" s="2" t="inlineStr">
        <is>
          <t>line 6</t>
        </is>
      </c>
      <c r="O262" s="2">
        <f>COUNTIFS(RATES!$A:$A,$A262,RATES!$B:$B,"&lt;="&amp;MonthStart,RATES!$C:$C,"&gt;="&amp;MonthEnd)</f>
        <v/>
      </c>
    </row>
    <row r="263">
      <c r="A263" s="2" t="inlineStr">
        <is>
          <t>128TE - Stewart (TSPLOST Exempt)</t>
        </is>
      </c>
      <c r="B263" s="2" t="inlineStr">
        <is>
          <t>STEWART</t>
        </is>
      </c>
      <c r="C263" s="2" t="inlineStr">
        <is>
          <t>Diesel</t>
        </is>
      </c>
      <c r="D263" s="13">
        <f>IF($O263=1,SUMIFS(RATES!$E:$E,RATES!$A:$A,$A263,RATES!$B:$B,"&lt;="&amp;MonthStart,RATES!$C:$C,"&gt;="&amp;MonthEnd),0)</f>
        <v/>
      </c>
      <c r="E263" s="16">
        <f>ROUND(L263,0)</f>
        <v/>
      </c>
      <c r="F263" s="16">
        <f>ROUND(SUMIFS(TERSE!$AX$2:$AX$4001,TERSE!$AZ$2:$AZ$4001,$A263,TERSE!$AV$2:$AV$4001,$C263,TERSE!$AY$2:$AY$4001,""),0)</f>
        <v/>
      </c>
      <c r="G263" s="16">
        <f>E263-F263</f>
        <v/>
      </c>
      <c r="H263" s="7">
        <f>G263*IF($C263="Diesel",$C$2,$F$2)</f>
        <v/>
      </c>
      <c r="I263" s="7">
        <f>H263*D263</f>
        <v/>
      </c>
      <c r="J263" s="7">
        <f>SUMIFS(TERSE!$AB$2:$AB$4001,TERSE!$AZ$2:$AZ$4001,$A263,TERSE!$AV$2:$AV$4001,$C263,TERSE!$AY$2:$AY$4001,"")</f>
        <v/>
      </c>
      <c r="K263" s="7">
        <f>J263-I263</f>
        <v/>
      </c>
      <c r="L263" s="17">
        <f>SUMIFS(TERSE!$AW$2:$AW$4001,TERSE!$AZ$2:$AZ$4001,$A263,TERSE!$AV$2:$AV$4001,$C263,TERSE!$AY$2:$AY$4001,"")</f>
        <v/>
      </c>
      <c r="M263" s="2" t="inlineStr">
        <is>
          <t>2 - Diesel - Clear</t>
        </is>
      </c>
      <c r="N263" s="2" t="inlineStr">
        <is>
          <t>line 6</t>
        </is>
      </c>
      <c r="O263" s="2">
        <f>COUNTIFS(RATES!$A:$A,$A263,RATES!$B:$B,"&lt;="&amp;MonthStart,RATES!$C:$C,"&gt;="&amp;MonthEnd)</f>
        <v/>
      </c>
    </row>
    <row r="264">
      <c r="A264" s="2" t="inlineStr">
        <is>
          <t>128TE - Stewart (TSPLOST Exempt)</t>
        </is>
      </c>
      <c r="B264" s="2" t="inlineStr">
        <is>
          <t>STEWART</t>
        </is>
      </c>
      <c r="C264" s="2" t="inlineStr">
        <is>
          <t>Gas</t>
        </is>
      </c>
      <c r="D264" s="13">
        <f>IF($O264=1,SUMIFS(RATES!$E:$E,RATES!$A:$A,$A264,RATES!$B:$B,"&lt;="&amp;MonthStart,RATES!$C:$C,"&gt;="&amp;MonthEnd),0)</f>
        <v/>
      </c>
      <c r="E264" s="16">
        <f>ROUND(L264,0)</f>
        <v/>
      </c>
      <c r="F264" s="16">
        <f>ROUND(SUMIFS(TERSE!$AX$2:$AX$4001,TERSE!$AZ$2:$AZ$4001,$A264,TERSE!$AV$2:$AV$4001,$C264,TERSE!$AY$2:$AY$4001,""),0)</f>
        <v/>
      </c>
      <c r="G264" s="16">
        <f>E264-F264</f>
        <v/>
      </c>
      <c r="H264" s="7">
        <f>G264*IF($C264="Diesel",$C$2,$F$2)</f>
        <v/>
      </c>
      <c r="I264" s="7">
        <f>H264*D264</f>
        <v/>
      </c>
      <c r="J264" s="7">
        <f>SUMIFS(TERSE!$AB$2:$AB$4001,TERSE!$AZ$2:$AZ$4001,$A264,TERSE!$AV$2:$AV$4001,$C264,TERSE!$AY$2:$AY$4001,"")</f>
        <v/>
      </c>
      <c r="K264" s="7">
        <f>J264-I264</f>
        <v/>
      </c>
      <c r="L264" s="17">
        <f>SUMIFS(TERSE!$AW$2:$AW$4001,TERSE!$AZ$2:$AZ$4001,$A264,TERSE!$AV$2:$AV$4001,$C264,TERSE!$AY$2:$AY$4001,"")</f>
        <v/>
      </c>
      <c r="M264" s="2" t="inlineStr">
        <is>
          <t>1 - Gasoline</t>
        </is>
      </c>
      <c r="N264" s="2" t="inlineStr">
        <is>
          <t>line 6</t>
        </is>
      </c>
      <c r="O264" s="2">
        <f>COUNTIFS(RATES!$A:$A,$A264,RATES!$B:$B,"&lt;="&amp;MonthStart,RATES!$C:$C,"&gt;="&amp;MonthEnd)</f>
        <v/>
      </c>
    </row>
    <row r="265">
      <c r="A265" s="2" t="inlineStr">
        <is>
          <t>129TE - Sumter (TSPLOST Exempt)</t>
        </is>
      </c>
      <c r="B265" s="2" t="inlineStr">
        <is>
          <t>SUMTER</t>
        </is>
      </c>
      <c r="C265" s="2" t="inlineStr">
        <is>
          <t>Diesel</t>
        </is>
      </c>
      <c r="D265" s="13">
        <f>IF($O265=1,SUMIFS(RATES!$E:$E,RATES!$A:$A,$A265,RATES!$B:$B,"&lt;="&amp;MonthStart,RATES!$C:$C,"&gt;="&amp;MonthEnd),0)</f>
        <v/>
      </c>
      <c r="E265" s="16">
        <f>ROUND(L265,0)</f>
        <v/>
      </c>
      <c r="F265" s="16">
        <f>ROUND(SUMIFS(TERSE!$AX$2:$AX$4001,TERSE!$AZ$2:$AZ$4001,$A265,TERSE!$AV$2:$AV$4001,$C265,TERSE!$AY$2:$AY$4001,""),0)</f>
        <v/>
      </c>
      <c r="G265" s="16">
        <f>E265-F265</f>
        <v/>
      </c>
      <c r="H265" s="7">
        <f>G265*IF($C265="Diesel",$C$2,$F$2)</f>
        <v/>
      </c>
      <c r="I265" s="7">
        <f>H265*D265</f>
        <v/>
      </c>
      <c r="J265" s="7">
        <f>SUMIFS(TERSE!$AB$2:$AB$4001,TERSE!$AZ$2:$AZ$4001,$A265,TERSE!$AV$2:$AV$4001,$C265,TERSE!$AY$2:$AY$4001,"")</f>
        <v/>
      </c>
      <c r="K265" s="7">
        <f>J265-I265</f>
        <v/>
      </c>
      <c r="L265" s="17">
        <f>SUMIFS(TERSE!$AW$2:$AW$4001,TERSE!$AZ$2:$AZ$4001,$A265,TERSE!$AV$2:$AV$4001,$C265,TERSE!$AY$2:$AY$4001,"")</f>
        <v/>
      </c>
      <c r="M265" s="2" t="inlineStr">
        <is>
          <t>2 - Diesel - Clear</t>
        </is>
      </c>
      <c r="N265" s="2" t="inlineStr">
        <is>
          <t>line 6</t>
        </is>
      </c>
      <c r="O265" s="2">
        <f>COUNTIFS(RATES!$A:$A,$A265,RATES!$B:$B,"&lt;="&amp;MonthStart,RATES!$C:$C,"&gt;="&amp;MonthEnd)</f>
        <v/>
      </c>
    </row>
    <row r="266">
      <c r="A266" s="2" t="inlineStr">
        <is>
          <t>129TE - Sumter (TSPLOST Exempt)</t>
        </is>
      </c>
      <c r="B266" s="2" t="inlineStr">
        <is>
          <t>SUMTER</t>
        </is>
      </c>
      <c r="C266" s="2" t="inlineStr">
        <is>
          <t>Gas</t>
        </is>
      </c>
      <c r="D266" s="13">
        <f>IF($O266=1,SUMIFS(RATES!$E:$E,RATES!$A:$A,$A266,RATES!$B:$B,"&lt;="&amp;MonthStart,RATES!$C:$C,"&gt;="&amp;MonthEnd),0)</f>
        <v/>
      </c>
      <c r="E266" s="16">
        <f>ROUND(L266,0)</f>
        <v/>
      </c>
      <c r="F266" s="16">
        <f>ROUND(SUMIFS(TERSE!$AX$2:$AX$4001,TERSE!$AZ$2:$AZ$4001,$A266,TERSE!$AV$2:$AV$4001,$C266,TERSE!$AY$2:$AY$4001,""),0)</f>
        <v/>
      </c>
      <c r="G266" s="16">
        <f>E266-F266</f>
        <v/>
      </c>
      <c r="H266" s="7">
        <f>G266*IF($C266="Diesel",$C$2,$F$2)</f>
        <v/>
      </c>
      <c r="I266" s="7">
        <f>H266*D266</f>
        <v/>
      </c>
      <c r="J266" s="7">
        <f>SUMIFS(TERSE!$AB$2:$AB$4001,TERSE!$AZ$2:$AZ$4001,$A266,TERSE!$AV$2:$AV$4001,$C266,TERSE!$AY$2:$AY$4001,"")</f>
        <v/>
      </c>
      <c r="K266" s="7">
        <f>J266-I266</f>
        <v/>
      </c>
      <c r="L266" s="17">
        <f>SUMIFS(TERSE!$AW$2:$AW$4001,TERSE!$AZ$2:$AZ$4001,$A266,TERSE!$AV$2:$AV$4001,$C266,TERSE!$AY$2:$AY$4001,"")</f>
        <v/>
      </c>
      <c r="M266" s="2" t="inlineStr">
        <is>
          <t>1 - Gasoline</t>
        </is>
      </c>
      <c r="N266" s="2" t="inlineStr">
        <is>
          <t>line 6</t>
        </is>
      </c>
      <c r="O266" s="2">
        <f>COUNTIFS(RATES!$A:$A,$A266,RATES!$B:$B,"&lt;="&amp;MonthStart,RATES!$C:$C,"&gt;="&amp;MonthEnd)</f>
        <v/>
      </c>
    </row>
    <row r="267">
      <c r="A267" s="2" t="inlineStr">
        <is>
          <t>130TE - Talbot (TSPLOST Exempt)</t>
        </is>
      </c>
      <c r="B267" s="2" t="inlineStr">
        <is>
          <t>TALBOT</t>
        </is>
      </c>
      <c r="C267" s="2" t="inlineStr">
        <is>
          <t>Diesel</t>
        </is>
      </c>
      <c r="D267" s="13">
        <f>IF($O267=1,SUMIFS(RATES!$E:$E,RATES!$A:$A,$A267,RATES!$B:$B,"&lt;="&amp;MonthStart,RATES!$C:$C,"&gt;="&amp;MonthEnd),0)</f>
        <v/>
      </c>
      <c r="E267" s="16">
        <f>ROUND(L267,0)</f>
        <v/>
      </c>
      <c r="F267" s="16">
        <f>ROUND(SUMIFS(TERSE!$AX$2:$AX$4001,TERSE!$AZ$2:$AZ$4001,$A267,TERSE!$AV$2:$AV$4001,$C267,TERSE!$AY$2:$AY$4001,""),0)</f>
        <v/>
      </c>
      <c r="G267" s="16">
        <f>E267-F267</f>
        <v/>
      </c>
      <c r="H267" s="7">
        <f>G267*IF($C267="Diesel",$C$2,$F$2)</f>
        <v/>
      </c>
      <c r="I267" s="7">
        <f>H267*D267</f>
        <v/>
      </c>
      <c r="J267" s="7">
        <f>SUMIFS(TERSE!$AB$2:$AB$4001,TERSE!$AZ$2:$AZ$4001,$A267,TERSE!$AV$2:$AV$4001,$C267,TERSE!$AY$2:$AY$4001,"")</f>
        <v/>
      </c>
      <c r="K267" s="7">
        <f>J267-I267</f>
        <v/>
      </c>
      <c r="L267" s="17">
        <f>SUMIFS(TERSE!$AW$2:$AW$4001,TERSE!$AZ$2:$AZ$4001,$A267,TERSE!$AV$2:$AV$4001,$C267,TERSE!$AY$2:$AY$4001,"")</f>
        <v/>
      </c>
      <c r="M267" s="2" t="inlineStr">
        <is>
          <t>2 - Diesel - Clear</t>
        </is>
      </c>
      <c r="N267" s="2" t="inlineStr">
        <is>
          <t>line 6</t>
        </is>
      </c>
      <c r="O267" s="2">
        <f>COUNTIFS(RATES!$A:$A,$A267,RATES!$B:$B,"&lt;="&amp;MonthStart,RATES!$C:$C,"&gt;="&amp;MonthEnd)</f>
        <v/>
      </c>
    </row>
    <row r="268">
      <c r="A268" s="2" t="inlineStr">
        <is>
          <t>130TE - Talbot (TSPLOST Exempt)</t>
        </is>
      </c>
      <c r="B268" s="2" t="inlineStr">
        <is>
          <t>TALBOT</t>
        </is>
      </c>
      <c r="C268" s="2" t="inlineStr">
        <is>
          <t>Gas</t>
        </is>
      </c>
      <c r="D268" s="13">
        <f>IF($O268=1,SUMIFS(RATES!$E:$E,RATES!$A:$A,$A268,RATES!$B:$B,"&lt;="&amp;MonthStart,RATES!$C:$C,"&gt;="&amp;MonthEnd),0)</f>
        <v/>
      </c>
      <c r="E268" s="16">
        <f>ROUND(L268,0)</f>
        <v/>
      </c>
      <c r="F268" s="16">
        <f>ROUND(SUMIFS(TERSE!$AX$2:$AX$4001,TERSE!$AZ$2:$AZ$4001,$A268,TERSE!$AV$2:$AV$4001,$C268,TERSE!$AY$2:$AY$4001,""),0)</f>
        <v/>
      </c>
      <c r="G268" s="16">
        <f>E268-F268</f>
        <v/>
      </c>
      <c r="H268" s="7">
        <f>G268*IF($C268="Diesel",$C$2,$F$2)</f>
        <v/>
      </c>
      <c r="I268" s="7">
        <f>H268*D268</f>
        <v/>
      </c>
      <c r="J268" s="7">
        <f>SUMIFS(TERSE!$AB$2:$AB$4001,TERSE!$AZ$2:$AZ$4001,$A268,TERSE!$AV$2:$AV$4001,$C268,TERSE!$AY$2:$AY$4001,"")</f>
        <v/>
      </c>
      <c r="K268" s="7">
        <f>J268-I268</f>
        <v/>
      </c>
      <c r="L268" s="17">
        <f>SUMIFS(TERSE!$AW$2:$AW$4001,TERSE!$AZ$2:$AZ$4001,$A268,TERSE!$AV$2:$AV$4001,$C268,TERSE!$AY$2:$AY$4001,"")</f>
        <v/>
      </c>
      <c r="M268" s="2" t="inlineStr">
        <is>
          <t>1 - Gasoline</t>
        </is>
      </c>
      <c r="N268" s="2" t="inlineStr">
        <is>
          <t>line 6</t>
        </is>
      </c>
      <c r="O268" s="2">
        <f>COUNTIFS(RATES!$A:$A,$A268,RATES!$B:$B,"&lt;="&amp;MonthStart,RATES!$C:$C,"&gt;="&amp;MonthEnd)</f>
        <v/>
      </c>
    </row>
    <row r="269">
      <c r="A269" s="2" t="inlineStr">
        <is>
          <t>131TE - Taliaferro (TSPLOST Exempt)</t>
        </is>
      </c>
      <c r="B269" s="2" t="inlineStr">
        <is>
          <t>TALIAFERRO</t>
        </is>
      </c>
      <c r="C269" s="2" t="inlineStr">
        <is>
          <t>Diesel</t>
        </is>
      </c>
      <c r="D269" s="13">
        <f>IF($O269=1,SUMIFS(RATES!$E:$E,RATES!$A:$A,$A269,RATES!$B:$B,"&lt;="&amp;MonthStart,RATES!$C:$C,"&gt;="&amp;MonthEnd),0)</f>
        <v/>
      </c>
      <c r="E269" s="16">
        <f>ROUND(L269,0)</f>
        <v/>
      </c>
      <c r="F269" s="16">
        <f>ROUND(SUMIFS(TERSE!$AX$2:$AX$4001,TERSE!$AZ$2:$AZ$4001,$A269,TERSE!$AV$2:$AV$4001,$C269,TERSE!$AY$2:$AY$4001,""),0)</f>
        <v/>
      </c>
      <c r="G269" s="16">
        <f>E269-F269</f>
        <v/>
      </c>
      <c r="H269" s="7">
        <f>G269*IF($C269="Diesel",$C$2,$F$2)</f>
        <v/>
      </c>
      <c r="I269" s="7">
        <f>H269*D269</f>
        <v/>
      </c>
      <c r="J269" s="7">
        <f>SUMIFS(TERSE!$AB$2:$AB$4001,TERSE!$AZ$2:$AZ$4001,$A269,TERSE!$AV$2:$AV$4001,$C269,TERSE!$AY$2:$AY$4001,"")</f>
        <v/>
      </c>
      <c r="K269" s="7">
        <f>J269-I269</f>
        <v/>
      </c>
      <c r="L269" s="17">
        <f>SUMIFS(TERSE!$AW$2:$AW$4001,TERSE!$AZ$2:$AZ$4001,$A269,TERSE!$AV$2:$AV$4001,$C269,TERSE!$AY$2:$AY$4001,"")</f>
        <v/>
      </c>
      <c r="M269" s="2" t="inlineStr">
        <is>
          <t>2 - Diesel - Clear</t>
        </is>
      </c>
      <c r="N269" s="2" t="inlineStr">
        <is>
          <t>line 6</t>
        </is>
      </c>
      <c r="O269" s="2">
        <f>COUNTIFS(RATES!$A:$A,$A269,RATES!$B:$B,"&lt;="&amp;MonthStart,RATES!$C:$C,"&gt;="&amp;MonthEnd)</f>
        <v/>
      </c>
    </row>
    <row r="270">
      <c r="A270" s="2" t="inlineStr">
        <is>
          <t>131TE - Taliaferro (TSPLOST Exempt)</t>
        </is>
      </c>
      <c r="B270" s="2" t="inlineStr">
        <is>
          <t>TALIAFERRO</t>
        </is>
      </c>
      <c r="C270" s="2" t="inlineStr">
        <is>
          <t>Gas</t>
        </is>
      </c>
      <c r="D270" s="13">
        <f>IF($O270=1,SUMIFS(RATES!$E:$E,RATES!$A:$A,$A270,RATES!$B:$B,"&lt;="&amp;MonthStart,RATES!$C:$C,"&gt;="&amp;MonthEnd),0)</f>
        <v/>
      </c>
      <c r="E270" s="16">
        <f>ROUND(L270,0)</f>
        <v/>
      </c>
      <c r="F270" s="16">
        <f>ROUND(SUMIFS(TERSE!$AX$2:$AX$4001,TERSE!$AZ$2:$AZ$4001,$A270,TERSE!$AV$2:$AV$4001,$C270,TERSE!$AY$2:$AY$4001,""),0)</f>
        <v/>
      </c>
      <c r="G270" s="16">
        <f>E270-F270</f>
        <v/>
      </c>
      <c r="H270" s="7">
        <f>G270*IF($C270="Diesel",$C$2,$F$2)</f>
        <v/>
      </c>
      <c r="I270" s="7">
        <f>H270*D270</f>
        <v/>
      </c>
      <c r="J270" s="7">
        <f>SUMIFS(TERSE!$AB$2:$AB$4001,TERSE!$AZ$2:$AZ$4001,$A270,TERSE!$AV$2:$AV$4001,$C270,TERSE!$AY$2:$AY$4001,"")</f>
        <v/>
      </c>
      <c r="K270" s="7">
        <f>J270-I270</f>
        <v/>
      </c>
      <c r="L270" s="17">
        <f>SUMIFS(TERSE!$AW$2:$AW$4001,TERSE!$AZ$2:$AZ$4001,$A270,TERSE!$AV$2:$AV$4001,$C270,TERSE!$AY$2:$AY$4001,"")</f>
        <v/>
      </c>
      <c r="M270" s="2" t="inlineStr">
        <is>
          <t>1 - Gasoline</t>
        </is>
      </c>
      <c r="N270" s="2" t="inlineStr">
        <is>
          <t>line 6</t>
        </is>
      </c>
      <c r="O270" s="2">
        <f>COUNTIFS(RATES!$A:$A,$A270,RATES!$B:$B,"&lt;="&amp;MonthStart,RATES!$C:$C,"&gt;="&amp;MonthEnd)</f>
        <v/>
      </c>
    </row>
    <row r="271">
      <c r="A271" s="2" t="inlineStr">
        <is>
          <t>132TE - Tattnall (TSPLOST Exempt)</t>
        </is>
      </c>
      <c r="B271" s="2" t="inlineStr">
        <is>
          <t>TATTNALL</t>
        </is>
      </c>
      <c r="C271" s="2" t="inlineStr">
        <is>
          <t>Diesel</t>
        </is>
      </c>
      <c r="D271" s="13">
        <f>IF($O271=1,SUMIFS(RATES!$E:$E,RATES!$A:$A,$A271,RATES!$B:$B,"&lt;="&amp;MonthStart,RATES!$C:$C,"&gt;="&amp;MonthEnd),0)</f>
        <v/>
      </c>
      <c r="E271" s="16">
        <f>ROUND(L271,0)</f>
        <v/>
      </c>
      <c r="F271" s="16">
        <f>ROUND(SUMIFS(TERSE!$AX$2:$AX$4001,TERSE!$AZ$2:$AZ$4001,$A271,TERSE!$AV$2:$AV$4001,$C271,TERSE!$AY$2:$AY$4001,""),0)</f>
        <v/>
      </c>
      <c r="G271" s="16">
        <f>E271-F271</f>
        <v/>
      </c>
      <c r="H271" s="7">
        <f>G271*IF($C271="Diesel",$C$2,$F$2)</f>
        <v/>
      </c>
      <c r="I271" s="7">
        <f>H271*D271</f>
        <v/>
      </c>
      <c r="J271" s="7">
        <f>SUMIFS(TERSE!$AB$2:$AB$4001,TERSE!$AZ$2:$AZ$4001,$A271,TERSE!$AV$2:$AV$4001,$C271,TERSE!$AY$2:$AY$4001,"")</f>
        <v/>
      </c>
      <c r="K271" s="7">
        <f>J271-I271</f>
        <v/>
      </c>
      <c r="L271" s="17">
        <f>SUMIFS(TERSE!$AW$2:$AW$4001,TERSE!$AZ$2:$AZ$4001,$A271,TERSE!$AV$2:$AV$4001,$C271,TERSE!$AY$2:$AY$4001,"")</f>
        <v/>
      </c>
      <c r="M271" s="2" t="inlineStr">
        <is>
          <t>2 - Diesel - Clear</t>
        </is>
      </c>
      <c r="N271" s="2" t="inlineStr">
        <is>
          <t>line 6</t>
        </is>
      </c>
      <c r="O271" s="2">
        <f>COUNTIFS(RATES!$A:$A,$A271,RATES!$B:$B,"&lt;="&amp;MonthStart,RATES!$C:$C,"&gt;="&amp;MonthEnd)</f>
        <v/>
      </c>
    </row>
    <row r="272">
      <c r="A272" s="2" t="inlineStr">
        <is>
          <t>132TE - Tattnall (TSPLOST Exempt)</t>
        </is>
      </c>
      <c r="B272" s="2" t="inlineStr">
        <is>
          <t>TATTNALL</t>
        </is>
      </c>
      <c r="C272" s="2" t="inlineStr">
        <is>
          <t>Gas</t>
        </is>
      </c>
      <c r="D272" s="13">
        <f>IF($O272=1,SUMIFS(RATES!$E:$E,RATES!$A:$A,$A272,RATES!$B:$B,"&lt;="&amp;MonthStart,RATES!$C:$C,"&gt;="&amp;MonthEnd),0)</f>
        <v/>
      </c>
      <c r="E272" s="16">
        <f>ROUND(L272,0)</f>
        <v/>
      </c>
      <c r="F272" s="16">
        <f>ROUND(SUMIFS(TERSE!$AX$2:$AX$4001,TERSE!$AZ$2:$AZ$4001,$A272,TERSE!$AV$2:$AV$4001,$C272,TERSE!$AY$2:$AY$4001,""),0)</f>
        <v/>
      </c>
      <c r="G272" s="16">
        <f>E272-F272</f>
        <v/>
      </c>
      <c r="H272" s="7">
        <f>G272*IF($C272="Diesel",$C$2,$F$2)</f>
        <v/>
      </c>
      <c r="I272" s="7">
        <f>H272*D272</f>
        <v/>
      </c>
      <c r="J272" s="7">
        <f>SUMIFS(TERSE!$AB$2:$AB$4001,TERSE!$AZ$2:$AZ$4001,$A272,TERSE!$AV$2:$AV$4001,$C272,TERSE!$AY$2:$AY$4001,"")</f>
        <v/>
      </c>
      <c r="K272" s="7">
        <f>J272-I272</f>
        <v/>
      </c>
      <c r="L272" s="17">
        <f>SUMIFS(TERSE!$AW$2:$AW$4001,TERSE!$AZ$2:$AZ$4001,$A272,TERSE!$AV$2:$AV$4001,$C272,TERSE!$AY$2:$AY$4001,"")</f>
        <v/>
      </c>
      <c r="M272" s="2" t="inlineStr">
        <is>
          <t>1 - Gasoline</t>
        </is>
      </c>
      <c r="N272" s="2" t="inlineStr">
        <is>
          <t>line 6</t>
        </is>
      </c>
      <c r="O272" s="2">
        <f>COUNTIFS(RATES!$A:$A,$A272,RATES!$B:$B,"&lt;="&amp;MonthStart,RATES!$C:$C,"&gt;="&amp;MonthEnd)</f>
        <v/>
      </c>
    </row>
    <row r="273">
      <c r="A273" s="2" t="inlineStr">
        <is>
          <t>133TE - Taylor (TSPLOST Exempt)</t>
        </is>
      </c>
      <c r="B273" s="2" t="inlineStr">
        <is>
          <t>TAYLOR</t>
        </is>
      </c>
      <c r="C273" s="2" t="inlineStr">
        <is>
          <t>Diesel</t>
        </is>
      </c>
      <c r="D273" s="13">
        <f>IF($O273=1,SUMIFS(RATES!$E:$E,RATES!$A:$A,$A273,RATES!$B:$B,"&lt;="&amp;MonthStart,RATES!$C:$C,"&gt;="&amp;MonthEnd),0)</f>
        <v/>
      </c>
      <c r="E273" s="16">
        <f>ROUND(L273,0)</f>
        <v/>
      </c>
      <c r="F273" s="16">
        <f>ROUND(SUMIFS(TERSE!$AX$2:$AX$4001,TERSE!$AZ$2:$AZ$4001,$A273,TERSE!$AV$2:$AV$4001,$C273,TERSE!$AY$2:$AY$4001,""),0)</f>
        <v/>
      </c>
      <c r="G273" s="16">
        <f>E273-F273</f>
        <v/>
      </c>
      <c r="H273" s="7">
        <f>G273*IF($C273="Diesel",$C$2,$F$2)</f>
        <v/>
      </c>
      <c r="I273" s="7">
        <f>H273*D273</f>
        <v/>
      </c>
      <c r="J273" s="7">
        <f>SUMIFS(TERSE!$AB$2:$AB$4001,TERSE!$AZ$2:$AZ$4001,$A273,TERSE!$AV$2:$AV$4001,$C273,TERSE!$AY$2:$AY$4001,"")</f>
        <v/>
      </c>
      <c r="K273" s="7">
        <f>J273-I273</f>
        <v/>
      </c>
      <c r="L273" s="17">
        <f>SUMIFS(TERSE!$AW$2:$AW$4001,TERSE!$AZ$2:$AZ$4001,$A273,TERSE!$AV$2:$AV$4001,$C273,TERSE!$AY$2:$AY$4001,"")</f>
        <v/>
      </c>
      <c r="M273" s="2" t="inlineStr">
        <is>
          <t>2 - Diesel - Clear</t>
        </is>
      </c>
      <c r="N273" s="2" t="inlineStr">
        <is>
          <t>line 6</t>
        </is>
      </c>
      <c r="O273" s="2">
        <f>COUNTIFS(RATES!$A:$A,$A273,RATES!$B:$B,"&lt;="&amp;MonthStart,RATES!$C:$C,"&gt;="&amp;MonthEnd)</f>
        <v/>
      </c>
    </row>
    <row r="274">
      <c r="A274" s="2" t="inlineStr">
        <is>
          <t>133TE - Taylor (TSPLOST Exempt)</t>
        </is>
      </c>
      <c r="B274" s="2" t="inlineStr">
        <is>
          <t>TAYLOR</t>
        </is>
      </c>
      <c r="C274" s="2" t="inlineStr">
        <is>
          <t>Gas</t>
        </is>
      </c>
      <c r="D274" s="13">
        <f>IF($O274=1,SUMIFS(RATES!$E:$E,RATES!$A:$A,$A274,RATES!$B:$B,"&lt;="&amp;MonthStart,RATES!$C:$C,"&gt;="&amp;MonthEnd),0)</f>
        <v/>
      </c>
      <c r="E274" s="16">
        <f>ROUND(L274,0)</f>
        <v/>
      </c>
      <c r="F274" s="16">
        <f>ROUND(SUMIFS(TERSE!$AX$2:$AX$4001,TERSE!$AZ$2:$AZ$4001,$A274,TERSE!$AV$2:$AV$4001,$C274,TERSE!$AY$2:$AY$4001,""),0)</f>
        <v/>
      </c>
      <c r="G274" s="16">
        <f>E274-F274</f>
        <v/>
      </c>
      <c r="H274" s="7">
        <f>G274*IF($C274="Diesel",$C$2,$F$2)</f>
        <v/>
      </c>
      <c r="I274" s="7">
        <f>H274*D274</f>
        <v/>
      </c>
      <c r="J274" s="7">
        <f>SUMIFS(TERSE!$AB$2:$AB$4001,TERSE!$AZ$2:$AZ$4001,$A274,TERSE!$AV$2:$AV$4001,$C274,TERSE!$AY$2:$AY$4001,"")</f>
        <v/>
      </c>
      <c r="K274" s="7">
        <f>J274-I274</f>
        <v/>
      </c>
      <c r="L274" s="17">
        <f>SUMIFS(TERSE!$AW$2:$AW$4001,TERSE!$AZ$2:$AZ$4001,$A274,TERSE!$AV$2:$AV$4001,$C274,TERSE!$AY$2:$AY$4001,"")</f>
        <v/>
      </c>
      <c r="M274" s="2" t="inlineStr">
        <is>
          <t>1 - Gasoline</t>
        </is>
      </c>
      <c r="N274" s="2" t="inlineStr">
        <is>
          <t>line 6</t>
        </is>
      </c>
      <c r="O274" s="2">
        <f>COUNTIFS(RATES!$A:$A,$A274,RATES!$B:$B,"&lt;="&amp;MonthStart,RATES!$C:$C,"&gt;="&amp;MonthEnd)</f>
        <v/>
      </c>
    </row>
    <row r="275">
      <c r="A275" s="2" t="inlineStr">
        <is>
          <t>134TE - Telfair (TSPLOST Exempt)</t>
        </is>
      </c>
      <c r="B275" s="2" t="inlineStr">
        <is>
          <t>TELFAIR</t>
        </is>
      </c>
      <c r="C275" s="2" t="inlineStr">
        <is>
          <t>Diesel</t>
        </is>
      </c>
      <c r="D275" s="13">
        <f>IF($O275=1,SUMIFS(RATES!$E:$E,RATES!$A:$A,$A275,RATES!$B:$B,"&lt;="&amp;MonthStart,RATES!$C:$C,"&gt;="&amp;MonthEnd),0)</f>
        <v/>
      </c>
      <c r="E275" s="16">
        <f>ROUND(L275,0)</f>
        <v/>
      </c>
      <c r="F275" s="16">
        <f>ROUND(SUMIFS(TERSE!$AX$2:$AX$4001,TERSE!$AZ$2:$AZ$4001,$A275,TERSE!$AV$2:$AV$4001,$C275,TERSE!$AY$2:$AY$4001,""),0)</f>
        <v/>
      </c>
      <c r="G275" s="16">
        <f>E275-F275</f>
        <v/>
      </c>
      <c r="H275" s="7">
        <f>G275*IF($C275="Diesel",$C$2,$F$2)</f>
        <v/>
      </c>
      <c r="I275" s="7">
        <f>H275*D275</f>
        <v/>
      </c>
      <c r="J275" s="7">
        <f>SUMIFS(TERSE!$AB$2:$AB$4001,TERSE!$AZ$2:$AZ$4001,$A275,TERSE!$AV$2:$AV$4001,$C275,TERSE!$AY$2:$AY$4001,"")</f>
        <v/>
      </c>
      <c r="K275" s="7">
        <f>J275-I275</f>
        <v/>
      </c>
      <c r="L275" s="17">
        <f>SUMIFS(TERSE!$AW$2:$AW$4001,TERSE!$AZ$2:$AZ$4001,$A275,TERSE!$AV$2:$AV$4001,$C275,TERSE!$AY$2:$AY$4001,"")</f>
        <v/>
      </c>
      <c r="M275" s="2" t="inlineStr">
        <is>
          <t>2 - Diesel - Clear</t>
        </is>
      </c>
      <c r="N275" s="2" t="inlineStr">
        <is>
          <t>line 6</t>
        </is>
      </c>
      <c r="O275" s="2">
        <f>COUNTIFS(RATES!$A:$A,$A275,RATES!$B:$B,"&lt;="&amp;MonthStart,RATES!$C:$C,"&gt;="&amp;MonthEnd)</f>
        <v/>
      </c>
    </row>
    <row r="276">
      <c r="A276" s="2" t="inlineStr">
        <is>
          <t>134TE - Telfair (TSPLOST Exempt)</t>
        </is>
      </c>
      <c r="B276" s="2" t="inlineStr">
        <is>
          <t>TELFAIR</t>
        </is>
      </c>
      <c r="C276" s="2" t="inlineStr">
        <is>
          <t>Gas</t>
        </is>
      </c>
      <c r="D276" s="13">
        <f>IF($O276=1,SUMIFS(RATES!$E:$E,RATES!$A:$A,$A276,RATES!$B:$B,"&lt;="&amp;MonthStart,RATES!$C:$C,"&gt;="&amp;MonthEnd),0)</f>
        <v/>
      </c>
      <c r="E276" s="16">
        <f>ROUND(L276,0)</f>
        <v/>
      </c>
      <c r="F276" s="16">
        <f>ROUND(SUMIFS(TERSE!$AX$2:$AX$4001,TERSE!$AZ$2:$AZ$4001,$A276,TERSE!$AV$2:$AV$4001,$C276,TERSE!$AY$2:$AY$4001,""),0)</f>
        <v/>
      </c>
      <c r="G276" s="16">
        <f>E276-F276</f>
        <v/>
      </c>
      <c r="H276" s="7">
        <f>G276*IF($C276="Diesel",$C$2,$F$2)</f>
        <v/>
      </c>
      <c r="I276" s="7">
        <f>H276*D276</f>
        <v/>
      </c>
      <c r="J276" s="7">
        <f>SUMIFS(TERSE!$AB$2:$AB$4001,TERSE!$AZ$2:$AZ$4001,$A276,TERSE!$AV$2:$AV$4001,$C276,TERSE!$AY$2:$AY$4001,"")</f>
        <v/>
      </c>
      <c r="K276" s="7">
        <f>J276-I276</f>
        <v/>
      </c>
      <c r="L276" s="17">
        <f>SUMIFS(TERSE!$AW$2:$AW$4001,TERSE!$AZ$2:$AZ$4001,$A276,TERSE!$AV$2:$AV$4001,$C276,TERSE!$AY$2:$AY$4001,"")</f>
        <v/>
      </c>
      <c r="M276" s="2" t="inlineStr">
        <is>
          <t>1 - Gasoline</t>
        </is>
      </c>
      <c r="N276" s="2" t="inlineStr">
        <is>
          <t>line 6</t>
        </is>
      </c>
      <c r="O276" s="2">
        <f>COUNTIFS(RATES!$A:$A,$A276,RATES!$B:$B,"&lt;="&amp;MonthStart,RATES!$C:$C,"&gt;="&amp;MonthEnd)</f>
        <v/>
      </c>
    </row>
    <row r="277">
      <c r="A277" s="2" t="inlineStr">
        <is>
          <t>135TE - Terrell (TSPLOST exempt)</t>
        </is>
      </c>
      <c r="B277" s="2" t="inlineStr">
        <is>
          <t>TERRELL</t>
        </is>
      </c>
      <c r="C277" s="2" t="inlineStr">
        <is>
          <t>Diesel</t>
        </is>
      </c>
      <c r="D277" s="13">
        <f>IF($O277=1,SUMIFS(RATES!$E:$E,RATES!$A:$A,$A277,RATES!$B:$B,"&lt;="&amp;MonthStart,RATES!$C:$C,"&gt;="&amp;MonthEnd),0)</f>
        <v/>
      </c>
      <c r="E277" s="16">
        <f>ROUND(L277,0)</f>
        <v/>
      </c>
      <c r="F277" s="16">
        <f>ROUND(SUMIFS(TERSE!$AX$2:$AX$4001,TERSE!$AZ$2:$AZ$4001,$A277,TERSE!$AV$2:$AV$4001,$C277,TERSE!$AY$2:$AY$4001,""),0)</f>
        <v/>
      </c>
      <c r="G277" s="16">
        <f>E277-F277</f>
        <v/>
      </c>
      <c r="H277" s="7">
        <f>G277*IF($C277="Diesel",$C$2,$F$2)</f>
        <v/>
      </c>
      <c r="I277" s="7">
        <f>H277*D277</f>
        <v/>
      </c>
      <c r="J277" s="7">
        <f>SUMIFS(TERSE!$AB$2:$AB$4001,TERSE!$AZ$2:$AZ$4001,$A277,TERSE!$AV$2:$AV$4001,$C277,TERSE!$AY$2:$AY$4001,"")</f>
        <v/>
      </c>
      <c r="K277" s="7">
        <f>J277-I277</f>
        <v/>
      </c>
      <c r="L277" s="17">
        <f>SUMIFS(TERSE!$AW$2:$AW$4001,TERSE!$AZ$2:$AZ$4001,$A277,TERSE!$AV$2:$AV$4001,$C277,TERSE!$AY$2:$AY$4001,"")</f>
        <v/>
      </c>
      <c r="M277" s="2" t="inlineStr">
        <is>
          <t>2 - Diesel - Clear</t>
        </is>
      </c>
      <c r="N277" s="2" t="inlineStr">
        <is>
          <t>line 6</t>
        </is>
      </c>
      <c r="O277" s="2">
        <f>COUNTIFS(RATES!$A:$A,$A277,RATES!$B:$B,"&lt;="&amp;MonthStart,RATES!$C:$C,"&gt;="&amp;MonthEnd)</f>
        <v/>
      </c>
    </row>
    <row r="278">
      <c r="A278" s="2" t="inlineStr">
        <is>
          <t>135TE - Terrell (TSPLOST exempt)</t>
        </is>
      </c>
      <c r="B278" s="2" t="inlineStr">
        <is>
          <t>TERRELL</t>
        </is>
      </c>
      <c r="C278" s="2" t="inlineStr">
        <is>
          <t>Gas</t>
        </is>
      </c>
      <c r="D278" s="13">
        <f>IF($O278=1,SUMIFS(RATES!$E:$E,RATES!$A:$A,$A278,RATES!$B:$B,"&lt;="&amp;MonthStart,RATES!$C:$C,"&gt;="&amp;MonthEnd),0)</f>
        <v/>
      </c>
      <c r="E278" s="16">
        <f>ROUND(L278,0)</f>
        <v/>
      </c>
      <c r="F278" s="16">
        <f>ROUND(SUMIFS(TERSE!$AX$2:$AX$4001,TERSE!$AZ$2:$AZ$4001,$A278,TERSE!$AV$2:$AV$4001,$C278,TERSE!$AY$2:$AY$4001,""),0)</f>
        <v/>
      </c>
      <c r="G278" s="16">
        <f>E278-F278</f>
        <v/>
      </c>
      <c r="H278" s="7">
        <f>G278*IF($C278="Diesel",$C$2,$F$2)</f>
        <v/>
      </c>
      <c r="I278" s="7">
        <f>H278*D278</f>
        <v/>
      </c>
      <c r="J278" s="7">
        <f>SUMIFS(TERSE!$AB$2:$AB$4001,TERSE!$AZ$2:$AZ$4001,$A278,TERSE!$AV$2:$AV$4001,$C278,TERSE!$AY$2:$AY$4001,"")</f>
        <v/>
      </c>
      <c r="K278" s="7">
        <f>J278-I278</f>
        <v/>
      </c>
      <c r="L278" s="17">
        <f>SUMIFS(TERSE!$AW$2:$AW$4001,TERSE!$AZ$2:$AZ$4001,$A278,TERSE!$AV$2:$AV$4001,$C278,TERSE!$AY$2:$AY$4001,"")</f>
        <v/>
      </c>
      <c r="M278" s="2" t="inlineStr">
        <is>
          <t>1 - Gasoline</t>
        </is>
      </c>
      <c r="N278" s="2" t="inlineStr">
        <is>
          <t>line 6</t>
        </is>
      </c>
      <c r="O278" s="2">
        <f>COUNTIFS(RATES!$A:$A,$A278,RATES!$B:$B,"&lt;="&amp;MonthStart,RATES!$C:$C,"&gt;="&amp;MonthEnd)</f>
        <v/>
      </c>
    </row>
    <row r="279">
      <c r="A279" s="2" t="inlineStr">
        <is>
          <t>136 - Thomas</t>
        </is>
      </c>
      <c r="B279" s="2" t="inlineStr">
        <is>
          <t>THOMAS</t>
        </is>
      </c>
      <c r="C279" s="2" t="inlineStr">
        <is>
          <t>Diesel</t>
        </is>
      </c>
      <c r="D279" s="13">
        <f>IF($O279=1,SUMIFS(RATES!$E:$E,RATES!$A:$A,$A279,RATES!$B:$B,"&lt;="&amp;MonthStart,RATES!$C:$C,"&gt;="&amp;MonthEnd),0)</f>
        <v/>
      </c>
      <c r="E279" s="16">
        <f>ROUND(L279,0)</f>
        <v/>
      </c>
      <c r="F279" s="16">
        <f>ROUND(SUMIFS(TERSE!$AX$2:$AX$4001,TERSE!$AZ$2:$AZ$4001,$A279,TERSE!$AV$2:$AV$4001,$C279,TERSE!$AY$2:$AY$4001,""),0)</f>
        <v/>
      </c>
      <c r="G279" s="16">
        <f>E279-F279</f>
        <v/>
      </c>
      <c r="H279" s="7">
        <f>G279*IF($C279="Diesel",$C$2,$F$2)</f>
        <v/>
      </c>
      <c r="I279" s="7">
        <f>H279*D279</f>
        <v/>
      </c>
      <c r="J279" s="7">
        <f>SUMIFS(TERSE!$AB$2:$AB$4001,TERSE!$AZ$2:$AZ$4001,$A279,TERSE!$AV$2:$AV$4001,$C279,TERSE!$AY$2:$AY$4001,"")</f>
        <v/>
      </c>
      <c r="K279" s="7">
        <f>J279-I279</f>
        <v/>
      </c>
      <c r="L279" s="17">
        <f>SUMIFS(TERSE!$AW$2:$AW$4001,TERSE!$AZ$2:$AZ$4001,$A279,TERSE!$AV$2:$AV$4001,$C279,TERSE!$AY$2:$AY$4001,"")</f>
        <v/>
      </c>
      <c r="M279" s="2" t="inlineStr">
        <is>
          <t>2 - Diesel - Clear</t>
        </is>
      </c>
      <c r="N279" s="2" t="inlineStr">
        <is>
          <t>line 6</t>
        </is>
      </c>
      <c r="O279" s="2">
        <f>COUNTIFS(RATES!$A:$A,$A279,RATES!$B:$B,"&lt;="&amp;MonthStart,RATES!$C:$C,"&gt;="&amp;MonthEnd)</f>
        <v/>
      </c>
    </row>
    <row r="280">
      <c r="A280" s="2" t="inlineStr">
        <is>
          <t>136 - Thomas</t>
        </is>
      </c>
      <c r="B280" s="2" t="inlineStr">
        <is>
          <t>THOMAS</t>
        </is>
      </c>
      <c r="C280" s="2" t="inlineStr">
        <is>
          <t>Gas</t>
        </is>
      </c>
      <c r="D280" s="13">
        <f>IF($O280=1,SUMIFS(RATES!$E:$E,RATES!$A:$A,$A280,RATES!$B:$B,"&lt;="&amp;MonthStart,RATES!$C:$C,"&gt;="&amp;MonthEnd),0)</f>
        <v/>
      </c>
      <c r="E280" s="16">
        <f>ROUND(L280,0)</f>
        <v/>
      </c>
      <c r="F280" s="16">
        <f>ROUND(SUMIFS(TERSE!$AX$2:$AX$4001,TERSE!$AZ$2:$AZ$4001,$A280,TERSE!$AV$2:$AV$4001,$C280,TERSE!$AY$2:$AY$4001,""),0)</f>
        <v/>
      </c>
      <c r="G280" s="16">
        <f>E280-F280</f>
        <v/>
      </c>
      <c r="H280" s="7">
        <f>G280*IF($C280="Diesel",$C$2,$F$2)</f>
        <v/>
      </c>
      <c r="I280" s="7">
        <f>H280*D280</f>
        <v/>
      </c>
      <c r="J280" s="7">
        <f>SUMIFS(TERSE!$AB$2:$AB$4001,TERSE!$AZ$2:$AZ$4001,$A280,TERSE!$AV$2:$AV$4001,$C280,TERSE!$AY$2:$AY$4001,"")</f>
        <v/>
      </c>
      <c r="K280" s="7">
        <f>J280-I280</f>
        <v/>
      </c>
      <c r="L280" s="17">
        <f>SUMIFS(TERSE!$AW$2:$AW$4001,TERSE!$AZ$2:$AZ$4001,$A280,TERSE!$AV$2:$AV$4001,$C280,TERSE!$AY$2:$AY$4001,"")</f>
        <v/>
      </c>
      <c r="M280" s="2" t="inlineStr">
        <is>
          <t>1 - Gasoline</t>
        </is>
      </c>
      <c r="N280" s="2" t="inlineStr">
        <is>
          <t>line 6</t>
        </is>
      </c>
      <c r="O280" s="2">
        <f>COUNTIFS(RATES!$A:$A,$A280,RATES!$B:$B,"&lt;="&amp;MonthStart,RATES!$C:$C,"&gt;="&amp;MonthEnd)</f>
        <v/>
      </c>
    </row>
    <row r="281">
      <c r="A281" s="2" t="inlineStr">
        <is>
          <t>137TE - Tift (TSPLOST Exempt)</t>
        </is>
      </c>
      <c r="B281" s="2" t="inlineStr">
        <is>
          <t>TIFT</t>
        </is>
      </c>
      <c r="C281" s="2" t="inlineStr">
        <is>
          <t>Diesel</t>
        </is>
      </c>
      <c r="D281" s="13">
        <f>IF($O281=1,SUMIFS(RATES!$E:$E,RATES!$A:$A,$A281,RATES!$B:$B,"&lt;="&amp;MonthStart,RATES!$C:$C,"&gt;="&amp;MonthEnd),0)</f>
        <v/>
      </c>
      <c r="E281" s="16">
        <f>ROUND(L281,0)</f>
        <v/>
      </c>
      <c r="F281" s="16">
        <f>ROUND(SUMIFS(TERSE!$AX$2:$AX$4001,TERSE!$AZ$2:$AZ$4001,$A281,TERSE!$AV$2:$AV$4001,$C281,TERSE!$AY$2:$AY$4001,""),0)</f>
        <v/>
      </c>
      <c r="G281" s="16">
        <f>E281-F281</f>
        <v/>
      </c>
      <c r="H281" s="7">
        <f>G281*IF($C281="Diesel",$C$2,$F$2)</f>
        <v/>
      </c>
      <c r="I281" s="7">
        <f>H281*D281</f>
        <v/>
      </c>
      <c r="J281" s="7">
        <f>SUMIFS(TERSE!$AB$2:$AB$4001,TERSE!$AZ$2:$AZ$4001,$A281,TERSE!$AV$2:$AV$4001,$C281,TERSE!$AY$2:$AY$4001,"")</f>
        <v/>
      </c>
      <c r="K281" s="7">
        <f>J281-I281</f>
        <v/>
      </c>
      <c r="L281" s="17">
        <f>SUMIFS(TERSE!$AW$2:$AW$4001,TERSE!$AZ$2:$AZ$4001,$A281,TERSE!$AV$2:$AV$4001,$C281,TERSE!$AY$2:$AY$4001,"")</f>
        <v/>
      </c>
      <c r="M281" s="2" t="inlineStr">
        <is>
          <t>2 - Diesel - Clear</t>
        </is>
      </c>
      <c r="N281" s="2" t="inlineStr">
        <is>
          <t>line 6</t>
        </is>
      </c>
      <c r="O281" s="2">
        <f>COUNTIFS(RATES!$A:$A,$A281,RATES!$B:$B,"&lt;="&amp;MonthStart,RATES!$C:$C,"&gt;="&amp;MonthEnd)</f>
        <v/>
      </c>
    </row>
    <row r="282">
      <c r="A282" s="2" t="inlineStr">
        <is>
          <t>137TE - Tift (TSPLOST Exempt)</t>
        </is>
      </c>
      <c r="B282" s="2" t="inlineStr">
        <is>
          <t>TIFT</t>
        </is>
      </c>
      <c r="C282" s="2" t="inlineStr">
        <is>
          <t>Gas</t>
        </is>
      </c>
      <c r="D282" s="13">
        <f>IF($O282=1,SUMIFS(RATES!$E:$E,RATES!$A:$A,$A282,RATES!$B:$B,"&lt;="&amp;MonthStart,RATES!$C:$C,"&gt;="&amp;MonthEnd),0)</f>
        <v/>
      </c>
      <c r="E282" s="16">
        <f>ROUND(L282,0)</f>
        <v/>
      </c>
      <c r="F282" s="16">
        <f>ROUND(SUMIFS(TERSE!$AX$2:$AX$4001,TERSE!$AZ$2:$AZ$4001,$A282,TERSE!$AV$2:$AV$4001,$C282,TERSE!$AY$2:$AY$4001,""),0)</f>
        <v/>
      </c>
      <c r="G282" s="16">
        <f>E282-F282</f>
        <v/>
      </c>
      <c r="H282" s="7">
        <f>G282*IF($C282="Diesel",$C$2,$F$2)</f>
        <v/>
      </c>
      <c r="I282" s="7">
        <f>H282*D282</f>
        <v/>
      </c>
      <c r="J282" s="7">
        <f>SUMIFS(TERSE!$AB$2:$AB$4001,TERSE!$AZ$2:$AZ$4001,$A282,TERSE!$AV$2:$AV$4001,$C282,TERSE!$AY$2:$AY$4001,"")</f>
        <v/>
      </c>
      <c r="K282" s="7">
        <f>J282-I282</f>
        <v/>
      </c>
      <c r="L282" s="17">
        <f>SUMIFS(TERSE!$AW$2:$AW$4001,TERSE!$AZ$2:$AZ$4001,$A282,TERSE!$AV$2:$AV$4001,$C282,TERSE!$AY$2:$AY$4001,"")</f>
        <v/>
      </c>
      <c r="M282" s="2" t="inlineStr">
        <is>
          <t>1 - Gasoline</t>
        </is>
      </c>
      <c r="N282" s="2" t="inlineStr">
        <is>
          <t>line 6</t>
        </is>
      </c>
      <c r="O282" s="2">
        <f>COUNTIFS(RATES!$A:$A,$A282,RATES!$B:$B,"&lt;="&amp;MonthStart,RATES!$C:$C,"&gt;="&amp;MonthEnd)</f>
        <v/>
      </c>
    </row>
    <row r="283">
      <c r="A283" s="2" t="inlineStr">
        <is>
          <t>138TE - Toombs (TSPLOST Exempt)</t>
        </is>
      </c>
      <c r="B283" s="2" t="inlineStr">
        <is>
          <t>TOOMBS</t>
        </is>
      </c>
      <c r="C283" s="2" t="inlineStr">
        <is>
          <t>Diesel</t>
        </is>
      </c>
      <c r="D283" s="13">
        <f>IF($O283=1,SUMIFS(RATES!$E:$E,RATES!$A:$A,$A283,RATES!$B:$B,"&lt;="&amp;MonthStart,RATES!$C:$C,"&gt;="&amp;MonthEnd),0)</f>
        <v/>
      </c>
      <c r="E283" s="16">
        <f>ROUND(L283,0)</f>
        <v/>
      </c>
      <c r="F283" s="16">
        <f>ROUND(SUMIFS(TERSE!$AX$2:$AX$4001,TERSE!$AZ$2:$AZ$4001,$A283,TERSE!$AV$2:$AV$4001,$C283,TERSE!$AY$2:$AY$4001,""),0)</f>
        <v/>
      </c>
      <c r="G283" s="16">
        <f>E283-F283</f>
        <v/>
      </c>
      <c r="H283" s="7">
        <f>G283*IF($C283="Diesel",$C$2,$F$2)</f>
        <v/>
      </c>
      <c r="I283" s="7">
        <f>H283*D283</f>
        <v/>
      </c>
      <c r="J283" s="7">
        <f>SUMIFS(TERSE!$AB$2:$AB$4001,TERSE!$AZ$2:$AZ$4001,$A283,TERSE!$AV$2:$AV$4001,$C283,TERSE!$AY$2:$AY$4001,"")</f>
        <v/>
      </c>
      <c r="K283" s="7">
        <f>J283-I283</f>
        <v/>
      </c>
      <c r="L283" s="17">
        <f>SUMIFS(TERSE!$AW$2:$AW$4001,TERSE!$AZ$2:$AZ$4001,$A283,TERSE!$AV$2:$AV$4001,$C283,TERSE!$AY$2:$AY$4001,"")</f>
        <v/>
      </c>
      <c r="M283" s="2" t="inlineStr">
        <is>
          <t>2 - Diesel - Clear</t>
        </is>
      </c>
      <c r="N283" s="2" t="inlineStr">
        <is>
          <t>line 6</t>
        </is>
      </c>
      <c r="O283" s="2">
        <f>COUNTIFS(RATES!$A:$A,$A283,RATES!$B:$B,"&lt;="&amp;MonthStart,RATES!$C:$C,"&gt;="&amp;MonthEnd)</f>
        <v/>
      </c>
    </row>
    <row r="284">
      <c r="A284" s="2" t="inlineStr">
        <is>
          <t>138TE - Toombs (TSPLOST Exempt)</t>
        </is>
      </c>
      <c r="B284" s="2" t="inlineStr">
        <is>
          <t>TOOMBS</t>
        </is>
      </c>
      <c r="C284" s="2" t="inlineStr">
        <is>
          <t>Gas</t>
        </is>
      </c>
      <c r="D284" s="13">
        <f>IF($O284=1,SUMIFS(RATES!$E:$E,RATES!$A:$A,$A284,RATES!$B:$B,"&lt;="&amp;MonthStart,RATES!$C:$C,"&gt;="&amp;MonthEnd),0)</f>
        <v/>
      </c>
      <c r="E284" s="16">
        <f>ROUND(L284,0)</f>
        <v/>
      </c>
      <c r="F284" s="16">
        <f>ROUND(SUMIFS(TERSE!$AX$2:$AX$4001,TERSE!$AZ$2:$AZ$4001,$A284,TERSE!$AV$2:$AV$4001,$C284,TERSE!$AY$2:$AY$4001,""),0)</f>
        <v/>
      </c>
      <c r="G284" s="16">
        <f>E284-F284</f>
        <v/>
      </c>
      <c r="H284" s="7">
        <f>G284*IF($C284="Diesel",$C$2,$F$2)</f>
        <v/>
      </c>
      <c r="I284" s="7">
        <f>H284*D284</f>
        <v/>
      </c>
      <c r="J284" s="7">
        <f>SUMIFS(TERSE!$AB$2:$AB$4001,TERSE!$AZ$2:$AZ$4001,$A284,TERSE!$AV$2:$AV$4001,$C284,TERSE!$AY$2:$AY$4001,"")</f>
        <v/>
      </c>
      <c r="K284" s="7">
        <f>J284-I284</f>
        <v/>
      </c>
      <c r="L284" s="17">
        <f>SUMIFS(TERSE!$AW$2:$AW$4001,TERSE!$AZ$2:$AZ$4001,$A284,TERSE!$AV$2:$AV$4001,$C284,TERSE!$AY$2:$AY$4001,"")</f>
        <v/>
      </c>
      <c r="M284" s="2" t="inlineStr">
        <is>
          <t>1 - Gasoline</t>
        </is>
      </c>
      <c r="N284" s="2" t="inlineStr">
        <is>
          <t>line 6</t>
        </is>
      </c>
      <c r="O284" s="2">
        <f>COUNTIFS(RATES!$A:$A,$A284,RATES!$B:$B,"&lt;="&amp;MonthStart,RATES!$C:$C,"&gt;="&amp;MonthEnd)</f>
        <v/>
      </c>
    </row>
    <row r="285">
      <c r="A285" s="2" t="inlineStr">
        <is>
          <t>139 - Towns</t>
        </is>
      </c>
      <c r="B285" s="2" t="inlineStr">
        <is>
          <t>TOWNS</t>
        </is>
      </c>
      <c r="C285" s="2" t="inlineStr">
        <is>
          <t>Diesel</t>
        </is>
      </c>
      <c r="D285" s="13">
        <f>IF($O285=1,SUMIFS(RATES!$E:$E,RATES!$A:$A,$A285,RATES!$B:$B,"&lt;="&amp;MonthStart,RATES!$C:$C,"&gt;="&amp;MonthEnd),0)</f>
        <v/>
      </c>
      <c r="E285" s="16">
        <f>ROUND(L285,0)</f>
        <v/>
      </c>
      <c r="F285" s="16">
        <f>ROUND(SUMIFS(TERSE!$AX$2:$AX$4001,TERSE!$AZ$2:$AZ$4001,$A285,TERSE!$AV$2:$AV$4001,$C285,TERSE!$AY$2:$AY$4001,""),0)</f>
        <v/>
      </c>
      <c r="G285" s="16">
        <f>E285-F285</f>
        <v/>
      </c>
      <c r="H285" s="7">
        <f>G285*IF($C285="Diesel",$C$2,$F$2)</f>
        <v/>
      </c>
      <c r="I285" s="7">
        <f>H285*D285</f>
        <v/>
      </c>
      <c r="J285" s="7">
        <f>SUMIFS(TERSE!$AB$2:$AB$4001,TERSE!$AZ$2:$AZ$4001,$A285,TERSE!$AV$2:$AV$4001,$C285,TERSE!$AY$2:$AY$4001,"")</f>
        <v/>
      </c>
      <c r="K285" s="7">
        <f>J285-I285</f>
        <v/>
      </c>
      <c r="L285" s="17">
        <f>SUMIFS(TERSE!$AW$2:$AW$4001,TERSE!$AZ$2:$AZ$4001,$A285,TERSE!$AV$2:$AV$4001,$C285,TERSE!$AY$2:$AY$4001,"")</f>
        <v/>
      </c>
      <c r="M285" s="2" t="inlineStr">
        <is>
          <t>2 - Diesel - Clear</t>
        </is>
      </c>
      <c r="N285" s="2" t="inlineStr">
        <is>
          <t>line 6</t>
        </is>
      </c>
      <c r="O285" s="2">
        <f>COUNTIFS(RATES!$A:$A,$A285,RATES!$B:$B,"&lt;="&amp;MonthStart,RATES!$C:$C,"&gt;="&amp;MonthEnd)</f>
        <v/>
      </c>
    </row>
    <row r="286">
      <c r="A286" s="2" t="inlineStr">
        <is>
          <t>139 - Towns</t>
        </is>
      </c>
      <c r="B286" s="2" t="inlineStr">
        <is>
          <t>TOWNS</t>
        </is>
      </c>
      <c r="C286" s="2" t="inlineStr">
        <is>
          <t>Gas</t>
        </is>
      </c>
      <c r="D286" s="13">
        <f>IF($O286=1,SUMIFS(RATES!$E:$E,RATES!$A:$A,$A286,RATES!$B:$B,"&lt;="&amp;MonthStart,RATES!$C:$C,"&gt;="&amp;MonthEnd),0)</f>
        <v/>
      </c>
      <c r="E286" s="16">
        <f>ROUND(L286,0)</f>
        <v/>
      </c>
      <c r="F286" s="16">
        <f>ROUND(SUMIFS(TERSE!$AX$2:$AX$4001,TERSE!$AZ$2:$AZ$4001,$A286,TERSE!$AV$2:$AV$4001,$C286,TERSE!$AY$2:$AY$4001,""),0)</f>
        <v/>
      </c>
      <c r="G286" s="16">
        <f>E286-F286</f>
        <v/>
      </c>
      <c r="H286" s="7">
        <f>G286*IF($C286="Diesel",$C$2,$F$2)</f>
        <v/>
      </c>
      <c r="I286" s="7">
        <f>H286*D286</f>
        <v/>
      </c>
      <c r="J286" s="7">
        <f>SUMIFS(TERSE!$AB$2:$AB$4001,TERSE!$AZ$2:$AZ$4001,$A286,TERSE!$AV$2:$AV$4001,$C286,TERSE!$AY$2:$AY$4001,"")</f>
        <v/>
      </c>
      <c r="K286" s="7">
        <f>J286-I286</f>
        <v/>
      </c>
      <c r="L286" s="17">
        <f>SUMIFS(TERSE!$AW$2:$AW$4001,TERSE!$AZ$2:$AZ$4001,$A286,TERSE!$AV$2:$AV$4001,$C286,TERSE!$AY$2:$AY$4001,"")</f>
        <v/>
      </c>
      <c r="M286" s="2" t="inlineStr">
        <is>
          <t>1 - Gasoline</t>
        </is>
      </c>
      <c r="N286" s="2" t="inlineStr">
        <is>
          <t>line 6</t>
        </is>
      </c>
      <c r="O286" s="2">
        <f>COUNTIFS(RATES!$A:$A,$A286,RATES!$B:$B,"&lt;="&amp;MonthStart,RATES!$C:$C,"&gt;="&amp;MonthEnd)</f>
        <v/>
      </c>
    </row>
    <row r="287">
      <c r="A287" s="2" t="inlineStr">
        <is>
          <t>140TE - Treutlen (TSPLOST Exempt)</t>
        </is>
      </c>
      <c r="B287" s="2" t="inlineStr">
        <is>
          <t>TREUTLEN</t>
        </is>
      </c>
      <c r="C287" s="2" t="inlineStr">
        <is>
          <t>Diesel</t>
        </is>
      </c>
      <c r="D287" s="13">
        <f>IF($O287=1,SUMIFS(RATES!$E:$E,RATES!$A:$A,$A287,RATES!$B:$B,"&lt;="&amp;MonthStart,RATES!$C:$C,"&gt;="&amp;MonthEnd),0)</f>
        <v/>
      </c>
      <c r="E287" s="16">
        <f>ROUND(L287,0)</f>
        <v/>
      </c>
      <c r="F287" s="16">
        <f>ROUND(SUMIFS(TERSE!$AX$2:$AX$4001,TERSE!$AZ$2:$AZ$4001,$A287,TERSE!$AV$2:$AV$4001,$C287,TERSE!$AY$2:$AY$4001,""),0)</f>
        <v/>
      </c>
      <c r="G287" s="16">
        <f>E287-F287</f>
        <v/>
      </c>
      <c r="H287" s="7">
        <f>G287*IF($C287="Diesel",$C$2,$F$2)</f>
        <v/>
      </c>
      <c r="I287" s="7">
        <f>H287*D287</f>
        <v/>
      </c>
      <c r="J287" s="7">
        <f>SUMIFS(TERSE!$AB$2:$AB$4001,TERSE!$AZ$2:$AZ$4001,$A287,TERSE!$AV$2:$AV$4001,$C287,TERSE!$AY$2:$AY$4001,"")</f>
        <v/>
      </c>
      <c r="K287" s="7">
        <f>J287-I287</f>
        <v/>
      </c>
      <c r="L287" s="17">
        <f>SUMIFS(TERSE!$AW$2:$AW$4001,TERSE!$AZ$2:$AZ$4001,$A287,TERSE!$AV$2:$AV$4001,$C287,TERSE!$AY$2:$AY$4001,"")</f>
        <v/>
      </c>
      <c r="M287" s="2" t="inlineStr">
        <is>
          <t>2 - Diesel - Clear</t>
        </is>
      </c>
      <c r="N287" s="2" t="inlineStr">
        <is>
          <t>line 6</t>
        </is>
      </c>
      <c r="O287" s="2">
        <f>COUNTIFS(RATES!$A:$A,$A287,RATES!$B:$B,"&lt;="&amp;MonthStart,RATES!$C:$C,"&gt;="&amp;MonthEnd)</f>
        <v/>
      </c>
    </row>
    <row r="288">
      <c r="A288" s="2" t="inlineStr">
        <is>
          <t>140TE - Treutlen (TSPLOST Exempt)</t>
        </is>
      </c>
      <c r="B288" s="2" t="inlineStr">
        <is>
          <t>TREUTLEN</t>
        </is>
      </c>
      <c r="C288" s="2" t="inlineStr">
        <is>
          <t>Gas</t>
        </is>
      </c>
      <c r="D288" s="13">
        <f>IF($O288=1,SUMIFS(RATES!$E:$E,RATES!$A:$A,$A288,RATES!$B:$B,"&lt;="&amp;MonthStart,RATES!$C:$C,"&gt;="&amp;MonthEnd),0)</f>
        <v/>
      </c>
      <c r="E288" s="16">
        <f>ROUND(L288,0)</f>
        <v/>
      </c>
      <c r="F288" s="16">
        <f>ROUND(SUMIFS(TERSE!$AX$2:$AX$4001,TERSE!$AZ$2:$AZ$4001,$A288,TERSE!$AV$2:$AV$4001,$C288,TERSE!$AY$2:$AY$4001,""),0)</f>
        <v/>
      </c>
      <c r="G288" s="16">
        <f>E288-F288</f>
        <v/>
      </c>
      <c r="H288" s="7">
        <f>G288*IF($C288="Diesel",$C$2,$F$2)</f>
        <v/>
      </c>
      <c r="I288" s="7">
        <f>H288*D288</f>
        <v/>
      </c>
      <c r="J288" s="7">
        <f>SUMIFS(TERSE!$AB$2:$AB$4001,TERSE!$AZ$2:$AZ$4001,$A288,TERSE!$AV$2:$AV$4001,$C288,TERSE!$AY$2:$AY$4001,"")</f>
        <v/>
      </c>
      <c r="K288" s="7">
        <f>J288-I288</f>
        <v/>
      </c>
      <c r="L288" s="17">
        <f>SUMIFS(TERSE!$AW$2:$AW$4001,TERSE!$AZ$2:$AZ$4001,$A288,TERSE!$AV$2:$AV$4001,$C288,TERSE!$AY$2:$AY$4001,"")</f>
        <v/>
      </c>
      <c r="M288" s="2" t="inlineStr">
        <is>
          <t>1 - Gasoline</t>
        </is>
      </c>
      <c r="N288" s="2" t="inlineStr">
        <is>
          <t>line 6</t>
        </is>
      </c>
      <c r="O288" s="2">
        <f>COUNTIFS(RATES!$A:$A,$A288,RATES!$B:$B,"&lt;="&amp;MonthStart,RATES!$C:$C,"&gt;="&amp;MonthEnd)</f>
        <v/>
      </c>
    </row>
    <row r="289">
      <c r="A289" s="2" t="inlineStr">
        <is>
          <t>141 - Troup</t>
        </is>
      </c>
      <c r="B289" s="2" t="inlineStr">
        <is>
          <t>TROUP</t>
        </is>
      </c>
      <c r="C289" s="2" t="inlineStr">
        <is>
          <t>Diesel</t>
        </is>
      </c>
      <c r="D289" s="13">
        <f>IF($O289=1,SUMIFS(RATES!$E:$E,RATES!$A:$A,$A289,RATES!$B:$B,"&lt;="&amp;MonthStart,RATES!$C:$C,"&gt;="&amp;MonthEnd),0)</f>
        <v/>
      </c>
      <c r="E289" s="16">
        <f>ROUND(L289,0)</f>
        <v/>
      </c>
      <c r="F289" s="16">
        <f>ROUND(SUMIFS(TERSE!$AX$2:$AX$4001,TERSE!$AZ$2:$AZ$4001,$A289,TERSE!$AV$2:$AV$4001,$C289,TERSE!$AY$2:$AY$4001,""),0)</f>
        <v/>
      </c>
      <c r="G289" s="16">
        <f>E289-F289</f>
        <v/>
      </c>
      <c r="H289" s="7">
        <f>G289*IF($C289="Diesel",$C$2,$F$2)</f>
        <v/>
      </c>
      <c r="I289" s="7">
        <f>H289*D289</f>
        <v/>
      </c>
      <c r="J289" s="7">
        <f>SUMIFS(TERSE!$AB$2:$AB$4001,TERSE!$AZ$2:$AZ$4001,$A289,TERSE!$AV$2:$AV$4001,$C289,TERSE!$AY$2:$AY$4001,"")</f>
        <v/>
      </c>
      <c r="K289" s="7">
        <f>J289-I289</f>
        <v/>
      </c>
      <c r="L289" s="17">
        <f>SUMIFS(TERSE!$AW$2:$AW$4001,TERSE!$AZ$2:$AZ$4001,$A289,TERSE!$AV$2:$AV$4001,$C289,TERSE!$AY$2:$AY$4001,"")</f>
        <v/>
      </c>
      <c r="M289" s="2" t="inlineStr">
        <is>
          <t>2 - Diesel - Clear</t>
        </is>
      </c>
      <c r="N289" s="2" t="inlineStr">
        <is>
          <t>line 6</t>
        </is>
      </c>
      <c r="O289" s="2">
        <f>COUNTIFS(RATES!$A:$A,$A289,RATES!$B:$B,"&lt;="&amp;MonthStart,RATES!$C:$C,"&gt;="&amp;MonthEnd)</f>
        <v/>
      </c>
    </row>
    <row r="290">
      <c r="A290" s="2" t="inlineStr">
        <is>
          <t>141 - Troup</t>
        </is>
      </c>
      <c r="B290" s="2" t="inlineStr">
        <is>
          <t>TROUP</t>
        </is>
      </c>
      <c r="C290" s="2" t="inlineStr">
        <is>
          <t>Gas</t>
        </is>
      </c>
      <c r="D290" s="13">
        <f>IF($O290=1,SUMIFS(RATES!$E:$E,RATES!$A:$A,$A290,RATES!$B:$B,"&lt;="&amp;MonthStart,RATES!$C:$C,"&gt;="&amp;MonthEnd),0)</f>
        <v/>
      </c>
      <c r="E290" s="16">
        <f>ROUND(L290,0)</f>
        <v/>
      </c>
      <c r="F290" s="16">
        <f>ROUND(SUMIFS(TERSE!$AX$2:$AX$4001,TERSE!$AZ$2:$AZ$4001,$A290,TERSE!$AV$2:$AV$4001,$C290,TERSE!$AY$2:$AY$4001,""),0)</f>
        <v/>
      </c>
      <c r="G290" s="16">
        <f>E290-F290</f>
        <v/>
      </c>
      <c r="H290" s="7">
        <f>G290*IF($C290="Diesel",$C$2,$F$2)</f>
        <v/>
      </c>
      <c r="I290" s="7">
        <f>H290*D290</f>
        <v/>
      </c>
      <c r="J290" s="7">
        <f>SUMIFS(TERSE!$AB$2:$AB$4001,TERSE!$AZ$2:$AZ$4001,$A290,TERSE!$AV$2:$AV$4001,$C290,TERSE!$AY$2:$AY$4001,"")</f>
        <v/>
      </c>
      <c r="K290" s="7">
        <f>J290-I290</f>
        <v/>
      </c>
      <c r="L290" s="17">
        <f>SUMIFS(TERSE!$AW$2:$AW$4001,TERSE!$AZ$2:$AZ$4001,$A290,TERSE!$AV$2:$AV$4001,$C290,TERSE!$AY$2:$AY$4001,"")</f>
        <v/>
      </c>
      <c r="M290" s="2" t="inlineStr">
        <is>
          <t>1 - Gasoline</t>
        </is>
      </c>
      <c r="N290" s="2" t="inlineStr">
        <is>
          <t>line 6</t>
        </is>
      </c>
      <c r="O290" s="2">
        <f>COUNTIFS(RATES!$A:$A,$A290,RATES!$B:$B,"&lt;="&amp;MonthStart,RATES!$C:$C,"&gt;="&amp;MonthEnd)</f>
        <v/>
      </c>
    </row>
    <row r="291">
      <c r="A291" s="2" t="inlineStr">
        <is>
          <t>142TE - Turner (TSPLOST Exempt)</t>
        </is>
      </c>
      <c r="B291" s="2" t="inlineStr">
        <is>
          <t>TURNER</t>
        </is>
      </c>
      <c r="C291" s="2" t="inlineStr">
        <is>
          <t>Diesel</t>
        </is>
      </c>
      <c r="D291" s="13">
        <f>IF($O291=1,SUMIFS(RATES!$E:$E,RATES!$A:$A,$A291,RATES!$B:$B,"&lt;="&amp;MonthStart,RATES!$C:$C,"&gt;="&amp;MonthEnd),0)</f>
        <v/>
      </c>
      <c r="E291" s="16">
        <f>ROUND(L291,0)</f>
        <v/>
      </c>
      <c r="F291" s="16">
        <f>ROUND(SUMIFS(TERSE!$AX$2:$AX$4001,TERSE!$AZ$2:$AZ$4001,$A291,TERSE!$AV$2:$AV$4001,$C291,TERSE!$AY$2:$AY$4001,""),0)</f>
        <v/>
      </c>
      <c r="G291" s="16">
        <f>E291-F291</f>
        <v/>
      </c>
      <c r="H291" s="7">
        <f>G291*IF($C291="Diesel",$C$2,$F$2)</f>
        <v/>
      </c>
      <c r="I291" s="7">
        <f>H291*D291</f>
        <v/>
      </c>
      <c r="J291" s="7">
        <f>SUMIFS(TERSE!$AB$2:$AB$4001,TERSE!$AZ$2:$AZ$4001,$A291,TERSE!$AV$2:$AV$4001,$C291,TERSE!$AY$2:$AY$4001,"")</f>
        <v/>
      </c>
      <c r="K291" s="7">
        <f>J291-I291</f>
        <v/>
      </c>
      <c r="L291" s="17">
        <f>SUMIFS(TERSE!$AW$2:$AW$4001,TERSE!$AZ$2:$AZ$4001,$A291,TERSE!$AV$2:$AV$4001,$C291,TERSE!$AY$2:$AY$4001,"")</f>
        <v/>
      </c>
      <c r="M291" s="2" t="inlineStr">
        <is>
          <t>2 - Diesel - Clear</t>
        </is>
      </c>
      <c r="N291" s="2" t="inlineStr">
        <is>
          <t>line 6</t>
        </is>
      </c>
      <c r="O291" s="2">
        <f>COUNTIFS(RATES!$A:$A,$A291,RATES!$B:$B,"&lt;="&amp;MonthStart,RATES!$C:$C,"&gt;="&amp;MonthEnd)</f>
        <v/>
      </c>
    </row>
    <row r="292">
      <c r="A292" s="2" t="inlineStr">
        <is>
          <t>142TE - Turner (TSPLOST Exempt)</t>
        </is>
      </c>
      <c r="B292" s="2" t="inlineStr">
        <is>
          <t>TURNER</t>
        </is>
      </c>
      <c r="C292" s="2" t="inlineStr">
        <is>
          <t>Gas</t>
        </is>
      </c>
      <c r="D292" s="13">
        <f>IF($O292=1,SUMIFS(RATES!$E:$E,RATES!$A:$A,$A292,RATES!$B:$B,"&lt;="&amp;MonthStart,RATES!$C:$C,"&gt;="&amp;MonthEnd),0)</f>
        <v/>
      </c>
      <c r="E292" s="16">
        <f>ROUND(L292,0)</f>
        <v/>
      </c>
      <c r="F292" s="16">
        <f>ROUND(SUMIFS(TERSE!$AX$2:$AX$4001,TERSE!$AZ$2:$AZ$4001,$A292,TERSE!$AV$2:$AV$4001,$C292,TERSE!$AY$2:$AY$4001,""),0)</f>
        <v/>
      </c>
      <c r="G292" s="16">
        <f>E292-F292</f>
        <v/>
      </c>
      <c r="H292" s="7">
        <f>G292*IF($C292="Diesel",$C$2,$F$2)</f>
        <v/>
      </c>
      <c r="I292" s="7">
        <f>H292*D292</f>
        <v/>
      </c>
      <c r="J292" s="7">
        <f>SUMIFS(TERSE!$AB$2:$AB$4001,TERSE!$AZ$2:$AZ$4001,$A292,TERSE!$AV$2:$AV$4001,$C292,TERSE!$AY$2:$AY$4001,"")</f>
        <v/>
      </c>
      <c r="K292" s="7">
        <f>J292-I292</f>
        <v/>
      </c>
      <c r="L292" s="17">
        <f>SUMIFS(TERSE!$AW$2:$AW$4001,TERSE!$AZ$2:$AZ$4001,$A292,TERSE!$AV$2:$AV$4001,$C292,TERSE!$AY$2:$AY$4001,"")</f>
        <v/>
      </c>
      <c r="M292" s="2" t="inlineStr">
        <is>
          <t>1 - Gasoline</t>
        </is>
      </c>
      <c r="N292" s="2" t="inlineStr">
        <is>
          <t>line 6</t>
        </is>
      </c>
      <c r="O292" s="2">
        <f>COUNTIFS(RATES!$A:$A,$A292,RATES!$B:$B,"&lt;="&amp;MonthStart,RATES!$C:$C,"&gt;="&amp;MonthEnd)</f>
        <v/>
      </c>
    </row>
    <row r="293">
      <c r="A293" s="2" t="inlineStr">
        <is>
          <t>143TE - Twiggs (TSPLOST Exempt)</t>
        </is>
      </c>
      <c r="B293" s="2" t="inlineStr">
        <is>
          <t>TWIGGS</t>
        </is>
      </c>
      <c r="C293" s="2" t="inlineStr">
        <is>
          <t>Diesel</t>
        </is>
      </c>
      <c r="D293" s="13">
        <f>IF($O293=1,SUMIFS(RATES!$E:$E,RATES!$A:$A,$A293,RATES!$B:$B,"&lt;="&amp;MonthStart,RATES!$C:$C,"&gt;="&amp;MonthEnd),0)</f>
        <v/>
      </c>
      <c r="E293" s="16">
        <f>ROUND(L293,0)</f>
        <v/>
      </c>
      <c r="F293" s="16">
        <f>ROUND(SUMIFS(TERSE!$AX$2:$AX$4001,TERSE!$AZ$2:$AZ$4001,$A293,TERSE!$AV$2:$AV$4001,$C293,TERSE!$AY$2:$AY$4001,""),0)</f>
        <v/>
      </c>
      <c r="G293" s="16">
        <f>E293-F293</f>
        <v/>
      </c>
      <c r="H293" s="7">
        <f>G293*IF($C293="Diesel",$C$2,$F$2)</f>
        <v/>
      </c>
      <c r="I293" s="7">
        <f>H293*D293</f>
        <v/>
      </c>
      <c r="J293" s="7">
        <f>SUMIFS(TERSE!$AB$2:$AB$4001,TERSE!$AZ$2:$AZ$4001,$A293,TERSE!$AV$2:$AV$4001,$C293,TERSE!$AY$2:$AY$4001,"")</f>
        <v/>
      </c>
      <c r="K293" s="7">
        <f>J293-I293</f>
        <v/>
      </c>
      <c r="L293" s="17">
        <f>SUMIFS(TERSE!$AW$2:$AW$4001,TERSE!$AZ$2:$AZ$4001,$A293,TERSE!$AV$2:$AV$4001,$C293,TERSE!$AY$2:$AY$4001,"")</f>
        <v/>
      </c>
      <c r="M293" s="2" t="inlineStr">
        <is>
          <t>2 - Diesel - Clear</t>
        </is>
      </c>
      <c r="N293" s="2" t="inlineStr">
        <is>
          <t>line 6</t>
        </is>
      </c>
      <c r="O293" s="2">
        <f>COUNTIFS(RATES!$A:$A,$A293,RATES!$B:$B,"&lt;="&amp;MonthStart,RATES!$C:$C,"&gt;="&amp;MonthEnd)</f>
        <v/>
      </c>
    </row>
    <row r="294">
      <c r="A294" s="2" t="inlineStr">
        <is>
          <t>143TE - Twiggs (TSPLOST Exempt)</t>
        </is>
      </c>
      <c r="B294" s="2" t="inlineStr">
        <is>
          <t>TWIGGS</t>
        </is>
      </c>
      <c r="C294" s="2" t="inlineStr">
        <is>
          <t>Gas</t>
        </is>
      </c>
      <c r="D294" s="13">
        <f>IF($O294=1,SUMIFS(RATES!$E:$E,RATES!$A:$A,$A294,RATES!$B:$B,"&lt;="&amp;MonthStart,RATES!$C:$C,"&gt;="&amp;MonthEnd),0)</f>
        <v/>
      </c>
      <c r="E294" s="16">
        <f>ROUND(L294,0)</f>
        <v/>
      </c>
      <c r="F294" s="16">
        <f>ROUND(SUMIFS(TERSE!$AX$2:$AX$4001,TERSE!$AZ$2:$AZ$4001,$A294,TERSE!$AV$2:$AV$4001,$C294,TERSE!$AY$2:$AY$4001,""),0)</f>
        <v/>
      </c>
      <c r="G294" s="16">
        <f>E294-F294</f>
        <v/>
      </c>
      <c r="H294" s="7">
        <f>G294*IF($C294="Diesel",$C$2,$F$2)</f>
        <v/>
      </c>
      <c r="I294" s="7">
        <f>H294*D294</f>
        <v/>
      </c>
      <c r="J294" s="7">
        <f>SUMIFS(TERSE!$AB$2:$AB$4001,TERSE!$AZ$2:$AZ$4001,$A294,TERSE!$AV$2:$AV$4001,$C294,TERSE!$AY$2:$AY$4001,"")</f>
        <v/>
      </c>
      <c r="K294" s="7">
        <f>J294-I294</f>
        <v/>
      </c>
      <c r="L294" s="17">
        <f>SUMIFS(TERSE!$AW$2:$AW$4001,TERSE!$AZ$2:$AZ$4001,$A294,TERSE!$AV$2:$AV$4001,$C294,TERSE!$AY$2:$AY$4001,"")</f>
        <v/>
      </c>
      <c r="M294" s="2" t="inlineStr">
        <is>
          <t>1 - Gasoline</t>
        </is>
      </c>
      <c r="N294" s="2" t="inlineStr">
        <is>
          <t>line 6</t>
        </is>
      </c>
      <c r="O294" s="2">
        <f>COUNTIFS(RATES!$A:$A,$A294,RATES!$B:$B,"&lt;="&amp;MonthStart,RATES!$C:$C,"&gt;="&amp;MonthEnd)</f>
        <v/>
      </c>
    </row>
    <row r="295">
      <c r="A295" s="2" t="inlineStr">
        <is>
          <t>144 - Union</t>
        </is>
      </c>
      <c r="B295" s="2" t="inlineStr">
        <is>
          <t>UNION</t>
        </is>
      </c>
      <c r="C295" s="2" t="inlineStr">
        <is>
          <t>Diesel</t>
        </is>
      </c>
      <c r="D295" s="13">
        <f>IF($O295=1,SUMIFS(RATES!$E:$E,RATES!$A:$A,$A295,RATES!$B:$B,"&lt;="&amp;MonthStart,RATES!$C:$C,"&gt;="&amp;MonthEnd),0)</f>
        <v/>
      </c>
      <c r="E295" s="16">
        <f>ROUND(L295,0)</f>
        <v/>
      </c>
      <c r="F295" s="16">
        <f>ROUND(SUMIFS(TERSE!$AX$2:$AX$4001,TERSE!$AZ$2:$AZ$4001,$A295,TERSE!$AV$2:$AV$4001,$C295,TERSE!$AY$2:$AY$4001,""),0)</f>
        <v/>
      </c>
      <c r="G295" s="16">
        <f>E295-F295</f>
        <v/>
      </c>
      <c r="H295" s="7">
        <f>G295*IF($C295="Diesel",$C$2,$F$2)</f>
        <v/>
      </c>
      <c r="I295" s="7">
        <f>H295*D295</f>
        <v/>
      </c>
      <c r="J295" s="7">
        <f>SUMIFS(TERSE!$AB$2:$AB$4001,TERSE!$AZ$2:$AZ$4001,$A295,TERSE!$AV$2:$AV$4001,$C295,TERSE!$AY$2:$AY$4001,"")</f>
        <v/>
      </c>
      <c r="K295" s="7">
        <f>J295-I295</f>
        <v/>
      </c>
      <c r="L295" s="17">
        <f>SUMIFS(TERSE!$AW$2:$AW$4001,TERSE!$AZ$2:$AZ$4001,$A295,TERSE!$AV$2:$AV$4001,$C295,TERSE!$AY$2:$AY$4001,"")</f>
        <v/>
      </c>
      <c r="M295" s="2" t="inlineStr">
        <is>
          <t>2 - Diesel - Clear</t>
        </is>
      </c>
      <c r="N295" s="2" t="inlineStr">
        <is>
          <t>line 6</t>
        </is>
      </c>
      <c r="O295" s="2">
        <f>COUNTIFS(RATES!$A:$A,$A295,RATES!$B:$B,"&lt;="&amp;MonthStart,RATES!$C:$C,"&gt;="&amp;MonthEnd)</f>
        <v/>
      </c>
    </row>
    <row r="296">
      <c r="A296" s="2" t="inlineStr">
        <is>
          <t>144 - Union</t>
        </is>
      </c>
      <c r="B296" s="2" t="inlineStr">
        <is>
          <t>UNION</t>
        </is>
      </c>
      <c r="C296" s="2" t="inlineStr">
        <is>
          <t>Gas</t>
        </is>
      </c>
      <c r="D296" s="13">
        <f>IF($O296=1,SUMIFS(RATES!$E:$E,RATES!$A:$A,$A296,RATES!$B:$B,"&lt;="&amp;MonthStart,RATES!$C:$C,"&gt;="&amp;MonthEnd),0)</f>
        <v/>
      </c>
      <c r="E296" s="16">
        <f>ROUND(L296,0)</f>
        <v/>
      </c>
      <c r="F296" s="16">
        <f>ROUND(SUMIFS(TERSE!$AX$2:$AX$4001,TERSE!$AZ$2:$AZ$4001,$A296,TERSE!$AV$2:$AV$4001,$C296,TERSE!$AY$2:$AY$4001,""),0)</f>
        <v/>
      </c>
      <c r="G296" s="16">
        <f>E296-F296</f>
        <v/>
      </c>
      <c r="H296" s="7">
        <f>G296*IF($C296="Diesel",$C$2,$F$2)</f>
        <v/>
      </c>
      <c r="I296" s="7">
        <f>H296*D296</f>
        <v/>
      </c>
      <c r="J296" s="7">
        <f>SUMIFS(TERSE!$AB$2:$AB$4001,TERSE!$AZ$2:$AZ$4001,$A296,TERSE!$AV$2:$AV$4001,$C296,TERSE!$AY$2:$AY$4001,"")</f>
        <v/>
      </c>
      <c r="K296" s="7">
        <f>J296-I296</f>
        <v/>
      </c>
      <c r="L296" s="17">
        <f>SUMIFS(TERSE!$AW$2:$AW$4001,TERSE!$AZ$2:$AZ$4001,$A296,TERSE!$AV$2:$AV$4001,$C296,TERSE!$AY$2:$AY$4001,"")</f>
        <v/>
      </c>
      <c r="M296" s="2" t="inlineStr">
        <is>
          <t>1 - Gasoline</t>
        </is>
      </c>
      <c r="N296" s="2" t="inlineStr">
        <is>
          <t>line 6</t>
        </is>
      </c>
      <c r="O296" s="2">
        <f>COUNTIFS(RATES!$A:$A,$A296,RATES!$B:$B,"&lt;="&amp;MonthStart,RATES!$C:$C,"&gt;="&amp;MonthEnd)</f>
        <v/>
      </c>
    </row>
    <row r="297">
      <c r="A297" s="2" t="inlineStr">
        <is>
          <t>145TE - Upson (TSPLOST Exempt)</t>
        </is>
      </c>
      <c r="B297" s="2" t="inlineStr">
        <is>
          <t>UPSON</t>
        </is>
      </c>
      <c r="C297" s="2" t="inlineStr">
        <is>
          <t>Diesel</t>
        </is>
      </c>
      <c r="D297" s="13">
        <f>IF($O297=1,SUMIFS(RATES!$E:$E,RATES!$A:$A,$A297,RATES!$B:$B,"&lt;="&amp;MonthStart,RATES!$C:$C,"&gt;="&amp;MonthEnd),0)</f>
        <v/>
      </c>
      <c r="E297" s="16">
        <f>ROUND(L297,0)</f>
        <v/>
      </c>
      <c r="F297" s="16">
        <f>ROUND(SUMIFS(TERSE!$AX$2:$AX$4001,TERSE!$AZ$2:$AZ$4001,$A297,TERSE!$AV$2:$AV$4001,$C297,TERSE!$AY$2:$AY$4001,""),0)</f>
        <v/>
      </c>
      <c r="G297" s="16">
        <f>E297-F297</f>
        <v/>
      </c>
      <c r="H297" s="7">
        <f>G297*IF($C297="Diesel",$C$2,$F$2)</f>
        <v/>
      </c>
      <c r="I297" s="7">
        <f>H297*D297</f>
        <v/>
      </c>
      <c r="J297" s="7">
        <f>SUMIFS(TERSE!$AB$2:$AB$4001,TERSE!$AZ$2:$AZ$4001,$A297,TERSE!$AV$2:$AV$4001,$C297,TERSE!$AY$2:$AY$4001,"")</f>
        <v/>
      </c>
      <c r="K297" s="7">
        <f>J297-I297</f>
        <v/>
      </c>
      <c r="L297" s="17">
        <f>SUMIFS(TERSE!$AW$2:$AW$4001,TERSE!$AZ$2:$AZ$4001,$A297,TERSE!$AV$2:$AV$4001,$C297,TERSE!$AY$2:$AY$4001,"")</f>
        <v/>
      </c>
      <c r="M297" s="2" t="inlineStr">
        <is>
          <t>2 - Diesel - Clear</t>
        </is>
      </c>
      <c r="N297" s="2" t="inlineStr">
        <is>
          <t>line 6</t>
        </is>
      </c>
      <c r="O297" s="2">
        <f>COUNTIFS(RATES!$A:$A,$A297,RATES!$B:$B,"&lt;="&amp;MonthStart,RATES!$C:$C,"&gt;="&amp;MonthEnd)</f>
        <v/>
      </c>
    </row>
    <row r="298">
      <c r="A298" s="2" t="inlineStr">
        <is>
          <t>145TE - Upson (TSPLOST Exempt)</t>
        </is>
      </c>
      <c r="B298" s="2" t="inlineStr">
        <is>
          <t>UPSON</t>
        </is>
      </c>
      <c r="C298" s="2" t="inlineStr">
        <is>
          <t>Gas</t>
        </is>
      </c>
      <c r="D298" s="13">
        <f>IF($O298=1,SUMIFS(RATES!$E:$E,RATES!$A:$A,$A298,RATES!$B:$B,"&lt;="&amp;MonthStart,RATES!$C:$C,"&gt;="&amp;MonthEnd),0)</f>
        <v/>
      </c>
      <c r="E298" s="16">
        <f>ROUND(L298,0)</f>
        <v/>
      </c>
      <c r="F298" s="16">
        <f>ROUND(SUMIFS(TERSE!$AX$2:$AX$4001,TERSE!$AZ$2:$AZ$4001,$A298,TERSE!$AV$2:$AV$4001,$C298,TERSE!$AY$2:$AY$4001,""),0)</f>
        <v/>
      </c>
      <c r="G298" s="16">
        <f>E298-F298</f>
        <v/>
      </c>
      <c r="H298" s="7">
        <f>G298*IF($C298="Diesel",$C$2,$F$2)</f>
        <v/>
      </c>
      <c r="I298" s="7">
        <f>H298*D298</f>
        <v/>
      </c>
      <c r="J298" s="7">
        <f>SUMIFS(TERSE!$AB$2:$AB$4001,TERSE!$AZ$2:$AZ$4001,$A298,TERSE!$AV$2:$AV$4001,$C298,TERSE!$AY$2:$AY$4001,"")</f>
        <v/>
      </c>
      <c r="K298" s="7">
        <f>J298-I298</f>
        <v/>
      </c>
      <c r="L298" s="17">
        <f>SUMIFS(TERSE!$AW$2:$AW$4001,TERSE!$AZ$2:$AZ$4001,$A298,TERSE!$AV$2:$AV$4001,$C298,TERSE!$AY$2:$AY$4001,"")</f>
        <v/>
      </c>
      <c r="M298" s="2" t="inlineStr">
        <is>
          <t>1 - Gasoline</t>
        </is>
      </c>
      <c r="N298" s="2" t="inlineStr">
        <is>
          <t>line 6</t>
        </is>
      </c>
      <c r="O298" s="2">
        <f>COUNTIFS(RATES!$A:$A,$A298,RATES!$B:$B,"&lt;="&amp;MonthStart,RATES!$C:$C,"&gt;="&amp;MonthEnd)</f>
        <v/>
      </c>
    </row>
    <row r="299">
      <c r="A299" s="2" t="inlineStr">
        <is>
          <t>146TE - Walker (TSPLOST Exempt)</t>
        </is>
      </c>
      <c r="B299" s="2" t="inlineStr">
        <is>
          <t>WALKER</t>
        </is>
      </c>
      <c r="C299" s="2" t="inlineStr">
        <is>
          <t>Diesel</t>
        </is>
      </c>
      <c r="D299" s="13">
        <f>IF($O299=1,SUMIFS(RATES!$E:$E,RATES!$A:$A,$A299,RATES!$B:$B,"&lt;="&amp;MonthStart,RATES!$C:$C,"&gt;="&amp;MonthEnd),0)</f>
        <v/>
      </c>
      <c r="E299" s="16">
        <f>ROUND(L299,0)</f>
        <v/>
      </c>
      <c r="F299" s="16">
        <f>ROUND(SUMIFS(TERSE!$AX$2:$AX$4001,TERSE!$AZ$2:$AZ$4001,$A299,TERSE!$AV$2:$AV$4001,$C299,TERSE!$AY$2:$AY$4001,""),0)</f>
        <v/>
      </c>
      <c r="G299" s="16">
        <f>E299-F299</f>
        <v/>
      </c>
      <c r="H299" s="7">
        <f>G299*IF($C299="Diesel",$C$2,$F$2)</f>
        <v/>
      </c>
      <c r="I299" s="7">
        <f>H299*D299</f>
        <v/>
      </c>
      <c r="J299" s="7">
        <f>SUMIFS(TERSE!$AB$2:$AB$4001,TERSE!$AZ$2:$AZ$4001,$A299,TERSE!$AV$2:$AV$4001,$C299,TERSE!$AY$2:$AY$4001,"")</f>
        <v/>
      </c>
      <c r="K299" s="7">
        <f>J299-I299</f>
        <v/>
      </c>
      <c r="L299" s="17">
        <f>SUMIFS(TERSE!$AW$2:$AW$4001,TERSE!$AZ$2:$AZ$4001,$A299,TERSE!$AV$2:$AV$4001,$C299,TERSE!$AY$2:$AY$4001,"")</f>
        <v/>
      </c>
      <c r="M299" s="2" t="inlineStr">
        <is>
          <t>2 - Diesel - Clear</t>
        </is>
      </c>
      <c r="N299" s="2" t="inlineStr">
        <is>
          <t>line 6</t>
        </is>
      </c>
      <c r="O299" s="2">
        <f>COUNTIFS(RATES!$A:$A,$A299,RATES!$B:$B,"&lt;="&amp;MonthStart,RATES!$C:$C,"&gt;="&amp;MonthEnd)</f>
        <v/>
      </c>
    </row>
    <row r="300">
      <c r="A300" s="2" t="inlineStr">
        <is>
          <t>146TE - Walker (TSPLOST Exempt)</t>
        </is>
      </c>
      <c r="B300" s="2" t="inlineStr">
        <is>
          <t>WALKER</t>
        </is>
      </c>
      <c r="C300" s="2" t="inlineStr">
        <is>
          <t>Gas</t>
        </is>
      </c>
      <c r="D300" s="13">
        <f>IF($O300=1,SUMIFS(RATES!$E:$E,RATES!$A:$A,$A300,RATES!$B:$B,"&lt;="&amp;MonthStart,RATES!$C:$C,"&gt;="&amp;MonthEnd),0)</f>
        <v/>
      </c>
      <c r="E300" s="16">
        <f>ROUND(L300,0)</f>
        <v/>
      </c>
      <c r="F300" s="16">
        <f>ROUND(SUMIFS(TERSE!$AX$2:$AX$4001,TERSE!$AZ$2:$AZ$4001,$A300,TERSE!$AV$2:$AV$4001,$C300,TERSE!$AY$2:$AY$4001,""),0)</f>
        <v/>
      </c>
      <c r="G300" s="16">
        <f>E300-F300</f>
        <v/>
      </c>
      <c r="H300" s="7">
        <f>G300*IF($C300="Diesel",$C$2,$F$2)</f>
        <v/>
      </c>
      <c r="I300" s="7">
        <f>H300*D300</f>
        <v/>
      </c>
      <c r="J300" s="7">
        <f>SUMIFS(TERSE!$AB$2:$AB$4001,TERSE!$AZ$2:$AZ$4001,$A300,TERSE!$AV$2:$AV$4001,$C300,TERSE!$AY$2:$AY$4001,"")</f>
        <v/>
      </c>
      <c r="K300" s="7">
        <f>J300-I300</f>
        <v/>
      </c>
      <c r="L300" s="17">
        <f>SUMIFS(TERSE!$AW$2:$AW$4001,TERSE!$AZ$2:$AZ$4001,$A300,TERSE!$AV$2:$AV$4001,$C300,TERSE!$AY$2:$AY$4001,"")</f>
        <v/>
      </c>
      <c r="M300" s="2" t="inlineStr">
        <is>
          <t>1 - Gasoline</t>
        </is>
      </c>
      <c r="N300" s="2" t="inlineStr">
        <is>
          <t>line 6</t>
        </is>
      </c>
      <c r="O300" s="2">
        <f>COUNTIFS(RATES!$A:$A,$A300,RATES!$B:$B,"&lt;="&amp;MonthStart,RATES!$C:$C,"&gt;="&amp;MonthEnd)</f>
        <v/>
      </c>
    </row>
    <row r="301">
      <c r="A301" s="2" t="inlineStr">
        <is>
          <t>147 - Walton</t>
        </is>
      </c>
      <c r="B301" s="2" t="inlineStr">
        <is>
          <t>WALTON</t>
        </is>
      </c>
      <c r="C301" s="2" t="inlineStr">
        <is>
          <t>Diesel</t>
        </is>
      </c>
      <c r="D301" s="13">
        <f>IF($O301=1,SUMIFS(RATES!$E:$E,RATES!$A:$A,$A301,RATES!$B:$B,"&lt;="&amp;MonthStart,RATES!$C:$C,"&gt;="&amp;MonthEnd),0)</f>
        <v/>
      </c>
      <c r="E301" s="16">
        <f>ROUND(L301,0)</f>
        <v/>
      </c>
      <c r="F301" s="16">
        <f>ROUND(SUMIFS(TERSE!$AX$2:$AX$4001,TERSE!$AZ$2:$AZ$4001,$A301,TERSE!$AV$2:$AV$4001,$C301,TERSE!$AY$2:$AY$4001,""),0)</f>
        <v/>
      </c>
      <c r="G301" s="16">
        <f>E301-F301</f>
        <v/>
      </c>
      <c r="H301" s="7">
        <f>G301*IF($C301="Diesel",$C$2,$F$2)</f>
        <v/>
      </c>
      <c r="I301" s="7">
        <f>H301*D301</f>
        <v/>
      </c>
      <c r="J301" s="7">
        <f>SUMIFS(TERSE!$AB$2:$AB$4001,TERSE!$AZ$2:$AZ$4001,$A301,TERSE!$AV$2:$AV$4001,$C301,TERSE!$AY$2:$AY$4001,"")</f>
        <v/>
      </c>
      <c r="K301" s="7">
        <f>J301-I301</f>
        <v/>
      </c>
      <c r="L301" s="17">
        <f>SUMIFS(TERSE!$AW$2:$AW$4001,TERSE!$AZ$2:$AZ$4001,$A301,TERSE!$AV$2:$AV$4001,$C301,TERSE!$AY$2:$AY$4001,"")</f>
        <v/>
      </c>
      <c r="M301" s="2" t="inlineStr">
        <is>
          <t>2 - Diesel - Clear</t>
        </is>
      </c>
      <c r="N301" s="2" t="inlineStr">
        <is>
          <t>line 6</t>
        </is>
      </c>
      <c r="O301" s="2">
        <f>COUNTIFS(RATES!$A:$A,$A301,RATES!$B:$B,"&lt;="&amp;MonthStart,RATES!$C:$C,"&gt;="&amp;MonthEnd)</f>
        <v/>
      </c>
    </row>
    <row r="302">
      <c r="A302" s="2" t="inlineStr">
        <is>
          <t>147 - Walton</t>
        </is>
      </c>
      <c r="B302" s="2" t="inlineStr">
        <is>
          <t>WALTON</t>
        </is>
      </c>
      <c r="C302" s="2" t="inlineStr">
        <is>
          <t>Gas</t>
        </is>
      </c>
      <c r="D302" s="13">
        <f>IF($O302=1,SUMIFS(RATES!$E:$E,RATES!$A:$A,$A302,RATES!$B:$B,"&lt;="&amp;MonthStart,RATES!$C:$C,"&gt;="&amp;MonthEnd),0)</f>
        <v/>
      </c>
      <c r="E302" s="16">
        <f>ROUND(L302,0)</f>
        <v/>
      </c>
      <c r="F302" s="16">
        <f>ROUND(SUMIFS(TERSE!$AX$2:$AX$4001,TERSE!$AZ$2:$AZ$4001,$A302,TERSE!$AV$2:$AV$4001,$C302,TERSE!$AY$2:$AY$4001,""),0)</f>
        <v/>
      </c>
      <c r="G302" s="16">
        <f>E302-F302</f>
        <v/>
      </c>
      <c r="H302" s="7">
        <f>G302*IF($C302="Diesel",$C$2,$F$2)</f>
        <v/>
      </c>
      <c r="I302" s="7">
        <f>H302*D302</f>
        <v/>
      </c>
      <c r="J302" s="7">
        <f>SUMIFS(TERSE!$AB$2:$AB$4001,TERSE!$AZ$2:$AZ$4001,$A302,TERSE!$AV$2:$AV$4001,$C302,TERSE!$AY$2:$AY$4001,"")</f>
        <v/>
      </c>
      <c r="K302" s="7">
        <f>J302-I302</f>
        <v/>
      </c>
      <c r="L302" s="17">
        <f>SUMIFS(TERSE!$AW$2:$AW$4001,TERSE!$AZ$2:$AZ$4001,$A302,TERSE!$AV$2:$AV$4001,$C302,TERSE!$AY$2:$AY$4001,"")</f>
        <v/>
      </c>
      <c r="M302" s="2" t="inlineStr">
        <is>
          <t>1 - Gasoline</t>
        </is>
      </c>
      <c r="N302" s="2" t="inlineStr">
        <is>
          <t>line 6</t>
        </is>
      </c>
      <c r="O302" s="2">
        <f>COUNTIFS(RATES!$A:$A,$A302,RATES!$B:$B,"&lt;="&amp;MonthStart,RATES!$C:$C,"&gt;="&amp;MonthEnd)</f>
        <v/>
      </c>
    </row>
    <row r="303">
      <c r="A303" s="2" t="inlineStr">
        <is>
          <t>148TE - Ware (TSPLOST 1 &amp; 2 Exempt)</t>
        </is>
      </c>
      <c r="B303" s="2" t="inlineStr">
        <is>
          <t>WARE</t>
        </is>
      </c>
      <c r="C303" s="2" t="inlineStr">
        <is>
          <t>Diesel</t>
        </is>
      </c>
      <c r="D303" s="13">
        <f>IF($O303=1,SUMIFS(RATES!$E:$E,RATES!$A:$A,$A303,RATES!$B:$B,"&lt;="&amp;MonthStart,RATES!$C:$C,"&gt;="&amp;MonthEnd),0)</f>
        <v/>
      </c>
      <c r="E303" s="16">
        <f>ROUND(L303,0)</f>
        <v/>
      </c>
      <c r="F303" s="16">
        <f>ROUND(SUMIFS(TERSE!$AX$2:$AX$4001,TERSE!$AZ$2:$AZ$4001,$A303,TERSE!$AV$2:$AV$4001,$C303,TERSE!$AY$2:$AY$4001,""),0)</f>
        <v/>
      </c>
      <c r="G303" s="16">
        <f>E303-F303</f>
        <v/>
      </c>
      <c r="H303" s="7">
        <f>G303*IF($C303="Diesel",$C$2,$F$2)</f>
        <v/>
      </c>
      <c r="I303" s="7">
        <f>H303*D303</f>
        <v/>
      </c>
      <c r="J303" s="7">
        <f>SUMIFS(TERSE!$AB$2:$AB$4001,TERSE!$AZ$2:$AZ$4001,$A303,TERSE!$AV$2:$AV$4001,$C303,TERSE!$AY$2:$AY$4001,"")</f>
        <v/>
      </c>
      <c r="K303" s="7">
        <f>J303-I303</f>
        <v/>
      </c>
      <c r="L303" s="17">
        <f>SUMIFS(TERSE!$AW$2:$AW$4001,TERSE!$AZ$2:$AZ$4001,$A303,TERSE!$AV$2:$AV$4001,$C303,TERSE!$AY$2:$AY$4001,"")</f>
        <v/>
      </c>
      <c r="M303" s="2" t="inlineStr">
        <is>
          <t>2 - Diesel - Clear</t>
        </is>
      </c>
      <c r="N303" s="2" t="inlineStr">
        <is>
          <t>line 6</t>
        </is>
      </c>
      <c r="O303" s="2">
        <f>COUNTIFS(RATES!$A:$A,$A303,RATES!$B:$B,"&lt;="&amp;MonthStart,RATES!$C:$C,"&gt;="&amp;MonthEnd)</f>
        <v/>
      </c>
    </row>
    <row r="304">
      <c r="A304" s="2" t="inlineStr">
        <is>
          <t>148TE - Ware (TSPLOST 1 &amp; 2 Exempt)</t>
        </is>
      </c>
      <c r="B304" s="2" t="inlineStr">
        <is>
          <t>WARE</t>
        </is>
      </c>
      <c r="C304" s="2" t="inlineStr">
        <is>
          <t>Gas</t>
        </is>
      </c>
      <c r="D304" s="13">
        <f>IF($O304=1,SUMIFS(RATES!$E:$E,RATES!$A:$A,$A304,RATES!$B:$B,"&lt;="&amp;MonthStart,RATES!$C:$C,"&gt;="&amp;MonthEnd),0)</f>
        <v/>
      </c>
      <c r="E304" s="16">
        <f>ROUND(L304,0)</f>
        <v/>
      </c>
      <c r="F304" s="16">
        <f>ROUND(SUMIFS(TERSE!$AX$2:$AX$4001,TERSE!$AZ$2:$AZ$4001,$A304,TERSE!$AV$2:$AV$4001,$C304,TERSE!$AY$2:$AY$4001,""),0)</f>
        <v/>
      </c>
      <c r="G304" s="16">
        <f>E304-F304</f>
        <v/>
      </c>
      <c r="H304" s="7">
        <f>G304*IF($C304="Diesel",$C$2,$F$2)</f>
        <v/>
      </c>
      <c r="I304" s="7">
        <f>H304*D304</f>
        <v/>
      </c>
      <c r="J304" s="7">
        <f>SUMIFS(TERSE!$AB$2:$AB$4001,TERSE!$AZ$2:$AZ$4001,$A304,TERSE!$AV$2:$AV$4001,$C304,TERSE!$AY$2:$AY$4001,"")</f>
        <v/>
      </c>
      <c r="K304" s="7">
        <f>J304-I304</f>
        <v/>
      </c>
      <c r="L304" s="17">
        <f>SUMIFS(TERSE!$AW$2:$AW$4001,TERSE!$AZ$2:$AZ$4001,$A304,TERSE!$AV$2:$AV$4001,$C304,TERSE!$AY$2:$AY$4001,"")</f>
        <v/>
      </c>
      <c r="M304" s="2" t="inlineStr">
        <is>
          <t>1 - Gasoline</t>
        </is>
      </c>
      <c r="N304" s="2" t="inlineStr">
        <is>
          <t>line 6</t>
        </is>
      </c>
      <c r="O304" s="2">
        <f>COUNTIFS(RATES!$A:$A,$A304,RATES!$B:$B,"&lt;="&amp;MonthStart,RATES!$C:$C,"&gt;="&amp;MonthEnd)</f>
        <v/>
      </c>
    </row>
    <row r="305">
      <c r="A305" s="2" t="inlineStr">
        <is>
          <t>149TE - Warren (TSPLOST Exempt)</t>
        </is>
      </c>
      <c r="B305" s="2" t="inlineStr">
        <is>
          <t>WARREN</t>
        </is>
      </c>
      <c r="C305" s="2" t="inlineStr">
        <is>
          <t>Diesel</t>
        </is>
      </c>
      <c r="D305" s="13">
        <f>IF($O305=1,SUMIFS(RATES!$E:$E,RATES!$A:$A,$A305,RATES!$B:$B,"&lt;="&amp;MonthStart,RATES!$C:$C,"&gt;="&amp;MonthEnd),0)</f>
        <v/>
      </c>
      <c r="E305" s="16">
        <f>ROUND(L305,0)</f>
        <v/>
      </c>
      <c r="F305" s="16">
        <f>ROUND(SUMIFS(TERSE!$AX$2:$AX$4001,TERSE!$AZ$2:$AZ$4001,$A305,TERSE!$AV$2:$AV$4001,$C305,TERSE!$AY$2:$AY$4001,""),0)</f>
        <v/>
      </c>
      <c r="G305" s="16">
        <f>E305-F305</f>
        <v/>
      </c>
      <c r="H305" s="7">
        <f>G305*IF($C305="Diesel",$C$2,$F$2)</f>
        <v/>
      </c>
      <c r="I305" s="7">
        <f>H305*D305</f>
        <v/>
      </c>
      <c r="J305" s="7">
        <f>SUMIFS(TERSE!$AB$2:$AB$4001,TERSE!$AZ$2:$AZ$4001,$A305,TERSE!$AV$2:$AV$4001,$C305,TERSE!$AY$2:$AY$4001,"")</f>
        <v/>
      </c>
      <c r="K305" s="7">
        <f>J305-I305</f>
        <v/>
      </c>
      <c r="L305" s="17">
        <f>SUMIFS(TERSE!$AW$2:$AW$4001,TERSE!$AZ$2:$AZ$4001,$A305,TERSE!$AV$2:$AV$4001,$C305,TERSE!$AY$2:$AY$4001,"")</f>
        <v/>
      </c>
      <c r="M305" s="2" t="inlineStr">
        <is>
          <t>2 - Diesel - Clear</t>
        </is>
      </c>
      <c r="N305" s="2" t="inlineStr">
        <is>
          <t>line 6</t>
        </is>
      </c>
      <c r="O305" s="2">
        <f>COUNTIFS(RATES!$A:$A,$A305,RATES!$B:$B,"&lt;="&amp;MonthStart,RATES!$C:$C,"&gt;="&amp;MonthEnd)</f>
        <v/>
      </c>
    </row>
    <row r="306">
      <c r="A306" s="2" t="inlineStr">
        <is>
          <t>149TE - Warren (TSPLOST Exempt)</t>
        </is>
      </c>
      <c r="B306" s="2" t="inlineStr">
        <is>
          <t>WARREN</t>
        </is>
      </c>
      <c r="C306" s="2" t="inlineStr">
        <is>
          <t>Gas</t>
        </is>
      </c>
      <c r="D306" s="13">
        <f>IF($O306=1,SUMIFS(RATES!$E:$E,RATES!$A:$A,$A306,RATES!$B:$B,"&lt;="&amp;MonthStart,RATES!$C:$C,"&gt;="&amp;MonthEnd),0)</f>
        <v/>
      </c>
      <c r="E306" s="16">
        <f>ROUND(L306,0)</f>
        <v/>
      </c>
      <c r="F306" s="16">
        <f>ROUND(SUMIFS(TERSE!$AX$2:$AX$4001,TERSE!$AZ$2:$AZ$4001,$A306,TERSE!$AV$2:$AV$4001,$C306,TERSE!$AY$2:$AY$4001,""),0)</f>
        <v/>
      </c>
      <c r="G306" s="16">
        <f>E306-F306</f>
        <v/>
      </c>
      <c r="H306" s="7">
        <f>G306*IF($C306="Diesel",$C$2,$F$2)</f>
        <v/>
      </c>
      <c r="I306" s="7">
        <f>H306*D306</f>
        <v/>
      </c>
      <c r="J306" s="7">
        <f>SUMIFS(TERSE!$AB$2:$AB$4001,TERSE!$AZ$2:$AZ$4001,$A306,TERSE!$AV$2:$AV$4001,$C306,TERSE!$AY$2:$AY$4001,"")</f>
        <v/>
      </c>
      <c r="K306" s="7">
        <f>J306-I306</f>
        <v/>
      </c>
      <c r="L306" s="17">
        <f>SUMIFS(TERSE!$AW$2:$AW$4001,TERSE!$AZ$2:$AZ$4001,$A306,TERSE!$AV$2:$AV$4001,$C306,TERSE!$AY$2:$AY$4001,"")</f>
        <v/>
      </c>
      <c r="M306" s="2" t="inlineStr">
        <is>
          <t>1 - Gasoline</t>
        </is>
      </c>
      <c r="N306" s="2" t="inlineStr">
        <is>
          <t>line 6</t>
        </is>
      </c>
      <c r="O306" s="2">
        <f>COUNTIFS(RATES!$A:$A,$A306,RATES!$B:$B,"&lt;="&amp;MonthStart,RATES!$C:$C,"&gt;="&amp;MonthEnd)</f>
        <v/>
      </c>
    </row>
    <row r="307">
      <c r="A307" s="2" t="inlineStr">
        <is>
          <t>150TE - Washington (TSPLOST Exempt)</t>
        </is>
      </c>
      <c r="B307" s="2" t="inlineStr">
        <is>
          <t>WASHINGTON</t>
        </is>
      </c>
      <c r="C307" s="2" t="inlineStr">
        <is>
          <t>Diesel</t>
        </is>
      </c>
      <c r="D307" s="13">
        <f>IF($O307=1,SUMIFS(RATES!$E:$E,RATES!$A:$A,$A307,RATES!$B:$B,"&lt;="&amp;MonthStart,RATES!$C:$C,"&gt;="&amp;MonthEnd),0)</f>
        <v/>
      </c>
      <c r="E307" s="16">
        <f>ROUND(L307,0)</f>
        <v/>
      </c>
      <c r="F307" s="16">
        <f>ROUND(SUMIFS(TERSE!$AX$2:$AX$4001,TERSE!$AZ$2:$AZ$4001,$A307,TERSE!$AV$2:$AV$4001,$C307,TERSE!$AY$2:$AY$4001,""),0)</f>
        <v/>
      </c>
      <c r="G307" s="16">
        <f>E307-F307</f>
        <v/>
      </c>
      <c r="H307" s="7">
        <f>G307*IF($C307="Diesel",$C$2,$F$2)</f>
        <v/>
      </c>
      <c r="I307" s="7">
        <f>H307*D307</f>
        <v/>
      </c>
      <c r="J307" s="7">
        <f>SUMIFS(TERSE!$AB$2:$AB$4001,TERSE!$AZ$2:$AZ$4001,$A307,TERSE!$AV$2:$AV$4001,$C307,TERSE!$AY$2:$AY$4001,"")</f>
        <v/>
      </c>
      <c r="K307" s="7">
        <f>J307-I307</f>
        <v/>
      </c>
      <c r="L307" s="17">
        <f>SUMIFS(TERSE!$AW$2:$AW$4001,TERSE!$AZ$2:$AZ$4001,$A307,TERSE!$AV$2:$AV$4001,$C307,TERSE!$AY$2:$AY$4001,"")</f>
        <v/>
      </c>
      <c r="M307" s="2" t="inlineStr">
        <is>
          <t>2 - Diesel - Clear</t>
        </is>
      </c>
      <c r="N307" s="2" t="inlineStr">
        <is>
          <t>line 6</t>
        </is>
      </c>
      <c r="O307" s="2">
        <f>COUNTIFS(RATES!$A:$A,$A307,RATES!$B:$B,"&lt;="&amp;MonthStart,RATES!$C:$C,"&gt;="&amp;MonthEnd)</f>
        <v/>
      </c>
    </row>
    <row r="308">
      <c r="A308" s="2" t="inlineStr">
        <is>
          <t>150TE - Washington (TSPLOST Exempt)</t>
        </is>
      </c>
      <c r="B308" s="2" t="inlineStr">
        <is>
          <t>WASHINGTON</t>
        </is>
      </c>
      <c r="C308" s="2" t="inlineStr">
        <is>
          <t>Gas</t>
        </is>
      </c>
      <c r="D308" s="13">
        <f>IF($O308=1,SUMIFS(RATES!$E:$E,RATES!$A:$A,$A308,RATES!$B:$B,"&lt;="&amp;MonthStart,RATES!$C:$C,"&gt;="&amp;MonthEnd),0)</f>
        <v/>
      </c>
      <c r="E308" s="16">
        <f>ROUND(L308,0)</f>
        <v/>
      </c>
      <c r="F308" s="16">
        <f>ROUND(SUMIFS(TERSE!$AX$2:$AX$4001,TERSE!$AZ$2:$AZ$4001,$A308,TERSE!$AV$2:$AV$4001,$C308,TERSE!$AY$2:$AY$4001,""),0)</f>
        <v/>
      </c>
      <c r="G308" s="16">
        <f>E308-F308</f>
        <v/>
      </c>
      <c r="H308" s="7">
        <f>G308*IF($C308="Diesel",$C$2,$F$2)</f>
        <v/>
      </c>
      <c r="I308" s="7">
        <f>H308*D308</f>
        <v/>
      </c>
      <c r="J308" s="7">
        <f>SUMIFS(TERSE!$AB$2:$AB$4001,TERSE!$AZ$2:$AZ$4001,$A308,TERSE!$AV$2:$AV$4001,$C308,TERSE!$AY$2:$AY$4001,"")</f>
        <v/>
      </c>
      <c r="K308" s="7">
        <f>J308-I308</f>
        <v/>
      </c>
      <c r="L308" s="17">
        <f>SUMIFS(TERSE!$AW$2:$AW$4001,TERSE!$AZ$2:$AZ$4001,$A308,TERSE!$AV$2:$AV$4001,$C308,TERSE!$AY$2:$AY$4001,"")</f>
        <v/>
      </c>
      <c r="M308" s="2" t="inlineStr">
        <is>
          <t>1 - Gasoline</t>
        </is>
      </c>
      <c r="N308" s="2" t="inlineStr">
        <is>
          <t>line 6</t>
        </is>
      </c>
      <c r="O308" s="2">
        <f>COUNTIFS(RATES!$A:$A,$A308,RATES!$B:$B,"&lt;="&amp;MonthStart,RATES!$C:$C,"&gt;="&amp;MonthEnd)</f>
        <v/>
      </c>
    </row>
    <row r="309">
      <c r="A309" s="2" t="inlineStr">
        <is>
          <t>151TE - Wayne (TSPLOST Exempt)</t>
        </is>
      </c>
      <c r="B309" s="2" t="inlineStr">
        <is>
          <t>WAYNE</t>
        </is>
      </c>
      <c r="C309" s="2" t="inlineStr">
        <is>
          <t>Diesel</t>
        </is>
      </c>
      <c r="D309" s="13">
        <f>IF($O309=1,SUMIFS(RATES!$E:$E,RATES!$A:$A,$A309,RATES!$B:$B,"&lt;="&amp;MonthStart,RATES!$C:$C,"&gt;="&amp;MonthEnd),0)</f>
        <v/>
      </c>
      <c r="E309" s="16">
        <f>ROUND(L309,0)</f>
        <v/>
      </c>
      <c r="F309" s="16">
        <f>ROUND(SUMIFS(TERSE!$AX$2:$AX$4001,TERSE!$AZ$2:$AZ$4001,$A309,TERSE!$AV$2:$AV$4001,$C309,TERSE!$AY$2:$AY$4001,""),0)</f>
        <v/>
      </c>
      <c r="G309" s="16">
        <f>E309-F309</f>
        <v/>
      </c>
      <c r="H309" s="7">
        <f>G309*IF($C309="Diesel",$C$2,$F$2)</f>
        <v/>
      </c>
      <c r="I309" s="7">
        <f>H309*D309</f>
        <v/>
      </c>
      <c r="J309" s="7">
        <f>SUMIFS(TERSE!$AB$2:$AB$4001,TERSE!$AZ$2:$AZ$4001,$A309,TERSE!$AV$2:$AV$4001,$C309,TERSE!$AY$2:$AY$4001,"")</f>
        <v/>
      </c>
      <c r="K309" s="7">
        <f>J309-I309</f>
        <v/>
      </c>
      <c r="L309" s="17">
        <f>SUMIFS(TERSE!$AW$2:$AW$4001,TERSE!$AZ$2:$AZ$4001,$A309,TERSE!$AV$2:$AV$4001,$C309,TERSE!$AY$2:$AY$4001,"")</f>
        <v/>
      </c>
      <c r="M309" s="2" t="inlineStr">
        <is>
          <t>2 - Diesel - Clear</t>
        </is>
      </c>
      <c r="N309" s="2" t="inlineStr">
        <is>
          <t>line 6</t>
        </is>
      </c>
      <c r="O309" s="2">
        <f>COUNTIFS(RATES!$A:$A,$A309,RATES!$B:$B,"&lt;="&amp;MonthStart,RATES!$C:$C,"&gt;="&amp;MonthEnd)</f>
        <v/>
      </c>
    </row>
    <row r="310">
      <c r="A310" s="2" t="inlineStr">
        <is>
          <t>151TE - Wayne (TSPLOST Exempt)</t>
        </is>
      </c>
      <c r="B310" s="2" t="inlineStr">
        <is>
          <t>WAYNE</t>
        </is>
      </c>
      <c r="C310" s="2" t="inlineStr">
        <is>
          <t>Gas</t>
        </is>
      </c>
      <c r="D310" s="13">
        <f>IF($O310=1,SUMIFS(RATES!$E:$E,RATES!$A:$A,$A310,RATES!$B:$B,"&lt;="&amp;MonthStart,RATES!$C:$C,"&gt;="&amp;MonthEnd),0)</f>
        <v/>
      </c>
      <c r="E310" s="16">
        <f>ROUND(L310,0)</f>
        <v/>
      </c>
      <c r="F310" s="16">
        <f>ROUND(SUMIFS(TERSE!$AX$2:$AX$4001,TERSE!$AZ$2:$AZ$4001,$A310,TERSE!$AV$2:$AV$4001,$C310,TERSE!$AY$2:$AY$4001,""),0)</f>
        <v/>
      </c>
      <c r="G310" s="16">
        <f>E310-F310</f>
        <v/>
      </c>
      <c r="H310" s="7">
        <f>G310*IF($C310="Diesel",$C$2,$F$2)</f>
        <v/>
      </c>
      <c r="I310" s="7">
        <f>H310*D310</f>
        <v/>
      </c>
      <c r="J310" s="7">
        <f>SUMIFS(TERSE!$AB$2:$AB$4001,TERSE!$AZ$2:$AZ$4001,$A310,TERSE!$AV$2:$AV$4001,$C310,TERSE!$AY$2:$AY$4001,"")</f>
        <v/>
      </c>
      <c r="K310" s="7">
        <f>J310-I310</f>
        <v/>
      </c>
      <c r="L310" s="17">
        <f>SUMIFS(TERSE!$AW$2:$AW$4001,TERSE!$AZ$2:$AZ$4001,$A310,TERSE!$AV$2:$AV$4001,$C310,TERSE!$AY$2:$AY$4001,"")</f>
        <v/>
      </c>
      <c r="M310" s="2" t="inlineStr">
        <is>
          <t>1 - Gasoline</t>
        </is>
      </c>
      <c r="N310" s="2" t="inlineStr">
        <is>
          <t>line 6</t>
        </is>
      </c>
      <c r="O310" s="2">
        <f>COUNTIFS(RATES!$A:$A,$A310,RATES!$B:$B,"&lt;="&amp;MonthStart,RATES!$C:$C,"&gt;="&amp;MonthEnd)</f>
        <v/>
      </c>
    </row>
    <row r="311">
      <c r="A311" s="2" t="inlineStr">
        <is>
          <t>152TE - Webster (TSPLOST Exempt)</t>
        </is>
      </c>
      <c r="B311" s="2" t="inlineStr">
        <is>
          <t>WEBSTER</t>
        </is>
      </c>
      <c r="C311" s="2" t="inlineStr">
        <is>
          <t>Diesel</t>
        </is>
      </c>
      <c r="D311" s="13">
        <f>IF($O311=1,SUMIFS(RATES!$E:$E,RATES!$A:$A,$A311,RATES!$B:$B,"&lt;="&amp;MonthStart,RATES!$C:$C,"&gt;="&amp;MonthEnd),0)</f>
        <v/>
      </c>
      <c r="E311" s="16">
        <f>ROUND(L311,0)</f>
        <v/>
      </c>
      <c r="F311" s="16">
        <f>ROUND(SUMIFS(TERSE!$AX$2:$AX$4001,TERSE!$AZ$2:$AZ$4001,$A311,TERSE!$AV$2:$AV$4001,$C311,TERSE!$AY$2:$AY$4001,""),0)</f>
        <v/>
      </c>
      <c r="G311" s="16">
        <f>E311-F311</f>
        <v/>
      </c>
      <c r="H311" s="7">
        <f>G311*IF($C311="Diesel",$C$2,$F$2)</f>
        <v/>
      </c>
      <c r="I311" s="7">
        <f>H311*D311</f>
        <v/>
      </c>
      <c r="J311" s="7">
        <f>SUMIFS(TERSE!$AB$2:$AB$4001,TERSE!$AZ$2:$AZ$4001,$A311,TERSE!$AV$2:$AV$4001,$C311,TERSE!$AY$2:$AY$4001,"")</f>
        <v/>
      </c>
      <c r="K311" s="7">
        <f>J311-I311</f>
        <v/>
      </c>
      <c r="L311" s="17">
        <f>SUMIFS(TERSE!$AW$2:$AW$4001,TERSE!$AZ$2:$AZ$4001,$A311,TERSE!$AV$2:$AV$4001,$C311,TERSE!$AY$2:$AY$4001,"")</f>
        <v/>
      </c>
      <c r="M311" s="2" t="inlineStr">
        <is>
          <t>2 - Diesel - Clear</t>
        </is>
      </c>
      <c r="N311" s="2" t="inlineStr">
        <is>
          <t>line 6</t>
        </is>
      </c>
      <c r="O311" s="2">
        <f>COUNTIFS(RATES!$A:$A,$A311,RATES!$B:$B,"&lt;="&amp;MonthStart,RATES!$C:$C,"&gt;="&amp;MonthEnd)</f>
        <v/>
      </c>
    </row>
    <row r="312">
      <c r="A312" s="2" t="inlineStr">
        <is>
          <t>152TE - Webster (TSPLOST Exempt)</t>
        </is>
      </c>
      <c r="B312" s="2" t="inlineStr">
        <is>
          <t>WEBSTER</t>
        </is>
      </c>
      <c r="C312" s="2" t="inlineStr">
        <is>
          <t>Gas</t>
        </is>
      </c>
      <c r="D312" s="13">
        <f>IF($O312=1,SUMIFS(RATES!$E:$E,RATES!$A:$A,$A312,RATES!$B:$B,"&lt;="&amp;MonthStart,RATES!$C:$C,"&gt;="&amp;MonthEnd),0)</f>
        <v/>
      </c>
      <c r="E312" s="16">
        <f>ROUND(L312,0)</f>
        <v/>
      </c>
      <c r="F312" s="16">
        <f>ROUND(SUMIFS(TERSE!$AX$2:$AX$4001,TERSE!$AZ$2:$AZ$4001,$A312,TERSE!$AV$2:$AV$4001,$C312,TERSE!$AY$2:$AY$4001,""),0)</f>
        <v/>
      </c>
      <c r="G312" s="16">
        <f>E312-F312</f>
        <v/>
      </c>
      <c r="H312" s="7">
        <f>G312*IF($C312="Diesel",$C$2,$F$2)</f>
        <v/>
      </c>
      <c r="I312" s="7">
        <f>H312*D312</f>
        <v/>
      </c>
      <c r="J312" s="7">
        <f>SUMIFS(TERSE!$AB$2:$AB$4001,TERSE!$AZ$2:$AZ$4001,$A312,TERSE!$AV$2:$AV$4001,$C312,TERSE!$AY$2:$AY$4001,"")</f>
        <v/>
      </c>
      <c r="K312" s="7">
        <f>J312-I312</f>
        <v/>
      </c>
      <c r="L312" s="17">
        <f>SUMIFS(TERSE!$AW$2:$AW$4001,TERSE!$AZ$2:$AZ$4001,$A312,TERSE!$AV$2:$AV$4001,$C312,TERSE!$AY$2:$AY$4001,"")</f>
        <v/>
      </c>
      <c r="M312" s="2" t="inlineStr">
        <is>
          <t>1 - Gasoline</t>
        </is>
      </c>
      <c r="N312" s="2" t="inlineStr">
        <is>
          <t>line 6</t>
        </is>
      </c>
      <c r="O312" s="2">
        <f>COUNTIFS(RATES!$A:$A,$A312,RATES!$B:$B,"&lt;="&amp;MonthStart,RATES!$C:$C,"&gt;="&amp;MonthEnd)</f>
        <v/>
      </c>
    </row>
    <row r="313">
      <c r="A313" s="2" t="inlineStr">
        <is>
          <t>153TE - Wheeler (TSPLOST Exempt)</t>
        </is>
      </c>
      <c r="B313" s="2" t="inlineStr">
        <is>
          <t>WHEELER</t>
        </is>
      </c>
      <c r="C313" s="2" t="inlineStr">
        <is>
          <t>Diesel</t>
        </is>
      </c>
      <c r="D313" s="13">
        <f>IF($O313=1,SUMIFS(RATES!$E:$E,RATES!$A:$A,$A313,RATES!$B:$B,"&lt;="&amp;MonthStart,RATES!$C:$C,"&gt;="&amp;MonthEnd),0)</f>
        <v/>
      </c>
      <c r="E313" s="16">
        <f>ROUND(L313,0)</f>
        <v/>
      </c>
      <c r="F313" s="16">
        <f>ROUND(SUMIFS(TERSE!$AX$2:$AX$4001,TERSE!$AZ$2:$AZ$4001,$A313,TERSE!$AV$2:$AV$4001,$C313,TERSE!$AY$2:$AY$4001,""),0)</f>
        <v/>
      </c>
      <c r="G313" s="16">
        <f>E313-F313</f>
        <v/>
      </c>
      <c r="H313" s="7">
        <f>G313*IF($C313="Diesel",$C$2,$F$2)</f>
        <v/>
      </c>
      <c r="I313" s="7">
        <f>H313*D313</f>
        <v/>
      </c>
      <c r="J313" s="7">
        <f>SUMIFS(TERSE!$AB$2:$AB$4001,TERSE!$AZ$2:$AZ$4001,$A313,TERSE!$AV$2:$AV$4001,$C313,TERSE!$AY$2:$AY$4001,"")</f>
        <v/>
      </c>
      <c r="K313" s="7">
        <f>J313-I313</f>
        <v/>
      </c>
      <c r="L313" s="17">
        <f>SUMIFS(TERSE!$AW$2:$AW$4001,TERSE!$AZ$2:$AZ$4001,$A313,TERSE!$AV$2:$AV$4001,$C313,TERSE!$AY$2:$AY$4001,"")</f>
        <v/>
      </c>
      <c r="M313" s="2" t="inlineStr">
        <is>
          <t>2 - Diesel - Clear</t>
        </is>
      </c>
      <c r="N313" s="2" t="inlineStr">
        <is>
          <t>line 6</t>
        </is>
      </c>
      <c r="O313" s="2">
        <f>COUNTIFS(RATES!$A:$A,$A313,RATES!$B:$B,"&lt;="&amp;MonthStart,RATES!$C:$C,"&gt;="&amp;MonthEnd)</f>
        <v/>
      </c>
    </row>
    <row r="314">
      <c r="A314" s="2" t="inlineStr">
        <is>
          <t>153TE - Wheeler (TSPLOST Exempt)</t>
        </is>
      </c>
      <c r="B314" s="2" t="inlineStr">
        <is>
          <t>WHEELER</t>
        </is>
      </c>
      <c r="C314" s="2" t="inlineStr">
        <is>
          <t>Gas</t>
        </is>
      </c>
      <c r="D314" s="13">
        <f>IF($O314=1,SUMIFS(RATES!$E:$E,RATES!$A:$A,$A314,RATES!$B:$B,"&lt;="&amp;MonthStart,RATES!$C:$C,"&gt;="&amp;MonthEnd),0)</f>
        <v/>
      </c>
      <c r="E314" s="16">
        <f>ROUND(L314,0)</f>
        <v/>
      </c>
      <c r="F314" s="16">
        <f>ROUND(SUMIFS(TERSE!$AX$2:$AX$4001,TERSE!$AZ$2:$AZ$4001,$A314,TERSE!$AV$2:$AV$4001,$C314,TERSE!$AY$2:$AY$4001,""),0)</f>
        <v/>
      </c>
      <c r="G314" s="16">
        <f>E314-F314</f>
        <v/>
      </c>
      <c r="H314" s="7">
        <f>G314*IF($C314="Diesel",$C$2,$F$2)</f>
        <v/>
      </c>
      <c r="I314" s="7">
        <f>H314*D314</f>
        <v/>
      </c>
      <c r="J314" s="7">
        <f>SUMIFS(TERSE!$AB$2:$AB$4001,TERSE!$AZ$2:$AZ$4001,$A314,TERSE!$AV$2:$AV$4001,$C314,TERSE!$AY$2:$AY$4001,"")</f>
        <v/>
      </c>
      <c r="K314" s="7">
        <f>J314-I314</f>
        <v/>
      </c>
      <c r="L314" s="17">
        <f>SUMIFS(TERSE!$AW$2:$AW$4001,TERSE!$AZ$2:$AZ$4001,$A314,TERSE!$AV$2:$AV$4001,$C314,TERSE!$AY$2:$AY$4001,"")</f>
        <v/>
      </c>
      <c r="M314" s="2" t="inlineStr">
        <is>
          <t>1 - Gasoline</t>
        </is>
      </c>
      <c r="N314" s="2" t="inlineStr">
        <is>
          <t>line 6</t>
        </is>
      </c>
      <c r="O314" s="2">
        <f>COUNTIFS(RATES!$A:$A,$A314,RATES!$B:$B,"&lt;="&amp;MonthStart,RATES!$C:$C,"&gt;="&amp;MonthEnd)</f>
        <v/>
      </c>
    </row>
    <row r="315">
      <c r="A315" s="2" t="inlineStr">
        <is>
          <t>154 - White</t>
        </is>
      </c>
      <c r="B315" s="2" t="inlineStr">
        <is>
          <t>WHITE</t>
        </is>
      </c>
      <c r="C315" s="2" t="inlineStr">
        <is>
          <t>Diesel</t>
        </is>
      </c>
      <c r="D315" s="13">
        <f>IF($O315=1,SUMIFS(RATES!$E:$E,RATES!$A:$A,$A315,RATES!$B:$B,"&lt;="&amp;MonthStart,RATES!$C:$C,"&gt;="&amp;MonthEnd),0)</f>
        <v/>
      </c>
      <c r="E315" s="16">
        <f>ROUND(L315,0)</f>
        <v/>
      </c>
      <c r="F315" s="16">
        <f>ROUND(SUMIFS(TERSE!$AX$2:$AX$4001,TERSE!$AZ$2:$AZ$4001,$A315,TERSE!$AV$2:$AV$4001,$C315,TERSE!$AY$2:$AY$4001,""),0)</f>
        <v/>
      </c>
      <c r="G315" s="16">
        <f>E315-F315</f>
        <v/>
      </c>
      <c r="H315" s="7">
        <f>G315*IF($C315="Diesel",$C$2,$F$2)</f>
        <v/>
      </c>
      <c r="I315" s="7">
        <f>H315*D315</f>
        <v/>
      </c>
      <c r="J315" s="7">
        <f>SUMIFS(TERSE!$AB$2:$AB$4001,TERSE!$AZ$2:$AZ$4001,$A315,TERSE!$AV$2:$AV$4001,$C315,TERSE!$AY$2:$AY$4001,"")</f>
        <v/>
      </c>
      <c r="K315" s="7">
        <f>J315-I315</f>
        <v/>
      </c>
      <c r="L315" s="17">
        <f>SUMIFS(TERSE!$AW$2:$AW$4001,TERSE!$AZ$2:$AZ$4001,$A315,TERSE!$AV$2:$AV$4001,$C315,TERSE!$AY$2:$AY$4001,"")</f>
        <v/>
      </c>
      <c r="M315" s="2" t="inlineStr">
        <is>
          <t>2 - Diesel - Clear</t>
        </is>
      </c>
      <c r="N315" s="2" t="inlineStr">
        <is>
          <t>line 6</t>
        </is>
      </c>
      <c r="O315" s="2">
        <f>COUNTIFS(RATES!$A:$A,$A315,RATES!$B:$B,"&lt;="&amp;MonthStart,RATES!$C:$C,"&gt;="&amp;MonthEnd)</f>
        <v/>
      </c>
    </row>
    <row r="316">
      <c r="A316" s="2" t="inlineStr">
        <is>
          <t>154 - White</t>
        </is>
      </c>
      <c r="B316" s="2" t="inlineStr">
        <is>
          <t>WHITE</t>
        </is>
      </c>
      <c r="C316" s="2" t="inlineStr">
        <is>
          <t>Gas</t>
        </is>
      </c>
      <c r="D316" s="13">
        <f>IF($O316=1,SUMIFS(RATES!$E:$E,RATES!$A:$A,$A316,RATES!$B:$B,"&lt;="&amp;MonthStart,RATES!$C:$C,"&gt;="&amp;MonthEnd),0)</f>
        <v/>
      </c>
      <c r="E316" s="16">
        <f>ROUND(L316,0)</f>
        <v/>
      </c>
      <c r="F316" s="16">
        <f>ROUND(SUMIFS(TERSE!$AX$2:$AX$4001,TERSE!$AZ$2:$AZ$4001,$A316,TERSE!$AV$2:$AV$4001,$C316,TERSE!$AY$2:$AY$4001,""),0)</f>
        <v/>
      </c>
      <c r="G316" s="16">
        <f>E316-F316</f>
        <v/>
      </c>
      <c r="H316" s="7">
        <f>G316*IF($C316="Diesel",$C$2,$F$2)</f>
        <v/>
      </c>
      <c r="I316" s="7">
        <f>H316*D316</f>
        <v/>
      </c>
      <c r="J316" s="7">
        <f>SUMIFS(TERSE!$AB$2:$AB$4001,TERSE!$AZ$2:$AZ$4001,$A316,TERSE!$AV$2:$AV$4001,$C316,TERSE!$AY$2:$AY$4001,"")</f>
        <v/>
      </c>
      <c r="K316" s="7">
        <f>J316-I316</f>
        <v/>
      </c>
      <c r="L316" s="17">
        <f>SUMIFS(TERSE!$AW$2:$AW$4001,TERSE!$AZ$2:$AZ$4001,$A316,TERSE!$AV$2:$AV$4001,$C316,TERSE!$AY$2:$AY$4001,"")</f>
        <v/>
      </c>
      <c r="M316" s="2" t="inlineStr">
        <is>
          <t>1 - Gasoline</t>
        </is>
      </c>
      <c r="N316" s="2" t="inlineStr">
        <is>
          <t>line 6</t>
        </is>
      </c>
      <c r="O316" s="2">
        <f>COUNTIFS(RATES!$A:$A,$A316,RATES!$B:$B,"&lt;="&amp;MonthStart,RATES!$C:$C,"&gt;="&amp;MonthEnd)</f>
        <v/>
      </c>
    </row>
    <row r="317">
      <c r="A317" s="2" t="inlineStr">
        <is>
          <t>155 - Whitfield</t>
        </is>
      </c>
      <c r="B317" s="2" t="inlineStr">
        <is>
          <t>WHITFIELD</t>
        </is>
      </c>
      <c r="C317" s="2" t="inlineStr">
        <is>
          <t>Diesel</t>
        </is>
      </c>
      <c r="D317" s="13">
        <f>IF($O317=1,SUMIFS(RATES!$E:$E,RATES!$A:$A,$A317,RATES!$B:$B,"&lt;="&amp;MonthStart,RATES!$C:$C,"&gt;="&amp;MonthEnd),0)</f>
        <v/>
      </c>
      <c r="E317" s="16">
        <f>ROUND(L317,0)</f>
        <v/>
      </c>
      <c r="F317" s="16">
        <f>ROUND(SUMIFS(TERSE!$AX$2:$AX$4001,TERSE!$AZ$2:$AZ$4001,$A317,TERSE!$AV$2:$AV$4001,$C317,TERSE!$AY$2:$AY$4001,""),0)</f>
        <v/>
      </c>
      <c r="G317" s="16">
        <f>E317-F317</f>
        <v/>
      </c>
      <c r="H317" s="7">
        <f>G317*IF($C317="Diesel",$C$2,$F$2)</f>
        <v/>
      </c>
      <c r="I317" s="7">
        <f>H317*D317</f>
        <v/>
      </c>
      <c r="J317" s="7">
        <f>SUMIFS(TERSE!$AB$2:$AB$4001,TERSE!$AZ$2:$AZ$4001,$A317,TERSE!$AV$2:$AV$4001,$C317,TERSE!$AY$2:$AY$4001,"")</f>
        <v/>
      </c>
      <c r="K317" s="7">
        <f>J317-I317</f>
        <v/>
      </c>
      <c r="L317" s="17">
        <f>SUMIFS(TERSE!$AW$2:$AW$4001,TERSE!$AZ$2:$AZ$4001,$A317,TERSE!$AV$2:$AV$4001,$C317,TERSE!$AY$2:$AY$4001,"")</f>
        <v/>
      </c>
      <c r="M317" s="2" t="inlineStr">
        <is>
          <t>2 - Diesel - Clear</t>
        </is>
      </c>
      <c r="N317" s="2" t="inlineStr">
        <is>
          <t>line 6</t>
        </is>
      </c>
      <c r="O317" s="2">
        <f>COUNTIFS(RATES!$A:$A,$A317,RATES!$B:$B,"&lt;="&amp;MonthStart,RATES!$C:$C,"&gt;="&amp;MonthEnd)</f>
        <v/>
      </c>
    </row>
    <row r="318">
      <c r="A318" s="2" t="inlineStr">
        <is>
          <t>155 - Whitfield</t>
        </is>
      </c>
      <c r="B318" s="2" t="inlineStr">
        <is>
          <t>WHITFIELD</t>
        </is>
      </c>
      <c r="C318" s="2" t="inlineStr">
        <is>
          <t>Gas</t>
        </is>
      </c>
      <c r="D318" s="13">
        <f>IF($O318=1,SUMIFS(RATES!$E:$E,RATES!$A:$A,$A318,RATES!$B:$B,"&lt;="&amp;MonthStart,RATES!$C:$C,"&gt;="&amp;MonthEnd),0)</f>
        <v/>
      </c>
      <c r="E318" s="16">
        <f>ROUND(L318,0)</f>
        <v/>
      </c>
      <c r="F318" s="16">
        <f>ROUND(SUMIFS(TERSE!$AX$2:$AX$4001,TERSE!$AZ$2:$AZ$4001,$A318,TERSE!$AV$2:$AV$4001,$C318,TERSE!$AY$2:$AY$4001,""),0)</f>
        <v/>
      </c>
      <c r="G318" s="16">
        <f>E318-F318</f>
        <v/>
      </c>
      <c r="H318" s="7">
        <f>G318*IF($C318="Diesel",$C$2,$F$2)</f>
        <v/>
      </c>
      <c r="I318" s="7">
        <f>H318*D318</f>
        <v/>
      </c>
      <c r="J318" s="7">
        <f>SUMIFS(TERSE!$AB$2:$AB$4001,TERSE!$AZ$2:$AZ$4001,$A318,TERSE!$AV$2:$AV$4001,$C318,TERSE!$AY$2:$AY$4001,"")</f>
        <v/>
      </c>
      <c r="K318" s="7">
        <f>J318-I318</f>
        <v/>
      </c>
      <c r="L318" s="17">
        <f>SUMIFS(TERSE!$AW$2:$AW$4001,TERSE!$AZ$2:$AZ$4001,$A318,TERSE!$AV$2:$AV$4001,$C318,TERSE!$AY$2:$AY$4001,"")</f>
        <v/>
      </c>
      <c r="M318" s="2" t="inlineStr">
        <is>
          <t>1 - Gasoline</t>
        </is>
      </c>
      <c r="N318" s="2" t="inlineStr">
        <is>
          <t>line 6</t>
        </is>
      </c>
      <c r="O318" s="2">
        <f>COUNTIFS(RATES!$A:$A,$A318,RATES!$B:$B,"&lt;="&amp;MonthStart,RATES!$C:$C,"&gt;="&amp;MonthEnd)</f>
        <v/>
      </c>
    </row>
    <row r="319">
      <c r="A319" s="2" t="inlineStr">
        <is>
          <t>156TE - Wilcox (TSPLOST Exempt)</t>
        </is>
      </c>
      <c r="B319" s="2" t="inlineStr">
        <is>
          <t>WILCOX</t>
        </is>
      </c>
      <c r="C319" s="2" t="inlineStr">
        <is>
          <t>Diesel</t>
        </is>
      </c>
      <c r="D319" s="13">
        <f>IF($O319=1,SUMIFS(RATES!$E:$E,RATES!$A:$A,$A319,RATES!$B:$B,"&lt;="&amp;MonthStart,RATES!$C:$C,"&gt;="&amp;MonthEnd),0)</f>
        <v/>
      </c>
      <c r="E319" s="16">
        <f>ROUND(L319,0)</f>
        <v/>
      </c>
      <c r="F319" s="16">
        <f>ROUND(SUMIFS(TERSE!$AX$2:$AX$4001,TERSE!$AZ$2:$AZ$4001,$A319,TERSE!$AV$2:$AV$4001,$C319,TERSE!$AY$2:$AY$4001,""),0)</f>
        <v/>
      </c>
      <c r="G319" s="16">
        <f>E319-F319</f>
        <v/>
      </c>
      <c r="H319" s="7">
        <f>G319*IF($C319="Diesel",$C$2,$F$2)</f>
        <v/>
      </c>
      <c r="I319" s="7">
        <f>H319*D319</f>
        <v/>
      </c>
      <c r="J319" s="7">
        <f>SUMIFS(TERSE!$AB$2:$AB$4001,TERSE!$AZ$2:$AZ$4001,$A319,TERSE!$AV$2:$AV$4001,$C319,TERSE!$AY$2:$AY$4001,"")</f>
        <v/>
      </c>
      <c r="K319" s="7">
        <f>J319-I319</f>
        <v/>
      </c>
      <c r="L319" s="17">
        <f>SUMIFS(TERSE!$AW$2:$AW$4001,TERSE!$AZ$2:$AZ$4001,$A319,TERSE!$AV$2:$AV$4001,$C319,TERSE!$AY$2:$AY$4001,"")</f>
        <v/>
      </c>
      <c r="M319" s="2" t="inlineStr">
        <is>
          <t>2 - Diesel - Clear</t>
        </is>
      </c>
      <c r="N319" s="2" t="inlineStr">
        <is>
          <t>line 6</t>
        </is>
      </c>
      <c r="O319" s="2">
        <f>COUNTIFS(RATES!$A:$A,$A319,RATES!$B:$B,"&lt;="&amp;MonthStart,RATES!$C:$C,"&gt;="&amp;MonthEnd)</f>
        <v/>
      </c>
    </row>
    <row r="320">
      <c r="A320" s="2" t="inlineStr">
        <is>
          <t>156TE - Wilcox (TSPLOST Exempt)</t>
        </is>
      </c>
      <c r="B320" s="2" t="inlineStr">
        <is>
          <t>WILCOX</t>
        </is>
      </c>
      <c r="C320" s="2" t="inlineStr">
        <is>
          <t>Gas</t>
        </is>
      </c>
      <c r="D320" s="13">
        <f>IF($O320=1,SUMIFS(RATES!$E:$E,RATES!$A:$A,$A320,RATES!$B:$B,"&lt;="&amp;MonthStart,RATES!$C:$C,"&gt;="&amp;MonthEnd),0)</f>
        <v/>
      </c>
      <c r="E320" s="16">
        <f>ROUND(L320,0)</f>
        <v/>
      </c>
      <c r="F320" s="16">
        <f>ROUND(SUMIFS(TERSE!$AX$2:$AX$4001,TERSE!$AZ$2:$AZ$4001,$A320,TERSE!$AV$2:$AV$4001,$C320,TERSE!$AY$2:$AY$4001,""),0)</f>
        <v/>
      </c>
      <c r="G320" s="16">
        <f>E320-F320</f>
        <v/>
      </c>
      <c r="H320" s="7">
        <f>G320*IF($C320="Diesel",$C$2,$F$2)</f>
        <v/>
      </c>
      <c r="I320" s="7">
        <f>H320*D320</f>
        <v/>
      </c>
      <c r="J320" s="7">
        <f>SUMIFS(TERSE!$AB$2:$AB$4001,TERSE!$AZ$2:$AZ$4001,$A320,TERSE!$AV$2:$AV$4001,$C320,TERSE!$AY$2:$AY$4001,"")</f>
        <v/>
      </c>
      <c r="K320" s="7">
        <f>J320-I320</f>
        <v/>
      </c>
      <c r="L320" s="17">
        <f>SUMIFS(TERSE!$AW$2:$AW$4001,TERSE!$AZ$2:$AZ$4001,$A320,TERSE!$AV$2:$AV$4001,$C320,TERSE!$AY$2:$AY$4001,"")</f>
        <v/>
      </c>
      <c r="M320" s="2" t="inlineStr">
        <is>
          <t>1 - Gasoline</t>
        </is>
      </c>
      <c r="N320" s="2" t="inlineStr">
        <is>
          <t>line 6</t>
        </is>
      </c>
      <c r="O320" s="2">
        <f>COUNTIFS(RATES!$A:$A,$A320,RATES!$B:$B,"&lt;="&amp;MonthStart,RATES!$C:$C,"&gt;="&amp;MonthEnd)</f>
        <v/>
      </c>
    </row>
    <row r="321">
      <c r="A321" s="2" t="inlineStr">
        <is>
          <t>157TE - Wilkes (TSPLOST Exempt)</t>
        </is>
      </c>
      <c r="B321" s="2" t="inlineStr">
        <is>
          <t>WILKES</t>
        </is>
      </c>
      <c r="C321" s="2" t="inlineStr">
        <is>
          <t>Diesel</t>
        </is>
      </c>
      <c r="D321" s="13">
        <f>IF($O321=1,SUMIFS(RATES!$E:$E,RATES!$A:$A,$A321,RATES!$B:$B,"&lt;="&amp;MonthStart,RATES!$C:$C,"&gt;="&amp;MonthEnd),0)</f>
        <v/>
      </c>
      <c r="E321" s="16">
        <f>ROUND(L321,0)</f>
        <v/>
      </c>
      <c r="F321" s="16">
        <f>ROUND(SUMIFS(TERSE!$AX$2:$AX$4001,TERSE!$AZ$2:$AZ$4001,$A321,TERSE!$AV$2:$AV$4001,$C321,TERSE!$AY$2:$AY$4001,""),0)</f>
        <v/>
      </c>
      <c r="G321" s="16">
        <f>E321-F321</f>
        <v/>
      </c>
      <c r="H321" s="7">
        <f>G321*IF($C321="Diesel",$C$2,$F$2)</f>
        <v/>
      </c>
      <c r="I321" s="7">
        <f>H321*D321</f>
        <v/>
      </c>
      <c r="J321" s="7">
        <f>SUMIFS(TERSE!$AB$2:$AB$4001,TERSE!$AZ$2:$AZ$4001,$A321,TERSE!$AV$2:$AV$4001,$C321,TERSE!$AY$2:$AY$4001,"")</f>
        <v/>
      </c>
      <c r="K321" s="7">
        <f>J321-I321</f>
        <v/>
      </c>
      <c r="L321" s="17">
        <f>SUMIFS(TERSE!$AW$2:$AW$4001,TERSE!$AZ$2:$AZ$4001,$A321,TERSE!$AV$2:$AV$4001,$C321,TERSE!$AY$2:$AY$4001,"")</f>
        <v/>
      </c>
      <c r="M321" s="2" t="inlineStr">
        <is>
          <t>2 - Diesel - Clear</t>
        </is>
      </c>
      <c r="N321" s="2" t="inlineStr">
        <is>
          <t>line 6</t>
        </is>
      </c>
      <c r="O321" s="2">
        <f>COUNTIFS(RATES!$A:$A,$A321,RATES!$B:$B,"&lt;="&amp;MonthStart,RATES!$C:$C,"&gt;="&amp;MonthEnd)</f>
        <v/>
      </c>
    </row>
    <row r="322">
      <c r="A322" s="2" t="inlineStr">
        <is>
          <t>157TE - Wilkes (TSPLOST Exempt)</t>
        </is>
      </c>
      <c r="B322" s="2" t="inlineStr">
        <is>
          <t>WILKES</t>
        </is>
      </c>
      <c r="C322" s="2" t="inlineStr">
        <is>
          <t>Gas</t>
        </is>
      </c>
      <c r="D322" s="13">
        <f>IF($O322=1,SUMIFS(RATES!$E:$E,RATES!$A:$A,$A322,RATES!$B:$B,"&lt;="&amp;MonthStart,RATES!$C:$C,"&gt;="&amp;MonthEnd),0)</f>
        <v/>
      </c>
      <c r="E322" s="16">
        <f>ROUND(L322,0)</f>
        <v/>
      </c>
      <c r="F322" s="16">
        <f>ROUND(SUMIFS(TERSE!$AX$2:$AX$4001,TERSE!$AZ$2:$AZ$4001,$A322,TERSE!$AV$2:$AV$4001,$C322,TERSE!$AY$2:$AY$4001,""),0)</f>
        <v/>
      </c>
      <c r="G322" s="16">
        <f>E322-F322</f>
        <v/>
      </c>
      <c r="H322" s="7">
        <f>G322*IF($C322="Diesel",$C$2,$F$2)</f>
        <v/>
      </c>
      <c r="I322" s="7">
        <f>H322*D322</f>
        <v/>
      </c>
      <c r="J322" s="7">
        <f>SUMIFS(TERSE!$AB$2:$AB$4001,TERSE!$AZ$2:$AZ$4001,$A322,TERSE!$AV$2:$AV$4001,$C322,TERSE!$AY$2:$AY$4001,"")</f>
        <v/>
      </c>
      <c r="K322" s="7">
        <f>J322-I322</f>
        <v/>
      </c>
      <c r="L322" s="17">
        <f>SUMIFS(TERSE!$AW$2:$AW$4001,TERSE!$AZ$2:$AZ$4001,$A322,TERSE!$AV$2:$AV$4001,$C322,TERSE!$AY$2:$AY$4001,"")</f>
        <v/>
      </c>
      <c r="M322" s="2" t="inlineStr">
        <is>
          <t>1 - Gasoline</t>
        </is>
      </c>
      <c r="N322" s="2" t="inlineStr">
        <is>
          <t>line 6</t>
        </is>
      </c>
      <c r="O322" s="2">
        <f>COUNTIFS(RATES!$A:$A,$A322,RATES!$B:$B,"&lt;="&amp;MonthStart,RATES!$C:$C,"&gt;="&amp;MonthEnd)</f>
        <v/>
      </c>
    </row>
    <row r="323">
      <c r="A323" s="2" t="inlineStr">
        <is>
          <t>158 - Wilkinson</t>
        </is>
      </c>
      <c r="B323" s="2" t="inlineStr">
        <is>
          <t>WILKINSON</t>
        </is>
      </c>
      <c r="C323" s="2" t="inlineStr">
        <is>
          <t>Diesel</t>
        </is>
      </c>
      <c r="D323" s="13">
        <f>IF($O323=1,SUMIFS(RATES!$E:$E,RATES!$A:$A,$A323,RATES!$B:$B,"&lt;="&amp;MonthStart,RATES!$C:$C,"&gt;="&amp;MonthEnd),0)</f>
        <v/>
      </c>
      <c r="E323" s="16">
        <f>ROUND(L323,0)</f>
        <v/>
      </c>
      <c r="F323" s="16">
        <f>ROUND(SUMIFS(TERSE!$AX$2:$AX$4001,TERSE!$AZ$2:$AZ$4001,$A323,TERSE!$AV$2:$AV$4001,$C323,TERSE!$AY$2:$AY$4001,""),0)</f>
        <v/>
      </c>
      <c r="G323" s="16">
        <f>E323-F323</f>
        <v/>
      </c>
      <c r="H323" s="7">
        <f>G323*IF($C323="Diesel",$C$2,$F$2)</f>
        <v/>
      </c>
      <c r="I323" s="7">
        <f>H323*D323</f>
        <v/>
      </c>
      <c r="J323" s="7">
        <f>SUMIFS(TERSE!$AB$2:$AB$4001,TERSE!$AZ$2:$AZ$4001,$A323,TERSE!$AV$2:$AV$4001,$C323,TERSE!$AY$2:$AY$4001,"")</f>
        <v/>
      </c>
      <c r="K323" s="7">
        <f>J323-I323</f>
        <v/>
      </c>
      <c r="L323" s="17">
        <f>SUMIFS(TERSE!$AW$2:$AW$4001,TERSE!$AZ$2:$AZ$4001,$A323,TERSE!$AV$2:$AV$4001,$C323,TERSE!$AY$2:$AY$4001,"")</f>
        <v/>
      </c>
      <c r="M323" s="2" t="inlineStr">
        <is>
          <t>2 - Diesel - Clear</t>
        </is>
      </c>
      <c r="N323" s="2" t="inlineStr">
        <is>
          <t>line 6</t>
        </is>
      </c>
      <c r="O323" s="2">
        <f>COUNTIFS(RATES!$A:$A,$A323,RATES!$B:$B,"&lt;="&amp;MonthStart,RATES!$C:$C,"&gt;="&amp;MonthEnd)</f>
        <v/>
      </c>
    </row>
    <row r="324">
      <c r="A324" s="2" t="inlineStr">
        <is>
          <t>158 - Wilkinson</t>
        </is>
      </c>
      <c r="B324" s="2" t="inlineStr">
        <is>
          <t>WILKINSON</t>
        </is>
      </c>
      <c r="C324" s="2" t="inlineStr">
        <is>
          <t>Gas</t>
        </is>
      </c>
      <c r="D324" s="13">
        <f>IF($O324=1,SUMIFS(RATES!$E:$E,RATES!$A:$A,$A324,RATES!$B:$B,"&lt;="&amp;MonthStart,RATES!$C:$C,"&gt;="&amp;MonthEnd),0)</f>
        <v/>
      </c>
      <c r="E324" s="16">
        <f>ROUND(L324,0)</f>
        <v/>
      </c>
      <c r="F324" s="16">
        <f>ROUND(SUMIFS(TERSE!$AX$2:$AX$4001,TERSE!$AZ$2:$AZ$4001,$A324,TERSE!$AV$2:$AV$4001,$C324,TERSE!$AY$2:$AY$4001,""),0)</f>
        <v/>
      </c>
      <c r="G324" s="16">
        <f>E324-F324</f>
        <v/>
      </c>
      <c r="H324" s="7">
        <f>G324*IF($C324="Diesel",$C$2,$F$2)</f>
        <v/>
      </c>
      <c r="I324" s="7">
        <f>H324*D324</f>
        <v/>
      </c>
      <c r="J324" s="7">
        <f>SUMIFS(TERSE!$AB$2:$AB$4001,TERSE!$AZ$2:$AZ$4001,$A324,TERSE!$AV$2:$AV$4001,$C324,TERSE!$AY$2:$AY$4001,"")</f>
        <v/>
      </c>
      <c r="K324" s="7">
        <f>J324-I324</f>
        <v/>
      </c>
      <c r="L324" s="17">
        <f>SUMIFS(TERSE!$AW$2:$AW$4001,TERSE!$AZ$2:$AZ$4001,$A324,TERSE!$AV$2:$AV$4001,$C324,TERSE!$AY$2:$AY$4001,"")</f>
        <v/>
      </c>
      <c r="M324" s="2" t="inlineStr">
        <is>
          <t>1 - Gasoline</t>
        </is>
      </c>
      <c r="N324" s="2" t="inlineStr">
        <is>
          <t>line 6</t>
        </is>
      </c>
      <c r="O324" s="2">
        <f>COUNTIFS(RATES!$A:$A,$A324,RATES!$B:$B,"&lt;="&amp;MonthStart,RATES!$C:$C,"&gt;="&amp;MonthEnd)</f>
        <v/>
      </c>
    </row>
    <row r="325">
      <c r="A325" s="2" t="inlineStr">
        <is>
          <t>159TE - Worth (TSPLOST Exempt)</t>
        </is>
      </c>
      <c r="B325" s="2" t="inlineStr">
        <is>
          <t>WORTH</t>
        </is>
      </c>
      <c r="C325" s="2" t="inlineStr">
        <is>
          <t>Diesel</t>
        </is>
      </c>
      <c r="D325" s="13">
        <f>IF($O325=1,SUMIFS(RATES!$E:$E,RATES!$A:$A,$A325,RATES!$B:$B,"&lt;="&amp;MonthStart,RATES!$C:$C,"&gt;="&amp;MonthEnd),0)</f>
        <v/>
      </c>
      <c r="E325" s="16">
        <f>ROUND(L325,0)</f>
        <v/>
      </c>
      <c r="F325" s="16">
        <f>ROUND(SUMIFS(TERSE!$AX$2:$AX$4001,TERSE!$AZ$2:$AZ$4001,$A325,TERSE!$AV$2:$AV$4001,$C325,TERSE!$AY$2:$AY$4001,""),0)</f>
        <v/>
      </c>
      <c r="G325" s="16">
        <f>E325-F325</f>
        <v/>
      </c>
      <c r="H325" s="7">
        <f>G325*IF($C325="Diesel",$C$2,$F$2)</f>
        <v/>
      </c>
      <c r="I325" s="7">
        <f>H325*D325</f>
        <v/>
      </c>
      <c r="J325" s="7">
        <f>SUMIFS(TERSE!$AB$2:$AB$4001,TERSE!$AZ$2:$AZ$4001,$A325,TERSE!$AV$2:$AV$4001,$C325,TERSE!$AY$2:$AY$4001,"")</f>
        <v/>
      </c>
      <c r="K325" s="7">
        <f>J325-I325</f>
        <v/>
      </c>
      <c r="L325" s="17">
        <f>SUMIFS(TERSE!$AW$2:$AW$4001,TERSE!$AZ$2:$AZ$4001,$A325,TERSE!$AV$2:$AV$4001,$C325,TERSE!$AY$2:$AY$4001,"")</f>
        <v/>
      </c>
      <c r="M325" s="2" t="inlineStr">
        <is>
          <t>2 - Diesel - Clear</t>
        </is>
      </c>
      <c r="N325" s="2" t="inlineStr">
        <is>
          <t>line 6</t>
        </is>
      </c>
      <c r="O325" s="2">
        <f>COUNTIFS(RATES!$A:$A,$A325,RATES!$B:$B,"&lt;="&amp;MonthStart,RATES!$C:$C,"&gt;="&amp;MonthEnd)</f>
        <v/>
      </c>
    </row>
    <row r="326">
      <c r="A326" s="2" t="inlineStr">
        <is>
          <t>159TE - Worth (TSPLOST Exempt)</t>
        </is>
      </c>
      <c r="B326" s="2" t="inlineStr">
        <is>
          <t>WORTH</t>
        </is>
      </c>
      <c r="C326" s="2" t="inlineStr">
        <is>
          <t>Gas</t>
        </is>
      </c>
      <c r="D326" s="13">
        <f>IF($O326=1,SUMIFS(RATES!$E:$E,RATES!$A:$A,$A326,RATES!$B:$B,"&lt;="&amp;MonthStart,RATES!$C:$C,"&gt;="&amp;MonthEnd),0)</f>
        <v/>
      </c>
      <c r="E326" s="16">
        <f>ROUND(L326,0)</f>
        <v/>
      </c>
      <c r="F326" s="16">
        <f>ROUND(SUMIFS(TERSE!$AX$2:$AX$4001,TERSE!$AZ$2:$AZ$4001,$A326,TERSE!$AV$2:$AV$4001,$C326,TERSE!$AY$2:$AY$4001,""),0)</f>
        <v/>
      </c>
      <c r="G326" s="16">
        <f>E326-F326</f>
        <v/>
      </c>
      <c r="H326" s="7">
        <f>G326*IF($C326="Diesel",$C$2,$F$2)</f>
        <v/>
      </c>
      <c r="I326" s="7">
        <f>H326*D326</f>
        <v/>
      </c>
      <c r="J326" s="7">
        <f>SUMIFS(TERSE!$AB$2:$AB$4001,TERSE!$AZ$2:$AZ$4001,$A326,TERSE!$AV$2:$AV$4001,$C326,TERSE!$AY$2:$AY$4001,"")</f>
        <v/>
      </c>
      <c r="K326" s="7">
        <f>J326-I326</f>
        <v/>
      </c>
      <c r="L326" s="17">
        <f>SUMIFS(TERSE!$AW$2:$AW$4001,TERSE!$AZ$2:$AZ$4001,$A326,TERSE!$AV$2:$AV$4001,$C326,TERSE!$AY$2:$AY$4001,"")</f>
        <v/>
      </c>
      <c r="M326" s="2" t="inlineStr">
        <is>
          <t>1 - Gasoline</t>
        </is>
      </c>
      <c r="N326" s="2" t="inlineStr">
        <is>
          <t>line 6</t>
        </is>
      </c>
      <c r="O326" s="2">
        <f>COUNTIFS(RATES!$A:$A,$A326,RATES!$B:$B,"&lt;="&amp;MonthStart,RATES!$C:$C,"&gt;="&amp;MonthEnd)</f>
        <v/>
      </c>
    </row>
    <row r="327">
      <c r="A327" s="2" t="inlineStr">
        <is>
          <t>800TE - Fulton - City of Hapeville (TSPLOST Exempt)</t>
        </is>
      </c>
      <c r="B327" s="2" t="inlineStr">
        <is>
          <t>FULTON (HAPEVILLE)</t>
        </is>
      </c>
      <c r="C327" s="2" t="inlineStr">
        <is>
          <t>Diesel</t>
        </is>
      </c>
      <c r="D327" s="13">
        <f>IF($O327=1,SUMIFS(RATES!$E:$E,RATES!$A:$A,$A327,RATES!$B:$B,"&lt;="&amp;MonthStart,RATES!$C:$C,"&gt;="&amp;MonthEnd),0)</f>
        <v/>
      </c>
      <c r="E327" s="16">
        <f>ROUND(L327,0)</f>
        <v/>
      </c>
      <c r="F327" s="16">
        <f>ROUND(SUMIFS(TERSE!$AX$2:$AX$4001,TERSE!$AZ$2:$AZ$4001,$A327,TERSE!$AV$2:$AV$4001,$C327,TERSE!$AY$2:$AY$4001,""),0)</f>
        <v/>
      </c>
      <c r="G327" s="16">
        <f>E327-F327</f>
        <v/>
      </c>
      <c r="H327" s="7">
        <f>G327*IF($C327="Diesel",$C$2,$F$2)</f>
        <v/>
      </c>
      <c r="I327" s="7">
        <f>H327*D327</f>
        <v/>
      </c>
      <c r="J327" s="7">
        <f>SUMIFS(TERSE!$AB$2:$AB$4001,TERSE!$AZ$2:$AZ$4001,$A327,TERSE!$AV$2:$AV$4001,$C327,TERSE!$AY$2:$AY$4001,"")</f>
        <v/>
      </c>
      <c r="K327" s="7">
        <f>J327-I327</f>
        <v/>
      </c>
      <c r="L327" s="17">
        <f>SUMIFS(TERSE!$AW$2:$AW$4001,TERSE!$AZ$2:$AZ$4001,$A327,TERSE!$AV$2:$AV$4001,$C327,TERSE!$AY$2:$AY$4001,"")</f>
        <v/>
      </c>
      <c r="M327" s="2" t="inlineStr">
        <is>
          <t>2 - Diesel - Clear</t>
        </is>
      </c>
      <c r="N327" s="2" t="inlineStr">
        <is>
          <t>line 6</t>
        </is>
      </c>
      <c r="O327" s="2">
        <f>COUNTIFS(RATES!$A:$A,$A327,RATES!$B:$B,"&lt;="&amp;MonthStart,RATES!$C:$C,"&gt;="&amp;MonthEnd)</f>
        <v/>
      </c>
    </row>
    <row r="328">
      <c r="A328" s="2" t="inlineStr">
        <is>
          <t>800TE - Fulton - City of Hapeville (TSPLOST Exempt)</t>
        </is>
      </c>
      <c r="B328" s="2" t="inlineStr">
        <is>
          <t>FULTON (HAPEVILLE)</t>
        </is>
      </c>
      <c r="C328" s="2" t="inlineStr">
        <is>
          <t>Gas</t>
        </is>
      </c>
      <c r="D328" s="13">
        <f>IF($O328=1,SUMIFS(RATES!$E:$E,RATES!$A:$A,$A328,RATES!$B:$B,"&lt;="&amp;MonthStart,RATES!$C:$C,"&gt;="&amp;MonthEnd),0)</f>
        <v/>
      </c>
      <c r="E328" s="16">
        <f>ROUND(L328,0)</f>
        <v/>
      </c>
      <c r="F328" s="16">
        <f>ROUND(SUMIFS(TERSE!$AX$2:$AX$4001,TERSE!$AZ$2:$AZ$4001,$A328,TERSE!$AV$2:$AV$4001,$C328,TERSE!$AY$2:$AY$4001,""),0)</f>
        <v/>
      </c>
      <c r="G328" s="16">
        <f>E328-F328</f>
        <v/>
      </c>
      <c r="H328" s="7">
        <f>G328*IF($C328="Diesel",$C$2,$F$2)</f>
        <v/>
      </c>
      <c r="I328" s="7">
        <f>H328*D328</f>
        <v/>
      </c>
      <c r="J328" s="7">
        <f>SUMIFS(TERSE!$AB$2:$AB$4001,TERSE!$AZ$2:$AZ$4001,$A328,TERSE!$AV$2:$AV$4001,$C328,TERSE!$AY$2:$AY$4001,"")</f>
        <v/>
      </c>
      <c r="K328" s="7">
        <f>J328-I328</f>
        <v/>
      </c>
      <c r="L328" s="17">
        <f>SUMIFS(TERSE!$AW$2:$AW$4001,TERSE!$AZ$2:$AZ$4001,$A328,TERSE!$AV$2:$AV$4001,$C328,TERSE!$AY$2:$AY$4001,"")</f>
        <v/>
      </c>
      <c r="M328" s="2" t="inlineStr">
        <is>
          <t>1 - Gasoline</t>
        </is>
      </c>
      <c r="N328" s="2" t="inlineStr">
        <is>
          <t>line 6</t>
        </is>
      </c>
      <c r="O328" s="2">
        <f>COUNTIFS(RATES!$A:$A,$A328,RATES!$B:$B,"&lt;="&amp;MonthStart,RATES!$C:$C,"&gt;="&amp;MonthEnd)</f>
        <v/>
      </c>
    </row>
    <row r="329">
      <c r="A329" s="2" t="inlineStr">
        <is>
          <t>801TE - Fulton - City of College Park (TSPLOST Exempt)</t>
        </is>
      </c>
      <c r="B329" s="2" t="inlineStr">
        <is>
          <t>FULTON (COLLEGE PARK)</t>
        </is>
      </c>
      <c r="C329" s="2" t="inlineStr">
        <is>
          <t>Diesel</t>
        </is>
      </c>
      <c r="D329" s="13">
        <f>IF($O329=1,SUMIFS(RATES!$E:$E,RATES!$A:$A,$A329,RATES!$B:$B,"&lt;="&amp;MonthStart,RATES!$C:$C,"&gt;="&amp;MonthEnd),0)</f>
        <v/>
      </c>
      <c r="E329" s="16">
        <f>ROUND(L329,0)</f>
        <v/>
      </c>
      <c r="F329" s="16">
        <f>ROUND(SUMIFS(TERSE!$AX$2:$AX$4001,TERSE!$AZ$2:$AZ$4001,$A329,TERSE!$AV$2:$AV$4001,$C329,TERSE!$AY$2:$AY$4001,""),0)</f>
        <v/>
      </c>
      <c r="G329" s="16">
        <f>E329-F329</f>
        <v/>
      </c>
      <c r="H329" s="7">
        <f>G329*IF($C329="Diesel",$C$2,$F$2)</f>
        <v/>
      </c>
      <c r="I329" s="7">
        <f>H329*D329</f>
        <v/>
      </c>
      <c r="J329" s="7">
        <f>SUMIFS(TERSE!$AB$2:$AB$4001,TERSE!$AZ$2:$AZ$4001,$A329,TERSE!$AV$2:$AV$4001,$C329,TERSE!$AY$2:$AY$4001,"")</f>
        <v/>
      </c>
      <c r="K329" s="7">
        <f>J329-I329</f>
        <v/>
      </c>
      <c r="L329" s="17">
        <f>SUMIFS(TERSE!$AW$2:$AW$4001,TERSE!$AZ$2:$AZ$4001,$A329,TERSE!$AV$2:$AV$4001,$C329,TERSE!$AY$2:$AY$4001,"")</f>
        <v/>
      </c>
      <c r="M329" s="2" t="inlineStr">
        <is>
          <t>2 - Diesel - Clear</t>
        </is>
      </c>
      <c r="N329" s="2" t="inlineStr">
        <is>
          <t>line 4</t>
        </is>
      </c>
      <c r="O329" s="2">
        <f>COUNTIFS(RATES!$A:$A,$A329,RATES!$B:$B,"&lt;="&amp;MonthStart,RATES!$C:$C,"&gt;="&amp;MonthEnd)</f>
        <v/>
      </c>
    </row>
    <row r="330">
      <c r="A330" s="2" t="inlineStr">
        <is>
          <t>801TE - Fulton - City of College Park (TSPLOST Exempt)</t>
        </is>
      </c>
      <c r="B330" s="2" t="inlineStr">
        <is>
          <t>FULTON (COLLEGE PARK)</t>
        </is>
      </c>
      <c r="C330" s="2" t="inlineStr">
        <is>
          <t>Gas</t>
        </is>
      </c>
      <c r="D330" s="13">
        <f>IF($O330=1,SUMIFS(RATES!$E:$E,RATES!$A:$A,$A330,RATES!$B:$B,"&lt;="&amp;MonthStart,RATES!$C:$C,"&gt;="&amp;MonthEnd),0)</f>
        <v/>
      </c>
      <c r="E330" s="16">
        <f>ROUND(L330,0)</f>
        <v/>
      </c>
      <c r="F330" s="16">
        <f>ROUND(SUMIFS(TERSE!$AX$2:$AX$4001,TERSE!$AZ$2:$AZ$4001,$A330,TERSE!$AV$2:$AV$4001,$C330,TERSE!$AY$2:$AY$4001,""),0)</f>
        <v/>
      </c>
      <c r="G330" s="16">
        <f>E330-F330</f>
        <v/>
      </c>
      <c r="H330" s="7">
        <f>G330*IF($C330="Diesel",$C$2,$F$2)</f>
        <v/>
      </c>
      <c r="I330" s="7">
        <f>H330*D330</f>
        <v/>
      </c>
      <c r="J330" s="7">
        <f>SUMIFS(TERSE!$AB$2:$AB$4001,TERSE!$AZ$2:$AZ$4001,$A330,TERSE!$AV$2:$AV$4001,$C330,TERSE!$AY$2:$AY$4001,"")</f>
        <v/>
      </c>
      <c r="K330" s="7">
        <f>J330-I330</f>
        <v/>
      </c>
      <c r="L330" s="17">
        <f>SUMIFS(TERSE!$AW$2:$AW$4001,TERSE!$AZ$2:$AZ$4001,$A330,TERSE!$AV$2:$AV$4001,$C330,TERSE!$AY$2:$AY$4001,"")</f>
        <v/>
      </c>
      <c r="M330" s="2" t="inlineStr">
        <is>
          <t>1 - Gasoline</t>
        </is>
      </c>
      <c r="N330" s="2" t="inlineStr">
        <is>
          <t>line 4</t>
        </is>
      </c>
      <c r="O330" s="2">
        <f>COUNTIFS(RATES!$A:$A,$A330,RATES!$B:$B,"&lt;="&amp;MonthStart,RATES!$C:$C,"&gt;="&amp;MonthEnd)</f>
        <v/>
      </c>
    </row>
    <row r="331">
      <c r="A331" s="2" t="inlineStr">
        <is>
          <t>802TE - Fulton - City of East Point (TSPLOST Exempt)</t>
        </is>
      </c>
      <c r="B331" s="2" t="inlineStr">
        <is>
          <t>FULTON (EAST POINT)</t>
        </is>
      </c>
      <c r="C331" s="2" t="inlineStr">
        <is>
          <t>Diesel</t>
        </is>
      </c>
      <c r="D331" s="13">
        <f>IF($O331=1,SUMIFS(RATES!$E:$E,RATES!$A:$A,$A331,RATES!$B:$B,"&lt;="&amp;MonthStart,RATES!$C:$C,"&gt;="&amp;MonthEnd),0)</f>
        <v/>
      </c>
      <c r="E331" s="16">
        <f>ROUND(L331,0)</f>
        <v/>
      </c>
      <c r="F331" s="16">
        <f>ROUND(SUMIFS(TERSE!$AX$2:$AX$4001,TERSE!$AZ$2:$AZ$4001,$A331,TERSE!$AV$2:$AV$4001,$C331,TERSE!$AY$2:$AY$4001,""),0)</f>
        <v/>
      </c>
      <c r="G331" s="16">
        <f>E331-F331</f>
        <v/>
      </c>
      <c r="H331" s="7">
        <f>G331*IF($C331="Diesel",$C$2,$F$2)</f>
        <v/>
      </c>
      <c r="I331" s="7">
        <f>H331*D331</f>
        <v/>
      </c>
      <c r="J331" s="7">
        <f>SUMIFS(TERSE!$AB$2:$AB$4001,TERSE!$AZ$2:$AZ$4001,$A331,TERSE!$AV$2:$AV$4001,$C331,TERSE!$AY$2:$AY$4001,"")</f>
        <v/>
      </c>
      <c r="K331" s="7">
        <f>J331-I331</f>
        <v/>
      </c>
      <c r="L331" s="17">
        <f>SUMIFS(TERSE!$AW$2:$AW$4001,TERSE!$AZ$2:$AZ$4001,$A331,TERSE!$AV$2:$AV$4001,$C331,TERSE!$AY$2:$AY$4001,"")</f>
        <v/>
      </c>
      <c r="M331" s="2" t="inlineStr">
        <is>
          <t>2 - Diesel - Clear</t>
        </is>
      </c>
      <c r="N331" s="2" t="inlineStr">
        <is>
          <t>line 6</t>
        </is>
      </c>
      <c r="O331" s="2">
        <f>COUNTIFS(RATES!$A:$A,$A331,RATES!$B:$B,"&lt;="&amp;MonthStart,RATES!$C:$C,"&gt;="&amp;MonthEnd)</f>
        <v/>
      </c>
    </row>
    <row r="332">
      <c r="A332" s="2" t="inlineStr">
        <is>
          <t>802TE - Fulton - City of East Point (TSPLOST Exempt)</t>
        </is>
      </c>
      <c r="B332" s="2" t="inlineStr">
        <is>
          <t>FULTON (EAST POINT)</t>
        </is>
      </c>
      <c r="C332" s="2" t="inlineStr">
        <is>
          <t>Gas</t>
        </is>
      </c>
      <c r="D332" s="13">
        <f>IF($O332=1,SUMIFS(RATES!$E:$E,RATES!$A:$A,$A332,RATES!$B:$B,"&lt;="&amp;MonthStart,RATES!$C:$C,"&gt;="&amp;MonthEnd),0)</f>
        <v/>
      </c>
      <c r="E332" s="16">
        <f>ROUND(L332,0)</f>
        <v/>
      </c>
      <c r="F332" s="16">
        <f>ROUND(SUMIFS(TERSE!$AX$2:$AX$4001,TERSE!$AZ$2:$AZ$4001,$A332,TERSE!$AV$2:$AV$4001,$C332,TERSE!$AY$2:$AY$4001,""),0)</f>
        <v/>
      </c>
      <c r="G332" s="16">
        <f>E332-F332</f>
        <v/>
      </c>
      <c r="H332" s="7">
        <f>G332*IF($C332="Diesel",$C$2,$F$2)</f>
        <v/>
      </c>
      <c r="I332" s="7">
        <f>H332*D332</f>
        <v/>
      </c>
      <c r="J332" s="7">
        <f>SUMIFS(TERSE!$AB$2:$AB$4001,TERSE!$AZ$2:$AZ$4001,$A332,TERSE!$AV$2:$AV$4001,$C332,TERSE!$AY$2:$AY$4001,"")</f>
        <v/>
      </c>
      <c r="K332" s="7">
        <f>J332-I332</f>
        <v/>
      </c>
      <c r="L332" s="17">
        <f>SUMIFS(TERSE!$AW$2:$AW$4001,TERSE!$AZ$2:$AZ$4001,$A332,TERSE!$AV$2:$AV$4001,$C332,TERSE!$AY$2:$AY$4001,"")</f>
        <v/>
      </c>
      <c r="M332" s="2" t="inlineStr">
        <is>
          <t>1 - Gasoline</t>
        </is>
      </c>
      <c r="N332" s="2" t="inlineStr">
        <is>
          <t>line 6</t>
        </is>
      </c>
      <c r="O332" s="2">
        <f>COUNTIFS(RATES!$A:$A,$A332,RATES!$B:$B,"&lt;="&amp;MonthStart,RATES!$C:$C,"&gt;="&amp;MonthEnd)</f>
        <v/>
      </c>
    </row>
    <row r="333">
      <c r="A333" s="2" t="inlineStr">
        <is>
          <t>803TE - City of Atlanta Centennial Yards (TSPLOST Exempt)</t>
        </is>
      </c>
      <c r="B333" s="2" t="inlineStr">
        <is>
          <t>ATLANTA (CENTENNIAL YARDS)</t>
        </is>
      </c>
      <c r="C333" s="2" t="inlineStr">
        <is>
          <t>Diesel</t>
        </is>
      </c>
      <c r="D333" s="13">
        <f>IF($O333=1,SUMIFS(RATES!$E:$E,RATES!$A:$A,$A333,RATES!$B:$B,"&lt;="&amp;MonthStart,RATES!$C:$C,"&gt;="&amp;MonthEnd),0)</f>
        <v/>
      </c>
      <c r="E333" s="16">
        <f>ROUND(L333,0)</f>
        <v/>
      </c>
      <c r="F333" s="16">
        <f>ROUND(SUMIFS(TERSE!$AX$2:$AX$4001,TERSE!$AZ$2:$AZ$4001,$A333,TERSE!$AV$2:$AV$4001,$C333,TERSE!$AY$2:$AY$4001,""),0)</f>
        <v/>
      </c>
      <c r="G333" s="16">
        <f>E333-F333</f>
        <v/>
      </c>
      <c r="H333" s="7">
        <f>G333*IF($C333="Diesel",$C$2,$F$2)</f>
        <v/>
      </c>
      <c r="I333" s="7">
        <f>H333*D333</f>
        <v/>
      </c>
      <c r="J333" s="7">
        <f>SUMIFS(TERSE!$AB$2:$AB$4001,TERSE!$AZ$2:$AZ$4001,$A333,TERSE!$AV$2:$AV$4001,$C333,TERSE!$AY$2:$AY$4001,"")</f>
        <v/>
      </c>
      <c r="K333" s="7">
        <f>J333-I333</f>
        <v/>
      </c>
      <c r="L333" s="17">
        <f>SUMIFS(TERSE!$AW$2:$AW$4001,TERSE!$AZ$2:$AZ$4001,$A333,TERSE!$AV$2:$AV$4001,$C333,TERSE!$AY$2:$AY$4001,"")</f>
        <v/>
      </c>
      <c r="M333" s="2" t="inlineStr">
        <is>
          <t>2 - Diesel - Clear</t>
        </is>
      </c>
      <c r="N333" s="2" t="inlineStr">
        <is>
          <t>line 6</t>
        </is>
      </c>
      <c r="O333" s="2">
        <f>COUNTIFS(RATES!$A:$A,$A333,RATES!$B:$B,"&lt;="&amp;MonthStart,RATES!$C:$C,"&gt;="&amp;MonthEnd)</f>
        <v/>
      </c>
    </row>
    <row r="334">
      <c r="A334" s="2" t="inlineStr">
        <is>
          <t>803TE - City of Atlanta Centennial Yards (TSPLOST Exempt)</t>
        </is>
      </c>
      <c r="B334" s="2" t="inlineStr">
        <is>
          <t>ATLANTA (CENTENNIAL YARDS)</t>
        </is>
      </c>
      <c r="C334" s="2" t="inlineStr">
        <is>
          <t>Gas</t>
        </is>
      </c>
      <c r="D334" s="13">
        <f>IF($O334=1,SUMIFS(RATES!$E:$E,RATES!$A:$A,$A334,RATES!$B:$B,"&lt;="&amp;MonthStart,RATES!$C:$C,"&gt;="&amp;MonthEnd),0)</f>
        <v/>
      </c>
      <c r="E334" s="16">
        <f>ROUND(L334,0)</f>
        <v/>
      </c>
      <c r="F334" s="16">
        <f>ROUND(SUMIFS(TERSE!$AX$2:$AX$4001,TERSE!$AZ$2:$AZ$4001,$A334,TERSE!$AV$2:$AV$4001,$C334,TERSE!$AY$2:$AY$4001,""),0)</f>
        <v/>
      </c>
      <c r="G334" s="16">
        <f>E334-F334</f>
        <v/>
      </c>
      <c r="H334" s="7">
        <f>G334*IF($C334="Diesel",$C$2,$F$2)</f>
        <v/>
      </c>
      <c r="I334" s="7">
        <f>H334*D334</f>
        <v/>
      </c>
      <c r="J334" s="7">
        <f>SUMIFS(TERSE!$AB$2:$AB$4001,TERSE!$AZ$2:$AZ$4001,$A334,TERSE!$AV$2:$AV$4001,$C334,TERSE!$AY$2:$AY$4001,"")</f>
        <v/>
      </c>
      <c r="K334" s="7">
        <f>J334-I334</f>
        <v/>
      </c>
      <c r="L334" s="17">
        <f>SUMIFS(TERSE!$AW$2:$AW$4001,TERSE!$AZ$2:$AZ$4001,$A334,TERSE!$AV$2:$AV$4001,$C334,TERSE!$AY$2:$AY$4001,"")</f>
        <v/>
      </c>
      <c r="M334" s="2" t="inlineStr">
        <is>
          <t>1 - Gasoline</t>
        </is>
      </c>
      <c r="N334" s="2" t="inlineStr">
        <is>
          <t>line 6</t>
        </is>
      </c>
      <c r="O334" s="2">
        <f>COUNTIFS(RATES!$A:$A,$A334,RATES!$B:$B,"&lt;="&amp;MonthStart,RATES!$C:$C,"&gt;="&amp;MonthEnd)</f>
        <v/>
      </c>
    </row>
    <row r="335">
      <c r="A335" s="2" t="inlineStr">
        <is>
          <t>804 - Clayton - City of College Park</t>
        </is>
      </c>
      <c r="B335" s="2" t="inlineStr">
        <is>
          <t>CLAYTON (COLLEGE PARK)</t>
        </is>
      </c>
      <c r="C335" s="2" t="inlineStr">
        <is>
          <t>Diesel</t>
        </is>
      </c>
      <c r="D335" s="13">
        <f>IF($O335=1,SUMIFS(RATES!$E:$E,RATES!$A:$A,$A335,RATES!$B:$B,"&lt;="&amp;MonthStart,RATES!$C:$C,"&gt;="&amp;MonthEnd),0)</f>
        <v/>
      </c>
      <c r="E335" s="16">
        <f>ROUND(L335,0)</f>
        <v/>
      </c>
      <c r="F335" s="16">
        <f>ROUND(SUMIFS(TERSE!$AX$2:$AX$4001,TERSE!$AZ$2:$AZ$4001,$A335,TERSE!$AV$2:$AV$4001,$C335,TERSE!$AY$2:$AY$4001,""),0)</f>
        <v/>
      </c>
      <c r="G335" s="16">
        <f>E335-F335</f>
        <v/>
      </c>
      <c r="H335" s="7">
        <f>G335*IF($C335="Diesel",$C$2,$F$2)</f>
        <v/>
      </c>
      <c r="I335" s="7">
        <f>H335*D335</f>
        <v/>
      </c>
      <c r="J335" s="7">
        <f>SUMIFS(TERSE!$AB$2:$AB$4001,TERSE!$AZ$2:$AZ$4001,$A335,TERSE!$AV$2:$AV$4001,$C335,TERSE!$AY$2:$AY$4001,"")</f>
        <v/>
      </c>
      <c r="K335" s="7">
        <f>J335-I335</f>
        <v/>
      </c>
      <c r="L335" s="17">
        <f>SUMIFS(TERSE!$AW$2:$AW$4001,TERSE!$AZ$2:$AZ$4001,$A335,TERSE!$AV$2:$AV$4001,$C335,TERSE!$AY$2:$AY$4001,"")</f>
        <v/>
      </c>
      <c r="M335" s="2" t="inlineStr">
        <is>
          <t>2 - Diesel - Clear</t>
        </is>
      </c>
      <c r="N335" s="2" t="inlineStr">
        <is>
          <t>line 6</t>
        </is>
      </c>
      <c r="O335" s="2">
        <f>COUNTIFS(RATES!$A:$A,$A335,RATES!$B:$B,"&lt;="&amp;MonthStart,RATES!$C:$C,"&gt;="&amp;MonthEnd)</f>
        <v/>
      </c>
    </row>
    <row r="336">
      <c r="A336" s="2" t="inlineStr">
        <is>
          <t>804 - Clayton - City of College Park</t>
        </is>
      </c>
      <c r="B336" s="2" t="inlineStr">
        <is>
          <t>CLAYTON (COLLEGE PARK)</t>
        </is>
      </c>
      <c r="C336" s="2" t="inlineStr">
        <is>
          <t>Gas</t>
        </is>
      </c>
      <c r="D336" s="13">
        <f>IF($O336=1,SUMIFS(RATES!$E:$E,RATES!$A:$A,$A336,RATES!$B:$B,"&lt;="&amp;MonthStart,RATES!$C:$C,"&gt;="&amp;MonthEnd),0)</f>
        <v/>
      </c>
      <c r="E336" s="16">
        <f>ROUND(L336,0)</f>
        <v/>
      </c>
      <c r="F336" s="16">
        <f>ROUND(SUMIFS(TERSE!$AX$2:$AX$4001,TERSE!$AZ$2:$AZ$4001,$A336,TERSE!$AV$2:$AV$4001,$C336,TERSE!$AY$2:$AY$4001,""),0)</f>
        <v/>
      </c>
      <c r="G336" s="16">
        <f>E336-F336</f>
        <v/>
      </c>
      <c r="H336" s="7">
        <f>G336*IF($C336="Diesel",$C$2,$F$2)</f>
        <v/>
      </c>
      <c r="I336" s="7">
        <f>H336*D336</f>
        <v/>
      </c>
      <c r="J336" s="7">
        <f>SUMIFS(TERSE!$AB$2:$AB$4001,TERSE!$AZ$2:$AZ$4001,$A336,TERSE!$AV$2:$AV$4001,$C336,TERSE!$AY$2:$AY$4001,"")</f>
        <v/>
      </c>
      <c r="K336" s="7">
        <f>J336-I336</f>
        <v/>
      </c>
      <c r="L336" s="17">
        <f>SUMIFS(TERSE!$AW$2:$AW$4001,TERSE!$AZ$2:$AZ$4001,$A336,TERSE!$AV$2:$AV$4001,$C336,TERSE!$AY$2:$AY$4001,"")</f>
        <v/>
      </c>
      <c r="M336" s="2" t="inlineStr">
        <is>
          <t>1 - Gasoline</t>
        </is>
      </c>
      <c r="N336" s="2" t="inlineStr">
        <is>
          <t>line 6</t>
        </is>
      </c>
      <c r="O336" s="2">
        <f>COUNTIFS(RATES!$A:$A,$A336,RATES!$B:$B,"&lt;="&amp;MonthStart,RATES!$C:$C,"&gt;="&amp;MonthEnd)</f>
        <v/>
      </c>
    </row>
    <row r="339">
      <c r="A339" s="3" t="inlineStr">
        <is>
          <t>Did every gallon land somewhere?</t>
        </is>
      </c>
    </row>
    <row r="340">
      <c r="A340" s="2" t="inlineStr">
        <is>
          <t>Gallons on this return, exact</t>
        </is>
      </c>
      <c r="E340" s="16">
        <f>L4</f>
        <v/>
      </c>
    </row>
    <row r="341">
      <c r="A341" s="2" t="inlineStr">
        <is>
          <t>Above-the-rack gallons (left off, counted on REVIEW)</t>
        </is>
      </c>
      <c r="E341" s="16">
        <f>SUMIFS(TERSE!$AW$2:$AW$4001,TERSE!$AY$2:$AY$4001,"YES")</f>
        <v/>
      </c>
    </row>
    <row r="342">
      <c r="A342" s="2" t="inlineStr">
        <is>
          <t>All on-road fuel gallons on the TERSE</t>
        </is>
      </c>
      <c r="E342" s="16">
        <f>SUM(TERSE!$AW$2:$AW$4001)</f>
        <v/>
      </c>
    </row>
    <row r="343">
      <c r="A343" s="2" t="inlineStr">
        <is>
          <t>Difference (should be zero)</t>
        </is>
      </c>
      <c r="E343" s="18">
        <f>E340+E341-E342</f>
        <v/>
      </c>
    </row>
  </sheetData>
  <conditionalFormatting sqref="A5:N336">
    <cfRule type="expression" priority="1" dxfId="2">
      <formula>AND($E5=0,ROUND($J5,2)=0)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00000"/>
    <outlinePr summaryBelow="0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4" customWidth="1" min="1" max="1"/>
    <col width="48" customWidth="1" min="2" max="2"/>
    <col width="13" customWidth="1" min="3" max="3"/>
    <col width="8" customWidth="1" min="4" max="4"/>
    <col width="13" customWidth="1" min="5" max="5"/>
    <col width="80" customWidth="1" min="6" max="6"/>
  </cols>
  <sheetData>
    <row r="1">
      <c r="A1" s="1" t="inlineStr">
        <is>
          <t>Review, anything marked LOOK needs you</t>
        </is>
      </c>
    </row>
    <row r="2">
      <c r="B2" s="3" t="inlineStr">
        <is>
          <t>Things that need a look</t>
        </is>
      </c>
      <c r="E2" s="3">
        <f>COUNTIF(D4:D34,"LOOK")</f>
        <v/>
      </c>
    </row>
    <row r="3">
      <c r="A3" s="3" t="inlineStr">
        <is>
          <t>1. Did the reports paste in the expected shape?</t>
        </is>
      </c>
      <c r="D3" s="3" t="inlineStr">
        <is>
          <t>Look?</t>
        </is>
      </c>
    </row>
    <row r="4">
      <c r="B4" s="2" t="inlineStr">
        <is>
          <t>All 14 key columns are where they should be</t>
        </is>
      </c>
      <c r="D4" s="3">
        <f>IF(COUNTIF(E5:E18,"OK")=14,"","LOOK")</f>
        <v/>
      </c>
      <c r="E4" s="3">
        <f>IF(D4="","OK","a column moved")</f>
        <v/>
      </c>
      <c r="F4" s="5" t="inlineStr">
        <is>
          <t>the checks are folded underneath; click the + on the left to open them</t>
        </is>
      </c>
    </row>
    <row r="5" hidden="1" outlineLevel="1">
      <c r="B5" s="2" t="inlineStr">
        <is>
          <t>AR SALES column H should be "Tax Name"</t>
        </is>
      </c>
      <c r="E5" s="2">
        <f>IF('AR SALES'!$H$1="Tax Name","OK","LOOK: a column moved, stop and check the paste")</f>
        <v/>
      </c>
    </row>
    <row r="6" hidden="1" outlineLevel="1">
      <c r="B6" s="2" t="inlineStr">
        <is>
          <t>AR SALES column J should be "Tax Exemption"</t>
        </is>
      </c>
      <c r="E6" s="2">
        <f>IF('AR SALES'!$J$1="Tax Exemption","OK","LOOK: a column moved, stop and check the paste")</f>
        <v/>
      </c>
    </row>
    <row r="7" hidden="1" outlineLevel="1">
      <c r="B7" s="2" t="inlineStr">
        <is>
          <t>AR SALES column L should be "Order Number"</t>
        </is>
      </c>
      <c r="E7" s="2">
        <f>IF('AR SALES'!$L$1="Order Number","OK","LOOK: a column moved, stop and check the paste")</f>
        <v/>
      </c>
    </row>
    <row r="8" hidden="1" outlineLevel="1">
      <c r="B8" s="2" t="inlineStr">
        <is>
          <t>AR SALES column S should be "County"</t>
        </is>
      </c>
      <c r="E8" s="2">
        <f>IF('AR SALES'!$S$1="County","OK","LOOK: a column moved, stop and check the paste")</f>
        <v/>
      </c>
    </row>
    <row r="9" hidden="1" outlineLevel="1">
      <c r="B9" s="2" t="inlineStr">
        <is>
          <t>AR SALES column Y should be "Taxable Sales"</t>
        </is>
      </c>
      <c r="E9" s="2">
        <f>IF('AR SALES'!$Y$1="Taxable Sales","OK","LOOK: a column moved, stop and check the paste")</f>
        <v/>
      </c>
    </row>
    <row r="10" hidden="1" outlineLevel="1">
      <c r="B10" s="2" t="inlineStr">
        <is>
          <t>AR SALES column Z should be "Tax Rate"</t>
        </is>
      </c>
      <c r="E10" s="2">
        <f>IF('AR SALES'!$Z$1="Tax Rate","OK","LOOK: a column moved, stop and check the paste")</f>
        <v/>
      </c>
    </row>
    <row r="11" hidden="1" outlineLevel="1">
      <c r="B11" s="2" t="inlineStr">
        <is>
          <t>AR SALES column AA should be "Total Sales Tax"</t>
        </is>
      </c>
      <c r="E11" s="2">
        <f>IF('AR SALES'!$AA$1="Total Sales Tax","OK","LOOK: a column moved, stop and check the paste")</f>
        <v/>
      </c>
    </row>
    <row r="12" hidden="1" outlineLevel="1">
      <c r="B12" s="2" t="inlineStr">
        <is>
          <t>TERSE column E should be "Ship To County"</t>
        </is>
      </c>
      <c r="E12" s="2">
        <f>IF(TERSE!$E$1="Ship To County","OK","LOOK: a column moved, stop and check the paste")</f>
        <v/>
      </c>
    </row>
    <row r="13" hidden="1" outlineLevel="1">
      <c r="B13" s="2" t="inlineStr">
        <is>
          <t>TERSE column F should be "Product Type"</t>
        </is>
      </c>
      <c r="E13" s="2">
        <f>IF(TERSE!$F$1="Product Type","OK","LOOK: a column moved, stop and check the paste")</f>
        <v/>
      </c>
    </row>
    <row r="14" hidden="1" outlineLevel="1">
      <c r="B14" s="2" t="inlineStr">
        <is>
          <t>TERSE column L should be "Order Number"</t>
        </is>
      </c>
      <c r="E14" s="2">
        <f>IF(TERSE!$L$1="Order Number","OK","LOOK: a column moved, stop and check the paste")</f>
        <v/>
      </c>
    </row>
    <row r="15" hidden="1" outlineLevel="1">
      <c r="B15" s="2" t="inlineStr">
        <is>
          <t>TERSE column R should be "Sold Qty"</t>
        </is>
      </c>
      <c r="E15" s="2">
        <f>IF(TERSE!$R$1="Sold Qty","OK","LOOK: a column moved, stop and check the paste")</f>
        <v/>
      </c>
    </row>
    <row r="16" hidden="1" outlineLevel="1">
      <c r="B16" s="2" t="inlineStr">
        <is>
          <t>TERSE column Z should be "Total Taxes"</t>
        </is>
      </c>
      <c r="E16" s="2">
        <f>IF(TERSE!$Z$1="Total Taxes","OK","LOOK: a column moved, stop and check the paste")</f>
        <v/>
      </c>
    </row>
    <row r="17" hidden="1" outlineLevel="1">
      <c r="B17" s="2" t="inlineStr">
        <is>
          <t>TERSE column AB should be "Total Sales Taxes"</t>
        </is>
      </c>
      <c r="E17" s="2">
        <f>IF(TERSE!$AB$1="Total Sales Taxes","OK","LOOK: a column moved, stop and check the paste")</f>
        <v/>
      </c>
    </row>
    <row r="18" hidden="1" outlineLevel="1">
      <c r="B18" s="2" t="inlineStr">
        <is>
          <t>TERSE column AE should be "Total Product Excise"</t>
        </is>
      </c>
      <c r="E18" s="2">
        <f>IF(TERSE!$AE$1="Total Product Excise","OK","LOOK: a column moved, stop and check the paste")</f>
        <v/>
      </c>
    </row>
    <row r="20">
      <c r="A20" s="3" t="inlineStr">
        <is>
          <t>2. Month health checks</t>
        </is>
      </c>
    </row>
    <row r="21">
      <c r="B21" s="2" t="inlineStr">
        <is>
          <t>Rates on RATES cover RECAP's month</t>
        </is>
      </c>
      <c r="D21" s="3">
        <f>IF(E21&lt;&gt;"yes","LOOK","")</f>
        <v/>
      </c>
      <c r="E21" s="8">
        <f>IF(AND(ISNUMBER(MonthStart),ISNUMBER(RATES!$H$2)),IF(AND(MonthStart&gt;=RATES!$H$2,MonthEnd&lt;=RATES!$I$2),"yes","no"),"no")</f>
        <v/>
      </c>
      <c r="F21" s="5" t="inlineStr">
        <is>
          <t>type the month on RECAP; then press Get rates and pick the template for the month's quarter</t>
        </is>
      </c>
    </row>
    <row r="22">
      <c r="B22" s="2" t="inlineStr">
        <is>
          <t>Off-road sales with no state code (AR)</t>
        </is>
      </c>
      <c r="D22" s="3">
        <f>IF(E22&lt;&gt;0,"LOOK","")</f>
        <v/>
      </c>
      <c r="E22" s="8">
        <f>SUMIFS('AR SALES'!$Y$2:$Y$2501,'AR SALES'!$AD$2:$AD$2501,"OFF",'AR SALES'!$AI$2:$AI$2501,"NO CODE")</f>
        <v/>
      </c>
      <c r="F22" s="5" t="inlineStr">
        <is>
          <t>filter AR SALES column AI for NO CODE; its rate area in column AH needs a row on CODES</t>
        </is>
      </c>
    </row>
    <row r="23">
      <c r="B23" s="2" t="inlineStr">
        <is>
          <t>Off-road sales that didn't land on the return</t>
        </is>
      </c>
      <c r="D23" s="3">
        <f>IF(E23&lt;&gt;0,"LOOK","")</f>
        <v/>
      </c>
      <c r="E23" s="8">
        <f>ROUND(SUMIFS('AR SALES'!$Y$2:$Y$2501,'AR SALES'!$AD$2:$AD$2501,"OFF")-'OFF ROAD RETURN'!E4,2)</f>
        <v/>
      </c>
      <c r="F23" s="5" t="inlineStr">
        <is>
          <t>the line above names them, or a code on CODES is missing from the return tab</t>
        </is>
      </c>
    </row>
    <row r="24">
      <c r="B24" s="2" t="inlineStr">
        <is>
          <t>State codes with sales but not exactly one rate</t>
        </is>
      </c>
      <c r="D24" s="3">
        <f>IF(E24&lt;&gt;0,"LOOK","")</f>
        <v/>
      </c>
      <c r="E24" s="8">
        <f>SUMPRODUCT((ROUND('OFF ROAD RETURN'!$G$5:$G$170,2)&lt;&gt;0)*('OFF ROAD RETURN'!$L$5:$L$170&lt;&gt;1))+SUMPRODUCT(('ON ROAD RETURN'!$E$5:$E$336&lt;&gt;0)*('ON ROAD RETURN'!$O$5:$O$336&lt;&gt;1))</f>
        <v/>
      </c>
      <c r="F24" s="5" t="inlineStr">
        <is>
          <t>the template has no rate, or two, for that code and month; open RATES and look the code up</t>
        </is>
      </c>
    </row>
    <row r="25">
      <c r="B25" s="2" t="inlineStr">
        <is>
          <t>AR lines charged a rate that isn't the state's</t>
        </is>
      </c>
      <c r="D25" s="3">
        <f>IF(E25&lt;&gt;0,"LOOK","")</f>
        <v/>
      </c>
      <c r="E25" s="8">
        <f>COUNTIF('AR SALES'!$AK$2:$AK$2501,"DIFFERS")</f>
        <v/>
      </c>
      <c r="F25" s="5" t="inlineStr">
        <is>
          <t>filter AR SALES column AK for DIFFERS; column AJ has the state's rate. The return uses the state's</t>
        </is>
      </c>
    </row>
    <row r="26">
      <c r="B26" s="2" t="inlineStr">
        <is>
          <t>Pipeline orders left off the returns</t>
        </is>
      </c>
      <c r="E26" s="8">
        <f>COUNTIF(TERSE!$AY$2:$AY$4001,"YES")</f>
        <v/>
      </c>
      <c r="F26" s="5" t="inlineStr">
        <is>
          <t>never a LOOK by itself; filter TERSE column AY to eyeball them</t>
        </is>
      </c>
    </row>
    <row r="27">
      <c r="B27" s="2" t="inlineStr">
        <is>
          <t>Off-road stale-tax variance, dollars of base</t>
        </is>
      </c>
      <c r="E27" s="8">
        <f>'OFF ROAD RETURN'!G174</f>
        <v/>
      </c>
      <c r="F27" s="5" t="inlineStr">
        <is>
          <t>how far off the stale orders are; the line below lights up when this isn't 0</t>
        </is>
      </c>
    </row>
    <row r="28">
      <c r="B28" s="2" t="inlineStr">
        <is>
          <t>Stale-tax rows flagged on the TERSE</t>
        </is>
      </c>
      <c r="D28" s="3">
        <f>IF(OR(E28&lt;&gt;0,ROUND(E27,2)&lt;&gt;0),"LOOK","")</f>
        <v/>
      </c>
      <c r="E28" s="8">
        <f>COUNTIF(TERSE!$BA$2:$BA$4001,"STALE")</f>
        <v/>
      </c>
      <c r="F28" s="5" t="inlineStr">
        <is>
          <t>filter TERSE column BA for STALE; small ones get filed as collected, no rebill</t>
        </is>
      </c>
    </row>
    <row r="29">
      <c r="B29" s="2" t="inlineStr">
        <is>
          <t>Untaxed fuel with no exemption reason (TERSE)</t>
        </is>
      </c>
      <c r="D29" s="3">
        <f>IF(E29&lt;&gt;0,"LOOK","")</f>
        <v/>
      </c>
      <c r="E29" s="8">
        <f>COUNTIF(TERSE!$BB$2:$BB$4001,"NO EXEMPTION")</f>
        <v/>
      </c>
      <c r="F29" s="5" t="inlineStr">
        <is>
          <t>tax may have been missed; filter TERSE column BB for NO EXEMPTION</t>
        </is>
      </c>
    </row>
    <row r="30">
      <c r="B30" s="2" t="inlineStr">
        <is>
          <t>On-road gallons with no state code (TERSE)</t>
        </is>
      </c>
      <c r="D30" s="3">
        <f>IF(ROUND(E30,1)&lt;&gt;0,"LOOK","")</f>
        <v/>
      </c>
      <c r="E30" s="8">
        <f>SUMIFS(TERSE!$AW$2:$AW$4001,TERSE!$AZ$2:$AZ$4001,"NO CODE")</f>
        <v/>
      </c>
      <c r="F30" s="5" t="inlineStr">
        <is>
          <t>filter TERSE column AZ for NO CODE; its rate area in column AU needs a row on CODES</t>
        </is>
      </c>
    </row>
    <row r="31">
      <c r="B31" s="2" t="inlineStr">
        <is>
          <t>On-road variance, collected minus calculated</t>
        </is>
      </c>
      <c r="D31" s="3">
        <f>IF(ABS(E31)&gt;=1,"LOOK","")</f>
        <v/>
      </c>
      <c r="E31" s="8">
        <f>'ON ROAD RETURN'!K4</f>
        <v/>
      </c>
      <c r="F31" s="5" t="inlineStr">
        <is>
          <t>under a dollar is rounding; a dollar or more means a wrong rate or stale tax</t>
        </is>
      </c>
    </row>
    <row r="32">
      <c r="B32" s="2" t="inlineStr">
        <is>
          <t>On-road gallons that landed nowhere</t>
        </is>
      </c>
      <c r="D32" s="3">
        <f>IF(ROUND(E32,1)&lt;&gt;0,"LOOK","")</f>
        <v/>
      </c>
      <c r="E32" s="8">
        <f>'ON ROAD RETURN'!E343</f>
        <v/>
      </c>
      <c r="F32" s="5" t="inlineStr">
        <is>
          <t>the line above names them, or the TERSE has fuel outside Georgia</t>
        </is>
      </c>
    </row>
    <row r="33">
      <c r="B33" s="2" t="inlineStr">
        <is>
          <t>Recap leftover</t>
        </is>
      </c>
      <c r="D33" s="3">
        <f>IF(ABS(E33)&gt;=1,"LOOK","")</f>
        <v/>
      </c>
      <c r="E33" s="8">
        <f>RECAP!D14</f>
        <v/>
      </c>
      <c r="F33" s="5" t="inlineStr">
        <is>
          <t>under a dollar is rounding; type the GL number first</t>
        </is>
      </c>
    </row>
  </sheetData>
  <conditionalFormatting sqref="B2:E2">
    <cfRule type="expression" priority="1" dxfId="3">
      <formula>$E$2&gt;0</formula>
    </cfRule>
    <cfRule type="expression" priority="2" dxfId="1">
      <formula>$E$2=0</formula>
    </cfRule>
  </conditionalFormatting>
  <conditionalFormatting sqref="B4:E4">
    <cfRule type="expression" priority="3" dxfId="3">
      <formula>$D$4="LOOK"</formula>
    </cfRule>
  </conditionalFormatting>
  <conditionalFormatting sqref="B21:E21">
    <cfRule type="expression" priority="4" dxfId="3">
      <formula>$D$21="LOOK"</formula>
    </cfRule>
  </conditionalFormatting>
  <conditionalFormatting sqref="B22:E22">
    <cfRule type="expression" priority="5" dxfId="3">
      <formula>$D$22="LOOK"</formula>
    </cfRule>
  </conditionalFormatting>
  <conditionalFormatting sqref="B23:E23">
    <cfRule type="expression" priority="6" dxfId="3">
      <formula>$D$23="LOOK"</formula>
    </cfRule>
  </conditionalFormatting>
  <conditionalFormatting sqref="B24:E24">
    <cfRule type="expression" priority="7" dxfId="3">
      <formula>$D$24="LOOK"</formula>
    </cfRule>
  </conditionalFormatting>
  <conditionalFormatting sqref="B25:E25">
    <cfRule type="expression" priority="8" dxfId="3">
      <formula>$D$25="LOOK"</formula>
    </cfRule>
  </conditionalFormatting>
  <conditionalFormatting sqref="B28:E28">
    <cfRule type="expression" priority="9" dxfId="3">
      <formula>$D$28="LOOK"</formula>
    </cfRule>
  </conditionalFormatting>
  <conditionalFormatting sqref="B29:E29">
    <cfRule type="expression" priority="10" dxfId="3">
      <formula>$D$29="LOOK"</formula>
    </cfRule>
  </conditionalFormatting>
  <conditionalFormatting sqref="B30:E30">
    <cfRule type="expression" priority="11" dxfId="3">
      <formula>$D$30="LOOK"</formula>
    </cfRule>
  </conditionalFormatting>
  <conditionalFormatting sqref="B31:E31">
    <cfRule type="expression" priority="12" dxfId="3">
      <formula>$D$31="LOOK"</formula>
    </cfRule>
  </conditionalFormatting>
  <conditionalFormatting sqref="B32:E32">
    <cfRule type="expression" priority="13" dxfId="3">
      <formula>$D$32="LOOK"</formula>
    </cfRule>
  </conditionalFormatting>
  <conditionalFormatting sqref="B33:E33">
    <cfRule type="expression" priority="14" dxfId="3">
      <formula>$D$33="LOOK"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472C4"/>
    <outlinePr summaryBelow="1" summaryRight="1"/>
    <pageSetUpPr/>
  </sheetPr>
  <dimension ref="A1:AK2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outlineLevel="1" width="13" customWidth="1" min="30" max="37"/>
  </cols>
  <sheetData>
    <row r="1">
      <c r="A1" s="10" t="inlineStr">
        <is>
          <t>Tax State</t>
        </is>
      </c>
      <c r="B1" s="10" t="inlineStr">
        <is>
          <t>Tax State Name</t>
        </is>
      </c>
      <c r="C1" s="10" t="inlineStr">
        <is>
          <t>Destination State</t>
        </is>
      </c>
      <c r="D1" s="10" t="inlineStr">
        <is>
          <t>Destination State Name</t>
        </is>
      </c>
      <c r="E1" s="10" t="inlineStr">
        <is>
          <t>Category</t>
        </is>
      </c>
      <c r="F1" s="10" t="inlineStr">
        <is>
          <t>Import Export</t>
        </is>
      </c>
      <c r="G1" s="10" t="inlineStr">
        <is>
          <t>Category Import Export</t>
        </is>
      </c>
      <c r="H1" s="10" t="inlineStr">
        <is>
          <t>Tax Name</t>
        </is>
      </c>
      <c r="I1" s="10" t="inlineStr">
        <is>
          <t>Tax Class</t>
        </is>
      </c>
      <c r="J1" s="10" t="inlineStr">
        <is>
          <t>Tax Exemption</t>
        </is>
      </c>
      <c r="K1" s="10" t="inlineStr">
        <is>
          <t>Invoice Date</t>
        </is>
      </c>
      <c r="L1" s="10" t="inlineStr">
        <is>
          <t>Order Number</t>
        </is>
      </c>
      <c r="M1" s="10" t="inlineStr">
        <is>
          <t>Customer Name</t>
        </is>
      </c>
      <c r="N1" s="10" t="inlineStr">
        <is>
          <t>Ship To Name</t>
        </is>
      </c>
      <c r="O1" s="10" t="inlineStr">
        <is>
          <t>Address 1</t>
        </is>
      </c>
      <c r="P1" s="10" t="inlineStr">
        <is>
          <t>Ship To City</t>
        </is>
      </c>
      <c r="Q1" s="10" t="inlineStr">
        <is>
          <t>Ship To State</t>
        </is>
      </c>
      <c r="R1" s="10" t="inlineStr">
        <is>
          <t>Ship To City State</t>
        </is>
      </c>
      <c r="S1" s="10" t="inlineStr">
        <is>
          <t>County</t>
        </is>
      </c>
      <c r="T1" s="10" t="inlineStr">
        <is>
          <t>Account Number</t>
        </is>
      </c>
      <c r="U1" s="10" t="inlineStr">
        <is>
          <t>Ship To Number</t>
        </is>
      </c>
      <c r="V1" s="10" t="inlineStr">
        <is>
          <t>Account Ship To</t>
        </is>
      </c>
      <c r="W1" s="10" t="inlineStr">
        <is>
          <t>Invoice Total</t>
        </is>
      </c>
      <c r="X1" s="10" t="inlineStr">
        <is>
          <t>Non Taxable Sales</t>
        </is>
      </c>
      <c r="Y1" s="10" t="inlineStr">
        <is>
          <t>Taxable Sales</t>
        </is>
      </c>
      <c r="Z1" s="10" t="inlineStr">
        <is>
          <t>Tax Rate</t>
        </is>
      </c>
      <c r="AA1" s="10" t="inlineStr">
        <is>
          <t>Total Sales Tax</t>
        </is>
      </c>
      <c r="AB1" s="10" t="inlineStr">
        <is>
          <t>lng Tax Class ID</t>
        </is>
      </c>
      <c r="AC1" s="10" t="inlineStr">
        <is>
          <t>cnt Tax ID</t>
        </is>
      </c>
      <c r="AD1" s="10" t="inlineStr">
        <is>
          <t>Road (helper)</t>
        </is>
      </c>
      <c r="AE1" s="10" t="inlineStr">
        <is>
          <t>On-road order key (helper)</t>
        </is>
      </c>
      <c r="AF1" s="10" t="inlineStr">
        <is>
          <t>Exempt (helper)</t>
        </is>
      </c>
      <c r="AG1" s="10" t="inlineStr">
        <is>
          <t>County on the tax line (helper)</t>
        </is>
      </c>
      <c r="AH1" s="10" t="inlineStr">
        <is>
          <t>Rate area (helper)</t>
        </is>
      </c>
      <c r="AI1" s="10" t="inlineStr">
        <is>
          <t>State code (helper)</t>
        </is>
      </c>
      <c r="AJ1" s="10" t="inlineStr">
        <is>
          <t>State's rate (helper)</t>
        </is>
      </c>
      <c r="AK1" s="10" t="inlineStr">
        <is>
          <t>Charged a different rate? (helper)</t>
        </is>
      </c>
    </row>
    <row r="2">
      <c r="AD2" s="2">
        <f>IF($L2="","",IF(ISNUMBER(SEARCH("OFF ROAD",$H2)),"OFF",IF(ISNUMBER(SEARCH("ON ROAD",$H2)),"ON","")))</f>
        <v/>
      </c>
      <c r="AE2" s="2">
        <f>IF($AD2="ON",""&amp;$L2,"")</f>
        <v/>
      </c>
      <c r="AF2" s="2">
        <f>IF($L2="","",IF($J2&lt;&gt;"","Y",""))</f>
        <v/>
      </c>
      <c r="AG2" s="2">
        <f>IF($L2="","",IFERROR(TRIM(MID($H2,4,SEARCH(" CO ",$H2)-4)),""&amp;$S2))</f>
        <v/>
      </c>
      <c r="AH2" s="2">
        <f>IF($AG2="","",IF($AG2="FULTON",IF(ISNUMBER(SEARCH("COLLEGE PARK",$H2)),"FULTON (COLLEGE PARK)",IF(ISNUMBER(SEARCH("HAPEVILLE",$H2)),"FULTON (HAPEVILLE)",IF(ISNUMBER(SEARCH("EAST POINT",$H2)),"FULTON (EAST POINT)",IF(ISNUMBER(SEARCH("ATLANTA",$H2)),"FULTON (ATL LIMITS)","FULTON")))),IF($AG2="DEKALB",IF(ISNUMBER(SEARCH("ATLANTA",$H2)),"DEKALB (ATL LIMITS)","DEKALB"),IF(AND($AG2="CLAYTON",ISNUMBER(SEARCH("COLLEGE PARK",$H2))),"CLAYTON (COLLEGE PARK)",$AG2))))</f>
        <v/>
      </c>
      <c r="AI2" s="2">
        <f>IF(OR($AH2="",$AD2=""),"",IFERROR(VLOOKUP($AH2,CODES!$A:$B,2,FALSE),"NO CODE"))</f>
        <v/>
      </c>
      <c r="AJ2" s="19">
        <f>IF(OR($AI2="",$AI2="NO CODE"),"",IF(COUNTIFS(RATES!$A:$A,$AI2,RATES!$B:$B,"&lt;="&amp;MonthStart,RATES!$C:$C,"&gt;="&amp;MonthEnd)&lt;&gt;1,"NO RATE",IF($AD2="OFF",SUMIFS(RATES!$F:$F,RATES!$A:$A,$AI2,RATES!$B:$B,"&lt;="&amp;MonthStart,RATES!$C:$C,"&gt;="&amp;MonthEnd),SUMIFS(RATES!$E:$E,RATES!$A:$A,$AI2,RATES!$B:$B,"&lt;="&amp;MonthStart,RATES!$C:$C,"&gt;="&amp;MonthEnd))))</f>
        <v/>
      </c>
      <c r="AK2" s="2">
        <f>IF(OR(NOT(ISNUMBER($AJ2)),N($AA2)=0),"",IF(ABS(N($Z2)/100-$AJ2)&gt;0.0000001,"DIFFERS",""))</f>
        <v/>
      </c>
    </row>
    <row r="3">
      <c r="AD3" s="2">
        <f>IF($L3="","",IF(ISNUMBER(SEARCH("OFF ROAD",$H3)),"OFF",IF(ISNUMBER(SEARCH("ON ROAD",$H3)),"ON","")))</f>
        <v/>
      </c>
      <c r="AE3" s="2">
        <f>IF($AD3="ON",""&amp;$L3,"")</f>
        <v/>
      </c>
      <c r="AF3" s="2">
        <f>IF($L3="","",IF($J3&lt;&gt;"","Y",""))</f>
        <v/>
      </c>
      <c r="AG3" s="2">
        <f>IF($L3="","",IFERROR(TRIM(MID($H3,4,SEARCH(" CO ",$H3)-4)),""&amp;$S3))</f>
        <v/>
      </c>
      <c r="AH3" s="2">
        <f>IF($AG3="","",IF($AG3="FULTON",IF(ISNUMBER(SEARCH("COLLEGE PARK",$H3)),"FULTON (COLLEGE PARK)",IF(ISNUMBER(SEARCH("HAPEVILLE",$H3)),"FULTON (HAPEVILLE)",IF(ISNUMBER(SEARCH("EAST POINT",$H3)),"FULTON (EAST POINT)",IF(ISNUMBER(SEARCH("ATLANTA",$H3)),"FULTON (ATL LIMITS)","FULTON")))),IF($AG3="DEKALB",IF(ISNUMBER(SEARCH("ATLANTA",$H3)),"DEKALB (ATL LIMITS)","DEKALB"),IF(AND($AG3="CLAYTON",ISNUMBER(SEARCH("COLLEGE PARK",$H3))),"CLAYTON (COLLEGE PARK)",$AG3))))</f>
        <v/>
      </c>
      <c r="AI3" s="2">
        <f>IF(OR($AH3="",$AD3=""),"",IFERROR(VLOOKUP($AH3,CODES!$A:$B,2,FALSE),"NO CODE"))</f>
        <v/>
      </c>
      <c r="AJ3" s="19">
        <f>IF(OR($AI3="",$AI3="NO CODE"),"",IF(COUNTIFS(RATES!$A:$A,$AI3,RATES!$B:$B,"&lt;="&amp;MonthStart,RATES!$C:$C,"&gt;="&amp;MonthEnd)&lt;&gt;1,"NO RATE",IF($AD3="OFF",SUMIFS(RATES!$F:$F,RATES!$A:$A,$AI3,RATES!$B:$B,"&lt;="&amp;MonthStart,RATES!$C:$C,"&gt;="&amp;MonthEnd),SUMIFS(RATES!$E:$E,RATES!$A:$A,$AI3,RATES!$B:$B,"&lt;="&amp;MonthStart,RATES!$C:$C,"&gt;="&amp;MonthEnd))))</f>
        <v/>
      </c>
      <c r="AK3" s="2">
        <f>IF(OR(NOT(ISNUMBER($AJ3)),N($AA3)=0),"",IF(ABS(N($Z3)/100-$AJ3)&gt;0.0000001,"DIFFERS",""))</f>
        <v/>
      </c>
    </row>
    <row r="4">
      <c r="AD4" s="2">
        <f>IF($L4="","",IF(ISNUMBER(SEARCH("OFF ROAD",$H4)),"OFF",IF(ISNUMBER(SEARCH("ON ROAD",$H4)),"ON","")))</f>
        <v/>
      </c>
      <c r="AE4" s="2">
        <f>IF($AD4="ON",""&amp;$L4,"")</f>
        <v/>
      </c>
      <c r="AF4" s="2">
        <f>IF($L4="","",IF($J4&lt;&gt;"","Y",""))</f>
        <v/>
      </c>
      <c r="AG4" s="2">
        <f>IF($L4="","",IFERROR(TRIM(MID($H4,4,SEARCH(" CO ",$H4)-4)),""&amp;$S4))</f>
        <v/>
      </c>
      <c r="AH4" s="2">
        <f>IF($AG4="","",IF($AG4="FULTON",IF(ISNUMBER(SEARCH("COLLEGE PARK",$H4)),"FULTON (COLLEGE PARK)",IF(ISNUMBER(SEARCH("HAPEVILLE",$H4)),"FULTON (HAPEVILLE)",IF(ISNUMBER(SEARCH("EAST POINT",$H4)),"FULTON (EAST POINT)",IF(ISNUMBER(SEARCH("ATLANTA",$H4)),"FULTON (ATL LIMITS)","FULTON")))),IF($AG4="DEKALB",IF(ISNUMBER(SEARCH("ATLANTA",$H4)),"DEKALB (ATL LIMITS)","DEKALB"),IF(AND($AG4="CLAYTON",ISNUMBER(SEARCH("COLLEGE PARK",$H4))),"CLAYTON (COLLEGE PARK)",$AG4))))</f>
        <v/>
      </c>
      <c r="AI4" s="2">
        <f>IF(OR($AH4="",$AD4=""),"",IFERROR(VLOOKUP($AH4,CODES!$A:$B,2,FALSE),"NO CODE"))</f>
        <v/>
      </c>
      <c r="AJ4" s="19">
        <f>IF(OR($AI4="",$AI4="NO CODE"),"",IF(COUNTIFS(RATES!$A:$A,$AI4,RATES!$B:$B,"&lt;="&amp;MonthStart,RATES!$C:$C,"&gt;="&amp;MonthEnd)&lt;&gt;1,"NO RATE",IF($AD4="OFF",SUMIFS(RATES!$F:$F,RATES!$A:$A,$AI4,RATES!$B:$B,"&lt;="&amp;MonthStart,RATES!$C:$C,"&gt;="&amp;MonthEnd),SUMIFS(RATES!$E:$E,RATES!$A:$A,$AI4,RATES!$B:$B,"&lt;="&amp;MonthStart,RATES!$C:$C,"&gt;="&amp;MonthEnd))))</f>
        <v/>
      </c>
      <c r="AK4" s="2">
        <f>IF(OR(NOT(ISNUMBER($AJ4)),N($AA4)=0),"",IF(ABS(N($Z4)/100-$AJ4)&gt;0.0000001,"DIFFERS",""))</f>
        <v/>
      </c>
    </row>
    <row r="5">
      <c r="AD5" s="2">
        <f>IF($L5="","",IF(ISNUMBER(SEARCH("OFF ROAD",$H5)),"OFF",IF(ISNUMBER(SEARCH("ON ROAD",$H5)),"ON","")))</f>
        <v/>
      </c>
      <c r="AE5" s="2">
        <f>IF($AD5="ON",""&amp;$L5,"")</f>
        <v/>
      </c>
      <c r="AF5" s="2">
        <f>IF($L5="","",IF($J5&lt;&gt;"","Y",""))</f>
        <v/>
      </c>
      <c r="AG5" s="2">
        <f>IF($L5="","",IFERROR(TRIM(MID($H5,4,SEARCH(" CO ",$H5)-4)),""&amp;$S5))</f>
        <v/>
      </c>
      <c r="AH5" s="2">
        <f>IF($AG5="","",IF($AG5="FULTON",IF(ISNUMBER(SEARCH("COLLEGE PARK",$H5)),"FULTON (COLLEGE PARK)",IF(ISNUMBER(SEARCH("HAPEVILLE",$H5)),"FULTON (HAPEVILLE)",IF(ISNUMBER(SEARCH("EAST POINT",$H5)),"FULTON (EAST POINT)",IF(ISNUMBER(SEARCH("ATLANTA",$H5)),"FULTON (ATL LIMITS)","FULTON")))),IF($AG5="DEKALB",IF(ISNUMBER(SEARCH("ATLANTA",$H5)),"DEKALB (ATL LIMITS)","DEKALB"),IF(AND($AG5="CLAYTON",ISNUMBER(SEARCH("COLLEGE PARK",$H5))),"CLAYTON (COLLEGE PARK)",$AG5))))</f>
        <v/>
      </c>
      <c r="AI5" s="2">
        <f>IF(OR($AH5="",$AD5=""),"",IFERROR(VLOOKUP($AH5,CODES!$A:$B,2,FALSE),"NO CODE"))</f>
        <v/>
      </c>
      <c r="AJ5" s="19">
        <f>IF(OR($AI5="",$AI5="NO CODE"),"",IF(COUNTIFS(RATES!$A:$A,$AI5,RATES!$B:$B,"&lt;="&amp;MonthStart,RATES!$C:$C,"&gt;="&amp;MonthEnd)&lt;&gt;1,"NO RATE",IF($AD5="OFF",SUMIFS(RATES!$F:$F,RATES!$A:$A,$AI5,RATES!$B:$B,"&lt;="&amp;MonthStart,RATES!$C:$C,"&gt;="&amp;MonthEnd),SUMIFS(RATES!$E:$E,RATES!$A:$A,$AI5,RATES!$B:$B,"&lt;="&amp;MonthStart,RATES!$C:$C,"&gt;="&amp;MonthEnd))))</f>
        <v/>
      </c>
      <c r="AK5" s="2">
        <f>IF(OR(NOT(ISNUMBER($AJ5)),N($AA5)=0),"",IF(ABS(N($Z5)/100-$AJ5)&gt;0.0000001,"DIFFERS",""))</f>
        <v/>
      </c>
    </row>
    <row r="6">
      <c r="AD6" s="2">
        <f>IF($L6="","",IF(ISNUMBER(SEARCH("OFF ROAD",$H6)),"OFF",IF(ISNUMBER(SEARCH("ON ROAD",$H6)),"ON","")))</f>
        <v/>
      </c>
      <c r="AE6" s="2">
        <f>IF($AD6="ON",""&amp;$L6,"")</f>
        <v/>
      </c>
      <c r="AF6" s="2">
        <f>IF($L6="","",IF($J6&lt;&gt;"","Y",""))</f>
        <v/>
      </c>
      <c r="AG6" s="2">
        <f>IF($L6="","",IFERROR(TRIM(MID($H6,4,SEARCH(" CO ",$H6)-4)),""&amp;$S6))</f>
        <v/>
      </c>
      <c r="AH6" s="2">
        <f>IF($AG6="","",IF($AG6="FULTON",IF(ISNUMBER(SEARCH("COLLEGE PARK",$H6)),"FULTON (COLLEGE PARK)",IF(ISNUMBER(SEARCH("HAPEVILLE",$H6)),"FULTON (HAPEVILLE)",IF(ISNUMBER(SEARCH("EAST POINT",$H6)),"FULTON (EAST POINT)",IF(ISNUMBER(SEARCH("ATLANTA",$H6)),"FULTON (ATL LIMITS)","FULTON")))),IF($AG6="DEKALB",IF(ISNUMBER(SEARCH("ATLANTA",$H6)),"DEKALB (ATL LIMITS)","DEKALB"),IF(AND($AG6="CLAYTON",ISNUMBER(SEARCH("COLLEGE PARK",$H6))),"CLAYTON (COLLEGE PARK)",$AG6))))</f>
        <v/>
      </c>
      <c r="AI6" s="2">
        <f>IF(OR($AH6="",$AD6=""),"",IFERROR(VLOOKUP($AH6,CODES!$A:$B,2,FALSE),"NO CODE"))</f>
        <v/>
      </c>
      <c r="AJ6" s="19">
        <f>IF(OR($AI6="",$AI6="NO CODE"),"",IF(COUNTIFS(RATES!$A:$A,$AI6,RATES!$B:$B,"&lt;="&amp;MonthStart,RATES!$C:$C,"&gt;="&amp;MonthEnd)&lt;&gt;1,"NO RATE",IF($AD6="OFF",SUMIFS(RATES!$F:$F,RATES!$A:$A,$AI6,RATES!$B:$B,"&lt;="&amp;MonthStart,RATES!$C:$C,"&gt;="&amp;MonthEnd),SUMIFS(RATES!$E:$E,RATES!$A:$A,$AI6,RATES!$B:$B,"&lt;="&amp;MonthStart,RATES!$C:$C,"&gt;="&amp;MonthEnd))))</f>
        <v/>
      </c>
      <c r="AK6" s="2">
        <f>IF(OR(NOT(ISNUMBER($AJ6)),N($AA6)=0),"",IF(ABS(N($Z6)/100-$AJ6)&gt;0.0000001,"DIFFERS",""))</f>
        <v/>
      </c>
    </row>
    <row r="7">
      <c r="AD7" s="2">
        <f>IF($L7="","",IF(ISNUMBER(SEARCH("OFF ROAD",$H7)),"OFF",IF(ISNUMBER(SEARCH("ON ROAD",$H7)),"ON","")))</f>
        <v/>
      </c>
      <c r="AE7" s="2">
        <f>IF($AD7="ON",""&amp;$L7,"")</f>
        <v/>
      </c>
      <c r="AF7" s="2">
        <f>IF($L7="","",IF($J7&lt;&gt;"","Y",""))</f>
        <v/>
      </c>
      <c r="AG7" s="2">
        <f>IF($L7="","",IFERROR(TRIM(MID($H7,4,SEARCH(" CO ",$H7)-4)),""&amp;$S7))</f>
        <v/>
      </c>
      <c r="AH7" s="2">
        <f>IF($AG7="","",IF($AG7="FULTON",IF(ISNUMBER(SEARCH("COLLEGE PARK",$H7)),"FULTON (COLLEGE PARK)",IF(ISNUMBER(SEARCH("HAPEVILLE",$H7)),"FULTON (HAPEVILLE)",IF(ISNUMBER(SEARCH("EAST POINT",$H7)),"FULTON (EAST POINT)",IF(ISNUMBER(SEARCH("ATLANTA",$H7)),"FULTON (ATL LIMITS)","FULTON")))),IF($AG7="DEKALB",IF(ISNUMBER(SEARCH("ATLANTA",$H7)),"DEKALB (ATL LIMITS)","DEKALB"),IF(AND($AG7="CLAYTON",ISNUMBER(SEARCH("COLLEGE PARK",$H7))),"CLAYTON (COLLEGE PARK)",$AG7))))</f>
        <v/>
      </c>
      <c r="AI7" s="2">
        <f>IF(OR($AH7="",$AD7=""),"",IFERROR(VLOOKUP($AH7,CODES!$A:$B,2,FALSE),"NO CODE"))</f>
        <v/>
      </c>
      <c r="AJ7" s="19">
        <f>IF(OR($AI7="",$AI7="NO CODE"),"",IF(COUNTIFS(RATES!$A:$A,$AI7,RATES!$B:$B,"&lt;="&amp;MonthStart,RATES!$C:$C,"&gt;="&amp;MonthEnd)&lt;&gt;1,"NO RATE",IF($AD7="OFF",SUMIFS(RATES!$F:$F,RATES!$A:$A,$AI7,RATES!$B:$B,"&lt;="&amp;MonthStart,RATES!$C:$C,"&gt;="&amp;MonthEnd),SUMIFS(RATES!$E:$E,RATES!$A:$A,$AI7,RATES!$B:$B,"&lt;="&amp;MonthStart,RATES!$C:$C,"&gt;="&amp;MonthEnd))))</f>
        <v/>
      </c>
      <c r="AK7" s="2">
        <f>IF(OR(NOT(ISNUMBER($AJ7)),N($AA7)=0),"",IF(ABS(N($Z7)/100-$AJ7)&gt;0.0000001,"DIFFERS",""))</f>
        <v/>
      </c>
    </row>
    <row r="8">
      <c r="AD8" s="2">
        <f>IF($L8="","",IF(ISNUMBER(SEARCH("OFF ROAD",$H8)),"OFF",IF(ISNUMBER(SEARCH("ON ROAD",$H8)),"ON","")))</f>
        <v/>
      </c>
      <c r="AE8" s="2">
        <f>IF($AD8="ON",""&amp;$L8,"")</f>
        <v/>
      </c>
      <c r="AF8" s="2">
        <f>IF($L8="","",IF($J8&lt;&gt;"","Y",""))</f>
        <v/>
      </c>
      <c r="AG8" s="2">
        <f>IF($L8="","",IFERROR(TRIM(MID($H8,4,SEARCH(" CO ",$H8)-4)),""&amp;$S8))</f>
        <v/>
      </c>
      <c r="AH8" s="2">
        <f>IF($AG8="","",IF($AG8="FULTON",IF(ISNUMBER(SEARCH("COLLEGE PARK",$H8)),"FULTON (COLLEGE PARK)",IF(ISNUMBER(SEARCH("HAPEVILLE",$H8)),"FULTON (HAPEVILLE)",IF(ISNUMBER(SEARCH("EAST POINT",$H8)),"FULTON (EAST POINT)",IF(ISNUMBER(SEARCH("ATLANTA",$H8)),"FULTON (ATL LIMITS)","FULTON")))),IF($AG8="DEKALB",IF(ISNUMBER(SEARCH("ATLANTA",$H8)),"DEKALB (ATL LIMITS)","DEKALB"),IF(AND($AG8="CLAYTON",ISNUMBER(SEARCH("COLLEGE PARK",$H8))),"CLAYTON (COLLEGE PARK)",$AG8))))</f>
        <v/>
      </c>
      <c r="AI8" s="2">
        <f>IF(OR($AH8="",$AD8=""),"",IFERROR(VLOOKUP($AH8,CODES!$A:$B,2,FALSE),"NO CODE"))</f>
        <v/>
      </c>
      <c r="AJ8" s="19">
        <f>IF(OR($AI8="",$AI8="NO CODE"),"",IF(COUNTIFS(RATES!$A:$A,$AI8,RATES!$B:$B,"&lt;="&amp;MonthStart,RATES!$C:$C,"&gt;="&amp;MonthEnd)&lt;&gt;1,"NO RATE",IF($AD8="OFF",SUMIFS(RATES!$F:$F,RATES!$A:$A,$AI8,RATES!$B:$B,"&lt;="&amp;MonthStart,RATES!$C:$C,"&gt;="&amp;MonthEnd),SUMIFS(RATES!$E:$E,RATES!$A:$A,$AI8,RATES!$B:$B,"&lt;="&amp;MonthStart,RATES!$C:$C,"&gt;="&amp;MonthEnd))))</f>
        <v/>
      </c>
      <c r="AK8" s="2">
        <f>IF(OR(NOT(ISNUMBER($AJ8)),N($AA8)=0),"",IF(ABS(N($Z8)/100-$AJ8)&gt;0.0000001,"DIFFERS",""))</f>
        <v/>
      </c>
    </row>
    <row r="9">
      <c r="AD9" s="2">
        <f>IF($L9="","",IF(ISNUMBER(SEARCH("OFF ROAD",$H9)),"OFF",IF(ISNUMBER(SEARCH("ON ROAD",$H9)),"ON","")))</f>
        <v/>
      </c>
      <c r="AE9" s="2">
        <f>IF($AD9="ON",""&amp;$L9,"")</f>
        <v/>
      </c>
      <c r="AF9" s="2">
        <f>IF($L9="","",IF($J9&lt;&gt;"","Y",""))</f>
        <v/>
      </c>
      <c r="AG9" s="2">
        <f>IF($L9="","",IFERROR(TRIM(MID($H9,4,SEARCH(" CO ",$H9)-4)),""&amp;$S9))</f>
        <v/>
      </c>
      <c r="AH9" s="2">
        <f>IF($AG9="","",IF($AG9="FULTON",IF(ISNUMBER(SEARCH("COLLEGE PARK",$H9)),"FULTON (COLLEGE PARK)",IF(ISNUMBER(SEARCH("HAPEVILLE",$H9)),"FULTON (HAPEVILLE)",IF(ISNUMBER(SEARCH("EAST POINT",$H9)),"FULTON (EAST POINT)",IF(ISNUMBER(SEARCH("ATLANTA",$H9)),"FULTON (ATL LIMITS)","FULTON")))),IF($AG9="DEKALB",IF(ISNUMBER(SEARCH("ATLANTA",$H9)),"DEKALB (ATL LIMITS)","DEKALB"),IF(AND($AG9="CLAYTON",ISNUMBER(SEARCH("COLLEGE PARK",$H9))),"CLAYTON (COLLEGE PARK)",$AG9))))</f>
        <v/>
      </c>
      <c r="AI9" s="2">
        <f>IF(OR($AH9="",$AD9=""),"",IFERROR(VLOOKUP($AH9,CODES!$A:$B,2,FALSE),"NO CODE"))</f>
        <v/>
      </c>
      <c r="AJ9" s="19">
        <f>IF(OR($AI9="",$AI9="NO CODE"),"",IF(COUNTIFS(RATES!$A:$A,$AI9,RATES!$B:$B,"&lt;="&amp;MonthStart,RATES!$C:$C,"&gt;="&amp;MonthEnd)&lt;&gt;1,"NO RATE",IF($AD9="OFF",SUMIFS(RATES!$F:$F,RATES!$A:$A,$AI9,RATES!$B:$B,"&lt;="&amp;MonthStart,RATES!$C:$C,"&gt;="&amp;MonthEnd),SUMIFS(RATES!$E:$E,RATES!$A:$A,$AI9,RATES!$B:$B,"&lt;="&amp;MonthStart,RATES!$C:$C,"&gt;="&amp;MonthEnd))))</f>
        <v/>
      </c>
      <c r="AK9" s="2">
        <f>IF(OR(NOT(ISNUMBER($AJ9)),N($AA9)=0),"",IF(ABS(N($Z9)/100-$AJ9)&gt;0.0000001,"DIFFERS",""))</f>
        <v/>
      </c>
    </row>
    <row r="10">
      <c r="AD10" s="2">
        <f>IF($L10="","",IF(ISNUMBER(SEARCH("OFF ROAD",$H10)),"OFF",IF(ISNUMBER(SEARCH("ON ROAD",$H10)),"ON","")))</f>
        <v/>
      </c>
      <c r="AE10" s="2">
        <f>IF($AD10="ON",""&amp;$L10,"")</f>
        <v/>
      </c>
      <c r="AF10" s="2">
        <f>IF($L10="","",IF($J10&lt;&gt;"","Y",""))</f>
        <v/>
      </c>
      <c r="AG10" s="2">
        <f>IF($L10="","",IFERROR(TRIM(MID($H10,4,SEARCH(" CO ",$H10)-4)),""&amp;$S10))</f>
        <v/>
      </c>
      <c r="AH10" s="2">
        <f>IF($AG10="","",IF($AG10="FULTON",IF(ISNUMBER(SEARCH("COLLEGE PARK",$H10)),"FULTON (COLLEGE PARK)",IF(ISNUMBER(SEARCH("HAPEVILLE",$H10)),"FULTON (HAPEVILLE)",IF(ISNUMBER(SEARCH("EAST POINT",$H10)),"FULTON (EAST POINT)",IF(ISNUMBER(SEARCH("ATLANTA",$H10)),"FULTON (ATL LIMITS)","FULTON")))),IF($AG10="DEKALB",IF(ISNUMBER(SEARCH("ATLANTA",$H10)),"DEKALB (ATL LIMITS)","DEKALB"),IF(AND($AG10="CLAYTON",ISNUMBER(SEARCH("COLLEGE PARK",$H10))),"CLAYTON (COLLEGE PARK)",$AG10))))</f>
        <v/>
      </c>
      <c r="AI10" s="2">
        <f>IF(OR($AH10="",$AD10=""),"",IFERROR(VLOOKUP($AH10,CODES!$A:$B,2,FALSE),"NO CODE"))</f>
        <v/>
      </c>
      <c r="AJ10" s="19">
        <f>IF(OR($AI10="",$AI10="NO CODE"),"",IF(COUNTIFS(RATES!$A:$A,$AI10,RATES!$B:$B,"&lt;="&amp;MonthStart,RATES!$C:$C,"&gt;="&amp;MonthEnd)&lt;&gt;1,"NO RATE",IF($AD10="OFF",SUMIFS(RATES!$F:$F,RATES!$A:$A,$AI10,RATES!$B:$B,"&lt;="&amp;MonthStart,RATES!$C:$C,"&gt;="&amp;MonthEnd),SUMIFS(RATES!$E:$E,RATES!$A:$A,$AI10,RATES!$B:$B,"&lt;="&amp;MonthStart,RATES!$C:$C,"&gt;="&amp;MonthEnd))))</f>
        <v/>
      </c>
      <c r="AK10" s="2">
        <f>IF(OR(NOT(ISNUMBER($AJ10)),N($AA10)=0),"",IF(ABS(N($Z10)/100-$AJ10)&gt;0.0000001,"DIFFERS",""))</f>
        <v/>
      </c>
    </row>
    <row r="11">
      <c r="AD11" s="2">
        <f>IF($L11="","",IF(ISNUMBER(SEARCH("OFF ROAD",$H11)),"OFF",IF(ISNUMBER(SEARCH("ON ROAD",$H11)),"ON","")))</f>
        <v/>
      </c>
      <c r="AE11" s="2">
        <f>IF($AD11="ON",""&amp;$L11,"")</f>
        <v/>
      </c>
      <c r="AF11" s="2">
        <f>IF($L11="","",IF($J11&lt;&gt;"","Y",""))</f>
        <v/>
      </c>
      <c r="AG11" s="2">
        <f>IF($L11="","",IFERROR(TRIM(MID($H11,4,SEARCH(" CO ",$H11)-4)),""&amp;$S11))</f>
        <v/>
      </c>
      <c r="AH11" s="2">
        <f>IF($AG11="","",IF($AG11="FULTON",IF(ISNUMBER(SEARCH("COLLEGE PARK",$H11)),"FULTON (COLLEGE PARK)",IF(ISNUMBER(SEARCH("HAPEVILLE",$H11)),"FULTON (HAPEVILLE)",IF(ISNUMBER(SEARCH("EAST POINT",$H11)),"FULTON (EAST POINT)",IF(ISNUMBER(SEARCH("ATLANTA",$H11)),"FULTON (ATL LIMITS)","FULTON")))),IF($AG11="DEKALB",IF(ISNUMBER(SEARCH("ATLANTA",$H11)),"DEKALB (ATL LIMITS)","DEKALB"),IF(AND($AG11="CLAYTON",ISNUMBER(SEARCH("COLLEGE PARK",$H11))),"CLAYTON (COLLEGE PARK)",$AG11))))</f>
        <v/>
      </c>
      <c r="AI11" s="2">
        <f>IF(OR($AH11="",$AD11=""),"",IFERROR(VLOOKUP($AH11,CODES!$A:$B,2,FALSE),"NO CODE"))</f>
        <v/>
      </c>
      <c r="AJ11" s="19">
        <f>IF(OR($AI11="",$AI11="NO CODE"),"",IF(COUNTIFS(RATES!$A:$A,$AI11,RATES!$B:$B,"&lt;="&amp;MonthStart,RATES!$C:$C,"&gt;="&amp;MonthEnd)&lt;&gt;1,"NO RATE",IF($AD11="OFF",SUMIFS(RATES!$F:$F,RATES!$A:$A,$AI11,RATES!$B:$B,"&lt;="&amp;MonthStart,RATES!$C:$C,"&gt;="&amp;MonthEnd),SUMIFS(RATES!$E:$E,RATES!$A:$A,$AI11,RATES!$B:$B,"&lt;="&amp;MonthStart,RATES!$C:$C,"&gt;="&amp;MonthEnd))))</f>
        <v/>
      </c>
      <c r="AK11" s="2">
        <f>IF(OR(NOT(ISNUMBER($AJ11)),N($AA11)=0),"",IF(ABS(N($Z11)/100-$AJ11)&gt;0.0000001,"DIFFERS",""))</f>
        <v/>
      </c>
    </row>
    <row r="12">
      <c r="AD12" s="2">
        <f>IF($L12="","",IF(ISNUMBER(SEARCH("OFF ROAD",$H12)),"OFF",IF(ISNUMBER(SEARCH("ON ROAD",$H12)),"ON","")))</f>
        <v/>
      </c>
      <c r="AE12" s="2">
        <f>IF($AD12="ON",""&amp;$L12,"")</f>
        <v/>
      </c>
      <c r="AF12" s="2">
        <f>IF($L12="","",IF($J12&lt;&gt;"","Y",""))</f>
        <v/>
      </c>
      <c r="AG12" s="2">
        <f>IF($L12="","",IFERROR(TRIM(MID($H12,4,SEARCH(" CO ",$H12)-4)),""&amp;$S12))</f>
        <v/>
      </c>
      <c r="AH12" s="2">
        <f>IF($AG12="","",IF($AG12="FULTON",IF(ISNUMBER(SEARCH("COLLEGE PARK",$H12)),"FULTON (COLLEGE PARK)",IF(ISNUMBER(SEARCH("HAPEVILLE",$H12)),"FULTON (HAPEVILLE)",IF(ISNUMBER(SEARCH("EAST POINT",$H12)),"FULTON (EAST POINT)",IF(ISNUMBER(SEARCH("ATLANTA",$H12)),"FULTON (ATL LIMITS)","FULTON")))),IF($AG12="DEKALB",IF(ISNUMBER(SEARCH("ATLANTA",$H12)),"DEKALB (ATL LIMITS)","DEKALB"),IF(AND($AG12="CLAYTON",ISNUMBER(SEARCH("COLLEGE PARK",$H12))),"CLAYTON (COLLEGE PARK)",$AG12))))</f>
        <v/>
      </c>
      <c r="AI12" s="2">
        <f>IF(OR($AH12="",$AD12=""),"",IFERROR(VLOOKUP($AH12,CODES!$A:$B,2,FALSE),"NO CODE"))</f>
        <v/>
      </c>
      <c r="AJ12" s="19">
        <f>IF(OR($AI12="",$AI12="NO CODE"),"",IF(COUNTIFS(RATES!$A:$A,$AI12,RATES!$B:$B,"&lt;="&amp;MonthStart,RATES!$C:$C,"&gt;="&amp;MonthEnd)&lt;&gt;1,"NO RATE",IF($AD12="OFF",SUMIFS(RATES!$F:$F,RATES!$A:$A,$AI12,RATES!$B:$B,"&lt;="&amp;MonthStart,RATES!$C:$C,"&gt;="&amp;MonthEnd),SUMIFS(RATES!$E:$E,RATES!$A:$A,$AI12,RATES!$B:$B,"&lt;="&amp;MonthStart,RATES!$C:$C,"&gt;="&amp;MonthEnd))))</f>
        <v/>
      </c>
      <c r="AK12" s="2">
        <f>IF(OR(NOT(ISNUMBER($AJ12)),N($AA12)=0),"",IF(ABS(N($Z12)/100-$AJ12)&gt;0.0000001,"DIFFERS",""))</f>
        <v/>
      </c>
    </row>
    <row r="13">
      <c r="AD13" s="2">
        <f>IF($L13="","",IF(ISNUMBER(SEARCH("OFF ROAD",$H13)),"OFF",IF(ISNUMBER(SEARCH("ON ROAD",$H13)),"ON","")))</f>
        <v/>
      </c>
      <c r="AE13" s="2">
        <f>IF($AD13="ON",""&amp;$L13,"")</f>
        <v/>
      </c>
      <c r="AF13" s="2">
        <f>IF($L13="","",IF($J13&lt;&gt;"","Y",""))</f>
        <v/>
      </c>
      <c r="AG13" s="2">
        <f>IF($L13="","",IFERROR(TRIM(MID($H13,4,SEARCH(" CO ",$H13)-4)),""&amp;$S13))</f>
        <v/>
      </c>
      <c r="AH13" s="2">
        <f>IF($AG13="","",IF($AG13="FULTON",IF(ISNUMBER(SEARCH("COLLEGE PARK",$H13)),"FULTON (COLLEGE PARK)",IF(ISNUMBER(SEARCH("HAPEVILLE",$H13)),"FULTON (HAPEVILLE)",IF(ISNUMBER(SEARCH("EAST POINT",$H13)),"FULTON (EAST POINT)",IF(ISNUMBER(SEARCH("ATLANTA",$H13)),"FULTON (ATL LIMITS)","FULTON")))),IF($AG13="DEKALB",IF(ISNUMBER(SEARCH("ATLANTA",$H13)),"DEKALB (ATL LIMITS)","DEKALB"),IF(AND($AG13="CLAYTON",ISNUMBER(SEARCH("COLLEGE PARK",$H13))),"CLAYTON (COLLEGE PARK)",$AG13))))</f>
        <v/>
      </c>
      <c r="AI13" s="2">
        <f>IF(OR($AH13="",$AD13=""),"",IFERROR(VLOOKUP($AH13,CODES!$A:$B,2,FALSE),"NO CODE"))</f>
        <v/>
      </c>
      <c r="AJ13" s="19">
        <f>IF(OR($AI13="",$AI13="NO CODE"),"",IF(COUNTIFS(RATES!$A:$A,$AI13,RATES!$B:$B,"&lt;="&amp;MonthStart,RATES!$C:$C,"&gt;="&amp;MonthEnd)&lt;&gt;1,"NO RATE",IF($AD13="OFF",SUMIFS(RATES!$F:$F,RATES!$A:$A,$AI13,RATES!$B:$B,"&lt;="&amp;MonthStart,RATES!$C:$C,"&gt;="&amp;MonthEnd),SUMIFS(RATES!$E:$E,RATES!$A:$A,$AI13,RATES!$B:$B,"&lt;="&amp;MonthStart,RATES!$C:$C,"&gt;="&amp;MonthEnd))))</f>
        <v/>
      </c>
      <c r="AK13" s="2">
        <f>IF(OR(NOT(ISNUMBER($AJ13)),N($AA13)=0),"",IF(ABS(N($Z13)/100-$AJ13)&gt;0.0000001,"DIFFERS",""))</f>
        <v/>
      </c>
    </row>
    <row r="14">
      <c r="AD14" s="2">
        <f>IF($L14="","",IF(ISNUMBER(SEARCH("OFF ROAD",$H14)),"OFF",IF(ISNUMBER(SEARCH("ON ROAD",$H14)),"ON","")))</f>
        <v/>
      </c>
      <c r="AE14" s="2">
        <f>IF($AD14="ON",""&amp;$L14,"")</f>
        <v/>
      </c>
      <c r="AF14" s="2">
        <f>IF($L14="","",IF($J14&lt;&gt;"","Y",""))</f>
        <v/>
      </c>
      <c r="AG14" s="2">
        <f>IF($L14="","",IFERROR(TRIM(MID($H14,4,SEARCH(" CO ",$H14)-4)),""&amp;$S14))</f>
        <v/>
      </c>
      <c r="AH14" s="2">
        <f>IF($AG14="","",IF($AG14="FULTON",IF(ISNUMBER(SEARCH("COLLEGE PARK",$H14)),"FULTON (COLLEGE PARK)",IF(ISNUMBER(SEARCH("HAPEVILLE",$H14)),"FULTON (HAPEVILLE)",IF(ISNUMBER(SEARCH("EAST POINT",$H14)),"FULTON (EAST POINT)",IF(ISNUMBER(SEARCH("ATLANTA",$H14)),"FULTON (ATL LIMITS)","FULTON")))),IF($AG14="DEKALB",IF(ISNUMBER(SEARCH("ATLANTA",$H14)),"DEKALB (ATL LIMITS)","DEKALB"),IF(AND($AG14="CLAYTON",ISNUMBER(SEARCH("COLLEGE PARK",$H14))),"CLAYTON (COLLEGE PARK)",$AG14))))</f>
        <v/>
      </c>
      <c r="AI14" s="2">
        <f>IF(OR($AH14="",$AD14=""),"",IFERROR(VLOOKUP($AH14,CODES!$A:$B,2,FALSE),"NO CODE"))</f>
        <v/>
      </c>
      <c r="AJ14" s="19">
        <f>IF(OR($AI14="",$AI14="NO CODE"),"",IF(COUNTIFS(RATES!$A:$A,$AI14,RATES!$B:$B,"&lt;="&amp;MonthStart,RATES!$C:$C,"&gt;="&amp;MonthEnd)&lt;&gt;1,"NO RATE",IF($AD14="OFF",SUMIFS(RATES!$F:$F,RATES!$A:$A,$AI14,RATES!$B:$B,"&lt;="&amp;MonthStart,RATES!$C:$C,"&gt;="&amp;MonthEnd),SUMIFS(RATES!$E:$E,RATES!$A:$A,$AI14,RATES!$B:$B,"&lt;="&amp;MonthStart,RATES!$C:$C,"&gt;="&amp;MonthEnd))))</f>
        <v/>
      </c>
      <c r="AK14" s="2">
        <f>IF(OR(NOT(ISNUMBER($AJ14)),N($AA14)=0),"",IF(ABS(N($Z14)/100-$AJ14)&gt;0.0000001,"DIFFERS",""))</f>
        <v/>
      </c>
    </row>
    <row r="15">
      <c r="AD15" s="2">
        <f>IF($L15="","",IF(ISNUMBER(SEARCH("OFF ROAD",$H15)),"OFF",IF(ISNUMBER(SEARCH("ON ROAD",$H15)),"ON","")))</f>
        <v/>
      </c>
      <c r="AE15" s="2">
        <f>IF($AD15="ON",""&amp;$L15,"")</f>
        <v/>
      </c>
      <c r="AF15" s="2">
        <f>IF($L15="","",IF($J15&lt;&gt;"","Y",""))</f>
        <v/>
      </c>
      <c r="AG15" s="2">
        <f>IF($L15="","",IFERROR(TRIM(MID($H15,4,SEARCH(" CO ",$H15)-4)),""&amp;$S15))</f>
        <v/>
      </c>
      <c r="AH15" s="2">
        <f>IF($AG15="","",IF($AG15="FULTON",IF(ISNUMBER(SEARCH("COLLEGE PARK",$H15)),"FULTON (COLLEGE PARK)",IF(ISNUMBER(SEARCH("HAPEVILLE",$H15)),"FULTON (HAPEVILLE)",IF(ISNUMBER(SEARCH("EAST POINT",$H15)),"FULTON (EAST POINT)",IF(ISNUMBER(SEARCH("ATLANTA",$H15)),"FULTON (ATL LIMITS)","FULTON")))),IF($AG15="DEKALB",IF(ISNUMBER(SEARCH("ATLANTA",$H15)),"DEKALB (ATL LIMITS)","DEKALB"),IF(AND($AG15="CLAYTON",ISNUMBER(SEARCH("COLLEGE PARK",$H15))),"CLAYTON (COLLEGE PARK)",$AG15))))</f>
        <v/>
      </c>
      <c r="AI15" s="2">
        <f>IF(OR($AH15="",$AD15=""),"",IFERROR(VLOOKUP($AH15,CODES!$A:$B,2,FALSE),"NO CODE"))</f>
        <v/>
      </c>
      <c r="AJ15" s="19">
        <f>IF(OR($AI15="",$AI15="NO CODE"),"",IF(COUNTIFS(RATES!$A:$A,$AI15,RATES!$B:$B,"&lt;="&amp;MonthStart,RATES!$C:$C,"&gt;="&amp;MonthEnd)&lt;&gt;1,"NO RATE",IF($AD15="OFF",SUMIFS(RATES!$F:$F,RATES!$A:$A,$AI15,RATES!$B:$B,"&lt;="&amp;MonthStart,RATES!$C:$C,"&gt;="&amp;MonthEnd),SUMIFS(RATES!$E:$E,RATES!$A:$A,$AI15,RATES!$B:$B,"&lt;="&amp;MonthStart,RATES!$C:$C,"&gt;="&amp;MonthEnd))))</f>
        <v/>
      </c>
      <c r="AK15" s="2">
        <f>IF(OR(NOT(ISNUMBER($AJ15)),N($AA15)=0),"",IF(ABS(N($Z15)/100-$AJ15)&gt;0.0000001,"DIFFERS",""))</f>
        <v/>
      </c>
    </row>
    <row r="16">
      <c r="AD16" s="2">
        <f>IF($L16="","",IF(ISNUMBER(SEARCH("OFF ROAD",$H16)),"OFF",IF(ISNUMBER(SEARCH("ON ROAD",$H16)),"ON","")))</f>
        <v/>
      </c>
      <c r="AE16" s="2">
        <f>IF($AD16="ON",""&amp;$L16,"")</f>
        <v/>
      </c>
      <c r="AF16" s="2">
        <f>IF($L16="","",IF($J16&lt;&gt;"","Y",""))</f>
        <v/>
      </c>
      <c r="AG16" s="2">
        <f>IF($L16="","",IFERROR(TRIM(MID($H16,4,SEARCH(" CO ",$H16)-4)),""&amp;$S16))</f>
        <v/>
      </c>
      <c r="AH16" s="2">
        <f>IF($AG16="","",IF($AG16="FULTON",IF(ISNUMBER(SEARCH("COLLEGE PARK",$H16)),"FULTON (COLLEGE PARK)",IF(ISNUMBER(SEARCH("HAPEVILLE",$H16)),"FULTON (HAPEVILLE)",IF(ISNUMBER(SEARCH("EAST POINT",$H16)),"FULTON (EAST POINT)",IF(ISNUMBER(SEARCH("ATLANTA",$H16)),"FULTON (ATL LIMITS)","FULTON")))),IF($AG16="DEKALB",IF(ISNUMBER(SEARCH("ATLANTA",$H16)),"DEKALB (ATL LIMITS)","DEKALB"),IF(AND($AG16="CLAYTON",ISNUMBER(SEARCH("COLLEGE PARK",$H16))),"CLAYTON (COLLEGE PARK)",$AG16))))</f>
        <v/>
      </c>
      <c r="AI16" s="2">
        <f>IF(OR($AH16="",$AD16=""),"",IFERROR(VLOOKUP($AH16,CODES!$A:$B,2,FALSE),"NO CODE"))</f>
        <v/>
      </c>
      <c r="AJ16" s="19">
        <f>IF(OR($AI16="",$AI16="NO CODE"),"",IF(COUNTIFS(RATES!$A:$A,$AI16,RATES!$B:$B,"&lt;="&amp;MonthStart,RATES!$C:$C,"&gt;="&amp;MonthEnd)&lt;&gt;1,"NO RATE",IF($AD16="OFF",SUMIFS(RATES!$F:$F,RATES!$A:$A,$AI16,RATES!$B:$B,"&lt;="&amp;MonthStart,RATES!$C:$C,"&gt;="&amp;MonthEnd),SUMIFS(RATES!$E:$E,RATES!$A:$A,$AI16,RATES!$B:$B,"&lt;="&amp;MonthStart,RATES!$C:$C,"&gt;="&amp;MonthEnd))))</f>
        <v/>
      </c>
      <c r="AK16" s="2">
        <f>IF(OR(NOT(ISNUMBER($AJ16)),N($AA16)=0),"",IF(ABS(N($Z16)/100-$AJ16)&gt;0.0000001,"DIFFERS",""))</f>
        <v/>
      </c>
    </row>
    <row r="17">
      <c r="AD17" s="2">
        <f>IF($L17="","",IF(ISNUMBER(SEARCH("OFF ROAD",$H17)),"OFF",IF(ISNUMBER(SEARCH("ON ROAD",$H17)),"ON","")))</f>
        <v/>
      </c>
      <c r="AE17" s="2">
        <f>IF($AD17="ON",""&amp;$L17,"")</f>
        <v/>
      </c>
      <c r="AF17" s="2">
        <f>IF($L17="","",IF($J17&lt;&gt;"","Y",""))</f>
        <v/>
      </c>
      <c r="AG17" s="2">
        <f>IF($L17="","",IFERROR(TRIM(MID($H17,4,SEARCH(" CO ",$H17)-4)),""&amp;$S17))</f>
        <v/>
      </c>
      <c r="AH17" s="2">
        <f>IF($AG17="","",IF($AG17="FULTON",IF(ISNUMBER(SEARCH("COLLEGE PARK",$H17)),"FULTON (COLLEGE PARK)",IF(ISNUMBER(SEARCH("HAPEVILLE",$H17)),"FULTON (HAPEVILLE)",IF(ISNUMBER(SEARCH("EAST POINT",$H17)),"FULTON (EAST POINT)",IF(ISNUMBER(SEARCH("ATLANTA",$H17)),"FULTON (ATL LIMITS)","FULTON")))),IF($AG17="DEKALB",IF(ISNUMBER(SEARCH("ATLANTA",$H17)),"DEKALB (ATL LIMITS)","DEKALB"),IF(AND($AG17="CLAYTON",ISNUMBER(SEARCH("COLLEGE PARK",$H17))),"CLAYTON (COLLEGE PARK)",$AG17))))</f>
        <v/>
      </c>
      <c r="AI17" s="2">
        <f>IF(OR($AH17="",$AD17=""),"",IFERROR(VLOOKUP($AH17,CODES!$A:$B,2,FALSE),"NO CODE"))</f>
        <v/>
      </c>
      <c r="AJ17" s="19">
        <f>IF(OR($AI17="",$AI17="NO CODE"),"",IF(COUNTIFS(RATES!$A:$A,$AI17,RATES!$B:$B,"&lt;="&amp;MonthStart,RATES!$C:$C,"&gt;="&amp;MonthEnd)&lt;&gt;1,"NO RATE",IF($AD17="OFF",SUMIFS(RATES!$F:$F,RATES!$A:$A,$AI17,RATES!$B:$B,"&lt;="&amp;MonthStart,RATES!$C:$C,"&gt;="&amp;MonthEnd),SUMIFS(RATES!$E:$E,RATES!$A:$A,$AI17,RATES!$B:$B,"&lt;="&amp;MonthStart,RATES!$C:$C,"&gt;="&amp;MonthEnd))))</f>
        <v/>
      </c>
      <c r="AK17" s="2">
        <f>IF(OR(NOT(ISNUMBER($AJ17)),N($AA17)=0),"",IF(ABS(N($Z17)/100-$AJ17)&gt;0.0000001,"DIFFERS",""))</f>
        <v/>
      </c>
    </row>
    <row r="18">
      <c r="AD18" s="2">
        <f>IF($L18="","",IF(ISNUMBER(SEARCH("OFF ROAD",$H18)),"OFF",IF(ISNUMBER(SEARCH("ON ROAD",$H18)),"ON","")))</f>
        <v/>
      </c>
      <c r="AE18" s="2">
        <f>IF($AD18="ON",""&amp;$L18,"")</f>
        <v/>
      </c>
      <c r="AF18" s="2">
        <f>IF($L18="","",IF($J18&lt;&gt;"","Y",""))</f>
        <v/>
      </c>
      <c r="AG18" s="2">
        <f>IF($L18="","",IFERROR(TRIM(MID($H18,4,SEARCH(" CO ",$H18)-4)),""&amp;$S18))</f>
        <v/>
      </c>
      <c r="AH18" s="2">
        <f>IF($AG18="","",IF($AG18="FULTON",IF(ISNUMBER(SEARCH("COLLEGE PARK",$H18)),"FULTON (COLLEGE PARK)",IF(ISNUMBER(SEARCH("HAPEVILLE",$H18)),"FULTON (HAPEVILLE)",IF(ISNUMBER(SEARCH("EAST POINT",$H18)),"FULTON (EAST POINT)",IF(ISNUMBER(SEARCH("ATLANTA",$H18)),"FULTON (ATL LIMITS)","FULTON")))),IF($AG18="DEKALB",IF(ISNUMBER(SEARCH("ATLANTA",$H18)),"DEKALB (ATL LIMITS)","DEKALB"),IF(AND($AG18="CLAYTON",ISNUMBER(SEARCH("COLLEGE PARK",$H18))),"CLAYTON (COLLEGE PARK)",$AG18))))</f>
        <v/>
      </c>
      <c r="AI18" s="2">
        <f>IF(OR($AH18="",$AD18=""),"",IFERROR(VLOOKUP($AH18,CODES!$A:$B,2,FALSE),"NO CODE"))</f>
        <v/>
      </c>
      <c r="AJ18" s="19">
        <f>IF(OR($AI18="",$AI18="NO CODE"),"",IF(COUNTIFS(RATES!$A:$A,$AI18,RATES!$B:$B,"&lt;="&amp;MonthStart,RATES!$C:$C,"&gt;="&amp;MonthEnd)&lt;&gt;1,"NO RATE",IF($AD18="OFF",SUMIFS(RATES!$F:$F,RATES!$A:$A,$AI18,RATES!$B:$B,"&lt;="&amp;MonthStart,RATES!$C:$C,"&gt;="&amp;MonthEnd),SUMIFS(RATES!$E:$E,RATES!$A:$A,$AI18,RATES!$B:$B,"&lt;="&amp;MonthStart,RATES!$C:$C,"&gt;="&amp;MonthEnd))))</f>
        <v/>
      </c>
      <c r="AK18" s="2">
        <f>IF(OR(NOT(ISNUMBER($AJ18)),N($AA18)=0),"",IF(ABS(N($Z18)/100-$AJ18)&gt;0.0000001,"DIFFERS",""))</f>
        <v/>
      </c>
    </row>
    <row r="19">
      <c r="AD19" s="2">
        <f>IF($L19="","",IF(ISNUMBER(SEARCH("OFF ROAD",$H19)),"OFF",IF(ISNUMBER(SEARCH("ON ROAD",$H19)),"ON","")))</f>
        <v/>
      </c>
      <c r="AE19" s="2">
        <f>IF($AD19="ON",""&amp;$L19,"")</f>
        <v/>
      </c>
      <c r="AF19" s="2">
        <f>IF($L19="","",IF($J19&lt;&gt;"","Y",""))</f>
        <v/>
      </c>
      <c r="AG19" s="2">
        <f>IF($L19="","",IFERROR(TRIM(MID($H19,4,SEARCH(" CO ",$H19)-4)),""&amp;$S19))</f>
        <v/>
      </c>
      <c r="AH19" s="2">
        <f>IF($AG19="","",IF($AG19="FULTON",IF(ISNUMBER(SEARCH("COLLEGE PARK",$H19)),"FULTON (COLLEGE PARK)",IF(ISNUMBER(SEARCH("HAPEVILLE",$H19)),"FULTON (HAPEVILLE)",IF(ISNUMBER(SEARCH("EAST POINT",$H19)),"FULTON (EAST POINT)",IF(ISNUMBER(SEARCH("ATLANTA",$H19)),"FULTON (ATL LIMITS)","FULTON")))),IF($AG19="DEKALB",IF(ISNUMBER(SEARCH("ATLANTA",$H19)),"DEKALB (ATL LIMITS)","DEKALB"),IF(AND($AG19="CLAYTON",ISNUMBER(SEARCH("COLLEGE PARK",$H19))),"CLAYTON (COLLEGE PARK)",$AG19))))</f>
        <v/>
      </c>
      <c r="AI19" s="2">
        <f>IF(OR($AH19="",$AD19=""),"",IFERROR(VLOOKUP($AH19,CODES!$A:$B,2,FALSE),"NO CODE"))</f>
        <v/>
      </c>
      <c r="AJ19" s="19">
        <f>IF(OR($AI19="",$AI19="NO CODE"),"",IF(COUNTIFS(RATES!$A:$A,$AI19,RATES!$B:$B,"&lt;="&amp;MonthStart,RATES!$C:$C,"&gt;="&amp;MonthEnd)&lt;&gt;1,"NO RATE",IF($AD19="OFF",SUMIFS(RATES!$F:$F,RATES!$A:$A,$AI19,RATES!$B:$B,"&lt;="&amp;MonthStart,RATES!$C:$C,"&gt;="&amp;MonthEnd),SUMIFS(RATES!$E:$E,RATES!$A:$A,$AI19,RATES!$B:$B,"&lt;="&amp;MonthStart,RATES!$C:$C,"&gt;="&amp;MonthEnd))))</f>
        <v/>
      </c>
      <c r="AK19" s="2">
        <f>IF(OR(NOT(ISNUMBER($AJ19)),N($AA19)=0),"",IF(ABS(N($Z19)/100-$AJ19)&gt;0.0000001,"DIFFERS",""))</f>
        <v/>
      </c>
    </row>
    <row r="20">
      <c r="AD20" s="2">
        <f>IF($L20="","",IF(ISNUMBER(SEARCH("OFF ROAD",$H20)),"OFF",IF(ISNUMBER(SEARCH("ON ROAD",$H20)),"ON","")))</f>
        <v/>
      </c>
      <c r="AE20" s="2">
        <f>IF($AD20="ON",""&amp;$L20,"")</f>
        <v/>
      </c>
      <c r="AF20" s="2">
        <f>IF($L20="","",IF($J20&lt;&gt;"","Y",""))</f>
        <v/>
      </c>
      <c r="AG20" s="2">
        <f>IF($L20="","",IFERROR(TRIM(MID($H20,4,SEARCH(" CO ",$H20)-4)),""&amp;$S20))</f>
        <v/>
      </c>
      <c r="AH20" s="2">
        <f>IF($AG20="","",IF($AG20="FULTON",IF(ISNUMBER(SEARCH("COLLEGE PARK",$H20)),"FULTON (COLLEGE PARK)",IF(ISNUMBER(SEARCH("HAPEVILLE",$H20)),"FULTON (HAPEVILLE)",IF(ISNUMBER(SEARCH("EAST POINT",$H20)),"FULTON (EAST POINT)",IF(ISNUMBER(SEARCH("ATLANTA",$H20)),"FULTON (ATL LIMITS)","FULTON")))),IF($AG20="DEKALB",IF(ISNUMBER(SEARCH("ATLANTA",$H20)),"DEKALB (ATL LIMITS)","DEKALB"),IF(AND($AG20="CLAYTON",ISNUMBER(SEARCH("COLLEGE PARK",$H20))),"CLAYTON (COLLEGE PARK)",$AG20))))</f>
        <v/>
      </c>
      <c r="AI20" s="2">
        <f>IF(OR($AH20="",$AD20=""),"",IFERROR(VLOOKUP($AH20,CODES!$A:$B,2,FALSE),"NO CODE"))</f>
        <v/>
      </c>
      <c r="AJ20" s="19">
        <f>IF(OR($AI20="",$AI20="NO CODE"),"",IF(COUNTIFS(RATES!$A:$A,$AI20,RATES!$B:$B,"&lt;="&amp;MonthStart,RATES!$C:$C,"&gt;="&amp;MonthEnd)&lt;&gt;1,"NO RATE",IF($AD20="OFF",SUMIFS(RATES!$F:$F,RATES!$A:$A,$AI20,RATES!$B:$B,"&lt;="&amp;MonthStart,RATES!$C:$C,"&gt;="&amp;MonthEnd),SUMIFS(RATES!$E:$E,RATES!$A:$A,$AI20,RATES!$B:$B,"&lt;="&amp;MonthStart,RATES!$C:$C,"&gt;="&amp;MonthEnd))))</f>
        <v/>
      </c>
      <c r="AK20" s="2">
        <f>IF(OR(NOT(ISNUMBER($AJ20)),N($AA20)=0),"",IF(ABS(N($Z20)/100-$AJ20)&gt;0.0000001,"DIFFERS",""))</f>
        <v/>
      </c>
    </row>
    <row r="21">
      <c r="AD21" s="2">
        <f>IF($L21="","",IF(ISNUMBER(SEARCH("OFF ROAD",$H21)),"OFF",IF(ISNUMBER(SEARCH("ON ROAD",$H21)),"ON","")))</f>
        <v/>
      </c>
      <c r="AE21" s="2">
        <f>IF($AD21="ON",""&amp;$L21,"")</f>
        <v/>
      </c>
      <c r="AF21" s="2">
        <f>IF($L21="","",IF($J21&lt;&gt;"","Y",""))</f>
        <v/>
      </c>
      <c r="AG21" s="2">
        <f>IF($L21="","",IFERROR(TRIM(MID($H21,4,SEARCH(" CO ",$H21)-4)),""&amp;$S21))</f>
        <v/>
      </c>
      <c r="AH21" s="2">
        <f>IF($AG21="","",IF($AG21="FULTON",IF(ISNUMBER(SEARCH("COLLEGE PARK",$H21)),"FULTON (COLLEGE PARK)",IF(ISNUMBER(SEARCH("HAPEVILLE",$H21)),"FULTON (HAPEVILLE)",IF(ISNUMBER(SEARCH("EAST POINT",$H21)),"FULTON (EAST POINT)",IF(ISNUMBER(SEARCH("ATLANTA",$H21)),"FULTON (ATL LIMITS)","FULTON")))),IF($AG21="DEKALB",IF(ISNUMBER(SEARCH("ATLANTA",$H21)),"DEKALB (ATL LIMITS)","DEKALB"),IF(AND($AG21="CLAYTON",ISNUMBER(SEARCH("COLLEGE PARK",$H21))),"CLAYTON (COLLEGE PARK)",$AG21))))</f>
        <v/>
      </c>
      <c r="AI21" s="2">
        <f>IF(OR($AH21="",$AD21=""),"",IFERROR(VLOOKUP($AH21,CODES!$A:$B,2,FALSE),"NO CODE"))</f>
        <v/>
      </c>
      <c r="AJ21" s="19">
        <f>IF(OR($AI21="",$AI21="NO CODE"),"",IF(COUNTIFS(RATES!$A:$A,$AI21,RATES!$B:$B,"&lt;="&amp;MonthStart,RATES!$C:$C,"&gt;="&amp;MonthEnd)&lt;&gt;1,"NO RATE",IF($AD21="OFF",SUMIFS(RATES!$F:$F,RATES!$A:$A,$AI21,RATES!$B:$B,"&lt;="&amp;MonthStart,RATES!$C:$C,"&gt;="&amp;MonthEnd),SUMIFS(RATES!$E:$E,RATES!$A:$A,$AI21,RATES!$B:$B,"&lt;="&amp;MonthStart,RATES!$C:$C,"&gt;="&amp;MonthEnd))))</f>
        <v/>
      </c>
      <c r="AK21" s="2">
        <f>IF(OR(NOT(ISNUMBER($AJ21)),N($AA21)=0),"",IF(ABS(N($Z21)/100-$AJ21)&gt;0.0000001,"DIFFERS",""))</f>
        <v/>
      </c>
    </row>
    <row r="22">
      <c r="AD22" s="2">
        <f>IF($L22="","",IF(ISNUMBER(SEARCH("OFF ROAD",$H22)),"OFF",IF(ISNUMBER(SEARCH("ON ROAD",$H22)),"ON","")))</f>
        <v/>
      </c>
      <c r="AE22" s="2">
        <f>IF($AD22="ON",""&amp;$L22,"")</f>
        <v/>
      </c>
      <c r="AF22" s="2">
        <f>IF($L22="","",IF($J22&lt;&gt;"","Y",""))</f>
        <v/>
      </c>
      <c r="AG22" s="2">
        <f>IF($L22="","",IFERROR(TRIM(MID($H22,4,SEARCH(" CO ",$H22)-4)),""&amp;$S22))</f>
        <v/>
      </c>
      <c r="AH22" s="2">
        <f>IF($AG22="","",IF($AG22="FULTON",IF(ISNUMBER(SEARCH("COLLEGE PARK",$H22)),"FULTON (COLLEGE PARK)",IF(ISNUMBER(SEARCH("HAPEVILLE",$H22)),"FULTON (HAPEVILLE)",IF(ISNUMBER(SEARCH("EAST POINT",$H22)),"FULTON (EAST POINT)",IF(ISNUMBER(SEARCH("ATLANTA",$H22)),"FULTON (ATL LIMITS)","FULTON")))),IF($AG22="DEKALB",IF(ISNUMBER(SEARCH("ATLANTA",$H22)),"DEKALB (ATL LIMITS)","DEKALB"),IF(AND($AG22="CLAYTON",ISNUMBER(SEARCH("COLLEGE PARK",$H22))),"CLAYTON (COLLEGE PARK)",$AG22))))</f>
        <v/>
      </c>
      <c r="AI22" s="2">
        <f>IF(OR($AH22="",$AD22=""),"",IFERROR(VLOOKUP($AH22,CODES!$A:$B,2,FALSE),"NO CODE"))</f>
        <v/>
      </c>
      <c r="AJ22" s="19">
        <f>IF(OR($AI22="",$AI22="NO CODE"),"",IF(COUNTIFS(RATES!$A:$A,$AI22,RATES!$B:$B,"&lt;="&amp;MonthStart,RATES!$C:$C,"&gt;="&amp;MonthEnd)&lt;&gt;1,"NO RATE",IF($AD22="OFF",SUMIFS(RATES!$F:$F,RATES!$A:$A,$AI22,RATES!$B:$B,"&lt;="&amp;MonthStart,RATES!$C:$C,"&gt;="&amp;MonthEnd),SUMIFS(RATES!$E:$E,RATES!$A:$A,$AI22,RATES!$B:$B,"&lt;="&amp;MonthStart,RATES!$C:$C,"&gt;="&amp;MonthEnd))))</f>
        <v/>
      </c>
      <c r="AK22" s="2">
        <f>IF(OR(NOT(ISNUMBER($AJ22)),N($AA22)=0),"",IF(ABS(N($Z22)/100-$AJ22)&gt;0.0000001,"DIFFERS",""))</f>
        <v/>
      </c>
    </row>
    <row r="23">
      <c r="AD23" s="2">
        <f>IF($L23="","",IF(ISNUMBER(SEARCH("OFF ROAD",$H23)),"OFF",IF(ISNUMBER(SEARCH("ON ROAD",$H23)),"ON","")))</f>
        <v/>
      </c>
      <c r="AE23" s="2">
        <f>IF($AD23="ON",""&amp;$L23,"")</f>
        <v/>
      </c>
      <c r="AF23" s="2">
        <f>IF($L23="","",IF($J23&lt;&gt;"","Y",""))</f>
        <v/>
      </c>
      <c r="AG23" s="2">
        <f>IF($L23="","",IFERROR(TRIM(MID($H23,4,SEARCH(" CO ",$H23)-4)),""&amp;$S23))</f>
        <v/>
      </c>
      <c r="AH23" s="2">
        <f>IF($AG23="","",IF($AG23="FULTON",IF(ISNUMBER(SEARCH("COLLEGE PARK",$H23)),"FULTON (COLLEGE PARK)",IF(ISNUMBER(SEARCH("HAPEVILLE",$H23)),"FULTON (HAPEVILLE)",IF(ISNUMBER(SEARCH("EAST POINT",$H23)),"FULTON (EAST POINT)",IF(ISNUMBER(SEARCH("ATLANTA",$H23)),"FULTON (ATL LIMITS)","FULTON")))),IF($AG23="DEKALB",IF(ISNUMBER(SEARCH("ATLANTA",$H23)),"DEKALB (ATL LIMITS)","DEKALB"),IF(AND($AG23="CLAYTON",ISNUMBER(SEARCH("COLLEGE PARK",$H23))),"CLAYTON (COLLEGE PARK)",$AG23))))</f>
        <v/>
      </c>
      <c r="AI23" s="2">
        <f>IF(OR($AH23="",$AD23=""),"",IFERROR(VLOOKUP($AH23,CODES!$A:$B,2,FALSE),"NO CODE"))</f>
        <v/>
      </c>
      <c r="AJ23" s="19">
        <f>IF(OR($AI23="",$AI23="NO CODE"),"",IF(COUNTIFS(RATES!$A:$A,$AI23,RATES!$B:$B,"&lt;="&amp;MonthStart,RATES!$C:$C,"&gt;="&amp;MonthEnd)&lt;&gt;1,"NO RATE",IF($AD23="OFF",SUMIFS(RATES!$F:$F,RATES!$A:$A,$AI23,RATES!$B:$B,"&lt;="&amp;MonthStart,RATES!$C:$C,"&gt;="&amp;MonthEnd),SUMIFS(RATES!$E:$E,RATES!$A:$A,$AI23,RATES!$B:$B,"&lt;="&amp;MonthStart,RATES!$C:$C,"&gt;="&amp;MonthEnd))))</f>
        <v/>
      </c>
      <c r="AK23" s="2">
        <f>IF(OR(NOT(ISNUMBER($AJ23)),N($AA23)=0),"",IF(ABS(N($Z23)/100-$AJ23)&gt;0.0000001,"DIFFERS",""))</f>
        <v/>
      </c>
    </row>
    <row r="24">
      <c r="AD24" s="2">
        <f>IF($L24="","",IF(ISNUMBER(SEARCH("OFF ROAD",$H24)),"OFF",IF(ISNUMBER(SEARCH("ON ROAD",$H24)),"ON","")))</f>
        <v/>
      </c>
      <c r="AE24" s="2">
        <f>IF($AD24="ON",""&amp;$L24,"")</f>
        <v/>
      </c>
      <c r="AF24" s="2">
        <f>IF($L24="","",IF($J24&lt;&gt;"","Y",""))</f>
        <v/>
      </c>
      <c r="AG24" s="2">
        <f>IF($L24="","",IFERROR(TRIM(MID($H24,4,SEARCH(" CO ",$H24)-4)),""&amp;$S24))</f>
        <v/>
      </c>
      <c r="AH24" s="2">
        <f>IF($AG24="","",IF($AG24="FULTON",IF(ISNUMBER(SEARCH("COLLEGE PARK",$H24)),"FULTON (COLLEGE PARK)",IF(ISNUMBER(SEARCH("HAPEVILLE",$H24)),"FULTON (HAPEVILLE)",IF(ISNUMBER(SEARCH("EAST POINT",$H24)),"FULTON (EAST POINT)",IF(ISNUMBER(SEARCH("ATLANTA",$H24)),"FULTON (ATL LIMITS)","FULTON")))),IF($AG24="DEKALB",IF(ISNUMBER(SEARCH("ATLANTA",$H24)),"DEKALB (ATL LIMITS)","DEKALB"),IF(AND($AG24="CLAYTON",ISNUMBER(SEARCH("COLLEGE PARK",$H24))),"CLAYTON (COLLEGE PARK)",$AG24))))</f>
        <v/>
      </c>
      <c r="AI24" s="2">
        <f>IF(OR($AH24="",$AD24=""),"",IFERROR(VLOOKUP($AH24,CODES!$A:$B,2,FALSE),"NO CODE"))</f>
        <v/>
      </c>
      <c r="AJ24" s="19">
        <f>IF(OR($AI24="",$AI24="NO CODE"),"",IF(COUNTIFS(RATES!$A:$A,$AI24,RATES!$B:$B,"&lt;="&amp;MonthStart,RATES!$C:$C,"&gt;="&amp;MonthEnd)&lt;&gt;1,"NO RATE",IF($AD24="OFF",SUMIFS(RATES!$F:$F,RATES!$A:$A,$AI24,RATES!$B:$B,"&lt;="&amp;MonthStart,RATES!$C:$C,"&gt;="&amp;MonthEnd),SUMIFS(RATES!$E:$E,RATES!$A:$A,$AI24,RATES!$B:$B,"&lt;="&amp;MonthStart,RATES!$C:$C,"&gt;="&amp;MonthEnd))))</f>
        <v/>
      </c>
      <c r="AK24" s="2">
        <f>IF(OR(NOT(ISNUMBER($AJ24)),N($AA24)=0),"",IF(ABS(N($Z24)/100-$AJ24)&gt;0.0000001,"DIFFERS",""))</f>
        <v/>
      </c>
    </row>
    <row r="25">
      <c r="AD25" s="2">
        <f>IF($L25="","",IF(ISNUMBER(SEARCH("OFF ROAD",$H25)),"OFF",IF(ISNUMBER(SEARCH("ON ROAD",$H25)),"ON","")))</f>
        <v/>
      </c>
      <c r="AE25" s="2">
        <f>IF($AD25="ON",""&amp;$L25,"")</f>
        <v/>
      </c>
      <c r="AF25" s="2">
        <f>IF($L25="","",IF($J25&lt;&gt;"","Y",""))</f>
        <v/>
      </c>
      <c r="AG25" s="2">
        <f>IF($L25="","",IFERROR(TRIM(MID($H25,4,SEARCH(" CO ",$H25)-4)),""&amp;$S25))</f>
        <v/>
      </c>
      <c r="AH25" s="2">
        <f>IF($AG25="","",IF($AG25="FULTON",IF(ISNUMBER(SEARCH("COLLEGE PARK",$H25)),"FULTON (COLLEGE PARK)",IF(ISNUMBER(SEARCH("HAPEVILLE",$H25)),"FULTON (HAPEVILLE)",IF(ISNUMBER(SEARCH("EAST POINT",$H25)),"FULTON (EAST POINT)",IF(ISNUMBER(SEARCH("ATLANTA",$H25)),"FULTON (ATL LIMITS)","FULTON")))),IF($AG25="DEKALB",IF(ISNUMBER(SEARCH("ATLANTA",$H25)),"DEKALB (ATL LIMITS)","DEKALB"),IF(AND($AG25="CLAYTON",ISNUMBER(SEARCH("COLLEGE PARK",$H25))),"CLAYTON (COLLEGE PARK)",$AG25))))</f>
        <v/>
      </c>
      <c r="AI25" s="2">
        <f>IF(OR($AH25="",$AD25=""),"",IFERROR(VLOOKUP($AH25,CODES!$A:$B,2,FALSE),"NO CODE"))</f>
        <v/>
      </c>
      <c r="AJ25" s="19">
        <f>IF(OR($AI25="",$AI25="NO CODE"),"",IF(COUNTIFS(RATES!$A:$A,$AI25,RATES!$B:$B,"&lt;="&amp;MonthStart,RATES!$C:$C,"&gt;="&amp;MonthEnd)&lt;&gt;1,"NO RATE",IF($AD25="OFF",SUMIFS(RATES!$F:$F,RATES!$A:$A,$AI25,RATES!$B:$B,"&lt;="&amp;MonthStart,RATES!$C:$C,"&gt;="&amp;MonthEnd),SUMIFS(RATES!$E:$E,RATES!$A:$A,$AI25,RATES!$B:$B,"&lt;="&amp;MonthStart,RATES!$C:$C,"&gt;="&amp;MonthEnd))))</f>
        <v/>
      </c>
      <c r="AK25" s="2">
        <f>IF(OR(NOT(ISNUMBER($AJ25)),N($AA25)=0),"",IF(ABS(N($Z25)/100-$AJ25)&gt;0.0000001,"DIFFERS",""))</f>
        <v/>
      </c>
    </row>
    <row r="26">
      <c r="AD26" s="2">
        <f>IF($L26="","",IF(ISNUMBER(SEARCH("OFF ROAD",$H26)),"OFF",IF(ISNUMBER(SEARCH("ON ROAD",$H26)),"ON","")))</f>
        <v/>
      </c>
      <c r="AE26" s="2">
        <f>IF($AD26="ON",""&amp;$L26,"")</f>
        <v/>
      </c>
      <c r="AF26" s="2">
        <f>IF($L26="","",IF($J26&lt;&gt;"","Y",""))</f>
        <v/>
      </c>
      <c r="AG26" s="2">
        <f>IF($L26="","",IFERROR(TRIM(MID($H26,4,SEARCH(" CO ",$H26)-4)),""&amp;$S26))</f>
        <v/>
      </c>
      <c r="AH26" s="2">
        <f>IF($AG26="","",IF($AG26="FULTON",IF(ISNUMBER(SEARCH("COLLEGE PARK",$H26)),"FULTON (COLLEGE PARK)",IF(ISNUMBER(SEARCH("HAPEVILLE",$H26)),"FULTON (HAPEVILLE)",IF(ISNUMBER(SEARCH("EAST POINT",$H26)),"FULTON (EAST POINT)",IF(ISNUMBER(SEARCH("ATLANTA",$H26)),"FULTON (ATL LIMITS)","FULTON")))),IF($AG26="DEKALB",IF(ISNUMBER(SEARCH("ATLANTA",$H26)),"DEKALB (ATL LIMITS)","DEKALB"),IF(AND($AG26="CLAYTON",ISNUMBER(SEARCH("COLLEGE PARK",$H26))),"CLAYTON (COLLEGE PARK)",$AG26))))</f>
        <v/>
      </c>
      <c r="AI26" s="2">
        <f>IF(OR($AH26="",$AD26=""),"",IFERROR(VLOOKUP($AH26,CODES!$A:$B,2,FALSE),"NO CODE"))</f>
        <v/>
      </c>
      <c r="AJ26" s="19">
        <f>IF(OR($AI26="",$AI26="NO CODE"),"",IF(COUNTIFS(RATES!$A:$A,$AI26,RATES!$B:$B,"&lt;="&amp;MonthStart,RATES!$C:$C,"&gt;="&amp;MonthEnd)&lt;&gt;1,"NO RATE",IF($AD26="OFF",SUMIFS(RATES!$F:$F,RATES!$A:$A,$AI26,RATES!$B:$B,"&lt;="&amp;MonthStart,RATES!$C:$C,"&gt;="&amp;MonthEnd),SUMIFS(RATES!$E:$E,RATES!$A:$A,$AI26,RATES!$B:$B,"&lt;="&amp;MonthStart,RATES!$C:$C,"&gt;="&amp;MonthEnd))))</f>
        <v/>
      </c>
      <c r="AK26" s="2">
        <f>IF(OR(NOT(ISNUMBER($AJ26)),N($AA26)=0),"",IF(ABS(N($Z26)/100-$AJ26)&gt;0.0000001,"DIFFERS",""))</f>
        <v/>
      </c>
    </row>
    <row r="27">
      <c r="AD27" s="2">
        <f>IF($L27="","",IF(ISNUMBER(SEARCH("OFF ROAD",$H27)),"OFF",IF(ISNUMBER(SEARCH("ON ROAD",$H27)),"ON","")))</f>
        <v/>
      </c>
      <c r="AE27" s="2">
        <f>IF($AD27="ON",""&amp;$L27,"")</f>
        <v/>
      </c>
      <c r="AF27" s="2">
        <f>IF($L27="","",IF($J27&lt;&gt;"","Y",""))</f>
        <v/>
      </c>
      <c r="AG27" s="2">
        <f>IF($L27="","",IFERROR(TRIM(MID($H27,4,SEARCH(" CO ",$H27)-4)),""&amp;$S27))</f>
        <v/>
      </c>
      <c r="AH27" s="2">
        <f>IF($AG27="","",IF($AG27="FULTON",IF(ISNUMBER(SEARCH("COLLEGE PARK",$H27)),"FULTON (COLLEGE PARK)",IF(ISNUMBER(SEARCH("HAPEVILLE",$H27)),"FULTON (HAPEVILLE)",IF(ISNUMBER(SEARCH("EAST POINT",$H27)),"FULTON (EAST POINT)",IF(ISNUMBER(SEARCH("ATLANTA",$H27)),"FULTON (ATL LIMITS)","FULTON")))),IF($AG27="DEKALB",IF(ISNUMBER(SEARCH("ATLANTA",$H27)),"DEKALB (ATL LIMITS)","DEKALB"),IF(AND($AG27="CLAYTON",ISNUMBER(SEARCH("COLLEGE PARK",$H27))),"CLAYTON (COLLEGE PARK)",$AG27))))</f>
        <v/>
      </c>
      <c r="AI27" s="2">
        <f>IF(OR($AH27="",$AD27=""),"",IFERROR(VLOOKUP($AH27,CODES!$A:$B,2,FALSE),"NO CODE"))</f>
        <v/>
      </c>
      <c r="AJ27" s="19">
        <f>IF(OR($AI27="",$AI27="NO CODE"),"",IF(COUNTIFS(RATES!$A:$A,$AI27,RATES!$B:$B,"&lt;="&amp;MonthStart,RATES!$C:$C,"&gt;="&amp;MonthEnd)&lt;&gt;1,"NO RATE",IF($AD27="OFF",SUMIFS(RATES!$F:$F,RATES!$A:$A,$AI27,RATES!$B:$B,"&lt;="&amp;MonthStart,RATES!$C:$C,"&gt;="&amp;MonthEnd),SUMIFS(RATES!$E:$E,RATES!$A:$A,$AI27,RATES!$B:$B,"&lt;="&amp;MonthStart,RATES!$C:$C,"&gt;="&amp;MonthEnd))))</f>
        <v/>
      </c>
      <c r="AK27" s="2">
        <f>IF(OR(NOT(ISNUMBER($AJ27)),N($AA27)=0),"",IF(ABS(N($Z27)/100-$AJ27)&gt;0.0000001,"DIFFERS",""))</f>
        <v/>
      </c>
    </row>
    <row r="28">
      <c r="AD28" s="2">
        <f>IF($L28="","",IF(ISNUMBER(SEARCH("OFF ROAD",$H28)),"OFF",IF(ISNUMBER(SEARCH("ON ROAD",$H28)),"ON","")))</f>
        <v/>
      </c>
      <c r="AE28" s="2">
        <f>IF($AD28="ON",""&amp;$L28,"")</f>
        <v/>
      </c>
      <c r="AF28" s="2">
        <f>IF($L28="","",IF($J28&lt;&gt;"","Y",""))</f>
        <v/>
      </c>
      <c r="AG28" s="2">
        <f>IF($L28="","",IFERROR(TRIM(MID($H28,4,SEARCH(" CO ",$H28)-4)),""&amp;$S28))</f>
        <v/>
      </c>
      <c r="AH28" s="2">
        <f>IF($AG28="","",IF($AG28="FULTON",IF(ISNUMBER(SEARCH("COLLEGE PARK",$H28)),"FULTON (COLLEGE PARK)",IF(ISNUMBER(SEARCH("HAPEVILLE",$H28)),"FULTON (HAPEVILLE)",IF(ISNUMBER(SEARCH("EAST POINT",$H28)),"FULTON (EAST POINT)",IF(ISNUMBER(SEARCH("ATLANTA",$H28)),"FULTON (ATL LIMITS)","FULTON")))),IF($AG28="DEKALB",IF(ISNUMBER(SEARCH("ATLANTA",$H28)),"DEKALB (ATL LIMITS)","DEKALB"),IF(AND($AG28="CLAYTON",ISNUMBER(SEARCH("COLLEGE PARK",$H28))),"CLAYTON (COLLEGE PARK)",$AG28))))</f>
        <v/>
      </c>
      <c r="AI28" s="2">
        <f>IF(OR($AH28="",$AD28=""),"",IFERROR(VLOOKUP($AH28,CODES!$A:$B,2,FALSE),"NO CODE"))</f>
        <v/>
      </c>
      <c r="AJ28" s="19">
        <f>IF(OR($AI28="",$AI28="NO CODE"),"",IF(COUNTIFS(RATES!$A:$A,$AI28,RATES!$B:$B,"&lt;="&amp;MonthStart,RATES!$C:$C,"&gt;="&amp;MonthEnd)&lt;&gt;1,"NO RATE",IF($AD28="OFF",SUMIFS(RATES!$F:$F,RATES!$A:$A,$AI28,RATES!$B:$B,"&lt;="&amp;MonthStart,RATES!$C:$C,"&gt;="&amp;MonthEnd),SUMIFS(RATES!$E:$E,RATES!$A:$A,$AI28,RATES!$B:$B,"&lt;="&amp;MonthStart,RATES!$C:$C,"&gt;="&amp;MonthEnd))))</f>
        <v/>
      </c>
      <c r="AK28" s="2">
        <f>IF(OR(NOT(ISNUMBER($AJ28)),N($AA28)=0),"",IF(ABS(N($Z28)/100-$AJ28)&gt;0.0000001,"DIFFERS",""))</f>
        <v/>
      </c>
    </row>
    <row r="29">
      <c r="AD29" s="2">
        <f>IF($L29="","",IF(ISNUMBER(SEARCH("OFF ROAD",$H29)),"OFF",IF(ISNUMBER(SEARCH("ON ROAD",$H29)),"ON","")))</f>
        <v/>
      </c>
      <c r="AE29" s="2">
        <f>IF($AD29="ON",""&amp;$L29,"")</f>
        <v/>
      </c>
      <c r="AF29" s="2">
        <f>IF($L29="","",IF($J29&lt;&gt;"","Y",""))</f>
        <v/>
      </c>
      <c r="AG29" s="2">
        <f>IF($L29="","",IFERROR(TRIM(MID($H29,4,SEARCH(" CO ",$H29)-4)),""&amp;$S29))</f>
        <v/>
      </c>
      <c r="AH29" s="2">
        <f>IF($AG29="","",IF($AG29="FULTON",IF(ISNUMBER(SEARCH("COLLEGE PARK",$H29)),"FULTON (COLLEGE PARK)",IF(ISNUMBER(SEARCH("HAPEVILLE",$H29)),"FULTON (HAPEVILLE)",IF(ISNUMBER(SEARCH("EAST POINT",$H29)),"FULTON (EAST POINT)",IF(ISNUMBER(SEARCH("ATLANTA",$H29)),"FULTON (ATL LIMITS)","FULTON")))),IF($AG29="DEKALB",IF(ISNUMBER(SEARCH("ATLANTA",$H29)),"DEKALB (ATL LIMITS)","DEKALB"),IF(AND($AG29="CLAYTON",ISNUMBER(SEARCH("COLLEGE PARK",$H29))),"CLAYTON (COLLEGE PARK)",$AG29))))</f>
        <v/>
      </c>
      <c r="AI29" s="2">
        <f>IF(OR($AH29="",$AD29=""),"",IFERROR(VLOOKUP($AH29,CODES!$A:$B,2,FALSE),"NO CODE"))</f>
        <v/>
      </c>
      <c r="AJ29" s="19">
        <f>IF(OR($AI29="",$AI29="NO CODE"),"",IF(COUNTIFS(RATES!$A:$A,$AI29,RATES!$B:$B,"&lt;="&amp;MonthStart,RATES!$C:$C,"&gt;="&amp;MonthEnd)&lt;&gt;1,"NO RATE",IF($AD29="OFF",SUMIFS(RATES!$F:$F,RATES!$A:$A,$AI29,RATES!$B:$B,"&lt;="&amp;MonthStart,RATES!$C:$C,"&gt;="&amp;MonthEnd),SUMIFS(RATES!$E:$E,RATES!$A:$A,$AI29,RATES!$B:$B,"&lt;="&amp;MonthStart,RATES!$C:$C,"&gt;="&amp;MonthEnd))))</f>
        <v/>
      </c>
      <c r="AK29" s="2">
        <f>IF(OR(NOT(ISNUMBER($AJ29)),N($AA29)=0),"",IF(ABS(N($Z29)/100-$AJ29)&gt;0.0000001,"DIFFERS",""))</f>
        <v/>
      </c>
    </row>
    <row r="30">
      <c r="AD30" s="2">
        <f>IF($L30="","",IF(ISNUMBER(SEARCH("OFF ROAD",$H30)),"OFF",IF(ISNUMBER(SEARCH("ON ROAD",$H30)),"ON","")))</f>
        <v/>
      </c>
      <c r="AE30" s="2">
        <f>IF($AD30="ON",""&amp;$L30,"")</f>
        <v/>
      </c>
      <c r="AF30" s="2">
        <f>IF($L30="","",IF($J30&lt;&gt;"","Y",""))</f>
        <v/>
      </c>
      <c r="AG30" s="2">
        <f>IF($L30="","",IFERROR(TRIM(MID($H30,4,SEARCH(" CO ",$H30)-4)),""&amp;$S30))</f>
        <v/>
      </c>
      <c r="AH30" s="2">
        <f>IF($AG30="","",IF($AG30="FULTON",IF(ISNUMBER(SEARCH("COLLEGE PARK",$H30)),"FULTON (COLLEGE PARK)",IF(ISNUMBER(SEARCH("HAPEVILLE",$H30)),"FULTON (HAPEVILLE)",IF(ISNUMBER(SEARCH("EAST POINT",$H30)),"FULTON (EAST POINT)",IF(ISNUMBER(SEARCH("ATLANTA",$H30)),"FULTON (ATL LIMITS)","FULTON")))),IF($AG30="DEKALB",IF(ISNUMBER(SEARCH("ATLANTA",$H30)),"DEKALB (ATL LIMITS)","DEKALB"),IF(AND($AG30="CLAYTON",ISNUMBER(SEARCH("COLLEGE PARK",$H30))),"CLAYTON (COLLEGE PARK)",$AG30))))</f>
        <v/>
      </c>
      <c r="AI30" s="2">
        <f>IF(OR($AH30="",$AD30=""),"",IFERROR(VLOOKUP($AH30,CODES!$A:$B,2,FALSE),"NO CODE"))</f>
        <v/>
      </c>
      <c r="AJ30" s="19">
        <f>IF(OR($AI30="",$AI30="NO CODE"),"",IF(COUNTIFS(RATES!$A:$A,$AI30,RATES!$B:$B,"&lt;="&amp;MonthStart,RATES!$C:$C,"&gt;="&amp;MonthEnd)&lt;&gt;1,"NO RATE",IF($AD30="OFF",SUMIFS(RATES!$F:$F,RATES!$A:$A,$AI30,RATES!$B:$B,"&lt;="&amp;MonthStart,RATES!$C:$C,"&gt;="&amp;MonthEnd),SUMIFS(RATES!$E:$E,RATES!$A:$A,$AI30,RATES!$B:$B,"&lt;="&amp;MonthStart,RATES!$C:$C,"&gt;="&amp;MonthEnd))))</f>
        <v/>
      </c>
      <c r="AK30" s="2">
        <f>IF(OR(NOT(ISNUMBER($AJ30)),N($AA30)=0),"",IF(ABS(N($Z30)/100-$AJ30)&gt;0.0000001,"DIFFERS",""))</f>
        <v/>
      </c>
    </row>
    <row r="31">
      <c r="AD31" s="2">
        <f>IF($L31="","",IF(ISNUMBER(SEARCH("OFF ROAD",$H31)),"OFF",IF(ISNUMBER(SEARCH("ON ROAD",$H31)),"ON","")))</f>
        <v/>
      </c>
      <c r="AE31" s="2">
        <f>IF($AD31="ON",""&amp;$L31,"")</f>
        <v/>
      </c>
      <c r="AF31" s="2">
        <f>IF($L31="","",IF($J31&lt;&gt;"","Y",""))</f>
        <v/>
      </c>
      <c r="AG31" s="2">
        <f>IF($L31="","",IFERROR(TRIM(MID($H31,4,SEARCH(" CO ",$H31)-4)),""&amp;$S31))</f>
        <v/>
      </c>
      <c r="AH31" s="2">
        <f>IF($AG31="","",IF($AG31="FULTON",IF(ISNUMBER(SEARCH("COLLEGE PARK",$H31)),"FULTON (COLLEGE PARK)",IF(ISNUMBER(SEARCH("HAPEVILLE",$H31)),"FULTON (HAPEVILLE)",IF(ISNUMBER(SEARCH("EAST POINT",$H31)),"FULTON (EAST POINT)",IF(ISNUMBER(SEARCH("ATLANTA",$H31)),"FULTON (ATL LIMITS)","FULTON")))),IF($AG31="DEKALB",IF(ISNUMBER(SEARCH("ATLANTA",$H31)),"DEKALB (ATL LIMITS)","DEKALB"),IF(AND($AG31="CLAYTON",ISNUMBER(SEARCH("COLLEGE PARK",$H31))),"CLAYTON (COLLEGE PARK)",$AG31))))</f>
        <v/>
      </c>
      <c r="AI31" s="2">
        <f>IF(OR($AH31="",$AD31=""),"",IFERROR(VLOOKUP($AH31,CODES!$A:$B,2,FALSE),"NO CODE"))</f>
        <v/>
      </c>
      <c r="AJ31" s="19">
        <f>IF(OR($AI31="",$AI31="NO CODE"),"",IF(COUNTIFS(RATES!$A:$A,$AI31,RATES!$B:$B,"&lt;="&amp;MonthStart,RATES!$C:$C,"&gt;="&amp;MonthEnd)&lt;&gt;1,"NO RATE",IF($AD31="OFF",SUMIFS(RATES!$F:$F,RATES!$A:$A,$AI31,RATES!$B:$B,"&lt;="&amp;MonthStart,RATES!$C:$C,"&gt;="&amp;MonthEnd),SUMIFS(RATES!$E:$E,RATES!$A:$A,$AI31,RATES!$B:$B,"&lt;="&amp;MonthStart,RATES!$C:$C,"&gt;="&amp;MonthEnd))))</f>
        <v/>
      </c>
      <c r="AK31" s="2">
        <f>IF(OR(NOT(ISNUMBER($AJ31)),N($AA31)=0),"",IF(ABS(N($Z31)/100-$AJ31)&gt;0.0000001,"DIFFERS",""))</f>
        <v/>
      </c>
    </row>
    <row r="32">
      <c r="AD32" s="2">
        <f>IF($L32="","",IF(ISNUMBER(SEARCH("OFF ROAD",$H32)),"OFF",IF(ISNUMBER(SEARCH("ON ROAD",$H32)),"ON","")))</f>
        <v/>
      </c>
      <c r="AE32" s="2">
        <f>IF($AD32="ON",""&amp;$L32,"")</f>
        <v/>
      </c>
      <c r="AF32" s="2">
        <f>IF($L32="","",IF($J32&lt;&gt;"","Y",""))</f>
        <v/>
      </c>
      <c r="AG32" s="2">
        <f>IF($L32="","",IFERROR(TRIM(MID($H32,4,SEARCH(" CO ",$H32)-4)),""&amp;$S32))</f>
        <v/>
      </c>
      <c r="AH32" s="2">
        <f>IF($AG32="","",IF($AG32="FULTON",IF(ISNUMBER(SEARCH("COLLEGE PARK",$H32)),"FULTON (COLLEGE PARK)",IF(ISNUMBER(SEARCH("HAPEVILLE",$H32)),"FULTON (HAPEVILLE)",IF(ISNUMBER(SEARCH("EAST POINT",$H32)),"FULTON (EAST POINT)",IF(ISNUMBER(SEARCH("ATLANTA",$H32)),"FULTON (ATL LIMITS)","FULTON")))),IF($AG32="DEKALB",IF(ISNUMBER(SEARCH("ATLANTA",$H32)),"DEKALB (ATL LIMITS)","DEKALB"),IF(AND($AG32="CLAYTON",ISNUMBER(SEARCH("COLLEGE PARK",$H32))),"CLAYTON (COLLEGE PARK)",$AG32))))</f>
        <v/>
      </c>
      <c r="AI32" s="2">
        <f>IF(OR($AH32="",$AD32=""),"",IFERROR(VLOOKUP($AH32,CODES!$A:$B,2,FALSE),"NO CODE"))</f>
        <v/>
      </c>
      <c r="AJ32" s="19">
        <f>IF(OR($AI32="",$AI32="NO CODE"),"",IF(COUNTIFS(RATES!$A:$A,$AI32,RATES!$B:$B,"&lt;="&amp;MonthStart,RATES!$C:$C,"&gt;="&amp;MonthEnd)&lt;&gt;1,"NO RATE",IF($AD32="OFF",SUMIFS(RATES!$F:$F,RATES!$A:$A,$AI32,RATES!$B:$B,"&lt;="&amp;MonthStart,RATES!$C:$C,"&gt;="&amp;MonthEnd),SUMIFS(RATES!$E:$E,RATES!$A:$A,$AI32,RATES!$B:$B,"&lt;="&amp;MonthStart,RATES!$C:$C,"&gt;="&amp;MonthEnd))))</f>
        <v/>
      </c>
      <c r="AK32" s="2">
        <f>IF(OR(NOT(ISNUMBER($AJ32)),N($AA32)=0),"",IF(ABS(N($Z32)/100-$AJ32)&gt;0.0000001,"DIFFERS",""))</f>
        <v/>
      </c>
    </row>
    <row r="33">
      <c r="AD33" s="2">
        <f>IF($L33="","",IF(ISNUMBER(SEARCH("OFF ROAD",$H33)),"OFF",IF(ISNUMBER(SEARCH("ON ROAD",$H33)),"ON","")))</f>
        <v/>
      </c>
      <c r="AE33" s="2">
        <f>IF($AD33="ON",""&amp;$L33,"")</f>
        <v/>
      </c>
      <c r="AF33" s="2">
        <f>IF($L33="","",IF($J33&lt;&gt;"","Y",""))</f>
        <v/>
      </c>
      <c r="AG33" s="2">
        <f>IF($L33="","",IFERROR(TRIM(MID($H33,4,SEARCH(" CO ",$H33)-4)),""&amp;$S33))</f>
        <v/>
      </c>
      <c r="AH33" s="2">
        <f>IF($AG33="","",IF($AG33="FULTON",IF(ISNUMBER(SEARCH("COLLEGE PARK",$H33)),"FULTON (COLLEGE PARK)",IF(ISNUMBER(SEARCH("HAPEVILLE",$H33)),"FULTON (HAPEVILLE)",IF(ISNUMBER(SEARCH("EAST POINT",$H33)),"FULTON (EAST POINT)",IF(ISNUMBER(SEARCH("ATLANTA",$H33)),"FULTON (ATL LIMITS)","FULTON")))),IF($AG33="DEKALB",IF(ISNUMBER(SEARCH("ATLANTA",$H33)),"DEKALB (ATL LIMITS)","DEKALB"),IF(AND($AG33="CLAYTON",ISNUMBER(SEARCH("COLLEGE PARK",$H33))),"CLAYTON (COLLEGE PARK)",$AG33))))</f>
        <v/>
      </c>
      <c r="AI33" s="2">
        <f>IF(OR($AH33="",$AD33=""),"",IFERROR(VLOOKUP($AH33,CODES!$A:$B,2,FALSE),"NO CODE"))</f>
        <v/>
      </c>
      <c r="AJ33" s="19">
        <f>IF(OR($AI33="",$AI33="NO CODE"),"",IF(COUNTIFS(RATES!$A:$A,$AI33,RATES!$B:$B,"&lt;="&amp;MonthStart,RATES!$C:$C,"&gt;="&amp;MonthEnd)&lt;&gt;1,"NO RATE",IF($AD33="OFF",SUMIFS(RATES!$F:$F,RATES!$A:$A,$AI33,RATES!$B:$B,"&lt;="&amp;MonthStart,RATES!$C:$C,"&gt;="&amp;MonthEnd),SUMIFS(RATES!$E:$E,RATES!$A:$A,$AI33,RATES!$B:$B,"&lt;="&amp;MonthStart,RATES!$C:$C,"&gt;="&amp;MonthEnd))))</f>
        <v/>
      </c>
      <c r="AK33" s="2">
        <f>IF(OR(NOT(ISNUMBER($AJ33)),N($AA33)=0),"",IF(ABS(N($Z33)/100-$AJ33)&gt;0.0000001,"DIFFERS",""))</f>
        <v/>
      </c>
    </row>
    <row r="34">
      <c r="AD34" s="2">
        <f>IF($L34="","",IF(ISNUMBER(SEARCH("OFF ROAD",$H34)),"OFF",IF(ISNUMBER(SEARCH("ON ROAD",$H34)),"ON","")))</f>
        <v/>
      </c>
      <c r="AE34" s="2">
        <f>IF($AD34="ON",""&amp;$L34,"")</f>
        <v/>
      </c>
      <c r="AF34" s="2">
        <f>IF($L34="","",IF($J34&lt;&gt;"","Y",""))</f>
        <v/>
      </c>
      <c r="AG34" s="2">
        <f>IF($L34="","",IFERROR(TRIM(MID($H34,4,SEARCH(" CO ",$H34)-4)),""&amp;$S34))</f>
        <v/>
      </c>
      <c r="AH34" s="2">
        <f>IF($AG34="","",IF($AG34="FULTON",IF(ISNUMBER(SEARCH("COLLEGE PARK",$H34)),"FULTON (COLLEGE PARK)",IF(ISNUMBER(SEARCH("HAPEVILLE",$H34)),"FULTON (HAPEVILLE)",IF(ISNUMBER(SEARCH("EAST POINT",$H34)),"FULTON (EAST POINT)",IF(ISNUMBER(SEARCH("ATLANTA",$H34)),"FULTON (ATL LIMITS)","FULTON")))),IF($AG34="DEKALB",IF(ISNUMBER(SEARCH("ATLANTA",$H34)),"DEKALB (ATL LIMITS)","DEKALB"),IF(AND($AG34="CLAYTON",ISNUMBER(SEARCH("COLLEGE PARK",$H34))),"CLAYTON (COLLEGE PARK)",$AG34))))</f>
        <v/>
      </c>
      <c r="AI34" s="2">
        <f>IF(OR($AH34="",$AD34=""),"",IFERROR(VLOOKUP($AH34,CODES!$A:$B,2,FALSE),"NO CODE"))</f>
        <v/>
      </c>
      <c r="AJ34" s="19">
        <f>IF(OR($AI34="",$AI34="NO CODE"),"",IF(COUNTIFS(RATES!$A:$A,$AI34,RATES!$B:$B,"&lt;="&amp;MonthStart,RATES!$C:$C,"&gt;="&amp;MonthEnd)&lt;&gt;1,"NO RATE",IF($AD34="OFF",SUMIFS(RATES!$F:$F,RATES!$A:$A,$AI34,RATES!$B:$B,"&lt;="&amp;MonthStart,RATES!$C:$C,"&gt;="&amp;MonthEnd),SUMIFS(RATES!$E:$E,RATES!$A:$A,$AI34,RATES!$B:$B,"&lt;="&amp;MonthStart,RATES!$C:$C,"&gt;="&amp;MonthEnd))))</f>
        <v/>
      </c>
      <c r="AK34" s="2">
        <f>IF(OR(NOT(ISNUMBER($AJ34)),N($AA34)=0),"",IF(ABS(N($Z34)/100-$AJ34)&gt;0.0000001,"DIFFERS",""))</f>
        <v/>
      </c>
    </row>
    <row r="35">
      <c r="AD35" s="2">
        <f>IF($L35="","",IF(ISNUMBER(SEARCH("OFF ROAD",$H35)),"OFF",IF(ISNUMBER(SEARCH("ON ROAD",$H35)),"ON","")))</f>
        <v/>
      </c>
      <c r="AE35" s="2">
        <f>IF($AD35="ON",""&amp;$L35,"")</f>
        <v/>
      </c>
      <c r="AF35" s="2">
        <f>IF($L35="","",IF($J35&lt;&gt;"","Y",""))</f>
        <v/>
      </c>
      <c r="AG35" s="2">
        <f>IF($L35="","",IFERROR(TRIM(MID($H35,4,SEARCH(" CO ",$H35)-4)),""&amp;$S35))</f>
        <v/>
      </c>
      <c r="AH35" s="2">
        <f>IF($AG35="","",IF($AG35="FULTON",IF(ISNUMBER(SEARCH("COLLEGE PARK",$H35)),"FULTON (COLLEGE PARK)",IF(ISNUMBER(SEARCH("HAPEVILLE",$H35)),"FULTON (HAPEVILLE)",IF(ISNUMBER(SEARCH("EAST POINT",$H35)),"FULTON (EAST POINT)",IF(ISNUMBER(SEARCH("ATLANTA",$H35)),"FULTON (ATL LIMITS)","FULTON")))),IF($AG35="DEKALB",IF(ISNUMBER(SEARCH("ATLANTA",$H35)),"DEKALB (ATL LIMITS)","DEKALB"),IF(AND($AG35="CLAYTON",ISNUMBER(SEARCH("COLLEGE PARK",$H35))),"CLAYTON (COLLEGE PARK)",$AG35))))</f>
        <v/>
      </c>
      <c r="AI35" s="2">
        <f>IF(OR($AH35="",$AD35=""),"",IFERROR(VLOOKUP($AH35,CODES!$A:$B,2,FALSE),"NO CODE"))</f>
        <v/>
      </c>
      <c r="AJ35" s="19">
        <f>IF(OR($AI35="",$AI35="NO CODE"),"",IF(COUNTIFS(RATES!$A:$A,$AI35,RATES!$B:$B,"&lt;="&amp;MonthStart,RATES!$C:$C,"&gt;="&amp;MonthEnd)&lt;&gt;1,"NO RATE",IF($AD35="OFF",SUMIFS(RATES!$F:$F,RATES!$A:$A,$AI35,RATES!$B:$B,"&lt;="&amp;MonthStart,RATES!$C:$C,"&gt;="&amp;MonthEnd),SUMIFS(RATES!$E:$E,RATES!$A:$A,$AI35,RATES!$B:$B,"&lt;="&amp;MonthStart,RATES!$C:$C,"&gt;="&amp;MonthEnd))))</f>
        <v/>
      </c>
      <c r="AK35" s="2">
        <f>IF(OR(NOT(ISNUMBER($AJ35)),N($AA35)=0),"",IF(ABS(N($Z35)/100-$AJ35)&gt;0.0000001,"DIFFERS",""))</f>
        <v/>
      </c>
    </row>
    <row r="36">
      <c r="AD36" s="2">
        <f>IF($L36="","",IF(ISNUMBER(SEARCH("OFF ROAD",$H36)),"OFF",IF(ISNUMBER(SEARCH("ON ROAD",$H36)),"ON","")))</f>
        <v/>
      </c>
      <c r="AE36" s="2">
        <f>IF($AD36="ON",""&amp;$L36,"")</f>
        <v/>
      </c>
      <c r="AF36" s="2">
        <f>IF($L36="","",IF($J36&lt;&gt;"","Y",""))</f>
        <v/>
      </c>
      <c r="AG36" s="2">
        <f>IF($L36="","",IFERROR(TRIM(MID($H36,4,SEARCH(" CO ",$H36)-4)),""&amp;$S36))</f>
        <v/>
      </c>
      <c r="AH36" s="2">
        <f>IF($AG36="","",IF($AG36="FULTON",IF(ISNUMBER(SEARCH("COLLEGE PARK",$H36)),"FULTON (COLLEGE PARK)",IF(ISNUMBER(SEARCH("HAPEVILLE",$H36)),"FULTON (HAPEVILLE)",IF(ISNUMBER(SEARCH("EAST POINT",$H36)),"FULTON (EAST POINT)",IF(ISNUMBER(SEARCH("ATLANTA",$H36)),"FULTON (ATL LIMITS)","FULTON")))),IF($AG36="DEKALB",IF(ISNUMBER(SEARCH("ATLANTA",$H36)),"DEKALB (ATL LIMITS)","DEKALB"),IF(AND($AG36="CLAYTON",ISNUMBER(SEARCH("COLLEGE PARK",$H36))),"CLAYTON (COLLEGE PARK)",$AG36))))</f>
        <v/>
      </c>
      <c r="AI36" s="2">
        <f>IF(OR($AH36="",$AD36=""),"",IFERROR(VLOOKUP($AH36,CODES!$A:$B,2,FALSE),"NO CODE"))</f>
        <v/>
      </c>
      <c r="AJ36" s="19">
        <f>IF(OR($AI36="",$AI36="NO CODE"),"",IF(COUNTIFS(RATES!$A:$A,$AI36,RATES!$B:$B,"&lt;="&amp;MonthStart,RATES!$C:$C,"&gt;="&amp;MonthEnd)&lt;&gt;1,"NO RATE",IF($AD36="OFF",SUMIFS(RATES!$F:$F,RATES!$A:$A,$AI36,RATES!$B:$B,"&lt;="&amp;MonthStart,RATES!$C:$C,"&gt;="&amp;MonthEnd),SUMIFS(RATES!$E:$E,RATES!$A:$A,$AI36,RATES!$B:$B,"&lt;="&amp;MonthStart,RATES!$C:$C,"&gt;="&amp;MonthEnd))))</f>
        <v/>
      </c>
      <c r="AK36" s="2">
        <f>IF(OR(NOT(ISNUMBER($AJ36)),N($AA36)=0),"",IF(ABS(N($Z36)/100-$AJ36)&gt;0.0000001,"DIFFERS",""))</f>
        <v/>
      </c>
    </row>
    <row r="37">
      <c r="AD37" s="2">
        <f>IF($L37="","",IF(ISNUMBER(SEARCH("OFF ROAD",$H37)),"OFF",IF(ISNUMBER(SEARCH("ON ROAD",$H37)),"ON","")))</f>
        <v/>
      </c>
      <c r="AE37" s="2">
        <f>IF($AD37="ON",""&amp;$L37,"")</f>
        <v/>
      </c>
      <c r="AF37" s="2">
        <f>IF($L37="","",IF($J37&lt;&gt;"","Y",""))</f>
        <v/>
      </c>
      <c r="AG37" s="2">
        <f>IF($L37="","",IFERROR(TRIM(MID($H37,4,SEARCH(" CO ",$H37)-4)),""&amp;$S37))</f>
        <v/>
      </c>
      <c r="AH37" s="2">
        <f>IF($AG37="","",IF($AG37="FULTON",IF(ISNUMBER(SEARCH("COLLEGE PARK",$H37)),"FULTON (COLLEGE PARK)",IF(ISNUMBER(SEARCH("HAPEVILLE",$H37)),"FULTON (HAPEVILLE)",IF(ISNUMBER(SEARCH("EAST POINT",$H37)),"FULTON (EAST POINT)",IF(ISNUMBER(SEARCH("ATLANTA",$H37)),"FULTON (ATL LIMITS)","FULTON")))),IF($AG37="DEKALB",IF(ISNUMBER(SEARCH("ATLANTA",$H37)),"DEKALB (ATL LIMITS)","DEKALB"),IF(AND($AG37="CLAYTON",ISNUMBER(SEARCH("COLLEGE PARK",$H37))),"CLAYTON (COLLEGE PARK)",$AG37))))</f>
        <v/>
      </c>
      <c r="AI37" s="2">
        <f>IF(OR($AH37="",$AD37=""),"",IFERROR(VLOOKUP($AH37,CODES!$A:$B,2,FALSE),"NO CODE"))</f>
        <v/>
      </c>
      <c r="AJ37" s="19">
        <f>IF(OR($AI37="",$AI37="NO CODE"),"",IF(COUNTIFS(RATES!$A:$A,$AI37,RATES!$B:$B,"&lt;="&amp;MonthStart,RATES!$C:$C,"&gt;="&amp;MonthEnd)&lt;&gt;1,"NO RATE",IF($AD37="OFF",SUMIFS(RATES!$F:$F,RATES!$A:$A,$AI37,RATES!$B:$B,"&lt;="&amp;MonthStart,RATES!$C:$C,"&gt;="&amp;MonthEnd),SUMIFS(RATES!$E:$E,RATES!$A:$A,$AI37,RATES!$B:$B,"&lt;="&amp;MonthStart,RATES!$C:$C,"&gt;="&amp;MonthEnd))))</f>
        <v/>
      </c>
      <c r="AK37" s="2">
        <f>IF(OR(NOT(ISNUMBER($AJ37)),N($AA37)=0),"",IF(ABS(N($Z37)/100-$AJ37)&gt;0.0000001,"DIFFERS",""))</f>
        <v/>
      </c>
    </row>
    <row r="38">
      <c r="AD38" s="2">
        <f>IF($L38="","",IF(ISNUMBER(SEARCH("OFF ROAD",$H38)),"OFF",IF(ISNUMBER(SEARCH("ON ROAD",$H38)),"ON","")))</f>
        <v/>
      </c>
      <c r="AE38" s="2">
        <f>IF($AD38="ON",""&amp;$L38,"")</f>
        <v/>
      </c>
      <c r="AF38" s="2">
        <f>IF($L38="","",IF($J38&lt;&gt;"","Y",""))</f>
        <v/>
      </c>
      <c r="AG38" s="2">
        <f>IF($L38="","",IFERROR(TRIM(MID($H38,4,SEARCH(" CO ",$H38)-4)),""&amp;$S38))</f>
        <v/>
      </c>
      <c r="AH38" s="2">
        <f>IF($AG38="","",IF($AG38="FULTON",IF(ISNUMBER(SEARCH("COLLEGE PARK",$H38)),"FULTON (COLLEGE PARK)",IF(ISNUMBER(SEARCH("HAPEVILLE",$H38)),"FULTON (HAPEVILLE)",IF(ISNUMBER(SEARCH("EAST POINT",$H38)),"FULTON (EAST POINT)",IF(ISNUMBER(SEARCH("ATLANTA",$H38)),"FULTON (ATL LIMITS)","FULTON")))),IF($AG38="DEKALB",IF(ISNUMBER(SEARCH("ATLANTA",$H38)),"DEKALB (ATL LIMITS)","DEKALB"),IF(AND($AG38="CLAYTON",ISNUMBER(SEARCH("COLLEGE PARK",$H38))),"CLAYTON (COLLEGE PARK)",$AG38))))</f>
        <v/>
      </c>
      <c r="AI38" s="2">
        <f>IF(OR($AH38="",$AD38=""),"",IFERROR(VLOOKUP($AH38,CODES!$A:$B,2,FALSE),"NO CODE"))</f>
        <v/>
      </c>
      <c r="AJ38" s="19">
        <f>IF(OR($AI38="",$AI38="NO CODE"),"",IF(COUNTIFS(RATES!$A:$A,$AI38,RATES!$B:$B,"&lt;="&amp;MonthStart,RATES!$C:$C,"&gt;="&amp;MonthEnd)&lt;&gt;1,"NO RATE",IF($AD38="OFF",SUMIFS(RATES!$F:$F,RATES!$A:$A,$AI38,RATES!$B:$B,"&lt;="&amp;MonthStart,RATES!$C:$C,"&gt;="&amp;MonthEnd),SUMIFS(RATES!$E:$E,RATES!$A:$A,$AI38,RATES!$B:$B,"&lt;="&amp;MonthStart,RATES!$C:$C,"&gt;="&amp;MonthEnd))))</f>
        <v/>
      </c>
      <c r="AK38" s="2">
        <f>IF(OR(NOT(ISNUMBER($AJ38)),N($AA38)=0),"",IF(ABS(N($Z38)/100-$AJ38)&gt;0.0000001,"DIFFERS",""))</f>
        <v/>
      </c>
    </row>
    <row r="39">
      <c r="AD39" s="2">
        <f>IF($L39="","",IF(ISNUMBER(SEARCH("OFF ROAD",$H39)),"OFF",IF(ISNUMBER(SEARCH("ON ROAD",$H39)),"ON","")))</f>
        <v/>
      </c>
      <c r="AE39" s="2">
        <f>IF($AD39="ON",""&amp;$L39,"")</f>
        <v/>
      </c>
      <c r="AF39" s="2">
        <f>IF($L39="","",IF($J39&lt;&gt;"","Y",""))</f>
        <v/>
      </c>
      <c r="AG39" s="2">
        <f>IF($L39="","",IFERROR(TRIM(MID($H39,4,SEARCH(" CO ",$H39)-4)),""&amp;$S39))</f>
        <v/>
      </c>
      <c r="AH39" s="2">
        <f>IF($AG39="","",IF($AG39="FULTON",IF(ISNUMBER(SEARCH("COLLEGE PARK",$H39)),"FULTON (COLLEGE PARK)",IF(ISNUMBER(SEARCH("HAPEVILLE",$H39)),"FULTON (HAPEVILLE)",IF(ISNUMBER(SEARCH("EAST POINT",$H39)),"FULTON (EAST POINT)",IF(ISNUMBER(SEARCH("ATLANTA",$H39)),"FULTON (ATL LIMITS)","FULTON")))),IF($AG39="DEKALB",IF(ISNUMBER(SEARCH("ATLANTA",$H39)),"DEKALB (ATL LIMITS)","DEKALB"),IF(AND($AG39="CLAYTON",ISNUMBER(SEARCH("COLLEGE PARK",$H39))),"CLAYTON (COLLEGE PARK)",$AG39))))</f>
        <v/>
      </c>
      <c r="AI39" s="2">
        <f>IF(OR($AH39="",$AD39=""),"",IFERROR(VLOOKUP($AH39,CODES!$A:$B,2,FALSE),"NO CODE"))</f>
        <v/>
      </c>
      <c r="AJ39" s="19">
        <f>IF(OR($AI39="",$AI39="NO CODE"),"",IF(COUNTIFS(RATES!$A:$A,$AI39,RATES!$B:$B,"&lt;="&amp;MonthStart,RATES!$C:$C,"&gt;="&amp;MonthEnd)&lt;&gt;1,"NO RATE",IF($AD39="OFF",SUMIFS(RATES!$F:$F,RATES!$A:$A,$AI39,RATES!$B:$B,"&lt;="&amp;MonthStart,RATES!$C:$C,"&gt;="&amp;MonthEnd),SUMIFS(RATES!$E:$E,RATES!$A:$A,$AI39,RATES!$B:$B,"&lt;="&amp;MonthStart,RATES!$C:$C,"&gt;="&amp;MonthEnd))))</f>
        <v/>
      </c>
      <c r="AK39" s="2">
        <f>IF(OR(NOT(ISNUMBER($AJ39)),N($AA39)=0),"",IF(ABS(N($Z39)/100-$AJ39)&gt;0.0000001,"DIFFERS",""))</f>
        <v/>
      </c>
    </row>
    <row r="40">
      <c r="AD40" s="2">
        <f>IF($L40="","",IF(ISNUMBER(SEARCH("OFF ROAD",$H40)),"OFF",IF(ISNUMBER(SEARCH("ON ROAD",$H40)),"ON","")))</f>
        <v/>
      </c>
      <c r="AE40" s="2">
        <f>IF($AD40="ON",""&amp;$L40,"")</f>
        <v/>
      </c>
      <c r="AF40" s="2">
        <f>IF($L40="","",IF($J40&lt;&gt;"","Y",""))</f>
        <v/>
      </c>
      <c r="AG40" s="2">
        <f>IF($L40="","",IFERROR(TRIM(MID($H40,4,SEARCH(" CO ",$H40)-4)),""&amp;$S40))</f>
        <v/>
      </c>
      <c r="AH40" s="2">
        <f>IF($AG40="","",IF($AG40="FULTON",IF(ISNUMBER(SEARCH("COLLEGE PARK",$H40)),"FULTON (COLLEGE PARK)",IF(ISNUMBER(SEARCH("HAPEVILLE",$H40)),"FULTON (HAPEVILLE)",IF(ISNUMBER(SEARCH("EAST POINT",$H40)),"FULTON (EAST POINT)",IF(ISNUMBER(SEARCH("ATLANTA",$H40)),"FULTON (ATL LIMITS)","FULTON")))),IF($AG40="DEKALB",IF(ISNUMBER(SEARCH("ATLANTA",$H40)),"DEKALB (ATL LIMITS)","DEKALB"),IF(AND($AG40="CLAYTON",ISNUMBER(SEARCH("COLLEGE PARK",$H40))),"CLAYTON (COLLEGE PARK)",$AG40))))</f>
        <v/>
      </c>
      <c r="AI40" s="2">
        <f>IF(OR($AH40="",$AD40=""),"",IFERROR(VLOOKUP($AH40,CODES!$A:$B,2,FALSE),"NO CODE"))</f>
        <v/>
      </c>
      <c r="AJ40" s="19">
        <f>IF(OR($AI40="",$AI40="NO CODE"),"",IF(COUNTIFS(RATES!$A:$A,$AI40,RATES!$B:$B,"&lt;="&amp;MonthStart,RATES!$C:$C,"&gt;="&amp;MonthEnd)&lt;&gt;1,"NO RATE",IF($AD40="OFF",SUMIFS(RATES!$F:$F,RATES!$A:$A,$AI40,RATES!$B:$B,"&lt;="&amp;MonthStart,RATES!$C:$C,"&gt;="&amp;MonthEnd),SUMIFS(RATES!$E:$E,RATES!$A:$A,$AI40,RATES!$B:$B,"&lt;="&amp;MonthStart,RATES!$C:$C,"&gt;="&amp;MonthEnd))))</f>
        <v/>
      </c>
      <c r="AK40" s="2">
        <f>IF(OR(NOT(ISNUMBER($AJ40)),N($AA40)=0),"",IF(ABS(N($Z40)/100-$AJ40)&gt;0.0000001,"DIFFERS",""))</f>
        <v/>
      </c>
    </row>
    <row r="41">
      <c r="AD41" s="2">
        <f>IF($L41="","",IF(ISNUMBER(SEARCH("OFF ROAD",$H41)),"OFF",IF(ISNUMBER(SEARCH("ON ROAD",$H41)),"ON","")))</f>
        <v/>
      </c>
      <c r="AE41" s="2">
        <f>IF($AD41="ON",""&amp;$L41,"")</f>
        <v/>
      </c>
      <c r="AF41" s="2">
        <f>IF($L41="","",IF($J41&lt;&gt;"","Y",""))</f>
        <v/>
      </c>
      <c r="AG41" s="2">
        <f>IF($L41="","",IFERROR(TRIM(MID($H41,4,SEARCH(" CO ",$H41)-4)),""&amp;$S41))</f>
        <v/>
      </c>
      <c r="AH41" s="2">
        <f>IF($AG41="","",IF($AG41="FULTON",IF(ISNUMBER(SEARCH("COLLEGE PARK",$H41)),"FULTON (COLLEGE PARK)",IF(ISNUMBER(SEARCH("HAPEVILLE",$H41)),"FULTON (HAPEVILLE)",IF(ISNUMBER(SEARCH("EAST POINT",$H41)),"FULTON (EAST POINT)",IF(ISNUMBER(SEARCH("ATLANTA",$H41)),"FULTON (ATL LIMITS)","FULTON")))),IF($AG41="DEKALB",IF(ISNUMBER(SEARCH("ATLANTA",$H41)),"DEKALB (ATL LIMITS)","DEKALB"),IF(AND($AG41="CLAYTON",ISNUMBER(SEARCH("COLLEGE PARK",$H41))),"CLAYTON (COLLEGE PARK)",$AG41))))</f>
        <v/>
      </c>
      <c r="AI41" s="2">
        <f>IF(OR($AH41="",$AD41=""),"",IFERROR(VLOOKUP($AH41,CODES!$A:$B,2,FALSE),"NO CODE"))</f>
        <v/>
      </c>
      <c r="AJ41" s="19">
        <f>IF(OR($AI41="",$AI41="NO CODE"),"",IF(COUNTIFS(RATES!$A:$A,$AI41,RATES!$B:$B,"&lt;="&amp;MonthStart,RATES!$C:$C,"&gt;="&amp;MonthEnd)&lt;&gt;1,"NO RATE",IF($AD41="OFF",SUMIFS(RATES!$F:$F,RATES!$A:$A,$AI41,RATES!$B:$B,"&lt;="&amp;MonthStart,RATES!$C:$C,"&gt;="&amp;MonthEnd),SUMIFS(RATES!$E:$E,RATES!$A:$A,$AI41,RATES!$B:$B,"&lt;="&amp;MonthStart,RATES!$C:$C,"&gt;="&amp;MonthEnd))))</f>
        <v/>
      </c>
      <c r="AK41" s="2">
        <f>IF(OR(NOT(ISNUMBER($AJ41)),N($AA41)=0),"",IF(ABS(N($Z41)/100-$AJ41)&gt;0.0000001,"DIFFERS",""))</f>
        <v/>
      </c>
    </row>
    <row r="42">
      <c r="AD42" s="2">
        <f>IF($L42="","",IF(ISNUMBER(SEARCH("OFF ROAD",$H42)),"OFF",IF(ISNUMBER(SEARCH("ON ROAD",$H42)),"ON","")))</f>
        <v/>
      </c>
      <c r="AE42" s="2">
        <f>IF($AD42="ON",""&amp;$L42,"")</f>
        <v/>
      </c>
      <c r="AF42" s="2">
        <f>IF($L42="","",IF($J42&lt;&gt;"","Y",""))</f>
        <v/>
      </c>
      <c r="AG42" s="2">
        <f>IF($L42="","",IFERROR(TRIM(MID($H42,4,SEARCH(" CO ",$H42)-4)),""&amp;$S42))</f>
        <v/>
      </c>
      <c r="AH42" s="2">
        <f>IF($AG42="","",IF($AG42="FULTON",IF(ISNUMBER(SEARCH("COLLEGE PARK",$H42)),"FULTON (COLLEGE PARK)",IF(ISNUMBER(SEARCH("HAPEVILLE",$H42)),"FULTON (HAPEVILLE)",IF(ISNUMBER(SEARCH("EAST POINT",$H42)),"FULTON (EAST POINT)",IF(ISNUMBER(SEARCH("ATLANTA",$H42)),"FULTON (ATL LIMITS)","FULTON")))),IF($AG42="DEKALB",IF(ISNUMBER(SEARCH("ATLANTA",$H42)),"DEKALB (ATL LIMITS)","DEKALB"),IF(AND($AG42="CLAYTON",ISNUMBER(SEARCH("COLLEGE PARK",$H42))),"CLAYTON (COLLEGE PARK)",$AG42))))</f>
        <v/>
      </c>
      <c r="AI42" s="2">
        <f>IF(OR($AH42="",$AD42=""),"",IFERROR(VLOOKUP($AH42,CODES!$A:$B,2,FALSE),"NO CODE"))</f>
        <v/>
      </c>
      <c r="AJ42" s="19">
        <f>IF(OR($AI42="",$AI42="NO CODE"),"",IF(COUNTIFS(RATES!$A:$A,$AI42,RATES!$B:$B,"&lt;="&amp;MonthStart,RATES!$C:$C,"&gt;="&amp;MonthEnd)&lt;&gt;1,"NO RATE",IF($AD42="OFF",SUMIFS(RATES!$F:$F,RATES!$A:$A,$AI42,RATES!$B:$B,"&lt;="&amp;MonthStart,RATES!$C:$C,"&gt;="&amp;MonthEnd),SUMIFS(RATES!$E:$E,RATES!$A:$A,$AI42,RATES!$B:$B,"&lt;="&amp;MonthStart,RATES!$C:$C,"&gt;="&amp;MonthEnd))))</f>
        <v/>
      </c>
      <c r="AK42" s="2">
        <f>IF(OR(NOT(ISNUMBER($AJ42)),N($AA42)=0),"",IF(ABS(N($Z42)/100-$AJ42)&gt;0.0000001,"DIFFERS",""))</f>
        <v/>
      </c>
    </row>
    <row r="43">
      <c r="AD43" s="2">
        <f>IF($L43="","",IF(ISNUMBER(SEARCH("OFF ROAD",$H43)),"OFF",IF(ISNUMBER(SEARCH("ON ROAD",$H43)),"ON","")))</f>
        <v/>
      </c>
      <c r="AE43" s="2">
        <f>IF($AD43="ON",""&amp;$L43,"")</f>
        <v/>
      </c>
      <c r="AF43" s="2">
        <f>IF($L43="","",IF($J43&lt;&gt;"","Y",""))</f>
        <v/>
      </c>
      <c r="AG43" s="2">
        <f>IF($L43="","",IFERROR(TRIM(MID($H43,4,SEARCH(" CO ",$H43)-4)),""&amp;$S43))</f>
        <v/>
      </c>
      <c r="AH43" s="2">
        <f>IF($AG43="","",IF($AG43="FULTON",IF(ISNUMBER(SEARCH("COLLEGE PARK",$H43)),"FULTON (COLLEGE PARK)",IF(ISNUMBER(SEARCH("HAPEVILLE",$H43)),"FULTON (HAPEVILLE)",IF(ISNUMBER(SEARCH("EAST POINT",$H43)),"FULTON (EAST POINT)",IF(ISNUMBER(SEARCH("ATLANTA",$H43)),"FULTON (ATL LIMITS)","FULTON")))),IF($AG43="DEKALB",IF(ISNUMBER(SEARCH("ATLANTA",$H43)),"DEKALB (ATL LIMITS)","DEKALB"),IF(AND($AG43="CLAYTON",ISNUMBER(SEARCH("COLLEGE PARK",$H43))),"CLAYTON (COLLEGE PARK)",$AG43))))</f>
        <v/>
      </c>
      <c r="AI43" s="2">
        <f>IF(OR($AH43="",$AD43=""),"",IFERROR(VLOOKUP($AH43,CODES!$A:$B,2,FALSE),"NO CODE"))</f>
        <v/>
      </c>
      <c r="AJ43" s="19">
        <f>IF(OR($AI43="",$AI43="NO CODE"),"",IF(COUNTIFS(RATES!$A:$A,$AI43,RATES!$B:$B,"&lt;="&amp;MonthStart,RATES!$C:$C,"&gt;="&amp;MonthEnd)&lt;&gt;1,"NO RATE",IF($AD43="OFF",SUMIFS(RATES!$F:$F,RATES!$A:$A,$AI43,RATES!$B:$B,"&lt;="&amp;MonthStart,RATES!$C:$C,"&gt;="&amp;MonthEnd),SUMIFS(RATES!$E:$E,RATES!$A:$A,$AI43,RATES!$B:$B,"&lt;="&amp;MonthStart,RATES!$C:$C,"&gt;="&amp;MonthEnd))))</f>
        <v/>
      </c>
      <c r="AK43" s="2">
        <f>IF(OR(NOT(ISNUMBER($AJ43)),N($AA43)=0),"",IF(ABS(N($Z43)/100-$AJ43)&gt;0.0000001,"DIFFERS",""))</f>
        <v/>
      </c>
    </row>
    <row r="44">
      <c r="AD44" s="2">
        <f>IF($L44="","",IF(ISNUMBER(SEARCH("OFF ROAD",$H44)),"OFF",IF(ISNUMBER(SEARCH("ON ROAD",$H44)),"ON","")))</f>
        <v/>
      </c>
      <c r="AE44" s="2">
        <f>IF($AD44="ON",""&amp;$L44,"")</f>
        <v/>
      </c>
      <c r="AF44" s="2">
        <f>IF($L44="","",IF($J44&lt;&gt;"","Y",""))</f>
        <v/>
      </c>
      <c r="AG44" s="2">
        <f>IF($L44="","",IFERROR(TRIM(MID($H44,4,SEARCH(" CO ",$H44)-4)),""&amp;$S44))</f>
        <v/>
      </c>
      <c r="AH44" s="2">
        <f>IF($AG44="","",IF($AG44="FULTON",IF(ISNUMBER(SEARCH("COLLEGE PARK",$H44)),"FULTON (COLLEGE PARK)",IF(ISNUMBER(SEARCH("HAPEVILLE",$H44)),"FULTON (HAPEVILLE)",IF(ISNUMBER(SEARCH("EAST POINT",$H44)),"FULTON (EAST POINT)",IF(ISNUMBER(SEARCH("ATLANTA",$H44)),"FULTON (ATL LIMITS)","FULTON")))),IF($AG44="DEKALB",IF(ISNUMBER(SEARCH("ATLANTA",$H44)),"DEKALB (ATL LIMITS)","DEKALB"),IF(AND($AG44="CLAYTON",ISNUMBER(SEARCH("COLLEGE PARK",$H44))),"CLAYTON (COLLEGE PARK)",$AG44))))</f>
        <v/>
      </c>
      <c r="AI44" s="2">
        <f>IF(OR($AH44="",$AD44=""),"",IFERROR(VLOOKUP($AH44,CODES!$A:$B,2,FALSE),"NO CODE"))</f>
        <v/>
      </c>
      <c r="AJ44" s="19">
        <f>IF(OR($AI44="",$AI44="NO CODE"),"",IF(COUNTIFS(RATES!$A:$A,$AI44,RATES!$B:$B,"&lt;="&amp;MonthStart,RATES!$C:$C,"&gt;="&amp;MonthEnd)&lt;&gt;1,"NO RATE",IF($AD44="OFF",SUMIFS(RATES!$F:$F,RATES!$A:$A,$AI44,RATES!$B:$B,"&lt;="&amp;MonthStart,RATES!$C:$C,"&gt;="&amp;MonthEnd),SUMIFS(RATES!$E:$E,RATES!$A:$A,$AI44,RATES!$B:$B,"&lt;="&amp;MonthStart,RATES!$C:$C,"&gt;="&amp;MonthEnd))))</f>
        <v/>
      </c>
      <c r="AK44" s="2">
        <f>IF(OR(NOT(ISNUMBER($AJ44)),N($AA44)=0),"",IF(ABS(N($Z44)/100-$AJ44)&gt;0.0000001,"DIFFERS",""))</f>
        <v/>
      </c>
    </row>
    <row r="45">
      <c r="AD45" s="2">
        <f>IF($L45="","",IF(ISNUMBER(SEARCH("OFF ROAD",$H45)),"OFF",IF(ISNUMBER(SEARCH("ON ROAD",$H45)),"ON","")))</f>
        <v/>
      </c>
      <c r="AE45" s="2">
        <f>IF($AD45="ON",""&amp;$L45,"")</f>
        <v/>
      </c>
      <c r="AF45" s="2">
        <f>IF($L45="","",IF($J45&lt;&gt;"","Y",""))</f>
        <v/>
      </c>
      <c r="AG45" s="2">
        <f>IF($L45="","",IFERROR(TRIM(MID($H45,4,SEARCH(" CO ",$H45)-4)),""&amp;$S45))</f>
        <v/>
      </c>
      <c r="AH45" s="2">
        <f>IF($AG45="","",IF($AG45="FULTON",IF(ISNUMBER(SEARCH("COLLEGE PARK",$H45)),"FULTON (COLLEGE PARK)",IF(ISNUMBER(SEARCH("HAPEVILLE",$H45)),"FULTON (HAPEVILLE)",IF(ISNUMBER(SEARCH("EAST POINT",$H45)),"FULTON (EAST POINT)",IF(ISNUMBER(SEARCH("ATLANTA",$H45)),"FULTON (ATL LIMITS)","FULTON")))),IF($AG45="DEKALB",IF(ISNUMBER(SEARCH("ATLANTA",$H45)),"DEKALB (ATL LIMITS)","DEKALB"),IF(AND($AG45="CLAYTON",ISNUMBER(SEARCH("COLLEGE PARK",$H45))),"CLAYTON (COLLEGE PARK)",$AG45))))</f>
        <v/>
      </c>
      <c r="AI45" s="2">
        <f>IF(OR($AH45="",$AD45=""),"",IFERROR(VLOOKUP($AH45,CODES!$A:$B,2,FALSE),"NO CODE"))</f>
        <v/>
      </c>
      <c r="AJ45" s="19">
        <f>IF(OR($AI45="",$AI45="NO CODE"),"",IF(COUNTIFS(RATES!$A:$A,$AI45,RATES!$B:$B,"&lt;="&amp;MonthStart,RATES!$C:$C,"&gt;="&amp;MonthEnd)&lt;&gt;1,"NO RATE",IF($AD45="OFF",SUMIFS(RATES!$F:$F,RATES!$A:$A,$AI45,RATES!$B:$B,"&lt;="&amp;MonthStart,RATES!$C:$C,"&gt;="&amp;MonthEnd),SUMIFS(RATES!$E:$E,RATES!$A:$A,$AI45,RATES!$B:$B,"&lt;="&amp;MonthStart,RATES!$C:$C,"&gt;="&amp;MonthEnd))))</f>
        <v/>
      </c>
      <c r="AK45" s="2">
        <f>IF(OR(NOT(ISNUMBER($AJ45)),N($AA45)=0),"",IF(ABS(N($Z45)/100-$AJ45)&gt;0.0000001,"DIFFERS",""))</f>
        <v/>
      </c>
    </row>
    <row r="46">
      <c r="AD46" s="2">
        <f>IF($L46="","",IF(ISNUMBER(SEARCH("OFF ROAD",$H46)),"OFF",IF(ISNUMBER(SEARCH("ON ROAD",$H46)),"ON","")))</f>
        <v/>
      </c>
      <c r="AE46" s="2">
        <f>IF($AD46="ON",""&amp;$L46,"")</f>
        <v/>
      </c>
      <c r="AF46" s="2">
        <f>IF($L46="","",IF($J46&lt;&gt;"","Y",""))</f>
        <v/>
      </c>
      <c r="AG46" s="2">
        <f>IF($L46="","",IFERROR(TRIM(MID($H46,4,SEARCH(" CO ",$H46)-4)),""&amp;$S46))</f>
        <v/>
      </c>
      <c r="AH46" s="2">
        <f>IF($AG46="","",IF($AG46="FULTON",IF(ISNUMBER(SEARCH("COLLEGE PARK",$H46)),"FULTON (COLLEGE PARK)",IF(ISNUMBER(SEARCH("HAPEVILLE",$H46)),"FULTON (HAPEVILLE)",IF(ISNUMBER(SEARCH("EAST POINT",$H46)),"FULTON (EAST POINT)",IF(ISNUMBER(SEARCH("ATLANTA",$H46)),"FULTON (ATL LIMITS)","FULTON")))),IF($AG46="DEKALB",IF(ISNUMBER(SEARCH("ATLANTA",$H46)),"DEKALB (ATL LIMITS)","DEKALB"),IF(AND($AG46="CLAYTON",ISNUMBER(SEARCH("COLLEGE PARK",$H46))),"CLAYTON (COLLEGE PARK)",$AG46))))</f>
        <v/>
      </c>
      <c r="AI46" s="2">
        <f>IF(OR($AH46="",$AD46=""),"",IFERROR(VLOOKUP($AH46,CODES!$A:$B,2,FALSE),"NO CODE"))</f>
        <v/>
      </c>
      <c r="AJ46" s="19">
        <f>IF(OR($AI46="",$AI46="NO CODE"),"",IF(COUNTIFS(RATES!$A:$A,$AI46,RATES!$B:$B,"&lt;="&amp;MonthStart,RATES!$C:$C,"&gt;="&amp;MonthEnd)&lt;&gt;1,"NO RATE",IF($AD46="OFF",SUMIFS(RATES!$F:$F,RATES!$A:$A,$AI46,RATES!$B:$B,"&lt;="&amp;MonthStart,RATES!$C:$C,"&gt;="&amp;MonthEnd),SUMIFS(RATES!$E:$E,RATES!$A:$A,$AI46,RATES!$B:$B,"&lt;="&amp;MonthStart,RATES!$C:$C,"&gt;="&amp;MonthEnd))))</f>
        <v/>
      </c>
      <c r="AK46" s="2">
        <f>IF(OR(NOT(ISNUMBER($AJ46)),N($AA46)=0),"",IF(ABS(N($Z46)/100-$AJ46)&gt;0.0000001,"DIFFERS",""))</f>
        <v/>
      </c>
    </row>
    <row r="47">
      <c r="AD47" s="2">
        <f>IF($L47="","",IF(ISNUMBER(SEARCH("OFF ROAD",$H47)),"OFF",IF(ISNUMBER(SEARCH("ON ROAD",$H47)),"ON","")))</f>
        <v/>
      </c>
      <c r="AE47" s="2">
        <f>IF($AD47="ON",""&amp;$L47,"")</f>
        <v/>
      </c>
      <c r="AF47" s="2">
        <f>IF($L47="","",IF($J47&lt;&gt;"","Y",""))</f>
        <v/>
      </c>
      <c r="AG47" s="2">
        <f>IF($L47="","",IFERROR(TRIM(MID($H47,4,SEARCH(" CO ",$H47)-4)),""&amp;$S47))</f>
        <v/>
      </c>
      <c r="AH47" s="2">
        <f>IF($AG47="","",IF($AG47="FULTON",IF(ISNUMBER(SEARCH("COLLEGE PARK",$H47)),"FULTON (COLLEGE PARK)",IF(ISNUMBER(SEARCH("HAPEVILLE",$H47)),"FULTON (HAPEVILLE)",IF(ISNUMBER(SEARCH("EAST POINT",$H47)),"FULTON (EAST POINT)",IF(ISNUMBER(SEARCH("ATLANTA",$H47)),"FULTON (ATL LIMITS)","FULTON")))),IF($AG47="DEKALB",IF(ISNUMBER(SEARCH("ATLANTA",$H47)),"DEKALB (ATL LIMITS)","DEKALB"),IF(AND($AG47="CLAYTON",ISNUMBER(SEARCH("COLLEGE PARK",$H47))),"CLAYTON (COLLEGE PARK)",$AG47))))</f>
        <v/>
      </c>
      <c r="AI47" s="2">
        <f>IF(OR($AH47="",$AD47=""),"",IFERROR(VLOOKUP($AH47,CODES!$A:$B,2,FALSE),"NO CODE"))</f>
        <v/>
      </c>
      <c r="AJ47" s="19">
        <f>IF(OR($AI47="",$AI47="NO CODE"),"",IF(COUNTIFS(RATES!$A:$A,$AI47,RATES!$B:$B,"&lt;="&amp;MonthStart,RATES!$C:$C,"&gt;="&amp;MonthEnd)&lt;&gt;1,"NO RATE",IF($AD47="OFF",SUMIFS(RATES!$F:$F,RATES!$A:$A,$AI47,RATES!$B:$B,"&lt;="&amp;MonthStart,RATES!$C:$C,"&gt;="&amp;MonthEnd),SUMIFS(RATES!$E:$E,RATES!$A:$A,$AI47,RATES!$B:$B,"&lt;="&amp;MonthStart,RATES!$C:$C,"&gt;="&amp;MonthEnd))))</f>
        <v/>
      </c>
      <c r="AK47" s="2">
        <f>IF(OR(NOT(ISNUMBER($AJ47)),N($AA47)=0),"",IF(ABS(N($Z47)/100-$AJ47)&gt;0.0000001,"DIFFERS",""))</f>
        <v/>
      </c>
    </row>
    <row r="48">
      <c r="AD48" s="2">
        <f>IF($L48="","",IF(ISNUMBER(SEARCH("OFF ROAD",$H48)),"OFF",IF(ISNUMBER(SEARCH("ON ROAD",$H48)),"ON","")))</f>
        <v/>
      </c>
      <c r="AE48" s="2">
        <f>IF($AD48="ON",""&amp;$L48,"")</f>
        <v/>
      </c>
      <c r="AF48" s="2">
        <f>IF($L48="","",IF($J48&lt;&gt;"","Y",""))</f>
        <v/>
      </c>
      <c r="AG48" s="2">
        <f>IF($L48="","",IFERROR(TRIM(MID($H48,4,SEARCH(" CO ",$H48)-4)),""&amp;$S48))</f>
        <v/>
      </c>
      <c r="AH48" s="2">
        <f>IF($AG48="","",IF($AG48="FULTON",IF(ISNUMBER(SEARCH("COLLEGE PARK",$H48)),"FULTON (COLLEGE PARK)",IF(ISNUMBER(SEARCH("HAPEVILLE",$H48)),"FULTON (HAPEVILLE)",IF(ISNUMBER(SEARCH("EAST POINT",$H48)),"FULTON (EAST POINT)",IF(ISNUMBER(SEARCH("ATLANTA",$H48)),"FULTON (ATL LIMITS)","FULTON")))),IF($AG48="DEKALB",IF(ISNUMBER(SEARCH("ATLANTA",$H48)),"DEKALB (ATL LIMITS)","DEKALB"),IF(AND($AG48="CLAYTON",ISNUMBER(SEARCH("COLLEGE PARK",$H48))),"CLAYTON (COLLEGE PARK)",$AG48))))</f>
        <v/>
      </c>
      <c r="AI48" s="2">
        <f>IF(OR($AH48="",$AD48=""),"",IFERROR(VLOOKUP($AH48,CODES!$A:$B,2,FALSE),"NO CODE"))</f>
        <v/>
      </c>
      <c r="AJ48" s="19">
        <f>IF(OR($AI48="",$AI48="NO CODE"),"",IF(COUNTIFS(RATES!$A:$A,$AI48,RATES!$B:$B,"&lt;="&amp;MonthStart,RATES!$C:$C,"&gt;="&amp;MonthEnd)&lt;&gt;1,"NO RATE",IF($AD48="OFF",SUMIFS(RATES!$F:$F,RATES!$A:$A,$AI48,RATES!$B:$B,"&lt;="&amp;MonthStart,RATES!$C:$C,"&gt;="&amp;MonthEnd),SUMIFS(RATES!$E:$E,RATES!$A:$A,$AI48,RATES!$B:$B,"&lt;="&amp;MonthStart,RATES!$C:$C,"&gt;="&amp;MonthEnd))))</f>
        <v/>
      </c>
      <c r="AK48" s="2">
        <f>IF(OR(NOT(ISNUMBER($AJ48)),N($AA48)=0),"",IF(ABS(N($Z48)/100-$AJ48)&gt;0.0000001,"DIFFERS",""))</f>
        <v/>
      </c>
    </row>
    <row r="49">
      <c r="AD49" s="2">
        <f>IF($L49="","",IF(ISNUMBER(SEARCH("OFF ROAD",$H49)),"OFF",IF(ISNUMBER(SEARCH("ON ROAD",$H49)),"ON","")))</f>
        <v/>
      </c>
      <c r="AE49" s="2">
        <f>IF($AD49="ON",""&amp;$L49,"")</f>
        <v/>
      </c>
      <c r="AF49" s="2">
        <f>IF($L49="","",IF($J49&lt;&gt;"","Y",""))</f>
        <v/>
      </c>
      <c r="AG49" s="2">
        <f>IF($L49="","",IFERROR(TRIM(MID($H49,4,SEARCH(" CO ",$H49)-4)),""&amp;$S49))</f>
        <v/>
      </c>
      <c r="AH49" s="2">
        <f>IF($AG49="","",IF($AG49="FULTON",IF(ISNUMBER(SEARCH("COLLEGE PARK",$H49)),"FULTON (COLLEGE PARK)",IF(ISNUMBER(SEARCH("HAPEVILLE",$H49)),"FULTON (HAPEVILLE)",IF(ISNUMBER(SEARCH("EAST POINT",$H49)),"FULTON (EAST POINT)",IF(ISNUMBER(SEARCH("ATLANTA",$H49)),"FULTON (ATL LIMITS)","FULTON")))),IF($AG49="DEKALB",IF(ISNUMBER(SEARCH("ATLANTA",$H49)),"DEKALB (ATL LIMITS)","DEKALB"),IF(AND($AG49="CLAYTON",ISNUMBER(SEARCH("COLLEGE PARK",$H49))),"CLAYTON (COLLEGE PARK)",$AG49))))</f>
        <v/>
      </c>
      <c r="AI49" s="2">
        <f>IF(OR($AH49="",$AD49=""),"",IFERROR(VLOOKUP($AH49,CODES!$A:$B,2,FALSE),"NO CODE"))</f>
        <v/>
      </c>
      <c r="AJ49" s="19">
        <f>IF(OR($AI49="",$AI49="NO CODE"),"",IF(COUNTIFS(RATES!$A:$A,$AI49,RATES!$B:$B,"&lt;="&amp;MonthStart,RATES!$C:$C,"&gt;="&amp;MonthEnd)&lt;&gt;1,"NO RATE",IF($AD49="OFF",SUMIFS(RATES!$F:$F,RATES!$A:$A,$AI49,RATES!$B:$B,"&lt;="&amp;MonthStart,RATES!$C:$C,"&gt;="&amp;MonthEnd),SUMIFS(RATES!$E:$E,RATES!$A:$A,$AI49,RATES!$B:$B,"&lt;="&amp;MonthStart,RATES!$C:$C,"&gt;="&amp;MonthEnd))))</f>
        <v/>
      </c>
      <c r="AK49" s="2">
        <f>IF(OR(NOT(ISNUMBER($AJ49)),N($AA49)=0),"",IF(ABS(N($Z49)/100-$AJ49)&gt;0.0000001,"DIFFERS",""))</f>
        <v/>
      </c>
    </row>
    <row r="50">
      <c r="AD50" s="2">
        <f>IF($L50="","",IF(ISNUMBER(SEARCH("OFF ROAD",$H50)),"OFF",IF(ISNUMBER(SEARCH("ON ROAD",$H50)),"ON","")))</f>
        <v/>
      </c>
      <c r="AE50" s="2">
        <f>IF($AD50="ON",""&amp;$L50,"")</f>
        <v/>
      </c>
      <c r="AF50" s="2">
        <f>IF($L50="","",IF($J50&lt;&gt;"","Y",""))</f>
        <v/>
      </c>
      <c r="AG50" s="2">
        <f>IF($L50="","",IFERROR(TRIM(MID($H50,4,SEARCH(" CO ",$H50)-4)),""&amp;$S50))</f>
        <v/>
      </c>
      <c r="AH50" s="2">
        <f>IF($AG50="","",IF($AG50="FULTON",IF(ISNUMBER(SEARCH("COLLEGE PARK",$H50)),"FULTON (COLLEGE PARK)",IF(ISNUMBER(SEARCH("HAPEVILLE",$H50)),"FULTON (HAPEVILLE)",IF(ISNUMBER(SEARCH("EAST POINT",$H50)),"FULTON (EAST POINT)",IF(ISNUMBER(SEARCH("ATLANTA",$H50)),"FULTON (ATL LIMITS)","FULTON")))),IF($AG50="DEKALB",IF(ISNUMBER(SEARCH("ATLANTA",$H50)),"DEKALB (ATL LIMITS)","DEKALB"),IF(AND($AG50="CLAYTON",ISNUMBER(SEARCH("COLLEGE PARK",$H50))),"CLAYTON (COLLEGE PARK)",$AG50))))</f>
        <v/>
      </c>
      <c r="AI50" s="2">
        <f>IF(OR($AH50="",$AD50=""),"",IFERROR(VLOOKUP($AH50,CODES!$A:$B,2,FALSE),"NO CODE"))</f>
        <v/>
      </c>
      <c r="AJ50" s="19">
        <f>IF(OR($AI50="",$AI50="NO CODE"),"",IF(COUNTIFS(RATES!$A:$A,$AI50,RATES!$B:$B,"&lt;="&amp;MonthStart,RATES!$C:$C,"&gt;="&amp;MonthEnd)&lt;&gt;1,"NO RATE",IF($AD50="OFF",SUMIFS(RATES!$F:$F,RATES!$A:$A,$AI50,RATES!$B:$B,"&lt;="&amp;MonthStart,RATES!$C:$C,"&gt;="&amp;MonthEnd),SUMIFS(RATES!$E:$E,RATES!$A:$A,$AI50,RATES!$B:$B,"&lt;="&amp;MonthStart,RATES!$C:$C,"&gt;="&amp;MonthEnd))))</f>
        <v/>
      </c>
      <c r="AK50" s="2">
        <f>IF(OR(NOT(ISNUMBER($AJ50)),N($AA50)=0),"",IF(ABS(N($Z50)/100-$AJ50)&gt;0.0000001,"DIFFERS",""))</f>
        <v/>
      </c>
    </row>
    <row r="51">
      <c r="AD51" s="2">
        <f>IF($L51="","",IF(ISNUMBER(SEARCH("OFF ROAD",$H51)),"OFF",IF(ISNUMBER(SEARCH("ON ROAD",$H51)),"ON","")))</f>
        <v/>
      </c>
      <c r="AE51" s="2">
        <f>IF($AD51="ON",""&amp;$L51,"")</f>
        <v/>
      </c>
      <c r="AF51" s="2">
        <f>IF($L51="","",IF($J51&lt;&gt;"","Y",""))</f>
        <v/>
      </c>
      <c r="AG51" s="2">
        <f>IF($L51="","",IFERROR(TRIM(MID($H51,4,SEARCH(" CO ",$H51)-4)),""&amp;$S51))</f>
        <v/>
      </c>
      <c r="AH51" s="2">
        <f>IF($AG51="","",IF($AG51="FULTON",IF(ISNUMBER(SEARCH("COLLEGE PARK",$H51)),"FULTON (COLLEGE PARK)",IF(ISNUMBER(SEARCH("HAPEVILLE",$H51)),"FULTON (HAPEVILLE)",IF(ISNUMBER(SEARCH("EAST POINT",$H51)),"FULTON (EAST POINT)",IF(ISNUMBER(SEARCH("ATLANTA",$H51)),"FULTON (ATL LIMITS)","FULTON")))),IF($AG51="DEKALB",IF(ISNUMBER(SEARCH("ATLANTA",$H51)),"DEKALB (ATL LIMITS)","DEKALB"),IF(AND($AG51="CLAYTON",ISNUMBER(SEARCH("COLLEGE PARK",$H51))),"CLAYTON (COLLEGE PARK)",$AG51))))</f>
        <v/>
      </c>
      <c r="AI51" s="2">
        <f>IF(OR($AH51="",$AD51=""),"",IFERROR(VLOOKUP($AH51,CODES!$A:$B,2,FALSE),"NO CODE"))</f>
        <v/>
      </c>
      <c r="AJ51" s="19">
        <f>IF(OR($AI51="",$AI51="NO CODE"),"",IF(COUNTIFS(RATES!$A:$A,$AI51,RATES!$B:$B,"&lt;="&amp;MonthStart,RATES!$C:$C,"&gt;="&amp;MonthEnd)&lt;&gt;1,"NO RATE",IF($AD51="OFF",SUMIFS(RATES!$F:$F,RATES!$A:$A,$AI51,RATES!$B:$B,"&lt;="&amp;MonthStart,RATES!$C:$C,"&gt;="&amp;MonthEnd),SUMIFS(RATES!$E:$E,RATES!$A:$A,$AI51,RATES!$B:$B,"&lt;="&amp;MonthStart,RATES!$C:$C,"&gt;="&amp;MonthEnd))))</f>
        <v/>
      </c>
      <c r="AK51" s="2">
        <f>IF(OR(NOT(ISNUMBER($AJ51)),N($AA51)=0),"",IF(ABS(N($Z51)/100-$AJ51)&gt;0.0000001,"DIFFERS",""))</f>
        <v/>
      </c>
    </row>
    <row r="52">
      <c r="AD52" s="2">
        <f>IF($L52="","",IF(ISNUMBER(SEARCH("OFF ROAD",$H52)),"OFF",IF(ISNUMBER(SEARCH("ON ROAD",$H52)),"ON","")))</f>
        <v/>
      </c>
      <c r="AE52" s="2">
        <f>IF($AD52="ON",""&amp;$L52,"")</f>
        <v/>
      </c>
      <c r="AF52" s="2">
        <f>IF($L52="","",IF($J52&lt;&gt;"","Y",""))</f>
        <v/>
      </c>
      <c r="AG52" s="2">
        <f>IF($L52="","",IFERROR(TRIM(MID($H52,4,SEARCH(" CO ",$H52)-4)),""&amp;$S52))</f>
        <v/>
      </c>
      <c r="AH52" s="2">
        <f>IF($AG52="","",IF($AG52="FULTON",IF(ISNUMBER(SEARCH("COLLEGE PARK",$H52)),"FULTON (COLLEGE PARK)",IF(ISNUMBER(SEARCH("HAPEVILLE",$H52)),"FULTON (HAPEVILLE)",IF(ISNUMBER(SEARCH("EAST POINT",$H52)),"FULTON (EAST POINT)",IF(ISNUMBER(SEARCH("ATLANTA",$H52)),"FULTON (ATL LIMITS)","FULTON")))),IF($AG52="DEKALB",IF(ISNUMBER(SEARCH("ATLANTA",$H52)),"DEKALB (ATL LIMITS)","DEKALB"),IF(AND($AG52="CLAYTON",ISNUMBER(SEARCH("COLLEGE PARK",$H52))),"CLAYTON (COLLEGE PARK)",$AG52))))</f>
        <v/>
      </c>
      <c r="AI52" s="2">
        <f>IF(OR($AH52="",$AD52=""),"",IFERROR(VLOOKUP($AH52,CODES!$A:$B,2,FALSE),"NO CODE"))</f>
        <v/>
      </c>
      <c r="AJ52" s="19">
        <f>IF(OR($AI52="",$AI52="NO CODE"),"",IF(COUNTIFS(RATES!$A:$A,$AI52,RATES!$B:$B,"&lt;="&amp;MonthStart,RATES!$C:$C,"&gt;="&amp;MonthEnd)&lt;&gt;1,"NO RATE",IF($AD52="OFF",SUMIFS(RATES!$F:$F,RATES!$A:$A,$AI52,RATES!$B:$B,"&lt;="&amp;MonthStart,RATES!$C:$C,"&gt;="&amp;MonthEnd),SUMIFS(RATES!$E:$E,RATES!$A:$A,$AI52,RATES!$B:$B,"&lt;="&amp;MonthStart,RATES!$C:$C,"&gt;="&amp;MonthEnd))))</f>
        <v/>
      </c>
      <c r="AK52" s="2">
        <f>IF(OR(NOT(ISNUMBER($AJ52)),N($AA52)=0),"",IF(ABS(N($Z52)/100-$AJ52)&gt;0.0000001,"DIFFERS",""))</f>
        <v/>
      </c>
    </row>
    <row r="53">
      <c r="AD53" s="2">
        <f>IF($L53="","",IF(ISNUMBER(SEARCH("OFF ROAD",$H53)),"OFF",IF(ISNUMBER(SEARCH("ON ROAD",$H53)),"ON","")))</f>
        <v/>
      </c>
      <c r="AE53" s="2">
        <f>IF($AD53="ON",""&amp;$L53,"")</f>
        <v/>
      </c>
      <c r="AF53" s="2">
        <f>IF($L53="","",IF($J53&lt;&gt;"","Y",""))</f>
        <v/>
      </c>
      <c r="AG53" s="2">
        <f>IF($L53="","",IFERROR(TRIM(MID($H53,4,SEARCH(" CO ",$H53)-4)),""&amp;$S53))</f>
        <v/>
      </c>
      <c r="AH53" s="2">
        <f>IF($AG53="","",IF($AG53="FULTON",IF(ISNUMBER(SEARCH("COLLEGE PARK",$H53)),"FULTON (COLLEGE PARK)",IF(ISNUMBER(SEARCH("HAPEVILLE",$H53)),"FULTON (HAPEVILLE)",IF(ISNUMBER(SEARCH("EAST POINT",$H53)),"FULTON (EAST POINT)",IF(ISNUMBER(SEARCH("ATLANTA",$H53)),"FULTON (ATL LIMITS)","FULTON")))),IF($AG53="DEKALB",IF(ISNUMBER(SEARCH("ATLANTA",$H53)),"DEKALB (ATL LIMITS)","DEKALB"),IF(AND($AG53="CLAYTON",ISNUMBER(SEARCH("COLLEGE PARK",$H53))),"CLAYTON (COLLEGE PARK)",$AG53))))</f>
        <v/>
      </c>
      <c r="AI53" s="2">
        <f>IF(OR($AH53="",$AD53=""),"",IFERROR(VLOOKUP($AH53,CODES!$A:$B,2,FALSE),"NO CODE"))</f>
        <v/>
      </c>
      <c r="AJ53" s="19">
        <f>IF(OR($AI53="",$AI53="NO CODE"),"",IF(COUNTIFS(RATES!$A:$A,$AI53,RATES!$B:$B,"&lt;="&amp;MonthStart,RATES!$C:$C,"&gt;="&amp;MonthEnd)&lt;&gt;1,"NO RATE",IF($AD53="OFF",SUMIFS(RATES!$F:$F,RATES!$A:$A,$AI53,RATES!$B:$B,"&lt;="&amp;MonthStart,RATES!$C:$C,"&gt;="&amp;MonthEnd),SUMIFS(RATES!$E:$E,RATES!$A:$A,$AI53,RATES!$B:$B,"&lt;="&amp;MonthStart,RATES!$C:$C,"&gt;="&amp;MonthEnd))))</f>
        <v/>
      </c>
      <c r="AK53" s="2">
        <f>IF(OR(NOT(ISNUMBER($AJ53)),N($AA53)=0),"",IF(ABS(N($Z53)/100-$AJ53)&gt;0.0000001,"DIFFERS",""))</f>
        <v/>
      </c>
    </row>
    <row r="54">
      <c r="AD54" s="2">
        <f>IF($L54="","",IF(ISNUMBER(SEARCH("OFF ROAD",$H54)),"OFF",IF(ISNUMBER(SEARCH("ON ROAD",$H54)),"ON","")))</f>
        <v/>
      </c>
      <c r="AE54" s="2">
        <f>IF($AD54="ON",""&amp;$L54,"")</f>
        <v/>
      </c>
      <c r="AF54" s="2">
        <f>IF($L54="","",IF($J54&lt;&gt;"","Y",""))</f>
        <v/>
      </c>
      <c r="AG54" s="2">
        <f>IF($L54="","",IFERROR(TRIM(MID($H54,4,SEARCH(" CO ",$H54)-4)),""&amp;$S54))</f>
        <v/>
      </c>
      <c r="AH54" s="2">
        <f>IF($AG54="","",IF($AG54="FULTON",IF(ISNUMBER(SEARCH("COLLEGE PARK",$H54)),"FULTON (COLLEGE PARK)",IF(ISNUMBER(SEARCH("HAPEVILLE",$H54)),"FULTON (HAPEVILLE)",IF(ISNUMBER(SEARCH("EAST POINT",$H54)),"FULTON (EAST POINT)",IF(ISNUMBER(SEARCH("ATLANTA",$H54)),"FULTON (ATL LIMITS)","FULTON")))),IF($AG54="DEKALB",IF(ISNUMBER(SEARCH("ATLANTA",$H54)),"DEKALB (ATL LIMITS)","DEKALB"),IF(AND($AG54="CLAYTON",ISNUMBER(SEARCH("COLLEGE PARK",$H54))),"CLAYTON (COLLEGE PARK)",$AG54))))</f>
        <v/>
      </c>
      <c r="AI54" s="2">
        <f>IF(OR($AH54="",$AD54=""),"",IFERROR(VLOOKUP($AH54,CODES!$A:$B,2,FALSE),"NO CODE"))</f>
        <v/>
      </c>
      <c r="AJ54" s="19">
        <f>IF(OR($AI54="",$AI54="NO CODE"),"",IF(COUNTIFS(RATES!$A:$A,$AI54,RATES!$B:$B,"&lt;="&amp;MonthStart,RATES!$C:$C,"&gt;="&amp;MonthEnd)&lt;&gt;1,"NO RATE",IF($AD54="OFF",SUMIFS(RATES!$F:$F,RATES!$A:$A,$AI54,RATES!$B:$B,"&lt;="&amp;MonthStart,RATES!$C:$C,"&gt;="&amp;MonthEnd),SUMIFS(RATES!$E:$E,RATES!$A:$A,$AI54,RATES!$B:$B,"&lt;="&amp;MonthStart,RATES!$C:$C,"&gt;="&amp;MonthEnd))))</f>
        <v/>
      </c>
      <c r="AK54" s="2">
        <f>IF(OR(NOT(ISNUMBER($AJ54)),N($AA54)=0),"",IF(ABS(N($Z54)/100-$AJ54)&gt;0.0000001,"DIFFERS",""))</f>
        <v/>
      </c>
    </row>
    <row r="55">
      <c r="AD55" s="2">
        <f>IF($L55="","",IF(ISNUMBER(SEARCH("OFF ROAD",$H55)),"OFF",IF(ISNUMBER(SEARCH("ON ROAD",$H55)),"ON","")))</f>
        <v/>
      </c>
      <c r="AE55" s="2">
        <f>IF($AD55="ON",""&amp;$L55,"")</f>
        <v/>
      </c>
      <c r="AF55" s="2">
        <f>IF($L55="","",IF($J55&lt;&gt;"","Y",""))</f>
        <v/>
      </c>
      <c r="AG55" s="2">
        <f>IF($L55="","",IFERROR(TRIM(MID($H55,4,SEARCH(" CO ",$H55)-4)),""&amp;$S55))</f>
        <v/>
      </c>
      <c r="AH55" s="2">
        <f>IF($AG55="","",IF($AG55="FULTON",IF(ISNUMBER(SEARCH("COLLEGE PARK",$H55)),"FULTON (COLLEGE PARK)",IF(ISNUMBER(SEARCH("HAPEVILLE",$H55)),"FULTON (HAPEVILLE)",IF(ISNUMBER(SEARCH("EAST POINT",$H55)),"FULTON (EAST POINT)",IF(ISNUMBER(SEARCH("ATLANTA",$H55)),"FULTON (ATL LIMITS)","FULTON")))),IF($AG55="DEKALB",IF(ISNUMBER(SEARCH("ATLANTA",$H55)),"DEKALB (ATL LIMITS)","DEKALB"),IF(AND($AG55="CLAYTON",ISNUMBER(SEARCH("COLLEGE PARK",$H55))),"CLAYTON (COLLEGE PARK)",$AG55))))</f>
        <v/>
      </c>
      <c r="AI55" s="2">
        <f>IF(OR($AH55="",$AD55=""),"",IFERROR(VLOOKUP($AH55,CODES!$A:$B,2,FALSE),"NO CODE"))</f>
        <v/>
      </c>
      <c r="AJ55" s="19">
        <f>IF(OR($AI55="",$AI55="NO CODE"),"",IF(COUNTIFS(RATES!$A:$A,$AI55,RATES!$B:$B,"&lt;="&amp;MonthStart,RATES!$C:$C,"&gt;="&amp;MonthEnd)&lt;&gt;1,"NO RATE",IF($AD55="OFF",SUMIFS(RATES!$F:$F,RATES!$A:$A,$AI55,RATES!$B:$B,"&lt;="&amp;MonthStart,RATES!$C:$C,"&gt;="&amp;MonthEnd),SUMIFS(RATES!$E:$E,RATES!$A:$A,$AI55,RATES!$B:$B,"&lt;="&amp;MonthStart,RATES!$C:$C,"&gt;="&amp;MonthEnd))))</f>
        <v/>
      </c>
      <c r="AK55" s="2">
        <f>IF(OR(NOT(ISNUMBER($AJ55)),N($AA55)=0),"",IF(ABS(N($Z55)/100-$AJ55)&gt;0.0000001,"DIFFERS",""))</f>
        <v/>
      </c>
    </row>
    <row r="56">
      <c r="AD56" s="2">
        <f>IF($L56="","",IF(ISNUMBER(SEARCH("OFF ROAD",$H56)),"OFF",IF(ISNUMBER(SEARCH("ON ROAD",$H56)),"ON","")))</f>
        <v/>
      </c>
      <c r="AE56" s="2">
        <f>IF($AD56="ON",""&amp;$L56,"")</f>
        <v/>
      </c>
      <c r="AF56" s="2">
        <f>IF($L56="","",IF($J56&lt;&gt;"","Y",""))</f>
        <v/>
      </c>
      <c r="AG56" s="2">
        <f>IF($L56="","",IFERROR(TRIM(MID($H56,4,SEARCH(" CO ",$H56)-4)),""&amp;$S56))</f>
        <v/>
      </c>
      <c r="AH56" s="2">
        <f>IF($AG56="","",IF($AG56="FULTON",IF(ISNUMBER(SEARCH("COLLEGE PARK",$H56)),"FULTON (COLLEGE PARK)",IF(ISNUMBER(SEARCH("HAPEVILLE",$H56)),"FULTON (HAPEVILLE)",IF(ISNUMBER(SEARCH("EAST POINT",$H56)),"FULTON (EAST POINT)",IF(ISNUMBER(SEARCH("ATLANTA",$H56)),"FULTON (ATL LIMITS)","FULTON")))),IF($AG56="DEKALB",IF(ISNUMBER(SEARCH("ATLANTA",$H56)),"DEKALB (ATL LIMITS)","DEKALB"),IF(AND($AG56="CLAYTON",ISNUMBER(SEARCH("COLLEGE PARK",$H56))),"CLAYTON (COLLEGE PARK)",$AG56))))</f>
        <v/>
      </c>
      <c r="AI56" s="2">
        <f>IF(OR($AH56="",$AD56=""),"",IFERROR(VLOOKUP($AH56,CODES!$A:$B,2,FALSE),"NO CODE"))</f>
        <v/>
      </c>
      <c r="AJ56" s="19">
        <f>IF(OR($AI56="",$AI56="NO CODE"),"",IF(COUNTIFS(RATES!$A:$A,$AI56,RATES!$B:$B,"&lt;="&amp;MonthStart,RATES!$C:$C,"&gt;="&amp;MonthEnd)&lt;&gt;1,"NO RATE",IF($AD56="OFF",SUMIFS(RATES!$F:$F,RATES!$A:$A,$AI56,RATES!$B:$B,"&lt;="&amp;MonthStart,RATES!$C:$C,"&gt;="&amp;MonthEnd),SUMIFS(RATES!$E:$E,RATES!$A:$A,$AI56,RATES!$B:$B,"&lt;="&amp;MonthStart,RATES!$C:$C,"&gt;="&amp;MonthEnd))))</f>
        <v/>
      </c>
      <c r="AK56" s="2">
        <f>IF(OR(NOT(ISNUMBER($AJ56)),N($AA56)=0),"",IF(ABS(N($Z56)/100-$AJ56)&gt;0.0000001,"DIFFERS",""))</f>
        <v/>
      </c>
    </row>
    <row r="57">
      <c r="AD57" s="2">
        <f>IF($L57="","",IF(ISNUMBER(SEARCH("OFF ROAD",$H57)),"OFF",IF(ISNUMBER(SEARCH("ON ROAD",$H57)),"ON","")))</f>
        <v/>
      </c>
      <c r="AE57" s="2">
        <f>IF($AD57="ON",""&amp;$L57,"")</f>
        <v/>
      </c>
      <c r="AF57" s="2">
        <f>IF($L57="","",IF($J57&lt;&gt;"","Y",""))</f>
        <v/>
      </c>
      <c r="AG57" s="2">
        <f>IF($L57="","",IFERROR(TRIM(MID($H57,4,SEARCH(" CO ",$H57)-4)),""&amp;$S57))</f>
        <v/>
      </c>
      <c r="AH57" s="2">
        <f>IF($AG57="","",IF($AG57="FULTON",IF(ISNUMBER(SEARCH("COLLEGE PARK",$H57)),"FULTON (COLLEGE PARK)",IF(ISNUMBER(SEARCH("HAPEVILLE",$H57)),"FULTON (HAPEVILLE)",IF(ISNUMBER(SEARCH("EAST POINT",$H57)),"FULTON (EAST POINT)",IF(ISNUMBER(SEARCH("ATLANTA",$H57)),"FULTON (ATL LIMITS)","FULTON")))),IF($AG57="DEKALB",IF(ISNUMBER(SEARCH("ATLANTA",$H57)),"DEKALB (ATL LIMITS)","DEKALB"),IF(AND($AG57="CLAYTON",ISNUMBER(SEARCH("COLLEGE PARK",$H57))),"CLAYTON (COLLEGE PARK)",$AG57))))</f>
        <v/>
      </c>
      <c r="AI57" s="2">
        <f>IF(OR($AH57="",$AD57=""),"",IFERROR(VLOOKUP($AH57,CODES!$A:$B,2,FALSE),"NO CODE"))</f>
        <v/>
      </c>
      <c r="AJ57" s="19">
        <f>IF(OR($AI57="",$AI57="NO CODE"),"",IF(COUNTIFS(RATES!$A:$A,$AI57,RATES!$B:$B,"&lt;="&amp;MonthStart,RATES!$C:$C,"&gt;="&amp;MonthEnd)&lt;&gt;1,"NO RATE",IF($AD57="OFF",SUMIFS(RATES!$F:$F,RATES!$A:$A,$AI57,RATES!$B:$B,"&lt;="&amp;MonthStart,RATES!$C:$C,"&gt;="&amp;MonthEnd),SUMIFS(RATES!$E:$E,RATES!$A:$A,$AI57,RATES!$B:$B,"&lt;="&amp;MonthStart,RATES!$C:$C,"&gt;="&amp;MonthEnd))))</f>
        <v/>
      </c>
      <c r="AK57" s="2">
        <f>IF(OR(NOT(ISNUMBER($AJ57)),N($AA57)=0),"",IF(ABS(N($Z57)/100-$AJ57)&gt;0.0000001,"DIFFERS",""))</f>
        <v/>
      </c>
    </row>
    <row r="58">
      <c r="AD58" s="2">
        <f>IF($L58="","",IF(ISNUMBER(SEARCH("OFF ROAD",$H58)),"OFF",IF(ISNUMBER(SEARCH("ON ROAD",$H58)),"ON","")))</f>
        <v/>
      </c>
      <c r="AE58" s="2">
        <f>IF($AD58="ON",""&amp;$L58,"")</f>
        <v/>
      </c>
      <c r="AF58" s="2">
        <f>IF($L58="","",IF($J58&lt;&gt;"","Y",""))</f>
        <v/>
      </c>
      <c r="AG58" s="2">
        <f>IF($L58="","",IFERROR(TRIM(MID($H58,4,SEARCH(" CO ",$H58)-4)),""&amp;$S58))</f>
        <v/>
      </c>
      <c r="AH58" s="2">
        <f>IF($AG58="","",IF($AG58="FULTON",IF(ISNUMBER(SEARCH("COLLEGE PARK",$H58)),"FULTON (COLLEGE PARK)",IF(ISNUMBER(SEARCH("HAPEVILLE",$H58)),"FULTON (HAPEVILLE)",IF(ISNUMBER(SEARCH("EAST POINT",$H58)),"FULTON (EAST POINT)",IF(ISNUMBER(SEARCH("ATLANTA",$H58)),"FULTON (ATL LIMITS)","FULTON")))),IF($AG58="DEKALB",IF(ISNUMBER(SEARCH("ATLANTA",$H58)),"DEKALB (ATL LIMITS)","DEKALB"),IF(AND($AG58="CLAYTON",ISNUMBER(SEARCH("COLLEGE PARK",$H58))),"CLAYTON (COLLEGE PARK)",$AG58))))</f>
        <v/>
      </c>
      <c r="AI58" s="2">
        <f>IF(OR($AH58="",$AD58=""),"",IFERROR(VLOOKUP($AH58,CODES!$A:$B,2,FALSE),"NO CODE"))</f>
        <v/>
      </c>
      <c r="AJ58" s="19">
        <f>IF(OR($AI58="",$AI58="NO CODE"),"",IF(COUNTIFS(RATES!$A:$A,$AI58,RATES!$B:$B,"&lt;="&amp;MonthStart,RATES!$C:$C,"&gt;="&amp;MonthEnd)&lt;&gt;1,"NO RATE",IF($AD58="OFF",SUMIFS(RATES!$F:$F,RATES!$A:$A,$AI58,RATES!$B:$B,"&lt;="&amp;MonthStart,RATES!$C:$C,"&gt;="&amp;MonthEnd),SUMIFS(RATES!$E:$E,RATES!$A:$A,$AI58,RATES!$B:$B,"&lt;="&amp;MonthStart,RATES!$C:$C,"&gt;="&amp;MonthEnd))))</f>
        <v/>
      </c>
      <c r="AK58" s="2">
        <f>IF(OR(NOT(ISNUMBER($AJ58)),N($AA58)=0),"",IF(ABS(N($Z58)/100-$AJ58)&gt;0.0000001,"DIFFERS",""))</f>
        <v/>
      </c>
    </row>
    <row r="59">
      <c r="AD59" s="2">
        <f>IF($L59="","",IF(ISNUMBER(SEARCH("OFF ROAD",$H59)),"OFF",IF(ISNUMBER(SEARCH("ON ROAD",$H59)),"ON","")))</f>
        <v/>
      </c>
      <c r="AE59" s="2">
        <f>IF($AD59="ON",""&amp;$L59,"")</f>
        <v/>
      </c>
      <c r="AF59" s="2">
        <f>IF($L59="","",IF($J59&lt;&gt;"","Y",""))</f>
        <v/>
      </c>
      <c r="AG59" s="2">
        <f>IF($L59="","",IFERROR(TRIM(MID($H59,4,SEARCH(" CO ",$H59)-4)),""&amp;$S59))</f>
        <v/>
      </c>
      <c r="AH59" s="2">
        <f>IF($AG59="","",IF($AG59="FULTON",IF(ISNUMBER(SEARCH("COLLEGE PARK",$H59)),"FULTON (COLLEGE PARK)",IF(ISNUMBER(SEARCH("HAPEVILLE",$H59)),"FULTON (HAPEVILLE)",IF(ISNUMBER(SEARCH("EAST POINT",$H59)),"FULTON (EAST POINT)",IF(ISNUMBER(SEARCH("ATLANTA",$H59)),"FULTON (ATL LIMITS)","FULTON")))),IF($AG59="DEKALB",IF(ISNUMBER(SEARCH("ATLANTA",$H59)),"DEKALB (ATL LIMITS)","DEKALB"),IF(AND($AG59="CLAYTON",ISNUMBER(SEARCH("COLLEGE PARK",$H59))),"CLAYTON (COLLEGE PARK)",$AG59))))</f>
        <v/>
      </c>
      <c r="AI59" s="2">
        <f>IF(OR($AH59="",$AD59=""),"",IFERROR(VLOOKUP($AH59,CODES!$A:$B,2,FALSE),"NO CODE"))</f>
        <v/>
      </c>
      <c r="AJ59" s="19">
        <f>IF(OR($AI59="",$AI59="NO CODE"),"",IF(COUNTIFS(RATES!$A:$A,$AI59,RATES!$B:$B,"&lt;="&amp;MonthStart,RATES!$C:$C,"&gt;="&amp;MonthEnd)&lt;&gt;1,"NO RATE",IF($AD59="OFF",SUMIFS(RATES!$F:$F,RATES!$A:$A,$AI59,RATES!$B:$B,"&lt;="&amp;MonthStart,RATES!$C:$C,"&gt;="&amp;MonthEnd),SUMIFS(RATES!$E:$E,RATES!$A:$A,$AI59,RATES!$B:$B,"&lt;="&amp;MonthStart,RATES!$C:$C,"&gt;="&amp;MonthEnd))))</f>
        <v/>
      </c>
      <c r="AK59" s="2">
        <f>IF(OR(NOT(ISNUMBER($AJ59)),N($AA59)=0),"",IF(ABS(N($Z59)/100-$AJ59)&gt;0.0000001,"DIFFERS",""))</f>
        <v/>
      </c>
    </row>
    <row r="60">
      <c r="AD60" s="2">
        <f>IF($L60="","",IF(ISNUMBER(SEARCH("OFF ROAD",$H60)),"OFF",IF(ISNUMBER(SEARCH("ON ROAD",$H60)),"ON","")))</f>
        <v/>
      </c>
      <c r="AE60" s="2">
        <f>IF($AD60="ON",""&amp;$L60,"")</f>
        <v/>
      </c>
      <c r="AF60" s="2">
        <f>IF($L60="","",IF($J60&lt;&gt;"","Y",""))</f>
        <v/>
      </c>
      <c r="AG60" s="2">
        <f>IF($L60="","",IFERROR(TRIM(MID($H60,4,SEARCH(" CO ",$H60)-4)),""&amp;$S60))</f>
        <v/>
      </c>
      <c r="AH60" s="2">
        <f>IF($AG60="","",IF($AG60="FULTON",IF(ISNUMBER(SEARCH("COLLEGE PARK",$H60)),"FULTON (COLLEGE PARK)",IF(ISNUMBER(SEARCH("HAPEVILLE",$H60)),"FULTON (HAPEVILLE)",IF(ISNUMBER(SEARCH("EAST POINT",$H60)),"FULTON (EAST POINT)",IF(ISNUMBER(SEARCH("ATLANTA",$H60)),"FULTON (ATL LIMITS)","FULTON")))),IF($AG60="DEKALB",IF(ISNUMBER(SEARCH("ATLANTA",$H60)),"DEKALB (ATL LIMITS)","DEKALB"),IF(AND($AG60="CLAYTON",ISNUMBER(SEARCH("COLLEGE PARK",$H60))),"CLAYTON (COLLEGE PARK)",$AG60))))</f>
        <v/>
      </c>
      <c r="AI60" s="2">
        <f>IF(OR($AH60="",$AD60=""),"",IFERROR(VLOOKUP($AH60,CODES!$A:$B,2,FALSE),"NO CODE"))</f>
        <v/>
      </c>
      <c r="AJ60" s="19">
        <f>IF(OR($AI60="",$AI60="NO CODE"),"",IF(COUNTIFS(RATES!$A:$A,$AI60,RATES!$B:$B,"&lt;="&amp;MonthStart,RATES!$C:$C,"&gt;="&amp;MonthEnd)&lt;&gt;1,"NO RATE",IF($AD60="OFF",SUMIFS(RATES!$F:$F,RATES!$A:$A,$AI60,RATES!$B:$B,"&lt;="&amp;MonthStart,RATES!$C:$C,"&gt;="&amp;MonthEnd),SUMIFS(RATES!$E:$E,RATES!$A:$A,$AI60,RATES!$B:$B,"&lt;="&amp;MonthStart,RATES!$C:$C,"&gt;="&amp;MonthEnd))))</f>
        <v/>
      </c>
      <c r="AK60" s="2">
        <f>IF(OR(NOT(ISNUMBER($AJ60)),N($AA60)=0),"",IF(ABS(N($Z60)/100-$AJ60)&gt;0.0000001,"DIFFERS",""))</f>
        <v/>
      </c>
    </row>
    <row r="61">
      <c r="AD61" s="2">
        <f>IF($L61="","",IF(ISNUMBER(SEARCH("OFF ROAD",$H61)),"OFF",IF(ISNUMBER(SEARCH("ON ROAD",$H61)),"ON","")))</f>
        <v/>
      </c>
      <c r="AE61" s="2">
        <f>IF($AD61="ON",""&amp;$L61,"")</f>
        <v/>
      </c>
      <c r="AF61" s="2">
        <f>IF($L61="","",IF($J61&lt;&gt;"","Y",""))</f>
        <v/>
      </c>
      <c r="AG61" s="2">
        <f>IF($L61="","",IFERROR(TRIM(MID($H61,4,SEARCH(" CO ",$H61)-4)),""&amp;$S61))</f>
        <v/>
      </c>
      <c r="AH61" s="2">
        <f>IF($AG61="","",IF($AG61="FULTON",IF(ISNUMBER(SEARCH("COLLEGE PARK",$H61)),"FULTON (COLLEGE PARK)",IF(ISNUMBER(SEARCH("HAPEVILLE",$H61)),"FULTON (HAPEVILLE)",IF(ISNUMBER(SEARCH("EAST POINT",$H61)),"FULTON (EAST POINT)",IF(ISNUMBER(SEARCH("ATLANTA",$H61)),"FULTON (ATL LIMITS)","FULTON")))),IF($AG61="DEKALB",IF(ISNUMBER(SEARCH("ATLANTA",$H61)),"DEKALB (ATL LIMITS)","DEKALB"),IF(AND($AG61="CLAYTON",ISNUMBER(SEARCH("COLLEGE PARK",$H61))),"CLAYTON (COLLEGE PARK)",$AG61))))</f>
        <v/>
      </c>
      <c r="AI61" s="2">
        <f>IF(OR($AH61="",$AD61=""),"",IFERROR(VLOOKUP($AH61,CODES!$A:$B,2,FALSE),"NO CODE"))</f>
        <v/>
      </c>
      <c r="AJ61" s="19">
        <f>IF(OR($AI61="",$AI61="NO CODE"),"",IF(COUNTIFS(RATES!$A:$A,$AI61,RATES!$B:$B,"&lt;="&amp;MonthStart,RATES!$C:$C,"&gt;="&amp;MonthEnd)&lt;&gt;1,"NO RATE",IF($AD61="OFF",SUMIFS(RATES!$F:$F,RATES!$A:$A,$AI61,RATES!$B:$B,"&lt;="&amp;MonthStart,RATES!$C:$C,"&gt;="&amp;MonthEnd),SUMIFS(RATES!$E:$E,RATES!$A:$A,$AI61,RATES!$B:$B,"&lt;="&amp;MonthStart,RATES!$C:$C,"&gt;="&amp;MonthEnd))))</f>
        <v/>
      </c>
      <c r="AK61" s="2">
        <f>IF(OR(NOT(ISNUMBER($AJ61)),N($AA61)=0),"",IF(ABS(N($Z61)/100-$AJ61)&gt;0.0000001,"DIFFERS",""))</f>
        <v/>
      </c>
    </row>
    <row r="62">
      <c r="AD62" s="2">
        <f>IF($L62="","",IF(ISNUMBER(SEARCH("OFF ROAD",$H62)),"OFF",IF(ISNUMBER(SEARCH("ON ROAD",$H62)),"ON","")))</f>
        <v/>
      </c>
      <c r="AE62" s="2">
        <f>IF($AD62="ON",""&amp;$L62,"")</f>
        <v/>
      </c>
      <c r="AF62" s="2">
        <f>IF($L62="","",IF($J62&lt;&gt;"","Y",""))</f>
        <v/>
      </c>
      <c r="AG62" s="2">
        <f>IF($L62="","",IFERROR(TRIM(MID($H62,4,SEARCH(" CO ",$H62)-4)),""&amp;$S62))</f>
        <v/>
      </c>
      <c r="AH62" s="2">
        <f>IF($AG62="","",IF($AG62="FULTON",IF(ISNUMBER(SEARCH("COLLEGE PARK",$H62)),"FULTON (COLLEGE PARK)",IF(ISNUMBER(SEARCH("HAPEVILLE",$H62)),"FULTON (HAPEVILLE)",IF(ISNUMBER(SEARCH("EAST POINT",$H62)),"FULTON (EAST POINT)",IF(ISNUMBER(SEARCH("ATLANTA",$H62)),"FULTON (ATL LIMITS)","FULTON")))),IF($AG62="DEKALB",IF(ISNUMBER(SEARCH("ATLANTA",$H62)),"DEKALB (ATL LIMITS)","DEKALB"),IF(AND($AG62="CLAYTON",ISNUMBER(SEARCH("COLLEGE PARK",$H62))),"CLAYTON (COLLEGE PARK)",$AG62))))</f>
        <v/>
      </c>
      <c r="AI62" s="2">
        <f>IF(OR($AH62="",$AD62=""),"",IFERROR(VLOOKUP($AH62,CODES!$A:$B,2,FALSE),"NO CODE"))</f>
        <v/>
      </c>
      <c r="AJ62" s="19">
        <f>IF(OR($AI62="",$AI62="NO CODE"),"",IF(COUNTIFS(RATES!$A:$A,$AI62,RATES!$B:$B,"&lt;="&amp;MonthStart,RATES!$C:$C,"&gt;="&amp;MonthEnd)&lt;&gt;1,"NO RATE",IF($AD62="OFF",SUMIFS(RATES!$F:$F,RATES!$A:$A,$AI62,RATES!$B:$B,"&lt;="&amp;MonthStart,RATES!$C:$C,"&gt;="&amp;MonthEnd),SUMIFS(RATES!$E:$E,RATES!$A:$A,$AI62,RATES!$B:$B,"&lt;="&amp;MonthStart,RATES!$C:$C,"&gt;="&amp;MonthEnd))))</f>
        <v/>
      </c>
      <c r="AK62" s="2">
        <f>IF(OR(NOT(ISNUMBER($AJ62)),N($AA62)=0),"",IF(ABS(N($Z62)/100-$AJ62)&gt;0.0000001,"DIFFERS",""))</f>
        <v/>
      </c>
    </row>
    <row r="63">
      <c r="AD63" s="2">
        <f>IF($L63="","",IF(ISNUMBER(SEARCH("OFF ROAD",$H63)),"OFF",IF(ISNUMBER(SEARCH("ON ROAD",$H63)),"ON","")))</f>
        <v/>
      </c>
      <c r="AE63" s="2">
        <f>IF($AD63="ON",""&amp;$L63,"")</f>
        <v/>
      </c>
      <c r="AF63" s="2">
        <f>IF($L63="","",IF($J63&lt;&gt;"","Y",""))</f>
        <v/>
      </c>
      <c r="AG63" s="2">
        <f>IF($L63="","",IFERROR(TRIM(MID($H63,4,SEARCH(" CO ",$H63)-4)),""&amp;$S63))</f>
        <v/>
      </c>
      <c r="AH63" s="2">
        <f>IF($AG63="","",IF($AG63="FULTON",IF(ISNUMBER(SEARCH("COLLEGE PARK",$H63)),"FULTON (COLLEGE PARK)",IF(ISNUMBER(SEARCH("HAPEVILLE",$H63)),"FULTON (HAPEVILLE)",IF(ISNUMBER(SEARCH("EAST POINT",$H63)),"FULTON (EAST POINT)",IF(ISNUMBER(SEARCH("ATLANTA",$H63)),"FULTON (ATL LIMITS)","FULTON")))),IF($AG63="DEKALB",IF(ISNUMBER(SEARCH("ATLANTA",$H63)),"DEKALB (ATL LIMITS)","DEKALB"),IF(AND($AG63="CLAYTON",ISNUMBER(SEARCH("COLLEGE PARK",$H63))),"CLAYTON (COLLEGE PARK)",$AG63))))</f>
        <v/>
      </c>
      <c r="AI63" s="2">
        <f>IF(OR($AH63="",$AD63=""),"",IFERROR(VLOOKUP($AH63,CODES!$A:$B,2,FALSE),"NO CODE"))</f>
        <v/>
      </c>
      <c r="AJ63" s="19">
        <f>IF(OR($AI63="",$AI63="NO CODE"),"",IF(COUNTIFS(RATES!$A:$A,$AI63,RATES!$B:$B,"&lt;="&amp;MonthStart,RATES!$C:$C,"&gt;="&amp;MonthEnd)&lt;&gt;1,"NO RATE",IF($AD63="OFF",SUMIFS(RATES!$F:$F,RATES!$A:$A,$AI63,RATES!$B:$B,"&lt;="&amp;MonthStart,RATES!$C:$C,"&gt;="&amp;MonthEnd),SUMIFS(RATES!$E:$E,RATES!$A:$A,$AI63,RATES!$B:$B,"&lt;="&amp;MonthStart,RATES!$C:$C,"&gt;="&amp;MonthEnd))))</f>
        <v/>
      </c>
      <c r="AK63" s="2">
        <f>IF(OR(NOT(ISNUMBER($AJ63)),N($AA63)=0),"",IF(ABS(N($Z63)/100-$AJ63)&gt;0.0000001,"DIFFERS",""))</f>
        <v/>
      </c>
    </row>
    <row r="64">
      <c r="AD64" s="2">
        <f>IF($L64="","",IF(ISNUMBER(SEARCH("OFF ROAD",$H64)),"OFF",IF(ISNUMBER(SEARCH("ON ROAD",$H64)),"ON","")))</f>
        <v/>
      </c>
      <c r="AE64" s="2">
        <f>IF($AD64="ON",""&amp;$L64,"")</f>
        <v/>
      </c>
      <c r="AF64" s="2">
        <f>IF($L64="","",IF($J64&lt;&gt;"","Y",""))</f>
        <v/>
      </c>
      <c r="AG64" s="2">
        <f>IF($L64="","",IFERROR(TRIM(MID($H64,4,SEARCH(" CO ",$H64)-4)),""&amp;$S64))</f>
        <v/>
      </c>
      <c r="AH64" s="2">
        <f>IF($AG64="","",IF($AG64="FULTON",IF(ISNUMBER(SEARCH("COLLEGE PARK",$H64)),"FULTON (COLLEGE PARK)",IF(ISNUMBER(SEARCH("HAPEVILLE",$H64)),"FULTON (HAPEVILLE)",IF(ISNUMBER(SEARCH("EAST POINT",$H64)),"FULTON (EAST POINT)",IF(ISNUMBER(SEARCH("ATLANTA",$H64)),"FULTON (ATL LIMITS)","FULTON")))),IF($AG64="DEKALB",IF(ISNUMBER(SEARCH("ATLANTA",$H64)),"DEKALB (ATL LIMITS)","DEKALB"),IF(AND($AG64="CLAYTON",ISNUMBER(SEARCH("COLLEGE PARK",$H64))),"CLAYTON (COLLEGE PARK)",$AG64))))</f>
        <v/>
      </c>
      <c r="AI64" s="2">
        <f>IF(OR($AH64="",$AD64=""),"",IFERROR(VLOOKUP($AH64,CODES!$A:$B,2,FALSE),"NO CODE"))</f>
        <v/>
      </c>
      <c r="AJ64" s="19">
        <f>IF(OR($AI64="",$AI64="NO CODE"),"",IF(COUNTIFS(RATES!$A:$A,$AI64,RATES!$B:$B,"&lt;="&amp;MonthStart,RATES!$C:$C,"&gt;="&amp;MonthEnd)&lt;&gt;1,"NO RATE",IF($AD64="OFF",SUMIFS(RATES!$F:$F,RATES!$A:$A,$AI64,RATES!$B:$B,"&lt;="&amp;MonthStart,RATES!$C:$C,"&gt;="&amp;MonthEnd),SUMIFS(RATES!$E:$E,RATES!$A:$A,$AI64,RATES!$B:$B,"&lt;="&amp;MonthStart,RATES!$C:$C,"&gt;="&amp;MonthEnd))))</f>
        <v/>
      </c>
      <c r="AK64" s="2">
        <f>IF(OR(NOT(ISNUMBER($AJ64)),N($AA64)=0),"",IF(ABS(N($Z64)/100-$AJ64)&gt;0.0000001,"DIFFERS",""))</f>
        <v/>
      </c>
    </row>
    <row r="65">
      <c r="AD65" s="2">
        <f>IF($L65="","",IF(ISNUMBER(SEARCH("OFF ROAD",$H65)),"OFF",IF(ISNUMBER(SEARCH("ON ROAD",$H65)),"ON","")))</f>
        <v/>
      </c>
      <c r="AE65" s="2">
        <f>IF($AD65="ON",""&amp;$L65,"")</f>
        <v/>
      </c>
      <c r="AF65" s="2">
        <f>IF($L65="","",IF($J65&lt;&gt;"","Y",""))</f>
        <v/>
      </c>
      <c r="AG65" s="2">
        <f>IF($L65="","",IFERROR(TRIM(MID($H65,4,SEARCH(" CO ",$H65)-4)),""&amp;$S65))</f>
        <v/>
      </c>
      <c r="AH65" s="2">
        <f>IF($AG65="","",IF($AG65="FULTON",IF(ISNUMBER(SEARCH("COLLEGE PARK",$H65)),"FULTON (COLLEGE PARK)",IF(ISNUMBER(SEARCH("HAPEVILLE",$H65)),"FULTON (HAPEVILLE)",IF(ISNUMBER(SEARCH("EAST POINT",$H65)),"FULTON (EAST POINT)",IF(ISNUMBER(SEARCH("ATLANTA",$H65)),"FULTON (ATL LIMITS)","FULTON")))),IF($AG65="DEKALB",IF(ISNUMBER(SEARCH("ATLANTA",$H65)),"DEKALB (ATL LIMITS)","DEKALB"),IF(AND($AG65="CLAYTON",ISNUMBER(SEARCH("COLLEGE PARK",$H65))),"CLAYTON (COLLEGE PARK)",$AG65))))</f>
        <v/>
      </c>
      <c r="AI65" s="2">
        <f>IF(OR($AH65="",$AD65=""),"",IFERROR(VLOOKUP($AH65,CODES!$A:$B,2,FALSE),"NO CODE"))</f>
        <v/>
      </c>
      <c r="AJ65" s="19">
        <f>IF(OR($AI65="",$AI65="NO CODE"),"",IF(COUNTIFS(RATES!$A:$A,$AI65,RATES!$B:$B,"&lt;="&amp;MonthStart,RATES!$C:$C,"&gt;="&amp;MonthEnd)&lt;&gt;1,"NO RATE",IF($AD65="OFF",SUMIFS(RATES!$F:$F,RATES!$A:$A,$AI65,RATES!$B:$B,"&lt;="&amp;MonthStart,RATES!$C:$C,"&gt;="&amp;MonthEnd),SUMIFS(RATES!$E:$E,RATES!$A:$A,$AI65,RATES!$B:$B,"&lt;="&amp;MonthStart,RATES!$C:$C,"&gt;="&amp;MonthEnd))))</f>
        <v/>
      </c>
      <c r="AK65" s="2">
        <f>IF(OR(NOT(ISNUMBER($AJ65)),N($AA65)=0),"",IF(ABS(N($Z65)/100-$AJ65)&gt;0.0000001,"DIFFERS",""))</f>
        <v/>
      </c>
    </row>
    <row r="66">
      <c r="AD66" s="2">
        <f>IF($L66="","",IF(ISNUMBER(SEARCH("OFF ROAD",$H66)),"OFF",IF(ISNUMBER(SEARCH("ON ROAD",$H66)),"ON","")))</f>
        <v/>
      </c>
      <c r="AE66" s="2">
        <f>IF($AD66="ON",""&amp;$L66,"")</f>
        <v/>
      </c>
      <c r="AF66" s="2">
        <f>IF($L66="","",IF($J66&lt;&gt;"","Y",""))</f>
        <v/>
      </c>
      <c r="AG66" s="2">
        <f>IF($L66="","",IFERROR(TRIM(MID($H66,4,SEARCH(" CO ",$H66)-4)),""&amp;$S66))</f>
        <v/>
      </c>
      <c r="AH66" s="2">
        <f>IF($AG66="","",IF($AG66="FULTON",IF(ISNUMBER(SEARCH("COLLEGE PARK",$H66)),"FULTON (COLLEGE PARK)",IF(ISNUMBER(SEARCH("HAPEVILLE",$H66)),"FULTON (HAPEVILLE)",IF(ISNUMBER(SEARCH("EAST POINT",$H66)),"FULTON (EAST POINT)",IF(ISNUMBER(SEARCH("ATLANTA",$H66)),"FULTON (ATL LIMITS)","FULTON")))),IF($AG66="DEKALB",IF(ISNUMBER(SEARCH("ATLANTA",$H66)),"DEKALB (ATL LIMITS)","DEKALB"),IF(AND($AG66="CLAYTON",ISNUMBER(SEARCH("COLLEGE PARK",$H66))),"CLAYTON (COLLEGE PARK)",$AG66))))</f>
        <v/>
      </c>
      <c r="AI66" s="2">
        <f>IF(OR($AH66="",$AD66=""),"",IFERROR(VLOOKUP($AH66,CODES!$A:$B,2,FALSE),"NO CODE"))</f>
        <v/>
      </c>
      <c r="AJ66" s="19">
        <f>IF(OR($AI66="",$AI66="NO CODE"),"",IF(COUNTIFS(RATES!$A:$A,$AI66,RATES!$B:$B,"&lt;="&amp;MonthStart,RATES!$C:$C,"&gt;="&amp;MonthEnd)&lt;&gt;1,"NO RATE",IF($AD66="OFF",SUMIFS(RATES!$F:$F,RATES!$A:$A,$AI66,RATES!$B:$B,"&lt;="&amp;MonthStart,RATES!$C:$C,"&gt;="&amp;MonthEnd),SUMIFS(RATES!$E:$E,RATES!$A:$A,$AI66,RATES!$B:$B,"&lt;="&amp;MonthStart,RATES!$C:$C,"&gt;="&amp;MonthEnd))))</f>
        <v/>
      </c>
      <c r="AK66" s="2">
        <f>IF(OR(NOT(ISNUMBER($AJ66)),N($AA66)=0),"",IF(ABS(N($Z66)/100-$AJ66)&gt;0.0000001,"DIFFERS",""))</f>
        <v/>
      </c>
    </row>
    <row r="67">
      <c r="AD67" s="2">
        <f>IF($L67="","",IF(ISNUMBER(SEARCH("OFF ROAD",$H67)),"OFF",IF(ISNUMBER(SEARCH("ON ROAD",$H67)),"ON","")))</f>
        <v/>
      </c>
      <c r="AE67" s="2">
        <f>IF($AD67="ON",""&amp;$L67,"")</f>
        <v/>
      </c>
      <c r="AF67" s="2">
        <f>IF($L67="","",IF($J67&lt;&gt;"","Y",""))</f>
        <v/>
      </c>
      <c r="AG67" s="2">
        <f>IF($L67="","",IFERROR(TRIM(MID($H67,4,SEARCH(" CO ",$H67)-4)),""&amp;$S67))</f>
        <v/>
      </c>
      <c r="AH67" s="2">
        <f>IF($AG67="","",IF($AG67="FULTON",IF(ISNUMBER(SEARCH("COLLEGE PARK",$H67)),"FULTON (COLLEGE PARK)",IF(ISNUMBER(SEARCH("HAPEVILLE",$H67)),"FULTON (HAPEVILLE)",IF(ISNUMBER(SEARCH("EAST POINT",$H67)),"FULTON (EAST POINT)",IF(ISNUMBER(SEARCH("ATLANTA",$H67)),"FULTON (ATL LIMITS)","FULTON")))),IF($AG67="DEKALB",IF(ISNUMBER(SEARCH("ATLANTA",$H67)),"DEKALB (ATL LIMITS)","DEKALB"),IF(AND($AG67="CLAYTON",ISNUMBER(SEARCH("COLLEGE PARK",$H67))),"CLAYTON (COLLEGE PARK)",$AG67))))</f>
        <v/>
      </c>
      <c r="AI67" s="2">
        <f>IF(OR($AH67="",$AD67=""),"",IFERROR(VLOOKUP($AH67,CODES!$A:$B,2,FALSE),"NO CODE"))</f>
        <v/>
      </c>
      <c r="AJ67" s="19">
        <f>IF(OR($AI67="",$AI67="NO CODE"),"",IF(COUNTIFS(RATES!$A:$A,$AI67,RATES!$B:$B,"&lt;="&amp;MonthStart,RATES!$C:$C,"&gt;="&amp;MonthEnd)&lt;&gt;1,"NO RATE",IF($AD67="OFF",SUMIFS(RATES!$F:$F,RATES!$A:$A,$AI67,RATES!$B:$B,"&lt;="&amp;MonthStart,RATES!$C:$C,"&gt;="&amp;MonthEnd),SUMIFS(RATES!$E:$E,RATES!$A:$A,$AI67,RATES!$B:$B,"&lt;="&amp;MonthStart,RATES!$C:$C,"&gt;="&amp;MonthEnd))))</f>
        <v/>
      </c>
      <c r="AK67" s="2">
        <f>IF(OR(NOT(ISNUMBER($AJ67)),N($AA67)=0),"",IF(ABS(N($Z67)/100-$AJ67)&gt;0.0000001,"DIFFERS",""))</f>
        <v/>
      </c>
    </row>
    <row r="68">
      <c r="AD68" s="2">
        <f>IF($L68="","",IF(ISNUMBER(SEARCH("OFF ROAD",$H68)),"OFF",IF(ISNUMBER(SEARCH("ON ROAD",$H68)),"ON","")))</f>
        <v/>
      </c>
      <c r="AE68" s="2">
        <f>IF($AD68="ON",""&amp;$L68,"")</f>
        <v/>
      </c>
      <c r="AF68" s="2">
        <f>IF($L68="","",IF($J68&lt;&gt;"","Y",""))</f>
        <v/>
      </c>
      <c r="AG68" s="2">
        <f>IF($L68="","",IFERROR(TRIM(MID($H68,4,SEARCH(" CO ",$H68)-4)),""&amp;$S68))</f>
        <v/>
      </c>
      <c r="AH68" s="2">
        <f>IF($AG68="","",IF($AG68="FULTON",IF(ISNUMBER(SEARCH("COLLEGE PARK",$H68)),"FULTON (COLLEGE PARK)",IF(ISNUMBER(SEARCH("HAPEVILLE",$H68)),"FULTON (HAPEVILLE)",IF(ISNUMBER(SEARCH("EAST POINT",$H68)),"FULTON (EAST POINT)",IF(ISNUMBER(SEARCH("ATLANTA",$H68)),"FULTON (ATL LIMITS)","FULTON")))),IF($AG68="DEKALB",IF(ISNUMBER(SEARCH("ATLANTA",$H68)),"DEKALB (ATL LIMITS)","DEKALB"),IF(AND($AG68="CLAYTON",ISNUMBER(SEARCH("COLLEGE PARK",$H68))),"CLAYTON (COLLEGE PARK)",$AG68))))</f>
        <v/>
      </c>
      <c r="AI68" s="2">
        <f>IF(OR($AH68="",$AD68=""),"",IFERROR(VLOOKUP($AH68,CODES!$A:$B,2,FALSE),"NO CODE"))</f>
        <v/>
      </c>
      <c r="AJ68" s="19">
        <f>IF(OR($AI68="",$AI68="NO CODE"),"",IF(COUNTIFS(RATES!$A:$A,$AI68,RATES!$B:$B,"&lt;="&amp;MonthStart,RATES!$C:$C,"&gt;="&amp;MonthEnd)&lt;&gt;1,"NO RATE",IF($AD68="OFF",SUMIFS(RATES!$F:$F,RATES!$A:$A,$AI68,RATES!$B:$B,"&lt;="&amp;MonthStart,RATES!$C:$C,"&gt;="&amp;MonthEnd),SUMIFS(RATES!$E:$E,RATES!$A:$A,$AI68,RATES!$B:$B,"&lt;="&amp;MonthStart,RATES!$C:$C,"&gt;="&amp;MonthEnd))))</f>
        <v/>
      </c>
      <c r="AK68" s="2">
        <f>IF(OR(NOT(ISNUMBER($AJ68)),N($AA68)=0),"",IF(ABS(N($Z68)/100-$AJ68)&gt;0.0000001,"DIFFERS",""))</f>
        <v/>
      </c>
    </row>
    <row r="69">
      <c r="AD69" s="2">
        <f>IF($L69="","",IF(ISNUMBER(SEARCH("OFF ROAD",$H69)),"OFF",IF(ISNUMBER(SEARCH("ON ROAD",$H69)),"ON","")))</f>
        <v/>
      </c>
      <c r="AE69" s="2">
        <f>IF($AD69="ON",""&amp;$L69,"")</f>
        <v/>
      </c>
      <c r="AF69" s="2">
        <f>IF($L69="","",IF($J69&lt;&gt;"","Y",""))</f>
        <v/>
      </c>
      <c r="AG69" s="2">
        <f>IF($L69="","",IFERROR(TRIM(MID($H69,4,SEARCH(" CO ",$H69)-4)),""&amp;$S69))</f>
        <v/>
      </c>
      <c r="AH69" s="2">
        <f>IF($AG69="","",IF($AG69="FULTON",IF(ISNUMBER(SEARCH("COLLEGE PARK",$H69)),"FULTON (COLLEGE PARK)",IF(ISNUMBER(SEARCH("HAPEVILLE",$H69)),"FULTON (HAPEVILLE)",IF(ISNUMBER(SEARCH("EAST POINT",$H69)),"FULTON (EAST POINT)",IF(ISNUMBER(SEARCH("ATLANTA",$H69)),"FULTON (ATL LIMITS)","FULTON")))),IF($AG69="DEKALB",IF(ISNUMBER(SEARCH("ATLANTA",$H69)),"DEKALB (ATL LIMITS)","DEKALB"),IF(AND($AG69="CLAYTON",ISNUMBER(SEARCH("COLLEGE PARK",$H69))),"CLAYTON (COLLEGE PARK)",$AG69))))</f>
        <v/>
      </c>
      <c r="AI69" s="2">
        <f>IF(OR($AH69="",$AD69=""),"",IFERROR(VLOOKUP($AH69,CODES!$A:$B,2,FALSE),"NO CODE"))</f>
        <v/>
      </c>
      <c r="AJ69" s="19">
        <f>IF(OR($AI69="",$AI69="NO CODE"),"",IF(COUNTIFS(RATES!$A:$A,$AI69,RATES!$B:$B,"&lt;="&amp;MonthStart,RATES!$C:$C,"&gt;="&amp;MonthEnd)&lt;&gt;1,"NO RATE",IF($AD69="OFF",SUMIFS(RATES!$F:$F,RATES!$A:$A,$AI69,RATES!$B:$B,"&lt;="&amp;MonthStart,RATES!$C:$C,"&gt;="&amp;MonthEnd),SUMIFS(RATES!$E:$E,RATES!$A:$A,$AI69,RATES!$B:$B,"&lt;="&amp;MonthStart,RATES!$C:$C,"&gt;="&amp;MonthEnd))))</f>
        <v/>
      </c>
      <c r="AK69" s="2">
        <f>IF(OR(NOT(ISNUMBER($AJ69)),N($AA69)=0),"",IF(ABS(N($Z69)/100-$AJ69)&gt;0.0000001,"DIFFERS",""))</f>
        <v/>
      </c>
    </row>
    <row r="70">
      <c r="AD70" s="2">
        <f>IF($L70="","",IF(ISNUMBER(SEARCH("OFF ROAD",$H70)),"OFF",IF(ISNUMBER(SEARCH("ON ROAD",$H70)),"ON","")))</f>
        <v/>
      </c>
      <c r="AE70" s="2">
        <f>IF($AD70="ON",""&amp;$L70,"")</f>
        <v/>
      </c>
      <c r="AF70" s="2">
        <f>IF($L70="","",IF($J70&lt;&gt;"","Y",""))</f>
        <v/>
      </c>
      <c r="AG70" s="2">
        <f>IF($L70="","",IFERROR(TRIM(MID($H70,4,SEARCH(" CO ",$H70)-4)),""&amp;$S70))</f>
        <v/>
      </c>
      <c r="AH70" s="2">
        <f>IF($AG70="","",IF($AG70="FULTON",IF(ISNUMBER(SEARCH("COLLEGE PARK",$H70)),"FULTON (COLLEGE PARK)",IF(ISNUMBER(SEARCH("HAPEVILLE",$H70)),"FULTON (HAPEVILLE)",IF(ISNUMBER(SEARCH("EAST POINT",$H70)),"FULTON (EAST POINT)",IF(ISNUMBER(SEARCH("ATLANTA",$H70)),"FULTON (ATL LIMITS)","FULTON")))),IF($AG70="DEKALB",IF(ISNUMBER(SEARCH("ATLANTA",$H70)),"DEKALB (ATL LIMITS)","DEKALB"),IF(AND($AG70="CLAYTON",ISNUMBER(SEARCH("COLLEGE PARK",$H70))),"CLAYTON (COLLEGE PARK)",$AG70))))</f>
        <v/>
      </c>
      <c r="AI70" s="2">
        <f>IF(OR($AH70="",$AD70=""),"",IFERROR(VLOOKUP($AH70,CODES!$A:$B,2,FALSE),"NO CODE"))</f>
        <v/>
      </c>
      <c r="AJ70" s="19">
        <f>IF(OR($AI70="",$AI70="NO CODE"),"",IF(COUNTIFS(RATES!$A:$A,$AI70,RATES!$B:$B,"&lt;="&amp;MonthStart,RATES!$C:$C,"&gt;="&amp;MonthEnd)&lt;&gt;1,"NO RATE",IF($AD70="OFF",SUMIFS(RATES!$F:$F,RATES!$A:$A,$AI70,RATES!$B:$B,"&lt;="&amp;MonthStart,RATES!$C:$C,"&gt;="&amp;MonthEnd),SUMIFS(RATES!$E:$E,RATES!$A:$A,$AI70,RATES!$B:$B,"&lt;="&amp;MonthStart,RATES!$C:$C,"&gt;="&amp;MonthEnd))))</f>
        <v/>
      </c>
      <c r="AK70" s="2">
        <f>IF(OR(NOT(ISNUMBER($AJ70)),N($AA70)=0),"",IF(ABS(N($Z70)/100-$AJ70)&gt;0.0000001,"DIFFERS",""))</f>
        <v/>
      </c>
    </row>
    <row r="71">
      <c r="AD71" s="2">
        <f>IF($L71="","",IF(ISNUMBER(SEARCH("OFF ROAD",$H71)),"OFF",IF(ISNUMBER(SEARCH("ON ROAD",$H71)),"ON","")))</f>
        <v/>
      </c>
      <c r="AE71" s="2">
        <f>IF($AD71="ON",""&amp;$L71,"")</f>
        <v/>
      </c>
      <c r="AF71" s="2">
        <f>IF($L71="","",IF($J71&lt;&gt;"","Y",""))</f>
        <v/>
      </c>
      <c r="AG71" s="2">
        <f>IF($L71="","",IFERROR(TRIM(MID($H71,4,SEARCH(" CO ",$H71)-4)),""&amp;$S71))</f>
        <v/>
      </c>
      <c r="AH71" s="2">
        <f>IF($AG71="","",IF($AG71="FULTON",IF(ISNUMBER(SEARCH("COLLEGE PARK",$H71)),"FULTON (COLLEGE PARK)",IF(ISNUMBER(SEARCH("HAPEVILLE",$H71)),"FULTON (HAPEVILLE)",IF(ISNUMBER(SEARCH("EAST POINT",$H71)),"FULTON (EAST POINT)",IF(ISNUMBER(SEARCH("ATLANTA",$H71)),"FULTON (ATL LIMITS)","FULTON")))),IF($AG71="DEKALB",IF(ISNUMBER(SEARCH("ATLANTA",$H71)),"DEKALB (ATL LIMITS)","DEKALB"),IF(AND($AG71="CLAYTON",ISNUMBER(SEARCH("COLLEGE PARK",$H71))),"CLAYTON (COLLEGE PARK)",$AG71))))</f>
        <v/>
      </c>
      <c r="AI71" s="2">
        <f>IF(OR($AH71="",$AD71=""),"",IFERROR(VLOOKUP($AH71,CODES!$A:$B,2,FALSE),"NO CODE"))</f>
        <v/>
      </c>
      <c r="AJ71" s="19">
        <f>IF(OR($AI71="",$AI71="NO CODE"),"",IF(COUNTIFS(RATES!$A:$A,$AI71,RATES!$B:$B,"&lt;="&amp;MonthStart,RATES!$C:$C,"&gt;="&amp;MonthEnd)&lt;&gt;1,"NO RATE",IF($AD71="OFF",SUMIFS(RATES!$F:$F,RATES!$A:$A,$AI71,RATES!$B:$B,"&lt;="&amp;MonthStart,RATES!$C:$C,"&gt;="&amp;MonthEnd),SUMIFS(RATES!$E:$E,RATES!$A:$A,$AI71,RATES!$B:$B,"&lt;="&amp;MonthStart,RATES!$C:$C,"&gt;="&amp;MonthEnd))))</f>
        <v/>
      </c>
      <c r="AK71" s="2">
        <f>IF(OR(NOT(ISNUMBER($AJ71)),N($AA71)=0),"",IF(ABS(N($Z71)/100-$AJ71)&gt;0.0000001,"DIFFERS",""))</f>
        <v/>
      </c>
    </row>
    <row r="72">
      <c r="AD72" s="2">
        <f>IF($L72="","",IF(ISNUMBER(SEARCH("OFF ROAD",$H72)),"OFF",IF(ISNUMBER(SEARCH("ON ROAD",$H72)),"ON","")))</f>
        <v/>
      </c>
      <c r="AE72" s="2">
        <f>IF($AD72="ON",""&amp;$L72,"")</f>
        <v/>
      </c>
      <c r="AF72" s="2">
        <f>IF($L72="","",IF($J72&lt;&gt;"","Y",""))</f>
        <v/>
      </c>
      <c r="AG72" s="2">
        <f>IF($L72="","",IFERROR(TRIM(MID($H72,4,SEARCH(" CO ",$H72)-4)),""&amp;$S72))</f>
        <v/>
      </c>
      <c r="AH72" s="2">
        <f>IF($AG72="","",IF($AG72="FULTON",IF(ISNUMBER(SEARCH("COLLEGE PARK",$H72)),"FULTON (COLLEGE PARK)",IF(ISNUMBER(SEARCH("HAPEVILLE",$H72)),"FULTON (HAPEVILLE)",IF(ISNUMBER(SEARCH("EAST POINT",$H72)),"FULTON (EAST POINT)",IF(ISNUMBER(SEARCH("ATLANTA",$H72)),"FULTON (ATL LIMITS)","FULTON")))),IF($AG72="DEKALB",IF(ISNUMBER(SEARCH("ATLANTA",$H72)),"DEKALB (ATL LIMITS)","DEKALB"),IF(AND($AG72="CLAYTON",ISNUMBER(SEARCH("COLLEGE PARK",$H72))),"CLAYTON (COLLEGE PARK)",$AG72))))</f>
        <v/>
      </c>
      <c r="AI72" s="2">
        <f>IF(OR($AH72="",$AD72=""),"",IFERROR(VLOOKUP($AH72,CODES!$A:$B,2,FALSE),"NO CODE"))</f>
        <v/>
      </c>
      <c r="AJ72" s="19">
        <f>IF(OR($AI72="",$AI72="NO CODE"),"",IF(COUNTIFS(RATES!$A:$A,$AI72,RATES!$B:$B,"&lt;="&amp;MonthStart,RATES!$C:$C,"&gt;="&amp;MonthEnd)&lt;&gt;1,"NO RATE",IF($AD72="OFF",SUMIFS(RATES!$F:$F,RATES!$A:$A,$AI72,RATES!$B:$B,"&lt;="&amp;MonthStart,RATES!$C:$C,"&gt;="&amp;MonthEnd),SUMIFS(RATES!$E:$E,RATES!$A:$A,$AI72,RATES!$B:$B,"&lt;="&amp;MonthStart,RATES!$C:$C,"&gt;="&amp;MonthEnd))))</f>
        <v/>
      </c>
      <c r="AK72" s="2">
        <f>IF(OR(NOT(ISNUMBER($AJ72)),N($AA72)=0),"",IF(ABS(N($Z72)/100-$AJ72)&gt;0.0000001,"DIFFERS",""))</f>
        <v/>
      </c>
    </row>
    <row r="73">
      <c r="AD73" s="2">
        <f>IF($L73="","",IF(ISNUMBER(SEARCH("OFF ROAD",$H73)),"OFF",IF(ISNUMBER(SEARCH("ON ROAD",$H73)),"ON","")))</f>
        <v/>
      </c>
      <c r="AE73" s="2">
        <f>IF($AD73="ON",""&amp;$L73,"")</f>
        <v/>
      </c>
      <c r="AF73" s="2">
        <f>IF($L73="","",IF($J73&lt;&gt;"","Y",""))</f>
        <v/>
      </c>
      <c r="AG73" s="2">
        <f>IF($L73="","",IFERROR(TRIM(MID($H73,4,SEARCH(" CO ",$H73)-4)),""&amp;$S73))</f>
        <v/>
      </c>
      <c r="AH73" s="2">
        <f>IF($AG73="","",IF($AG73="FULTON",IF(ISNUMBER(SEARCH("COLLEGE PARK",$H73)),"FULTON (COLLEGE PARK)",IF(ISNUMBER(SEARCH("HAPEVILLE",$H73)),"FULTON (HAPEVILLE)",IF(ISNUMBER(SEARCH("EAST POINT",$H73)),"FULTON (EAST POINT)",IF(ISNUMBER(SEARCH("ATLANTA",$H73)),"FULTON (ATL LIMITS)","FULTON")))),IF($AG73="DEKALB",IF(ISNUMBER(SEARCH("ATLANTA",$H73)),"DEKALB (ATL LIMITS)","DEKALB"),IF(AND($AG73="CLAYTON",ISNUMBER(SEARCH("COLLEGE PARK",$H73))),"CLAYTON (COLLEGE PARK)",$AG73))))</f>
        <v/>
      </c>
      <c r="AI73" s="2">
        <f>IF(OR($AH73="",$AD73=""),"",IFERROR(VLOOKUP($AH73,CODES!$A:$B,2,FALSE),"NO CODE"))</f>
        <v/>
      </c>
      <c r="AJ73" s="19">
        <f>IF(OR($AI73="",$AI73="NO CODE"),"",IF(COUNTIFS(RATES!$A:$A,$AI73,RATES!$B:$B,"&lt;="&amp;MonthStart,RATES!$C:$C,"&gt;="&amp;MonthEnd)&lt;&gt;1,"NO RATE",IF($AD73="OFF",SUMIFS(RATES!$F:$F,RATES!$A:$A,$AI73,RATES!$B:$B,"&lt;="&amp;MonthStart,RATES!$C:$C,"&gt;="&amp;MonthEnd),SUMIFS(RATES!$E:$E,RATES!$A:$A,$AI73,RATES!$B:$B,"&lt;="&amp;MonthStart,RATES!$C:$C,"&gt;="&amp;MonthEnd))))</f>
        <v/>
      </c>
      <c r="AK73" s="2">
        <f>IF(OR(NOT(ISNUMBER($AJ73)),N($AA73)=0),"",IF(ABS(N($Z73)/100-$AJ73)&gt;0.0000001,"DIFFERS",""))</f>
        <v/>
      </c>
    </row>
    <row r="74">
      <c r="AD74" s="2">
        <f>IF($L74="","",IF(ISNUMBER(SEARCH("OFF ROAD",$H74)),"OFF",IF(ISNUMBER(SEARCH("ON ROAD",$H74)),"ON","")))</f>
        <v/>
      </c>
      <c r="AE74" s="2">
        <f>IF($AD74="ON",""&amp;$L74,"")</f>
        <v/>
      </c>
      <c r="AF74" s="2">
        <f>IF($L74="","",IF($J74&lt;&gt;"","Y",""))</f>
        <v/>
      </c>
      <c r="AG74" s="2">
        <f>IF($L74="","",IFERROR(TRIM(MID($H74,4,SEARCH(" CO ",$H74)-4)),""&amp;$S74))</f>
        <v/>
      </c>
      <c r="AH74" s="2">
        <f>IF($AG74="","",IF($AG74="FULTON",IF(ISNUMBER(SEARCH("COLLEGE PARK",$H74)),"FULTON (COLLEGE PARK)",IF(ISNUMBER(SEARCH("HAPEVILLE",$H74)),"FULTON (HAPEVILLE)",IF(ISNUMBER(SEARCH("EAST POINT",$H74)),"FULTON (EAST POINT)",IF(ISNUMBER(SEARCH("ATLANTA",$H74)),"FULTON (ATL LIMITS)","FULTON")))),IF($AG74="DEKALB",IF(ISNUMBER(SEARCH("ATLANTA",$H74)),"DEKALB (ATL LIMITS)","DEKALB"),IF(AND($AG74="CLAYTON",ISNUMBER(SEARCH("COLLEGE PARK",$H74))),"CLAYTON (COLLEGE PARK)",$AG74))))</f>
        <v/>
      </c>
      <c r="AI74" s="2">
        <f>IF(OR($AH74="",$AD74=""),"",IFERROR(VLOOKUP($AH74,CODES!$A:$B,2,FALSE),"NO CODE"))</f>
        <v/>
      </c>
      <c r="AJ74" s="19">
        <f>IF(OR($AI74="",$AI74="NO CODE"),"",IF(COUNTIFS(RATES!$A:$A,$AI74,RATES!$B:$B,"&lt;="&amp;MonthStart,RATES!$C:$C,"&gt;="&amp;MonthEnd)&lt;&gt;1,"NO RATE",IF($AD74="OFF",SUMIFS(RATES!$F:$F,RATES!$A:$A,$AI74,RATES!$B:$B,"&lt;="&amp;MonthStart,RATES!$C:$C,"&gt;="&amp;MonthEnd),SUMIFS(RATES!$E:$E,RATES!$A:$A,$AI74,RATES!$B:$B,"&lt;="&amp;MonthStart,RATES!$C:$C,"&gt;="&amp;MonthEnd))))</f>
        <v/>
      </c>
      <c r="AK74" s="2">
        <f>IF(OR(NOT(ISNUMBER($AJ74)),N($AA74)=0),"",IF(ABS(N($Z74)/100-$AJ74)&gt;0.0000001,"DIFFERS",""))</f>
        <v/>
      </c>
    </row>
    <row r="75">
      <c r="AD75" s="2">
        <f>IF($L75="","",IF(ISNUMBER(SEARCH("OFF ROAD",$H75)),"OFF",IF(ISNUMBER(SEARCH("ON ROAD",$H75)),"ON","")))</f>
        <v/>
      </c>
      <c r="AE75" s="2">
        <f>IF($AD75="ON",""&amp;$L75,"")</f>
        <v/>
      </c>
      <c r="AF75" s="2">
        <f>IF($L75="","",IF($J75&lt;&gt;"","Y",""))</f>
        <v/>
      </c>
      <c r="AG75" s="2">
        <f>IF($L75="","",IFERROR(TRIM(MID($H75,4,SEARCH(" CO ",$H75)-4)),""&amp;$S75))</f>
        <v/>
      </c>
      <c r="AH75" s="2">
        <f>IF($AG75="","",IF($AG75="FULTON",IF(ISNUMBER(SEARCH("COLLEGE PARK",$H75)),"FULTON (COLLEGE PARK)",IF(ISNUMBER(SEARCH("HAPEVILLE",$H75)),"FULTON (HAPEVILLE)",IF(ISNUMBER(SEARCH("EAST POINT",$H75)),"FULTON (EAST POINT)",IF(ISNUMBER(SEARCH("ATLANTA",$H75)),"FULTON (ATL LIMITS)","FULTON")))),IF($AG75="DEKALB",IF(ISNUMBER(SEARCH("ATLANTA",$H75)),"DEKALB (ATL LIMITS)","DEKALB"),IF(AND($AG75="CLAYTON",ISNUMBER(SEARCH("COLLEGE PARK",$H75))),"CLAYTON (COLLEGE PARK)",$AG75))))</f>
        <v/>
      </c>
      <c r="AI75" s="2">
        <f>IF(OR($AH75="",$AD75=""),"",IFERROR(VLOOKUP($AH75,CODES!$A:$B,2,FALSE),"NO CODE"))</f>
        <v/>
      </c>
      <c r="AJ75" s="19">
        <f>IF(OR($AI75="",$AI75="NO CODE"),"",IF(COUNTIFS(RATES!$A:$A,$AI75,RATES!$B:$B,"&lt;="&amp;MonthStart,RATES!$C:$C,"&gt;="&amp;MonthEnd)&lt;&gt;1,"NO RATE",IF($AD75="OFF",SUMIFS(RATES!$F:$F,RATES!$A:$A,$AI75,RATES!$B:$B,"&lt;="&amp;MonthStart,RATES!$C:$C,"&gt;="&amp;MonthEnd),SUMIFS(RATES!$E:$E,RATES!$A:$A,$AI75,RATES!$B:$B,"&lt;="&amp;MonthStart,RATES!$C:$C,"&gt;="&amp;MonthEnd))))</f>
        <v/>
      </c>
      <c r="AK75" s="2">
        <f>IF(OR(NOT(ISNUMBER($AJ75)),N($AA75)=0),"",IF(ABS(N($Z75)/100-$AJ75)&gt;0.0000001,"DIFFERS",""))</f>
        <v/>
      </c>
    </row>
    <row r="76">
      <c r="AD76" s="2">
        <f>IF($L76="","",IF(ISNUMBER(SEARCH("OFF ROAD",$H76)),"OFF",IF(ISNUMBER(SEARCH("ON ROAD",$H76)),"ON","")))</f>
        <v/>
      </c>
      <c r="AE76" s="2">
        <f>IF($AD76="ON",""&amp;$L76,"")</f>
        <v/>
      </c>
      <c r="AF76" s="2">
        <f>IF($L76="","",IF($J76&lt;&gt;"","Y",""))</f>
        <v/>
      </c>
      <c r="AG76" s="2">
        <f>IF($L76="","",IFERROR(TRIM(MID($H76,4,SEARCH(" CO ",$H76)-4)),""&amp;$S76))</f>
        <v/>
      </c>
      <c r="AH76" s="2">
        <f>IF($AG76="","",IF($AG76="FULTON",IF(ISNUMBER(SEARCH("COLLEGE PARK",$H76)),"FULTON (COLLEGE PARK)",IF(ISNUMBER(SEARCH("HAPEVILLE",$H76)),"FULTON (HAPEVILLE)",IF(ISNUMBER(SEARCH("EAST POINT",$H76)),"FULTON (EAST POINT)",IF(ISNUMBER(SEARCH("ATLANTA",$H76)),"FULTON (ATL LIMITS)","FULTON")))),IF($AG76="DEKALB",IF(ISNUMBER(SEARCH("ATLANTA",$H76)),"DEKALB (ATL LIMITS)","DEKALB"),IF(AND($AG76="CLAYTON",ISNUMBER(SEARCH("COLLEGE PARK",$H76))),"CLAYTON (COLLEGE PARK)",$AG76))))</f>
        <v/>
      </c>
      <c r="AI76" s="2">
        <f>IF(OR($AH76="",$AD76=""),"",IFERROR(VLOOKUP($AH76,CODES!$A:$B,2,FALSE),"NO CODE"))</f>
        <v/>
      </c>
      <c r="AJ76" s="19">
        <f>IF(OR($AI76="",$AI76="NO CODE"),"",IF(COUNTIFS(RATES!$A:$A,$AI76,RATES!$B:$B,"&lt;="&amp;MonthStart,RATES!$C:$C,"&gt;="&amp;MonthEnd)&lt;&gt;1,"NO RATE",IF($AD76="OFF",SUMIFS(RATES!$F:$F,RATES!$A:$A,$AI76,RATES!$B:$B,"&lt;="&amp;MonthStart,RATES!$C:$C,"&gt;="&amp;MonthEnd),SUMIFS(RATES!$E:$E,RATES!$A:$A,$AI76,RATES!$B:$B,"&lt;="&amp;MonthStart,RATES!$C:$C,"&gt;="&amp;MonthEnd))))</f>
        <v/>
      </c>
      <c r="AK76" s="2">
        <f>IF(OR(NOT(ISNUMBER($AJ76)),N($AA76)=0),"",IF(ABS(N($Z76)/100-$AJ76)&gt;0.0000001,"DIFFERS",""))</f>
        <v/>
      </c>
    </row>
    <row r="77">
      <c r="AD77" s="2">
        <f>IF($L77="","",IF(ISNUMBER(SEARCH("OFF ROAD",$H77)),"OFF",IF(ISNUMBER(SEARCH("ON ROAD",$H77)),"ON","")))</f>
        <v/>
      </c>
      <c r="AE77" s="2">
        <f>IF($AD77="ON",""&amp;$L77,"")</f>
        <v/>
      </c>
      <c r="AF77" s="2">
        <f>IF($L77="","",IF($J77&lt;&gt;"","Y",""))</f>
        <v/>
      </c>
      <c r="AG77" s="2">
        <f>IF($L77="","",IFERROR(TRIM(MID($H77,4,SEARCH(" CO ",$H77)-4)),""&amp;$S77))</f>
        <v/>
      </c>
      <c r="AH77" s="2">
        <f>IF($AG77="","",IF($AG77="FULTON",IF(ISNUMBER(SEARCH("COLLEGE PARK",$H77)),"FULTON (COLLEGE PARK)",IF(ISNUMBER(SEARCH("HAPEVILLE",$H77)),"FULTON (HAPEVILLE)",IF(ISNUMBER(SEARCH("EAST POINT",$H77)),"FULTON (EAST POINT)",IF(ISNUMBER(SEARCH("ATLANTA",$H77)),"FULTON (ATL LIMITS)","FULTON")))),IF($AG77="DEKALB",IF(ISNUMBER(SEARCH("ATLANTA",$H77)),"DEKALB (ATL LIMITS)","DEKALB"),IF(AND($AG77="CLAYTON",ISNUMBER(SEARCH("COLLEGE PARK",$H77))),"CLAYTON (COLLEGE PARK)",$AG77))))</f>
        <v/>
      </c>
      <c r="AI77" s="2">
        <f>IF(OR($AH77="",$AD77=""),"",IFERROR(VLOOKUP($AH77,CODES!$A:$B,2,FALSE),"NO CODE"))</f>
        <v/>
      </c>
      <c r="AJ77" s="19">
        <f>IF(OR($AI77="",$AI77="NO CODE"),"",IF(COUNTIFS(RATES!$A:$A,$AI77,RATES!$B:$B,"&lt;="&amp;MonthStart,RATES!$C:$C,"&gt;="&amp;MonthEnd)&lt;&gt;1,"NO RATE",IF($AD77="OFF",SUMIFS(RATES!$F:$F,RATES!$A:$A,$AI77,RATES!$B:$B,"&lt;="&amp;MonthStart,RATES!$C:$C,"&gt;="&amp;MonthEnd),SUMIFS(RATES!$E:$E,RATES!$A:$A,$AI77,RATES!$B:$B,"&lt;="&amp;MonthStart,RATES!$C:$C,"&gt;="&amp;MonthEnd))))</f>
        <v/>
      </c>
      <c r="AK77" s="2">
        <f>IF(OR(NOT(ISNUMBER($AJ77)),N($AA77)=0),"",IF(ABS(N($Z77)/100-$AJ77)&gt;0.0000001,"DIFFERS",""))</f>
        <v/>
      </c>
    </row>
    <row r="78">
      <c r="AD78" s="2">
        <f>IF($L78="","",IF(ISNUMBER(SEARCH("OFF ROAD",$H78)),"OFF",IF(ISNUMBER(SEARCH("ON ROAD",$H78)),"ON","")))</f>
        <v/>
      </c>
      <c r="AE78" s="2">
        <f>IF($AD78="ON",""&amp;$L78,"")</f>
        <v/>
      </c>
      <c r="AF78" s="2">
        <f>IF($L78="","",IF($J78&lt;&gt;"","Y",""))</f>
        <v/>
      </c>
      <c r="AG78" s="2">
        <f>IF($L78="","",IFERROR(TRIM(MID($H78,4,SEARCH(" CO ",$H78)-4)),""&amp;$S78))</f>
        <v/>
      </c>
      <c r="AH78" s="2">
        <f>IF($AG78="","",IF($AG78="FULTON",IF(ISNUMBER(SEARCH("COLLEGE PARK",$H78)),"FULTON (COLLEGE PARK)",IF(ISNUMBER(SEARCH("HAPEVILLE",$H78)),"FULTON (HAPEVILLE)",IF(ISNUMBER(SEARCH("EAST POINT",$H78)),"FULTON (EAST POINT)",IF(ISNUMBER(SEARCH("ATLANTA",$H78)),"FULTON (ATL LIMITS)","FULTON")))),IF($AG78="DEKALB",IF(ISNUMBER(SEARCH("ATLANTA",$H78)),"DEKALB (ATL LIMITS)","DEKALB"),IF(AND($AG78="CLAYTON",ISNUMBER(SEARCH("COLLEGE PARK",$H78))),"CLAYTON (COLLEGE PARK)",$AG78))))</f>
        <v/>
      </c>
      <c r="AI78" s="2">
        <f>IF(OR($AH78="",$AD78=""),"",IFERROR(VLOOKUP($AH78,CODES!$A:$B,2,FALSE),"NO CODE"))</f>
        <v/>
      </c>
      <c r="AJ78" s="19">
        <f>IF(OR($AI78="",$AI78="NO CODE"),"",IF(COUNTIFS(RATES!$A:$A,$AI78,RATES!$B:$B,"&lt;="&amp;MonthStart,RATES!$C:$C,"&gt;="&amp;MonthEnd)&lt;&gt;1,"NO RATE",IF($AD78="OFF",SUMIFS(RATES!$F:$F,RATES!$A:$A,$AI78,RATES!$B:$B,"&lt;="&amp;MonthStart,RATES!$C:$C,"&gt;="&amp;MonthEnd),SUMIFS(RATES!$E:$E,RATES!$A:$A,$AI78,RATES!$B:$B,"&lt;="&amp;MonthStart,RATES!$C:$C,"&gt;="&amp;MonthEnd))))</f>
        <v/>
      </c>
      <c r="AK78" s="2">
        <f>IF(OR(NOT(ISNUMBER($AJ78)),N($AA78)=0),"",IF(ABS(N($Z78)/100-$AJ78)&gt;0.0000001,"DIFFERS",""))</f>
        <v/>
      </c>
    </row>
    <row r="79">
      <c r="AD79" s="2">
        <f>IF($L79="","",IF(ISNUMBER(SEARCH("OFF ROAD",$H79)),"OFF",IF(ISNUMBER(SEARCH("ON ROAD",$H79)),"ON","")))</f>
        <v/>
      </c>
      <c r="AE79" s="2">
        <f>IF($AD79="ON",""&amp;$L79,"")</f>
        <v/>
      </c>
      <c r="AF79" s="2">
        <f>IF($L79="","",IF($J79&lt;&gt;"","Y",""))</f>
        <v/>
      </c>
      <c r="AG79" s="2">
        <f>IF($L79="","",IFERROR(TRIM(MID($H79,4,SEARCH(" CO ",$H79)-4)),""&amp;$S79))</f>
        <v/>
      </c>
      <c r="AH79" s="2">
        <f>IF($AG79="","",IF($AG79="FULTON",IF(ISNUMBER(SEARCH("COLLEGE PARK",$H79)),"FULTON (COLLEGE PARK)",IF(ISNUMBER(SEARCH("HAPEVILLE",$H79)),"FULTON (HAPEVILLE)",IF(ISNUMBER(SEARCH("EAST POINT",$H79)),"FULTON (EAST POINT)",IF(ISNUMBER(SEARCH("ATLANTA",$H79)),"FULTON (ATL LIMITS)","FULTON")))),IF($AG79="DEKALB",IF(ISNUMBER(SEARCH("ATLANTA",$H79)),"DEKALB (ATL LIMITS)","DEKALB"),IF(AND($AG79="CLAYTON",ISNUMBER(SEARCH("COLLEGE PARK",$H79))),"CLAYTON (COLLEGE PARK)",$AG79))))</f>
        <v/>
      </c>
      <c r="AI79" s="2">
        <f>IF(OR($AH79="",$AD79=""),"",IFERROR(VLOOKUP($AH79,CODES!$A:$B,2,FALSE),"NO CODE"))</f>
        <v/>
      </c>
      <c r="AJ79" s="19">
        <f>IF(OR($AI79="",$AI79="NO CODE"),"",IF(COUNTIFS(RATES!$A:$A,$AI79,RATES!$B:$B,"&lt;="&amp;MonthStart,RATES!$C:$C,"&gt;="&amp;MonthEnd)&lt;&gt;1,"NO RATE",IF($AD79="OFF",SUMIFS(RATES!$F:$F,RATES!$A:$A,$AI79,RATES!$B:$B,"&lt;="&amp;MonthStart,RATES!$C:$C,"&gt;="&amp;MonthEnd),SUMIFS(RATES!$E:$E,RATES!$A:$A,$AI79,RATES!$B:$B,"&lt;="&amp;MonthStart,RATES!$C:$C,"&gt;="&amp;MonthEnd))))</f>
        <v/>
      </c>
      <c r="AK79" s="2">
        <f>IF(OR(NOT(ISNUMBER($AJ79)),N($AA79)=0),"",IF(ABS(N($Z79)/100-$AJ79)&gt;0.0000001,"DIFFERS",""))</f>
        <v/>
      </c>
    </row>
    <row r="80">
      <c r="AD80" s="2">
        <f>IF($L80="","",IF(ISNUMBER(SEARCH("OFF ROAD",$H80)),"OFF",IF(ISNUMBER(SEARCH("ON ROAD",$H80)),"ON","")))</f>
        <v/>
      </c>
      <c r="AE80" s="2">
        <f>IF($AD80="ON",""&amp;$L80,"")</f>
        <v/>
      </c>
      <c r="AF80" s="2">
        <f>IF($L80="","",IF($J80&lt;&gt;"","Y",""))</f>
        <v/>
      </c>
      <c r="AG80" s="2">
        <f>IF($L80="","",IFERROR(TRIM(MID($H80,4,SEARCH(" CO ",$H80)-4)),""&amp;$S80))</f>
        <v/>
      </c>
      <c r="AH80" s="2">
        <f>IF($AG80="","",IF($AG80="FULTON",IF(ISNUMBER(SEARCH("COLLEGE PARK",$H80)),"FULTON (COLLEGE PARK)",IF(ISNUMBER(SEARCH("HAPEVILLE",$H80)),"FULTON (HAPEVILLE)",IF(ISNUMBER(SEARCH("EAST POINT",$H80)),"FULTON (EAST POINT)",IF(ISNUMBER(SEARCH("ATLANTA",$H80)),"FULTON (ATL LIMITS)","FULTON")))),IF($AG80="DEKALB",IF(ISNUMBER(SEARCH("ATLANTA",$H80)),"DEKALB (ATL LIMITS)","DEKALB"),IF(AND($AG80="CLAYTON",ISNUMBER(SEARCH("COLLEGE PARK",$H80))),"CLAYTON (COLLEGE PARK)",$AG80))))</f>
        <v/>
      </c>
      <c r="AI80" s="2">
        <f>IF(OR($AH80="",$AD80=""),"",IFERROR(VLOOKUP($AH80,CODES!$A:$B,2,FALSE),"NO CODE"))</f>
        <v/>
      </c>
      <c r="AJ80" s="19">
        <f>IF(OR($AI80="",$AI80="NO CODE"),"",IF(COUNTIFS(RATES!$A:$A,$AI80,RATES!$B:$B,"&lt;="&amp;MonthStart,RATES!$C:$C,"&gt;="&amp;MonthEnd)&lt;&gt;1,"NO RATE",IF($AD80="OFF",SUMIFS(RATES!$F:$F,RATES!$A:$A,$AI80,RATES!$B:$B,"&lt;="&amp;MonthStart,RATES!$C:$C,"&gt;="&amp;MonthEnd),SUMIFS(RATES!$E:$E,RATES!$A:$A,$AI80,RATES!$B:$B,"&lt;="&amp;MonthStart,RATES!$C:$C,"&gt;="&amp;MonthEnd))))</f>
        <v/>
      </c>
      <c r="AK80" s="2">
        <f>IF(OR(NOT(ISNUMBER($AJ80)),N($AA80)=0),"",IF(ABS(N($Z80)/100-$AJ80)&gt;0.0000001,"DIFFERS",""))</f>
        <v/>
      </c>
    </row>
    <row r="81">
      <c r="AD81" s="2">
        <f>IF($L81="","",IF(ISNUMBER(SEARCH("OFF ROAD",$H81)),"OFF",IF(ISNUMBER(SEARCH("ON ROAD",$H81)),"ON","")))</f>
        <v/>
      </c>
      <c r="AE81" s="2">
        <f>IF($AD81="ON",""&amp;$L81,"")</f>
        <v/>
      </c>
      <c r="AF81" s="2">
        <f>IF($L81="","",IF($J81&lt;&gt;"","Y",""))</f>
        <v/>
      </c>
      <c r="AG81" s="2">
        <f>IF($L81="","",IFERROR(TRIM(MID($H81,4,SEARCH(" CO ",$H81)-4)),""&amp;$S81))</f>
        <v/>
      </c>
      <c r="AH81" s="2">
        <f>IF($AG81="","",IF($AG81="FULTON",IF(ISNUMBER(SEARCH("COLLEGE PARK",$H81)),"FULTON (COLLEGE PARK)",IF(ISNUMBER(SEARCH("HAPEVILLE",$H81)),"FULTON (HAPEVILLE)",IF(ISNUMBER(SEARCH("EAST POINT",$H81)),"FULTON (EAST POINT)",IF(ISNUMBER(SEARCH("ATLANTA",$H81)),"FULTON (ATL LIMITS)","FULTON")))),IF($AG81="DEKALB",IF(ISNUMBER(SEARCH("ATLANTA",$H81)),"DEKALB (ATL LIMITS)","DEKALB"),IF(AND($AG81="CLAYTON",ISNUMBER(SEARCH("COLLEGE PARK",$H81))),"CLAYTON (COLLEGE PARK)",$AG81))))</f>
        <v/>
      </c>
      <c r="AI81" s="2">
        <f>IF(OR($AH81="",$AD81=""),"",IFERROR(VLOOKUP($AH81,CODES!$A:$B,2,FALSE),"NO CODE"))</f>
        <v/>
      </c>
      <c r="AJ81" s="19">
        <f>IF(OR($AI81="",$AI81="NO CODE"),"",IF(COUNTIFS(RATES!$A:$A,$AI81,RATES!$B:$B,"&lt;="&amp;MonthStart,RATES!$C:$C,"&gt;="&amp;MonthEnd)&lt;&gt;1,"NO RATE",IF($AD81="OFF",SUMIFS(RATES!$F:$F,RATES!$A:$A,$AI81,RATES!$B:$B,"&lt;="&amp;MonthStart,RATES!$C:$C,"&gt;="&amp;MonthEnd),SUMIFS(RATES!$E:$E,RATES!$A:$A,$AI81,RATES!$B:$B,"&lt;="&amp;MonthStart,RATES!$C:$C,"&gt;="&amp;MonthEnd))))</f>
        <v/>
      </c>
      <c r="AK81" s="2">
        <f>IF(OR(NOT(ISNUMBER($AJ81)),N($AA81)=0),"",IF(ABS(N($Z81)/100-$AJ81)&gt;0.0000001,"DIFFERS",""))</f>
        <v/>
      </c>
    </row>
    <row r="82">
      <c r="AD82" s="2">
        <f>IF($L82="","",IF(ISNUMBER(SEARCH("OFF ROAD",$H82)),"OFF",IF(ISNUMBER(SEARCH("ON ROAD",$H82)),"ON","")))</f>
        <v/>
      </c>
      <c r="AE82" s="2">
        <f>IF($AD82="ON",""&amp;$L82,"")</f>
        <v/>
      </c>
      <c r="AF82" s="2">
        <f>IF($L82="","",IF($J82&lt;&gt;"","Y",""))</f>
        <v/>
      </c>
      <c r="AG82" s="2">
        <f>IF($L82="","",IFERROR(TRIM(MID($H82,4,SEARCH(" CO ",$H82)-4)),""&amp;$S82))</f>
        <v/>
      </c>
      <c r="AH82" s="2">
        <f>IF($AG82="","",IF($AG82="FULTON",IF(ISNUMBER(SEARCH("COLLEGE PARK",$H82)),"FULTON (COLLEGE PARK)",IF(ISNUMBER(SEARCH("HAPEVILLE",$H82)),"FULTON (HAPEVILLE)",IF(ISNUMBER(SEARCH("EAST POINT",$H82)),"FULTON (EAST POINT)",IF(ISNUMBER(SEARCH("ATLANTA",$H82)),"FULTON (ATL LIMITS)","FULTON")))),IF($AG82="DEKALB",IF(ISNUMBER(SEARCH("ATLANTA",$H82)),"DEKALB (ATL LIMITS)","DEKALB"),IF(AND($AG82="CLAYTON",ISNUMBER(SEARCH("COLLEGE PARK",$H82))),"CLAYTON (COLLEGE PARK)",$AG82))))</f>
        <v/>
      </c>
      <c r="AI82" s="2">
        <f>IF(OR($AH82="",$AD82=""),"",IFERROR(VLOOKUP($AH82,CODES!$A:$B,2,FALSE),"NO CODE"))</f>
        <v/>
      </c>
      <c r="AJ82" s="19">
        <f>IF(OR($AI82="",$AI82="NO CODE"),"",IF(COUNTIFS(RATES!$A:$A,$AI82,RATES!$B:$B,"&lt;="&amp;MonthStart,RATES!$C:$C,"&gt;="&amp;MonthEnd)&lt;&gt;1,"NO RATE",IF($AD82="OFF",SUMIFS(RATES!$F:$F,RATES!$A:$A,$AI82,RATES!$B:$B,"&lt;="&amp;MonthStart,RATES!$C:$C,"&gt;="&amp;MonthEnd),SUMIFS(RATES!$E:$E,RATES!$A:$A,$AI82,RATES!$B:$B,"&lt;="&amp;MonthStart,RATES!$C:$C,"&gt;="&amp;MonthEnd))))</f>
        <v/>
      </c>
      <c r="AK82" s="2">
        <f>IF(OR(NOT(ISNUMBER($AJ82)),N($AA82)=0),"",IF(ABS(N($Z82)/100-$AJ82)&gt;0.0000001,"DIFFERS",""))</f>
        <v/>
      </c>
    </row>
    <row r="83">
      <c r="AD83" s="2">
        <f>IF($L83="","",IF(ISNUMBER(SEARCH("OFF ROAD",$H83)),"OFF",IF(ISNUMBER(SEARCH("ON ROAD",$H83)),"ON","")))</f>
        <v/>
      </c>
      <c r="AE83" s="2">
        <f>IF($AD83="ON",""&amp;$L83,"")</f>
        <v/>
      </c>
      <c r="AF83" s="2">
        <f>IF($L83="","",IF($J83&lt;&gt;"","Y",""))</f>
        <v/>
      </c>
      <c r="AG83" s="2">
        <f>IF($L83="","",IFERROR(TRIM(MID($H83,4,SEARCH(" CO ",$H83)-4)),""&amp;$S83))</f>
        <v/>
      </c>
      <c r="AH83" s="2">
        <f>IF($AG83="","",IF($AG83="FULTON",IF(ISNUMBER(SEARCH("COLLEGE PARK",$H83)),"FULTON (COLLEGE PARK)",IF(ISNUMBER(SEARCH("HAPEVILLE",$H83)),"FULTON (HAPEVILLE)",IF(ISNUMBER(SEARCH("EAST POINT",$H83)),"FULTON (EAST POINT)",IF(ISNUMBER(SEARCH("ATLANTA",$H83)),"FULTON (ATL LIMITS)","FULTON")))),IF($AG83="DEKALB",IF(ISNUMBER(SEARCH("ATLANTA",$H83)),"DEKALB (ATL LIMITS)","DEKALB"),IF(AND($AG83="CLAYTON",ISNUMBER(SEARCH("COLLEGE PARK",$H83))),"CLAYTON (COLLEGE PARK)",$AG83))))</f>
        <v/>
      </c>
      <c r="AI83" s="2">
        <f>IF(OR($AH83="",$AD83=""),"",IFERROR(VLOOKUP($AH83,CODES!$A:$B,2,FALSE),"NO CODE"))</f>
        <v/>
      </c>
      <c r="AJ83" s="19">
        <f>IF(OR($AI83="",$AI83="NO CODE"),"",IF(COUNTIFS(RATES!$A:$A,$AI83,RATES!$B:$B,"&lt;="&amp;MonthStart,RATES!$C:$C,"&gt;="&amp;MonthEnd)&lt;&gt;1,"NO RATE",IF($AD83="OFF",SUMIFS(RATES!$F:$F,RATES!$A:$A,$AI83,RATES!$B:$B,"&lt;="&amp;MonthStart,RATES!$C:$C,"&gt;="&amp;MonthEnd),SUMIFS(RATES!$E:$E,RATES!$A:$A,$AI83,RATES!$B:$B,"&lt;="&amp;MonthStart,RATES!$C:$C,"&gt;="&amp;MonthEnd))))</f>
        <v/>
      </c>
      <c r="AK83" s="2">
        <f>IF(OR(NOT(ISNUMBER($AJ83)),N($AA83)=0),"",IF(ABS(N($Z83)/100-$AJ83)&gt;0.0000001,"DIFFERS",""))</f>
        <v/>
      </c>
    </row>
    <row r="84">
      <c r="AD84" s="2">
        <f>IF($L84="","",IF(ISNUMBER(SEARCH("OFF ROAD",$H84)),"OFF",IF(ISNUMBER(SEARCH("ON ROAD",$H84)),"ON","")))</f>
        <v/>
      </c>
      <c r="AE84" s="2">
        <f>IF($AD84="ON",""&amp;$L84,"")</f>
        <v/>
      </c>
      <c r="AF84" s="2">
        <f>IF($L84="","",IF($J84&lt;&gt;"","Y",""))</f>
        <v/>
      </c>
      <c r="AG84" s="2">
        <f>IF($L84="","",IFERROR(TRIM(MID($H84,4,SEARCH(" CO ",$H84)-4)),""&amp;$S84))</f>
        <v/>
      </c>
      <c r="AH84" s="2">
        <f>IF($AG84="","",IF($AG84="FULTON",IF(ISNUMBER(SEARCH("COLLEGE PARK",$H84)),"FULTON (COLLEGE PARK)",IF(ISNUMBER(SEARCH("HAPEVILLE",$H84)),"FULTON (HAPEVILLE)",IF(ISNUMBER(SEARCH("EAST POINT",$H84)),"FULTON (EAST POINT)",IF(ISNUMBER(SEARCH("ATLANTA",$H84)),"FULTON (ATL LIMITS)","FULTON")))),IF($AG84="DEKALB",IF(ISNUMBER(SEARCH("ATLANTA",$H84)),"DEKALB (ATL LIMITS)","DEKALB"),IF(AND($AG84="CLAYTON",ISNUMBER(SEARCH("COLLEGE PARK",$H84))),"CLAYTON (COLLEGE PARK)",$AG84))))</f>
        <v/>
      </c>
      <c r="AI84" s="2">
        <f>IF(OR($AH84="",$AD84=""),"",IFERROR(VLOOKUP($AH84,CODES!$A:$B,2,FALSE),"NO CODE"))</f>
        <v/>
      </c>
      <c r="AJ84" s="19">
        <f>IF(OR($AI84="",$AI84="NO CODE"),"",IF(COUNTIFS(RATES!$A:$A,$AI84,RATES!$B:$B,"&lt;="&amp;MonthStart,RATES!$C:$C,"&gt;="&amp;MonthEnd)&lt;&gt;1,"NO RATE",IF($AD84="OFF",SUMIFS(RATES!$F:$F,RATES!$A:$A,$AI84,RATES!$B:$B,"&lt;="&amp;MonthStart,RATES!$C:$C,"&gt;="&amp;MonthEnd),SUMIFS(RATES!$E:$E,RATES!$A:$A,$AI84,RATES!$B:$B,"&lt;="&amp;MonthStart,RATES!$C:$C,"&gt;="&amp;MonthEnd))))</f>
        <v/>
      </c>
      <c r="AK84" s="2">
        <f>IF(OR(NOT(ISNUMBER($AJ84)),N($AA84)=0),"",IF(ABS(N($Z84)/100-$AJ84)&gt;0.0000001,"DIFFERS",""))</f>
        <v/>
      </c>
    </row>
    <row r="85">
      <c r="AD85" s="2">
        <f>IF($L85="","",IF(ISNUMBER(SEARCH("OFF ROAD",$H85)),"OFF",IF(ISNUMBER(SEARCH("ON ROAD",$H85)),"ON","")))</f>
        <v/>
      </c>
      <c r="AE85" s="2">
        <f>IF($AD85="ON",""&amp;$L85,"")</f>
        <v/>
      </c>
      <c r="AF85" s="2">
        <f>IF($L85="","",IF($J85&lt;&gt;"","Y",""))</f>
        <v/>
      </c>
      <c r="AG85" s="2">
        <f>IF($L85="","",IFERROR(TRIM(MID($H85,4,SEARCH(" CO ",$H85)-4)),""&amp;$S85))</f>
        <v/>
      </c>
      <c r="AH85" s="2">
        <f>IF($AG85="","",IF($AG85="FULTON",IF(ISNUMBER(SEARCH("COLLEGE PARK",$H85)),"FULTON (COLLEGE PARK)",IF(ISNUMBER(SEARCH("HAPEVILLE",$H85)),"FULTON (HAPEVILLE)",IF(ISNUMBER(SEARCH("EAST POINT",$H85)),"FULTON (EAST POINT)",IF(ISNUMBER(SEARCH("ATLANTA",$H85)),"FULTON (ATL LIMITS)","FULTON")))),IF($AG85="DEKALB",IF(ISNUMBER(SEARCH("ATLANTA",$H85)),"DEKALB (ATL LIMITS)","DEKALB"),IF(AND($AG85="CLAYTON",ISNUMBER(SEARCH("COLLEGE PARK",$H85))),"CLAYTON (COLLEGE PARK)",$AG85))))</f>
        <v/>
      </c>
      <c r="AI85" s="2">
        <f>IF(OR($AH85="",$AD85=""),"",IFERROR(VLOOKUP($AH85,CODES!$A:$B,2,FALSE),"NO CODE"))</f>
        <v/>
      </c>
      <c r="AJ85" s="19">
        <f>IF(OR($AI85="",$AI85="NO CODE"),"",IF(COUNTIFS(RATES!$A:$A,$AI85,RATES!$B:$B,"&lt;="&amp;MonthStart,RATES!$C:$C,"&gt;="&amp;MonthEnd)&lt;&gt;1,"NO RATE",IF($AD85="OFF",SUMIFS(RATES!$F:$F,RATES!$A:$A,$AI85,RATES!$B:$B,"&lt;="&amp;MonthStart,RATES!$C:$C,"&gt;="&amp;MonthEnd),SUMIFS(RATES!$E:$E,RATES!$A:$A,$AI85,RATES!$B:$B,"&lt;="&amp;MonthStart,RATES!$C:$C,"&gt;="&amp;MonthEnd))))</f>
        <v/>
      </c>
      <c r="AK85" s="2">
        <f>IF(OR(NOT(ISNUMBER($AJ85)),N($AA85)=0),"",IF(ABS(N($Z85)/100-$AJ85)&gt;0.0000001,"DIFFERS",""))</f>
        <v/>
      </c>
    </row>
    <row r="86">
      <c r="AD86" s="2">
        <f>IF($L86="","",IF(ISNUMBER(SEARCH("OFF ROAD",$H86)),"OFF",IF(ISNUMBER(SEARCH("ON ROAD",$H86)),"ON","")))</f>
        <v/>
      </c>
      <c r="AE86" s="2">
        <f>IF($AD86="ON",""&amp;$L86,"")</f>
        <v/>
      </c>
      <c r="AF86" s="2">
        <f>IF($L86="","",IF($J86&lt;&gt;"","Y",""))</f>
        <v/>
      </c>
      <c r="AG86" s="2">
        <f>IF($L86="","",IFERROR(TRIM(MID($H86,4,SEARCH(" CO ",$H86)-4)),""&amp;$S86))</f>
        <v/>
      </c>
      <c r="AH86" s="2">
        <f>IF($AG86="","",IF($AG86="FULTON",IF(ISNUMBER(SEARCH("COLLEGE PARK",$H86)),"FULTON (COLLEGE PARK)",IF(ISNUMBER(SEARCH("HAPEVILLE",$H86)),"FULTON (HAPEVILLE)",IF(ISNUMBER(SEARCH("EAST POINT",$H86)),"FULTON (EAST POINT)",IF(ISNUMBER(SEARCH("ATLANTA",$H86)),"FULTON (ATL LIMITS)","FULTON")))),IF($AG86="DEKALB",IF(ISNUMBER(SEARCH("ATLANTA",$H86)),"DEKALB (ATL LIMITS)","DEKALB"),IF(AND($AG86="CLAYTON",ISNUMBER(SEARCH("COLLEGE PARK",$H86))),"CLAYTON (COLLEGE PARK)",$AG86))))</f>
        <v/>
      </c>
      <c r="AI86" s="2">
        <f>IF(OR($AH86="",$AD86=""),"",IFERROR(VLOOKUP($AH86,CODES!$A:$B,2,FALSE),"NO CODE"))</f>
        <v/>
      </c>
      <c r="AJ86" s="19">
        <f>IF(OR($AI86="",$AI86="NO CODE"),"",IF(COUNTIFS(RATES!$A:$A,$AI86,RATES!$B:$B,"&lt;="&amp;MonthStart,RATES!$C:$C,"&gt;="&amp;MonthEnd)&lt;&gt;1,"NO RATE",IF($AD86="OFF",SUMIFS(RATES!$F:$F,RATES!$A:$A,$AI86,RATES!$B:$B,"&lt;="&amp;MonthStart,RATES!$C:$C,"&gt;="&amp;MonthEnd),SUMIFS(RATES!$E:$E,RATES!$A:$A,$AI86,RATES!$B:$B,"&lt;="&amp;MonthStart,RATES!$C:$C,"&gt;="&amp;MonthEnd))))</f>
        <v/>
      </c>
      <c r="AK86" s="2">
        <f>IF(OR(NOT(ISNUMBER($AJ86)),N($AA86)=0),"",IF(ABS(N($Z86)/100-$AJ86)&gt;0.0000001,"DIFFERS",""))</f>
        <v/>
      </c>
    </row>
    <row r="87">
      <c r="AD87" s="2">
        <f>IF($L87="","",IF(ISNUMBER(SEARCH("OFF ROAD",$H87)),"OFF",IF(ISNUMBER(SEARCH("ON ROAD",$H87)),"ON","")))</f>
        <v/>
      </c>
      <c r="AE87" s="2">
        <f>IF($AD87="ON",""&amp;$L87,"")</f>
        <v/>
      </c>
      <c r="AF87" s="2">
        <f>IF($L87="","",IF($J87&lt;&gt;"","Y",""))</f>
        <v/>
      </c>
      <c r="AG87" s="2">
        <f>IF($L87="","",IFERROR(TRIM(MID($H87,4,SEARCH(" CO ",$H87)-4)),""&amp;$S87))</f>
        <v/>
      </c>
      <c r="AH87" s="2">
        <f>IF($AG87="","",IF($AG87="FULTON",IF(ISNUMBER(SEARCH("COLLEGE PARK",$H87)),"FULTON (COLLEGE PARK)",IF(ISNUMBER(SEARCH("HAPEVILLE",$H87)),"FULTON (HAPEVILLE)",IF(ISNUMBER(SEARCH("EAST POINT",$H87)),"FULTON (EAST POINT)",IF(ISNUMBER(SEARCH("ATLANTA",$H87)),"FULTON (ATL LIMITS)","FULTON")))),IF($AG87="DEKALB",IF(ISNUMBER(SEARCH("ATLANTA",$H87)),"DEKALB (ATL LIMITS)","DEKALB"),IF(AND($AG87="CLAYTON",ISNUMBER(SEARCH("COLLEGE PARK",$H87))),"CLAYTON (COLLEGE PARK)",$AG87))))</f>
        <v/>
      </c>
      <c r="AI87" s="2">
        <f>IF(OR($AH87="",$AD87=""),"",IFERROR(VLOOKUP($AH87,CODES!$A:$B,2,FALSE),"NO CODE"))</f>
        <v/>
      </c>
      <c r="AJ87" s="19">
        <f>IF(OR($AI87="",$AI87="NO CODE"),"",IF(COUNTIFS(RATES!$A:$A,$AI87,RATES!$B:$B,"&lt;="&amp;MonthStart,RATES!$C:$C,"&gt;="&amp;MonthEnd)&lt;&gt;1,"NO RATE",IF($AD87="OFF",SUMIFS(RATES!$F:$F,RATES!$A:$A,$AI87,RATES!$B:$B,"&lt;="&amp;MonthStart,RATES!$C:$C,"&gt;="&amp;MonthEnd),SUMIFS(RATES!$E:$E,RATES!$A:$A,$AI87,RATES!$B:$B,"&lt;="&amp;MonthStart,RATES!$C:$C,"&gt;="&amp;MonthEnd))))</f>
        <v/>
      </c>
      <c r="AK87" s="2">
        <f>IF(OR(NOT(ISNUMBER($AJ87)),N($AA87)=0),"",IF(ABS(N($Z87)/100-$AJ87)&gt;0.0000001,"DIFFERS",""))</f>
        <v/>
      </c>
    </row>
    <row r="88">
      <c r="AD88" s="2">
        <f>IF($L88="","",IF(ISNUMBER(SEARCH("OFF ROAD",$H88)),"OFF",IF(ISNUMBER(SEARCH("ON ROAD",$H88)),"ON","")))</f>
        <v/>
      </c>
      <c r="AE88" s="2">
        <f>IF($AD88="ON",""&amp;$L88,"")</f>
        <v/>
      </c>
      <c r="AF88" s="2">
        <f>IF($L88="","",IF($J88&lt;&gt;"","Y",""))</f>
        <v/>
      </c>
      <c r="AG88" s="2">
        <f>IF($L88="","",IFERROR(TRIM(MID($H88,4,SEARCH(" CO ",$H88)-4)),""&amp;$S88))</f>
        <v/>
      </c>
      <c r="AH88" s="2">
        <f>IF($AG88="","",IF($AG88="FULTON",IF(ISNUMBER(SEARCH("COLLEGE PARK",$H88)),"FULTON (COLLEGE PARK)",IF(ISNUMBER(SEARCH("HAPEVILLE",$H88)),"FULTON (HAPEVILLE)",IF(ISNUMBER(SEARCH("EAST POINT",$H88)),"FULTON (EAST POINT)",IF(ISNUMBER(SEARCH("ATLANTA",$H88)),"FULTON (ATL LIMITS)","FULTON")))),IF($AG88="DEKALB",IF(ISNUMBER(SEARCH("ATLANTA",$H88)),"DEKALB (ATL LIMITS)","DEKALB"),IF(AND($AG88="CLAYTON",ISNUMBER(SEARCH("COLLEGE PARK",$H88))),"CLAYTON (COLLEGE PARK)",$AG88))))</f>
        <v/>
      </c>
      <c r="AI88" s="2">
        <f>IF(OR($AH88="",$AD88=""),"",IFERROR(VLOOKUP($AH88,CODES!$A:$B,2,FALSE),"NO CODE"))</f>
        <v/>
      </c>
      <c r="AJ88" s="19">
        <f>IF(OR($AI88="",$AI88="NO CODE"),"",IF(COUNTIFS(RATES!$A:$A,$AI88,RATES!$B:$B,"&lt;="&amp;MonthStart,RATES!$C:$C,"&gt;="&amp;MonthEnd)&lt;&gt;1,"NO RATE",IF($AD88="OFF",SUMIFS(RATES!$F:$F,RATES!$A:$A,$AI88,RATES!$B:$B,"&lt;="&amp;MonthStart,RATES!$C:$C,"&gt;="&amp;MonthEnd),SUMIFS(RATES!$E:$E,RATES!$A:$A,$AI88,RATES!$B:$B,"&lt;="&amp;MonthStart,RATES!$C:$C,"&gt;="&amp;MonthEnd))))</f>
        <v/>
      </c>
      <c r="AK88" s="2">
        <f>IF(OR(NOT(ISNUMBER($AJ88)),N($AA88)=0),"",IF(ABS(N($Z88)/100-$AJ88)&gt;0.0000001,"DIFFERS",""))</f>
        <v/>
      </c>
    </row>
    <row r="89">
      <c r="AD89" s="2">
        <f>IF($L89="","",IF(ISNUMBER(SEARCH("OFF ROAD",$H89)),"OFF",IF(ISNUMBER(SEARCH("ON ROAD",$H89)),"ON","")))</f>
        <v/>
      </c>
      <c r="AE89" s="2">
        <f>IF($AD89="ON",""&amp;$L89,"")</f>
        <v/>
      </c>
      <c r="AF89" s="2">
        <f>IF($L89="","",IF($J89&lt;&gt;"","Y",""))</f>
        <v/>
      </c>
      <c r="AG89" s="2">
        <f>IF($L89="","",IFERROR(TRIM(MID($H89,4,SEARCH(" CO ",$H89)-4)),""&amp;$S89))</f>
        <v/>
      </c>
      <c r="AH89" s="2">
        <f>IF($AG89="","",IF($AG89="FULTON",IF(ISNUMBER(SEARCH("COLLEGE PARK",$H89)),"FULTON (COLLEGE PARK)",IF(ISNUMBER(SEARCH("HAPEVILLE",$H89)),"FULTON (HAPEVILLE)",IF(ISNUMBER(SEARCH("EAST POINT",$H89)),"FULTON (EAST POINT)",IF(ISNUMBER(SEARCH("ATLANTA",$H89)),"FULTON (ATL LIMITS)","FULTON")))),IF($AG89="DEKALB",IF(ISNUMBER(SEARCH("ATLANTA",$H89)),"DEKALB (ATL LIMITS)","DEKALB"),IF(AND($AG89="CLAYTON",ISNUMBER(SEARCH("COLLEGE PARK",$H89))),"CLAYTON (COLLEGE PARK)",$AG89))))</f>
        <v/>
      </c>
      <c r="AI89" s="2">
        <f>IF(OR($AH89="",$AD89=""),"",IFERROR(VLOOKUP($AH89,CODES!$A:$B,2,FALSE),"NO CODE"))</f>
        <v/>
      </c>
      <c r="AJ89" s="19">
        <f>IF(OR($AI89="",$AI89="NO CODE"),"",IF(COUNTIFS(RATES!$A:$A,$AI89,RATES!$B:$B,"&lt;="&amp;MonthStart,RATES!$C:$C,"&gt;="&amp;MonthEnd)&lt;&gt;1,"NO RATE",IF($AD89="OFF",SUMIFS(RATES!$F:$F,RATES!$A:$A,$AI89,RATES!$B:$B,"&lt;="&amp;MonthStart,RATES!$C:$C,"&gt;="&amp;MonthEnd),SUMIFS(RATES!$E:$E,RATES!$A:$A,$AI89,RATES!$B:$B,"&lt;="&amp;MonthStart,RATES!$C:$C,"&gt;="&amp;MonthEnd))))</f>
        <v/>
      </c>
      <c r="AK89" s="2">
        <f>IF(OR(NOT(ISNUMBER($AJ89)),N($AA89)=0),"",IF(ABS(N($Z89)/100-$AJ89)&gt;0.0000001,"DIFFERS",""))</f>
        <v/>
      </c>
    </row>
    <row r="90">
      <c r="AD90" s="2">
        <f>IF($L90="","",IF(ISNUMBER(SEARCH("OFF ROAD",$H90)),"OFF",IF(ISNUMBER(SEARCH("ON ROAD",$H90)),"ON","")))</f>
        <v/>
      </c>
      <c r="AE90" s="2">
        <f>IF($AD90="ON",""&amp;$L90,"")</f>
        <v/>
      </c>
      <c r="AF90" s="2">
        <f>IF($L90="","",IF($J90&lt;&gt;"","Y",""))</f>
        <v/>
      </c>
      <c r="AG90" s="2">
        <f>IF($L90="","",IFERROR(TRIM(MID($H90,4,SEARCH(" CO ",$H90)-4)),""&amp;$S90))</f>
        <v/>
      </c>
      <c r="AH90" s="2">
        <f>IF($AG90="","",IF($AG90="FULTON",IF(ISNUMBER(SEARCH("COLLEGE PARK",$H90)),"FULTON (COLLEGE PARK)",IF(ISNUMBER(SEARCH("HAPEVILLE",$H90)),"FULTON (HAPEVILLE)",IF(ISNUMBER(SEARCH("EAST POINT",$H90)),"FULTON (EAST POINT)",IF(ISNUMBER(SEARCH("ATLANTA",$H90)),"FULTON (ATL LIMITS)","FULTON")))),IF($AG90="DEKALB",IF(ISNUMBER(SEARCH("ATLANTA",$H90)),"DEKALB (ATL LIMITS)","DEKALB"),IF(AND($AG90="CLAYTON",ISNUMBER(SEARCH("COLLEGE PARK",$H90))),"CLAYTON (COLLEGE PARK)",$AG90))))</f>
        <v/>
      </c>
      <c r="AI90" s="2">
        <f>IF(OR($AH90="",$AD90=""),"",IFERROR(VLOOKUP($AH90,CODES!$A:$B,2,FALSE),"NO CODE"))</f>
        <v/>
      </c>
      <c r="AJ90" s="19">
        <f>IF(OR($AI90="",$AI90="NO CODE"),"",IF(COUNTIFS(RATES!$A:$A,$AI90,RATES!$B:$B,"&lt;="&amp;MonthStart,RATES!$C:$C,"&gt;="&amp;MonthEnd)&lt;&gt;1,"NO RATE",IF($AD90="OFF",SUMIFS(RATES!$F:$F,RATES!$A:$A,$AI90,RATES!$B:$B,"&lt;="&amp;MonthStart,RATES!$C:$C,"&gt;="&amp;MonthEnd),SUMIFS(RATES!$E:$E,RATES!$A:$A,$AI90,RATES!$B:$B,"&lt;="&amp;MonthStart,RATES!$C:$C,"&gt;="&amp;MonthEnd))))</f>
        <v/>
      </c>
      <c r="AK90" s="2">
        <f>IF(OR(NOT(ISNUMBER($AJ90)),N($AA90)=0),"",IF(ABS(N($Z90)/100-$AJ90)&gt;0.0000001,"DIFFERS",""))</f>
        <v/>
      </c>
    </row>
    <row r="91">
      <c r="AD91" s="2">
        <f>IF($L91="","",IF(ISNUMBER(SEARCH("OFF ROAD",$H91)),"OFF",IF(ISNUMBER(SEARCH("ON ROAD",$H91)),"ON","")))</f>
        <v/>
      </c>
      <c r="AE91" s="2">
        <f>IF($AD91="ON",""&amp;$L91,"")</f>
        <v/>
      </c>
      <c r="AF91" s="2">
        <f>IF($L91="","",IF($J91&lt;&gt;"","Y",""))</f>
        <v/>
      </c>
      <c r="AG91" s="2">
        <f>IF($L91="","",IFERROR(TRIM(MID($H91,4,SEARCH(" CO ",$H91)-4)),""&amp;$S91))</f>
        <v/>
      </c>
      <c r="AH91" s="2">
        <f>IF($AG91="","",IF($AG91="FULTON",IF(ISNUMBER(SEARCH("COLLEGE PARK",$H91)),"FULTON (COLLEGE PARK)",IF(ISNUMBER(SEARCH("HAPEVILLE",$H91)),"FULTON (HAPEVILLE)",IF(ISNUMBER(SEARCH("EAST POINT",$H91)),"FULTON (EAST POINT)",IF(ISNUMBER(SEARCH("ATLANTA",$H91)),"FULTON (ATL LIMITS)","FULTON")))),IF($AG91="DEKALB",IF(ISNUMBER(SEARCH("ATLANTA",$H91)),"DEKALB (ATL LIMITS)","DEKALB"),IF(AND($AG91="CLAYTON",ISNUMBER(SEARCH("COLLEGE PARK",$H91))),"CLAYTON (COLLEGE PARK)",$AG91))))</f>
        <v/>
      </c>
      <c r="AI91" s="2">
        <f>IF(OR($AH91="",$AD91=""),"",IFERROR(VLOOKUP($AH91,CODES!$A:$B,2,FALSE),"NO CODE"))</f>
        <v/>
      </c>
      <c r="AJ91" s="19">
        <f>IF(OR($AI91="",$AI91="NO CODE"),"",IF(COUNTIFS(RATES!$A:$A,$AI91,RATES!$B:$B,"&lt;="&amp;MonthStart,RATES!$C:$C,"&gt;="&amp;MonthEnd)&lt;&gt;1,"NO RATE",IF($AD91="OFF",SUMIFS(RATES!$F:$F,RATES!$A:$A,$AI91,RATES!$B:$B,"&lt;="&amp;MonthStart,RATES!$C:$C,"&gt;="&amp;MonthEnd),SUMIFS(RATES!$E:$E,RATES!$A:$A,$AI91,RATES!$B:$B,"&lt;="&amp;MonthStart,RATES!$C:$C,"&gt;="&amp;MonthEnd))))</f>
        <v/>
      </c>
      <c r="AK91" s="2">
        <f>IF(OR(NOT(ISNUMBER($AJ91)),N($AA91)=0),"",IF(ABS(N($Z91)/100-$AJ91)&gt;0.0000001,"DIFFERS",""))</f>
        <v/>
      </c>
    </row>
    <row r="92">
      <c r="AD92" s="2">
        <f>IF($L92="","",IF(ISNUMBER(SEARCH("OFF ROAD",$H92)),"OFF",IF(ISNUMBER(SEARCH("ON ROAD",$H92)),"ON","")))</f>
        <v/>
      </c>
      <c r="AE92" s="2">
        <f>IF($AD92="ON",""&amp;$L92,"")</f>
        <v/>
      </c>
      <c r="AF92" s="2">
        <f>IF($L92="","",IF($J92&lt;&gt;"","Y",""))</f>
        <v/>
      </c>
      <c r="AG92" s="2">
        <f>IF($L92="","",IFERROR(TRIM(MID($H92,4,SEARCH(" CO ",$H92)-4)),""&amp;$S92))</f>
        <v/>
      </c>
      <c r="AH92" s="2">
        <f>IF($AG92="","",IF($AG92="FULTON",IF(ISNUMBER(SEARCH("COLLEGE PARK",$H92)),"FULTON (COLLEGE PARK)",IF(ISNUMBER(SEARCH("HAPEVILLE",$H92)),"FULTON (HAPEVILLE)",IF(ISNUMBER(SEARCH("EAST POINT",$H92)),"FULTON (EAST POINT)",IF(ISNUMBER(SEARCH("ATLANTA",$H92)),"FULTON (ATL LIMITS)","FULTON")))),IF($AG92="DEKALB",IF(ISNUMBER(SEARCH("ATLANTA",$H92)),"DEKALB (ATL LIMITS)","DEKALB"),IF(AND($AG92="CLAYTON",ISNUMBER(SEARCH("COLLEGE PARK",$H92))),"CLAYTON (COLLEGE PARK)",$AG92))))</f>
        <v/>
      </c>
      <c r="AI92" s="2">
        <f>IF(OR($AH92="",$AD92=""),"",IFERROR(VLOOKUP($AH92,CODES!$A:$B,2,FALSE),"NO CODE"))</f>
        <v/>
      </c>
      <c r="AJ92" s="19">
        <f>IF(OR($AI92="",$AI92="NO CODE"),"",IF(COUNTIFS(RATES!$A:$A,$AI92,RATES!$B:$B,"&lt;="&amp;MonthStart,RATES!$C:$C,"&gt;="&amp;MonthEnd)&lt;&gt;1,"NO RATE",IF($AD92="OFF",SUMIFS(RATES!$F:$F,RATES!$A:$A,$AI92,RATES!$B:$B,"&lt;="&amp;MonthStart,RATES!$C:$C,"&gt;="&amp;MonthEnd),SUMIFS(RATES!$E:$E,RATES!$A:$A,$AI92,RATES!$B:$B,"&lt;="&amp;MonthStart,RATES!$C:$C,"&gt;="&amp;MonthEnd))))</f>
        <v/>
      </c>
      <c r="AK92" s="2">
        <f>IF(OR(NOT(ISNUMBER($AJ92)),N($AA92)=0),"",IF(ABS(N($Z92)/100-$AJ92)&gt;0.0000001,"DIFFERS",""))</f>
        <v/>
      </c>
    </row>
    <row r="93">
      <c r="AD93" s="2">
        <f>IF($L93="","",IF(ISNUMBER(SEARCH("OFF ROAD",$H93)),"OFF",IF(ISNUMBER(SEARCH("ON ROAD",$H93)),"ON","")))</f>
        <v/>
      </c>
      <c r="AE93" s="2">
        <f>IF($AD93="ON",""&amp;$L93,"")</f>
        <v/>
      </c>
      <c r="AF93" s="2">
        <f>IF($L93="","",IF($J93&lt;&gt;"","Y",""))</f>
        <v/>
      </c>
      <c r="AG93" s="2">
        <f>IF($L93="","",IFERROR(TRIM(MID($H93,4,SEARCH(" CO ",$H93)-4)),""&amp;$S93))</f>
        <v/>
      </c>
      <c r="AH93" s="2">
        <f>IF($AG93="","",IF($AG93="FULTON",IF(ISNUMBER(SEARCH("COLLEGE PARK",$H93)),"FULTON (COLLEGE PARK)",IF(ISNUMBER(SEARCH("HAPEVILLE",$H93)),"FULTON (HAPEVILLE)",IF(ISNUMBER(SEARCH("EAST POINT",$H93)),"FULTON (EAST POINT)",IF(ISNUMBER(SEARCH("ATLANTA",$H93)),"FULTON (ATL LIMITS)","FULTON")))),IF($AG93="DEKALB",IF(ISNUMBER(SEARCH("ATLANTA",$H93)),"DEKALB (ATL LIMITS)","DEKALB"),IF(AND($AG93="CLAYTON",ISNUMBER(SEARCH("COLLEGE PARK",$H93))),"CLAYTON (COLLEGE PARK)",$AG93))))</f>
        <v/>
      </c>
      <c r="AI93" s="2">
        <f>IF(OR($AH93="",$AD93=""),"",IFERROR(VLOOKUP($AH93,CODES!$A:$B,2,FALSE),"NO CODE"))</f>
        <v/>
      </c>
      <c r="AJ93" s="19">
        <f>IF(OR($AI93="",$AI93="NO CODE"),"",IF(COUNTIFS(RATES!$A:$A,$AI93,RATES!$B:$B,"&lt;="&amp;MonthStart,RATES!$C:$C,"&gt;="&amp;MonthEnd)&lt;&gt;1,"NO RATE",IF($AD93="OFF",SUMIFS(RATES!$F:$F,RATES!$A:$A,$AI93,RATES!$B:$B,"&lt;="&amp;MonthStart,RATES!$C:$C,"&gt;="&amp;MonthEnd),SUMIFS(RATES!$E:$E,RATES!$A:$A,$AI93,RATES!$B:$B,"&lt;="&amp;MonthStart,RATES!$C:$C,"&gt;="&amp;MonthEnd))))</f>
        <v/>
      </c>
      <c r="AK93" s="2">
        <f>IF(OR(NOT(ISNUMBER($AJ93)),N($AA93)=0),"",IF(ABS(N($Z93)/100-$AJ93)&gt;0.0000001,"DIFFERS",""))</f>
        <v/>
      </c>
    </row>
    <row r="94">
      <c r="AD94" s="2">
        <f>IF($L94="","",IF(ISNUMBER(SEARCH("OFF ROAD",$H94)),"OFF",IF(ISNUMBER(SEARCH("ON ROAD",$H94)),"ON","")))</f>
        <v/>
      </c>
      <c r="AE94" s="2">
        <f>IF($AD94="ON",""&amp;$L94,"")</f>
        <v/>
      </c>
      <c r="AF94" s="2">
        <f>IF($L94="","",IF($J94&lt;&gt;"","Y",""))</f>
        <v/>
      </c>
      <c r="AG94" s="2">
        <f>IF($L94="","",IFERROR(TRIM(MID($H94,4,SEARCH(" CO ",$H94)-4)),""&amp;$S94))</f>
        <v/>
      </c>
      <c r="AH94" s="2">
        <f>IF($AG94="","",IF($AG94="FULTON",IF(ISNUMBER(SEARCH("COLLEGE PARK",$H94)),"FULTON (COLLEGE PARK)",IF(ISNUMBER(SEARCH("HAPEVILLE",$H94)),"FULTON (HAPEVILLE)",IF(ISNUMBER(SEARCH("EAST POINT",$H94)),"FULTON (EAST POINT)",IF(ISNUMBER(SEARCH("ATLANTA",$H94)),"FULTON (ATL LIMITS)","FULTON")))),IF($AG94="DEKALB",IF(ISNUMBER(SEARCH("ATLANTA",$H94)),"DEKALB (ATL LIMITS)","DEKALB"),IF(AND($AG94="CLAYTON",ISNUMBER(SEARCH("COLLEGE PARK",$H94))),"CLAYTON (COLLEGE PARK)",$AG94))))</f>
        <v/>
      </c>
      <c r="AI94" s="2">
        <f>IF(OR($AH94="",$AD94=""),"",IFERROR(VLOOKUP($AH94,CODES!$A:$B,2,FALSE),"NO CODE"))</f>
        <v/>
      </c>
      <c r="AJ94" s="19">
        <f>IF(OR($AI94="",$AI94="NO CODE"),"",IF(COUNTIFS(RATES!$A:$A,$AI94,RATES!$B:$B,"&lt;="&amp;MonthStart,RATES!$C:$C,"&gt;="&amp;MonthEnd)&lt;&gt;1,"NO RATE",IF($AD94="OFF",SUMIFS(RATES!$F:$F,RATES!$A:$A,$AI94,RATES!$B:$B,"&lt;="&amp;MonthStart,RATES!$C:$C,"&gt;="&amp;MonthEnd),SUMIFS(RATES!$E:$E,RATES!$A:$A,$AI94,RATES!$B:$B,"&lt;="&amp;MonthStart,RATES!$C:$C,"&gt;="&amp;MonthEnd))))</f>
        <v/>
      </c>
      <c r="AK94" s="2">
        <f>IF(OR(NOT(ISNUMBER($AJ94)),N($AA94)=0),"",IF(ABS(N($Z94)/100-$AJ94)&gt;0.0000001,"DIFFERS",""))</f>
        <v/>
      </c>
    </row>
    <row r="95">
      <c r="AD95" s="2">
        <f>IF($L95="","",IF(ISNUMBER(SEARCH("OFF ROAD",$H95)),"OFF",IF(ISNUMBER(SEARCH("ON ROAD",$H95)),"ON","")))</f>
        <v/>
      </c>
      <c r="AE95" s="2">
        <f>IF($AD95="ON",""&amp;$L95,"")</f>
        <v/>
      </c>
      <c r="AF95" s="2">
        <f>IF($L95="","",IF($J95&lt;&gt;"","Y",""))</f>
        <v/>
      </c>
      <c r="AG95" s="2">
        <f>IF($L95="","",IFERROR(TRIM(MID($H95,4,SEARCH(" CO ",$H95)-4)),""&amp;$S95))</f>
        <v/>
      </c>
      <c r="AH95" s="2">
        <f>IF($AG95="","",IF($AG95="FULTON",IF(ISNUMBER(SEARCH("COLLEGE PARK",$H95)),"FULTON (COLLEGE PARK)",IF(ISNUMBER(SEARCH("HAPEVILLE",$H95)),"FULTON (HAPEVILLE)",IF(ISNUMBER(SEARCH("EAST POINT",$H95)),"FULTON (EAST POINT)",IF(ISNUMBER(SEARCH("ATLANTA",$H95)),"FULTON (ATL LIMITS)","FULTON")))),IF($AG95="DEKALB",IF(ISNUMBER(SEARCH("ATLANTA",$H95)),"DEKALB (ATL LIMITS)","DEKALB"),IF(AND($AG95="CLAYTON",ISNUMBER(SEARCH("COLLEGE PARK",$H95))),"CLAYTON (COLLEGE PARK)",$AG95))))</f>
        <v/>
      </c>
      <c r="AI95" s="2">
        <f>IF(OR($AH95="",$AD95=""),"",IFERROR(VLOOKUP($AH95,CODES!$A:$B,2,FALSE),"NO CODE"))</f>
        <v/>
      </c>
      <c r="AJ95" s="19">
        <f>IF(OR($AI95="",$AI95="NO CODE"),"",IF(COUNTIFS(RATES!$A:$A,$AI95,RATES!$B:$B,"&lt;="&amp;MonthStart,RATES!$C:$C,"&gt;="&amp;MonthEnd)&lt;&gt;1,"NO RATE",IF($AD95="OFF",SUMIFS(RATES!$F:$F,RATES!$A:$A,$AI95,RATES!$B:$B,"&lt;="&amp;MonthStart,RATES!$C:$C,"&gt;="&amp;MonthEnd),SUMIFS(RATES!$E:$E,RATES!$A:$A,$AI95,RATES!$B:$B,"&lt;="&amp;MonthStart,RATES!$C:$C,"&gt;="&amp;MonthEnd))))</f>
        <v/>
      </c>
      <c r="AK95" s="2">
        <f>IF(OR(NOT(ISNUMBER($AJ95)),N($AA95)=0),"",IF(ABS(N($Z95)/100-$AJ95)&gt;0.0000001,"DIFFERS",""))</f>
        <v/>
      </c>
    </row>
    <row r="96">
      <c r="AD96" s="2">
        <f>IF($L96="","",IF(ISNUMBER(SEARCH("OFF ROAD",$H96)),"OFF",IF(ISNUMBER(SEARCH("ON ROAD",$H96)),"ON","")))</f>
        <v/>
      </c>
      <c r="AE96" s="2">
        <f>IF($AD96="ON",""&amp;$L96,"")</f>
        <v/>
      </c>
      <c r="AF96" s="2">
        <f>IF($L96="","",IF($J96&lt;&gt;"","Y",""))</f>
        <v/>
      </c>
      <c r="AG96" s="2">
        <f>IF($L96="","",IFERROR(TRIM(MID($H96,4,SEARCH(" CO ",$H96)-4)),""&amp;$S96))</f>
        <v/>
      </c>
      <c r="AH96" s="2">
        <f>IF($AG96="","",IF($AG96="FULTON",IF(ISNUMBER(SEARCH("COLLEGE PARK",$H96)),"FULTON (COLLEGE PARK)",IF(ISNUMBER(SEARCH("HAPEVILLE",$H96)),"FULTON (HAPEVILLE)",IF(ISNUMBER(SEARCH("EAST POINT",$H96)),"FULTON (EAST POINT)",IF(ISNUMBER(SEARCH("ATLANTA",$H96)),"FULTON (ATL LIMITS)","FULTON")))),IF($AG96="DEKALB",IF(ISNUMBER(SEARCH("ATLANTA",$H96)),"DEKALB (ATL LIMITS)","DEKALB"),IF(AND($AG96="CLAYTON",ISNUMBER(SEARCH("COLLEGE PARK",$H96))),"CLAYTON (COLLEGE PARK)",$AG96))))</f>
        <v/>
      </c>
      <c r="AI96" s="2">
        <f>IF(OR($AH96="",$AD96=""),"",IFERROR(VLOOKUP($AH96,CODES!$A:$B,2,FALSE),"NO CODE"))</f>
        <v/>
      </c>
      <c r="AJ96" s="19">
        <f>IF(OR($AI96="",$AI96="NO CODE"),"",IF(COUNTIFS(RATES!$A:$A,$AI96,RATES!$B:$B,"&lt;="&amp;MonthStart,RATES!$C:$C,"&gt;="&amp;MonthEnd)&lt;&gt;1,"NO RATE",IF($AD96="OFF",SUMIFS(RATES!$F:$F,RATES!$A:$A,$AI96,RATES!$B:$B,"&lt;="&amp;MonthStart,RATES!$C:$C,"&gt;="&amp;MonthEnd),SUMIFS(RATES!$E:$E,RATES!$A:$A,$AI96,RATES!$B:$B,"&lt;="&amp;MonthStart,RATES!$C:$C,"&gt;="&amp;MonthEnd))))</f>
        <v/>
      </c>
      <c r="AK96" s="2">
        <f>IF(OR(NOT(ISNUMBER($AJ96)),N($AA96)=0),"",IF(ABS(N($Z96)/100-$AJ96)&gt;0.0000001,"DIFFERS",""))</f>
        <v/>
      </c>
    </row>
    <row r="97">
      <c r="AD97" s="2">
        <f>IF($L97="","",IF(ISNUMBER(SEARCH("OFF ROAD",$H97)),"OFF",IF(ISNUMBER(SEARCH("ON ROAD",$H97)),"ON","")))</f>
        <v/>
      </c>
      <c r="AE97" s="2">
        <f>IF($AD97="ON",""&amp;$L97,"")</f>
        <v/>
      </c>
      <c r="AF97" s="2">
        <f>IF($L97="","",IF($J97&lt;&gt;"","Y",""))</f>
        <v/>
      </c>
      <c r="AG97" s="2">
        <f>IF($L97="","",IFERROR(TRIM(MID($H97,4,SEARCH(" CO ",$H97)-4)),""&amp;$S97))</f>
        <v/>
      </c>
      <c r="AH97" s="2">
        <f>IF($AG97="","",IF($AG97="FULTON",IF(ISNUMBER(SEARCH("COLLEGE PARK",$H97)),"FULTON (COLLEGE PARK)",IF(ISNUMBER(SEARCH("HAPEVILLE",$H97)),"FULTON (HAPEVILLE)",IF(ISNUMBER(SEARCH("EAST POINT",$H97)),"FULTON (EAST POINT)",IF(ISNUMBER(SEARCH("ATLANTA",$H97)),"FULTON (ATL LIMITS)","FULTON")))),IF($AG97="DEKALB",IF(ISNUMBER(SEARCH("ATLANTA",$H97)),"DEKALB (ATL LIMITS)","DEKALB"),IF(AND($AG97="CLAYTON",ISNUMBER(SEARCH("COLLEGE PARK",$H97))),"CLAYTON (COLLEGE PARK)",$AG97))))</f>
        <v/>
      </c>
      <c r="AI97" s="2">
        <f>IF(OR($AH97="",$AD97=""),"",IFERROR(VLOOKUP($AH97,CODES!$A:$B,2,FALSE),"NO CODE"))</f>
        <v/>
      </c>
      <c r="AJ97" s="19">
        <f>IF(OR($AI97="",$AI97="NO CODE"),"",IF(COUNTIFS(RATES!$A:$A,$AI97,RATES!$B:$B,"&lt;="&amp;MonthStart,RATES!$C:$C,"&gt;="&amp;MonthEnd)&lt;&gt;1,"NO RATE",IF($AD97="OFF",SUMIFS(RATES!$F:$F,RATES!$A:$A,$AI97,RATES!$B:$B,"&lt;="&amp;MonthStart,RATES!$C:$C,"&gt;="&amp;MonthEnd),SUMIFS(RATES!$E:$E,RATES!$A:$A,$AI97,RATES!$B:$B,"&lt;="&amp;MonthStart,RATES!$C:$C,"&gt;="&amp;MonthEnd))))</f>
        <v/>
      </c>
      <c r="AK97" s="2">
        <f>IF(OR(NOT(ISNUMBER($AJ97)),N($AA97)=0),"",IF(ABS(N($Z97)/100-$AJ97)&gt;0.0000001,"DIFFERS",""))</f>
        <v/>
      </c>
    </row>
    <row r="98">
      <c r="AD98" s="2">
        <f>IF($L98="","",IF(ISNUMBER(SEARCH("OFF ROAD",$H98)),"OFF",IF(ISNUMBER(SEARCH("ON ROAD",$H98)),"ON","")))</f>
        <v/>
      </c>
      <c r="AE98" s="2">
        <f>IF($AD98="ON",""&amp;$L98,"")</f>
        <v/>
      </c>
      <c r="AF98" s="2">
        <f>IF($L98="","",IF($J98&lt;&gt;"","Y",""))</f>
        <v/>
      </c>
      <c r="AG98" s="2">
        <f>IF($L98="","",IFERROR(TRIM(MID($H98,4,SEARCH(" CO ",$H98)-4)),""&amp;$S98))</f>
        <v/>
      </c>
      <c r="AH98" s="2">
        <f>IF($AG98="","",IF($AG98="FULTON",IF(ISNUMBER(SEARCH("COLLEGE PARK",$H98)),"FULTON (COLLEGE PARK)",IF(ISNUMBER(SEARCH("HAPEVILLE",$H98)),"FULTON (HAPEVILLE)",IF(ISNUMBER(SEARCH("EAST POINT",$H98)),"FULTON (EAST POINT)",IF(ISNUMBER(SEARCH("ATLANTA",$H98)),"FULTON (ATL LIMITS)","FULTON")))),IF($AG98="DEKALB",IF(ISNUMBER(SEARCH("ATLANTA",$H98)),"DEKALB (ATL LIMITS)","DEKALB"),IF(AND($AG98="CLAYTON",ISNUMBER(SEARCH("COLLEGE PARK",$H98))),"CLAYTON (COLLEGE PARK)",$AG98))))</f>
        <v/>
      </c>
      <c r="AI98" s="2">
        <f>IF(OR($AH98="",$AD98=""),"",IFERROR(VLOOKUP($AH98,CODES!$A:$B,2,FALSE),"NO CODE"))</f>
        <v/>
      </c>
      <c r="AJ98" s="19">
        <f>IF(OR($AI98="",$AI98="NO CODE"),"",IF(COUNTIFS(RATES!$A:$A,$AI98,RATES!$B:$B,"&lt;="&amp;MonthStart,RATES!$C:$C,"&gt;="&amp;MonthEnd)&lt;&gt;1,"NO RATE",IF($AD98="OFF",SUMIFS(RATES!$F:$F,RATES!$A:$A,$AI98,RATES!$B:$B,"&lt;="&amp;MonthStart,RATES!$C:$C,"&gt;="&amp;MonthEnd),SUMIFS(RATES!$E:$E,RATES!$A:$A,$AI98,RATES!$B:$B,"&lt;="&amp;MonthStart,RATES!$C:$C,"&gt;="&amp;MonthEnd))))</f>
        <v/>
      </c>
      <c r="AK98" s="2">
        <f>IF(OR(NOT(ISNUMBER($AJ98)),N($AA98)=0),"",IF(ABS(N($Z98)/100-$AJ98)&gt;0.0000001,"DIFFERS",""))</f>
        <v/>
      </c>
    </row>
    <row r="99">
      <c r="AD99" s="2">
        <f>IF($L99="","",IF(ISNUMBER(SEARCH("OFF ROAD",$H99)),"OFF",IF(ISNUMBER(SEARCH("ON ROAD",$H99)),"ON","")))</f>
        <v/>
      </c>
      <c r="AE99" s="2">
        <f>IF($AD99="ON",""&amp;$L99,"")</f>
        <v/>
      </c>
      <c r="AF99" s="2">
        <f>IF($L99="","",IF($J99&lt;&gt;"","Y",""))</f>
        <v/>
      </c>
      <c r="AG99" s="2">
        <f>IF($L99="","",IFERROR(TRIM(MID($H99,4,SEARCH(" CO ",$H99)-4)),""&amp;$S99))</f>
        <v/>
      </c>
      <c r="AH99" s="2">
        <f>IF($AG99="","",IF($AG99="FULTON",IF(ISNUMBER(SEARCH("COLLEGE PARK",$H99)),"FULTON (COLLEGE PARK)",IF(ISNUMBER(SEARCH("HAPEVILLE",$H99)),"FULTON (HAPEVILLE)",IF(ISNUMBER(SEARCH("EAST POINT",$H99)),"FULTON (EAST POINT)",IF(ISNUMBER(SEARCH("ATLANTA",$H99)),"FULTON (ATL LIMITS)","FULTON")))),IF($AG99="DEKALB",IF(ISNUMBER(SEARCH("ATLANTA",$H99)),"DEKALB (ATL LIMITS)","DEKALB"),IF(AND($AG99="CLAYTON",ISNUMBER(SEARCH("COLLEGE PARK",$H99))),"CLAYTON (COLLEGE PARK)",$AG99))))</f>
        <v/>
      </c>
      <c r="AI99" s="2">
        <f>IF(OR($AH99="",$AD99=""),"",IFERROR(VLOOKUP($AH99,CODES!$A:$B,2,FALSE),"NO CODE"))</f>
        <v/>
      </c>
      <c r="AJ99" s="19">
        <f>IF(OR($AI99="",$AI99="NO CODE"),"",IF(COUNTIFS(RATES!$A:$A,$AI99,RATES!$B:$B,"&lt;="&amp;MonthStart,RATES!$C:$C,"&gt;="&amp;MonthEnd)&lt;&gt;1,"NO RATE",IF($AD99="OFF",SUMIFS(RATES!$F:$F,RATES!$A:$A,$AI99,RATES!$B:$B,"&lt;="&amp;MonthStart,RATES!$C:$C,"&gt;="&amp;MonthEnd),SUMIFS(RATES!$E:$E,RATES!$A:$A,$AI99,RATES!$B:$B,"&lt;="&amp;MonthStart,RATES!$C:$C,"&gt;="&amp;MonthEnd))))</f>
        <v/>
      </c>
      <c r="AK99" s="2">
        <f>IF(OR(NOT(ISNUMBER($AJ99)),N($AA99)=0),"",IF(ABS(N($Z99)/100-$AJ99)&gt;0.0000001,"DIFFERS",""))</f>
        <v/>
      </c>
    </row>
    <row r="100">
      <c r="AD100" s="2">
        <f>IF($L100="","",IF(ISNUMBER(SEARCH("OFF ROAD",$H100)),"OFF",IF(ISNUMBER(SEARCH("ON ROAD",$H100)),"ON","")))</f>
        <v/>
      </c>
      <c r="AE100" s="2">
        <f>IF($AD100="ON",""&amp;$L100,"")</f>
        <v/>
      </c>
      <c r="AF100" s="2">
        <f>IF($L100="","",IF($J100&lt;&gt;"","Y",""))</f>
        <v/>
      </c>
      <c r="AG100" s="2">
        <f>IF($L100="","",IFERROR(TRIM(MID($H100,4,SEARCH(" CO ",$H100)-4)),""&amp;$S100))</f>
        <v/>
      </c>
      <c r="AH100" s="2">
        <f>IF($AG100="","",IF($AG100="FULTON",IF(ISNUMBER(SEARCH("COLLEGE PARK",$H100)),"FULTON (COLLEGE PARK)",IF(ISNUMBER(SEARCH("HAPEVILLE",$H100)),"FULTON (HAPEVILLE)",IF(ISNUMBER(SEARCH("EAST POINT",$H100)),"FULTON (EAST POINT)",IF(ISNUMBER(SEARCH("ATLANTA",$H100)),"FULTON (ATL LIMITS)","FULTON")))),IF($AG100="DEKALB",IF(ISNUMBER(SEARCH("ATLANTA",$H100)),"DEKALB (ATL LIMITS)","DEKALB"),IF(AND($AG100="CLAYTON",ISNUMBER(SEARCH("COLLEGE PARK",$H100))),"CLAYTON (COLLEGE PARK)",$AG100))))</f>
        <v/>
      </c>
      <c r="AI100" s="2">
        <f>IF(OR($AH100="",$AD100=""),"",IFERROR(VLOOKUP($AH100,CODES!$A:$B,2,FALSE),"NO CODE"))</f>
        <v/>
      </c>
      <c r="AJ100" s="19">
        <f>IF(OR($AI100="",$AI100="NO CODE"),"",IF(COUNTIFS(RATES!$A:$A,$AI100,RATES!$B:$B,"&lt;="&amp;MonthStart,RATES!$C:$C,"&gt;="&amp;MonthEnd)&lt;&gt;1,"NO RATE",IF($AD100="OFF",SUMIFS(RATES!$F:$F,RATES!$A:$A,$AI100,RATES!$B:$B,"&lt;="&amp;MonthStart,RATES!$C:$C,"&gt;="&amp;MonthEnd),SUMIFS(RATES!$E:$E,RATES!$A:$A,$AI100,RATES!$B:$B,"&lt;="&amp;MonthStart,RATES!$C:$C,"&gt;="&amp;MonthEnd))))</f>
        <v/>
      </c>
      <c r="AK100" s="2">
        <f>IF(OR(NOT(ISNUMBER($AJ100)),N($AA100)=0),"",IF(ABS(N($Z100)/100-$AJ100)&gt;0.0000001,"DIFFERS",""))</f>
        <v/>
      </c>
    </row>
    <row r="101">
      <c r="AD101" s="2">
        <f>IF($L101="","",IF(ISNUMBER(SEARCH("OFF ROAD",$H101)),"OFF",IF(ISNUMBER(SEARCH("ON ROAD",$H101)),"ON","")))</f>
        <v/>
      </c>
      <c r="AE101" s="2">
        <f>IF($AD101="ON",""&amp;$L101,"")</f>
        <v/>
      </c>
      <c r="AF101" s="2">
        <f>IF($L101="","",IF($J101&lt;&gt;"","Y",""))</f>
        <v/>
      </c>
      <c r="AG101" s="2">
        <f>IF($L101="","",IFERROR(TRIM(MID($H101,4,SEARCH(" CO ",$H101)-4)),""&amp;$S101))</f>
        <v/>
      </c>
      <c r="AH101" s="2">
        <f>IF($AG101="","",IF($AG101="FULTON",IF(ISNUMBER(SEARCH("COLLEGE PARK",$H101)),"FULTON (COLLEGE PARK)",IF(ISNUMBER(SEARCH("HAPEVILLE",$H101)),"FULTON (HAPEVILLE)",IF(ISNUMBER(SEARCH("EAST POINT",$H101)),"FULTON (EAST POINT)",IF(ISNUMBER(SEARCH("ATLANTA",$H101)),"FULTON (ATL LIMITS)","FULTON")))),IF($AG101="DEKALB",IF(ISNUMBER(SEARCH("ATLANTA",$H101)),"DEKALB (ATL LIMITS)","DEKALB"),IF(AND($AG101="CLAYTON",ISNUMBER(SEARCH("COLLEGE PARK",$H101))),"CLAYTON (COLLEGE PARK)",$AG101))))</f>
        <v/>
      </c>
      <c r="AI101" s="2">
        <f>IF(OR($AH101="",$AD101=""),"",IFERROR(VLOOKUP($AH101,CODES!$A:$B,2,FALSE),"NO CODE"))</f>
        <v/>
      </c>
      <c r="AJ101" s="19">
        <f>IF(OR($AI101="",$AI101="NO CODE"),"",IF(COUNTIFS(RATES!$A:$A,$AI101,RATES!$B:$B,"&lt;="&amp;MonthStart,RATES!$C:$C,"&gt;="&amp;MonthEnd)&lt;&gt;1,"NO RATE",IF($AD101="OFF",SUMIFS(RATES!$F:$F,RATES!$A:$A,$AI101,RATES!$B:$B,"&lt;="&amp;MonthStart,RATES!$C:$C,"&gt;="&amp;MonthEnd),SUMIFS(RATES!$E:$E,RATES!$A:$A,$AI101,RATES!$B:$B,"&lt;="&amp;MonthStart,RATES!$C:$C,"&gt;="&amp;MonthEnd))))</f>
        <v/>
      </c>
      <c r="AK101" s="2">
        <f>IF(OR(NOT(ISNUMBER($AJ101)),N($AA101)=0),"",IF(ABS(N($Z101)/100-$AJ101)&gt;0.0000001,"DIFFERS",""))</f>
        <v/>
      </c>
    </row>
    <row r="102">
      <c r="AD102" s="2">
        <f>IF($L102="","",IF(ISNUMBER(SEARCH("OFF ROAD",$H102)),"OFF",IF(ISNUMBER(SEARCH("ON ROAD",$H102)),"ON","")))</f>
        <v/>
      </c>
      <c r="AE102" s="2">
        <f>IF($AD102="ON",""&amp;$L102,"")</f>
        <v/>
      </c>
      <c r="AF102" s="2">
        <f>IF($L102="","",IF($J102&lt;&gt;"","Y",""))</f>
        <v/>
      </c>
      <c r="AG102" s="2">
        <f>IF($L102="","",IFERROR(TRIM(MID($H102,4,SEARCH(" CO ",$H102)-4)),""&amp;$S102))</f>
        <v/>
      </c>
      <c r="AH102" s="2">
        <f>IF($AG102="","",IF($AG102="FULTON",IF(ISNUMBER(SEARCH("COLLEGE PARK",$H102)),"FULTON (COLLEGE PARK)",IF(ISNUMBER(SEARCH("HAPEVILLE",$H102)),"FULTON (HAPEVILLE)",IF(ISNUMBER(SEARCH("EAST POINT",$H102)),"FULTON (EAST POINT)",IF(ISNUMBER(SEARCH("ATLANTA",$H102)),"FULTON (ATL LIMITS)","FULTON")))),IF($AG102="DEKALB",IF(ISNUMBER(SEARCH("ATLANTA",$H102)),"DEKALB (ATL LIMITS)","DEKALB"),IF(AND($AG102="CLAYTON",ISNUMBER(SEARCH("COLLEGE PARK",$H102))),"CLAYTON (COLLEGE PARK)",$AG102))))</f>
        <v/>
      </c>
      <c r="AI102" s="2">
        <f>IF(OR($AH102="",$AD102=""),"",IFERROR(VLOOKUP($AH102,CODES!$A:$B,2,FALSE),"NO CODE"))</f>
        <v/>
      </c>
      <c r="AJ102" s="19">
        <f>IF(OR($AI102="",$AI102="NO CODE"),"",IF(COUNTIFS(RATES!$A:$A,$AI102,RATES!$B:$B,"&lt;="&amp;MonthStart,RATES!$C:$C,"&gt;="&amp;MonthEnd)&lt;&gt;1,"NO RATE",IF($AD102="OFF",SUMIFS(RATES!$F:$F,RATES!$A:$A,$AI102,RATES!$B:$B,"&lt;="&amp;MonthStart,RATES!$C:$C,"&gt;="&amp;MonthEnd),SUMIFS(RATES!$E:$E,RATES!$A:$A,$AI102,RATES!$B:$B,"&lt;="&amp;MonthStart,RATES!$C:$C,"&gt;="&amp;MonthEnd))))</f>
        <v/>
      </c>
      <c r="AK102" s="2">
        <f>IF(OR(NOT(ISNUMBER($AJ102)),N($AA102)=0),"",IF(ABS(N($Z102)/100-$AJ102)&gt;0.0000001,"DIFFERS",""))</f>
        <v/>
      </c>
    </row>
    <row r="103">
      <c r="AD103" s="2">
        <f>IF($L103="","",IF(ISNUMBER(SEARCH("OFF ROAD",$H103)),"OFF",IF(ISNUMBER(SEARCH("ON ROAD",$H103)),"ON","")))</f>
        <v/>
      </c>
      <c r="AE103" s="2">
        <f>IF($AD103="ON",""&amp;$L103,"")</f>
        <v/>
      </c>
      <c r="AF103" s="2">
        <f>IF($L103="","",IF($J103&lt;&gt;"","Y",""))</f>
        <v/>
      </c>
      <c r="AG103" s="2">
        <f>IF($L103="","",IFERROR(TRIM(MID($H103,4,SEARCH(" CO ",$H103)-4)),""&amp;$S103))</f>
        <v/>
      </c>
      <c r="AH103" s="2">
        <f>IF($AG103="","",IF($AG103="FULTON",IF(ISNUMBER(SEARCH("COLLEGE PARK",$H103)),"FULTON (COLLEGE PARK)",IF(ISNUMBER(SEARCH("HAPEVILLE",$H103)),"FULTON (HAPEVILLE)",IF(ISNUMBER(SEARCH("EAST POINT",$H103)),"FULTON (EAST POINT)",IF(ISNUMBER(SEARCH("ATLANTA",$H103)),"FULTON (ATL LIMITS)","FULTON")))),IF($AG103="DEKALB",IF(ISNUMBER(SEARCH("ATLANTA",$H103)),"DEKALB (ATL LIMITS)","DEKALB"),IF(AND($AG103="CLAYTON",ISNUMBER(SEARCH("COLLEGE PARK",$H103))),"CLAYTON (COLLEGE PARK)",$AG103))))</f>
        <v/>
      </c>
      <c r="AI103" s="2">
        <f>IF(OR($AH103="",$AD103=""),"",IFERROR(VLOOKUP($AH103,CODES!$A:$B,2,FALSE),"NO CODE"))</f>
        <v/>
      </c>
      <c r="AJ103" s="19">
        <f>IF(OR($AI103="",$AI103="NO CODE"),"",IF(COUNTIFS(RATES!$A:$A,$AI103,RATES!$B:$B,"&lt;="&amp;MonthStart,RATES!$C:$C,"&gt;="&amp;MonthEnd)&lt;&gt;1,"NO RATE",IF($AD103="OFF",SUMIFS(RATES!$F:$F,RATES!$A:$A,$AI103,RATES!$B:$B,"&lt;="&amp;MonthStart,RATES!$C:$C,"&gt;="&amp;MonthEnd),SUMIFS(RATES!$E:$E,RATES!$A:$A,$AI103,RATES!$B:$B,"&lt;="&amp;MonthStart,RATES!$C:$C,"&gt;="&amp;MonthEnd))))</f>
        <v/>
      </c>
      <c r="AK103" s="2">
        <f>IF(OR(NOT(ISNUMBER($AJ103)),N($AA103)=0),"",IF(ABS(N($Z103)/100-$AJ103)&gt;0.0000001,"DIFFERS",""))</f>
        <v/>
      </c>
    </row>
    <row r="104">
      <c r="AD104" s="2">
        <f>IF($L104="","",IF(ISNUMBER(SEARCH("OFF ROAD",$H104)),"OFF",IF(ISNUMBER(SEARCH("ON ROAD",$H104)),"ON","")))</f>
        <v/>
      </c>
      <c r="AE104" s="2">
        <f>IF($AD104="ON",""&amp;$L104,"")</f>
        <v/>
      </c>
      <c r="AF104" s="2">
        <f>IF($L104="","",IF($J104&lt;&gt;"","Y",""))</f>
        <v/>
      </c>
      <c r="AG104" s="2">
        <f>IF($L104="","",IFERROR(TRIM(MID($H104,4,SEARCH(" CO ",$H104)-4)),""&amp;$S104))</f>
        <v/>
      </c>
      <c r="AH104" s="2">
        <f>IF($AG104="","",IF($AG104="FULTON",IF(ISNUMBER(SEARCH("COLLEGE PARK",$H104)),"FULTON (COLLEGE PARK)",IF(ISNUMBER(SEARCH("HAPEVILLE",$H104)),"FULTON (HAPEVILLE)",IF(ISNUMBER(SEARCH("EAST POINT",$H104)),"FULTON (EAST POINT)",IF(ISNUMBER(SEARCH("ATLANTA",$H104)),"FULTON (ATL LIMITS)","FULTON")))),IF($AG104="DEKALB",IF(ISNUMBER(SEARCH("ATLANTA",$H104)),"DEKALB (ATL LIMITS)","DEKALB"),IF(AND($AG104="CLAYTON",ISNUMBER(SEARCH("COLLEGE PARK",$H104))),"CLAYTON (COLLEGE PARK)",$AG104))))</f>
        <v/>
      </c>
      <c r="AI104" s="2">
        <f>IF(OR($AH104="",$AD104=""),"",IFERROR(VLOOKUP($AH104,CODES!$A:$B,2,FALSE),"NO CODE"))</f>
        <v/>
      </c>
      <c r="AJ104" s="19">
        <f>IF(OR($AI104="",$AI104="NO CODE"),"",IF(COUNTIFS(RATES!$A:$A,$AI104,RATES!$B:$B,"&lt;="&amp;MonthStart,RATES!$C:$C,"&gt;="&amp;MonthEnd)&lt;&gt;1,"NO RATE",IF($AD104="OFF",SUMIFS(RATES!$F:$F,RATES!$A:$A,$AI104,RATES!$B:$B,"&lt;="&amp;MonthStart,RATES!$C:$C,"&gt;="&amp;MonthEnd),SUMIFS(RATES!$E:$E,RATES!$A:$A,$AI104,RATES!$B:$B,"&lt;="&amp;MonthStart,RATES!$C:$C,"&gt;="&amp;MonthEnd))))</f>
        <v/>
      </c>
      <c r="AK104" s="2">
        <f>IF(OR(NOT(ISNUMBER($AJ104)),N($AA104)=0),"",IF(ABS(N($Z104)/100-$AJ104)&gt;0.0000001,"DIFFERS",""))</f>
        <v/>
      </c>
    </row>
    <row r="105">
      <c r="AD105" s="2">
        <f>IF($L105="","",IF(ISNUMBER(SEARCH("OFF ROAD",$H105)),"OFF",IF(ISNUMBER(SEARCH("ON ROAD",$H105)),"ON","")))</f>
        <v/>
      </c>
      <c r="AE105" s="2">
        <f>IF($AD105="ON",""&amp;$L105,"")</f>
        <v/>
      </c>
      <c r="AF105" s="2">
        <f>IF($L105="","",IF($J105&lt;&gt;"","Y",""))</f>
        <v/>
      </c>
      <c r="AG105" s="2">
        <f>IF($L105="","",IFERROR(TRIM(MID($H105,4,SEARCH(" CO ",$H105)-4)),""&amp;$S105))</f>
        <v/>
      </c>
      <c r="AH105" s="2">
        <f>IF($AG105="","",IF($AG105="FULTON",IF(ISNUMBER(SEARCH("COLLEGE PARK",$H105)),"FULTON (COLLEGE PARK)",IF(ISNUMBER(SEARCH("HAPEVILLE",$H105)),"FULTON (HAPEVILLE)",IF(ISNUMBER(SEARCH("EAST POINT",$H105)),"FULTON (EAST POINT)",IF(ISNUMBER(SEARCH("ATLANTA",$H105)),"FULTON (ATL LIMITS)","FULTON")))),IF($AG105="DEKALB",IF(ISNUMBER(SEARCH("ATLANTA",$H105)),"DEKALB (ATL LIMITS)","DEKALB"),IF(AND($AG105="CLAYTON",ISNUMBER(SEARCH("COLLEGE PARK",$H105))),"CLAYTON (COLLEGE PARK)",$AG105))))</f>
        <v/>
      </c>
      <c r="AI105" s="2">
        <f>IF(OR($AH105="",$AD105=""),"",IFERROR(VLOOKUP($AH105,CODES!$A:$B,2,FALSE),"NO CODE"))</f>
        <v/>
      </c>
      <c r="AJ105" s="19">
        <f>IF(OR($AI105="",$AI105="NO CODE"),"",IF(COUNTIFS(RATES!$A:$A,$AI105,RATES!$B:$B,"&lt;="&amp;MonthStart,RATES!$C:$C,"&gt;="&amp;MonthEnd)&lt;&gt;1,"NO RATE",IF($AD105="OFF",SUMIFS(RATES!$F:$F,RATES!$A:$A,$AI105,RATES!$B:$B,"&lt;="&amp;MonthStart,RATES!$C:$C,"&gt;="&amp;MonthEnd),SUMIFS(RATES!$E:$E,RATES!$A:$A,$AI105,RATES!$B:$B,"&lt;="&amp;MonthStart,RATES!$C:$C,"&gt;="&amp;MonthEnd))))</f>
        <v/>
      </c>
      <c r="AK105" s="2">
        <f>IF(OR(NOT(ISNUMBER($AJ105)),N($AA105)=0),"",IF(ABS(N($Z105)/100-$AJ105)&gt;0.0000001,"DIFFERS",""))</f>
        <v/>
      </c>
    </row>
    <row r="106">
      <c r="AD106" s="2">
        <f>IF($L106="","",IF(ISNUMBER(SEARCH("OFF ROAD",$H106)),"OFF",IF(ISNUMBER(SEARCH("ON ROAD",$H106)),"ON","")))</f>
        <v/>
      </c>
      <c r="AE106" s="2">
        <f>IF($AD106="ON",""&amp;$L106,"")</f>
        <v/>
      </c>
      <c r="AF106" s="2">
        <f>IF($L106="","",IF($J106&lt;&gt;"","Y",""))</f>
        <v/>
      </c>
      <c r="AG106" s="2">
        <f>IF($L106="","",IFERROR(TRIM(MID($H106,4,SEARCH(" CO ",$H106)-4)),""&amp;$S106))</f>
        <v/>
      </c>
      <c r="AH106" s="2">
        <f>IF($AG106="","",IF($AG106="FULTON",IF(ISNUMBER(SEARCH("COLLEGE PARK",$H106)),"FULTON (COLLEGE PARK)",IF(ISNUMBER(SEARCH("HAPEVILLE",$H106)),"FULTON (HAPEVILLE)",IF(ISNUMBER(SEARCH("EAST POINT",$H106)),"FULTON (EAST POINT)",IF(ISNUMBER(SEARCH("ATLANTA",$H106)),"FULTON (ATL LIMITS)","FULTON")))),IF($AG106="DEKALB",IF(ISNUMBER(SEARCH("ATLANTA",$H106)),"DEKALB (ATL LIMITS)","DEKALB"),IF(AND($AG106="CLAYTON",ISNUMBER(SEARCH("COLLEGE PARK",$H106))),"CLAYTON (COLLEGE PARK)",$AG106))))</f>
        <v/>
      </c>
      <c r="AI106" s="2">
        <f>IF(OR($AH106="",$AD106=""),"",IFERROR(VLOOKUP($AH106,CODES!$A:$B,2,FALSE),"NO CODE"))</f>
        <v/>
      </c>
      <c r="AJ106" s="19">
        <f>IF(OR($AI106="",$AI106="NO CODE"),"",IF(COUNTIFS(RATES!$A:$A,$AI106,RATES!$B:$B,"&lt;="&amp;MonthStart,RATES!$C:$C,"&gt;="&amp;MonthEnd)&lt;&gt;1,"NO RATE",IF($AD106="OFF",SUMIFS(RATES!$F:$F,RATES!$A:$A,$AI106,RATES!$B:$B,"&lt;="&amp;MonthStart,RATES!$C:$C,"&gt;="&amp;MonthEnd),SUMIFS(RATES!$E:$E,RATES!$A:$A,$AI106,RATES!$B:$B,"&lt;="&amp;MonthStart,RATES!$C:$C,"&gt;="&amp;MonthEnd))))</f>
        <v/>
      </c>
      <c r="AK106" s="2">
        <f>IF(OR(NOT(ISNUMBER($AJ106)),N($AA106)=0),"",IF(ABS(N($Z106)/100-$AJ106)&gt;0.0000001,"DIFFERS",""))</f>
        <v/>
      </c>
    </row>
    <row r="107">
      <c r="AD107" s="2">
        <f>IF($L107="","",IF(ISNUMBER(SEARCH("OFF ROAD",$H107)),"OFF",IF(ISNUMBER(SEARCH("ON ROAD",$H107)),"ON","")))</f>
        <v/>
      </c>
      <c r="AE107" s="2">
        <f>IF($AD107="ON",""&amp;$L107,"")</f>
        <v/>
      </c>
      <c r="AF107" s="2">
        <f>IF($L107="","",IF($J107&lt;&gt;"","Y",""))</f>
        <v/>
      </c>
      <c r="AG107" s="2">
        <f>IF($L107="","",IFERROR(TRIM(MID($H107,4,SEARCH(" CO ",$H107)-4)),""&amp;$S107))</f>
        <v/>
      </c>
      <c r="AH107" s="2">
        <f>IF($AG107="","",IF($AG107="FULTON",IF(ISNUMBER(SEARCH("COLLEGE PARK",$H107)),"FULTON (COLLEGE PARK)",IF(ISNUMBER(SEARCH("HAPEVILLE",$H107)),"FULTON (HAPEVILLE)",IF(ISNUMBER(SEARCH("EAST POINT",$H107)),"FULTON (EAST POINT)",IF(ISNUMBER(SEARCH("ATLANTA",$H107)),"FULTON (ATL LIMITS)","FULTON")))),IF($AG107="DEKALB",IF(ISNUMBER(SEARCH("ATLANTA",$H107)),"DEKALB (ATL LIMITS)","DEKALB"),IF(AND($AG107="CLAYTON",ISNUMBER(SEARCH("COLLEGE PARK",$H107))),"CLAYTON (COLLEGE PARK)",$AG107))))</f>
        <v/>
      </c>
      <c r="AI107" s="2">
        <f>IF(OR($AH107="",$AD107=""),"",IFERROR(VLOOKUP($AH107,CODES!$A:$B,2,FALSE),"NO CODE"))</f>
        <v/>
      </c>
      <c r="AJ107" s="19">
        <f>IF(OR($AI107="",$AI107="NO CODE"),"",IF(COUNTIFS(RATES!$A:$A,$AI107,RATES!$B:$B,"&lt;="&amp;MonthStart,RATES!$C:$C,"&gt;="&amp;MonthEnd)&lt;&gt;1,"NO RATE",IF($AD107="OFF",SUMIFS(RATES!$F:$F,RATES!$A:$A,$AI107,RATES!$B:$B,"&lt;="&amp;MonthStart,RATES!$C:$C,"&gt;="&amp;MonthEnd),SUMIFS(RATES!$E:$E,RATES!$A:$A,$AI107,RATES!$B:$B,"&lt;="&amp;MonthStart,RATES!$C:$C,"&gt;="&amp;MonthEnd))))</f>
        <v/>
      </c>
      <c r="AK107" s="2">
        <f>IF(OR(NOT(ISNUMBER($AJ107)),N($AA107)=0),"",IF(ABS(N($Z107)/100-$AJ107)&gt;0.0000001,"DIFFERS",""))</f>
        <v/>
      </c>
    </row>
    <row r="108">
      <c r="AD108" s="2">
        <f>IF($L108="","",IF(ISNUMBER(SEARCH("OFF ROAD",$H108)),"OFF",IF(ISNUMBER(SEARCH("ON ROAD",$H108)),"ON","")))</f>
        <v/>
      </c>
      <c r="AE108" s="2">
        <f>IF($AD108="ON",""&amp;$L108,"")</f>
        <v/>
      </c>
      <c r="AF108" s="2">
        <f>IF($L108="","",IF($J108&lt;&gt;"","Y",""))</f>
        <v/>
      </c>
      <c r="AG108" s="2">
        <f>IF($L108="","",IFERROR(TRIM(MID($H108,4,SEARCH(" CO ",$H108)-4)),""&amp;$S108))</f>
        <v/>
      </c>
      <c r="AH108" s="2">
        <f>IF($AG108="","",IF($AG108="FULTON",IF(ISNUMBER(SEARCH("COLLEGE PARK",$H108)),"FULTON (COLLEGE PARK)",IF(ISNUMBER(SEARCH("HAPEVILLE",$H108)),"FULTON (HAPEVILLE)",IF(ISNUMBER(SEARCH("EAST POINT",$H108)),"FULTON (EAST POINT)",IF(ISNUMBER(SEARCH("ATLANTA",$H108)),"FULTON (ATL LIMITS)","FULTON")))),IF($AG108="DEKALB",IF(ISNUMBER(SEARCH("ATLANTA",$H108)),"DEKALB (ATL LIMITS)","DEKALB"),IF(AND($AG108="CLAYTON",ISNUMBER(SEARCH("COLLEGE PARK",$H108))),"CLAYTON (COLLEGE PARK)",$AG108))))</f>
        <v/>
      </c>
      <c r="AI108" s="2">
        <f>IF(OR($AH108="",$AD108=""),"",IFERROR(VLOOKUP($AH108,CODES!$A:$B,2,FALSE),"NO CODE"))</f>
        <v/>
      </c>
      <c r="AJ108" s="19">
        <f>IF(OR($AI108="",$AI108="NO CODE"),"",IF(COUNTIFS(RATES!$A:$A,$AI108,RATES!$B:$B,"&lt;="&amp;MonthStart,RATES!$C:$C,"&gt;="&amp;MonthEnd)&lt;&gt;1,"NO RATE",IF($AD108="OFF",SUMIFS(RATES!$F:$F,RATES!$A:$A,$AI108,RATES!$B:$B,"&lt;="&amp;MonthStart,RATES!$C:$C,"&gt;="&amp;MonthEnd),SUMIFS(RATES!$E:$E,RATES!$A:$A,$AI108,RATES!$B:$B,"&lt;="&amp;MonthStart,RATES!$C:$C,"&gt;="&amp;MonthEnd))))</f>
        <v/>
      </c>
      <c r="AK108" s="2">
        <f>IF(OR(NOT(ISNUMBER($AJ108)),N($AA108)=0),"",IF(ABS(N($Z108)/100-$AJ108)&gt;0.0000001,"DIFFERS",""))</f>
        <v/>
      </c>
    </row>
    <row r="109">
      <c r="AD109" s="2">
        <f>IF($L109="","",IF(ISNUMBER(SEARCH("OFF ROAD",$H109)),"OFF",IF(ISNUMBER(SEARCH("ON ROAD",$H109)),"ON","")))</f>
        <v/>
      </c>
      <c r="AE109" s="2">
        <f>IF($AD109="ON",""&amp;$L109,"")</f>
        <v/>
      </c>
      <c r="AF109" s="2">
        <f>IF($L109="","",IF($J109&lt;&gt;"","Y",""))</f>
        <v/>
      </c>
      <c r="AG109" s="2">
        <f>IF($L109="","",IFERROR(TRIM(MID($H109,4,SEARCH(" CO ",$H109)-4)),""&amp;$S109))</f>
        <v/>
      </c>
      <c r="AH109" s="2">
        <f>IF($AG109="","",IF($AG109="FULTON",IF(ISNUMBER(SEARCH("COLLEGE PARK",$H109)),"FULTON (COLLEGE PARK)",IF(ISNUMBER(SEARCH("HAPEVILLE",$H109)),"FULTON (HAPEVILLE)",IF(ISNUMBER(SEARCH("EAST POINT",$H109)),"FULTON (EAST POINT)",IF(ISNUMBER(SEARCH("ATLANTA",$H109)),"FULTON (ATL LIMITS)","FULTON")))),IF($AG109="DEKALB",IF(ISNUMBER(SEARCH("ATLANTA",$H109)),"DEKALB (ATL LIMITS)","DEKALB"),IF(AND($AG109="CLAYTON",ISNUMBER(SEARCH("COLLEGE PARK",$H109))),"CLAYTON (COLLEGE PARK)",$AG109))))</f>
        <v/>
      </c>
      <c r="AI109" s="2">
        <f>IF(OR($AH109="",$AD109=""),"",IFERROR(VLOOKUP($AH109,CODES!$A:$B,2,FALSE),"NO CODE"))</f>
        <v/>
      </c>
      <c r="AJ109" s="19">
        <f>IF(OR($AI109="",$AI109="NO CODE"),"",IF(COUNTIFS(RATES!$A:$A,$AI109,RATES!$B:$B,"&lt;="&amp;MonthStart,RATES!$C:$C,"&gt;="&amp;MonthEnd)&lt;&gt;1,"NO RATE",IF($AD109="OFF",SUMIFS(RATES!$F:$F,RATES!$A:$A,$AI109,RATES!$B:$B,"&lt;="&amp;MonthStart,RATES!$C:$C,"&gt;="&amp;MonthEnd),SUMIFS(RATES!$E:$E,RATES!$A:$A,$AI109,RATES!$B:$B,"&lt;="&amp;MonthStart,RATES!$C:$C,"&gt;="&amp;MonthEnd))))</f>
        <v/>
      </c>
      <c r="AK109" s="2">
        <f>IF(OR(NOT(ISNUMBER($AJ109)),N($AA109)=0),"",IF(ABS(N($Z109)/100-$AJ109)&gt;0.0000001,"DIFFERS",""))</f>
        <v/>
      </c>
    </row>
    <row r="110">
      <c r="AD110" s="2">
        <f>IF($L110="","",IF(ISNUMBER(SEARCH("OFF ROAD",$H110)),"OFF",IF(ISNUMBER(SEARCH("ON ROAD",$H110)),"ON","")))</f>
        <v/>
      </c>
      <c r="AE110" s="2">
        <f>IF($AD110="ON",""&amp;$L110,"")</f>
        <v/>
      </c>
      <c r="AF110" s="2">
        <f>IF($L110="","",IF($J110&lt;&gt;"","Y",""))</f>
        <v/>
      </c>
      <c r="AG110" s="2">
        <f>IF($L110="","",IFERROR(TRIM(MID($H110,4,SEARCH(" CO ",$H110)-4)),""&amp;$S110))</f>
        <v/>
      </c>
      <c r="AH110" s="2">
        <f>IF($AG110="","",IF($AG110="FULTON",IF(ISNUMBER(SEARCH("COLLEGE PARK",$H110)),"FULTON (COLLEGE PARK)",IF(ISNUMBER(SEARCH("HAPEVILLE",$H110)),"FULTON (HAPEVILLE)",IF(ISNUMBER(SEARCH("EAST POINT",$H110)),"FULTON (EAST POINT)",IF(ISNUMBER(SEARCH("ATLANTA",$H110)),"FULTON (ATL LIMITS)","FULTON")))),IF($AG110="DEKALB",IF(ISNUMBER(SEARCH("ATLANTA",$H110)),"DEKALB (ATL LIMITS)","DEKALB"),IF(AND($AG110="CLAYTON",ISNUMBER(SEARCH("COLLEGE PARK",$H110))),"CLAYTON (COLLEGE PARK)",$AG110))))</f>
        <v/>
      </c>
      <c r="AI110" s="2">
        <f>IF(OR($AH110="",$AD110=""),"",IFERROR(VLOOKUP($AH110,CODES!$A:$B,2,FALSE),"NO CODE"))</f>
        <v/>
      </c>
      <c r="AJ110" s="19">
        <f>IF(OR($AI110="",$AI110="NO CODE"),"",IF(COUNTIFS(RATES!$A:$A,$AI110,RATES!$B:$B,"&lt;="&amp;MonthStart,RATES!$C:$C,"&gt;="&amp;MonthEnd)&lt;&gt;1,"NO RATE",IF($AD110="OFF",SUMIFS(RATES!$F:$F,RATES!$A:$A,$AI110,RATES!$B:$B,"&lt;="&amp;MonthStart,RATES!$C:$C,"&gt;="&amp;MonthEnd),SUMIFS(RATES!$E:$E,RATES!$A:$A,$AI110,RATES!$B:$B,"&lt;="&amp;MonthStart,RATES!$C:$C,"&gt;="&amp;MonthEnd))))</f>
        <v/>
      </c>
      <c r="AK110" s="2">
        <f>IF(OR(NOT(ISNUMBER($AJ110)),N($AA110)=0),"",IF(ABS(N($Z110)/100-$AJ110)&gt;0.0000001,"DIFFERS",""))</f>
        <v/>
      </c>
    </row>
    <row r="111">
      <c r="AD111" s="2">
        <f>IF($L111="","",IF(ISNUMBER(SEARCH("OFF ROAD",$H111)),"OFF",IF(ISNUMBER(SEARCH("ON ROAD",$H111)),"ON","")))</f>
        <v/>
      </c>
      <c r="AE111" s="2">
        <f>IF($AD111="ON",""&amp;$L111,"")</f>
        <v/>
      </c>
      <c r="AF111" s="2">
        <f>IF($L111="","",IF($J111&lt;&gt;"","Y",""))</f>
        <v/>
      </c>
      <c r="AG111" s="2">
        <f>IF($L111="","",IFERROR(TRIM(MID($H111,4,SEARCH(" CO ",$H111)-4)),""&amp;$S111))</f>
        <v/>
      </c>
      <c r="AH111" s="2">
        <f>IF($AG111="","",IF($AG111="FULTON",IF(ISNUMBER(SEARCH("COLLEGE PARK",$H111)),"FULTON (COLLEGE PARK)",IF(ISNUMBER(SEARCH("HAPEVILLE",$H111)),"FULTON (HAPEVILLE)",IF(ISNUMBER(SEARCH("EAST POINT",$H111)),"FULTON (EAST POINT)",IF(ISNUMBER(SEARCH("ATLANTA",$H111)),"FULTON (ATL LIMITS)","FULTON")))),IF($AG111="DEKALB",IF(ISNUMBER(SEARCH("ATLANTA",$H111)),"DEKALB (ATL LIMITS)","DEKALB"),IF(AND($AG111="CLAYTON",ISNUMBER(SEARCH("COLLEGE PARK",$H111))),"CLAYTON (COLLEGE PARK)",$AG111))))</f>
        <v/>
      </c>
      <c r="AI111" s="2">
        <f>IF(OR($AH111="",$AD111=""),"",IFERROR(VLOOKUP($AH111,CODES!$A:$B,2,FALSE),"NO CODE"))</f>
        <v/>
      </c>
      <c r="AJ111" s="19">
        <f>IF(OR($AI111="",$AI111="NO CODE"),"",IF(COUNTIFS(RATES!$A:$A,$AI111,RATES!$B:$B,"&lt;="&amp;MonthStart,RATES!$C:$C,"&gt;="&amp;MonthEnd)&lt;&gt;1,"NO RATE",IF($AD111="OFF",SUMIFS(RATES!$F:$F,RATES!$A:$A,$AI111,RATES!$B:$B,"&lt;="&amp;MonthStart,RATES!$C:$C,"&gt;="&amp;MonthEnd),SUMIFS(RATES!$E:$E,RATES!$A:$A,$AI111,RATES!$B:$B,"&lt;="&amp;MonthStart,RATES!$C:$C,"&gt;="&amp;MonthEnd))))</f>
        <v/>
      </c>
      <c r="AK111" s="2">
        <f>IF(OR(NOT(ISNUMBER($AJ111)),N($AA111)=0),"",IF(ABS(N($Z111)/100-$AJ111)&gt;0.0000001,"DIFFERS",""))</f>
        <v/>
      </c>
    </row>
    <row r="112">
      <c r="AD112" s="2">
        <f>IF($L112="","",IF(ISNUMBER(SEARCH("OFF ROAD",$H112)),"OFF",IF(ISNUMBER(SEARCH("ON ROAD",$H112)),"ON","")))</f>
        <v/>
      </c>
      <c r="AE112" s="2">
        <f>IF($AD112="ON",""&amp;$L112,"")</f>
        <v/>
      </c>
      <c r="AF112" s="2">
        <f>IF($L112="","",IF($J112&lt;&gt;"","Y",""))</f>
        <v/>
      </c>
      <c r="AG112" s="2">
        <f>IF($L112="","",IFERROR(TRIM(MID($H112,4,SEARCH(" CO ",$H112)-4)),""&amp;$S112))</f>
        <v/>
      </c>
      <c r="AH112" s="2">
        <f>IF($AG112="","",IF($AG112="FULTON",IF(ISNUMBER(SEARCH("COLLEGE PARK",$H112)),"FULTON (COLLEGE PARK)",IF(ISNUMBER(SEARCH("HAPEVILLE",$H112)),"FULTON (HAPEVILLE)",IF(ISNUMBER(SEARCH("EAST POINT",$H112)),"FULTON (EAST POINT)",IF(ISNUMBER(SEARCH("ATLANTA",$H112)),"FULTON (ATL LIMITS)","FULTON")))),IF($AG112="DEKALB",IF(ISNUMBER(SEARCH("ATLANTA",$H112)),"DEKALB (ATL LIMITS)","DEKALB"),IF(AND($AG112="CLAYTON",ISNUMBER(SEARCH("COLLEGE PARK",$H112))),"CLAYTON (COLLEGE PARK)",$AG112))))</f>
        <v/>
      </c>
      <c r="AI112" s="2">
        <f>IF(OR($AH112="",$AD112=""),"",IFERROR(VLOOKUP($AH112,CODES!$A:$B,2,FALSE),"NO CODE"))</f>
        <v/>
      </c>
      <c r="AJ112" s="19">
        <f>IF(OR($AI112="",$AI112="NO CODE"),"",IF(COUNTIFS(RATES!$A:$A,$AI112,RATES!$B:$B,"&lt;="&amp;MonthStart,RATES!$C:$C,"&gt;="&amp;MonthEnd)&lt;&gt;1,"NO RATE",IF($AD112="OFF",SUMIFS(RATES!$F:$F,RATES!$A:$A,$AI112,RATES!$B:$B,"&lt;="&amp;MonthStart,RATES!$C:$C,"&gt;="&amp;MonthEnd),SUMIFS(RATES!$E:$E,RATES!$A:$A,$AI112,RATES!$B:$B,"&lt;="&amp;MonthStart,RATES!$C:$C,"&gt;="&amp;MonthEnd))))</f>
        <v/>
      </c>
      <c r="AK112" s="2">
        <f>IF(OR(NOT(ISNUMBER($AJ112)),N($AA112)=0),"",IF(ABS(N($Z112)/100-$AJ112)&gt;0.0000001,"DIFFERS",""))</f>
        <v/>
      </c>
    </row>
    <row r="113">
      <c r="AD113" s="2">
        <f>IF($L113="","",IF(ISNUMBER(SEARCH("OFF ROAD",$H113)),"OFF",IF(ISNUMBER(SEARCH("ON ROAD",$H113)),"ON","")))</f>
        <v/>
      </c>
      <c r="AE113" s="2">
        <f>IF($AD113="ON",""&amp;$L113,"")</f>
        <v/>
      </c>
      <c r="AF113" s="2">
        <f>IF($L113="","",IF($J113&lt;&gt;"","Y",""))</f>
        <v/>
      </c>
      <c r="AG113" s="2">
        <f>IF($L113="","",IFERROR(TRIM(MID($H113,4,SEARCH(" CO ",$H113)-4)),""&amp;$S113))</f>
        <v/>
      </c>
      <c r="AH113" s="2">
        <f>IF($AG113="","",IF($AG113="FULTON",IF(ISNUMBER(SEARCH("COLLEGE PARK",$H113)),"FULTON (COLLEGE PARK)",IF(ISNUMBER(SEARCH("HAPEVILLE",$H113)),"FULTON (HAPEVILLE)",IF(ISNUMBER(SEARCH("EAST POINT",$H113)),"FULTON (EAST POINT)",IF(ISNUMBER(SEARCH("ATLANTA",$H113)),"FULTON (ATL LIMITS)","FULTON")))),IF($AG113="DEKALB",IF(ISNUMBER(SEARCH("ATLANTA",$H113)),"DEKALB (ATL LIMITS)","DEKALB"),IF(AND($AG113="CLAYTON",ISNUMBER(SEARCH("COLLEGE PARK",$H113))),"CLAYTON (COLLEGE PARK)",$AG113))))</f>
        <v/>
      </c>
      <c r="AI113" s="2">
        <f>IF(OR($AH113="",$AD113=""),"",IFERROR(VLOOKUP($AH113,CODES!$A:$B,2,FALSE),"NO CODE"))</f>
        <v/>
      </c>
      <c r="AJ113" s="19">
        <f>IF(OR($AI113="",$AI113="NO CODE"),"",IF(COUNTIFS(RATES!$A:$A,$AI113,RATES!$B:$B,"&lt;="&amp;MonthStart,RATES!$C:$C,"&gt;="&amp;MonthEnd)&lt;&gt;1,"NO RATE",IF($AD113="OFF",SUMIFS(RATES!$F:$F,RATES!$A:$A,$AI113,RATES!$B:$B,"&lt;="&amp;MonthStart,RATES!$C:$C,"&gt;="&amp;MonthEnd),SUMIFS(RATES!$E:$E,RATES!$A:$A,$AI113,RATES!$B:$B,"&lt;="&amp;MonthStart,RATES!$C:$C,"&gt;="&amp;MonthEnd))))</f>
        <v/>
      </c>
      <c r="AK113" s="2">
        <f>IF(OR(NOT(ISNUMBER($AJ113)),N($AA113)=0),"",IF(ABS(N($Z113)/100-$AJ113)&gt;0.0000001,"DIFFERS",""))</f>
        <v/>
      </c>
    </row>
    <row r="114">
      <c r="AD114" s="2">
        <f>IF($L114="","",IF(ISNUMBER(SEARCH("OFF ROAD",$H114)),"OFF",IF(ISNUMBER(SEARCH("ON ROAD",$H114)),"ON","")))</f>
        <v/>
      </c>
      <c r="AE114" s="2">
        <f>IF($AD114="ON",""&amp;$L114,"")</f>
        <v/>
      </c>
      <c r="AF114" s="2">
        <f>IF($L114="","",IF($J114&lt;&gt;"","Y",""))</f>
        <v/>
      </c>
      <c r="AG114" s="2">
        <f>IF($L114="","",IFERROR(TRIM(MID($H114,4,SEARCH(" CO ",$H114)-4)),""&amp;$S114))</f>
        <v/>
      </c>
      <c r="AH114" s="2">
        <f>IF($AG114="","",IF($AG114="FULTON",IF(ISNUMBER(SEARCH("COLLEGE PARK",$H114)),"FULTON (COLLEGE PARK)",IF(ISNUMBER(SEARCH("HAPEVILLE",$H114)),"FULTON (HAPEVILLE)",IF(ISNUMBER(SEARCH("EAST POINT",$H114)),"FULTON (EAST POINT)",IF(ISNUMBER(SEARCH("ATLANTA",$H114)),"FULTON (ATL LIMITS)","FULTON")))),IF($AG114="DEKALB",IF(ISNUMBER(SEARCH("ATLANTA",$H114)),"DEKALB (ATL LIMITS)","DEKALB"),IF(AND($AG114="CLAYTON",ISNUMBER(SEARCH("COLLEGE PARK",$H114))),"CLAYTON (COLLEGE PARK)",$AG114))))</f>
        <v/>
      </c>
      <c r="AI114" s="2">
        <f>IF(OR($AH114="",$AD114=""),"",IFERROR(VLOOKUP($AH114,CODES!$A:$B,2,FALSE),"NO CODE"))</f>
        <v/>
      </c>
      <c r="AJ114" s="19">
        <f>IF(OR($AI114="",$AI114="NO CODE"),"",IF(COUNTIFS(RATES!$A:$A,$AI114,RATES!$B:$B,"&lt;="&amp;MonthStart,RATES!$C:$C,"&gt;="&amp;MonthEnd)&lt;&gt;1,"NO RATE",IF($AD114="OFF",SUMIFS(RATES!$F:$F,RATES!$A:$A,$AI114,RATES!$B:$B,"&lt;="&amp;MonthStart,RATES!$C:$C,"&gt;="&amp;MonthEnd),SUMIFS(RATES!$E:$E,RATES!$A:$A,$AI114,RATES!$B:$B,"&lt;="&amp;MonthStart,RATES!$C:$C,"&gt;="&amp;MonthEnd))))</f>
        <v/>
      </c>
      <c r="AK114" s="2">
        <f>IF(OR(NOT(ISNUMBER($AJ114)),N($AA114)=0),"",IF(ABS(N($Z114)/100-$AJ114)&gt;0.0000001,"DIFFERS",""))</f>
        <v/>
      </c>
    </row>
    <row r="115">
      <c r="AD115" s="2">
        <f>IF($L115="","",IF(ISNUMBER(SEARCH("OFF ROAD",$H115)),"OFF",IF(ISNUMBER(SEARCH("ON ROAD",$H115)),"ON","")))</f>
        <v/>
      </c>
      <c r="AE115" s="2">
        <f>IF($AD115="ON",""&amp;$L115,"")</f>
        <v/>
      </c>
      <c r="AF115" s="2">
        <f>IF($L115="","",IF($J115&lt;&gt;"","Y",""))</f>
        <v/>
      </c>
      <c r="AG115" s="2">
        <f>IF($L115="","",IFERROR(TRIM(MID($H115,4,SEARCH(" CO ",$H115)-4)),""&amp;$S115))</f>
        <v/>
      </c>
      <c r="AH115" s="2">
        <f>IF($AG115="","",IF($AG115="FULTON",IF(ISNUMBER(SEARCH("COLLEGE PARK",$H115)),"FULTON (COLLEGE PARK)",IF(ISNUMBER(SEARCH("HAPEVILLE",$H115)),"FULTON (HAPEVILLE)",IF(ISNUMBER(SEARCH("EAST POINT",$H115)),"FULTON (EAST POINT)",IF(ISNUMBER(SEARCH("ATLANTA",$H115)),"FULTON (ATL LIMITS)","FULTON")))),IF($AG115="DEKALB",IF(ISNUMBER(SEARCH("ATLANTA",$H115)),"DEKALB (ATL LIMITS)","DEKALB"),IF(AND($AG115="CLAYTON",ISNUMBER(SEARCH("COLLEGE PARK",$H115))),"CLAYTON (COLLEGE PARK)",$AG115))))</f>
        <v/>
      </c>
      <c r="AI115" s="2">
        <f>IF(OR($AH115="",$AD115=""),"",IFERROR(VLOOKUP($AH115,CODES!$A:$B,2,FALSE),"NO CODE"))</f>
        <v/>
      </c>
      <c r="AJ115" s="19">
        <f>IF(OR($AI115="",$AI115="NO CODE"),"",IF(COUNTIFS(RATES!$A:$A,$AI115,RATES!$B:$B,"&lt;="&amp;MonthStart,RATES!$C:$C,"&gt;="&amp;MonthEnd)&lt;&gt;1,"NO RATE",IF($AD115="OFF",SUMIFS(RATES!$F:$F,RATES!$A:$A,$AI115,RATES!$B:$B,"&lt;="&amp;MonthStart,RATES!$C:$C,"&gt;="&amp;MonthEnd),SUMIFS(RATES!$E:$E,RATES!$A:$A,$AI115,RATES!$B:$B,"&lt;="&amp;MonthStart,RATES!$C:$C,"&gt;="&amp;MonthEnd))))</f>
        <v/>
      </c>
      <c r="AK115" s="2">
        <f>IF(OR(NOT(ISNUMBER($AJ115)),N($AA115)=0),"",IF(ABS(N($Z115)/100-$AJ115)&gt;0.0000001,"DIFFERS",""))</f>
        <v/>
      </c>
    </row>
    <row r="116">
      <c r="AD116" s="2">
        <f>IF($L116="","",IF(ISNUMBER(SEARCH("OFF ROAD",$H116)),"OFF",IF(ISNUMBER(SEARCH("ON ROAD",$H116)),"ON","")))</f>
        <v/>
      </c>
      <c r="AE116" s="2">
        <f>IF($AD116="ON",""&amp;$L116,"")</f>
        <v/>
      </c>
      <c r="AF116" s="2">
        <f>IF($L116="","",IF($J116&lt;&gt;"","Y",""))</f>
        <v/>
      </c>
      <c r="AG116" s="2">
        <f>IF($L116="","",IFERROR(TRIM(MID($H116,4,SEARCH(" CO ",$H116)-4)),""&amp;$S116))</f>
        <v/>
      </c>
      <c r="AH116" s="2">
        <f>IF($AG116="","",IF($AG116="FULTON",IF(ISNUMBER(SEARCH("COLLEGE PARK",$H116)),"FULTON (COLLEGE PARK)",IF(ISNUMBER(SEARCH("HAPEVILLE",$H116)),"FULTON (HAPEVILLE)",IF(ISNUMBER(SEARCH("EAST POINT",$H116)),"FULTON (EAST POINT)",IF(ISNUMBER(SEARCH("ATLANTA",$H116)),"FULTON (ATL LIMITS)","FULTON")))),IF($AG116="DEKALB",IF(ISNUMBER(SEARCH("ATLANTA",$H116)),"DEKALB (ATL LIMITS)","DEKALB"),IF(AND($AG116="CLAYTON",ISNUMBER(SEARCH("COLLEGE PARK",$H116))),"CLAYTON (COLLEGE PARK)",$AG116))))</f>
        <v/>
      </c>
      <c r="AI116" s="2">
        <f>IF(OR($AH116="",$AD116=""),"",IFERROR(VLOOKUP($AH116,CODES!$A:$B,2,FALSE),"NO CODE"))</f>
        <v/>
      </c>
      <c r="AJ116" s="19">
        <f>IF(OR($AI116="",$AI116="NO CODE"),"",IF(COUNTIFS(RATES!$A:$A,$AI116,RATES!$B:$B,"&lt;="&amp;MonthStart,RATES!$C:$C,"&gt;="&amp;MonthEnd)&lt;&gt;1,"NO RATE",IF($AD116="OFF",SUMIFS(RATES!$F:$F,RATES!$A:$A,$AI116,RATES!$B:$B,"&lt;="&amp;MonthStart,RATES!$C:$C,"&gt;="&amp;MonthEnd),SUMIFS(RATES!$E:$E,RATES!$A:$A,$AI116,RATES!$B:$B,"&lt;="&amp;MonthStart,RATES!$C:$C,"&gt;="&amp;MonthEnd))))</f>
        <v/>
      </c>
      <c r="AK116" s="2">
        <f>IF(OR(NOT(ISNUMBER($AJ116)),N($AA116)=0),"",IF(ABS(N($Z116)/100-$AJ116)&gt;0.0000001,"DIFFERS",""))</f>
        <v/>
      </c>
    </row>
    <row r="117">
      <c r="AD117" s="2">
        <f>IF($L117="","",IF(ISNUMBER(SEARCH("OFF ROAD",$H117)),"OFF",IF(ISNUMBER(SEARCH("ON ROAD",$H117)),"ON","")))</f>
        <v/>
      </c>
      <c r="AE117" s="2">
        <f>IF($AD117="ON",""&amp;$L117,"")</f>
        <v/>
      </c>
      <c r="AF117" s="2">
        <f>IF($L117="","",IF($J117&lt;&gt;"","Y",""))</f>
        <v/>
      </c>
      <c r="AG117" s="2">
        <f>IF($L117="","",IFERROR(TRIM(MID($H117,4,SEARCH(" CO ",$H117)-4)),""&amp;$S117))</f>
        <v/>
      </c>
      <c r="AH117" s="2">
        <f>IF($AG117="","",IF($AG117="FULTON",IF(ISNUMBER(SEARCH("COLLEGE PARK",$H117)),"FULTON (COLLEGE PARK)",IF(ISNUMBER(SEARCH("HAPEVILLE",$H117)),"FULTON (HAPEVILLE)",IF(ISNUMBER(SEARCH("EAST POINT",$H117)),"FULTON (EAST POINT)",IF(ISNUMBER(SEARCH("ATLANTA",$H117)),"FULTON (ATL LIMITS)","FULTON")))),IF($AG117="DEKALB",IF(ISNUMBER(SEARCH("ATLANTA",$H117)),"DEKALB (ATL LIMITS)","DEKALB"),IF(AND($AG117="CLAYTON",ISNUMBER(SEARCH("COLLEGE PARK",$H117))),"CLAYTON (COLLEGE PARK)",$AG117))))</f>
        <v/>
      </c>
      <c r="AI117" s="2">
        <f>IF(OR($AH117="",$AD117=""),"",IFERROR(VLOOKUP($AH117,CODES!$A:$B,2,FALSE),"NO CODE"))</f>
        <v/>
      </c>
      <c r="AJ117" s="19">
        <f>IF(OR($AI117="",$AI117="NO CODE"),"",IF(COUNTIFS(RATES!$A:$A,$AI117,RATES!$B:$B,"&lt;="&amp;MonthStart,RATES!$C:$C,"&gt;="&amp;MonthEnd)&lt;&gt;1,"NO RATE",IF($AD117="OFF",SUMIFS(RATES!$F:$F,RATES!$A:$A,$AI117,RATES!$B:$B,"&lt;="&amp;MonthStart,RATES!$C:$C,"&gt;="&amp;MonthEnd),SUMIFS(RATES!$E:$E,RATES!$A:$A,$AI117,RATES!$B:$B,"&lt;="&amp;MonthStart,RATES!$C:$C,"&gt;="&amp;MonthEnd))))</f>
        <v/>
      </c>
      <c r="AK117" s="2">
        <f>IF(OR(NOT(ISNUMBER($AJ117)),N($AA117)=0),"",IF(ABS(N($Z117)/100-$AJ117)&gt;0.0000001,"DIFFERS",""))</f>
        <v/>
      </c>
    </row>
    <row r="118">
      <c r="AD118" s="2">
        <f>IF($L118="","",IF(ISNUMBER(SEARCH("OFF ROAD",$H118)),"OFF",IF(ISNUMBER(SEARCH("ON ROAD",$H118)),"ON","")))</f>
        <v/>
      </c>
      <c r="AE118" s="2">
        <f>IF($AD118="ON",""&amp;$L118,"")</f>
        <v/>
      </c>
      <c r="AF118" s="2">
        <f>IF($L118="","",IF($J118&lt;&gt;"","Y",""))</f>
        <v/>
      </c>
      <c r="AG118" s="2">
        <f>IF($L118="","",IFERROR(TRIM(MID($H118,4,SEARCH(" CO ",$H118)-4)),""&amp;$S118))</f>
        <v/>
      </c>
      <c r="AH118" s="2">
        <f>IF($AG118="","",IF($AG118="FULTON",IF(ISNUMBER(SEARCH("COLLEGE PARK",$H118)),"FULTON (COLLEGE PARK)",IF(ISNUMBER(SEARCH("HAPEVILLE",$H118)),"FULTON (HAPEVILLE)",IF(ISNUMBER(SEARCH("EAST POINT",$H118)),"FULTON (EAST POINT)",IF(ISNUMBER(SEARCH("ATLANTA",$H118)),"FULTON (ATL LIMITS)","FULTON")))),IF($AG118="DEKALB",IF(ISNUMBER(SEARCH("ATLANTA",$H118)),"DEKALB (ATL LIMITS)","DEKALB"),IF(AND($AG118="CLAYTON",ISNUMBER(SEARCH("COLLEGE PARK",$H118))),"CLAYTON (COLLEGE PARK)",$AG118))))</f>
        <v/>
      </c>
      <c r="AI118" s="2">
        <f>IF(OR($AH118="",$AD118=""),"",IFERROR(VLOOKUP($AH118,CODES!$A:$B,2,FALSE),"NO CODE"))</f>
        <v/>
      </c>
      <c r="AJ118" s="19">
        <f>IF(OR($AI118="",$AI118="NO CODE"),"",IF(COUNTIFS(RATES!$A:$A,$AI118,RATES!$B:$B,"&lt;="&amp;MonthStart,RATES!$C:$C,"&gt;="&amp;MonthEnd)&lt;&gt;1,"NO RATE",IF($AD118="OFF",SUMIFS(RATES!$F:$F,RATES!$A:$A,$AI118,RATES!$B:$B,"&lt;="&amp;MonthStart,RATES!$C:$C,"&gt;="&amp;MonthEnd),SUMIFS(RATES!$E:$E,RATES!$A:$A,$AI118,RATES!$B:$B,"&lt;="&amp;MonthStart,RATES!$C:$C,"&gt;="&amp;MonthEnd))))</f>
        <v/>
      </c>
      <c r="AK118" s="2">
        <f>IF(OR(NOT(ISNUMBER($AJ118)),N($AA118)=0),"",IF(ABS(N($Z118)/100-$AJ118)&gt;0.0000001,"DIFFERS",""))</f>
        <v/>
      </c>
    </row>
    <row r="119">
      <c r="AD119" s="2">
        <f>IF($L119="","",IF(ISNUMBER(SEARCH("OFF ROAD",$H119)),"OFF",IF(ISNUMBER(SEARCH("ON ROAD",$H119)),"ON","")))</f>
        <v/>
      </c>
      <c r="AE119" s="2">
        <f>IF($AD119="ON",""&amp;$L119,"")</f>
        <v/>
      </c>
      <c r="AF119" s="2">
        <f>IF($L119="","",IF($J119&lt;&gt;"","Y",""))</f>
        <v/>
      </c>
      <c r="AG119" s="2">
        <f>IF($L119="","",IFERROR(TRIM(MID($H119,4,SEARCH(" CO ",$H119)-4)),""&amp;$S119))</f>
        <v/>
      </c>
      <c r="AH119" s="2">
        <f>IF($AG119="","",IF($AG119="FULTON",IF(ISNUMBER(SEARCH("COLLEGE PARK",$H119)),"FULTON (COLLEGE PARK)",IF(ISNUMBER(SEARCH("HAPEVILLE",$H119)),"FULTON (HAPEVILLE)",IF(ISNUMBER(SEARCH("EAST POINT",$H119)),"FULTON (EAST POINT)",IF(ISNUMBER(SEARCH("ATLANTA",$H119)),"FULTON (ATL LIMITS)","FULTON")))),IF($AG119="DEKALB",IF(ISNUMBER(SEARCH("ATLANTA",$H119)),"DEKALB (ATL LIMITS)","DEKALB"),IF(AND($AG119="CLAYTON",ISNUMBER(SEARCH("COLLEGE PARK",$H119))),"CLAYTON (COLLEGE PARK)",$AG119))))</f>
        <v/>
      </c>
      <c r="AI119" s="2">
        <f>IF(OR($AH119="",$AD119=""),"",IFERROR(VLOOKUP($AH119,CODES!$A:$B,2,FALSE),"NO CODE"))</f>
        <v/>
      </c>
      <c r="AJ119" s="19">
        <f>IF(OR($AI119="",$AI119="NO CODE"),"",IF(COUNTIFS(RATES!$A:$A,$AI119,RATES!$B:$B,"&lt;="&amp;MonthStart,RATES!$C:$C,"&gt;="&amp;MonthEnd)&lt;&gt;1,"NO RATE",IF($AD119="OFF",SUMIFS(RATES!$F:$F,RATES!$A:$A,$AI119,RATES!$B:$B,"&lt;="&amp;MonthStart,RATES!$C:$C,"&gt;="&amp;MonthEnd),SUMIFS(RATES!$E:$E,RATES!$A:$A,$AI119,RATES!$B:$B,"&lt;="&amp;MonthStart,RATES!$C:$C,"&gt;="&amp;MonthEnd))))</f>
        <v/>
      </c>
      <c r="AK119" s="2">
        <f>IF(OR(NOT(ISNUMBER($AJ119)),N($AA119)=0),"",IF(ABS(N($Z119)/100-$AJ119)&gt;0.0000001,"DIFFERS",""))</f>
        <v/>
      </c>
    </row>
    <row r="120">
      <c r="AD120" s="2">
        <f>IF($L120="","",IF(ISNUMBER(SEARCH("OFF ROAD",$H120)),"OFF",IF(ISNUMBER(SEARCH("ON ROAD",$H120)),"ON","")))</f>
        <v/>
      </c>
      <c r="AE120" s="2">
        <f>IF($AD120="ON",""&amp;$L120,"")</f>
        <v/>
      </c>
      <c r="AF120" s="2">
        <f>IF($L120="","",IF($J120&lt;&gt;"","Y",""))</f>
        <v/>
      </c>
      <c r="AG120" s="2">
        <f>IF($L120="","",IFERROR(TRIM(MID($H120,4,SEARCH(" CO ",$H120)-4)),""&amp;$S120))</f>
        <v/>
      </c>
      <c r="AH120" s="2">
        <f>IF($AG120="","",IF($AG120="FULTON",IF(ISNUMBER(SEARCH("COLLEGE PARK",$H120)),"FULTON (COLLEGE PARK)",IF(ISNUMBER(SEARCH("HAPEVILLE",$H120)),"FULTON (HAPEVILLE)",IF(ISNUMBER(SEARCH("EAST POINT",$H120)),"FULTON (EAST POINT)",IF(ISNUMBER(SEARCH("ATLANTA",$H120)),"FULTON (ATL LIMITS)","FULTON")))),IF($AG120="DEKALB",IF(ISNUMBER(SEARCH("ATLANTA",$H120)),"DEKALB (ATL LIMITS)","DEKALB"),IF(AND($AG120="CLAYTON",ISNUMBER(SEARCH("COLLEGE PARK",$H120))),"CLAYTON (COLLEGE PARK)",$AG120))))</f>
        <v/>
      </c>
      <c r="AI120" s="2">
        <f>IF(OR($AH120="",$AD120=""),"",IFERROR(VLOOKUP($AH120,CODES!$A:$B,2,FALSE),"NO CODE"))</f>
        <v/>
      </c>
      <c r="AJ120" s="19">
        <f>IF(OR($AI120="",$AI120="NO CODE"),"",IF(COUNTIFS(RATES!$A:$A,$AI120,RATES!$B:$B,"&lt;="&amp;MonthStart,RATES!$C:$C,"&gt;="&amp;MonthEnd)&lt;&gt;1,"NO RATE",IF($AD120="OFF",SUMIFS(RATES!$F:$F,RATES!$A:$A,$AI120,RATES!$B:$B,"&lt;="&amp;MonthStart,RATES!$C:$C,"&gt;="&amp;MonthEnd),SUMIFS(RATES!$E:$E,RATES!$A:$A,$AI120,RATES!$B:$B,"&lt;="&amp;MonthStart,RATES!$C:$C,"&gt;="&amp;MonthEnd))))</f>
        <v/>
      </c>
      <c r="AK120" s="2">
        <f>IF(OR(NOT(ISNUMBER($AJ120)),N($AA120)=0),"",IF(ABS(N($Z120)/100-$AJ120)&gt;0.0000001,"DIFFERS",""))</f>
        <v/>
      </c>
    </row>
    <row r="121">
      <c r="AD121" s="2">
        <f>IF($L121="","",IF(ISNUMBER(SEARCH("OFF ROAD",$H121)),"OFF",IF(ISNUMBER(SEARCH("ON ROAD",$H121)),"ON","")))</f>
        <v/>
      </c>
      <c r="AE121" s="2">
        <f>IF($AD121="ON",""&amp;$L121,"")</f>
        <v/>
      </c>
      <c r="AF121" s="2">
        <f>IF($L121="","",IF($J121&lt;&gt;"","Y",""))</f>
        <v/>
      </c>
      <c r="AG121" s="2">
        <f>IF($L121="","",IFERROR(TRIM(MID($H121,4,SEARCH(" CO ",$H121)-4)),""&amp;$S121))</f>
        <v/>
      </c>
      <c r="AH121" s="2">
        <f>IF($AG121="","",IF($AG121="FULTON",IF(ISNUMBER(SEARCH("COLLEGE PARK",$H121)),"FULTON (COLLEGE PARK)",IF(ISNUMBER(SEARCH("HAPEVILLE",$H121)),"FULTON (HAPEVILLE)",IF(ISNUMBER(SEARCH("EAST POINT",$H121)),"FULTON (EAST POINT)",IF(ISNUMBER(SEARCH("ATLANTA",$H121)),"FULTON (ATL LIMITS)","FULTON")))),IF($AG121="DEKALB",IF(ISNUMBER(SEARCH("ATLANTA",$H121)),"DEKALB (ATL LIMITS)","DEKALB"),IF(AND($AG121="CLAYTON",ISNUMBER(SEARCH("COLLEGE PARK",$H121))),"CLAYTON (COLLEGE PARK)",$AG121))))</f>
        <v/>
      </c>
      <c r="AI121" s="2">
        <f>IF(OR($AH121="",$AD121=""),"",IFERROR(VLOOKUP($AH121,CODES!$A:$B,2,FALSE),"NO CODE"))</f>
        <v/>
      </c>
      <c r="AJ121" s="19">
        <f>IF(OR($AI121="",$AI121="NO CODE"),"",IF(COUNTIFS(RATES!$A:$A,$AI121,RATES!$B:$B,"&lt;="&amp;MonthStart,RATES!$C:$C,"&gt;="&amp;MonthEnd)&lt;&gt;1,"NO RATE",IF($AD121="OFF",SUMIFS(RATES!$F:$F,RATES!$A:$A,$AI121,RATES!$B:$B,"&lt;="&amp;MonthStart,RATES!$C:$C,"&gt;="&amp;MonthEnd),SUMIFS(RATES!$E:$E,RATES!$A:$A,$AI121,RATES!$B:$B,"&lt;="&amp;MonthStart,RATES!$C:$C,"&gt;="&amp;MonthEnd))))</f>
        <v/>
      </c>
      <c r="AK121" s="2">
        <f>IF(OR(NOT(ISNUMBER($AJ121)),N($AA121)=0),"",IF(ABS(N($Z121)/100-$AJ121)&gt;0.0000001,"DIFFERS",""))</f>
        <v/>
      </c>
    </row>
    <row r="122">
      <c r="AD122" s="2">
        <f>IF($L122="","",IF(ISNUMBER(SEARCH("OFF ROAD",$H122)),"OFF",IF(ISNUMBER(SEARCH("ON ROAD",$H122)),"ON","")))</f>
        <v/>
      </c>
      <c r="AE122" s="2">
        <f>IF($AD122="ON",""&amp;$L122,"")</f>
        <v/>
      </c>
      <c r="AF122" s="2">
        <f>IF($L122="","",IF($J122&lt;&gt;"","Y",""))</f>
        <v/>
      </c>
      <c r="AG122" s="2">
        <f>IF($L122="","",IFERROR(TRIM(MID($H122,4,SEARCH(" CO ",$H122)-4)),""&amp;$S122))</f>
        <v/>
      </c>
      <c r="AH122" s="2">
        <f>IF($AG122="","",IF($AG122="FULTON",IF(ISNUMBER(SEARCH("COLLEGE PARK",$H122)),"FULTON (COLLEGE PARK)",IF(ISNUMBER(SEARCH("HAPEVILLE",$H122)),"FULTON (HAPEVILLE)",IF(ISNUMBER(SEARCH("EAST POINT",$H122)),"FULTON (EAST POINT)",IF(ISNUMBER(SEARCH("ATLANTA",$H122)),"FULTON (ATL LIMITS)","FULTON")))),IF($AG122="DEKALB",IF(ISNUMBER(SEARCH("ATLANTA",$H122)),"DEKALB (ATL LIMITS)","DEKALB"),IF(AND($AG122="CLAYTON",ISNUMBER(SEARCH("COLLEGE PARK",$H122))),"CLAYTON (COLLEGE PARK)",$AG122))))</f>
        <v/>
      </c>
      <c r="AI122" s="2">
        <f>IF(OR($AH122="",$AD122=""),"",IFERROR(VLOOKUP($AH122,CODES!$A:$B,2,FALSE),"NO CODE"))</f>
        <v/>
      </c>
      <c r="AJ122" s="19">
        <f>IF(OR($AI122="",$AI122="NO CODE"),"",IF(COUNTIFS(RATES!$A:$A,$AI122,RATES!$B:$B,"&lt;="&amp;MonthStart,RATES!$C:$C,"&gt;="&amp;MonthEnd)&lt;&gt;1,"NO RATE",IF($AD122="OFF",SUMIFS(RATES!$F:$F,RATES!$A:$A,$AI122,RATES!$B:$B,"&lt;="&amp;MonthStart,RATES!$C:$C,"&gt;="&amp;MonthEnd),SUMIFS(RATES!$E:$E,RATES!$A:$A,$AI122,RATES!$B:$B,"&lt;="&amp;MonthStart,RATES!$C:$C,"&gt;="&amp;MonthEnd))))</f>
        <v/>
      </c>
      <c r="AK122" s="2">
        <f>IF(OR(NOT(ISNUMBER($AJ122)),N($AA122)=0),"",IF(ABS(N($Z122)/100-$AJ122)&gt;0.0000001,"DIFFERS",""))</f>
        <v/>
      </c>
    </row>
    <row r="123">
      <c r="AD123" s="2">
        <f>IF($L123="","",IF(ISNUMBER(SEARCH("OFF ROAD",$H123)),"OFF",IF(ISNUMBER(SEARCH("ON ROAD",$H123)),"ON","")))</f>
        <v/>
      </c>
      <c r="AE123" s="2">
        <f>IF($AD123="ON",""&amp;$L123,"")</f>
        <v/>
      </c>
      <c r="AF123" s="2">
        <f>IF($L123="","",IF($J123&lt;&gt;"","Y",""))</f>
        <v/>
      </c>
      <c r="AG123" s="2">
        <f>IF($L123="","",IFERROR(TRIM(MID($H123,4,SEARCH(" CO ",$H123)-4)),""&amp;$S123))</f>
        <v/>
      </c>
      <c r="AH123" s="2">
        <f>IF($AG123="","",IF($AG123="FULTON",IF(ISNUMBER(SEARCH("COLLEGE PARK",$H123)),"FULTON (COLLEGE PARK)",IF(ISNUMBER(SEARCH("HAPEVILLE",$H123)),"FULTON (HAPEVILLE)",IF(ISNUMBER(SEARCH("EAST POINT",$H123)),"FULTON (EAST POINT)",IF(ISNUMBER(SEARCH("ATLANTA",$H123)),"FULTON (ATL LIMITS)","FULTON")))),IF($AG123="DEKALB",IF(ISNUMBER(SEARCH("ATLANTA",$H123)),"DEKALB (ATL LIMITS)","DEKALB"),IF(AND($AG123="CLAYTON",ISNUMBER(SEARCH("COLLEGE PARK",$H123))),"CLAYTON (COLLEGE PARK)",$AG123))))</f>
        <v/>
      </c>
      <c r="AI123" s="2">
        <f>IF(OR($AH123="",$AD123=""),"",IFERROR(VLOOKUP($AH123,CODES!$A:$B,2,FALSE),"NO CODE"))</f>
        <v/>
      </c>
      <c r="AJ123" s="19">
        <f>IF(OR($AI123="",$AI123="NO CODE"),"",IF(COUNTIFS(RATES!$A:$A,$AI123,RATES!$B:$B,"&lt;="&amp;MonthStart,RATES!$C:$C,"&gt;="&amp;MonthEnd)&lt;&gt;1,"NO RATE",IF($AD123="OFF",SUMIFS(RATES!$F:$F,RATES!$A:$A,$AI123,RATES!$B:$B,"&lt;="&amp;MonthStart,RATES!$C:$C,"&gt;="&amp;MonthEnd),SUMIFS(RATES!$E:$E,RATES!$A:$A,$AI123,RATES!$B:$B,"&lt;="&amp;MonthStart,RATES!$C:$C,"&gt;="&amp;MonthEnd))))</f>
        <v/>
      </c>
      <c r="AK123" s="2">
        <f>IF(OR(NOT(ISNUMBER($AJ123)),N($AA123)=0),"",IF(ABS(N($Z123)/100-$AJ123)&gt;0.0000001,"DIFFERS",""))</f>
        <v/>
      </c>
    </row>
    <row r="124">
      <c r="AD124" s="2">
        <f>IF($L124="","",IF(ISNUMBER(SEARCH("OFF ROAD",$H124)),"OFF",IF(ISNUMBER(SEARCH("ON ROAD",$H124)),"ON","")))</f>
        <v/>
      </c>
      <c r="AE124" s="2">
        <f>IF($AD124="ON",""&amp;$L124,"")</f>
        <v/>
      </c>
      <c r="AF124" s="2">
        <f>IF($L124="","",IF($J124&lt;&gt;"","Y",""))</f>
        <v/>
      </c>
      <c r="AG124" s="2">
        <f>IF($L124="","",IFERROR(TRIM(MID($H124,4,SEARCH(" CO ",$H124)-4)),""&amp;$S124))</f>
        <v/>
      </c>
      <c r="AH124" s="2">
        <f>IF($AG124="","",IF($AG124="FULTON",IF(ISNUMBER(SEARCH("COLLEGE PARK",$H124)),"FULTON (COLLEGE PARK)",IF(ISNUMBER(SEARCH("HAPEVILLE",$H124)),"FULTON (HAPEVILLE)",IF(ISNUMBER(SEARCH("EAST POINT",$H124)),"FULTON (EAST POINT)",IF(ISNUMBER(SEARCH("ATLANTA",$H124)),"FULTON (ATL LIMITS)","FULTON")))),IF($AG124="DEKALB",IF(ISNUMBER(SEARCH("ATLANTA",$H124)),"DEKALB (ATL LIMITS)","DEKALB"),IF(AND($AG124="CLAYTON",ISNUMBER(SEARCH("COLLEGE PARK",$H124))),"CLAYTON (COLLEGE PARK)",$AG124))))</f>
        <v/>
      </c>
      <c r="AI124" s="2">
        <f>IF(OR($AH124="",$AD124=""),"",IFERROR(VLOOKUP($AH124,CODES!$A:$B,2,FALSE),"NO CODE"))</f>
        <v/>
      </c>
      <c r="AJ124" s="19">
        <f>IF(OR($AI124="",$AI124="NO CODE"),"",IF(COUNTIFS(RATES!$A:$A,$AI124,RATES!$B:$B,"&lt;="&amp;MonthStart,RATES!$C:$C,"&gt;="&amp;MonthEnd)&lt;&gt;1,"NO RATE",IF($AD124="OFF",SUMIFS(RATES!$F:$F,RATES!$A:$A,$AI124,RATES!$B:$B,"&lt;="&amp;MonthStart,RATES!$C:$C,"&gt;="&amp;MonthEnd),SUMIFS(RATES!$E:$E,RATES!$A:$A,$AI124,RATES!$B:$B,"&lt;="&amp;MonthStart,RATES!$C:$C,"&gt;="&amp;MonthEnd))))</f>
        <v/>
      </c>
      <c r="AK124" s="2">
        <f>IF(OR(NOT(ISNUMBER($AJ124)),N($AA124)=0),"",IF(ABS(N($Z124)/100-$AJ124)&gt;0.0000001,"DIFFERS",""))</f>
        <v/>
      </c>
    </row>
    <row r="125">
      <c r="AD125" s="2">
        <f>IF($L125="","",IF(ISNUMBER(SEARCH("OFF ROAD",$H125)),"OFF",IF(ISNUMBER(SEARCH("ON ROAD",$H125)),"ON","")))</f>
        <v/>
      </c>
      <c r="AE125" s="2">
        <f>IF($AD125="ON",""&amp;$L125,"")</f>
        <v/>
      </c>
      <c r="AF125" s="2">
        <f>IF($L125="","",IF($J125&lt;&gt;"","Y",""))</f>
        <v/>
      </c>
      <c r="AG125" s="2">
        <f>IF($L125="","",IFERROR(TRIM(MID($H125,4,SEARCH(" CO ",$H125)-4)),""&amp;$S125))</f>
        <v/>
      </c>
      <c r="AH125" s="2">
        <f>IF($AG125="","",IF($AG125="FULTON",IF(ISNUMBER(SEARCH("COLLEGE PARK",$H125)),"FULTON (COLLEGE PARK)",IF(ISNUMBER(SEARCH("HAPEVILLE",$H125)),"FULTON (HAPEVILLE)",IF(ISNUMBER(SEARCH("EAST POINT",$H125)),"FULTON (EAST POINT)",IF(ISNUMBER(SEARCH("ATLANTA",$H125)),"FULTON (ATL LIMITS)","FULTON")))),IF($AG125="DEKALB",IF(ISNUMBER(SEARCH("ATLANTA",$H125)),"DEKALB (ATL LIMITS)","DEKALB"),IF(AND($AG125="CLAYTON",ISNUMBER(SEARCH("COLLEGE PARK",$H125))),"CLAYTON (COLLEGE PARK)",$AG125))))</f>
        <v/>
      </c>
      <c r="AI125" s="2">
        <f>IF(OR($AH125="",$AD125=""),"",IFERROR(VLOOKUP($AH125,CODES!$A:$B,2,FALSE),"NO CODE"))</f>
        <v/>
      </c>
      <c r="AJ125" s="19">
        <f>IF(OR($AI125="",$AI125="NO CODE"),"",IF(COUNTIFS(RATES!$A:$A,$AI125,RATES!$B:$B,"&lt;="&amp;MonthStart,RATES!$C:$C,"&gt;="&amp;MonthEnd)&lt;&gt;1,"NO RATE",IF($AD125="OFF",SUMIFS(RATES!$F:$F,RATES!$A:$A,$AI125,RATES!$B:$B,"&lt;="&amp;MonthStart,RATES!$C:$C,"&gt;="&amp;MonthEnd),SUMIFS(RATES!$E:$E,RATES!$A:$A,$AI125,RATES!$B:$B,"&lt;="&amp;MonthStart,RATES!$C:$C,"&gt;="&amp;MonthEnd))))</f>
        <v/>
      </c>
      <c r="AK125" s="2">
        <f>IF(OR(NOT(ISNUMBER($AJ125)),N($AA125)=0),"",IF(ABS(N($Z125)/100-$AJ125)&gt;0.0000001,"DIFFERS",""))</f>
        <v/>
      </c>
    </row>
    <row r="126">
      <c r="AD126" s="2">
        <f>IF($L126="","",IF(ISNUMBER(SEARCH("OFF ROAD",$H126)),"OFF",IF(ISNUMBER(SEARCH("ON ROAD",$H126)),"ON","")))</f>
        <v/>
      </c>
      <c r="AE126" s="2">
        <f>IF($AD126="ON",""&amp;$L126,"")</f>
        <v/>
      </c>
      <c r="AF126" s="2">
        <f>IF($L126="","",IF($J126&lt;&gt;"","Y",""))</f>
        <v/>
      </c>
      <c r="AG126" s="2">
        <f>IF($L126="","",IFERROR(TRIM(MID($H126,4,SEARCH(" CO ",$H126)-4)),""&amp;$S126))</f>
        <v/>
      </c>
      <c r="AH126" s="2">
        <f>IF($AG126="","",IF($AG126="FULTON",IF(ISNUMBER(SEARCH("COLLEGE PARK",$H126)),"FULTON (COLLEGE PARK)",IF(ISNUMBER(SEARCH("HAPEVILLE",$H126)),"FULTON (HAPEVILLE)",IF(ISNUMBER(SEARCH("EAST POINT",$H126)),"FULTON (EAST POINT)",IF(ISNUMBER(SEARCH("ATLANTA",$H126)),"FULTON (ATL LIMITS)","FULTON")))),IF($AG126="DEKALB",IF(ISNUMBER(SEARCH("ATLANTA",$H126)),"DEKALB (ATL LIMITS)","DEKALB"),IF(AND($AG126="CLAYTON",ISNUMBER(SEARCH("COLLEGE PARK",$H126))),"CLAYTON (COLLEGE PARK)",$AG126))))</f>
        <v/>
      </c>
      <c r="AI126" s="2">
        <f>IF(OR($AH126="",$AD126=""),"",IFERROR(VLOOKUP($AH126,CODES!$A:$B,2,FALSE),"NO CODE"))</f>
        <v/>
      </c>
      <c r="AJ126" s="19">
        <f>IF(OR($AI126="",$AI126="NO CODE"),"",IF(COUNTIFS(RATES!$A:$A,$AI126,RATES!$B:$B,"&lt;="&amp;MonthStart,RATES!$C:$C,"&gt;="&amp;MonthEnd)&lt;&gt;1,"NO RATE",IF($AD126="OFF",SUMIFS(RATES!$F:$F,RATES!$A:$A,$AI126,RATES!$B:$B,"&lt;="&amp;MonthStart,RATES!$C:$C,"&gt;="&amp;MonthEnd),SUMIFS(RATES!$E:$E,RATES!$A:$A,$AI126,RATES!$B:$B,"&lt;="&amp;MonthStart,RATES!$C:$C,"&gt;="&amp;MonthEnd))))</f>
        <v/>
      </c>
      <c r="AK126" s="2">
        <f>IF(OR(NOT(ISNUMBER($AJ126)),N($AA126)=0),"",IF(ABS(N($Z126)/100-$AJ126)&gt;0.0000001,"DIFFERS",""))</f>
        <v/>
      </c>
    </row>
    <row r="127">
      <c r="AD127" s="2">
        <f>IF($L127="","",IF(ISNUMBER(SEARCH("OFF ROAD",$H127)),"OFF",IF(ISNUMBER(SEARCH("ON ROAD",$H127)),"ON","")))</f>
        <v/>
      </c>
      <c r="AE127" s="2">
        <f>IF($AD127="ON",""&amp;$L127,"")</f>
        <v/>
      </c>
      <c r="AF127" s="2">
        <f>IF($L127="","",IF($J127&lt;&gt;"","Y",""))</f>
        <v/>
      </c>
      <c r="AG127" s="2">
        <f>IF($L127="","",IFERROR(TRIM(MID($H127,4,SEARCH(" CO ",$H127)-4)),""&amp;$S127))</f>
        <v/>
      </c>
      <c r="AH127" s="2">
        <f>IF($AG127="","",IF($AG127="FULTON",IF(ISNUMBER(SEARCH("COLLEGE PARK",$H127)),"FULTON (COLLEGE PARK)",IF(ISNUMBER(SEARCH("HAPEVILLE",$H127)),"FULTON (HAPEVILLE)",IF(ISNUMBER(SEARCH("EAST POINT",$H127)),"FULTON (EAST POINT)",IF(ISNUMBER(SEARCH("ATLANTA",$H127)),"FULTON (ATL LIMITS)","FULTON")))),IF($AG127="DEKALB",IF(ISNUMBER(SEARCH("ATLANTA",$H127)),"DEKALB (ATL LIMITS)","DEKALB"),IF(AND($AG127="CLAYTON",ISNUMBER(SEARCH("COLLEGE PARK",$H127))),"CLAYTON (COLLEGE PARK)",$AG127))))</f>
        <v/>
      </c>
      <c r="AI127" s="2">
        <f>IF(OR($AH127="",$AD127=""),"",IFERROR(VLOOKUP($AH127,CODES!$A:$B,2,FALSE),"NO CODE"))</f>
        <v/>
      </c>
      <c r="AJ127" s="19">
        <f>IF(OR($AI127="",$AI127="NO CODE"),"",IF(COUNTIFS(RATES!$A:$A,$AI127,RATES!$B:$B,"&lt;="&amp;MonthStart,RATES!$C:$C,"&gt;="&amp;MonthEnd)&lt;&gt;1,"NO RATE",IF($AD127="OFF",SUMIFS(RATES!$F:$F,RATES!$A:$A,$AI127,RATES!$B:$B,"&lt;="&amp;MonthStart,RATES!$C:$C,"&gt;="&amp;MonthEnd),SUMIFS(RATES!$E:$E,RATES!$A:$A,$AI127,RATES!$B:$B,"&lt;="&amp;MonthStart,RATES!$C:$C,"&gt;="&amp;MonthEnd))))</f>
        <v/>
      </c>
      <c r="AK127" s="2">
        <f>IF(OR(NOT(ISNUMBER($AJ127)),N($AA127)=0),"",IF(ABS(N($Z127)/100-$AJ127)&gt;0.0000001,"DIFFERS",""))</f>
        <v/>
      </c>
    </row>
    <row r="128">
      <c r="AD128" s="2">
        <f>IF($L128="","",IF(ISNUMBER(SEARCH("OFF ROAD",$H128)),"OFF",IF(ISNUMBER(SEARCH("ON ROAD",$H128)),"ON","")))</f>
        <v/>
      </c>
      <c r="AE128" s="2">
        <f>IF($AD128="ON",""&amp;$L128,"")</f>
        <v/>
      </c>
      <c r="AF128" s="2">
        <f>IF($L128="","",IF($J128&lt;&gt;"","Y",""))</f>
        <v/>
      </c>
      <c r="AG128" s="2">
        <f>IF($L128="","",IFERROR(TRIM(MID($H128,4,SEARCH(" CO ",$H128)-4)),""&amp;$S128))</f>
        <v/>
      </c>
      <c r="AH128" s="2">
        <f>IF($AG128="","",IF($AG128="FULTON",IF(ISNUMBER(SEARCH("COLLEGE PARK",$H128)),"FULTON (COLLEGE PARK)",IF(ISNUMBER(SEARCH("HAPEVILLE",$H128)),"FULTON (HAPEVILLE)",IF(ISNUMBER(SEARCH("EAST POINT",$H128)),"FULTON (EAST POINT)",IF(ISNUMBER(SEARCH("ATLANTA",$H128)),"FULTON (ATL LIMITS)","FULTON")))),IF($AG128="DEKALB",IF(ISNUMBER(SEARCH("ATLANTA",$H128)),"DEKALB (ATL LIMITS)","DEKALB"),IF(AND($AG128="CLAYTON",ISNUMBER(SEARCH("COLLEGE PARK",$H128))),"CLAYTON (COLLEGE PARK)",$AG128))))</f>
        <v/>
      </c>
      <c r="AI128" s="2">
        <f>IF(OR($AH128="",$AD128=""),"",IFERROR(VLOOKUP($AH128,CODES!$A:$B,2,FALSE),"NO CODE"))</f>
        <v/>
      </c>
      <c r="AJ128" s="19">
        <f>IF(OR($AI128="",$AI128="NO CODE"),"",IF(COUNTIFS(RATES!$A:$A,$AI128,RATES!$B:$B,"&lt;="&amp;MonthStart,RATES!$C:$C,"&gt;="&amp;MonthEnd)&lt;&gt;1,"NO RATE",IF($AD128="OFF",SUMIFS(RATES!$F:$F,RATES!$A:$A,$AI128,RATES!$B:$B,"&lt;="&amp;MonthStart,RATES!$C:$C,"&gt;="&amp;MonthEnd),SUMIFS(RATES!$E:$E,RATES!$A:$A,$AI128,RATES!$B:$B,"&lt;="&amp;MonthStart,RATES!$C:$C,"&gt;="&amp;MonthEnd))))</f>
        <v/>
      </c>
      <c r="AK128" s="2">
        <f>IF(OR(NOT(ISNUMBER($AJ128)),N($AA128)=0),"",IF(ABS(N($Z128)/100-$AJ128)&gt;0.0000001,"DIFFERS",""))</f>
        <v/>
      </c>
    </row>
    <row r="129">
      <c r="AD129" s="2">
        <f>IF($L129="","",IF(ISNUMBER(SEARCH("OFF ROAD",$H129)),"OFF",IF(ISNUMBER(SEARCH("ON ROAD",$H129)),"ON","")))</f>
        <v/>
      </c>
      <c r="AE129" s="2">
        <f>IF($AD129="ON",""&amp;$L129,"")</f>
        <v/>
      </c>
      <c r="AF129" s="2">
        <f>IF($L129="","",IF($J129&lt;&gt;"","Y",""))</f>
        <v/>
      </c>
      <c r="AG129" s="2">
        <f>IF($L129="","",IFERROR(TRIM(MID($H129,4,SEARCH(" CO ",$H129)-4)),""&amp;$S129))</f>
        <v/>
      </c>
      <c r="AH129" s="2">
        <f>IF($AG129="","",IF($AG129="FULTON",IF(ISNUMBER(SEARCH("COLLEGE PARK",$H129)),"FULTON (COLLEGE PARK)",IF(ISNUMBER(SEARCH("HAPEVILLE",$H129)),"FULTON (HAPEVILLE)",IF(ISNUMBER(SEARCH("EAST POINT",$H129)),"FULTON (EAST POINT)",IF(ISNUMBER(SEARCH("ATLANTA",$H129)),"FULTON (ATL LIMITS)","FULTON")))),IF($AG129="DEKALB",IF(ISNUMBER(SEARCH("ATLANTA",$H129)),"DEKALB (ATL LIMITS)","DEKALB"),IF(AND($AG129="CLAYTON",ISNUMBER(SEARCH("COLLEGE PARK",$H129))),"CLAYTON (COLLEGE PARK)",$AG129))))</f>
        <v/>
      </c>
      <c r="AI129" s="2">
        <f>IF(OR($AH129="",$AD129=""),"",IFERROR(VLOOKUP($AH129,CODES!$A:$B,2,FALSE),"NO CODE"))</f>
        <v/>
      </c>
      <c r="AJ129" s="19">
        <f>IF(OR($AI129="",$AI129="NO CODE"),"",IF(COUNTIFS(RATES!$A:$A,$AI129,RATES!$B:$B,"&lt;="&amp;MonthStart,RATES!$C:$C,"&gt;="&amp;MonthEnd)&lt;&gt;1,"NO RATE",IF($AD129="OFF",SUMIFS(RATES!$F:$F,RATES!$A:$A,$AI129,RATES!$B:$B,"&lt;="&amp;MonthStart,RATES!$C:$C,"&gt;="&amp;MonthEnd),SUMIFS(RATES!$E:$E,RATES!$A:$A,$AI129,RATES!$B:$B,"&lt;="&amp;MonthStart,RATES!$C:$C,"&gt;="&amp;MonthEnd))))</f>
        <v/>
      </c>
      <c r="AK129" s="2">
        <f>IF(OR(NOT(ISNUMBER($AJ129)),N($AA129)=0),"",IF(ABS(N($Z129)/100-$AJ129)&gt;0.0000001,"DIFFERS",""))</f>
        <v/>
      </c>
    </row>
    <row r="130">
      <c r="AD130" s="2">
        <f>IF($L130="","",IF(ISNUMBER(SEARCH("OFF ROAD",$H130)),"OFF",IF(ISNUMBER(SEARCH("ON ROAD",$H130)),"ON","")))</f>
        <v/>
      </c>
      <c r="AE130" s="2">
        <f>IF($AD130="ON",""&amp;$L130,"")</f>
        <v/>
      </c>
      <c r="AF130" s="2">
        <f>IF($L130="","",IF($J130&lt;&gt;"","Y",""))</f>
        <v/>
      </c>
      <c r="AG130" s="2">
        <f>IF($L130="","",IFERROR(TRIM(MID($H130,4,SEARCH(" CO ",$H130)-4)),""&amp;$S130))</f>
        <v/>
      </c>
      <c r="AH130" s="2">
        <f>IF($AG130="","",IF($AG130="FULTON",IF(ISNUMBER(SEARCH("COLLEGE PARK",$H130)),"FULTON (COLLEGE PARK)",IF(ISNUMBER(SEARCH("HAPEVILLE",$H130)),"FULTON (HAPEVILLE)",IF(ISNUMBER(SEARCH("EAST POINT",$H130)),"FULTON (EAST POINT)",IF(ISNUMBER(SEARCH("ATLANTA",$H130)),"FULTON (ATL LIMITS)","FULTON")))),IF($AG130="DEKALB",IF(ISNUMBER(SEARCH("ATLANTA",$H130)),"DEKALB (ATL LIMITS)","DEKALB"),IF(AND($AG130="CLAYTON",ISNUMBER(SEARCH("COLLEGE PARK",$H130))),"CLAYTON (COLLEGE PARK)",$AG130))))</f>
        <v/>
      </c>
      <c r="AI130" s="2">
        <f>IF(OR($AH130="",$AD130=""),"",IFERROR(VLOOKUP($AH130,CODES!$A:$B,2,FALSE),"NO CODE"))</f>
        <v/>
      </c>
      <c r="AJ130" s="19">
        <f>IF(OR($AI130="",$AI130="NO CODE"),"",IF(COUNTIFS(RATES!$A:$A,$AI130,RATES!$B:$B,"&lt;="&amp;MonthStart,RATES!$C:$C,"&gt;="&amp;MonthEnd)&lt;&gt;1,"NO RATE",IF($AD130="OFF",SUMIFS(RATES!$F:$F,RATES!$A:$A,$AI130,RATES!$B:$B,"&lt;="&amp;MonthStart,RATES!$C:$C,"&gt;="&amp;MonthEnd),SUMIFS(RATES!$E:$E,RATES!$A:$A,$AI130,RATES!$B:$B,"&lt;="&amp;MonthStart,RATES!$C:$C,"&gt;="&amp;MonthEnd))))</f>
        <v/>
      </c>
      <c r="AK130" s="2">
        <f>IF(OR(NOT(ISNUMBER($AJ130)),N($AA130)=0),"",IF(ABS(N($Z130)/100-$AJ130)&gt;0.0000001,"DIFFERS",""))</f>
        <v/>
      </c>
    </row>
    <row r="131">
      <c r="AD131" s="2">
        <f>IF($L131="","",IF(ISNUMBER(SEARCH("OFF ROAD",$H131)),"OFF",IF(ISNUMBER(SEARCH("ON ROAD",$H131)),"ON","")))</f>
        <v/>
      </c>
      <c r="AE131" s="2">
        <f>IF($AD131="ON",""&amp;$L131,"")</f>
        <v/>
      </c>
      <c r="AF131" s="2">
        <f>IF($L131="","",IF($J131&lt;&gt;"","Y",""))</f>
        <v/>
      </c>
      <c r="AG131" s="2">
        <f>IF($L131="","",IFERROR(TRIM(MID($H131,4,SEARCH(" CO ",$H131)-4)),""&amp;$S131))</f>
        <v/>
      </c>
      <c r="AH131" s="2">
        <f>IF($AG131="","",IF($AG131="FULTON",IF(ISNUMBER(SEARCH("COLLEGE PARK",$H131)),"FULTON (COLLEGE PARK)",IF(ISNUMBER(SEARCH("HAPEVILLE",$H131)),"FULTON (HAPEVILLE)",IF(ISNUMBER(SEARCH("EAST POINT",$H131)),"FULTON (EAST POINT)",IF(ISNUMBER(SEARCH("ATLANTA",$H131)),"FULTON (ATL LIMITS)","FULTON")))),IF($AG131="DEKALB",IF(ISNUMBER(SEARCH("ATLANTA",$H131)),"DEKALB (ATL LIMITS)","DEKALB"),IF(AND($AG131="CLAYTON",ISNUMBER(SEARCH("COLLEGE PARK",$H131))),"CLAYTON (COLLEGE PARK)",$AG131))))</f>
        <v/>
      </c>
      <c r="AI131" s="2">
        <f>IF(OR($AH131="",$AD131=""),"",IFERROR(VLOOKUP($AH131,CODES!$A:$B,2,FALSE),"NO CODE"))</f>
        <v/>
      </c>
      <c r="AJ131" s="19">
        <f>IF(OR($AI131="",$AI131="NO CODE"),"",IF(COUNTIFS(RATES!$A:$A,$AI131,RATES!$B:$B,"&lt;="&amp;MonthStart,RATES!$C:$C,"&gt;="&amp;MonthEnd)&lt;&gt;1,"NO RATE",IF($AD131="OFF",SUMIFS(RATES!$F:$F,RATES!$A:$A,$AI131,RATES!$B:$B,"&lt;="&amp;MonthStart,RATES!$C:$C,"&gt;="&amp;MonthEnd),SUMIFS(RATES!$E:$E,RATES!$A:$A,$AI131,RATES!$B:$B,"&lt;="&amp;MonthStart,RATES!$C:$C,"&gt;="&amp;MonthEnd))))</f>
        <v/>
      </c>
      <c r="AK131" s="2">
        <f>IF(OR(NOT(ISNUMBER($AJ131)),N($AA131)=0),"",IF(ABS(N($Z131)/100-$AJ131)&gt;0.0000001,"DIFFERS",""))</f>
        <v/>
      </c>
    </row>
    <row r="132">
      <c r="AD132" s="2">
        <f>IF($L132="","",IF(ISNUMBER(SEARCH("OFF ROAD",$H132)),"OFF",IF(ISNUMBER(SEARCH("ON ROAD",$H132)),"ON","")))</f>
        <v/>
      </c>
      <c r="AE132" s="2">
        <f>IF($AD132="ON",""&amp;$L132,"")</f>
        <v/>
      </c>
      <c r="AF132" s="2">
        <f>IF($L132="","",IF($J132&lt;&gt;"","Y",""))</f>
        <v/>
      </c>
      <c r="AG132" s="2">
        <f>IF($L132="","",IFERROR(TRIM(MID($H132,4,SEARCH(" CO ",$H132)-4)),""&amp;$S132))</f>
        <v/>
      </c>
      <c r="AH132" s="2">
        <f>IF($AG132="","",IF($AG132="FULTON",IF(ISNUMBER(SEARCH("COLLEGE PARK",$H132)),"FULTON (COLLEGE PARK)",IF(ISNUMBER(SEARCH("HAPEVILLE",$H132)),"FULTON (HAPEVILLE)",IF(ISNUMBER(SEARCH("EAST POINT",$H132)),"FULTON (EAST POINT)",IF(ISNUMBER(SEARCH("ATLANTA",$H132)),"FULTON (ATL LIMITS)","FULTON")))),IF($AG132="DEKALB",IF(ISNUMBER(SEARCH("ATLANTA",$H132)),"DEKALB (ATL LIMITS)","DEKALB"),IF(AND($AG132="CLAYTON",ISNUMBER(SEARCH("COLLEGE PARK",$H132))),"CLAYTON (COLLEGE PARK)",$AG132))))</f>
        <v/>
      </c>
      <c r="AI132" s="2">
        <f>IF(OR($AH132="",$AD132=""),"",IFERROR(VLOOKUP($AH132,CODES!$A:$B,2,FALSE),"NO CODE"))</f>
        <v/>
      </c>
      <c r="AJ132" s="19">
        <f>IF(OR($AI132="",$AI132="NO CODE"),"",IF(COUNTIFS(RATES!$A:$A,$AI132,RATES!$B:$B,"&lt;="&amp;MonthStart,RATES!$C:$C,"&gt;="&amp;MonthEnd)&lt;&gt;1,"NO RATE",IF($AD132="OFF",SUMIFS(RATES!$F:$F,RATES!$A:$A,$AI132,RATES!$B:$B,"&lt;="&amp;MonthStart,RATES!$C:$C,"&gt;="&amp;MonthEnd),SUMIFS(RATES!$E:$E,RATES!$A:$A,$AI132,RATES!$B:$B,"&lt;="&amp;MonthStart,RATES!$C:$C,"&gt;="&amp;MonthEnd))))</f>
        <v/>
      </c>
      <c r="AK132" s="2">
        <f>IF(OR(NOT(ISNUMBER($AJ132)),N($AA132)=0),"",IF(ABS(N($Z132)/100-$AJ132)&gt;0.0000001,"DIFFERS",""))</f>
        <v/>
      </c>
    </row>
    <row r="133">
      <c r="AD133" s="2">
        <f>IF($L133="","",IF(ISNUMBER(SEARCH("OFF ROAD",$H133)),"OFF",IF(ISNUMBER(SEARCH("ON ROAD",$H133)),"ON","")))</f>
        <v/>
      </c>
      <c r="AE133" s="2">
        <f>IF($AD133="ON",""&amp;$L133,"")</f>
        <v/>
      </c>
      <c r="AF133" s="2">
        <f>IF($L133="","",IF($J133&lt;&gt;"","Y",""))</f>
        <v/>
      </c>
      <c r="AG133" s="2">
        <f>IF($L133="","",IFERROR(TRIM(MID($H133,4,SEARCH(" CO ",$H133)-4)),""&amp;$S133))</f>
        <v/>
      </c>
      <c r="AH133" s="2">
        <f>IF($AG133="","",IF($AG133="FULTON",IF(ISNUMBER(SEARCH("COLLEGE PARK",$H133)),"FULTON (COLLEGE PARK)",IF(ISNUMBER(SEARCH("HAPEVILLE",$H133)),"FULTON (HAPEVILLE)",IF(ISNUMBER(SEARCH("EAST POINT",$H133)),"FULTON (EAST POINT)",IF(ISNUMBER(SEARCH("ATLANTA",$H133)),"FULTON (ATL LIMITS)","FULTON")))),IF($AG133="DEKALB",IF(ISNUMBER(SEARCH("ATLANTA",$H133)),"DEKALB (ATL LIMITS)","DEKALB"),IF(AND($AG133="CLAYTON",ISNUMBER(SEARCH("COLLEGE PARK",$H133))),"CLAYTON (COLLEGE PARK)",$AG133))))</f>
        <v/>
      </c>
      <c r="AI133" s="2">
        <f>IF(OR($AH133="",$AD133=""),"",IFERROR(VLOOKUP($AH133,CODES!$A:$B,2,FALSE),"NO CODE"))</f>
        <v/>
      </c>
      <c r="AJ133" s="19">
        <f>IF(OR($AI133="",$AI133="NO CODE"),"",IF(COUNTIFS(RATES!$A:$A,$AI133,RATES!$B:$B,"&lt;="&amp;MonthStart,RATES!$C:$C,"&gt;="&amp;MonthEnd)&lt;&gt;1,"NO RATE",IF($AD133="OFF",SUMIFS(RATES!$F:$F,RATES!$A:$A,$AI133,RATES!$B:$B,"&lt;="&amp;MonthStart,RATES!$C:$C,"&gt;="&amp;MonthEnd),SUMIFS(RATES!$E:$E,RATES!$A:$A,$AI133,RATES!$B:$B,"&lt;="&amp;MonthStart,RATES!$C:$C,"&gt;="&amp;MonthEnd))))</f>
        <v/>
      </c>
      <c r="AK133" s="2">
        <f>IF(OR(NOT(ISNUMBER($AJ133)),N($AA133)=0),"",IF(ABS(N($Z133)/100-$AJ133)&gt;0.0000001,"DIFFERS",""))</f>
        <v/>
      </c>
    </row>
    <row r="134">
      <c r="AD134" s="2">
        <f>IF($L134="","",IF(ISNUMBER(SEARCH("OFF ROAD",$H134)),"OFF",IF(ISNUMBER(SEARCH("ON ROAD",$H134)),"ON","")))</f>
        <v/>
      </c>
      <c r="AE134" s="2">
        <f>IF($AD134="ON",""&amp;$L134,"")</f>
        <v/>
      </c>
      <c r="AF134" s="2">
        <f>IF($L134="","",IF($J134&lt;&gt;"","Y",""))</f>
        <v/>
      </c>
      <c r="AG134" s="2">
        <f>IF($L134="","",IFERROR(TRIM(MID($H134,4,SEARCH(" CO ",$H134)-4)),""&amp;$S134))</f>
        <v/>
      </c>
      <c r="AH134" s="2">
        <f>IF($AG134="","",IF($AG134="FULTON",IF(ISNUMBER(SEARCH("COLLEGE PARK",$H134)),"FULTON (COLLEGE PARK)",IF(ISNUMBER(SEARCH("HAPEVILLE",$H134)),"FULTON (HAPEVILLE)",IF(ISNUMBER(SEARCH("EAST POINT",$H134)),"FULTON (EAST POINT)",IF(ISNUMBER(SEARCH("ATLANTA",$H134)),"FULTON (ATL LIMITS)","FULTON")))),IF($AG134="DEKALB",IF(ISNUMBER(SEARCH("ATLANTA",$H134)),"DEKALB (ATL LIMITS)","DEKALB"),IF(AND($AG134="CLAYTON",ISNUMBER(SEARCH("COLLEGE PARK",$H134))),"CLAYTON (COLLEGE PARK)",$AG134))))</f>
        <v/>
      </c>
      <c r="AI134" s="2">
        <f>IF(OR($AH134="",$AD134=""),"",IFERROR(VLOOKUP($AH134,CODES!$A:$B,2,FALSE),"NO CODE"))</f>
        <v/>
      </c>
      <c r="AJ134" s="19">
        <f>IF(OR($AI134="",$AI134="NO CODE"),"",IF(COUNTIFS(RATES!$A:$A,$AI134,RATES!$B:$B,"&lt;="&amp;MonthStart,RATES!$C:$C,"&gt;="&amp;MonthEnd)&lt;&gt;1,"NO RATE",IF($AD134="OFF",SUMIFS(RATES!$F:$F,RATES!$A:$A,$AI134,RATES!$B:$B,"&lt;="&amp;MonthStart,RATES!$C:$C,"&gt;="&amp;MonthEnd),SUMIFS(RATES!$E:$E,RATES!$A:$A,$AI134,RATES!$B:$B,"&lt;="&amp;MonthStart,RATES!$C:$C,"&gt;="&amp;MonthEnd))))</f>
        <v/>
      </c>
      <c r="AK134" s="2">
        <f>IF(OR(NOT(ISNUMBER($AJ134)),N($AA134)=0),"",IF(ABS(N($Z134)/100-$AJ134)&gt;0.0000001,"DIFFERS",""))</f>
        <v/>
      </c>
    </row>
    <row r="135">
      <c r="AD135" s="2">
        <f>IF($L135="","",IF(ISNUMBER(SEARCH("OFF ROAD",$H135)),"OFF",IF(ISNUMBER(SEARCH("ON ROAD",$H135)),"ON","")))</f>
        <v/>
      </c>
      <c r="AE135" s="2">
        <f>IF($AD135="ON",""&amp;$L135,"")</f>
        <v/>
      </c>
      <c r="AF135" s="2">
        <f>IF($L135="","",IF($J135&lt;&gt;"","Y",""))</f>
        <v/>
      </c>
      <c r="AG135" s="2">
        <f>IF($L135="","",IFERROR(TRIM(MID($H135,4,SEARCH(" CO ",$H135)-4)),""&amp;$S135))</f>
        <v/>
      </c>
      <c r="AH135" s="2">
        <f>IF($AG135="","",IF($AG135="FULTON",IF(ISNUMBER(SEARCH("COLLEGE PARK",$H135)),"FULTON (COLLEGE PARK)",IF(ISNUMBER(SEARCH("HAPEVILLE",$H135)),"FULTON (HAPEVILLE)",IF(ISNUMBER(SEARCH("EAST POINT",$H135)),"FULTON (EAST POINT)",IF(ISNUMBER(SEARCH("ATLANTA",$H135)),"FULTON (ATL LIMITS)","FULTON")))),IF($AG135="DEKALB",IF(ISNUMBER(SEARCH("ATLANTA",$H135)),"DEKALB (ATL LIMITS)","DEKALB"),IF(AND($AG135="CLAYTON",ISNUMBER(SEARCH("COLLEGE PARK",$H135))),"CLAYTON (COLLEGE PARK)",$AG135))))</f>
        <v/>
      </c>
      <c r="AI135" s="2">
        <f>IF(OR($AH135="",$AD135=""),"",IFERROR(VLOOKUP($AH135,CODES!$A:$B,2,FALSE),"NO CODE"))</f>
        <v/>
      </c>
      <c r="AJ135" s="19">
        <f>IF(OR($AI135="",$AI135="NO CODE"),"",IF(COUNTIFS(RATES!$A:$A,$AI135,RATES!$B:$B,"&lt;="&amp;MonthStart,RATES!$C:$C,"&gt;="&amp;MonthEnd)&lt;&gt;1,"NO RATE",IF($AD135="OFF",SUMIFS(RATES!$F:$F,RATES!$A:$A,$AI135,RATES!$B:$B,"&lt;="&amp;MonthStart,RATES!$C:$C,"&gt;="&amp;MonthEnd),SUMIFS(RATES!$E:$E,RATES!$A:$A,$AI135,RATES!$B:$B,"&lt;="&amp;MonthStart,RATES!$C:$C,"&gt;="&amp;MonthEnd))))</f>
        <v/>
      </c>
      <c r="AK135" s="2">
        <f>IF(OR(NOT(ISNUMBER($AJ135)),N($AA135)=0),"",IF(ABS(N($Z135)/100-$AJ135)&gt;0.0000001,"DIFFERS",""))</f>
        <v/>
      </c>
    </row>
    <row r="136">
      <c r="AD136" s="2">
        <f>IF($L136="","",IF(ISNUMBER(SEARCH("OFF ROAD",$H136)),"OFF",IF(ISNUMBER(SEARCH("ON ROAD",$H136)),"ON","")))</f>
        <v/>
      </c>
      <c r="AE136" s="2">
        <f>IF($AD136="ON",""&amp;$L136,"")</f>
        <v/>
      </c>
      <c r="AF136" s="2">
        <f>IF($L136="","",IF($J136&lt;&gt;"","Y",""))</f>
        <v/>
      </c>
      <c r="AG136" s="2">
        <f>IF($L136="","",IFERROR(TRIM(MID($H136,4,SEARCH(" CO ",$H136)-4)),""&amp;$S136))</f>
        <v/>
      </c>
      <c r="AH136" s="2">
        <f>IF($AG136="","",IF($AG136="FULTON",IF(ISNUMBER(SEARCH("COLLEGE PARK",$H136)),"FULTON (COLLEGE PARK)",IF(ISNUMBER(SEARCH("HAPEVILLE",$H136)),"FULTON (HAPEVILLE)",IF(ISNUMBER(SEARCH("EAST POINT",$H136)),"FULTON (EAST POINT)",IF(ISNUMBER(SEARCH("ATLANTA",$H136)),"FULTON (ATL LIMITS)","FULTON")))),IF($AG136="DEKALB",IF(ISNUMBER(SEARCH("ATLANTA",$H136)),"DEKALB (ATL LIMITS)","DEKALB"),IF(AND($AG136="CLAYTON",ISNUMBER(SEARCH("COLLEGE PARK",$H136))),"CLAYTON (COLLEGE PARK)",$AG136))))</f>
        <v/>
      </c>
      <c r="AI136" s="2">
        <f>IF(OR($AH136="",$AD136=""),"",IFERROR(VLOOKUP($AH136,CODES!$A:$B,2,FALSE),"NO CODE"))</f>
        <v/>
      </c>
      <c r="AJ136" s="19">
        <f>IF(OR($AI136="",$AI136="NO CODE"),"",IF(COUNTIFS(RATES!$A:$A,$AI136,RATES!$B:$B,"&lt;="&amp;MonthStart,RATES!$C:$C,"&gt;="&amp;MonthEnd)&lt;&gt;1,"NO RATE",IF($AD136="OFF",SUMIFS(RATES!$F:$F,RATES!$A:$A,$AI136,RATES!$B:$B,"&lt;="&amp;MonthStart,RATES!$C:$C,"&gt;="&amp;MonthEnd),SUMIFS(RATES!$E:$E,RATES!$A:$A,$AI136,RATES!$B:$B,"&lt;="&amp;MonthStart,RATES!$C:$C,"&gt;="&amp;MonthEnd))))</f>
        <v/>
      </c>
      <c r="AK136" s="2">
        <f>IF(OR(NOT(ISNUMBER($AJ136)),N($AA136)=0),"",IF(ABS(N($Z136)/100-$AJ136)&gt;0.0000001,"DIFFERS",""))</f>
        <v/>
      </c>
    </row>
    <row r="137">
      <c r="AD137" s="2">
        <f>IF($L137="","",IF(ISNUMBER(SEARCH("OFF ROAD",$H137)),"OFF",IF(ISNUMBER(SEARCH("ON ROAD",$H137)),"ON","")))</f>
        <v/>
      </c>
      <c r="AE137" s="2">
        <f>IF($AD137="ON",""&amp;$L137,"")</f>
        <v/>
      </c>
      <c r="AF137" s="2">
        <f>IF($L137="","",IF($J137&lt;&gt;"","Y",""))</f>
        <v/>
      </c>
      <c r="AG137" s="2">
        <f>IF($L137="","",IFERROR(TRIM(MID($H137,4,SEARCH(" CO ",$H137)-4)),""&amp;$S137))</f>
        <v/>
      </c>
      <c r="AH137" s="2">
        <f>IF($AG137="","",IF($AG137="FULTON",IF(ISNUMBER(SEARCH("COLLEGE PARK",$H137)),"FULTON (COLLEGE PARK)",IF(ISNUMBER(SEARCH("HAPEVILLE",$H137)),"FULTON (HAPEVILLE)",IF(ISNUMBER(SEARCH("EAST POINT",$H137)),"FULTON (EAST POINT)",IF(ISNUMBER(SEARCH("ATLANTA",$H137)),"FULTON (ATL LIMITS)","FULTON")))),IF($AG137="DEKALB",IF(ISNUMBER(SEARCH("ATLANTA",$H137)),"DEKALB (ATL LIMITS)","DEKALB"),IF(AND($AG137="CLAYTON",ISNUMBER(SEARCH("COLLEGE PARK",$H137))),"CLAYTON (COLLEGE PARK)",$AG137))))</f>
        <v/>
      </c>
      <c r="AI137" s="2">
        <f>IF(OR($AH137="",$AD137=""),"",IFERROR(VLOOKUP($AH137,CODES!$A:$B,2,FALSE),"NO CODE"))</f>
        <v/>
      </c>
      <c r="AJ137" s="19">
        <f>IF(OR($AI137="",$AI137="NO CODE"),"",IF(COUNTIFS(RATES!$A:$A,$AI137,RATES!$B:$B,"&lt;="&amp;MonthStart,RATES!$C:$C,"&gt;="&amp;MonthEnd)&lt;&gt;1,"NO RATE",IF($AD137="OFF",SUMIFS(RATES!$F:$F,RATES!$A:$A,$AI137,RATES!$B:$B,"&lt;="&amp;MonthStart,RATES!$C:$C,"&gt;="&amp;MonthEnd),SUMIFS(RATES!$E:$E,RATES!$A:$A,$AI137,RATES!$B:$B,"&lt;="&amp;MonthStart,RATES!$C:$C,"&gt;="&amp;MonthEnd))))</f>
        <v/>
      </c>
      <c r="AK137" s="2">
        <f>IF(OR(NOT(ISNUMBER($AJ137)),N($AA137)=0),"",IF(ABS(N($Z137)/100-$AJ137)&gt;0.0000001,"DIFFERS",""))</f>
        <v/>
      </c>
    </row>
    <row r="138">
      <c r="AD138" s="2">
        <f>IF($L138="","",IF(ISNUMBER(SEARCH("OFF ROAD",$H138)),"OFF",IF(ISNUMBER(SEARCH("ON ROAD",$H138)),"ON","")))</f>
        <v/>
      </c>
      <c r="AE138" s="2">
        <f>IF($AD138="ON",""&amp;$L138,"")</f>
        <v/>
      </c>
      <c r="AF138" s="2">
        <f>IF($L138="","",IF($J138&lt;&gt;"","Y",""))</f>
        <v/>
      </c>
      <c r="AG138" s="2">
        <f>IF($L138="","",IFERROR(TRIM(MID($H138,4,SEARCH(" CO ",$H138)-4)),""&amp;$S138))</f>
        <v/>
      </c>
      <c r="AH138" s="2">
        <f>IF($AG138="","",IF($AG138="FULTON",IF(ISNUMBER(SEARCH("COLLEGE PARK",$H138)),"FULTON (COLLEGE PARK)",IF(ISNUMBER(SEARCH("HAPEVILLE",$H138)),"FULTON (HAPEVILLE)",IF(ISNUMBER(SEARCH("EAST POINT",$H138)),"FULTON (EAST POINT)",IF(ISNUMBER(SEARCH("ATLANTA",$H138)),"FULTON (ATL LIMITS)","FULTON")))),IF($AG138="DEKALB",IF(ISNUMBER(SEARCH("ATLANTA",$H138)),"DEKALB (ATL LIMITS)","DEKALB"),IF(AND($AG138="CLAYTON",ISNUMBER(SEARCH("COLLEGE PARK",$H138))),"CLAYTON (COLLEGE PARK)",$AG138))))</f>
        <v/>
      </c>
      <c r="AI138" s="2">
        <f>IF(OR($AH138="",$AD138=""),"",IFERROR(VLOOKUP($AH138,CODES!$A:$B,2,FALSE),"NO CODE"))</f>
        <v/>
      </c>
      <c r="AJ138" s="19">
        <f>IF(OR($AI138="",$AI138="NO CODE"),"",IF(COUNTIFS(RATES!$A:$A,$AI138,RATES!$B:$B,"&lt;="&amp;MonthStart,RATES!$C:$C,"&gt;="&amp;MonthEnd)&lt;&gt;1,"NO RATE",IF($AD138="OFF",SUMIFS(RATES!$F:$F,RATES!$A:$A,$AI138,RATES!$B:$B,"&lt;="&amp;MonthStart,RATES!$C:$C,"&gt;="&amp;MonthEnd),SUMIFS(RATES!$E:$E,RATES!$A:$A,$AI138,RATES!$B:$B,"&lt;="&amp;MonthStart,RATES!$C:$C,"&gt;="&amp;MonthEnd))))</f>
        <v/>
      </c>
      <c r="AK138" s="2">
        <f>IF(OR(NOT(ISNUMBER($AJ138)),N($AA138)=0),"",IF(ABS(N($Z138)/100-$AJ138)&gt;0.0000001,"DIFFERS",""))</f>
        <v/>
      </c>
    </row>
    <row r="139">
      <c r="AD139" s="2">
        <f>IF($L139="","",IF(ISNUMBER(SEARCH("OFF ROAD",$H139)),"OFF",IF(ISNUMBER(SEARCH("ON ROAD",$H139)),"ON","")))</f>
        <v/>
      </c>
      <c r="AE139" s="2">
        <f>IF($AD139="ON",""&amp;$L139,"")</f>
        <v/>
      </c>
      <c r="AF139" s="2">
        <f>IF($L139="","",IF($J139&lt;&gt;"","Y",""))</f>
        <v/>
      </c>
      <c r="AG139" s="2">
        <f>IF($L139="","",IFERROR(TRIM(MID($H139,4,SEARCH(" CO ",$H139)-4)),""&amp;$S139))</f>
        <v/>
      </c>
      <c r="AH139" s="2">
        <f>IF($AG139="","",IF($AG139="FULTON",IF(ISNUMBER(SEARCH("COLLEGE PARK",$H139)),"FULTON (COLLEGE PARK)",IF(ISNUMBER(SEARCH("HAPEVILLE",$H139)),"FULTON (HAPEVILLE)",IF(ISNUMBER(SEARCH("EAST POINT",$H139)),"FULTON (EAST POINT)",IF(ISNUMBER(SEARCH("ATLANTA",$H139)),"FULTON (ATL LIMITS)","FULTON")))),IF($AG139="DEKALB",IF(ISNUMBER(SEARCH("ATLANTA",$H139)),"DEKALB (ATL LIMITS)","DEKALB"),IF(AND($AG139="CLAYTON",ISNUMBER(SEARCH("COLLEGE PARK",$H139))),"CLAYTON (COLLEGE PARK)",$AG139))))</f>
        <v/>
      </c>
      <c r="AI139" s="2">
        <f>IF(OR($AH139="",$AD139=""),"",IFERROR(VLOOKUP($AH139,CODES!$A:$B,2,FALSE),"NO CODE"))</f>
        <v/>
      </c>
      <c r="AJ139" s="19">
        <f>IF(OR($AI139="",$AI139="NO CODE"),"",IF(COUNTIFS(RATES!$A:$A,$AI139,RATES!$B:$B,"&lt;="&amp;MonthStart,RATES!$C:$C,"&gt;="&amp;MonthEnd)&lt;&gt;1,"NO RATE",IF($AD139="OFF",SUMIFS(RATES!$F:$F,RATES!$A:$A,$AI139,RATES!$B:$B,"&lt;="&amp;MonthStart,RATES!$C:$C,"&gt;="&amp;MonthEnd),SUMIFS(RATES!$E:$E,RATES!$A:$A,$AI139,RATES!$B:$B,"&lt;="&amp;MonthStart,RATES!$C:$C,"&gt;="&amp;MonthEnd))))</f>
        <v/>
      </c>
      <c r="AK139" s="2">
        <f>IF(OR(NOT(ISNUMBER($AJ139)),N($AA139)=0),"",IF(ABS(N($Z139)/100-$AJ139)&gt;0.0000001,"DIFFERS",""))</f>
        <v/>
      </c>
    </row>
    <row r="140">
      <c r="AD140" s="2">
        <f>IF($L140="","",IF(ISNUMBER(SEARCH("OFF ROAD",$H140)),"OFF",IF(ISNUMBER(SEARCH("ON ROAD",$H140)),"ON","")))</f>
        <v/>
      </c>
      <c r="AE140" s="2">
        <f>IF($AD140="ON",""&amp;$L140,"")</f>
        <v/>
      </c>
      <c r="AF140" s="2">
        <f>IF($L140="","",IF($J140&lt;&gt;"","Y",""))</f>
        <v/>
      </c>
      <c r="AG140" s="2">
        <f>IF($L140="","",IFERROR(TRIM(MID($H140,4,SEARCH(" CO ",$H140)-4)),""&amp;$S140))</f>
        <v/>
      </c>
      <c r="AH140" s="2">
        <f>IF($AG140="","",IF($AG140="FULTON",IF(ISNUMBER(SEARCH("COLLEGE PARK",$H140)),"FULTON (COLLEGE PARK)",IF(ISNUMBER(SEARCH("HAPEVILLE",$H140)),"FULTON (HAPEVILLE)",IF(ISNUMBER(SEARCH("EAST POINT",$H140)),"FULTON (EAST POINT)",IF(ISNUMBER(SEARCH("ATLANTA",$H140)),"FULTON (ATL LIMITS)","FULTON")))),IF($AG140="DEKALB",IF(ISNUMBER(SEARCH("ATLANTA",$H140)),"DEKALB (ATL LIMITS)","DEKALB"),IF(AND($AG140="CLAYTON",ISNUMBER(SEARCH("COLLEGE PARK",$H140))),"CLAYTON (COLLEGE PARK)",$AG140))))</f>
        <v/>
      </c>
      <c r="AI140" s="2">
        <f>IF(OR($AH140="",$AD140=""),"",IFERROR(VLOOKUP($AH140,CODES!$A:$B,2,FALSE),"NO CODE"))</f>
        <v/>
      </c>
      <c r="AJ140" s="19">
        <f>IF(OR($AI140="",$AI140="NO CODE"),"",IF(COUNTIFS(RATES!$A:$A,$AI140,RATES!$B:$B,"&lt;="&amp;MonthStart,RATES!$C:$C,"&gt;="&amp;MonthEnd)&lt;&gt;1,"NO RATE",IF($AD140="OFF",SUMIFS(RATES!$F:$F,RATES!$A:$A,$AI140,RATES!$B:$B,"&lt;="&amp;MonthStart,RATES!$C:$C,"&gt;="&amp;MonthEnd),SUMIFS(RATES!$E:$E,RATES!$A:$A,$AI140,RATES!$B:$B,"&lt;="&amp;MonthStart,RATES!$C:$C,"&gt;="&amp;MonthEnd))))</f>
        <v/>
      </c>
      <c r="AK140" s="2">
        <f>IF(OR(NOT(ISNUMBER($AJ140)),N($AA140)=0),"",IF(ABS(N($Z140)/100-$AJ140)&gt;0.0000001,"DIFFERS",""))</f>
        <v/>
      </c>
    </row>
    <row r="141">
      <c r="AD141" s="2">
        <f>IF($L141="","",IF(ISNUMBER(SEARCH("OFF ROAD",$H141)),"OFF",IF(ISNUMBER(SEARCH("ON ROAD",$H141)),"ON","")))</f>
        <v/>
      </c>
      <c r="AE141" s="2">
        <f>IF($AD141="ON",""&amp;$L141,"")</f>
        <v/>
      </c>
      <c r="AF141" s="2">
        <f>IF($L141="","",IF($J141&lt;&gt;"","Y",""))</f>
        <v/>
      </c>
      <c r="AG141" s="2">
        <f>IF($L141="","",IFERROR(TRIM(MID($H141,4,SEARCH(" CO ",$H141)-4)),""&amp;$S141))</f>
        <v/>
      </c>
      <c r="AH141" s="2">
        <f>IF($AG141="","",IF($AG141="FULTON",IF(ISNUMBER(SEARCH("COLLEGE PARK",$H141)),"FULTON (COLLEGE PARK)",IF(ISNUMBER(SEARCH("HAPEVILLE",$H141)),"FULTON (HAPEVILLE)",IF(ISNUMBER(SEARCH("EAST POINT",$H141)),"FULTON (EAST POINT)",IF(ISNUMBER(SEARCH("ATLANTA",$H141)),"FULTON (ATL LIMITS)","FULTON")))),IF($AG141="DEKALB",IF(ISNUMBER(SEARCH("ATLANTA",$H141)),"DEKALB (ATL LIMITS)","DEKALB"),IF(AND($AG141="CLAYTON",ISNUMBER(SEARCH("COLLEGE PARK",$H141))),"CLAYTON (COLLEGE PARK)",$AG141))))</f>
        <v/>
      </c>
      <c r="AI141" s="2">
        <f>IF(OR($AH141="",$AD141=""),"",IFERROR(VLOOKUP($AH141,CODES!$A:$B,2,FALSE),"NO CODE"))</f>
        <v/>
      </c>
      <c r="AJ141" s="19">
        <f>IF(OR($AI141="",$AI141="NO CODE"),"",IF(COUNTIFS(RATES!$A:$A,$AI141,RATES!$B:$B,"&lt;="&amp;MonthStart,RATES!$C:$C,"&gt;="&amp;MonthEnd)&lt;&gt;1,"NO RATE",IF($AD141="OFF",SUMIFS(RATES!$F:$F,RATES!$A:$A,$AI141,RATES!$B:$B,"&lt;="&amp;MonthStart,RATES!$C:$C,"&gt;="&amp;MonthEnd),SUMIFS(RATES!$E:$E,RATES!$A:$A,$AI141,RATES!$B:$B,"&lt;="&amp;MonthStart,RATES!$C:$C,"&gt;="&amp;MonthEnd))))</f>
        <v/>
      </c>
      <c r="AK141" s="2">
        <f>IF(OR(NOT(ISNUMBER($AJ141)),N($AA141)=0),"",IF(ABS(N($Z141)/100-$AJ141)&gt;0.0000001,"DIFFERS",""))</f>
        <v/>
      </c>
    </row>
    <row r="142">
      <c r="AD142" s="2">
        <f>IF($L142="","",IF(ISNUMBER(SEARCH("OFF ROAD",$H142)),"OFF",IF(ISNUMBER(SEARCH("ON ROAD",$H142)),"ON","")))</f>
        <v/>
      </c>
      <c r="AE142" s="2">
        <f>IF($AD142="ON",""&amp;$L142,"")</f>
        <v/>
      </c>
      <c r="AF142" s="2">
        <f>IF($L142="","",IF($J142&lt;&gt;"","Y",""))</f>
        <v/>
      </c>
      <c r="AG142" s="2">
        <f>IF($L142="","",IFERROR(TRIM(MID($H142,4,SEARCH(" CO ",$H142)-4)),""&amp;$S142))</f>
        <v/>
      </c>
      <c r="AH142" s="2">
        <f>IF($AG142="","",IF($AG142="FULTON",IF(ISNUMBER(SEARCH("COLLEGE PARK",$H142)),"FULTON (COLLEGE PARK)",IF(ISNUMBER(SEARCH("HAPEVILLE",$H142)),"FULTON (HAPEVILLE)",IF(ISNUMBER(SEARCH("EAST POINT",$H142)),"FULTON (EAST POINT)",IF(ISNUMBER(SEARCH("ATLANTA",$H142)),"FULTON (ATL LIMITS)","FULTON")))),IF($AG142="DEKALB",IF(ISNUMBER(SEARCH("ATLANTA",$H142)),"DEKALB (ATL LIMITS)","DEKALB"),IF(AND($AG142="CLAYTON",ISNUMBER(SEARCH("COLLEGE PARK",$H142))),"CLAYTON (COLLEGE PARK)",$AG142))))</f>
        <v/>
      </c>
      <c r="AI142" s="2">
        <f>IF(OR($AH142="",$AD142=""),"",IFERROR(VLOOKUP($AH142,CODES!$A:$B,2,FALSE),"NO CODE"))</f>
        <v/>
      </c>
      <c r="AJ142" s="19">
        <f>IF(OR($AI142="",$AI142="NO CODE"),"",IF(COUNTIFS(RATES!$A:$A,$AI142,RATES!$B:$B,"&lt;="&amp;MonthStart,RATES!$C:$C,"&gt;="&amp;MonthEnd)&lt;&gt;1,"NO RATE",IF($AD142="OFF",SUMIFS(RATES!$F:$F,RATES!$A:$A,$AI142,RATES!$B:$B,"&lt;="&amp;MonthStart,RATES!$C:$C,"&gt;="&amp;MonthEnd),SUMIFS(RATES!$E:$E,RATES!$A:$A,$AI142,RATES!$B:$B,"&lt;="&amp;MonthStart,RATES!$C:$C,"&gt;="&amp;MonthEnd))))</f>
        <v/>
      </c>
      <c r="AK142" s="2">
        <f>IF(OR(NOT(ISNUMBER($AJ142)),N($AA142)=0),"",IF(ABS(N($Z142)/100-$AJ142)&gt;0.0000001,"DIFFERS",""))</f>
        <v/>
      </c>
    </row>
    <row r="143">
      <c r="AD143" s="2">
        <f>IF($L143="","",IF(ISNUMBER(SEARCH("OFF ROAD",$H143)),"OFF",IF(ISNUMBER(SEARCH("ON ROAD",$H143)),"ON","")))</f>
        <v/>
      </c>
      <c r="AE143" s="2">
        <f>IF($AD143="ON",""&amp;$L143,"")</f>
        <v/>
      </c>
      <c r="AF143" s="2">
        <f>IF($L143="","",IF($J143&lt;&gt;"","Y",""))</f>
        <v/>
      </c>
      <c r="AG143" s="2">
        <f>IF($L143="","",IFERROR(TRIM(MID($H143,4,SEARCH(" CO ",$H143)-4)),""&amp;$S143))</f>
        <v/>
      </c>
      <c r="AH143" s="2">
        <f>IF($AG143="","",IF($AG143="FULTON",IF(ISNUMBER(SEARCH("COLLEGE PARK",$H143)),"FULTON (COLLEGE PARK)",IF(ISNUMBER(SEARCH("HAPEVILLE",$H143)),"FULTON (HAPEVILLE)",IF(ISNUMBER(SEARCH("EAST POINT",$H143)),"FULTON (EAST POINT)",IF(ISNUMBER(SEARCH("ATLANTA",$H143)),"FULTON (ATL LIMITS)","FULTON")))),IF($AG143="DEKALB",IF(ISNUMBER(SEARCH("ATLANTA",$H143)),"DEKALB (ATL LIMITS)","DEKALB"),IF(AND($AG143="CLAYTON",ISNUMBER(SEARCH("COLLEGE PARK",$H143))),"CLAYTON (COLLEGE PARK)",$AG143))))</f>
        <v/>
      </c>
      <c r="AI143" s="2">
        <f>IF(OR($AH143="",$AD143=""),"",IFERROR(VLOOKUP($AH143,CODES!$A:$B,2,FALSE),"NO CODE"))</f>
        <v/>
      </c>
      <c r="AJ143" s="19">
        <f>IF(OR($AI143="",$AI143="NO CODE"),"",IF(COUNTIFS(RATES!$A:$A,$AI143,RATES!$B:$B,"&lt;="&amp;MonthStart,RATES!$C:$C,"&gt;="&amp;MonthEnd)&lt;&gt;1,"NO RATE",IF($AD143="OFF",SUMIFS(RATES!$F:$F,RATES!$A:$A,$AI143,RATES!$B:$B,"&lt;="&amp;MonthStart,RATES!$C:$C,"&gt;="&amp;MonthEnd),SUMIFS(RATES!$E:$E,RATES!$A:$A,$AI143,RATES!$B:$B,"&lt;="&amp;MonthStart,RATES!$C:$C,"&gt;="&amp;MonthEnd))))</f>
        <v/>
      </c>
      <c r="AK143" s="2">
        <f>IF(OR(NOT(ISNUMBER($AJ143)),N($AA143)=0),"",IF(ABS(N($Z143)/100-$AJ143)&gt;0.0000001,"DIFFERS",""))</f>
        <v/>
      </c>
    </row>
    <row r="144">
      <c r="AD144" s="2">
        <f>IF($L144="","",IF(ISNUMBER(SEARCH("OFF ROAD",$H144)),"OFF",IF(ISNUMBER(SEARCH("ON ROAD",$H144)),"ON","")))</f>
        <v/>
      </c>
      <c r="AE144" s="2">
        <f>IF($AD144="ON",""&amp;$L144,"")</f>
        <v/>
      </c>
      <c r="AF144" s="2">
        <f>IF($L144="","",IF($J144&lt;&gt;"","Y",""))</f>
        <v/>
      </c>
      <c r="AG144" s="2">
        <f>IF($L144="","",IFERROR(TRIM(MID($H144,4,SEARCH(" CO ",$H144)-4)),""&amp;$S144))</f>
        <v/>
      </c>
      <c r="AH144" s="2">
        <f>IF($AG144="","",IF($AG144="FULTON",IF(ISNUMBER(SEARCH("COLLEGE PARK",$H144)),"FULTON (COLLEGE PARK)",IF(ISNUMBER(SEARCH("HAPEVILLE",$H144)),"FULTON (HAPEVILLE)",IF(ISNUMBER(SEARCH("EAST POINT",$H144)),"FULTON (EAST POINT)",IF(ISNUMBER(SEARCH("ATLANTA",$H144)),"FULTON (ATL LIMITS)","FULTON")))),IF($AG144="DEKALB",IF(ISNUMBER(SEARCH("ATLANTA",$H144)),"DEKALB (ATL LIMITS)","DEKALB"),IF(AND($AG144="CLAYTON",ISNUMBER(SEARCH("COLLEGE PARK",$H144))),"CLAYTON (COLLEGE PARK)",$AG144))))</f>
        <v/>
      </c>
      <c r="AI144" s="2">
        <f>IF(OR($AH144="",$AD144=""),"",IFERROR(VLOOKUP($AH144,CODES!$A:$B,2,FALSE),"NO CODE"))</f>
        <v/>
      </c>
      <c r="AJ144" s="19">
        <f>IF(OR($AI144="",$AI144="NO CODE"),"",IF(COUNTIFS(RATES!$A:$A,$AI144,RATES!$B:$B,"&lt;="&amp;MonthStart,RATES!$C:$C,"&gt;="&amp;MonthEnd)&lt;&gt;1,"NO RATE",IF($AD144="OFF",SUMIFS(RATES!$F:$F,RATES!$A:$A,$AI144,RATES!$B:$B,"&lt;="&amp;MonthStart,RATES!$C:$C,"&gt;="&amp;MonthEnd),SUMIFS(RATES!$E:$E,RATES!$A:$A,$AI144,RATES!$B:$B,"&lt;="&amp;MonthStart,RATES!$C:$C,"&gt;="&amp;MonthEnd))))</f>
        <v/>
      </c>
      <c r="AK144" s="2">
        <f>IF(OR(NOT(ISNUMBER($AJ144)),N($AA144)=0),"",IF(ABS(N($Z144)/100-$AJ144)&gt;0.0000001,"DIFFERS",""))</f>
        <v/>
      </c>
    </row>
    <row r="145">
      <c r="AD145" s="2">
        <f>IF($L145="","",IF(ISNUMBER(SEARCH("OFF ROAD",$H145)),"OFF",IF(ISNUMBER(SEARCH("ON ROAD",$H145)),"ON","")))</f>
        <v/>
      </c>
      <c r="AE145" s="2">
        <f>IF($AD145="ON",""&amp;$L145,"")</f>
        <v/>
      </c>
      <c r="AF145" s="2">
        <f>IF($L145="","",IF($J145&lt;&gt;"","Y",""))</f>
        <v/>
      </c>
      <c r="AG145" s="2">
        <f>IF($L145="","",IFERROR(TRIM(MID($H145,4,SEARCH(" CO ",$H145)-4)),""&amp;$S145))</f>
        <v/>
      </c>
      <c r="AH145" s="2">
        <f>IF($AG145="","",IF($AG145="FULTON",IF(ISNUMBER(SEARCH("COLLEGE PARK",$H145)),"FULTON (COLLEGE PARK)",IF(ISNUMBER(SEARCH("HAPEVILLE",$H145)),"FULTON (HAPEVILLE)",IF(ISNUMBER(SEARCH("EAST POINT",$H145)),"FULTON (EAST POINT)",IF(ISNUMBER(SEARCH("ATLANTA",$H145)),"FULTON (ATL LIMITS)","FULTON")))),IF($AG145="DEKALB",IF(ISNUMBER(SEARCH("ATLANTA",$H145)),"DEKALB (ATL LIMITS)","DEKALB"),IF(AND($AG145="CLAYTON",ISNUMBER(SEARCH("COLLEGE PARK",$H145))),"CLAYTON (COLLEGE PARK)",$AG145))))</f>
        <v/>
      </c>
      <c r="AI145" s="2">
        <f>IF(OR($AH145="",$AD145=""),"",IFERROR(VLOOKUP($AH145,CODES!$A:$B,2,FALSE),"NO CODE"))</f>
        <v/>
      </c>
      <c r="AJ145" s="19">
        <f>IF(OR($AI145="",$AI145="NO CODE"),"",IF(COUNTIFS(RATES!$A:$A,$AI145,RATES!$B:$B,"&lt;="&amp;MonthStart,RATES!$C:$C,"&gt;="&amp;MonthEnd)&lt;&gt;1,"NO RATE",IF($AD145="OFF",SUMIFS(RATES!$F:$F,RATES!$A:$A,$AI145,RATES!$B:$B,"&lt;="&amp;MonthStart,RATES!$C:$C,"&gt;="&amp;MonthEnd),SUMIFS(RATES!$E:$E,RATES!$A:$A,$AI145,RATES!$B:$B,"&lt;="&amp;MonthStart,RATES!$C:$C,"&gt;="&amp;MonthEnd))))</f>
        <v/>
      </c>
      <c r="AK145" s="2">
        <f>IF(OR(NOT(ISNUMBER($AJ145)),N($AA145)=0),"",IF(ABS(N($Z145)/100-$AJ145)&gt;0.0000001,"DIFFERS",""))</f>
        <v/>
      </c>
    </row>
    <row r="146">
      <c r="AD146" s="2">
        <f>IF($L146="","",IF(ISNUMBER(SEARCH("OFF ROAD",$H146)),"OFF",IF(ISNUMBER(SEARCH("ON ROAD",$H146)),"ON","")))</f>
        <v/>
      </c>
      <c r="AE146" s="2">
        <f>IF($AD146="ON",""&amp;$L146,"")</f>
        <v/>
      </c>
      <c r="AF146" s="2">
        <f>IF($L146="","",IF($J146&lt;&gt;"","Y",""))</f>
        <v/>
      </c>
      <c r="AG146" s="2">
        <f>IF($L146="","",IFERROR(TRIM(MID($H146,4,SEARCH(" CO ",$H146)-4)),""&amp;$S146))</f>
        <v/>
      </c>
      <c r="AH146" s="2">
        <f>IF($AG146="","",IF($AG146="FULTON",IF(ISNUMBER(SEARCH("COLLEGE PARK",$H146)),"FULTON (COLLEGE PARK)",IF(ISNUMBER(SEARCH("HAPEVILLE",$H146)),"FULTON (HAPEVILLE)",IF(ISNUMBER(SEARCH("EAST POINT",$H146)),"FULTON (EAST POINT)",IF(ISNUMBER(SEARCH("ATLANTA",$H146)),"FULTON (ATL LIMITS)","FULTON")))),IF($AG146="DEKALB",IF(ISNUMBER(SEARCH("ATLANTA",$H146)),"DEKALB (ATL LIMITS)","DEKALB"),IF(AND($AG146="CLAYTON",ISNUMBER(SEARCH("COLLEGE PARK",$H146))),"CLAYTON (COLLEGE PARK)",$AG146))))</f>
        <v/>
      </c>
      <c r="AI146" s="2">
        <f>IF(OR($AH146="",$AD146=""),"",IFERROR(VLOOKUP($AH146,CODES!$A:$B,2,FALSE),"NO CODE"))</f>
        <v/>
      </c>
      <c r="AJ146" s="19">
        <f>IF(OR($AI146="",$AI146="NO CODE"),"",IF(COUNTIFS(RATES!$A:$A,$AI146,RATES!$B:$B,"&lt;="&amp;MonthStart,RATES!$C:$C,"&gt;="&amp;MonthEnd)&lt;&gt;1,"NO RATE",IF($AD146="OFF",SUMIFS(RATES!$F:$F,RATES!$A:$A,$AI146,RATES!$B:$B,"&lt;="&amp;MonthStart,RATES!$C:$C,"&gt;="&amp;MonthEnd),SUMIFS(RATES!$E:$E,RATES!$A:$A,$AI146,RATES!$B:$B,"&lt;="&amp;MonthStart,RATES!$C:$C,"&gt;="&amp;MonthEnd))))</f>
        <v/>
      </c>
      <c r="AK146" s="2">
        <f>IF(OR(NOT(ISNUMBER($AJ146)),N($AA146)=0),"",IF(ABS(N($Z146)/100-$AJ146)&gt;0.0000001,"DIFFERS",""))</f>
        <v/>
      </c>
    </row>
    <row r="147">
      <c r="AD147" s="2">
        <f>IF($L147="","",IF(ISNUMBER(SEARCH("OFF ROAD",$H147)),"OFF",IF(ISNUMBER(SEARCH("ON ROAD",$H147)),"ON","")))</f>
        <v/>
      </c>
      <c r="AE147" s="2">
        <f>IF($AD147="ON",""&amp;$L147,"")</f>
        <v/>
      </c>
      <c r="AF147" s="2">
        <f>IF($L147="","",IF($J147&lt;&gt;"","Y",""))</f>
        <v/>
      </c>
      <c r="AG147" s="2">
        <f>IF($L147="","",IFERROR(TRIM(MID($H147,4,SEARCH(" CO ",$H147)-4)),""&amp;$S147))</f>
        <v/>
      </c>
      <c r="AH147" s="2">
        <f>IF($AG147="","",IF($AG147="FULTON",IF(ISNUMBER(SEARCH("COLLEGE PARK",$H147)),"FULTON (COLLEGE PARK)",IF(ISNUMBER(SEARCH("HAPEVILLE",$H147)),"FULTON (HAPEVILLE)",IF(ISNUMBER(SEARCH("EAST POINT",$H147)),"FULTON (EAST POINT)",IF(ISNUMBER(SEARCH("ATLANTA",$H147)),"FULTON (ATL LIMITS)","FULTON")))),IF($AG147="DEKALB",IF(ISNUMBER(SEARCH("ATLANTA",$H147)),"DEKALB (ATL LIMITS)","DEKALB"),IF(AND($AG147="CLAYTON",ISNUMBER(SEARCH("COLLEGE PARK",$H147))),"CLAYTON (COLLEGE PARK)",$AG147))))</f>
        <v/>
      </c>
      <c r="AI147" s="2">
        <f>IF(OR($AH147="",$AD147=""),"",IFERROR(VLOOKUP($AH147,CODES!$A:$B,2,FALSE),"NO CODE"))</f>
        <v/>
      </c>
      <c r="AJ147" s="19">
        <f>IF(OR($AI147="",$AI147="NO CODE"),"",IF(COUNTIFS(RATES!$A:$A,$AI147,RATES!$B:$B,"&lt;="&amp;MonthStart,RATES!$C:$C,"&gt;="&amp;MonthEnd)&lt;&gt;1,"NO RATE",IF($AD147="OFF",SUMIFS(RATES!$F:$F,RATES!$A:$A,$AI147,RATES!$B:$B,"&lt;="&amp;MonthStart,RATES!$C:$C,"&gt;="&amp;MonthEnd),SUMIFS(RATES!$E:$E,RATES!$A:$A,$AI147,RATES!$B:$B,"&lt;="&amp;MonthStart,RATES!$C:$C,"&gt;="&amp;MonthEnd))))</f>
        <v/>
      </c>
      <c r="AK147" s="2">
        <f>IF(OR(NOT(ISNUMBER($AJ147)),N($AA147)=0),"",IF(ABS(N($Z147)/100-$AJ147)&gt;0.0000001,"DIFFERS",""))</f>
        <v/>
      </c>
    </row>
    <row r="148">
      <c r="AD148" s="2">
        <f>IF($L148="","",IF(ISNUMBER(SEARCH("OFF ROAD",$H148)),"OFF",IF(ISNUMBER(SEARCH("ON ROAD",$H148)),"ON","")))</f>
        <v/>
      </c>
      <c r="AE148" s="2">
        <f>IF($AD148="ON",""&amp;$L148,"")</f>
        <v/>
      </c>
      <c r="AF148" s="2">
        <f>IF($L148="","",IF($J148&lt;&gt;"","Y",""))</f>
        <v/>
      </c>
      <c r="AG148" s="2">
        <f>IF($L148="","",IFERROR(TRIM(MID($H148,4,SEARCH(" CO ",$H148)-4)),""&amp;$S148))</f>
        <v/>
      </c>
      <c r="AH148" s="2">
        <f>IF($AG148="","",IF($AG148="FULTON",IF(ISNUMBER(SEARCH("COLLEGE PARK",$H148)),"FULTON (COLLEGE PARK)",IF(ISNUMBER(SEARCH("HAPEVILLE",$H148)),"FULTON (HAPEVILLE)",IF(ISNUMBER(SEARCH("EAST POINT",$H148)),"FULTON (EAST POINT)",IF(ISNUMBER(SEARCH("ATLANTA",$H148)),"FULTON (ATL LIMITS)","FULTON")))),IF($AG148="DEKALB",IF(ISNUMBER(SEARCH("ATLANTA",$H148)),"DEKALB (ATL LIMITS)","DEKALB"),IF(AND($AG148="CLAYTON",ISNUMBER(SEARCH("COLLEGE PARK",$H148))),"CLAYTON (COLLEGE PARK)",$AG148))))</f>
        <v/>
      </c>
      <c r="AI148" s="2">
        <f>IF(OR($AH148="",$AD148=""),"",IFERROR(VLOOKUP($AH148,CODES!$A:$B,2,FALSE),"NO CODE"))</f>
        <v/>
      </c>
      <c r="AJ148" s="19">
        <f>IF(OR($AI148="",$AI148="NO CODE"),"",IF(COUNTIFS(RATES!$A:$A,$AI148,RATES!$B:$B,"&lt;="&amp;MonthStart,RATES!$C:$C,"&gt;="&amp;MonthEnd)&lt;&gt;1,"NO RATE",IF($AD148="OFF",SUMIFS(RATES!$F:$F,RATES!$A:$A,$AI148,RATES!$B:$B,"&lt;="&amp;MonthStart,RATES!$C:$C,"&gt;="&amp;MonthEnd),SUMIFS(RATES!$E:$E,RATES!$A:$A,$AI148,RATES!$B:$B,"&lt;="&amp;MonthStart,RATES!$C:$C,"&gt;="&amp;MonthEnd))))</f>
        <v/>
      </c>
      <c r="AK148" s="2">
        <f>IF(OR(NOT(ISNUMBER($AJ148)),N($AA148)=0),"",IF(ABS(N($Z148)/100-$AJ148)&gt;0.0000001,"DIFFERS",""))</f>
        <v/>
      </c>
    </row>
    <row r="149">
      <c r="AD149" s="2">
        <f>IF($L149="","",IF(ISNUMBER(SEARCH("OFF ROAD",$H149)),"OFF",IF(ISNUMBER(SEARCH("ON ROAD",$H149)),"ON","")))</f>
        <v/>
      </c>
      <c r="AE149" s="2">
        <f>IF($AD149="ON",""&amp;$L149,"")</f>
        <v/>
      </c>
      <c r="AF149" s="2">
        <f>IF($L149="","",IF($J149&lt;&gt;"","Y",""))</f>
        <v/>
      </c>
      <c r="AG149" s="2">
        <f>IF($L149="","",IFERROR(TRIM(MID($H149,4,SEARCH(" CO ",$H149)-4)),""&amp;$S149))</f>
        <v/>
      </c>
      <c r="AH149" s="2">
        <f>IF($AG149="","",IF($AG149="FULTON",IF(ISNUMBER(SEARCH("COLLEGE PARK",$H149)),"FULTON (COLLEGE PARK)",IF(ISNUMBER(SEARCH("HAPEVILLE",$H149)),"FULTON (HAPEVILLE)",IF(ISNUMBER(SEARCH("EAST POINT",$H149)),"FULTON (EAST POINT)",IF(ISNUMBER(SEARCH("ATLANTA",$H149)),"FULTON (ATL LIMITS)","FULTON")))),IF($AG149="DEKALB",IF(ISNUMBER(SEARCH("ATLANTA",$H149)),"DEKALB (ATL LIMITS)","DEKALB"),IF(AND($AG149="CLAYTON",ISNUMBER(SEARCH("COLLEGE PARK",$H149))),"CLAYTON (COLLEGE PARK)",$AG149))))</f>
        <v/>
      </c>
      <c r="AI149" s="2">
        <f>IF(OR($AH149="",$AD149=""),"",IFERROR(VLOOKUP($AH149,CODES!$A:$B,2,FALSE),"NO CODE"))</f>
        <v/>
      </c>
      <c r="AJ149" s="19">
        <f>IF(OR($AI149="",$AI149="NO CODE"),"",IF(COUNTIFS(RATES!$A:$A,$AI149,RATES!$B:$B,"&lt;="&amp;MonthStart,RATES!$C:$C,"&gt;="&amp;MonthEnd)&lt;&gt;1,"NO RATE",IF($AD149="OFF",SUMIFS(RATES!$F:$F,RATES!$A:$A,$AI149,RATES!$B:$B,"&lt;="&amp;MonthStart,RATES!$C:$C,"&gt;="&amp;MonthEnd),SUMIFS(RATES!$E:$E,RATES!$A:$A,$AI149,RATES!$B:$B,"&lt;="&amp;MonthStart,RATES!$C:$C,"&gt;="&amp;MonthEnd))))</f>
        <v/>
      </c>
      <c r="AK149" s="2">
        <f>IF(OR(NOT(ISNUMBER($AJ149)),N($AA149)=0),"",IF(ABS(N($Z149)/100-$AJ149)&gt;0.0000001,"DIFFERS",""))</f>
        <v/>
      </c>
    </row>
    <row r="150">
      <c r="AD150" s="2">
        <f>IF($L150="","",IF(ISNUMBER(SEARCH("OFF ROAD",$H150)),"OFF",IF(ISNUMBER(SEARCH("ON ROAD",$H150)),"ON","")))</f>
        <v/>
      </c>
      <c r="AE150" s="2">
        <f>IF($AD150="ON",""&amp;$L150,"")</f>
        <v/>
      </c>
      <c r="AF150" s="2">
        <f>IF($L150="","",IF($J150&lt;&gt;"","Y",""))</f>
        <v/>
      </c>
      <c r="AG150" s="2">
        <f>IF($L150="","",IFERROR(TRIM(MID($H150,4,SEARCH(" CO ",$H150)-4)),""&amp;$S150))</f>
        <v/>
      </c>
      <c r="AH150" s="2">
        <f>IF($AG150="","",IF($AG150="FULTON",IF(ISNUMBER(SEARCH("COLLEGE PARK",$H150)),"FULTON (COLLEGE PARK)",IF(ISNUMBER(SEARCH("HAPEVILLE",$H150)),"FULTON (HAPEVILLE)",IF(ISNUMBER(SEARCH("EAST POINT",$H150)),"FULTON (EAST POINT)",IF(ISNUMBER(SEARCH("ATLANTA",$H150)),"FULTON (ATL LIMITS)","FULTON")))),IF($AG150="DEKALB",IF(ISNUMBER(SEARCH("ATLANTA",$H150)),"DEKALB (ATL LIMITS)","DEKALB"),IF(AND($AG150="CLAYTON",ISNUMBER(SEARCH("COLLEGE PARK",$H150))),"CLAYTON (COLLEGE PARK)",$AG150))))</f>
        <v/>
      </c>
      <c r="AI150" s="2">
        <f>IF(OR($AH150="",$AD150=""),"",IFERROR(VLOOKUP($AH150,CODES!$A:$B,2,FALSE),"NO CODE"))</f>
        <v/>
      </c>
      <c r="AJ150" s="19">
        <f>IF(OR($AI150="",$AI150="NO CODE"),"",IF(COUNTIFS(RATES!$A:$A,$AI150,RATES!$B:$B,"&lt;="&amp;MonthStart,RATES!$C:$C,"&gt;="&amp;MonthEnd)&lt;&gt;1,"NO RATE",IF($AD150="OFF",SUMIFS(RATES!$F:$F,RATES!$A:$A,$AI150,RATES!$B:$B,"&lt;="&amp;MonthStart,RATES!$C:$C,"&gt;="&amp;MonthEnd),SUMIFS(RATES!$E:$E,RATES!$A:$A,$AI150,RATES!$B:$B,"&lt;="&amp;MonthStart,RATES!$C:$C,"&gt;="&amp;MonthEnd))))</f>
        <v/>
      </c>
      <c r="AK150" s="2">
        <f>IF(OR(NOT(ISNUMBER($AJ150)),N($AA150)=0),"",IF(ABS(N($Z150)/100-$AJ150)&gt;0.0000001,"DIFFERS",""))</f>
        <v/>
      </c>
    </row>
    <row r="151">
      <c r="AD151" s="2">
        <f>IF($L151="","",IF(ISNUMBER(SEARCH("OFF ROAD",$H151)),"OFF",IF(ISNUMBER(SEARCH("ON ROAD",$H151)),"ON","")))</f>
        <v/>
      </c>
      <c r="AE151" s="2">
        <f>IF($AD151="ON",""&amp;$L151,"")</f>
        <v/>
      </c>
      <c r="AF151" s="2">
        <f>IF($L151="","",IF($J151&lt;&gt;"","Y",""))</f>
        <v/>
      </c>
      <c r="AG151" s="2">
        <f>IF($L151="","",IFERROR(TRIM(MID($H151,4,SEARCH(" CO ",$H151)-4)),""&amp;$S151))</f>
        <v/>
      </c>
      <c r="AH151" s="2">
        <f>IF($AG151="","",IF($AG151="FULTON",IF(ISNUMBER(SEARCH("COLLEGE PARK",$H151)),"FULTON (COLLEGE PARK)",IF(ISNUMBER(SEARCH("HAPEVILLE",$H151)),"FULTON (HAPEVILLE)",IF(ISNUMBER(SEARCH("EAST POINT",$H151)),"FULTON (EAST POINT)",IF(ISNUMBER(SEARCH("ATLANTA",$H151)),"FULTON (ATL LIMITS)","FULTON")))),IF($AG151="DEKALB",IF(ISNUMBER(SEARCH("ATLANTA",$H151)),"DEKALB (ATL LIMITS)","DEKALB"),IF(AND($AG151="CLAYTON",ISNUMBER(SEARCH("COLLEGE PARK",$H151))),"CLAYTON (COLLEGE PARK)",$AG151))))</f>
        <v/>
      </c>
      <c r="AI151" s="2">
        <f>IF(OR($AH151="",$AD151=""),"",IFERROR(VLOOKUP($AH151,CODES!$A:$B,2,FALSE),"NO CODE"))</f>
        <v/>
      </c>
      <c r="AJ151" s="19">
        <f>IF(OR($AI151="",$AI151="NO CODE"),"",IF(COUNTIFS(RATES!$A:$A,$AI151,RATES!$B:$B,"&lt;="&amp;MonthStart,RATES!$C:$C,"&gt;="&amp;MonthEnd)&lt;&gt;1,"NO RATE",IF($AD151="OFF",SUMIFS(RATES!$F:$F,RATES!$A:$A,$AI151,RATES!$B:$B,"&lt;="&amp;MonthStart,RATES!$C:$C,"&gt;="&amp;MonthEnd),SUMIFS(RATES!$E:$E,RATES!$A:$A,$AI151,RATES!$B:$B,"&lt;="&amp;MonthStart,RATES!$C:$C,"&gt;="&amp;MonthEnd))))</f>
        <v/>
      </c>
      <c r="AK151" s="2">
        <f>IF(OR(NOT(ISNUMBER($AJ151)),N($AA151)=0),"",IF(ABS(N($Z151)/100-$AJ151)&gt;0.0000001,"DIFFERS",""))</f>
        <v/>
      </c>
    </row>
    <row r="152">
      <c r="AD152" s="2">
        <f>IF($L152="","",IF(ISNUMBER(SEARCH("OFF ROAD",$H152)),"OFF",IF(ISNUMBER(SEARCH("ON ROAD",$H152)),"ON","")))</f>
        <v/>
      </c>
      <c r="AE152" s="2">
        <f>IF($AD152="ON",""&amp;$L152,"")</f>
        <v/>
      </c>
      <c r="AF152" s="2">
        <f>IF($L152="","",IF($J152&lt;&gt;"","Y",""))</f>
        <v/>
      </c>
      <c r="AG152" s="2">
        <f>IF($L152="","",IFERROR(TRIM(MID($H152,4,SEARCH(" CO ",$H152)-4)),""&amp;$S152))</f>
        <v/>
      </c>
      <c r="AH152" s="2">
        <f>IF($AG152="","",IF($AG152="FULTON",IF(ISNUMBER(SEARCH("COLLEGE PARK",$H152)),"FULTON (COLLEGE PARK)",IF(ISNUMBER(SEARCH("HAPEVILLE",$H152)),"FULTON (HAPEVILLE)",IF(ISNUMBER(SEARCH("EAST POINT",$H152)),"FULTON (EAST POINT)",IF(ISNUMBER(SEARCH("ATLANTA",$H152)),"FULTON (ATL LIMITS)","FULTON")))),IF($AG152="DEKALB",IF(ISNUMBER(SEARCH("ATLANTA",$H152)),"DEKALB (ATL LIMITS)","DEKALB"),IF(AND($AG152="CLAYTON",ISNUMBER(SEARCH("COLLEGE PARK",$H152))),"CLAYTON (COLLEGE PARK)",$AG152))))</f>
        <v/>
      </c>
      <c r="AI152" s="2">
        <f>IF(OR($AH152="",$AD152=""),"",IFERROR(VLOOKUP($AH152,CODES!$A:$B,2,FALSE),"NO CODE"))</f>
        <v/>
      </c>
      <c r="AJ152" s="19">
        <f>IF(OR($AI152="",$AI152="NO CODE"),"",IF(COUNTIFS(RATES!$A:$A,$AI152,RATES!$B:$B,"&lt;="&amp;MonthStart,RATES!$C:$C,"&gt;="&amp;MonthEnd)&lt;&gt;1,"NO RATE",IF($AD152="OFF",SUMIFS(RATES!$F:$F,RATES!$A:$A,$AI152,RATES!$B:$B,"&lt;="&amp;MonthStart,RATES!$C:$C,"&gt;="&amp;MonthEnd),SUMIFS(RATES!$E:$E,RATES!$A:$A,$AI152,RATES!$B:$B,"&lt;="&amp;MonthStart,RATES!$C:$C,"&gt;="&amp;MonthEnd))))</f>
        <v/>
      </c>
      <c r="AK152" s="2">
        <f>IF(OR(NOT(ISNUMBER($AJ152)),N($AA152)=0),"",IF(ABS(N($Z152)/100-$AJ152)&gt;0.0000001,"DIFFERS",""))</f>
        <v/>
      </c>
    </row>
    <row r="153">
      <c r="AD153" s="2">
        <f>IF($L153="","",IF(ISNUMBER(SEARCH("OFF ROAD",$H153)),"OFF",IF(ISNUMBER(SEARCH("ON ROAD",$H153)),"ON","")))</f>
        <v/>
      </c>
      <c r="AE153" s="2">
        <f>IF($AD153="ON",""&amp;$L153,"")</f>
        <v/>
      </c>
      <c r="AF153" s="2">
        <f>IF($L153="","",IF($J153&lt;&gt;"","Y",""))</f>
        <v/>
      </c>
      <c r="AG153" s="2">
        <f>IF($L153="","",IFERROR(TRIM(MID($H153,4,SEARCH(" CO ",$H153)-4)),""&amp;$S153))</f>
        <v/>
      </c>
      <c r="AH153" s="2">
        <f>IF($AG153="","",IF($AG153="FULTON",IF(ISNUMBER(SEARCH("COLLEGE PARK",$H153)),"FULTON (COLLEGE PARK)",IF(ISNUMBER(SEARCH("HAPEVILLE",$H153)),"FULTON (HAPEVILLE)",IF(ISNUMBER(SEARCH("EAST POINT",$H153)),"FULTON (EAST POINT)",IF(ISNUMBER(SEARCH("ATLANTA",$H153)),"FULTON (ATL LIMITS)","FULTON")))),IF($AG153="DEKALB",IF(ISNUMBER(SEARCH("ATLANTA",$H153)),"DEKALB (ATL LIMITS)","DEKALB"),IF(AND($AG153="CLAYTON",ISNUMBER(SEARCH("COLLEGE PARK",$H153))),"CLAYTON (COLLEGE PARK)",$AG153))))</f>
        <v/>
      </c>
      <c r="AI153" s="2">
        <f>IF(OR($AH153="",$AD153=""),"",IFERROR(VLOOKUP($AH153,CODES!$A:$B,2,FALSE),"NO CODE"))</f>
        <v/>
      </c>
      <c r="AJ153" s="19">
        <f>IF(OR($AI153="",$AI153="NO CODE"),"",IF(COUNTIFS(RATES!$A:$A,$AI153,RATES!$B:$B,"&lt;="&amp;MonthStart,RATES!$C:$C,"&gt;="&amp;MonthEnd)&lt;&gt;1,"NO RATE",IF($AD153="OFF",SUMIFS(RATES!$F:$F,RATES!$A:$A,$AI153,RATES!$B:$B,"&lt;="&amp;MonthStart,RATES!$C:$C,"&gt;="&amp;MonthEnd),SUMIFS(RATES!$E:$E,RATES!$A:$A,$AI153,RATES!$B:$B,"&lt;="&amp;MonthStart,RATES!$C:$C,"&gt;="&amp;MonthEnd))))</f>
        <v/>
      </c>
      <c r="AK153" s="2">
        <f>IF(OR(NOT(ISNUMBER($AJ153)),N($AA153)=0),"",IF(ABS(N($Z153)/100-$AJ153)&gt;0.0000001,"DIFFERS",""))</f>
        <v/>
      </c>
    </row>
    <row r="154">
      <c r="AD154" s="2">
        <f>IF($L154="","",IF(ISNUMBER(SEARCH("OFF ROAD",$H154)),"OFF",IF(ISNUMBER(SEARCH("ON ROAD",$H154)),"ON","")))</f>
        <v/>
      </c>
      <c r="AE154" s="2">
        <f>IF($AD154="ON",""&amp;$L154,"")</f>
        <v/>
      </c>
      <c r="AF154" s="2">
        <f>IF($L154="","",IF($J154&lt;&gt;"","Y",""))</f>
        <v/>
      </c>
      <c r="AG154" s="2">
        <f>IF($L154="","",IFERROR(TRIM(MID($H154,4,SEARCH(" CO ",$H154)-4)),""&amp;$S154))</f>
        <v/>
      </c>
      <c r="AH154" s="2">
        <f>IF($AG154="","",IF($AG154="FULTON",IF(ISNUMBER(SEARCH("COLLEGE PARK",$H154)),"FULTON (COLLEGE PARK)",IF(ISNUMBER(SEARCH("HAPEVILLE",$H154)),"FULTON (HAPEVILLE)",IF(ISNUMBER(SEARCH("EAST POINT",$H154)),"FULTON (EAST POINT)",IF(ISNUMBER(SEARCH("ATLANTA",$H154)),"FULTON (ATL LIMITS)","FULTON")))),IF($AG154="DEKALB",IF(ISNUMBER(SEARCH("ATLANTA",$H154)),"DEKALB (ATL LIMITS)","DEKALB"),IF(AND($AG154="CLAYTON",ISNUMBER(SEARCH("COLLEGE PARK",$H154))),"CLAYTON (COLLEGE PARK)",$AG154))))</f>
        <v/>
      </c>
      <c r="AI154" s="2">
        <f>IF(OR($AH154="",$AD154=""),"",IFERROR(VLOOKUP($AH154,CODES!$A:$B,2,FALSE),"NO CODE"))</f>
        <v/>
      </c>
      <c r="AJ154" s="19">
        <f>IF(OR($AI154="",$AI154="NO CODE"),"",IF(COUNTIFS(RATES!$A:$A,$AI154,RATES!$B:$B,"&lt;="&amp;MonthStart,RATES!$C:$C,"&gt;="&amp;MonthEnd)&lt;&gt;1,"NO RATE",IF($AD154="OFF",SUMIFS(RATES!$F:$F,RATES!$A:$A,$AI154,RATES!$B:$B,"&lt;="&amp;MonthStart,RATES!$C:$C,"&gt;="&amp;MonthEnd),SUMIFS(RATES!$E:$E,RATES!$A:$A,$AI154,RATES!$B:$B,"&lt;="&amp;MonthStart,RATES!$C:$C,"&gt;="&amp;MonthEnd))))</f>
        <v/>
      </c>
      <c r="AK154" s="2">
        <f>IF(OR(NOT(ISNUMBER($AJ154)),N($AA154)=0),"",IF(ABS(N($Z154)/100-$AJ154)&gt;0.0000001,"DIFFERS",""))</f>
        <v/>
      </c>
    </row>
    <row r="155">
      <c r="AD155" s="2">
        <f>IF($L155="","",IF(ISNUMBER(SEARCH("OFF ROAD",$H155)),"OFF",IF(ISNUMBER(SEARCH("ON ROAD",$H155)),"ON","")))</f>
        <v/>
      </c>
      <c r="AE155" s="2">
        <f>IF($AD155="ON",""&amp;$L155,"")</f>
        <v/>
      </c>
      <c r="AF155" s="2">
        <f>IF($L155="","",IF($J155&lt;&gt;"","Y",""))</f>
        <v/>
      </c>
      <c r="AG155" s="2">
        <f>IF($L155="","",IFERROR(TRIM(MID($H155,4,SEARCH(" CO ",$H155)-4)),""&amp;$S155))</f>
        <v/>
      </c>
      <c r="AH155" s="2">
        <f>IF($AG155="","",IF($AG155="FULTON",IF(ISNUMBER(SEARCH("COLLEGE PARK",$H155)),"FULTON (COLLEGE PARK)",IF(ISNUMBER(SEARCH("HAPEVILLE",$H155)),"FULTON (HAPEVILLE)",IF(ISNUMBER(SEARCH("EAST POINT",$H155)),"FULTON (EAST POINT)",IF(ISNUMBER(SEARCH("ATLANTA",$H155)),"FULTON (ATL LIMITS)","FULTON")))),IF($AG155="DEKALB",IF(ISNUMBER(SEARCH("ATLANTA",$H155)),"DEKALB (ATL LIMITS)","DEKALB"),IF(AND($AG155="CLAYTON",ISNUMBER(SEARCH("COLLEGE PARK",$H155))),"CLAYTON (COLLEGE PARK)",$AG155))))</f>
        <v/>
      </c>
      <c r="AI155" s="2">
        <f>IF(OR($AH155="",$AD155=""),"",IFERROR(VLOOKUP($AH155,CODES!$A:$B,2,FALSE),"NO CODE"))</f>
        <v/>
      </c>
      <c r="AJ155" s="19">
        <f>IF(OR($AI155="",$AI155="NO CODE"),"",IF(COUNTIFS(RATES!$A:$A,$AI155,RATES!$B:$B,"&lt;="&amp;MonthStart,RATES!$C:$C,"&gt;="&amp;MonthEnd)&lt;&gt;1,"NO RATE",IF($AD155="OFF",SUMIFS(RATES!$F:$F,RATES!$A:$A,$AI155,RATES!$B:$B,"&lt;="&amp;MonthStart,RATES!$C:$C,"&gt;="&amp;MonthEnd),SUMIFS(RATES!$E:$E,RATES!$A:$A,$AI155,RATES!$B:$B,"&lt;="&amp;MonthStart,RATES!$C:$C,"&gt;="&amp;MonthEnd))))</f>
        <v/>
      </c>
      <c r="AK155" s="2">
        <f>IF(OR(NOT(ISNUMBER($AJ155)),N($AA155)=0),"",IF(ABS(N($Z155)/100-$AJ155)&gt;0.0000001,"DIFFERS",""))</f>
        <v/>
      </c>
    </row>
    <row r="156">
      <c r="AD156" s="2">
        <f>IF($L156="","",IF(ISNUMBER(SEARCH("OFF ROAD",$H156)),"OFF",IF(ISNUMBER(SEARCH("ON ROAD",$H156)),"ON","")))</f>
        <v/>
      </c>
      <c r="AE156" s="2">
        <f>IF($AD156="ON",""&amp;$L156,"")</f>
        <v/>
      </c>
      <c r="AF156" s="2">
        <f>IF($L156="","",IF($J156&lt;&gt;"","Y",""))</f>
        <v/>
      </c>
      <c r="AG156" s="2">
        <f>IF($L156="","",IFERROR(TRIM(MID($H156,4,SEARCH(" CO ",$H156)-4)),""&amp;$S156))</f>
        <v/>
      </c>
      <c r="AH156" s="2">
        <f>IF($AG156="","",IF($AG156="FULTON",IF(ISNUMBER(SEARCH("COLLEGE PARK",$H156)),"FULTON (COLLEGE PARK)",IF(ISNUMBER(SEARCH("HAPEVILLE",$H156)),"FULTON (HAPEVILLE)",IF(ISNUMBER(SEARCH("EAST POINT",$H156)),"FULTON (EAST POINT)",IF(ISNUMBER(SEARCH("ATLANTA",$H156)),"FULTON (ATL LIMITS)","FULTON")))),IF($AG156="DEKALB",IF(ISNUMBER(SEARCH("ATLANTA",$H156)),"DEKALB (ATL LIMITS)","DEKALB"),IF(AND($AG156="CLAYTON",ISNUMBER(SEARCH("COLLEGE PARK",$H156))),"CLAYTON (COLLEGE PARK)",$AG156))))</f>
        <v/>
      </c>
      <c r="AI156" s="2">
        <f>IF(OR($AH156="",$AD156=""),"",IFERROR(VLOOKUP($AH156,CODES!$A:$B,2,FALSE),"NO CODE"))</f>
        <v/>
      </c>
      <c r="AJ156" s="19">
        <f>IF(OR($AI156="",$AI156="NO CODE"),"",IF(COUNTIFS(RATES!$A:$A,$AI156,RATES!$B:$B,"&lt;="&amp;MonthStart,RATES!$C:$C,"&gt;="&amp;MonthEnd)&lt;&gt;1,"NO RATE",IF($AD156="OFF",SUMIFS(RATES!$F:$F,RATES!$A:$A,$AI156,RATES!$B:$B,"&lt;="&amp;MonthStart,RATES!$C:$C,"&gt;="&amp;MonthEnd),SUMIFS(RATES!$E:$E,RATES!$A:$A,$AI156,RATES!$B:$B,"&lt;="&amp;MonthStart,RATES!$C:$C,"&gt;="&amp;MonthEnd))))</f>
        <v/>
      </c>
      <c r="AK156" s="2">
        <f>IF(OR(NOT(ISNUMBER($AJ156)),N($AA156)=0),"",IF(ABS(N($Z156)/100-$AJ156)&gt;0.0000001,"DIFFERS",""))</f>
        <v/>
      </c>
    </row>
    <row r="157">
      <c r="AD157" s="2">
        <f>IF($L157="","",IF(ISNUMBER(SEARCH("OFF ROAD",$H157)),"OFF",IF(ISNUMBER(SEARCH("ON ROAD",$H157)),"ON","")))</f>
        <v/>
      </c>
      <c r="AE157" s="2">
        <f>IF($AD157="ON",""&amp;$L157,"")</f>
        <v/>
      </c>
      <c r="AF157" s="2">
        <f>IF($L157="","",IF($J157&lt;&gt;"","Y",""))</f>
        <v/>
      </c>
      <c r="AG157" s="2">
        <f>IF($L157="","",IFERROR(TRIM(MID($H157,4,SEARCH(" CO ",$H157)-4)),""&amp;$S157))</f>
        <v/>
      </c>
      <c r="AH157" s="2">
        <f>IF($AG157="","",IF($AG157="FULTON",IF(ISNUMBER(SEARCH("COLLEGE PARK",$H157)),"FULTON (COLLEGE PARK)",IF(ISNUMBER(SEARCH("HAPEVILLE",$H157)),"FULTON (HAPEVILLE)",IF(ISNUMBER(SEARCH("EAST POINT",$H157)),"FULTON (EAST POINT)",IF(ISNUMBER(SEARCH("ATLANTA",$H157)),"FULTON (ATL LIMITS)","FULTON")))),IF($AG157="DEKALB",IF(ISNUMBER(SEARCH("ATLANTA",$H157)),"DEKALB (ATL LIMITS)","DEKALB"),IF(AND($AG157="CLAYTON",ISNUMBER(SEARCH("COLLEGE PARK",$H157))),"CLAYTON (COLLEGE PARK)",$AG157))))</f>
        <v/>
      </c>
      <c r="AI157" s="2">
        <f>IF(OR($AH157="",$AD157=""),"",IFERROR(VLOOKUP($AH157,CODES!$A:$B,2,FALSE),"NO CODE"))</f>
        <v/>
      </c>
      <c r="AJ157" s="19">
        <f>IF(OR($AI157="",$AI157="NO CODE"),"",IF(COUNTIFS(RATES!$A:$A,$AI157,RATES!$B:$B,"&lt;="&amp;MonthStart,RATES!$C:$C,"&gt;="&amp;MonthEnd)&lt;&gt;1,"NO RATE",IF($AD157="OFF",SUMIFS(RATES!$F:$F,RATES!$A:$A,$AI157,RATES!$B:$B,"&lt;="&amp;MonthStart,RATES!$C:$C,"&gt;="&amp;MonthEnd),SUMIFS(RATES!$E:$E,RATES!$A:$A,$AI157,RATES!$B:$B,"&lt;="&amp;MonthStart,RATES!$C:$C,"&gt;="&amp;MonthEnd))))</f>
        <v/>
      </c>
      <c r="AK157" s="2">
        <f>IF(OR(NOT(ISNUMBER($AJ157)),N($AA157)=0),"",IF(ABS(N($Z157)/100-$AJ157)&gt;0.0000001,"DIFFERS",""))</f>
        <v/>
      </c>
    </row>
    <row r="158">
      <c r="AD158" s="2">
        <f>IF($L158="","",IF(ISNUMBER(SEARCH("OFF ROAD",$H158)),"OFF",IF(ISNUMBER(SEARCH("ON ROAD",$H158)),"ON","")))</f>
        <v/>
      </c>
      <c r="AE158" s="2">
        <f>IF($AD158="ON",""&amp;$L158,"")</f>
        <v/>
      </c>
      <c r="AF158" s="2">
        <f>IF($L158="","",IF($J158&lt;&gt;"","Y",""))</f>
        <v/>
      </c>
      <c r="AG158" s="2">
        <f>IF($L158="","",IFERROR(TRIM(MID($H158,4,SEARCH(" CO ",$H158)-4)),""&amp;$S158))</f>
        <v/>
      </c>
      <c r="AH158" s="2">
        <f>IF($AG158="","",IF($AG158="FULTON",IF(ISNUMBER(SEARCH("COLLEGE PARK",$H158)),"FULTON (COLLEGE PARK)",IF(ISNUMBER(SEARCH("HAPEVILLE",$H158)),"FULTON (HAPEVILLE)",IF(ISNUMBER(SEARCH("EAST POINT",$H158)),"FULTON (EAST POINT)",IF(ISNUMBER(SEARCH("ATLANTA",$H158)),"FULTON (ATL LIMITS)","FULTON")))),IF($AG158="DEKALB",IF(ISNUMBER(SEARCH("ATLANTA",$H158)),"DEKALB (ATL LIMITS)","DEKALB"),IF(AND($AG158="CLAYTON",ISNUMBER(SEARCH("COLLEGE PARK",$H158))),"CLAYTON (COLLEGE PARK)",$AG158))))</f>
        <v/>
      </c>
      <c r="AI158" s="2">
        <f>IF(OR($AH158="",$AD158=""),"",IFERROR(VLOOKUP($AH158,CODES!$A:$B,2,FALSE),"NO CODE"))</f>
        <v/>
      </c>
      <c r="AJ158" s="19">
        <f>IF(OR($AI158="",$AI158="NO CODE"),"",IF(COUNTIFS(RATES!$A:$A,$AI158,RATES!$B:$B,"&lt;="&amp;MonthStart,RATES!$C:$C,"&gt;="&amp;MonthEnd)&lt;&gt;1,"NO RATE",IF($AD158="OFF",SUMIFS(RATES!$F:$F,RATES!$A:$A,$AI158,RATES!$B:$B,"&lt;="&amp;MonthStart,RATES!$C:$C,"&gt;="&amp;MonthEnd),SUMIFS(RATES!$E:$E,RATES!$A:$A,$AI158,RATES!$B:$B,"&lt;="&amp;MonthStart,RATES!$C:$C,"&gt;="&amp;MonthEnd))))</f>
        <v/>
      </c>
      <c r="AK158" s="2">
        <f>IF(OR(NOT(ISNUMBER($AJ158)),N($AA158)=0),"",IF(ABS(N($Z158)/100-$AJ158)&gt;0.0000001,"DIFFERS",""))</f>
        <v/>
      </c>
    </row>
    <row r="159">
      <c r="AD159" s="2">
        <f>IF($L159="","",IF(ISNUMBER(SEARCH("OFF ROAD",$H159)),"OFF",IF(ISNUMBER(SEARCH("ON ROAD",$H159)),"ON","")))</f>
        <v/>
      </c>
      <c r="AE159" s="2">
        <f>IF($AD159="ON",""&amp;$L159,"")</f>
        <v/>
      </c>
      <c r="AF159" s="2">
        <f>IF($L159="","",IF($J159&lt;&gt;"","Y",""))</f>
        <v/>
      </c>
      <c r="AG159" s="2">
        <f>IF($L159="","",IFERROR(TRIM(MID($H159,4,SEARCH(" CO ",$H159)-4)),""&amp;$S159))</f>
        <v/>
      </c>
      <c r="AH159" s="2">
        <f>IF($AG159="","",IF($AG159="FULTON",IF(ISNUMBER(SEARCH("COLLEGE PARK",$H159)),"FULTON (COLLEGE PARK)",IF(ISNUMBER(SEARCH("HAPEVILLE",$H159)),"FULTON (HAPEVILLE)",IF(ISNUMBER(SEARCH("EAST POINT",$H159)),"FULTON (EAST POINT)",IF(ISNUMBER(SEARCH("ATLANTA",$H159)),"FULTON (ATL LIMITS)","FULTON")))),IF($AG159="DEKALB",IF(ISNUMBER(SEARCH("ATLANTA",$H159)),"DEKALB (ATL LIMITS)","DEKALB"),IF(AND($AG159="CLAYTON",ISNUMBER(SEARCH("COLLEGE PARK",$H159))),"CLAYTON (COLLEGE PARK)",$AG159))))</f>
        <v/>
      </c>
      <c r="AI159" s="2">
        <f>IF(OR($AH159="",$AD159=""),"",IFERROR(VLOOKUP($AH159,CODES!$A:$B,2,FALSE),"NO CODE"))</f>
        <v/>
      </c>
      <c r="AJ159" s="19">
        <f>IF(OR($AI159="",$AI159="NO CODE"),"",IF(COUNTIFS(RATES!$A:$A,$AI159,RATES!$B:$B,"&lt;="&amp;MonthStart,RATES!$C:$C,"&gt;="&amp;MonthEnd)&lt;&gt;1,"NO RATE",IF($AD159="OFF",SUMIFS(RATES!$F:$F,RATES!$A:$A,$AI159,RATES!$B:$B,"&lt;="&amp;MonthStart,RATES!$C:$C,"&gt;="&amp;MonthEnd),SUMIFS(RATES!$E:$E,RATES!$A:$A,$AI159,RATES!$B:$B,"&lt;="&amp;MonthStart,RATES!$C:$C,"&gt;="&amp;MonthEnd))))</f>
        <v/>
      </c>
      <c r="AK159" s="2">
        <f>IF(OR(NOT(ISNUMBER($AJ159)),N($AA159)=0),"",IF(ABS(N($Z159)/100-$AJ159)&gt;0.0000001,"DIFFERS",""))</f>
        <v/>
      </c>
    </row>
    <row r="160">
      <c r="AD160" s="2">
        <f>IF($L160="","",IF(ISNUMBER(SEARCH("OFF ROAD",$H160)),"OFF",IF(ISNUMBER(SEARCH("ON ROAD",$H160)),"ON","")))</f>
        <v/>
      </c>
      <c r="AE160" s="2">
        <f>IF($AD160="ON",""&amp;$L160,"")</f>
        <v/>
      </c>
      <c r="AF160" s="2">
        <f>IF($L160="","",IF($J160&lt;&gt;"","Y",""))</f>
        <v/>
      </c>
      <c r="AG160" s="2">
        <f>IF($L160="","",IFERROR(TRIM(MID($H160,4,SEARCH(" CO ",$H160)-4)),""&amp;$S160))</f>
        <v/>
      </c>
      <c r="AH160" s="2">
        <f>IF($AG160="","",IF($AG160="FULTON",IF(ISNUMBER(SEARCH("COLLEGE PARK",$H160)),"FULTON (COLLEGE PARK)",IF(ISNUMBER(SEARCH("HAPEVILLE",$H160)),"FULTON (HAPEVILLE)",IF(ISNUMBER(SEARCH("EAST POINT",$H160)),"FULTON (EAST POINT)",IF(ISNUMBER(SEARCH("ATLANTA",$H160)),"FULTON (ATL LIMITS)","FULTON")))),IF($AG160="DEKALB",IF(ISNUMBER(SEARCH("ATLANTA",$H160)),"DEKALB (ATL LIMITS)","DEKALB"),IF(AND($AG160="CLAYTON",ISNUMBER(SEARCH("COLLEGE PARK",$H160))),"CLAYTON (COLLEGE PARK)",$AG160))))</f>
        <v/>
      </c>
      <c r="AI160" s="2">
        <f>IF(OR($AH160="",$AD160=""),"",IFERROR(VLOOKUP($AH160,CODES!$A:$B,2,FALSE),"NO CODE"))</f>
        <v/>
      </c>
      <c r="AJ160" s="19">
        <f>IF(OR($AI160="",$AI160="NO CODE"),"",IF(COUNTIFS(RATES!$A:$A,$AI160,RATES!$B:$B,"&lt;="&amp;MonthStart,RATES!$C:$C,"&gt;="&amp;MonthEnd)&lt;&gt;1,"NO RATE",IF($AD160="OFF",SUMIFS(RATES!$F:$F,RATES!$A:$A,$AI160,RATES!$B:$B,"&lt;="&amp;MonthStart,RATES!$C:$C,"&gt;="&amp;MonthEnd),SUMIFS(RATES!$E:$E,RATES!$A:$A,$AI160,RATES!$B:$B,"&lt;="&amp;MonthStart,RATES!$C:$C,"&gt;="&amp;MonthEnd))))</f>
        <v/>
      </c>
      <c r="AK160" s="2">
        <f>IF(OR(NOT(ISNUMBER($AJ160)),N($AA160)=0),"",IF(ABS(N($Z160)/100-$AJ160)&gt;0.0000001,"DIFFERS",""))</f>
        <v/>
      </c>
    </row>
    <row r="161">
      <c r="AD161" s="2">
        <f>IF($L161="","",IF(ISNUMBER(SEARCH("OFF ROAD",$H161)),"OFF",IF(ISNUMBER(SEARCH("ON ROAD",$H161)),"ON","")))</f>
        <v/>
      </c>
      <c r="AE161" s="2">
        <f>IF($AD161="ON",""&amp;$L161,"")</f>
        <v/>
      </c>
      <c r="AF161" s="2">
        <f>IF($L161="","",IF($J161&lt;&gt;"","Y",""))</f>
        <v/>
      </c>
      <c r="AG161" s="2">
        <f>IF($L161="","",IFERROR(TRIM(MID($H161,4,SEARCH(" CO ",$H161)-4)),""&amp;$S161))</f>
        <v/>
      </c>
      <c r="AH161" s="2">
        <f>IF($AG161="","",IF($AG161="FULTON",IF(ISNUMBER(SEARCH("COLLEGE PARK",$H161)),"FULTON (COLLEGE PARK)",IF(ISNUMBER(SEARCH("HAPEVILLE",$H161)),"FULTON (HAPEVILLE)",IF(ISNUMBER(SEARCH("EAST POINT",$H161)),"FULTON (EAST POINT)",IF(ISNUMBER(SEARCH("ATLANTA",$H161)),"FULTON (ATL LIMITS)","FULTON")))),IF($AG161="DEKALB",IF(ISNUMBER(SEARCH("ATLANTA",$H161)),"DEKALB (ATL LIMITS)","DEKALB"),IF(AND($AG161="CLAYTON",ISNUMBER(SEARCH("COLLEGE PARK",$H161))),"CLAYTON (COLLEGE PARK)",$AG161))))</f>
        <v/>
      </c>
      <c r="AI161" s="2">
        <f>IF(OR($AH161="",$AD161=""),"",IFERROR(VLOOKUP($AH161,CODES!$A:$B,2,FALSE),"NO CODE"))</f>
        <v/>
      </c>
      <c r="AJ161" s="19">
        <f>IF(OR($AI161="",$AI161="NO CODE"),"",IF(COUNTIFS(RATES!$A:$A,$AI161,RATES!$B:$B,"&lt;="&amp;MonthStart,RATES!$C:$C,"&gt;="&amp;MonthEnd)&lt;&gt;1,"NO RATE",IF($AD161="OFF",SUMIFS(RATES!$F:$F,RATES!$A:$A,$AI161,RATES!$B:$B,"&lt;="&amp;MonthStart,RATES!$C:$C,"&gt;="&amp;MonthEnd),SUMIFS(RATES!$E:$E,RATES!$A:$A,$AI161,RATES!$B:$B,"&lt;="&amp;MonthStart,RATES!$C:$C,"&gt;="&amp;MonthEnd))))</f>
        <v/>
      </c>
      <c r="AK161" s="2">
        <f>IF(OR(NOT(ISNUMBER($AJ161)),N($AA161)=0),"",IF(ABS(N($Z161)/100-$AJ161)&gt;0.0000001,"DIFFERS",""))</f>
        <v/>
      </c>
    </row>
    <row r="162">
      <c r="AD162" s="2">
        <f>IF($L162="","",IF(ISNUMBER(SEARCH("OFF ROAD",$H162)),"OFF",IF(ISNUMBER(SEARCH("ON ROAD",$H162)),"ON","")))</f>
        <v/>
      </c>
      <c r="AE162" s="2">
        <f>IF($AD162="ON",""&amp;$L162,"")</f>
        <v/>
      </c>
      <c r="AF162" s="2">
        <f>IF($L162="","",IF($J162&lt;&gt;"","Y",""))</f>
        <v/>
      </c>
      <c r="AG162" s="2">
        <f>IF($L162="","",IFERROR(TRIM(MID($H162,4,SEARCH(" CO ",$H162)-4)),""&amp;$S162))</f>
        <v/>
      </c>
      <c r="AH162" s="2">
        <f>IF($AG162="","",IF($AG162="FULTON",IF(ISNUMBER(SEARCH("COLLEGE PARK",$H162)),"FULTON (COLLEGE PARK)",IF(ISNUMBER(SEARCH("HAPEVILLE",$H162)),"FULTON (HAPEVILLE)",IF(ISNUMBER(SEARCH("EAST POINT",$H162)),"FULTON (EAST POINT)",IF(ISNUMBER(SEARCH("ATLANTA",$H162)),"FULTON (ATL LIMITS)","FULTON")))),IF($AG162="DEKALB",IF(ISNUMBER(SEARCH("ATLANTA",$H162)),"DEKALB (ATL LIMITS)","DEKALB"),IF(AND($AG162="CLAYTON",ISNUMBER(SEARCH("COLLEGE PARK",$H162))),"CLAYTON (COLLEGE PARK)",$AG162))))</f>
        <v/>
      </c>
      <c r="AI162" s="2">
        <f>IF(OR($AH162="",$AD162=""),"",IFERROR(VLOOKUP($AH162,CODES!$A:$B,2,FALSE),"NO CODE"))</f>
        <v/>
      </c>
      <c r="AJ162" s="19">
        <f>IF(OR($AI162="",$AI162="NO CODE"),"",IF(COUNTIFS(RATES!$A:$A,$AI162,RATES!$B:$B,"&lt;="&amp;MonthStart,RATES!$C:$C,"&gt;="&amp;MonthEnd)&lt;&gt;1,"NO RATE",IF($AD162="OFF",SUMIFS(RATES!$F:$F,RATES!$A:$A,$AI162,RATES!$B:$B,"&lt;="&amp;MonthStart,RATES!$C:$C,"&gt;="&amp;MonthEnd),SUMIFS(RATES!$E:$E,RATES!$A:$A,$AI162,RATES!$B:$B,"&lt;="&amp;MonthStart,RATES!$C:$C,"&gt;="&amp;MonthEnd))))</f>
        <v/>
      </c>
      <c r="AK162" s="2">
        <f>IF(OR(NOT(ISNUMBER($AJ162)),N($AA162)=0),"",IF(ABS(N($Z162)/100-$AJ162)&gt;0.0000001,"DIFFERS",""))</f>
        <v/>
      </c>
    </row>
    <row r="163">
      <c r="AD163" s="2">
        <f>IF($L163="","",IF(ISNUMBER(SEARCH("OFF ROAD",$H163)),"OFF",IF(ISNUMBER(SEARCH("ON ROAD",$H163)),"ON","")))</f>
        <v/>
      </c>
      <c r="AE163" s="2">
        <f>IF($AD163="ON",""&amp;$L163,"")</f>
        <v/>
      </c>
      <c r="AF163" s="2">
        <f>IF($L163="","",IF($J163&lt;&gt;"","Y",""))</f>
        <v/>
      </c>
      <c r="AG163" s="2">
        <f>IF($L163="","",IFERROR(TRIM(MID($H163,4,SEARCH(" CO ",$H163)-4)),""&amp;$S163))</f>
        <v/>
      </c>
      <c r="AH163" s="2">
        <f>IF($AG163="","",IF($AG163="FULTON",IF(ISNUMBER(SEARCH("COLLEGE PARK",$H163)),"FULTON (COLLEGE PARK)",IF(ISNUMBER(SEARCH("HAPEVILLE",$H163)),"FULTON (HAPEVILLE)",IF(ISNUMBER(SEARCH("EAST POINT",$H163)),"FULTON (EAST POINT)",IF(ISNUMBER(SEARCH("ATLANTA",$H163)),"FULTON (ATL LIMITS)","FULTON")))),IF($AG163="DEKALB",IF(ISNUMBER(SEARCH("ATLANTA",$H163)),"DEKALB (ATL LIMITS)","DEKALB"),IF(AND($AG163="CLAYTON",ISNUMBER(SEARCH("COLLEGE PARK",$H163))),"CLAYTON (COLLEGE PARK)",$AG163))))</f>
        <v/>
      </c>
      <c r="AI163" s="2">
        <f>IF(OR($AH163="",$AD163=""),"",IFERROR(VLOOKUP($AH163,CODES!$A:$B,2,FALSE),"NO CODE"))</f>
        <v/>
      </c>
      <c r="AJ163" s="19">
        <f>IF(OR($AI163="",$AI163="NO CODE"),"",IF(COUNTIFS(RATES!$A:$A,$AI163,RATES!$B:$B,"&lt;="&amp;MonthStart,RATES!$C:$C,"&gt;="&amp;MonthEnd)&lt;&gt;1,"NO RATE",IF($AD163="OFF",SUMIFS(RATES!$F:$F,RATES!$A:$A,$AI163,RATES!$B:$B,"&lt;="&amp;MonthStart,RATES!$C:$C,"&gt;="&amp;MonthEnd),SUMIFS(RATES!$E:$E,RATES!$A:$A,$AI163,RATES!$B:$B,"&lt;="&amp;MonthStart,RATES!$C:$C,"&gt;="&amp;MonthEnd))))</f>
        <v/>
      </c>
      <c r="AK163" s="2">
        <f>IF(OR(NOT(ISNUMBER($AJ163)),N($AA163)=0),"",IF(ABS(N($Z163)/100-$AJ163)&gt;0.0000001,"DIFFERS",""))</f>
        <v/>
      </c>
    </row>
    <row r="164">
      <c r="AD164" s="2">
        <f>IF($L164="","",IF(ISNUMBER(SEARCH("OFF ROAD",$H164)),"OFF",IF(ISNUMBER(SEARCH("ON ROAD",$H164)),"ON","")))</f>
        <v/>
      </c>
      <c r="AE164" s="2">
        <f>IF($AD164="ON",""&amp;$L164,"")</f>
        <v/>
      </c>
      <c r="AF164" s="2">
        <f>IF($L164="","",IF($J164&lt;&gt;"","Y",""))</f>
        <v/>
      </c>
      <c r="AG164" s="2">
        <f>IF($L164="","",IFERROR(TRIM(MID($H164,4,SEARCH(" CO ",$H164)-4)),""&amp;$S164))</f>
        <v/>
      </c>
      <c r="AH164" s="2">
        <f>IF($AG164="","",IF($AG164="FULTON",IF(ISNUMBER(SEARCH("COLLEGE PARK",$H164)),"FULTON (COLLEGE PARK)",IF(ISNUMBER(SEARCH("HAPEVILLE",$H164)),"FULTON (HAPEVILLE)",IF(ISNUMBER(SEARCH("EAST POINT",$H164)),"FULTON (EAST POINT)",IF(ISNUMBER(SEARCH("ATLANTA",$H164)),"FULTON (ATL LIMITS)","FULTON")))),IF($AG164="DEKALB",IF(ISNUMBER(SEARCH("ATLANTA",$H164)),"DEKALB (ATL LIMITS)","DEKALB"),IF(AND($AG164="CLAYTON",ISNUMBER(SEARCH("COLLEGE PARK",$H164))),"CLAYTON (COLLEGE PARK)",$AG164))))</f>
        <v/>
      </c>
      <c r="AI164" s="2">
        <f>IF(OR($AH164="",$AD164=""),"",IFERROR(VLOOKUP($AH164,CODES!$A:$B,2,FALSE),"NO CODE"))</f>
        <v/>
      </c>
      <c r="AJ164" s="19">
        <f>IF(OR($AI164="",$AI164="NO CODE"),"",IF(COUNTIFS(RATES!$A:$A,$AI164,RATES!$B:$B,"&lt;="&amp;MonthStart,RATES!$C:$C,"&gt;="&amp;MonthEnd)&lt;&gt;1,"NO RATE",IF($AD164="OFF",SUMIFS(RATES!$F:$F,RATES!$A:$A,$AI164,RATES!$B:$B,"&lt;="&amp;MonthStart,RATES!$C:$C,"&gt;="&amp;MonthEnd),SUMIFS(RATES!$E:$E,RATES!$A:$A,$AI164,RATES!$B:$B,"&lt;="&amp;MonthStart,RATES!$C:$C,"&gt;="&amp;MonthEnd))))</f>
        <v/>
      </c>
      <c r="AK164" s="2">
        <f>IF(OR(NOT(ISNUMBER($AJ164)),N($AA164)=0),"",IF(ABS(N($Z164)/100-$AJ164)&gt;0.0000001,"DIFFERS",""))</f>
        <v/>
      </c>
    </row>
    <row r="165">
      <c r="AD165" s="2">
        <f>IF($L165="","",IF(ISNUMBER(SEARCH("OFF ROAD",$H165)),"OFF",IF(ISNUMBER(SEARCH("ON ROAD",$H165)),"ON","")))</f>
        <v/>
      </c>
      <c r="AE165" s="2">
        <f>IF($AD165="ON",""&amp;$L165,"")</f>
        <v/>
      </c>
      <c r="AF165" s="2">
        <f>IF($L165="","",IF($J165&lt;&gt;"","Y",""))</f>
        <v/>
      </c>
      <c r="AG165" s="2">
        <f>IF($L165="","",IFERROR(TRIM(MID($H165,4,SEARCH(" CO ",$H165)-4)),""&amp;$S165))</f>
        <v/>
      </c>
      <c r="AH165" s="2">
        <f>IF($AG165="","",IF($AG165="FULTON",IF(ISNUMBER(SEARCH("COLLEGE PARK",$H165)),"FULTON (COLLEGE PARK)",IF(ISNUMBER(SEARCH("HAPEVILLE",$H165)),"FULTON (HAPEVILLE)",IF(ISNUMBER(SEARCH("EAST POINT",$H165)),"FULTON (EAST POINT)",IF(ISNUMBER(SEARCH("ATLANTA",$H165)),"FULTON (ATL LIMITS)","FULTON")))),IF($AG165="DEKALB",IF(ISNUMBER(SEARCH("ATLANTA",$H165)),"DEKALB (ATL LIMITS)","DEKALB"),IF(AND($AG165="CLAYTON",ISNUMBER(SEARCH("COLLEGE PARK",$H165))),"CLAYTON (COLLEGE PARK)",$AG165))))</f>
        <v/>
      </c>
      <c r="AI165" s="2">
        <f>IF(OR($AH165="",$AD165=""),"",IFERROR(VLOOKUP($AH165,CODES!$A:$B,2,FALSE),"NO CODE"))</f>
        <v/>
      </c>
      <c r="AJ165" s="19">
        <f>IF(OR($AI165="",$AI165="NO CODE"),"",IF(COUNTIFS(RATES!$A:$A,$AI165,RATES!$B:$B,"&lt;="&amp;MonthStart,RATES!$C:$C,"&gt;="&amp;MonthEnd)&lt;&gt;1,"NO RATE",IF($AD165="OFF",SUMIFS(RATES!$F:$F,RATES!$A:$A,$AI165,RATES!$B:$B,"&lt;="&amp;MonthStart,RATES!$C:$C,"&gt;="&amp;MonthEnd),SUMIFS(RATES!$E:$E,RATES!$A:$A,$AI165,RATES!$B:$B,"&lt;="&amp;MonthStart,RATES!$C:$C,"&gt;="&amp;MonthEnd))))</f>
        <v/>
      </c>
      <c r="AK165" s="2">
        <f>IF(OR(NOT(ISNUMBER($AJ165)),N($AA165)=0),"",IF(ABS(N($Z165)/100-$AJ165)&gt;0.0000001,"DIFFERS",""))</f>
        <v/>
      </c>
    </row>
    <row r="166">
      <c r="AD166" s="2">
        <f>IF($L166="","",IF(ISNUMBER(SEARCH("OFF ROAD",$H166)),"OFF",IF(ISNUMBER(SEARCH("ON ROAD",$H166)),"ON","")))</f>
        <v/>
      </c>
      <c r="AE166" s="2">
        <f>IF($AD166="ON",""&amp;$L166,"")</f>
        <v/>
      </c>
      <c r="AF166" s="2">
        <f>IF($L166="","",IF($J166&lt;&gt;"","Y",""))</f>
        <v/>
      </c>
      <c r="AG166" s="2">
        <f>IF($L166="","",IFERROR(TRIM(MID($H166,4,SEARCH(" CO ",$H166)-4)),""&amp;$S166))</f>
        <v/>
      </c>
      <c r="AH166" s="2">
        <f>IF($AG166="","",IF($AG166="FULTON",IF(ISNUMBER(SEARCH("COLLEGE PARK",$H166)),"FULTON (COLLEGE PARK)",IF(ISNUMBER(SEARCH("HAPEVILLE",$H166)),"FULTON (HAPEVILLE)",IF(ISNUMBER(SEARCH("EAST POINT",$H166)),"FULTON (EAST POINT)",IF(ISNUMBER(SEARCH("ATLANTA",$H166)),"FULTON (ATL LIMITS)","FULTON")))),IF($AG166="DEKALB",IF(ISNUMBER(SEARCH("ATLANTA",$H166)),"DEKALB (ATL LIMITS)","DEKALB"),IF(AND($AG166="CLAYTON",ISNUMBER(SEARCH("COLLEGE PARK",$H166))),"CLAYTON (COLLEGE PARK)",$AG166))))</f>
        <v/>
      </c>
      <c r="AI166" s="2">
        <f>IF(OR($AH166="",$AD166=""),"",IFERROR(VLOOKUP($AH166,CODES!$A:$B,2,FALSE),"NO CODE"))</f>
        <v/>
      </c>
      <c r="AJ166" s="19">
        <f>IF(OR($AI166="",$AI166="NO CODE"),"",IF(COUNTIFS(RATES!$A:$A,$AI166,RATES!$B:$B,"&lt;="&amp;MonthStart,RATES!$C:$C,"&gt;="&amp;MonthEnd)&lt;&gt;1,"NO RATE",IF($AD166="OFF",SUMIFS(RATES!$F:$F,RATES!$A:$A,$AI166,RATES!$B:$B,"&lt;="&amp;MonthStart,RATES!$C:$C,"&gt;="&amp;MonthEnd),SUMIFS(RATES!$E:$E,RATES!$A:$A,$AI166,RATES!$B:$B,"&lt;="&amp;MonthStart,RATES!$C:$C,"&gt;="&amp;MonthEnd))))</f>
        <v/>
      </c>
      <c r="AK166" s="2">
        <f>IF(OR(NOT(ISNUMBER($AJ166)),N($AA166)=0),"",IF(ABS(N($Z166)/100-$AJ166)&gt;0.0000001,"DIFFERS",""))</f>
        <v/>
      </c>
    </row>
    <row r="167">
      <c r="AD167" s="2">
        <f>IF($L167="","",IF(ISNUMBER(SEARCH("OFF ROAD",$H167)),"OFF",IF(ISNUMBER(SEARCH("ON ROAD",$H167)),"ON","")))</f>
        <v/>
      </c>
      <c r="AE167" s="2">
        <f>IF($AD167="ON",""&amp;$L167,"")</f>
        <v/>
      </c>
      <c r="AF167" s="2">
        <f>IF($L167="","",IF($J167&lt;&gt;"","Y",""))</f>
        <v/>
      </c>
      <c r="AG167" s="2">
        <f>IF($L167="","",IFERROR(TRIM(MID($H167,4,SEARCH(" CO ",$H167)-4)),""&amp;$S167))</f>
        <v/>
      </c>
      <c r="AH167" s="2">
        <f>IF($AG167="","",IF($AG167="FULTON",IF(ISNUMBER(SEARCH("COLLEGE PARK",$H167)),"FULTON (COLLEGE PARK)",IF(ISNUMBER(SEARCH("HAPEVILLE",$H167)),"FULTON (HAPEVILLE)",IF(ISNUMBER(SEARCH("EAST POINT",$H167)),"FULTON (EAST POINT)",IF(ISNUMBER(SEARCH("ATLANTA",$H167)),"FULTON (ATL LIMITS)","FULTON")))),IF($AG167="DEKALB",IF(ISNUMBER(SEARCH("ATLANTA",$H167)),"DEKALB (ATL LIMITS)","DEKALB"),IF(AND($AG167="CLAYTON",ISNUMBER(SEARCH("COLLEGE PARK",$H167))),"CLAYTON (COLLEGE PARK)",$AG167))))</f>
        <v/>
      </c>
      <c r="AI167" s="2">
        <f>IF(OR($AH167="",$AD167=""),"",IFERROR(VLOOKUP($AH167,CODES!$A:$B,2,FALSE),"NO CODE"))</f>
        <v/>
      </c>
      <c r="AJ167" s="19">
        <f>IF(OR($AI167="",$AI167="NO CODE"),"",IF(COUNTIFS(RATES!$A:$A,$AI167,RATES!$B:$B,"&lt;="&amp;MonthStart,RATES!$C:$C,"&gt;="&amp;MonthEnd)&lt;&gt;1,"NO RATE",IF($AD167="OFF",SUMIFS(RATES!$F:$F,RATES!$A:$A,$AI167,RATES!$B:$B,"&lt;="&amp;MonthStart,RATES!$C:$C,"&gt;="&amp;MonthEnd),SUMIFS(RATES!$E:$E,RATES!$A:$A,$AI167,RATES!$B:$B,"&lt;="&amp;MonthStart,RATES!$C:$C,"&gt;="&amp;MonthEnd))))</f>
        <v/>
      </c>
      <c r="AK167" s="2">
        <f>IF(OR(NOT(ISNUMBER($AJ167)),N($AA167)=0),"",IF(ABS(N($Z167)/100-$AJ167)&gt;0.0000001,"DIFFERS",""))</f>
        <v/>
      </c>
    </row>
    <row r="168">
      <c r="AD168" s="2">
        <f>IF($L168="","",IF(ISNUMBER(SEARCH("OFF ROAD",$H168)),"OFF",IF(ISNUMBER(SEARCH("ON ROAD",$H168)),"ON","")))</f>
        <v/>
      </c>
      <c r="AE168" s="2">
        <f>IF($AD168="ON",""&amp;$L168,"")</f>
        <v/>
      </c>
      <c r="AF168" s="2">
        <f>IF($L168="","",IF($J168&lt;&gt;"","Y",""))</f>
        <v/>
      </c>
      <c r="AG168" s="2">
        <f>IF($L168="","",IFERROR(TRIM(MID($H168,4,SEARCH(" CO ",$H168)-4)),""&amp;$S168))</f>
        <v/>
      </c>
      <c r="AH168" s="2">
        <f>IF($AG168="","",IF($AG168="FULTON",IF(ISNUMBER(SEARCH("COLLEGE PARK",$H168)),"FULTON (COLLEGE PARK)",IF(ISNUMBER(SEARCH("HAPEVILLE",$H168)),"FULTON (HAPEVILLE)",IF(ISNUMBER(SEARCH("EAST POINT",$H168)),"FULTON (EAST POINT)",IF(ISNUMBER(SEARCH("ATLANTA",$H168)),"FULTON (ATL LIMITS)","FULTON")))),IF($AG168="DEKALB",IF(ISNUMBER(SEARCH("ATLANTA",$H168)),"DEKALB (ATL LIMITS)","DEKALB"),IF(AND($AG168="CLAYTON",ISNUMBER(SEARCH("COLLEGE PARK",$H168))),"CLAYTON (COLLEGE PARK)",$AG168))))</f>
        <v/>
      </c>
      <c r="AI168" s="2">
        <f>IF(OR($AH168="",$AD168=""),"",IFERROR(VLOOKUP($AH168,CODES!$A:$B,2,FALSE),"NO CODE"))</f>
        <v/>
      </c>
      <c r="AJ168" s="19">
        <f>IF(OR($AI168="",$AI168="NO CODE"),"",IF(COUNTIFS(RATES!$A:$A,$AI168,RATES!$B:$B,"&lt;="&amp;MonthStart,RATES!$C:$C,"&gt;="&amp;MonthEnd)&lt;&gt;1,"NO RATE",IF($AD168="OFF",SUMIFS(RATES!$F:$F,RATES!$A:$A,$AI168,RATES!$B:$B,"&lt;="&amp;MonthStart,RATES!$C:$C,"&gt;="&amp;MonthEnd),SUMIFS(RATES!$E:$E,RATES!$A:$A,$AI168,RATES!$B:$B,"&lt;="&amp;MonthStart,RATES!$C:$C,"&gt;="&amp;MonthEnd))))</f>
        <v/>
      </c>
      <c r="AK168" s="2">
        <f>IF(OR(NOT(ISNUMBER($AJ168)),N($AA168)=0),"",IF(ABS(N($Z168)/100-$AJ168)&gt;0.0000001,"DIFFERS",""))</f>
        <v/>
      </c>
    </row>
    <row r="169">
      <c r="AD169" s="2">
        <f>IF($L169="","",IF(ISNUMBER(SEARCH("OFF ROAD",$H169)),"OFF",IF(ISNUMBER(SEARCH("ON ROAD",$H169)),"ON","")))</f>
        <v/>
      </c>
      <c r="AE169" s="2">
        <f>IF($AD169="ON",""&amp;$L169,"")</f>
        <v/>
      </c>
      <c r="AF169" s="2">
        <f>IF($L169="","",IF($J169&lt;&gt;"","Y",""))</f>
        <v/>
      </c>
      <c r="AG169" s="2">
        <f>IF($L169="","",IFERROR(TRIM(MID($H169,4,SEARCH(" CO ",$H169)-4)),""&amp;$S169))</f>
        <v/>
      </c>
      <c r="AH169" s="2">
        <f>IF($AG169="","",IF($AG169="FULTON",IF(ISNUMBER(SEARCH("COLLEGE PARK",$H169)),"FULTON (COLLEGE PARK)",IF(ISNUMBER(SEARCH("HAPEVILLE",$H169)),"FULTON (HAPEVILLE)",IF(ISNUMBER(SEARCH("EAST POINT",$H169)),"FULTON (EAST POINT)",IF(ISNUMBER(SEARCH("ATLANTA",$H169)),"FULTON (ATL LIMITS)","FULTON")))),IF($AG169="DEKALB",IF(ISNUMBER(SEARCH("ATLANTA",$H169)),"DEKALB (ATL LIMITS)","DEKALB"),IF(AND($AG169="CLAYTON",ISNUMBER(SEARCH("COLLEGE PARK",$H169))),"CLAYTON (COLLEGE PARK)",$AG169))))</f>
        <v/>
      </c>
      <c r="AI169" s="2">
        <f>IF(OR($AH169="",$AD169=""),"",IFERROR(VLOOKUP($AH169,CODES!$A:$B,2,FALSE),"NO CODE"))</f>
        <v/>
      </c>
      <c r="AJ169" s="19">
        <f>IF(OR($AI169="",$AI169="NO CODE"),"",IF(COUNTIFS(RATES!$A:$A,$AI169,RATES!$B:$B,"&lt;="&amp;MonthStart,RATES!$C:$C,"&gt;="&amp;MonthEnd)&lt;&gt;1,"NO RATE",IF($AD169="OFF",SUMIFS(RATES!$F:$F,RATES!$A:$A,$AI169,RATES!$B:$B,"&lt;="&amp;MonthStart,RATES!$C:$C,"&gt;="&amp;MonthEnd),SUMIFS(RATES!$E:$E,RATES!$A:$A,$AI169,RATES!$B:$B,"&lt;="&amp;MonthStart,RATES!$C:$C,"&gt;="&amp;MonthEnd))))</f>
        <v/>
      </c>
      <c r="AK169" s="2">
        <f>IF(OR(NOT(ISNUMBER($AJ169)),N($AA169)=0),"",IF(ABS(N($Z169)/100-$AJ169)&gt;0.0000001,"DIFFERS",""))</f>
        <v/>
      </c>
    </row>
    <row r="170">
      <c r="AD170" s="2">
        <f>IF($L170="","",IF(ISNUMBER(SEARCH("OFF ROAD",$H170)),"OFF",IF(ISNUMBER(SEARCH("ON ROAD",$H170)),"ON","")))</f>
        <v/>
      </c>
      <c r="AE170" s="2">
        <f>IF($AD170="ON",""&amp;$L170,"")</f>
        <v/>
      </c>
      <c r="AF170" s="2">
        <f>IF($L170="","",IF($J170&lt;&gt;"","Y",""))</f>
        <v/>
      </c>
      <c r="AG170" s="2">
        <f>IF($L170="","",IFERROR(TRIM(MID($H170,4,SEARCH(" CO ",$H170)-4)),""&amp;$S170))</f>
        <v/>
      </c>
      <c r="AH170" s="2">
        <f>IF($AG170="","",IF($AG170="FULTON",IF(ISNUMBER(SEARCH("COLLEGE PARK",$H170)),"FULTON (COLLEGE PARK)",IF(ISNUMBER(SEARCH("HAPEVILLE",$H170)),"FULTON (HAPEVILLE)",IF(ISNUMBER(SEARCH("EAST POINT",$H170)),"FULTON (EAST POINT)",IF(ISNUMBER(SEARCH("ATLANTA",$H170)),"FULTON (ATL LIMITS)","FULTON")))),IF($AG170="DEKALB",IF(ISNUMBER(SEARCH("ATLANTA",$H170)),"DEKALB (ATL LIMITS)","DEKALB"),IF(AND($AG170="CLAYTON",ISNUMBER(SEARCH("COLLEGE PARK",$H170))),"CLAYTON (COLLEGE PARK)",$AG170))))</f>
        <v/>
      </c>
      <c r="AI170" s="2">
        <f>IF(OR($AH170="",$AD170=""),"",IFERROR(VLOOKUP($AH170,CODES!$A:$B,2,FALSE),"NO CODE"))</f>
        <v/>
      </c>
      <c r="AJ170" s="19">
        <f>IF(OR($AI170="",$AI170="NO CODE"),"",IF(COUNTIFS(RATES!$A:$A,$AI170,RATES!$B:$B,"&lt;="&amp;MonthStart,RATES!$C:$C,"&gt;="&amp;MonthEnd)&lt;&gt;1,"NO RATE",IF($AD170="OFF",SUMIFS(RATES!$F:$F,RATES!$A:$A,$AI170,RATES!$B:$B,"&lt;="&amp;MonthStart,RATES!$C:$C,"&gt;="&amp;MonthEnd),SUMIFS(RATES!$E:$E,RATES!$A:$A,$AI170,RATES!$B:$B,"&lt;="&amp;MonthStart,RATES!$C:$C,"&gt;="&amp;MonthEnd))))</f>
        <v/>
      </c>
      <c r="AK170" s="2">
        <f>IF(OR(NOT(ISNUMBER($AJ170)),N($AA170)=0),"",IF(ABS(N($Z170)/100-$AJ170)&gt;0.0000001,"DIFFERS",""))</f>
        <v/>
      </c>
    </row>
    <row r="171">
      <c r="AD171" s="2">
        <f>IF($L171="","",IF(ISNUMBER(SEARCH("OFF ROAD",$H171)),"OFF",IF(ISNUMBER(SEARCH("ON ROAD",$H171)),"ON","")))</f>
        <v/>
      </c>
      <c r="AE171" s="2">
        <f>IF($AD171="ON",""&amp;$L171,"")</f>
        <v/>
      </c>
      <c r="AF171" s="2">
        <f>IF($L171="","",IF($J171&lt;&gt;"","Y",""))</f>
        <v/>
      </c>
      <c r="AG171" s="2">
        <f>IF($L171="","",IFERROR(TRIM(MID($H171,4,SEARCH(" CO ",$H171)-4)),""&amp;$S171))</f>
        <v/>
      </c>
      <c r="AH171" s="2">
        <f>IF($AG171="","",IF($AG171="FULTON",IF(ISNUMBER(SEARCH("COLLEGE PARK",$H171)),"FULTON (COLLEGE PARK)",IF(ISNUMBER(SEARCH("HAPEVILLE",$H171)),"FULTON (HAPEVILLE)",IF(ISNUMBER(SEARCH("EAST POINT",$H171)),"FULTON (EAST POINT)",IF(ISNUMBER(SEARCH("ATLANTA",$H171)),"FULTON (ATL LIMITS)","FULTON")))),IF($AG171="DEKALB",IF(ISNUMBER(SEARCH("ATLANTA",$H171)),"DEKALB (ATL LIMITS)","DEKALB"),IF(AND($AG171="CLAYTON",ISNUMBER(SEARCH("COLLEGE PARK",$H171))),"CLAYTON (COLLEGE PARK)",$AG171))))</f>
        <v/>
      </c>
      <c r="AI171" s="2">
        <f>IF(OR($AH171="",$AD171=""),"",IFERROR(VLOOKUP($AH171,CODES!$A:$B,2,FALSE),"NO CODE"))</f>
        <v/>
      </c>
      <c r="AJ171" s="19">
        <f>IF(OR($AI171="",$AI171="NO CODE"),"",IF(COUNTIFS(RATES!$A:$A,$AI171,RATES!$B:$B,"&lt;="&amp;MonthStart,RATES!$C:$C,"&gt;="&amp;MonthEnd)&lt;&gt;1,"NO RATE",IF($AD171="OFF",SUMIFS(RATES!$F:$F,RATES!$A:$A,$AI171,RATES!$B:$B,"&lt;="&amp;MonthStart,RATES!$C:$C,"&gt;="&amp;MonthEnd),SUMIFS(RATES!$E:$E,RATES!$A:$A,$AI171,RATES!$B:$B,"&lt;="&amp;MonthStart,RATES!$C:$C,"&gt;="&amp;MonthEnd))))</f>
        <v/>
      </c>
      <c r="AK171" s="2">
        <f>IF(OR(NOT(ISNUMBER($AJ171)),N($AA171)=0),"",IF(ABS(N($Z171)/100-$AJ171)&gt;0.0000001,"DIFFERS",""))</f>
        <v/>
      </c>
    </row>
    <row r="172">
      <c r="AD172" s="2">
        <f>IF($L172="","",IF(ISNUMBER(SEARCH("OFF ROAD",$H172)),"OFF",IF(ISNUMBER(SEARCH("ON ROAD",$H172)),"ON","")))</f>
        <v/>
      </c>
      <c r="AE172" s="2">
        <f>IF($AD172="ON",""&amp;$L172,"")</f>
        <v/>
      </c>
      <c r="AF172" s="2">
        <f>IF($L172="","",IF($J172&lt;&gt;"","Y",""))</f>
        <v/>
      </c>
      <c r="AG172" s="2">
        <f>IF($L172="","",IFERROR(TRIM(MID($H172,4,SEARCH(" CO ",$H172)-4)),""&amp;$S172))</f>
        <v/>
      </c>
      <c r="AH172" s="2">
        <f>IF($AG172="","",IF($AG172="FULTON",IF(ISNUMBER(SEARCH("COLLEGE PARK",$H172)),"FULTON (COLLEGE PARK)",IF(ISNUMBER(SEARCH("HAPEVILLE",$H172)),"FULTON (HAPEVILLE)",IF(ISNUMBER(SEARCH("EAST POINT",$H172)),"FULTON (EAST POINT)",IF(ISNUMBER(SEARCH("ATLANTA",$H172)),"FULTON (ATL LIMITS)","FULTON")))),IF($AG172="DEKALB",IF(ISNUMBER(SEARCH("ATLANTA",$H172)),"DEKALB (ATL LIMITS)","DEKALB"),IF(AND($AG172="CLAYTON",ISNUMBER(SEARCH("COLLEGE PARK",$H172))),"CLAYTON (COLLEGE PARK)",$AG172))))</f>
        <v/>
      </c>
      <c r="AI172" s="2">
        <f>IF(OR($AH172="",$AD172=""),"",IFERROR(VLOOKUP($AH172,CODES!$A:$B,2,FALSE),"NO CODE"))</f>
        <v/>
      </c>
      <c r="AJ172" s="19">
        <f>IF(OR($AI172="",$AI172="NO CODE"),"",IF(COUNTIFS(RATES!$A:$A,$AI172,RATES!$B:$B,"&lt;="&amp;MonthStart,RATES!$C:$C,"&gt;="&amp;MonthEnd)&lt;&gt;1,"NO RATE",IF($AD172="OFF",SUMIFS(RATES!$F:$F,RATES!$A:$A,$AI172,RATES!$B:$B,"&lt;="&amp;MonthStart,RATES!$C:$C,"&gt;="&amp;MonthEnd),SUMIFS(RATES!$E:$E,RATES!$A:$A,$AI172,RATES!$B:$B,"&lt;="&amp;MonthStart,RATES!$C:$C,"&gt;="&amp;MonthEnd))))</f>
        <v/>
      </c>
      <c r="AK172" s="2">
        <f>IF(OR(NOT(ISNUMBER($AJ172)),N($AA172)=0),"",IF(ABS(N($Z172)/100-$AJ172)&gt;0.0000001,"DIFFERS",""))</f>
        <v/>
      </c>
    </row>
    <row r="173">
      <c r="AD173" s="2">
        <f>IF($L173="","",IF(ISNUMBER(SEARCH("OFF ROAD",$H173)),"OFF",IF(ISNUMBER(SEARCH("ON ROAD",$H173)),"ON","")))</f>
        <v/>
      </c>
      <c r="AE173" s="2">
        <f>IF($AD173="ON",""&amp;$L173,"")</f>
        <v/>
      </c>
      <c r="AF173" s="2">
        <f>IF($L173="","",IF($J173&lt;&gt;"","Y",""))</f>
        <v/>
      </c>
      <c r="AG173" s="2">
        <f>IF($L173="","",IFERROR(TRIM(MID($H173,4,SEARCH(" CO ",$H173)-4)),""&amp;$S173))</f>
        <v/>
      </c>
      <c r="AH173" s="2">
        <f>IF($AG173="","",IF($AG173="FULTON",IF(ISNUMBER(SEARCH("COLLEGE PARK",$H173)),"FULTON (COLLEGE PARK)",IF(ISNUMBER(SEARCH("HAPEVILLE",$H173)),"FULTON (HAPEVILLE)",IF(ISNUMBER(SEARCH("EAST POINT",$H173)),"FULTON (EAST POINT)",IF(ISNUMBER(SEARCH("ATLANTA",$H173)),"FULTON (ATL LIMITS)","FULTON")))),IF($AG173="DEKALB",IF(ISNUMBER(SEARCH("ATLANTA",$H173)),"DEKALB (ATL LIMITS)","DEKALB"),IF(AND($AG173="CLAYTON",ISNUMBER(SEARCH("COLLEGE PARK",$H173))),"CLAYTON (COLLEGE PARK)",$AG173))))</f>
        <v/>
      </c>
      <c r="AI173" s="2">
        <f>IF(OR($AH173="",$AD173=""),"",IFERROR(VLOOKUP($AH173,CODES!$A:$B,2,FALSE),"NO CODE"))</f>
        <v/>
      </c>
      <c r="AJ173" s="19">
        <f>IF(OR($AI173="",$AI173="NO CODE"),"",IF(COUNTIFS(RATES!$A:$A,$AI173,RATES!$B:$B,"&lt;="&amp;MonthStart,RATES!$C:$C,"&gt;="&amp;MonthEnd)&lt;&gt;1,"NO RATE",IF($AD173="OFF",SUMIFS(RATES!$F:$F,RATES!$A:$A,$AI173,RATES!$B:$B,"&lt;="&amp;MonthStart,RATES!$C:$C,"&gt;="&amp;MonthEnd),SUMIFS(RATES!$E:$E,RATES!$A:$A,$AI173,RATES!$B:$B,"&lt;="&amp;MonthStart,RATES!$C:$C,"&gt;="&amp;MonthEnd))))</f>
        <v/>
      </c>
      <c r="AK173" s="2">
        <f>IF(OR(NOT(ISNUMBER($AJ173)),N($AA173)=0),"",IF(ABS(N($Z173)/100-$AJ173)&gt;0.0000001,"DIFFERS",""))</f>
        <v/>
      </c>
    </row>
    <row r="174">
      <c r="AD174" s="2">
        <f>IF($L174="","",IF(ISNUMBER(SEARCH("OFF ROAD",$H174)),"OFF",IF(ISNUMBER(SEARCH("ON ROAD",$H174)),"ON","")))</f>
        <v/>
      </c>
      <c r="AE174" s="2">
        <f>IF($AD174="ON",""&amp;$L174,"")</f>
        <v/>
      </c>
      <c r="AF174" s="2">
        <f>IF($L174="","",IF($J174&lt;&gt;"","Y",""))</f>
        <v/>
      </c>
      <c r="AG174" s="2">
        <f>IF($L174="","",IFERROR(TRIM(MID($H174,4,SEARCH(" CO ",$H174)-4)),""&amp;$S174))</f>
        <v/>
      </c>
      <c r="AH174" s="2">
        <f>IF($AG174="","",IF($AG174="FULTON",IF(ISNUMBER(SEARCH("COLLEGE PARK",$H174)),"FULTON (COLLEGE PARK)",IF(ISNUMBER(SEARCH("HAPEVILLE",$H174)),"FULTON (HAPEVILLE)",IF(ISNUMBER(SEARCH("EAST POINT",$H174)),"FULTON (EAST POINT)",IF(ISNUMBER(SEARCH("ATLANTA",$H174)),"FULTON (ATL LIMITS)","FULTON")))),IF($AG174="DEKALB",IF(ISNUMBER(SEARCH("ATLANTA",$H174)),"DEKALB (ATL LIMITS)","DEKALB"),IF(AND($AG174="CLAYTON",ISNUMBER(SEARCH("COLLEGE PARK",$H174))),"CLAYTON (COLLEGE PARK)",$AG174))))</f>
        <v/>
      </c>
      <c r="AI174" s="2">
        <f>IF(OR($AH174="",$AD174=""),"",IFERROR(VLOOKUP($AH174,CODES!$A:$B,2,FALSE),"NO CODE"))</f>
        <v/>
      </c>
      <c r="AJ174" s="19">
        <f>IF(OR($AI174="",$AI174="NO CODE"),"",IF(COUNTIFS(RATES!$A:$A,$AI174,RATES!$B:$B,"&lt;="&amp;MonthStart,RATES!$C:$C,"&gt;="&amp;MonthEnd)&lt;&gt;1,"NO RATE",IF($AD174="OFF",SUMIFS(RATES!$F:$F,RATES!$A:$A,$AI174,RATES!$B:$B,"&lt;="&amp;MonthStart,RATES!$C:$C,"&gt;="&amp;MonthEnd),SUMIFS(RATES!$E:$E,RATES!$A:$A,$AI174,RATES!$B:$B,"&lt;="&amp;MonthStart,RATES!$C:$C,"&gt;="&amp;MonthEnd))))</f>
        <v/>
      </c>
      <c r="AK174" s="2">
        <f>IF(OR(NOT(ISNUMBER($AJ174)),N($AA174)=0),"",IF(ABS(N($Z174)/100-$AJ174)&gt;0.0000001,"DIFFERS",""))</f>
        <v/>
      </c>
    </row>
    <row r="175">
      <c r="AD175" s="2">
        <f>IF($L175="","",IF(ISNUMBER(SEARCH("OFF ROAD",$H175)),"OFF",IF(ISNUMBER(SEARCH("ON ROAD",$H175)),"ON","")))</f>
        <v/>
      </c>
      <c r="AE175" s="2">
        <f>IF($AD175="ON",""&amp;$L175,"")</f>
        <v/>
      </c>
      <c r="AF175" s="2">
        <f>IF($L175="","",IF($J175&lt;&gt;"","Y",""))</f>
        <v/>
      </c>
      <c r="AG175" s="2">
        <f>IF($L175="","",IFERROR(TRIM(MID($H175,4,SEARCH(" CO ",$H175)-4)),""&amp;$S175))</f>
        <v/>
      </c>
      <c r="AH175" s="2">
        <f>IF($AG175="","",IF($AG175="FULTON",IF(ISNUMBER(SEARCH("COLLEGE PARK",$H175)),"FULTON (COLLEGE PARK)",IF(ISNUMBER(SEARCH("HAPEVILLE",$H175)),"FULTON (HAPEVILLE)",IF(ISNUMBER(SEARCH("EAST POINT",$H175)),"FULTON (EAST POINT)",IF(ISNUMBER(SEARCH("ATLANTA",$H175)),"FULTON (ATL LIMITS)","FULTON")))),IF($AG175="DEKALB",IF(ISNUMBER(SEARCH("ATLANTA",$H175)),"DEKALB (ATL LIMITS)","DEKALB"),IF(AND($AG175="CLAYTON",ISNUMBER(SEARCH("COLLEGE PARK",$H175))),"CLAYTON (COLLEGE PARK)",$AG175))))</f>
        <v/>
      </c>
      <c r="AI175" s="2">
        <f>IF(OR($AH175="",$AD175=""),"",IFERROR(VLOOKUP($AH175,CODES!$A:$B,2,FALSE),"NO CODE"))</f>
        <v/>
      </c>
      <c r="AJ175" s="19">
        <f>IF(OR($AI175="",$AI175="NO CODE"),"",IF(COUNTIFS(RATES!$A:$A,$AI175,RATES!$B:$B,"&lt;="&amp;MonthStart,RATES!$C:$C,"&gt;="&amp;MonthEnd)&lt;&gt;1,"NO RATE",IF($AD175="OFF",SUMIFS(RATES!$F:$F,RATES!$A:$A,$AI175,RATES!$B:$B,"&lt;="&amp;MonthStart,RATES!$C:$C,"&gt;="&amp;MonthEnd),SUMIFS(RATES!$E:$E,RATES!$A:$A,$AI175,RATES!$B:$B,"&lt;="&amp;MonthStart,RATES!$C:$C,"&gt;="&amp;MonthEnd))))</f>
        <v/>
      </c>
      <c r="AK175" s="2">
        <f>IF(OR(NOT(ISNUMBER($AJ175)),N($AA175)=0),"",IF(ABS(N($Z175)/100-$AJ175)&gt;0.0000001,"DIFFERS",""))</f>
        <v/>
      </c>
    </row>
    <row r="176">
      <c r="AD176" s="2">
        <f>IF($L176="","",IF(ISNUMBER(SEARCH("OFF ROAD",$H176)),"OFF",IF(ISNUMBER(SEARCH("ON ROAD",$H176)),"ON","")))</f>
        <v/>
      </c>
      <c r="AE176" s="2">
        <f>IF($AD176="ON",""&amp;$L176,"")</f>
        <v/>
      </c>
      <c r="AF176" s="2">
        <f>IF($L176="","",IF($J176&lt;&gt;"","Y",""))</f>
        <v/>
      </c>
      <c r="AG176" s="2">
        <f>IF($L176="","",IFERROR(TRIM(MID($H176,4,SEARCH(" CO ",$H176)-4)),""&amp;$S176))</f>
        <v/>
      </c>
      <c r="AH176" s="2">
        <f>IF($AG176="","",IF($AG176="FULTON",IF(ISNUMBER(SEARCH("COLLEGE PARK",$H176)),"FULTON (COLLEGE PARK)",IF(ISNUMBER(SEARCH("HAPEVILLE",$H176)),"FULTON (HAPEVILLE)",IF(ISNUMBER(SEARCH("EAST POINT",$H176)),"FULTON (EAST POINT)",IF(ISNUMBER(SEARCH("ATLANTA",$H176)),"FULTON (ATL LIMITS)","FULTON")))),IF($AG176="DEKALB",IF(ISNUMBER(SEARCH("ATLANTA",$H176)),"DEKALB (ATL LIMITS)","DEKALB"),IF(AND($AG176="CLAYTON",ISNUMBER(SEARCH("COLLEGE PARK",$H176))),"CLAYTON (COLLEGE PARK)",$AG176))))</f>
        <v/>
      </c>
      <c r="AI176" s="2">
        <f>IF(OR($AH176="",$AD176=""),"",IFERROR(VLOOKUP($AH176,CODES!$A:$B,2,FALSE),"NO CODE"))</f>
        <v/>
      </c>
      <c r="AJ176" s="19">
        <f>IF(OR($AI176="",$AI176="NO CODE"),"",IF(COUNTIFS(RATES!$A:$A,$AI176,RATES!$B:$B,"&lt;="&amp;MonthStart,RATES!$C:$C,"&gt;="&amp;MonthEnd)&lt;&gt;1,"NO RATE",IF($AD176="OFF",SUMIFS(RATES!$F:$F,RATES!$A:$A,$AI176,RATES!$B:$B,"&lt;="&amp;MonthStart,RATES!$C:$C,"&gt;="&amp;MonthEnd),SUMIFS(RATES!$E:$E,RATES!$A:$A,$AI176,RATES!$B:$B,"&lt;="&amp;MonthStart,RATES!$C:$C,"&gt;="&amp;MonthEnd))))</f>
        <v/>
      </c>
      <c r="AK176" s="2">
        <f>IF(OR(NOT(ISNUMBER($AJ176)),N($AA176)=0),"",IF(ABS(N($Z176)/100-$AJ176)&gt;0.0000001,"DIFFERS",""))</f>
        <v/>
      </c>
    </row>
    <row r="177">
      <c r="AD177" s="2">
        <f>IF($L177="","",IF(ISNUMBER(SEARCH("OFF ROAD",$H177)),"OFF",IF(ISNUMBER(SEARCH("ON ROAD",$H177)),"ON","")))</f>
        <v/>
      </c>
      <c r="AE177" s="2">
        <f>IF($AD177="ON",""&amp;$L177,"")</f>
        <v/>
      </c>
      <c r="AF177" s="2">
        <f>IF($L177="","",IF($J177&lt;&gt;"","Y",""))</f>
        <v/>
      </c>
      <c r="AG177" s="2">
        <f>IF($L177="","",IFERROR(TRIM(MID($H177,4,SEARCH(" CO ",$H177)-4)),""&amp;$S177))</f>
        <v/>
      </c>
      <c r="AH177" s="2">
        <f>IF($AG177="","",IF($AG177="FULTON",IF(ISNUMBER(SEARCH("COLLEGE PARK",$H177)),"FULTON (COLLEGE PARK)",IF(ISNUMBER(SEARCH("HAPEVILLE",$H177)),"FULTON (HAPEVILLE)",IF(ISNUMBER(SEARCH("EAST POINT",$H177)),"FULTON (EAST POINT)",IF(ISNUMBER(SEARCH("ATLANTA",$H177)),"FULTON (ATL LIMITS)","FULTON")))),IF($AG177="DEKALB",IF(ISNUMBER(SEARCH("ATLANTA",$H177)),"DEKALB (ATL LIMITS)","DEKALB"),IF(AND($AG177="CLAYTON",ISNUMBER(SEARCH("COLLEGE PARK",$H177))),"CLAYTON (COLLEGE PARK)",$AG177))))</f>
        <v/>
      </c>
      <c r="AI177" s="2">
        <f>IF(OR($AH177="",$AD177=""),"",IFERROR(VLOOKUP($AH177,CODES!$A:$B,2,FALSE),"NO CODE"))</f>
        <v/>
      </c>
      <c r="AJ177" s="19">
        <f>IF(OR($AI177="",$AI177="NO CODE"),"",IF(COUNTIFS(RATES!$A:$A,$AI177,RATES!$B:$B,"&lt;="&amp;MonthStart,RATES!$C:$C,"&gt;="&amp;MonthEnd)&lt;&gt;1,"NO RATE",IF($AD177="OFF",SUMIFS(RATES!$F:$F,RATES!$A:$A,$AI177,RATES!$B:$B,"&lt;="&amp;MonthStart,RATES!$C:$C,"&gt;="&amp;MonthEnd),SUMIFS(RATES!$E:$E,RATES!$A:$A,$AI177,RATES!$B:$B,"&lt;="&amp;MonthStart,RATES!$C:$C,"&gt;="&amp;MonthEnd))))</f>
        <v/>
      </c>
      <c r="AK177" s="2">
        <f>IF(OR(NOT(ISNUMBER($AJ177)),N($AA177)=0),"",IF(ABS(N($Z177)/100-$AJ177)&gt;0.0000001,"DIFFERS",""))</f>
        <v/>
      </c>
    </row>
    <row r="178">
      <c r="AD178" s="2">
        <f>IF($L178="","",IF(ISNUMBER(SEARCH("OFF ROAD",$H178)),"OFF",IF(ISNUMBER(SEARCH("ON ROAD",$H178)),"ON","")))</f>
        <v/>
      </c>
      <c r="AE178" s="2">
        <f>IF($AD178="ON",""&amp;$L178,"")</f>
        <v/>
      </c>
      <c r="AF178" s="2">
        <f>IF($L178="","",IF($J178&lt;&gt;"","Y",""))</f>
        <v/>
      </c>
      <c r="AG178" s="2">
        <f>IF($L178="","",IFERROR(TRIM(MID($H178,4,SEARCH(" CO ",$H178)-4)),""&amp;$S178))</f>
        <v/>
      </c>
      <c r="AH178" s="2">
        <f>IF($AG178="","",IF($AG178="FULTON",IF(ISNUMBER(SEARCH("COLLEGE PARK",$H178)),"FULTON (COLLEGE PARK)",IF(ISNUMBER(SEARCH("HAPEVILLE",$H178)),"FULTON (HAPEVILLE)",IF(ISNUMBER(SEARCH("EAST POINT",$H178)),"FULTON (EAST POINT)",IF(ISNUMBER(SEARCH("ATLANTA",$H178)),"FULTON (ATL LIMITS)","FULTON")))),IF($AG178="DEKALB",IF(ISNUMBER(SEARCH("ATLANTA",$H178)),"DEKALB (ATL LIMITS)","DEKALB"),IF(AND($AG178="CLAYTON",ISNUMBER(SEARCH("COLLEGE PARK",$H178))),"CLAYTON (COLLEGE PARK)",$AG178))))</f>
        <v/>
      </c>
      <c r="AI178" s="2">
        <f>IF(OR($AH178="",$AD178=""),"",IFERROR(VLOOKUP($AH178,CODES!$A:$B,2,FALSE),"NO CODE"))</f>
        <v/>
      </c>
      <c r="AJ178" s="19">
        <f>IF(OR($AI178="",$AI178="NO CODE"),"",IF(COUNTIFS(RATES!$A:$A,$AI178,RATES!$B:$B,"&lt;="&amp;MonthStart,RATES!$C:$C,"&gt;="&amp;MonthEnd)&lt;&gt;1,"NO RATE",IF($AD178="OFF",SUMIFS(RATES!$F:$F,RATES!$A:$A,$AI178,RATES!$B:$B,"&lt;="&amp;MonthStart,RATES!$C:$C,"&gt;="&amp;MonthEnd),SUMIFS(RATES!$E:$E,RATES!$A:$A,$AI178,RATES!$B:$B,"&lt;="&amp;MonthStart,RATES!$C:$C,"&gt;="&amp;MonthEnd))))</f>
        <v/>
      </c>
      <c r="AK178" s="2">
        <f>IF(OR(NOT(ISNUMBER($AJ178)),N($AA178)=0),"",IF(ABS(N($Z178)/100-$AJ178)&gt;0.0000001,"DIFFERS",""))</f>
        <v/>
      </c>
    </row>
    <row r="179">
      <c r="AD179" s="2">
        <f>IF($L179="","",IF(ISNUMBER(SEARCH("OFF ROAD",$H179)),"OFF",IF(ISNUMBER(SEARCH("ON ROAD",$H179)),"ON","")))</f>
        <v/>
      </c>
      <c r="AE179" s="2">
        <f>IF($AD179="ON",""&amp;$L179,"")</f>
        <v/>
      </c>
      <c r="AF179" s="2">
        <f>IF($L179="","",IF($J179&lt;&gt;"","Y",""))</f>
        <v/>
      </c>
      <c r="AG179" s="2">
        <f>IF($L179="","",IFERROR(TRIM(MID($H179,4,SEARCH(" CO ",$H179)-4)),""&amp;$S179))</f>
        <v/>
      </c>
      <c r="AH179" s="2">
        <f>IF($AG179="","",IF($AG179="FULTON",IF(ISNUMBER(SEARCH("COLLEGE PARK",$H179)),"FULTON (COLLEGE PARK)",IF(ISNUMBER(SEARCH("HAPEVILLE",$H179)),"FULTON (HAPEVILLE)",IF(ISNUMBER(SEARCH("EAST POINT",$H179)),"FULTON (EAST POINT)",IF(ISNUMBER(SEARCH("ATLANTA",$H179)),"FULTON (ATL LIMITS)","FULTON")))),IF($AG179="DEKALB",IF(ISNUMBER(SEARCH("ATLANTA",$H179)),"DEKALB (ATL LIMITS)","DEKALB"),IF(AND($AG179="CLAYTON",ISNUMBER(SEARCH("COLLEGE PARK",$H179))),"CLAYTON (COLLEGE PARK)",$AG179))))</f>
        <v/>
      </c>
      <c r="AI179" s="2">
        <f>IF(OR($AH179="",$AD179=""),"",IFERROR(VLOOKUP($AH179,CODES!$A:$B,2,FALSE),"NO CODE"))</f>
        <v/>
      </c>
      <c r="AJ179" s="19">
        <f>IF(OR($AI179="",$AI179="NO CODE"),"",IF(COUNTIFS(RATES!$A:$A,$AI179,RATES!$B:$B,"&lt;="&amp;MonthStart,RATES!$C:$C,"&gt;="&amp;MonthEnd)&lt;&gt;1,"NO RATE",IF($AD179="OFF",SUMIFS(RATES!$F:$F,RATES!$A:$A,$AI179,RATES!$B:$B,"&lt;="&amp;MonthStart,RATES!$C:$C,"&gt;="&amp;MonthEnd),SUMIFS(RATES!$E:$E,RATES!$A:$A,$AI179,RATES!$B:$B,"&lt;="&amp;MonthStart,RATES!$C:$C,"&gt;="&amp;MonthEnd))))</f>
        <v/>
      </c>
      <c r="AK179" s="2">
        <f>IF(OR(NOT(ISNUMBER($AJ179)),N($AA179)=0),"",IF(ABS(N($Z179)/100-$AJ179)&gt;0.0000001,"DIFFERS",""))</f>
        <v/>
      </c>
    </row>
    <row r="180">
      <c r="AD180" s="2">
        <f>IF($L180="","",IF(ISNUMBER(SEARCH("OFF ROAD",$H180)),"OFF",IF(ISNUMBER(SEARCH("ON ROAD",$H180)),"ON","")))</f>
        <v/>
      </c>
      <c r="AE180" s="2">
        <f>IF($AD180="ON",""&amp;$L180,"")</f>
        <v/>
      </c>
      <c r="AF180" s="2">
        <f>IF($L180="","",IF($J180&lt;&gt;"","Y",""))</f>
        <v/>
      </c>
      <c r="AG180" s="2">
        <f>IF($L180="","",IFERROR(TRIM(MID($H180,4,SEARCH(" CO ",$H180)-4)),""&amp;$S180))</f>
        <v/>
      </c>
      <c r="AH180" s="2">
        <f>IF($AG180="","",IF($AG180="FULTON",IF(ISNUMBER(SEARCH("COLLEGE PARK",$H180)),"FULTON (COLLEGE PARK)",IF(ISNUMBER(SEARCH("HAPEVILLE",$H180)),"FULTON (HAPEVILLE)",IF(ISNUMBER(SEARCH("EAST POINT",$H180)),"FULTON (EAST POINT)",IF(ISNUMBER(SEARCH("ATLANTA",$H180)),"FULTON (ATL LIMITS)","FULTON")))),IF($AG180="DEKALB",IF(ISNUMBER(SEARCH("ATLANTA",$H180)),"DEKALB (ATL LIMITS)","DEKALB"),IF(AND($AG180="CLAYTON",ISNUMBER(SEARCH("COLLEGE PARK",$H180))),"CLAYTON (COLLEGE PARK)",$AG180))))</f>
        <v/>
      </c>
      <c r="AI180" s="2">
        <f>IF(OR($AH180="",$AD180=""),"",IFERROR(VLOOKUP($AH180,CODES!$A:$B,2,FALSE),"NO CODE"))</f>
        <v/>
      </c>
      <c r="AJ180" s="19">
        <f>IF(OR($AI180="",$AI180="NO CODE"),"",IF(COUNTIFS(RATES!$A:$A,$AI180,RATES!$B:$B,"&lt;="&amp;MonthStart,RATES!$C:$C,"&gt;="&amp;MonthEnd)&lt;&gt;1,"NO RATE",IF($AD180="OFF",SUMIFS(RATES!$F:$F,RATES!$A:$A,$AI180,RATES!$B:$B,"&lt;="&amp;MonthStart,RATES!$C:$C,"&gt;="&amp;MonthEnd),SUMIFS(RATES!$E:$E,RATES!$A:$A,$AI180,RATES!$B:$B,"&lt;="&amp;MonthStart,RATES!$C:$C,"&gt;="&amp;MonthEnd))))</f>
        <v/>
      </c>
      <c r="AK180" s="2">
        <f>IF(OR(NOT(ISNUMBER($AJ180)),N($AA180)=0),"",IF(ABS(N($Z180)/100-$AJ180)&gt;0.0000001,"DIFFERS",""))</f>
        <v/>
      </c>
    </row>
    <row r="181">
      <c r="AD181" s="2">
        <f>IF($L181="","",IF(ISNUMBER(SEARCH("OFF ROAD",$H181)),"OFF",IF(ISNUMBER(SEARCH("ON ROAD",$H181)),"ON","")))</f>
        <v/>
      </c>
      <c r="AE181" s="2">
        <f>IF($AD181="ON",""&amp;$L181,"")</f>
        <v/>
      </c>
      <c r="AF181" s="2">
        <f>IF($L181="","",IF($J181&lt;&gt;"","Y",""))</f>
        <v/>
      </c>
      <c r="AG181" s="2">
        <f>IF($L181="","",IFERROR(TRIM(MID($H181,4,SEARCH(" CO ",$H181)-4)),""&amp;$S181))</f>
        <v/>
      </c>
      <c r="AH181" s="2">
        <f>IF($AG181="","",IF($AG181="FULTON",IF(ISNUMBER(SEARCH("COLLEGE PARK",$H181)),"FULTON (COLLEGE PARK)",IF(ISNUMBER(SEARCH("HAPEVILLE",$H181)),"FULTON (HAPEVILLE)",IF(ISNUMBER(SEARCH("EAST POINT",$H181)),"FULTON (EAST POINT)",IF(ISNUMBER(SEARCH("ATLANTA",$H181)),"FULTON (ATL LIMITS)","FULTON")))),IF($AG181="DEKALB",IF(ISNUMBER(SEARCH("ATLANTA",$H181)),"DEKALB (ATL LIMITS)","DEKALB"),IF(AND($AG181="CLAYTON",ISNUMBER(SEARCH("COLLEGE PARK",$H181))),"CLAYTON (COLLEGE PARK)",$AG181))))</f>
        <v/>
      </c>
      <c r="AI181" s="2">
        <f>IF(OR($AH181="",$AD181=""),"",IFERROR(VLOOKUP($AH181,CODES!$A:$B,2,FALSE),"NO CODE"))</f>
        <v/>
      </c>
      <c r="AJ181" s="19">
        <f>IF(OR($AI181="",$AI181="NO CODE"),"",IF(COUNTIFS(RATES!$A:$A,$AI181,RATES!$B:$B,"&lt;="&amp;MonthStart,RATES!$C:$C,"&gt;="&amp;MonthEnd)&lt;&gt;1,"NO RATE",IF($AD181="OFF",SUMIFS(RATES!$F:$F,RATES!$A:$A,$AI181,RATES!$B:$B,"&lt;="&amp;MonthStart,RATES!$C:$C,"&gt;="&amp;MonthEnd),SUMIFS(RATES!$E:$E,RATES!$A:$A,$AI181,RATES!$B:$B,"&lt;="&amp;MonthStart,RATES!$C:$C,"&gt;="&amp;MonthEnd))))</f>
        <v/>
      </c>
      <c r="AK181" s="2">
        <f>IF(OR(NOT(ISNUMBER($AJ181)),N($AA181)=0),"",IF(ABS(N($Z181)/100-$AJ181)&gt;0.0000001,"DIFFERS",""))</f>
        <v/>
      </c>
    </row>
    <row r="182">
      <c r="AD182" s="2">
        <f>IF($L182="","",IF(ISNUMBER(SEARCH("OFF ROAD",$H182)),"OFF",IF(ISNUMBER(SEARCH("ON ROAD",$H182)),"ON","")))</f>
        <v/>
      </c>
      <c r="AE182" s="2">
        <f>IF($AD182="ON",""&amp;$L182,"")</f>
        <v/>
      </c>
      <c r="AF182" s="2">
        <f>IF($L182="","",IF($J182&lt;&gt;"","Y",""))</f>
        <v/>
      </c>
      <c r="AG182" s="2">
        <f>IF($L182="","",IFERROR(TRIM(MID($H182,4,SEARCH(" CO ",$H182)-4)),""&amp;$S182))</f>
        <v/>
      </c>
      <c r="AH182" s="2">
        <f>IF($AG182="","",IF($AG182="FULTON",IF(ISNUMBER(SEARCH("COLLEGE PARK",$H182)),"FULTON (COLLEGE PARK)",IF(ISNUMBER(SEARCH("HAPEVILLE",$H182)),"FULTON (HAPEVILLE)",IF(ISNUMBER(SEARCH("EAST POINT",$H182)),"FULTON (EAST POINT)",IF(ISNUMBER(SEARCH("ATLANTA",$H182)),"FULTON (ATL LIMITS)","FULTON")))),IF($AG182="DEKALB",IF(ISNUMBER(SEARCH("ATLANTA",$H182)),"DEKALB (ATL LIMITS)","DEKALB"),IF(AND($AG182="CLAYTON",ISNUMBER(SEARCH("COLLEGE PARK",$H182))),"CLAYTON (COLLEGE PARK)",$AG182))))</f>
        <v/>
      </c>
      <c r="AI182" s="2">
        <f>IF(OR($AH182="",$AD182=""),"",IFERROR(VLOOKUP($AH182,CODES!$A:$B,2,FALSE),"NO CODE"))</f>
        <v/>
      </c>
      <c r="AJ182" s="19">
        <f>IF(OR($AI182="",$AI182="NO CODE"),"",IF(COUNTIFS(RATES!$A:$A,$AI182,RATES!$B:$B,"&lt;="&amp;MonthStart,RATES!$C:$C,"&gt;="&amp;MonthEnd)&lt;&gt;1,"NO RATE",IF($AD182="OFF",SUMIFS(RATES!$F:$F,RATES!$A:$A,$AI182,RATES!$B:$B,"&lt;="&amp;MonthStart,RATES!$C:$C,"&gt;="&amp;MonthEnd),SUMIFS(RATES!$E:$E,RATES!$A:$A,$AI182,RATES!$B:$B,"&lt;="&amp;MonthStart,RATES!$C:$C,"&gt;="&amp;MonthEnd))))</f>
        <v/>
      </c>
      <c r="AK182" s="2">
        <f>IF(OR(NOT(ISNUMBER($AJ182)),N($AA182)=0),"",IF(ABS(N($Z182)/100-$AJ182)&gt;0.0000001,"DIFFERS",""))</f>
        <v/>
      </c>
    </row>
    <row r="183">
      <c r="AD183" s="2">
        <f>IF($L183="","",IF(ISNUMBER(SEARCH("OFF ROAD",$H183)),"OFF",IF(ISNUMBER(SEARCH("ON ROAD",$H183)),"ON","")))</f>
        <v/>
      </c>
      <c r="AE183" s="2">
        <f>IF($AD183="ON",""&amp;$L183,"")</f>
        <v/>
      </c>
      <c r="AF183" s="2">
        <f>IF($L183="","",IF($J183&lt;&gt;"","Y",""))</f>
        <v/>
      </c>
      <c r="AG183" s="2">
        <f>IF($L183="","",IFERROR(TRIM(MID($H183,4,SEARCH(" CO ",$H183)-4)),""&amp;$S183))</f>
        <v/>
      </c>
      <c r="AH183" s="2">
        <f>IF($AG183="","",IF($AG183="FULTON",IF(ISNUMBER(SEARCH("COLLEGE PARK",$H183)),"FULTON (COLLEGE PARK)",IF(ISNUMBER(SEARCH("HAPEVILLE",$H183)),"FULTON (HAPEVILLE)",IF(ISNUMBER(SEARCH("EAST POINT",$H183)),"FULTON (EAST POINT)",IF(ISNUMBER(SEARCH("ATLANTA",$H183)),"FULTON (ATL LIMITS)","FULTON")))),IF($AG183="DEKALB",IF(ISNUMBER(SEARCH("ATLANTA",$H183)),"DEKALB (ATL LIMITS)","DEKALB"),IF(AND($AG183="CLAYTON",ISNUMBER(SEARCH("COLLEGE PARK",$H183))),"CLAYTON (COLLEGE PARK)",$AG183))))</f>
        <v/>
      </c>
      <c r="AI183" s="2">
        <f>IF(OR($AH183="",$AD183=""),"",IFERROR(VLOOKUP($AH183,CODES!$A:$B,2,FALSE),"NO CODE"))</f>
        <v/>
      </c>
      <c r="AJ183" s="19">
        <f>IF(OR($AI183="",$AI183="NO CODE"),"",IF(COUNTIFS(RATES!$A:$A,$AI183,RATES!$B:$B,"&lt;="&amp;MonthStart,RATES!$C:$C,"&gt;="&amp;MonthEnd)&lt;&gt;1,"NO RATE",IF($AD183="OFF",SUMIFS(RATES!$F:$F,RATES!$A:$A,$AI183,RATES!$B:$B,"&lt;="&amp;MonthStart,RATES!$C:$C,"&gt;="&amp;MonthEnd),SUMIFS(RATES!$E:$E,RATES!$A:$A,$AI183,RATES!$B:$B,"&lt;="&amp;MonthStart,RATES!$C:$C,"&gt;="&amp;MonthEnd))))</f>
        <v/>
      </c>
      <c r="AK183" s="2">
        <f>IF(OR(NOT(ISNUMBER($AJ183)),N($AA183)=0),"",IF(ABS(N($Z183)/100-$AJ183)&gt;0.0000001,"DIFFERS",""))</f>
        <v/>
      </c>
    </row>
    <row r="184">
      <c r="AD184" s="2">
        <f>IF($L184="","",IF(ISNUMBER(SEARCH("OFF ROAD",$H184)),"OFF",IF(ISNUMBER(SEARCH("ON ROAD",$H184)),"ON","")))</f>
        <v/>
      </c>
      <c r="AE184" s="2">
        <f>IF($AD184="ON",""&amp;$L184,"")</f>
        <v/>
      </c>
      <c r="AF184" s="2">
        <f>IF($L184="","",IF($J184&lt;&gt;"","Y",""))</f>
        <v/>
      </c>
      <c r="AG184" s="2">
        <f>IF($L184="","",IFERROR(TRIM(MID($H184,4,SEARCH(" CO ",$H184)-4)),""&amp;$S184))</f>
        <v/>
      </c>
      <c r="AH184" s="2">
        <f>IF($AG184="","",IF($AG184="FULTON",IF(ISNUMBER(SEARCH("COLLEGE PARK",$H184)),"FULTON (COLLEGE PARK)",IF(ISNUMBER(SEARCH("HAPEVILLE",$H184)),"FULTON (HAPEVILLE)",IF(ISNUMBER(SEARCH("EAST POINT",$H184)),"FULTON (EAST POINT)",IF(ISNUMBER(SEARCH("ATLANTA",$H184)),"FULTON (ATL LIMITS)","FULTON")))),IF($AG184="DEKALB",IF(ISNUMBER(SEARCH("ATLANTA",$H184)),"DEKALB (ATL LIMITS)","DEKALB"),IF(AND($AG184="CLAYTON",ISNUMBER(SEARCH("COLLEGE PARK",$H184))),"CLAYTON (COLLEGE PARK)",$AG184))))</f>
        <v/>
      </c>
      <c r="AI184" s="2">
        <f>IF(OR($AH184="",$AD184=""),"",IFERROR(VLOOKUP($AH184,CODES!$A:$B,2,FALSE),"NO CODE"))</f>
        <v/>
      </c>
      <c r="AJ184" s="19">
        <f>IF(OR($AI184="",$AI184="NO CODE"),"",IF(COUNTIFS(RATES!$A:$A,$AI184,RATES!$B:$B,"&lt;="&amp;MonthStart,RATES!$C:$C,"&gt;="&amp;MonthEnd)&lt;&gt;1,"NO RATE",IF($AD184="OFF",SUMIFS(RATES!$F:$F,RATES!$A:$A,$AI184,RATES!$B:$B,"&lt;="&amp;MonthStart,RATES!$C:$C,"&gt;="&amp;MonthEnd),SUMIFS(RATES!$E:$E,RATES!$A:$A,$AI184,RATES!$B:$B,"&lt;="&amp;MonthStart,RATES!$C:$C,"&gt;="&amp;MonthEnd))))</f>
        <v/>
      </c>
      <c r="AK184" s="2">
        <f>IF(OR(NOT(ISNUMBER($AJ184)),N($AA184)=0),"",IF(ABS(N($Z184)/100-$AJ184)&gt;0.0000001,"DIFFERS",""))</f>
        <v/>
      </c>
    </row>
    <row r="185">
      <c r="AD185" s="2">
        <f>IF($L185="","",IF(ISNUMBER(SEARCH("OFF ROAD",$H185)),"OFF",IF(ISNUMBER(SEARCH("ON ROAD",$H185)),"ON","")))</f>
        <v/>
      </c>
      <c r="AE185" s="2">
        <f>IF($AD185="ON",""&amp;$L185,"")</f>
        <v/>
      </c>
      <c r="AF185" s="2">
        <f>IF($L185="","",IF($J185&lt;&gt;"","Y",""))</f>
        <v/>
      </c>
      <c r="AG185" s="2">
        <f>IF($L185="","",IFERROR(TRIM(MID($H185,4,SEARCH(" CO ",$H185)-4)),""&amp;$S185))</f>
        <v/>
      </c>
      <c r="AH185" s="2">
        <f>IF($AG185="","",IF($AG185="FULTON",IF(ISNUMBER(SEARCH("COLLEGE PARK",$H185)),"FULTON (COLLEGE PARK)",IF(ISNUMBER(SEARCH("HAPEVILLE",$H185)),"FULTON (HAPEVILLE)",IF(ISNUMBER(SEARCH("EAST POINT",$H185)),"FULTON (EAST POINT)",IF(ISNUMBER(SEARCH("ATLANTA",$H185)),"FULTON (ATL LIMITS)","FULTON")))),IF($AG185="DEKALB",IF(ISNUMBER(SEARCH("ATLANTA",$H185)),"DEKALB (ATL LIMITS)","DEKALB"),IF(AND($AG185="CLAYTON",ISNUMBER(SEARCH("COLLEGE PARK",$H185))),"CLAYTON (COLLEGE PARK)",$AG185))))</f>
        <v/>
      </c>
      <c r="AI185" s="2">
        <f>IF(OR($AH185="",$AD185=""),"",IFERROR(VLOOKUP($AH185,CODES!$A:$B,2,FALSE),"NO CODE"))</f>
        <v/>
      </c>
      <c r="AJ185" s="19">
        <f>IF(OR($AI185="",$AI185="NO CODE"),"",IF(COUNTIFS(RATES!$A:$A,$AI185,RATES!$B:$B,"&lt;="&amp;MonthStart,RATES!$C:$C,"&gt;="&amp;MonthEnd)&lt;&gt;1,"NO RATE",IF($AD185="OFF",SUMIFS(RATES!$F:$F,RATES!$A:$A,$AI185,RATES!$B:$B,"&lt;="&amp;MonthStart,RATES!$C:$C,"&gt;="&amp;MonthEnd),SUMIFS(RATES!$E:$E,RATES!$A:$A,$AI185,RATES!$B:$B,"&lt;="&amp;MonthStart,RATES!$C:$C,"&gt;="&amp;MonthEnd))))</f>
        <v/>
      </c>
      <c r="AK185" s="2">
        <f>IF(OR(NOT(ISNUMBER($AJ185)),N($AA185)=0),"",IF(ABS(N($Z185)/100-$AJ185)&gt;0.0000001,"DIFFERS",""))</f>
        <v/>
      </c>
    </row>
    <row r="186">
      <c r="AD186" s="2">
        <f>IF($L186="","",IF(ISNUMBER(SEARCH("OFF ROAD",$H186)),"OFF",IF(ISNUMBER(SEARCH("ON ROAD",$H186)),"ON","")))</f>
        <v/>
      </c>
      <c r="AE186" s="2">
        <f>IF($AD186="ON",""&amp;$L186,"")</f>
        <v/>
      </c>
      <c r="AF186" s="2">
        <f>IF($L186="","",IF($J186&lt;&gt;"","Y",""))</f>
        <v/>
      </c>
      <c r="AG186" s="2">
        <f>IF($L186="","",IFERROR(TRIM(MID($H186,4,SEARCH(" CO ",$H186)-4)),""&amp;$S186))</f>
        <v/>
      </c>
      <c r="AH186" s="2">
        <f>IF($AG186="","",IF($AG186="FULTON",IF(ISNUMBER(SEARCH("COLLEGE PARK",$H186)),"FULTON (COLLEGE PARK)",IF(ISNUMBER(SEARCH("HAPEVILLE",$H186)),"FULTON (HAPEVILLE)",IF(ISNUMBER(SEARCH("EAST POINT",$H186)),"FULTON (EAST POINT)",IF(ISNUMBER(SEARCH("ATLANTA",$H186)),"FULTON (ATL LIMITS)","FULTON")))),IF($AG186="DEKALB",IF(ISNUMBER(SEARCH("ATLANTA",$H186)),"DEKALB (ATL LIMITS)","DEKALB"),IF(AND($AG186="CLAYTON",ISNUMBER(SEARCH("COLLEGE PARK",$H186))),"CLAYTON (COLLEGE PARK)",$AG186))))</f>
        <v/>
      </c>
      <c r="AI186" s="2">
        <f>IF(OR($AH186="",$AD186=""),"",IFERROR(VLOOKUP($AH186,CODES!$A:$B,2,FALSE),"NO CODE"))</f>
        <v/>
      </c>
      <c r="AJ186" s="19">
        <f>IF(OR($AI186="",$AI186="NO CODE"),"",IF(COUNTIFS(RATES!$A:$A,$AI186,RATES!$B:$B,"&lt;="&amp;MonthStart,RATES!$C:$C,"&gt;="&amp;MonthEnd)&lt;&gt;1,"NO RATE",IF($AD186="OFF",SUMIFS(RATES!$F:$F,RATES!$A:$A,$AI186,RATES!$B:$B,"&lt;="&amp;MonthStart,RATES!$C:$C,"&gt;="&amp;MonthEnd),SUMIFS(RATES!$E:$E,RATES!$A:$A,$AI186,RATES!$B:$B,"&lt;="&amp;MonthStart,RATES!$C:$C,"&gt;="&amp;MonthEnd))))</f>
        <v/>
      </c>
      <c r="AK186" s="2">
        <f>IF(OR(NOT(ISNUMBER($AJ186)),N($AA186)=0),"",IF(ABS(N($Z186)/100-$AJ186)&gt;0.0000001,"DIFFERS",""))</f>
        <v/>
      </c>
    </row>
    <row r="187">
      <c r="AD187" s="2">
        <f>IF($L187="","",IF(ISNUMBER(SEARCH("OFF ROAD",$H187)),"OFF",IF(ISNUMBER(SEARCH("ON ROAD",$H187)),"ON","")))</f>
        <v/>
      </c>
      <c r="AE187" s="2">
        <f>IF($AD187="ON",""&amp;$L187,"")</f>
        <v/>
      </c>
      <c r="AF187" s="2">
        <f>IF($L187="","",IF($J187&lt;&gt;"","Y",""))</f>
        <v/>
      </c>
      <c r="AG187" s="2">
        <f>IF($L187="","",IFERROR(TRIM(MID($H187,4,SEARCH(" CO ",$H187)-4)),""&amp;$S187))</f>
        <v/>
      </c>
      <c r="AH187" s="2">
        <f>IF($AG187="","",IF($AG187="FULTON",IF(ISNUMBER(SEARCH("COLLEGE PARK",$H187)),"FULTON (COLLEGE PARK)",IF(ISNUMBER(SEARCH("HAPEVILLE",$H187)),"FULTON (HAPEVILLE)",IF(ISNUMBER(SEARCH("EAST POINT",$H187)),"FULTON (EAST POINT)",IF(ISNUMBER(SEARCH("ATLANTA",$H187)),"FULTON (ATL LIMITS)","FULTON")))),IF($AG187="DEKALB",IF(ISNUMBER(SEARCH("ATLANTA",$H187)),"DEKALB (ATL LIMITS)","DEKALB"),IF(AND($AG187="CLAYTON",ISNUMBER(SEARCH("COLLEGE PARK",$H187))),"CLAYTON (COLLEGE PARK)",$AG187))))</f>
        <v/>
      </c>
      <c r="AI187" s="2">
        <f>IF(OR($AH187="",$AD187=""),"",IFERROR(VLOOKUP($AH187,CODES!$A:$B,2,FALSE),"NO CODE"))</f>
        <v/>
      </c>
      <c r="AJ187" s="19">
        <f>IF(OR($AI187="",$AI187="NO CODE"),"",IF(COUNTIFS(RATES!$A:$A,$AI187,RATES!$B:$B,"&lt;="&amp;MonthStart,RATES!$C:$C,"&gt;="&amp;MonthEnd)&lt;&gt;1,"NO RATE",IF($AD187="OFF",SUMIFS(RATES!$F:$F,RATES!$A:$A,$AI187,RATES!$B:$B,"&lt;="&amp;MonthStart,RATES!$C:$C,"&gt;="&amp;MonthEnd),SUMIFS(RATES!$E:$E,RATES!$A:$A,$AI187,RATES!$B:$B,"&lt;="&amp;MonthStart,RATES!$C:$C,"&gt;="&amp;MonthEnd))))</f>
        <v/>
      </c>
      <c r="AK187" s="2">
        <f>IF(OR(NOT(ISNUMBER($AJ187)),N($AA187)=0),"",IF(ABS(N($Z187)/100-$AJ187)&gt;0.0000001,"DIFFERS",""))</f>
        <v/>
      </c>
    </row>
    <row r="188">
      <c r="AD188" s="2">
        <f>IF($L188="","",IF(ISNUMBER(SEARCH("OFF ROAD",$H188)),"OFF",IF(ISNUMBER(SEARCH("ON ROAD",$H188)),"ON","")))</f>
        <v/>
      </c>
      <c r="AE188" s="2">
        <f>IF($AD188="ON",""&amp;$L188,"")</f>
        <v/>
      </c>
      <c r="AF188" s="2">
        <f>IF($L188="","",IF($J188&lt;&gt;"","Y",""))</f>
        <v/>
      </c>
      <c r="AG188" s="2">
        <f>IF($L188="","",IFERROR(TRIM(MID($H188,4,SEARCH(" CO ",$H188)-4)),""&amp;$S188))</f>
        <v/>
      </c>
      <c r="AH188" s="2">
        <f>IF($AG188="","",IF($AG188="FULTON",IF(ISNUMBER(SEARCH("COLLEGE PARK",$H188)),"FULTON (COLLEGE PARK)",IF(ISNUMBER(SEARCH("HAPEVILLE",$H188)),"FULTON (HAPEVILLE)",IF(ISNUMBER(SEARCH("EAST POINT",$H188)),"FULTON (EAST POINT)",IF(ISNUMBER(SEARCH("ATLANTA",$H188)),"FULTON (ATL LIMITS)","FULTON")))),IF($AG188="DEKALB",IF(ISNUMBER(SEARCH("ATLANTA",$H188)),"DEKALB (ATL LIMITS)","DEKALB"),IF(AND($AG188="CLAYTON",ISNUMBER(SEARCH("COLLEGE PARK",$H188))),"CLAYTON (COLLEGE PARK)",$AG188))))</f>
        <v/>
      </c>
      <c r="AI188" s="2">
        <f>IF(OR($AH188="",$AD188=""),"",IFERROR(VLOOKUP($AH188,CODES!$A:$B,2,FALSE),"NO CODE"))</f>
        <v/>
      </c>
      <c r="AJ188" s="19">
        <f>IF(OR($AI188="",$AI188="NO CODE"),"",IF(COUNTIFS(RATES!$A:$A,$AI188,RATES!$B:$B,"&lt;="&amp;MonthStart,RATES!$C:$C,"&gt;="&amp;MonthEnd)&lt;&gt;1,"NO RATE",IF($AD188="OFF",SUMIFS(RATES!$F:$F,RATES!$A:$A,$AI188,RATES!$B:$B,"&lt;="&amp;MonthStart,RATES!$C:$C,"&gt;="&amp;MonthEnd),SUMIFS(RATES!$E:$E,RATES!$A:$A,$AI188,RATES!$B:$B,"&lt;="&amp;MonthStart,RATES!$C:$C,"&gt;="&amp;MonthEnd))))</f>
        <v/>
      </c>
      <c r="AK188" s="2">
        <f>IF(OR(NOT(ISNUMBER($AJ188)),N($AA188)=0),"",IF(ABS(N($Z188)/100-$AJ188)&gt;0.0000001,"DIFFERS",""))</f>
        <v/>
      </c>
    </row>
    <row r="189">
      <c r="AD189" s="2">
        <f>IF($L189="","",IF(ISNUMBER(SEARCH("OFF ROAD",$H189)),"OFF",IF(ISNUMBER(SEARCH("ON ROAD",$H189)),"ON","")))</f>
        <v/>
      </c>
      <c r="AE189" s="2">
        <f>IF($AD189="ON",""&amp;$L189,"")</f>
        <v/>
      </c>
      <c r="AF189" s="2">
        <f>IF($L189="","",IF($J189&lt;&gt;"","Y",""))</f>
        <v/>
      </c>
      <c r="AG189" s="2">
        <f>IF($L189="","",IFERROR(TRIM(MID($H189,4,SEARCH(" CO ",$H189)-4)),""&amp;$S189))</f>
        <v/>
      </c>
      <c r="AH189" s="2">
        <f>IF($AG189="","",IF($AG189="FULTON",IF(ISNUMBER(SEARCH("COLLEGE PARK",$H189)),"FULTON (COLLEGE PARK)",IF(ISNUMBER(SEARCH("HAPEVILLE",$H189)),"FULTON (HAPEVILLE)",IF(ISNUMBER(SEARCH("EAST POINT",$H189)),"FULTON (EAST POINT)",IF(ISNUMBER(SEARCH("ATLANTA",$H189)),"FULTON (ATL LIMITS)","FULTON")))),IF($AG189="DEKALB",IF(ISNUMBER(SEARCH("ATLANTA",$H189)),"DEKALB (ATL LIMITS)","DEKALB"),IF(AND($AG189="CLAYTON",ISNUMBER(SEARCH("COLLEGE PARK",$H189))),"CLAYTON (COLLEGE PARK)",$AG189))))</f>
        <v/>
      </c>
      <c r="AI189" s="2">
        <f>IF(OR($AH189="",$AD189=""),"",IFERROR(VLOOKUP($AH189,CODES!$A:$B,2,FALSE),"NO CODE"))</f>
        <v/>
      </c>
      <c r="AJ189" s="19">
        <f>IF(OR($AI189="",$AI189="NO CODE"),"",IF(COUNTIFS(RATES!$A:$A,$AI189,RATES!$B:$B,"&lt;="&amp;MonthStart,RATES!$C:$C,"&gt;="&amp;MonthEnd)&lt;&gt;1,"NO RATE",IF($AD189="OFF",SUMIFS(RATES!$F:$F,RATES!$A:$A,$AI189,RATES!$B:$B,"&lt;="&amp;MonthStart,RATES!$C:$C,"&gt;="&amp;MonthEnd),SUMIFS(RATES!$E:$E,RATES!$A:$A,$AI189,RATES!$B:$B,"&lt;="&amp;MonthStart,RATES!$C:$C,"&gt;="&amp;MonthEnd))))</f>
        <v/>
      </c>
      <c r="AK189" s="2">
        <f>IF(OR(NOT(ISNUMBER($AJ189)),N($AA189)=0),"",IF(ABS(N($Z189)/100-$AJ189)&gt;0.0000001,"DIFFERS",""))</f>
        <v/>
      </c>
    </row>
    <row r="190">
      <c r="AD190" s="2">
        <f>IF($L190="","",IF(ISNUMBER(SEARCH("OFF ROAD",$H190)),"OFF",IF(ISNUMBER(SEARCH("ON ROAD",$H190)),"ON","")))</f>
        <v/>
      </c>
      <c r="AE190" s="2">
        <f>IF($AD190="ON",""&amp;$L190,"")</f>
        <v/>
      </c>
      <c r="AF190" s="2">
        <f>IF($L190="","",IF($J190&lt;&gt;"","Y",""))</f>
        <v/>
      </c>
      <c r="AG190" s="2">
        <f>IF($L190="","",IFERROR(TRIM(MID($H190,4,SEARCH(" CO ",$H190)-4)),""&amp;$S190))</f>
        <v/>
      </c>
      <c r="AH190" s="2">
        <f>IF($AG190="","",IF($AG190="FULTON",IF(ISNUMBER(SEARCH("COLLEGE PARK",$H190)),"FULTON (COLLEGE PARK)",IF(ISNUMBER(SEARCH("HAPEVILLE",$H190)),"FULTON (HAPEVILLE)",IF(ISNUMBER(SEARCH("EAST POINT",$H190)),"FULTON (EAST POINT)",IF(ISNUMBER(SEARCH("ATLANTA",$H190)),"FULTON (ATL LIMITS)","FULTON")))),IF($AG190="DEKALB",IF(ISNUMBER(SEARCH("ATLANTA",$H190)),"DEKALB (ATL LIMITS)","DEKALB"),IF(AND($AG190="CLAYTON",ISNUMBER(SEARCH("COLLEGE PARK",$H190))),"CLAYTON (COLLEGE PARK)",$AG190))))</f>
        <v/>
      </c>
      <c r="AI190" s="2">
        <f>IF(OR($AH190="",$AD190=""),"",IFERROR(VLOOKUP($AH190,CODES!$A:$B,2,FALSE),"NO CODE"))</f>
        <v/>
      </c>
      <c r="AJ190" s="19">
        <f>IF(OR($AI190="",$AI190="NO CODE"),"",IF(COUNTIFS(RATES!$A:$A,$AI190,RATES!$B:$B,"&lt;="&amp;MonthStart,RATES!$C:$C,"&gt;="&amp;MonthEnd)&lt;&gt;1,"NO RATE",IF($AD190="OFF",SUMIFS(RATES!$F:$F,RATES!$A:$A,$AI190,RATES!$B:$B,"&lt;="&amp;MonthStart,RATES!$C:$C,"&gt;="&amp;MonthEnd),SUMIFS(RATES!$E:$E,RATES!$A:$A,$AI190,RATES!$B:$B,"&lt;="&amp;MonthStart,RATES!$C:$C,"&gt;="&amp;MonthEnd))))</f>
        <v/>
      </c>
      <c r="AK190" s="2">
        <f>IF(OR(NOT(ISNUMBER($AJ190)),N($AA190)=0),"",IF(ABS(N($Z190)/100-$AJ190)&gt;0.0000001,"DIFFERS",""))</f>
        <v/>
      </c>
    </row>
    <row r="191">
      <c r="AD191" s="2">
        <f>IF($L191="","",IF(ISNUMBER(SEARCH("OFF ROAD",$H191)),"OFF",IF(ISNUMBER(SEARCH("ON ROAD",$H191)),"ON","")))</f>
        <v/>
      </c>
      <c r="AE191" s="2">
        <f>IF($AD191="ON",""&amp;$L191,"")</f>
        <v/>
      </c>
      <c r="AF191" s="2">
        <f>IF($L191="","",IF($J191&lt;&gt;"","Y",""))</f>
        <v/>
      </c>
      <c r="AG191" s="2">
        <f>IF($L191="","",IFERROR(TRIM(MID($H191,4,SEARCH(" CO ",$H191)-4)),""&amp;$S191))</f>
        <v/>
      </c>
      <c r="AH191" s="2">
        <f>IF($AG191="","",IF($AG191="FULTON",IF(ISNUMBER(SEARCH("COLLEGE PARK",$H191)),"FULTON (COLLEGE PARK)",IF(ISNUMBER(SEARCH("HAPEVILLE",$H191)),"FULTON (HAPEVILLE)",IF(ISNUMBER(SEARCH("EAST POINT",$H191)),"FULTON (EAST POINT)",IF(ISNUMBER(SEARCH("ATLANTA",$H191)),"FULTON (ATL LIMITS)","FULTON")))),IF($AG191="DEKALB",IF(ISNUMBER(SEARCH("ATLANTA",$H191)),"DEKALB (ATL LIMITS)","DEKALB"),IF(AND($AG191="CLAYTON",ISNUMBER(SEARCH("COLLEGE PARK",$H191))),"CLAYTON (COLLEGE PARK)",$AG191))))</f>
        <v/>
      </c>
      <c r="AI191" s="2">
        <f>IF(OR($AH191="",$AD191=""),"",IFERROR(VLOOKUP($AH191,CODES!$A:$B,2,FALSE),"NO CODE"))</f>
        <v/>
      </c>
      <c r="AJ191" s="19">
        <f>IF(OR($AI191="",$AI191="NO CODE"),"",IF(COUNTIFS(RATES!$A:$A,$AI191,RATES!$B:$B,"&lt;="&amp;MonthStart,RATES!$C:$C,"&gt;="&amp;MonthEnd)&lt;&gt;1,"NO RATE",IF($AD191="OFF",SUMIFS(RATES!$F:$F,RATES!$A:$A,$AI191,RATES!$B:$B,"&lt;="&amp;MonthStart,RATES!$C:$C,"&gt;="&amp;MonthEnd),SUMIFS(RATES!$E:$E,RATES!$A:$A,$AI191,RATES!$B:$B,"&lt;="&amp;MonthStart,RATES!$C:$C,"&gt;="&amp;MonthEnd))))</f>
        <v/>
      </c>
      <c r="AK191" s="2">
        <f>IF(OR(NOT(ISNUMBER($AJ191)),N($AA191)=0),"",IF(ABS(N($Z191)/100-$AJ191)&gt;0.0000001,"DIFFERS",""))</f>
        <v/>
      </c>
    </row>
    <row r="192">
      <c r="AD192" s="2">
        <f>IF($L192="","",IF(ISNUMBER(SEARCH("OFF ROAD",$H192)),"OFF",IF(ISNUMBER(SEARCH("ON ROAD",$H192)),"ON","")))</f>
        <v/>
      </c>
      <c r="AE192" s="2">
        <f>IF($AD192="ON",""&amp;$L192,"")</f>
        <v/>
      </c>
      <c r="AF192" s="2">
        <f>IF($L192="","",IF($J192&lt;&gt;"","Y",""))</f>
        <v/>
      </c>
      <c r="AG192" s="2">
        <f>IF($L192="","",IFERROR(TRIM(MID($H192,4,SEARCH(" CO ",$H192)-4)),""&amp;$S192))</f>
        <v/>
      </c>
      <c r="AH192" s="2">
        <f>IF($AG192="","",IF($AG192="FULTON",IF(ISNUMBER(SEARCH("COLLEGE PARK",$H192)),"FULTON (COLLEGE PARK)",IF(ISNUMBER(SEARCH("HAPEVILLE",$H192)),"FULTON (HAPEVILLE)",IF(ISNUMBER(SEARCH("EAST POINT",$H192)),"FULTON (EAST POINT)",IF(ISNUMBER(SEARCH("ATLANTA",$H192)),"FULTON (ATL LIMITS)","FULTON")))),IF($AG192="DEKALB",IF(ISNUMBER(SEARCH("ATLANTA",$H192)),"DEKALB (ATL LIMITS)","DEKALB"),IF(AND($AG192="CLAYTON",ISNUMBER(SEARCH("COLLEGE PARK",$H192))),"CLAYTON (COLLEGE PARK)",$AG192))))</f>
        <v/>
      </c>
      <c r="AI192" s="2">
        <f>IF(OR($AH192="",$AD192=""),"",IFERROR(VLOOKUP($AH192,CODES!$A:$B,2,FALSE),"NO CODE"))</f>
        <v/>
      </c>
      <c r="AJ192" s="19">
        <f>IF(OR($AI192="",$AI192="NO CODE"),"",IF(COUNTIFS(RATES!$A:$A,$AI192,RATES!$B:$B,"&lt;="&amp;MonthStart,RATES!$C:$C,"&gt;="&amp;MonthEnd)&lt;&gt;1,"NO RATE",IF($AD192="OFF",SUMIFS(RATES!$F:$F,RATES!$A:$A,$AI192,RATES!$B:$B,"&lt;="&amp;MonthStart,RATES!$C:$C,"&gt;="&amp;MonthEnd),SUMIFS(RATES!$E:$E,RATES!$A:$A,$AI192,RATES!$B:$B,"&lt;="&amp;MonthStart,RATES!$C:$C,"&gt;="&amp;MonthEnd))))</f>
        <v/>
      </c>
      <c r="AK192" s="2">
        <f>IF(OR(NOT(ISNUMBER($AJ192)),N($AA192)=0),"",IF(ABS(N($Z192)/100-$AJ192)&gt;0.0000001,"DIFFERS",""))</f>
        <v/>
      </c>
    </row>
    <row r="193">
      <c r="AD193" s="2">
        <f>IF($L193="","",IF(ISNUMBER(SEARCH("OFF ROAD",$H193)),"OFF",IF(ISNUMBER(SEARCH("ON ROAD",$H193)),"ON","")))</f>
        <v/>
      </c>
      <c r="AE193" s="2">
        <f>IF($AD193="ON",""&amp;$L193,"")</f>
        <v/>
      </c>
      <c r="AF193" s="2">
        <f>IF($L193="","",IF($J193&lt;&gt;"","Y",""))</f>
        <v/>
      </c>
      <c r="AG193" s="2">
        <f>IF($L193="","",IFERROR(TRIM(MID($H193,4,SEARCH(" CO ",$H193)-4)),""&amp;$S193))</f>
        <v/>
      </c>
      <c r="AH193" s="2">
        <f>IF($AG193="","",IF($AG193="FULTON",IF(ISNUMBER(SEARCH("COLLEGE PARK",$H193)),"FULTON (COLLEGE PARK)",IF(ISNUMBER(SEARCH("HAPEVILLE",$H193)),"FULTON (HAPEVILLE)",IF(ISNUMBER(SEARCH("EAST POINT",$H193)),"FULTON (EAST POINT)",IF(ISNUMBER(SEARCH("ATLANTA",$H193)),"FULTON (ATL LIMITS)","FULTON")))),IF($AG193="DEKALB",IF(ISNUMBER(SEARCH("ATLANTA",$H193)),"DEKALB (ATL LIMITS)","DEKALB"),IF(AND($AG193="CLAYTON",ISNUMBER(SEARCH("COLLEGE PARK",$H193))),"CLAYTON (COLLEGE PARK)",$AG193))))</f>
        <v/>
      </c>
      <c r="AI193" s="2">
        <f>IF(OR($AH193="",$AD193=""),"",IFERROR(VLOOKUP($AH193,CODES!$A:$B,2,FALSE),"NO CODE"))</f>
        <v/>
      </c>
      <c r="AJ193" s="19">
        <f>IF(OR($AI193="",$AI193="NO CODE"),"",IF(COUNTIFS(RATES!$A:$A,$AI193,RATES!$B:$B,"&lt;="&amp;MonthStart,RATES!$C:$C,"&gt;="&amp;MonthEnd)&lt;&gt;1,"NO RATE",IF($AD193="OFF",SUMIFS(RATES!$F:$F,RATES!$A:$A,$AI193,RATES!$B:$B,"&lt;="&amp;MonthStart,RATES!$C:$C,"&gt;="&amp;MonthEnd),SUMIFS(RATES!$E:$E,RATES!$A:$A,$AI193,RATES!$B:$B,"&lt;="&amp;MonthStart,RATES!$C:$C,"&gt;="&amp;MonthEnd))))</f>
        <v/>
      </c>
      <c r="AK193" s="2">
        <f>IF(OR(NOT(ISNUMBER($AJ193)),N($AA193)=0),"",IF(ABS(N($Z193)/100-$AJ193)&gt;0.0000001,"DIFFERS",""))</f>
        <v/>
      </c>
    </row>
    <row r="194">
      <c r="AD194" s="2">
        <f>IF($L194="","",IF(ISNUMBER(SEARCH("OFF ROAD",$H194)),"OFF",IF(ISNUMBER(SEARCH("ON ROAD",$H194)),"ON","")))</f>
        <v/>
      </c>
      <c r="AE194" s="2">
        <f>IF($AD194="ON",""&amp;$L194,"")</f>
        <v/>
      </c>
      <c r="AF194" s="2">
        <f>IF($L194="","",IF($J194&lt;&gt;"","Y",""))</f>
        <v/>
      </c>
      <c r="AG194" s="2">
        <f>IF($L194="","",IFERROR(TRIM(MID($H194,4,SEARCH(" CO ",$H194)-4)),""&amp;$S194))</f>
        <v/>
      </c>
      <c r="AH194" s="2">
        <f>IF($AG194="","",IF($AG194="FULTON",IF(ISNUMBER(SEARCH("COLLEGE PARK",$H194)),"FULTON (COLLEGE PARK)",IF(ISNUMBER(SEARCH("HAPEVILLE",$H194)),"FULTON (HAPEVILLE)",IF(ISNUMBER(SEARCH("EAST POINT",$H194)),"FULTON (EAST POINT)",IF(ISNUMBER(SEARCH("ATLANTA",$H194)),"FULTON (ATL LIMITS)","FULTON")))),IF($AG194="DEKALB",IF(ISNUMBER(SEARCH("ATLANTA",$H194)),"DEKALB (ATL LIMITS)","DEKALB"),IF(AND($AG194="CLAYTON",ISNUMBER(SEARCH("COLLEGE PARK",$H194))),"CLAYTON (COLLEGE PARK)",$AG194))))</f>
        <v/>
      </c>
      <c r="AI194" s="2">
        <f>IF(OR($AH194="",$AD194=""),"",IFERROR(VLOOKUP($AH194,CODES!$A:$B,2,FALSE),"NO CODE"))</f>
        <v/>
      </c>
      <c r="AJ194" s="19">
        <f>IF(OR($AI194="",$AI194="NO CODE"),"",IF(COUNTIFS(RATES!$A:$A,$AI194,RATES!$B:$B,"&lt;="&amp;MonthStart,RATES!$C:$C,"&gt;="&amp;MonthEnd)&lt;&gt;1,"NO RATE",IF($AD194="OFF",SUMIFS(RATES!$F:$F,RATES!$A:$A,$AI194,RATES!$B:$B,"&lt;="&amp;MonthStart,RATES!$C:$C,"&gt;="&amp;MonthEnd),SUMIFS(RATES!$E:$E,RATES!$A:$A,$AI194,RATES!$B:$B,"&lt;="&amp;MonthStart,RATES!$C:$C,"&gt;="&amp;MonthEnd))))</f>
        <v/>
      </c>
      <c r="AK194" s="2">
        <f>IF(OR(NOT(ISNUMBER($AJ194)),N($AA194)=0),"",IF(ABS(N($Z194)/100-$AJ194)&gt;0.0000001,"DIFFERS",""))</f>
        <v/>
      </c>
    </row>
    <row r="195">
      <c r="AD195" s="2">
        <f>IF($L195="","",IF(ISNUMBER(SEARCH("OFF ROAD",$H195)),"OFF",IF(ISNUMBER(SEARCH("ON ROAD",$H195)),"ON","")))</f>
        <v/>
      </c>
      <c r="AE195" s="2">
        <f>IF($AD195="ON",""&amp;$L195,"")</f>
        <v/>
      </c>
      <c r="AF195" s="2">
        <f>IF($L195="","",IF($J195&lt;&gt;"","Y",""))</f>
        <v/>
      </c>
      <c r="AG195" s="2">
        <f>IF($L195="","",IFERROR(TRIM(MID($H195,4,SEARCH(" CO ",$H195)-4)),""&amp;$S195))</f>
        <v/>
      </c>
      <c r="AH195" s="2">
        <f>IF($AG195="","",IF($AG195="FULTON",IF(ISNUMBER(SEARCH("COLLEGE PARK",$H195)),"FULTON (COLLEGE PARK)",IF(ISNUMBER(SEARCH("HAPEVILLE",$H195)),"FULTON (HAPEVILLE)",IF(ISNUMBER(SEARCH("EAST POINT",$H195)),"FULTON (EAST POINT)",IF(ISNUMBER(SEARCH("ATLANTA",$H195)),"FULTON (ATL LIMITS)","FULTON")))),IF($AG195="DEKALB",IF(ISNUMBER(SEARCH("ATLANTA",$H195)),"DEKALB (ATL LIMITS)","DEKALB"),IF(AND($AG195="CLAYTON",ISNUMBER(SEARCH("COLLEGE PARK",$H195))),"CLAYTON (COLLEGE PARK)",$AG195))))</f>
        <v/>
      </c>
      <c r="AI195" s="2">
        <f>IF(OR($AH195="",$AD195=""),"",IFERROR(VLOOKUP($AH195,CODES!$A:$B,2,FALSE),"NO CODE"))</f>
        <v/>
      </c>
      <c r="AJ195" s="19">
        <f>IF(OR($AI195="",$AI195="NO CODE"),"",IF(COUNTIFS(RATES!$A:$A,$AI195,RATES!$B:$B,"&lt;="&amp;MonthStart,RATES!$C:$C,"&gt;="&amp;MonthEnd)&lt;&gt;1,"NO RATE",IF($AD195="OFF",SUMIFS(RATES!$F:$F,RATES!$A:$A,$AI195,RATES!$B:$B,"&lt;="&amp;MonthStart,RATES!$C:$C,"&gt;="&amp;MonthEnd),SUMIFS(RATES!$E:$E,RATES!$A:$A,$AI195,RATES!$B:$B,"&lt;="&amp;MonthStart,RATES!$C:$C,"&gt;="&amp;MonthEnd))))</f>
        <v/>
      </c>
      <c r="AK195" s="2">
        <f>IF(OR(NOT(ISNUMBER($AJ195)),N($AA195)=0),"",IF(ABS(N($Z195)/100-$AJ195)&gt;0.0000001,"DIFFERS",""))</f>
        <v/>
      </c>
    </row>
    <row r="196">
      <c r="AD196" s="2">
        <f>IF($L196="","",IF(ISNUMBER(SEARCH("OFF ROAD",$H196)),"OFF",IF(ISNUMBER(SEARCH("ON ROAD",$H196)),"ON","")))</f>
        <v/>
      </c>
      <c r="AE196" s="2">
        <f>IF($AD196="ON",""&amp;$L196,"")</f>
        <v/>
      </c>
      <c r="AF196" s="2">
        <f>IF($L196="","",IF($J196&lt;&gt;"","Y",""))</f>
        <v/>
      </c>
      <c r="AG196" s="2">
        <f>IF($L196="","",IFERROR(TRIM(MID($H196,4,SEARCH(" CO ",$H196)-4)),""&amp;$S196))</f>
        <v/>
      </c>
      <c r="AH196" s="2">
        <f>IF($AG196="","",IF($AG196="FULTON",IF(ISNUMBER(SEARCH("COLLEGE PARK",$H196)),"FULTON (COLLEGE PARK)",IF(ISNUMBER(SEARCH("HAPEVILLE",$H196)),"FULTON (HAPEVILLE)",IF(ISNUMBER(SEARCH("EAST POINT",$H196)),"FULTON (EAST POINT)",IF(ISNUMBER(SEARCH("ATLANTA",$H196)),"FULTON (ATL LIMITS)","FULTON")))),IF($AG196="DEKALB",IF(ISNUMBER(SEARCH("ATLANTA",$H196)),"DEKALB (ATL LIMITS)","DEKALB"),IF(AND($AG196="CLAYTON",ISNUMBER(SEARCH("COLLEGE PARK",$H196))),"CLAYTON (COLLEGE PARK)",$AG196))))</f>
        <v/>
      </c>
      <c r="AI196" s="2">
        <f>IF(OR($AH196="",$AD196=""),"",IFERROR(VLOOKUP($AH196,CODES!$A:$B,2,FALSE),"NO CODE"))</f>
        <v/>
      </c>
      <c r="AJ196" s="19">
        <f>IF(OR($AI196="",$AI196="NO CODE"),"",IF(COUNTIFS(RATES!$A:$A,$AI196,RATES!$B:$B,"&lt;="&amp;MonthStart,RATES!$C:$C,"&gt;="&amp;MonthEnd)&lt;&gt;1,"NO RATE",IF($AD196="OFF",SUMIFS(RATES!$F:$F,RATES!$A:$A,$AI196,RATES!$B:$B,"&lt;="&amp;MonthStart,RATES!$C:$C,"&gt;="&amp;MonthEnd),SUMIFS(RATES!$E:$E,RATES!$A:$A,$AI196,RATES!$B:$B,"&lt;="&amp;MonthStart,RATES!$C:$C,"&gt;="&amp;MonthEnd))))</f>
        <v/>
      </c>
      <c r="AK196" s="2">
        <f>IF(OR(NOT(ISNUMBER($AJ196)),N($AA196)=0),"",IF(ABS(N($Z196)/100-$AJ196)&gt;0.0000001,"DIFFERS",""))</f>
        <v/>
      </c>
    </row>
    <row r="197">
      <c r="AD197" s="2">
        <f>IF($L197="","",IF(ISNUMBER(SEARCH("OFF ROAD",$H197)),"OFF",IF(ISNUMBER(SEARCH("ON ROAD",$H197)),"ON","")))</f>
        <v/>
      </c>
      <c r="AE197" s="2">
        <f>IF($AD197="ON",""&amp;$L197,"")</f>
        <v/>
      </c>
      <c r="AF197" s="2">
        <f>IF($L197="","",IF($J197&lt;&gt;"","Y",""))</f>
        <v/>
      </c>
      <c r="AG197" s="2">
        <f>IF($L197="","",IFERROR(TRIM(MID($H197,4,SEARCH(" CO ",$H197)-4)),""&amp;$S197))</f>
        <v/>
      </c>
      <c r="AH197" s="2">
        <f>IF($AG197="","",IF($AG197="FULTON",IF(ISNUMBER(SEARCH("COLLEGE PARK",$H197)),"FULTON (COLLEGE PARK)",IF(ISNUMBER(SEARCH("HAPEVILLE",$H197)),"FULTON (HAPEVILLE)",IF(ISNUMBER(SEARCH("EAST POINT",$H197)),"FULTON (EAST POINT)",IF(ISNUMBER(SEARCH("ATLANTA",$H197)),"FULTON (ATL LIMITS)","FULTON")))),IF($AG197="DEKALB",IF(ISNUMBER(SEARCH("ATLANTA",$H197)),"DEKALB (ATL LIMITS)","DEKALB"),IF(AND($AG197="CLAYTON",ISNUMBER(SEARCH("COLLEGE PARK",$H197))),"CLAYTON (COLLEGE PARK)",$AG197))))</f>
        <v/>
      </c>
      <c r="AI197" s="2">
        <f>IF(OR($AH197="",$AD197=""),"",IFERROR(VLOOKUP($AH197,CODES!$A:$B,2,FALSE),"NO CODE"))</f>
        <v/>
      </c>
      <c r="AJ197" s="19">
        <f>IF(OR($AI197="",$AI197="NO CODE"),"",IF(COUNTIFS(RATES!$A:$A,$AI197,RATES!$B:$B,"&lt;="&amp;MonthStart,RATES!$C:$C,"&gt;="&amp;MonthEnd)&lt;&gt;1,"NO RATE",IF($AD197="OFF",SUMIFS(RATES!$F:$F,RATES!$A:$A,$AI197,RATES!$B:$B,"&lt;="&amp;MonthStart,RATES!$C:$C,"&gt;="&amp;MonthEnd),SUMIFS(RATES!$E:$E,RATES!$A:$A,$AI197,RATES!$B:$B,"&lt;="&amp;MonthStart,RATES!$C:$C,"&gt;="&amp;MonthEnd))))</f>
        <v/>
      </c>
      <c r="AK197" s="2">
        <f>IF(OR(NOT(ISNUMBER($AJ197)),N($AA197)=0),"",IF(ABS(N($Z197)/100-$AJ197)&gt;0.0000001,"DIFFERS",""))</f>
        <v/>
      </c>
    </row>
    <row r="198">
      <c r="AD198" s="2">
        <f>IF($L198="","",IF(ISNUMBER(SEARCH("OFF ROAD",$H198)),"OFF",IF(ISNUMBER(SEARCH("ON ROAD",$H198)),"ON","")))</f>
        <v/>
      </c>
      <c r="AE198" s="2">
        <f>IF($AD198="ON",""&amp;$L198,"")</f>
        <v/>
      </c>
      <c r="AF198" s="2">
        <f>IF($L198="","",IF($J198&lt;&gt;"","Y",""))</f>
        <v/>
      </c>
      <c r="AG198" s="2">
        <f>IF($L198="","",IFERROR(TRIM(MID($H198,4,SEARCH(" CO ",$H198)-4)),""&amp;$S198))</f>
        <v/>
      </c>
      <c r="AH198" s="2">
        <f>IF($AG198="","",IF($AG198="FULTON",IF(ISNUMBER(SEARCH("COLLEGE PARK",$H198)),"FULTON (COLLEGE PARK)",IF(ISNUMBER(SEARCH("HAPEVILLE",$H198)),"FULTON (HAPEVILLE)",IF(ISNUMBER(SEARCH("EAST POINT",$H198)),"FULTON (EAST POINT)",IF(ISNUMBER(SEARCH("ATLANTA",$H198)),"FULTON (ATL LIMITS)","FULTON")))),IF($AG198="DEKALB",IF(ISNUMBER(SEARCH("ATLANTA",$H198)),"DEKALB (ATL LIMITS)","DEKALB"),IF(AND($AG198="CLAYTON",ISNUMBER(SEARCH("COLLEGE PARK",$H198))),"CLAYTON (COLLEGE PARK)",$AG198))))</f>
        <v/>
      </c>
      <c r="AI198" s="2">
        <f>IF(OR($AH198="",$AD198=""),"",IFERROR(VLOOKUP($AH198,CODES!$A:$B,2,FALSE),"NO CODE"))</f>
        <v/>
      </c>
      <c r="AJ198" s="19">
        <f>IF(OR($AI198="",$AI198="NO CODE"),"",IF(COUNTIFS(RATES!$A:$A,$AI198,RATES!$B:$B,"&lt;="&amp;MonthStart,RATES!$C:$C,"&gt;="&amp;MonthEnd)&lt;&gt;1,"NO RATE",IF($AD198="OFF",SUMIFS(RATES!$F:$F,RATES!$A:$A,$AI198,RATES!$B:$B,"&lt;="&amp;MonthStart,RATES!$C:$C,"&gt;="&amp;MonthEnd),SUMIFS(RATES!$E:$E,RATES!$A:$A,$AI198,RATES!$B:$B,"&lt;="&amp;MonthStart,RATES!$C:$C,"&gt;="&amp;MonthEnd))))</f>
        <v/>
      </c>
      <c r="AK198" s="2">
        <f>IF(OR(NOT(ISNUMBER($AJ198)),N($AA198)=0),"",IF(ABS(N($Z198)/100-$AJ198)&gt;0.0000001,"DIFFERS",""))</f>
        <v/>
      </c>
    </row>
    <row r="199">
      <c r="AD199" s="2">
        <f>IF($L199="","",IF(ISNUMBER(SEARCH("OFF ROAD",$H199)),"OFF",IF(ISNUMBER(SEARCH("ON ROAD",$H199)),"ON","")))</f>
        <v/>
      </c>
      <c r="AE199" s="2">
        <f>IF($AD199="ON",""&amp;$L199,"")</f>
        <v/>
      </c>
      <c r="AF199" s="2">
        <f>IF($L199="","",IF($J199&lt;&gt;"","Y",""))</f>
        <v/>
      </c>
      <c r="AG199" s="2">
        <f>IF($L199="","",IFERROR(TRIM(MID($H199,4,SEARCH(" CO ",$H199)-4)),""&amp;$S199))</f>
        <v/>
      </c>
      <c r="AH199" s="2">
        <f>IF($AG199="","",IF($AG199="FULTON",IF(ISNUMBER(SEARCH("COLLEGE PARK",$H199)),"FULTON (COLLEGE PARK)",IF(ISNUMBER(SEARCH("HAPEVILLE",$H199)),"FULTON (HAPEVILLE)",IF(ISNUMBER(SEARCH("EAST POINT",$H199)),"FULTON (EAST POINT)",IF(ISNUMBER(SEARCH("ATLANTA",$H199)),"FULTON (ATL LIMITS)","FULTON")))),IF($AG199="DEKALB",IF(ISNUMBER(SEARCH("ATLANTA",$H199)),"DEKALB (ATL LIMITS)","DEKALB"),IF(AND($AG199="CLAYTON",ISNUMBER(SEARCH("COLLEGE PARK",$H199))),"CLAYTON (COLLEGE PARK)",$AG199))))</f>
        <v/>
      </c>
      <c r="AI199" s="2">
        <f>IF(OR($AH199="",$AD199=""),"",IFERROR(VLOOKUP($AH199,CODES!$A:$B,2,FALSE),"NO CODE"))</f>
        <v/>
      </c>
      <c r="AJ199" s="19">
        <f>IF(OR($AI199="",$AI199="NO CODE"),"",IF(COUNTIFS(RATES!$A:$A,$AI199,RATES!$B:$B,"&lt;="&amp;MonthStart,RATES!$C:$C,"&gt;="&amp;MonthEnd)&lt;&gt;1,"NO RATE",IF($AD199="OFF",SUMIFS(RATES!$F:$F,RATES!$A:$A,$AI199,RATES!$B:$B,"&lt;="&amp;MonthStart,RATES!$C:$C,"&gt;="&amp;MonthEnd),SUMIFS(RATES!$E:$E,RATES!$A:$A,$AI199,RATES!$B:$B,"&lt;="&amp;MonthStart,RATES!$C:$C,"&gt;="&amp;MonthEnd))))</f>
        <v/>
      </c>
      <c r="AK199" s="2">
        <f>IF(OR(NOT(ISNUMBER($AJ199)),N($AA199)=0),"",IF(ABS(N($Z199)/100-$AJ199)&gt;0.0000001,"DIFFERS",""))</f>
        <v/>
      </c>
    </row>
    <row r="200">
      <c r="AD200" s="2">
        <f>IF($L200="","",IF(ISNUMBER(SEARCH("OFF ROAD",$H200)),"OFF",IF(ISNUMBER(SEARCH("ON ROAD",$H200)),"ON","")))</f>
        <v/>
      </c>
      <c r="AE200" s="2">
        <f>IF($AD200="ON",""&amp;$L200,"")</f>
        <v/>
      </c>
      <c r="AF200" s="2">
        <f>IF($L200="","",IF($J200&lt;&gt;"","Y",""))</f>
        <v/>
      </c>
      <c r="AG200" s="2">
        <f>IF($L200="","",IFERROR(TRIM(MID($H200,4,SEARCH(" CO ",$H200)-4)),""&amp;$S200))</f>
        <v/>
      </c>
      <c r="AH200" s="2">
        <f>IF($AG200="","",IF($AG200="FULTON",IF(ISNUMBER(SEARCH("COLLEGE PARK",$H200)),"FULTON (COLLEGE PARK)",IF(ISNUMBER(SEARCH("HAPEVILLE",$H200)),"FULTON (HAPEVILLE)",IF(ISNUMBER(SEARCH("EAST POINT",$H200)),"FULTON (EAST POINT)",IF(ISNUMBER(SEARCH("ATLANTA",$H200)),"FULTON (ATL LIMITS)","FULTON")))),IF($AG200="DEKALB",IF(ISNUMBER(SEARCH("ATLANTA",$H200)),"DEKALB (ATL LIMITS)","DEKALB"),IF(AND($AG200="CLAYTON",ISNUMBER(SEARCH("COLLEGE PARK",$H200))),"CLAYTON (COLLEGE PARK)",$AG200))))</f>
        <v/>
      </c>
      <c r="AI200" s="2">
        <f>IF(OR($AH200="",$AD200=""),"",IFERROR(VLOOKUP($AH200,CODES!$A:$B,2,FALSE),"NO CODE"))</f>
        <v/>
      </c>
      <c r="AJ200" s="19">
        <f>IF(OR($AI200="",$AI200="NO CODE"),"",IF(COUNTIFS(RATES!$A:$A,$AI200,RATES!$B:$B,"&lt;="&amp;MonthStart,RATES!$C:$C,"&gt;="&amp;MonthEnd)&lt;&gt;1,"NO RATE",IF($AD200="OFF",SUMIFS(RATES!$F:$F,RATES!$A:$A,$AI200,RATES!$B:$B,"&lt;="&amp;MonthStart,RATES!$C:$C,"&gt;="&amp;MonthEnd),SUMIFS(RATES!$E:$E,RATES!$A:$A,$AI200,RATES!$B:$B,"&lt;="&amp;MonthStart,RATES!$C:$C,"&gt;="&amp;MonthEnd))))</f>
        <v/>
      </c>
      <c r="AK200" s="2">
        <f>IF(OR(NOT(ISNUMBER($AJ200)),N($AA200)=0),"",IF(ABS(N($Z200)/100-$AJ200)&gt;0.0000001,"DIFFERS",""))</f>
        <v/>
      </c>
    </row>
    <row r="201">
      <c r="AD201" s="2">
        <f>IF($L201="","",IF(ISNUMBER(SEARCH("OFF ROAD",$H201)),"OFF",IF(ISNUMBER(SEARCH("ON ROAD",$H201)),"ON","")))</f>
        <v/>
      </c>
      <c r="AE201" s="2">
        <f>IF($AD201="ON",""&amp;$L201,"")</f>
        <v/>
      </c>
      <c r="AF201" s="2">
        <f>IF($L201="","",IF($J201&lt;&gt;"","Y",""))</f>
        <v/>
      </c>
      <c r="AG201" s="2">
        <f>IF($L201="","",IFERROR(TRIM(MID($H201,4,SEARCH(" CO ",$H201)-4)),""&amp;$S201))</f>
        <v/>
      </c>
      <c r="AH201" s="2">
        <f>IF($AG201="","",IF($AG201="FULTON",IF(ISNUMBER(SEARCH("COLLEGE PARK",$H201)),"FULTON (COLLEGE PARK)",IF(ISNUMBER(SEARCH("HAPEVILLE",$H201)),"FULTON (HAPEVILLE)",IF(ISNUMBER(SEARCH("EAST POINT",$H201)),"FULTON (EAST POINT)",IF(ISNUMBER(SEARCH("ATLANTA",$H201)),"FULTON (ATL LIMITS)","FULTON")))),IF($AG201="DEKALB",IF(ISNUMBER(SEARCH("ATLANTA",$H201)),"DEKALB (ATL LIMITS)","DEKALB"),IF(AND($AG201="CLAYTON",ISNUMBER(SEARCH("COLLEGE PARK",$H201))),"CLAYTON (COLLEGE PARK)",$AG201))))</f>
        <v/>
      </c>
      <c r="AI201" s="2">
        <f>IF(OR($AH201="",$AD201=""),"",IFERROR(VLOOKUP($AH201,CODES!$A:$B,2,FALSE),"NO CODE"))</f>
        <v/>
      </c>
      <c r="AJ201" s="19">
        <f>IF(OR($AI201="",$AI201="NO CODE"),"",IF(COUNTIFS(RATES!$A:$A,$AI201,RATES!$B:$B,"&lt;="&amp;MonthStart,RATES!$C:$C,"&gt;="&amp;MonthEnd)&lt;&gt;1,"NO RATE",IF($AD201="OFF",SUMIFS(RATES!$F:$F,RATES!$A:$A,$AI201,RATES!$B:$B,"&lt;="&amp;MonthStart,RATES!$C:$C,"&gt;="&amp;MonthEnd),SUMIFS(RATES!$E:$E,RATES!$A:$A,$AI201,RATES!$B:$B,"&lt;="&amp;MonthStart,RATES!$C:$C,"&gt;="&amp;MonthEnd))))</f>
        <v/>
      </c>
      <c r="AK201" s="2">
        <f>IF(OR(NOT(ISNUMBER($AJ201)),N($AA201)=0),"",IF(ABS(N($Z201)/100-$AJ201)&gt;0.0000001,"DIFFERS",""))</f>
        <v/>
      </c>
    </row>
    <row r="202">
      <c r="AD202" s="2">
        <f>IF($L202="","",IF(ISNUMBER(SEARCH("OFF ROAD",$H202)),"OFF",IF(ISNUMBER(SEARCH("ON ROAD",$H202)),"ON","")))</f>
        <v/>
      </c>
      <c r="AE202" s="2">
        <f>IF($AD202="ON",""&amp;$L202,"")</f>
        <v/>
      </c>
      <c r="AF202" s="2">
        <f>IF($L202="","",IF($J202&lt;&gt;"","Y",""))</f>
        <v/>
      </c>
      <c r="AG202" s="2">
        <f>IF($L202="","",IFERROR(TRIM(MID($H202,4,SEARCH(" CO ",$H202)-4)),""&amp;$S202))</f>
        <v/>
      </c>
      <c r="AH202" s="2">
        <f>IF($AG202="","",IF($AG202="FULTON",IF(ISNUMBER(SEARCH("COLLEGE PARK",$H202)),"FULTON (COLLEGE PARK)",IF(ISNUMBER(SEARCH("HAPEVILLE",$H202)),"FULTON (HAPEVILLE)",IF(ISNUMBER(SEARCH("EAST POINT",$H202)),"FULTON (EAST POINT)",IF(ISNUMBER(SEARCH("ATLANTA",$H202)),"FULTON (ATL LIMITS)","FULTON")))),IF($AG202="DEKALB",IF(ISNUMBER(SEARCH("ATLANTA",$H202)),"DEKALB (ATL LIMITS)","DEKALB"),IF(AND($AG202="CLAYTON",ISNUMBER(SEARCH("COLLEGE PARK",$H202))),"CLAYTON (COLLEGE PARK)",$AG202))))</f>
        <v/>
      </c>
      <c r="AI202" s="2">
        <f>IF(OR($AH202="",$AD202=""),"",IFERROR(VLOOKUP($AH202,CODES!$A:$B,2,FALSE),"NO CODE"))</f>
        <v/>
      </c>
      <c r="AJ202" s="19">
        <f>IF(OR($AI202="",$AI202="NO CODE"),"",IF(COUNTIFS(RATES!$A:$A,$AI202,RATES!$B:$B,"&lt;="&amp;MonthStart,RATES!$C:$C,"&gt;="&amp;MonthEnd)&lt;&gt;1,"NO RATE",IF($AD202="OFF",SUMIFS(RATES!$F:$F,RATES!$A:$A,$AI202,RATES!$B:$B,"&lt;="&amp;MonthStart,RATES!$C:$C,"&gt;="&amp;MonthEnd),SUMIFS(RATES!$E:$E,RATES!$A:$A,$AI202,RATES!$B:$B,"&lt;="&amp;MonthStart,RATES!$C:$C,"&gt;="&amp;MonthEnd))))</f>
        <v/>
      </c>
      <c r="AK202" s="2">
        <f>IF(OR(NOT(ISNUMBER($AJ202)),N($AA202)=0),"",IF(ABS(N($Z202)/100-$AJ202)&gt;0.0000001,"DIFFERS",""))</f>
        <v/>
      </c>
    </row>
    <row r="203">
      <c r="AD203" s="2">
        <f>IF($L203="","",IF(ISNUMBER(SEARCH("OFF ROAD",$H203)),"OFF",IF(ISNUMBER(SEARCH("ON ROAD",$H203)),"ON","")))</f>
        <v/>
      </c>
      <c r="AE203" s="2">
        <f>IF($AD203="ON",""&amp;$L203,"")</f>
        <v/>
      </c>
      <c r="AF203" s="2">
        <f>IF($L203="","",IF($J203&lt;&gt;"","Y",""))</f>
        <v/>
      </c>
      <c r="AG203" s="2">
        <f>IF($L203="","",IFERROR(TRIM(MID($H203,4,SEARCH(" CO ",$H203)-4)),""&amp;$S203))</f>
        <v/>
      </c>
      <c r="AH203" s="2">
        <f>IF($AG203="","",IF($AG203="FULTON",IF(ISNUMBER(SEARCH("COLLEGE PARK",$H203)),"FULTON (COLLEGE PARK)",IF(ISNUMBER(SEARCH("HAPEVILLE",$H203)),"FULTON (HAPEVILLE)",IF(ISNUMBER(SEARCH("EAST POINT",$H203)),"FULTON (EAST POINT)",IF(ISNUMBER(SEARCH("ATLANTA",$H203)),"FULTON (ATL LIMITS)","FULTON")))),IF($AG203="DEKALB",IF(ISNUMBER(SEARCH("ATLANTA",$H203)),"DEKALB (ATL LIMITS)","DEKALB"),IF(AND($AG203="CLAYTON",ISNUMBER(SEARCH("COLLEGE PARK",$H203))),"CLAYTON (COLLEGE PARK)",$AG203))))</f>
        <v/>
      </c>
      <c r="AI203" s="2">
        <f>IF(OR($AH203="",$AD203=""),"",IFERROR(VLOOKUP($AH203,CODES!$A:$B,2,FALSE),"NO CODE"))</f>
        <v/>
      </c>
      <c r="AJ203" s="19">
        <f>IF(OR($AI203="",$AI203="NO CODE"),"",IF(COUNTIFS(RATES!$A:$A,$AI203,RATES!$B:$B,"&lt;="&amp;MonthStart,RATES!$C:$C,"&gt;="&amp;MonthEnd)&lt;&gt;1,"NO RATE",IF($AD203="OFF",SUMIFS(RATES!$F:$F,RATES!$A:$A,$AI203,RATES!$B:$B,"&lt;="&amp;MonthStart,RATES!$C:$C,"&gt;="&amp;MonthEnd),SUMIFS(RATES!$E:$E,RATES!$A:$A,$AI203,RATES!$B:$B,"&lt;="&amp;MonthStart,RATES!$C:$C,"&gt;="&amp;MonthEnd))))</f>
        <v/>
      </c>
      <c r="AK203" s="2">
        <f>IF(OR(NOT(ISNUMBER($AJ203)),N($AA203)=0),"",IF(ABS(N($Z203)/100-$AJ203)&gt;0.0000001,"DIFFERS",""))</f>
        <v/>
      </c>
    </row>
    <row r="204">
      <c r="AD204" s="2">
        <f>IF($L204="","",IF(ISNUMBER(SEARCH("OFF ROAD",$H204)),"OFF",IF(ISNUMBER(SEARCH("ON ROAD",$H204)),"ON","")))</f>
        <v/>
      </c>
      <c r="AE204" s="2">
        <f>IF($AD204="ON",""&amp;$L204,"")</f>
        <v/>
      </c>
      <c r="AF204" s="2">
        <f>IF($L204="","",IF($J204&lt;&gt;"","Y",""))</f>
        <v/>
      </c>
      <c r="AG204" s="2">
        <f>IF($L204="","",IFERROR(TRIM(MID($H204,4,SEARCH(" CO ",$H204)-4)),""&amp;$S204))</f>
        <v/>
      </c>
      <c r="AH204" s="2">
        <f>IF($AG204="","",IF($AG204="FULTON",IF(ISNUMBER(SEARCH("COLLEGE PARK",$H204)),"FULTON (COLLEGE PARK)",IF(ISNUMBER(SEARCH("HAPEVILLE",$H204)),"FULTON (HAPEVILLE)",IF(ISNUMBER(SEARCH("EAST POINT",$H204)),"FULTON (EAST POINT)",IF(ISNUMBER(SEARCH("ATLANTA",$H204)),"FULTON (ATL LIMITS)","FULTON")))),IF($AG204="DEKALB",IF(ISNUMBER(SEARCH("ATLANTA",$H204)),"DEKALB (ATL LIMITS)","DEKALB"),IF(AND($AG204="CLAYTON",ISNUMBER(SEARCH("COLLEGE PARK",$H204))),"CLAYTON (COLLEGE PARK)",$AG204))))</f>
        <v/>
      </c>
      <c r="AI204" s="2">
        <f>IF(OR($AH204="",$AD204=""),"",IFERROR(VLOOKUP($AH204,CODES!$A:$B,2,FALSE),"NO CODE"))</f>
        <v/>
      </c>
      <c r="AJ204" s="19">
        <f>IF(OR($AI204="",$AI204="NO CODE"),"",IF(COUNTIFS(RATES!$A:$A,$AI204,RATES!$B:$B,"&lt;="&amp;MonthStart,RATES!$C:$C,"&gt;="&amp;MonthEnd)&lt;&gt;1,"NO RATE",IF($AD204="OFF",SUMIFS(RATES!$F:$F,RATES!$A:$A,$AI204,RATES!$B:$B,"&lt;="&amp;MonthStart,RATES!$C:$C,"&gt;="&amp;MonthEnd),SUMIFS(RATES!$E:$E,RATES!$A:$A,$AI204,RATES!$B:$B,"&lt;="&amp;MonthStart,RATES!$C:$C,"&gt;="&amp;MonthEnd))))</f>
        <v/>
      </c>
      <c r="AK204" s="2">
        <f>IF(OR(NOT(ISNUMBER($AJ204)),N($AA204)=0),"",IF(ABS(N($Z204)/100-$AJ204)&gt;0.0000001,"DIFFERS",""))</f>
        <v/>
      </c>
    </row>
    <row r="205">
      <c r="AD205" s="2">
        <f>IF($L205="","",IF(ISNUMBER(SEARCH("OFF ROAD",$H205)),"OFF",IF(ISNUMBER(SEARCH("ON ROAD",$H205)),"ON","")))</f>
        <v/>
      </c>
      <c r="AE205" s="2">
        <f>IF($AD205="ON",""&amp;$L205,"")</f>
        <v/>
      </c>
      <c r="AF205" s="2">
        <f>IF($L205="","",IF($J205&lt;&gt;"","Y",""))</f>
        <v/>
      </c>
      <c r="AG205" s="2">
        <f>IF($L205="","",IFERROR(TRIM(MID($H205,4,SEARCH(" CO ",$H205)-4)),""&amp;$S205))</f>
        <v/>
      </c>
      <c r="AH205" s="2">
        <f>IF($AG205="","",IF($AG205="FULTON",IF(ISNUMBER(SEARCH("COLLEGE PARK",$H205)),"FULTON (COLLEGE PARK)",IF(ISNUMBER(SEARCH("HAPEVILLE",$H205)),"FULTON (HAPEVILLE)",IF(ISNUMBER(SEARCH("EAST POINT",$H205)),"FULTON (EAST POINT)",IF(ISNUMBER(SEARCH("ATLANTA",$H205)),"FULTON (ATL LIMITS)","FULTON")))),IF($AG205="DEKALB",IF(ISNUMBER(SEARCH("ATLANTA",$H205)),"DEKALB (ATL LIMITS)","DEKALB"),IF(AND($AG205="CLAYTON",ISNUMBER(SEARCH("COLLEGE PARK",$H205))),"CLAYTON (COLLEGE PARK)",$AG205))))</f>
        <v/>
      </c>
      <c r="AI205" s="2">
        <f>IF(OR($AH205="",$AD205=""),"",IFERROR(VLOOKUP($AH205,CODES!$A:$B,2,FALSE),"NO CODE"))</f>
        <v/>
      </c>
      <c r="AJ205" s="19">
        <f>IF(OR($AI205="",$AI205="NO CODE"),"",IF(COUNTIFS(RATES!$A:$A,$AI205,RATES!$B:$B,"&lt;="&amp;MonthStart,RATES!$C:$C,"&gt;="&amp;MonthEnd)&lt;&gt;1,"NO RATE",IF($AD205="OFF",SUMIFS(RATES!$F:$F,RATES!$A:$A,$AI205,RATES!$B:$B,"&lt;="&amp;MonthStart,RATES!$C:$C,"&gt;="&amp;MonthEnd),SUMIFS(RATES!$E:$E,RATES!$A:$A,$AI205,RATES!$B:$B,"&lt;="&amp;MonthStart,RATES!$C:$C,"&gt;="&amp;MonthEnd))))</f>
        <v/>
      </c>
      <c r="AK205" s="2">
        <f>IF(OR(NOT(ISNUMBER($AJ205)),N($AA205)=0),"",IF(ABS(N($Z205)/100-$AJ205)&gt;0.0000001,"DIFFERS",""))</f>
        <v/>
      </c>
    </row>
    <row r="206">
      <c r="AD206" s="2">
        <f>IF($L206="","",IF(ISNUMBER(SEARCH("OFF ROAD",$H206)),"OFF",IF(ISNUMBER(SEARCH("ON ROAD",$H206)),"ON","")))</f>
        <v/>
      </c>
      <c r="AE206" s="2">
        <f>IF($AD206="ON",""&amp;$L206,"")</f>
        <v/>
      </c>
      <c r="AF206" s="2">
        <f>IF($L206="","",IF($J206&lt;&gt;"","Y",""))</f>
        <v/>
      </c>
      <c r="AG206" s="2">
        <f>IF($L206="","",IFERROR(TRIM(MID($H206,4,SEARCH(" CO ",$H206)-4)),""&amp;$S206))</f>
        <v/>
      </c>
      <c r="AH206" s="2">
        <f>IF($AG206="","",IF($AG206="FULTON",IF(ISNUMBER(SEARCH("COLLEGE PARK",$H206)),"FULTON (COLLEGE PARK)",IF(ISNUMBER(SEARCH("HAPEVILLE",$H206)),"FULTON (HAPEVILLE)",IF(ISNUMBER(SEARCH("EAST POINT",$H206)),"FULTON (EAST POINT)",IF(ISNUMBER(SEARCH("ATLANTA",$H206)),"FULTON (ATL LIMITS)","FULTON")))),IF($AG206="DEKALB",IF(ISNUMBER(SEARCH("ATLANTA",$H206)),"DEKALB (ATL LIMITS)","DEKALB"),IF(AND($AG206="CLAYTON",ISNUMBER(SEARCH("COLLEGE PARK",$H206))),"CLAYTON (COLLEGE PARK)",$AG206))))</f>
        <v/>
      </c>
      <c r="AI206" s="2">
        <f>IF(OR($AH206="",$AD206=""),"",IFERROR(VLOOKUP($AH206,CODES!$A:$B,2,FALSE),"NO CODE"))</f>
        <v/>
      </c>
      <c r="AJ206" s="19">
        <f>IF(OR($AI206="",$AI206="NO CODE"),"",IF(COUNTIFS(RATES!$A:$A,$AI206,RATES!$B:$B,"&lt;="&amp;MonthStart,RATES!$C:$C,"&gt;="&amp;MonthEnd)&lt;&gt;1,"NO RATE",IF($AD206="OFF",SUMIFS(RATES!$F:$F,RATES!$A:$A,$AI206,RATES!$B:$B,"&lt;="&amp;MonthStart,RATES!$C:$C,"&gt;="&amp;MonthEnd),SUMIFS(RATES!$E:$E,RATES!$A:$A,$AI206,RATES!$B:$B,"&lt;="&amp;MonthStart,RATES!$C:$C,"&gt;="&amp;MonthEnd))))</f>
        <v/>
      </c>
      <c r="AK206" s="2">
        <f>IF(OR(NOT(ISNUMBER($AJ206)),N($AA206)=0),"",IF(ABS(N($Z206)/100-$AJ206)&gt;0.0000001,"DIFFERS",""))</f>
        <v/>
      </c>
    </row>
    <row r="207">
      <c r="AD207" s="2">
        <f>IF($L207="","",IF(ISNUMBER(SEARCH("OFF ROAD",$H207)),"OFF",IF(ISNUMBER(SEARCH("ON ROAD",$H207)),"ON","")))</f>
        <v/>
      </c>
      <c r="AE207" s="2">
        <f>IF($AD207="ON",""&amp;$L207,"")</f>
        <v/>
      </c>
      <c r="AF207" s="2">
        <f>IF($L207="","",IF($J207&lt;&gt;"","Y",""))</f>
        <v/>
      </c>
      <c r="AG207" s="2">
        <f>IF($L207="","",IFERROR(TRIM(MID($H207,4,SEARCH(" CO ",$H207)-4)),""&amp;$S207))</f>
        <v/>
      </c>
      <c r="AH207" s="2">
        <f>IF($AG207="","",IF($AG207="FULTON",IF(ISNUMBER(SEARCH("COLLEGE PARK",$H207)),"FULTON (COLLEGE PARK)",IF(ISNUMBER(SEARCH("HAPEVILLE",$H207)),"FULTON (HAPEVILLE)",IF(ISNUMBER(SEARCH("EAST POINT",$H207)),"FULTON (EAST POINT)",IF(ISNUMBER(SEARCH("ATLANTA",$H207)),"FULTON (ATL LIMITS)","FULTON")))),IF($AG207="DEKALB",IF(ISNUMBER(SEARCH("ATLANTA",$H207)),"DEKALB (ATL LIMITS)","DEKALB"),IF(AND($AG207="CLAYTON",ISNUMBER(SEARCH("COLLEGE PARK",$H207))),"CLAYTON (COLLEGE PARK)",$AG207))))</f>
        <v/>
      </c>
      <c r="AI207" s="2">
        <f>IF(OR($AH207="",$AD207=""),"",IFERROR(VLOOKUP($AH207,CODES!$A:$B,2,FALSE),"NO CODE"))</f>
        <v/>
      </c>
      <c r="AJ207" s="19">
        <f>IF(OR($AI207="",$AI207="NO CODE"),"",IF(COUNTIFS(RATES!$A:$A,$AI207,RATES!$B:$B,"&lt;="&amp;MonthStart,RATES!$C:$C,"&gt;="&amp;MonthEnd)&lt;&gt;1,"NO RATE",IF($AD207="OFF",SUMIFS(RATES!$F:$F,RATES!$A:$A,$AI207,RATES!$B:$B,"&lt;="&amp;MonthStart,RATES!$C:$C,"&gt;="&amp;MonthEnd),SUMIFS(RATES!$E:$E,RATES!$A:$A,$AI207,RATES!$B:$B,"&lt;="&amp;MonthStart,RATES!$C:$C,"&gt;="&amp;MonthEnd))))</f>
        <v/>
      </c>
      <c r="AK207" s="2">
        <f>IF(OR(NOT(ISNUMBER($AJ207)),N($AA207)=0),"",IF(ABS(N($Z207)/100-$AJ207)&gt;0.0000001,"DIFFERS",""))</f>
        <v/>
      </c>
    </row>
    <row r="208">
      <c r="AD208" s="2">
        <f>IF($L208="","",IF(ISNUMBER(SEARCH("OFF ROAD",$H208)),"OFF",IF(ISNUMBER(SEARCH("ON ROAD",$H208)),"ON","")))</f>
        <v/>
      </c>
      <c r="AE208" s="2">
        <f>IF($AD208="ON",""&amp;$L208,"")</f>
        <v/>
      </c>
      <c r="AF208" s="2">
        <f>IF($L208="","",IF($J208&lt;&gt;"","Y",""))</f>
        <v/>
      </c>
      <c r="AG208" s="2">
        <f>IF($L208="","",IFERROR(TRIM(MID($H208,4,SEARCH(" CO ",$H208)-4)),""&amp;$S208))</f>
        <v/>
      </c>
      <c r="AH208" s="2">
        <f>IF($AG208="","",IF($AG208="FULTON",IF(ISNUMBER(SEARCH("COLLEGE PARK",$H208)),"FULTON (COLLEGE PARK)",IF(ISNUMBER(SEARCH("HAPEVILLE",$H208)),"FULTON (HAPEVILLE)",IF(ISNUMBER(SEARCH("EAST POINT",$H208)),"FULTON (EAST POINT)",IF(ISNUMBER(SEARCH("ATLANTA",$H208)),"FULTON (ATL LIMITS)","FULTON")))),IF($AG208="DEKALB",IF(ISNUMBER(SEARCH("ATLANTA",$H208)),"DEKALB (ATL LIMITS)","DEKALB"),IF(AND($AG208="CLAYTON",ISNUMBER(SEARCH("COLLEGE PARK",$H208))),"CLAYTON (COLLEGE PARK)",$AG208))))</f>
        <v/>
      </c>
      <c r="AI208" s="2">
        <f>IF(OR($AH208="",$AD208=""),"",IFERROR(VLOOKUP($AH208,CODES!$A:$B,2,FALSE),"NO CODE"))</f>
        <v/>
      </c>
      <c r="AJ208" s="19">
        <f>IF(OR($AI208="",$AI208="NO CODE"),"",IF(COUNTIFS(RATES!$A:$A,$AI208,RATES!$B:$B,"&lt;="&amp;MonthStart,RATES!$C:$C,"&gt;="&amp;MonthEnd)&lt;&gt;1,"NO RATE",IF($AD208="OFF",SUMIFS(RATES!$F:$F,RATES!$A:$A,$AI208,RATES!$B:$B,"&lt;="&amp;MonthStart,RATES!$C:$C,"&gt;="&amp;MonthEnd),SUMIFS(RATES!$E:$E,RATES!$A:$A,$AI208,RATES!$B:$B,"&lt;="&amp;MonthStart,RATES!$C:$C,"&gt;="&amp;MonthEnd))))</f>
        <v/>
      </c>
      <c r="AK208" s="2">
        <f>IF(OR(NOT(ISNUMBER($AJ208)),N($AA208)=0),"",IF(ABS(N($Z208)/100-$AJ208)&gt;0.0000001,"DIFFERS",""))</f>
        <v/>
      </c>
    </row>
    <row r="209">
      <c r="AD209" s="2">
        <f>IF($L209="","",IF(ISNUMBER(SEARCH("OFF ROAD",$H209)),"OFF",IF(ISNUMBER(SEARCH("ON ROAD",$H209)),"ON","")))</f>
        <v/>
      </c>
      <c r="AE209" s="2">
        <f>IF($AD209="ON",""&amp;$L209,"")</f>
        <v/>
      </c>
      <c r="AF209" s="2">
        <f>IF($L209="","",IF($J209&lt;&gt;"","Y",""))</f>
        <v/>
      </c>
      <c r="AG209" s="2">
        <f>IF($L209="","",IFERROR(TRIM(MID($H209,4,SEARCH(" CO ",$H209)-4)),""&amp;$S209))</f>
        <v/>
      </c>
      <c r="AH209" s="2">
        <f>IF($AG209="","",IF($AG209="FULTON",IF(ISNUMBER(SEARCH("COLLEGE PARK",$H209)),"FULTON (COLLEGE PARK)",IF(ISNUMBER(SEARCH("HAPEVILLE",$H209)),"FULTON (HAPEVILLE)",IF(ISNUMBER(SEARCH("EAST POINT",$H209)),"FULTON (EAST POINT)",IF(ISNUMBER(SEARCH("ATLANTA",$H209)),"FULTON (ATL LIMITS)","FULTON")))),IF($AG209="DEKALB",IF(ISNUMBER(SEARCH("ATLANTA",$H209)),"DEKALB (ATL LIMITS)","DEKALB"),IF(AND($AG209="CLAYTON",ISNUMBER(SEARCH("COLLEGE PARK",$H209))),"CLAYTON (COLLEGE PARK)",$AG209))))</f>
        <v/>
      </c>
      <c r="AI209" s="2">
        <f>IF(OR($AH209="",$AD209=""),"",IFERROR(VLOOKUP($AH209,CODES!$A:$B,2,FALSE),"NO CODE"))</f>
        <v/>
      </c>
      <c r="AJ209" s="19">
        <f>IF(OR($AI209="",$AI209="NO CODE"),"",IF(COUNTIFS(RATES!$A:$A,$AI209,RATES!$B:$B,"&lt;="&amp;MonthStart,RATES!$C:$C,"&gt;="&amp;MonthEnd)&lt;&gt;1,"NO RATE",IF($AD209="OFF",SUMIFS(RATES!$F:$F,RATES!$A:$A,$AI209,RATES!$B:$B,"&lt;="&amp;MonthStart,RATES!$C:$C,"&gt;="&amp;MonthEnd),SUMIFS(RATES!$E:$E,RATES!$A:$A,$AI209,RATES!$B:$B,"&lt;="&amp;MonthStart,RATES!$C:$C,"&gt;="&amp;MonthEnd))))</f>
        <v/>
      </c>
      <c r="AK209" s="2">
        <f>IF(OR(NOT(ISNUMBER($AJ209)),N($AA209)=0),"",IF(ABS(N($Z209)/100-$AJ209)&gt;0.0000001,"DIFFERS",""))</f>
        <v/>
      </c>
    </row>
    <row r="210">
      <c r="AD210" s="2">
        <f>IF($L210="","",IF(ISNUMBER(SEARCH("OFF ROAD",$H210)),"OFF",IF(ISNUMBER(SEARCH("ON ROAD",$H210)),"ON","")))</f>
        <v/>
      </c>
      <c r="AE210" s="2">
        <f>IF($AD210="ON",""&amp;$L210,"")</f>
        <v/>
      </c>
      <c r="AF210" s="2">
        <f>IF($L210="","",IF($J210&lt;&gt;"","Y",""))</f>
        <v/>
      </c>
      <c r="AG210" s="2">
        <f>IF($L210="","",IFERROR(TRIM(MID($H210,4,SEARCH(" CO ",$H210)-4)),""&amp;$S210))</f>
        <v/>
      </c>
      <c r="AH210" s="2">
        <f>IF($AG210="","",IF($AG210="FULTON",IF(ISNUMBER(SEARCH("COLLEGE PARK",$H210)),"FULTON (COLLEGE PARK)",IF(ISNUMBER(SEARCH("HAPEVILLE",$H210)),"FULTON (HAPEVILLE)",IF(ISNUMBER(SEARCH("EAST POINT",$H210)),"FULTON (EAST POINT)",IF(ISNUMBER(SEARCH("ATLANTA",$H210)),"FULTON (ATL LIMITS)","FULTON")))),IF($AG210="DEKALB",IF(ISNUMBER(SEARCH("ATLANTA",$H210)),"DEKALB (ATL LIMITS)","DEKALB"),IF(AND($AG210="CLAYTON",ISNUMBER(SEARCH("COLLEGE PARK",$H210))),"CLAYTON (COLLEGE PARK)",$AG210))))</f>
        <v/>
      </c>
      <c r="AI210" s="2">
        <f>IF(OR($AH210="",$AD210=""),"",IFERROR(VLOOKUP($AH210,CODES!$A:$B,2,FALSE),"NO CODE"))</f>
        <v/>
      </c>
      <c r="AJ210" s="19">
        <f>IF(OR($AI210="",$AI210="NO CODE"),"",IF(COUNTIFS(RATES!$A:$A,$AI210,RATES!$B:$B,"&lt;="&amp;MonthStart,RATES!$C:$C,"&gt;="&amp;MonthEnd)&lt;&gt;1,"NO RATE",IF($AD210="OFF",SUMIFS(RATES!$F:$F,RATES!$A:$A,$AI210,RATES!$B:$B,"&lt;="&amp;MonthStart,RATES!$C:$C,"&gt;="&amp;MonthEnd),SUMIFS(RATES!$E:$E,RATES!$A:$A,$AI210,RATES!$B:$B,"&lt;="&amp;MonthStart,RATES!$C:$C,"&gt;="&amp;MonthEnd))))</f>
        <v/>
      </c>
      <c r="AK210" s="2">
        <f>IF(OR(NOT(ISNUMBER($AJ210)),N($AA210)=0),"",IF(ABS(N($Z210)/100-$AJ210)&gt;0.0000001,"DIFFERS",""))</f>
        <v/>
      </c>
    </row>
    <row r="211">
      <c r="AD211" s="2">
        <f>IF($L211="","",IF(ISNUMBER(SEARCH("OFF ROAD",$H211)),"OFF",IF(ISNUMBER(SEARCH("ON ROAD",$H211)),"ON","")))</f>
        <v/>
      </c>
      <c r="AE211" s="2">
        <f>IF($AD211="ON",""&amp;$L211,"")</f>
        <v/>
      </c>
      <c r="AF211" s="2">
        <f>IF($L211="","",IF($J211&lt;&gt;"","Y",""))</f>
        <v/>
      </c>
      <c r="AG211" s="2">
        <f>IF($L211="","",IFERROR(TRIM(MID($H211,4,SEARCH(" CO ",$H211)-4)),""&amp;$S211))</f>
        <v/>
      </c>
      <c r="AH211" s="2">
        <f>IF($AG211="","",IF($AG211="FULTON",IF(ISNUMBER(SEARCH("COLLEGE PARK",$H211)),"FULTON (COLLEGE PARK)",IF(ISNUMBER(SEARCH("HAPEVILLE",$H211)),"FULTON (HAPEVILLE)",IF(ISNUMBER(SEARCH("EAST POINT",$H211)),"FULTON (EAST POINT)",IF(ISNUMBER(SEARCH("ATLANTA",$H211)),"FULTON (ATL LIMITS)","FULTON")))),IF($AG211="DEKALB",IF(ISNUMBER(SEARCH("ATLANTA",$H211)),"DEKALB (ATL LIMITS)","DEKALB"),IF(AND($AG211="CLAYTON",ISNUMBER(SEARCH("COLLEGE PARK",$H211))),"CLAYTON (COLLEGE PARK)",$AG211))))</f>
        <v/>
      </c>
      <c r="AI211" s="2">
        <f>IF(OR($AH211="",$AD211=""),"",IFERROR(VLOOKUP($AH211,CODES!$A:$B,2,FALSE),"NO CODE"))</f>
        <v/>
      </c>
      <c r="AJ211" s="19">
        <f>IF(OR($AI211="",$AI211="NO CODE"),"",IF(COUNTIFS(RATES!$A:$A,$AI211,RATES!$B:$B,"&lt;="&amp;MonthStart,RATES!$C:$C,"&gt;="&amp;MonthEnd)&lt;&gt;1,"NO RATE",IF($AD211="OFF",SUMIFS(RATES!$F:$F,RATES!$A:$A,$AI211,RATES!$B:$B,"&lt;="&amp;MonthStart,RATES!$C:$C,"&gt;="&amp;MonthEnd),SUMIFS(RATES!$E:$E,RATES!$A:$A,$AI211,RATES!$B:$B,"&lt;="&amp;MonthStart,RATES!$C:$C,"&gt;="&amp;MonthEnd))))</f>
        <v/>
      </c>
      <c r="AK211" s="2">
        <f>IF(OR(NOT(ISNUMBER($AJ211)),N($AA211)=0),"",IF(ABS(N($Z211)/100-$AJ211)&gt;0.0000001,"DIFFERS",""))</f>
        <v/>
      </c>
    </row>
    <row r="212">
      <c r="AD212" s="2">
        <f>IF($L212="","",IF(ISNUMBER(SEARCH("OFF ROAD",$H212)),"OFF",IF(ISNUMBER(SEARCH("ON ROAD",$H212)),"ON","")))</f>
        <v/>
      </c>
      <c r="AE212" s="2">
        <f>IF($AD212="ON",""&amp;$L212,"")</f>
        <v/>
      </c>
      <c r="AF212" s="2">
        <f>IF($L212="","",IF($J212&lt;&gt;"","Y",""))</f>
        <v/>
      </c>
      <c r="AG212" s="2">
        <f>IF($L212="","",IFERROR(TRIM(MID($H212,4,SEARCH(" CO ",$H212)-4)),""&amp;$S212))</f>
        <v/>
      </c>
      <c r="AH212" s="2">
        <f>IF($AG212="","",IF($AG212="FULTON",IF(ISNUMBER(SEARCH("COLLEGE PARK",$H212)),"FULTON (COLLEGE PARK)",IF(ISNUMBER(SEARCH("HAPEVILLE",$H212)),"FULTON (HAPEVILLE)",IF(ISNUMBER(SEARCH("EAST POINT",$H212)),"FULTON (EAST POINT)",IF(ISNUMBER(SEARCH("ATLANTA",$H212)),"FULTON (ATL LIMITS)","FULTON")))),IF($AG212="DEKALB",IF(ISNUMBER(SEARCH("ATLANTA",$H212)),"DEKALB (ATL LIMITS)","DEKALB"),IF(AND($AG212="CLAYTON",ISNUMBER(SEARCH("COLLEGE PARK",$H212))),"CLAYTON (COLLEGE PARK)",$AG212))))</f>
        <v/>
      </c>
      <c r="AI212" s="2">
        <f>IF(OR($AH212="",$AD212=""),"",IFERROR(VLOOKUP($AH212,CODES!$A:$B,2,FALSE),"NO CODE"))</f>
        <v/>
      </c>
      <c r="AJ212" s="19">
        <f>IF(OR($AI212="",$AI212="NO CODE"),"",IF(COUNTIFS(RATES!$A:$A,$AI212,RATES!$B:$B,"&lt;="&amp;MonthStart,RATES!$C:$C,"&gt;="&amp;MonthEnd)&lt;&gt;1,"NO RATE",IF($AD212="OFF",SUMIFS(RATES!$F:$F,RATES!$A:$A,$AI212,RATES!$B:$B,"&lt;="&amp;MonthStart,RATES!$C:$C,"&gt;="&amp;MonthEnd),SUMIFS(RATES!$E:$E,RATES!$A:$A,$AI212,RATES!$B:$B,"&lt;="&amp;MonthStart,RATES!$C:$C,"&gt;="&amp;MonthEnd))))</f>
        <v/>
      </c>
      <c r="AK212" s="2">
        <f>IF(OR(NOT(ISNUMBER($AJ212)),N($AA212)=0),"",IF(ABS(N($Z212)/100-$AJ212)&gt;0.0000001,"DIFFERS",""))</f>
        <v/>
      </c>
    </row>
    <row r="213">
      <c r="AD213" s="2">
        <f>IF($L213="","",IF(ISNUMBER(SEARCH("OFF ROAD",$H213)),"OFF",IF(ISNUMBER(SEARCH("ON ROAD",$H213)),"ON","")))</f>
        <v/>
      </c>
      <c r="AE213" s="2">
        <f>IF($AD213="ON",""&amp;$L213,"")</f>
        <v/>
      </c>
      <c r="AF213" s="2">
        <f>IF($L213="","",IF($J213&lt;&gt;"","Y",""))</f>
        <v/>
      </c>
      <c r="AG213" s="2">
        <f>IF($L213="","",IFERROR(TRIM(MID($H213,4,SEARCH(" CO ",$H213)-4)),""&amp;$S213))</f>
        <v/>
      </c>
      <c r="AH213" s="2">
        <f>IF($AG213="","",IF($AG213="FULTON",IF(ISNUMBER(SEARCH("COLLEGE PARK",$H213)),"FULTON (COLLEGE PARK)",IF(ISNUMBER(SEARCH("HAPEVILLE",$H213)),"FULTON (HAPEVILLE)",IF(ISNUMBER(SEARCH("EAST POINT",$H213)),"FULTON (EAST POINT)",IF(ISNUMBER(SEARCH("ATLANTA",$H213)),"FULTON (ATL LIMITS)","FULTON")))),IF($AG213="DEKALB",IF(ISNUMBER(SEARCH("ATLANTA",$H213)),"DEKALB (ATL LIMITS)","DEKALB"),IF(AND($AG213="CLAYTON",ISNUMBER(SEARCH("COLLEGE PARK",$H213))),"CLAYTON (COLLEGE PARK)",$AG213))))</f>
        <v/>
      </c>
      <c r="AI213" s="2">
        <f>IF(OR($AH213="",$AD213=""),"",IFERROR(VLOOKUP($AH213,CODES!$A:$B,2,FALSE),"NO CODE"))</f>
        <v/>
      </c>
      <c r="AJ213" s="19">
        <f>IF(OR($AI213="",$AI213="NO CODE"),"",IF(COUNTIFS(RATES!$A:$A,$AI213,RATES!$B:$B,"&lt;="&amp;MonthStart,RATES!$C:$C,"&gt;="&amp;MonthEnd)&lt;&gt;1,"NO RATE",IF($AD213="OFF",SUMIFS(RATES!$F:$F,RATES!$A:$A,$AI213,RATES!$B:$B,"&lt;="&amp;MonthStart,RATES!$C:$C,"&gt;="&amp;MonthEnd),SUMIFS(RATES!$E:$E,RATES!$A:$A,$AI213,RATES!$B:$B,"&lt;="&amp;MonthStart,RATES!$C:$C,"&gt;="&amp;MonthEnd))))</f>
        <v/>
      </c>
      <c r="AK213" s="2">
        <f>IF(OR(NOT(ISNUMBER($AJ213)),N($AA213)=0),"",IF(ABS(N($Z213)/100-$AJ213)&gt;0.0000001,"DIFFERS",""))</f>
        <v/>
      </c>
    </row>
    <row r="214">
      <c r="AD214" s="2">
        <f>IF($L214="","",IF(ISNUMBER(SEARCH("OFF ROAD",$H214)),"OFF",IF(ISNUMBER(SEARCH("ON ROAD",$H214)),"ON","")))</f>
        <v/>
      </c>
      <c r="AE214" s="2">
        <f>IF($AD214="ON",""&amp;$L214,"")</f>
        <v/>
      </c>
      <c r="AF214" s="2">
        <f>IF($L214="","",IF($J214&lt;&gt;"","Y",""))</f>
        <v/>
      </c>
      <c r="AG214" s="2">
        <f>IF($L214="","",IFERROR(TRIM(MID($H214,4,SEARCH(" CO ",$H214)-4)),""&amp;$S214))</f>
        <v/>
      </c>
      <c r="AH214" s="2">
        <f>IF($AG214="","",IF($AG214="FULTON",IF(ISNUMBER(SEARCH("COLLEGE PARK",$H214)),"FULTON (COLLEGE PARK)",IF(ISNUMBER(SEARCH("HAPEVILLE",$H214)),"FULTON (HAPEVILLE)",IF(ISNUMBER(SEARCH("EAST POINT",$H214)),"FULTON (EAST POINT)",IF(ISNUMBER(SEARCH("ATLANTA",$H214)),"FULTON (ATL LIMITS)","FULTON")))),IF($AG214="DEKALB",IF(ISNUMBER(SEARCH("ATLANTA",$H214)),"DEKALB (ATL LIMITS)","DEKALB"),IF(AND($AG214="CLAYTON",ISNUMBER(SEARCH("COLLEGE PARK",$H214))),"CLAYTON (COLLEGE PARK)",$AG214))))</f>
        <v/>
      </c>
      <c r="AI214" s="2">
        <f>IF(OR($AH214="",$AD214=""),"",IFERROR(VLOOKUP($AH214,CODES!$A:$B,2,FALSE),"NO CODE"))</f>
        <v/>
      </c>
      <c r="AJ214" s="19">
        <f>IF(OR($AI214="",$AI214="NO CODE"),"",IF(COUNTIFS(RATES!$A:$A,$AI214,RATES!$B:$B,"&lt;="&amp;MonthStart,RATES!$C:$C,"&gt;="&amp;MonthEnd)&lt;&gt;1,"NO RATE",IF($AD214="OFF",SUMIFS(RATES!$F:$F,RATES!$A:$A,$AI214,RATES!$B:$B,"&lt;="&amp;MonthStart,RATES!$C:$C,"&gt;="&amp;MonthEnd),SUMIFS(RATES!$E:$E,RATES!$A:$A,$AI214,RATES!$B:$B,"&lt;="&amp;MonthStart,RATES!$C:$C,"&gt;="&amp;MonthEnd))))</f>
        <v/>
      </c>
      <c r="AK214" s="2">
        <f>IF(OR(NOT(ISNUMBER($AJ214)),N($AA214)=0),"",IF(ABS(N($Z214)/100-$AJ214)&gt;0.0000001,"DIFFERS",""))</f>
        <v/>
      </c>
    </row>
    <row r="215">
      <c r="AD215" s="2">
        <f>IF($L215="","",IF(ISNUMBER(SEARCH("OFF ROAD",$H215)),"OFF",IF(ISNUMBER(SEARCH("ON ROAD",$H215)),"ON","")))</f>
        <v/>
      </c>
      <c r="AE215" s="2">
        <f>IF($AD215="ON",""&amp;$L215,"")</f>
        <v/>
      </c>
      <c r="AF215" s="2">
        <f>IF($L215="","",IF($J215&lt;&gt;"","Y",""))</f>
        <v/>
      </c>
      <c r="AG215" s="2">
        <f>IF($L215="","",IFERROR(TRIM(MID($H215,4,SEARCH(" CO ",$H215)-4)),""&amp;$S215))</f>
        <v/>
      </c>
      <c r="AH215" s="2">
        <f>IF($AG215="","",IF($AG215="FULTON",IF(ISNUMBER(SEARCH("COLLEGE PARK",$H215)),"FULTON (COLLEGE PARK)",IF(ISNUMBER(SEARCH("HAPEVILLE",$H215)),"FULTON (HAPEVILLE)",IF(ISNUMBER(SEARCH("EAST POINT",$H215)),"FULTON (EAST POINT)",IF(ISNUMBER(SEARCH("ATLANTA",$H215)),"FULTON (ATL LIMITS)","FULTON")))),IF($AG215="DEKALB",IF(ISNUMBER(SEARCH("ATLANTA",$H215)),"DEKALB (ATL LIMITS)","DEKALB"),IF(AND($AG215="CLAYTON",ISNUMBER(SEARCH("COLLEGE PARK",$H215))),"CLAYTON (COLLEGE PARK)",$AG215))))</f>
        <v/>
      </c>
      <c r="AI215" s="2">
        <f>IF(OR($AH215="",$AD215=""),"",IFERROR(VLOOKUP($AH215,CODES!$A:$B,2,FALSE),"NO CODE"))</f>
        <v/>
      </c>
      <c r="AJ215" s="19">
        <f>IF(OR($AI215="",$AI215="NO CODE"),"",IF(COUNTIFS(RATES!$A:$A,$AI215,RATES!$B:$B,"&lt;="&amp;MonthStart,RATES!$C:$C,"&gt;="&amp;MonthEnd)&lt;&gt;1,"NO RATE",IF($AD215="OFF",SUMIFS(RATES!$F:$F,RATES!$A:$A,$AI215,RATES!$B:$B,"&lt;="&amp;MonthStart,RATES!$C:$C,"&gt;="&amp;MonthEnd),SUMIFS(RATES!$E:$E,RATES!$A:$A,$AI215,RATES!$B:$B,"&lt;="&amp;MonthStart,RATES!$C:$C,"&gt;="&amp;MonthEnd))))</f>
        <v/>
      </c>
      <c r="AK215" s="2">
        <f>IF(OR(NOT(ISNUMBER($AJ215)),N($AA215)=0),"",IF(ABS(N($Z215)/100-$AJ215)&gt;0.0000001,"DIFFERS",""))</f>
        <v/>
      </c>
    </row>
    <row r="216">
      <c r="AD216" s="2">
        <f>IF($L216="","",IF(ISNUMBER(SEARCH("OFF ROAD",$H216)),"OFF",IF(ISNUMBER(SEARCH("ON ROAD",$H216)),"ON","")))</f>
        <v/>
      </c>
      <c r="AE216" s="2">
        <f>IF($AD216="ON",""&amp;$L216,"")</f>
        <v/>
      </c>
      <c r="AF216" s="2">
        <f>IF($L216="","",IF($J216&lt;&gt;"","Y",""))</f>
        <v/>
      </c>
      <c r="AG216" s="2">
        <f>IF($L216="","",IFERROR(TRIM(MID($H216,4,SEARCH(" CO ",$H216)-4)),""&amp;$S216))</f>
        <v/>
      </c>
      <c r="AH216" s="2">
        <f>IF($AG216="","",IF($AG216="FULTON",IF(ISNUMBER(SEARCH("COLLEGE PARK",$H216)),"FULTON (COLLEGE PARK)",IF(ISNUMBER(SEARCH("HAPEVILLE",$H216)),"FULTON (HAPEVILLE)",IF(ISNUMBER(SEARCH("EAST POINT",$H216)),"FULTON (EAST POINT)",IF(ISNUMBER(SEARCH("ATLANTA",$H216)),"FULTON (ATL LIMITS)","FULTON")))),IF($AG216="DEKALB",IF(ISNUMBER(SEARCH("ATLANTA",$H216)),"DEKALB (ATL LIMITS)","DEKALB"),IF(AND($AG216="CLAYTON",ISNUMBER(SEARCH("COLLEGE PARK",$H216))),"CLAYTON (COLLEGE PARK)",$AG216))))</f>
        <v/>
      </c>
      <c r="AI216" s="2">
        <f>IF(OR($AH216="",$AD216=""),"",IFERROR(VLOOKUP($AH216,CODES!$A:$B,2,FALSE),"NO CODE"))</f>
        <v/>
      </c>
      <c r="AJ216" s="19">
        <f>IF(OR($AI216="",$AI216="NO CODE"),"",IF(COUNTIFS(RATES!$A:$A,$AI216,RATES!$B:$B,"&lt;="&amp;MonthStart,RATES!$C:$C,"&gt;="&amp;MonthEnd)&lt;&gt;1,"NO RATE",IF($AD216="OFF",SUMIFS(RATES!$F:$F,RATES!$A:$A,$AI216,RATES!$B:$B,"&lt;="&amp;MonthStart,RATES!$C:$C,"&gt;="&amp;MonthEnd),SUMIFS(RATES!$E:$E,RATES!$A:$A,$AI216,RATES!$B:$B,"&lt;="&amp;MonthStart,RATES!$C:$C,"&gt;="&amp;MonthEnd))))</f>
        <v/>
      </c>
      <c r="AK216" s="2">
        <f>IF(OR(NOT(ISNUMBER($AJ216)),N($AA216)=0),"",IF(ABS(N($Z216)/100-$AJ216)&gt;0.0000001,"DIFFERS",""))</f>
        <v/>
      </c>
    </row>
    <row r="217">
      <c r="AD217" s="2">
        <f>IF($L217="","",IF(ISNUMBER(SEARCH("OFF ROAD",$H217)),"OFF",IF(ISNUMBER(SEARCH("ON ROAD",$H217)),"ON","")))</f>
        <v/>
      </c>
      <c r="AE217" s="2">
        <f>IF($AD217="ON",""&amp;$L217,"")</f>
        <v/>
      </c>
      <c r="AF217" s="2">
        <f>IF($L217="","",IF($J217&lt;&gt;"","Y",""))</f>
        <v/>
      </c>
      <c r="AG217" s="2">
        <f>IF($L217="","",IFERROR(TRIM(MID($H217,4,SEARCH(" CO ",$H217)-4)),""&amp;$S217))</f>
        <v/>
      </c>
      <c r="AH217" s="2">
        <f>IF($AG217="","",IF($AG217="FULTON",IF(ISNUMBER(SEARCH("COLLEGE PARK",$H217)),"FULTON (COLLEGE PARK)",IF(ISNUMBER(SEARCH("HAPEVILLE",$H217)),"FULTON (HAPEVILLE)",IF(ISNUMBER(SEARCH("EAST POINT",$H217)),"FULTON (EAST POINT)",IF(ISNUMBER(SEARCH("ATLANTA",$H217)),"FULTON (ATL LIMITS)","FULTON")))),IF($AG217="DEKALB",IF(ISNUMBER(SEARCH("ATLANTA",$H217)),"DEKALB (ATL LIMITS)","DEKALB"),IF(AND($AG217="CLAYTON",ISNUMBER(SEARCH("COLLEGE PARK",$H217))),"CLAYTON (COLLEGE PARK)",$AG217))))</f>
        <v/>
      </c>
      <c r="AI217" s="2">
        <f>IF(OR($AH217="",$AD217=""),"",IFERROR(VLOOKUP($AH217,CODES!$A:$B,2,FALSE),"NO CODE"))</f>
        <v/>
      </c>
      <c r="AJ217" s="19">
        <f>IF(OR($AI217="",$AI217="NO CODE"),"",IF(COUNTIFS(RATES!$A:$A,$AI217,RATES!$B:$B,"&lt;="&amp;MonthStart,RATES!$C:$C,"&gt;="&amp;MonthEnd)&lt;&gt;1,"NO RATE",IF($AD217="OFF",SUMIFS(RATES!$F:$F,RATES!$A:$A,$AI217,RATES!$B:$B,"&lt;="&amp;MonthStart,RATES!$C:$C,"&gt;="&amp;MonthEnd),SUMIFS(RATES!$E:$E,RATES!$A:$A,$AI217,RATES!$B:$B,"&lt;="&amp;MonthStart,RATES!$C:$C,"&gt;="&amp;MonthEnd))))</f>
        <v/>
      </c>
      <c r="AK217" s="2">
        <f>IF(OR(NOT(ISNUMBER($AJ217)),N($AA217)=0),"",IF(ABS(N($Z217)/100-$AJ217)&gt;0.0000001,"DIFFERS",""))</f>
        <v/>
      </c>
    </row>
    <row r="218">
      <c r="AD218" s="2">
        <f>IF($L218="","",IF(ISNUMBER(SEARCH("OFF ROAD",$H218)),"OFF",IF(ISNUMBER(SEARCH("ON ROAD",$H218)),"ON","")))</f>
        <v/>
      </c>
      <c r="AE218" s="2">
        <f>IF($AD218="ON",""&amp;$L218,"")</f>
        <v/>
      </c>
      <c r="AF218" s="2">
        <f>IF($L218="","",IF($J218&lt;&gt;"","Y",""))</f>
        <v/>
      </c>
      <c r="AG218" s="2">
        <f>IF($L218="","",IFERROR(TRIM(MID($H218,4,SEARCH(" CO ",$H218)-4)),""&amp;$S218))</f>
        <v/>
      </c>
      <c r="AH218" s="2">
        <f>IF($AG218="","",IF($AG218="FULTON",IF(ISNUMBER(SEARCH("COLLEGE PARK",$H218)),"FULTON (COLLEGE PARK)",IF(ISNUMBER(SEARCH("HAPEVILLE",$H218)),"FULTON (HAPEVILLE)",IF(ISNUMBER(SEARCH("EAST POINT",$H218)),"FULTON (EAST POINT)",IF(ISNUMBER(SEARCH("ATLANTA",$H218)),"FULTON (ATL LIMITS)","FULTON")))),IF($AG218="DEKALB",IF(ISNUMBER(SEARCH("ATLANTA",$H218)),"DEKALB (ATL LIMITS)","DEKALB"),IF(AND($AG218="CLAYTON",ISNUMBER(SEARCH("COLLEGE PARK",$H218))),"CLAYTON (COLLEGE PARK)",$AG218))))</f>
        <v/>
      </c>
      <c r="AI218" s="2">
        <f>IF(OR($AH218="",$AD218=""),"",IFERROR(VLOOKUP($AH218,CODES!$A:$B,2,FALSE),"NO CODE"))</f>
        <v/>
      </c>
      <c r="AJ218" s="19">
        <f>IF(OR($AI218="",$AI218="NO CODE"),"",IF(COUNTIFS(RATES!$A:$A,$AI218,RATES!$B:$B,"&lt;="&amp;MonthStart,RATES!$C:$C,"&gt;="&amp;MonthEnd)&lt;&gt;1,"NO RATE",IF($AD218="OFF",SUMIFS(RATES!$F:$F,RATES!$A:$A,$AI218,RATES!$B:$B,"&lt;="&amp;MonthStart,RATES!$C:$C,"&gt;="&amp;MonthEnd),SUMIFS(RATES!$E:$E,RATES!$A:$A,$AI218,RATES!$B:$B,"&lt;="&amp;MonthStart,RATES!$C:$C,"&gt;="&amp;MonthEnd))))</f>
        <v/>
      </c>
      <c r="AK218" s="2">
        <f>IF(OR(NOT(ISNUMBER($AJ218)),N($AA218)=0),"",IF(ABS(N($Z218)/100-$AJ218)&gt;0.0000001,"DIFFERS",""))</f>
        <v/>
      </c>
    </row>
    <row r="219">
      <c r="AD219" s="2">
        <f>IF($L219="","",IF(ISNUMBER(SEARCH("OFF ROAD",$H219)),"OFF",IF(ISNUMBER(SEARCH("ON ROAD",$H219)),"ON","")))</f>
        <v/>
      </c>
      <c r="AE219" s="2">
        <f>IF($AD219="ON",""&amp;$L219,"")</f>
        <v/>
      </c>
      <c r="AF219" s="2">
        <f>IF($L219="","",IF($J219&lt;&gt;"","Y",""))</f>
        <v/>
      </c>
      <c r="AG219" s="2">
        <f>IF($L219="","",IFERROR(TRIM(MID($H219,4,SEARCH(" CO ",$H219)-4)),""&amp;$S219))</f>
        <v/>
      </c>
      <c r="AH219" s="2">
        <f>IF($AG219="","",IF($AG219="FULTON",IF(ISNUMBER(SEARCH("COLLEGE PARK",$H219)),"FULTON (COLLEGE PARK)",IF(ISNUMBER(SEARCH("HAPEVILLE",$H219)),"FULTON (HAPEVILLE)",IF(ISNUMBER(SEARCH("EAST POINT",$H219)),"FULTON (EAST POINT)",IF(ISNUMBER(SEARCH("ATLANTA",$H219)),"FULTON (ATL LIMITS)","FULTON")))),IF($AG219="DEKALB",IF(ISNUMBER(SEARCH("ATLANTA",$H219)),"DEKALB (ATL LIMITS)","DEKALB"),IF(AND($AG219="CLAYTON",ISNUMBER(SEARCH("COLLEGE PARK",$H219))),"CLAYTON (COLLEGE PARK)",$AG219))))</f>
        <v/>
      </c>
      <c r="AI219" s="2">
        <f>IF(OR($AH219="",$AD219=""),"",IFERROR(VLOOKUP($AH219,CODES!$A:$B,2,FALSE),"NO CODE"))</f>
        <v/>
      </c>
      <c r="AJ219" s="19">
        <f>IF(OR($AI219="",$AI219="NO CODE"),"",IF(COUNTIFS(RATES!$A:$A,$AI219,RATES!$B:$B,"&lt;="&amp;MonthStart,RATES!$C:$C,"&gt;="&amp;MonthEnd)&lt;&gt;1,"NO RATE",IF($AD219="OFF",SUMIFS(RATES!$F:$F,RATES!$A:$A,$AI219,RATES!$B:$B,"&lt;="&amp;MonthStart,RATES!$C:$C,"&gt;="&amp;MonthEnd),SUMIFS(RATES!$E:$E,RATES!$A:$A,$AI219,RATES!$B:$B,"&lt;="&amp;MonthStart,RATES!$C:$C,"&gt;="&amp;MonthEnd))))</f>
        <v/>
      </c>
      <c r="AK219" s="2">
        <f>IF(OR(NOT(ISNUMBER($AJ219)),N($AA219)=0),"",IF(ABS(N($Z219)/100-$AJ219)&gt;0.0000001,"DIFFERS",""))</f>
        <v/>
      </c>
    </row>
    <row r="220">
      <c r="AD220" s="2">
        <f>IF($L220="","",IF(ISNUMBER(SEARCH("OFF ROAD",$H220)),"OFF",IF(ISNUMBER(SEARCH("ON ROAD",$H220)),"ON","")))</f>
        <v/>
      </c>
      <c r="AE220" s="2">
        <f>IF($AD220="ON",""&amp;$L220,"")</f>
        <v/>
      </c>
      <c r="AF220" s="2">
        <f>IF($L220="","",IF($J220&lt;&gt;"","Y",""))</f>
        <v/>
      </c>
      <c r="AG220" s="2">
        <f>IF($L220="","",IFERROR(TRIM(MID($H220,4,SEARCH(" CO ",$H220)-4)),""&amp;$S220))</f>
        <v/>
      </c>
      <c r="AH220" s="2">
        <f>IF($AG220="","",IF($AG220="FULTON",IF(ISNUMBER(SEARCH("COLLEGE PARK",$H220)),"FULTON (COLLEGE PARK)",IF(ISNUMBER(SEARCH("HAPEVILLE",$H220)),"FULTON (HAPEVILLE)",IF(ISNUMBER(SEARCH("EAST POINT",$H220)),"FULTON (EAST POINT)",IF(ISNUMBER(SEARCH("ATLANTA",$H220)),"FULTON (ATL LIMITS)","FULTON")))),IF($AG220="DEKALB",IF(ISNUMBER(SEARCH("ATLANTA",$H220)),"DEKALB (ATL LIMITS)","DEKALB"),IF(AND($AG220="CLAYTON",ISNUMBER(SEARCH("COLLEGE PARK",$H220))),"CLAYTON (COLLEGE PARK)",$AG220))))</f>
        <v/>
      </c>
      <c r="AI220" s="2">
        <f>IF(OR($AH220="",$AD220=""),"",IFERROR(VLOOKUP($AH220,CODES!$A:$B,2,FALSE),"NO CODE"))</f>
        <v/>
      </c>
      <c r="AJ220" s="19">
        <f>IF(OR($AI220="",$AI220="NO CODE"),"",IF(COUNTIFS(RATES!$A:$A,$AI220,RATES!$B:$B,"&lt;="&amp;MonthStart,RATES!$C:$C,"&gt;="&amp;MonthEnd)&lt;&gt;1,"NO RATE",IF($AD220="OFF",SUMIFS(RATES!$F:$F,RATES!$A:$A,$AI220,RATES!$B:$B,"&lt;="&amp;MonthStart,RATES!$C:$C,"&gt;="&amp;MonthEnd),SUMIFS(RATES!$E:$E,RATES!$A:$A,$AI220,RATES!$B:$B,"&lt;="&amp;MonthStart,RATES!$C:$C,"&gt;="&amp;MonthEnd))))</f>
        <v/>
      </c>
      <c r="AK220" s="2">
        <f>IF(OR(NOT(ISNUMBER($AJ220)),N($AA220)=0),"",IF(ABS(N($Z220)/100-$AJ220)&gt;0.0000001,"DIFFERS",""))</f>
        <v/>
      </c>
    </row>
    <row r="221">
      <c r="AD221" s="2">
        <f>IF($L221="","",IF(ISNUMBER(SEARCH("OFF ROAD",$H221)),"OFF",IF(ISNUMBER(SEARCH("ON ROAD",$H221)),"ON","")))</f>
        <v/>
      </c>
      <c r="AE221" s="2">
        <f>IF($AD221="ON",""&amp;$L221,"")</f>
        <v/>
      </c>
      <c r="AF221" s="2">
        <f>IF($L221="","",IF($J221&lt;&gt;"","Y",""))</f>
        <v/>
      </c>
      <c r="AG221" s="2">
        <f>IF($L221="","",IFERROR(TRIM(MID($H221,4,SEARCH(" CO ",$H221)-4)),""&amp;$S221))</f>
        <v/>
      </c>
      <c r="AH221" s="2">
        <f>IF($AG221="","",IF($AG221="FULTON",IF(ISNUMBER(SEARCH("COLLEGE PARK",$H221)),"FULTON (COLLEGE PARK)",IF(ISNUMBER(SEARCH("HAPEVILLE",$H221)),"FULTON (HAPEVILLE)",IF(ISNUMBER(SEARCH("EAST POINT",$H221)),"FULTON (EAST POINT)",IF(ISNUMBER(SEARCH("ATLANTA",$H221)),"FULTON (ATL LIMITS)","FULTON")))),IF($AG221="DEKALB",IF(ISNUMBER(SEARCH("ATLANTA",$H221)),"DEKALB (ATL LIMITS)","DEKALB"),IF(AND($AG221="CLAYTON",ISNUMBER(SEARCH("COLLEGE PARK",$H221))),"CLAYTON (COLLEGE PARK)",$AG221))))</f>
        <v/>
      </c>
      <c r="AI221" s="2">
        <f>IF(OR($AH221="",$AD221=""),"",IFERROR(VLOOKUP($AH221,CODES!$A:$B,2,FALSE),"NO CODE"))</f>
        <v/>
      </c>
      <c r="AJ221" s="19">
        <f>IF(OR($AI221="",$AI221="NO CODE"),"",IF(COUNTIFS(RATES!$A:$A,$AI221,RATES!$B:$B,"&lt;="&amp;MonthStart,RATES!$C:$C,"&gt;="&amp;MonthEnd)&lt;&gt;1,"NO RATE",IF($AD221="OFF",SUMIFS(RATES!$F:$F,RATES!$A:$A,$AI221,RATES!$B:$B,"&lt;="&amp;MonthStart,RATES!$C:$C,"&gt;="&amp;MonthEnd),SUMIFS(RATES!$E:$E,RATES!$A:$A,$AI221,RATES!$B:$B,"&lt;="&amp;MonthStart,RATES!$C:$C,"&gt;="&amp;MonthEnd))))</f>
        <v/>
      </c>
      <c r="AK221" s="2">
        <f>IF(OR(NOT(ISNUMBER($AJ221)),N($AA221)=0),"",IF(ABS(N($Z221)/100-$AJ221)&gt;0.0000001,"DIFFERS",""))</f>
        <v/>
      </c>
    </row>
    <row r="222">
      <c r="AD222" s="2">
        <f>IF($L222="","",IF(ISNUMBER(SEARCH("OFF ROAD",$H222)),"OFF",IF(ISNUMBER(SEARCH("ON ROAD",$H222)),"ON","")))</f>
        <v/>
      </c>
      <c r="AE222" s="2">
        <f>IF($AD222="ON",""&amp;$L222,"")</f>
        <v/>
      </c>
      <c r="AF222" s="2">
        <f>IF($L222="","",IF($J222&lt;&gt;"","Y",""))</f>
        <v/>
      </c>
      <c r="AG222" s="2">
        <f>IF($L222="","",IFERROR(TRIM(MID($H222,4,SEARCH(" CO ",$H222)-4)),""&amp;$S222))</f>
        <v/>
      </c>
      <c r="AH222" s="2">
        <f>IF($AG222="","",IF($AG222="FULTON",IF(ISNUMBER(SEARCH("COLLEGE PARK",$H222)),"FULTON (COLLEGE PARK)",IF(ISNUMBER(SEARCH("HAPEVILLE",$H222)),"FULTON (HAPEVILLE)",IF(ISNUMBER(SEARCH("EAST POINT",$H222)),"FULTON (EAST POINT)",IF(ISNUMBER(SEARCH("ATLANTA",$H222)),"FULTON (ATL LIMITS)","FULTON")))),IF($AG222="DEKALB",IF(ISNUMBER(SEARCH("ATLANTA",$H222)),"DEKALB (ATL LIMITS)","DEKALB"),IF(AND($AG222="CLAYTON",ISNUMBER(SEARCH("COLLEGE PARK",$H222))),"CLAYTON (COLLEGE PARK)",$AG222))))</f>
        <v/>
      </c>
      <c r="AI222" s="2">
        <f>IF(OR($AH222="",$AD222=""),"",IFERROR(VLOOKUP($AH222,CODES!$A:$B,2,FALSE),"NO CODE"))</f>
        <v/>
      </c>
      <c r="AJ222" s="19">
        <f>IF(OR($AI222="",$AI222="NO CODE"),"",IF(COUNTIFS(RATES!$A:$A,$AI222,RATES!$B:$B,"&lt;="&amp;MonthStart,RATES!$C:$C,"&gt;="&amp;MonthEnd)&lt;&gt;1,"NO RATE",IF($AD222="OFF",SUMIFS(RATES!$F:$F,RATES!$A:$A,$AI222,RATES!$B:$B,"&lt;="&amp;MonthStart,RATES!$C:$C,"&gt;="&amp;MonthEnd),SUMIFS(RATES!$E:$E,RATES!$A:$A,$AI222,RATES!$B:$B,"&lt;="&amp;MonthStart,RATES!$C:$C,"&gt;="&amp;MonthEnd))))</f>
        <v/>
      </c>
      <c r="AK222" s="2">
        <f>IF(OR(NOT(ISNUMBER($AJ222)),N($AA222)=0),"",IF(ABS(N($Z222)/100-$AJ222)&gt;0.0000001,"DIFFERS",""))</f>
        <v/>
      </c>
    </row>
    <row r="223">
      <c r="AD223" s="2">
        <f>IF($L223="","",IF(ISNUMBER(SEARCH("OFF ROAD",$H223)),"OFF",IF(ISNUMBER(SEARCH("ON ROAD",$H223)),"ON","")))</f>
        <v/>
      </c>
      <c r="AE223" s="2">
        <f>IF($AD223="ON",""&amp;$L223,"")</f>
        <v/>
      </c>
      <c r="AF223" s="2">
        <f>IF($L223="","",IF($J223&lt;&gt;"","Y",""))</f>
        <v/>
      </c>
      <c r="AG223" s="2">
        <f>IF($L223="","",IFERROR(TRIM(MID($H223,4,SEARCH(" CO ",$H223)-4)),""&amp;$S223))</f>
        <v/>
      </c>
      <c r="AH223" s="2">
        <f>IF($AG223="","",IF($AG223="FULTON",IF(ISNUMBER(SEARCH("COLLEGE PARK",$H223)),"FULTON (COLLEGE PARK)",IF(ISNUMBER(SEARCH("HAPEVILLE",$H223)),"FULTON (HAPEVILLE)",IF(ISNUMBER(SEARCH("EAST POINT",$H223)),"FULTON (EAST POINT)",IF(ISNUMBER(SEARCH("ATLANTA",$H223)),"FULTON (ATL LIMITS)","FULTON")))),IF($AG223="DEKALB",IF(ISNUMBER(SEARCH("ATLANTA",$H223)),"DEKALB (ATL LIMITS)","DEKALB"),IF(AND($AG223="CLAYTON",ISNUMBER(SEARCH("COLLEGE PARK",$H223))),"CLAYTON (COLLEGE PARK)",$AG223))))</f>
        <v/>
      </c>
      <c r="AI223" s="2">
        <f>IF(OR($AH223="",$AD223=""),"",IFERROR(VLOOKUP($AH223,CODES!$A:$B,2,FALSE),"NO CODE"))</f>
        <v/>
      </c>
      <c r="AJ223" s="19">
        <f>IF(OR($AI223="",$AI223="NO CODE"),"",IF(COUNTIFS(RATES!$A:$A,$AI223,RATES!$B:$B,"&lt;="&amp;MonthStart,RATES!$C:$C,"&gt;="&amp;MonthEnd)&lt;&gt;1,"NO RATE",IF($AD223="OFF",SUMIFS(RATES!$F:$F,RATES!$A:$A,$AI223,RATES!$B:$B,"&lt;="&amp;MonthStart,RATES!$C:$C,"&gt;="&amp;MonthEnd),SUMIFS(RATES!$E:$E,RATES!$A:$A,$AI223,RATES!$B:$B,"&lt;="&amp;MonthStart,RATES!$C:$C,"&gt;="&amp;MonthEnd))))</f>
        <v/>
      </c>
      <c r="AK223" s="2">
        <f>IF(OR(NOT(ISNUMBER($AJ223)),N($AA223)=0),"",IF(ABS(N($Z223)/100-$AJ223)&gt;0.0000001,"DIFFERS",""))</f>
        <v/>
      </c>
    </row>
    <row r="224">
      <c r="AD224" s="2">
        <f>IF($L224="","",IF(ISNUMBER(SEARCH("OFF ROAD",$H224)),"OFF",IF(ISNUMBER(SEARCH("ON ROAD",$H224)),"ON","")))</f>
        <v/>
      </c>
      <c r="AE224" s="2">
        <f>IF($AD224="ON",""&amp;$L224,"")</f>
        <v/>
      </c>
      <c r="AF224" s="2">
        <f>IF($L224="","",IF($J224&lt;&gt;"","Y",""))</f>
        <v/>
      </c>
      <c r="AG224" s="2">
        <f>IF($L224="","",IFERROR(TRIM(MID($H224,4,SEARCH(" CO ",$H224)-4)),""&amp;$S224))</f>
        <v/>
      </c>
      <c r="AH224" s="2">
        <f>IF($AG224="","",IF($AG224="FULTON",IF(ISNUMBER(SEARCH("COLLEGE PARK",$H224)),"FULTON (COLLEGE PARK)",IF(ISNUMBER(SEARCH("HAPEVILLE",$H224)),"FULTON (HAPEVILLE)",IF(ISNUMBER(SEARCH("EAST POINT",$H224)),"FULTON (EAST POINT)",IF(ISNUMBER(SEARCH("ATLANTA",$H224)),"FULTON (ATL LIMITS)","FULTON")))),IF($AG224="DEKALB",IF(ISNUMBER(SEARCH("ATLANTA",$H224)),"DEKALB (ATL LIMITS)","DEKALB"),IF(AND($AG224="CLAYTON",ISNUMBER(SEARCH("COLLEGE PARK",$H224))),"CLAYTON (COLLEGE PARK)",$AG224))))</f>
        <v/>
      </c>
      <c r="AI224" s="2">
        <f>IF(OR($AH224="",$AD224=""),"",IFERROR(VLOOKUP($AH224,CODES!$A:$B,2,FALSE),"NO CODE"))</f>
        <v/>
      </c>
      <c r="AJ224" s="19">
        <f>IF(OR($AI224="",$AI224="NO CODE"),"",IF(COUNTIFS(RATES!$A:$A,$AI224,RATES!$B:$B,"&lt;="&amp;MonthStart,RATES!$C:$C,"&gt;="&amp;MonthEnd)&lt;&gt;1,"NO RATE",IF($AD224="OFF",SUMIFS(RATES!$F:$F,RATES!$A:$A,$AI224,RATES!$B:$B,"&lt;="&amp;MonthStart,RATES!$C:$C,"&gt;="&amp;MonthEnd),SUMIFS(RATES!$E:$E,RATES!$A:$A,$AI224,RATES!$B:$B,"&lt;="&amp;MonthStart,RATES!$C:$C,"&gt;="&amp;MonthEnd))))</f>
        <v/>
      </c>
      <c r="AK224" s="2">
        <f>IF(OR(NOT(ISNUMBER($AJ224)),N($AA224)=0),"",IF(ABS(N($Z224)/100-$AJ224)&gt;0.0000001,"DIFFERS",""))</f>
        <v/>
      </c>
    </row>
    <row r="225">
      <c r="AD225" s="2">
        <f>IF($L225="","",IF(ISNUMBER(SEARCH("OFF ROAD",$H225)),"OFF",IF(ISNUMBER(SEARCH("ON ROAD",$H225)),"ON","")))</f>
        <v/>
      </c>
      <c r="AE225" s="2">
        <f>IF($AD225="ON",""&amp;$L225,"")</f>
        <v/>
      </c>
      <c r="AF225" s="2">
        <f>IF($L225="","",IF($J225&lt;&gt;"","Y",""))</f>
        <v/>
      </c>
      <c r="AG225" s="2">
        <f>IF($L225="","",IFERROR(TRIM(MID($H225,4,SEARCH(" CO ",$H225)-4)),""&amp;$S225))</f>
        <v/>
      </c>
      <c r="AH225" s="2">
        <f>IF($AG225="","",IF($AG225="FULTON",IF(ISNUMBER(SEARCH("COLLEGE PARK",$H225)),"FULTON (COLLEGE PARK)",IF(ISNUMBER(SEARCH("HAPEVILLE",$H225)),"FULTON (HAPEVILLE)",IF(ISNUMBER(SEARCH("EAST POINT",$H225)),"FULTON (EAST POINT)",IF(ISNUMBER(SEARCH("ATLANTA",$H225)),"FULTON (ATL LIMITS)","FULTON")))),IF($AG225="DEKALB",IF(ISNUMBER(SEARCH("ATLANTA",$H225)),"DEKALB (ATL LIMITS)","DEKALB"),IF(AND($AG225="CLAYTON",ISNUMBER(SEARCH("COLLEGE PARK",$H225))),"CLAYTON (COLLEGE PARK)",$AG225))))</f>
        <v/>
      </c>
      <c r="AI225" s="2">
        <f>IF(OR($AH225="",$AD225=""),"",IFERROR(VLOOKUP($AH225,CODES!$A:$B,2,FALSE),"NO CODE"))</f>
        <v/>
      </c>
      <c r="AJ225" s="19">
        <f>IF(OR($AI225="",$AI225="NO CODE"),"",IF(COUNTIFS(RATES!$A:$A,$AI225,RATES!$B:$B,"&lt;="&amp;MonthStart,RATES!$C:$C,"&gt;="&amp;MonthEnd)&lt;&gt;1,"NO RATE",IF($AD225="OFF",SUMIFS(RATES!$F:$F,RATES!$A:$A,$AI225,RATES!$B:$B,"&lt;="&amp;MonthStart,RATES!$C:$C,"&gt;="&amp;MonthEnd),SUMIFS(RATES!$E:$E,RATES!$A:$A,$AI225,RATES!$B:$B,"&lt;="&amp;MonthStart,RATES!$C:$C,"&gt;="&amp;MonthEnd))))</f>
        <v/>
      </c>
      <c r="AK225" s="2">
        <f>IF(OR(NOT(ISNUMBER($AJ225)),N($AA225)=0),"",IF(ABS(N($Z225)/100-$AJ225)&gt;0.0000001,"DIFFERS",""))</f>
        <v/>
      </c>
    </row>
    <row r="226">
      <c r="AD226" s="2">
        <f>IF($L226="","",IF(ISNUMBER(SEARCH("OFF ROAD",$H226)),"OFF",IF(ISNUMBER(SEARCH("ON ROAD",$H226)),"ON","")))</f>
        <v/>
      </c>
      <c r="AE226" s="2">
        <f>IF($AD226="ON",""&amp;$L226,"")</f>
        <v/>
      </c>
      <c r="AF226" s="2">
        <f>IF($L226="","",IF($J226&lt;&gt;"","Y",""))</f>
        <v/>
      </c>
      <c r="AG226" s="2">
        <f>IF($L226="","",IFERROR(TRIM(MID($H226,4,SEARCH(" CO ",$H226)-4)),""&amp;$S226))</f>
        <v/>
      </c>
      <c r="AH226" s="2">
        <f>IF($AG226="","",IF($AG226="FULTON",IF(ISNUMBER(SEARCH("COLLEGE PARK",$H226)),"FULTON (COLLEGE PARK)",IF(ISNUMBER(SEARCH("HAPEVILLE",$H226)),"FULTON (HAPEVILLE)",IF(ISNUMBER(SEARCH("EAST POINT",$H226)),"FULTON (EAST POINT)",IF(ISNUMBER(SEARCH("ATLANTA",$H226)),"FULTON (ATL LIMITS)","FULTON")))),IF($AG226="DEKALB",IF(ISNUMBER(SEARCH("ATLANTA",$H226)),"DEKALB (ATL LIMITS)","DEKALB"),IF(AND($AG226="CLAYTON",ISNUMBER(SEARCH("COLLEGE PARK",$H226))),"CLAYTON (COLLEGE PARK)",$AG226))))</f>
        <v/>
      </c>
      <c r="AI226" s="2">
        <f>IF(OR($AH226="",$AD226=""),"",IFERROR(VLOOKUP($AH226,CODES!$A:$B,2,FALSE),"NO CODE"))</f>
        <v/>
      </c>
      <c r="AJ226" s="19">
        <f>IF(OR($AI226="",$AI226="NO CODE"),"",IF(COUNTIFS(RATES!$A:$A,$AI226,RATES!$B:$B,"&lt;="&amp;MonthStart,RATES!$C:$C,"&gt;="&amp;MonthEnd)&lt;&gt;1,"NO RATE",IF($AD226="OFF",SUMIFS(RATES!$F:$F,RATES!$A:$A,$AI226,RATES!$B:$B,"&lt;="&amp;MonthStart,RATES!$C:$C,"&gt;="&amp;MonthEnd),SUMIFS(RATES!$E:$E,RATES!$A:$A,$AI226,RATES!$B:$B,"&lt;="&amp;MonthStart,RATES!$C:$C,"&gt;="&amp;MonthEnd))))</f>
        <v/>
      </c>
      <c r="AK226" s="2">
        <f>IF(OR(NOT(ISNUMBER($AJ226)),N($AA226)=0),"",IF(ABS(N($Z226)/100-$AJ226)&gt;0.0000001,"DIFFERS",""))</f>
        <v/>
      </c>
    </row>
    <row r="227">
      <c r="AD227" s="2">
        <f>IF($L227="","",IF(ISNUMBER(SEARCH("OFF ROAD",$H227)),"OFF",IF(ISNUMBER(SEARCH("ON ROAD",$H227)),"ON","")))</f>
        <v/>
      </c>
      <c r="AE227" s="2">
        <f>IF($AD227="ON",""&amp;$L227,"")</f>
        <v/>
      </c>
      <c r="AF227" s="2">
        <f>IF($L227="","",IF($J227&lt;&gt;"","Y",""))</f>
        <v/>
      </c>
      <c r="AG227" s="2">
        <f>IF($L227="","",IFERROR(TRIM(MID($H227,4,SEARCH(" CO ",$H227)-4)),""&amp;$S227))</f>
        <v/>
      </c>
      <c r="AH227" s="2">
        <f>IF($AG227="","",IF($AG227="FULTON",IF(ISNUMBER(SEARCH("COLLEGE PARK",$H227)),"FULTON (COLLEGE PARK)",IF(ISNUMBER(SEARCH("HAPEVILLE",$H227)),"FULTON (HAPEVILLE)",IF(ISNUMBER(SEARCH("EAST POINT",$H227)),"FULTON (EAST POINT)",IF(ISNUMBER(SEARCH("ATLANTA",$H227)),"FULTON (ATL LIMITS)","FULTON")))),IF($AG227="DEKALB",IF(ISNUMBER(SEARCH("ATLANTA",$H227)),"DEKALB (ATL LIMITS)","DEKALB"),IF(AND($AG227="CLAYTON",ISNUMBER(SEARCH("COLLEGE PARK",$H227))),"CLAYTON (COLLEGE PARK)",$AG227))))</f>
        <v/>
      </c>
      <c r="AI227" s="2">
        <f>IF(OR($AH227="",$AD227=""),"",IFERROR(VLOOKUP($AH227,CODES!$A:$B,2,FALSE),"NO CODE"))</f>
        <v/>
      </c>
      <c r="AJ227" s="19">
        <f>IF(OR($AI227="",$AI227="NO CODE"),"",IF(COUNTIFS(RATES!$A:$A,$AI227,RATES!$B:$B,"&lt;="&amp;MonthStart,RATES!$C:$C,"&gt;="&amp;MonthEnd)&lt;&gt;1,"NO RATE",IF($AD227="OFF",SUMIFS(RATES!$F:$F,RATES!$A:$A,$AI227,RATES!$B:$B,"&lt;="&amp;MonthStart,RATES!$C:$C,"&gt;="&amp;MonthEnd),SUMIFS(RATES!$E:$E,RATES!$A:$A,$AI227,RATES!$B:$B,"&lt;="&amp;MonthStart,RATES!$C:$C,"&gt;="&amp;MonthEnd))))</f>
        <v/>
      </c>
      <c r="AK227" s="2">
        <f>IF(OR(NOT(ISNUMBER($AJ227)),N($AA227)=0),"",IF(ABS(N($Z227)/100-$AJ227)&gt;0.0000001,"DIFFERS",""))</f>
        <v/>
      </c>
    </row>
    <row r="228">
      <c r="AD228" s="2">
        <f>IF($L228="","",IF(ISNUMBER(SEARCH("OFF ROAD",$H228)),"OFF",IF(ISNUMBER(SEARCH("ON ROAD",$H228)),"ON","")))</f>
        <v/>
      </c>
      <c r="AE228" s="2">
        <f>IF($AD228="ON",""&amp;$L228,"")</f>
        <v/>
      </c>
      <c r="AF228" s="2">
        <f>IF($L228="","",IF($J228&lt;&gt;"","Y",""))</f>
        <v/>
      </c>
      <c r="AG228" s="2">
        <f>IF($L228="","",IFERROR(TRIM(MID($H228,4,SEARCH(" CO ",$H228)-4)),""&amp;$S228))</f>
        <v/>
      </c>
      <c r="AH228" s="2">
        <f>IF($AG228="","",IF($AG228="FULTON",IF(ISNUMBER(SEARCH("COLLEGE PARK",$H228)),"FULTON (COLLEGE PARK)",IF(ISNUMBER(SEARCH("HAPEVILLE",$H228)),"FULTON (HAPEVILLE)",IF(ISNUMBER(SEARCH("EAST POINT",$H228)),"FULTON (EAST POINT)",IF(ISNUMBER(SEARCH("ATLANTA",$H228)),"FULTON (ATL LIMITS)","FULTON")))),IF($AG228="DEKALB",IF(ISNUMBER(SEARCH("ATLANTA",$H228)),"DEKALB (ATL LIMITS)","DEKALB"),IF(AND($AG228="CLAYTON",ISNUMBER(SEARCH("COLLEGE PARK",$H228))),"CLAYTON (COLLEGE PARK)",$AG228))))</f>
        <v/>
      </c>
      <c r="AI228" s="2">
        <f>IF(OR($AH228="",$AD228=""),"",IFERROR(VLOOKUP($AH228,CODES!$A:$B,2,FALSE),"NO CODE"))</f>
        <v/>
      </c>
      <c r="AJ228" s="19">
        <f>IF(OR($AI228="",$AI228="NO CODE"),"",IF(COUNTIFS(RATES!$A:$A,$AI228,RATES!$B:$B,"&lt;="&amp;MonthStart,RATES!$C:$C,"&gt;="&amp;MonthEnd)&lt;&gt;1,"NO RATE",IF($AD228="OFF",SUMIFS(RATES!$F:$F,RATES!$A:$A,$AI228,RATES!$B:$B,"&lt;="&amp;MonthStart,RATES!$C:$C,"&gt;="&amp;MonthEnd),SUMIFS(RATES!$E:$E,RATES!$A:$A,$AI228,RATES!$B:$B,"&lt;="&amp;MonthStart,RATES!$C:$C,"&gt;="&amp;MonthEnd))))</f>
        <v/>
      </c>
      <c r="AK228" s="2">
        <f>IF(OR(NOT(ISNUMBER($AJ228)),N($AA228)=0),"",IF(ABS(N($Z228)/100-$AJ228)&gt;0.0000001,"DIFFERS",""))</f>
        <v/>
      </c>
    </row>
    <row r="229">
      <c r="AD229" s="2">
        <f>IF($L229="","",IF(ISNUMBER(SEARCH("OFF ROAD",$H229)),"OFF",IF(ISNUMBER(SEARCH("ON ROAD",$H229)),"ON","")))</f>
        <v/>
      </c>
      <c r="AE229" s="2">
        <f>IF($AD229="ON",""&amp;$L229,"")</f>
        <v/>
      </c>
      <c r="AF229" s="2">
        <f>IF($L229="","",IF($J229&lt;&gt;"","Y",""))</f>
        <v/>
      </c>
      <c r="AG229" s="2">
        <f>IF($L229="","",IFERROR(TRIM(MID($H229,4,SEARCH(" CO ",$H229)-4)),""&amp;$S229))</f>
        <v/>
      </c>
      <c r="AH229" s="2">
        <f>IF($AG229="","",IF($AG229="FULTON",IF(ISNUMBER(SEARCH("COLLEGE PARK",$H229)),"FULTON (COLLEGE PARK)",IF(ISNUMBER(SEARCH("HAPEVILLE",$H229)),"FULTON (HAPEVILLE)",IF(ISNUMBER(SEARCH("EAST POINT",$H229)),"FULTON (EAST POINT)",IF(ISNUMBER(SEARCH("ATLANTA",$H229)),"FULTON (ATL LIMITS)","FULTON")))),IF($AG229="DEKALB",IF(ISNUMBER(SEARCH("ATLANTA",$H229)),"DEKALB (ATL LIMITS)","DEKALB"),IF(AND($AG229="CLAYTON",ISNUMBER(SEARCH("COLLEGE PARK",$H229))),"CLAYTON (COLLEGE PARK)",$AG229))))</f>
        <v/>
      </c>
      <c r="AI229" s="2">
        <f>IF(OR($AH229="",$AD229=""),"",IFERROR(VLOOKUP($AH229,CODES!$A:$B,2,FALSE),"NO CODE"))</f>
        <v/>
      </c>
      <c r="AJ229" s="19">
        <f>IF(OR($AI229="",$AI229="NO CODE"),"",IF(COUNTIFS(RATES!$A:$A,$AI229,RATES!$B:$B,"&lt;="&amp;MonthStart,RATES!$C:$C,"&gt;="&amp;MonthEnd)&lt;&gt;1,"NO RATE",IF($AD229="OFF",SUMIFS(RATES!$F:$F,RATES!$A:$A,$AI229,RATES!$B:$B,"&lt;="&amp;MonthStart,RATES!$C:$C,"&gt;="&amp;MonthEnd),SUMIFS(RATES!$E:$E,RATES!$A:$A,$AI229,RATES!$B:$B,"&lt;="&amp;MonthStart,RATES!$C:$C,"&gt;="&amp;MonthEnd))))</f>
        <v/>
      </c>
      <c r="AK229" s="2">
        <f>IF(OR(NOT(ISNUMBER($AJ229)),N($AA229)=0),"",IF(ABS(N($Z229)/100-$AJ229)&gt;0.0000001,"DIFFERS",""))</f>
        <v/>
      </c>
    </row>
    <row r="230">
      <c r="AD230" s="2">
        <f>IF($L230="","",IF(ISNUMBER(SEARCH("OFF ROAD",$H230)),"OFF",IF(ISNUMBER(SEARCH("ON ROAD",$H230)),"ON","")))</f>
        <v/>
      </c>
      <c r="AE230" s="2">
        <f>IF($AD230="ON",""&amp;$L230,"")</f>
        <v/>
      </c>
      <c r="AF230" s="2">
        <f>IF($L230="","",IF($J230&lt;&gt;"","Y",""))</f>
        <v/>
      </c>
      <c r="AG230" s="2">
        <f>IF($L230="","",IFERROR(TRIM(MID($H230,4,SEARCH(" CO ",$H230)-4)),""&amp;$S230))</f>
        <v/>
      </c>
      <c r="AH230" s="2">
        <f>IF($AG230="","",IF($AG230="FULTON",IF(ISNUMBER(SEARCH("COLLEGE PARK",$H230)),"FULTON (COLLEGE PARK)",IF(ISNUMBER(SEARCH("HAPEVILLE",$H230)),"FULTON (HAPEVILLE)",IF(ISNUMBER(SEARCH("EAST POINT",$H230)),"FULTON (EAST POINT)",IF(ISNUMBER(SEARCH("ATLANTA",$H230)),"FULTON (ATL LIMITS)","FULTON")))),IF($AG230="DEKALB",IF(ISNUMBER(SEARCH("ATLANTA",$H230)),"DEKALB (ATL LIMITS)","DEKALB"),IF(AND($AG230="CLAYTON",ISNUMBER(SEARCH("COLLEGE PARK",$H230))),"CLAYTON (COLLEGE PARK)",$AG230))))</f>
        <v/>
      </c>
      <c r="AI230" s="2">
        <f>IF(OR($AH230="",$AD230=""),"",IFERROR(VLOOKUP($AH230,CODES!$A:$B,2,FALSE),"NO CODE"))</f>
        <v/>
      </c>
      <c r="AJ230" s="19">
        <f>IF(OR($AI230="",$AI230="NO CODE"),"",IF(COUNTIFS(RATES!$A:$A,$AI230,RATES!$B:$B,"&lt;="&amp;MonthStart,RATES!$C:$C,"&gt;="&amp;MonthEnd)&lt;&gt;1,"NO RATE",IF($AD230="OFF",SUMIFS(RATES!$F:$F,RATES!$A:$A,$AI230,RATES!$B:$B,"&lt;="&amp;MonthStart,RATES!$C:$C,"&gt;="&amp;MonthEnd),SUMIFS(RATES!$E:$E,RATES!$A:$A,$AI230,RATES!$B:$B,"&lt;="&amp;MonthStart,RATES!$C:$C,"&gt;="&amp;MonthEnd))))</f>
        <v/>
      </c>
      <c r="AK230" s="2">
        <f>IF(OR(NOT(ISNUMBER($AJ230)),N($AA230)=0),"",IF(ABS(N($Z230)/100-$AJ230)&gt;0.0000001,"DIFFERS",""))</f>
        <v/>
      </c>
    </row>
    <row r="231">
      <c r="AD231" s="2">
        <f>IF($L231="","",IF(ISNUMBER(SEARCH("OFF ROAD",$H231)),"OFF",IF(ISNUMBER(SEARCH("ON ROAD",$H231)),"ON","")))</f>
        <v/>
      </c>
      <c r="AE231" s="2">
        <f>IF($AD231="ON",""&amp;$L231,"")</f>
        <v/>
      </c>
      <c r="AF231" s="2">
        <f>IF($L231="","",IF($J231&lt;&gt;"","Y",""))</f>
        <v/>
      </c>
      <c r="AG231" s="2">
        <f>IF($L231="","",IFERROR(TRIM(MID($H231,4,SEARCH(" CO ",$H231)-4)),""&amp;$S231))</f>
        <v/>
      </c>
      <c r="AH231" s="2">
        <f>IF($AG231="","",IF($AG231="FULTON",IF(ISNUMBER(SEARCH("COLLEGE PARK",$H231)),"FULTON (COLLEGE PARK)",IF(ISNUMBER(SEARCH("HAPEVILLE",$H231)),"FULTON (HAPEVILLE)",IF(ISNUMBER(SEARCH("EAST POINT",$H231)),"FULTON (EAST POINT)",IF(ISNUMBER(SEARCH("ATLANTA",$H231)),"FULTON (ATL LIMITS)","FULTON")))),IF($AG231="DEKALB",IF(ISNUMBER(SEARCH("ATLANTA",$H231)),"DEKALB (ATL LIMITS)","DEKALB"),IF(AND($AG231="CLAYTON",ISNUMBER(SEARCH("COLLEGE PARK",$H231))),"CLAYTON (COLLEGE PARK)",$AG231))))</f>
        <v/>
      </c>
      <c r="AI231" s="2">
        <f>IF(OR($AH231="",$AD231=""),"",IFERROR(VLOOKUP($AH231,CODES!$A:$B,2,FALSE),"NO CODE"))</f>
        <v/>
      </c>
      <c r="AJ231" s="19">
        <f>IF(OR($AI231="",$AI231="NO CODE"),"",IF(COUNTIFS(RATES!$A:$A,$AI231,RATES!$B:$B,"&lt;="&amp;MonthStart,RATES!$C:$C,"&gt;="&amp;MonthEnd)&lt;&gt;1,"NO RATE",IF($AD231="OFF",SUMIFS(RATES!$F:$F,RATES!$A:$A,$AI231,RATES!$B:$B,"&lt;="&amp;MonthStart,RATES!$C:$C,"&gt;="&amp;MonthEnd),SUMIFS(RATES!$E:$E,RATES!$A:$A,$AI231,RATES!$B:$B,"&lt;="&amp;MonthStart,RATES!$C:$C,"&gt;="&amp;MonthEnd))))</f>
        <v/>
      </c>
      <c r="AK231" s="2">
        <f>IF(OR(NOT(ISNUMBER($AJ231)),N($AA231)=0),"",IF(ABS(N($Z231)/100-$AJ231)&gt;0.0000001,"DIFFERS",""))</f>
        <v/>
      </c>
    </row>
    <row r="232">
      <c r="AD232" s="2">
        <f>IF($L232="","",IF(ISNUMBER(SEARCH("OFF ROAD",$H232)),"OFF",IF(ISNUMBER(SEARCH("ON ROAD",$H232)),"ON","")))</f>
        <v/>
      </c>
      <c r="AE232" s="2">
        <f>IF($AD232="ON",""&amp;$L232,"")</f>
        <v/>
      </c>
      <c r="AF232" s="2">
        <f>IF($L232="","",IF($J232&lt;&gt;"","Y",""))</f>
        <v/>
      </c>
      <c r="AG232" s="2">
        <f>IF($L232="","",IFERROR(TRIM(MID($H232,4,SEARCH(" CO ",$H232)-4)),""&amp;$S232))</f>
        <v/>
      </c>
      <c r="AH232" s="2">
        <f>IF($AG232="","",IF($AG232="FULTON",IF(ISNUMBER(SEARCH("COLLEGE PARK",$H232)),"FULTON (COLLEGE PARK)",IF(ISNUMBER(SEARCH("HAPEVILLE",$H232)),"FULTON (HAPEVILLE)",IF(ISNUMBER(SEARCH("EAST POINT",$H232)),"FULTON (EAST POINT)",IF(ISNUMBER(SEARCH("ATLANTA",$H232)),"FULTON (ATL LIMITS)","FULTON")))),IF($AG232="DEKALB",IF(ISNUMBER(SEARCH("ATLANTA",$H232)),"DEKALB (ATL LIMITS)","DEKALB"),IF(AND($AG232="CLAYTON",ISNUMBER(SEARCH("COLLEGE PARK",$H232))),"CLAYTON (COLLEGE PARK)",$AG232))))</f>
        <v/>
      </c>
      <c r="AI232" s="2">
        <f>IF(OR($AH232="",$AD232=""),"",IFERROR(VLOOKUP($AH232,CODES!$A:$B,2,FALSE),"NO CODE"))</f>
        <v/>
      </c>
      <c r="AJ232" s="19">
        <f>IF(OR($AI232="",$AI232="NO CODE"),"",IF(COUNTIFS(RATES!$A:$A,$AI232,RATES!$B:$B,"&lt;="&amp;MonthStart,RATES!$C:$C,"&gt;="&amp;MonthEnd)&lt;&gt;1,"NO RATE",IF($AD232="OFF",SUMIFS(RATES!$F:$F,RATES!$A:$A,$AI232,RATES!$B:$B,"&lt;="&amp;MonthStart,RATES!$C:$C,"&gt;="&amp;MonthEnd),SUMIFS(RATES!$E:$E,RATES!$A:$A,$AI232,RATES!$B:$B,"&lt;="&amp;MonthStart,RATES!$C:$C,"&gt;="&amp;MonthEnd))))</f>
        <v/>
      </c>
      <c r="AK232" s="2">
        <f>IF(OR(NOT(ISNUMBER($AJ232)),N($AA232)=0),"",IF(ABS(N($Z232)/100-$AJ232)&gt;0.0000001,"DIFFERS",""))</f>
        <v/>
      </c>
    </row>
    <row r="233">
      <c r="AD233" s="2">
        <f>IF($L233="","",IF(ISNUMBER(SEARCH("OFF ROAD",$H233)),"OFF",IF(ISNUMBER(SEARCH("ON ROAD",$H233)),"ON","")))</f>
        <v/>
      </c>
      <c r="AE233" s="2">
        <f>IF($AD233="ON",""&amp;$L233,"")</f>
        <v/>
      </c>
      <c r="AF233" s="2">
        <f>IF($L233="","",IF($J233&lt;&gt;"","Y",""))</f>
        <v/>
      </c>
      <c r="AG233" s="2">
        <f>IF($L233="","",IFERROR(TRIM(MID($H233,4,SEARCH(" CO ",$H233)-4)),""&amp;$S233))</f>
        <v/>
      </c>
      <c r="AH233" s="2">
        <f>IF($AG233="","",IF($AG233="FULTON",IF(ISNUMBER(SEARCH("COLLEGE PARK",$H233)),"FULTON (COLLEGE PARK)",IF(ISNUMBER(SEARCH("HAPEVILLE",$H233)),"FULTON (HAPEVILLE)",IF(ISNUMBER(SEARCH("EAST POINT",$H233)),"FULTON (EAST POINT)",IF(ISNUMBER(SEARCH("ATLANTA",$H233)),"FULTON (ATL LIMITS)","FULTON")))),IF($AG233="DEKALB",IF(ISNUMBER(SEARCH("ATLANTA",$H233)),"DEKALB (ATL LIMITS)","DEKALB"),IF(AND($AG233="CLAYTON",ISNUMBER(SEARCH("COLLEGE PARK",$H233))),"CLAYTON (COLLEGE PARK)",$AG233))))</f>
        <v/>
      </c>
      <c r="AI233" s="2">
        <f>IF(OR($AH233="",$AD233=""),"",IFERROR(VLOOKUP($AH233,CODES!$A:$B,2,FALSE),"NO CODE"))</f>
        <v/>
      </c>
      <c r="AJ233" s="19">
        <f>IF(OR($AI233="",$AI233="NO CODE"),"",IF(COUNTIFS(RATES!$A:$A,$AI233,RATES!$B:$B,"&lt;="&amp;MonthStart,RATES!$C:$C,"&gt;="&amp;MonthEnd)&lt;&gt;1,"NO RATE",IF($AD233="OFF",SUMIFS(RATES!$F:$F,RATES!$A:$A,$AI233,RATES!$B:$B,"&lt;="&amp;MonthStart,RATES!$C:$C,"&gt;="&amp;MonthEnd),SUMIFS(RATES!$E:$E,RATES!$A:$A,$AI233,RATES!$B:$B,"&lt;="&amp;MonthStart,RATES!$C:$C,"&gt;="&amp;MonthEnd))))</f>
        <v/>
      </c>
      <c r="AK233" s="2">
        <f>IF(OR(NOT(ISNUMBER($AJ233)),N($AA233)=0),"",IF(ABS(N($Z233)/100-$AJ233)&gt;0.0000001,"DIFFERS",""))</f>
        <v/>
      </c>
    </row>
    <row r="234">
      <c r="AD234" s="2">
        <f>IF($L234="","",IF(ISNUMBER(SEARCH("OFF ROAD",$H234)),"OFF",IF(ISNUMBER(SEARCH("ON ROAD",$H234)),"ON","")))</f>
        <v/>
      </c>
      <c r="AE234" s="2">
        <f>IF($AD234="ON",""&amp;$L234,"")</f>
        <v/>
      </c>
      <c r="AF234" s="2">
        <f>IF($L234="","",IF($J234&lt;&gt;"","Y",""))</f>
        <v/>
      </c>
      <c r="AG234" s="2">
        <f>IF($L234="","",IFERROR(TRIM(MID($H234,4,SEARCH(" CO ",$H234)-4)),""&amp;$S234))</f>
        <v/>
      </c>
      <c r="AH234" s="2">
        <f>IF($AG234="","",IF($AG234="FULTON",IF(ISNUMBER(SEARCH("COLLEGE PARK",$H234)),"FULTON (COLLEGE PARK)",IF(ISNUMBER(SEARCH("HAPEVILLE",$H234)),"FULTON (HAPEVILLE)",IF(ISNUMBER(SEARCH("EAST POINT",$H234)),"FULTON (EAST POINT)",IF(ISNUMBER(SEARCH("ATLANTA",$H234)),"FULTON (ATL LIMITS)","FULTON")))),IF($AG234="DEKALB",IF(ISNUMBER(SEARCH("ATLANTA",$H234)),"DEKALB (ATL LIMITS)","DEKALB"),IF(AND($AG234="CLAYTON",ISNUMBER(SEARCH("COLLEGE PARK",$H234))),"CLAYTON (COLLEGE PARK)",$AG234))))</f>
        <v/>
      </c>
      <c r="AI234" s="2">
        <f>IF(OR($AH234="",$AD234=""),"",IFERROR(VLOOKUP($AH234,CODES!$A:$B,2,FALSE),"NO CODE"))</f>
        <v/>
      </c>
      <c r="AJ234" s="19">
        <f>IF(OR($AI234="",$AI234="NO CODE"),"",IF(COUNTIFS(RATES!$A:$A,$AI234,RATES!$B:$B,"&lt;="&amp;MonthStart,RATES!$C:$C,"&gt;="&amp;MonthEnd)&lt;&gt;1,"NO RATE",IF($AD234="OFF",SUMIFS(RATES!$F:$F,RATES!$A:$A,$AI234,RATES!$B:$B,"&lt;="&amp;MonthStart,RATES!$C:$C,"&gt;="&amp;MonthEnd),SUMIFS(RATES!$E:$E,RATES!$A:$A,$AI234,RATES!$B:$B,"&lt;="&amp;MonthStart,RATES!$C:$C,"&gt;="&amp;MonthEnd))))</f>
        <v/>
      </c>
      <c r="AK234" s="2">
        <f>IF(OR(NOT(ISNUMBER($AJ234)),N($AA234)=0),"",IF(ABS(N($Z234)/100-$AJ234)&gt;0.0000001,"DIFFERS",""))</f>
        <v/>
      </c>
    </row>
    <row r="235">
      <c r="AD235" s="2">
        <f>IF($L235="","",IF(ISNUMBER(SEARCH("OFF ROAD",$H235)),"OFF",IF(ISNUMBER(SEARCH("ON ROAD",$H235)),"ON","")))</f>
        <v/>
      </c>
      <c r="AE235" s="2">
        <f>IF($AD235="ON",""&amp;$L235,"")</f>
        <v/>
      </c>
      <c r="AF235" s="2">
        <f>IF($L235="","",IF($J235&lt;&gt;"","Y",""))</f>
        <v/>
      </c>
      <c r="AG235" s="2">
        <f>IF($L235="","",IFERROR(TRIM(MID($H235,4,SEARCH(" CO ",$H235)-4)),""&amp;$S235))</f>
        <v/>
      </c>
      <c r="AH235" s="2">
        <f>IF($AG235="","",IF($AG235="FULTON",IF(ISNUMBER(SEARCH("COLLEGE PARK",$H235)),"FULTON (COLLEGE PARK)",IF(ISNUMBER(SEARCH("HAPEVILLE",$H235)),"FULTON (HAPEVILLE)",IF(ISNUMBER(SEARCH("EAST POINT",$H235)),"FULTON (EAST POINT)",IF(ISNUMBER(SEARCH("ATLANTA",$H235)),"FULTON (ATL LIMITS)","FULTON")))),IF($AG235="DEKALB",IF(ISNUMBER(SEARCH("ATLANTA",$H235)),"DEKALB (ATL LIMITS)","DEKALB"),IF(AND($AG235="CLAYTON",ISNUMBER(SEARCH("COLLEGE PARK",$H235))),"CLAYTON (COLLEGE PARK)",$AG235))))</f>
        <v/>
      </c>
      <c r="AI235" s="2">
        <f>IF(OR($AH235="",$AD235=""),"",IFERROR(VLOOKUP($AH235,CODES!$A:$B,2,FALSE),"NO CODE"))</f>
        <v/>
      </c>
      <c r="AJ235" s="19">
        <f>IF(OR($AI235="",$AI235="NO CODE"),"",IF(COUNTIFS(RATES!$A:$A,$AI235,RATES!$B:$B,"&lt;="&amp;MonthStart,RATES!$C:$C,"&gt;="&amp;MonthEnd)&lt;&gt;1,"NO RATE",IF($AD235="OFF",SUMIFS(RATES!$F:$F,RATES!$A:$A,$AI235,RATES!$B:$B,"&lt;="&amp;MonthStart,RATES!$C:$C,"&gt;="&amp;MonthEnd),SUMIFS(RATES!$E:$E,RATES!$A:$A,$AI235,RATES!$B:$B,"&lt;="&amp;MonthStart,RATES!$C:$C,"&gt;="&amp;MonthEnd))))</f>
        <v/>
      </c>
      <c r="AK235" s="2">
        <f>IF(OR(NOT(ISNUMBER($AJ235)),N($AA235)=0),"",IF(ABS(N($Z235)/100-$AJ235)&gt;0.0000001,"DIFFERS",""))</f>
        <v/>
      </c>
    </row>
    <row r="236">
      <c r="AD236" s="2">
        <f>IF($L236="","",IF(ISNUMBER(SEARCH("OFF ROAD",$H236)),"OFF",IF(ISNUMBER(SEARCH("ON ROAD",$H236)),"ON","")))</f>
        <v/>
      </c>
      <c r="AE236" s="2">
        <f>IF($AD236="ON",""&amp;$L236,"")</f>
        <v/>
      </c>
      <c r="AF236" s="2">
        <f>IF($L236="","",IF($J236&lt;&gt;"","Y",""))</f>
        <v/>
      </c>
      <c r="AG236" s="2">
        <f>IF($L236="","",IFERROR(TRIM(MID($H236,4,SEARCH(" CO ",$H236)-4)),""&amp;$S236))</f>
        <v/>
      </c>
      <c r="AH236" s="2">
        <f>IF($AG236="","",IF($AG236="FULTON",IF(ISNUMBER(SEARCH("COLLEGE PARK",$H236)),"FULTON (COLLEGE PARK)",IF(ISNUMBER(SEARCH("HAPEVILLE",$H236)),"FULTON (HAPEVILLE)",IF(ISNUMBER(SEARCH("EAST POINT",$H236)),"FULTON (EAST POINT)",IF(ISNUMBER(SEARCH("ATLANTA",$H236)),"FULTON (ATL LIMITS)","FULTON")))),IF($AG236="DEKALB",IF(ISNUMBER(SEARCH("ATLANTA",$H236)),"DEKALB (ATL LIMITS)","DEKALB"),IF(AND($AG236="CLAYTON",ISNUMBER(SEARCH("COLLEGE PARK",$H236))),"CLAYTON (COLLEGE PARK)",$AG236))))</f>
        <v/>
      </c>
      <c r="AI236" s="2">
        <f>IF(OR($AH236="",$AD236=""),"",IFERROR(VLOOKUP($AH236,CODES!$A:$B,2,FALSE),"NO CODE"))</f>
        <v/>
      </c>
      <c r="AJ236" s="19">
        <f>IF(OR($AI236="",$AI236="NO CODE"),"",IF(COUNTIFS(RATES!$A:$A,$AI236,RATES!$B:$B,"&lt;="&amp;MonthStart,RATES!$C:$C,"&gt;="&amp;MonthEnd)&lt;&gt;1,"NO RATE",IF($AD236="OFF",SUMIFS(RATES!$F:$F,RATES!$A:$A,$AI236,RATES!$B:$B,"&lt;="&amp;MonthStart,RATES!$C:$C,"&gt;="&amp;MonthEnd),SUMIFS(RATES!$E:$E,RATES!$A:$A,$AI236,RATES!$B:$B,"&lt;="&amp;MonthStart,RATES!$C:$C,"&gt;="&amp;MonthEnd))))</f>
        <v/>
      </c>
      <c r="AK236" s="2">
        <f>IF(OR(NOT(ISNUMBER($AJ236)),N($AA236)=0),"",IF(ABS(N($Z236)/100-$AJ236)&gt;0.0000001,"DIFFERS",""))</f>
        <v/>
      </c>
    </row>
    <row r="237">
      <c r="AD237" s="2">
        <f>IF($L237="","",IF(ISNUMBER(SEARCH("OFF ROAD",$H237)),"OFF",IF(ISNUMBER(SEARCH("ON ROAD",$H237)),"ON","")))</f>
        <v/>
      </c>
      <c r="AE237" s="2">
        <f>IF($AD237="ON",""&amp;$L237,"")</f>
        <v/>
      </c>
      <c r="AF237" s="2">
        <f>IF($L237="","",IF($J237&lt;&gt;"","Y",""))</f>
        <v/>
      </c>
      <c r="AG237" s="2">
        <f>IF($L237="","",IFERROR(TRIM(MID($H237,4,SEARCH(" CO ",$H237)-4)),""&amp;$S237))</f>
        <v/>
      </c>
      <c r="AH237" s="2">
        <f>IF($AG237="","",IF($AG237="FULTON",IF(ISNUMBER(SEARCH("COLLEGE PARK",$H237)),"FULTON (COLLEGE PARK)",IF(ISNUMBER(SEARCH("HAPEVILLE",$H237)),"FULTON (HAPEVILLE)",IF(ISNUMBER(SEARCH("EAST POINT",$H237)),"FULTON (EAST POINT)",IF(ISNUMBER(SEARCH("ATLANTA",$H237)),"FULTON (ATL LIMITS)","FULTON")))),IF($AG237="DEKALB",IF(ISNUMBER(SEARCH("ATLANTA",$H237)),"DEKALB (ATL LIMITS)","DEKALB"),IF(AND($AG237="CLAYTON",ISNUMBER(SEARCH("COLLEGE PARK",$H237))),"CLAYTON (COLLEGE PARK)",$AG237))))</f>
        <v/>
      </c>
      <c r="AI237" s="2">
        <f>IF(OR($AH237="",$AD237=""),"",IFERROR(VLOOKUP($AH237,CODES!$A:$B,2,FALSE),"NO CODE"))</f>
        <v/>
      </c>
      <c r="AJ237" s="19">
        <f>IF(OR($AI237="",$AI237="NO CODE"),"",IF(COUNTIFS(RATES!$A:$A,$AI237,RATES!$B:$B,"&lt;="&amp;MonthStart,RATES!$C:$C,"&gt;="&amp;MonthEnd)&lt;&gt;1,"NO RATE",IF($AD237="OFF",SUMIFS(RATES!$F:$F,RATES!$A:$A,$AI237,RATES!$B:$B,"&lt;="&amp;MonthStart,RATES!$C:$C,"&gt;="&amp;MonthEnd),SUMIFS(RATES!$E:$E,RATES!$A:$A,$AI237,RATES!$B:$B,"&lt;="&amp;MonthStart,RATES!$C:$C,"&gt;="&amp;MonthEnd))))</f>
        <v/>
      </c>
      <c r="AK237" s="2">
        <f>IF(OR(NOT(ISNUMBER($AJ237)),N($AA237)=0),"",IF(ABS(N($Z237)/100-$AJ237)&gt;0.0000001,"DIFFERS",""))</f>
        <v/>
      </c>
    </row>
    <row r="238">
      <c r="AD238" s="2">
        <f>IF($L238="","",IF(ISNUMBER(SEARCH("OFF ROAD",$H238)),"OFF",IF(ISNUMBER(SEARCH("ON ROAD",$H238)),"ON","")))</f>
        <v/>
      </c>
      <c r="AE238" s="2">
        <f>IF($AD238="ON",""&amp;$L238,"")</f>
        <v/>
      </c>
      <c r="AF238" s="2">
        <f>IF($L238="","",IF($J238&lt;&gt;"","Y",""))</f>
        <v/>
      </c>
      <c r="AG238" s="2">
        <f>IF($L238="","",IFERROR(TRIM(MID($H238,4,SEARCH(" CO ",$H238)-4)),""&amp;$S238))</f>
        <v/>
      </c>
      <c r="AH238" s="2">
        <f>IF($AG238="","",IF($AG238="FULTON",IF(ISNUMBER(SEARCH("COLLEGE PARK",$H238)),"FULTON (COLLEGE PARK)",IF(ISNUMBER(SEARCH("HAPEVILLE",$H238)),"FULTON (HAPEVILLE)",IF(ISNUMBER(SEARCH("EAST POINT",$H238)),"FULTON (EAST POINT)",IF(ISNUMBER(SEARCH("ATLANTA",$H238)),"FULTON (ATL LIMITS)","FULTON")))),IF($AG238="DEKALB",IF(ISNUMBER(SEARCH("ATLANTA",$H238)),"DEKALB (ATL LIMITS)","DEKALB"),IF(AND($AG238="CLAYTON",ISNUMBER(SEARCH("COLLEGE PARK",$H238))),"CLAYTON (COLLEGE PARK)",$AG238))))</f>
        <v/>
      </c>
      <c r="AI238" s="2">
        <f>IF(OR($AH238="",$AD238=""),"",IFERROR(VLOOKUP($AH238,CODES!$A:$B,2,FALSE),"NO CODE"))</f>
        <v/>
      </c>
      <c r="AJ238" s="19">
        <f>IF(OR($AI238="",$AI238="NO CODE"),"",IF(COUNTIFS(RATES!$A:$A,$AI238,RATES!$B:$B,"&lt;="&amp;MonthStart,RATES!$C:$C,"&gt;="&amp;MonthEnd)&lt;&gt;1,"NO RATE",IF($AD238="OFF",SUMIFS(RATES!$F:$F,RATES!$A:$A,$AI238,RATES!$B:$B,"&lt;="&amp;MonthStart,RATES!$C:$C,"&gt;="&amp;MonthEnd),SUMIFS(RATES!$E:$E,RATES!$A:$A,$AI238,RATES!$B:$B,"&lt;="&amp;MonthStart,RATES!$C:$C,"&gt;="&amp;MonthEnd))))</f>
        <v/>
      </c>
      <c r="AK238" s="2">
        <f>IF(OR(NOT(ISNUMBER($AJ238)),N($AA238)=0),"",IF(ABS(N($Z238)/100-$AJ238)&gt;0.0000001,"DIFFERS",""))</f>
        <v/>
      </c>
    </row>
    <row r="239">
      <c r="AD239" s="2">
        <f>IF($L239="","",IF(ISNUMBER(SEARCH("OFF ROAD",$H239)),"OFF",IF(ISNUMBER(SEARCH("ON ROAD",$H239)),"ON","")))</f>
        <v/>
      </c>
      <c r="AE239" s="2">
        <f>IF($AD239="ON",""&amp;$L239,"")</f>
        <v/>
      </c>
      <c r="AF239" s="2">
        <f>IF($L239="","",IF($J239&lt;&gt;"","Y",""))</f>
        <v/>
      </c>
      <c r="AG239" s="2">
        <f>IF($L239="","",IFERROR(TRIM(MID($H239,4,SEARCH(" CO ",$H239)-4)),""&amp;$S239))</f>
        <v/>
      </c>
      <c r="AH239" s="2">
        <f>IF($AG239="","",IF($AG239="FULTON",IF(ISNUMBER(SEARCH("COLLEGE PARK",$H239)),"FULTON (COLLEGE PARK)",IF(ISNUMBER(SEARCH("HAPEVILLE",$H239)),"FULTON (HAPEVILLE)",IF(ISNUMBER(SEARCH("EAST POINT",$H239)),"FULTON (EAST POINT)",IF(ISNUMBER(SEARCH("ATLANTA",$H239)),"FULTON (ATL LIMITS)","FULTON")))),IF($AG239="DEKALB",IF(ISNUMBER(SEARCH("ATLANTA",$H239)),"DEKALB (ATL LIMITS)","DEKALB"),IF(AND($AG239="CLAYTON",ISNUMBER(SEARCH("COLLEGE PARK",$H239))),"CLAYTON (COLLEGE PARK)",$AG239))))</f>
        <v/>
      </c>
      <c r="AI239" s="2">
        <f>IF(OR($AH239="",$AD239=""),"",IFERROR(VLOOKUP($AH239,CODES!$A:$B,2,FALSE),"NO CODE"))</f>
        <v/>
      </c>
      <c r="AJ239" s="19">
        <f>IF(OR($AI239="",$AI239="NO CODE"),"",IF(COUNTIFS(RATES!$A:$A,$AI239,RATES!$B:$B,"&lt;="&amp;MonthStart,RATES!$C:$C,"&gt;="&amp;MonthEnd)&lt;&gt;1,"NO RATE",IF($AD239="OFF",SUMIFS(RATES!$F:$F,RATES!$A:$A,$AI239,RATES!$B:$B,"&lt;="&amp;MonthStart,RATES!$C:$C,"&gt;="&amp;MonthEnd),SUMIFS(RATES!$E:$E,RATES!$A:$A,$AI239,RATES!$B:$B,"&lt;="&amp;MonthStart,RATES!$C:$C,"&gt;="&amp;MonthEnd))))</f>
        <v/>
      </c>
      <c r="AK239" s="2">
        <f>IF(OR(NOT(ISNUMBER($AJ239)),N($AA239)=0),"",IF(ABS(N($Z239)/100-$AJ239)&gt;0.0000001,"DIFFERS",""))</f>
        <v/>
      </c>
    </row>
    <row r="240">
      <c r="AD240" s="2">
        <f>IF($L240="","",IF(ISNUMBER(SEARCH("OFF ROAD",$H240)),"OFF",IF(ISNUMBER(SEARCH("ON ROAD",$H240)),"ON","")))</f>
        <v/>
      </c>
      <c r="AE240" s="2">
        <f>IF($AD240="ON",""&amp;$L240,"")</f>
        <v/>
      </c>
      <c r="AF240" s="2">
        <f>IF($L240="","",IF($J240&lt;&gt;"","Y",""))</f>
        <v/>
      </c>
      <c r="AG240" s="2">
        <f>IF($L240="","",IFERROR(TRIM(MID($H240,4,SEARCH(" CO ",$H240)-4)),""&amp;$S240))</f>
        <v/>
      </c>
      <c r="AH240" s="2">
        <f>IF($AG240="","",IF($AG240="FULTON",IF(ISNUMBER(SEARCH("COLLEGE PARK",$H240)),"FULTON (COLLEGE PARK)",IF(ISNUMBER(SEARCH("HAPEVILLE",$H240)),"FULTON (HAPEVILLE)",IF(ISNUMBER(SEARCH("EAST POINT",$H240)),"FULTON (EAST POINT)",IF(ISNUMBER(SEARCH("ATLANTA",$H240)),"FULTON (ATL LIMITS)","FULTON")))),IF($AG240="DEKALB",IF(ISNUMBER(SEARCH("ATLANTA",$H240)),"DEKALB (ATL LIMITS)","DEKALB"),IF(AND($AG240="CLAYTON",ISNUMBER(SEARCH("COLLEGE PARK",$H240))),"CLAYTON (COLLEGE PARK)",$AG240))))</f>
        <v/>
      </c>
      <c r="AI240" s="2">
        <f>IF(OR($AH240="",$AD240=""),"",IFERROR(VLOOKUP($AH240,CODES!$A:$B,2,FALSE),"NO CODE"))</f>
        <v/>
      </c>
      <c r="AJ240" s="19">
        <f>IF(OR($AI240="",$AI240="NO CODE"),"",IF(COUNTIFS(RATES!$A:$A,$AI240,RATES!$B:$B,"&lt;="&amp;MonthStart,RATES!$C:$C,"&gt;="&amp;MonthEnd)&lt;&gt;1,"NO RATE",IF($AD240="OFF",SUMIFS(RATES!$F:$F,RATES!$A:$A,$AI240,RATES!$B:$B,"&lt;="&amp;MonthStart,RATES!$C:$C,"&gt;="&amp;MonthEnd),SUMIFS(RATES!$E:$E,RATES!$A:$A,$AI240,RATES!$B:$B,"&lt;="&amp;MonthStart,RATES!$C:$C,"&gt;="&amp;MonthEnd))))</f>
        <v/>
      </c>
      <c r="AK240" s="2">
        <f>IF(OR(NOT(ISNUMBER($AJ240)),N($AA240)=0),"",IF(ABS(N($Z240)/100-$AJ240)&gt;0.0000001,"DIFFERS",""))</f>
        <v/>
      </c>
    </row>
    <row r="241">
      <c r="AD241" s="2">
        <f>IF($L241="","",IF(ISNUMBER(SEARCH("OFF ROAD",$H241)),"OFF",IF(ISNUMBER(SEARCH("ON ROAD",$H241)),"ON","")))</f>
        <v/>
      </c>
      <c r="AE241" s="2">
        <f>IF($AD241="ON",""&amp;$L241,"")</f>
        <v/>
      </c>
      <c r="AF241" s="2">
        <f>IF($L241="","",IF($J241&lt;&gt;"","Y",""))</f>
        <v/>
      </c>
      <c r="AG241" s="2">
        <f>IF($L241="","",IFERROR(TRIM(MID($H241,4,SEARCH(" CO ",$H241)-4)),""&amp;$S241))</f>
        <v/>
      </c>
      <c r="AH241" s="2">
        <f>IF($AG241="","",IF($AG241="FULTON",IF(ISNUMBER(SEARCH("COLLEGE PARK",$H241)),"FULTON (COLLEGE PARK)",IF(ISNUMBER(SEARCH("HAPEVILLE",$H241)),"FULTON (HAPEVILLE)",IF(ISNUMBER(SEARCH("EAST POINT",$H241)),"FULTON (EAST POINT)",IF(ISNUMBER(SEARCH("ATLANTA",$H241)),"FULTON (ATL LIMITS)","FULTON")))),IF($AG241="DEKALB",IF(ISNUMBER(SEARCH("ATLANTA",$H241)),"DEKALB (ATL LIMITS)","DEKALB"),IF(AND($AG241="CLAYTON",ISNUMBER(SEARCH("COLLEGE PARK",$H241))),"CLAYTON (COLLEGE PARK)",$AG241))))</f>
        <v/>
      </c>
      <c r="AI241" s="2">
        <f>IF(OR($AH241="",$AD241=""),"",IFERROR(VLOOKUP($AH241,CODES!$A:$B,2,FALSE),"NO CODE"))</f>
        <v/>
      </c>
      <c r="AJ241" s="19">
        <f>IF(OR($AI241="",$AI241="NO CODE"),"",IF(COUNTIFS(RATES!$A:$A,$AI241,RATES!$B:$B,"&lt;="&amp;MonthStart,RATES!$C:$C,"&gt;="&amp;MonthEnd)&lt;&gt;1,"NO RATE",IF($AD241="OFF",SUMIFS(RATES!$F:$F,RATES!$A:$A,$AI241,RATES!$B:$B,"&lt;="&amp;MonthStart,RATES!$C:$C,"&gt;="&amp;MonthEnd),SUMIFS(RATES!$E:$E,RATES!$A:$A,$AI241,RATES!$B:$B,"&lt;="&amp;MonthStart,RATES!$C:$C,"&gt;="&amp;MonthEnd))))</f>
        <v/>
      </c>
      <c r="AK241" s="2">
        <f>IF(OR(NOT(ISNUMBER($AJ241)),N($AA241)=0),"",IF(ABS(N($Z241)/100-$AJ241)&gt;0.0000001,"DIFFERS",""))</f>
        <v/>
      </c>
    </row>
    <row r="242">
      <c r="AD242" s="2">
        <f>IF($L242="","",IF(ISNUMBER(SEARCH("OFF ROAD",$H242)),"OFF",IF(ISNUMBER(SEARCH("ON ROAD",$H242)),"ON","")))</f>
        <v/>
      </c>
      <c r="AE242" s="2">
        <f>IF($AD242="ON",""&amp;$L242,"")</f>
        <v/>
      </c>
      <c r="AF242" s="2">
        <f>IF($L242="","",IF($J242&lt;&gt;"","Y",""))</f>
        <v/>
      </c>
      <c r="AG242" s="2">
        <f>IF($L242="","",IFERROR(TRIM(MID($H242,4,SEARCH(" CO ",$H242)-4)),""&amp;$S242))</f>
        <v/>
      </c>
      <c r="AH242" s="2">
        <f>IF($AG242="","",IF($AG242="FULTON",IF(ISNUMBER(SEARCH("COLLEGE PARK",$H242)),"FULTON (COLLEGE PARK)",IF(ISNUMBER(SEARCH("HAPEVILLE",$H242)),"FULTON (HAPEVILLE)",IF(ISNUMBER(SEARCH("EAST POINT",$H242)),"FULTON (EAST POINT)",IF(ISNUMBER(SEARCH("ATLANTA",$H242)),"FULTON (ATL LIMITS)","FULTON")))),IF($AG242="DEKALB",IF(ISNUMBER(SEARCH("ATLANTA",$H242)),"DEKALB (ATL LIMITS)","DEKALB"),IF(AND($AG242="CLAYTON",ISNUMBER(SEARCH("COLLEGE PARK",$H242))),"CLAYTON (COLLEGE PARK)",$AG242))))</f>
        <v/>
      </c>
      <c r="AI242" s="2">
        <f>IF(OR($AH242="",$AD242=""),"",IFERROR(VLOOKUP($AH242,CODES!$A:$B,2,FALSE),"NO CODE"))</f>
        <v/>
      </c>
      <c r="AJ242" s="19">
        <f>IF(OR($AI242="",$AI242="NO CODE"),"",IF(COUNTIFS(RATES!$A:$A,$AI242,RATES!$B:$B,"&lt;="&amp;MonthStart,RATES!$C:$C,"&gt;="&amp;MonthEnd)&lt;&gt;1,"NO RATE",IF($AD242="OFF",SUMIFS(RATES!$F:$F,RATES!$A:$A,$AI242,RATES!$B:$B,"&lt;="&amp;MonthStart,RATES!$C:$C,"&gt;="&amp;MonthEnd),SUMIFS(RATES!$E:$E,RATES!$A:$A,$AI242,RATES!$B:$B,"&lt;="&amp;MonthStart,RATES!$C:$C,"&gt;="&amp;MonthEnd))))</f>
        <v/>
      </c>
      <c r="AK242" s="2">
        <f>IF(OR(NOT(ISNUMBER($AJ242)),N($AA242)=0),"",IF(ABS(N($Z242)/100-$AJ242)&gt;0.0000001,"DIFFERS",""))</f>
        <v/>
      </c>
    </row>
    <row r="243">
      <c r="AD243" s="2">
        <f>IF($L243="","",IF(ISNUMBER(SEARCH("OFF ROAD",$H243)),"OFF",IF(ISNUMBER(SEARCH("ON ROAD",$H243)),"ON","")))</f>
        <v/>
      </c>
      <c r="AE243" s="2">
        <f>IF($AD243="ON",""&amp;$L243,"")</f>
        <v/>
      </c>
      <c r="AF243" s="2">
        <f>IF($L243="","",IF($J243&lt;&gt;"","Y",""))</f>
        <v/>
      </c>
      <c r="AG243" s="2">
        <f>IF($L243="","",IFERROR(TRIM(MID($H243,4,SEARCH(" CO ",$H243)-4)),""&amp;$S243))</f>
        <v/>
      </c>
      <c r="AH243" s="2">
        <f>IF($AG243="","",IF($AG243="FULTON",IF(ISNUMBER(SEARCH("COLLEGE PARK",$H243)),"FULTON (COLLEGE PARK)",IF(ISNUMBER(SEARCH("HAPEVILLE",$H243)),"FULTON (HAPEVILLE)",IF(ISNUMBER(SEARCH("EAST POINT",$H243)),"FULTON (EAST POINT)",IF(ISNUMBER(SEARCH("ATLANTA",$H243)),"FULTON (ATL LIMITS)","FULTON")))),IF($AG243="DEKALB",IF(ISNUMBER(SEARCH("ATLANTA",$H243)),"DEKALB (ATL LIMITS)","DEKALB"),IF(AND($AG243="CLAYTON",ISNUMBER(SEARCH("COLLEGE PARK",$H243))),"CLAYTON (COLLEGE PARK)",$AG243))))</f>
        <v/>
      </c>
      <c r="AI243" s="2">
        <f>IF(OR($AH243="",$AD243=""),"",IFERROR(VLOOKUP($AH243,CODES!$A:$B,2,FALSE),"NO CODE"))</f>
        <v/>
      </c>
      <c r="AJ243" s="19">
        <f>IF(OR($AI243="",$AI243="NO CODE"),"",IF(COUNTIFS(RATES!$A:$A,$AI243,RATES!$B:$B,"&lt;="&amp;MonthStart,RATES!$C:$C,"&gt;="&amp;MonthEnd)&lt;&gt;1,"NO RATE",IF($AD243="OFF",SUMIFS(RATES!$F:$F,RATES!$A:$A,$AI243,RATES!$B:$B,"&lt;="&amp;MonthStart,RATES!$C:$C,"&gt;="&amp;MonthEnd),SUMIFS(RATES!$E:$E,RATES!$A:$A,$AI243,RATES!$B:$B,"&lt;="&amp;MonthStart,RATES!$C:$C,"&gt;="&amp;MonthEnd))))</f>
        <v/>
      </c>
      <c r="AK243" s="2">
        <f>IF(OR(NOT(ISNUMBER($AJ243)),N($AA243)=0),"",IF(ABS(N($Z243)/100-$AJ243)&gt;0.0000001,"DIFFERS",""))</f>
        <v/>
      </c>
    </row>
    <row r="244">
      <c r="AD244" s="2">
        <f>IF($L244="","",IF(ISNUMBER(SEARCH("OFF ROAD",$H244)),"OFF",IF(ISNUMBER(SEARCH("ON ROAD",$H244)),"ON","")))</f>
        <v/>
      </c>
      <c r="AE244" s="2">
        <f>IF($AD244="ON",""&amp;$L244,"")</f>
        <v/>
      </c>
      <c r="AF244" s="2">
        <f>IF($L244="","",IF($J244&lt;&gt;"","Y",""))</f>
        <v/>
      </c>
      <c r="AG244" s="2">
        <f>IF($L244="","",IFERROR(TRIM(MID($H244,4,SEARCH(" CO ",$H244)-4)),""&amp;$S244))</f>
        <v/>
      </c>
      <c r="AH244" s="2">
        <f>IF($AG244="","",IF($AG244="FULTON",IF(ISNUMBER(SEARCH("COLLEGE PARK",$H244)),"FULTON (COLLEGE PARK)",IF(ISNUMBER(SEARCH("HAPEVILLE",$H244)),"FULTON (HAPEVILLE)",IF(ISNUMBER(SEARCH("EAST POINT",$H244)),"FULTON (EAST POINT)",IF(ISNUMBER(SEARCH("ATLANTA",$H244)),"FULTON (ATL LIMITS)","FULTON")))),IF($AG244="DEKALB",IF(ISNUMBER(SEARCH("ATLANTA",$H244)),"DEKALB (ATL LIMITS)","DEKALB"),IF(AND($AG244="CLAYTON",ISNUMBER(SEARCH("COLLEGE PARK",$H244))),"CLAYTON (COLLEGE PARK)",$AG244))))</f>
        <v/>
      </c>
      <c r="AI244" s="2">
        <f>IF(OR($AH244="",$AD244=""),"",IFERROR(VLOOKUP($AH244,CODES!$A:$B,2,FALSE),"NO CODE"))</f>
        <v/>
      </c>
      <c r="AJ244" s="19">
        <f>IF(OR($AI244="",$AI244="NO CODE"),"",IF(COUNTIFS(RATES!$A:$A,$AI244,RATES!$B:$B,"&lt;="&amp;MonthStart,RATES!$C:$C,"&gt;="&amp;MonthEnd)&lt;&gt;1,"NO RATE",IF($AD244="OFF",SUMIFS(RATES!$F:$F,RATES!$A:$A,$AI244,RATES!$B:$B,"&lt;="&amp;MonthStart,RATES!$C:$C,"&gt;="&amp;MonthEnd),SUMIFS(RATES!$E:$E,RATES!$A:$A,$AI244,RATES!$B:$B,"&lt;="&amp;MonthStart,RATES!$C:$C,"&gt;="&amp;MonthEnd))))</f>
        <v/>
      </c>
      <c r="AK244" s="2">
        <f>IF(OR(NOT(ISNUMBER($AJ244)),N($AA244)=0),"",IF(ABS(N($Z244)/100-$AJ244)&gt;0.0000001,"DIFFERS",""))</f>
        <v/>
      </c>
    </row>
    <row r="245">
      <c r="AD245" s="2">
        <f>IF($L245="","",IF(ISNUMBER(SEARCH("OFF ROAD",$H245)),"OFF",IF(ISNUMBER(SEARCH("ON ROAD",$H245)),"ON","")))</f>
        <v/>
      </c>
      <c r="AE245" s="2">
        <f>IF($AD245="ON",""&amp;$L245,"")</f>
        <v/>
      </c>
      <c r="AF245" s="2">
        <f>IF($L245="","",IF($J245&lt;&gt;"","Y",""))</f>
        <v/>
      </c>
      <c r="AG245" s="2">
        <f>IF($L245="","",IFERROR(TRIM(MID($H245,4,SEARCH(" CO ",$H245)-4)),""&amp;$S245))</f>
        <v/>
      </c>
      <c r="AH245" s="2">
        <f>IF($AG245="","",IF($AG245="FULTON",IF(ISNUMBER(SEARCH("COLLEGE PARK",$H245)),"FULTON (COLLEGE PARK)",IF(ISNUMBER(SEARCH("HAPEVILLE",$H245)),"FULTON (HAPEVILLE)",IF(ISNUMBER(SEARCH("EAST POINT",$H245)),"FULTON (EAST POINT)",IF(ISNUMBER(SEARCH("ATLANTA",$H245)),"FULTON (ATL LIMITS)","FULTON")))),IF($AG245="DEKALB",IF(ISNUMBER(SEARCH("ATLANTA",$H245)),"DEKALB (ATL LIMITS)","DEKALB"),IF(AND($AG245="CLAYTON",ISNUMBER(SEARCH("COLLEGE PARK",$H245))),"CLAYTON (COLLEGE PARK)",$AG245))))</f>
        <v/>
      </c>
      <c r="AI245" s="2">
        <f>IF(OR($AH245="",$AD245=""),"",IFERROR(VLOOKUP($AH245,CODES!$A:$B,2,FALSE),"NO CODE"))</f>
        <v/>
      </c>
      <c r="AJ245" s="19">
        <f>IF(OR($AI245="",$AI245="NO CODE"),"",IF(COUNTIFS(RATES!$A:$A,$AI245,RATES!$B:$B,"&lt;="&amp;MonthStart,RATES!$C:$C,"&gt;="&amp;MonthEnd)&lt;&gt;1,"NO RATE",IF($AD245="OFF",SUMIFS(RATES!$F:$F,RATES!$A:$A,$AI245,RATES!$B:$B,"&lt;="&amp;MonthStart,RATES!$C:$C,"&gt;="&amp;MonthEnd),SUMIFS(RATES!$E:$E,RATES!$A:$A,$AI245,RATES!$B:$B,"&lt;="&amp;MonthStart,RATES!$C:$C,"&gt;="&amp;MonthEnd))))</f>
        <v/>
      </c>
      <c r="AK245" s="2">
        <f>IF(OR(NOT(ISNUMBER($AJ245)),N($AA245)=0),"",IF(ABS(N($Z245)/100-$AJ245)&gt;0.0000001,"DIFFERS",""))</f>
        <v/>
      </c>
    </row>
    <row r="246">
      <c r="AD246" s="2">
        <f>IF($L246="","",IF(ISNUMBER(SEARCH("OFF ROAD",$H246)),"OFF",IF(ISNUMBER(SEARCH("ON ROAD",$H246)),"ON","")))</f>
        <v/>
      </c>
      <c r="AE246" s="2">
        <f>IF($AD246="ON",""&amp;$L246,"")</f>
        <v/>
      </c>
      <c r="AF246" s="2">
        <f>IF($L246="","",IF($J246&lt;&gt;"","Y",""))</f>
        <v/>
      </c>
      <c r="AG246" s="2">
        <f>IF($L246="","",IFERROR(TRIM(MID($H246,4,SEARCH(" CO ",$H246)-4)),""&amp;$S246))</f>
        <v/>
      </c>
      <c r="AH246" s="2">
        <f>IF($AG246="","",IF($AG246="FULTON",IF(ISNUMBER(SEARCH("COLLEGE PARK",$H246)),"FULTON (COLLEGE PARK)",IF(ISNUMBER(SEARCH("HAPEVILLE",$H246)),"FULTON (HAPEVILLE)",IF(ISNUMBER(SEARCH("EAST POINT",$H246)),"FULTON (EAST POINT)",IF(ISNUMBER(SEARCH("ATLANTA",$H246)),"FULTON (ATL LIMITS)","FULTON")))),IF($AG246="DEKALB",IF(ISNUMBER(SEARCH("ATLANTA",$H246)),"DEKALB (ATL LIMITS)","DEKALB"),IF(AND($AG246="CLAYTON",ISNUMBER(SEARCH("COLLEGE PARK",$H246))),"CLAYTON (COLLEGE PARK)",$AG246))))</f>
        <v/>
      </c>
      <c r="AI246" s="2">
        <f>IF(OR($AH246="",$AD246=""),"",IFERROR(VLOOKUP($AH246,CODES!$A:$B,2,FALSE),"NO CODE"))</f>
        <v/>
      </c>
      <c r="AJ246" s="19">
        <f>IF(OR($AI246="",$AI246="NO CODE"),"",IF(COUNTIFS(RATES!$A:$A,$AI246,RATES!$B:$B,"&lt;="&amp;MonthStart,RATES!$C:$C,"&gt;="&amp;MonthEnd)&lt;&gt;1,"NO RATE",IF($AD246="OFF",SUMIFS(RATES!$F:$F,RATES!$A:$A,$AI246,RATES!$B:$B,"&lt;="&amp;MonthStart,RATES!$C:$C,"&gt;="&amp;MonthEnd),SUMIFS(RATES!$E:$E,RATES!$A:$A,$AI246,RATES!$B:$B,"&lt;="&amp;MonthStart,RATES!$C:$C,"&gt;="&amp;MonthEnd))))</f>
        <v/>
      </c>
      <c r="AK246" s="2">
        <f>IF(OR(NOT(ISNUMBER($AJ246)),N($AA246)=0),"",IF(ABS(N($Z246)/100-$AJ246)&gt;0.0000001,"DIFFERS",""))</f>
        <v/>
      </c>
    </row>
    <row r="247">
      <c r="AD247" s="2">
        <f>IF($L247="","",IF(ISNUMBER(SEARCH("OFF ROAD",$H247)),"OFF",IF(ISNUMBER(SEARCH("ON ROAD",$H247)),"ON","")))</f>
        <v/>
      </c>
      <c r="AE247" s="2">
        <f>IF($AD247="ON",""&amp;$L247,"")</f>
        <v/>
      </c>
      <c r="AF247" s="2">
        <f>IF($L247="","",IF($J247&lt;&gt;"","Y",""))</f>
        <v/>
      </c>
      <c r="AG247" s="2">
        <f>IF($L247="","",IFERROR(TRIM(MID($H247,4,SEARCH(" CO ",$H247)-4)),""&amp;$S247))</f>
        <v/>
      </c>
      <c r="AH247" s="2">
        <f>IF($AG247="","",IF($AG247="FULTON",IF(ISNUMBER(SEARCH("COLLEGE PARK",$H247)),"FULTON (COLLEGE PARK)",IF(ISNUMBER(SEARCH("HAPEVILLE",$H247)),"FULTON (HAPEVILLE)",IF(ISNUMBER(SEARCH("EAST POINT",$H247)),"FULTON (EAST POINT)",IF(ISNUMBER(SEARCH("ATLANTA",$H247)),"FULTON (ATL LIMITS)","FULTON")))),IF($AG247="DEKALB",IF(ISNUMBER(SEARCH("ATLANTA",$H247)),"DEKALB (ATL LIMITS)","DEKALB"),IF(AND($AG247="CLAYTON",ISNUMBER(SEARCH("COLLEGE PARK",$H247))),"CLAYTON (COLLEGE PARK)",$AG247))))</f>
        <v/>
      </c>
      <c r="AI247" s="2">
        <f>IF(OR($AH247="",$AD247=""),"",IFERROR(VLOOKUP($AH247,CODES!$A:$B,2,FALSE),"NO CODE"))</f>
        <v/>
      </c>
      <c r="AJ247" s="19">
        <f>IF(OR($AI247="",$AI247="NO CODE"),"",IF(COUNTIFS(RATES!$A:$A,$AI247,RATES!$B:$B,"&lt;="&amp;MonthStart,RATES!$C:$C,"&gt;="&amp;MonthEnd)&lt;&gt;1,"NO RATE",IF($AD247="OFF",SUMIFS(RATES!$F:$F,RATES!$A:$A,$AI247,RATES!$B:$B,"&lt;="&amp;MonthStart,RATES!$C:$C,"&gt;="&amp;MonthEnd),SUMIFS(RATES!$E:$E,RATES!$A:$A,$AI247,RATES!$B:$B,"&lt;="&amp;MonthStart,RATES!$C:$C,"&gt;="&amp;MonthEnd))))</f>
        <v/>
      </c>
      <c r="AK247" s="2">
        <f>IF(OR(NOT(ISNUMBER($AJ247)),N($AA247)=0),"",IF(ABS(N($Z247)/100-$AJ247)&gt;0.0000001,"DIFFERS",""))</f>
        <v/>
      </c>
    </row>
    <row r="248">
      <c r="AD248" s="2">
        <f>IF($L248="","",IF(ISNUMBER(SEARCH("OFF ROAD",$H248)),"OFF",IF(ISNUMBER(SEARCH("ON ROAD",$H248)),"ON","")))</f>
        <v/>
      </c>
      <c r="AE248" s="2">
        <f>IF($AD248="ON",""&amp;$L248,"")</f>
        <v/>
      </c>
      <c r="AF248" s="2">
        <f>IF($L248="","",IF($J248&lt;&gt;"","Y",""))</f>
        <v/>
      </c>
      <c r="AG248" s="2">
        <f>IF($L248="","",IFERROR(TRIM(MID($H248,4,SEARCH(" CO ",$H248)-4)),""&amp;$S248))</f>
        <v/>
      </c>
      <c r="AH248" s="2">
        <f>IF($AG248="","",IF($AG248="FULTON",IF(ISNUMBER(SEARCH("COLLEGE PARK",$H248)),"FULTON (COLLEGE PARK)",IF(ISNUMBER(SEARCH("HAPEVILLE",$H248)),"FULTON (HAPEVILLE)",IF(ISNUMBER(SEARCH("EAST POINT",$H248)),"FULTON (EAST POINT)",IF(ISNUMBER(SEARCH("ATLANTA",$H248)),"FULTON (ATL LIMITS)","FULTON")))),IF($AG248="DEKALB",IF(ISNUMBER(SEARCH("ATLANTA",$H248)),"DEKALB (ATL LIMITS)","DEKALB"),IF(AND($AG248="CLAYTON",ISNUMBER(SEARCH("COLLEGE PARK",$H248))),"CLAYTON (COLLEGE PARK)",$AG248))))</f>
        <v/>
      </c>
      <c r="AI248" s="2">
        <f>IF(OR($AH248="",$AD248=""),"",IFERROR(VLOOKUP($AH248,CODES!$A:$B,2,FALSE),"NO CODE"))</f>
        <v/>
      </c>
      <c r="AJ248" s="19">
        <f>IF(OR($AI248="",$AI248="NO CODE"),"",IF(COUNTIFS(RATES!$A:$A,$AI248,RATES!$B:$B,"&lt;="&amp;MonthStart,RATES!$C:$C,"&gt;="&amp;MonthEnd)&lt;&gt;1,"NO RATE",IF($AD248="OFF",SUMIFS(RATES!$F:$F,RATES!$A:$A,$AI248,RATES!$B:$B,"&lt;="&amp;MonthStart,RATES!$C:$C,"&gt;="&amp;MonthEnd),SUMIFS(RATES!$E:$E,RATES!$A:$A,$AI248,RATES!$B:$B,"&lt;="&amp;MonthStart,RATES!$C:$C,"&gt;="&amp;MonthEnd))))</f>
        <v/>
      </c>
      <c r="AK248" s="2">
        <f>IF(OR(NOT(ISNUMBER($AJ248)),N($AA248)=0),"",IF(ABS(N($Z248)/100-$AJ248)&gt;0.0000001,"DIFFERS",""))</f>
        <v/>
      </c>
    </row>
    <row r="249">
      <c r="AD249" s="2">
        <f>IF($L249="","",IF(ISNUMBER(SEARCH("OFF ROAD",$H249)),"OFF",IF(ISNUMBER(SEARCH("ON ROAD",$H249)),"ON","")))</f>
        <v/>
      </c>
      <c r="AE249" s="2">
        <f>IF($AD249="ON",""&amp;$L249,"")</f>
        <v/>
      </c>
      <c r="AF249" s="2">
        <f>IF($L249="","",IF($J249&lt;&gt;"","Y",""))</f>
        <v/>
      </c>
      <c r="AG249" s="2">
        <f>IF($L249="","",IFERROR(TRIM(MID($H249,4,SEARCH(" CO ",$H249)-4)),""&amp;$S249))</f>
        <v/>
      </c>
      <c r="AH249" s="2">
        <f>IF($AG249="","",IF($AG249="FULTON",IF(ISNUMBER(SEARCH("COLLEGE PARK",$H249)),"FULTON (COLLEGE PARK)",IF(ISNUMBER(SEARCH("HAPEVILLE",$H249)),"FULTON (HAPEVILLE)",IF(ISNUMBER(SEARCH("EAST POINT",$H249)),"FULTON (EAST POINT)",IF(ISNUMBER(SEARCH("ATLANTA",$H249)),"FULTON (ATL LIMITS)","FULTON")))),IF($AG249="DEKALB",IF(ISNUMBER(SEARCH("ATLANTA",$H249)),"DEKALB (ATL LIMITS)","DEKALB"),IF(AND($AG249="CLAYTON",ISNUMBER(SEARCH("COLLEGE PARK",$H249))),"CLAYTON (COLLEGE PARK)",$AG249))))</f>
        <v/>
      </c>
      <c r="AI249" s="2">
        <f>IF(OR($AH249="",$AD249=""),"",IFERROR(VLOOKUP($AH249,CODES!$A:$B,2,FALSE),"NO CODE"))</f>
        <v/>
      </c>
      <c r="AJ249" s="19">
        <f>IF(OR($AI249="",$AI249="NO CODE"),"",IF(COUNTIFS(RATES!$A:$A,$AI249,RATES!$B:$B,"&lt;="&amp;MonthStart,RATES!$C:$C,"&gt;="&amp;MonthEnd)&lt;&gt;1,"NO RATE",IF($AD249="OFF",SUMIFS(RATES!$F:$F,RATES!$A:$A,$AI249,RATES!$B:$B,"&lt;="&amp;MonthStart,RATES!$C:$C,"&gt;="&amp;MonthEnd),SUMIFS(RATES!$E:$E,RATES!$A:$A,$AI249,RATES!$B:$B,"&lt;="&amp;MonthStart,RATES!$C:$C,"&gt;="&amp;MonthEnd))))</f>
        <v/>
      </c>
      <c r="AK249" s="2">
        <f>IF(OR(NOT(ISNUMBER($AJ249)),N($AA249)=0),"",IF(ABS(N($Z249)/100-$AJ249)&gt;0.0000001,"DIFFERS",""))</f>
        <v/>
      </c>
    </row>
    <row r="250">
      <c r="AD250" s="2">
        <f>IF($L250="","",IF(ISNUMBER(SEARCH("OFF ROAD",$H250)),"OFF",IF(ISNUMBER(SEARCH("ON ROAD",$H250)),"ON","")))</f>
        <v/>
      </c>
      <c r="AE250" s="2">
        <f>IF($AD250="ON",""&amp;$L250,"")</f>
        <v/>
      </c>
      <c r="AF250" s="2">
        <f>IF($L250="","",IF($J250&lt;&gt;"","Y",""))</f>
        <v/>
      </c>
      <c r="AG250" s="2">
        <f>IF($L250="","",IFERROR(TRIM(MID($H250,4,SEARCH(" CO ",$H250)-4)),""&amp;$S250))</f>
        <v/>
      </c>
      <c r="AH250" s="2">
        <f>IF($AG250="","",IF($AG250="FULTON",IF(ISNUMBER(SEARCH("COLLEGE PARK",$H250)),"FULTON (COLLEGE PARK)",IF(ISNUMBER(SEARCH("HAPEVILLE",$H250)),"FULTON (HAPEVILLE)",IF(ISNUMBER(SEARCH("EAST POINT",$H250)),"FULTON (EAST POINT)",IF(ISNUMBER(SEARCH("ATLANTA",$H250)),"FULTON (ATL LIMITS)","FULTON")))),IF($AG250="DEKALB",IF(ISNUMBER(SEARCH("ATLANTA",$H250)),"DEKALB (ATL LIMITS)","DEKALB"),IF(AND($AG250="CLAYTON",ISNUMBER(SEARCH("COLLEGE PARK",$H250))),"CLAYTON (COLLEGE PARK)",$AG250))))</f>
        <v/>
      </c>
      <c r="AI250" s="2">
        <f>IF(OR($AH250="",$AD250=""),"",IFERROR(VLOOKUP($AH250,CODES!$A:$B,2,FALSE),"NO CODE"))</f>
        <v/>
      </c>
      <c r="AJ250" s="19">
        <f>IF(OR($AI250="",$AI250="NO CODE"),"",IF(COUNTIFS(RATES!$A:$A,$AI250,RATES!$B:$B,"&lt;="&amp;MonthStart,RATES!$C:$C,"&gt;="&amp;MonthEnd)&lt;&gt;1,"NO RATE",IF($AD250="OFF",SUMIFS(RATES!$F:$F,RATES!$A:$A,$AI250,RATES!$B:$B,"&lt;="&amp;MonthStart,RATES!$C:$C,"&gt;="&amp;MonthEnd),SUMIFS(RATES!$E:$E,RATES!$A:$A,$AI250,RATES!$B:$B,"&lt;="&amp;MonthStart,RATES!$C:$C,"&gt;="&amp;MonthEnd))))</f>
        <v/>
      </c>
      <c r="AK250" s="2">
        <f>IF(OR(NOT(ISNUMBER($AJ250)),N($AA250)=0),"",IF(ABS(N($Z250)/100-$AJ250)&gt;0.0000001,"DIFFERS",""))</f>
        <v/>
      </c>
    </row>
    <row r="251">
      <c r="AD251" s="2">
        <f>IF($L251="","",IF(ISNUMBER(SEARCH("OFF ROAD",$H251)),"OFF",IF(ISNUMBER(SEARCH("ON ROAD",$H251)),"ON","")))</f>
        <v/>
      </c>
      <c r="AE251" s="2">
        <f>IF($AD251="ON",""&amp;$L251,"")</f>
        <v/>
      </c>
      <c r="AF251" s="2">
        <f>IF($L251="","",IF($J251&lt;&gt;"","Y",""))</f>
        <v/>
      </c>
      <c r="AG251" s="2">
        <f>IF($L251="","",IFERROR(TRIM(MID($H251,4,SEARCH(" CO ",$H251)-4)),""&amp;$S251))</f>
        <v/>
      </c>
      <c r="AH251" s="2">
        <f>IF($AG251="","",IF($AG251="FULTON",IF(ISNUMBER(SEARCH("COLLEGE PARK",$H251)),"FULTON (COLLEGE PARK)",IF(ISNUMBER(SEARCH("HAPEVILLE",$H251)),"FULTON (HAPEVILLE)",IF(ISNUMBER(SEARCH("EAST POINT",$H251)),"FULTON (EAST POINT)",IF(ISNUMBER(SEARCH("ATLANTA",$H251)),"FULTON (ATL LIMITS)","FULTON")))),IF($AG251="DEKALB",IF(ISNUMBER(SEARCH("ATLANTA",$H251)),"DEKALB (ATL LIMITS)","DEKALB"),IF(AND($AG251="CLAYTON",ISNUMBER(SEARCH("COLLEGE PARK",$H251))),"CLAYTON (COLLEGE PARK)",$AG251))))</f>
        <v/>
      </c>
      <c r="AI251" s="2">
        <f>IF(OR($AH251="",$AD251=""),"",IFERROR(VLOOKUP($AH251,CODES!$A:$B,2,FALSE),"NO CODE"))</f>
        <v/>
      </c>
      <c r="AJ251" s="19">
        <f>IF(OR($AI251="",$AI251="NO CODE"),"",IF(COUNTIFS(RATES!$A:$A,$AI251,RATES!$B:$B,"&lt;="&amp;MonthStart,RATES!$C:$C,"&gt;="&amp;MonthEnd)&lt;&gt;1,"NO RATE",IF($AD251="OFF",SUMIFS(RATES!$F:$F,RATES!$A:$A,$AI251,RATES!$B:$B,"&lt;="&amp;MonthStart,RATES!$C:$C,"&gt;="&amp;MonthEnd),SUMIFS(RATES!$E:$E,RATES!$A:$A,$AI251,RATES!$B:$B,"&lt;="&amp;MonthStart,RATES!$C:$C,"&gt;="&amp;MonthEnd))))</f>
        <v/>
      </c>
      <c r="AK251" s="2">
        <f>IF(OR(NOT(ISNUMBER($AJ251)),N($AA251)=0),"",IF(ABS(N($Z251)/100-$AJ251)&gt;0.0000001,"DIFFERS",""))</f>
        <v/>
      </c>
    </row>
    <row r="252">
      <c r="AD252" s="2">
        <f>IF($L252="","",IF(ISNUMBER(SEARCH("OFF ROAD",$H252)),"OFF",IF(ISNUMBER(SEARCH("ON ROAD",$H252)),"ON","")))</f>
        <v/>
      </c>
      <c r="AE252" s="2">
        <f>IF($AD252="ON",""&amp;$L252,"")</f>
        <v/>
      </c>
      <c r="AF252" s="2">
        <f>IF($L252="","",IF($J252&lt;&gt;"","Y",""))</f>
        <v/>
      </c>
      <c r="AG252" s="2">
        <f>IF($L252="","",IFERROR(TRIM(MID($H252,4,SEARCH(" CO ",$H252)-4)),""&amp;$S252))</f>
        <v/>
      </c>
      <c r="AH252" s="2">
        <f>IF($AG252="","",IF($AG252="FULTON",IF(ISNUMBER(SEARCH("COLLEGE PARK",$H252)),"FULTON (COLLEGE PARK)",IF(ISNUMBER(SEARCH("HAPEVILLE",$H252)),"FULTON (HAPEVILLE)",IF(ISNUMBER(SEARCH("EAST POINT",$H252)),"FULTON (EAST POINT)",IF(ISNUMBER(SEARCH("ATLANTA",$H252)),"FULTON (ATL LIMITS)","FULTON")))),IF($AG252="DEKALB",IF(ISNUMBER(SEARCH("ATLANTA",$H252)),"DEKALB (ATL LIMITS)","DEKALB"),IF(AND($AG252="CLAYTON",ISNUMBER(SEARCH("COLLEGE PARK",$H252))),"CLAYTON (COLLEGE PARK)",$AG252))))</f>
        <v/>
      </c>
      <c r="AI252" s="2">
        <f>IF(OR($AH252="",$AD252=""),"",IFERROR(VLOOKUP($AH252,CODES!$A:$B,2,FALSE),"NO CODE"))</f>
        <v/>
      </c>
      <c r="AJ252" s="19">
        <f>IF(OR($AI252="",$AI252="NO CODE"),"",IF(COUNTIFS(RATES!$A:$A,$AI252,RATES!$B:$B,"&lt;="&amp;MonthStart,RATES!$C:$C,"&gt;="&amp;MonthEnd)&lt;&gt;1,"NO RATE",IF($AD252="OFF",SUMIFS(RATES!$F:$F,RATES!$A:$A,$AI252,RATES!$B:$B,"&lt;="&amp;MonthStart,RATES!$C:$C,"&gt;="&amp;MonthEnd),SUMIFS(RATES!$E:$E,RATES!$A:$A,$AI252,RATES!$B:$B,"&lt;="&amp;MonthStart,RATES!$C:$C,"&gt;="&amp;MonthEnd))))</f>
        <v/>
      </c>
      <c r="AK252" s="2">
        <f>IF(OR(NOT(ISNUMBER($AJ252)),N($AA252)=0),"",IF(ABS(N($Z252)/100-$AJ252)&gt;0.0000001,"DIFFERS",""))</f>
        <v/>
      </c>
    </row>
    <row r="253">
      <c r="AD253" s="2">
        <f>IF($L253="","",IF(ISNUMBER(SEARCH("OFF ROAD",$H253)),"OFF",IF(ISNUMBER(SEARCH("ON ROAD",$H253)),"ON","")))</f>
        <v/>
      </c>
      <c r="AE253" s="2">
        <f>IF($AD253="ON",""&amp;$L253,"")</f>
        <v/>
      </c>
      <c r="AF253" s="2">
        <f>IF($L253="","",IF($J253&lt;&gt;"","Y",""))</f>
        <v/>
      </c>
      <c r="AG253" s="2">
        <f>IF($L253="","",IFERROR(TRIM(MID($H253,4,SEARCH(" CO ",$H253)-4)),""&amp;$S253))</f>
        <v/>
      </c>
      <c r="AH253" s="2">
        <f>IF($AG253="","",IF($AG253="FULTON",IF(ISNUMBER(SEARCH("COLLEGE PARK",$H253)),"FULTON (COLLEGE PARK)",IF(ISNUMBER(SEARCH("HAPEVILLE",$H253)),"FULTON (HAPEVILLE)",IF(ISNUMBER(SEARCH("EAST POINT",$H253)),"FULTON (EAST POINT)",IF(ISNUMBER(SEARCH("ATLANTA",$H253)),"FULTON (ATL LIMITS)","FULTON")))),IF($AG253="DEKALB",IF(ISNUMBER(SEARCH("ATLANTA",$H253)),"DEKALB (ATL LIMITS)","DEKALB"),IF(AND($AG253="CLAYTON",ISNUMBER(SEARCH("COLLEGE PARK",$H253))),"CLAYTON (COLLEGE PARK)",$AG253))))</f>
        <v/>
      </c>
      <c r="AI253" s="2">
        <f>IF(OR($AH253="",$AD253=""),"",IFERROR(VLOOKUP($AH253,CODES!$A:$B,2,FALSE),"NO CODE"))</f>
        <v/>
      </c>
      <c r="AJ253" s="19">
        <f>IF(OR($AI253="",$AI253="NO CODE"),"",IF(COUNTIFS(RATES!$A:$A,$AI253,RATES!$B:$B,"&lt;="&amp;MonthStart,RATES!$C:$C,"&gt;="&amp;MonthEnd)&lt;&gt;1,"NO RATE",IF($AD253="OFF",SUMIFS(RATES!$F:$F,RATES!$A:$A,$AI253,RATES!$B:$B,"&lt;="&amp;MonthStart,RATES!$C:$C,"&gt;="&amp;MonthEnd),SUMIFS(RATES!$E:$E,RATES!$A:$A,$AI253,RATES!$B:$B,"&lt;="&amp;MonthStart,RATES!$C:$C,"&gt;="&amp;MonthEnd))))</f>
        <v/>
      </c>
      <c r="AK253" s="2">
        <f>IF(OR(NOT(ISNUMBER($AJ253)),N($AA253)=0),"",IF(ABS(N($Z253)/100-$AJ253)&gt;0.0000001,"DIFFERS",""))</f>
        <v/>
      </c>
    </row>
    <row r="254">
      <c r="AD254" s="2">
        <f>IF($L254="","",IF(ISNUMBER(SEARCH("OFF ROAD",$H254)),"OFF",IF(ISNUMBER(SEARCH("ON ROAD",$H254)),"ON","")))</f>
        <v/>
      </c>
      <c r="AE254" s="2">
        <f>IF($AD254="ON",""&amp;$L254,"")</f>
        <v/>
      </c>
      <c r="AF254" s="2">
        <f>IF($L254="","",IF($J254&lt;&gt;"","Y",""))</f>
        <v/>
      </c>
      <c r="AG254" s="2">
        <f>IF($L254="","",IFERROR(TRIM(MID($H254,4,SEARCH(" CO ",$H254)-4)),""&amp;$S254))</f>
        <v/>
      </c>
      <c r="AH254" s="2">
        <f>IF($AG254="","",IF($AG254="FULTON",IF(ISNUMBER(SEARCH("COLLEGE PARK",$H254)),"FULTON (COLLEGE PARK)",IF(ISNUMBER(SEARCH("HAPEVILLE",$H254)),"FULTON (HAPEVILLE)",IF(ISNUMBER(SEARCH("EAST POINT",$H254)),"FULTON (EAST POINT)",IF(ISNUMBER(SEARCH("ATLANTA",$H254)),"FULTON (ATL LIMITS)","FULTON")))),IF($AG254="DEKALB",IF(ISNUMBER(SEARCH("ATLANTA",$H254)),"DEKALB (ATL LIMITS)","DEKALB"),IF(AND($AG254="CLAYTON",ISNUMBER(SEARCH("COLLEGE PARK",$H254))),"CLAYTON (COLLEGE PARK)",$AG254))))</f>
        <v/>
      </c>
      <c r="AI254" s="2">
        <f>IF(OR($AH254="",$AD254=""),"",IFERROR(VLOOKUP($AH254,CODES!$A:$B,2,FALSE),"NO CODE"))</f>
        <v/>
      </c>
      <c r="AJ254" s="19">
        <f>IF(OR($AI254="",$AI254="NO CODE"),"",IF(COUNTIFS(RATES!$A:$A,$AI254,RATES!$B:$B,"&lt;="&amp;MonthStart,RATES!$C:$C,"&gt;="&amp;MonthEnd)&lt;&gt;1,"NO RATE",IF($AD254="OFF",SUMIFS(RATES!$F:$F,RATES!$A:$A,$AI254,RATES!$B:$B,"&lt;="&amp;MonthStart,RATES!$C:$C,"&gt;="&amp;MonthEnd),SUMIFS(RATES!$E:$E,RATES!$A:$A,$AI254,RATES!$B:$B,"&lt;="&amp;MonthStart,RATES!$C:$C,"&gt;="&amp;MonthEnd))))</f>
        <v/>
      </c>
      <c r="AK254" s="2">
        <f>IF(OR(NOT(ISNUMBER($AJ254)),N($AA254)=0),"",IF(ABS(N($Z254)/100-$AJ254)&gt;0.0000001,"DIFFERS",""))</f>
        <v/>
      </c>
    </row>
    <row r="255">
      <c r="AD255" s="2">
        <f>IF($L255="","",IF(ISNUMBER(SEARCH("OFF ROAD",$H255)),"OFF",IF(ISNUMBER(SEARCH("ON ROAD",$H255)),"ON","")))</f>
        <v/>
      </c>
      <c r="AE255" s="2">
        <f>IF($AD255="ON",""&amp;$L255,"")</f>
        <v/>
      </c>
      <c r="AF255" s="2">
        <f>IF($L255="","",IF($J255&lt;&gt;"","Y",""))</f>
        <v/>
      </c>
      <c r="AG255" s="2">
        <f>IF($L255="","",IFERROR(TRIM(MID($H255,4,SEARCH(" CO ",$H255)-4)),""&amp;$S255))</f>
        <v/>
      </c>
      <c r="AH255" s="2">
        <f>IF($AG255="","",IF($AG255="FULTON",IF(ISNUMBER(SEARCH("COLLEGE PARK",$H255)),"FULTON (COLLEGE PARK)",IF(ISNUMBER(SEARCH("HAPEVILLE",$H255)),"FULTON (HAPEVILLE)",IF(ISNUMBER(SEARCH("EAST POINT",$H255)),"FULTON (EAST POINT)",IF(ISNUMBER(SEARCH("ATLANTA",$H255)),"FULTON (ATL LIMITS)","FULTON")))),IF($AG255="DEKALB",IF(ISNUMBER(SEARCH("ATLANTA",$H255)),"DEKALB (ATL LIMITS)","DEKALB"),IF(AND($AG255="CLAYTON",ISNUMBER(SEARCH("COLLEGE PARK",$H255))),"CLAYTON (COLLEGE PARK)",$AG255))))</f>
        <v/>
      </c>
      <c r="AI255" s="2">
        <f>IF(OR($AH255="",$AD255=""),"",IFERROR(VLOOKUP($AH255,CODES!$A:$B,2,FALSE),"NO CODE"))</f>
        <v/>
      </c>
      <c r="AJ255" s="19">
        <f>IF(OR($AI255="",$AI255="NO CODE"),"",IF(COUNTIFS(RATES!$A:$A,$AI255,RATES!$B:$B,"&lt;="&amp;MonthStart,RATES!$C:$C,"&gt;="&amp;MonthEnd)&lt;&gt;1,"NO RATE",IF($AD255="OFF",SUMIFS(RATES!$F:$F,RATES!$A:$A,$AI255,RATES!$B:$B,"&lt;="&amp;MonthStart,RATES!$C:$C,"&gt;="&amp;MonthEnd),SUMIFS(RATES!$E:$E,RATES!$A:$A,$AI255,RATES!$B:$B,"&lt;="&amp;MonthStart,RATES!$C:$C,"&gt;="&amp;MonthEnd))))</f>
        <v/>
      </c>
      <c r="AK255" s="2">
        <f>IF(OR(NOT(ISNUMBER($AJ255)),N($AA255)=0),"",IF(ABS(N($Z255)/100-$AJ255)&gt;0.0000001,"DIFFERS",""))</f>
        <v/>
      </c>
    </row>
    <row r="256">
      <c r="AD256" s="2">
        <f>IF($L256="","",IF(ISNUMBER(SEARCH("OFF ROAD",$H256)),"OFF",IF(ISNUMBER(SEARCH("ON ROAD",$H256)),"ON","")))</f>
        <v/>
      </c>
      <c r="AE256" s="2">
        <f>IF($AD256="ON",""&amp;$L256,"")</f>
        <v/>
      </c>
      <c r="AF256" s="2">
        <f>IF($L256="","",IF($J256&lt;&gt;"","Y",""))</f>
        <v/>
      </c>
      <c r="AG256" s="2">
        <f>IF($L256="","",IFERROR(TRIM(MID($H256,4,SEARCH(" CO ",$H256)-4)),""&amp;$S256))</f>
        <v/>
      </c>
      <c r="AH256" s="2">
        <f>IF($AG256="","",IF($AG256="FULTON",IF(ISNUMBER(SEARCH("COLLEGE PARK",$H256)),"FULTON (COLLEGE PARK)",IF(ISNUMBER(SEARCH("HAPEVILLE",$H256)),"FULTON (HAPEVILLE)",IF(ISNUMBER(SEARCH("EAST POINT",$H256)),"FULTON (EAST POINT)",IF(ISNUMBER(SEARCH("ATLANTA",$H256)),"FULTON (ATL LIMITS)","FULTON")))),IF($AG256="DEKALB",IF(ISNUMBER(SEARCH("ATLANTA",$H256)),"DEKALB (ATL LIMITS)","DEKALB"),IF(AND($AG256="CLAYTON",ISNUMBER(SEARCH("COLLEGE PARK",$H256))),"CLAYTON (COLLEGE PARK)",$AG256))))</f>
        <v/>
      </c>
      <c r="AI256" s="2">
        <f>IF(OR($AH256="",$AD256=""),"",IFERROR(VLOOKUP($AH256,CODES!$A:$B,2,FALSE),"NO CODE"))</f>
        <v/>
      </c>
      <c r="AJ256" s="19">
        <f>IF(OR($AI256="",$AI256="NO CODE"),"",IF(COUNTIFS(RATES!$A:$A,$AI256,RATES!$B:$B,"&lt;="&amp;MonthStart,RATES!$C:$C,"&gt;="&amp;MonthEnd)&lt;&gt;1,"NO RATE",IF($AD256="OFF",SUMIFS(RATES!$F:$F,RATES!$A:$A,$AI256,RATES!$B:$B,"&lt;="&amp;MonthStart,RATES!$C:$C,"&gt;="&amp;MonthEnd),SUMIFS(RATES!$E:$E,RATES!$A:$A,$AI256,RATES!$B:$B,"&lt;="&amp;MonthStart,RATES!$C:$C,"&gt;="&amp;MonthEnd))))</f>
        <v/>
      </c>
      <c r="AK256" s="2">
        <f>IF(OR(NOT(ISNUMBER($AJ256)),N($AA256)=0),"",IF(ABS(N($Z256)/100-$AJ256)&gt;0.0000001,"DIFFERS",""))</f>
        <v/>
      </c>
    </row>
    <row r="257">
      <c r="AD257" s="2">
        <f>IF($L257="","",IF(ISNUMBER(SEARCH("OFF ROAD",$H257)),"OFF",IF(ISNUMBER(SEARCH("ON ROAD",$H257)),"ON","")))</f>
        <v/>
      </c>
      <c r="AE257" s="2">
        <f>IF($AD257="ON",""&amp;$L257,"")</f>
        <v/>
      </c>
      <c r="AF257" s="2">
        <f>IF($L257="","",IF($J257&lt;&gt;"","Y",""))</f>
        <v/>
      </c>
      <c r="AG257" s="2">
        <f>IF($L257="","",IFERROR(TRIM(MID($H257,4,SEARCH(" CO ",$H257)-4)),""&amp;$S257))</f>
        <v/>
      </c>
      <c r="AH257" s="2">
        <f>IF($AG257="","",IF($AG257="FULTON",IF(ISNUMBER(SEARCH("COLLEGE PARK",$H257)),"FULTON (COLLEGE PARK)",IF(ISNUMBER(SEARCH("HAPEVILLE",$H257)),"FULTON (HAPEVILLE)",IF(ISNUMBER(SEARCH("EAST POINT",$H257)),"FULTON (EAST POINT)",IF(ISNUMBER(SEARCH("ATLANTA",$H257)),"FULTON (ATL LIMITS)","FULTON")))),IF($AG257="DEKALB",IF(ISNUMBER(SEARCH("ATLANTA",$H257)),"DEKALB (ATL LIMITS)","DEKALB"),IF(AND($AG257="CLAYTON",ISNUMBER(SEARCH("COLLEGE PARK",$H257))),"CLAYTON (COLLEGE PARK)",$AG257))))</f>
        <v/>
      </c>
      <c r="AI257" s="2">
        <f>IF(OR($AH257="",$AD257=""),"",IFERROR(VLOOKUP($AH257,CODES!$A:$B,2,FALSE),"NO CODE"))</f>
        <v/>
      </c>
      <c r="AJ257" s="19">
        <f>IF(OR($AI257="",$AI257="NO CODE"),"",IF(COUNTIFS(RATES!$A:$A,$AI257,RATES!$B:$B,"&lt;="&amp;MonthStart,RATES!$C:$C,"&gt;="&amp;MonthEnd)&lt;&gt;1,"NO RATE",IF($AD257="OFF",SUMIFS(RATES!$F:$F,RATES!$A:$A,$AI257,RATES!$B:$B,"&lt;="&amp;MonthStart,RATES!$C:$C,"&gt;="&amp;MonthEnd),SUMIFS(RATES!$E:$E,RATES!$A:$A,$AI257,RATES!$B:$B,"&lt;="&amp;MonthStart,RATES!$C:$C,"&gt;="&amp;MonthEnd))))</f>
        <v/>
      </c>
      <c r="AK257" s="2">
        <f>IF(OR(NOT(ISNUMBER($AJ257)),N($AA257)=0),"",IF(ABS(N($Z257)/100-$AJ257)&gt;0.0000001,"DIFFERS",""))</f>
        <v/>
      </c>
    </row>
    <row r="258">
      <c r="AD258" s="2">
        <f>IF($L258="","",IF(ISNUMBER(SEARCH("OFF ROAD",$H258)),"OFF",IF(ISNUMBER(SEARCH("ON ROAD",$H258)),"ON","")))</f>
        <v/>
      </c>
      <c r="AE258" s="2">
        <f>IF($AD258="ON",""&amp;$L258,"")</f>
        <v/>
      </c>
      <c r="AF258" s="2">
        <f>IF($L258="","",IF($J258&lt;&gt;"","Y",""))</f>
        <v/>
      </c>
      <c r="AG258" s="2">
        <f>IF($L258="","",IFERROR(TRIM(MID($H258,4,SEARCH(" CO ",$H258)-4)),""&amp;$S258))</f>
        <v/>
      </c>
      <c r="AH258" s="2">
        <f>IF($AG258="","",IF($AG258="FULTON",IF(ISNUMBER(SEARCH("COLLEGE PARK",$H258)),"FULTON (COLLEGE PARK)",IF(ISNUMBER(SEARCH("HAPEVILLE",$H258)),"FULTON (HAPEVILLE)",IF(ISNUMBER(SEARCH("EAST POINT",$H258)),"FULTON (EAST POINT)",IF(ISNUMBER(SEARCH("ATLANTA",$H258)),"FULTON (ATL LIMITS)","FULTON")))),IF($AG258="DEKALB",IF(ISNUMBER(SEARCH("ATLANTA",$H258)),"DEKALB (ATL LIMITS)","DEKALB"),IF(AND($AG258="CLAYTON",ISNUMBER(SEARCH("COLLEGE PARK",$H258))),"CLAYTON (COLLEGE PARK)",$AG258))))</f>
        <v/>
      </c>
      <c r="AI258" s="2">
        <f>IF(OR($AH258="",$AD258=""),"",IFERROR(VLOOKUP($AH258,CODES!$A:$B,2,FALSE),"NO CODE"))</f>
        <v/>
      </c>
      <c r="AJ258" s="19">
        <f>IF(OR($AI258="",$AI258="NO CODE"),"",IF(COUNTIFS(RATES!$A:$A,$AI258,RATES!$B:$B,"&lt;="&amp;MonthStart,RATES!$C:$C,"&gt;="&amp;MonthEnd)&lt;&gt;1,"NO RATE",IF($AD258="OFF",SUMIFS(RATES!$F:$F,RATES!$A:$A,$AI258,RATES!$B:$B,"&lt;="&amp;MonthStart,RATES!$C:$C,"&gt;="&amp;MonthEnd),SUMIFS(RATES!$E:$E,RATES!$A:$A,$AI258,RATES!$B:$B,"&lt;="&amp;MonthStart,RATES!$C:$C,"&gt;="&amp;MonthEnd))))</f>
        <v/>
      </c>
      <c r="AK258" s="2">
        <f>IF(OR(NOT(ISNUMBER($AJ258)),N($AA258)=0),"",IF(ABS(N($Z258)/100-$AJ258)&gt;0.0000001,"DIFFERS",""))</f>
        <v/>
      </c>
    </row>
    <row r="259">
      <c r="AD259" s="2">
        <f>IF($L259="","",IF(ISNUMBER(SEARCH("OFF ROAD",$H259)),"OFF",IF(ISNUMBER(SEARCH("ON ROAD",$H259)),"ON","")))</f>
        <v/>
      </c>
      <c r="AE259" s="2">
        <f>IF($AD259="ON",""&amp;$L259,"")</f>
        <v/>
      </c>
      <c r="AF259" s="2">
        <f>IF($L259="","",IF($J259&lt;&gt;"","Y",""))</f>
        <v/>
      </c>
      <c r="AG259" s="2">
        <f>IF($L259="","",IFERROR(TRIM(MID($H259,4,SEARCH(" CO ",$H259)-4)),""&amp;$S259))</f>
        <v/>
      </c>
      <c r="AH259" s="2">
        <f>IF($AG259="","",IF($AG259="FULTON",IF(ISNUMBER(SEARCH("COLLEGE PARK",$H259)),"FULTON (COLLEGE PARK)",IF(ISNUMBER(SEARCH("HAPEVILLE",$H259)),"FULTON (HAPEVILLE)",IF(ISNUMBER(SEARCH("EAST POINT",$H259)),"FULTON (EAST POINT)",IF(ISNUMBER(SEARCH("ATLANTA",$H259)),"FULTON (ATL LIMITS)","FULTON")))),IF($AG259="DEKALB",IF(ISNUMBER(SEARCH("ATLANTA",$H259)),"DEKALB (ATL LIMITS)","DEKALB"),IF(AND($AG259="CLAYTON",ISNUMBER(SEARCH("COLLEGE PARK",$H259))),"CLAYTON (COLLEGE PARK)",$AG259))))</f>
        <v/>
      </c>
      <c r="AI259" s="2">
        <f>IF(OR($AH259="",$AD259=""),"",IFERROR(VLOOKUP($AH259,CODES!$A:$B,2,FALSE),"NO CODE"))</f>
        <v/>
      </c>
      <c r="AJ259" s="19">
        <f>IF(OR($AI259="",$AI259="NO CODE"),"",IF(COUNTIFS(RATES!$A:$A,$AI259,RATES!$B:$B,"&lt;="&amp;MonthStart,RATES!$C:$C,"&gt;="&amp;MonthEnd)&lt;&gt;1,"NO RATE",IF($AD259="OFF",SUMIFS(RATES!$F:$F,RATES!$A:$A,$AI259,RATES!$B:$B,"&lt;="&amp;MonthStart,RATES!$C:$C,"&gt;="&amp;MonthEnd),SUMIFS(RATES!$E:$E,RATES!$A:$A,$AI259,RATES!$B:$B,"&lt;="&amp;MonthStart,RATES!$C:$C,"&gt;="&amp;MonthEnd))))</f>
        <v/>
      </c>
      <c r="AK259" s="2">
        <f>IF(OR(NOT(ISNUMBER($AJ259)),N($AA259)=0),"",IF(ABS(N($Z259)/100-$AJ259)&gt;0.0000001,"DIFFERS",""))</f>
        <v/>
      </c>
    </row>
    <row r="260">
      <c r="AD260" s="2">
        <f>IF($L260="","",IF(ISNUMBER(SEARCH("OFF ROAD",$H260)),"OFF",IF(ISNUMBER(SEARCH("ON ROAD",$H260)),"ON","")))</f>
        <v/>
      </c>
      <c r="AE260" s="2">
        <f>IF($AD260="ON",""&amp;$L260,"")</f>
        <v/>
      </c>
      <c r="AF260" s="2">
        <f>IF($L260="","",IF($J260&lt;&gt;"","Y",""))</f>
        <v/>
      </c>
      <c r="AG260" s="2">
        <f>IF($L260="","",IFERROR(TRIM(MID($H260,4,SEARCH(" CO ",$H260)-4)),""&amp;$S260))</f>
        <v/>
      </c>
      <c r="AH260" s="2">
        <f>IF($AG260="","",IF($AG260="FULTON",IF(ISNUMBER(SEARCH("COLLEGE PARK",$H260)),"FULTON (COLLEGE PARK)",IF(ISNUMBER(SEARCH("HAPEVILLE",$H260)),"FULTON (HAPEVILLE)",IF(ISNUMBER(SEARCH("EAST POINT",$H260)),"FULTON (EAST POINT)",IF(ISNUMBER(SEARCH("ATLANTA",$H260)),"FULTON (ATL LIMITS)","FULTON")))),IF($AG260="DEKALB",IF(ISNUMBER(SEARCH("ATLANTA",$H260)),"DEKALB (ATL LIMITS)","DEKALB"),IF(AND($AG260="CLAYTON",ISNUMBER(SEARCH("COLLEGE PARK",$H260))),"CLAYTON (COLLEGE PARK)",$AG260))))</f>
        <v/>
      </c>
      <c r="AI260" s="2">
        <f>IF(OR($AH260="",$AD260=""),"",IFERROR(VLOOKUP($AH260,CODES!$A:$B,2,FALSE),"NO CODE"))</f>
        <v/>
      </c>
      <c r="AJ260" s="19">
        <f>IF(OR($AI260="",$AI260="NO CODE"),"",IF(COUNTIFS(RATES!$A:$A,$AI260,RATES!$B:$B,"&lt;="&amp;MonthStart,RATES!$C:$C,"&gt;="&amp;MonthEnd)&lt;&gt;1,"NO RATE",IF($AD260="OFF",SUMIFS(RATES!$F:$F,RATES!$A:$A,$AI260,RATES!$B:$B,"&lt;="&amp;MonthStart,RATES!$C:$C,"&gt;="&amp;MonthEnd),SUMIFS(RATES!$E:$E,RATES!$A:$A,$AI260,RATES!$B:$B,"&lt;="&amp;MonthStart,RATES!$C:$C,"&gt;="&amp;MonthEnd))))</f>
        <v/>
      </c>
      <c r="AK260" s="2">
        <f>IF(OR(NOT(ISNUMBER($AJ260)),N($AA260)=0),"",IF(ABS(N($Z260)/100-$AJ260)&gt;0.0000001,"DIFFERS",""))</f>
        <v/>
      </c>
    </row>
    <row r="261">
      <c r="AD261" s="2">
        <f>IF($L261="","",IF(ISNUMBER(SEARCH("OFF ROAD",$H261)),"OFF",IF(ISNUMBER(SEARCH("ON ROAD",$H261)),"ON","")))</f>
        <v/>
      </c>
      <c r="AE261" s="2">
        <f>IF($AD261="ON",""&amp;$L261,"")</f>
        <v/>
      </c>
      <c r="AF261" s="2">
        <f>IF($L261="","",IF($J261&lt;&gt;"","Y",""))</f>
        <v/>
      </c>
      <c r="AG261" s="2">
        <f>IF($L261="","",IFERROR(TRIM(MID($H261,4,SEARCH(" CO ",$H261)-4)),""&amp;$S261))</f>
        <v/>
      </c>
      <c r="AH261" s="2">
        <f>IF($AG261="","",IF($AG261="FULTON",IF(ISNUMBER(SEARCH("COLLEGE PARK",$H261)),"FULTON (COLLEGE PARK)",IF(ISNUMBER(SEARCH("HAPEVILLE",$H261)),"FULTON (HAPEVILLE)",IF(ISNUMBER(SEARCH("EAST POINT",$H261)),"FULTON (EAST POINT)",IF(ISNUMBER(SEARCH("ATLANTA",$H261)),"FULTON (ATL LIMITS)","FULTON")))),IF($AG261="DEKALB",IF(ISNUMBER(SEARCH("ATLANTA",$H261)),"DEKALB (ATL LIMITS)","DEKALB"),IF(AND($AG261="CLAYTON",ISNUMBER(SEARCH("COLLEGE PARK",$H261))),"CLAYTON (COLLEGE PARK)",$AG261))))</f>
        <v/>
      </c>
      <c r="AI261" s="2">
        <f>IF(OR($AH261="",$AD261=""),"",IFERROR(VLOOKUP($AH261,CODES!$A:$B,2,FALSE),"NO CODE"))</f>
        <v/>
      </c>
      <c r="AJ261" s="19">
        <f>IF(OR($AI261="",$AI261="NO CODE"),"",IF(COUNTIFS(RATES!$A:$A,$AI261,RATES!$B:$B,"&lt;="&amp;MonthStart,RATES!$C:$C,"&gt;="&amp;MonthEnd)&lt;&gt;1,"NO RATE",IF($AD261="OFF",SUMIFS(RATES!$F:$F,RATES!$A:$A,$AI261,RATES!$B:$B,"&lt;="&amp;MonthStart,RATES!$C:$C,"&gt;="&amp;MonthEnd),SUMIFS(RATES!$E:$E,RATES!$A:$A,$AI261,RATES!$B:$B,"&lt;="&amp;MonthStart,RATES!$C:$C,"&gt;="&amp;MonthEnd))))</f>
        <v/>
      </c>
      <c r="AK261" s="2">
        <f>IF(OR(NOT(ISNUMBER($AJ261)),N($AA261)=0),"",IF(ABS(N($Z261)/100-$AJ261)&gt;0.0000001,"DIFFERS",""))</f>
        <v/>
      </c>
    </row>
    <row r="262">
      <c r="AD262" s="2">
        <f>IF($L262="","",IF(ISNUMBER(SEARCH("OFF ROAD",$H262)),"OFF",IF(ISNUMBER(SEARCH("ON ROAD",$H262)),"ON","")))</f>
        <v/>
      </c>
      <c r="AE262" s="2">
        <f>IF($AD262="ON",""&amp;$L262,"")</f>
        <v/>
      </c>
      <c r="AF262" s="2">
        <f>IF($L262="","",IF($J262&lt;&gt;"","Y",""))</f>
        <v/>
      </c>
      <c r="AG262" s="2">
        <f>IF($L262="","",IFERROR(TRIM(MID($H262,4,SEARCH(" CO ",$H262)-4)),""&amp;$S262))</f>
        <v/>
      </c>
      <c r="AH262" s="2">
        <f>IF($AG262="","",IF($AG262="FULTON",IF(ISNUMBER(SEARCH("COLLEGE PARK",$H262)),"FULTON (COLLEGE PARK)",IF(ISNUMBER(SEARCH("HAPEVILLE",$H262)),"FULTON (HAPEVILLE)",IF(ISNUMBER(SEARCH("EAST POINT",$H262)),"FULTON (EAST POINT)",IF(ISNUMBER(SEARCH("ATLANTA",$H262)),"FULTON (ATL LIMITS)","FULTON")))),IF($AG262="DEKALB",IF(ISNUMBER(SEARCH("ATLANTA",$H262)),"DEKALB (ATL LIMITS)","DEKALB"),IF(AND($AG262="CLAYTON",ISNUMBER(SEARCH("COLLEGE PARK",$H262))),"CLAYTON (COLLEGE PARK)",$AG262))))</f>
        <v/>
      </c>
      <c r="AI262" s="2">
        <f>IF(OR($AH262="",$AD262=""),"",IFERROR(VLOOKUP($AH262,CODES!$A:$B,2,FALSE),"NO CODE"))</f>
        <v/>
      </c>
      <c r="AJ262" s="19">
        <f>IF(OR($AI262="",$AI262="NO CODE"),"",IF(COUNTIFS(RATES!$A:$A,$AI262,RATES!$B:$B,"&lt;="&amp;MonthStart,RATES!$C:$C,"&gt;="&amp;MonthEnd)&lt;&gt;1,"NO RATE",IF($AD262="OFF",SUMIFS(RATES!$F:$F,RATES!$A:$A,$AI262,RATES!$B:$B,"&lt;="&amp;MonthStart,RATES!$C:$C,"&gt;="&amp;MonthEnd),SUMIFS(RATES!$E:$E,RATES!$A:$A,$AI262,RATES!$B:$B,"&lt;="&amp;MonthStart,RATES!$C:$C,"&gt;="&amp;MonthEnd))))</f>
        <v/>
      </c>
      <c r="AK262" s="2">
        <f>IF(OR(NOT(ISNUMBER($AJ262)),N($AA262)=0),"",IF(ABS(N($Z262)/100-$AJ262)&gt;0.0000001,"DIFFERS",""))</f>
        <v/>
      </c>
    </row>
    <row r="263">
      <c r="AD263" s="2">
        <f>IF($L263="","",IF(ISNUMBER(SEARCH("OFF ROAD",$H263)),"OFF",IF(ISNUMBER(SEARCH("ON ROAD",$H263)),"ON","")))</f>
        <v/>
      </c>
      <c r="AE263" s="2">
        <f>IF($AD263="ON",""&amp;$L263,"")</f>
        <v/>
      </c>
      <c r="AF263" s="2">
        <f>IF($L263="","",IF($J263&lt;&gt;"","Y",""))</f>
        <v/>
      </c>
      <c r="AG263" s="2">
        <f>IF($L263="","",IFERROR(TRIM(MID($H263,4,SEARCH(" CO ",$H263)-4)),""&amp;$S263))</f>
        <v/>
      </c>
      <c r="AH263" s="2">
        <f>IF($AG263="","",IF($AG263="FULTON",IF(ISNUMBER(SEARCH("COLLEGE PARK",$H263)),"FULTON (COLLEGE PARK)",IF(ISNUMBER(SEARCH("HAPEVILLE",$H263)),"FULTON (HAPEVILLE)",IF(ISNUMBER(SEARCH("EAST POINT",$H263)),"FULTON (EAST POINT)",IF(ISNUMBER(SEARCH("ATLANTA",$H263)),"FULTON (ATL LIMITS)","FULTON")))),IF($AG263="DEKALB",IF(ISNUMBER(SEARCH("ATLANTA",$H263)),"DEKALB (ATL LIMITS)","DEKALB"),IF(AND($AG263="CLAYTON",ISNUMBER(SEARCH("COLLEGE PARK",$H263))),"CLAYTON (COLLEGE PARK)",$AG263))))</f>
        <v/>
      </c>
      <c r="AI263" s="2">
        <f>IF(OR($AH263="",$AD263=""),"",IFERROR(VLOOKUP($AH263,CODES!$A:$B,2,FALSE),"NO CODE"))</f>
        <v/>
      </c>
      <c r="AJ263" s="19">
        <f>IF(OR($AI263="",$AI263="NO CODE"),"",IF(COUNTIFS(RATES!$A:$A,$AI263,RATES!$B:$B,"&lt;="&amp;MonthStart,RATES!$C:$C,"&gt;="&amp;MonthEnd)&lt;&gt;1,"NO RATE",IF($AD263="OFF",SUMIFS(RATES!$F:$F,RATES!$A:$A,$AI263,RATES!$B:$B,"&lt;="&amp;MonthStart,RATES!$C:$C,"&gt;="&amp;MonthEnd),SUMIFS(RATES!$E:$E,RATES!$A:$A,$AI263,RATES!$B:$B,"&lt;="&amp;MonthStart,RATES!$C:$C,"&gt;="&amp;MonthEnd))))</f>
        <v/>
      </c>
      <c r="AK263" s="2">
        <f>IF(OR(NOT(ISNUMBER($AJ263)),N($AA263)=0),"",IF(ABS(N($Z263)/100-$AJ263)&gt;0.0000001,"DIFFERS",""))</f>
        <v/>
      </c>
    </row>
    <row r="264">
      <c r="AD264" s="2">
        <f>IF($L264="","",IF(ISNUMBER(SEARCH("OFF ROAD",$H264)),"OFF",IF(ISNUMBER(SEARCH("ON ROAD",$H264)),"ON","")))</f>
        <v/>
      </c>
      <c r="AE264" s="2">
        <f>IF($AD264="ON",""&amp;$L264,"")</f>
        <v/>
      </c>
      <c r="AF264" s="2">
        <f>IF($L264="","",IF($J264&lt;&gt;"","Y",""))</f>
        <v/>
      </c>
      <c r="AG264" s="2">
        <f>IF($L264="","",IFERROR(TRIM(MID($H264,4,SEARCH(" CO ",$H264)-4)),""&amp;$S264))</f>
        <v/>
      </c>
      <c r="AH264" s="2">
        <f>IF($AG264="","",IF($AG264="FULTON",IF(ISNUMBER(SEARCH("COLLEGE PARK",$H264)),"FULTON (COLLEGE PARK)",IF(ISNUMBER(SEARCH("HAPEVILLE",$H264)),"FULTON (HAPEVILLE)",IF(ISNUMBER(SEARCH("EAST POINT",$H264)),"FULTON (EAST POINT)",IF(ISNUMBER(SEARCH("ATLANTA",$H264)),"FULTON (ATL LIMITS)","FULTON")))),IF($AG264="DEKALB",IF(ISNUMBER(SEARCH("ATLANTA",$H264)),"DEKALB (ATL LIMITS)","DEKALB"),IF(AND($AG264="CLAYTON",ISNUMBER(SEARCH("COLLEGE PARK",$H264))),"CLAYTON (COLLEGE PARK)",$AG264))))</f>
        <v/>
      </c>
      <c r="AI264" s="2">
        <f>IF(OR($AH264="",$AD264=""),"",IFERROR(VLOOKUP($AH264,CODES!$A:$B,2,FALSE),"NO CODE"))</f>
        <v/>
      </c>
      <c r="AJ264" s="19">
        <f>IF(OR($AI264="",$AI264="NO CODE"),"",IF(COUNTIFS(RATES!$A:$A,$AI264,RATES!$B:$B,"&lt;="&amp;MonthStart,RATES!$C:$C,"&gt;="&amp;MonthEnd)&lt;&gt;1,"NO RATE",IF($AD264="OFF",SUMIFS(RATES!$F:$F,RATES!$A:$A,$AI264,RATES!$B:$B,"&lt;="&amp;MonthStart,RATES!$C:$C,"&gt;="&amp;MonthEnd),SUMIFS(RATES!$E:$E,RATES!$A:$A,$AI264,RATES!$B:$B,"&lt;="&amp;MonthStart,RATES!$C:$C,"&gt;="&amp;MonthEnd))))</f>
        <v/>
      </c>
      <c r="AK264" s="2">
        <f>IF(OR(NOT(ISNUMBER($AJ264)),N($AA264)=0),"",IF(ABS(N($Z264)/100-$AJ264)&gt;0.0000001,"DIFFERS",""))</f>
        <v/>
      </c>
    </row>
    <row r="265">
      <c r="AD265" s="2">
        <f>IF($L265="","",IF(ISNUMBER(SEARCH("OFF ROAD",$H265)),"OFF",IF(ISNUMBER(SEARCH("ON ROAD",$H265)),"ON","")))</f>
        <v/>
      </c>
      <c r="AE265" s="2">
        <f>IF($AD265="ON",""&amp;$L265,"")</f>
        <v/>
      </c>
      <c r="AF265" s="2">
        <f>IF($L265="","",IF($J265&lt;&gt;"","Y",""))</f>
        <v/>
      </c>
      <c r="AG265" s="2">
        <f>IF($L265="","",IFERROR(TRIM(MID($H265,4,SEARCH(" CO ",$H265)-4)),""&amp;$S265))</f>
        <v/>
      </c>
      <c r="AH265" s="2">
        <f>IF($AG265="","",IF($AG265="FULTON",IF(ISNUMBER(SEARCH("COLLEGE PARK",$H265)),"FULTON (COLLEGE PARK)",IF(ISNUMBER(SEARCH("HAPEVILLE",$H265)),"FULTON (HAPEVILLE)",IF(ISNUMBER(SEARCH("EAST POINT",$H265)),"FULTON (EAST POINT)",IF(ISNUMBER(SEARCH("ATLANTA",$H265)),"FULTON (ATL LIMITS)","FULTON")))),IF($AG265="DEKALB",IF(ISNUMBER(SEARCH("ATLANTA",$H265)),"DEKALB (ATL LIMITS)","DEKALB"),IF(AND($AG265="CLAYTON",ISNUMBER(SEARCH("COLLEGE PARK",$H265))),"CLAYTON (COLLEGE PARK)",$AG265))))</f>
        <v/>
      </c>
      <c r="AI265" s="2">
        <f>IF(OR($AH265="",$AD265=""),"",IFERROR(VLOOKUP($AH265,CODES!$A:$B,2,FALSE),"NO CODE"))</f>
        <v/>
      </c>
      <c r="AJ265" s="19">
        <f>IF(OR($AI265="",$AI265="NO CODE"),"",IF(COUNTIFS(RATES!$A:$A,$AI265,RATES!$B:$B,"&lt;="&amp;MonthStart,RATES!$C:$C,"&gt;="&amp;MonthEnd)&lt;&gt;1,"NO RATE",IF($AD265="OFF",SUMIFS(RATES!$F:$F,RATES!$A:$A,$AI265,RATES!$B:$B,"&lt;="&amp;MonthStart,RATES!$C:$C,"&gt;="&amp;MonthEnd),SUMIFS(RATES!$E:$E,RATES!$A:$A,$AI265,RATES!$B:$B,"&lt;="&amp;MonthStart,RATES!$C:$C,"&gt;="&amp;MonthEnd))))</f>
        <v/>
      </c>
      <c r="AK265" s="2">
        <f>IF(OR(NOT(ISNUMBER($AJ265)),N($AA265)=0),"",IF(ABS(N($Z265)/100-$AJ265)&gt;0.0000001,"DIFFERS",""))</f>
        <v/>
      </c>
    </row>
    <row r="266">
      <c r="AD266" s="2">
        <f>IF($L266="","",IF(ISNUMBER(SEARCH("OFF ROAD",$H266)),"OFF",IF(ISNUMBER(SEARCH("ON ROAD",$H266)),"ON","")))</f>
        <v/>
      </c>
      <c r="AE266" s="2">
        <f>IF($AD266="ON",""&amp;$L266,"")</f>
        <v/>
      </c>
      <c r="AF266" s="2">
        <f>IF($L266="","",IF($J266&lt;&gt;"","Y",""))</f>
        <v/>
      </c>
      <c r="AG266" s="2">
        <f>IF($L266="","",IFERROR(TRIM(MID($H266,4,SEARCH(" CO ",$H266)-4)),""&amp;$S266))</f>
        <v/>
      </c>
      <c r="AH266" s="2">
        <f>IF($AG266="","",IF($AG266="FULTON",IF(ISNUMBER(SEARCH("COLLEGE PARK",$H266)),"FULTON (COLLEGE PARK)",IF(ISNUMBER(SEARCH("HAPEVILLE",$H266)),"FULTON (HAPEVILLE)",IF(ISNUMBER(SEARCH("EAST POINT",$H266)),"FULTON (EAST POINT)",IF(ISNUMBER(SEARCH("ATLANTA",$H266)),"FULTON (ATL LIMITS)","FULTON")))),IF($AG266="DEKALB",IF(ISNUMBER(SEARCH("ATLANTA",$H266)),"DEKALB (ATL LIMITS)","DEKALB"),IF(AND($AG266="CLAYTON",ISNUMBER(SEARCH("COLLEGE PARK",$H266))),"CLAYTON (COLLEGE PARK)",$AG266))))</f>
        <v/>
      </c>
      <c r="AI266" s="2">
        <f>IF(OR($AH266="",$AD266=""),"",IFERROR(VLOOKUP($AH266,CODES!$A:$B,2,FALSE),"NO CODE"))</f>
        <v/>
      </c>
      <c r="AJ266" s="19">
        <f>IF(OR($AI266="",$AI266="NO CODE"),"",IF(COUNTIFS(RATES!$A:$A,$AI266,RATES!$B:$B,"&lt;="&amp;MonthStart,RATES!$C:$C,"&gt;="&amp;MonthEnd)&lt;&gt;1,"NO RATE",IF($AD266="OFF",SUMIFS(RATES!$F:$F,RATES!$A:$A,$AI266,RATES!$B:$B,"&lt;="&amp;MonthStart,RATES!$C:$C,"&gt;="&amp;MonthEnd),SUMIFS(RATES!$E:$E,RATES!$A:$A,$AI266,RATES!$B:$B,"&lt;="&amp;MonthStart,RATES!$C:$C,"&gt;="&amp;MonthEnd))))</f>
        <v/>
      </c>
      <c r="AK266" s="2">
        <f>IF(OR(NOT(ISNUMBER($AJ266)),N($AA266)=0),"",IF(ABS(N($Z266)/100-$AJ266)&gt;0.0000001,"DIFFERS",""))</f>
        <v/>
      </c>
    </row>
    <row r="267">
      <c r="AD267" s="2">
        <f>IF($L267="","",IF(ISNUMBER(SEARCH("OFF ROAD",$H267)),"OFF",IF(ISNUMBER(SEARCH("ON ROAD",$H267)),"ON","")))</f>
        <v/>
      </c>
      <c r="AE267" s="2">
        <f>IF($AD267="ON",""&amp;$L267,"")</f>
        <v/>
      </c>
      <c r="AF267" s="2">
        <f>IF($L267="","",IF($J267&lt;&gt;"","Y",""))</f>
        <v/>
      </c>
      <c r="AG267" s="2">
        <f>IF($L267="","",IFERROR(TRIM(MID($H267,4,SEARCH(" CO ",$H267)-4)),""&amp;$S267))</f>
        <v/>
      </c>
      <c r="AH267" s="2">
        <f>IF($AG267="","",IF($AG267="FULTON",IF(ISNUMBER(SEARCH("COLLEGE PARK",$H267)),"FULTON (COLLEGE PARK)",IF(ISNUMBER(SEARCH("HAPEVILLE",$H267)),"FULTON (HAPEVILLE)",IF(ISNUMBER(SEARCH("EAST POINT",$H267)),"FULTON (EAST POINT)",IF(ISNUMBER(SEARCH("ATLANTA",$H267)),"FULTON (ATL LIMITS)","FULTON")))),IF($AG267="DEKALB",IF(ISNUMBER(SEARCH("ATLANTA",$H267)),"DEKALB (ATL LIMITS)","DEKALB"),IF(AND($AG267="CLAYTON",ISNUMBER(SEARCH("COLLEGE PARK",$H267))),"CLAYTON (COLLEGE PARK)",$AG267))))</f>
        <v/>
      </c>
      <c r="AI267" s="2">
        <f>IF(OR($AH267="",$AD267=""),"",IFERROR(VLOOKUP($AH267,CODES!$A:$B,2,FALSE),"NO CODE"))</f>
        <v/>
      </c>
      <c r="AJ267" s="19">
        <f>IF(OR($AI267="",$AI267="NO CODE"),"",IF(COUNTIFS(RATES!$A:$A,$AI267,RATES!$B:$B,"&lt;="&amp;MonthStart,RATES!$C:$C,"&gt;="&amp;MonthEnd)&lt;&gt;1,"NO RATE",IF($AD267="OFF",SUMIFS(RATES!$F:$F,RATES!$A:$A,$AI267,RATES!$B:$B,"&lt;="&amp;MonthStart,RATES!$C:$C,"&gt;="&amp;MonthEnd),SUMIFS(RATES!$E:$E,RATES!$A:$A,$AI267,RATES!$B:$B,"&lt;="&amp;MonthStart,RATES!$C:$C,"&gt;="&amp;MonthEnd))))</f>
        <v/>
      </c>
      <c r="AK267" s="2">
        <f>IF(OR(NOT(ISNUMBER($AJ267)),N($AA267)=0),"",IF(ABS(N($Z267)/100-$AJ267)&gt;0.0000001,"DIFFERS",""))</f>
        <v/>
      </c>
    </row>
    <row r="268">
      <c r="AD268" s="2">
        <f>IF($L268="","",IF(ISNUMBER(SEARCH("OFF ROAD",$H268)),"OFF",IF(ISNUMBER(SEARCH("ON ROAD",$H268)),"ON","")))</f>
        <v/>
      </c>
      <c r="AE268" s="2">
        <f>IF($AD268="ON",""&amp;$L268,"")</f>
        <v/>
      </c>
      <c r="AF268" s="2">
        <f>IF($L268="","",IF($J268&lt;&gt;"","Y",""))</f>
        <v/>
      </c>
      <c r="AG268" s="2">
        <f>IF($L268="","",IFERROR(TRIM(MID($H268,4,SEARCH(" CO ",$H268)-4)),""&amp;$S268))</f>
        <v/>
      </c>
      <c r="AH268" s="2">
        <f>IF($AG268="","",IF($AG268="FULTON",IF(ISNUMBER(SEARCH("COLLEGE PARK",$H268)),"FULTON (COLLEGE PARK)",IF(ISNUMBER(SEARCH("HAPEVILLE",$H268)),"FULTON (HAPEVILLE)",IF(ISNUMBER(SEARCH("EAST POINT",$H268)),"FULTON (EAST POINT)",IF(ISNUMBER(SEARCH("ATLANTA",$H268)),"FULTON (ATL LIMITS)","FULTON")))),IF($AG268="DEKALB",IF(ISNUMBER(SEARCH("ATLANTA",$H268)),"DEKALB (ATL LIMITS)","DEKALB"),IF(AND($AG268="CLAYTON",ISNUMBER(SEARCH("COLLEGE PARK",$H268))),"CLAYTON (COLLEGE PARK)",$AG268))))</f>
        <v/>
      </c>
      <c r="AI268" s="2">
        <f>IF(OR($AH268="",$AD268=""),"",IFERROR(VLOOKUP($AH268,CODES!$A:$B,2,FALSE),"NO CODE"))</f>
        <v/>
      </c>
      <c r="AJ268" s="19">
        <f>IF(OR($AI268="",$AI268="NO CODE"),"",IF(COUNTIFS(RATES!$A:$A,$AI268,RATES!$B:$B,"&lt;="&amp;MonthStart,RATES!$C:$C,"&gt;="&amp;MonthEnd)&lt;&gt;1,"NO RATE",IF($AD268="OFF",SUMIFS(RATES!$F:$F,RATES!$A:$A,$AI268,RATES!$B:$B,"&lt;="&amp;MonthStart,RATES!$C:$C,"&gt;="&amp;MonthEnd),SUMIFS(RATES!$E:$E,RATES!$A:$A,$AI268,RATES!$B:$B,"&lt;="&amp;MonthStart,RATES!$C:$C,"&gt;="&amp;MonthEnd))))</f>
        <v/>
      </c>
      <c r="AK268" s="2">
        <f>IF(OR(NOT(ISNUMBER($AJ268)),N($AA268)=0),"",IF(ABS(N($Z268)/100-$AJ268)&gt;0.0000001,"DIFFERS",""))</f>
        <v/>
      </c>
    </row>
    <row r="269">
      <c r="AD269" s="2">
        <f>IF($L269="","",IF(ISNUMBER(SEARCH("OFF ROAD",$H269)),"OFF",IF(ISNUMBER(SEARCH("ON ROAD",$H269)),"ON","")))</f>
        <v/>
      </c>
      <c r="AE269" s="2">
        <f>IF($AD269="ON",""&amp;$L269,"")</f>
        <v/>
      </c>
      <c r="AF269" s="2">
        <f>IF($L269="","",IF($J269&lt;&gt;"","Y",""))</f>
        <v/>
      </c>
      <c r="AG269" s="2">
        <f>IF($L269="","",IFERROR(TRIM(MID($H269,4,SEARCH(" CO ",$H269)-4)),""&amp;$S269))</f>
        <v/>
      </c>
      <c r="AH269" s="2">
        <f>IF($AG269="","",IF($AG269="FULTON",IF(ISNUMBER(SEARCH("COLLEGE PARK",$H269)),"FULTON (COLLEGE PARK)",IF(ISNUMBER(SEARCH("HAPEVILLE",$H269)),"FULTON (HAPEVILLE)",IF(ISNUMBER(SEARCH("EAST POINT",$H269)),"FULTON (EAST POINT)",IF(ISNUMBER(SEARCH("ATLANTA",$H269)),"FULTON (ATL LIMITS)","FULTON")))),IF($AG269="DEKALB",IF(ISNUMBER(SEARCH("ATLANTA",$H269)),"DEKALB (ATL LIMITS)","DEKALB"),IF(AND($AG269="CLAYTON",ISNUMBER(SEARCH("COLLEGE PARK",$H269))),"CLAYTON (COLLEGE PARK)",$AG269))))</f>
        <v/>
      </c>
      <c r="AI269" s="2">
        <f>IF(OR($AH269="",$AD269=""),"",IFERROR(VLOOKUP($AH269,CODES!$A:$B,2,FALSE),"NO CODE"))</f>
        <v/>
      </c>
      <c r="AJ269" s="19">
        <f>IF(OR($AI269="",$AI269="NO CODE"),"",IF(COUNTIFS(RATES!$A:$A,$AI269,RATES!$B:$B,"&lt;="&amp;MonthStart,RATES!$C:$C,"&gt;="&amp;MonthEnd)&lt;&gt;1,"NO RATE",IF($AD269="OFF",SUMIFS(RATES!$F:$F,RATES!$A:$A,$AI269,RATES!$B:$B,"&lt;="&amp;MonthStart,RATES!$C:$C,"&gt;="&amp;MonthEnd),SUMIFS(RATES!$E:$E,RATES!$A:$A,$AI269,RATES!$B:$B,"&lt;="&amp;MonthStart,RATES!$C:$C,"&gt;="&amp;MonthEnd))))</f>
        <v/>
      </c>
      <c r="AK269" s="2">
        <f>IF(OR(NOT(ISNUMBER($AJ269)),N($AA269)=0),"",IF(ABS(N($Z269)/100-$AJ269)&gt;0.0000001,"DIFFERS",""))</f>
        <v/>
      </c>
    </row>
    <row r="270">
      <c r="AD270" s="2">
        <f>IF($L270="","",IF(ISNUMBER(SEARCH("OFF ROAD",$H270)),"OFF",IF(ISNUMBER(SEARCH("ON ROAD",$H270)),"ON","")))</f>
        <v/>
      </c>
      <c r="AE270" s="2">
        <f>IF($AD270="ON",""&amp;$L270,"")</f>
        <v/>
      </c>
      <c r="AF270" s="2">
        <f>IF($L270="","",IF($J270&lt;&gt;"","Y",""))</f>
        <v/>
      </c>
      <c r="AG270" s="2">
        <f>IF($L270="","",IFERROR(TRIM(MID($H270,4,SEARCH(" CO ",$H270)-4)),""&amp;$S270))</f>
        <v/>
      </c>
      <c r="AH270" s="2">
        <f>IF($AG270="","",IF($AG270="FULTON",IF(ISNUMBER(SEARCH("COLLEGE PARK",$H270)),"FULTON (COLLEGE PARK)",IF(ISNUMBER(SEARCH("HAPEVILLE",$H270)),"FULTON (HAPEVILLE)",IF(ISNUMBER(SEARCH("EAST POINT",$H270)),"FULTON (EAST POINT)",IF(ISNUMBER(SEARCH("ATLANTA",$H270)),"FULTON (ATL LIMITS)","FULTON")))),IF($AG270="DEKALB",IF(ISNUMBER(SEARCH("ATLANTA",$H270)),"DEKALB (ATL LIMITS)","DEKALB"),IF(AND($AG270="CLAYTON",ISNUMBER(SEARCH("COLLEGE PARK",$H270))),"CLAYTON (COLLEGE PARK)",$AG270))))</f>
        <v/>
      </c>
      <c r="AI270" s="2">
        <f>IF(OR($AH270="",$AD270=""),"",IFERROR(VLOOKUP($AH270,CODES!$A:$B,2,FALSE),"NO CODE"))</f>
        <v/>
      </c>
      <c r="AJ270" s="19">
        <f>IF(OR($AI270="",$AI270="NO CODE"),"",IF(COUNTIFS(RATES!$A:$A,$AI270,RATES!$B:$B,"&lt;="&amp;MonthStart,RATES!$C:$C,"&gt;="&amp;MonthEnd)&lt;&gt;1,"NO RATE",IF($AD270="OFF",SUMIFS(RATES!$F:$F,RATES!$A:$A,$AI270,RATES!$B:$B,"&lt;="&amp;MonthStart,RATES!$C:$C,"&gt;="&amp;MonthEnd),SUMIFS(RATES!$E:$E,RATES!$A:$A,$AI270,RATES!$B:$B,"&lt;="&amp;MonthStart,RATES!$C:$C,"&gt;="&amp;MonthEnd))))</f>
        <v/>
      </c>
      <c r="AK270" s="2">
        <f>IF(OR(NOT(ISNUMBER($AJ270)),N($AA270)=0),"",IF(ABS(N($Z270)/100-$AJ270)&gt;0.0000001,"DIFFERS",""))</f>
        <v/>
      </c>
    </row>
    <row r="271">
      <c r="AD271" s="2">
        <f>IF($L271="","",IF(ISNUMBER(SEARCH("OFF ROAD",$H271)),"OFF",IF(ISNUMBER(SEARCH("ON ROAD",$H271)),"ON","")))</f>
        <v/>
      </c>
      <c r="AE271" s="2">
        <f>IF($AD271="ON",""&amp;$L271,"")</f>
        <v/>
      </c>
      <c r="AF271" s="2">
        <f>IF($L271="","",IF($J271&lt;&gt;"","Y",""))</f>
        <v/>
      </c>
      <c r="AG271" s="2">
        <f>IF($L271="","",IFERROR(TRIM(MID($H271,4,SEARCH(" CO ",$H271)-4)),""&amp;$S271))</f>
        <v/>
      </c>
      <c r="AH271" s="2">
        <f>IF($AG271="","",IF($AG271="FULTON",IF(ISNUMBER(SEARCH("COLLEGE PARK",$H271)),"FULTON (COLLEGE PARK)",IF(ISNUMBER(SEARCH("HAPEVILLE",$H271)),"FULTON (HAPEVILLE)",IF(ISNUMBER(SEARCH("EAST POINT",$H271)),"FULTON (EAST POINT)",IF(ISNUMBER(SEARCH("ATLANTA",$H271)),"FULTON (ATL LIMITS)","FULTON")))),IF($AG271="DEKALB",IF(ISNUMBER(SEARCH("ATLANTA",$H271)),"DEKALB (ATL LIMITS)","DEKALB"),IF(AND($AG271="CLAYTON",ISNUMBER(SEARCH("COLLEGE PARK",$H271))),"CLAYTON (COLLEGE PARK)",$AG271))))</f>
        <v/>
      </c>
      <c r="AI271" s="2">
        <f>IF(OR($AH271="",$AD271=""),"",IFERROR(VLOOKUP($AH271,CODES!$A:$B,2,FALSE),"NO CODE"))</f>
        <v/>
      </c>
      <c r="AJ271" s="19">
        <f>IF(OR($AI271="",$AI271="NO CODE"),"",IF(COUNTIFS(RATES!$A:$A,$AI271,RATES!$B:$B,"&lt;="&amp;MonthStart,RATES!$C:$C,"&gt;="&amp;MonthEnd)&lt;&gt;1,"NO RATE",IF($AD271="OFF",SUMIFS(RATES!$F:$F,RATES!$A:$A,$AI271,RATES!$B:$B,"&lt;="&amp;MonthStart,RATES!$C:$C,"&gt;="&amp;MonthEnd),SUMIFS(RATES!$E:$E,RATES!$A:$A,$AI271,RATES!$B:$B,"&lt;="&amp;MonthStart,RATES!$C:$C,"&gt;="&amp;MonthEnd))))</f>
        <v/>
      </c>
      <c r="AK271" s="2">
        <f>IF(OR(NOT(ISNUMBER($AJ271)),N($AA271)=0),"",IF(ABS(N($Z271)/100-$AJ271)&gt;0.0000001,"DIFFERS",""))</f>
        <v/>
      </c>
    </row>
    <row r="272">
      <c r="AD272" s="2">
        <f>IF($L272="","",IF(ISNUMBER(SEARCH("OFF ROAD",$H272)),"OFF",IF(ISNUMBER(SEARCH("ON ROAD",$H272)),"ON","")))</f>
        <v/>
      </c>
      <c r="AE272" s="2">
        <f>IF($AD272="ON",""&amp;$L272,"")</f>
        <v/>
      </c>
      <c r="AF272" s="2">
        <f>IF($L272="","",IF($J272&lt;&gt;"","Y",""))</f>
        <v/>
      </c>
      <c r="AG272" s="2">
        <f>IF($L272="","",IFERROR(TRIM(MID($H272,4,SEARCH(" CO ",$H272)-4)),""&amp;$S272))</f>
        <v/>
      </c>
      <c r="AH272" s="2">
        <f>IF($AG272="","",IF($AG272="FULTON",IF(ISNUMBER(SEARCH("COLLEGE PARK",$H272)),"FULTON (COLLEGE PARK)",IF(ISNUMBER(SEARCH("HAPEVILLE",$H272)),"FULTON (HAPEVILLE)",IF(ISNUMBER(SEARCH("EAST POINT",$H272)),"FULTON (EAST POINT)",IF(ISNUMBER(SEARCH("ATLANTA",$H272)),"FULTON (ATL LIMITS)","FULTON")))),IF($AG272="DEKALB",IF(ISNUMBER(SEARCH("ATLANTA",$H272)),"DEKALB (ATL LIMITS)","DEKALB"),IF(AND($AG272="CLAYTON",ISNUMBER(SEARCH("COLLEGE PARK",$H272))),"CLAYTON (COLLEGE PARK)",$AG272))))</f>
        <v/>
      </c>
      <c r="AI272" s="2">
        <f>IF(OR($AH272="",$AD272=""),"",IFERROR(VLOOKUP($AH272,CODES!$A:$B,2,FALSE),"NO CODE"))</f>
        <v/>
      </c>
      <c r="AJ272" s="19">
        <f>IF(OR($AI272="",$AI272="NO CODE"),"",IF(COUNTIFS(RATES!$A:$A,$AI272,RATES!$B:$B,"&lt;="&amp;MonthStart,RATES!$C:$C,"&gt;="&amp;MonthEnd)&lt;&gt;1,"NO RATE",IF($AD272="OFF",SUMIFS(RATES!$F:$F,RATES!$A:$A,$AI272,RATES!$B:$B,"&lt;="&amp;MonthStart,RATES!$C:$C,"&gt;="&amp;MonthEnd),SUMIFS(RATES!$E:$E,RATES!$A:$A,$AI272,RATES!$B:$B,"&lt;="&amp;MonthStart,RATES!$C:$C,"&gt;="&amp;MonthEnd))))</f>
        <v/>
      </c>
      <c r="AK272" s="2">
        <f>IF(OR(NOT(ISNUMBER($AJ272)),N($AA272)=0),"",IF(ABS(N($Z272)/100-$AJ272)&gt;0.0000001,"DIFFERS",""))</f>
        <v/>
      </c>
    </row>
    <row r="273">
      <c r="AD273" s="2">
        <f>IF($L273="","",IF(ISNUMBER(SEARCH("OFF ROAD",$H273)),"OFF",IF(ISNUMBER(SEARCH("ON ROAD",$H273)),"ON","")))</f>
        <v/>
      </c>
      <c r="AE273" s="2">
        <f>IF($AD273="ON",""&amp;$L273,"")</f>
        <v/>
      </c>
      <c r="AF273" s="2">
        <f>IF($L273="","",IF($J273&lt;&gt;"","Y",""))</f>
        <v/>
      </c>
      <c r="AG273" s="2">
        <f>IF($L273="","",IFERROR(TRIM(MID($H273,4,SEARCH(" CO ",$H273)-4)),""&amp;$S273))</f>
        <v/>
      </c>
      <c r="AH273" s="2">
        <f>IF($AG273="","",IF($AG273="FULTON",IF(ISNUMBER(SEARCH("COLLEGE PARK",$H273)),"FULTON (COLLEGE PARK)",IF(ISNUMBER(SEARCH("HAPEVILLE",$H273)),"FULTON (HAPEVILLE)",IF(ISNUMBER(SEARCH("EAST POINT",$H273)),"FULTON (EAST POINT)",IF(ISNUMBER(SEARCH("ATLANTA",$H273)),"FULTON (ATL LIMITS)","FULTON")))),IF($AG273="DEKALB",IF(ISNUMBER(SEARCH("ATLANTA",$H273)),"DEKALB (ATL LIMITS)","DEKALB"),IF(AND($AG273="CLAYTON",ISNUMBER(SEARCH("COLLEGE PARK",$H273))),"CLAYTON (COLLEGE PARK)",$AG273))))</f>
        <v/>
      </c>
      <c r="AI273" s="2">
        <f>IF(OR($AH273="",$AD273=""),"",IFERROR(VLOOKUP($AH273,CODES!$A:$B,2,FALSE),"NO CODE"))</f>
        <v/>
      </c>
      <c r="AJ273" s="19">
        <f>IF(OR($AI273="",$AI273="NO CODE"),"",IF(COUNTIFS(RATES!$A:$A,$AI273,RATES!$B:$B,"&lt;="&amp;MonthStart,RATES!$C:$C,"&gt;="&amp;MonthEnd)&lt;&gt;1,"NO RATE",IF($AD273="OFF",SUMIFS(RATES!$F:$F,RATES!$A:$A,$AI273,RATES!$B:$B,"&lt;="&amp;MonthStart,RATES!$C:$C,"&gt;="&amp;MonthEnd),SUMIFS(RATES!$E:$E,RATES!$A:$A,$AI273,RATES!$B:$B,"&lt;="&amp;MonthStart,RATES!$C:$C,"&gt;="&amp;MonthEnd))))</f>
        <v/>
      </c>
      <c r="AK273" s="2">
        <f>IF(OR(NOT(ISNUMBER($AJ273)),N($AA273)=0),"",IF(ABS(N($Z273)/100-$AJ273)&gt;0.0000001,"DIFFERS",""))</f>
        <v/>
      </c>
    </row>
    <row r="274">
      <c r="AD274" s="2">
        <f>IF($L274="","",IF(ISNUMBER(SEARCH("OFF ROAD",$H274)),"OFF",IF(ISNUMBER(SEARCH("ON ROAD",$H274)),"ON","")))</f>
        <v/>
      </c>
      <c r="AE274" s="2">
        <f>IF($AD274="ON",""&amp;$L274,"")</f>
        <v/>
      </c>
      <c r="AF274" s="2">
        <f>IF($L274="","",IF($J274&lt;&gt;"","Y",""))</f>
        <v/>
      </c>
      <c r="AG274" s="2">
        <f>IF($L274="","",IFERROR(TRIM(MID($H274,4,SEARCH(" CO ",$H274)-4)),""&amp;$S274))</f>
        <v/>
      </c>
      <c r="AH274" s="2">
        <f>IF($AG274="","",IF($AG274="FULTON",IF(ISNUMBER(SEARCH("COLLEGE PARK",$H274)),"FULTON (COLLEGE PARK)",IF(ISNUMBER(SEARCH("HAPEVILLE",$H274)),"FULTON (HAPEVILLE)",IF(ISNUMBER(SEARCH("EAST POINT",$H274)),"FULTON (EAST POINT)",IF(ISNUMBER(SEARCH("ATLANTA",$H274)),"FULTON (ATL LIMITS)","FULTON")))),IF($AG274="DEKALB",IF(ISNUMBER(SEARCH("ATLANTA",$H274)),"DEKALB (ATL LIMITS)","DEKALB"),IF(AND($AG274="CLAYTON",ISNUMBER(SEARCH("COLLEGE PARK",$H274))),"CLAYTON (COLLEGE PARK)",$AG274))))</f>
        <v/>
      </c>
      <c r="AI274" s="2">
        <f>IF(OR($AH274="",$AD274=""),"",IFERROR(VLOOKUP($AH274,CODES!$A:$B,2,FALSE),"NO CODE"))</f>
        <v/>
      </c>
      <c r="AJ274" s="19">
        <f>IF(OR($AI274="",$AI274="NO CODE"),"",IF(COUNTIFS(RATES!$A:$A,$AI274,RATES!$B:$B,"&lt;="&amp;MonthStart,RATES!$C:$C,"&gt;="&amp;MonthEnd)&lt;&gt;1,"NO RATE",IF($AD274="OFF",SUMIFS(RATES!$F:$F,RATES!$A:$A,$AI274,RATES!$B:$B,"&lt;="&amp;MonthStart,RATES!$C:$C,"&gt;="&amp;MonthEnd),SUMIFS(RATES!$E:$E,RATES!$A:$A,$AI274,RATES!$B:$B,"&lt;="&amp;MonthStart,RATES!$C:$C,"&gt;="&amp;MonthEnd))))</f>
        <v/>
      </c>
      <c r="AK274" s="2">
        <f>IF(OR(NOT(ISNUMBER($AJ274)),N($AA274)=0),"",IF(ABS(N($Z274)/100-$AJ274)&gt;0.0000001,"DIFFERS",""))</f>
        <v/>
      </c>
    </row>
    <row r="275">
      <c r="AD275" s="2">
        <f>IF($L275="","",IF(ISNUMBER(SEARCH("OFF ROAD",$H275)),"OFF",IF(ISNUMBER(SEARCH("ON ROAD",$H275)),"ON","")))</f>
        <v/>
      </c>
      <c r="AE275" s="2">
        <f>IF($AD275="ON",""&amp;$L275,"")</f>
        <v/>
      </c>
      <c r="AF275" s="2">
        <f>IF($L275="","",IF($J275&lt;&gt;"","Y",""))</f>
        <v/>
      </c>
      <c r="AG275" s="2">
        <f>IF($L275="","",IFERROR(TRIM(MID($H275,4,SEARCH(" CO ",$H275)-4)),""&amp;$S275))</f>
        <v/>
      </c>
      <c r="AH275" s="2">
        <f>IF($AG275="","",IF($AG275="FULTON",IF(ISNUMBER(SEARCH("COLLEGE PARK",$H275)),"FULTON (COLLEGE PARK)",IF(ISNUMBER(SEARCH("HAPEVILLE",$H275)),"FULTON (HAPEVILLE)",IF(ISNUMBER(SEARCH("EAST POINT",$H275)),"FULTON (EAST POINT)",IF(ISNUMBER(SEARCH("ATLANTA",$H275)),"FULTON (ATL LIMITS)","FULTON")))),IF($AG275="DEKALB",IF(ISNUMBER(SEARCH("ATLANTA",$H275)),"DEKALB (ATL LIMITS)","DEKALB"),IF(AND($AG275="CLAYTON",ISNUMBER(SEARCH("COLLEGE PARK",$H275))),"CLAYTON (COLLEGE PARK)",$AG275))))</f>
        <v/>
      </c>
      <c r="AI275" s="2">
        <f>IF(OR($AH275="",$AD275=""),"",IFERROR(VLOOKUP($AH275,CODES!$A:$B,2,FALSE),"NO CODE"))</f>
        <v/>
      </c>
      <c r="AJ275" s="19">
        <f>IF(OR($AI275="",$AI275="NO CODE"),"",IF(COUNTIFS(RATES!$A:$A,$AI275,RATES!$B:$B,"&lt;="&amp;MonthStart,RATES!$C:$C,"&gt;="&amp;MonthEnd)&lt;&gt;1,"NO RATE",IF($AD275="OFF",SUMIFS(RATES!$F:$F,RATES!$A:$A,$AI275,RATES!$B:$B,"&lt;="&amp;MonthStart,RATES!$C:$C,"&gt;="&amp;MonthEnd),SUMIFS(RATES!$E:$E,RATES!$A:$A,$AI275,RATES!$B:$B,"&lt;="&amp;MonthStart,RATES!$C:$C,"&gt;="&amp;MonthEnd))))</f>
        <v/>
      </c>
      <c r="AK275" s="2">
        <f>IF(OR(NOT(ISNUMBER($AJ275)),N($AA275)=0),"",IF(ABS(N($Z275)/100-$AJ275)&gt;0.0000001,"DIFFERS",""))</f>
        <v/>
      </c>
    </row>
    <row r="276">
      <c r="AD276" s="2">
        <f>IF($L276="","",IF(ISNUMBER(SEARCH("OFF ROAD",$H276)),"OFF",IF(ISNUMBER(SEARCH("ON ROAD",$H276)),"ON","")))</f>
        <v/>
      </c>
      <c r="AE276" s="2">
        <f>IF($AD276="ON",""&amp;$L276,"")</f>
        <v/>
      </c>
      <c r="AF276" s="2">
        <f>IF($L276="","",IF($J276&lt;&gt;"","Y",""))</f>
        <v/>
      </c>
      <c r="AG276" s="2">
        <f>IF($L276="","",IFERROR(TRIM(MID($H276,4,SEARCH(" CO ",$H276)-4)),""&amp;$S276))</f>
        <v/>
      </c>
      <c r="AH276" s="2">
        <f>IF($AG276="","",IF($AG276="FULTON",IF(ISNUMBER(SEARCH("COLLEGE PARK",$H276)),"FULTON (COLLEGE PARK)",IF(ISNUMBER(SEARCH("HAPEVILLE",$H276)),"FULTON (HAPEVILLE)",IF(ISNUMBER(SEARCH("EAST POINT",$H276)),"FULTON (EAST POINT)",IF(ISNUMBER(SEARCH("ATLANTA",$H276)),"FULTON (ATL LIMITS)","FULTON")))),IF($AG276="DEKALB",IF(ISNUMBER(SEARCH("ATLANTA",$H276)),"DEKALB (ATL LIMITS)","DEKALB"),IF(AND($AG276="CLAYTON",ISNUMBER(SEARCH("COLLEGE PARK",$H276))),"CLAYTON (COLLEGE PARK)",$AG276))))</f>
        <v/>
      </c>
      <c r="AI276" s="2">
        <f>IF(OR($AH276="",$AD276=""),"",IFERROR(VLOOKUP($AH276,CODES!$A:$B,2,FALSE),"NO CODE"))</f>
        <v/>
      </c>
      <c r="AJ276" s="19">
        <f>IF(OR($AI276="",$AI276="NO CODE"),"",IF(COUNTIFS(RATES!$A:$A,$AI276,RATES!$B:$B,"&lt;="&amp;MonthStart,RATES!$C:$C,"&gt;="&amp;MonthEnd)&lt;&gt;1,"NO RATE",IF($AD276="OFF",SUMIFS(RATES!$F:$F,RATES!$A:$A,$AI276,RATES!$B:$B,"&lt;="&amp;MonthStart,RATES!$C:$C,"&gt;="&amp;MonthEnd),SUMIFS(RATES!$E:$E,RATES!$A:$A,$AI276,RATES!$B:$B,"&lt;="&amp;MonthStart,RATES!$C:$C,"&gt;="&amp;MonthEnd))))</f>
        <v/>
      </c>
      <c r="AK276" s="2">
        <f>IF(OR(NOT(ISNUMBER($AJ276)),N($AA276)=0),"",IF(ABS(N($Z276)/100-$AJ276)&gt;0.0000001,"DIFFERS",""))</f>
        <v/>
      </c>
    </row>
    <row r="277">
      <c r="AD277" s="2">
        <f>IF($L277="","",IF(ISNUMBER(SEARCH("OFF ROAD",$H277)),"OFF",IF(ISNUMBER(SEARCH("ON ROAD",$H277)),"ON","")))</f>
        <v/>
      </c>
      <c r="AE277" s="2">
        <f>IF($AD277="ON",""&amp;$L277,"")</f>
        <v/>
      </c>
      <c r="AF277" s="2">
        <f>IF($L277="","",IF($J277&lt;&gt;"","Y",""))</f>
        <v/>
      </c>
      <c r="AG277" s="2">
        <f>IF($L277="","",IFERROR(TRIM(MID($H277,4,SEARCH(" CO ",$H277)-4)),""&amp;$S277))</f>
        <v/>
      </c>
      <c r="AH277" s="2">
        <f>IF($AG277="","",IF($AG277="FULTON",IF(ISNUMBER(SEARCH("COLLEGE PARK",$H277)),"FULTON (COLLEGE PARK)",IF(ISNUMBER(SEARCH("HAPEVILLE",$H277)),"FULTON (HAPEVILLE)",IF(ISNUMBER(SEARCH("EAST POINT",$H277)),"FULTON (EAST POINT)",IF(ISNUMBER(SEARCH("ATLANTA",$H277)),"FULTON (ATL LIMITS)","FULTON")))),IF($AG277="DEKALB",IF(ISNUMBER(SEARCH("ATLANTA",$H277)),"DEKALB (ATL LIMITS)","DEKALB"),IF(AND($AG277="CLAYTON",ISNUMBER(SEARCH("COLLEGE PARK",$H277))),"CLAYTON (COLLEGE PARK)",$AG277))))</f>
        <v/>
      </c>
      <c r="AI277" s="2">
        <f>IF(OR($AH277="",$AD277=""),"",IFERROR(VLOOKUP($AH277,CODES!$A:$B,2,FALSE),"NO CODE"))</f>
        <v/>
      </c>
      <c r="AJ277" s="19">
        <f>IF(OR($AI277="",$AI277="NO CODE"),"",IF(COUNTIFS(RATES!$A:$A,$AI277,RATES!$B:$B,"&lt;="&amp;MonthStart,RATES!$C:$C,"&gt;="&amp;MonthEnd)&lt;&gt;1,"NO RATE",IF($AD277="OFF",SUMIFS(RATES!$F:$F,RATES!$A:$A,$AI277,RATES!$B:$B,"&lt;="&amp;MonthStart,RATES!$C:$C,"&gt;="&amp;MonthEnd),SUMIFS(RATES!$E:$E,RATES!$A:$A,$AI277,RATES!$B:$B,"&lt;="&amp;MonthStart,RATES!$C:$C,"&gt;="&amp;MonthEnd))))</f>
        <v/>
      </c>
      <c r="AK277" s="2">
        <f>IF(OR(NOT(ISNUMBER($AJ277)),N($AA277)=0),"",IF(ABS(N($Z277)/100-$AJ277)&gt;0.0000001,"DIFFERS",""))</f>
        <v/>
      </c>
    </row>
    <row r="278">
      <c r="AD278" s="2">
        <f>IF($L278="","",IF(ISNUMBER(SEARCH("OFF ROAD",$H278)),"OFF",IF(ISNUMBER(SEARCH("ON ROAD",$H278)),"ON","")))</f>
        <v/>
      </c>
      <c r="AE278" s="2">
        <f>IF($AD278="ON",""&amp;$L278,"")</f>
        <v/>
      </c>
      <c r="AF278" s="2">
        <f>IF($L278="","",IF($J278&lt;&gt;"","Y",""))</f>
        <v/>
      </c>
      <c r="AG278" s="2">
        <f>IF($L278="","",IFERROR(TRIM(MID($H278,4,SEARCH(" CO ",$H278)-4)),""&amp;$S278))</f>
        <v/>
      </c>
      <c r="AH278" s="2">
        <f>IF($AG278="","",IF($AG278="FULTON",IF(ISNUMBER(SEARCH("COLLEGE PARK",$H278)),"FULTON (COLLEGE PARK)",IF(ISNUMBER(SEARCH("HAPEVILLE",$H278)),"FULTON (HAPEVILLE)",IF(ISNUMBER(SEARCH("EAST POINT",$H278)),"FULTON (EAST POINT)",IF(ISNUMBER(SEARCH("ATLANTA",$H278)),"FULTON (ATL LIMITS)","FULTON")))),IF($AG278="DEKALB",IF(ISNUMBER(SEARCH("ATLANTA",$H278)),"DEKALB (ATL LIMITS)","DEKALB"),IF(AND($AG278="CLAYTON",ISNUMBER(SEARCH("COLLEGE PARK",$H278))),"CLAYTON (COLLEGE PARK)",$AG278))))</f>
        <v/>
      </c>
      <c r="AI278" s="2">
        <f>IF(OR($AH278="",$AD278=""),"",IFERROR(VLOOKUP($AH278,CODES!$A:$B,2,FALSE),"NO CODE"))</f>
        <v/>
      </c>
      <c r="AJ278" s="19">
        <f>IF(OR($AI278="",$AI278="NO CODE"),"",IF(COUNTIFS(RATES!$A:$A,$AI278,RATES!$B:$B,"&lt;="&amp;MonthStart,RATES!$C:$C,"&gt;="&amp;MonthEnd)&lt;&gt;1,"NO RATE",IF($AD278="OFF",SUMIFS(RATES!$F:$F,RATES!$A:$A,$AI278,RATES!$B:$B,"&lt;="&amp;MonthStart,RATES!$C:$C,"&gt;="&amp;MonthEnd),SUMIFS(RATES!$E:$E,RATES!$A:$A,$AI278,RATES!$B:$B,"&lt;="&amp;MonthStart,RATES!$C:$C,"&gt;="&amp;MonthEnd))))</f>
        <v/>
      </c>
      <c r="AK278" s="2">
        <f>IF(OR(NOT(ISNUMBER($AJ278)),N($AA278)=0),"",IF(ABS(N($Z278)/100-$AJ278)&gt;0.0000001,"DIFFERS",""))</f>
        <v/>
      </c>
    </row>
    <row r="279">
      <c r="AD279" s="2">
        <f>IF($L279="","",IF(ISNUMBER(SEARCH("OFF ROAD",$H279)),"OFF",IF(ISNUMBER(SEARCH("ON ROAD",$H279)),"ON","")))</f>
        <v/>
      </c>
      <c r="AE279" s="2">
        <f>IF($AD279="ON",""&amp;$L279,"")</f>
        <v/>
      </c>
      <c r="AF279" s="2">
        <f>IF($L279="","",IF($J279&lt;&gt;"","Y",""))</f>
        <v/>
      </c>
      <c r="AG279" s="2">
        <f>IF($L279="","",IFERROR(TRIM(MID($H279,4,SEARCH(" CO ",$H279)-4)),""&amp;$S279))</f>
        <v/>
      </c>
      <c r="AH279" s="2">
        <f>IF($AG279="","",IF($AG279="FULTON",IF(ISNUMBER(SEARCH("COLLEGE PARK",$H279)),"FULTON (COLLEGE PARK)",IF(ISNUMBER(SEARCH("HAPEVILLE",$H279)),"FULTON (HAPEVILLE)",IF(ISNUMBER(SEARCH("EAST POINT",$H279)),"FULTON (EAST POINT)",IF(ISNUMBER(SEARCH("ATLANTA",$H279)),"FULTON (ATL LIMITS)","FULTON")))),IF($AG279="DEKALB",IF(ISNUMBER(SEARCH("ATLANTA",$H279)),"DEKALB (ATL LIMITS)","DEKALB"),IF(AND($AG279="CLAYTON",ISNUMBER(SEARCH("COLLEGE PARK",$H279))),"CLAYTON (COLLEGE PARK)",$AG279))))</f>
        <v/>
      </c>
      <c r="AI279" s="2">
        <f>IF(OR($AH279="",$AD279=""),"",IFERROR(VLOOKUP($AH279,CODES!$A:$B,2,FALSE),"NO CODE"))</f>
        <v/>
      </c>
      <c r="AJ279" s="19">
        <f>IF(OR($AI279="",$AI279="NO CODE"),"",IF(COUNTIFS(RATES!$A:$A,$AI279,RATES!$B:$B,"&lt;="&amp;MonthStart,RATES!$C:$C,"&gt;="&amp;MonthEnd)&lt;&gt;1,"NO RATE",IF($AD279="OFF",SUMIFS(RATES!$F:$F,RATES!$A:$A,$AI279,RATES!$B:$B,"&lt;="&amp;MonthStart,RATES!$C:$C,"&gt;="&amp;MonthEnd),SUMIFS(RATES!$E:$E,RATES!$A:$A,$AI279,RATES!$B:$B,"&lt;="&amp;MonthStart,RATES!$C:$C,"&gt;="&amp;MonthEnd))))</f>
        <v/>
      </c>
      <c r="AK279" s="2">
        <f>IF(OR(NOT(ISNUMBER($AJ279)),N($AA279)=0),"",IF(ABS(N($Z279)/100-$AJ279)&gt;0.0000001,"DIFFERS",""))</f>
        <v/>
      </c>
    </row>
    <row r="280">
      <c r="AD280" s="2">
        <f>IF($L280="","",IF(ISNUMBER(SEARCH("OFF ROAD",$H280)),"OFF",IF(ISNUMBER(SEARCH("ON ROAD",$H280)),"ON","")))</f>
        <v/>
      </c>
      <c r="AE280" s="2">
        <f>IF($AD280="ON",""&amp;$L280,"")</f>
        <v/>
      </c>
      <c r="AF280" s="2">
        <f>IF($L280="","",IF($J280&lt;&gt;"","Y",""))</f>
        <v/>
      </c>
      <c r="AG280" s="2">
        <f>IF($L280="","",IFERROR(TRIM(MID($H280,4,SEARCH(" CO ",$H280)-4)),""&amp;$S280))</f>
        <v/>
      </c>
      <c r="AH280" s="2">
        <f>IF($AG280="","",IF($AG280="FULTON",IF(ISNUMBER(SEARCH("COLLEGE PARK",$H280)),"FULTON (COLLEGE PARK)",IF(ISNUMBER(SEARCH("HAPEVILLE",$H280)),"FULTON (HAPEVILLE)",IF(ISNUMBER(SEARCH("EAST POINT",$H280)),"FULTON (EAST POINT)",IF(ISNUMBER(SEARCH("ATLANTA",$H280)),"FULTON (ATL LIMITS)","FULTON")))),IF($AG280="DEKALB",IF(ISNUMBER(SEARCH("ATLANTA",$H280)),"DEKALB (ATL LIMITS)","DEKALB"),IF(AND($AG280="CLAYTON",ISNUMBER(SEARCH("COLLEGE PARK",$H280))),"CLAYTON (COLLEGE PARK)",$AG280))))</f>
        <v/>
      </c>
      <c r="AI280" s="2">
        <f>IF(OR($AH280="",$AD280=""),"",IFERROR(VLOOKUP($AH280,CODES!$A:$B,2,FALSE),"NO CODE"))</f>
        <v/>
      </c>
      <c r="AJ280" s="19">
        <f>IF(OR($AI280="",$AI280="NO CODE"),"",IF(COUNTIFS(RATES!$A:$A,$AI280,RATES!$B:$B,"&lt;="&amp;MonthStart,RATES!$C:$C,"&gt;="&amp;MonthEnd)&lt;&gt;1,"NO RATE",IF($AD280="OFF",SUMIFS(RATES!$F:$F,RATES!$A:$A,$AI280,RATES!$B:$B,"&lt;="&amp;MonthStart,RATES!$C:$C,"&gt;="&amp;MonthEnd),SUMIFS(RATES!$E:$E,RATES!$A:$A,$AI280,RATES!$B:$B,"&lt;="&amp;MonthStart,RATES!$C:$C,"&gt;="&amp;MonthEnd))))</f>
        <v/>
      </c>
      <c r="AK280" s="2">
        <f>IF(OR(NOT(ISNUMBER($AJ280)),N($AA280)=0),"",IF(ABS(N($Z280)/100-$AJ280)&gt;0.0000001,"DIFFERS",""))</f>
        <v/>
      </c>
    </row>
    <row r="281">
      <c r="AD281" s="2">
        <f>IF($L281="","",IF(ISNUMBER(SEARCH("OFF ROAD",$H281)),"OFF",IF(ISNUMBER(SEARCH("ON ROAD",$H281)),"ON","")))</f>
        <v/>
      </c>
      <c r="AE281" s="2">
        <f>IF($AD281="ON",""&amp;$L281,"")</f>
        <v/>
      </c>
      <c r="AF281" s="2">
        <f>IF($L281="","",IF($J281&lt;&gt;"","Y",""))</f>
        <v/>
      </c>
      <c r="AG281" s="2">
        <f>IF($L281="","",IFERROR(TRIM(MID($H281,4,SEARCH(" CO ",$H281)-4)),""&amp;$S281))</f>
        <v/>
      </c>
      <c r="AH281" s="2">
        <f>IF($AG281="","",IF($AG281="FULTON",IF(ISNUMBER(SEARCH("COLLEGE PARK",$H281)),"FULTON (COLLEGE PARK)",IF(ISNUMBER(SEARCH("HAPEVILLE",$H281)),"FULTON (HAPEVILLE)",IF(ISNUMBER(SEARCH("EAST POINT",$H281)),"FULTON (EAST POINT)",IF(ISNUMBER(SEARCH("ATLANTA",$H281)),"FULTON (ATL LIMITS)","FULTON")))),IF($AG281="DEKALB",IF(ISNUMBER(SEARCH("ATLANTA",$H281)),"DEKALB (ATL LIMITS)","DEKALB"),IF(AND($AG281="CLAYTON",ISNUMBER(SEARCH("COLLEGE PARK",$H281))),"CLAYTON (COLLEGE PARK)",$AG281))))</f>
        <v/>
      </c>
      <c r="AI281" s="2">
        <f>IF(OR($AH281="",$AD281=""),"",IFERROR(VLOOKUP($AH281,CODES!$A:$B,2,FALSE),"NO CODE"))</f>
        <v/>
      </c>
      <c r="AJ281" s="19">
        <f>IF(OR($AI281="",$AI281="NO CODE"),"",IF(COUNTIFS(RATES!$A:$A,$AI281,RATES!$B:$B,"&lt;="&amp;MonthStart,RATES!$C:$C,"&gt;="&amp;MonthEnd)&lt;&gt;1,"NO RATE",IF($AD281="OFF",SUMIFS(RATES!$F:$F,RATES!$A:$A,$AI281,RATES!$B:$B,"&lt;="&amp;MonthStart,RATES!$C:$C,"&gt;="&amp;MonthEnd),SUMIFS(RATES!$E:$E,RATES!$A:$A,$AI281,RATES!$B:$B,"&lt;="&amp;MonthStart,RATES!$C:$C,"&gt;="&amp;MonthEnd))))</f>
        <v/>
      </c>
      <c r="AK281" s="2">
        <f>IF(OR(NOT(ISNUMBER($AJ281)),N($AA281)=0),"",IF(ABS(N($Z281)/100-$AJ281)&gt;0.0000001,"DIFFERS",""))</f>
        <v/>
      </c>
    </row>
    <row r="282">
      <c r="AD282" s="2">
        <f>IF($L282="","",IF(ISNUMBER(SEARCH("OFF ROAD",$H282)),"OFF",IF(ISNUMBER(SEARCH("ON ROAD",$H282)),"ON","")))</f>
        <v/>
      </c>
      <c r="AE282" s="2">
        <f>IF($AD282="ON",""&amp;$L282,"")</f>
        <v/>
      </c>
      <c r="AF282" s="2">
        <f>IF($L282="","",IF($J282&lt;&gt;"","Y",""))</f>
        <v/>
      </c>
      <c r="AG282" s="2">
        <f>IF($L282="","",IFERROR(TRIM(MID($H282,4,SEARCH(" CO ",$H282)-4)),""&amp;$S282))</f>
        <v/>
      </c>
      <c r="AH282" s="2">
        <f>IF($AG282="","",IF($AG282="FULTON",IF(ISNUMBER(SEARCH("COLLEGE PARK",$H282)),"FULTON (COLLEGE PARK)",IF(ISNUMBER(SEARCH("HAPEVILLE",$H282)),"FULTON (HAPEVILLE)",IF(ISNUMBER(SEARCH("EAST POINT",$H282)),"FULTON (EAST POINT)",IF(ISNUMBER(SEARCH("ATLANTA",$H282)),"FULTON (ATL LIMITS)","FULTON")))),IF($AG282="DEKALB",IF(ISNUMBER(SEARCH("ATLANTA",$H282)),"DEKALB (ATL LIMITS)","DEKALB"),IF(AND($AG282="CLAYTON",ISNUMBER(SEARCH("COLLEGE PARK",$H282))),"CLAYTON (COLLEGE PARK)",$AG282))))</f>
        <v/>
      </c>
      <c r="AI282" s="2">
        <f>IF(OR($AH282="",$AD282=""),"",IFERROR(VLOOKUP($AH282,CODES!$A:$B,2,FALSE),"NO CODE"))</f>
        <v/>
      </c>
      <c r="AJ282" s="19">
        <f>IF(OR($AI282="",$AI282="NO CODE"),"",IF(COUNTIFS(RATES!$A:$A,$AI282,RATES!$B:$B,"&lt;="&amp;MonthStart,RATES!$C:$C,"&gt;="&amp;MonthEnd)&lt;&gt;1,"NO RATE",IF($AD282="OFF",SUMIFS(RATES!$F:$F,RATES!$A:$A,$AI282,RATES!$B:$B,"&lt;="&amp;MonthStart,RATES!$C:$C,"&gt;="&amp;MonthEnd),SUMIFS(RATES!$E:$E,RATES!$A:$A,$AI282,RATES!$B:$B,"&lt;="&amp;MonthStart,RATES!$C:$C,"&gt;="&amp;MonthEnd))))</f>
        <v/>
      </c>
      <c r="AK282" s="2">
        <f>IF(OR(NOT(ISNUMBER($AJ282)),N($AA282)=0),"",IF(ABS(N($Z282)/100-$AJ282)&gt;0.0000001,"DIFFERS",""))</f>
        <v/>
      </c>
    </row>
    <row r="283">
      <c r="AD283" s="2">
        <f>IF($L283="","",IF(ISNUMBER(SEARCH("OFF ROAD",$H283)),"OFF",IF(ISNUMBER(SEARCH("ON ROAD",$H283)),"ON","")))</f>
        <v/>
      </c>
      <c r="AE283" s="2">
        <f>IF($AD283="ON",""&amp;$L283,"")</f>
        <v/>
      </c>
      <c r="AF283" s="2">
        <f>IF($L283="","",IF($J283&lt;&gt;"","Y",""))</f>
        <v/>
      </c>
      <c r="AG283" s="2">
        <f>IF($L283="","",IFERROR(TRIM(MID($H283,4,SEARCH(" CO ",$H283)-4)),""&amp;$S283))</f>
        <v/>
      </c>
      <c r="AH283" s="2">
        <f>IF($AG283="","",IF($AG283="FULTON",IF(ISNUMBER(SEARCH("COLLEGE PARK",$H283)),"FULTON (COLLEGE PARK)",IF(ISNUMBER(SEARCH("HAPEVILLE",$H283)),"FULTON (HAPEVILLE)",IF(ISNUMBER(SEARCH("EAST POINT",$H283)),"FULTON (EAST POINT)",IF(ISNUMBER(SEARCH("ATLANTA",$H283)),"FULTON (ATL LIMITS)","FULTON")))),IF($AG283="DEKALB",IF(ISNUMBER(SEARCH("ATLANTA",$H283)),"DEKALB (ATL LIMITS)","DEKALB"),IF(AND($AG283="CLAYTON",ISNUMBER(SEARCH("COLLEGE PARK",$H283))),"CLAYTON (COLLEGE PARK)",$AG283))))</f>
        <v/>
      </c>
      <c r="AI283" s="2">
        <f>IF(OR($AH283="",$AD283=""),"",IFERROR(VLOOKUP($AH283,CODES!$A:$B,2,FALSE),"NO CODE"))</f>
        <v/>
      </c>
      <c r="AJ283" s="19">
        <f>IF(OR($AI283="",$AI283="NO CODE"),"",IF(COUNTIFS(RATES!$A:$A,$AI283,RATES!$B:$B,"&lt;="&amp;MonthStart,RATES!$C:$C,"&gt;="&amp;MonthEnd)&lt;&gt;1,"NO RATE",IF($AD283="OFF",SUMIFS(RATES!$F:$F,RATES!$A:$A,$AI283,RATES!$B:$B,"&lt;="&amp;MonthStart,RATES!$C:$C,"&gt;="&amp;MonthEnd),SUMIFS(RATES!$E:$E,RATES!$A:$A,$AI283,RATES!$B:$B,"&lt;="&amp;MonthStart,RATES!$C:$C,"&gt;="&amp;MonthEnd))))</f>
        <v/>
      </c>
      <c r="AK283" s="2">
        <f>IF(OR(NOT(ISNUMBER($AJ283)),N($AA283)=0),"",IF(ABS(N($Z283)/100-$AJ283)&gt;0.0000001,"DIFFERS",""))</f>
        <v/>
      </c>
    </row>
    <row r="284">
      <c r="AD284" s="2">
        <f>IF($L284="","",IF(ISNUMBER(SEARCH("OFF ROAD",$H284)),"OFF",IF(ISNUMBER(SEARCH("ON ROAD",$H284)),"ON","")))</f>
        <v/>
      </c>
      <c r="AE284" s="2">
        <f>IF($AD284="ON",""&amp;$L284,"")</f>
        <v/>
      </c>
      <c r="AF284" s="2">
        <f>IF($L284="","",IF($J284&lt;&gt;"","Y",""))</f>
        <v/>
      </c>
      <c r="AG284" s="2">
        <f>IF($L284="","",IFERROR(TRIM(MID($H284,4,SEARCH(" CO ",$H284)-4)),""&amp;$S284))</f>
        <v/>
      </c>
      <c r="AH284" s="2">
        <f>IF($AG284="","",IF($AG284="FULTON",IF(ISNUMBER(SEARCH("COLLEGE PARK",$H284)),"FULTON (COLLEGE PARK)",IF(ISNUMBER(SEARCH("HAPEVILLE",$H284)),"FULTON (HAPEVILLE)",IF(ISNUMBER(SEARCH("EAST POINT",$H284)),"FULTON (EAST POINT)",IF(ISNUMBER(SEARCH("ATLANTA",$H284)),"FULTON (ATL LIMITS)","FULTON")))),IF($AG284="DEKALB",IF(ISNUMBER(SEARCH("ATLANTA",$H284)),"DEKALB (ATL LIMITS)","DEKALB"),IF(AND($AG284="CLAYTON",ISNUMBER(SEARCH("COLLEGE PARK",$H284))),"CLAYTON (COLLEGE PARK)",$AG284))))</f>
        <v/>
      </c>
      <c r="AI284" s="2">
        <f>IF(OR($AH284="",$AD284=""),"",IFERROR(VLOOKUP($AH284,CODES!$A:$B,2,FALSE),"NO CODE"))</f>
        <v/>
      </c>
      <c r="AJ284" s="19">
        <f>IF(OR($AI284="",$AI284="NO CODE"),"",IF(COUNTIFS(RATES!$A:$A,$AI284,RATES!$B:$B,"&lt;="&amp;MonthStart,RATES!$C:$C,"&gt;="&amp;MonthEnd)&lt;&gt;1,"NO RATE",IF($AD284="OFF",SUMIFS(RATES!$F:$F,RATES!$A:$A,$AI284,RATES!$B:$B,"&lt;="&amp;MonthStart,RATES!$C:$C,"&gt;="&amp;MonthEnd),SUMIFS(RATES!$E:$E,RATES!$A:$A,$AI284,RATES!$B:$B,"&lt;="&amp;MonthStart,RATES!$C:$C,"&gt;="&amp;MonthEnd))))</f>
        <v/>
      </c>
      <c r="AK284" s="2">
        <f>IF(OR(NOT(ISNUMBER($AJ284)),N($AA284)=0),"",IF(ABS(N($Z284)/100-$AJ284)&gt;0.0000001,"DIFFERS",""))</f>
        <v/>
      </c>
    </row>
    <row r="285">
      <c r="AD285" s="2">
        <f>IF($L285="","",IF(ISNUMBER(SEARCH("OFF ROAD",$H285)),"OFF",IF(ISNUMBER(SEARCH("ON ROAD",$H285)),"ON","")))</f>
        <v/>
      </c>
      <c r="AE285" s="2">
        <f>IF($AD285="ON",""&amp;$L285,"")</f>
        <v/>
      </c>
      <c r="AF285" s="2">
        <f>IF($L285="","",IF($J285&lt;&gt;"","Y",""))</f>
        <v/>
      </c>
      <c r="AG285" s="2">
        <f>IF($L285="","",IFERROR(TRIM(MID($H285,4,SEARCH(" CO ",$H285)-4)),""&amp;$S285))</f>
        <v/>
      </c>
      <c r="AH285" s="2">
        <f>IF($AG285="","",IF($AG285="FULTON",IF(ISNUMBER(SEARCH("COLLEGE PARK",$H285)),"FULTON (COLLEGE PARK)",IF(ISNUMBER(SEARCH("HAPEVILLE",$H285)),"FULTON (HAPEVILLE)",IF(ISNUMBER(SEARCH("EAST POINT",$H285)),"FULTON (EAST POINT)",IF(ISNUMBER(SEARCH("ATLANTA",$H285)),"FULTON (ATL LIMITS)","FULTON")))),IF($AG285="DEKALB",IF(ISNUMBER(SEARCH("ATLANTA",$H285)),"DEKALB (ATL LIMITS)","DEKALB"),IF(AND($AG285="CLAYTON",ISNUMBER(SEARCH("COLLEGE PARK",$H285))),"CLAYTON (COLLEGE PARK)",$AG285))))</f>
        <v/>
      </c>
      <c r="AI285" s="2">
        <f>IF(OR($AH285="",$AD285=""),"",IFERROR(VLOOKUP($AH285,CODES!$A:$B,2,FALSE),"NO CODE"))</f>
        <v/>
      </c>
      <c r="AJ285" s="19">
        <f>IF(OR($AI285="",$AI285="NO CODE"),"",IF(COUNTIFS(RATES!$A:$A,$AI285,RATES!$B:$B,"&lt;="&amp;MonthStart,RATES!$C:$C,"&gt;="&amp;MonthEnd)&lt;&gt;1,"NO RATE",IF($AD285="OFF",SUMIFS(RATES!$F:$F,RATES!$A:$A,$AI285,RATES!$B:$B,"&lt;="&amp;MonthStart,RATES!$C:$C,"&gt;="&amp;MonthEnd),SUMIFS(RATES!$E:$E,RATES!$A:$A,$AI285,RATES!$B:$B,"&lt;="&amp;MonthStart,RATES!$C:$C,"&gt;="&amp;MonthEnd))))</f>
        <v/>
      </c>
      <c r="AK285" s="2">
        <f>IF(OR(NOT(ISNUMBER($AJ285)),N($AA285)=0),"",IF(ABS(N($Z285)/100-$AJ285)&gt;0.0000001,"DIFFERS",""))</f>
        <v/>
      </c>
    </row>
    <row r="286">
      <c r="AD286" s="2">
        <f>IF($L286="","",IF(ISNUMBER(SEARCH("OFF ROAD",$H286)),"OFF",IF(ISNUMBER(SEARCH("ON ROAD",$H286)),"ON","")))</f>
        <v/>
      </c>
      <c r="AE286" s="2">
        <f>IF($AD286="ON",""&amp;$L286,"")</f>
        <v/>
      </c>
      <c r="AF286" s="2">
        <f>IF($L286="","",IF($J286&lt;&gt;"","Y",""))</f>
        <v/>
      </c>
      <c r="AG286" s="2">
        <f>IF($L286="","",IFERROR(TRIM(MID($H286,4,SEARCH(" CO ",$H286)-4)),""&amp;$S286))</f>
        <v/>
      </c>
      <c r="AH286" s="2">
        <f>IF($AG286="","",IF($AG286="FULTON",IF(ISNUMBER(SEARCH("COLLEGE PARK",$H286)),"FULTON (COLLEGE PARK)",IF(ISNUMBER(SEARCH("HAPEVILLE",$H286)),"FULTON (HAPEVILLE)",IF(ISNUMBER(SEARCH("EAST POINT",$H286)),"FULTON (EAST POINT)",IF(ISNUMBER(SEARCH("ATLANTA",$H286)),"FULTON (ATL LIMITS)","FULTON")))),IF($AG286="DEKALB",IF(ISNUMBER(SEARCH("ATLANTA",$H286)),"DEKALB (ATL LIMITS)","DEKALB"),IF(AND($AG286="CLAYTON",ISNUMBER(SEARCH("COLLEGE PARK",$H286))),"CLAYTON (COLLEGE PARK)",$AG286))))</f>
        <v/>
      </c>
      <c r="AI286" s="2">
        <f>IF(OR($AH286="",$AD286=""),"",IFERROR(VLOOKUP($AH286,CODES!$A:$B,2,FALSE),"NO CODE"))</f>
        <v/>
      </c>
      <c r="AJ286" s="19">
        <f>IF(OR($AI286="",$AI286="NO CODE"),"",IF(COUNTIFS(RATES!$A:$A,$AI286,RATES!$B:$B,"&lt;="&amp;MonthStart,RATES!$C:$C,"&gt;="&amp;MonthEnd)&lt;&gt;1,"NO RATE",IF($AD286="OFF",SUMIFS(RATES!$F:$F,RATES!$A:$A,$AI286,RATES!$B:$B,"&lt;="&amp;MonthStart,RATES!$C:$C,"&gt;="&amp;MonthEnd),SUMIFS(RATES!$E:$E,RATES!$A:$A,$AI286,RATES!$B:$B,"&lt;="&amp;MonthStart,RATES!$C:$C,"&gt;="&amp;MonthEnd))))</f>
        <v/>
      </c>
      <c r="AK286" s="2">
        <f>IF(OR(NOT(ISNUMBER($AJ286)),N($AA286)=0),"",IF(ABS(N($Z286)/100-$AJ286)&gt;0.0000001,"DIFFERS",""))</f>
        <v/>
      </c>
    </row>
    <row r="287">
      <c r="AD287" s="2">
        <f>IF($L287="","",IF(ISNUMBER(SEARCH("OFF ROAD",$H287)),"OFF",IF(ISNUMBER(SEARCH("ON ROAD",$H287)),"ON","")))</f>
        <v/>
      </c>
      <c r="AE287" s="2">
        <f>IF($AD287="ON",""&amp;$L287,"")</f>
        <v/>
      </c>
      <c r="AF287" s="2">
        <f>IF($L287="","",IF($J287&lt;&gt;"","Y",""))</f>
        <v/>
      </c>
      <c r="AG287" s="2">
        <f>IF($L287="","",IFERROR(TRIM(MID($H287,4,SEARCH(" CO ",$H287)-4)),""&amp;$S287))</f>
        <v/>
      </c>
      <c r="AH287" s="2">
        <f>IF($AG287="","",IF($AG287="FULTON",IF(ISNUMBER(SEARCH("COLLEGE PARK",$H287)),"FULTON (COLLEGE PARK)",IF(ISNUMBER(SEARCH("HAPEVILLE",$H287)),"FULTON (HAPEVILLE)",IF(ISNUMBER(SEARCH("EAST POINT",$H287)),"FULTON (EAST POINT)",IF(ISNUMBER(SEARCH("ATLANTA",$H287)),"FULTON (ATL LIMITS)","FULTON")))),IF($AG287="DEKALB",IF(ISNUMBER(SEARCH("ATLANTA",$H287)),"DEKALB (ATL LIMITS)","DEKALB"),IF(AND($AG287="CLAYTON",ISNUMBER(SEARCH("COLLEGE PARK",$H287))),"CLAYTON (COLLEGE PARK)",$AG287))))</f>
        <v/>
      </c>
      <c r="AI287" s="2">
        <f>IF(OR($AH287="",$AD287=""),"",IFERROR(VLOOKUP($AH287,CODES!$A:$B,2,FALSE),"NO CODE"))</f>
        <v/>
      </c>
      <c r="AJ287" s="19">
        <f>IF(OR($AI287="",$AI287="NO CODE"),"",IF(COUNTIFS(RATES!$A:$A,$AI287,RATES!$B:$B,"&lt;="&amp;MonthStart,RATES!$C:$C,"&gt;="&amp;MonthEnd)&lt;&gt;1,"NO RATE",IF($AD287="OFF",SUMIFS(RATES!$F:$F,RATES!$A:$A,$AI287,RATES!$B:$B,"&lt;="&amp;MonthStart,RATES!$C:$C,"&gt;="&amp;MonthEnd),SUMIFS(RATES!$E:$E,RATES!$A:$A,$AI287,RATES!$B:$B,"&lt;="&amp;MonthStart,RATES!$C:$C,"&gt;="&amp;MonthEnd))))</f>
        <v/>
      </c>
      <c r="AK287" s="2">
        <f>IF(OR(NOT(ISNUMBER($AJ287)),N($AA287)=0),"",IF(ABS(N($Z287)/100-$AJ287)&gt;0.0000001,"DIFFERS",""))</f>
        <v/>
      </c>
    </row>
    <row r="288">
      <c r="AD288" s="2">
        <f>IF($L288="","",IF(ISNUMBER(SEARCH("OFF ROAD",$H288)),"OFF",IF(ISNUMBER(SEARCH("ON ROAD",$H288)),"ON","")))</f>
        <v/>
      </c>
      <c r="AE288" s="2">
        <f>IF($AD288="ON",""&amp;$L288,"")</f>
        <v/>
      </c>
      <c r="AF288" s="2">
        <f>IF($L288="","",IF($J288&lt;&gt;"","Y",""))</f>
        <v/>
      </c>
      <c r="AG288" s="2">
        <f>IF($L288="","",IFERROR(TRIM(MID($H288,4,SEARCH(" CO ",$H288)-4)),""&amp;$S288))</f>
        <v/>
      </c>
      <c r="AH288" s="2">
        <f>IF($AG288="","",IF($AG288="FULTON",IF(ISNUMBER(SEARCH("COLLEGE PARK",$H288)),"FULTON (COLLEGE PARK)",IF(ISNUMBER(SEARCH("HAPEVILLE",$H288)),"FULTON (HAPEVILLE)",IF(ISNUMBER(SEARCH("EAST POINT",$H288)),"FULTON (EAST POINT)",IF(ISNUMBER(SEARCH("ATLANTA",$H288)),"FULTON (ATL LIMITS)","FULTON")))),IF($AG288="DEKALB",IF(ISNUMBER(SEARCH("ATLANTA",$H288)),"DEKALB (ATL LIMITS)","DEKALB"),IF(AND($AG288="CLAYTON",ISNUMBER(SEARCH("COLLEGE PARK",$H288))),"CLAYTON (COLLEGE PARK)",$AG288))))</f>
        <v/>
      </c>
      <c r="AI288" s="2">
        <f>IF(OR($AH288="",$AD288=""),"",IFERROR(VLOOKUP($AH288,CODES!$A:$B,2,FALSE),"NO CODE"))</f>
        <v/>
      </c>
      <c r="AJ288" s="19">
        <f>IF(OR($AI288="",$AI288="NO CODE"),"",IF(COUNTIFS(RATES!$A:$A,$AI288,RATES!$B:$B,"&lt;="&amp;MonthStart,RATES!$C:$C,"&gt;="&amp;MonthEnd)&lt;&gt;1,"NO RATE",IF($AD288="OFF",SUMIFS(RATES!$F:$F,RATES!$A:$A,$AI288,RATES!$B:$B,"&lt;="&amp;MonthStart,RATES!$C:$C,"&gt;="&amp;MonthEnd),SUMIFS(RATES!$E:$E,RATES!$A:$A,$AI288,RATES!$B:$B,"&lt;="&amp;MonthStart,RATES!$C:$C,"&gt;="&amp;MonthEnd))))</f>
        <v/>
      </c>
      <c r="AK288" s="2">
        <f>IF(OR(NOT(ISNUMBER($AJ288)),N($AA288)=0),"",IF(ABS(N($Z288)/100-$AJ288)&gt;0.0000001,"DIFFERS",""))</f>
        <v/>
      </c>
    </row>
    <row r="289">
      <c r="AD289" s="2">
        <f>IF($L289="","",IF(ISNUMBER(SEARCH("OFF ROAD",$H289)),"OFF",IF(ISNUMBER(SEARCH("ON ROAD",$H289)),"ON","")))</f>
        <v/>
      </c>
      <c r="AE289" s="2">
        <f>IF($AD289="ON",""&amp;$L289,"")</f>
        <v/>
      </c>
      <c r="AF289" s="2">
        <f>IF($L289="","",IF($J289&lt;&gt;"","Y",""))</f>
        <v/>
      </c>
      <c r="AG289" s="2">
        <f>IF($L289="","",IFERROR(TRIM(MID($H289,4,SEARCH(" CO ",$H289)-4)),""&amp;$S289))</f>
        <v/>
      </c>
      <c r="AH289" s="2">
        <f>IF($AG289="","",IF($AG289="FULTON",IF(ISNUMBER(SEARCH("COLLEGE PARK",$H289)),"FULTON (COLLEGE PARK)",IF(ISNUMBER(SEARCH("HAPEVILLE",$H289)),"FULTON (HAPEVILLE)",IF(ISNUMBER(SEARCH("EAST POINT",$H289)),"FULTON (EAST POINT)",IF(ISNUMBER(SEARCH("ATLANTA",$H289)),"FULTON (ATL LIMITS)","FULTON")))),IF($AG289="DEKALB",IF(ISNUMBER(SEARCH("ATLANTA",$H289)),"DEKALB (ATL LIMITS)","DEKALB"),IF(AND($AG289="CLAYTON",ISNUMBER(SEARCH("COLLEGE PARK",$H289))),"CLAYTON (COLLEGE PARK)",$AG289))))</f>
        <v/>
      </c>
      <c r="AI289" s="2">
        <f>IF(OR($AH289="",$AD289=""),"",IFERROR(VLOOKUP($AH289,CODES!$A:$B,2,FALSE),"NO CODE"))</f>
        <v/>
      </c>
      <c r="AJ289" s="19">
        <f>IF(OR($AI289="",$AI289="NO CODE"),"",IF(COUNTIFS(RATES!$A:$A,$AI289,RATES!$B:$B,"&lt;="&amp;MonthStart,RATES!$C:$C,"&gt;="&amp;MonthEnd)&lt;&gt;1,"NO RATE",IF($AD289="OFF",SUMIFS(RATES!$F:$F,RATES!$A:$A,$AI289,RATES!$B:$B,"&lt;="&amp;MonthStart,RATES!$C:$C,"&gt;="&amp;MonthEnd),SUMIFS(RATES!$E:$E,RATES!$A:$A,$AI289,RATES!$B:$B,"&lt;="&amp;MonthStart,RATES!$C:$C,"&gt;="&amp;MonthEnd))))</f>
        <v/>
      </c>
      <c r="AK289" s="2">
        <f>IF(OR(NOT(ISNUMBER($AJ289)),N($AA289)=0),"",IF(ABS(N($Z289)/100-$AJ289)&gt;0.0000001,"DIFFERS",""))</f>
        <v/>
      </c>
    </row>
    <row r="290">
      <c r="AD290" s="2">
        <f>IF($L290="","",IF(ISNUMBER(SEARCH("OFF ROAD",$H290)),"OFF",IF(ISNUMBER(SEARCH("ON ROAD",$H290)),"ON","")))</f>
        <v/>
      </c>
      <c r="AE290" s="2">
        <f>IF($AD290="ON",""&amp;$L290,"")</f>
        <v/>
      </c>
      <c r="AF290" s="2">
        <f>IF($L290="","",IF($J290&lt;&gt;"","Y",""))</f>
        <v/>
      </c>
      <c r="AG290" s="2">
        <f>IF($L290="","",IFERROR(TRIM(MID($H290,4,SEARCH(" CO ",$H290)-4)),""&amp;$S290))</f>
        <v/>
      </c>
      <c r="AH290" s="2">
        <f>IF($AG290="","",IF($AG290="FULTON",IF(ISNUMBER(SEARCH("COLLEGE PARK",$H290)),"FULTON (COLLEGE PARK)",IF(ISNUMBER(SEARCH("HAPEVILLE",$H290)),"FULTON (HAPEVILLE)",IF(ISNUMBER(SEARCH("EAST POINT",$H290)),"FULTON (EAST POINT)",IF(ISNUMBER(SEARCH("ATLANTA",$H290)),"FULTON (ATL LIMITS)","FULTON")))),IF($AG290="DEKALB",IF(ISNUMBER(SEARCH("ATLANTA",$H290)),"DEKALB (ATL LIMITS)","DEKALB"),IF(AND($AG290="CLAYTON",ISNUMBER(SEARCH("COLLEGE PARK",$H290))),"CLAYTON (COLLEGE PARK)",$AG290))))</f>
        <v/>
      </c>
      <c r="AI290" s="2">
        <f>IF(OR($AH290="",$AD290=""),"",IFERROR(VLOOKUP($AH290,CODES!$A:$B,2,FALSE),"NO CODE"))</f>
        <v/>
      </c>
      <c r="AJ290" s="19">
        <f>IF(OR($AI290="",$AI290="NO CODE"),"",IF(COUNTIFS(RATES!$A:$A,$AI290,RATES!$B:$B,"&lt;="&amp;MonthStart,RATES!$C:$C,"&gt;="&amp;MonthEnd)&lt;&gt;1,"NO RATE",IF($AD290="OFF",SUMIFS(RATES!$F:$F,RATES!$A:$A,$AI290,RATES!$B:$B,"&lt;="&amp;MonthStart,RATES!$C:$C,"&gt;="&amp;MonthEnd),SUMIFS(RATES!$E:$E,RATES!$A:$A,$AI290,RATES!$B:$B,"&lt;="&amp;MonthStart,RATES!$C:$C,"&gt;="&amp;MonthEnd))))</f>
        <v/>
      </c>
      <c r="AK290" s="2">
        <f>IF(OR(NOT(ISNUMBER($AJ290)),N($AA290)=0),"",IF(ABS(N($Z290)/100-$AJ290)&gt;0.0000001,"DIFFERS",""))</f>
        <v/>
      </c>
    </row>
    <row r="291">
      <c r="AD291" s="2">
        <f>IF($L291="","",IF(ISNUMBER(SEARCH("OFF ROAD",$H291)),"OFF",IF(ISNUMBER(SEARCH("ON ROAD",$H291)),"ON","")))</f>
        <v/>
      </c>
      <c r="AE291" s="2">
        <f>IF($AD291="ON",""&amp;$L291,"")</f>
        <v/>
      </c>
      <c r="AF291" s="2">
        <f>IF($L291="","",IF($J291&lt;&gt;"","Y",""))</f>
        <v/>
      </c>
      <c r="AG291" s="2">
        <f>IF($L291="","",IFERROR(TRIM(MID($H291,4,SEARCH(" CO ",$H291)-4)),""&amp;$S291))</f>
        <v/>
      </c>
      <c r="AH291" s="2">
        <f>IF($AG291="","",IF($AG291="FULTON",IF(ISNUMBER(SEARCH("COLLEGE PARK",$H291)),"FULTON (COLLEGE PARK)",IF(ISNUMBER(SEARCH("HAPEVILLE",$H291)),"FULTON (HAPEVILLE)",IF(ISNUMBER(SEARCH("EAST POINT",$H291)),"FULTON (EAST POINT)",IF(ISNUMBER(SEARCH("ATLANTA",$H291)),"FULTON (ATL LIMITS)","FULTON")))),IF($AG291="DEKALB",IF(ISNUMBER(SEARCH("ATLANTA",$H291)),"DEKALB (ATL LIMITS)","DEKALB"),IF(AND($AG291="CLAYTON",ISNUMBER(SEARCH("COLLEGE PARK",$H291))),"CLAYTON (COLLEGE PARK)",$AG291))))</f>
        <v/>
      </c>
      <c r="AI291" s="2">
        <f>IF(OR($AH291="",$AD291=""),"",IFERROR(VLOOKUP($AH291,CODES!$A:$B,2,FALSE),"NO CODE"))</f>
        <v/>
      </c>
      <c r="AJ291" s="19">
        <f>IF(OR($AI291="",$AI291="NO CODE"),"",IF(COUNTIFS(RATES!$A:$A,$AI291,RATES!$B:$B,"&lt;="&amp;MonthStart,RATES!$C:$C,"&gt;="&amp;MonthEnd)&lt;&gt;1,"NO RATE",IF($AD291="OFF",SUMIFS(RATES!$F:$F,RATES!$A:$A,$AI291,RATES!$B:$B,"&lt;="&amp;MonthStart,RATES!$C:$C,"&gt;="&amp;MonthEnd),SUMIFS(RATES!$E:$E,RATES!$A:$A,$AI291,RATES!$B:$B,"&lt;="&amp;MonthStart,RATES!$C:$C,"&gt;="&amp;MonthEnd))))</f>
        <v/>
      </c>
      <c r="AK291" s="2">
        <f>IF(OR(NOT(ISNUMBER($AJ291)),N($AA291)=0),"",IF(ABS(N($Z291)/100-$AJ291)&gt;0.0000001,"DIFFERS",""))</f>
        <v/>
      </c>
    </row>
    <row r="292">
      <c r="AD292" s="2">
        <f>IF($L292="","",IF(ISNUMBER(SEARCH("OFF ROAD",$H292)),"OFF",IF(ISNUMBER(SEARCH("ON ROAD",$H292)),"ON","")))</f>
        <v/>
      </c>
      <c r="AE292" s="2">
        <f>IF($AD292="ON",""&amp;$L292,"")</f>
        <v/>
      </c>
      <c r="AF292" s="2">
        <f>IF($L292="","",IF($J292&lt;&gt;"","Y",""))</f>
        <v/>
      </c>
      <c r="AG292" s="2">
        <f>IF($L292="","",IFERROR(TRIM(MID($H292,4,SEARCH(" CO ",$H292)-4)),""&amp;$S292))</f>
        <v/>
      </c>
      <c r="AH292" s="2">
        <f>IF($AG292="","",IF($AG292="FULTON",IF(ISNUMBER(SEARCH("COLLEGE PARK",$H292)),"FULTON (COLLEGE PARK)",IF(ISNUMBER(SEARCH("HAPEVILLE",$H292)),"FULTON (HAPEVILLE)",IF(ISNUMBER(SEARCH("EAST POINT",$H292)),"FULTON (EAST POINT)",IF(ISNUMBER(SEARCH("ATLANTA",$H292)),"FULTON (ATL LIMITS)","FULTON")))),IF($AG292="DEKALB",IF(ISNUMBER(SEARCH("ATLANTA",$H292)),"DEKALB (ATL LIMITS)","DEKALB"),IF(AND($AG292="CLAYTON",ISNUMBER(SEARCH("COLLEGE PARK",$H292))),"CLAYTON (COLLEGE PARK)",$AG292))))</f>
        <v/>
      </c>
      <c r="AI292" s="2">
        <f>IF(OR($AH292="",$AD292=""),"",IFERROR(VLOOKUP($AH292,CODES!$A:$B,2,FALSE),"NO CODE"))</f>
        <v/>
      </c>
      <c r="AJ292" s="19">
        <f>IF(OR($AI292="",$AI292="NO CODE"),"",IF(COUNTIFS(RATES!$A:$A,$AI292,RATES!$B:$B,"&lt;="&amp;MonthStart,RATES!$C:$C,"&gt;="&amp;MonthEnd)&lt;&gt;1,"NO RATE",IF($AD292="OFF",SUMIFS(RATES!$F:$F,RATES!$A:$A,$AI292,RATES!$B:$B,"&lt;="&amp;MonthStart,RATES!$C:$C,"&gt;="&amp;MonthEnd),SUMIFS(RATES!$E:$E,RATES!$A:$A,$AI292,RATES!$B:$B,"&lt;="&amp;MonthStart,RATES!$C:$C,"&gt;="&amp;MonthEnd))))</f>
        <v/>
      </c>
      <c r="AK292" s="2">
        <f>IF(OR(NOT(ISNUMBER($AJ292)),N($AA292)=0),"",IF(ABS(N($Z292)/100-$AJ292)&gt;0.0000001,"DIFFERS",""))</f>
        <v/>
      </c>
    </row>
    <row r="293">
      <c r="AD293" s="2">
        <f>IF($L293="","",IF(ISNUMBER(SEARCH("OFF ROAD",$H293)),"OFF",IF(ISNUMBER(SEARCH("ON ROAD",$H293)),"ON","")))</f>
        <v/>
      </c>
      <c r="AE293" s="2">
        <f>IF($AD293="ON",""&amp;$L293,"")</f>
        <v/>
      </c>
      <c r="AF293" s="2">
        <f>IF($L293="","",IF($J293&lt;&gt;"","Y",""))</f>
        <v/>
      </c>
      <c r="AG293" s="2">
        <f>IF($L293="","",IFERROR(TRIM(MID($H293,4,SEARCH(" CO ",$H293)-4)),""&amp;$S293))</f>
        <v/>
      </c>
      <c r="AH293" s="2">
        <f>IF($AG293="","",IF($AG293="FULTON",IF(ISNUMBER(SEARCH("COLLEGE PARK",$H293)),"FULTON (COLLEGE PARK)",IF(ISNUMBER(SEARCH("HAPEVILLE",$H293)),"FULTON (HAPEVILLE)",IF(ISNUMBER(SEARCH("EAST POINT",$H293)),"FULTON (EAST POINT)",IF(ISNUMBER(SEARCH("ATLANTA",$H293)),"FULTON (ATL LIMITS)","FULTON")))),IF($AG293="DEKALB",IF(ISNUMBER(SEARCH("ATLANTA",$H293)),"DEKALB (ATL LIMITS)","DEKALB"),IF(AND($AG293="CLAYTON",ISNUMBER(SEARCH("COLLEGE PARK",$H293))),"CLAYTON (COLLEGE PARK)",$AG293))))</f>
        <v/>
      </c>
      <c r="AI293" s="2">
        <f>IF(OR($AH293="",$AD293=""),"",IFERROR(VLOOKUP($AH293,CODES!$A:$B,2,FALSE),"NO CODE"))</f>
        <v/>
      </c>
      <c r="AJ293" s="19">
        <f>IF(OR($AI293="",$AI293="NO CODE"),"",IF(COUNTIFS(RATES!$A:$A,$AI293,RATES!$B:$B,"&lt;="&amp;MonthStart,RATES!$C:$C,"&gt;="&amp;MonthEnd)&lt;&gt;1,"NO RATE",IF($AD293="OFF",SUMIFS(RATES!$F:$F,RATES!$A:$A,$AI293,RATES!$B:$B,"&lt;="&amp;MonthStart,RATES!$C:$C,"&gt;="&amp;MonthEnd),SUMIFS(RATES!$E:$E,RATES!$A:$A,$AI293,RATES!$B:$B,"&lt;="&amp;MonthStart,RATES!$C:$C,"&gt;="&amp;MonthEnd))))</f>
        <v/>
      </c>
      <c r="AK293" s="2">
        <f>IF(OR(NOT(ISNUMBER($AJ293)),N($AA293)=0),"",IF(ABS(N($Z293)/100-$AJ293)&gt;0.0000001,"DIFFERS",""))</f>
        <v/>
      </c>
    </row>
    <row r="294">
      <c r="AD294" s="2">
        <f>IF($L294="","",IF(ISNUMBER(SEARCH("OFF ROAD",$H294)),"OFF",IF(ISNUMBER(SEARCH("ON ROAD",$H294)),"ON","")))</f>
        <v/>
      </c>
      <c r="AE294" s="2">
        <f>IF($AD294="ON",""&amp;$L294,"")</f>
        <v/>
      </c>
      <c r="AF294" s="2">
        <f>IF($L294="","",IF($J294&lt;&gt;"","Y",""))</f>
        <v/>
      </c>
      <c r="AG294" s="2">
        <f>IF($L294="","",IFERROR(TRIM(MID($H294,4,SEARCH(" CO ",$H294)-4)),""&amp;$S294))</f>
        <v/>
      </c>
      <c r="AH294" s="2">
        <f>IF($AG294="","",IF($AG294="FULTON",IF(ISNUMBER(SEARCH("COLLEGE PARK",$H294)),"FULTON (COLLEGE PARK)",IF(ISNUMBER(SEARCH("HAPEVILLE",$H294)),"FULTON (HAPEVILLE)",IF(ISNUMBER(SEARCH("EAST POINT",$H294)),"FULTON (EAST POINT)",IF(ISNUMBER(SEARCH("ATLANTA",$H294)),"FULTON (ATL LIMITS)","FULTON")))),IF($AG294="DEKALB",IF(ISNUMBER(SEARCH("ATLANTA",$H294)),"DEKALB (ATL LIMITS)","DEKALB"),IF(AND($AG294="CLAYTON",ISNUMBER(SEARCH("COLLEGE PARK",$H294))),"CLAYTON (COLLEGE PARK)",$AG294))))</f>
        <v/>
      </c>
      <c r="AI294" s="2">
        <f>IF(OR($AH294="",$AD294=""),"",IFERROR(VLOOKUP($AH294,CODES!$A:$B,2,FALSE),"NO CODE"))</f>
        <v/>
      </c>
      <c r="AJ294" s="19">
        <f>IF(OR($AI294="",$AI294="NO CODE"),"",IF(COUNTIFS(RATES!$A:$A,$AI294,RATES!$B:$B,"&lt;="&amp;MonthStart,RATES!$C:$C,"&gt;="&amp;MonthEnd)&lt;&gt;1,"NO RATE",IF($AD294="OFF",SUMIFS(RATES!$F:$F,RATES!$A:$A,$AI294,RATES!$B:$B,"&lt;="&amp;MonthStart,RATES!$C:$C,"&gt;="&amp;MonthEnd),SUMIFS(RATES!$E:$E,RATES!$A:$A,$AI294,RATES!$B:$B,"&lt;="&amp;MonthStart,RATES!$C:$C,"&gt;="&amp;MonthEnd))))</f>
        <v/>
      </c>
      <c r="AK294" s="2">
        <f>IF(OR(NOT(ISNUMBER($AJ294)),N($AA294)=0),"",IF(ABS(N($Z294)/100-$AJ294)&gt;0.0000001,"DIFFERS",""))</f>
        <v/>
      </c>
    </row>
    <row r="295">
      <c r="AD295" s="2">
        <f>IF($L295="","",IF(ISNUMBER(SEARCH("OFF ROAD",$H295)),"OFF",IF(ISNUMBER(SEARCH("ON ROAD",$H295)),"ON","")))</f>
        <v/>
      </c>
      <c r="AE295" s="2">
        <f>IF($AD295="ON",""&amp;$L295,"")</f>
        <v/>
      </c>
      <c r="AF295" s="2">
        <f>IF($L295="","",IF($J295&lt;&gt;"","Y",""))</f>
        <v/>
      </c>
      <c r="AG295" s="2">
        <f>IF($L295="","",IFERROR(TRIM(MID($H295,4,SEARCH(" CO ",$H295)-4)),""&amp;$S295))</f>
        <v/>
      </c>
      <c r="AH295" s="2">
        <f>IF($AG295="","",IF($AG295="FULTON",IF(ISNUMBER(SEARCH("COLLEGE PARK",$H295)),"FULTON (COLLEGE PARK)",IF(ISNUMBER(SEARCH("HAPEVILLE",$H295)),"FULTON (HAPEVILLE)",IF(ISNUMBER(SEARCH("EAST POINT",$H295)),"FULTON (EAST POINT)",IF(ISNUMBER(SEARCH("ATLANTA",$H295)),"FULTON (ATL LIMITS)","FULTON")))),IF($AG295="DEKALB",IF(ISNUMBER(SEARCH("ATLANTA",$H295)),"DEKALB (ATL LIMITS)","DEKALB"),IF(AND($AG295="CLAYTON",ISNUMBER(SEARCH("COLLEGE PARK",$H295))),"CLAYTON (COLLEGE PARK)",$AG295))))</f>
        <v/>
      </c>
      <c r="AI295" s="2">
        <f>IF(OR($AH295="",$AD295=""),"",IFERROR(VLOOKUP($AH295,CODES!$A:$B,2,FALSE),"NO CODE"))</f>
        <v/>
      </c>
      <c r="AJ295" s="19">
        <f>IF(OR($AI295="",$AI295="NO CODE"),"",IF(COUNTIFS(RATES!$A:$A,$AI295,RATES!$B:$B,"&lt;="&amp;MonthStart,RATES!$C:$C,"&gt;="&amp;MonthEnd)&lt;&gt;1,"NO RATE",IF($AD295="OFF",SUMIFS(RATES!$F:$F,RATES!$A:$A,$AI295,RATES!$B:$B,"&lt;="&amp;MonthStart,RATES!$C:$C,"&gt;="&amp;MonthEnd),SUMIFS(RATES!$E:$E,RATES!$A:$A,$AI295,RATES!$B:$B,"&lt;="&amp;MonthStart,RATES!$C:$C,"&gt;="&amp;MonthEnd))))</f>
        <v/>
      </c>
      <c r="AK295" s="2">
        <f>IF(OR(NOT(ISNUMBER($AJ295)),N($AA295)=0),"",IF(ABS(N($Z295)/100-$AJ295)&gt;0.0000001,"DIFFERS",""))</f>
        <v/>
      </c>
    </row>
    <row r="296">
      <c r="AD296" s="2">
        <f>IF($L296="","",IF(ISNUMBER(SEARCH("OFF ROAD",$H296)),"OFF",IF(ISNUMBER(SEARCH("ON ROAD",$H296)),"ON","")))</f>
        <v/>
      </c>
      <c r="AE296" s="2">
        <f>IF($AD296="ON",""&amp;$L296,"")</f>
        <v/>
      </c>
      <c r="AF296" s="2">
        <f>IF($L296="","",IF($J296&lt;&gt;"","Y",""))</f>
        <v/>
      </c>
      <c r="AG296" s="2">
        <f>IF($L296="","",IFERROR(TRIM(MID($H296,4,SEARCH(" CO ",$H296)-4)),""&amp;$S296))</f>
        <v/>
      </c>
      <c r="AH296" s="2">
        <f>IF($AG296="","",IF($AG296="FULTON",IF(ISNUMBER(SEARCH("COLLEGE PARK",$H296)),"FULTON (COLLEGE PARK)",IF(ISNUMBER(SEARCH("HAPEVILLE",$H296)),"FULTON (HAPEVILLE)",IF(ISNUMBER(SEARCH("EAST POINT",$H296)),"FULTON (EAST POINT)",IF(ISNUMBER(SEARCH("ATLANTA",$H296)),"FULTON (ATL LIMITS)","FULTON")))),IF($AG296="DEKALB",IF(ISNUMBER(SEARCH("ATLANTA",$H296)),"DEKALB (ATL LIMITS)","DEKALB"),IF(AND($AG296="CLAYTON",ISNUMBER(SEARCH("COLLEGE PARK",$H296))),"CLAYTON (COLLEGE PARK)",$AG296))))</f>
        <v/>
      </c>
      <c r="AI296" s="2">
        <f>IF(OR($AH296="",$AD296=""),"",IFERROR(VLOOKUP($AH296,CODES!$A:$B,2,FALSE),"NO CODE"))</f>
        <v/>
      </c>
      <c r="AJ296" s="19">
        <f>IF(OR($AI296="",$AI296="NO CODE"),"",IF(COUNTIFS(RATES!$A:$A,$AI296,RATES!$B:$B,"&lt;="&amp;MonthStart,RATES!$C:$C,"&gt;="&amp;MonthEnd)&lt;&gt;1,"NO RATE",IF($AD296="OFF",SUMIFS(RATES!$F:$F,RATES!$A:$A,$AI296,RATES!$B:$B,"&lt;="&amp;MonthStart,RATES!$C:$C,"&gt;="&amp;MonthEnd),SUMIFS(RATES!$E:$E,RATES!$A:$A,$AI296,RATES!$B:$B,"&lt;="&amp;MonthStart,RATES!$C:$C,"&gt;="&amp;MonthEnd))))</f>
        <v/>
      </c>
      <c r="AK296" s="2">
        <f>IF(OR(NOT(ISNUMBER($AJ296)),N($AA296)=0),"",IF(ABS(N($Z296)/100-$AJ296)&gt;0.0000001,"DIFFERS",""))</f>
        <v/>
      </c>
    </row>
    <row r="297">
      <c r="AD297" s="2">
        <f>IF($L297="","",IF(ISNUMBER(SEARCH("OFF ROAD",$H297)),"OFF",IF(ISNUMBER(SEARCH("ON ROAD",$H297)),"ON","")))</f>
        <v/>
      </c>
      <c r="AE297" s="2">
        <f>IF($AD297="ON",""&amp;$L297,"")</f>
        <v/>
      </c>
      <c r="AF297" s="2">
        <f>IF($L297="","",IF($J297&lt;&gt;"","Y",""))</f>
        <v/>
      </c>
      <c r="AG297" s="2">
        <f>IF($L297="","",IFERROR(TRIM(MID($H297,4,SEARCH(" CO ",$H297)-4)),""&amp;$S297))</f>
        <v/>
      </c>
      <c r="AH297" s="2">
        <f>IF($AG297="","",IF($AG297="FULTON",IF(ISNUMBER(SEARCH("COLLEGE PARK",$H297)),"FULTON (COLLEGE PARK)",IF(ISNUMBER(SEARCH("HAPEVILLE",$H297)),"FULTON (HAPEVILLE)",IF(ISNUMBER(SEARCH("EAST POINT",$H297)),"FULTON (EAST POINT)",IF(ISNUMBER(SEARCH("ATLANTA",$H297)),"FULTON (ATL LIMITS)","FULTON")))),IF($AG297="DEKALB",IF(ISNUMBER(SEARCH("ATLANTA",$H297)),"DEKALB (ATL LIMITS)","DEKALB"),IF(AND($AG297="CLAYTON",ISNUMBER(SEARCH("COLLEGE PARK",$H297))),"CLAYTON (COLLEGE PARK)",$AG297))))</f>
        <v/>
      </c>
      <c r="AI297" s="2">
        <f>IF(OR($AH297="",$AD297=""),"",IFERROR(VLOOKUP($AH297,CODES!$A:$B,2,FALSE),"NO CODE"))</f>
        <v/>
      </c>
      <c r="AJ297" s="19">
        <f>IF(OR($AI297="",$AI297="NO CODE"),"",IF(COUNTIFS(RATES!$A:$A,$AI297,RATES!$B:$B,"&lt;="&amp;MonthStart,RATES!$C:$C,"&gt;="&amp;MonthEnd)&lt;&gt;1,"NO RATE",IF($AD297="OFF",SUMIFS(RATES!$F:$F,RATES!$A:$A,$AI297,RATES!$B:$B,"&lt;="&amp;MonthStart,RATES!$C:$C,"&gt;="&amp;MonthEnd),SUMIFS(RATES!$E:$E,RATES!$A:$A,$AI297,RATES!$B:$B,"&lt;="&amp;MonthStart,RATES!$C:$C,"&gt;="&amp;MonthEnd))))</f>
        <v/>
      </c>
      <c r="AK297" s="2">
        <f>IF(OR(NOT(ISNUMBER($AJ297)),N($AA297)=0),"",IF(ABS(N($Z297)/100-$AJ297)&gt;0.0000001,"DIFFERS",""))</f>
        <v/>
      </c>
    </row>
    <row r="298">
      <c r="AD298" s="2">
        <f>IF($L298="","",IF(ISNUMBER(SEARCH("OFF ROAD",$H298)),"OFF",IF(ISNUMBER(SEARCH("ON ROAD",$H298)),"ON","")))</f>
        <v/>
      </c>
      <c r="AE298" s="2">
        <f>IF($AD298="ON",""&amp;$L298,"")</f>
        <v/>
      </c>
      <c r="AF298" s="2">
        <f>IF($L298="","",IF($J298&lt;&gt;"","Y",""))</f>
        <v/>
      </c>
      <c r="AG298" s="2">
        <f>IF($L298="","",IFERROR(TRIM(MID($H298,4,SEARCH(" CO ",$H298)-4)),""&amp;$S298))</f>
        <v/>
      </c>
      <c r="AH298" s="2">
        <f>IF($AG298="","",IF($AG298="FULTON",IF(ISNUMBER(SEARCH("COLLEGE PARK",$H298)),"FULTON (COLLEGE PARK)",IF(ISNUMBER(SEARCH("HAPEVILLE",$H298)),"FULTON (HAPEVILLE)",IF(ISNUMBER(SEARCH("EAST POINT",$H298)),"FULTON (EAST POINT)",IF(ISNUMBER(SEARCH("ATLANTA",$H298)),"FULTON (ATL LIMITS)","FULTON")))),IF($AG298="DEKALB",IF(ISNUMBER(SEARCH("ATLANTA",$H298)),"DEKALB (ATL LIMITS)","DEKALB"),IF(AND($AG298="CLAYTON",ISNUMBER(SEARCH("COLLEGE PARK",$H298))),"CLAYTON (COLLEGE PARK)",$AG298))))</f>
        <v/>
      </c>
      <c r="AI298" s="2">
        <f>IF(OR($AH298="",$AD298=""),"",IFERROR(VLOOKUP($AH298,CODES!$A:$B,2,FALSE),"NO CODE"))</f>
        <v/>
      </c>
      <c r="AJ298" s="19">
        <f>IF(OR($AI298="",$AI298="NO CODE"),"",IF(COUNTIFS(RATES!$A:$A,$AI298,RATES!$B:$B,"&lt;="&amp;MonthStart,RATES!$C:$C,"&gt;="&amp;MonthEnd)&lt;&gt;1,"NO RATE",IF($AD298="OFF",SUMIFS(RATES!$F:$F,RATES!$A:$A,$AI298,RATES!$B:$B,"&lt;="&amp;MonthStart,RATES!$C:$C,"&gt;="&amp;MonthEnd),SUMIFS(RATES!$E:$E,RATES!$A:$A,$AI298,RATES!$B:$B,"&lt;="&amp;MonthStart,RATES!$C:$C,"&gt;="&amp;MonthEnd))))</f>
        <v/>
      </c>
      <c r="AK298" s="2">
        <f>IF(OR(NOT(ISNUMBER($AJ298)),N($AA298)=0),"",IF(ABS(N($Z298)/100-$AJ298)&gt;0.0000001,"DIFFERS",""))</f>
        <v/>
      </c>
    </row>
    <row r="299">
      <c r="AD299" s="2">
        <f>IF($L299="","",IF(ISNUMBER(SEARCH("OFF ROAD",$H299)),"OFF",IF(ISNUMBER(SEARCH("ON ROAD",$H299)),"ON","")))</f>
        <v/>
      </c>
      <c r="AE299" s="2">
        <f>IF($AD299="ON",""&amp;$L299,"")</f>
        <v/>
      </c>
      <c r="AF299" s="2">
        <f>IF($L299="","",IF($J299&lt;&gt;"","Y",""))</f>
        <v/>
      </c>
      <c r="AG299" s="2">
        <f>IF($L299="","",IFERROR(TRIM(MID($H299,4,SEARCH(" CO ",$H299)-4)),""&amp;$S299))</f>
        <v/>
      </c>
      <c r="AH299" s="2">
        <f>IF($AG299="","",IF($AG299="FULTON",IF(ISNUMBER(SEARCH("COLLEGE PARK",$H299)),"FULTON (COLLEGE PARK)",IF(ISNUMBER(SEARCH("HAPEVILLE",$H299)),"FULTON (HAPEVILLE)",IF(ISNUMBER(SEARCH("EAST POINT",$H299)),"FULTON (EAST POINT)",IF(ISNUMBER(SEARCH("ATLANTA",$H299)),"FULTON (ATL LIMITS)","FULTON")))),IF($AG299="DEKALB",IF(ISNUMBER(SEARCH("ATLANTA",$H299)),"DEKALB (ATL LIMITS)","DEKALB"),IF(AND($AG299="CLAYTON",ISNUMBER(SEARCH("COLLEGE PARK",$H299))),"CLAYTON (COLLEGE PARK)",$AG299))))</f>
        <v/>
      </c>
      <c r="AI299" s="2">
        <f>IF(OR($AH299="",$AD299=""),"",IFERROR(VLOOKUP($AH299,CODES!$A:$B,2,FALSE),"NO CODE"))</f>
        <v/>
      </c>
      <c r="AJ299" s="19">
        <f>IF(OR($AI299="",$AI299="NO CODE"),"",IF(COUNTIFS(RATES!$A:$A,$AI299,RATES!$B:$B,"&lt;="&amp;MonthStart,RATES!$C:$C,"&gt;="&amp;MonthEnd)&lt;&gt;1,"NO RATE",IF($AD299="OFF",SUMIFS(RATES!$F:$F,RATES!$A:$A,$AI299,RATES!$B:$B,"&lt;="&amp;MonthStart,RATES!$C:$C,"&gt;="&amp;MonthEnd),SUMIFS(RATES!$E:$E,RATES!$A:$A,$AI299,RATES!$B:$B,"&lt;="&amp;MonthStart,RATES!$C:$C,"&gt;="&amp;MonthEnd))))</f>
        <v/>
      </c>
      <c r="AK299" s="2">
        <f>IF(OR(NOT(ISNUMBER($AJ299)),N($AA299)=0),"",IF(ABS(N($Z299)/100-$AJ299)&gt;0.0000001,"DIFFERS",""))</f>
        <v/>
      </c>
    </row>
    <row r="300">
      <c r="AD300" s="2">
        <f>IF($L300="","",IF(ISNUMBER(SEARCH("OFF ROAD",$H300)),"OFF",IF(ISNUMBER(SEARCH("ON ROAD",$H300)),"ON","")))</f>
        <v/>
      </c>
      <c r="AE300" s="2">
        <f>IF($AD300="ON",""&amp;$L300,"")</f>
        <v/>
      </c>
      <c r="AF300" s="2">
        <f>IF($L300="","",IF($J300&lt;&gt;"","Y",""))</f>
        <v/>
      </c>
      <c r="AG300" s="2">
        <f>IF($L300="","",IFERROR(TRIM(MID($H300,4,SEARCH(" CO ",$H300)-4)),""&amp;$S300))</f>
        <v/>
      </c>
      <c r="AH300" s="2">
        <f>IF($AG300="","",IF($AG300="FULTON",IF(ISNUMBER(SEARCH("COLLEGE PARK",$H300)),"FULTON (COLLEGE PARK)",IF(ISNUMBER(SEARCH("HAPEVILLE",$H300)),"FULTON (HAPEVILLE)",IF(ISNUMBER(SEARCH("EAST POINT",$H300)),"FULTON (EAST POINT)",IF(ISNUMBER(SEARCH("ATLANTA",$H300)),"FULTON (ATL LIMITS)","FULTON")))),IF($AG300="DEKALB",IF(ISNUMBER(SEARCH("ATLANTA",$H300)),"DEKALB (ATL LIMITS)","DEKALB"),IF(AND($AG300="CLAYTON",ISNUMBER(SEARCH("COLLEGE PARK",$H300))),"CLAYTON (COLLEGE PARK)",$AG300))))</f>
        <v/>
      </c>
      <c r="AI300" s="2">
        <f>IF(OR($AH300="",$AD300=""),"",IFERROR(VLOOKUP($AH300,CODES!$A:$B,2,FALSE),"NO CODE"))</f>
        <v/>
      </c>
      <c r="AJ300" s="19">
        <f>IF(OR($AI300="",$AI300="NO CODE"),"",IF(COUNTIFS(RATES!$A:$A,$AI300,RATES!$B:$B,"&lt;="&amp;MonthStart,RATES!$C:$C,"&gt;="&amp;MonthEnd)&lt;&gt;1,"NO RATE",IF($AD300="OFF",SUMIFS(RATES!$F:$F,RATES!$A:$A,$AI300,RATES!$B:$B,"&lt;="&amp;MonthStart,RATES!$C:$C,"&gt;="&amp;MonthEnd),SUMIFS(RATES!$E:$E,RATES!$A:$A,$AI300,RATES!$B:$B,"&lt;="&amp;MonthStart,RATES!$C:$C,"&gt;="&amp;MonthEnd))))</f>
        <v/>
      </c>
      <c r="AK300" s="2">
        <f>IF(OR(NOT(ISNUMBER($AJ300)),N($AA300)=0),"",IF(ABS(N($Z300)/100-$AJ300)&gt;0.0000001,"DIFFERS",""))</f>
        <v/>
      </c>
    </row>
    <row r="301">
      <c r="AD301" s="2">
        <f>IF($L301="","",IF(ISNUMBER(SEARCH("OFF ROAD",$H301)),"OFF",IF(ISNUMBER(SEARCH("ON ROAD",$H301)),"ON","")))</f>
        <v/>
      </c>
      <c r="AE301" s="2">
        <f>IF($AD301="ON",""&amp;$L301,"")</f>
        <v/>
      </c>
      <c r="AF301" s="2">
        <f>IF($L301="","",IF($J301&lt;&gt;"","Y",""))</f>
        <v/>
      </c>
      <c r="AG301" s="2">
        <f>IF($L301="","",IFERROR(TRIM(MID($H301,4,SEARCH(" CO ",$H301)-4)),""&amp;$S301))</f>
        <v/>
      </c>
      <c r="AH301" s="2">
        <f>IF($AG301="","",IF($AG301="FULTON",IF(ISNUMBER(SEARCH("COLLEGE PARK",$H301)),"FULTON (COLLEGE PARK)",IF(ISNUMBER(SEARCH("HAPEVILLE",$H301)),"FULTON (HAPEVILLE)",IF(ISNUMBER(SEARCH("EAST POINT",$H301)),"FULTON (EAST POINT)",IF(ISNUMBER(SEARCH("ATLANTA",$H301)),"FULTON (ATL LIMITS)","FULTON")))),IF($AG301="DEKALB",IF(ISNUMBER(SEARCH("ATLANTA",$H301)),"DEKALB (ATL LIMITS)","DEKALB"),IF(AND($AG301="CLAYTON",ISNUMBER(SEARCH("COLLEGE PARK",$H301))),"CLAYTON (COLLEGE PARK)",$AG301))))</f>
        <v/>
      </c>
      <c r="AI301" s="2">
        <f>IF(OR($AH301="",$AD301=""),"",IFERROR(VLOOKUP($AH301,CODES!$A:$B,2,FALSE),"NO CODE"))</f>
        <v/>
      </c>
      <c r="AJ301" s="19">
        <f>IF(OR($AI301="",$AI301="NO CODE"),"",IF(COUNTIFS(RATES!$A:$A,$AI301,RATES!$B:$B,"&lt;="&amp;MonthStart,RATES!$C:$C,"&gt;="&amp;MonthEnd)&lt;&gt;1,"NO RATE",IF($AD301="OFF",SUMIFS(RATES!$F:$F,RATES!$A:$A,$AI301,RATES!$B:$B,"&lt;="&amp;MonthStart,RATES!$C:$C,"&gt;="&amp;MonthEnd),SUMIFS(RATES!$E:$E,RATES!$A:$A,$AI301,RATES!$B:$B,"&lt;="&amp;MonthStart,RATES!$C:$C,"&gt;="&amp;MonthEnd))))</f>
        <v/>
      </c>
      <c r="AK301" s="2">
        <f>IF(OR(NOT(ISNUMBER($AJ301)),N($AA301)=0),"",IF(ABS(N($Z301)/100-$AJ301)&gt;0.0000001,"DIFFERS",""))</f>
        <v/>
      </c>
    </row>
    <row r="302">
      <c r="AD302" s="2">
        <f>IF($L302="","",IF(ISNUMBER(SEARCH("OFF ROAD",$H302)),"OFF",IF(ISNUMBER(SEARCH("ON ROAD",$H302)),"ON","")))</f>
        <v/>
      </c>
      <c r="AE302" s="2">
        <f>IF($AD302="ON",""&amp;$L302,"")</f>
        <v/>
      </c>
      <c r="AF302" s="2">
        <f>IF($L302="","",IF($J302&lt;&gt;"","Y",""))</f>
        <v/>
      </c>
      <c r="AG302" s="2">
        <f>IF($L302="","",IFERROR(TRIM(MID($H302,4,SEARCH(" CO ",$H302)-4)),""&amp;$S302))</f>
        <v/>
      </c>
      <c r="AH302" s="2">
        <f>IF($AG302="","",IF($AG302="FULTON",IF(ISNUMBER(SEARCH("COLLEGE PARK",$H302)),"FULTON (COLLEGE PARK)",IF(ISNUMBER(SEARCH("HAPEVILLE",$H302)),"FULTON (HAPEVILLE)",IF(ISNUMBER(SEARCH("EAST POINT",$H302)),"FULTON (EAST POINT)",IF(ISNUMBER(SEARCH("ATLANTA",$H302)),"FULTON (ATL LIMITS)","FULTON")))),IF($AG302="DEKALB",IF(ISNUMBER(SEARCH("ATLANTA",$H302)),"DEKALB (ATL LIMITS)","DEKALB"),IF(AND($AG302="CLAYTON",ISNUMBER(SEARCH("COLLEGE PARK",$H302))),"CLAYTON (COLLEGE PARK)",$AG302))))</f>
        <v/>
      </c>
      <c r="AI302" s="2">
        <f>IF(OR($AH302="",$AD302=""),"",IFERROR(VLOOKUP($AH302,CODES!$A:$B,2,FALSE),"NO CODE"))</f>
        <v/>
      </c>
      <c r="AJ302" s="19">
        <f>IF(OR($AI302="",$AI302="NO CODE"),"",IF(COUNTIFS(RATES!$A:$A,$AI302,RATES!$B:$B,"&lt;="&amp;MonthStart,RATES!$C:$C,"&gt;="&amp;MonthEnd)&lt;&gt;1,"NO RATE",IF($AD302="OFF",SUMIFS(RATES!$F:$F,RATES!$A:$A,$AI302,RATES!$B:$B,"&lt;="&amp;MonthStart,RATES!$C:$C,"&gt;="&amp;MonthEnd),SUMIFS(RATES!$E:$E,RATES!$A:$A,$AI302,RATES!$B:$B,"&lt;="&amp;MonthStart,RATES!$C:$C,"&gt;="&amp;MonthEnd))))</f>
        <v/>
      </c>
      <c r="AK302" s="2">
        <f>IF(OR(NOT(ISNUMBER($AJ302)),N($AA302)=0),"",IF(ABS(N($Z302)/100-$AJ302)&gt;0.0000001,"DIFFERS",""))</f>
        <v/>
      </c>
    </row>
    <row r="303">
      <c r="AD303" s="2">
        <f>IF($L303="","",IF(ISNUMBER(SEARCH("OFF ROAD",$H303)),"OFF",IF(ISNUMBER(SEARCH("ON ROAD",$H303)),"ON","")))</f>
        <v/>
      </c>
      <c r="AE303" s="2">
        <f>IF($AD303="ON",""&amp;$L303,"")</f>
        <v/>
      </c>
      <c r="AF303" s="2">
        <f>IF($L303="","",IF($J303&lt;&gt;"","Y",""))</f>
        <v/>
      </c>
      <c r="AG303" s="2">
        <f>IF($L303="","",IFERROR(TRIM(MID($H303,4,SEARCH(" CO ",$H303)-4)),""&amp;$S303))</f>
        <v/>
      </c>
      <c r="AH303" s="2">
        <f>IF($AG303="","",IF($AG303="FULTON",IF(ISNUMBER(SEARCH("COLLEGE PARK",$H303)),"FULTON (COLLEGE PARK)",IF(ISNUMBER(SEARCH("HAPEVILLE",$H303)),"FULTON (HAPEVILLE)",IF(ISNUMBER(SEARCH("EAST POINT",$H303)),"FULTON (EAST POINT)",IF(ISNUMBER(SEARCH("ATLANTA",$H303)),"FULTON (ATL LIMITS)","FULTON")))),IF($AG303="DEKALB",IF(ISNUMBER(SEARCH("ATLANTA",$H303)),"DEKALB (ATL LIMITS)","DEKALB"),IF(AND($AG303="CLAYTON",ISNUMBER(SEARCH("COLLEGE PARK",$H303))),"CLAYTON (COLLEGE PARK)",$AG303))))</f>
        <v/>
      </c>
      <c r="AI303" s="2">
        <f>IF(OR($AH303="",$AD303=""),"",IFERROR(VLOOKUP($AH303,CODES!$A:$B,2,FALSE),"NO CODE"))</f>
        <v/>
      </c>
      <c r="AJ303" s="19">
        <f>IF(OR($AI303="",$AI303="NO CODE"),"",IF(COUNTIFS(RATES!$A:$A,$AI303,RATES!$B:$B,"&lt;="&amp;MonthStart,RATES!$C:$C,"&gt;="&amp;MonthEnd)&lt;&gt;1,"NO RATE",IF($AD303="OFF",SUMIFS(RATES!$F:$F,RATES!$A:$A,$AI303,RATES!$B:$B,"&lt;="&amp;MonthStart,RATES!$C:$C,"&gt;="&amp;MonthEnd),SUMIFS(RATES!$E:$E,RATES!$A:$A,$AI303,RATES!$B:$B,"&lt;="&amp;MonthStart,RATES!$C:$C,"&gt;="&amp;MonthEnd))))</f>
        <v/>
      </c>
      <c r="AK303" s="2">
        <f>IF(OR(NOT(ISNUMBER($AJ303)),N($AA303)=0),"",IF(ABS(N($Z303)/100-$AJ303)&gt;0.0000001,"DIFFERS",""))</f>
        <v/>
      </c>
    </row>
    <row r="304">
      <c r="AD304" s="2">
        <f>IF($L304="","",IF(ISNUMBER(SEARCH("OFF ROAD",$H304)),"OFF",IF(ISNUMBER(SEARCH("ON ROAD",$H304)),"ON","")))</f>
        <v/>
      </c>
      <c r="AE304" s="2">
        <f>IF($AD304="ON",""&amp;$L304,"")</f>
        <v/>
      </c>
      <c r="AF304" s="2">
        <f>IF($L304="","",IF($J304&lt;&gt;"","Y",""))</f>
        <v/>
      </c>
      <c r="AG304" s="2">
        <f>IF($L304="","",IFERROR(TRIM(MID($H304,4,SEARCH(" CO ",$H304)-4)),""&amp;$S304))</f>
        <v/>
      </c>
      <c r="AH304" s="2">
        <f>IF($AG304="","",IF($AG304="FULTON",IF(ISNUMBER(SEARCH("COLLEGE PARK",$H304)),"FULTON (COLLEGE PARK)",IF(ISNUMBER(SEARCH("HAPEVILLE",$H304)),"FULTON (HAPEVILLE)",IF(ISNUMBER(SEARCH("EAST POINT",$H304)),"FULTON (EAST POINT)",IF(ISNUMBER(SEARCH("ATLANTA",$H304)),"FULTON (ATL LIMITS)","FULTON")))),IF($AG304="DEKALB",IF(ISNUMBER(SEARCH("ATLANTA",$H304)),"DEKALB (ATL LIMITS)","DEKALB"),IF(AND($AG304="CLAYTON",ISNUMBER(SEARCH("COLLEGE PARK",$H304))),"CLAYTON (COLLEGE PARK)",$AG304))))</f>
        <v/>
      </c>
      <c r="AI304" s="2">
        <f>IF(OR($AH304="",$AD304=""),"",IFERROR(VLOOKUP($AH304,CODES!$A:$B,2,FALSE),"NO CODE"))</f>
        <v/>
      </c>
      <c r="AJ304" s="19">
        <f>IF(OR($AI304="",$AI304="NO CODE"),"",IF(COUNTIFS(RATES!$A:$A,$AI304,RATES!$B:$B,"&lt;="&amp;MonthStart,RATES!$C:$C,"&gt;="&amp;MonthEnd)&lt;&gt;1,"NO RATE",IF($AD304="OFF",SUMIFS(RATES!$F:$F,RATES!$A:$A,$AI304,RATES!$B:$B,"&lt;="&amp;MonthStart,RATES!$C:$C,"&gt;="&amp;MonthEnd),SUMIFS(RATES!$E:$E,RATES!$A:$A,$AI304,RATES!$B:$B,"&lt;="&amp;MonthStart,RATES!$C:$C,"&gt;="&amp;MonthEnd))))</f>
        <v/>
      </c>
      <c r="AK304" s="2">
        <f>IF(OR(NOT(ISNUMBER($AJ304)),N($AA304)=0),"",IF(ABS(N($Z304)/100-$AJ304)&gt;0.0000001,"DIFFERS",""))</f>
        <v/>
      </c>
    </row>
    <row r="305">
      <c r="AD305" s="2">
        <f>IF($L305="","",IF(ISNUMBER(SEARCH("OFF ROAD",$H305)),"OFF",IF(ISNUMBER(SEARCH("ON ROAD",$H305)),"ON","")))</f>
        <v/>
      </c>
      <c r="AE305" s="2">
        <f>IF($AD305="ON",""&amp;$L305,"")</f>
        <v/>
      </c>
      <c r="AF305" s="2">
        <f>IF($L305="","",IF($J305&lt;&gt;"","Y",""))</f>
        <v/>
      </c>
      <c r="AG305" s="2">
        <f>IF($L305="","",IFERROR(TRIM(MID($H305,4,SEARCH(" CO ",$H305)-4)),""&amp;$S305))</f>
        <v/>
      </c>
      <c r="AH305" s="2">
        <f>IF($AG305="","",IF($AG305="FULTON",IF(ISNUMBER(SEARCH("COLLEGE PARK",$H305)),"FULTON (COLLEGE PARK)",IF(ISNUMBER(SEARCH("HAPEVILLE",$H305)),"FULTON (HAPEVILLE)",IF(ISNUMBER(SEARCH("EAST POINT",$H305)),"FULTON (EAST POINT)",IF(ISNUMBER(SEARCH("ATLANTA",$H305)),"FULTON (ATL LIMITS)","FULTON")))),IF($AG305="DEKALB",IF(ISNUMBER(SEARCH("ATLANTA",$H305)),"DEKALB (ATL LIMITS)","DEKALB"),IF(AND($AG305="CLAYTON",ISNUMBER(SEARCH("COLLEGE PARK",$H305))),"CLAYTON (COLLEGE PARK)",$AG305))))</f>
        <v/>
      </c>
      <c r="AI305" s="2">
        <f>IF(OR($AH305="",$AD305=""),"",IFERROR(VLOOKUP($AH305,CODES!$A:$B,2,FALSE),"NO CODE"))</f>
        <v/>
      </c>
      <c r="AJ305" s="19">
        <f>IF(OR($AI305="",$AI305="NO CODE"),"",IF(COUNTIFS(RATES!$A:$A,$AI305,RATES!$B:$B,"&lt;="&amp;MonthStart,RATES!$C:$C,"&gt;="&amp;MonthEnd)&lt;&gt;1,"NO RATE",IF($AD305="OFF",SUMIFS(RATES!$F:$F,RATES!$A:$A,$AI305,RATES!$B:$B,"&lt;="&amp;MonthStart,RATES!$C:$C,"&gt;="&amp;MonthEnd),SUMIFS(RATES!$E:$E,RATES!$A:$A,$AI305,RATES!$B:$B,"&lt;="&amp;MonthStart,RATES!$C:$C,"&gt;="&amp;MonthEnd))))</f>
        <v/>
      </c>
      <c r="AK305" s="2">
        <f>IF(OR(NOT(ISNUMBER($AJ305)),N($AA305)=0),"",IF(ABS(N($Z305)/100-$AJ305)&gt;0.0000001,"DIFFERS",""))</f>
        <v/>
      </c>
    </row>
    <row r="306">
      <c r="AD306" s="2">
        <f>IF($L306="","",IF(ISNUMBER(SEARCH("OFF ROAD",$H306)),"OFF",IF(ISNUMBER(SEARCH("ON ROAD",$H306)),"ON","")))</f>
        <v/>
      </c>
      <c r="AE306" s="2">
        <f>IF($AD306="ON",""&amp;$L306,"")</f>
        <v/>
      </c>
      <c r="AF306" s="2">
        <f>IF($L306="","",IF($J306&lt;&gt;"","Y",""))</f>
        <v/>
      </c>
      <c r="AG306" s="2">
        <f>IF($L306="","",IFERROR(TRIM(MID($H306,4,SEARCH(" CO ",$H306)-4)),""&amp;$S306))</f>
        <v/>
      </c>
      <c r="AH306" s="2">
        <f>IF($AG306="","",IF($AG306="FULTON",IF(ISNUMBER(SEARCH("COLLEGE PARK",$H306)),"FULTON (COLLEGE PARK)",IF(ISNUMBER(SEARCH("HAPEVILLE",$H306)),"FULTON (HAPEVILLE)",IF(ISNUMBER(SEARCH("EAST POINT",$H306)),"FULTON (EAST POINT)",IF(ISNUMBER(SEARCH("ATLANTA",$H306)),"FULTON (ATL LIMITS)","FULTON")))),IF($AG306="DEKALB",IF(ISNUMBER(SEARCH("ATLANTA",$H306)),"DEKALB (ATL LIMITS)","DEKALB"),IF(AND($AG306="CLAYTON",ISNUMBER(SEARCH("COLLEGE PARK",$H306))),"CLAYTON (COLLEGE PARK)",$AG306))))</f>
        <v/>
      </c>
      <c r="AI306" s="2">
        <f>IF(OR($AH306="",$AD306=""),"",IFERROR(VLOOKUP($AH306,CODES!$A:$B,2,FALSE),"NO CODE"))</f>
        <v/>
      </c>
      <c r="AJ306" s="19">
        <f>IF(OR($AI306="",$AI306="NO CODE"),"",IF(COUNTIFS(RATES!$A:$A,$AI306,RATES!$B:$B,"&lt;="&amp;MonthStart,RATES!$C:$C,"&gt;="&amp;MonthEnd)&lt;&gt;1,"NO RATE",IF($AD306="OFF",SUMIFS(RATES!$F:$F,RATES!$A:$A,$AI306,RATES!$B:$B,"&lt;="&amp;MonthStart,RATES!$C:$C,"&gt;="&amp;MonthEnd),SUMIFS(RATES!$E:$E,RATES!$A:$A,$AI306,RATES!$B:$B,"&lt;="&amp;MonthStart,RATES!$C:$C,"&gt;="&amp;MonthEnd))))</f>
        <v/>
      </c>
      <c r="AK306" s="2">
        <f>IF(OR(NOT(ISNUMBER($AJ306)),N($AA306)=0),"",IF(ABS(N($Z306)/100-$AJ306)&gt;0.0000001,"DIFFERS",""))</f>
        <v/>
      </c>
    </row>
    <row r="307">
      <c r="AD307" s="2">
        <f>IF($L307="","",IF(ISNUMBER(SEARCH("OFF ROAD",$H307)),"OFF",IF(ISNUMBER(SEARCH("ON ROAD",$H307)),"ON","")))</f>
        <v/>
      </c>
      <c r="AE307" s="2">
        <f>IF($AD307="ON",""&amp;$L307,"")</f>
        <v/>
      </c>
      <c r="AF307" s="2">
        <f>IF($L307="","",IF($J307&lt;&gt;"","Y",""))</f>
        <v/>
      </c>
      <c r="AG307" s="2">
        <f>IF($L307="","",IFERROR(TRIM(MID($H307,4,SEARCH(" CO ",$H307)-4)),""&amp;$S307))</f>
        <v/>
      </c>
      <c r="AH307" s="2">
        <f>IF($AG307="","",IF($AG307="FULTON",IF(ISNUMBER(SEARCH("COLLEGE PARK",$H307)),"FULTON (COLLEGE PARK)",IF(ISNUMBER(SEARCH("HAPEVILLE",$H307)),"FULTON (HAPEVILLE)",IF(ISNUMBER(SEARCH("EAST POINT",$H307)),"FULTON (EAST POINT)",IF(ISNUMBER(SEARCH("ATLANTA",$H307)),"FULTON (ATL LIMITS)","FULTON")))),IF($AG307="DEKALB",IF(ISNUMBER(SEARCH("ATLANTA",$H307)),"DEKALB (ATL LIMITS)","DEKALB"),IF(AND($AG307="CLAYTON",ISNUMBER(SEARCH("COLLEGE PARK",$H307))),"CLAYTON (COLLEGE PARK)",$AG307))))</f>
        <v/>
      </c>
      <c r="AI307" s="2">
        <f>IF(OR($AH307="",$AD307=""),"",IFERROR(VLOOKUP($AH307,CODES!$A:$B,2,FALSE),"NO CODE"))</f>
        <v/>
      </c>
      <c r="AJ307" s="19">
        <f>IF(OR($AI307="",$AI307="NO CODE"),"",IF(COUNTIFS(RATES!$A:$A,$AI307,RATES!$B:$B,"&lt;="&amp;MonthStart,RATES!$C:$C,"&gt;="&amp;MonthEnd)&lt;&gt;1,"NO RATE",IF($AD307="OFF",SUMIFS(RATES!$F:$F,RATES!$A:$A,$AI307,RATES!$B:$B,"&lt;="&amp;MonthStart,RATES!$C:$C,"&gt;="&amp;MonthEnd),SUMIFS(RATES!$E:$E,RATES!$A:$A,$AI307,RATES!$B:$B,"&lt;="&amp;MonthStart,RATES!$C:$C,"&gt;="&amp;MonthEnd))))</f>
        <v/>
      </c>
      <c r="AK307" s="2">
        <f>IF(OR(NOT(ISNUMBER($AJ307)),N($AA307)=0),"",IF(ABS(N($Z307)/100-$AJ307)&gt;0.0000001,"DIFFERS",""))</f>
        <v/>
      </c>
    </row>
    <row r="308">
      <c r="AD308" s="2">
        <f>IF($L308="","",IF(ISNUMBER(SEARCH("OFF ROAD",$H308)),"OFF",IF(ISNUMBER(SEARCH("ON ROAD",$H308)),"ON","")))</f>
        <v/>
      </c>
      <c r="AE308" s="2">
        <f>IF($AD308="ON",""&amp;$L308,"")</f>
        <v/>
      </c>
      <c r="AF308" s="2">
        <f>IF($L308="","",IF($J308&lt;&gt;"","Y",""))</f>
        <v/>
      </c>
      <c r="AG308" s="2">
        <f>IF($L308="","",IFERROR(TRIM(MID($H308,4,SEARCH(" CO ",$H308)-4)),""&amp;$S308))</f>
        <v/>
      </c>
      <c r="AH308" s="2">
        <f>IF($AG308="","",IF($AG308="FULTON",IF(ISNUMBER(SEARCH("COLLEGE PARK",$H308)),"FULTON (COLLEGE PARK)",IF(ISNUMBER(SEARCH("HAPEVILLE",$H308)),"FULTON (HAPEVILLE)",IF(ISNUMBER(SEARCH("EAST POINT",$H308)),"FULTON (EAST POINT)",IF(ISNUMBER(SEARCH("ATLANTA",$H308)),"FULTON (ATL LIMITS)","FULTON")))),IF($AG308="DEKALB",IF(ISNUMBER(SEARCH("ATLANTA",$H308)),"DEKALB (ATL LIMITS)","DEKALB"),IF(AND($AG308="CLAYTON",ISNUMBER(SEARCH("COLLEGE PARK",$H308))),"CLAYTON (COLLEGE PARK)",$AG308))))</f>
        <v/>
      </c>
      <c r="AI308" s="2">
        <f>IF(OR($AH308="",$AD308=""),"",IFERROR(VLOOKUP($AH308,CODES!$A:$B,2,FALSE),"NO CODE"))</f>
        <v/>
      </c>
      <c r="AJ308" s="19">
        <f>IF(OR($AI308="",$AI308="NO CODE"),"",IF(COUNTIFS(RATES!$A:$A,$AI308,RATES!$B:$B,"&lt;="&amp;MonthStart,RATES!$C:$C,"&gt;="&amp;MonthEnd)&lt;&gt;1,"NO RATE",IF($AD308="OFF",SUMIFS(RATES!$F:$F,RATES!$A:$A,$AI308,RATES!$B:$B,"&lt;="&amp;MonthStart,RATES!$C:$C,"&gt;="&amp;MonthEnd),SUMIFS(RATES!$E:$E,RATES!$A:$A,$AI308,RATES!$B:$B,"&lt;="&amp;MonthStart,RATES!$C:$C,"&gt;="&amp;MonthEnd))))</f>
        <v/>
      </c>
      <c r="AK308" s="2">
        <f>IF(OR(NOT(ISNUMBER($AJ308)),N($AA308)=0),"",IF(ABS(N($Z308)/100-$AJ308)&gt;0.0000001,"DIFFERS",""))</f>
        <v/>
      </c>
    </row>
    <row r="309">
      <c r="AD309" s="2">
        <f>IF($L309="","",IF(ISNUMBER(SEARCH("OFF ROAD",$H309)),"OFF",IF(ISNUMBER(SEARCH("ON ROAD",$H309)),"ON","")))</f>
        <v/>
      </c>
      <c r="AE309" s="2">
        <f>IF($AD309="ON",""&amp;$L309,"")</f>
        <v/>
      </c>
      <c r="AF309" s="2">
        <f>IF($L309="","",IF($J309&lt;&gt;"","Y",""))</f>
        <v/>
      </c>
      <c r="AG309" s="2">
        <f>IF($L309="","",IFERROR(TRIM(MID($H309,4,SEARCH(" CO ",$H309)-4)),""&amp;$S309))</f>
        <v/>
      </c>
      <c r="AH309" s="2">
        <f>IF($AG309="","",IF($AG309="FULTON",IF(ISNUMBER(SEARCH("COLLEGE PARK",$H309)),"FULTON (COLLEGE PARK)",IF(ISNUMBER(SEARCH("HAPEVILLE",$H309)),"FULTON (HAPEVILLE)",IF(ISNUMBER(SEARCH("EAST POINT",$H309)),"FULTON (EAST POINT)",IF(ISNUMBER(SEARCH("ATLANTA",$H309)),"FULTON (ATL LIMITS)","FULTON")))),IF($AG309="DEKALB",IF(ISNUMBER(SEARCH("ATLANTA",$H309)),"DEKALB (ATL LIMITS)","DEKALB"),IF(AND($AG309="CLAYTON",ISNUMBER(SEARCH("COLLEGE PARK",$H309))),"CLAYTON (COLLEGE PARK)",$AG309))))</f>
        <v/>
      </c>
      <c r="AI309" s="2">
        <f>IF(OR($AH309="",$AD309=""),"",IFERROR(VLOOKUP($AH309,CODES!$A:$B,2,FALSE),"NO CODE"))</f>
        <v/>
      </c>
      <c r="AJ309" s="19">
        <f>IF(OR($AI309="",$AI309="NO CODE"),"",IF(COUNTIFS(RATES!$A:$A,$AI309,RATES!$B:$B,"&lt;="&amp;MonthStart,RATES!$C:$C,"&gt;="&amp;MonthEnd)&lt;&gt;1,"NO RATE",IF($AD309="OFF",SUMIFS(RATES!$F:$F,RATES!$A:$A,$AI309,RATES!$B:$B,"&lt;="&amp;MonthStart,RATES!$C:$C,"&gt;="&amp;MonthEnd),SUMIFS(RATES!$E:$E,RATES!$A:$A,$AI309,RATES!$B:$B,"&lt;="&amp;MonthStart,RATES!$C:$C,"&gt;="&amp;MonthEnd))))</f>
        <v/>
      </c>
      <c r="AK309" s="2">
        <f>IF(OR(NOT(ISNUMBER($AJ309)),N($AA309)=0),"",IF(ABS(N($Z309)/100-$AJ309)&gt;0.0000001,"DIFFERS",""))</f>
        <v/>
      </c>
    </row>
    <row r="310">
      <c r="AD310" s="2">
        <f>IF($L310="","",IF(ISNUMBER(SEARCH("OFF ROAD",$H310)),"OFF",IF(ISNUMBER(SEARCH("ON ROAD",$H310)),"ON","")))</f>
        <v/>
      </c>
      <c r="AE310" s="2">
        <f>IF($AD310="ON",""&amp;$L310,"")</f>
        <v/>
      </c>
      <c r="AF310" s="2">
        <f>IF($L310="","",IF($J310&lt;&gt;"","Y",""))</f>
        <v/>
      </c>
      <c r="AG310" s="2">
        <f>IF($L310="","",IFERROR(TRIM(MID($H310,4,SEARCH(" CO ",$H310)-4)),""&amp;$S310))</f>
        <v/>
      </c>
      <c r="AH310" s="2">
        <f>IF($AG310="","",IF($AG310="FULTON",IF(ISNUMBER(SEARCH("COLLEGE PARK",$H310)),"FULTON (COLLEGE PARK)",IF(ISNUMBER(SEARCH("HAPEVILLE",$H310)),"FULTON (HAPEVILLE)",IF(ISNUMBER(SEARCH("EAST POINT",$H310)),"FULTON (EAST POINT)",IF(ISNUMBER(SEARCH("ATLANTA",$H310)),"FULTON (ATL LIMITS)","FULTON")))),IF($AG310="DEKALB",IF(ISNUMBER(SEARCH("ATLANTA",$H310)),"DEKALB (ATL LIMITS)","DEKALB"),IF(AND($AG310="CLAYTON",ISNUMBER(SEARCH("COLLEGE PARK",$H310))),"CLAYTON (COLLEGE PARK)",$AG310))))</f>
        <v/>
      </c>
      <c r="AI310" s="2">
        <f>IF(OR($AH310="",$AD310=""),"",IFERROR(VLOOKUP($AH310,CODES!$A:$B,2,FALSE),"NO CODE"))</f>
        <v/>
      </c>
      <c r="AJ310" s="19">
        <f>IF(OR($AI310="",$AI310="NO CODE"),"",IF(COUNTIFS(RATES!$A:$A,$AI310,RATES!$B:$B,"&lt;="&amp;MonthStart,RATES!$C:$C,"&gt;="&amp;MonthEnd)&lt;&gt;1,"NO RATE",IF($AD310="OFF",SUMIFS(RATES!$F:$F,RATES!$A:$A,$AI310,RATES!$B:$B,"&lt;="&amp;MonthStart,RATES!$C:$C,"&gt;="&amp;MonthEnd),SUMIFS(RATES!$E:$E,RATES!$A:$A,$AI310,RATES!$B:$B,"&lt;="&amp;MonthStart,RATES!$C:$C,"&gt;="&amp;MonthEnd))))</f>
        <v/>
      </c>
      <c r="AK310" s="2">
        <f>IF(OR(NOT(ISNUMBER($AJ310)),N($AA310)=0),"",IF(ABS(N($Z310)/100-$AJ310)&gt;0.0000001,"DIFFERS",""))</f>
        <v/>
      </c>
    </row>
    <row r="311">
      <c r="AD311" s="2">
        <f>IF($L311="","",IF(ISNUMBER(SEARCH("OFF ROAD",$H311)),"OFF",IF(ISNUMBER(SEARCH("ON ROAD",$H311)),"ON","")))</f>
        <v/>
      </c>
      <c r="AE311" s="2">
        <f>IF($AD311="ON",""&amp;$L311,"")</f>
        <v/>
      </c>
      <c r="AF311" s="2">
        <f>IF($L311="","",IF($J311&lt;&gt;"","Y",""))</f>
        <v/>
      </c>
      <c r="AG311" s="2">
        <f>IF($L311="","",IFERROR(TRIM(MID($H311,4,SEARCH(" CO ",$H311)-4)),""&amp;$S311))</f>
        <v/>
      </c>
      <c r="AH311" s="2">
        <f>IF($AG311="","",IF($AG311="FULTON",IF(ISNUMBER(SEARCH("COLLEGE PARK",$H311)),"FULTON (COLLEGE PARK)",IF(ISNUMBER(SEARCH("HAPEVILLE",$H311)),"FULTON (HAPEVILLE)",IF(ISNUMBER(SEARCH("EAST POINT",$H311)),"FULTON (EAST POINT)",IF(ISNUMBER(SEARCH("ATLANTA",$H311)),"FULTON (ATL LIMITS)","FULTON")))),IF($AG311="DEKALB",IF(ISNUMBER(SEARCH("ATLANTA",$H311)),"DEKALB (ATL LIMITS)","DEKALB"),IF(AND($AG311="CLAYTON",ISNUMBER(SEARCH("COLLEGE PARK",$H311))),"CLAYTON (COLLEGE PARK)",$AG311))))</f>
        <v/>
      </c>
      <c r="AI311" s="2">
        <f>IF(OR($AH311="",$AD311=""),"",IFERROR(VLOOKUP($AH311,CODES!$A:$B,2,FALSE),"NO CODE"))</f>
        <v/>
      </c>
      <c r="AJ311" s="19">
        <f>IF(OR($AI311="",$AI311="NO CODE"),"",IF(COUNTIFS(RATES!$A:$A,$AI311,RATES!$B:$B,"&lt;="&amp;MonthStart,RATES!$C:$C,"&gt;="&amp;MonthEnd)&lt;&gt;1,"NO RATE",IF($AD311="OFF",SUMIFS(RATES!$F:$F,RATES!$A:$A,$AI311,RATES!$B:$B,"&lt;="&amp;MonthStart,RATES!$C:$C,"&gt;="&amp;MonthEnd),SUMIFS(RATES!$E:$E,RATES!$A:$A,$AI311,RATES!$B:$B,"&lt;="&amp;MonthStart,RATES!$C:$C,"&gt;="&amp;MonthEnd))))</f>
        <v/>
      </c>
      <c r="AK311" s="2">
        <f>IF(OR(NOT(ISNUMBER($AJ311)),N($AA311)=0),"",IF(ABS(N($Z311)/100-$AJ311)&gt;0.0000001,"DIFFERS",""))</f>
        <v/>
      </c>
    </row>
    <row r="312">
      <c r="AD312" s="2">
        <f>IF($L312="","",IF(ISNUMBER(SEARCH("OFF ROAD",$H312)),"OFF",IF(ISNUMBER(SEARCH("ON ROAD",$H312)),"ON","")))</f>
        <v/>
      </c>
      <c r="AE312" s="2">
        <f>IF($AD312="ON",""&amp;$L312,"")</f>
        <v/>
      </c>
      <c r="AF312" s="2">
        <f>IF($L312="","",IF($J312&lt;&gt;"","Y",""))</f>
        <v/>
      </c>
      <c r="AG312" s="2">
        <f>IF($L312="","",IFERROR(TRIM(MID($H312,4,SEARCH(" CO ",$H312)-4)),""&amp;$S312))</f>
        <v/>
      </c>
      <c r="AH312" s="2">
        <f>IF($AG312="","",IF($AG312="FULTON",IF(ISNUMBER(SEARCH("COLLEGE PARK",$H312)),"FULTON (COLLEGE PARK)",IF(ISNUMBER(SEARCH("HAPEVILLE",$H312)),"FULTON (HAPEVILLE)",IF(ISNUMBER(SEARCH("EAST POINT",$H312)),"FULTON (EAST POINT)",IF(ISNUMBER(SEARCH("ATLANTA",$H312)),"FULTON (ATL LIMITS)","FULTON")))),IF($AG312="DEKALB",IF(ISNUMBER(SEARCH("ATLANTA",$H312)),"DEKALB (ATL LIMITS)","DEKALB"),IF(AND($AG312="CLAYTON",ISNUMBER(SEARCH("COLLEGE PARK",$H312))),"CLAYTON (COLLEGE PARK)",$AG312))))</f>
        <v/>
      </c>
      <c r="AI312" s="2">
        <f>IF(OR($AH312="",$AD312=""),"",IFERROR(VLOOKUP($AH312,CODES!$A:$B,2,FALSE),"NO CODE"))</f>
        <v/>
      </c>
      <c r="AJ312" s="19">
        <f>IF(OR($AI312="",$AI312="NO CODE"),"",IF(COUNTIFS(RATES!$A:$A,$AI312,RATES!$B:$B,"&lt;="&amp;MonthStart,RATES!$C:$C,"&gt;="&amp;MonthEnd)&lt;&gt;1,"NO RATE",IF($AD312="OFF",SUMIFS(RATES!$F:$F,RATES!$A:$A,$AI312,RATES!$B:$B,"&lt;="&amp;MonthStart,RATES!$C:$C,"&gt;="&amp;MonthEnd),SUMIFS(RATES!$E:$E,RATES!$A:$A,$AI312,RATES!$B:$B,"&lt;="&amp;MonthStart,RATES!$C:$C,"&gt;="&amp;MonthEnd))))</f>
        <v/>
      </c>
      <c r="AK312" s="2">
        <f>IF(OR(NOT(ISNUMBER($AJ312)),N($AA312)=0),"",IF(ABS(N($Z312)/100-$AJ312)&gt;0.0000001,"DIFFERS",""))</f>
        <v/>
      </c>
    </row>
    <row r="313">
      <c r="AD313" s="2">
        <f>IF($L313="","",IF(ISNUMBER(SEARCH("OFF ROAD",$H313)),"OFF",IF(ISNUMBER(SEARCH("ON ROAD",$H313)),"ON","")))</f>
        <v/>
      </c>
      <c r="AE313" s="2">
        <f>IF($AD313="ON",""&amp;$L313,"")</f>
        <v/>
      </c>
      <c r="AF313" s="2">
        <f>IF($L313="","",IF($J313&lt;&gt;"","Y",""))</f>
        <v/>
      </c>
      <c r="AG313" s="2">
        <f>IF($L313="","",IFERROR(TRIM(MID($H313,4,SEARCH(" CO ",$H313)-4)),""&amp;$S313))</f>
        <v/>
      </c>
      <c r="AH313" s="2">
        <f>IF($AG313="","",IF($AG313="FULTON",IF(ISNUMBER(SEARCH("COLLEGE PARK",$H313)),"FULTON (COLLEGE PARK)",IF(ISNUMBER(SEARCH("HAPEVILLE",$H313)),"FULTON (HAPEVILLE)",IF(ISNUMBER(SEARCH("EAST POINT",$H313)),"FULTON (EAST POINT)",IF(ISNUMBER(SEARCH("ATLANTA",$H313)),"FULTON (ATL LIMITS)","FULTON")))),IF($AG313="DEKALB",IF(ISNUMBER(SEARCH("ATLANTA",$H313)),"DEKALB (ATL LIMITS)","DEKALB"),IF(AND($AG313="CLAYTON",ISNUMBER(SEARCH("COLLEGE PARK",$H313))),"CLAYTON (COLLEGE PARK)",$AG313))))</f>
        <v/>
      </c>
      <c r="AI313" s="2">
        <f>IF(OR($AH313="",$AD313=""),"",IFERROR(VLOOKUP($AH313,CODES!$A:$B,2,FALSE),"NO CODE"))</f>
        <v/>
      </c>
      <c r="AJ313" s="19">
        <f>IF(OR($AI313="",$AI313="NO CODE"),"",IF(COUNTIFS(RATES!$A:$A,$AI313,RATES!$B:$B,"&lt;="&amp;MonthStart,RATES!$C:$C,"&gt;="&amp;MonthEnd)&lt;&gt;1,"NO RATE",IF($AD313="OFF",SUMIFS(RATES!$F:$F,RATES!$A:$A,$AI313,RATES!$B:$B,"&lt;="&amp;MonthStart,RATES!$C:$C,"&gt;="&amp;MonthEnd),SUMIFS(RATES!$E:$E,RATES!$A:$A,$AI313,RATES!$B:$B,"&lt;="&amp;MonthStart,RATES!$C:$C,"&gt;="&amp;MonthEnd))))</f>
        <v/>
      </c>
      <c r="AK313" s="2">
        <f>IF(OR(NOT(ISNUMBER($AJ313)),N($AA313)=0),"",IF(ABS(N($Z313)/100-$AJ313)&gt;0.0000001,"DIFFERS",""))</f>
        <v/>
      </c>
    </row>
    <row r="314">
      <c r="AD314" s="2">
        <f>IF($L314="","",IF(ISNUMBER(SEARCH("OFF ROAD",$H314)),"OFF",IF(ISNUMBER(SEARCH("ON ROAD",$H314)),"ON","")))</f>
        <v/>
      </c>
      <c r="AE314" s="2">
        <f>IF($AD314="ON",""&amp;$L314,"")</f>
        <v/>
      </c>
      <c r="AF314" s="2">
        <f>IF($L314="","",IF($J314&lt;&gt;"","Y",""))</f>
        <v/>
      </c>
      <c r="AG314" s="2">
        <f>IF($L314="","",IFERROR(TRIM(MID($H314,4,SEARCH(" CO ",$H314)-4)),""&amp;$S314))</f>
        <v/>
      </c>
      <c r="AH314" s="2">
        <f>IF($AG314="","",IF($AG314="FULTON",IF(ISNUMBER(SEARCH("COLLEGE PARK",$H314)),"FULTON (COLLEGE PARK)",IF(ISNUMBER(SEARCH("HAPEVILLE",$H314)),"FULTON (HAPEVILLE)",IF(ISNUMBER(SEARCH("EAST POINT",$H314)),"FULTON (EAST POINT)",IF(ISNUMBER(SEARCH("ATLANTA",$H314)),"FULTON (ATL LIMITS)","FULTON")))),IF($AG314="DEKALB",IF(ISNUMBER(SEARCH("ATLANTA",$H314)),"DEKALB (ATL LIMITS)","DEKALB"),IF(AND($AG314="CLAYTON",ISNUMBER(SEARCH("COLLEGE PARK",$H314))),"CLAYTON (COLLEGE PARK)",$AG314))))</f>
        <v/>
      </c>
      <c r="AI314" s="2">
        <f>IF(OR($AH314="",$AD314=""),"",IFERROR(VLOOKUP($AH314,CODES!$A:$B,2,FALSE),"NO CODE"))</f>
        <v/>
      </c>
      <c r="AJ314" s="19">
        <f>IF(OR($AI314="",$AI314="NO CODE"),"",IF(COUNTIFS(RATES!$A:$A,$AI314,RATES!$B:$B,"&lt;="&amp;MonthStart,RATES!$C:$C,"&gt;="&amp;MonthEnd)&lt;&gt;1,"NO RATE",IF($AD314="OFF",SUMIFS(RATES!$F:$F,RATES!$A:$A,$AI314,RATES!$B:$B,"&lt;="&amp;MonthStart,RATES!$C:$C,"&gt;="&amp;MonthEnd),SUMIFS(RATES!$E:$E,RATES!$A:$A,$AI314,RATES!$B:$B,"&lt;="&amp;MonthStart,RATES!$C:$C,"&gt;="&amp;MonthEnd))))</f>
        <v/>
      </c>
      <c r="AK314" s="2">
        <f>IF(OR(NOT(ISNUMBER($AJ314)),N($AA314)=0),"",IF(ABS(N($Z314)/100-$AJ314)&gt;0.0000001,"DIFFERS",""))</f>
        <v/>
      </c>
    </row>
    <row r="315">
      <c r="AD315" s="2">
        <f>IF($L315="","",IF(ISNUMBER(SEARCH("OFF ROAD",$H315)),"OFF",IF(ISNUMBER(SEARCH("ON ROAD",$H315)),"ON","")))</f>
        <v/>
      </c>
      <c r="AE315" s="2">
        <f>IF($AD315="ON",""&amp;$L315,"")</f>
        <v/>
      </c>
      <c r="AF315" s="2">
        <f>IF($L315="","",IF($J315&lt;&gt;"","Y",""))</f>
        <v/>
      </c>
      <c r="AG315" s="2">
        <f>IF($L315="","",IFERROR(TRIM(MID($H315,4,SEARCH(" CO ",$H315)-4)),""&amp;$S315))</f>
        <v/>
      </c>
      <c r="AH315" s="2">
        <f>IF($AG315="","",IF($AG315="FULTON",IF(ISNUMBER(SEARCH("COLLEGE PARK",$H315)),"FULTON (COLLEGE PARK)",IF(ISNUMBER(SEARCH("HAPEVILLE",$H315)),"FULTON (HAPEVILLE)",IF(ISNUMBER(SEARCH("EAST POINT",$H315)),"FULTON (EAST POINT)",IF(ISNUMBER(SEARCH("ATLANTA",$H315)),"FULTON (ATL LIMITS)","FULTON")))),IF($AG315="DEKALB",IF(ISNUMBER(SEARCH("ATLANTA",$H315)),"DEKALB (ATL LIMITS)","DEKALB"),IF(AND($AG315="CLAYTON",ISNUMBER(SEARCH("COLLEGE PARK",$H315))),"CLAYTON (COLLEGE PARK)",$AG315))))</f>
        <v/>
      </c>
      <c r="AI315" s="2">
        <f>IF(OR($AH315="",$AD315=""),"",IFERROR(VLOOKUP($AH315,CODES!$A:$B,2,FALSE),"NO CODE"))</f>
        <v/>
      </c>
      <c r="AJ315" s="19">
        <f>IF(OR($AI315="",$AI315="NO CODE"),"",IF(COUNTIFS(RATES!$A:$A,$AI315,RATES!$B:$B,"&lt;="&amp;MonthStart,RATES!$C:$C,"&gt;="&amp;MonthEnd)&lt;&gt;1,"NO RATE",IF($AD315="OFF",SUMIFS(RATES!$F:$F,RATES!$A:$A,$AI315,RATES!$B:$B,"&lt;="&amp;MonthStart,RATES!$C:$C,"&gt;="&amp;MonthEnd),SUMIFS(RATES!$E:$E,RATES!$A:$A,$AI315,RATES!$B:$B,"&lt;="&amp;MonthStart,RATES!$C:$C,"&gt;="&amp;MonthEnd))))</f>
        <v/>
      </c>
      <c r="AK315" s="2">
        <f>IF(OR(NOT(ISNUMBER($AJ315)),N($AA315)=0),"",IF(ABS(N($Z315)/100-$AJ315)&gt;0.0000001,"DIFFERS",""))</f>
        <v/>
      </c>
    </row>
    <row r="316">
      <c r="AD316" s="2">
        <f>IF($L316="","",IF(ISNUMBER(SEARCH("OFF ROAD",$H316)),"OFF",IF(ISNUMBER(SEARCH("ON ROAD",$H316)),"ON","")))</f>
        <v/>
      </c>
      <c r="AE316" s="2">
        <f>IF($AD316="ON",""&amp;$L316,"")</f>
        <v/>
      </c>
      <c r="AF316" s="2">
        <f>IF($L316="","",IF($J316&lt;&gt;"","Y",""))</f>
        <v/>
      </c>
      <c r="AG316" s="2">
        <f>IF($L316="","",IFERROR(TRIM(MID($H316,4,SEARCH(" CO ",$H316)-4)),""&amp;$S316))</f>
        <v/>
      </c>
      <c r="AH316" s="2">
        <f>IF($AG316="","",IF($AG316="FULTON",IF(ISNUMBER(SEARCH("COLLEGE PARK",$H316)),"FULTON (COLLEGE PARK)",IF(ISNUMBER(SEARCH("HAPEVILLE",$H316)),"FULTON (HAPEVILLE)",IF(ISNUMBER(SEARCH("EAST POINT",$H316)),"FULTON (EAST POINT)",IF(ISNUMBER(SEARCH("ATLANTA",$H316)),"FULTON (ATL LIMITS)","FULTON")))),IF($AG316="DEKALB",IF(ISNUMBER(SEARCH("ATLANTA",$H316)),"DEKALB (ATL LIMITS)","DEKALB"),IF(AND($AG316="CLAYTON",ISNUMBER(SEARCH("COLLEGE PARK",$H316))),"CLAYTON (COLLEGE PARK)",$AG316))))</f>
        <v/>
      </c>
      <c r="AI316" s="2">
        <f>IF(OR($AH316="",$AD316=""),"",IFERROR(VLOOKUP($AH316,CODES!$A:$B,2,FALSE),"NO CODE"))</f>
        <v/>
      </c>
      <c r="AJ316" s="19">
        <f>IF(OR($AI316="",$AI316="NO CODE"),"",IF(COUNTIFS(RATES!$A:$A,$AI316,RATES!$B:$B,"&lt;="&amp;MonthStart,RATES!$C:$C,"&gt;="&amp;MonthEnd)&lt;&gt;1,"NO RATE",IF($AD316="OFF",SUMIFS(RATES!$F:$F,RATES!$A:$A,$AI316,RATES!$B:$B,"&lt;="&amp;MonthStart,RATES!$C:$C,"&gt;="&amp;MonthEnd),SUMIFS(RATES!$E:$E,RATES!$A:$A,$AI316,RATES!$B:$B,"&lt;="&amp;MonthStart,RATES!$C:$C,"&gt;="&amp;MonthEnd))))</f>
        <v/>
      </c>
      <c r="AK316" s="2">
        <f>IF(OR(NOT(ISNUMBER($AJ316)),N($AA316)=0),"",IF(ABS(N($Z316)/100-$AJ316)&gt;0.0000001,"DIFFERS",""))</f>
        <v/>
      </c>
    </row>
    <row r="317">
      <c r="AD317" s="2">
        <f>IF($L317="","",IF(ISNUMBER(SEARCH("OFF ROAD",$H317)),"OFF",IF(ISNUMBER(SEARCH("ON ROAD",$H317)),"ON","")))</f>
        <v/>
      </c>
      <c r="AE317" s="2">
        <f>IF($AD317="ON",""&amp;$L317,"")</f>
        <v/>
      </c>
      <c r="AF317" s="2">
        <f>IF($L317="","",IF($J317&lt;&gt;"","Y",""))</f>
        <v/>
      </c>
      <c r="AG317" s="2">
        <f>IF($L317="","",IFERROR(TRIM(MID($H317,4,SEARCH(" CO ",$H317)-4)),""&amp;$S317))</f>
        <v/>
      </c>
      <c r="AH317" s="2">
        <f>IF($AG317="","",IF($AG317="FULTON",IF(ISNUMBER(SEARCH("COLLEGE PARK",$H317)),"FULTON (COLLEGE PARK)",IF(ISNUMBER(SEARCH("HAPEVILLE",$H317)),"FULTON (HAPEVILLE)",IF(ISNUMBER(SEARCH("EAST POINT",$H317)),"FULTON (EAST POINT)",IF(ISNUMBER(SEARCH("ATLANTA",$H317)),"FULTON (ATL LIMITS)","FULTON")))),IF($AG317="DEKALB",IF(ISNUMBER(SEARCH("ATLANTA",$H317)),"DEKALB (ATL LIMITS)","DEKALB"),IF(AND($AG317="CLAYTON",ISNUMBER(SEARCH("COLLEGE PARK",$H317))),"CLAYTON (COLLEGE PARK)",$AG317))))</f>
        <v/>
      </c>
      <c r="AI317" s="2">
        <f>IF(OR($AH317="",$AD317=""),"",IFERROR(VLOOKUP($AH317,CODES!$A:$B,2,FALSE),"NO CODE"))</f>
        <v/>
      </c>
      <c r="AJ317" s="19">
        <f>IF(OR($AI317="",$AI317="NO CODE"),"",IF(COUNTIFS(RATES!$A:$A,$AI317,RATES!$B:$B,"&lt;="&amp;MonthStart,RATES!$C:$C,"&gt;="&amp;MonthEnd)&lt;&gt;1,"NO RATE",IF($AD317="OFF",SUMIFS(RATES!$F:$F,RATES!$A:$A,$AI317,RATES!$B:$B,"&lt;="&amp;MonthStart,RATES!$C:$C,"&gt;="&amp;MonthEnd),SUMIFS(RATES!$E:$E,RATES!$A:$A,$AI317,RATES!$B:$B,"&lt;="&amp;MonthStart,RATES!$C:$C,"&gt;="&amp;MonthEnd))))</f>
        <v/>
      </c>
      <c r="AK317" s="2">
        <f>IF(OR(NOT(ISNUMBER($AJ317)),N($AA317)=0),"",IF(ABS(N($Z317)/100-$AJ317)&gt;0.0000001,"DIFFERS",""))</f>
        <v/>
      </c>
    </row>
    <row r="318">
      <c r="AD318" s="2">
        <f>IF($L318="","",IF(ISNUMBER(SEARCH("OFF ROAD",$H318)),"OFF",IF(ISNUMBER(SEARCH("ON ROAD",$H318)),"ON","")))</f>
        <v/>
      </c>
      <c r="AE318" s="2">
        <f>IF($AD318="ON",""&amp;$L318,"")</f>
        <v/>
      </c>
      <c r="AF318" s="2">
        <f>IF($L318="","",IF($J318&lt;&gt;"","Y",""))</f>
        <v/>
      </c>
      <c r="AG318" s="2">
        <f>IF($L318="","",IFERROR(TRIM(MID($H318,4,SEARCH(" CO ",$H318)-4)),""&amp;$S318))</f>
        <v/>
      </c>
      <c r="AH318" s="2">
        <f>IF($AG318="","",IF($AG318="FULTON",IF(ISNUMBER(SEARCH("COLLEGE PARK",$H318)),"FULTON (COLLEGE PARK)",IF(ISNUMBER(SEARCH("HAPEVILLE",$H318)),"FULTON (HAPEVILLE)",IF(ISNUMBER(SEARCH("EAST POINT",$H318)),"FULTON (EAST POINT)",IF(ISNUMBER(SEARCH("ATLANTA",$H318)),"FULTON (ATL LIMITS)","FULTON")))),IF($AG318="DEKALB",IF(ISNUMBER(SEARCH("ATLANTA",$H318)),"DEKALB (ATL LIMITS)","DEKALB"),IF(AND($AG318="CLAYTON",ISNUMBER(SEARCH("COLLEGE PARK",$H318))),"CLAYTON (COLLEGE PARK)",$AG318))))</f>
        <v/>
      </c>
      <c r="AI318" s="2">
        <f>IF(OR($AH318="",$AD318=""),"",IFERROR(VLOOKUP($AH318,CODES!$A:$B,2,FALSE),"NO CODE"))</f>
        <v/>
      </c>
      <c r="AJ318" s="19">
        <f>IF(OR($AI318="",$AI318="NO CODE"),"",IF(COUNTIFS(RATES!$A:$A,$AI318,RATES!$B:$B,"&lt;="&amp;MonthStart,RATES!$C:$C,"&gt;="&amp;MonthEnd)&lt;&gt;1,"NO RATE",IF($AD318="OFF",SUMIFS(RATES!$F:$F,RATES!$A:$A,$AI318,RATES!$B:$B,"&lt;="&amp;MonthStart,RATES!$C:$C,"&gt;="&amp;MonthEnd),SUMIFS(RATES!$E:$E,RATES!$A:$A,$AI318,RATES!$B:$B,"&lt;="&amp;MonthStart,RATES!$C:$C,"&gt;="&amp;MonthEnd))))</f>
        <v/>
      </c>
      <c r="AK318" s="2">
        <f>IF(OR(NOT(ISNUMBER($AJ318)),N($AA318)=0),"",IF(ABS(N($Z318)/100-$AJ318)&gt;0.0000001,"DIFFERS",""))</f>
        <v/>
      </c>
    </row>
    <row r="319">
      <c r="AD319" s="2">
        <f>IF($L319="","",IF(ISNUMBER(SEARCH("OFF ROAD",$H319)),"OFF",IF(ISNUMBER(SEARCH("ON ROAD",$H319)),"ON","")))</f>
        <v/>
      </c>
      <c r="AE319" s="2">
        <f>IF($AD319="ON",""&amp;$L319,"")</f>
        <v/>
      </c>
      <c r="AF319" s="2">
        <f>IF($L319="","",IF($J319&lt;&gt;"","Y",""))</f>
        <v/>
      </c>
      <c r="AG319" s="2">
        <f>IF($L319="","",IFERROR(TRIM(MID($H319,4,SEARCH(" CO ",$H319)-4)),""&amp;$S319))</f>
        <v/>
      </c>
      <c r="AH319" s="2">
        <f>IF($AG319="","",IF($AG319="FULTON",IF(ISNUMBER(SEARCH("COLLEGE PARK",$H319)),"FULTON (COLLEGE PARK)",IF(ISNUMBER(SEARCH("HAPEVILLE",$H319)),"FULTON (HAPEVILLE)",IF(ISNUMBER(SEARCH("EAST POINT",$H319)),"FULTON (EAST POINT)",IF(ISNUMBER(SEARCH("ATLANTA",$H319)),"FULTON (ATL LIMITS)","FULTON")))),IF($AG319="DEKALB",IF(ISNUMBER(SEARCH("ATLANTA",$H319)),"DEKALB (ATL LIMITS)","DEKALB"),IF(AND($AG319="CLAYTON",ISNUMBER(SEARCH("COLLEGE PARK",$H319))),"CLAYTON (COLLEGE PARK)",$AG319))))</f>
        <v/>
      </c>
      <c r="AI319" s="2">
        <f>IF(OR($AH319="",$AD319=""),"",IFERROR(VLOOKUP($AH319,CODES!$A:$B,2,FALSE),"NO CODE"))</f>
        <v/>
      </c>
      <c r="AJ319" s="19">
        <f>IF(OR($AI319="",$AI319="NO CODE"),"",IF(COUNTIFS(RATES!$A:$A,$AI319,RATES!$B:$B,"&lt;="&amp;MonthStart,RATES!$C:$C,"&gt;="&amp;MonthEnd)&lt;&gt;1,"NO RATE",IF($AD319="OFF",SUMIFS(RATES!$F:$F,RATES!$A:$A,$AI319,RATES!$B:$B,"&lt;="&amp;MonthStart,RATES!$C:$C,"&gt;="&amp;MonthEnd),SUMIFS(RATES!$E:$E,RATES!$A:$A,$AI319,RATES!$B:$B,"&lt;="&amp;MonthStart,RATES!$C:$C,"&gt;="&amp;MonthEnd))))</f>
        <v/>
      </c>
      <c r="AK319" s="2">
        <f>IF(OR(NOT(ISNUMBER($AJ319)),N($AA319)=0),"",IF(ABS(N($Z319)/100-$AJ319)&gt;0.0000001,"DIFFERS",""))</f>
        <v/>
      </c>
    </row>
    <row r="320">
      <c r="AD320" s="2">
        <f>IF($L320="","",IF(ISNUMBER(SEARCH("OFF ROAD",$H320)),"OFF",IF(ISNUMBER(SEARCH("ON ROAD",$H320)),"ON","")))</f>
        <v/>
      </c>
      <c r="AE320" s="2">
        <f>IF($AD320="ON",""&amp;$L320,"")</f>
        <v/>
      </c>
      <c r="AF320" s="2">
        <f>IF($L320="","",IF($J320&lt;&gt;"","Y",""))</f>
        <v/>
      </c>
      <c r="AG320" s="2">
        <f>IF($L320="","",IFERROR(TRIM(MID($H320,4,SEARCH(" CO ",$H320)-4)),""&amp;$S320))</f>
        <v/>
      </c>
      <c r="AH320" s="2">
        <f>IF($AG320="","",IF($AG320="FULTON",IF(ISNUMBER(SEARCH("COLLEGE PARK",$H320)),"FULTON (COLLEGE PARK)",IF(ISNUMBER(SEARCH("HAPEVILLE",$H320)),"FULTON (HAPEVILLE)",IF(ISNUMBER(SEARCH("EAST POINT",$H320)),"FULTON (EAST POINT)",IF(ISNUMBER(SEARCH("ATLANTA",$H320)),"FULTON (ATL LIMITS)","FULTON")))),IF($AG320="DEKALB",IF(ISNUMBER(SEARCH("ATLANTA",$H320)),"DEKALB (ATL LIMITS)","DEKALB"),IF(AND($AG320="CLAYTON",ISNUMBER(SEARCH("COLLEGE PARK",$H320))),"CLAYTON (COLLEGE PARK)",$AG320))))</f>
        <v/>
      </c>
      <c r="AI320" s="2">
        <f>IF(OR($AH320="",$AD320=""),"",IFERROR(VLOOKUP($AH320,CODES!$A:$B,2,FALSE),"NO CODE"))</f>
        <v/>
      </c>
      <c r="AJ320" s="19">
        <f>IF(OR($AI320="",$AI320="NO CODE"),"",IF(COUNTIFS(RATES!$A:$A,$AI320,RATES!$B:$B,"&lt;="&amp;MonthStart,RATES!$C:$C,"&gt;="&amp;MonthEnd)&lt;&gt;1,"NO RATE",IF($AD320="OFF",SUMIFS(RATES!$F:$F,RATES!$A:$A,$AI320,RATES!$B:$B,"&lt;="&amp;MonthStart,RATES!$C:$C,"&gt;="&amp;MonthEnd),SUMIFS(RATES!$E:$E,RATES!$A:$A,$AI320,RATES!$B:$B,"&lt;="&amp;MonthStart,RATES!$C:$C,"&gt;="&amp;MonthEnd))))</f>
        <v/>
      </c>
      <c r="AK320" s="2">
        <f>IF(OR(NOT(ISNUMBER($AJ320)),N($AA320)=0),"",IF(ABS(N($Z320)/100-$AJ320)&gt;0.0000001,"DIFFERS",""))</f>
        <v/>
      </c>
    </row>
    <row r="321">
      <c r="AD321" s="2">
        <f>IF($L321="","",IF(ISNUMBER(SEARCH("OFF ROAD",$H321)),"OFF",IF(ISNUMBER(SEARCH("ON ROAD",$H321)),"ON","")))</f>
        <v/>
      </c>
      <c r="AE321" s="2">
        <f>IF($AD321="ON",""&amp;$L321,"")</f>
        <v/>
      </c>
      <c r="AF321" s="2">
        <f>IF($L321="","",IF($J321&lt;&gt;"","Y",""))</f>
        <v/>
      </c>
      <c r="AG321" s="2">
        <f>IF($L321="","",IFERROR(TRIM(MID($H321,4,SEARCH(" CO ",$H321)-4)),""&amp;$S321))</f>
        <v/>
      </c>
      <c r="AH321" s="2">
        <f>IF($AG321="","",IF($AG321="FULTON",IF(ISNUMBER(SEARCH("COLLEGE PARK",$H321)),"FULTON (COLLEGE PARK)",IF(ISNUMBER(SEARCH("HAPEVILLE",$H321)),"FULTON (HAPEVILLE)",IF(ISNUMBER(SEARCH("EAST POINT",$H321)),"FULTON (EAST POINT)",IF(ISNUMBER(SEARCH("ATLANTA",$H321)),"FULTON (ATL LIMITS)","FULTON")))),IF($AG321="DEKALB",IF(ISNUMBER(SEARCH("ATLANTA",$H321)),"DEKALB (ATL LIMITS)","DEKALB"),IF(AND($AG321="CLAYTON",ISNUMBER(SEARCH("COLLEGE PARK",$H321))),"CLAYTON (COLLEGE PARK)",$AG321))))</f>
        <v/>
      </c>
      <c r="AI321" s="2">
        <f>IF(OR($AH321="",$AD321=""),"",IFERROR(VLOOKUP($AH321,CODES!$A:$B,2,FALSE),"NO CODE"))</f>
        <v/>
      </c>
      <c r="AJ321" s="19">
        <f>IF(OR($AI321="",$AI321="NO CODE"),"",IF(COUNTIFS(RATES!$A:$A,$AI321,RATES!$B:$B,"&lt;="&amp;MonthStart,RATES!$C:$C,"&gt;="&amp;MonthEnd)&lt;&gt;1,"NO RATE",IF($AD321="OFF",SUMIFS(RATES!$F:$F,RATES!$A:$A,$AI321,RATES!$B:$B,"&lt;="&amp;MonthStart,RATES!$C:$C,"&gt;="&amp;MonthEnd),SUMIFS(RATES!$E:$E,RATES!$A:$A,$AI321,RATES!$B:$B,"&lt;="&amp;MonthStart,RATES!$C:$C,"&gt;="&amp;MonthEnd))))</f>
        <v/>
      </c>
      <c r="AK321" s="2">
        <f>IF(OR(NOT(ISNUMBER($AJ321)),N($AA321)=0),"",IF(ABS(N($Z321)/100-$AJ321)&gt;0.0000001,"DIFFERS",""))</f>
        <v/>
      </c>
    </row>
    <row r="322">
      <c r="AD322" s="2">
        <f>IF($L322="","",IF(ISNUMBER(SEARCH("OFF ROAD",$H322)),"OFF",IF(ISNUMBER(SEARCH("ON ROAD",$H322)),"ON","")))</f>
        <v/>
      </c>
      <c r="AE322" s="2">
        <f>IF($AD322="ON",""&amp;$L322,"")</f>
        <v/>
      </c>
      <c r="AF322" s="2">
        <f>IF($L322="","",IF($J322&lt;&gt;"","Y",""))</f>
        <v/>
      </c>
      <c r="AG322" s="2">
        <f>IF($L322="","",IFERROR(TRIM(MID($H322,4,SEARCH(" CO ",$H322)-4)),""&amp;$S322))</f>
        <v/>
      </c>
      <c r="AH322" s="2">
        <f>IF($AG322="","",IF($AG322="FULTON",IF(ISNUMBER(SEARCH("COLLEGE PARK",$H322)),"FULTON (COLLEGE PARK)",IF(ISNUMBER(SEARCH("HAPEVILLE",$H322)),"FULTON (HAPEVILLE)",IF(ISNUMBER(SEARCH("EAST POINT",$H322)),"FULTON (EAST POINT)",IF(ISNUMBER(SEARCH("ATLANTA",$H322)),"FULTON (ATL LIMITS)","FULTON")))),IF($AG322="DEKALB",IF(ISNUMBER(SEARCH("ATLANTA",$H322)),"DEKALB (ATL LIMITS)","DEKALB"),IF(AND($AG322="CLAYTON",ISNUMBER(SEARCH("COLLEGE PARK",$H322))),"CLAYTON (COLLEGE PARK)",$AG322))))</f>
        <v/>
      </c>
      <c r="AI322" s="2">
        <f>IF(OR($AH322="",$AD322=""),"",IFERROR(VLOOKUP($AH322,CODES!$A:$B,2,FALSE),"NO CODE"))</f>
        <v/>
      </c>
      <c r="AJ322" s="19">
        <f>IF(OR($AI322="",$AI322="NO CODE"),"",IF(COUNTIFS(RATES!$A:$A,$AI322,RATES!$B:$B,"&lt;="&amp;MonthStart,RATES!$C:$C,"&gt;="&amp;MonthEnd)&lt;&gt;1,"NO RATE",IF($AD322="OFF",SUMIFS(RATES!$F:$F,RATES!$A:$A,$AI322,RATES!$B:$B,"&lt;="&amp;MonthStart,RATES!$C:$C,"&gt;="&amp;MonthEnd),SUMIFS(RATES!$E:$E,RATES!$A:$A,$AI322,RATES!$B:$B,"&lt;="&amp;MonthStart,RATES!$C:$C,"&gt;="&amp;MonthEnd))))</f>
        <v/>
      </c>
      <c r="AK322" s="2">
        <f>IF(OR(NOT(ISNUMBER($AJ322)),N($AA322)=0),"",IF(ABS(N($Z322)/100-$AJ322)&gt;0.0000001,"DIFFERS",""))</f>
        <v/>
      </c>
    </row>
    <row r="323">
      <c r="AD323" s="2">
        <f>IF($L323="","",IF(ISNUMBER(SEARCH("OFF ROAD",$H323)),"OFF",IF(ISNUMBER(SEARCH("ON ROAD",$H323)),"ON","")))</f>
        <v/>
      </c>
      <c r="AE323" s="2">
        <f>IF($AD323="ON",""&amp;$L323,"")</f>
        <v/>
      </c>
      <c r="AF323" s="2">
        <f>IF($L323="","",IF($J323&lt;&gt;"","Y",""))</f>
        <v/>
      </c>
      <c r="AG323" s="2">
        <f>IF($L323="","",IFERROR(TRIM(MID($H323,4,SEARCH(" CO ",$H323)-4)),""&amp;$S323))</f>
        <v/>
      </c>
      <c r="AH323" s="2">
        <f>IF($AG323="","",IF($AG323="FULTON",IF(ISNUMBER(SEARCH("COLLEGE PARK",$H323)),"FULTON (COLLEGE PARK)",IF(ISNUMBER(SEARCH("HAPEVILLE",$H323)),"FULTON (HAPEVILLE)",IF(ISNUMBER(SEARCH("EAST POINT",$H323)),"FULTON (EAST POINT)",IF(ISNUMBER(SEARCH("ATLANTA",$H323)),"FULTON (ATL LIMITS)","FULTON")))),IF($AG323="DEKALB",IF(ISNUMBER(SEARCH("ATLANTA",$H323)),"DEKALB (ATL LIMITS)","DEKALB"),IF(AND($AG323="CLAYTON",ISNUMBER(SEARCH("COLLEGE PARK",$H323))),"CLAYTON (COLLEGE PARK)",$AG323))))</f>
        <v/>
      </c>
      <c r="AI323" s="2">
        <f>IF(OR($AH323="",$AD323=""),"",IFERROR(VLOOKUP($AH323,CODES!$A:$B,2,FALSE),"NO CODE"))</f>
        <v/>
      </c>
      <c r="AJ323" s="19">
        <f>IF(OR($AI323="",$AI323="NO CODE"),"",IF(COUNTIFS(RATES!$A:$A,$AI323,RATES!$B:$B,"&lt;="&amp;MonthStart,RATES!$C:$C,"&gt;="&amp;MonthEnd)&lt;&gt;1,"NO RATE",IF($AD323="OFF",SUMIFS(RATES!$F:$F,RATES!$A:$A,$AI323,RATES!$B:$B,"&lt;="&amp;MonthStart,RATES!$C:$C,"&gt;="&amp;MonthEnd),SUMIFS(RATES!$E:$E,RATES!$A:$A,$AI323,RATES!$B:$B,"&lt;="&amp;MonthStart,RATES!$C:$C,"&gt;="&amp;MonthEnd))))</f>
        <v/>
      </c>
      <c r="AK323" s="2">
        <f>IF(OR(NOT(ISNUMBER($AJ323)),N($AA323)=0),"",IF(ABS(N($Z323)/100-$AJ323)&gt;0.0000001,"DIFFERS",""))</f>
        <v/>
      </c>
    </row>
    <row r="324">
      <c r="AD324" s="2">
        <f>IF($L324="","",IF(ISNUMBER(SEARCH("OFF ROAD",$H324)),"OFF",IF(ISNUMBER(SEARCH("ON ROAD",$H324)),"ON","")))</f>
        <v/>
      </c>
      <c r="AE324" s="2">
        <f>IF($AD324="ON",""&amp;$L324,"")</f>
        <v/>
      </c>
      <c r="AF324" s="2">
        <f>IF($L324="","",IF($J324&lt;&gt;"","Y",""))</f>
        <v/>
      </c>
      <c r="AG324" s="2">
        <f>IF($L324="","",IFERROR(TRIM(MID($H324,4,SEARCH(" CO ",$H324)-4)),""&amp;$S324))</f>
        <v/>
      </c>
      <c r="AH324" s="2">
        <f>IF($AG324="","",IF($AG324="FULTON",IF(ISNUMBER(SEARCH("COLLEGE PARK",$H324)),"FULTON (COLLEGE PARK)",IF(ISNUMBER(SEARCH("HAPEVILLE",$H324)),"FULTON (HAPEVILLE)",IF(ISNUMBER(SEARCH("EAST POINT",$H324)),"FULTON (EAST POINT)",IF(ISNUMBER(SEARCH("ATLANTA",$H324)),"FULTON (ATL LIMITS)","FULTON")))),IF($AG324="DEKALB",IF(ISNUMBER(SEARCH("ATLANTA",$H324)),"DEKALB (ATL LIMITS)","DEKALB"),IF(AND($AG324="CLAYTON",ISNUMBER(SEARCH("COLLEGE PARK",$H324))),"CLAYTON (COLLEGE PARK)",$AG324))))</f>
        <v/>
      </c>
      <c r="AI324" s="2">
        <f>IF(OR($AH324="",$AD324=""),"",IFERROR(VLOOKUP($AH324,CODES!$A:$B,2,FALSE),"NO CODE"))</f>
        <v/>
      </c>
      <c r="AJ324" s="19">
        <f>IF(OR($AI324="",$AI324="NO CODE"),"",IF(COUNTIFS(RATES!$A:$A,$AI324,RATES!$B:$B,"&lt;="&amp;MonthStart,RATES!$C:$C,"&gt;="&amp;MonthEnd)&lt;&gt;1,"NO RATE",IF($AD324="OFF",SUMIFS(RATES!$F:$F,RATES!$A:$A,$AI324,RATES!$B:$B,"&lt;="&amp;MonthStart,RATES!$C:$C,"&gt;="&amp;MonthEnd),SUMIFS(RATES!$E:$E,RATES!$A:$A,$AI324,RATES!$B:$B,"&lt;="&amp;MonthStart,RATES!$C:$C,"&gt;="&amp;MonthEnd))))</f>
        <v/>
      </c>
      <c r="AK324" s="2">
        <f>IF(OR(NOT(ISNUMBER($AJ324)),N($AA324)=0),"",IF(ABS(N($Z324)/100-$AJ324)&gt;0.0000001,"DIFFERS",""))</f>
        <v/>
      </c>
    </row>
    <row r="325">
      <c r="AD325" s="2">
        <f>IF($L325="","",IF(ISNUMBER(SEARCH("OFF ROAD",$H325)),"OFF",IF(ISNUMBER(SEARCH("ON ROAD",$H325)),"ON","")))</f>
        <v/>
      </c>
      <c r="AE325" s="2">
        <f>IF($AD325="ON",""&amp;$L325,"")</f>
        <v/>
      </c>
      <c r="AF325" s="2">
        <f>IF($L325="","",IF($J325&lt;&gt;"","Y",""))</f>
        <v/>
      </c>
      <c r="AG325" s="2">
        <f>IF($L325="","",IFERROR(TRIM(MID($H325,4,SEARCH(" CO ",$H325)-4)),""&amp;$S325))</f>
        <v/>
      </c>
      <c r="AH325" s="2">
        <f>IF($AG325="","",IF($AG325="FULTON",IF(ISNUMBER(SEARCH("COLLEGE PARK",$H325)),"FULTON (COLLEGE PARK)",IF(ISNUMBER(SEARCH("HAPEVILLE",$H325)),"FULTON (HAPEVILLE)",IF(ISNUMBER(SEARCH("EAST POINT",$H325)),"FULTON (EAST POINT)",IF(ISNUMBER(SEARCH("ATLANTA",$H325)),"FULTON (ATL LIMITS)","FULTON")))),IF($AG325="DEKALB",IF(ISNUMBER(SEARCH("ATLANTA",$H325)),"DEKALB (ATL LIMITS)","DEKALB"),IF(AND($AG325="CLAYTON",ISNUMBER(SEARCH("COLLEGE PARK",$H325))),"CLAYTON (COLLEGE PARK)",$AG325))))</f>
        <v/>
      </c>
      <c r="AI325" s="2">
        <f>IF(OR($AH325="",$AD325=""),"",IFERROR(VLOOKUP($AH325,CODES!$A:$B,2,FALSE),"NO CODE"))</f>
        <v/>
      </c>
      <c r="AJ325" s="19">
        <f>IF(OR($AI325="",$AI325="NO CODE"),"",IF(COUNTIFS(RATES!$A:$A,$AI325,RATES!$B:$B,"&lt;="&amp;MonthStart,RATES!$C:$C,"&gt;="&amp;MonthEnd)&lt;&gt;1,"NO RATE",IF($AD325="OFF",SUMIFS(RATES!$F:$F,RATES!$A:$A,$AI325,RATES!$B:$B,"&lt;="&amp;MonthStart,RATES!$C:$C,"&gt;="&amp;MonthEnd),SUMIFS(RATES!$E:$E,RATES!$A:$A,$AI325,RATES!$B:$B,"&lt;="&amp;MonthStart,RATES!$C:$C,"&gt;="&amp;MonthEnd))))</f>
        <v/>
      </c>
      <c r="AK325" s="2">
        <f>IF(OR(NOT(ISNUMBER($AJ325)),N($AA325)=0),"",IF(ABS(N($Z325)/100-$AJ325)&gt;0.0000001,"DIFFERS",""))</f>
        <v/>
      </c>
    </row>
    <row r="326">
      <c r="AD326" s="2">
        <f>IF($L326="","",IF(ISNUMBER(SEARCH("OFF ROAD",$H326)),"OFF",IF(ISNUMBER(SEARCH("ON ROAD",$H326)),"ON","")))</f>
        <v/>
      </c>
      <c r="AE326" s="2">
        <f>IF($AD326="ON",""&amp;$L326,"")</f>
        <v/>
      </c>
      <c r="AF326" s="2">
        <f>IF($L326="","",IF($J326&lt;&gt;"","Y",""))</f>
        <v/>
      </c>
      <c r="AG326" s="2">
        <f>IF($L326="","",IFERROR(TRIM(MID($H326,4,SEARCH(" CO ",$H326)-4)),""&amp;$S326))</f>
        <v/>
      </c>
      <c r="AH326" s="2">
        <f>IF($AG326="","",IF($AG326="FULTON",IF(ISNUMBER(SEARCH("COLLEGE PARK",$H326)),"FULTON (COLLEGE PARK)",IF(ISNUMBER(SEARCH("HAPEVILLE",$H326)),"FULTON (HAPEVILLE)",IF(ISNUMBER(SEARCH("EAST POINT",$H326)),"FULTON (EAST POINT)",IF(ISNUMBER(SEARCH("ATLANTA",$H326)),"FULTON (ATL LIMITS)","FULTON")))),IF($AG326="DEKALB",IF(ISNUMBER(SEARCH("ATLANTA",$H326)),"DEKALB (ATL LIMITS)","DEKALB"),IF(AND($AG326="CLAYTON",ISNUMBER(SEARCH("COLLEGE PARK",$H326))),"CLAYTON (COLLEGE PARK)",$AG326))))</f>
        <v/>
      </c>
      <c r="AI326" s="2">
        <f>IF(OR($AH326="",$AD326=""),"",IFERROR(VLOOKUP($AH326,CODES!$A:$B,2,FALSE),"NO CODE"))</f>
        <v/>
      </c>
      <c r="AJ326" s="19">
        <f>IF(OR($AI326="",$AI326="NO CODE"),"",IF(COUNTIFS(RATES!$A:$A,$AI326,RATES!$B:$B,"&lt;="&amp;MonthStart,RATES!$C:$C,"&gt;="&amp;MonthEnd)&lt;&gt;1,"NO RATE",IF($AD326="OFF",SUMIFS(RATES!$F:$F,RATES!$A:$A,$AI326,RATES!$B:$B,"&lt;="&amp;MonthStart,RATES!$C:$C,"&gt;="&amp;MonthEnd),SUMIFS(RATES!$E:$E,RATES!$A:$A,$AI326,RATES!$B:$B,"&lt;="&amp;MonthStart,RATES!$C:$C,"&gt;="&amp;MonthEnd))))</f>
        <v/>
      </c>
      <c r="AK326" s="2">
        <f>IF(OR(NOT(ISNUMBER($AJ326)),N($AA326)=0),"",IF(ABS(N($Z326)/100-$AJ326)&gt;0.0000001,"DIFFERS",""))</f>
        <v/>
      </c>
    </row>
    <row r="327">
      <c r="AD327" s="2">
        <f>IF($L327="","",IF(ISNUMBER(SEARCH("OFF ROAD",$H327)),"OFF",IF(ISNUMBER(SEARCH("ON ROAD",$H327)),"ON","")))</f>
        <v/>
      </c>
      <c r="AE327" s="2">
        <f>IF($AD327="ON",""&amp;$L327,"")</f>
        <v/>
      </c>
      <c r="AF327" s="2">
        <f>IF($L327="","",IF($J327&lt;&gt;"","Y",""))</f>
        <v/>
      </c>
      <c r="AG327" s="2">
        <f>IF($L327="","",IFERROR(TRIM(MID($H327,4,SEARCH(" CO ",$H327)-4)),""&amp;$S327))</f>
        <v/>
      </c>
      <c r="AH327" s="2">
        <f>IF($AG327="","",IF($AG327="FULTON",IF(ISNUMBER(SEARCH("COLLEGE PARK",$H327)),"FULTON (COLLEGE PARK)",IF(ISNUMBER(SEARCH("HAPEVILLE",$H327)),"FULTON (HAPEVILLE)",IF(ISNUMBER(SEARCH("EAST POINT",$H327)),"FULTON (EAST POINT)",IF(ISNUMBER(SEARCH("ATLANTA",$H327)),"FULTON (ATL LIMITS)","FULTON")))),IF($AG327="DEKALB",IF(ISNUMBER(SEARCH("ATLANTA",$H327)),"DEKALB (ATL LIMITS)","DEKALB"),IF(AND($AG327="CLAYTON",ISNUMBER(SEARCH("COLLEGE PARK",$H327))),"CLAYTON (COLLEGE PARK)",$AG327))))</f>
        <v/>
      </c>
      <c r="AI327" s="2">
        <f>IF(OR($AH327="",$AD327=""),"",IFERROR(VLOOKUP($AH327,CODES!$A:$B,2,FALSE),"NO CODE"))</f>
        <v/>
      </c>
      <c r="AJ327" s="19">
        <f>IF(OR($AI327="",$AI327="NO CODE"),"",IF(COUNTIFS(RATES!$A:$A,$AI327,RATES!$B:$B,"&lt;="&amp;MonthStart,RATES!$C:$C,"&gt;="&amp;MonthEnd)&lt;&gt;1,"NO RATE",IF($AD327="OFF",SUMIFS(RATES!$F:$F,RATES!$A:$A,$AI327,RATES!$B:$B,"&lt;="&amp;MonthStart,RATES!$C:$C,"&gt;="&amp;MonthEnd),SUMIFS(RATES!$E:$E,RATES!$A:$A,$AI327,RATES!$B:$B,"&lt;="&amp;MonthStart,RATES!$C:$C,"&gt;="&amp;MonthEnd))))</f>
        <v/>
      </c>
      <c r="AK327" s="2">
        <f>IF(OR(NOT(ISNUMBER($AJ327)),N($AA327)=0),"",IF(ABS(N($Z327)/100-$AJ327)&gt;0.0000001,"DIFFERS",""))</f>
        <v/>
      </c>
    </row>
    <row r="328">
      <c r="AD328" s="2">
        <f>IF($L328="","",IF(ISNUMBER(SEARCH("OFF ROAD",$H328)),"OFF",IF(ISNUMBER(SEARCH("ON ROAD",$H328)),"ON","")))</f>
        <v/>
      </c>
      <c r="AE328" s="2">
        <f>IF($AD328="ON",""&amp;$L328,"")</f>
        <v/>
      </c>
      <c r="AF328" s="2">
        <f>IF($L328="","",IF($J328&lt;&gt;"","Y",""))</f>
        <v/>
      </c>
      <c r="AG328" s="2">
        <f>IF($L328="","",IFERROR(TRIM(MID($H328,4,SEARCH(" CO ",$H328)-4)),""&amp;$S328))</f>
        <v/>
      </c>
      <c r="AH328" s="2">
        <f>IF($AG328="","",IF($AG328="FULTON",IF(ISNUMBER(SEARCH("COLLEGE PARK",$H328)),"FULTON (COLLEGE PARK)",IF(ISNUMBER(SEARCH("HAPEVILLE",$H328)),"FULTON (HAPEVILLE)",IF(ISNUMBER(SEARCH("EAST POINT",$H328)),"FULTON (EAST POINT)",IF(ISNUMBER(SEARCH("ATLANTA",$H328)),"FULTON (ATL LIMITS)","FULTON")))),IF($AG328="DEKALB",IF(ISNUMBER(SEARCH("ATLANTA",$H328)),"DEKALB (ATL LIMITS)","DEKALB"),IF(AND($AG328="CLAYTON",ISNUMBER(SEARCH("COLLEGE PARK",$H328))),"CLAYTON (COLLEGE PARK)",$AG328))))</f>
        <v/>
      </c>
      <c r="AI328" s="2">
        <f>IF(OR($AH328="",$AD328=""),"",IFERROR(VLOOKUP($AH328,CODES!$A:$B,2,FALSE),"NO CODE"))</f>
        <v/>
      </c>
      <c r="AJ328" s="19">
        <f>IF(OR($AI328="",$AI328="NO CODE"),"",IF(COUNTIFS(RATES!$A:$A,$AI328,RATES!$B:$B,"&lt;="&amp;MonthStart,RATES!$C:$C,"&gt;="&amp;MonthEnd)&lt;&gt;1,"NO RATE",IF($AD328="OFF",SUMIFS(RATES!$F:$F,RATES!$A:$A,$AI328,RATES!$B:$B,"&lt;="&amp;MonthStart,RATES!$C:$C,"&gt;="&amp;MonthEnd),SUMIFS(RATES!$E:$E,RATES!$A:$A,$AI328,RATES!$B:$B,"&lt;="&amp;MonthStart,RATES!$C:$C,"&gt;="&amp;MonthEnd))))</f>
        <v/>
      </c>
      <c r="AK328" s="2">
        <f>IF(OR(NOT(ISNUMBER($AJ328)),N($AA328)=0),"",IF(ABS(N($Z328)/100-$AJ328)&gt;0.0000001,"DIFFERS",""))</f>
        <v/>
      </c>
    </row>
    <row r="329">
      <c r="AD329" s="2">
        <f>IF($L329="","",IF(ISNUMBER(SEARCH("OFF ROAD",$H329)),"OFF",IF(ISNUMBER(SEARCH("ON ROAD",$H329)),"ON","")))</f>
        <v/>
      </c>
      <c r="AE329" s="2">
        <f>IF($AD329="ON",""&amp;$L329,"")</f>
        <v/>
      </c>
      <c r="AF329" s="2">
        <f>IF($L329="","",IF($J329&lt;&gt;"","Y",""))</f>
        <v/>
      </c>
      <c r="AG329" s="2">
        <f>IF($L329="","",IFERROR(TRIM(MID($H329,4,SEARCH(" CO ",$H329)-4)),""&amp;$S329))</f>
        <v/>
      </c>
      <c r="AH329" s="2">
        <f>IF($AG329="","",IF($AG329="FULTON",IF(ISNUMBER(SEARCH("COLLEGE PARK",$H329)),"FULTON (COLLEGE PARK)",IF(ISNUMBER(SEARCH("HAPEVILLE",$H329)),"FULTON (HAPEVILLE)",IF(ISNUMBER(SEARCH("EAST POINT",$H329)),"FULTON (EAST POINT)",IF(ISNUMBER(SEARCH("ATLANTA",$H329)),"FULTON (ATL LIMITS)","FULTON")))),IF($AG329="DEKALB",IF(ISNUMBER(SEARCH("ATLANTA",$H329)),"DEKALB (ATL LIMITS)","DEKALB"),IF(AND($AG329="CLAYTON",ISNUMBER(SEARCH("COLLEGE PARK",$H329))),"CLAYTON (COLLEGE PARK)",$AG329))))</f>
        <v/>
      </c>
      <c r="AI329" s="2">
        <f>IF(OR($AH329="",$AD329=""),"",IFERROR(VLOOKUP($AH329,CODES!$A:$B,2,FALSE),"NO CODE"))</f>
        <v/>
      </c>
      <c r="AJ329" s="19">
        <f>IF(OR($AI329="",$AI329="NO CODE"),"",IF(COUNTIFS(RATES!$A:$A,$AI329,RATES!$B:$B,"&lt;="&amp;MonthStart,RATES!$C:$C,"&gt;="&amp;MonthEnd)&lt;&gt;1,"NO RATE",IF($AD329="OFF",SUMIFS(RATES!$F:$F,RATES!$A:$A,$AI329,RATES!$B:$B,"&lt;="&amp;MonthStart,RATES!$C:$C,"&gt;="&amp;MonthEnd),SUMIFS(RATES!$E:$E,RATES!$A:$A,$AI329,RATES!$B:$B,"&lt;="&amp;MonthStart,RATES!$C:$C,"&gt;="&amp;MonthEnd))))</f>
        <v/>
      </c>
      <c r="AK329" s="2">
        <f>IF(OR(NOT(ISNUMBER($AJ329)),N($AA329)=0),"",IF(ABS(N($Z329)/100-$AJ329)&gt;0.0000001,"DIFFERS",""))</f>
        <v/>
      </c>
    </row>
    <row r="330">
      <c r="AD330" s="2">
        <f>IF($L330="","",IF(ISNUMBER(SEARCH("OFF ROAD",$H330)),"OFF",IF(ISNUMBER(SEARCH("ON ROAD",$H330)),"ON","")))</f>
        <v/>
      </c>
      <c r="AE330" s="2">
        <f>IF($AD330="ON",""&amp;$L330,"")</f>
        <v/>
      </c>
      <c r="AF330" s="2">
        <f>IF($L330="","",IF($J330&lt;&gt;"","Y",""))</f>
        <v/>
      </c>
      <c r="AG330" s="2">
        <f>IF($L330="","",IFERROR(TRIM(MID($H330,4,SEARCH(" CO ",$H330)-4)),""&amp;$S330))</f>
        <v/>
      </c>
      <c r="AH330" s="2">
        <f>IF($AG330="","",IF($AG330="FULTON",IF(ISNUMBER(SEARCH("COLLEGE PARK",$H330)),"FULTON (COLLEGE PARK)",IF(ISNUMBER(SEARCH("HAPEVILLE",$H330)),"FULTON (HAPEVILLE)",IF(ISNUMBER(SEARCH("EAST POINT",$H330)),"FULTON (EAST POINT)",IF(ISNUMBER(SEARCH("ATLANTA",$H330)),"FULTON (ATL LIMITS)","FULTON")))),IF($AG330="DEKALB",IF(ISNUMBER(SEARCH("ATLANTA",$H330)),"DEKALB (ATL LIMITS)","DEKALB"),IF(AND($AG330="CLAYTON",ISNUMBER(SEARCH("COLLEGE PARK",$H330))),"CLAYTON (COLLEGE PARK)",$AG330))))</f>
        <v/>
      </c>
      <c r="AI330" s="2">
        <f>IF(OR($AH330="",$AD330=""),"",IFERROR(VLOOKUP($AH330,CODES!$A:$B,2,FALSE),"NO CODE"))</f>
        <v/>
      </c>
      <c r="AJ330" s="19">
        <f>IF(OR($AI330="",$AI330="NO CODE"),"",IF(COUNTIFS(RATES!$A:$A,$AI330,RATES!$B:$B,"&lt;="&amp;MonthStart,RATES!$C:$C,"&gt;="&amp;MonthEnd)&lt;&gt;1,"NO RATE",IF($AD330="OFF",SUMIFS(RATES!$F:$F,RATES!$A:$A,$AI330,RATES!$B:$B,"&lt;="&amp;MonthStart,RATES!$C:$C,"&gt;="&amp;MonthEnd),SUMIFS(RATES!$E:$E,RATES!$A:$A,$AI330,RATES!$B:$B,"&lt;="&amp;MonthStart,RATES!$C:$C,"&gt;="&amp;MonthEnd))))</f>
        <v/>
      </c>
      <c r="AK330" s="2">
        <f>IF(OR(NOT(ISNUMBER($AJ330)),N($AA330)=0),"",IF(ABS(N($Z330)/100-$AJ330)&gt;0.0000001,"DIFFERS",""))</f>
        <v/>
      </c>
    </row>
    <row r="331">
      <c r="AD331" s="2">
        <f>IF($L331="","",IF(ISNUMBER(SEARCH("OFF ROAD",$H331)),"OFF",IF(ISNUMBER(SEARCH("ON ROAD",$H331)),"ON","")))</f>
        <v/>
      </c>
      <c r="AE331" s="2">
        <f>IF($AD331="ON",""&amp;$L331,"")</f>
        <v/>
      </c>
      <c r="AF331" s="2">
        <f>IF($L331="","",IF($J331&lt;&gt;"","Y",""))</f>
        <v/>
      </c>
      <c r="AG331" s="2">
        <f>IF($L331="","",IFERROR(TRIM(MID($H331,4,SEARCH(" CO ",$H331)-4)),""&amp;$S331))</f>
        <v/>
      </c>
      <c r="AH331" s="2">
        <f>IF($AG331="","",IF($AG331="FULTON",IF(ISNUMBER(SEARCH("COLLEGE PARK",$H331)),"FULTON (COLLEGE PARK)",IF(ISNUMBER(SEARCH("HAPEVILLE",$H331)),"FULTON (HAPEVILLE)",IF(ISNUMBER(SEARCH("EAST POINT",$H331)),"FULTON (EAST POINT)",IF(ISNUMBER(SEARCH("ATLANTA",$H331)),"FULTON (ATL LIMITS)","FULTON")))),IF($AG331="DEKALB",IF(ISNUMBER(SEARCH("ATLANTA",$H331)),"DEKALB (ATL LIMITS)","DEKALB"),IF(AND($AG331="CLAYTON",ISNUMBER(SEARCH("COLLEGE PARK",$H331))),"CLAYTON (COLLEGE PARK)",$AG331))))</f>
        <v/>
      </c>
      <c r="AI331" s="2">
        <f>IF(OR($AH331="",$AD331=""),"",IFERROR(VLOOKUP($AH331,CODES!$A:$B,2,FALSE),"NO CODE"))</f>
        <v/>
      </c>
      <c r="AJ331" s="19">
        <f>IF(OR($AI331="",$AI331="NO CODE"),"",IF(COUNTIFS(RATES!$A:$A,$AI331,RATES!$B:$B,"&lt;="&amp;MonthStart,RATES!$C:$C,"&gt;="&amp;MonthEnd)&lt;&gt;1,"NO RATE",IF($AD331="OFF",SUMIFS(RATES!$F:$F,RATES!$A:$A,$AI331,RATES!$B:$B,"&lt;="&amp;MonthStart,RATES!$C:$C,"&gt;="&amp;MonthEnd),SUMIFS(RATES!$E:$E,RATES!$A:$A,$AI331,RATES!$B:$B,"&lt;="&amp;MonthStart,RATES!$C:$C,"&gt;="&amp;MonthEnd))))</f>
        <v/>
      </c>
      <c r="AK331" s="2">
        <f>IF(OR(NOT(ISNUMBER($AJ331)),N($AA331)=0),"",IF(ABS(N($Z331)/100-$AJ331)&gt;0.0000001,"DIFFERS",""))</f>
        <v/>
      </c>
    </row>
    <row r="332">
      <c r="AD332" s="2">
        <f>IF($L332="","",IF(ISNUMBER(SEARCH("OFF ROAD",$H332)),"OFF",IF(ISNUMBER(SEARCH("ON ROAD",$H332)),"ON","")))</f>
        <v/>
      </c>
      <c r="AE332" s="2">
        <f>IF($AD332="ON",""&amp;$L332,"")</f>
        <v/>
      </c>
      <c r="AF332" s="2">
        <f>IF($L332="","",IF($J332&lt;&gt;"","Y",""))</f>
        <v/>
      </c>
      <c r="AG332" s="2">
        <f>IF($L332="","",IFERROR(TRIM(MID($H332,4,SEARCH(" CO ",$H332)-4)),""&amp;$S332))</f>
        <v/>
      </c>
      <c r="AH332" s="2">
        <f>IF($AG332="","",IF($AG332="FULTON",IF(ISNUMBER(SEARCH("COLLEGE PARK",$H332)),"FULTON (COLLEGE PARK)",IF(ISNUMBER(SEARCH("HAPEVILLE",$H332)),"FULTON (HAPEVILLE)",IF(ISNUMBER(SEARCH("EAST POINT",$H332)),"FULTON (EAST POINT)",IF(ISNUMBER(SEARCH("ATLANTA",$H332)),"FULTON (ATL LIMITS)","FULTON")))),IF($AG332="DEKALB",IF(ISNUMBER(SEARCH("ATLANTA",$H332)),"DEKALB (ATL LIMITS)","DEKALB"),IF(AND($AG332="CLAYTON",ISNUMBER(SEARCH("COLLEGE PARK",$H332))),"CLAYTON (COLLEGE PARK)",$AG332))))</f>
        <v/>
      </c>
      <c r="AI332" s="2">
        <f>IF(OR($AH332="",$AD332=""),"",IFERROR(VLOOKUP($AH332,CODES!$A:$B,2,FALSE),"NO CODE"))</f>
        <v/>
      </c>
      <c r="AJ332" s="19">
        <f>IF(OR($AI332="",$AI332="NO CODE"),"",IF(COUNTIFS(RATES!$A:$A,$AI332,RATES!$B:$B,"&lt;="&amp;MonthStart,RATES!$C:$C,"&gt;="&amp;MonthEnd)&lt;&gt;1,"NO RATE",IF($AD332="OFF",SUMIFS(RATES!$F:$F,RATES!$A:$A,$AI332,RATES!$B:$B,"&lt;="&amp;MonthStart,RATES!$C:$C,"&gt;="&amp;MonthEnd),SUMIFS(RATES!$E:$E,RATES!$A:$A,$AI332,RATES!$B:$B,"&lt;="&amp;MonthStart,RATES!$C:$C,"&gt;="&amp;MonthEnd))))</f>
        <v/>
      </c>
      <c r="AK332" s="2">
        <f>IF(OR(NOT(ISNUMBER($AJ332)),N($AA332)=0),"",IF(ABS(N($Z332)/100-$AJ332)&gt;0.0000001,"DIFFERS",""))</f>
        <v/>
      </c>
    </row>
    <row r="333">
      <c r="AD333" s="2">
        <f>IF($L333="","",IF(ISNUMBER(SEARCH("OFF ROAD",$H333)),"OFF",IF(ISNUMBER(SEARCH("ON ROAD",$H333)),"ON","")))</f>
        <v/>
      </c>
      <c r="AE333" s="2">
        <f>IF($AD333="ON",""&amp;$L333,"")</f>
        <v/>
      </c>
      <c r="AF333" s="2">
        <f>IF($L333="","",IF($J333&lt;&gt;"","Y",""))</f>
        <v/>
      </c>
      <c r="AG333" s="2">
        <f>IF($L333="","",IFERROR(TRIM(MID($H333,4,SEARCH(" CO ",$H333)-4)),""&amp;$S333))</f>
        <v/>
      </c>
      <c r="AH333" s="2">
        <f>IF($AG333="","",IF($AG333="FULTON",IF(ISNUMBER(SEARCH("COLLEGE PARK",$H333)),"FULTON (COLLEGE PARK)",IF(ISNUMBER(SEARCH("HAPEVILLE",$H333)),"FULTON (HAPEVILLE)",IF(ISNUMBER(SEARCH("EAST POINT",$H333)),"FULTON (EAST POINT)",IF(ISNUMBER(SEARCH("ATLANTA",$H333)),"FULTON (ATL LIMITS)","FULTON")))),IF($AG333="DEKALB",IF(ISNUMBER(SEARCH("ATLANTA",$H333)),"DEKALB (ATL LIMITS)","DEKALB"),IF(AND($AG333="CLAYTON",ISNUMBER(SEARCH("COLLEGE PARK",$H333))),"CLAYTON (COLLEGE PARK)",$AG333))))</f>
        <v/>
      </c>
      <c r="AI333" s="2">
        <f>IF(OR($AH333="",$AD333=""),"",IFERROR(VLOOKUP($AH333,CODES!$A:$B,2,FALSE),"NO CODE"))</f>
        <v/>
      </c>
      <c r="AJ333" s="19">
        <f>IF(OR($AI333="",$AI333="NO CODE"),"",IF(COUNTIFS(RATES!$A:$A,$AI333,RATES!$B:$B,"&lt;="&amp;MonthStart,RATES!$C:$C,"&gt;="&amp;MonthEnd)&lt;&gt;1,"NO RATE",IF($AD333="OFF",SUMIFS(RATES!$F:$F,RATES!$A:$A,$AI333,RATES!$B:$B,"&lt;="&amp;MonthStart,RATES!$C:$C,"&gt;="&amp;MonthEnd),SUMIFS(RATES!$E:$E,RATES!$A:$A,$AI333,RATES!$B:$B,"&lt;="&amp;MonthStart,RATES!$C:$C,"&gt;="&amp;MonthEnd))))</f>
        <v/>
      </c>
      <c r="AK333" s="2">
        <f>IF(OR(NOT(ISNUMBER($AJ333)),N($AA333)=0),"",IF(ABS(N($Z333)/100-$AJ333)&gt;0.0000001,"DIFFERS",""))</f>
        <v/>
      </c>
    </row>
    <row r="334">
      <c r="AD334" s="2">
        <f>IF($L334="","",IF(ISNUMBER(SEARCH("OFF ROAD",$H334)),"OFF",IF(ISNUMBER(SEARCH("ON ROAD",$H334)),"ON","")))</f>
        <v/>
      </c>
      <c r="AE334" s="2">
        <f>IF($AD334="ON",""&amp;$L334,"")</f>
        <v/>
      </c>
      <c r="AF334" s="2">
        <f>IF($L334="","",IF($J334&lt;&gt;"","Y",""))</f>
        <v/>
      </c>
      <c r="AG334" s="2">
        <f>IF($L334="","",IFERROR(TRIM(MID($H334,4,SEARCH(" CO ",$H334)-4)),""&amp;$S334))</f>
        <v/>
      </c>
      <c r="AH334" s="2">
        <f>IF($AG334="","",IF($AG334="FULTON",IF(ISNUMBER(SEARCH("COLLEGE PARK",$H334)),"FULTON (COLLEGE PARK)",IF(ISNUMBER(SEARCH("HAPEVILLE",$H334)),"FULTON (HAPEVILLE)",IF(ISNUMBER(SEARCH("EAST POINT",$H334)),"FULTON (EAST POINT)",IF(ISNUMBER(SEARCH("ATLANTA",$H334)),"FULTON (ATL LIMITS)","FULTON")))),IF($AG334="DEKALB",IF(ISNUMBER(SEARCH("ATLANTA",$H334)),"DEKALB (ATL LIMITS)","DEKALB"),IF(AND($AG334="CLAYTON",ISNUMBER(SEARCH("COLLEGE PARK",$H334))),"CLAYTON (COLLEGE PARK)",$AG334))))</f>
        <v/>
      </c>
      <c r="AI334" s="2">
        <f>IF(OR($AH334="",$AD334=""),"",IFERROR(VLOOKUP($AH334,CODES!$A:$B,2,FALSE),"NO CODE"))</f>
        <v/>
      </c>
      <c r="AJ334" s="19">
        <f>IF(OR($AI334="",$AI334="NO CODE"),"",IF(COUNTIFS(RATES!$A:$A,$AI334,RATES!$B:$B,"&lt;="&amp;MonthStart,RATES!$C:$C,"&gt;="&amp;MonthEnd)&lt;&gt;1,"NO RATE",IF($AD334="OFF",SUMIFS(RATES!$F:$F,RATES!$A:$A,$AI334,RATES!$B:$B,"&lt;="&amp;MonthStart,RATES!$C:$C,"&gt;="&amp;MonthEnd),SUMIFS(RATES!$E:$E,RATES!$A:$A,$AI334,RATES!$B:$B,"&lt;="&amp;MonthStart,RATES!$C:$C,"&gt;="&amp;MonthEnd))))</f>
        <v/>
      </c>
      <c r="AK334" s="2">
        <f>IF(OR(NOT(ISNUMBER($AJ334)),N($AA334)=0),"",IF(ABS(N($Z334)/100-$AJ334)&gt;0.0000001,"DIFFERS",""))</f>
        <v/>
      </c>
    </row>
    <row r="335">
      <c r="AD335" s="2">
        <f>IF($L335="","",IF(ISNUMBER(SEARCH("OFF ROAD",$H335)),"OFF",IF(ISNUMBER(SEARCH("ON ROAD",$H335)),"ON","")))</f>
        <v/>
      </c>
      <c r="AE335" s="2">
        <f>IF($AD335="ON",""&amp;$L335,"")</f>
        <v/>
      </c>
      <c r="AF335" s="2">
        <f>IF($L335="","",IF($J335&lt;&gt;"","Y",""))</f>
        <v/>
      </c>
      <c r="AG335" s="2">
        <f>IF($L335="","",IFERROR(TRIM(MID($H335,4,SEARCH(" CO ",$H335)-4)),""&amp;$S335))</f>
        <v/>
      </c>
      <c r="AH335" s="2">
        <f>IF($AG335="","",IF($AG335="FULTON",IF(ISNUMBER(SEARCH("COLLEGE PARK",$H335)),"FULTON (COLLEGE PARK)",IF(ISNUMBER(SEARCH("HAPEVILLE",$H335)),"FULTON (HAPEVILLE)",IF(ISNUMBER(SEARCH("EAST POINT",$H335)),"FULTON (EAST POINT)",IF(ISNUMBER(SEARCH("ATLANTA",$H335)),"FULTON (ATL LIMITS)","FULTON")))),IF($AG335="DEKALB",IF(ISNUMBER(SEARCH("ATLANTA",$H335)),"DEKALB (ATL LIMITS)","DEKALB"),IF(AND($AG335="CLAYTON",ISNUMBER(SEARCH("COLLEGE PARK",$H335))),"CLAYTON (COLLEGE PARK)",$AG335))))</f>
        <v/>
      </c>
      <c r="AI335" s="2">
        <f>IF(OR($AH335="",$AD335=""),"",IFERROR(VLOOKUP($AH335,CODES!$A:$B,2,FALSE),"NO CODE"))</f>
        <v/>
      </c>
      <c r="AJ335" s="19">
        <f>IF(OR($AI335="",$AI335="NO CODE"),"",IF(COUNTIFS(RATES!$A:$A,$AI335,RATES!$B:$B,"&lt;="&amp;MonthStart,RATES!$C:$C,"&gt;="&amp;MonthEnd)&lt;&gt;1,"NO RATE",IF($AD335="OFF",SUMIFS(RATES!$F:$F,RATES!$A:$A,$AI335,RATES!$B:$B,"&lt;="&amp;MonthStart,RATES!$C:$C,"&gt;="&amp;MonthEnd),SUMIFS(RATES!$E:$E,RATES!$A:$A,$AI335,RATES!$B:$B,"&lt;="&amp;MonthStart,RATES!$C:$C,"&gt;="&amp;MonthEnd))))</f>
        <v/>
      </c>
      <c r="AK335" s="2">
        <f>IF(OR(NOT(ISNUMBER($AJ335)),N($AA335)=0),"",IF(ABS(N($Z335)/100-$AJ335)&gt;0.0000001,"DIFFERS",""))</f>
        <v/>
      </c>
    </row>
    <row r="336">
      <c r="AD336" s="2">
        <f>IF($L336="","",IF(ISNUMBER(SEARCH("OFF ROAD",$H336)),"OFF",IF(ISNUMBER(SEARCH("ON ROAD",$H336)),"ON","")))</f>
        <v/>
      </c>
      <c r="AE336" s="2">
        <f>IF($AD336="ON",""&amp;$L336,"")</f>
        <v/>
      </c>
      <c r="AF336" s="2">
        <f>IF($L336="","",IF($J336&lt;&gt;"","Y",""))</f>
        <v/>
      </c>
      <c r="AG336" s="2">
        <f>IF($L336="","",IFERROR(TRIM(MID($H336,4,SEARCH(" CO ",$H336)-4)),""&amp;$S336))</f>
        <v/>
      </c>
      <c r="AH336" s="2">
        <f>IF($AG336="","",IF($AG336="FULTON",IF(ISNUMBER(SEARCH("COLLEGE PARK",$H336)),"FULTON (COLLEGE PARK)",IF(ISNUMBER(SEARCH("HAPEVILLE",$H336)),"FULTON (HAPEVILLE)",IF(ISNUMBER(SEARCH("EAST POINT",$H336)),"FULTON (EAST POINT)",IF(ISNUMBER(SEARCH("ATLANTA",$H336)),"FULTON (ATL LIMITS)","FULTON")))),IF($AG336="DEKALB",IF(ISNUMBER(SEARCH("ATLANTA",$H336)),"DEKALB (ATL LIMITS)","DEKALB"),IF(AND($AG336="CLAYTON",ISNUMBER(SEARCH("COLLEGE PARK",$H336))),"CLAYTON (COLLEGE PARK)",$AG336))))</f>
        <v/>
      </c>
      <c r="AI336" s="2">
        <f>IF(OR($AH336="",$AD336=""),"",IFERROR(VLOOKUP($AH336,CODES!$A:$B,2,FALSE),"NO CODE"))</f>
        <v/>
      </c>
      <c r="AJ336" s="19">
        <f>IF(OR($AI336="",$AI336="NO CODE"),"",IF(COUNTIFS(RATES!$A:$A,$AI336,RATES!$B:$B,"&lt;="&amp;MonthStart,RATES!$C:$C,"&gt;="&amp;MonthEnd)&lt;&gt;1,"NO RATE",IF($AD336="OFF",SUMIFS(RATES!$F:$F,RATES!$A:$A,$AI336,RATES!$B:$B,"&lt;="&amp;MonthStart,RATES!$C:$C,"&gt;="&amp;MonthEnd),SUMIFS(RATES!$E:$E,RATES!$A:$A,$AI336,RATES!$B:$B,"&lt;="&amp;MonthStart,RATES!$C:$C,"&gt;="&amp;MonthEnd))))</f>
        <v/>
      </c>
      <c r="AK336" s="2">
        <f>IF(OR(NOT(ISNUMBER($AJ336)),N($AA336)=0),"",IF(ABS(N($Z336)/100-$AJ336)&gt;0.0000001,"DIFFERS",""))</f>
        <v/>
      </c>
    </row>
    <row r="337">
      <c r="AD337" s="2">
        <f>IF($L337="","",IF(ISNUMBER(SEARCH("OFF ROAD",$H337)),"OFF",IF(ISNUMBER(SEARCH("ON ROAD",$H337)),"ON","")))</f>
        <v/>
      </c>
      <c r="AE337" s="2">
        <f>IF($AD337="ON",""&amp;$L337,"")</f>
        <v/>
      </c>
      <c r="AF337" s="2">
        <f>IF($L337="","",IF($J337&lt;&gt;"","Y",""))</f>
        <v/>
      </c>
      <c r="AG337" s="2">
        <f>IF($L337="","",IFERROR(TRIM(MID($H337,4,SEARCH(" CO ",$H337)-4)),""&amp;$S337))</f>
        <v/>
      </c>
      <c r="AH337" s="2">
        <f>IF($AG337="","",IF($AG337="FULTON",IF(ISNUMBER(SEARCH("COLLEGE PARK",$H337)),"FULTON (COLLEGE PARK)",IF(ISNUMBER(SEARCH("HAPEVILLE",$H337)),"FULTON (HAPEVILLE)",IF(ISNUMBER(SEARCH("EAST POINT",$H337)),"FULTON (EAST POINT)",IF(ISNUMBER(SEARCH("ATLANTA",$H337)),"FULTON (ATL LIMITS)","FULTON")))),IF($AG337="DEKALB",IF(ISNUMBER(SEARCH("ATLANTA",$H337)),"DEKALB (ATL LIMITS)","DEKALB"),IF(AND($AG337="CLAYTON",ISNUMBER(SEARCH("COLLEGE PARK",$H337))),"CLAYTON (COLLEGE PARK)",$AG337))))</f>
        <v/>
      </c>
      <c r="AI337" s="2">
        <f>IF(OR($AH337="",$AD337=""),"",IFERROR(VLOOKUP($AH337,CODES!$A:$B,2,FALSE),"NO CODE"))</f>
        <v/>
      </c>
      <c r="AJ337" s="19">
        <f>IF(OR($AI337="",$AI337="NO CODE"),"",IF(COUNTIFS(RATES!$A:$A,$AI337,RATES!$B:$B,"&lt;="&amp;MonthStart,RATES!$C:$C,"&gt;="&amp;MonthEnd)&lt;&gt;1,"NO RATE",IF($AD337="OFF",SUMIFS(RATES!$F:$F,RATES!$A:$A,$AI337,RATES!$B:$B,"&lt;="&amp;MonthStart,RATES!$C:$C,"&gt;="&amp;MonthEnd),SUMIFS(RATES!$E:$E,RATES!$A:$A,$AI337,RATES!$B:$B,"&lt;="&amp;MonthStart,RATES!$C:$C,"&gt;="&amp;MonthEnd))))</f>
        <v/>
      </c>
      <c r="AK337" s="2">
        <f>IF(OR(NOT(ISNUMBER($AJ337)),N($AA337)=0),"",IF(ABS(N($Z337)/100-$AJ337)&gt;0.0000001,"DIFFERS",""))</f>
        <v/>
      </c>
    </row>
    <row r="338">
      <c r="AD338" s="2">
        <f>IF($L338="","",IF(ISNUMBER(SEARCH("OFF ROAD",$H338)),"OFF",IF(ISNUMBER(SEARCH("ON ROAD",$H338)),"ON","")))</f>
        <v/>
      </c>
      <c r="AE338" s="2">
        <f>IF($AD338="ON",""&amp;$L338,"")</f>
        <v/>
      </c>
      <c r="AF338" s="2">
        <f>IF($L338="","",IF($J338&lt;&gt;"","Y",""))</f>
        <v/>
      </c>
      <c r="AG338" s="2">
        <f>IF($L338="","",IFERROR(TRIM(MID($H338,4,SEARCH(" CO ",$H338)-4)),""&amp;$S338))</f>
        <v/>
      </c>
      <c r="AH338" s="2">
        <f>IF($AG338="","",IF($AG338="FULTON",IF(ISNUMBER(SEARCH("COLLEGE PARK",$H338)),"FULTON (COLLEGE PARK)",IF(ISNUMBER(SEARCH("HAPEVILLE",$H338)),"FULTON (HAPEVILLE)",IF(ISNUMBER(SEARCH("EAST POINT",$H338)),"FULTON (EAST POINT)",IF(ISNUMBER(SEARCH("ATLANTA",$H338)),"FULTON (ATL LIMITS)","FULTON")))),IF($AG338="DEKALB",IF(ISNUMBER(SEARCH("ATLANTA",$H338)),"DEKALB (ATL LIMITS)","DEKALB"),IF(AND($AG338="CLAYTON",ISNUMBER(SEARCH("COLLEGE PARK",$H338))),"CLAYTON (COLLEGE PARK)",$AG338))))</f>
        <v/>
      </c>
      <c r="AI338" s="2">
        <f>IF(OR($AH338="",$AD338=""),"",IFERROR(VLOOKUP($AH338,CODES!$A:$B,2,FALSE),"NO CODE"))</f>
        <v/>
      </c>
      <c r="AJ338" s="19">
        <f>IF(OR($AI338="",$AI338="NO CODE"),"",IF(COUNTIFS(RATES!$A:$A,$AI338,RATES!$B:$B,"&lt;="&amp;MonthStart,RATES!$C:$C,"&gt;="&amp;MonthEnd)&lt;&gt;1,"NO RATE",IF($AD338="OFF",SUMIFS(RATES!$F:$F,RATES!$A:$A,$AI338,RATES!$B:$B,"&lt;="&amp;MonthStart,RATES!$C:$C,"&gt;="&amp;MonthEnd),SUMIFS(RATES!$E:$E,RATES!$A:$A,$AI338,RATES!$B:$B,"&lt;="&amp;MonthStart,RATES!$C:$C,"&gt;="&amp;MonthEnd))))</f>
        <v/>
      </c>
      <c r="AK338" s="2">
        <f>IF(OR(NOT(ISNUMBER($AJ338)),N($AA338)=0),"",IF(ABS(N($Z338)/100-$AJ338)&gt;0.0000001,"DIFFERS",""))</f>
        <v/>
      </c>
    </row>
    <row r="339">
      <c r="AD339" s="2">
        <f>IF($L339="","",IF(ISNUMBER(SEARCH("OFF ROAD",$H339)),"OFF",IF(ISNUMBER(SEARCH("ON ROAD",$H339)),"ON","")))</f>
        <v/>
      </c>
      <c r="AE339" s="2">
        <f>IF($AD339="ON",""&amp;$L339,"")</f>
        <v/>
      </c>
      <c r="AF339" s="2">
        <f>IF($L339="","",IF($J339&lt;&gt;"","Y",""))</f>
        <v/>
      </c>
      <c r="AG339" s="2">
        <f>IF($L339="","",IFERROR(TRIM(MID($H339,4,SEARCH(" CO ",$H339)-4)),""&amp;$S339))</f>
        <v/>
      </c>
      <c r="AH339" s="2">
        <f>IF($AG339="","",IF($AG339="FULTON",IF(ISNUMBER(SEARCH("COLLEGE PARK",$H339)),"FULTON (COLLEGE PARK)",IF(ISNUMBER(SEARCH("HAPEVILLE",$H339)),"FULTON (HAPEVILLE)",IF(ISNUMBER(SEARCH("EAST POINT",$H339)),"FULTON (EAST POINT)",IF(ISNUMBER(SEARCH("ATLANTA",$H339)),"FULTON (ATL LIMITS)","FULTON")))),IF($AG339="DEKALB",IF(ISNUMBER(SEARCH("ATLANTA",$H339)),"DEKALB (ATL LIMITS)","DEKALB"),IF(AND($AG339="CLAYTON",ISNUMBER(SEARCH("COLLEGE PARK",$H339))),"CLAYTON (COLLEGE PARK)",$AG339))))</f>
        <v/>
      </c>
      <c r="AI339" s="2">
        <f>IF(OR($AH339="",$AD339=""),"",IFERROR(VLOOKUP($AH339,CODES!$A:$B,2,FALSE),"NO CODE"))</f>
        <v/>
      </c>
      <c r="AJ339" s="19">
        <f>IF(OR($AI339="",$AI339="NO CODE"),"",IF(COUNTIFS(RATES!$A:$A,$AI339,RATES!$B:$B,"&lt;="&amp;MonthStart,RATES!$C:$C,"&gt;="&amp;MonthEnd)&lt;&gt;1,"NO RATE",IF($AD339="OFF",SUMIFS(RATES!$F:$F,RATES!$A:$A,$AI339,RATES!$B:$B,"&lt;="&amp;MonthStart,RATES!$C:$C,"&gt;="&amp;MonthEnd),SUMIFS(RATES!$E:$E,RATES!$A:$A,$AI339,RATES!$B:$B,"&lt;="&amp;MonthStart,RATES!$C:$C,"&gt;="&amp;MonthEnd))))</f>
        <v/>
      </c>
      <c r="AK339" s="2">
        <f>IF(OR(NOT(ISNUMBER($AJ339)),N($AA339)=0),"",IF(ABS(N($Z339)/100-$AJ339)&gt;0.0000001,"DIFFERS",""))</f>
        <v/>
      </c>
    </row>
    <row r="340">
      <c r="AD340" s="2">
        <f>IF($L340="","",IF(ISNUMBER(SEARCH("OFF ROAD",$H340)),"OFF",IF(ISNUMBER(SEARCH("ON ROAD",$H340)),"ON","")))</f>
        <v/>
      </c>
      <c r="AE340" s="2">
        <f>IF($AD340="ON",""&amp;$L340,"")</f>
        <v/>
      </c>
      <c r="AF340" s="2">
        <f>IF($L340="","",IF($J340&lt;&gt;"","Y",""))</f>
        <v/>
      </c>
      <c r="AG340" s="2">
        <f>IF($L340="","",IFERROR(TRIM(MID($H340,4,SEARCH(" CO ",$H340)-4)),""&amp;$S340))</f>
        <v/>
      </c>
      <c r="AH340" s="2">
        <f>IF($AG340="","",IF($AG340="FULTON",IF(ISNUMBER(SEARCH("COLLEGE PARK",$H340)),"FULTON (COLLEGE PARK)",IF(ISNUMBER(SEARCH("HAPEVILLE",$H340)),"FULTON (HAPEVILLE)",IF(ISNUMBER(SEARCH("EAST POINT",$H340)),"FULTON (EAST POINT)",IF(ISNUMBER(SEARCH("ATLANTA",$H340)),"FULTON (ATL LIMITS)","FULTON")))),IF($AG340="DEKALB",IF(ISNUMBER(SEARCH("ATLANTA",$H340)),"DEKALB (ATL LIMITS)","DEKALB"),IF(AND($AG340="CLAYTON",ISNUMBER(SEARCH("COLLEGE PARK",$H340))),"CLAYTON (COLLEGE PARK)",$AG340))))</f>
        <v/>
      </c>
      <c r="AI340" s="2">
        <f>IF(OR($AH340="",$AD340=""),"",IFERROR(VLOOKUP($AH340,CODES!$A:$B,2,FALSE),"NO CODE"))</f>
        <v/>
      </c>
      <c r="AJ340" s="19">
        <f>IF(OR($AI340="",$AI340="NO CODE"),"",IF(COUNTIFS(RATES!$A:$A,$AI340,RATES!$B:$B,"&lt;="&amp;MonthStart,RATES!$C:$C,"&gt;="&amp;MonthEnd)&lt;&gt;1,"NO RATE",IF($AD340="OFF",SUMIFS(RATES!$F:$F,RATES!$A:$A,$AI340,RATES!$B:$B,"&lt;="&amp;MonthStart,RATES!$C:$C,"&gt;="&amp;MonthEnd),SUMIFS(RATES!$E:$E,RATES!$A:$A,$AI340,RATES!$B:$B,"&lt;="&amp;MonthStart,RATES!$C:$C,"&gt;="&amp;MonthEnd))))</f>
        <v/>
      </c>
      <c r="AK340" s="2">
        <f>IF(OR(NOT(ISNUMBER($AJ340)),N($AA340)=0),"",IF(ABS(N($Z340)/100-$AJ340)&gt;0.0000001,"DIFFERS",""))</f>
        <v/>
      </c>
    </row>
    <row r="341">
      <c r="AD341" s="2">
        <f>IF($L341="","",IF(ISNUMBER(SEARCH("OFF ROAD",$H341)),"OFF",IF(ISNUMBER(SEARCH("ON ROAD",$H341)),"ON","")))</f>
        <v/>
      </c>
      <c r="AE341" s="2">
        <f>IF($AD341="ON",""&amp;$L341,"")</f>
        <v/>
      </c>
      <c r="AF341" s="2">
        <f>IF($L341="","",IF($J341&lt;&gt;"","Y",""))</f>
        <v/>
      </c>
      <c r="AG341" s="2">
        <f>IF($L341="","",IFERROR(TRIM(MID($H341,4,SEARCH(" CO ",$H341)-4)),""&amp;$S341))</f>
        <v/>
      </c>
      <c r="AH341" s="2">
        <f>IF($AG341="","",IF($AG341="FULTON",IF(ISNUMBER(SEARCH("COLLEGE PARK",$H341)),"FULTON (COLLEGE PARK)",IF(ISNUMBER(SEARCH("HAPEVILLE",$H341)),"FULTON (HAPEVILLE)",IF(ISNUMBER(SEARCH("EAST POINT",$H341)),"FULTON (EAST POINT)",IF(ISNUMBER(SEARCH("ATLANTA",$H341)),"FULTON (ATL LIMITS)","FULTON")))),IF($AG341="DEKALB",IF(ISNUMBER(SEARCH("ATLANTA",$H341)),"DEKALB (ATL LIMITS)","DEKALB"),IF(AND($AG341="CLAYTON",ISNUMBER(SEARCH("COLLEGE PARK",$H341))),"CLAYTON (COLLEGE PARK)",$AG341))))</f>
        <v/>
      </c>
      <c r="AI341" s="2">
        <f>IF(OR($AH341="",$AD341=""),"",IFERROR(VLOOKUP($AH341,CODES!$A:$B,2,FALSE),"NO CODE"))</f>
        <v/>
      </c>
      <c r="AJ341" s="19">
        <f>IF(OR($AI341="",$AI341="NO CODE"),"",IF(COUNTIFS(RATES!$A:$A,$AI341,RATES!$B:$B,"&lt;="&amp;MonthStart,RATES!$C:$C,"&gt;="&amp;MonthEnd)&lt;&gt;1,"NO RATE",IF($AD341="OFF",SUMIFS(RATES!$F:$F,RATES!$A:$A,$AI341,RATES!$B:$B,"&lt;="&amp;MonthStart,RATES!$C:$C,"&gt;="&amp;MonthEnd),SUMIFS(RATES!$E:$E,RATES!$A:$A,$AI341,RATES!$B:$B,"&lt;="&amp;MonthStart,RATES!$C:$C,"&gt;="&amp;MonthEnd))))</f>
        <v/>
      </c>
      <c r="AK341" s="2">
        <f>IF(OR(NOT(ISNUMBER($AJ341)),N($AA341)=0),"",IF(ABS(N($Z341)/100-$AJ341)&gt;0.0000001,"DIFFERS",""))</f>
        <v/>
      </c>
    </row>
    <row r="342">
      <c r="AD342" s="2">
        <f>IF($L342="","",IF(ISNUMBER(SEARCH("OFF ROAD",$H342)),"OFF",IF(ISNUMBER(SEARCH("ON ROAD",$H342)),"ON","")))</f>
        <v/>
      </c>
      <c r="AE342" s="2">
        <f>IF($AD342="ON",""&amp;$L342,"")</f>
        <v/>
      </c>
      <c r="AF342" s="2">
        <f>IF($L342="","",IF($J342&lt;&gt;"","Y",""))</f>
        <v/>
      </c>
      <c r="AG342" s="2">
        <f>IF($L342="","",IFERROR(TRIM(MID($H342,4,SEARCH(" CO ",$H342)-4)),""&amp;$S342))</f>
        <v/>
      </c>
      <c r="AH342" s="2">
        <f>IF($AG342="","",IF($AG342="FULTON",IF(ISNUMBER(SEARCH("COLLEGE PARK",$H342)),"FULTON (COLLEGE PARK)",IF(ISNUMBER(SEARCH("HAPEVILLE",$H342)),"FULTON (HAPEVILLE)",IF(ISNUMBER(SEARCH("EAST POINT",$H342)),"FULTON (EAST POINT)",IF(ISNUMBER(SEARCH("ATLANTA",$H342)),"FULTON (ATL LIMITS)","FULTON")))),IF($AG342="DEKALB",IF(ISNUMBER(SEARCH("ATLANTA",$H342)),"DEKALB (ATL LIMITS)","DEKALB"),IF(AND($AG342="CLAYTON",ISNUMBER(SEARCH("COLLEGE PARK",$H342))),"CLAYTON (COLLEGE PARK)",$AG342))))</f>
        <v/>
      </c>
      <c r="AI342" s="2">
        <f>IF(OR($AH342="",$AD342=""),"",IFERROR(VLOOKUP($AH342,CODES!$A:$B,2,FALSE),"NO CODE"))</f>
        <v/>
      </c>
      <c r="AJ342" s="19">
        <f>IF(OR($AI342="",$AI342="NO CODE"),"",IF(COUNTIFS(RATES!$A:$A,$AI342,RATES!$B:$B,"&lt;="&amp;MonthStart,RATES!$C:$C,"&gt;="&amp;MonthEnd)&lt;&gt;1,"NO RATE",IF($AD342="OFF",SUMIFS(RATES!$F:$F,RATES!$A:$A,$AI342,RATES!$B:$B,"&lt;="&amp;MonthStart,RATES!$C:$C,"&gt;="&amp;MonthEnd),SUMIFS(RATES!$E:$E,RATES!$A:$A,$AI342,RATES!$B:$B,"&lt;="&amp;MonthStart,RATES!$C:$C,"&gt;="&amp;MonthEnd))))</f>
        <v/>
      </c>
      <c r="AK342" s="2">
        <f>IF(OR(NOT(ISNUMBER($AJ342)),N($AA342)=0),"",IF(ABS(N($Z342)/100-$AJ342)&gt;0.0000001,"DIFFERS",""))</f>
        <v/>
      </c>
    </row>
    <row r="343">
      <c r="AD343" s="2">
        <f>IF($L343="","",IF(ISNUMBER(SEARCH("OFF ROAD",$H343)),"OFF",IF(ISNUMBER(SEARCH("ON ROAD",$H343)),"ON","")))</f>
        <v/>
      </c>
      <c r="AE343" s="2">
        <f>IF($AD343="ON",""&amp;$L343,"")</f>
        <v/>
      </c>
      <c r="AF343" s="2">
        <f>IF($L343="","",IF($J343&lt;&gt;"","Y",""))</f>
        <v/>
      </c>
      <c r="AG343" s="2">
        <f>IF($L343="","",IFERROR(TRIM(MID($H343,4,SEARCH(" CO ",$H343)-4)),""&amp;$S343))</f>
        <v/>
      </c>
      <c r="AH343" s="2">
        <f>IF($AG343="","",IF($AG343="FULTON",IF(ISNUMBER(SEARCH("COLLEGE PARK",$H343)),"FULTON (COLLEGE PARK)",IF(ISNUMBER(SEARCH("HAPEVILLE",$H343)),"FULTON (HAPEVILLE)",IF(ISNUMBER(SEARCH("EAST POINT",$H343)),"FULTON (EAST POINT)",IF(ISNUMBER(SEARCH("ATLANTA",$H343)),"FULTON (ATL LIMITS)","FULTON")))),IF($AG343="DEKALB",IF(ISNUMBER(SEARCH("ATLANTA",$H343)),"DEKALB (ATL LIMITS)","DEKALB"),IF(AND($AG343="CLAYTON",ISNUMBER(SEARCH("COLLEGE PARK",$H343))),"CLAYTON (COLLEGE PARK)",$AG343))))</f>
        <v/>
      </c>
      <c r="AI343" s="2">
        <f>IF(OR($AH343="",$AD343=""),"",IFERROR(VLOOKUP($AH343,CODES!$A:$B,2,FALSE),"NO CODE"))</f>
        <v/>
      </c>
      <c r="AJ343" s="19">
        <f>IF(OR($AI343="",$AI343="NO CODE"),"",IF(COUNTIFS(RATES!$A:$A,$AI343,RATES!$B:$B,"&lt;="&amp;MonthStart,RATES!$C:$C,"&gt;="&amp;MonthEnd)&lt;&gt;1,"NO RATE",IF($AD343="OFF",SUMIFS(RATES!$F:$F,RATES!$A:$A,$AI343,RATES!$B:$B,"&lt;="&amp;MonthStart,RATES!$C:$C,"&gt;="&amp;MonthEnd),SUMIFS(RATES!$E:$E,RATES!$A:$A,$AI343,RATES!$B:$B,"&lt;="&amp;MonthStart,RATES!$C:$C,"&gt;="&amp;MonthEnd))))</f>
        <v/>
      </c>
      <c r="AK343" s="2">
        <f>IF(OR(NOT(ISNUMBER($AJ343)),N($AA343)=0),"",IF(ABS(N($Z343)/100-$AJ343)&gt;0.0000001,"DIFFERS",""))</f>
        <v/>
      </c>
    </row>
    <row r="344">
      <c r="AD344" s="2">
        <f>IF($L344="","",IF(ISNUMBER(SEARCH("OFF ROAD",$H344)),"OFF",IF(ISNUMBER(SEARCH("ON ROAD",$H344)),"ON","")))</f>
        <v/>
      </c>
      <c r="AE344" s="2">
        <f>IF($AD344="ON",""&amp;$L344,"")</f>
        <v/>
      </c>
      <c r="AF344" s="2">
        <f>IF($L344="","",IF($J344&lt;&gt;"","Y",""))</f>
        <v/>
      </c>
      <c r="AG344" s="2">
        <f>IF($L344="","",IFERROR(TRIM(MID($H344,4,SEARCH(" CO ",$H344)-4)),""&amp;$S344))</f>
        <v/>
      </c>
      <c r="AH344" s="2">
        <f>IF($AG344="","",IF($AG344="FULTON",IF(ISNUMBER(SEARCH("COLLEGE PARK",$H344)),"FULTON (COLLEGE PARK)",IF(ISNUMBER(SEARCH("HAPEVILLE",$H344)),"FULTON (HAPEVILLE)",IF(ISNUMBER(SEARCH("EAST POINT",$H344)),"FULTON (EAST POINT)",IF(ISNUMBER(SEARCH("ATLANTA",$H344)),"FULTON (ATL LIMITS)","FULTON")))),IF($AG344="DEKALB",IF(ISNUMBER(SEARCH("ATLANTA",$H344)),"DEKALB (ATL LIMITS)","DEKALB"),IF(AND($AG344="CLAYTON",ISNUMBER(SEARCH("COLLEGE PARK",$H344))),"CLAYTON (COLLEGE PARK)",$AG344))))</f>
        <v/>
      </c>
      <c r="AI344" s="2">
        <f>IF(OR($AH344="",$AD344=""),"",IFERROR(VLOOKUP($AH344,CODES!$A:$B,2,FALSE),"NO CODE"))</f>
        <v/>
      </c>
      <c r="AJ344" s="19">
        <f>IF(OR($AI344="",$AI344="NO CODE"),"",IF(COUNTIFS(RATES!$A:$A,$AI344,RATES!$B:$B,"&lt;="&amp;MonthStart,RATES!$C:$C,"&gt;="&amp;MonthEnd)&lt;&gt;1,"NO RATE",IF($AD344="OFF",SUMIFS(RATES!$F:$F,RATES!$A:$A,$AI344,RATES!$B:$B,"&lt;="&amp;MonthStart,RATES!$C:$C,"&gt;="&amp;MonthEnd),SUMIFS(RATES!$E:$E,RATES!$A:$A,$AI344,RATES!$B:$B,"&lt;="&amp;MonthStart,RATES!$C:$C,"&gt;="&amp;MonthEnd))))</f>
        <v/>
      </c>
      <c r="AK344" s="2">
        <f>IF(OR(NOT(ISNUMBER($AJ344)),N($AA344)=0),"",IF(ABS(N($Z344)/100-$AJ344)&gt;0.0000001,"DIFFERS",""))</f>
        <v/>
      </c>
    </row>
    <row r="345">
      <c r="AD345" s="2">
        <f>IF($L345="","",IF(ISNUMBER(SEARCH("OFF ROAD",$H345)),"OFF",IF(ISNUMBER(SEARCH("ON ROAD",$H345)),"ON","")))</f>
        <v/>
      </c>
      <c r="AE345" s="2">
        <f>IF($AD345="ON",""&amp;$L345,"")</f>
        <v/>
      </c>
      <c r="AF345" s="2">
        <f>IF($L345="","",IF($J345&lt;&gt;"","Y",""))</f>
        <v/>
      </c>
      <c r="AG345" s="2">
        <f>IF($L345="","",IFERROR(TRIM(MID($H345,4,SEARCH(" CO ",$H345)-4)),""&amp;$S345))</f>
        <v/>
      </c>
      <c r="AH345" s="2">
        <f>IF($AG345="","",IF($AG345="FULTON",IF(ISNUMBER(SEARCH("COLLEGE PARK",$H345)),"FULTON (COLLEGE PARK)",IF(ISNUMBER(SEARCH("HAPEVILLE",$H345)),"FULTON (HAPEVILLE)",IF(ISNUMBER(SEARCH("EAST POINT",$H345)),"FULTON (EAST POINT)",IF(ISNUMBER(SEARCH("ATLANTA",$H345)),"FULTON (ATL LIMITS)","FULTON")))),IF($AG345="DEKALB",IF(ISNUMBER(SEARCH("ATLANTA",$H345)),"DEKALB (ATL LIMITS)","DEKALB"),IF(AND($AG345="CLAYTON",ISNUMBER(SEARCH("COLLEGE PARK",$H345))),"CLAYTON (COLLEGE PARK)",$AG345))))</f>
        <v/>
      </c>
      <c r="AI345" s="2">
        <f>IF(OR($AH345="",$AD345=""),"",IFERROR(VLOOKUP($AH345,CODES!$A:$B,2,FALSE),"NO CODE"))</f>
        <v/>
      </c>
      <c r="AJ345" s="19">
        <f>IF(OR($AI345="",$AI345="NO CODE"),"",IF(COUNTIFS(RATES!$A:$A,$AI345,RATES!$B:$B,"&lt;="&amp;MonthStart,RATES!$C:$C,"&gt;="&amp;MonthEnd)&lt;&gt;1,"NO RATE",IF($AD345="OFF",SUMIFS(RATES!$F:$F,RATES!$A:$A,$AI345,RATES!$B:$B,"&lt;="&amp;MonthStart,RATES!$C:$C,"&gt;="&amp;MonthEnd),SUMIFS(RATES!$E:$E,RATES!$A:$A,$AI345,RATES!$B:$B,"&lt;="&amp;MonthStart,RATES!$C:$C,"&gt;="&amp;MonthEnd))))</f>
        <v/>
      </c>
      <c r="AK345" s="2">
        <f>IF(OR(NOT(ISNUMBER($AJ345)),N($AA345)=0),"",IF(ABS(N($Z345)/100-$AJ345)&gt;0.0000001,"DIFFERS",""))</f>
        <v/>
      </c>
    </row>
    <row r="346">
      <c r="AD346" s="2">
        <f>IF($L346="","",IF(ISNUMBER(SEARCH("OFF ROAD",$H346)),"OFF",IF(ISNUMBER(SEARCH("ON ROAD",$H346)),"ON","")))</f>
        <v/>
      </c>
      <c r="AE346" s="2">
        <f>IF($AD346="ON",""&amp;$L346,"")</f>
        <v/>
      </c>
      <c r="AF346" s="2">
        <f>IF($L346="","",IF($J346&lt;&gt;"","Y",""))</f>
        <v/>
      </c>
      <c r="AG346" s="2">
        <f>IF($L346="","",IFERROR(TRIM(MID($H346,4,SEARCH(" CO ",$H346)-4)),""&amp;$S346))</f>
        <v/>
      </c>
      <c r="AH346" s="2">
        <f>IF($AG346="","",IF($AG346="FULTON",IF(ISNUMBER(SEARCH("COLLEGE PARK",$H346)),"FULTON (COLLEGE PARK)",IF(ISNUMBER(SEARCH("HAPEVILLE",$H346)),"FULTON (HAPEVILLE)",IF(ISNUMBER(SEARCH("EAST POINT",$H346)),"FULTON (EAST POINT)",IF(ISNUMBER(SEARCH("ATLANTA",$H346)),"FULTON (ATL LIMITS)","FULTON")))),IF($AG346="DEKALB",IF(ISNUMBER(SEARCH("ATLANTA",$H346)),"DEKALB (ATL LIMITS)","DEKALB"),IF(AND($AG346="CLAYTON",ISNUMBER(SEARCH("COLLEGE PARK",$H346))),"CLAYTON (COLLEGE PARK)",$AG346))))</f>
        <v/>
      </c>
      <c r="AI346" s="2">
        <f>IF(OR($AH346="",$AD346=""),"",IFERROR(VLOOKUP($AH346,CODES!$A:$B,2,FALSE),"NO CODE"))</f>
        <v/>
      </c>
      <c r="AJ346" s="19">
        <f>IF(OR($AI346="",$AI346="NO CODE"),"",IF(COUNTIFS(RATES!$A:$A,$AI346,RATES!$B:$B,"&lt;="&amp;MonthStart,RATES!$C:$C,"&gt;="&amp;MonthEnd)&lt;&gt;1,"NO RATE",IF($AD346="OFF",SUMIFS(RATES!$F:$F,RATES!$A:$A,$AI346,RATES!$B:$B,"&lt;="&amp;MonthStart,RATES!$C:$C,"&gt;="&amp;MonthEnd),SUMIFS(RATES!$E:$E,RATES!$A:$A,$AI346,RATES!$B:$B,"&lt;="&amp;MonthStart,RATES!$C:$C,"&gt;="&amp;MonthEnd))))</f>
        <v/>
      </c>
      <c r="AK346" s="2">
        <f>IF(OR(NOT(ISNUMBER($AJ346)),N($AA346)=0),"",IF(ABS(N($Z346)/100-$AJ346)&gt;0.0000001,"DIFFERS",""))</f>
        <v/>
      </c>
    </row>
    <row r="347">
      <c r="AD347" s="2">
        <f>IF($L347="","",IF(ISNUMBER(SEARCH("OFF ROAD",$H347)),"OFF",IF(ISNUMBER(SEARCH("ON ROAD",$H347)),"ON","")))</f>
        <v/>
      </c>
      <c r="AE347" s="2">
        <f>IF($AD347="ON",""&amp;$L347,"")</f>
        <v/>
      </c>
      <c r="AF347" s="2">
        <f>IF($L347="","",IF($J347&lt;&gt;"","Y",""))</f>
        <v/>
      </c>
      <c r="AG347" s="2">
        <f>IF($L347="","",IFERROR(TRIM(MID($H347,4,SEARCH(" CO ",$H347)-4)),""&amp;$S347))</f>
        <v/>
      </c>
      <c r="AH347" s="2">
        <f>IF($AG347="","",IF($AG347="FULTON",IF(ISNUMBER(SEARCH("COLLEGE PARK",$H347)),"FULTON (COLLEGE PARK)",IF(ISNUMBER(SEARCH("HAPEVILLE",$H347)),"FULTON (HAPEVILLE)",IF(ISNUMBER(SEARCH("EAST POINT",$H347)),"FULTON (EAST POINT)",IF(ISNUMBER(SEARCH("ATLANTA",$H347)),"FULTON (ATL LIMITS)","FULTON")))),IF($AG347="DEKALB",IF(ISNUMBER(SEARCH("ATLANTA",$H347)),"DEKALB (ATL LIMITS)","DEKALB"),IF(AND($AG347="CLAYTON",ISNUMBER(SEARCH("COLLEGE PARK",$H347))),"CLAYTON (COLLEGE PARK)",$AG347))))</f>
        <v/>
      </c>
      <c r="AI347" s="2">
        <f>IF(OR($AH347="",$AD347=""),"",IFERROR(VLOOKUP($AH347,CODES!$A:$B,2,FALSE),"NO CODE"))</f>
        <v/>
      </c>
      <c r="AJ347" s="19">
        <f>IF(OR($AI347="",$AI347="NO CODE"),"",IF(COUNTIFS(RATES!$A:$A,$AI347,RATES!$B:$B,"&lt;="&amp;MonthStart,RATES!$C:$C,"&gt;="&amp;MonthEnd)&lt;&gt;1,"NO RATE",IF($AD347="OFF",SUMIFS(RATES!$F:$F,RATES!$A:$A,$AI347,RATES!$B:$B,"&lt;="&amp;MonthStart,RATES!$C:$C,"&gt;="&amp;MonthEnd),SUMIFS(RATES!$E:$E,RATES!$A:$A,$AI347,RATES!$B:$B,"&lt;="&amp;MonthStart,RATES!$C:$C,"&gt;="&amp;MonthEnd))))</f>
        <v/>
      </c>
      <c r="AK347" s="2">
        <f>IF(OR(NOT(ISNUMBER($AJ347)),N($AA347)=0),"",IF(ABS(N($Z347)/100-$AJ347)&gt;0.0000001,"DIFFERS",""))</f>
        <v/>
      </c>
    </row>
    <row r="348">
      <c r="AD348" s="2">
        <f>IF($L348="","",IF(ISNUMBER(SEARCH("OFF ROAD",$H348)),"OFF",IF(ISNUMBER(SEARCH("ON ROAD",$H348)),"ON","")))</f>
        <v/>
      </c>
      <c r="AE348" s="2">
        <f>IF($AD348="ON",""&amp;$L348,"")</f>
        <v/>
      </c>
      <c r="AF348" s="2">
        <f>IF($L348="","",IF($J348&lt;&gt;"","Y",""))</f>
        <v/>
      </c>
      <c r="AG348" s="2">
        <f>IF($L348="","",IFERROR(TRIM(MID($H348,4,SEARCH(" CO ",$H348)-4)),""&amp;$S348))</f>
        <v/>
      </c>
      <c r="AH348" s="2">
        <f>IF($AG348="","",IF($AG348="FULTON",IF(ISNUMBER(SEARCH("COLLEGE PARK",$H348)),"FULTON (COLLEGE PARK)",IF(ISNUMBER(SEARCH("HAPEVILLE",$H348)),"FULTON (HAPEVILLE)",IF(ISNUMBER(SEARCH("EAST POINT",$H348)),"FULTON (EAST POINT)",IF(ISNUMBER(SEARCH("ATLANTA",$H348)),"FULTON (ATL LIMITS)","FULTON")))),IF($AG348="DEKALB",IF(ISNUMBER(SEARCH("ATLANTA",$H348)),"DEKALB (ATL LIMITS)","DEKALB"),IF(AND($AG348="CLAYTON",ISNUMBER(SEARCH("COLLEGE PARK",$H348))),"CLAYTON (COLLEGE PARK)",$AG348))))</f>
        <v/>
      </c>
      <c r="AI348" s="2">
        <f>IF(OR($AH348="",$AD348=""),"",IFERROR(VLOOKUP($AH348,CODES!$A:$B,2,FALSE),"NO CODE"))</f>
        <v/>
      </c>
      <c r="AJ348" s="19">
        <f>IF(OR($AI348="",$AI348="NO CODE"),"",IF(COUNTIFS(RATES!$A:$A,$AI348,RATES!$B:$B,"&lt;="&amp;MonthStart,RATES!$C:$C,"&gt;="&amp;MonthEnd)&lt;&gt;1,"NO RATE",IF($AD348="OFF",SUMIFS(RATES!$F:$F,RATES!$A:$A,$AI348,RATES!$B:$B,"&lt;="&amp;MonthStart,RATES!$C:$C,"&gt;="&amp;MonthEnd),SUMIFS(RATES!$E:$E,RATES!$A:$A,$AI348,RATES!$B:$B,"&lt;="&amp;MonthStart,RATES!$C:$C,"&gt;="&amp;MonthEnd))))</f>
        <v/>
      </c>
      <c r="AK348" s="2">
        <f>IF(OR(NOT(ISNUMBER($AJ348)),N($AA348)=0),"",IF(ABS(N($Z348)/100-$AJ348)&gt;0.0000001,"DIFFERS",""))</f>
        <v/>
      </c>
    </row>
    <row r="349">
      <c r="AD349" s="2">
        <f>IF($L349="","",IF(ISNUMBER(SEARCH("OFF ROAD",$H349)),"OFF",IF(ISNUMBER(SEARCH("ON ROAD",$H349)),"ON","")))</f>
        <v/>
      </c>
      <c r="AE349" s="2">
        <f>IF($AD349="ON",""&amp;$L349,"")</f>
        <v/>
      </c>
      <c r="AF349" s="2">
        <f>IF($L349="","",IF($J349&lt;&gt;"","Y",""))</f>
        <v/>
      </c>
      <c r="AG349" s="2">
        <f>IF($L349="","",IFERROR(TRIM(MID($H349,4,SEARCH(" CO ",$H349)-4)),""&amp;$S349))</f>
        <v/>
      </c>
      <c r="AH349" s="2">
        <f>IF($AG349="","",IF($AG349="FULTON",IF(ISNUMBER(SEARCH("COLLEGE PARK",$H349)),"FULTON (COLLEGE PARK)",IF(ISNUMBER(SEARCH("HAPEVILLE",$H349)),"FULTON (HAPEVILLE)",IF(ISNUMBER(SEARCH("EAST POINT",$H349)),"FULTON (EAST POINT)",IF(ISNUMBER(SEARCH("ATLANTA",$H349)),"FULTON (ATL LIMITS)","FULTON")))),IF($AG349="DEKALB",IF(ISNUMBER(SEARCH("ATLANTA",$H349)),"DEKALB (ATL LIMITS)","DEKALB"),IF(AND($AG349="CLAYTON",ISNUMBER(SEARCH("COLLEGE PARK",$H349))),"CLAYTON (COLLEGE PARK)",$AG349))))</f>
        <v/>
      </c>
      <c r="AI349" s="2">
        <f>IF(OR($AH349="",$AD349=""),"",IFERROR(VLOOKUP($AH349,CODES!$A:$B,2,FALSE),"NO CODE"))</f>
        <v/>
      </c>
      <c r="AJ349" s="19">
        <f>IF(OR($AI349="",$AI349="NO CODE"),"",IF(COUNTIFS(RATES!$A:$A,$AI349,RATES!$B:$B,"&lt;="&amp;MonthStart,RATES!$C:$C,"&gt;="&amp;MonthEnd)&lt;&gt;1,"NO RATE",IF($AD349="OFF",SUMIFS(RATES!$F:$F,RATES!$A:$A,$AI349,RATES!$B:$B,"&lt;="&amp;MonthStart,RATES!$C:$C,"&gt;="&amp;MonthEnd),SUMIFS(RATES!$E:$E,RATES!$A:$A,$AI349,RATES!$B:$B,"&lt;="&amp;MonthStart,RATES!$C:$C,"&gt;="&amp;MonthEnd))))</f>
        <v/>
      </c>
      <c r="AK349" s="2">
        <f>IF(OR(NOT(ISNUMBER($AJ349)),N($AA349)=0),"",IF(ABS(N($Z349)/100-$AJ349)&gt;0.0000001,"DIFFERS",""))</f>
        <v/>
      </c>
    </row>
    <row r="350">
      <c r="AD350" s="2">
        <f>IF($L350="","",IF(ISNUMBER(SEARCH("OFF ROAD",$H350)),"OFF",IF(ISNUMBER(SEARCH("ON ROAD",$H350)),"ON","")))</f>
        <v/>
      </c>
      <c r="AE350" s="2">
        <f>IF($AD350="ON",""&amp;$L350,"")</f>
        <v/>
      </c>
      <c r="AF350" s="2">
        <f>IF($L350="","",IF($J350&lt;&gt;"","Y",""))</f>
        <v/>
      </c>
      <c r="AG350" s="2">
        <f>IF($L350="","",IFERROR(TRIM(MID($H350,4,SEARCH(" CO ",$H350)-4)),""&amp;$S350))</f>
        <v/>
      </c>
      <c r="AH350" s="2">
        <f>IF($AG350="","",IF($AG350="FULTON",IF(ISNUMBER(SEARCH("COLLEGE PARK",$H350)),"FULTON (COLLEGE PARK)",IF(ISNUMBER(SEARCH("HAPEVILLE",$H350)),"FULTON (HAPEVILLE)",IF(ISNUMBER(SEARCH("EAST POINT",$H350)),"FULTON (EAST POINT)",IF(ISNUMBER(SEARCH("ATLANTA",$H350)),"FULTON (ATL LIMITS)","FULTON")))),IF($AG350="DEKALB",IF(ISNUMBER(SEARCH("ATLANTA",$H350)),"DEKALB (ATL LIMITS)","DEKALB"),IF(AND($AG350="CLAYTON",ISNUMBER(SEARCH("COLLEGE PARK",$H350))),"CLAYTON (COLLEGE PARK)",$AG350))))</f>
        <v/>
      </c>
      <c r="AI350" s="2">
        <f>IF(OR($AH350="",$AD350=""),"",IFERROR(VLOOKUP($AH350,CODES!$A:$B,2,FALSE),"NO CODE"))</f>
        <v/>
      </c>
      <c r="AJ350" s="19">
        <f>IF(OR($AI350="",$AI350="NO CODE"),"",IF(COUNTIFS(RATES!$A:$A,$AI350,RATES!$B:$B,"&lt;="&amp;MonthStart,RATES!$C:$C,"&gt;="&amp;MonthEnd)&lt;&gt;1,"NO RATE",IF($AD350="OFF",SUMIFS(RATES!$F:$F,RATES!$A:$A,$AI350,RATES!$B:$B,"&lt;="&amp;MonthStart,RATES!$C:$C,"&gt;="&amp;MonthEnd),SUMIFS(RATES!$E:$E,RATES!$A:$A,$AI350,RATES!$B:$B,"&lt;="&amp;MonthStart,RATES!$C:$C,"&gt;="&amp;MonthEnd))))</f>
        <v/>
      </c>
      <c r="AK350" s="2">
        <f>IF(OR(NOT(ISNUMBER($AJ350)),N($AA350)=0),"",IF(ABS(N($Z350)/100-$AJ350)&gt;0.0000001,"DIFFERS",""))</f>
        <v/>
      </c>
    </row>
    <row r="351">
      <c r="AD351" s="2">
        <f>IF($L351="","",IF(ISNUMBER(SEARCH("OFF ROAD",$H351)),"OFF",IF(ISNUMBER(SEARCH("ON ROAD",$H351)),"ON","")))</f>
        <v/>
      </c>
      <c r="AE351" s="2">
        <f>IF($AD351="ON",""&amp;$L351,"")</f>
        <v/>
      </c>
      <c r="AF351" s="2">
        <f>IF($L351="","",IF($J351&lt;&gt;"","Y",""))</f>
        <v/>
      </c>
      <c r="AG351" s="2">
        <f>IF($L351="","",IFERROR(TRIM(MID($H351,4,SEARCH(" CO ",$H351)-4)),""&amp;$S351))</f>
        <v/>
      </c>
      <c r="AH351" s="2">
        <f>IF($AG351="","",IF($AG351="FULTON",IF(ISNUMBER(SEARCH("COLLEGE PARK",$H351)),"FULTON (COLLEGE PARK)",IF(ISNUMBER(SEARCH("HAPEVILLE",$H351)),"FULTON (HAPEVILLE)",IF(ISNUMBER(SEARCH("EAST POINT",$H351)),"FULTON (EAST POINT)",IF(ISNUMBER(SEARCH("ATLANTA",$H351)),"FULTON (ATL LIMITS)","FULTON")))),IF($AG351="DEKALB",IF(ISNUMBER(SEARCH("ATLANTA",$H351)),"DEKALB (ATL LIMITS)","DEKALB"),IF(AND($AG351="CLAYTON",ISNUMBER(SEARCH("COLLEGE PARK",$H351))),"CLAYTON (COLLEGE PARK)",$AG351))))</f>
        <v/>
      </c>
      <c r="AI351" s="2">
        <f>IF(OR($AH351="",$AD351=""),"",IFERROR(VLOOKUP($AH351,CODES!$A:$B,2,FALSE),"NO CODE"))</f>
        <v/>
      </c>
      <c r="AJ351" s="19">
        <f>IF(OR($AI351="",$AI351="NO CODE"),"",IF(COUNTIFS(RATES!$A:$A,$AI351,RATES!$B:$B,"&lt;="&amp;MonthStart,RATES!$C:$C,"&gt;="&amp;MonthEnd)&lt;&gt;1,"NO RATE",IF($AD351="OFF",SUMIFS(RATES!$F:$F,RATES!$A:$A,$AI351,RATES!$B:$B,"&lt;="&amp;MonthStart,RATES!$C:$C,"&gt;="&amp;MonthEnd),SUMIFS(RATES!$E:$E,RATES!$A:$A,$AI351,RATES!$B:$B,"&lt;="&amp;MonthStart,RATES!$C:$C,"&gt;="&amp;MonthEnd))))</f>
        <v/>
      </c>
      <c r="AK351" s="2">
        <f>IF(OR(NOT(ISNUMBER($AJ351)),N($AA351)=0),"",IF(ABS(N($Z351)/100-$AJ351)&gt;0.0000001,"DIFFERS",""))</f>
        <v/>
      </c>
    </row>
    <row r="352">
      <c r="AD352" s="2">
        <f>IF($L352="","",IF(ISNUMBER(SEARCH("OFF ROAD",$H352)),"OFF",IF(ISNUMBER(SEARCH("ON ROAD",$H352)),"ON","")))</f>
        <v/>
      </c>
      <c r="AE352" s="2">
        <f>IF($AD352="ON",""&amp;$L352,"")</f>
        <v/>
      </c>
      <c r="AF352" s="2">
        <f>IF($L352="","",IF($J352&lt;&gt;"","Y",""))</f>
        <v/>
      </c>
      <c r="AG352" s="2">
        <f>IF($L352="","",IFERROR(TRIM(MID($H352,4,SEARCH(" CO ",$H352)-4)),""&amp;$S352))</f>
        <v/>
      </c>
      <c r="AH352" s="2">
        <f>IF($AG352="","",IF($AG352="FULTON",IF(ISNUMBER(SEARCH("COLLEGE PARK",$H352)),"FULTON (COLLEGE PARK)",IF(ISNUMBER(SEARCH("HAPEVILLE",$H352)),"FULTON (HAPEVILLE)",IF(ISNUMBER(SEARCH("EAST POINT",$H352)),"FULTON (EAST POINT)",IF(ISNUMBER(SEARCH("ATLANTA",$H352)),"FULTON (ATL LIMITS)","FULTON")))),IF($AG352="DEKALB",IF(ISNUMBER(SEARCH("ATLANTA",$H352)),"DEKALB (ATL LIMITS)","DEKALB"),IF(AND($AG352="CLAYTON",ISNUMBER(SEARCH("COLLEGE PARK",$H352))),"CLAYTON (COLLEGE PARK)",$AG352))))</f>
        <v/>
      </c>
      <c r="AI352" s="2">
        <f>IF(OR($AH352="",$AD352=""),"",IFERROR(VLOOKUP($AH352,CODES!$A:$B,2,FALSE),"NO CODE"))</f>
        <v/>
      </c>
      <c r="AJ352" s="19">
        <f>IF(OR($AI352="",$AI352="NO CODE"),"",IF(COUNTIFS(RATES!$A:$A,$AI352,RATES!$B:$B,"&lt;="&amp;MonthStart,RATES!$C:$C,"&gt;="&amp;MonthEnd)&lt;&gt;1,"NO RATE",IF($AD352="OFF",SUMIFS(RATES!$F:$F,RATES!$A:$A,$AI352,RATES!$B:$B,"&lt;="&amp;MonthStart,RATES!$C:$C,"&gt;="&amp;MonthEnd),SUMIFS(RATES!$E:$E,RATES!$A:$A,$AI352,RATES!$B:$B,"&lt;="&amp;MonthStart,RATES!$C:$C,"&gt;="&amp;MonthEnd))))</f>
        <v/>
      </c>
      <c r="AK352" s="2">
        <f>IF(OR(NOT(ISNUMBER($AJ352)),N($AA352)=0),"",IF(ABS(N($Z352)/100-$AJ352)&gt;0.0000001,"DIFFERS",""))</f>
        <v/>
      </c>
    </row>
    <row r="353">
      <c r="AD353" s="2">
        <f>IF($L353="","",IF(ISNUMBER(SEARCH("OFF ROAD",$H353)),"OFF",IF(ISNUMBER(SEARCH("ON ROAD",$H353)),"ON","")))</f>
        <v/>
      </c>
      <c r="AE353" s="2">
        <f>IF($AD353="ON",""&amp;$L353,"")</f>
        <v/>
      </c>
      <c r="AF353" s="2">
        <f>IF($L353="","",IF($J353&lt;&gt;"","Y",""))</f>
        <v/>
      </c>
      <c r="AG353" s="2">
        <f>IF($L353="","",IFERROR(TRIM(MID($H353,4,SEARCH(" CO ",$H353)-4)),""&amp;$S353))</f>
        <v/>
      </c>
      <c r="AH353" s="2">
        <f>IF($AG353="","",IF($AG353="FULTON",IF(ISNUMBER(SEARCH("COLLEGE PARK",$H353)),"FULTON (COLLEGE PARK)",IF(ISNUMBER(SEARCH("HAPEVILLE",$H353)),"FULTON (HAPEVILLE)",IF(ISNUMBER(SEARCH("EAST POINT",$H353)),"FULTON (EAST POINT)",IF(ISNUMBER(SEARCH("ATLANTA",$H353)),"FULTON (ATL LIMITS)","FULTON")))),IF($AG353="DEKALB",IF(ISNUMBER(SEARCH("ATLANTA",$H353)),"DEKALB (ATL LIMITS)","DEKALB"),IF(AND($AG353="CLAYTON",ISNUMBER(SEARCH("COLLEGE PARK",$H353))),"CLAYTON (COLLEGE PARK)",$AG353))))</f>
        <v/>
      </c>
      <c r="AI353" s="2">
        <f>IF(OR($AH353="",$AD353=""),"",IFERROR(VLOOKUP($AH353,CODES!$A:$B,2,FALSE),"NO CODE"))</f>
        <v/>
      </c>
      <c r="AJ353" s="19">
        <f>IF(OR($AI353="",$AI353="NO CODE"),"",IF(COUNTIFS(RATES!$A:$A,$AI353,RATES!$B:$B,"&lt;="&amp;MonthStart,RATES!$C:$C,"&gt;="&amp;MonthEnd)&lt;&gt;1,"NO RATE",IF($AD353="OFF",SUMIFS(RATES!$F:$F,RATES!$A:$A,$AI353,RATES!$B:$B,"&lt;="&amp;MonthStart,RATES!$C:$C,"&gt;="&amp;MonthEnd),SUMIFS(RATES!$E:$E,RATES!$A:$A,$AI353,RATES!$B:$B,"&lt;="&amp;MonthStart,RATES!$C:$C,"&gt;="&amp;MonthEnd))))</f>
        <v/>
      </c>
      <c r="AK353" s="2">
        <f>IF(OR(NOT(ISNUMBER($AJ353)),N($AA353)=0),"",IF(ABS(N($Z353)/100-$AJ353)&gt;0.0000001,"DIFFERS",""))</f>
        <v/>
      </c>
    </row>
    <row r="354">
      <c r="AD354" s="2">
        <f>IF($L354="","",IF(ISNUMBER(SEARCH("OFF ROAD",$H354)),"OFF",IF(ISNUMBER(SEARCH("ON ROAD",$H354)),"ON","")))</f>
        <v/>
      </c>
      <c r="AE354" s="2">
        <f>IF($AD354="ON",""&amp;$L354,"")</f>
        <v/>
      </c>
      <c r="AF354" s="2">
        <f>IF($L354="","",IF($J354&lt;&gt;"","Y",""))</f>
        <v/>
      </c>
      <c r="AG354" s="2">
        <f>IF($L354="","",IFERROR(TRIM(MID($H354,4,SEARCH(" CO ",$H354)-4)),""&amp;$S354))</f>
        <v/>
      </c>
      <c r="AH354" s="2">
        <f>IF($AG354="","",IF($AG354="FULTON",IF(ISNUMBER(SEARCH("COLLEGE PARK",$H354)),"FULTON (COLLEGE PARK)",IF(ISNUMBER(SEARCH("HAPEVILLE",$H354)),"FULTON (HAPEVILLE)",IF(ISNUMBER(SEARCH("EAST POINT",$H354)),"FULTON (EAST POINT)",IF(ISNUMBER(SEARCH("ATLANTA",$H354)),"FULTON (ATL LIMITS)","FULTON")))),IF($AG354="DEKALB",IF(ISNUMBER(SEARCH("ATLANTA",$H354)),"DEKALB (ATL LIMITS)","DEKALB"),IF(AND($AG354="CLAYTON",ISNUMBER(SEARCH("COLLEGE PARK",$H354))),"CLAYTON (COLLEGE PARK)",$AG354))))</f>
        <v/>
      </c>
      <c r="AI354" s="2">
        <f>IF(OR($AH354="",$AD354=""),"",IFERROR(VLOOKUP($AH354,CODES!$A:$B,2,FALSE),"NO CODE"))</f>
        <v/>
      </c>
      <c r="AJ354" s="19">
        <f>IF(OR($AI354="",$AI354="NO CODE"),"",IF(COUNTIFS(RATES!$A:$A,$AI354,RATES!$B:$B,"&lt;="&amp;MonthStart,RATES!$C:$C,"&gt;="&amp;MonthEnd)&lt;&gt;1,"NO RATE",IF($AD354="OFF",SUMIFS(RATES!$F:$F,RATES!$A:$A,$AI354,RATES!$B:$B,"&lt;="&amp;MonthStart,RATES!$C:$C,"&gt;="&amp;MonthEnd),SUMIFS(RATES!$E:$E,RATES!$A:$A,$AI354,RATES!$B:$B,"&lt;="&amp;MonthStart,RATES!$C:$C,"&gt;="&amp;MonthEnd))))</f>
        <v/>
      </c>
      <c r="AK354" s="2">
        <f>IF(OR(NOT(ISNUMBER($AJ354)),N($AA354)=0),"",IF(ABS(N($Z354)/100-$AJ354)&gt;0.0000001,"DIFFERS",""))</f>
        <v/>
      </c>
    </row>
    <row r="355">
      <c r="AD355" s="2">
        <f>IF($L355="","",IF(ISNUMBER(SEARCH("OFF ROAD",$H355)),"OFF",IF(ISNUMBER(SEARCH("ON ROAD",$H355)),"ON","")))</f>
        <v/>
      </c>
      <c r="AE355" s="2">
        <f>IF($AD355="ON",""&amp;$L355,"")</f>
        <v/>
      </c>
      <c r="AF355" s="2">
        <f>IF($L355="","",IF($J355&lt;&gt;"","Y",""))</f>
        <v/>
      </c>
      <c r="AG355" s="2">
        <f>IF($L355="","",IFERROR(TRIM(MID($H355,4,SEARCH(" CO ",$H355)-4)),""&amp;$S355))</f>
        <v/>
      </c>
      <c r="AH355" s="2">
        <f>IF($AG355="","",IF($AG355="FULTON",IF(ISNUMBER(SEARCH("COLLEGE PARK",$H355)),"FULTON (COLLEGE PARK)",IF(ISNUMBER(SEARCH("HAPEVILLE",$H355)),"FULTON (HAPEVILLE)",IF(ISNUMBER(SEARCH("EAST POINT",$H355)),"FULTON (EAST POINT)",IF(ISNUMBER(SEARCH("ATLANTA",$H355)),"FULTON (ATL LIMITS)","FULTON")))),IF($AG355="DEKALB",IF(ISNUMBER(SEARCH("ATLANTA",$H355)),"DEKALB (ATL LIMITS)","DEKALB"),IF(AND($AG355="CLAYTON",ISNUMBER(SEARCH("COLLEGE PARK",$H355))),"CLAYTON (COLLEGE PARK)",$AG355))))</f>
        <v/>
      </c>
      <c r="AI355" s="2">
        <f>IF(OR($AH355="",$AD355=""),"",IFERROR(VLOOKUP($AH355,CODES!$A:$B,2,FALSE),"NO CODE"))</f>
        <v/>
      </c>
      <c r="AJ355" s="19">
        <f>IF(OR($AI355="",$AI355="NO CODE"),"",IF(COUNTIFS(RATES!$A:$A,$AI355,RATES!$B:$B,"&lt;="&amp;MonthStart,RATES!$C:$C,"&gt;="&amp;MonthEnd)&lt;&gt;1,"NO RATE",IF($AD355="OFF",SUMIFS(RATES!$F:$F,RATES!$A:$A,$AI355,RATES!$B:$B,"&lt;="&amp;MonthStart,RATES!$C:$C,"&gt;="&amp;MonthEnd),SUMIFS(RATES!$E:$E,RATES!$A:$A,$AI355,RATES!$B:$B,"&lt;="&amp;MonthStart,RATES!$C:$C,"&gt;="&amp;MonthEnd))))</f>
        <v/>
      </c>
      <c r="AK355" s="2">
        <f>IF(OR(NOT(ISNUMBER($AJ355)),N($AA355)=0),"",IF(ABS(N($Z355)/100-$AJ355)&gt;0.0000001,"DIFFERS",""))</f>
        <v/>
      </c>
    </row>
    <row r="356">
      <c r="AD356" s="2">
        <f>IF($L356="","",IF(ISNUMBER(SEARCH("OFF ROAD",$H356)),"OFF",IF(ISNUMBER(SEARCH("ON ROAD",$H356)),"ON","")))</f>
        <v/>
      </c>
      <c r="AE356" s="2">
        <f>IF($AD356="ON",""&amp;$L356,"")</f>
        <v/>
      </c>
      <c r="AF356" s="2">
        <f>IF($L356="","",IF($J356&lt;&gt;"","Y",""))</f>
        <v/>
      </c>
      <c r="AG356" s="2">
        <f>IF($L356="","",IFERROR(TRIM(MID($H356,4,SEARCH(" CO ",$H356)-4)),""&amp;$S356))</f>
        <v/>
      </c>
      <c r="AH356" s="2">
        <f>IF($AG356="","",IF($AG356="FULTON",IF(ISNUMBER(SEARCH("COLLEGE PARK",$H356)),"FULTON (COLLEGE PARK)",IF(ISNUMBER(SEARCH("HAPEVILLE",$H356)),"FULTON (HAPEVILLE)",IF(ISNUMBER(SEARCH("EAST POINT",$H356)),"FULTON (EAST POINT)",IF(ISNUMBER(SEARCH("ATLANTA",$H356)),"FULTON (ATL LIMITS)","FULTON")))),IF($AG356="DEKALB",IF(ISNUMBER(SEARCH("ATLANTA",$H356)),"DEKALB (ATL LIMITS)","DEKALB"),IF(AND($AG356="CLAYTON",ISNUMBER(SEARCH("COLLEGE PARK",$H356))),"CLAYTON (COLLEGE PARK)",$AG356))))</f>
        <v/>
      </c>
      <c r="AI356" s="2">
        <f>IF(OR($AH356="",$AD356=""),"",IFERROR(VLOOKUP($AH356,CODES!$A:$B,2,FALSE),"NO CODE"))</f>
        <v/>
      </c>
      <c r="AJ356" s="19">
        <f>IF(OR($AI356="",$AI356="NO CODE"),"",IF(COUNTIFS(RATES!$A:$A,$AI356,RATES!$B:$B,"&lt;="&amp;MonthStart,RATES!$C:$C,"&gt;="&amp;MonthEnd)&lt;&gt;1,"NO RATE",IF($AD356="OFF",SUMIFS(RATES!$F:$F,RATES!$A:$A,$AI356,RATES!$B:$B,"&lt;="&amp;MonthStart,RATES!$C:$C,"&gt;="&amp;MonthEnd),SUMIFS(RATES!$E:$E,RATES!$A:$A,$AI356,RATES!$B:$B,"&lt;="&amp;MonthStart,RATES!$C:$C,"&gt;="&amp;MonthEnd))))</f>
        <v/>
      </c>
      <c r="AK356" s="2">
        <f>IF(OR(NOT(ISNUMBER($AJ356)),N($AA356)=0),"",IF(ABS(N($Z356)/100-$AJ356)&gt;0.0000001,"DIFFERS",""))</f>
        <v/>
      </c>
    </row>
    <row r="357">
      <c r="AD357" s="2">
        <f>IF($L357="","",IF(ISNUMBER(SEARCH("OFF ROAD",$H357)),"OFF",IF(ISNUMBER(SEARCH("ON ROAD",$H357)),"ON","")))</f>
        <v/>
      </c>
      <c r="AE357" s="2">
        <f>IF($AD357="ON",""&amp;$L357,"")</f>
        <v/>
      </c>
      <c r="AF357" s="2">
        <f>IF($L357="","",IF($J357&lt;&gt;"","Y",""))</f>
        <v/>
      </c>
      <c r="AG357" s="2">
        <f>IF($L357="","",IFERROR(TRIM(MID($H357,4,SEARCH(" CO ",$H357)-4)),""&amp;$S357))</f>
        <v/>
      </c>
      <c r="AH357" s="2">
        <f>IF($AG357="","",IF($AG357="FULTON",IF(ISNUMBER(SEARCH("COLLEGE PARK",$H357)),"FULTON (COLLEGE PARK)",IF(ISNUMBER(SEARCH("HAPEVILLE",$H357)),"FULTON (HAPEVILLE)",IF(ISNUMBER(SEARCH("EAST POINT",$H357)),"FULTON (EAST POINT)",IF(ISNUMBER(SEARCH("ATLANTA",$H357)),"FULTON (ATL LIMITS)","FULTON")))),IF($AG357="DEKALB",IF(ISNUMBER(SEARCH("ATLANTA",$H357)),"DEKALB (ATL LIMITS)","DEKALB"),IF(AND($AG357="CLAYTON",ISNUMBER(SEARCH("COLLEGE PARK",$H357))),"CLAYTON (COLLEGE PARK)",$AG357))))</f>
        <v/>
      </c>
      <c r="AI357" s="2">
        <f>IF(OR($AH357="",$AD357=""),"",IFERROR(VLOOKUP($AH357,CODES!$A:$B,2,FALSE),"NO CODE"))</f>
        <v/>
      </c>
      <c r="AJ357" s="19">
        <f>IF(OR($AI357="",$AI357="NO CODE"),"",IF(COUNTIFS(RATES!$A:$A,$AI357,RATES!$B:$B,"&lt;="&amp;MonthStart,RATES!$C:$C,"&gt;="&amp;MonthEnd)&lt;&gt;1,"NO RATE",IF($AD357="OFF",SUMIFS(RATES!$F:$F,RATES!$A:$A,$AI357,RATES!$B:$B,"&lt;="&amp;MonthStart,RATES!$C:$C,"&gt;="&amp;MonthEnd),SUMIFS(RATES!$E:$E,RATES!$A:$A,$AI357,RATES!$B:$B,"&lt;="&amp;MonthStart,RATES!$C:$C,"&gt;="&amp;MonthEnd))))</f>
        <v/>
      </c>
      <c r="AK357" s="2">
        <f>IF(OR(NOT(ISNUMBER($AJ357)),N($AA357)=0),"",IF(ABS(N($Z357)/100-$AJ357)&gt;0.0000001,"DIFFERS",""))</f>
        <v/>
      </c>
    </row>
    <row r="358">
      <c r="AD358" s="2">
        <f>IF($L358="","",IF(ISNUMBER(SEARCH("OFF ROAD",$H358)),"OFF",IF(ISNUMBER(SEARCH("ON ROAD",$H358)),"ON","")))</f>
        <v/>
      </c>
      <c r="AE358" s="2">
        <f>IF($AD358="ON",""&amp;$L358,"")</f>
        <v/>
      </c>
      <c r="AF358" s="2">
        <f>IF($L358="","",IF($J358&lt;&gt;"","Y",""))</f>
        <v/>
      </c>
      <c r="AG358" s="2">
        <f>IF($L358="","",IFERROR(TRIM(MID($H358,4,SEARCH(" CO ",$H358)-4)),""&amp;$S358))</f>
        <v/>
      </c>
      <c r="AH358" s="2">
        <f>IF($AG358="","",IF($AG358="FULTON",IF(ISNUMBER(SEARCH("COLLEGE PARK",$H358)),"FULTON (COLLEGE PARK)",IF(ISNUMBER(SEARCH("HAPEVILLE",$H358)),"FULTON (HAPEVILLE)",IF(ISNUMBER(SEARCH("EAST POINT",$H358)),"FULTON (EAST POINT)",IF(ISNUMBER(SEARCH("ATLANTA",$H358)),"FULTON (ATL LIMITS)","FULTON")))),IF($AG358="DEKALB",IF(ISNUMBER(SEARCH("ATLANTA",$H358)),"DEKALB (ATL LIMITS)","DEKALB"),IF(AND($AG358="CLAYTON",ISNUMBER(SEARCH("COLLEGE PARK",$H358))),"CLAYTON (COLLEGE PARK)",$AG358))))</f>
        <v/>
      </c>
      <c r="AI358" s="2">
        <f>IF(OR($AH358="",$AD358=""),"",IFERROR(VLOOKUP($AH358,CODES!$A:$B,2,FALSE),"NO CODE"))</f>
        <v/>
      </c>
      <c r="AJ358" s="19">
        <f>IF(OR($AI358="",$AI358="NO CODE"),"",IF(COUNTIFS(RATES!$A:$A,$AI358,RATES!$B:$B,"&lt;="&amp;MonthStart,RATES!$C:$C,"&gt;="&amp;MonthEnd)&lt;&gt;1,"NO RATE",IF($AD358="OFF",SUMIFS(RATES!$F:$F,RATES!$A:$A,$AI358,RATES!$B:$B,"&lt;="&amp;MonthStart,RATES!$C:$C,"&gt;="&amp;MonthEnd),SUMIFS(RATES!$E:$E,RATES!$A:$A,$AI358,RATES!$B:$B,"&lt;="&amp;MonthStart,RATES!$C:$C,"&gt;="&amp;MonthEnd))))</f>
        <v/>
      </c>
      <c r="AK358" s="2">
        <f>IF(OR(NOT(ISNUMBER($AJ358)),N($AA358)=0),"",IF(ABS(N($Z358)/100-$AJ358)&gt;0.0000001,"DIFFERS",""))</f>
        <v/>
      </c>
    </row>
    <row r="359">
      <c r="AD359" s="2">
        <f>IF($L359="","",IF(ISNUMBER(SEARCH("OFF ROAD",$H359)),"OFF",IF(ISNUMBER(SEARCH("ON ROAD",$H359)),"ON","")))</f>
        <v/>
      </c>
      <c r="AE359" s="2">
        <f>IF($AD359="ON",""&amp;$L359,"")</f>
        <v/>
      </c>
      <c r="AF359" s="2">
        <f>IF($L359="","",IF($J359&lt;&gt;"","Y",""))</f>
        <v/>
      </c>
      <c r="AG359" s="2">
        <f>IF($L359="","",IFERROR(TRIM(MID($H359,4,SEARCH(" CO ",$H359)-4)),""&amp;$S359))</f>
        <v/>
      </c>
      <c r="AH359" s="2">
        <f>IF($AG359="","",IF($AG359="FULTON",IF(ISNUMBER(SEARCH("COLLEGE PARK",$H359)),"FULTON (COLLEGE PARK)",IF(ISNUMBER(SEARCH("HAPEVILLE",$H359)),"FULTON (HAPEVILLE)",IF(ISNUMBER(SEARCH("EAST POINT",$H359)),"FULTON (EAST POINT)",IF(ISNUMBER(SEARCH("ATLANTA",$H359)),"FULTON (ATL LIMITS)","FULTON")))),IF($AG359="DEKALB",IF(ISNUMBER(SEARCH("ATLANTA",$H359)),"DEKALB (ATL LIMITS)","DEKALB"),IF(AND($AG359="CLAYTON",ISNUMBER(SEARCH("COLLEGE PARK",$H359))),"CLAYTON (COLLEGE PARK)",$AG359))))</f>
        <v/>
      </c>
      <c r="AI359" s="2">
        <f>IF(OR($AH359="",$AD359=""),"",IFERROR(VLOOKUP($AH359,CODES!$A:$B,2,FALSE),"NO CODE"))</f>
        <v/>
      </c>
      <c r="AJ359" s="19">
        <f>IF(OR($AI359="",$AI359="NO CODE"),"",IF(COUNTIFS(RATES!$A:$A,$AI359,RATES!$B:$B,"&lt;="&amp;MonthStart,RATES!$C:$C,"&gt;="&amp;MonthEnd)&lt;&gt;1,"NO RATE",IF($AD359="OFF",SUMIFS(RATES!$F:$F,RATES!$A:$A,$AI359,RATES!$B:$B,"&lt;="&amp;MonthStart,RATES!$C:$C,"&gt;="&amp;MonthEnd),SUMIFS(RATES!$E:$E,RATES!$A:$A,$AI359,RATES!$B:$B,"&lt;="&amp;MonthStart,RATES!$C:$C,"&gt;="&amp;MonthEnd))))</f>
        <v/>
      </c>
      <c r="AK359" s="2">
        <f>IF(OR(NOT(ISNUMBER($AJ359)),N($AA359)=0),"",IF(ABS(N($Z359)/100-$AJ359)&gt;0.0000001,"DIFFERS",""))</f>
        <v/>
      </c>
    </row>
    <row r="360">
      <c r="AD360" s="2">
        <f>IF($L360="","",IF(ISNUMBER(SEARCH("OFF ROAD",$H360)),"OFF",IF(ISNUMBER(SEARCH("ON ROAD",$H360)),"ON","")))</f>
        <v/>
      </c>
      <c r="AE360" s="2">
        <f>IF($AD360="ON",""&amp;$L360,"")</f>
        <v/>
      </c>
      <c r="AF360" s="2">
        <f>IF($L360="","",IF($J360&lt;&gt;"","Y",""))</f>
        <v/>
      </c>
      <c r="AG360" s="2">
        <f>IF($L360="","",IFERROR(TRIM(MID($H360,4,SEARCH(" CO ",$H360)-4)),""&amp;$S360))</f>
        <v/>
      </c>
      <c r="AH360" s="2">
        <f>IF($AG360="","",IF($AG360="FULTON",IF(ISNUMBER(SEARCH("COLLEGE PARK",$H360)),"FULTON (COLLEGE PARK)",IF(ISNUMBER(SEARCH("HAPEVILLE",$H360)),"FULTON (HAPEVILLE)",IF(ISNUMBER(SEARCH("EAST POINT",$H360)),"FULTON (EAST POINT)",IF(ISNUMBER(SEARCH("ATLANTA",$H360)),"FULTON (ATL LIMITS)","FULTON")))),IF($AG360="DEKALB",IF(ISNUMBER(SEARCH("ATLANTA",$H360)),"DEKALB (ATL LIMITS)","DEKALB"),IF(AND($AG360="CLAYTON",ISNUMBER(SEARCH("COLLEGE PARK",$H360))),"CLAYTON (COLLEGE PARK)",$AG360))))</f>
        <v/>
      </c>
      <c r="AI360" s="2">
        <f>IF(OR($AH360="",$AD360=""),"",IFERROR(VLOOKUP($AH360,CODES!$A:$B,2,FALSE),"NO CODE"))</f>
        <v/>
      </c>
      <c r="AJ360" s="19">
        <f>IF(OR($AI360="",$AI360="NO CODE"),"",IF(COUNTIFS(RATES!$A:$A,$AI360,RATES!$B:$B,"&lt;="&amp;MonthStart,RATES!$C:$C,"&gt;="&amp;MonthEnd)&lt;&gt;1,"NO RATE",IF($AD360="OFF",SUMIFS(RATES!$F:$F,RATES!$A:$A,$AI360,RATES!$B:$B,"&lt;="&amp;MonthStart,RATES!$C:$C,"&gt;="&amp;MonthEnd),SUMIFS(RATES!$E:$E,RATES!$A:$A,$AI360,RATES!$B:$B,"&lt;="&amp;MonthStart,RATES!$C:$C,"&gt;="&amp;MonthEnd))))</f>
        <v/>
      </c>
      <c r="AK360" s="2">
        <f>IF(OR(NOT(ISNUMBER($AJ360)),N($AA360)=0),"",IF(ABS(N($Z360)/100-$AJ360)&gt;0.0000001,"DIFFERS",""))</f>
        <v/>
      </c>
    </row>
    <row r="361">
      <c r="AD361" s="2">
        <f>IF($L361="","",IF(ISNUMBER(SEARCH("OFF ROAD",$H361)),"OFF",IF(ISNUMBER(SEARCH("ON ROAD",$H361)),"ON","")))</f>
        <v/>
      </c>
      <c r="AE361" s="2">
        <f>IF($AD361="ON",""&amp;$L361,"")</f>
        <v/>
      </c>
      <c r="AF361" s="2">
        <f>IF($L361="","",IF($J361&lt;&gt;"","Y",""))</f>
        <v/>
      </c>
      <c r="AG361" s="2">
        <f>IF($L361="","",IFERROR(TRIM(MID($H361,4,SEARCH(" CO ",$H361)-4)),""&amp;$S361))</f>
        <v/>
      </c>
      <c r="AH361" s="2">
        <f>IF($AG361="","",IF($AG361="FULTON",IF(ISNUMBER(SEARCH("COLLEGE PARK",$H361)),"FULTON (COLLEGE PARK)",IF(ISNUMBER(SEARCH("HAPEVILLE",$H361)),"FULTON (HAPEVILLE)",IF(ISNUMBER(SEARCH("EAST POINT",$H361)),"FULTON (EAST POINT)",IF(ISNUMBER(SEARCH("ATLANTA",$H361)),"FULTON (ATL LIMITS)","FULTON")))),IF($AG361="DEKALB",IF(ISNUMBER(SEARCH("ATLANTA",$H361)),"DEKALB (ATL LIMITS)","DEKALB"),IF(AND($AG361="CLAYTON",ISNUMBER(SEARCH("COLLEGE PARK",$H361))),"CLAYTON (COLLEGE PARK)",$AG361))))</f>
        <v/>
      </c>
      <c r="AI361" s="2">
        <f>IF(OR($AH361="",$AD361=""),"",IFERROR(VLOOKUP($AH361,CODES!$A:$B,2,FALSE),"NO CODE"))</f>
        <v/>
      </c>
      <c r="AJ361" s="19">
        <f>IF(OR($AI361="",$AI361="NO CODE"),"",IF(COUNTIFS(RATES!$A:$A,$AI361,RATES!$B:$B,"&lt;="&amp;MonthStart,RATES!$C:$C,"&gt;="&amp;MonthEnd)&lt;&gt;1,"NO RATE",IF($AD361="OFF",SUMIFS(RATES!$F:$F,RATES!$A:$A,$AI361,RATES!$B:$B,"&lt;="&amp;MonthStart,RATES!$C:$C,"&gt;="&amp;MonthEnd),SUMIFS(RATES!$E:$E,RATES!$A:$A,$AI361,RATES!$B:$B,"&lt;="&amp;MonthStart,RATES!$C:$C,"&gt;="&amp;MonthEnd))))</f>
        <v/>
      </c>
      <c r="AK361" s="2">
        <f>IF(OR(NOT(ISNUMBER($AJ361)),N($AA361)=0),"",IF(ABS(N($Z361)/100-$AJ361)&gt;0.0000001,"DIFFERS",""))</f>
        <v/>
      </c>
    </row>
    <row r="362">
      <c r="AD362" s="2">
        <f>IF($L362="","",IF(ISNUMBER(SEARCH("OFF ROAD",$H362)),"OFF",IF(ISNUMBER(SEARCH("ON ROAD",$H362)),"ON","")))</f>
        <v/>
      </c>
      <c r="AE362" s="2">
        <f>IF($AD362="ON",""&amp;$L362,"")</f>
        <v/>
      </c>
      <c r="AF362" s="2">
        <f>IF($L362="","",IF($J362&lt;&gt;"","Y",""))</f>
        <v/>
      </c>
      <c r="AG362" s="2">
        <f>IF($L362="","",IFERROR(TRIM(MID($H362,4,SEARCH(" CO ",$H362)-4)),""&amp;$S362))</f>
        <v/>
      </c>
      <c r="AH362" s="2">
        <f>IF($AG362="","",IF($AG362="FULTON",IF(ISNUMBER(SEARCH("COLLEGE PARK",$H362)),"FULTON (COLLEGE PARK)",IF(ISNUMBER(SEARCH("HAPEVILLE",$H362)),"FULTON (HAPEVILLE)",IF(ISNUMBER(SEARCH("EAST POINT",$H362)),"FULTON (EAST POINT)",IF(ISNUMBER(SEARCH("ATLANTA",$H362)),"FULTON (ATL LIMITS)","FULTON")))),IF($AG362="DEKALB",IF(ISNUMBER(SEARCH("ATLANTA",$H362)),"DEKALB (ATL LIMITS)","DEKALB"),IF(AND($AG362="CLAYTON",ISNUMBER(SEARCH("COLLEGE PARK",$H362))),"CLAYTON (COLLEGE PARK)",$AG362))))</f>
        <v/>
      </c>
      <c r="AI362" s="2">
        <f>IF(OR($AH362="",$AD362=""),"",IFERROR(VLOOKUP($AH362,CODES!$A:$B,2,FALSE),"NO CODE"))</f>
        <v/>
      </c>
      <c r="AJ362" s="19">
        <f>IF(OR($AI362="",$AI362="NO CODE"),"",IF(COUNTIFS(RATES!$A:$A,$AI362,RATES!$B:$B,"&lt;="&amp;MonthStart,RATES!$C:$C,"&gt;="&amp;MonthEnd)&lt;&gt;1,"NO RATE",IF($AD362="OFF",SUMIFS(RATES!$F:$F,RATES!$A:$A,$AI362,RATES!$B:$B,"&lt;="&amp;MonthStart,RATES!$C:$C,"&gt;="&amp;MonthEnd),SUMIFS(RATES!$E:$E,RATES!$A:$A,$AI362,RATES!$B:$B,"&lt;="&amp;MonthStart,RATES!$C:$C,"&gt;="&amp;MonthEnd))))</f>
        <v/>
      </c>
      <c r="AK362" s="2">
        <f>IF(OR(NOT(ISNUMBER($AJ362)),N($AA362)=0),"",IF(ABS(N($Z362)/100-$AJ362)&gt;0.0000001,"DIFFERS",""))</f>
        <v/>
      </c>
    </row>
    <row r="363">
      <c r="AD363" s="2">
        <f>IF($L363="","",IF(ISNUMBER(SEARCH("OFF ROAD",$H363)),"OFF",IF(ISNUMBER(SEARCH("ON ROAD",$H363)),"ON","")))</f>
        <v/>
      </c>
      <c r="AE363" s="2">
        <f>IF($AD363="ON",""&amp;$L363,"")</f>
        <v/>
      </c>
      <c r="AF363" s="2">
        <f>IF($L363="","",IF($J363&lt;&gt;"","Y",""))</f>
        <v/>
      </c>
      <c r="AG363" s="2">
        <f>IF($L363="","",IFERROR(TRIM(MID($H363,4,SEARCH(" CO ",$H363)-4)),""&amp;$S363))</f>
        <v/>
      </c>
      <c r="AH363" s="2">
        <f>IF($AG363="","",IF($AG363="FULTON",IF(ISNUMBER(SEARCH("COLLEGE PARK",$H363)),"FULTON (COLLEGE PARK)",IF(ISNUMBER(SEARCH("HAPEVILLE",$H363)),"FULTON (HAPEVILLE)",IF(ISNUMBER(SEARCH("EAST POINT",$H363)),"FULTON (EAST POINT)",IF(ISNUMBER(SEARCH("ATLANTA",$H363)),"FULTON (ATL LIMITS)","FULTON")))),IF($AG363="DEKALB",IF(ISNUMBER(SEARCH("ATLANTA",$H363)),"DEKALB (ATL LIMITS)","DEKALB"),IF(AND($AG363="CLAYTON",ISNUMBER(SEARCH("COLLEGE PARK",$H363))),"CLAYTON (COLLEGE PARK)",$AG363))))</f>
        <v/>
      </c>
      <c r="AI363" s="2">
        <f>IF(OR($AH363="",$AD363=""),"",IFERROR(VLOOKUP($AH363,CODES!$A:$B,2,FALSE),"NO CODE"))</f>
        <v/>
      </c>
      <c r="AJ363" s="19">
        <f>IF(OR($AI363="",$AI363="NO CODE"),"",IF(COUNTIFS(RATES!$A:$A,$AI363,RATES!$B:$B,"&lt;="&amp;MonthStart,RATES!$C:$C,"&gt;="&amp;MonthEnd)&lt;&gt;1,"NO RATE",IF($AD363="OFF",SUMIFS(RATES!$F:$F,RATES!$A:$A,$AI363,RATES!$B:$B,"&lt;="&amp;MonthStart,RATES!$C:$C,"&gt;="&amp;MonthEnd),SUMIFS(RATES!$E:$E,RATES!$A:$A,$AI363,RATES!$B:$B,"&lt;="&amp;MonthStart,RATES!$C:$C,"&gt;="&amp;MonthEnd))))</f>
        <v/>
      </c>
      <c r="AK363" s="2">
        <f>IF(OR(NOT(ISNUMBER($AJ363)),N($AA363)=0),"",IF(ABS(N($Z363)/100-$AJ363)&gt;0.0000001,"DIFFERS",""))</f>
        <v/>
      </c>
    </row>
    <row r="364">
      <c r="AD364" s="2">
        <f>IF($L364="","",IF(ISNUMBER(SEARCH("OFF ROAD",$H364)),"OFF",IF(ISNUMBER(SEARCH("ON ROAD",$H364)),"ON","")))</f>
        <v/>
      </c>
      <c r="AE364" s="2">
        <f>IF($AD364="ON",""&amp;$L364,"")</f>
        <v/>
      </c>
      <c r="AF364" s="2">
        <f>IF($L364="","",IF($J364&lt;&gt;"","Y",""))</f>
        <v/>
      </c>
      <c r="AG364" s="2">
        <f>IF($L364="","",IFERROR(TRIM(MID($H364,4,SEARCH(" CO ",$H364)-4)),""&amp;$S364))</f>
        <v/>
      </c>
      <c r="AH364" s="2">
        <f>IF($AG364="","",IF($AG364="FULTON",IF(ISNUMBER(SEARCH("COLLEGE PARK",$H364)),"FULTON (COLLEGE PARK)",IF(ISNUMBER(SEARCH("HAPEVILLE",$H364)),"FULTON (HAPEVILLE)",IF(ISNUMBER(SEARCH("EAST POINT",$H364)),"FULTON (EAST POINT)",IF(ISNUMBER(SEARCH("ATLANTA",$H364)),"FULTON (ATL LIMITS)","FULTON")))),IF($AG364="DEKALB",IF(ISNUMBER(SEARCH("ATLANTA",$H364)),"DEKALB (ATL LIMITS)","DEKALB"),IF(AND($AG364="CLAYTON",ISNUMBER(SEARCH("COLLEGE PARK",$H364))),"CLAYTON (COLLEGE PARK)",$AG364))))</f>
        <v/>
      </c>
      <c r="AI364" s="2">
        <f>IF(OR($AH364="",$AD364=""),"",IFERROR(VLOOKUP($AH364,CODES!$A:$B,2,FALSE),"NO CODE"))</f>
        <v/>
      </c>
      <c r="AJ364" s="19">
        <f>IF(OR($AI364="",$AI364="NO CODE"),"",IF(COUNTIFS(RATES!$A:$A,$AI364,RATES!$B:$B,"&lt;="&amp;MonthStart,RATES!$C:$C,"&gt;="&amp;MonthEnd)&lt;&gt;1,"NO RATE",IF($AD364="OFF",SUMIFS(RATES!$F:$F,RATES!$A:$A,$AI364,RATES!$B:$B,"&lt;="&amp;MonthStart,RATES!$C:$C,"&gt;="&amp;MonthEnd),SUMIFS(RATES!$E:$E,RATES!$A:$A,$AI364,RATES!$B:$B,"&lt;="&amp;MonthStart,RATES!$C:$C,"&gt;="&amp;MonthEnd))))</f>
        <v/>
      </c>
      <c r="AK364" s="2">
        <f>IF(OR(NOT(ISNUMBER($AJ364)),N($AA364)=0),"",IF(ABS(N($Z364)/100-$AJ364)&gt;0.0000001,"DIFFERS",""))</f>
        <v/>
      </c>
    </row>
    <row r="365">
      <c r="AD365" s="2">
        <f>IF($L365="","",IF(ISNUMBER(SEARCH("OFF ROAD",$H365)),"OFF",IF(ISNUMBER(SEARCH("ON ROAD",$H365)),"ON","")))</f>
        <v/>
      </c>
      <c r="AE365" s="2">
        <f>IF($AD365="ON",""&amp;$L365,"")</f>
        <v/>
      </c>
      <c r="AF365" s="2">
        <f>IF($L365="","",IF($J365&lt;&gt;"","Y",""))</f>
        <v/>
      </c>
      <c r="AG365" s="2">
        <f>IF($L365="","",IFERROR(TRIM(MID($H365,4,SEARCH(" CO ",$H365)-4)),""&amp;$S365))</f>
        <v/>
      </c>
      <c r="AH365" s="2">
        <f>IF($AG365="","",IF($AG365="FULTON",IF(ISNUMBER(SEARCH("COLLEGE PARK",$H365)),"FULTON (COLLEGE PARK)",IF(ISNUMBER(SEARCH("HAPEVILLE",$H365)),"FULTON (HAPEVILLE)",IF(ISNUMBER(SEARCH("EAST POINT",$H365)),"FULTON (EAST POINT)",IF(ISNUMBER(SEARCH("ATLANTA",$H365)),"FULTON (ATL LIMITS)","FULTON")))),IF($AG365="DEKALB",IF(ISNUMBER(SEARCH("ATLANTA",$H365)),"DEKALB (ATL LIMITS)","DEKALB"),IF(AND($AG365="CLAYTON",ISNUMBER(SEARCH("COLLEGE PARK",$H365))),"CLAYTON (COLLEGE PARK)",$AG365))))</f>
        <v/>
      </c>
      <c r="AI365" s="2">
        <f>IF(OR($AH365="",$AD365=""),"",IFERROR(VLOOKUP($AH365,CODES!$A:$B,2,FALSE),"NO CODE"))</f>
        <v/>
      </c>
      <c r="AJ365" s="19">
        <f>IF(OR($AI365="",$AI365="NO CODE"),"",IF(COUNTIFS(RATES!$A:$A,$AI365,RATES!$B:$B,"&lt;="&amp;MonthStart,RATES!$C:$C,"&gt;="&amp;MonthEnd)&lt;&gt;1,"NO RATE",IF($AD365="OFF",SUMIFS(RATES!$F:$F,RATES!$A:$A,$AI365,RATES!$B:$B,"&lt;="&amp;MonthStart,RATES!$C:$C,"&gt;="&amp;MonthEnd),SUMIFS(RATES!$E:$E,RATES!$A:$A,$AI365,RATES!$B:$B,"&lt;="&amp;MonthStart,RATES!$C:$C,"&gt;="&amp;MonthEnd))))</f>
        <v/>
      </c>
      <c r="AK365" s="2">
        <f>IF(OR(NOT(ISNUMBER($AJ365)),N($AA365)=0),"",IF(ABS(N($Z365)/100-$AJ365)&gt;0.0000001,"DIFFERS",""))</f>
        <v/>
      </c>
    </row>
    <row r="366">
      <c r="AD366" s="2">
        <f>IF($L366="","",IF(ISNUMBER(SEARCH("OFF ROAD",$H366)),"OFF",IF(ISNUMBER(SEARCH("ON ROAD",$H366)),"ON","")))</f>
        <v/>
      </c>
      <c r="AE366" s="2">
        <f>IF($AD366="ON",""&amp;$L366,"")</f>
        <v/>
      </c>
      <c r="AF366" s="2">
        <f>IF($L366="","",IF($J366&lt;&gt;"","Y",""))</f>
        <v/>
      </c>
      <c r="AG366" s="2">
        <f>IF($L366="","",IFERROR(TRIM(MID($H366,4,SEARCH(" CO ",$H366)-4)),""&amp;$S366))</f>
        <v/>
      </c>
      <c r="AH366" s="2">
        <f>IF($AG366="","",IF($AG366="FULTON",IF(ISNUMBER(SEARCH("COLLEGE PARK",$H366)),"FULTON (COLLEGE PARK)",IF(ISNUMBER(SEARCH("HAPEVILLE",$H366)),"FULTON (HAPEVILLE)",IF(ISNUMBER(SEARCH("EAST POINT",$H366)),"FULTON (EAST POINT)",IF(ISNUMBER(SEARCH("ATLANTA",$H366)),"FULTON (ATL LIMITS)","FULTON")))),IF($AG366="DEKALB",IF(ISNUMBER(SEARCH("ATLANTA",$H366)),"DEKALB (ATL LIMITS)","DEKALB"),IF(AND($AG366="CLAYTON",ISNUMBER(SEARCH("COLLEGE PARK",$H366))),"CLAYTON (COLLEGE PARK)",$AG366))))</f>
        <v/>
      </c>
      <c r="AI366" s="2">
        <f>IF(OR($AH366="",$AD366=""),"",IFERROR(VLOOKUP($AH366,CODES!$A:$B,2,FALSE),"NO CODE"))</f>
        <v/>
      </c>
      <c r="AJ366" s="19">
        <f>IF(OR($AI366="",$AI366="NO CODE"),"",IF(COUNTIFS(RATES!$A:$A,$AI366,RATES!$B:$B,"&lt;="&amp;MonthStart,RATES!$C:$C,"&gt;="&amp;MonthEnd)&lt;&gt;1,"NO RATE",IF($AD366="OFF",SUMIFS(RATES!$F:$F,RATES!$A:$A,$AI366,RATES!$B:$B,"&lt;="&amp;MonthStart,RATES!$C:$C,"&gt;="&amp;MonthEnd),SUMIFS(RATES!$E:$E,RATES!$A:$A,$AI366,RATES!$B:$B,"&lt;="&amp;MonthStart,RATES!$C:$C,"&gt;="&amp;MonthEnd))))</f>
        <v/>
      </c>
      <c r="AK366" s="2">
        <f>IF(OR(NOT(ISNUMBER($AJ366)),N($AA366)=0),"",IF(ABS(N($Z366)/100-$AJ366)&gt;0.0000001,"DIFFERS",""))</f>
        <v/>
      </c>
    </row>
    <row r="367">
      <c r="AD367" s="2">
        <f>IF($L367="","",IF(ISNUMBER(SEARCH("OFF ROAD",$H367)),"OFF",IF(ISNUMBER(SEARCH("ON ROAD",$H367)),"ON","")))</f>
        <v/>
      </c>
      <c r="AE367" s="2">
        <f>IF($AD367="ON",""&amp;$L367,"")</f>
        <v/>
      </c>
      <c r="AF367" s="2">
        <f>IF($L367="","",IF($J367&lt;&gt;"","Y",""))</f>
        <v/>
      </c>
      <c r="AG367" s="2">
        <f>IF($L367="","",IFERROR(TRIM(MID($H367,4,SEARCH(" CO ",$H367)-4)),""&amp;$S367))</f>
        <v/>
      </c>
      <c r="AH367" s="2">
        <f>IF($AG367="","",IF($AG367="FULTON",IF(ISNUMBER(SEARCH("COLLEGE PARK",$H367)),"FULTON (COLLEGE PARK)",IF(ISNUMBER(SEARCH("HAPEVILLE",$H367)),"FULTON (HAPEVILLE)",IF(ISNUMBER(SEARCH("EAST POINT",$H367)),"FULTON (EAST POINT)",IF(ISNUMBER(SEARCH("ATLANTA",$H367)),"FULTON (ATL LIMITS)","FULTON")))),IF($AG367="DEKALB",IF(ISNUMBER(SEARCH("ATLANTA",$H367)),"DEKALB (ATL LIMITS)","DEKALB"),IF(AND($AG367="CLAYTON",ISNUMBER(SEARCH("COLLEGE PARK",$H367))),"CLAYTON (COLLEGE PARK)",$AG367))))</f>
        <v/>
      </c>
      <c r="AI367" s="2">
        <f>IF(OR($AH367="",$AD367=""),"",IFERROR(VLOOKUP($AH367,CODES!$A:$B,2,FALSE),"NO CODE"))</f>
        <v/>
      </c>
      <c r="AJ367" s="19">
        <f>IF(OR($AI367="",$AI367="NO CODE"),"",IF(COUNTIFS(RATES!$A:$A,$AI367,RATES!$B:$B,"&lt;="&amp;MonthStart,RATES!$C:$C,"&gt;="&amp;MonthEnd)&lt;&gt;1,"NO RATE",IF($AD367="OFF",SUMIFS(RATES!$F:$F,RATES!$A:$A,$AI367,RATES!$B:$B,"&lt;="&amp;MonthStart,RATES!$C:$C,"&gt;="&amp;MonthEnd),SUMIFS(RATES!$E:$E,RATES!$A:$A,$AI367,RATES!$B:$B,"&lt;="&amp;MonthStart,RATES!$C:$C,"&gt;="&amp;MonthEnd))))</f>
        <v/>
      </c>
      <c r="AK367" s="2">
        <f>IF(OR(NOT(ISNUMBER($AJ367)),N($AA367)=0),"",IF(ABS(N($Z367)/100-$AJ367)&gt;0.0000001,"DIFFERS",""))</f>
        <v/>
      </c>
    </row>
    <row r="368">
      <c r="AD368" s="2">
        <f>IF($L368="","",IF(ISNUMBER(SEARCH("OFF ROAD",$H368)),"OFF",IF(ISNUMBER(SEARCH("ON ROAD",$H368)),"ON","")))</f>
        <v/>
      </c>
      <c r="AE368" s="2">
        <f>IF($AD368="ON",""&amp;$L368,"")</f>
        <v/>
      </c>
      <c r="AF368" s="2">
        <f>IF($L368="","",IF($J368&lt;&gt;"","Y",""))</f>
        <v/>
      </c>
      <c r="AG368" s="2">
        <f>IF($L368="","",IFERROR(TRIM(MID($H368,4,SEARCH(" CO ",$H368)-4)),""&amp;$S368))</f>
        <v/>
      </c>
      <c r="AH368" s="2">
        <f>IF($AG368="","",IF($AG368="FULTON",IF(ISNUMBER(SEARCH("COLLEGE PARK",$H368)),"FULTON (COLLEGE PARK)",IF(ISNUMBER(SEARCH("HAPEVILLE",$H368)),"FULTON (HAPEVILLE)",IF(ISNUMBER(SEARCH("EAST POINT",$H368)),"FULTON (EAST POINT)",IF(ISNUMBER(SEARCH("ATLANTA",$H368)),"FULTON (ATL LIMITS)","FULTON")))),IF($AG368="DEKALB",IF(ISNUMBER(SEARCH("ATLANTA",$H368)),"DEKALB (ATL LIMITS)","DEKALB"),IF(AND($AG368="CLAYTON",ISNUMBER(SEARCH("COLLEGE PARK",$H368))),"CLAYTON (COLLEGE PARK)",$AG368))))</f>
        <v/>
      </c>
      <c r="AI368" s="2">
        <f>IF(OR($AH368="",$AD368=""),"",IFERROR(VLOOKUP($AH368,CODES!$A:$B,2,FALSE),"NO CODE"))</f>
        <v/>
      </c>
      <c r="AJ368" s="19">
        <f>IF(OR($AI368="",$AI368="NO CODE"),"",IF(COUNTIFS(RATES!$A:$A,$AI368,RATES!$B:$B,"&lt;="&amp;MonthStart,RATES!$C:$C,"&gt;="&amp;MonthEnd)&lt;&gt;1,"NO RATE",IF($AD368="OFF",SUMIFS(RATES!$F:$F,RATES!$A:$A,$AI368,RATES!$B:$B,"&lt;="&amp;MonthStart,RATES!$C:$C,"&gt;="&amp;MonthEnd),SUMIFS(RATES!$E:$E,RATES!$A:$A,$AI368,RATES!$B:$B,"&lt;="&amp;MonthStart,RATES!$C:$C,"&gt;="&amp;MonthEnd))))</f>
        <v/>
      </c>
      <c r="AK368" s="2">
        <f>IF(OR(NOT(ISNUMBER($AJ368)),N($AA368)=0),"",IF(ABS(N($Z368)/100-$AJ368)&gt;0.0000001,"DIFFERS",""))</f>
        <v/>
      </c>
    </row>
    <row r="369">
      <c r="AD369" s="2">
        <f>IF($L369="","",IF(ISNUMBER(SEARCH("OFF ROAD",$H369)),"OFF",IF(ISNUMBER(SEARCH("ON ROAD",$H369)),"ON","")))</f>
        <v/>
      </c>
      <c r="AE369" s="2">
        <f>IF($AD369="ON",""&amp;$L369,"")</f>
        <v/>
      </c>
      <c r="AF369" s="2">
        <f>IF($L369="","",IF($J369&lt;&gt;"","Y",""))</f>
        <v/>
      </c>
      <c r="AG369" s="2">
        <f>IF($L369="","",IFERROR(TRIM(MID($H369,4,SEARCH(" CO ",$H369)-4)),""&amp;$S369))</f>
        <v/>
      </c>
      <c r="AH369" s="2">
        <f>IF($AG369="","",IF($AG369="FULTON",IF(ISNUMBER(SEARCH("COLLEGE PARK",$H369)),"FULTON (COLLEGE PARK)",IF(ISNUMBER(SEARCH("HAPEVILLE",$H369)),"FULTON (HAPEVILLE)",IF(ISNUMBER(SEARCH("EAST POINT",$H369)),"FULTON (EAST POINT)",IF(ISNUMBER(SEARCH("ATLANTA",$H369)),"FULTON (ATL LIMITS)","FULTON")))),IF($AG369="DEKALB",IF(ISNUMBER(SEARCH("ATLANTA",$H369)),"DEKALB (ATL LIMITS)","DEKALB"),IF(AND($AG369="CLAYTON",ISNUMBER(SEARCH("COLLEGE PARK",$H369))),"CLAYTON (COLLEGE PARK)",$AG369))))</f>
        <v/>
      </c>
      <c r="AI369" s="2">
        <f>IF(OR($AH369="",$AD369=""),"",IFERROR(VLOOKUP($AH369,CODES!$A:$B,2,FALSE),"NO CODE"))</f>
        <v/>
      </c>
      <c r="AJ369" s="19">
        <f>IF(OR($AI369="",$AI369="NO CODE"),"",IF(COUNTIFS(RATES!$A:$A,$AI369,RATES!$B:$B,"&lt;="&amp;MonthStart,RATES!$C:$C,"&gt;="&amp;MonthEnd)&lt;&gt;1,"NO RATE",IF($AD369="OFF",SUMIFS(RATES!$F:$F,RATES!$A:$A,$AI369,RATES!$B:$B,"&lt;="&amp;MonthStart,RATES!$C:$C,"&gt;="&amp;MonthEnd),SUMIFS(RATES!$E:$E,RATES!$A:$A,$AI369,RATES!$B:$B,"&lt;="&amp;MonthStart,RATES!$C:$C,"&gt;="&amp;MonthEnd))))</f>
        <v/>
      </c>
      <c r="AK369" s="2">
        <f>IF(OR(NOT(ISNUMBER($AJ369)),N($AA369)=0),"",IF(ABS(N($Z369)/100-$AJ369)&gt;0.0000001,"DIFFERS",""))</f>
        <v/>
      </c>
    </row>
    <row r="370">
      <c r="AD370" s="2">
        <f>IF($L370="","",IF(ISNUMBER(SEARCH("OFF ROAD",$H370)),"OFF",IF(ISNUMBER(SEARCH("ON ROAD",$H370)),"ON","")))</f>
        <v/>
      </c>
      <c r="AE370" s="2">
        <f>IF($AD370="ON",""&amp;$L370,"")</f>
        <v/>
      </c>
      <c r="AF370" s="2">
        <f>IF($L370="","",IF($J370&lt;&gt;"","Y",""))</f>
        <v/>
      </c>
      <c r="AG370" s="2">
        <f>IF($L370="","",IFERROR(TRIM(MID($H370,4,SEARCH(" CO ",$H370)-4)),""&amp;$S370))</f>
        <v/>
      </c>
      <c r="AH370" s="2">
        <f>IF($AG370="","",IF($AG370="FULTON",IF(ISNUMBER(SEARCH("COLLEGE PARK",$H370)),"FULTON (COLLEGE PARK)",IF(ISNUMBER(SEARCH("HAPEVILLE",$H370)),"FULTON (HAPEVILLE)",IF(ISNUMBER(SEARCH("EAST POINT",$H370)),"FULTON (EAST POINT)",IF(ISNUMBER(SEARCH("ATLANTA",$H370)),"FULTON (ATL LIMITS)","FULTON")))),IF($AG370="DEKALB",IF(ISNUMBER(SEARCH("ATLANTA",$H370)),"DEKALB (ATL LIMITS)","DEKALB"),IF(AND($AG370="CLAYTON",ISNUMBER(SEARCH("COLLEGE PARK",$H370))),"CLAYTON (COLLEGE PARK)",$AG370))))</f>
        <v/>
      </c>
      <c r="AI370" s="2">
        <f>IF(OR($AH370="",$AD370=""),"",IFERROR(VLOOKUP($AH370,CODES!$A:$B,2,FALSE),"NO CODE"))</f>
        <v/>
      </c>
      <c r="AJ370" s="19">
        <f>IF(OR($AI370="",$AI370="NO CODE"),"",IF(COUNTIFS(RATES!$A:$A,$AI370,RATES!$B:$B,"&lt;="&amp;MonthStart,RATES!$C:$C,"&gt;="&amp;MonthEnd)&lt;&gt;1,"NO RATE",IF($AD370="OFF",SUMIFS(RATES!$F:$F,RATES!$A:$A,$AI370,RATES!$B:$B,"&lt;="&amp;MonthStart,RATES!$C:$C,"&gt;="&amp;MonthEnd),SUMIFS(RATES!$E:$E,RATES!$A:$A,$AI370,RATES!$B:$B,"&lt;="&amp;MonthStart,RATES!$C:$C,"&gt;="&amp;MonthEnd))))</f>
        <v/>
      </c>
      <c r="AK370" s="2">
        <f>IF(OR(NOT(ISNUMBER($AJ370)),N($AA370)=0),"",IF(ABS(N($Z370)/100-$AJ370)&gt;0.0000001,"DIFFERS",""))</f>
        <v/>
      </c>
    </row>
    <row r="371">
      <c r="AD371" s="2">
        <f>IF($L371="","",IF(ISNUMBER(SEARCH("OFF ROAD",$H371)),"OFF",IF(ISNUMBER(SEARCH("ON ROAD",$H371)),"ON","")))</f>
        <v/>
      </c>
      <c r="AE371" s="2">
        <f>IF($AD371="ON",""&amp;$L371,"")</f>
        <v/>
      </c>
      <c r="AF371" s="2">
        <f>IF($L371="","",IF($J371&lt;&gt;"","Y",""))</f>
        <v/>
      </c>
      <c r="AG371" s="2">
        <f>IF($L371="","",IFERROR(TRIM(MID($H371,4,SEARCH(" CO ",$H371)-4)),""&amp;$S371))</f>
        <v/>
      </c>
      <c r="AH371" s="2">
        <f>IF($AG371="","",IF($AG371="FULTON",IF(ISNUMBER(SEARCH("COLLEGE PARK",$H371)),"FULTON (COLLEGE PARK)",IF(ISNUMBER(SEARCH("HAPEVILLE",$H371)),"FULTON (HAPEVILLE)",IF(ISNUMBER(SEARCH("EAST POINT",$H371)),"FULTON (EAST POINT)",IF(ISNUMBER(SEARCH("ATLANTA",$H371)),"FULTON (ATL LIMITS)","FULTON")))),IF($AG371="DEKALB",IF(ISNUMBER(SEARCH("ATLANTA",$H371)),"DEKALB (ATL LIMITS)","DEKALB"),IF(AND($AG371="CLAYTON",ISNUMBER(SEARCH("COLLEGE PARK",$H371))),"CLAYTON (COLLEGE PARK)",$AG371))))</f>
        <v/>
      </c>
      <c r="AI371" s="2">
        <f>IF(OR($AH371="",$AD371=""),"",IFERROR(VLOOKUP($AH371,CODES!$A:$B,2,FALSE),"NO CODE"))</f>
        <v/>
      </c>
      <c r="AJ371" s="19">
        <f>IF(OR($AI371="",$AI371="NO CODE"),"",IF(COUNTIFS(RATES!$A:$A,$AI371,RATES!$B:$B,"&lt;="&amp;MonthStart,RATES!$C:$C,"&gt;="&amp;MonthEnd)&lt;&gt;1,"NO RATE",IF($AD371="OFF",SUMIFS(RATES!$F:$F,RATES!$A:$A,$AI371,RATES!$B:$B,"&lt;="&amp;MonthStart,RATES!$C:$C,"&gt;="&amp;MonthEnd),SUMIFS(RATES!$E:$E,RATES!$A:$A,$AI371,RATES!$B:$B,"&lt;="&amp;MonthStart,RATES!$C:$C,"&gt;="&amp;MonthEnd))))</f>
        <v/>
      </c>
      <c r="AK371" s="2">
        <f>IF(OR(NOT(ISNUMBER($AJ371)),N($AA371)=0),"",IF(ABS(N($Z371)/100-$AJ371)&gt;0.0000001,"DIFFERS",""))</f>
        <v/>
      </c>
    </row>
    <row r="372">
      <c r="AD372" s="2">
        <f>IF($L372="","",IF(ISNUMBER(SEARCH("OFF ROAD",$H372)),"OFF",IF(ISNUMBER(SEARCH("ON ROAD",$H372)),"ON","")))</f>
        <v/>
      </c>
      <c r="AE372" s="2">
        <f>IF($AD372="ON",""&amp;$L372,"")</f>
        <v/>
      </c>
      <c r="AF372" s="2">
        <f>IF($L372="","",IF($J372&lt;&gt;"","Y",""))</f>
        <v/>
      </c>
      <c r="AG372" s="2">
        <f>IF($L372="","",IFERROR(TRIM(MID($H372,4,SEARCH(" CO ",$H372)-4)),""&amp;$S372))</f>
        <v/>
      </c>
      <c r="AH372" s="2">
        <f>IF($AG372="","",IF($AG372="FULTON",IF(ISNUMBER(SEARCH("COLLEGE PARK",$H372)),"FULTON (COLLEGE PARK)",IF(ISNUMBER(SEARCH("HAPEVILLE",$H372)),"FULTON (HAPEVILLE)",IF(ISNUMBER(SEARCH("EAST POINT",$H372)),"FULTON (EAST POINT)",IF(ISNUMBER(SEARCH("ATLANTA",$H372)),"FULTON (ATL LIMITS)","FULTON")))),IF($AG372="DEKALB",IF(ISNUMBER(SEARCH("ATLANTA",$H372)),"DEKALB (ATL LIMITS)","DEKALB"),IF(AND($AG372="CLAYTON",ISNUMBER(SEARCH("COLLEGE PARK",$H372))),"CLAYTON (COLLEGE PARK)",$AG372))))</f>
        <v/>
      </c>
      <c r="AI372" s="2">
        <f>IF(OR($AH372="",$AD372=""),"",IFERROR(VLOOKUP($AH372,CODES!$A:$B,2,FALSE),"NO CODE"))</f>
        <v/>
      </c>
      <c r="AJ372" s="19">
        <f>IF(OR($AI372="",$AI372="NO CODE"),"",IF(COUNTIFS(RATES!$A:$A,$AI372,RATES!$B:$B,"&lt;="&amp;MonthStart,RATES!$C:$C,"&gt;="&amp;MonthEnd)&lt;&gt;1,"NO RATE",IF($AD372="OFF",SUMIFS(RATES!$F:$F,RATES!$A:$A,$AI372,RATES!$B:$B,"&lt;="&amp;MonthStart,RATES!$C:$C,"&gt;="&amp;MonthEnd),SUMIFS(RATES!$E:$E,RATES!$A:$A,$AI372,RATES!$B:$B,"&lt;="&amp;MonthStart,RATES!$C:$C,"&gt;="&amp;MonthEnd))))</f>
        <v/>
      </c>
      <c r="AK372" s="2">
        <f>IF(OR(NOT(ISNUMBER($AJ372)),N($AA372)=0),"",IF(ABS(N($Z372)/100-$AJ372)&gt;0.0000001,"DIFFERS",""))</f>
        <v/>
      </c>
    </row>
    <row r="373">
      <c r="AD373" s="2">
        <f>IF($L373="","",IF(ISNUMBER(SEARCH("OFF ROAD",$H373)),"OFF",IF(ISNUMBER(SEARCH("ON ROAD",$H373)),"ON","")))</f>
        <v/>
      </c>
      <c r="AE373" s="2">
        <f>IF($AD373="ON",""&amp;$L373,"")</f>
        <v/>
      </c>
      <c r="AF373" s="2">
        <f>IF($L373="","",IF($J373&lt;&gt;"","Y",""))</f>
        <v/>
      </c>
      <c r="AG373" s="2">
        <f>IF($L373="","",IFERROR(TRIM(MID($H373,4,SEARCH(" CO ",$H373)-4)),""&amp;$S373))</f>
        <v/>
      </c>
      <c r="AH373" s="2">
        <f>IF($AG373="","",IF($AG373="FULTON",IF(ISNUMBER(SEARCH("COLLEGE PARK",$H373)),"FULTON (COLLEGE PARK)",IF(ISNUMBER(SEARCH("HAPEVILLE",$H373)),"FULTON (HAPEVILLE)",IF(ISNUMBER(SEARCH("EAST POINT",$H373)),"FULTON (EAST POINT)",IF(ISNUMBER(SEARCH("ATLANTA",$H373)),"FULTON (ATL LIMITS)","FULTON")))),IF($AG373="DEKALB",IF(ISNUMBER(SEARCH("ATLANTA",$H373)),"DEKALB (ATL LIMITS)","DEKALB"),IF(AND($AG373="CLAYTON",ISNUMBER(SEARCH("COLLEGE PARK",$H373))),"CLAYTON (COLLEGE PARK)",$AG373))))</f>
        <v/>
      </c>
      <c r="AI373" s="2">
        <f>IF(OR($AH373="",$AD373=""),"",IFERROR(VLOOKUP($AH373,CODES!$A:$B,2,FALSE),"NO CODE"))</f>
        <v/>
      </c>
      <c r="AJ373" s="19">
        <f>IF(OR($AI373="",$AI373="NO CODE"),"",IF(COUNTIFS(RATES!$A:$A,$AI373,RATES!$B:$B,"&lt;="&amp;MonthStart,RATES!$C:$C,"&gt;="&amp;MonthEnd)&lt;&gt;1,"NO RATE",IF($AD373="OFF",SUMIFS(RATES!$F:$F,RATES!$A:$A,$AI373,RATES!$B:$B,"&lt;="&amp;MonthStart,RATES!$C:$C,"&gt;="&amp;MonthEnd),SUMIFS(RATES!$E:$E,RATES!$A:$A,$AI373,RATES!$B:$B,"&lt;="&amp;MonthStart,RATES!$C:$C,"&gt;="&amp;MonthEnd))))</f>
        <v/>
      </c>
      <c r="AK373" s="2">
        <f>IF(OR(NOT(ISNUMBER($AJ373)),N($AA373)=0),"",IF(ABS(N($Z373)/100-$AJ373)&gt;0.0000001,"DIFFERS",""))</f>
        <v/>
      </c>
    </row>
    <row r="374">
      <c r="AD374" s="2">
        <f>IF($L374="","",IF(ISNUMBER(SEARCH("OFF ROAD",$H374)),"OFF",IF(ISNUMBER(SEARCH("ON ROAD",$H374)),"ON","")))</f>
        <v/>
      </c>
      <c r="AE374" s="2">
        <f>IF($AD374="ON",""&amp;$L374,"")</f>
        <v/>
      </c>
      <c r="AF374" s="2">
        <f>IF($L374="","",IF($J374&lt;&gt;"","Y",""))</f>
        <v/>
      </c>
      <c r="AG374" s="2">
        <f>IF($L374="","",IFERROR(TRIM(MID($H374,4,SEARCH(" CO ",$H374)-4)),""&amp;$S374))</f>
        <v/>
      </c>
      <c r="AH374" s="2">
        <f>IF($AG374="","",IF($AG374="FULTON",IF(ISNUMBER(SEARCH("COLLEGE PARK",$H374)),"FULTON (COLLEGE PARK)",IF(ISNUMBER(SEARCH("HAPEVILLE",$H374)),"FULTON (HAPEVILLE)",IF(ISNUMBER(SEARCH("EAST POINT",$H374)),"FULTON (EAST POINT)",IF(ISNUMBER(SEARCH("ATLANTA",$H374)),"FULTON (ATL LIMITS)","FULTON")))),IF($AG374="DEKALB",IF(ISNUMBER(SEARCH("ATLANTA",$H374)),"DEKALB (ATL LIMITS)","DEKALB"),IF(AND($AG374="CLAYTON",ISNUMBER(SEARCH("COLLEGE PARK",$H374))),"CLAYTON (COLLEGE PARK)",$AG374))))</f>
        <v/>
      </c>
      <c r="AI374" s="2">
        <f>IF(OR($AH374="",$AD374=""),"",IFERROR(VLOOKUP($AH374,CODES!$A:$B,2,FALSE),"NO CODE"))</f>
        <v/>
      </c>
      <c r="AJ374" s="19">
        <f>IF(OR($AI374="",$AI374="NO CODE"),"",IF(COUNTIFS(RATES!$A:$A,$AI374,RATES!$B:$B,"&lt;="&amp;MonthStart,RATES!$C:$C,"&gt;="&amp;MonthEnd)&lt;&gt;1,"NO RATE",IF($AD374="OFF",SUMIFS(RATES!$F:$F,RATES!$A:$A,$AI374,RATES!$B:$B,"&lt;="&amp;MonthStart,RATES!$C:$C,"&gt;="&amp;MonthEnd),SUMIFS(RATES!$E:$E,RATES!$A:$A,$AI374,RATES!$B:$B,"&lt;="&amp;MonthStart,RATES!$C:$C,"&gt;="&amp;MonthEnd))))</f>
        <v/>
      </c>
      <c r="AK374" s="2">
        <f>IF(OR(NOT(ISNUMBER($AJ374)),N($AA374)=0),"",IF(ABS(N($Z374)/100-$AJ374)&gt;0.0000001,"DIFFERS",""))</f>
        <v/>
      </c>
    </row>
    <row r="375">
      <c r="AD375" s="2">
        <f>IF($L375="","",IF(ISNUMBER(SEARCH("OFF ROAD",$H375)),"OFF",IF(ISNUMBER(SEARCH("ON ROAD",$H375)),"ON","")))</f>
        <v/>
      </c>
      <c r="AE375" s="2">
        <f>IF($AD375="ON",""&amp;$L375,"")</f>
        <v/>
      </c>
      <c r="AF375" s="2">
        <f>IF($L375="","",IF($J375&lt;&gt;"","Y",""))</f>
        <v/>
      </c>
      <c r="AG375" s="2">
        <f>IF($L375="","",IFERROR(TRIM(MID($H375,4,SEARCH(" CO ",$H375)-4)),""&amp;$S375))</f>
        <v/>
      </c>
      <c r="AH375" s="2">
        <f>IF($AG375="","",IF($AG375="FULTON",IF(ISNUMBER(SEARCH("COLLEGE PARK",$H375)),"FULTON (COLLEGE PARK)",IF(ISNUMBER(SEARCH("HAPEVILLE",$H375)),"FULTON (HAPEVILLE)",IF(ISNUMBER(SEARCH("EAST POINT",$H375)),"FULTON (EAST POINT)",IF(ISNUMBER(SEARCH("ATLANTA",$H375)),"FULTON (ATL LIMITS)","FULTON")))),IF($AG375="DEKALB",IF(ISNUMBER(SEARCH("ATLANTA",$H375)),"DEKALB (ATL LIMITS)","DEKALB"),IF(AND($AG375="CLAYTON",ISNUMBER(SEARCH("COLLEGE PARK",$H375))),"CLAYTON (COLLEGE PARK)",$AG375))))</f>
        <v/>
      </c>
      <c r="AI375" s="2">
        <f>IF(OR($AH375="",$AD375=""),"",IFERROR(VLOOKUP($AH375,CODES!$A:$B,2,FALSE),"NO CODE"))</f>
        <v/>
      </c>
      <c r="AJ375" s="19">
        <f>IF(OR($AI375="",$AI375="NO CODE"),"",IF(COUNTIFS(RATES!$A:$A,$AI375,RATES!$B:$B,"&lt;="&amp;MonthStart,RATES!$C:$C,"&gt;="&amp;MonthEnd)&lt;&gt;1,"NO RATE",IF($AD375="OFF",SUMIFS(RATES!$F:$F,RATES!$A:$A,$AI375,RATES!$B:$B,"&lt;="&amp;MonthStart,RATES!$C:$C,"&gt;="&amp;MonthEnd),SUMIFS(RATES!$E:$E,RATES!$A:$A,$AI375,RATES!$B:$B,"&lt;="&amp;MonthStart,RATES!$C:$C,"&gt;="&amp;MonthEnd))))</f>
        <v/>
      </c>
      <c r="AK375" s="2">
        <f>IF(OR(NOT(ISNUMBER($AJ375)),N($AA375)=0),"",IF(ABS(N($Z375)/100-$AJ375)&gt;0.0000001,"DIFFERS",""))</f>
        <v/>
      </c>
    </row>
    <row r="376">
      <c r="AD376" s="2">
        <f>IF($L376="","",IF(ISNUMBER(SEARCH("OFF ROAD",$H376)),"OFF",IF(ISNUMBER(SEARCH("ON ROAD",$H376)),"ON","")))</f>
        <v/>
      </c>
      <c r="AE376" s="2">
        <f>IF($AD376="ON",""&amp;$L376,"")</f>
        <v/>
      </c>
      <c r="AF376" s="2">
        <f>IF($L376="","",IF($J376&lt;&gt;"","Y",""))</f>
        <v/>
      </c>
      <c r="AG376" s="2">
        <f>IF($L376="","",IFERROR(TRIM(MID($H376,4,SEARCH(" CO ",$H376)-4)),""&amp;$S376))</f>
        <v/>
      </c>
      <c r="AH376" s="2">
        <f>IF($AG376="","",IF($AG376="FULTON",IF(ISNUMBER(SEARCH("COLLEGE PARK",$H376)),"FULTON (COLLEGE PARK)",IF(ISNUMBER(SEARCH("HAPEVILLE",$H376)),"FULTON (HAPEVILLE)",IF(ISNUMBER(SEARCH("EAST POINT",$H376)),"FULTON (EAST POINT)",IF(ISNUMBER(SEARCH("ATLANTA",$H376)),"FULTON (ATL LIMITS)","FULTON")))),IF($AG376="DEKALB",IF(ISNUMBER(SEARCH("ATLANTA",$H376)),"DEKALB (ATL LIMITS)","DEKALB"),IF(AND($AG376="CLAYTON",ISNUMBER(SEARCH("COLLEGE PARK",$H376))),"CLAYTON (COLLEGE PARK)",$AG376))))</f>
        <v/>
      </c>
      <c r="AI376" s="2">
        <f>IF(OR($AH376="",$AD376=""),"",IFERROR(VLOOKUP($AH376,CODES!$A:$B,2,FALSE),"NO CODE"))</f>
        <v/>
      </c>
      <c r="AJ376" s="19">
        <f>IF(OR($AI376="",$AI376="NO CODE"),"",IF(COUNTIFS(RATES!$A:$A,$AI376,RATES!$B:$B,"&lt;="&amp;MonthStart,RATES!$C:$C,"&gt;="&amp;MonthEnd)&lt;&gt;1,"NO RATE",IF($AD376="OFF",SUMIFS(RATES!$F:$F,RATES!$A:$A,$AI376,RATES!$B:$B,"&lt;="&amp;MonthStart,RATES!$C:$C,"&gt;="&amp;MonthEnd),SUMIFS(RATES!$E:$E,RATES!$A:$A,$AI376,RATES!$B:$B,"&lt;="&amp;MonthStart,RATES!$C:$C,"&gt;="&amp;MonthEnd))))</f>
        <v/>
      </c>
      <c r="AK376" s="2">
        <f>IF(OR(NOT(ISNUMBER($AJ376)),N($AA376)=0),"",IF(ABS(N($Z376)/100-$AJ376)&gt;0.0000001,"DIFFERS",""))</f>
        <v/>
      </c>
    </row>
    <row r="377">
      <c r="AD377" s="2">
        <f>IF($L377="","",IF(ISNUMBER(SEARCH("OFF ROAD",$H377)),"OFF",IF(ISNUMBER(SEARCH("ON ROAD",$H377)),"ON","")))</f>
        <v/>
      </c>
      <c r="AE377" s="2">
        <f>IF($AD377="ON",""&amp;$L377,"")</f>
        <v/>
      </c>
      <c r="AF377" s="2">
        <f>IF($L377="","",IF($J377&lt;&gt;"","Y",""))</f>
        <v/>
      </c>
      <c r="AG377" s="2">
        <f>IF($L377="","",IFERROR(TRIM(MID($H377,4,SEARCH(" CO ",$H377)-4)),""&amp;$S377))</f>
        <v/>
      </c>
      <c r="AH377" s="2">
        <f>IF($AG377="","",IF($AG377="FULTON",IF(ISNUMBER(SEARCH("COLLEGE PARK",$H377)),"FULTON (COLLEGE PARK)",IF(ISNUMBER(SEARCH("HAPEVILLE",$H377)),"FULTON (HAPEVILLE)",IF(ISNUMBER(SEARCH("EAST POINT",$H377)),"FULTON (EAST POINT)",IF(ISNUMBER(SEARCH("ATLANTA",$H377)),"FULTON (ATL LIMITS)","FULTON")))),IF($AG377="DEKALB",IF(ISNUMBER(SEARCH("ATLANTA",$H377)),"DEKALB (ATL LIMITS)","DEKALB"),IF(AND($AG377="CLAYTON",ISNUMBER(SEARCH("COLLEGE PARK",$H377))),"CLAYTON (COLLEGE PARK)",$AG377))))</f>
        <v/>
      </c>
      <c r="AI377" s="2">
        <f>IF(OR($AH377="",$AD377=""),"",IFERROR(VLOOKUP($AH377,CODES!$A:$B,2,FALSE),"NO CODE"))</f>
        <v/>
      </c>
      <c r="AJ377" s="19">
        <f>IF(OR($AI377="",$AI377="NO CODE"),"",IF(COUNTIFS(RATES!$A:$A,$AI377,RATES!$B:$B,"&lt;="&amp;MonthStart,RATES!$C:$C,"&gt;="&amp;MonthEnd)&lt;&gt;1,"NO RATE",IF($AD377="OFF",SUMIFS(RATES!$F:$F,RATES!$A:$A,$AI377,RATES!$B:$B,"&lt;="&amp;MonthStart,RATES!$C:$C,"&gt;="&amp;MonthEnd),SUMIFS(RATES!$E:$E,RATES!$A:$A,$AI377,RATES!$B:$B,"&lt;="&amp;MonthStart,RATES!$C:$C,"&gt;="&amp;MonthEnd))))</f>
        <v/>
      </c>
      <c r="AK377" s="2">
        <f>IF(OR(NOT(ISNUMBER($AJ377)),N($AA377)=0),"",IF(ABS(N($Z377)/100-$AJ377)&gt;0.0000001,"DIFFERS",""))</f>
        <v/>
      </c>
    </row>
    <row r="378">
      <c r="AD378" s="2">
        <f>IF($L378="","",IF(ISNUMBER(SEARCH("OFF ROAD",$H378)),"OFF",IF(ISNUMBER(SEARCH("ON ROAD",$H378)),"ON","")))</f>
        <v/>
      </c>
      <c r="AE378" s="2">
        <f>IF($AD378="ON",""&amp;$L378,"")</f>
        <v/>
      </c>
      <c r="AF378" s="2">
        <f>IF($L378="","",IF($J378&lt;&gt;"","Y",""))</f>
        <v/>
      </c>
      <c r="AG378" s="2">
        <f>IF($L378="","",IFERROR(TRIM(MID($H378,4,SEARCH(" CO ",$H378)-4)),""&amp;$S378))</f>
        <v/>
      </c>
      <c r="AH378" s="2">
        <f>IF($AG378="","",IF($AG378="FULTON",IF(ISNUMBER(SEARCH("COLLEGE PARK",$H378)),"FULTON (COLLEGE PARK)",IF(ISNUMBER(SEARCH("HAPEVILLE",$H378)),"FULTON (HAPEVILLE)",IF(ISNUMBER(SEARCH("EAST POINT",$H378)),"FULTON (EAST POINT)",IF(ISNUMBER(SEARCH("ATLANTA",$H378)),"FULTON (ATL LIMITS)","FULTON")))),IF($AG378="DEKALB",IF(ISNUMBER(SEARCH("ATLANTA",$H378)),"DEKALB (ATL LIMITS)","DEKALB"),IF(AND($AG378="CLAYTON",ISNUMBER(SEARCH("COLLEGE PARK",$H378))),"CLAYTON (COLLEGE PARK)",$AG378))))</f>
        <v/>
      </c>
      <c r="AI378" s="2">
        <f>IF(OR($AH378="",$AD378=""),"",IFERROR(VLOOKUP($AH378,CODES!$A:$B,2,FALSE),"NO CODE"))</f>
        <v/>
      </c>
      <c r="AJ378" s="19">
        <f>IF(OR($AI378="",$AI378="NO CODE"),"",IF(COUNTIFS(RATES!$A:$A,$AI378,RATES!$B:$B,"&lt;="&amp;MonthStart,RATES!$C:$C,"&gt;="&amp;MonthEnd)&lt;&gt;1,"NO RATE",IF($AD378="OFF",SUMIFS(RATES!$F:$F,RATES!$A:$A,$AI378,RATES!$B:$B,"&lt;="&amp;MonthStart,RATES!$C:$C,"&gt;="&amp;MonthEnd),SUMIFS(RATES!$E:$E,RATES!$A:$A,$AI378,RATES!$B:$B,"&lt;="&amp;MonthStart,RATES!$C:$C,"&gt;="&amp;MonthEnd))))</f>
        <v/>
      </c>
      <c r="AK378" s="2">
        <f>IF(OR(NOT(ISNUMBER($AJ378)),N($AA378)=0),"",IF(ABS(N($Z378)/100-$AJ378)&gt;0.0000001,"DIFFERS",""))</f>
        <v/>
      </c>
    </row>
    <row r="379">
      <c r="AD379" s="2">
        <f>IF($L379="","",IF(ISNUMBER(SEARCH("OFF ROAD",$H379)),"OFF",IF(ISNUMBER(SEARCH("ON ROAD",$H379)),"ON","")))</f>
        <v/>
      </c>
      <c r="AE379" s="2">
        <f>IF($AD379="ON",""&amp;$L379,"")</f>
        <v/>
      </c>
      <c r="AF379" s="2">
        <f>IF($L379="","",IF($J379&lt;&gt;"","Y",""))</f>
        <v/>
      </c>
      <c r="AG379" s="2">
        <f>IF($L379="","",IFERROR(TRIM(MID($H379,4,SEARCH(" CO ",$H379)-4)),""&amp;$S379))</f>
        <v/>
      </c>
      <c r="AH379" s="2">
        <f>IF($AG379="","",IF($AG379="FULTON",IF(ISNUMBER(SEARCH("COLLEGE PARK",$H379)),"FULTON (COLLEGE PARK)",IF(ISNUMBER(SEARCH("HAPEVILLE",$H379)),"FULTON (HAPEVILLE)",IF(ISNUMBER(SEARCH("EAST POINT",$H379)),"FULTON (EAST POINT)",IF(ISNUMBER(SEARCH("ATLANTA",$H379)),"FULTON (ATL LIMITS)","FULTON")))),IF($AG379="DEKALB",IF(ISNUMBER(SEARCH("ATLANTA",$H379)),"DEKALB (ATL LIMITS)","DEKALB"),IF(AND($AG379="CLAYTON",ISNUMBER(SEARCH("COLLEGE PARK",$H379))),"CLAYTON (COLLEGE PARK)",$AG379))))</f>
        <v/>
      </c>
      <c r="AI379" s="2">
        <f>IF(OR($AH379="",$AD379=""),"",IFERROR(VLOOKUP($AH379,CODES!$A:$B,2,FALSE),"NO CODE"))</f>
        <v/>
      </c>
      <c r="AJ379" s="19">
        <f>IF(OR($AI379="",$AI379="NO CODE"),"",IF(COUNTIFS(RATES!$A:$A,$AI379,RATES!$B:$B,"&lt;="&amp;MonthStart,RATES!$C:$C,"&gt;="&amp;MonthEnd)&lt;&gt;1,"NO RATE",IF($AD379="OFF",SUMIFS(RATES!$F:$F,RATES!$A:$A,$AI379,RATES!$B:$B,"&lt;="&amp;MonthStart,RATES!$C:$C,"&gt;="&amp;MonthEnd),SUMIFS(RATES!$E:$E,RATES!$A:$A,$AI379,RATES!$B:$B,"&lt;="&amp;MonthStart,RATES!$C:$C,"&gt;="&amp;MonthEnd))))</f>
        <v/>
      </c>
      <c r="AK379" s="2">
        <f>IF(OR(NOT(ISNUMBER($AJ379)),N($AA379)=0),"",IF(ABS(N($Z379)/100-$AJ379)&gt;0.0000001,"DIFFERS",""))</f>
        <v/>
      </c>
    </row>
    <row r="380">
      <c r="AD380" s="2">
        <f>IF($L380="","",IF(ISNUMBER(SEARCH("OFF ROAD",$H380)),"OFF",IF(ISNUMBER(SEARCH("ON ROAD",$H380)),"ON","")))</f>
        <v/>
      </c>
      <c r="AE380" s="2">
        <f>IF($AD380="ON",""&amp;$L380,"")</f>
        <v/>
      </c>
      <c r="AF380" s="2">
        <f>IF($L380="","",IF($J380&lt;&gt;"","Y",""))</f>
        <v/>
      </c>
      <c r="AG380" s="2">
        <f>IF($L380="","",IFERROR(TRIM(MID($H380,4,SEARCH(" CO ",$H380)-4)),""&amp;$S380))</f>
        <v/>
      </c>
      <c r="AH380" s="2">
        <f>IF($AG380="","",IF($AG380="FULTON",IF(ISNUMBER(SEARCH("COLLEGE PARK",$H380)),"FULTON (COLLEGE PARK)",IF(ISNUMBER(SEARCH("HAPEVILLE",$H380)),"FULTON (HAPEVILLE)",IF(ISNUMBER(SEARCH("EAST POINT",$H380)),"FULTON (EAST POINT)",IF(ISNUMBER(SEARCH("ATLANTA",$H380)),"FULTON (ATL LIMITS)","FULTON")))),IF($AG380="DEKALB",IF(ISNUMBER(SEARCH("ATLANTA",$H380)),"DEKALB (ATL LIMITS)","DEKALB"),IF(AND($AG380="CLAYTON",ISNUMBER(SEARCH("COLLEGE PARK",$H380))),"CLAYTON (COLLEGE PARK)",$AG380))))</f>
        <v/>
      </c>
      <c r="AI380" s="2">
        <f>IF(OR($AH380="",$AD380=""),"",IFERROR(VLOOKUP($AH380,CODES!$A:$B,2,FALSE),"NO CODE"))</f>
        <v/>
      </c>
      <c r="AJ380" s="19">
        <f>IF(OR($AI380="",$AI380="NO CODE"),"",IF(COUNTIFS(RATES!$A:$A,$AI380,RATES!$B:$B,"&lt;="&amp;MonthStart,RATES!$C:$C,"&gt;="&amp;MonthEnd)&lt;&gt;1,"NO RATE",IF($AD380="OFF",SUMIFS(RATES!$F:$F,RATES!$A:$A,$AI380,RATES!$B:$B,"&lt;="&amp;MonthStart,RATES!$C:$C,"&gt;="&amp;MonthEnd),SUMIFS(RATES!$E:$E,RATES!$A:$A,$AI380,RATES!$B:$B,"&lt;="&amp;MonthStart,RATES!$C:$C,"&gt;="&amp;MonthEnd))))</f>
        <v/>
      </c>
      <c r="AK380" s="2">
        <f>IF(OR(NOT(ISNUMBER($AJ380)),N($AA380)=0),"",IF(ABS(N($Z380)/100-$AJ380)&gt;0.0000001,"DIFFERS",""))</f>
        <v/>
      </c>
    </row>
    <row r="381">
      <c r="AD381" s="2">
        <f>IF($L381="","",IF(ISNUMBER(SEARCH("OFF ROAD",$H381)),"OFF",IF(ISNUMBER(SEARCH("ON ROAD",$H381)),"ON","")))</f>
        <v/>
      </c>
      <c r="AE381" s="2">
        <f>IF($AD381="ON",""&amp;$L381,"")</f>
        <v/>
      </c>
      <c r="AF381" s="2">
        <f>IF($L381="","",IF($J381&lt;&gt;"","Y",""))</f>
        <v/>
      </c>
      <c r="AG381" s="2">
        <f>IF($L381="","",IFERROR(TRIM(MID($H381,4,SEARCH(" CO ",$H381)-4)),""&amp;$S381))</f>
        <v/>
      </c>
      <c r="AH381" s="2">
        <f>IF($AG381="","",IF($AG381="FULTON",IF(ISNUMBER(SEARCH("COLLEGE PARK",$H381)),"FULTON (COLLEGE PARK)",IF(ISNUMBER(SEARCH("HAPEVILLE",$H381)),"FULTON (HAPEVILLE)",IF(ISNUMBER(SEARCH("EAST POINT",$H381)),"FULTON (EAST POINT)",IF(ISNUMBER(SEARCH("ATLANTA",$H381)),"FULTON (ATL LIMITS)","FULTON")))),IF($AG381="DEKALB",IF(ISNUMBER(SEARCH("ATLANTA",$H381)),"DEKALB (ATL LIMITS)","DEKALB"),IF(AND($AG381="CLAYTON",ISNUMBER(SEARCH("COLLEGE PARK",$H381))),"CLAYTON (COLLEGE PARK)",$AG381))))</f>
        <v/>
      </c>
      <c r="AI381" s="2">
        <f>IF(OR($AH381="",$AD381=""),"",IFERROR(VLOOKUP($AH381,CODES!$A:$B,2,FALSE),"NO CODE"))</f>
        <v/>
      </c>
      <c r="AJ381" s="19">
        <f>IF(OR($AI381="",$AI381="NO CODE"),"",IF(COUNTIFS(RATES!$A:$A,$AI381,RATES!$B:$B,"&lt;="&amp;MonthStart,RATES!$C:$C,"&gt;="&amp;MonthEnd)&lt;&gt;1,"NO RATE",IF($AD381="OFF",SUMIFS(RATES!$F:$F,RATES!$A:$A,$AI381,RATES!$B:$B,"&lt;="&amp;MonthStart,RATES!$C:$C,"&gt;="&amp;MonthEnd),SUMIFS(RATES!$E:$E,RATES!$A:$A,$AI381,RATES!$B:$B,"&lt;="&amp;MonthStart,RATES!$C:$C,"&gt;="&amp;MonthEnd))))</f>
        <v/>
      </c>
      <c r="AK381" s="2">
        <f>IF(OR(NOT(ISNUMBER($AJ381)),N($AA381)=0),"",IF(ABS(N($Z381)/100-$AJ381)&gt;0.0000001,"DIFFERS",""))</f>
        <v/>
      </c>
    </row>
    <row r="382">
      <c r="AD382" s="2">
        <f>IF($L382="","",IF(ISNUMBER(SEARCH("OFF ROAD",$H382)),"OFF",IF(ISNUMBER(SEARCH("ON ROAD",$H382)),"ON","")))</f>
        <v/>
      </c>
      <c r="AE382" s="2">
        <f>IF($AD382="ON",""&amp;$L382,"")</f>
        <v/>
      </c>
      <c r="AF382" s="2">
        <f>IF($L382="","",IF($J382&lt;&gt;"","Y",""))</f>
        <v/>
      </c>
      <c r="AG382" s="2">
        <f>IF($L382="","",IFERROR(TRIM(MID($H382,4,SEARCH(" CO ",$H382)-4)),""&amp;$S382))</f>
        <v/>
      </c>
      <c r="AH382" s="2">
        <f>IF($AG382="","",IF($AG382="FULTON",IF(ISNUMBER(SEARCH("COLLEGE PARK",$H382)),"FULTON (COLLEGE PARK)",IF(ISNUMBER(SEARCH("HAPEVILLE",$H382)),"FULTON (HAPEVILLE)",IF(ISNUMBER(SEARCH("EAST POINT",$H382)),"FULTON (EAST POINT)",IF(ISNUMBER(SEARCH("ATLANTA",$H382)),"FULTON (ATL LIMITS)","FULTON")))),IF($AG382="DEKALB",IF(ISNUMBER(SEARCH("ATLANTA",$H382)),"DEKALB (ATL LIMITS)","DEKALB"),IF(AND($AG382="CLAYTON",ISNUMBER(SEARCH("COLLEGE PARK",$H382))),"CLAYTON (COLLEGE PARK)",$AG382))))</f>
        <v/>
      </c>
      <c r="AI382" s="2">
        <f>IF(OR($AH382="",$AD382=""),"",IFERROR(VLOOKUP($AH382,CODES!$A:$B,2,FALSE),"NO CODE"))</f>
        <v/>
      </c>
      <c r="AJ382" s="19">
        <f>IF(OR($AI382="",$AI382="NO CODE"),"",IF(COUNTIFS(RATES!$A:$A,$AI382,RATES!$B:$B,"&lt;="&amp;MonthStart,RATES!$C:$C,"&gt;="&amp;MonthEnd)&lt;&gt;1,"NO RATE",IF($AD382="OFF",SUMIFS(RATES!$F:$F,RATES!$A:$A,$AI382,RATES!$B:$B,"&lt;="&amp;MonthStart,RATES!$C:$C,"&gt;="&amp;MonthEnd),SUMIFS(RATES!$E:$E,RATES!$A:$A,$AI382,RATES!$B:$B,"&lt;="&amp;MonthStart,RATES!$C:$C,"&gt;="&amp;MonthEnd))))</f>
        <v/>
      </c>
      <c r="AK382" s="2">
        <f>IF(OR(NOT(ISNUMBER($AJ382)),N($AA382)=0),"",IF(ABS(N($Z382)/100-$AJ382)&gt;0.0000001,"DIFFERS",""))</f>
        <v/>
      </c>
    </row>
    <row r="383">
      <c r="AD383" s="2">
        <f>IF($L383="","",IF(ISNUMBER(SEARCH("OFF ROAD",$H383)),"OFF",IF(ISNUMBER(SEARCH("ON ROAD",$H383)),"ON","")))</f>
        <v/>
      </c>
      <c r="AE383" s="2">
        <f>IF($AD383="ON",""&amp;$L383,"")</f>
        <v/>
      </c>
      <c r="AF383" s="2">
        <f>IF($L383="","",IF($J383&lt;&gt;"","Y",""))</f>
        <v/>
      </c>
      <c r="AG383" s="2">
        <f>IF($L383="","",IFERROR(TRIM(MID($H383,4,SEARCH(" CO ",$H383)-4)),""&amp;$S383))</f>
        <v/>
      </c>
      <c r="AH383" s="2">
        <f>IF($AG383="","",IF($AG383="FULTON",IF(ISNUMBER(SEARCH("COLLEGE PARK",$H383)),"FULTON (COLLEGE PARK)",IF(ISNUMBER(SEARCH("HAPEVILLE",$H383)),"FULTON (HAPEVILLE)",IF(ISNUMBER(SEARCH("EAST POINT",$H383)),"FULTON (EAST POINT)",IF(ISNUMBER(SEARCH("ATLANTA",$H383)),"FULTON (ATL LIMITS)","FULTON")))),IF($AG383="DEKALB",IF(ISNUMBER(SEARCH("ATLANTA",$H383)),"DEKALB (ATL LIMITS)","DEKALB"),IF(AND($AG383="CLAYTON",ISNUMBER(SEARCH("COLLEGE PARK",$H383))),"CLAYTON (COLLEGE PARK)",$AG383))))</f>
        <v/>
      </c>
      <c r="AI383" s="2">
        <f>IF(OR($AH383="",$AD383=""),"",IFERROR(VLOOKUP($AH383,CODES!$A:$B,2,FALSE),"NO CODE"))</f>
        <v/>
      </c>
      <c r="AJ383" s="19">
        <f>IF(OR($AI383="",$AI383="NO CODE"),"",IF(COUNTIFS(RATES!$A:$A,$AI383,RATES!$B:$B,"&lt;="&amp;MonthStart,RATES!$C:$C,"&gt;="&amp;MonthEnd)&lt;&gt;1,"NO RATE",IF($AD383="OFF",SUMIFS(RATES!$F:$F,RATES!$A:$A,$AI383,RATES!$B:$B,"&lt;="&amp;MonthStart,RATES!$C:$C,"&gt;="&amp;MonthEnd),SUMIFS(RATES!$E:$E,RATES!$A:$A,$AI383,RATES!$B:$B,"&lt;="&amp;MonthStart,RATES!$C:$C,"&gt;="&amp;MonthEnd))))</f>
        <v/>
      </c>
      <c r="AK383" s="2">
        <f>IF(OR(NOT(ISNUMBER($AJ383)),N($AA383)=0),"",IF(ABS(N($Z383)/100-$AJ383)&gt;0.0000001,"DIFFERS",""))</f>
        <v/>
      </c>
    </row>
    <row r="384">
      <c r="AD384" s="2">
        <f>IF($L384="","",IF(ISNUMBER(SEARCH("OFF ROAD",$H384)),"OFF",IF(ISNUMBER(SEARCH("ON ROAD",$H384)),"ON","")))</f>
        <v/>
      </c>
      <c r="AE384" s="2">
        <f>IF($AD384="ON",""&amp;$L384,"")</f>
        <v/>
      </c>
      <c r="AF384" s="2">
        <f>IF($L384="","",IF($J384&lt;&gt;"","Y",""))</f>
        <v/>
      </c>
      <c r="AG384" s="2">
        <f>IF($L384="","",IFERROR(TRIM(MID($H384,4,SEARCH(" CO ",$H384)-4)),""&amp;$S384))</f>
        <v/>
      </c>
      <c r="AH384" s="2">
        <f>IF($AG384="","",IF($AG384="FULTON",IF(ISNUMBER(SEARCH("COLLEGE PARK",$H384)),"FULTON (COLLEGE PARK)",IF(ISNUMBER(SEARCH("HAPEVILLE",$H384)),"FULTON (HAPEVILLE)",IF(ISNUMBER(SEARCH("EAST POINT",$H384)),"FULTON (EAST POINT)",IF(ISNUMBER(SEARCH("ATLANTA",$H384)),"FULTON (ATL LIMITS)","FULTON")))),IF($AG384="DEKALB",IF(ISNUMBER(SEARCH("ATLANTA",$H384)),"DEKALB (ATL LIMITS)","DEKALB"),IF(AND($AG384="CLAYTON",ISNUMBER(SEARCH("COLLEGE PARK",$H384))),"CLAYTON (COLLEGE PARK)",$AG384))))</f>
        <v/>
      </c>
      <c r="AI384" s="2">
        <f>IF(OR($AH384="",$AD384=""),"",IFERROR(VLOOKUP($AH384,CODES!$A:$B,2,FALSE),"NO CODE"))</f>
        <v/>
      </c>
      <c r="AJ384" s="19">
        <f>IF(OR($AI384="",$AI384="NO CODE"),"",IF(COUNTIFS(RATES!$A:$A,$AI384,RATES!$B:$B,"&lt;="&amp;MonthStart,RATES!$C:$C,"&gt;="&amp;MonthEnd)&lt;&gt;1,"NO RATE",IF($AD384="OFF",SUMIFS(RATES!$F:$F,RATES!$A:$A,$AI384,RATES!$B:$B,"&lt;="&amp;MonthStart,RATES!$C:$C,"&gt;="&amp;MonthEnd),SUMIFS(RATES!$E:$E,RATES!$A:$A,$AI384,RATES!$B:$B,"&lt;="&amp;MonthStart,RATES!$C:$C,"&gt;="&amp;MonthEnd))))</f>
        <v/>
      </c>
      <c r="AK384" s="2">
        <f>IF(OR(NOT(ISNUMBER($AJ384)),N($AA384)=0),"",IF(ABS(N($Z384)/100-$AJ384)&gt;0.0000001,"DIFFERS",""))</f>
        <v/>
      </c>
    </row>
    <row r="385">
      <c r="AD385" s="2">
        <f>IF($L385="","",IF(ISNUMBER(SEARCH("OFF ROAD",$H385)),"OFF",IF(ISNUMBER(SEARCH("ON ROAD",$H385)),"ON","")))</f>
        <v/>
      </c>
      <c r="AE385" s="2">
        <f>IF($AD385="ON",""&amp;$L385,"")</f>
        <v/>
      </c>
      <c r="AF385" s="2">
        <f>IF($L385="","",IF($J385&lt;&gt;"","Y",""))</f>
        <v/>
      </c>
      <c r="AG385" s="2">
        <f>IF($L385="","",IFERROR(TRIM(MID($H385,4,SEARCH(" CO ",$H385)-4)),""&amp;$S385))</f>
        <v/>
      </c>
      <c r="AH385" s="2">
        <f>IF($AG385="","",IF($AG385="FULTON",IF(ISNUMBER(SEARCH("COLLEGE PARK",$H385)),"FULTON (COLLEGE PARK)",IF(ISNUMBER(SEARCH("HAPEVILLE",$H385)),"FULTON (HAPEVILLE)",IF(ISNUMBER(SEARCH("EAST POINT",$H385)),"FULTON (EAST POINT)",IF(ISNUMBER(SEARCH("ATLANTA",$H385)),"FULTON (ATL LIMITS)","FULTON")))),IF($AG385="DEKALB",IF(ISNUMBER(SEARCH("ATLANTA",$H385)),"DEKALB (ATL LIMITS)","DEKALB"),IF(AND($AG385="CLAYTON",ISNUMBER(SEARCH("COLLEGE PARK",$H385))),"CLAYTON (COLLEGE PARK)",$AG385))))</f>
        <v/>
      </c>
      <c r="AI385" s="2">
        <f>IF(OR($AH385="",$AD385=""),"",IFERROR(VLOOKUP($AH385,CODES!$A:$B,2,FALSE),"NO CODE"))</f>
        <v/>
      </c>
      <c r="AJ385" s="19">
        <f>IF(OR($AI385="",$AI385="NO CODE"),"",IF(COUNTIFS(RATES!$A:$A,$AI385,RATES!$B:$B,"&lt;="&amp;MonthStart,RATES!$C:$C,"&gt;="&amp;MonthEnd)&lt;&gt;1,"NO RATE",IF($AD385="OFF",SUMIFS(RATES!$F:$F,RATES!$A:$A,$AI385,RATES!$B:$B,"&lt;="&amp;MonthStart,RATES!$C:$C,"&gt;="&amp;MonthEnd),SUMIFS(RATES!$E:$E,RATES!$A:$A,$AI385,RATES!$B:$B,"&lt;="&amp;MonthStart,RATES!$C:$C,"&gt;="&amp;MonthEnd))))</f>
        <v/>
      </c>
      <c r="AK385" s="2">
        <f>IF(OR(NOT(ISNUMBER($AJ385)),N($AA385)=0),"",IF(ABS(N($Z385)/100-$AJ385)&gt;0.0000001,"DIFFERS",""))</f>
        <v/>
      </c>
    </row>
    <row r="386">
      <c r="AD386" s="2">
        <f>IF($L386="","",IF(ISNUMBER(SEARCH("OFF ROAD",$H386)),"OFF",IF(ISNUMBER(SEARCH("ON ROAD",$H386)),"ON","")))</f>
        <v/>
      </c>
      <c r="AE386" s="2">
        <f>IF($AD386="ON",""&amp;$L386,"")</f>
        <v/>
      </c>
      <c r="AF386" s="2">
        <f>IF($L386="","",IF($J386&lt;&gt;"","Y",""))</f>
        <v/>
      </c>
      <c r="AG386" s="2">
        <f>IF($L386="","",IFERROR(TRIM(MID($H386,4,SEARCH(" CO ",$H386)-4)),""&amp;$S386))</f>
        <v/>
      </c>
      <c r="AH386" s="2">
        <f>IF($AG386="","",IF($AG386="FULTON",IF(ISNUMBER(SEARCH("COLLEGE PARK",$H386)),"FULTON (COLLEGE PARK)",IF(ISNUMBER(SEARCH("HAPEVILLE",$H386)),"FULTON (HAPEVILLE)",IF(ISNUMBER(SEARCH("EAST POINT",$H386)),"FULTON (EAST POINT)",IF(ISNUMBER(SEARCH("ATLANTA",$H386)),"FULTON (ATL LIMITS)","FULTON")))),IF($AG386="DEKALB",IF(ISNUMBER(SEARCH("ATLANTA",$H386)),"DEKALB (ATL LIMITS)","DEKALB"),IF(AND($AG386="CLAYTON",ISNUMBER(SEARCH("COLLEGE PARK",$H386))),"CLAYTON (COLLEGE PARK)",$AG386))))</f>
        <v/>
      </c>
      <c r="AI386" s="2">
        <f>IF(OR($AH386="",$AD386=""),"",IFERROR(VLOOKUP($AH386,CODES!$A:$B,2,FALSE),"NO CODE"))</f>
        <v/>
      </c>
      <c r="AJ386" s="19">
        <f>IF(OR($AI386="",$AI386="NO CODE"),"",IF(COUNTIFS(RATES!$A:$A,$AI386,RATES!$B:$B,"&lt;="&amp;MonthStart,RATES!$C:$C,"&gt;="&amp;MonthEnd)&lt;&gt;1,"NO RATE",IF($AD386="OFF",SUMIFS(RATES!$F:$F,RATES!$A:$A,$AI386,RATES!$B:$B,"&lt;="&amp;MonthStart,RATES!$C:$C,"&gt;="&amp;MonthEnd),SUMIFS(RATES!$E:$E,RATES!$A:$A,$AI386,RATES!$B:$B,"&lt;="&amp;MonthStart,RATES!$C:$C,"&gt;="&amp;MonthEnd))))</f>
        <v/>
      </c>
      <c r="AK386" s="2">
        <f>IF(OR(NOT(ISNUMBER($AJ386)),N($AA386)=0),"",IF(ABS(N($Z386)/100-$AJ386)&gt;0.0000001,"DIFFERS",""))</f>
        <v/>
      </c>
    </row>
    <row r="387">
      <c r="AD387" s="2">
        <f>IF($L387="","",IF(ISNUMBER(SEARCH("OFF ROAD",$H387)),"OFF",IF(ISNUMBER(SEARCH("ON ROAD",$H387)),"ON","")))</f>
        <v/>
      </c>
      <c r="AE387" s="2">
        <f>IF($AD387="ON",""&amp;$L387,"")</f>
        <v/>
      </c>
      <c r="AF387" s="2">
        <f>IF($L387="","",IF($J387&lt;&gt;"","Y",""))</f>
        <v/>
      </c>
      <c r="AG387" s="2">
        <f>IF($L387="","",IFERROR(TRIM(MID($H387,4,SEARCH(" CO ",$H387)-4)),""&amp;$S387))</f>
        <v/>
      </c>
      <c r="AH387" s="2">
        <f>IF($AG387="","",IF($AG387="FULTON",IF(ISNUMBER(SEARCH("COLLEGE PARK",$H387)),"FULTON (COLLEGE PARK)",IF(ISNUMBER(SEARCH("HAPEVILLE",$H387)),"FULTON (HAPEVILLE)",IF(ISNUMBER(SEARCH("EAST POINT",$H387)),"FULTON (EAST POINT)",IF(ISNUMBER(SEARCH("ATLANTA",$H387)),"FULTON (ATL LIMITS)","FULTON")))),IF($AG387="DEKALB",IF(ISNUMBER(SEARCH("ATLANTA",$H387)),"DEKALB (ATL LIMITS)","DEKALB"),IF(AND($AG387="CLAYTON",ISNUMBER(SEARCH("COLLEGE PARK",$H387))),"CLAYTON (COLLEGE PARK)",$AG387))))</f>
        <v/>
      </c>
      <c r="AI387" s="2">
        <f>IF(OR($AH387="",$AD387=""),"",IFERROR(VLOOKUP($AH387,CODES!$A:$B,2,FALSE),"NO CODE"))</f>
        <v/>
      </c>
      <c r="AJ387" s="19">
        <f>IF(OR($AI387="",$AI387="NO CODE"),"",IF(COUNTIFS(RATES!$A:$A,$AI387,RATES!$B:$B,"&lt;="&amp;MonthStart,RATES!$C:$C,"&gt;="&amp;MonthEnd)&lt;&gt;1,"NO RATE",IF($AD387="OFF",SUMIFS(RATES!$F:$F,RATES!$A:$A,$AI387,RATES!$B:$B,"&lt;="&amp;MonthStart,RATES!$C:$C,"&gt;="&amp;MonthEnd),SUMIFS(RATES!$E:$E,RATES!$A:$A,$AI387,RATES!$B:$B,"&lt;="&amp;MonthStart,RATES!$C:$C,"&gt;="&amp;MonthEnd))))</f>
        <v/>
      </c>
      <c r="AK387" s="2">
        <f>IF(OR(NOT(ISNUMBER($AJ387)),N($AA387)=0),"",IF(ABS(N($Z387)/100-$AJ387)&gt;0.0000001,"DIFFERS",""))</f>
        <v/>
      </c>
    </row>
    <row r="388">
      <c r="AD388" s="2">
        <f>IF($L388="","",IF(ISNUMBER(SEARCH("OFF ROAD",$H388)),"OFF",IF(ISNUMBER(SEARCH("ON ROAD",$H388)),"ON","")))</f>
        <v/>
      </c>
      <c r="AE388" s="2">
        <f>IF($AD388="ON",""&amp;$L388,"")</f>
        <v/>
      </c>
      <c r="AF388" s="2">
        <f>IF($L388="","",IF($J388&lt;&gt;"","Y",""))</f>
        <v/>
      </c>
      <c r="AG388" s="2">
        <f>IF($L388="","",IFERROR(TRIM(MID($H388,4,SEARCH(" CO ",$H388)-4)),""&amp;$S388))</f>
        <v/>
      </c>
      <c r="AH388" s="2">
        <f>IF($AG388="","",IF($AG388="FULTON",IF(ISNUMBER(SEARCH("COLLEGE PARK",$H388)),"FULTON (COLLEGE PARK)",IF(ISNUMBER(SEARCH("HAPEVILLE",$H388)),"FULTON (HAPEVILLE)",IF(ISNUMBER(SEARCH("EAST POINT",$H388)),"FULTON (EAST POINT)",IF(ISNUMBER(SEARCH("ATLANTA",$H388)),"FULTON (ATL LIMITS)","FULTON")))),IF($AG388="DEKALB",IF(ISNUMBER(SEARCH("ATLANTA",$H388)),"DEKALB (ATL LIMITS)","DEKALB"),IF(AND($AG388="CLAYTON",ISNUMBER(SEARCH("COLLEGE PARK",$H388))),"CLAYTON (COLLEGE PARK)",$AG388))))</f>
        <v/>
      </c>
      <c r="AI388" s="2">
        <f>IF(OR($AH388="",$AD388=""),"",IFERROR(VLOOKUP($AH388,CODES!$A:$B,2,FALSE),"NO CODE"))</f>
        <v/>
      </c>
      <c r="AJ388" s="19">
        <f>IF(OR($AI388="",$AI388="NO CODE"),"",IF(COUNTIFS(RATES!$A:$A,$AI388,RATES!$B:$B,"&lt;="&amp;MonthStart,RATES!$C:$C,"&gt;="&amp;MonthEnd)&lt;&gt;1,"NO RATE",IF($AD388="OFF",SUMIFS(RATES!$F:$F,RATES!$A:$A,$AI388,RATES!$B:$B,"&lt;="&amp;MonthStart,RATES!$C:$C,"&gt;="&amp;MonthEnd),SUMIFS(RATES!$E:$E,RATES!$A:$A,$AI388,RATES!$B:$B,"&lt;="&amp;MonthStart,RATES!$C:$C,"&gt;="&amp;MonthEnd))))</f>
        <v/>
      </c>
      <c r="AK388" s="2">
        <f>IF(OR(NOT(ISNUMBER($AJ388)),N($AA388)=0),"",IF(ABS(N($Z388)/100-$AJ388)&gt;0.0000001,"DIFFERS",""))</f>
        <v/>
      </c>
    </row>
    <row r="389">
      <c r="AD389" s="2">
        <f>IF($L389="","",IF(ISNUMBER(SEARCH("OFF ROAD",$H389)),"OFF",IF(ISNUMBER(SEARCH("ON ROAD",$H389)),"ON","")))</f>
        <v/>
      </c>
      <c r="AE389" s="2">
        <f>IF($AD389="ON",""&amp;$L389,"")</f>
        <v/>
      </c>
      <c r="AF389" s="2">
        <f>IF($L389="","",IF($J389&lt;&gt;"","Y",""))</f>
        <v/>
      </c>
      <c r="AG389" s="2">
        <f>IF($L389="","",IFERROR(TRIM(MID($H389,4,SEARCH(" CO ",$H389)-4)),""&amp;$S389))</f>
        <v/>
      </c>
      <c r="AH389" s="2">
        <f>IF($AG389="","",IF($AG389="FULTON",IF(ISNUMBER(SEARCH("COLLEGE PARK",$H389)),"FULTON (COLLEGE PARK)",IF(ISNUMBER(SEARCH("HAPEVILLE",$H389)),"FULTON (HAPEVILLE)",IF(ISNUMBER(SEARCH("EAST POINT",$H389)),"FULTON (EAST POINT)",IF(ISNUMBER(SEARCH("ATLANTA",$H389)),"FULTON (ATL LIMITS)","FULTON")))),IF($AG389="DEKALB",IF(ISNUMBER(SEARCH("ATLANTA",$H389)),"DEKALB (ATL LIMITS)","DEKALB"),IF(AND($AG389="CLAYTON",ISNUMBER(SEARCH("COLLEGE PARK",$H389))),"CLAYTON (COLLEGE PARK)",$AG389))))</f>
        <v/>
      </c>
      <c r="AI389" s="2">
        <f>IF(OR($AH389="",$AD389=""),"",IFERROR(VLOOKUP($AH389,CODES!$A:$B,2,FALSE),"NO CODE"))</f>
        <v/>
      </c>
      <c r="AJ389" s="19">
        <f>IF(OR($AI389="",$AI389="NO CODE"),"",IF(COUNTIFS(RATES!$A:$A,$AI389,RATES!$B:$B,"&lt;="&amp;MonthStart,RATES!$C:$C,"&gt;="&amp;MonthEnd)&lt;&gt;1,"NO RATE",IF($AD389="OFF",SUMIFS(RATES!$F:$F,RATES!$A:$A,$AI389,RATES!$B:$B,"&lt;="&amp;MonthStart,RATES!$C:$C,"&gt;="&amp;MonthEnd),SUMIFS(RATES!$E:$E,RATES!$A:$A,$AI389,RATES!$B:$B,"&lt;="&amp;MonthStart,RATES!$C:$C,"&gt;="&amp;MonthEnd))))</f>
        <v/>
      </c>
      <c r="AK389" s="2">
        <f>IF(OR(NOT(ISNUMBER($AJ389)),N($AA389)=0),"",IF(ABS(N($Z389)/100-$AJ389)&gt;0.0000001,"DIFFERS",""))</f>
        <v/>
      </c>
    </row>
    <row r="390">
      <c r="AD390" s="2">
        <f>IF($L390="","",IF(ISNUMBER(SEARCH("OFF ROAD",$H390)),"OFF",IF(ISNUMBER(SEARCH("ON ROAD",$H390)),"ON","")))</f>
        <v/>
      </c>
      <c r="AE390" s="2">
        <f>IF($AD390="ON",""&amp;$L390,"")</f>
        <v/>
      </c>
      <c r="AF390" s="2">
        <f>IF($L390="","",IF($J390&lt;&gt;"","Y",""))</f>
        <v/>
      </c>
      <c r="AG390" s="2">
        <f>IF($L390="","",IFERROR(TRIM(MID($H390,4,SEARCH(" CO ",$H390)-4)),""&amp;$S390))</f>
        <v/>
      </c>
      <c r="AH390" s="2">
        <f>IF($AG390="","",IF($AG390="FULTON",IF(ISNUMBER(SEARCH("COLLEGE PARK",$H390)),"FULTON (COLLEGE PARK)",IF(ISNUMBER(SEARCH("HAPEVILLE",$H390)),"FULTON (HAPEVILLE)",IF(ISNUMBER(SEARCH("EAST POINT",$H390)),"FULTON (EAST POINT)",IF(ISNUMBER(SEARCH("ATLANTA",$H390)),"FULTON (ATL LIMITS)","FULTON")))),IF($AG390="DEKALB",IF(ISNUMBER(SEARCH("ATLANTA",$H390)),"DEKALB (ATL LIMITS)","DEKALB"),IF(AND($AG390="CLAYTON",ISNUMBER(SEARCH("COLLEGE PARK",$H390))),"CLAYTON (COLLEGE PARK)",$AG390))))</f>
        <v/>
      </c>
      <c r="AI390" s="2">
        <f>IF(OR($AH390="",$AD390=""),"",IFERROR(VLOOKUP($AH390,CODES!$A:$B,2,FALSE),"NO CODE"))</f>
        <v/>
      </c>
      <c r="AJ390" s="19">
        <f>IF(OR($AI390="",$AI390="NO CODE"),"",IF(COUNTIFS(RATES!$A:$A,$AI390,RATES!$B:$B,"&lt;="&amp;MonthStart,RATES!$C:$C,"&gt;="&amp;MonthEnd)&lt;&gt;1,"NO RATE",IF($AD390="OFF",SUMIFS(RATES!$F:$F,RATES!$A:$A,$AI390,RATES!$B:$B,"&lt;="&amp;MonthStart,RATES!$C:$C,"&gt;="&amp;MonthEnd),SUMIFS(RATES!$E:$E,RATES!$A:$A,$AI390,RATES!$B:$B,"&lt;="&amp;MonthStart,RATES!$C:$C,"&gt;="&amp;MonthEnd))))</f>
        <v/>
      </c>
      <c r="AK390" s="2">
        <f>IF(OR(NOT(ISNUMBER($AJ390)),N($AA390)=0),"",IF(ABS(N($Z390)/100-$AJ390)&gt;0.0000001,"DIFFERS",""))</f>
        <v/>
      </c>
    </row>
    <row r="391">
      <c r="AD391" s="2">
        <f>IF($L391="","",IF(ISNUMBER(SEARCH("OFF ROAD",$H391)),"OFF",IF(ISNUMBER(SEARCH("ON ROAD",$H391)),"ON","")))</f>
        <v/>
      </c>
      <c r="AE391" s="2">
        <f>IF($AD391="ON",""&amp;$L391,"")</f>
        <v/>
      </c>
      <c r="AF391" s="2">
        <f>IF($L391="","",IF($J391&lt;&gt;"","Y",""))</f>
        <v/>
      </c>
      <c r="AG391" s="2">
        <f>IF($L391="","",IFERROR(TRIM(MID($H391,4,SEARCH(" CO ",$H391)-4)),""&amp;$S391))</f>
        <v/>
      </c>
      <c r="AH391" s="2">
        <f>IF($AG391="","",IF($AG391="FULTON",IF(ISNUMBER(SEARCH("COLLEGE PARK",$H391)),"FULTON (COLLEGE PARK)",IF(ISNUMBER(SEARCH("HAPEVILLE",$H391)),"FULTON (HAPEVILLE)",IF(ISNUMBER(SEARCH("EAST POINT",$H391)),"FULTON (EAST POINT)",IF(ISNUMBER(SEARCH("ATLANTA",$H391)),"FULTON (ATL LIMITS)","FULTON")))),IF($AG391="DEKALB",IF(ISNUMBER(SEARCH("ATLANTA",$H391)),"DEKALB (ATL LIMITS)","DEKALB"),IF(AND($AG391="CLAYTON",ISNUMBER(SEARCH("COLLEGE PARK",$H391))),"CLAYTON (COLLEGE PARK)",$AG391))))</f>
        <v/>
      </c>
      <c r="AI391" s="2">
        <f>IF(OR($AH391="",$AD391=""),"",IFERROR(VLOOKUP($AH391,CODES!$A:$B,2,FALSE),"NO CODE"))</f>
        <v/>
      </c>
      <c r="AJ391" s="19">
        <f>IF(OR($AI391="",$AI391="NO CODE"),"",IF(COUNTIFS(RATES!$A:$A,$AI391,RATES!$B:$B,"&lt;="&amp;MonthStart,RATES!$C:$C,"&gt;="&amp;MonthEnd)&lt;&gt;1,"NO RATE",IF($AD391="OFF",SUMIFS(RATES!$F:$F,RATES!$A:$A,$AI391,RATES!$B:$B,"&lt;="&amp;MonthStart,RATES!$C:$C,"&gt;="&amp;MonthEnd),SUMIFS(RATES!$E:$E,RATES!$A:$A,$AI391,RATES!$B:$B,"&lt;="&amp;MonthStart,RATES!$C:$C,"&gt;="&amp;MonthEnd))))</f>
        <v/>
      </c>
      <c r="AK391" s="2">
        <f>IF(OR(NOT(ISNUMBER($AJ391)),N($AA391)=0),"",IF(ABS(N($Z391)/100-$AJ391)&gt;0.0000001,"DIFFERS",""))</f>
        <v/>
      </c>
    </row>
    <row r="392">
      <c r="AD392" s="2">
        <f>IF($L392="","",IF(ISNUMBER(SEARCH("OFF ROAD",$H392)),"OFF",IF(ISNUMBER(SEARCH("ON ROAD",$H392)),"ON","")))</f>
        <v/>
      </c>
      <c r="AE392" s="2">
        <f>IF($AD392="ON",""&amp;$L392,"")</f>
        <v/>
      </c>
      <c r="AF392" s="2">
        <f>IF($L392="","",IF($J392&lt;&gt;"","Y",""))</f>
        <v/>
      </c>
      <c r="AG392" s="2">
        <f>IF($L392="","",IFERROR(TRIM(MID($H392,4,SEARCH(" CO ",$H392)-4)),""&amp;$S392))</f>
        <v/>
      </c>
      <c r="AH392" s="2">
        <f>IF($AG392="","",IF($AG392="FULTON",IF(ISNUMBER(SEARCH("COLLEGE PARK",$H392)),"FULTON (COLLEGE PARK)",IF(ISNUMBER(SEARCH("HAPEVILLE",$H392)),"FULTON (HAPEVILLE)",IF(ISNUMBER(SEARCH("EAST POINT",$H392)),"FULTON (EAST POINT)",IF(ISNUMBER(SEARCH("ATLANTA",$H392)),"FULTON (ATL LIMITS)","FULTON")))),IF($AG392="DEKALB",IF(ISNUMBER(SEARCH("ATLANTA",$H392)),"DEKALB (ATL LIMITS)","DEKALB"),IF(AND($AG392="CLAYTON",ISNUMBER(SEARCH("COLLEGE PARK",$H392))),"CLAYTON (COLLEGE PARK)",$AG392))))</f>
        <v/>
      </c>
      <c r="AI392" s="2">
        <f>IF(OR($AH392="",$AD392=""),"",IFERROR(VLOOKUP($AH392,CODES!$A:$B,2,FALSE),"NO CODE"))</f>
        <v/>
      </c>
      <c r="AJ392" s="19">
        <f>IF(OR($AI392="",$AI392="NO CODE"),"",IF(COUNTIFS(RATES!$A:$A,$AI392,RATES!$B:$B,"&lt;="&amp;MonthStart,RATES!$C:$C,"&gt;="&amp;MonthEnd)&lt;&gt;1,"NO RATE",IF($AD392="OFF",SUMIFS(RATES!$F:$F,RATES!$A:$A,$AI392,RATES!$B:$B,"&lt;="&amp;MonthStart,RATES!$C:$C,"&gt;="&amp;MonthEnd),SUMIFS(RATES!$E:$E,RATES!$A:$A,$AI392,RATES!$B:$B,"&lt;="&amp;MonthStart,RATES!$C:$C,"&gt;="&amp;MonthEnd))))</f>
        <v/>
      </c>
      <c r="AK392" s="2">
        <f>IF(OR(NOT(ISNUMBER($AJ392)),N($AA392)=0),"",IF(ABS(N($Z392)/100-$AJ392)&gt;0.0000001,"DIFFERS",""))</f>
        <v/>
      </c>
    </row>
    <row r="393">
      <c r="AD393" s="2">
        <f>IF($L393="","",IF(ISNUMBER(SEARCH("OFF ROAD",$H393)),"OFF",IF(ISNUMBER(SEARCH("ON ROAD",$H393)),"ON","")))</f>
        <v/>
      </c>
      <c r="AE393" s="2">
        <f>IF($AD393="ON",""&amp;$L393,"")</f>
        <v/>
      </c>
      <c r="AF393" s="2">
        <f>IF($L393="","",IF($J393&lt;&gt;"","Y",""))</f>
        <v/>
      </c>
      <c r="AG393" s="2">
        <f>IF($L393="","",IFERROR(TRIM(MID($H393,4,SEARCH(" CO ",$H393)-4)),""&amp;$S393))</f>
        <v/>
      </c>
      <c r="AH393" s="2">
        <f>IF($AG393="","",IF($AG393="FULTON",IF(ISNUMBER(SEARCH("COLLEGE PARK",$H393)),"FULTON (COLLEGE PARK)",IF(ISNUMBER(SEARCH("HAPEVILLE",$H393)),"FULTON (HAPEVILLE)",IF(ISNUMBER(SEARCH("EAST POINT",$H393)),"FULTON (EAST POINT)",IF(ISNUMBER(SEARCH("ATLANTA",$H393)),"FULTON (ATL LIMITS)","FULTON")))),IF($AG393="DEKALB",IF(ISNUMBER(SEARCH("ATLANTA",$H393)),"DEKALB (ATL LIMITS)","DEKALB"),IF(AND($AG393="CLAYTON",ISNUMBER(SEARCH("COLLEGE PARK",$H393))),"CLAYTON (COLLEGE PARK)",$AG393))))</f>
        <v/>
      </c>
      <c r="AI393" s="2">
        <f>IF(OR($AH393="",$AD393=""),"",IFERROR(VLOOKUP($AH393,CODES!$A:$B,2,FALSE),"NO CODE"))</f>
        <v/>
      </c>
      <c r="AJ393" s="19">
        <f>IF(OR($AI393="",$AI393="NO CODE"),"",IF(COUNTIFS(RATES!$A:$A,$AI393,RATES!$B:$B,"&lt;="&amp;MonthStart,RATES!$C:$C,"&gt;="&amp;MonthEnd)&lt;&gt;1,"NO RATE",IF($AD393="OFF",SUMIFS(RATES!$F:$F,RATES!$A:$A,$AI393,RATES!$B:$B,"&lt;="&amp;MonthStart,RATES!$C:$C,"&gt;="&amp;MonthEnd),SUMIFS(RATES!$E:$E,RATES!$A:$A,$AI393,RATES!$B:$B,"&lt;="&amp;MonthStart,RATES!$C:$C,"&gt;="&amp;MonthEnd))))</f>
        <v/>
      </c>
      <c r="AK393" s="2">
        <f>IF(OR(NOT(ISNUMBER($AJ393)),N($AA393)=0),"",IF(ABS(N($Z393)/100-$AJ393)&gt;0.0000001,"DIFFERS",""))</f>
        <v/>
      </c>
    </row>
    <row r="394">
      <c r="AD394" s="2">
        <f>IF($L394="","",IF(ISNUMBER(SEARCH("OFF ROAD",$H394)),"OFF",IF(ISNUMBER(SEARCH("ON ROAD",$H394)),"ON","")))</f>
        <v/>
      </c>
      <c r="AE394" s="2">
        <f>IF($AD394="ON",""&amp;$L394,"")</f>
        <v/>
      </c>
      <c r="AF394" s="2">
        <f>IF($L394="","",IF($J394&lt;&gt;"","Y",""))</f>
        <v/>
      </c>
      <c r="AG394" s="2">
        <f>IF($L394="","",IFERROR(TRIM(MID($H394,4,SEARCH(" CO ",$H394)-4)),""&amp;$S394))</f>
        <v/>
      </c>
      <c r="AH394" s="2">
        <f>IF($AG394="","",IF($AG394="FULTON",IF(ISNUMBER(SEARCH("COLLEGE PARK",$H394)),"FULTON (COLLEGE PARK)",IF(ISNUMBER(SEARCH("HAPEVILLE",$H394)),"FULTON (HAPEVILLE)",IF(ISNUMBER(SEARCH("EAST POINT",$H394)),"FULTON (EAST POINT)",IF(ISNUMBER(SEARCH("ATLANTA",$H394)),"FULTON (ATL LIMITS)","FULTON")))),IF($AG394="DEKALB",IF(ISNUMBER(SEARCH("ATLANTA",$H394)),"DEKALB (ATL LIMITS)","DEKALB"),IF(AND($AG394="CLAYTON",ISNUMBER(SEARCH("COLLEGE PARK",$H394))),"CLAYTON (COLLEGE PARK)",$AG394))))</f>
        <v/>
      </c>
      <c r="AI394" s="2">
        <f>IF(OR($AH394="",$AD394=""),"",IFERROR(VLOOKUP($AH394,CODES!$A:$B,2,FALSE),"NO CODE"))</f>
        <v/>
      </c>
      <c r="AJ394" s="19">
        <f>IF(OR($AI394="",$AI394="NO CODE"),"",IF(COUNTIFS(RATES!$A:$A,$AI394,RATES!$B:$B,"&lt;="&amp;MonthStart,RATES!$C:$C,"&gt;="&amp;MonthEnd)&lt;&gt;1,"NO RATE",IF($AD394="OFF",SUMIFS(RATES!$F:$F,RATES!$A:$A,$AI394,RATES!$B:$B,"&lt;="&amp;MonthStart,RATES!$C:$C,"&gt;="&amp;MonthEnd),SUMIFS(RATES!$E:$E,RATES!$A:$A,$AI394,RATES!$B:$B,"&lt;="&amp;MonthStart,RATES!$C:$C,"&gt;="&amp;MonthEnd))))</f>
        <v/>
      </c>
      <c r="AK394" s="2">
        <f>IF(OR(NOT(ISNUMBER($AJ394)),N($AA394)=0),"",IF(ABS(N($Z394)/100-$AJ394)&gt;0.0000001,"DIFFERS",""))</f>
        <v/>
      </c>
    </row>
    <row r="395">
      <c r="AD395" s="2">
        <f>IF($L395="","",IF(ISNUMBER(SEARCH("OFF ROAD",$H395)),"OFF",IF(ISNUMBER(SEARCH("ON ROAD",$H395)),"ON","")))</f>
        <v/>
      </c>
      <c r="AE395" s="2">
        <f>IF($AD395="ON",""&amp;$L395,"")</f>
        <v/>
      </c>
      <c r="AF395" s="2">
        <f>IF($L395="","",IF($J395&lt;&gt;"","Y",""))</f>
        <v/>
      </c>
      <c r="AG395" s="2">
        <f>IF($L395="","",IFERROR(TRIM(MID($H395,4,SEARCH(" CO ",$H395)-4)),""&amp;$S395))</f>
        <v/>
      </c>
      <c r="AH395" s="2">
        <f>IF($AG395="","",IF($AG395="FULTON",IF(ISNUMBER(SEARCH("COLLEGE PARK",$H395)),"FULTON (COLLEGE PARK)",IF(ISNUMBER(SEARCH("HAPEVILLE",$H395)),"FULTON (HAPEVILLE)",IF(ISNUMBER(SEARCH("EAST POINT",$H395)),"FULTON (EAST POINT)",IF(ISNUMBER(SEARCH("ATLANTA",$H395)),"FULTON (ATL LIMITS)","FULTON")))),IF($AG395="DEKALB",IF(ISNUMBER(SEARCH("ATLANTA",$H395)),"DEKALB (ATL LIMITS)","DEKALB"),IF(AND($AG395="CLAYTON",ISNUMBER(SEARCH("COLLEGE PARK",$H395))),"CLAYTON (COLLEGE PARK)",$AG395))))</f>
        <v/>
      </c>
      <c r="AI395" s="2">
        <f>IF(OR($AH395="",$AD395=""),"",IFERROR(VLOOKUP($AH395,CODES!$A:$B,2,FALSE),"NO CODE"))</f>
        <v/>
      </c>
      <c r="AJ395" s="19">
        <f>IF(OR($AI395="",$AI395="NO CODE"),"",IF(COUNTIFS(RATES!$A:$A,$AI395,RATES!$B:$B,"&lt;="&amp;MonthStart,RATES!$C:$C,"&gt;="&amp;MonthEnd)&lt;&gt;1,"NO RATE",IF($AD395="OFF",SUMIFS(RATES!$F:$F,RATES!$A:$A,$AI395,RATES!$B:$B,"&lt;="&amp;MonthStart,RATES!$C:$C,"&gt;="&amp;MonthEnd),SUMIFS(RATES!$E:$E,RATES!$A:$A,$AI395,RATES!$B:$B,"&lt;="&amp;MonthStart,RATES!$C:$C,"&gt;="&amp;MonthEnd))))</f>
        <v/>
      </c>
      <c r="AK395" s="2">
        <f>IF(OR(NOT(ISNUMBER($AJ395)),N($AA395)=0),"",IF(ABS(N($Z395)/100-$AJ395)&gt;0.0000001,"DIFFERS",""))</f>
        <v/>
      </c>
    </row>
    <row r="396">
      <c r="AD396" s="2">
        <f>IF($L396="","",IF(ISNUMBER(SEARCH("OFF ROAD",$H396)),"OFF",IF(ISNUMBER(SEARCH("ON ROAD",$H396)),"ON","")))</f>
        <v/>
      </c>
      <c r="AE396" s="2">
        <f>IF($AD396="ON",""&amp;$L396,"")</f>
        <v/>
      </c>
      <c r="AF396" s="2">
        <f>IF($L396="","",IF($J396&lt;&gt;"","Y",""))</f>
        <v/>
      </c>
      <c r="AG396" s="2">
        <f>IF($L396="","",IFERROR(TRIM(MID($H396,4,SEARCH(" CO ",$H396)-4)),""&amp;$S396))</f>
        <v/>
      </c>
      <c r="AH396" s="2">
        <f>IF($AG396="","",IF($AG396="FULTON",IF(ISNUMBER(SEARCH("COLLEGE PARK",$H396)),"FULTON (COLLEGE PARK)",IF(ISNUMBER(SEARCH("HAPEVILLE",$H396)),"FULTON (HAPEVILLE)",IF(ISNUMBER(SEARCH("EAST POINT",$H396)),"FULTON (EAST POINT)",IF(ISNUMBER(SEARCH("ATLANTA",$H396)),"FULTON (ATL LIMITS)","FULTON")))),IF($AG396="DEKALB",IF(ISNUMBER(SEARCH("ATLANTA",$H396)),"DEKALB (ATL LIMITS)","DEKALB"),IF(AND($AG396="CLAYTON",ISNUMBER(SEARCH("COLLEGE PARK",$H396))),"CLAYTON (COLLEGE PARK)",$AG396))))</f>
        <v/>
      </c>
      <c r="AI396" s="2">
        <f>IF(OR($AH396="",$AD396=""),"",IFERROR(VLOOKUP($AH396,CODES!$A:$B,2,FALSE),"NO CODE"))</f>
        <v/>
      </c>
      <c r="AJ396" s="19">
        <f>IF(OR($AI396="",$AI396="NO CODE"),"",IF(COUNTIFS(RATES!$A:$A,$AI396,RATES!$B:$B,"&lt;="&amp;MonthStart,RATES!$C:$C,"&gt;="&amp;MonthEnd)&lt;&gt;1,"NO RATE",IF($AD396="OFF",SUMIFS(RATES!$F:$F,RATES!$A:$A,$AI396,RATES!$B:$B,"&lt;="&amp;MonthStart,RATES!$C:$C,"&gt;="&amp;MonthEnd),SUMIFS(RATES!$E:$E,RATES!$A:$A,$AI396,RATES!$B:$B,"&lt;="&amp;MonthStart,RATES!$C:$C,"&gt;="&amp;MonthEnd))))</f>
        <v/>
      </c>
      <c r="AK396" s="2">
        <f>IF(OR(NOT(ISNUMBER($AJ396)),N($AA396)=0),"",IF(ABS(N($Z396)/100-$AJ396)&gt;0.0000001,"DIFFERS",""))</f>
        <v/>
      </c>
    </row>
    <row r="397">
      <c r="AD397" s="2">
        <f>IF($L397="","",IF(ISNUMBER(SEARCH("OFF ROAD",$H397)),"OFF",IF(ISNUMBER(SEARCH("ON ROAD",$H397)),"ON","")))</f>
        <v/>
      </c>
      <c r="AE397" s="2">
        <f>IF($AD397="ON",""&amp;$L397,"")</f>
        <v/>
      </c>
      <c r="AF397" s="2">
        <f>IF($L397="","",IF($J397&lt;&gt;"","Y",""))</f>
        <v/>
      </c>
      <c r="AG397" s="2">
        <f>IF($L397="","",IFERROR(TRIM(MID($H397,4,SEARCH(" CO ",$H397)-4)),""&amp;$S397))</f>
        <v/>
      </c>
      <c r="AH397" s="2">
        <f>IF($AG397="","",IF($AG397="FULTON",IF(ISNUMBER(SEARCH("COLLEGE PARK",$H397)),"FULTON (COLLEGE PARK)",IF(ISNUMBER(SEARCH("HAPEVILLE",$H397)),"FULTON (HAPEVILLE)",IF(ISNUMBER(SEARCH("EAST POINT",$H397)),"FULTON (EAST POINT)",IF(ISNUMBER(SEARCH("ATLANTA",$H397)),"FULTON (ATL LIMITS)","FULTON")))),IF($AG397="DEKALB",IF(ISNUMBER(SEARCH("ATLANTA",$H397)),"DEKALB (ATL LIMITS)","DEKALB"),IF(AND($AG397="CLAYTON",ISNUMBER(SEARCH("COLLEGE PARK",$H397))),"CLAYTON (COLLEGE PARK)",$AG397))))</f>
        <v/>
      </c>
      <c r="AI397" s="2">
        <f>IF(OR($AH397="",$AD397=""),"",IFERROR(VLOOKUP($AH397,CODES!$A:$B,2,FALSE),"NO CODE"))</f>
        <v/>
      </c>
      <c r="AJ397" s="19">
        <f>IF(OR($AI397="",$AI397="NO CODE"),"",IF(COUNTIFS(RATES!$A:$A,$AI397,RATES!$B:$B,"&lt;="&amp;MonthStart,RATES!$C:$C,"&gt;="&amp;MonthEnd)&lt;&gt;1,"NO RATE",IF($AD397="OFF",SUMIFS(RATES!$F:$F,RATES!$A:$A,$AI397,RATES!$B:$B,"&lt;="&amp;MonthStart,RATES!$C:$C,"&gt;="&amp;MonthEnd),SUMIFS(RATES!$E:$E,RATES!$A:$A,$AI397,RATES!$B:$B,"&lt;="&amp;MonthStart,RATES!$C:$C,"&gt;="&amp;MonthEnd))))</f>
        <v/>
      </c>
      <c r="AK397" s="2">
        <f>IF(OR(NOT(ISNUMBER($AJ397)),N($AA397)=0),"",IF(ABS(N($Z397)/100-$AJ397)&gt;0.0000001,"DIFFERS",""))</f>
        <v/>
      </c>
    </row>
    <row r="398">
      <c r="AD398" s="2">
        <f>IF($L398="","",IF(ISNUMBER(SEARCH("OFF ROAD",$H398)),"OFF",IF(ISNUMBER(SEARCH("ON ROAD",$H398)),"ON","")))</f>
        <v/>
      </c>
      <c r="AE398" s="2">
        <f>IF($AD398="ON",""&amp;$L398,"")</f>
        <v/>
      </c>
      <c r="AF398" s="2">
        <f>IF($L398="","",IF($J398&lt;&gt;"","Y",""))</f>
        <v/>
      </c>
      <c r="AG398" s="2">
        <f>IF($L398="","",IFERROR(TRIM(MID($H398,4,SEARCH(" CO ",$H398)-4)),""&amp;$S398))</f>
        <v/>
      </c>
      <c r="AH398" s="2">
        <f>IF($AG398="","",IF($AG398="FULTON",IF(ISNUMBER(SEARCH("COLLEGE PARK",$H398)),"FULTON (COLLEGE PARK)",IF(ISNUMBER(SEARCH("HAPEVILLE",$H398)),"FULTON (HAPEVILLE)",IF(ISNUMBER(SEARCH("EAST POINT",$H398)),"FULTON (EAST POINT)",IF(ISNUMBER(SEARCH("ATLANTA",$H398)),"FULTON (ATL LIMITS)","FULTON")))),IF($AG398="DEKALB",IF(ISNUMBER(SEARCH("ATLANTA",$H398)),"DEKALB (ATL LIMITS)","DEKALB"),IF(AND($AG398="CLAYTON",ISNUMBER(SEARCH("COLLEGE PARK",$H398))),"CLAYTON (COLLEGE PARK)",$AG398))))</f>
        <v/>
      </c>
      <c r="AI398" s="2">
        <f>IF(OR($AH398="",$AD398=""),"",IFERROR(VLOOKUP($AH398,CODES!$A:$B,2,FALSE),"NO CODE"))</f>
        <v/>
      </c>
      <c r="AJ398" s="19">
        <f>IF(OR($AI398="",$AI398="NO CODE"),"",IF(COUNTIFS(RATES!$A:$A,$AI398,RATES!$B:$B,"&lt;="&amp;MonthStart,RATES!$C:$C,"&gt;="&amp;MonthEnd)&lt;&gt;1,"NO RATE",IF($AD398="OFF",SUMIFS(RATES!$F:$F,RATES!$A:$A,$AI398,RATES!$B:$B,"&lt;="&amp;MonthStart,RATES!$C:$C,"&gt;="&amp;MonthEnd),SUMIFS(RATES!$E:$E,RATES!$A:$A,$AI398,RATES!$B:$B,"&lt;="&amp;MonthStart,RATES!$C:$C,"&gt;="&amp;MonthEnd))))</f>
        <v/>
      </c>
      <c r="AK398" s="2">
        <f>IF(OR(NOT(ISNUMBER($AJ398)),N($AA398)=0),"",IF(ABS(N($Z398)/100-$AJ398)&gt;0.0000001,"DIFFERS",""))</f>
        <v/>
      </c>
    </row>
    <row r="399">
      <c r="AD399" s="2">
        <f>IF($L399="","",IF(ISNUMBER(SEARCH("OFF ROAD",$H399)),"OFF",IF(ISNUMBER(SEARCH("ON ROAD",$H399)),"ON","")))</f>
        <v/>
      </c>
      <c r="AE399" s="2">
        <f>IF($AD399="ON",""&amp;$L399,"")</f>
        <v/>
      </c>
      <c r="AF399" s="2">
        <f>IF($L399="","",IF($J399&lt;&gt;"","Y",""))</f>
        <v/>
      </c>
      <c r="AG399" s="2">
        <f>IF($L399="","",IFERROR(TRIM(MID($H399,4,SEARCH(" CO ",$H399)-4)),""&amp;$S399))</f>
        <v/>
      </c>
      <c r="AH399" s="2">
        <f>IF($AG399="","",IF($AG399="FULTON",IF(ISNUMBER(SEARCH("COLLEGE PARK",$H399)),"FULTON (COLLEGE PARK)",IF(ISNUMBER(SEARCH("HAPEVILLE",$H399)),"FULTON (HAPEVILLE)",IF(ISNUMBER(SEARCH("EAST POINT",$H399)),"FULTON (EAST POINT)",IF(ISNUMBER(SEARCH("ATLANTA",$H399)),"FULTON (ATL LIMITS)","FULTON")))),IF($AG399="DEKALB",IF(ISNUMBER(SEARCH("ATLANTA",$H399)),"DEKALB (ATL LIMITS)","DEKALB"),IF(AND($AG399="CLAYTON",ISNUMBER(SEARCH("COLLEGE PARK",$H399))),"CLAYTON (COLLEGE PARK)",$AG399))))</f>
        <v/>
      </c>
      <c r="AI399" s="2">
        <f>IF(OR($AH399="",$AD399=""),"",IFERROR(VLOOKUP($AH399,CODES!$A:$B,2,FALSE),"NO CODE"))</f>
        <v/>
      </c>
      <c r="AJ399" s="19">
        <f>IF(OR($AI399="",$AI399="NO CODE"),"",IF(COUNTIFS(RATES!$A:$A,$AI399,RATES!$B:$B,"&lt;="&amp;MonthStart,RATES!$C:$C,"&gt;="&amp;MonthEnd)&lt;&gt;1,"NO RATE",IF($AD399="OFF",SUMIFS(RATES!$F:$F,RATES!$A:$A,$AI399,RATES!$B:$B,"&lt;="&amp;MonthStart,RATES!$C:$C,"&gt;="&amp;MonthEnd),SUMIFS(RATES!$E:$E,RATES!$A:$A,$AI399,RATES!$B:$B,"&lt;="&amp;MonthStart,RATES!$C:$C,"&gt;="&amp;MonthEnd))))</f>
        <v/>
      </c>
      <c r="AK399" s="2">
        <f>IF(OR(NOT(ISNUMBER($AJ399)),N($AA399)=0),"",IF(ABS(N($Z399)/100-$AJ399)&gt;0.0000001,"DIFFERS",""))</f>
        <v/>
      </c>
    </row>
    <row r="400">
      <c r="AD400" s="2">
        <f>IF($L400="","",IF(ISNUMBER(SEARCH("OFF ROAD",$H400)),"OFF",IF(ISNUMBER(SEARCH("ON ROAD",$H400)),"ON","")))</f>
        <v/>
      </c>
      <c r="AE400" s="2">
        <f>IF($AD400="ON",""&amp;$L400,"")</f>
        <v/>
      </c>
      <c r="AF400" s="2">
        <f>IF($L400="","",IF($J400&lt;&gt;"","Y",""))</f>
        <v/>
      </c>
      <c r="AG400" s="2">
        <f>IF($L400="","",IFERROR(TRIM(MID($H400,4,SEARCH(" CO ",$H400)-4)),""&amp;$S400))</f>
        <v/>
      </c>
      <c r="AH400" s="2">
        <f>IF($AG400="","",IF($AG400="FULTON",IF(ISNUMBER(SEARCH("COLLEGE PARK",$H400)),"FULTON (COLLEGE PARK)",IF(ISNUMBER(SEARCH("HAPEVILLE",$H400)),"FULTON (HAPEVILLE)",IF(ISNUMBER(SEARCH("EAST POINT",$H400)),"FULTON (EAST POINT)",IF(ISNUMBER(SEARCH("ATLANTA",$H400)),"FULTON (ATL LIMITS)","FULTON")))),IF($AG400="DEKALB",IF(ISNUMBER(SEARCH("ATLANTA",$H400)),"DEKALB (ATL LIMITS)","DEKALB"),IF(AND($AG400="CLAYTON",ISNUMBER(SEARCH("COLLEGE PARK",$H400))),"CLAYTON (COLLEGE PARK)",$AG400))))</f>
        <v/>
      </c>
      <c r="AI400" s="2">
        <f>IF(OR($AH400="",$AD400=""),"",IFERROR(VLOOKUP($AH400,CODES!$A:$B,2,FALSE),"NO CODE"))</f>
        <v/>
      </c>
      <c r="AJ400" s="19">
        <f>IF(OR($AI400="",$AI400="NO CODE"),"",IF(COUNTIFS(RATES!$A:$A,$AI400,RATES!$B:$B,"&lt;="&amp;MonthStart,RATES!$C:$C,"&gt;="&amp;MonthEnd)&lt;&gt;1,"NO RATE",IF($AD400="OFF",SUMIFS(RATES!$F:$F,RATES!$A:$A,$AI400,RATES!$B:$B,"&lt;="&amp;MonthStart,RATES!$C:$C,"&gt;="&amp;MonthEnd),SUMIFS(RATES!$E:$E,RATES!$A:$A,$AI400,RATES!$B:$B,"&lt;="&amp;MonthStart,RATES!$C:$C,"&gt;="&amp;MonthEnd))))</f>
        <v/>
      </c>
      <c r="AK400" s="2">
        <f>IF(OR(NOT(ISNUMBER($AJ400)),N($AA400)=0),"",IF(ABS(N($Z400)/100-$AJ400)&gt;0.0000001,"DIFFERS",""))</f>
        <v/>
      </c>
    </row>
    <row r="401">
      <c r="AD401" s="2">
        <f>IF($L401="","",IF(ISNUMBER(SEARCH("OFF ROAD",$H401)),"OFF",IF(ISNUMBER(SEARCH("ON ROAD",$H401)),"ON","")))</f>
        <v/>
      </c>
      <c r="AE401" s="2">
        <f>IF($AD401="ON",""&amp;$L401,"")</f>
        <v/>
      </c>
      <c r="AF401" s="2">
        <f>IF($L401="","",IF($J401&lt;&gt;"","Y",""))</f>
        <v/>
      </c>
      <c r="AG401" s="2">
        <f>IF($L401="","",IFERROR(TRIM(MID($H401,4,SEARCH(" CO ",$H401)-4)),""&amp;$S401))</f>
        <v/>
      </c>
      <c r="AH401" s="2">
        <f>IF($AG401="","",IF($AG401="FULTON",IF(ISNUMBER(SEARCH("COLLEGE PARK",$H401)),"FULTON (COLLEGE PARK)",IF(ISNUMBER(SEARCH("HAPEVILLE",$H401)),"FULTON (HAPEVILLE)",IF(ISNUMBER(SEARCH("EAST POINT",$H401)),"FULTON (EAST POINT)",IF(ISNUMBER(SEARCH("ATLANTA",$H401)),"FULTON (ATL LIMITS)","FULTON")))),IF($AG401="DEKALB",IF(ISNUMBER(SEARCH("ATLANTA",$H401)),"DEKALB (ATL LIMITS)","DEKALB"),IF(AND($AG401="CLAYTON",ISNUMBER(SEARCH("COLLEGE PARK",$H401))),"CLAYTON (COLLEGE PARK)",$AG401))))</f>
        <v/>
      </c>
      <c r="AI401" s="2">
        <f>IF(OR($AH401="",$AD401=""),"",IFERROR(VLOOKUP($AH401,CODES!$A:$B,2,FALSE),"NO CODE"))</f>
        <v/>
      </c>
      <c r="AJ401" s="19">
        <f>IF(OR($AI401="",$AI401="NO CODE"),"",IF(COUNTIFS(RATES!$A:$A,$AI401,RATES!$B:$B,"&lt;="&amp;MonthStart,RATES!$C:$C,"&gt;="&amp;MonthEnd)&lt;&gt;1,"NO RATE",IF($AD401="OFF",SUMIFS(RATES!$F:$F,RATES!$A:$A,$AI401,RATES!$B:$B,"&lt;="&amp;MonthStart,RATES!$C:$C,"&gt;="&amp;MonthEnd),SUMIFS(RATES!$E:$E,RATES!$A:$A,$AI401,RATES!$B:$B,"&lt;="&amp;MonthStart,RATES!$C:$C,"&gt;="&amp;MonthEnd))))</f>
        <v/>
      </c>
      <c r="AK401" s="2">
        <f>IF(OR(NOT(ISNUMBER($AJ401)),N($AA401)=0),"",IF(ABS(N($Z401)/100-$AJ401)&gt;0.0000001,"DIFFERS",""))</f>
        <v/>
      </c>
    </row>
    <row r="402">
      <c r="AD402" s="2">
        <f>IF($L402="","",IF(ISNUMBER(SEARCH("OFF ROAD",$H402)),"OFF",IF(ISNUMBER(SEARCH("ON ROAD",$H402)),"ON","")))</f>
        <v/>
      </c>
      <c r="AE402" s="2">
        <f>IF($AD402="ON",""&amp;$L402,"")</f>
        <v/>
      </c>
      <c r="AF402" s="2">
        <f>IF($L402="","",IF($J402&lt;&gt;"","Y",""))</f>
        <v/>
      </c>
      <c r="AG402" s="2">
        <f>IF($L402="","",IFERROR(TRIM(MID($H402,4,SEARCH(" CO ",$H402)-4)),""&amp;$S402))</f>
        <v/>
      </c>
      <c r="AH402" s="2">
        <f>IF($AG402="","",IF($AG402="FULTON",IF(ISNUMBER(SEARCH("COLLEGE PARK",$H402)),"FULTON (COLLEGE PARK)",IF(ISNUMBER(SEARCH("HAPEVILLE",$H402)),"FULTON (HAPEVILLE)",IF(ISNUMBER(SEARCH("EAST POINT",$H402)),"FULTON (EAST POINT)",IF(ISNUMBER(SEARCH("ATLANTA",$H402)),"FULTON (ATL LIMITS)","FULTON")))),IF($AG402="DEKALB",IF(ISNUMBER(SEARCH("ATLANTA",$H402)),"DEKALB (ATL LIMITS)","DEKALB"),IF(AND($AG402="CLAYTON",ISNUMBER(SEARCH("COLLEGE PARK",$H402))),"CLAYTON (COLLEGE PARK)",$AG402))))</f>
        <v/>
      </c>
      <c r="AI402" s="2">
        <f>IF(OR($AH402="",$AD402=""),"",IFERROR(VLOOKUP($AH402,CODES!$A:$B,2,FALSE),"NO CODE"))</f>
        <v/>
      </c>
      <c r="AJ402" s="19">
        <f>IF(OR($AI402="",$AI402="NO CODE"),"",IF(COUNTIFS(RATES!$A:$A,$AI402,RATES!$B:$B,"&lt;="&amp;MonthStart,RATES!$C:$C,"&gt;="&amp;MonthEnd)&lt;&gt;1,"NO RATE",IF($AD402="OFF",SUMIFS(RATES!$F:$F,RATES!$A:$A,$AI402,RATES!$B:$B,"&lt;="&amp;MonthStart,RATES!$C:$C,"&gt;="&amp;MonthEnd),SUMIFS(RATES!$E:$E,RATES!$A:$A,$AI402,RATES!$B:$B,"&lt;="&amp;MonthStart,RATES!$C:$C,"&gt;="&amp;MonthEnd))))</f>
        <v/>
      </c>
      <c r="AK402" s="2">
        <f>IF(OR(NOT(ISNUMBER($AJ402)),N($AA402)=0),"",IF(ABS(N($Z402)/100-$AJ402)&gt;0.0000001,"DIFFERS",""))</f>
        <v/>
      </c>
    </row>
    <row r="403">
      <c r="AD403" s="2">
        <f>IF($L403="","",IF(ISNUMBER(SEARCH("OFF ROAD",$H403)),"OFF",IF(ISNUMBER(SEARCH("ON ROAD",$H403)),"ON","")))</f>
        <v/>
      </c>
      <c r="AE403" s="2">
        <f>IF($AD403="ON",""&amp;$L403,"")</f>
        <v/>
      </c>
      <c r="AF403" s="2">
        <f>IF($L403="","",IF($J403&lt;&gt;"","Y",""))</f>
        <v/>
      </c>
      <c r="AG403" s="2">
        <f>IF($L403="","",IFERROR(TRIM(MID($H403,4,SEARCH(" CO ",$H403)-4)),""&amp;$S403))</f>
        <v/>
      </c>
      <c r="AH403" s="2">
        <f>IF($AG403="","",IF($AG403="FULTON",IF(ISNUMBER(SEARCH("COLLEGE PARK",$H403)),"FULTON (COLLEGE PARK)",IF(ISNUMBER(SEARCH("HAPEVILLE",$H403)),"FULTON (HAPEVILLE)",IF(ISNUMBER(SEARCH("EAST POINT",$H403)),"FULTON (EAST POINT)",IF(ISNUMBER(SEARCH("ATLANTA",$H403)),"FULTON (ATL LIMITS)","FULTON")))),IF($AG403="DEKALB",IF(ISNUMBER(SEARCH("ATLANTA",$H403)),"DEKALB (ATL LIMITS)","DEKALB"),IF(AND($AG403="CLAYTON",ISNUMBER(SEARCH("COLLEGE PARK",$H403))),"CLAYTON (COLLEGE PARK)",$AG403))))</f>
        <v/>
      </c>
      <c r="AI403" s="2">
        <f>IF(OR($AH403="",$AD403=""),"",IFERROR(VLOOKUP($AH403,CODES!$A:$B,2,FALSE),"NO CODE"))</f>
        <v/>
      </c>
      <c r="AJ403" s="19">
        <f>IF(OR($AI403="",$AI403="NO CODE"),"",IF(COUNTIFS(RATES!$A:$A,$AI403,RATES!$B:$B,"&lt;="&amp;MonthStart,RATES!$C:$C,"&gt;="&amp;MonthEnd)&lt;&gt;1,"NO RATE",IF($AD403="OFF",SUMIFS(RATES!$F:$F,RATES!$A:$A,$AI403,RATES!$B:$B,"&lt;="&amp;MonthStart,RATES!$C:$C,"&gt;="&amp;MonthEnd),SUMIFS(RATES!$E:$E,RATES!$A:$A,$AI403,RATES!$B:$B,"&lt;="&amp;MonthStart,RATES!$C:$C,"&gt;="&amp;MonthEnd))))</f>
        <v/>
      </c>
      <c r="AK403" s="2">
        <f>IF(OR(NOT(ISNUMBER($AJ403)),N($AA403)=0),"",IF(ABS(N($Z403)/100-$AJ403)&gt;0.0000001,"DIFFERS",""))</f>
        <v/>
      </c>
    </row>
    <row r="404">
      <c r="AD404" s="2">
        <f>IF($L404="","",IF(ISNUMBER(SEARCH("OFF ROAD",$H404)),"OFF",IF(ISNUMBER(SEARCH("ON ROAD",$H404)),"ON","")))</f>
        <v/>
      </c>
      <c r="AE404" s="2">
        <f>IF($AD404="ON",""&amp;$L404,"")</f>
        <v/>
      </c>
      <c r="AF404" s="2">
        <f>IF($L404="","",IF($J404&lt;&gt;"","Y",""))</f>
        <v/>
      </c>
      <c r="AG404" s="2">
        <f>IF($L404="","",IFERROR(TRIM(MID($H404,4,SEARCH(" CO ",$H404)-4)),""&amp;$S404))</f>
        <v/>
      </c>
      <c r="AH404" s="2">
        <f>IF($AG404="","",IF($AG404="FULTON",IF(ISNUMBER(SEARCH("COLLEGE PARK",$H404)),"FULTON (COLLEGE PARK)",IF(ISNUMBER(SEARCH("HAPEVILLE",$H404)),"FULTON (HAPEVILLE)",IF(ISNUMBER(SEARCH("EAST POINT",$H404)),"FULTON (EAST POINT)",IF(ISNUMBER(SEARCH("ATLANTA",$H404)),"FULTON (ATL LIMITS)","FULTON")))),IF($AG404="DEKALB",IF(ISNUMBER(SEARCH("ATLANTA",$H404)),"DEKALB (ATL LIMITS)","DEKALB"),IF(AND($AG404="CLAYTON",ISNUMBER(SEARCH("COLLEGE PARK",$H404))),"CLAYTON (COLLEGE PARK)",$AG404))))</f>
        <v/>
      </c>
      <c r="AI404" s="2">
        <f>IF(OR($AH404="",$AD404=""),"",IFERROR(VLOOKUP($AH404,CODES!$A:$B,2,FALSE),"NO CODE"))</f>
        <v/>
      </c>
      <c r="AJ404" s="19">
        <f>IF(OR($AI404="",$AI404="NO CODE"),"",IF(COUNTIFS(RATES!$A:$A,$AI404,RATES!$B:$B,"&lt;="&amp;MonthStart,RATES!$C:$C,"&gt;="&amp;MonthEnd)&lt;&gt;1,"NO RATE",IF($AD404="OFF",SUMIFS(RATES!$F:$F,RATES!$A:$A,$AI404,RATES!$B:$B,"&lt;="&amp;MonthStart,RATES!$C:$C,"&gt;="&amp;MonthEnd),SUMIFS(RATES!$E:$E,RATES!$A:$A,$AI404,RATES!$B:$B,"&lt;="&amp;MonthStart,RATES!$C:$C,"&gt;="&amp;MonthEnd))))</f>
        <v/>
      </c>
      <c r="AK404" s="2">
        <f>IF(OR(NOT(ISNUMBER($AJ404)),N($AA404)=0),"",IF(ABS(N($Z404)/100-$AJ404)&gt;0.0000001,"DIFFERS",""))</f>
        <v/>
      </c>
    </row>
    <row r="405">
      <c r="AD405" s="2">
        <f>IF($L405="","",IF(ISNUMBER(SEARCH("OFF ROAD",$H405)),"OFF",IF(ISNUMBER(SEARCH("ON ROAD",$H405)),"ON","")))</f>
        <v/>
      </c>
      <c r="AE405" s="2">
        <f>IF($AD405="ON",""&amp;$L405,"")</f>
        <v/>
      </c>
      <c r="AF405" s="2">
        <f>IF($L405="","",IF($J405&lt;&gt;"","Y",""))</f>
        <v/>
      </c>
      <c r="AG405" s="2">
        <f>IF($L405="","",IFERROR(TRIM(MID($H405,4,SEARCH(" CO ",$H405)-4)),""&amp;$S405))</f>
        <v/>
      </c>
      <c r="AH405" s="2">
        <f>IF($AG405="","",IF($AG405="FULTON",IF(ISNUMBER(SEARCH("COLLEGE PARK",$H405)),"FULTON (COLLEGE PARK)",IF(ISNUMBER(SEARCH("HAPEVILLE",$H405)),"FULTON (HAPEVILLE)",IF(ISNUMBER(SEARCH("EAST POINT",$H405)),"FULTON (EAST POINT)",IF(ISNUMBER(SEARCH("ATLANTA",$H405)),"FULTON (ATL LIMITS)","FULTON")))),IF($AG405="DEKALB",IF(ISNUMBER(SEARCH("ATLANTA",$H405)),"DEKALB (ATL LIMITS)","DEKALB"),IF(AND($AG405="CLAYTON",ISNUMBER(SEARCH("COLLEGE PARK",$H405))),"CLAYTON (COLLEGE PARK)",$AG405))))</f>
        <v/>
      </c>
      <c r="AI405" s="2">
        <f>IF(OR($AH405="",$AD405=""),"",IFERROR(VLOOKUP($AH405,CODES!$A:$B,2,FALSE),"NO CODE"))</f>
        <v/>
      </c>
      <c r="AJ405" s="19">
        <f>IF(OR($AI405="",$AI405="NO CODE"),"",IF(COUNTIFS(RATES!$A:$A,$AI405,RATES!$B:$B,"&lt;="&amp;MonthStart,RATES!$C:$C,"&gt;="&amp;MonthEnd)&lt;&gt;1,"NO RATE",IF($AD405="OFF",SUMIFS(RATES!$F:$F,RATES!$A:$A,$AI405,RATES!$B:$B,"&lt;="&amp;MonthStart,RATES!$C:$C,"&gt;="&amp;MonthEnd),SUMIFS(RATES!$E:$E,RATES!$A:$A,$AI405,RATES!$B:$B,"&lt;="&amp;MonthStart,RATES!$C:$C,"&gt;="&amp;MonthEnd))))</f>
        <v/>
      </c>
      <c r="AK405" s="2">
        <f>IF(OR(NOT(ISNUMBER($AJ405)),N($AA405)=0),"",IF(ABS(N($Z405)/100-$AJ405)&gt;0.0000001,"DIFFERS",""))</f>
        <v/>
      </c>
    </row>
    <row r="406">
      <c r="AD406" s="2">
        <f>IF($L406="","",IF(ISNUMBER(SEARCH("OFF ROAD",$H406)),"OFF",IF(ISNUMBER(SEARCH("ON ROAD",$H406)),"ON","")))</f>
        <v/>
      </c>
      <c r="AE406" s="2">
        <f>IF($AD406="ON",""&amp;$L406,"")</f>
        <v/>
      </c>
      <c r="AF406" s="2">
        <f>IF($L406="","",IF($J406&lt;&gt;"","Y",""))</f>
        <v/>
      </c>
      <c r="AG406" s="2">
        <f>IF($L406="","",IFERROR(TRIM(MID($H406,4,SEARCH(" CO ",$H406)-4)),""&amp;$S406))</f>
        <v/>
      </c>
      <c r="AH406" s="2">
        <f>IF($AG406="","",IF($AG406="FULTON",IF(ISNUMBER(SEARCH("COLLEGE PARK",$H406)),"FULTON (COLLEGE PARK)",IF(ISNUMBER(SEARCH("HAPEVILLE",$H406)),"FULTON (HAPEVILLE)",IF(ISNUMBER(SEARCH("EAST POINT",$H406)),"FULTON (EAST POINT)",IF(ISNUMBER(SEARCH("ATLANTA",$H406)),"FULTON (ATL LIMITS)","FULTON")))),IF($AG406="DEKALB",IF(ISNUMBER(SEARCH("ATLANTA",$H406)),"DEKALB (ATL LIMITS)","DEKALB"),IF(AND($AG406="CLAYTON",ISNUMBER(SEARCH("COLLEGE PARK",$H406))),"CLAYTON (COLLEGE PARK)",$AG406))))</f>
        <v/>
      </c>
      <c r="AI406" s="2">
        <f>IF(OR($AH406="",$AD406=""),"",IFERROR(VLOOKUP($AH406,CODES!$A:$B,2,FALSE),"NO CODE"))</f>
        <v/>
      </c>
      <c r="AJ406" s="19">
        <f>IF(OR($AI406="",$AI406="NO CODE"),"",IF(COUNTIFS(RATES!$A:$A,$AI406,RATES!$B:$B,"&lt;="&amp;MonthStart,RATES!$C:$C,"&gt;="&amp;MonthEnd)&lt;&gt;1,"NO RATE",IF($AD406="OFF",SUMIFS(RATES!$F:$F,RATES!$A:$A,$AI406,RATES!$B:$B,"&lt;="&amp;MonthStart,RATES!$C:$C,"&gt;="&amp;MonthEnd),SUMIFS(RATES!$E:$E,RATES!$A:$A,$AI406,RATES!$B:$B,"&lt;="&amp;MonthStart,RATES!$C:$C,"&gt;="&amp;MonthEnd))))</f>
        <v/>
      </c>
      <c r="AK406" s="2">
        <f>IF(OR(NOT(ISNUMBER($AJ406)),N($AA406)=0),"",IF(ABS(N($Z406)/100-$AJ406)&gt;0.0000001,"DIFFERS",""))</f>
        <v/>
      </c>
    </row>
    <row r="407">
      <c r="AD407" s="2">
        <f>IF($L407="","",IF(ISNUMBER(SEARCH("OFF ROAD",$H407)),"OFF",IF(ISNUMBER(SEARCH("ON ROAD",$H407)),"ON","")))</f>
        <v/>
      </c>
      <c r="AE407" s="2">
        <f>IF($AD407="ON",""&amp;$L407,"")</f>
        <v/>
      </c>
      <c r="AF407" s="2">
        <f>IF($L407="","",IF($J407&lt;&gt;"","Y",""))</f>
        <v/>
      </c>
      <c r="AG407" s="2">
        <f>IF($L407="","",IFERROR(TRIM(MID($H407,4,SEARCH(" CO ",$H407)-4)),""&amp;$S407))</f>
        <v/>
      </c>
      <c r="AH407" s="2">
        <f>IF($AG407="","",IF($AG407="FULTON",IF(ISNUMBER(SEARCH("COLLEGE PARK",$H407)),"FULTON (COLLEGE PARK)",IF(ISNUMBER(SEARCH("HAPEVILLE",$H407)),"FULTON (HAPEVILLE)",IF(ISNUMBER(SEARCH("EAST POINT",$H407)),"FULTON (EAST POINT)",IF(ISNUMBER(SEARCH("ATLANTA",$H407)),"FULTON (ATL LIMITS)","FULTON")))),IF($AG407="DEKALB",IF(ISNUMBER(SEARCH("ATLANTA",$H407)),"DEKALB (ATL LIMITS)","DEKALB"),IF(AND($AG407="CLAYTON",ISNUMBER(SEARCH("COLLEGE PARK",$H407))),"CLAYTON (COLLEGE PARK)",$AG407))))</f>
        <v/>
      </c>
      <c r="AI407" s="2">
        <f>IF(OR($AH407="",$AD407=""),"",IFERROR(VLOOKUP($AH407,CODES!$A:$B,2,FALSE),"NO CODE"))</f>
        <v/>
      </c>
      <c r="AJ407" s="19">
        <f>IF(OR($AI407="",$AI407="NO CODE"),"",IF(COUNTIFS(RATES!$A:$A,$AI407,RATES!$B:$B,"&lt;="&amp;MonthStart,RATES!$C:$C,"&gt;="&amp;MonthEnd)&lt;&gt;1,"NO RATE",IF($AD407="OFF",SUMIFS(RATES!$F:$F,RATES!$A:$A,$AI407,RATES!$B:$B,"&lt;="&amp;MonthStart,RATES!$C:$C,"&gt;="&amp;MonthEnd),SUMIFS(RATES!$E:$E,RATES!$A:$A,$AI407,RATES!$B:$B,"&lt;="&amp;MonthStart,RATES!$C:$C,"&gt;="&amp;MonthEnd))))</f>
        <v/>
      </c>
      <c r="AK407" s="2">
        <f>IF(OR(NOT(ISNUMBER($AJ407)),N($AA407)=0),"",IF(ABS(N($Z407)/100-$AJ407)&gt;0.0000001,"DIFFERS",""))</f>
        <v/>
      </c>
    </row>
    <row r="408">
      <c r="AD408" s="2">
        <f>IF($L408="","",IF(ISNUMBER(SEARCH("OFF ROAD",$H408)),"OFF",IF(ISNUMBER(SEARCH("ON ROAD",$H408)),"ON","")))</f>
        <v/>
      </c>
      <c r="AE408" s="2">
        <f>IF($AD408="ON",""&amp;$L408,"")</f>
        <v/>
      </c>
      <c r="AF408" s="2">
        <f>IF($L408="","",IF($J408&lt;&gt;"","Y",""))</f>
        <v/>
      </c>
      <c r="AG408" s="2">
        <f>IF($L408="","",IFERROR(TRIM(MID($H408,4,SEARCH(" CO ",$H408)-4)),""&amp;$S408))</f>
        <v/>
      </c>
      <c r="AH408" s="2">
        <f>IF($AG408="","",IF($AG408="FULTON",IF(ISNUMBER(SEARCH("COLLEGE PARK",$H408)),"FULTON (COLLEGE PARK)",IF(ISNUMBER(SEARCH("HAPEVILLE",$H408)),"FULTON (HAPEVILLE)",IF(ISNUMBER(SEARCH("EAST POINT",$H408)),"FULTON (EAST POINT)",IF(ISNUMBER(SEARCH("ATLANTA",$H408)),"FULTON (ATL LIMITS)","FULTON")))),IF($AG408="DEKALB",IF(ISNUMBER(SEARCH("ATLANTA",$H408)),"DEKALB (ATL LIMITS)","DEKALB"),IF(AND($AG408="CLAYTON",ISNUMBER(SEARCH("COLLEGE PARK",$H408))),"CLAYTON (COLLEGE PARK)",$AG408))))</f>
        <v/>
      </c>
      <c r="AI408" s="2">
        <f>IF(OR($AH408="",$AD408=""),"",IFERROR(VLOOKUP($AH408,CODES!$A:$B,2,FALSE),"NO CODE"))</f>
        <v/>
      </c>
      <c r="AJ408" s="19">
        <f>IF(OR($AI408="",$AI408="NO CODE"),"",IF(COUNTIFS(RATES!$A:$A,$AI408,RATES!$B:$B,"&lt;="&amp;MonthStart,RATES!$C:$C,"&gt;="&amp;MonthEnd)&lt;&gt;1,"NO RATE",IF($AD408="OFF",SUMIFS(RATES!$F:$F,RATES!$A:$A,$AI408,RATES!$B:$B,"&lt;="&amp;MonthStart,RATES!$C:$C,"&gt;="&amp;MonthEnd),SUMIFS(RATES!$E:$E,RATES!$A:$A,$AI408,RATES!$B:$B,"&lt;="&amp;MonthStart,RATES!$C:$C,"&gt;="&amp;MonthEnd))))</f>
        <v/>
      </c>
      <c r="AK408" s="2">
        <f>IF(OR(NOT(ISNUMBER($AJ408)),N($AA408)=0),"",IF(ABS(N($Z408)/100-$AJ408)&gt;0.0000001,"DIFFERS",""))</f>
        <v/>
      </c>
    </row>
    <row r="409">
      <c r="AD409" s="2">
        <f>IF($L409="","",IF(ISNUMBER(SEARCH("OFF ROAD",$H409)),"OFF",IF(ISNUMBER(SEARCH("ON ROAD",$H409)),"ON","")))</f>
        <v/>
      </c>
      <c r="AE409" s="2">
        <f>IF($AD409="ON",""&amp;$L409,"")</f>
        <v/>
      </c>
      <c r="AF409" s="2">
        <f>IF($L409="","",IF($J409&lt;&gt;"","Y",""))</f>
        <v/>
      </c>
      <c r="AG409" s="2">
        <f>IF($L409="","",IFERROR(TRIM(MID($H409,4,SEARCH(" CO ",$H409)-4)),""&amp;$S409))</f>
        <v/>
      </c>
      <c r="AH409" s="2">
        <f>IF($AG409="","",IF($AG409="FULTON",IF(ISNUMBER(SEARCH("COLLEGE PARK",$H409)),"FULTON (COLLEGE PARK)",IF(ISNUMBER(SEARCH("HAPEVILLE",$H409)),"FULTON (HAPEVILLE)",IF(ISNUMBER(SEARCH("EAST POINT",$H409)),"FULTON (EAST POINT)",IF(ISNUMBER(SEARCH("ATLANTA",$H409)),"FULTON (ATL LIMITS)","FULTON")))),IF($AG409="DEKALB",IF(ISNUMBER(SEARCH("ATLANTA",$H409)),"DEKALB (ATL LIMITS)","DEKALB"),IF(AND($AG409="CLAYTON",ISNUMBER(SEARCH("COLLEGE PARK",$H409))),"CLAYTON (COLLEGE PARK)",$AG409))))</f>
        <v/>
      </c>
      <c r="AI409" s="2">
        <f>IF(OR($AH409="",$AD409=""),"",IFERROR(VLOOKUP($AH409,CODES!$A:$B,2,FALSE),"NO CODE"))</f>
        <v/>
      </c>
      <c r="AJ409" s="19">
        <f>IF(OR($AI409="",$AI409="NO CODE"),"",IF(COUNTIFS(RATES!$A:$A,$AI409,RATES!$B:$B,"&lt;="&amp;MonthStart,RATES!$C:$C,"&gt;="&amp;MonthEnd)&lt;&gt;1,"NO RATE",IF($AD409="OFF",SUMIFS(RATES!$F:$F,RATES!$A:$A,$AI409,RATES!$B:$B,"&lt;="&amp;MonthStart,RATES!$C:$C,"&gt;="&amp;MonthEnd),SUMIFS(RATES!$E:$E,RATES!$A:$A,$AI409,RATES!$B:$B,"&lt;="&amp;MonthStart,RATES!$C:$C,"&gt;="&amp;MonthEnd))))</f>
        <v/>
      </c>
      <c r="AK409" s="2">
        <f>IF(OR(NOT(ISNUMBER($AJ409)),N($AA409)=0),"",IF(ABS(N($Z409)/100-$AJ409)&gt;0.0000001,"DIFFERS",""))</f>
        <v/>
      </c>
    </row>
    <row r="410">
      <c r="AD410" s="2">
        <f>IF($L410="","",IF(ISNUMBER(SEARCH("OFF ROAD",$H410)),"OFF",IF(ISNUMBER(SEARCH("ON ROAD",$H410)),"ON","")))</f>
        <v/>
      </c>
      <c r="AE410" s="2">
        <f>IF($AD410="ON",""&amp;$L410,"")</f>
        <v/>
      </c>
      <c r="AF410" s="2">
        <f>IF($L410="","",IF($J410&lt;&gt;"","Y",""))</f>
        <v/>
      </c>
      <c r="AG410" s="2">
        <f>IF($L410="","",IFERROR(TRIM(MID($H410,4,SEARCH(" CO ",$H410)-4)),""&amp;$S410))</f>
        <v/>
      </c>
      <c r="AH410" s="2">
        <f>IF($AG410="","",IF($AG410="FULTON",IF(ISNUMBER(SEARCH("COLLEGE PARK",$H410)),"FULTON (COLLEGE PARK)",IF(ISNUMBER(SEARCH("HAPEVILLE",$H410)),"FULTON (HAPEVILLE)",IF(ISNUMBER(SEARCH("EAST POINT",$H410)),"FULTON (EAST POINT)",IF(ISNUMBER(SEARCH("ATLANTA",$H410)),"FULTON (ATL LIMITS)","FULTON")))),IF($AG410="DEKALB",IF(ISNUMBER(SEARCH("ATLANTA",$H410)),"DEKALB (ATL LIMITS)","DEKALB"),IF(AND($AG410="CLAYTON",ISNUMBER(SEARCH("COLLEGE PARK",$H410))),"CLAYTON (COLLEGE PARK)",$AG410))))</f>
        <v/>
      </c>
      <c r="AI410" s="2">
        <f>IF(OR($AH410="",$AD410=""),"",IFERROR(VLOOKUP($AH410,CODES!$A:$B,2,FALSE),"NO CODE"))</f>
        <v/>
      </c>
      <c r="AJ410" s="19">
        <f>IF(OR($AI410="",$AI410="NO CODE"),"",IF(COUNTIFS(RATES!$A:$A,$AI410,RATES!$B:$B,"&lt;="&amp;MonthStart,RATES!$C:$C,"&gt;="&amp;MonthEnd)&lt;&gt;1,"NO RATE",IF($AD410="OFF",SUMIFS(RATES!$F:$F,RATES!$A:$A,$AI410,RATES!$B:$B,"&lt;="&amp;MonthStart,RATES!$C:$C,"&gt;="&amp;MonthEnd),SUMIFS(RATES!$E:$E,RATES!$A:$A,$AI410,RATES!$B:$B,"&lt;="&amp;MonthStart,RATES!$C:$C,"&gt;="&amp;MonthEnd))))</f>
        <v/>
      </c>
      <c r="AK410" s="2">
        <f>IF(OR(NOT(ISNUMBER($AJ410)),N($AA410)=0),"",IF(ABS(N($Z410)/100-$AJ410)&gt;0.0000001,"DIFFERS",""))</f>
        <v/>
      </c>
    </row>
    <row r="411">
      <c r="AD411" s="2">
        <f>IF($L411="","",IF(ISNUMBER(SEARCH("OFF ROAD",$H411)),"OFF",IF(ISNUMBER(SEARCH("ON ROAD",$H411)),"ON","")))</f>
        <v/>
      </c>
      <c r="AE411" s="2">
        <f>IF($AD411="ON",""&amp;$L411,"")</f>
        <v/>
      </c>
      <c r="AF411" s="2">
        <f>IF($L411="","",IF($J411&lt;&gt;"","Y",""))</f>
        <v/>
      </c>
      <c r="AG411" s="2">
        <f>IF($L411="","",IFERROR(TRIM(MID($H411,4,SEARCH(" CO ",$H411)-4)),""&amp;$S411))</f>
        <v/>
      </c>
      <c r="AH411" s="2">
        <f>IF($AG411="","",IF($AG411="FULTON",IF(ISNUMBER(SEARCH("COLLEGE PARK",$H411)),"FULTON (COLLEGE PARK)",IF(ISNUMBER(SEARCH("HAPEVILLE",$H411)),"FULTON (HAPEVILLE)",IF(ISNUMBER(SEARCH("EAST POINT",$H411)),"FULTON (EAST POINT)",IF(ISNUMBER(SEARCH("ATLANTA",$H411)),"FULTON (ATL LIMITS)","FULTON")))),IF($AG411="DEKALB",IF(ISNUMBER(SEARCH("ATLANTA",$H411)),"DEKALB (ATL LIMITS)","DEKALB"),IF(AND($AG411="CLAYTON",ISNUMBER(SEARCH("COLLEGE PARK",$H411))),"CLAYTON (COLLEGE PARK)",$AG411))))</f>
        <v/>
      </c>
      <c r="AI411" s="2">
        <f>IF(OR($AH411="",$AD411=""),"",IFERROR(VLOOKUP($AH411,CODES!$A:$B,2,FALSE),"NO CODE"))</f>
        <v/>
      </c>
      <c r="AJ411" s="19">
        <f>IF(OR($AI411="",$AI411="NO CODE"),"",IF(COUNTIFS(RATES!$A:$A,$AI411,RATES!$B:$B,"&lt;="&amp;MonthStart,RATES!$C:$C,"&gt;="&amp;MonthEnd)&lt;&gt;1,"NO RATE",IF($AD411="OFF",SUMIFS(RATES!$F:$F,RATES!$A:$A,$AI411,RATES!$B:$B,"&lt;="&amp;MonthStart,RATES!$C:$C,"&gt;="&amp;MonthEnd),SUMIFS(RATES!$E:$E,RATES!$A:$A,$AI411,RATES!$B:$B,"&lt;="&amp;MonthStart,RATES!$C:$C,"&gt;="&amp;MonthEnd))))</f>
        <v/>
      </c>
      <c r="AK411" s="2">
        <f>IF(OR(NOT(ISNUMBER($AJ411)),N($AA411)=0),"",IF(ABS(N($Z411)/100-$AJ411)&gt;0.0000001,"DIFFERS",""))</f>
        <v/>
      </c>
    </row>
    <row r="412">
      <c r="AD412" s="2">
        <f>IF($L412="","",IF(ISNUMBER(SEARCH("OFF ROAD",$H412)),"OFF",IF(ISNUMBER(SEARCH("ON ROAD",$H412)),"ON","")))</f>
        <v/>
      </c>
      <c r="AE412" s="2">
        <f>IF($AD412="ON",""&amp;$L412,"")</f>
        <v/>
      </c>
      <c r="AF412" s="2">
        <f>IF($L412="","",IF($J412&lt;&gt;"","Y",""))</f>
        <v/>
      </c>
      <c r="AG412" s="2">
        <f>IF($L412="","",IFERROR(TRIM(MID($H412,4,SEARCH(" CO ",$H412)-4)),""&amp;$S412))</f>
        <v/>
      </c>
      <c r="AH412" s="2">
        <f>IF($AG412="","",IF($AG412="FULTON",IF(ISNUMBER(SEARCH("COLLEGE PARK",$H412)),"FULTON (COLLEGE PARK)",IF(ISNUMBER(SEARCH("HAPEVILLE",$H412)),"FULTON (HAPEVILLE)",IF(ISNUMBER(SEARCH("EAST POINT",$H412)),"FULTON (EAST POINT)",IF(ISNUMBER(SEARCH("ATLANTA",$H412)),"FULTON (ATL LIMITS)","FULTON")))),IF($AG412="DEKALB",IF(ISNUMBER(SEARCH("ATLANTA",$H412)),"DEKALB (ATL LIMITS)","DEKALB"),IF(AND($AG412="CLAYTON",ISNUMBER(SEARCH("COLLEGE PARK",$H412))),"CLAYTON (COLLEGE PARK)",$AG412))))</f>
        <v/>
      </c>
      <c r="AI412" s="2">
        <f>IF(OR($AH412="",$AD412=""),"",IFERROR(VLOOKUP($AH412,CODES!$A:$B,2,FALSE),"NO CODE"))</f>
        <v/>
      </c>
      <c r="AJ412" s="19">
        <f>IF(OR($AI412="",$AI412="NO CODE"),"",IF(COUNTIFS(RATES!$A:$A,$AI412,RATES!$B:$B,"&lt;="&amp;MonthStart,RATES!$C:$C,"&gt;="&amp;MonthEnd)&lt;&gt;1,"NO RATE",IF($AD412="OFF",SUMIFS(RATES!$F:$F,RATES!$A:$A,$AI412,RATES!$B:$B,"&lt;="&amp;MonthStart,RATES!$C:$C,"&gt;="&amp;MonthEnd),SUMIFS(RATES!$E:$E,RATES!$A:$A,$AI412,RATES!$B:$B,"&lt;="&amp;MonthStart,RATES!$C:$C,"&gt;="&amp;MonthEnd))))</f>
        <v/>
      </c>
      <c r="AK412" s="2">
        <f>IF(OR(NOT(ISNUMBER($AJ412)),N($AA412)=0),"",IF(ABS(N($Z412)/100-$AJ412)&gt;0.0000001,"DIFFERS",""))</f>
        <v/>
      </c>
    </row>
    <row r="413">
      <c r="AD413" s="2">
        <f>IF($L413="","",IF(ISNUMBER(SEARCH("OFF ROAD",$H413)),"OFF",IF(ISNUMBER(SEARCH("ON ROAD",$H413)),"ON","")))</f>
        <v/>
      </c>
      <c r="AE413" s="2">
        <f>IF($AD413="ON",""&amp;$L413,"")</f>
        <v/>
      </c>
      <c r="AF413" s="2">
        <f>IF($L413="","",IF($J413&lt;&gt;"","Y",""))</f>
        <v/>
      </c>
      <c r="AG413" s="2">
        <f>IF($L413="","",IFERROR(TRIM(MID($H413,4,SEARCH(" CO ",$H413)-4)),""&amp;$S413))</f>
        <v/>
      </c>
      <c r="AH413" s="2">
        <f>IF($AG413="","",IF($AG413="FULTON",IF(ISNUMBER(SEARCH("COLLEGE PARK",$H413)),"FULTON (COLLEGE PARK)",IF(ISNUMBER(SEARCH("HAPEVILLE",$H413)),"FULTON (HAPEVILLE)",IF(ISNUMBER(SEARCH("EAST POINT",$H413)),"FULTON (EAST POINT)",IF(ISNUMBER(SEARCH("ATLANTA",$H413)),"FULTON (ATL LIMITS)","FULTON")))),IF($AG413="DEKALB",IF(ISNUMBER(SEARCH("ATLANTA",$H413)),"DEKALB (ATL LIMITS)","DEKALB"),IF(AND($AG413="CLAYTON",ISNUMBER(SEARCH("COLLEGE PARK",$H413))),"CLAYTON (COLLEGE PARK)",$AG413))))</f>
        <v/>
      </c>
      <c r="AI413" s="2">
        <f>IF(OR($AH413="",$AD413=""),"",IFERROR(VLOOKUP($AH413,CODES!$A:$B,2,FALSE),"NO CODE"))</f>
        <v/>
      </c>
      <c r="AJ413" s="19">
        <f>IF(OR($AI413="",$AI413="NO CODE"),"",IF(COUNTIFS(RATES!$A:$A,$AI413,RATES!$B:$B,"&lt;="&amp;MonthStart,RATES!$C:$C,"&gt;="&amp;MonthEnd)&lt;&gt;1,"NO RATE",IF($AD413="OFF",SUMIFS(RATES!$F:$F,RATES!$A:$A,$AI413,RATES!$B:$B,"&lt;="&amp;MonthStart,RATES!$C:$C,"&gt;="&amp;MonthEnd),SUMIFS(RATES!$E:$E,RATES!$A:$A,$AI413,RATES!$B:$B,"&lt;="&amp;MonthStart,RATES!$C:$C,"&gt;="&amp;MonthEnd))))</f>
        <v/>
      </c>
      <c r="AK413" s="2">
        <f>IF(OR(NOT(ISNUMBER($AJ413)),N($AA413)=0),"",IF(ABS(N($Z413)/100-$AJ413)&gt;0.0000001,"DIFFERS",""))</f>
        <v/>
      </c>
    </row>
    <row r="414">
      <c r="AD414" s="2">
        <f>IF($L414="","",IF(ISNUMBER(SEARCH("OFF ROAD",$H414)),"OFF",IF(ISNUMBER(SEARCH("ON ROAD",$H414)),"ON","")))</f>
        <v/>
      </c>
      <c r="AE414" s="2">
        <f>IF($AD414="ON",""&amp;$L414,"")</f>
        <v/>
      </c>
      <c r="AF414" s="2">
        <f>IF($L414="","",IF($J414&lt;&gt;"","Y",""))</f>
        <v/>
      </c>
      <c r="AG414" s="2">
        <f>IF($L414="","",IFERROR(TRIM(MID($H414,4,SEARCH(" CO ",$H414)-4)),""&amp;$S414))</f>
        <v/>
      </c>
      <c r="AH414" s="2">
        <f>IF($AG414="","",IF($AG414="FULTON",IF(ISNUMBER(SEARCH("COLLEGE PARK",$H414)),"FULTON (COLLEGE PARK)",IF(ISNUMBER(SEARCH("HAPEVILLE",$H414)),"FULTON (HAPEVILLE)",IF(ISNUMBER(SEARCH("EAST POINT",$H414)),"FULTON (EAST POINT)",IF(ISNUMBER(SEARCH("ATLANTA",$H414)),"FULTON (ATL LIMITS)","FULTON")))),IF($AG414="DEKALB",IF(ISNUMBER(SEARCH("ATLANTA",$H414)),"DEKALB (ATL LIMITS)","DEKALB"),IF(AND($AG414="CLAYTON",ISNUMBER(SEARCH("COLLEGE PARK",$H414))),"CLAYTON (COLLEGE PARK)",$AG414))))</f>
        <v/>
      </c>
      <c r="AI414" s="2">
        <f>IF(OR($AH414="",$AD414=""),"",IFERROR(VLOOKUP($AH414,CODES!$A:$B,2,FALSE),"NO CODE"))</f>
        <v/>
      </c>
      <c r="AJ414" s="19">
        <f>IF(OR($AI414="",$AI414="NO CODE"),"",IF(COUNTIFS(RATES!$A:$A,$AI414,RATES!$B:$B,"&lt;="&amp;MonthStart,RATES!$C:$C,"&gt;="&amp;MonthEnd)&lt;&gt;1,"NO RATE",IF($AD414="OFF",SUMIFS(RATES!$F:$F,RATES!$A:$A,$AI414,RATES!$B:$B,"&lt;="&amp;MonthStart,RATES!$C:$C,"&gt;="&amp;MonthEnd),SUMIFS(RATES!$E:$E,RATES!$A:$A,$AI414,RATES!$B:$B,"&lt;="&amp;MonthStart,RATES!$C:$C,"&gt;="&amp;MonthEnd))))</f>
        <v/>
      </c>
      <c r="AK414" s="2">
        <f>IF(OR(NOT(ISNUMBER($AJ414)),N($AA414)=0),"",IF(ABS(N($Z414)/100-$AJ414)&gt;0.0000001,"DIFFERS",""))</f>
        <v/>
      </c>
    </row>
    <row r="415">
      <c r="AD415" s="2">
        <f>IF($L415="","",IF(ISNUMBER(SEARCH("OFF ROAD",$H415)),"OFF",IF(ISNUMBER(SEARCH("ON ROAD",$H415)),"ON","")))</f>
        <v/>
      </c>
      <c r="AE415" s="2">
        <f>IF($AD415="ON",""&amp;$L415,"")</f>
        <v/>
      </c>
      <c r="AF415" s="2">
        <f>IF($L415="","",IF($J415&lt;&gt;"","Y",""))</f>
        <v/>
      </c>
      <c r="AG415" s="2">
        <f>IF($L415="","",IFERROR(TRIM(MID($H415,4,SEARCH(" CO ",$H415)-4)),""&amp;$S415))</f>
        <v/>
      </c>
      <c r="AH415" s="2">
        <f>IF($AG415="","",IF($AG415="FULTON",IF(ISNUMBER(SEARCH("COLLEGE PARK",$H415)),"FULTON (COLLEGE PARK)",IF(ISNUMBER(SEARCH("HAPEVILLE",$H415)),"FULTON (HAPEVILLE)",IF(ISNUMBER(SEARCH("EAST POINT",$H415)),"FULTON (EAST POINT)",IF(ISNUMBER(SEARCH("ATLANTA",$H415)),"FULTON (ATL LIMITS)","FULTON")))),IF($AG415="DEKALB",IF(ISNUMBER(SEARCH("ATLANTA",$H415)),"DEKALB (ATL LIMITS)","DEKALB"),IF(AND($AG415="CLAYTON",ISNUMBER(SEARCH("COLLEGE PARK",$H415))),"CLAYTON (COLLEGE PARK)",$AG415))))</f>
        <v/>
      </c>
      <c r="AI415" s="2">
        <f>IF(OR($AH415="",$AD415=""),"",IFERROR(VLOOKUP($AH415,CODES!$A:$B,2,FALSE),"NO CODE"))</f>
        <v/>
      </c>
      <c r="AJ415" s="19">
        <f>IF(OR($AI415="",$AI415="NO CODE"),"",IF(COUNTIFS(RATES!$A:$A,$AI415,RATES!$B:$B,"&lt;="&amp;MonthStart,RATES!$C:$C,"&gt;="&amp;MonthEnd)&lt;&gt;1,"NO RATE",IF($AD415="OFF",SUMIFS(RATES!$F:$F,RATES!$A:$A,$AI415,RATES!$B:$B,"&lt;="&amp;MonthStart,RATES!$C:$C,"&gt;="&amp;MonthEnd),SUMIFS(RATES!$E:$E,RATES!$A:$A,$AI415,RATES!$B:$B,"&lt;="&amp;MonthStart,RATES!$C:$C,"&gt;="&amp;MonthEnd))))</f>
        <v/>
      </c>
      <c r="AK415" s="2">
        <f>IF(OR(NOT(ISNUMBER($AJ415)),N($AA415)=0),"",IF(ABS(N($Z415)/100-$AJ415)&gt;0.0000001,"DIFFERS",""))</f>
        <v/>
      </c>
    </row>
    <row r="416">
      <c r="AD416" s="2">
        <f>IF($L416="","",IF(ISNUMBER(SEARCH("OFF ROAD",$H416)),"OFF",IF(ISNUMBER(SEARCH("ON ROAD",$H416)),"ON","")))</f>
        <v/>
      </c>
      <c r="AE416" s="2">
        <f>IF($AD416="ON",""&amp;$L416,"")</f>
        <v/>
      </c>
      <c r="AF416" s="2">
        <f>IF($L416="","",IF($J416&lt;&gt;"","Y",""))</f>
        <v/>
      </c>
      <c r="AG416" s="2">
        <f>IF($L416="","",IFERROR(TRIM(MID($H416,4,SEARCH(" CO ",$H416)-4)),""&amp;$S416))</f>
        <v/>
      </c>
      <c r="AH416" s="2">
        <f>IF($AG416="","",IF($AG416="FULTON",IF(ISNUMBER(SEARCH("COLLEGE PARK",$H416)),"FULTON (COLLEGE PARK)",IF(ISNUMBER(SEARCH("HAPEVILLE",$H416)),"FULTON (HAPEVILLE)",IF(ISNUMBER(SEARCH("EAST POINT",$H416)),"FULTON (EAST POINT)",IF(ISNUMBER(SEARCH("ATLANTA",$H416)),"FULTON (ATL LIMITS)","FULTON")))),IF($AG416="DEKALB",IF(ISNUMBER(SEARCH("ATLANTA",$H416)),"DEKALB (ATL LIMITS)","DEKALB"),IF(AND($AG416="CLAYTON",ISNUMBER(SEARCH("COLLEGE PARK",$H416))),"CLAYTON (COLLEGE PARK)",$AG416))))</f>
        <v/>
      </c>
      <c r="AI416" s="2">
        <f>IF(OR($AH416="",$AD416=""),"",IFERROR(VLOOKUP($AH416,CODES!$A:$B,2,FALSE),"NO CODE"))</f>
        <v/>
      </c>
      <c r="AJ416" s="19">
        <f>IF(OR($AI416="",$AI416="NO CODE"),"",IF(COUNTIFS(RATES!$A:$A,$AI416,RATES!$B:$B,"&lt;="&amp;MonthStart,RATES!$C:$C,"&gt;="&amp;MonthEnd)&lt;&gt;1,"NO RATE",IF($AD416="OFF",SUMIFS(RATES!$F:$F,RATES!$A:$A,$AI416,RATES!$B:$B,"&lt;="&amp;MonthStart,RATES!$C:$C,"&gt;="&amp;MonthEnd),SUMIFS(RATES!$E:$E,RATES!$A:$A,$AI416,RATES!$B:$B,"&lt;="&amp;MonthStart,RATES!$C:$C,"&gt;="&amp;MonthEnd))))</f>
        <v/>
      </c>
      <c r="AK416" s="2">
        <f>IF(OR(NOT(ISNUMBER($AJ416)),N($AA416)=0),"",IF(ABS(N($Z416)/100-$AJ416)&gt;0.0000001,"DIFFERS",""))</f>
        <v/>
      </c>
    </row>
    <row r="417">
      <c r="AD417" s="2">
        <f>IF($L417="","",IF(ISNUMBER(SEARCH("OFF ROAD",$H417)),"OFF",IF(ISNUMBER(SEARCH("ON ROAD",$H417)),"ON","")))</f>
        <v/>
      </c>
      <c r="AE417" s="2">
        <f>IF($AD417="ON",""&amp;$L417,"")</f>
        <v/>
      </c>
      <c r="AF417" s="2">
        <f>IF($L417="","",IF($J417&lt;&gt;"","Y",""))</f>
        <v/>
      </c>
      <c r="AG417" s="2">
        <f>IF($L417="","",IFERROR(TRIM(MID($H417,4,SEARCH(" CO ",$H417)-4)),""&amp;$S417))</f>
        <v/>
      </c>
      <c r="AH417" s="2">
        <f>IF($AG417="","",IF($AG417="FULTON",IF(ISNUMBER(SEARCH("COLLEGE PARK",$H417)),"FULTON (COLLEGE PARK)",IF(ISNUMBER(SEARCH("HAPEVILLE",$H417)),"FULTON (HAPEVILLE)",IF(ISNUMBER(SEARCH("EAST POINT",$H417)),"FULTON (EAST POINT)",IF(ISNUMBER(SEARCH("ATLANTA",$H417)),"FULTON (ATL LIMITS)","FULTON")))),IF($AG417="DEKALB",IF(ISNUMBER(SEARCH("ATLANTA",$H417)),"DEKALB (ATL LIMITS)","DEKALB"),IF(AND($AG417="CLAYTON",ISNUMBER(SEARCH("COLLEGE PARK",$H417))),"CLAYTON (COLLEGE PARK)",$AG417))))</f>
        <v/>
      </c>
      <c r="AI417" s="2">
        <f>IF(OR($AH417="",$AD417=""),"",IFERROR(VLOOKUP($AH417,CODES!$A:$B,2,FALSE),"NO CODE"))</f>
        <v/>
      </c>
      <c r="AJ417" s="19">
        <f>IF(OR($AI417="",$AI417="NO CODE"),"",IF(COUNTIFS(RATES!$A:$A,$AI417,RATES!$B:$B,"&lt;="&amp;MonthStart,RATES!$C:$C,"&gt;="&amp;MonthEnd)&lt;&gt;1,"NO RATE",IF($AD417="OFF",SUMIFS(RATES!$F:$F,RATES!$A:$A,$AI417,RATES!$B:$B,"&lt;="&amp;MonthStart,RATES!$C:$C,"&gt;="&amp;MonthEnd),SUMIFS(RATES!$E:$E,RATES!$A:$A,$AI417,RATES!$B:$B,"&lt;="&amp;MonthStart,RATES!$C:$C,"&gt;="&amp;MonthEnd))))</f>
        <v/>
      </c>
      <c r="AK417" s="2">
        <f>IF(OR(NOT(ISNUMBER($AJ417)),N($AA417)=0),"",IF(ABS(N($Z417)/100-$AJ417)&gt;0.0000001,"DIFFERS",""))</f>
        <v/>
      </c>
    </row>
    <row r="418">
      <c r="AD418" s="2">
        <f>IF($L418="","",IF(ISNUMBER(SEARCH("OFF ROAD",$H418)),"OFF",IF(ISNUMBER(SEARCH("ON ROAD",$H418)),"ON","")))</f>
        <v/>
      </c>
      <c r="AE418" s="2">
        <f>IF($AD418="ON",""&amp;$L418,"")</f>
        <v/>
      </c>
      <c r="AF418" s="2">
        <f>IF($L418="","",IF($J418&lt;&gt;"","Y",""))</f>
        <v/>
      </c>
      <c r="AG418" s="2">
        <f>IF($L418="","",IFERROR(TRIM(MID($H418,4,SEARCH(" CO ",$H418)-4)),""&amp;$S418))</f>
        <v/>
      </c>
      <c r="AH418" s="2">
        <f>IF($AG418="","",IF($AG418="FULTON",IF(ISNUMBER(SEARCH("COLLEGE PARK",$H418)),"FULTON (COLLEGE PARK)",IF(ISNUMBER(SEARCH("HAPEVILLE",$H418)),"FULTON (HAPEVILLE)",IF(ISNUMBER(SEARCH("EAST POINT",$H418)),"FULTON (EAST POINT)",IF(ISNUMBER(SEARCH("ATLANTA",$H418)),"FULTON (ATL LIMITS)","FULTON")))),IF($AG418="DEKALB",IF(ISNUMBER(SEARCH("ATLANTA",$H418)),"DEKALB (ATL LIMITS)","DEKALB"),IF(AND($AG418="CLAYTON",ISNUMBER(SEARCH("COLLEGE PARK",$H418))),"CLAYTON (COLLEGE PARK)",$AG418))))</f>
        <v/>
      </c>
      <c r="AI418" s="2">
        <f>IF(OR($AH418="",$AD418=""),"",IFERROR(VLOOKUP($AH418,CODES!$A:$B,2,FALSE),"NO CODE"))</f>
        <v/>
      </c>
      <c r="AJ418" s="19">
        <f>IF(OR($AI418="",$AI418="NO CODE"),"",IF(COUNTIFS(RATES!$A:$A,$AI418,RATES!$B:$B,"&lt;="&amp;MonthStart,RATES!$C:$C,"&gt;="&amp;MonthEnd)&lt;&gt;1,"NO RATE",IF($AD418="OFF",SUMIFS(RATES!$F:$F,RATES!$A:$A,$AI418,RATES!$B:$B,"&lt;="&amp;MonthStart,RATES!$C:$C,"&gt;="&amp;MonthEnd),SUMIFS(RATES!$E:$E,RATES!$A:$A,$AI418,RATES!$B:$B,"&lt;="&amp;MonthStart,RATES!$C:$C,"&gt;="&amp;MonthEnd))))</f>
        <v/>
      </c>
      <c r="AK418" s="2">
        <f>IF(OR(NOT(ISNUMBER($AJ418)),N($AA418)=0),"",IF(ABS(N($Z418)/100-$AJ418)&gt;0.0000001,"DIFFERS",""))</f>
        <v/>
      </c>
    </row>
    <row r="419">
      <c r="AD419" s="2">
        <f>IF($L419="","",IF(ISNUMBER(SEARCH("OFF ROAD",$H419)),"OFF",IF(ISNUMBER(SEARCH("ON ROAD",$H419)),"ON","")))</f>
        <v/>
      </c>
      <c r="AE419" s="2">
        <f>IF($AD419="ON",""&amp;$L419,"")</f>
        <v/>
      </c>
      <c r="AF419" s="2">
        <f>IF($L419="","",IF($J419&lt;&gt;"","Y",""))</f>
        <v/>
      </c>
      <c r="AG419" s="2">
        <f>IF($L419="","",IFERROR(TRIM(MID($H419,4,SEARCH(" CO ",$H419)-4)),""&amp;$S419))</f>
        <v/>
      </c>
      <c r="AH419" s="2">
        <f>IF($AG419="","",IF($AG419="FULTON",IF(ISNUMBER(SEARCH("COLLEGE PARK",$H419)),"FULTON (COLLEGE PARK)",IF(ISNUMBER(SEARCH("HAPEVILLE",$H419)),"FULTON (HAPEVILLE)",IF(ISNUMBER(SEARCH("EAST POINT",$H419)),"FULTON (EAST POINT)",IF(ISNUMBER(SEARCH("ATLANTA",$H419)),"FULTON (ATL LIMITS)","FULTON")))),IF($AG419="DEKALB",IF(ISNUMBER(SEARCH("ATLANTA",$H419)),"DEKALB (ATL LIMITS)","DEKALB"),IF(AND($AG419="CLAYTON",ISNUMBER(SEARCH("COLLEGE PARK",$H419))),"CLAYTON (COLLEGE PARK)",$AG419))))</f>
        <v/>
      </c>
      <c r="AI419" s="2">
        <f>IF(OR($AH419="",$AD419=""),"",IFERROR(VLOOKUP($AH419,CODES!$A:$B,2,FALSE),"NO CODE"))</f>
        <v/>
      </c>
      <c r="AJ419" s="19">
        <f>IF(OR($AI419="",$AI419="NO CODE"),"",IF(COUNTIFS(RATES!$A:$A,$AI419,RATES!$B:$B,"&lt;="&amp;MonthStart,RATES!$C:$C,"&gt;="&amp;MonthEnd)&lt;&gt;1,"NO RATE",IF($AD419="OFF",SUMIFS(RATES!$F:$F,RATES!$A:$A,$AI419,RATES!$B:$B,"&lt;="&amp;MonthStart,RATES!$C:$C,"&gt;="&amp;MonthEnd),SUMIFS(RATES!$E:$E,RATES!$A:$A,$AI419,RATES!$B:$B,"&lt;="&amp;MonthStart,RATES!$C:$C,"&gt;="&amp;MonthEnd))))</f>
        <v/>
      </c>
      <c r="AK419" s="2">
        <f>IF(OR(NOT(ISNUMBER($AJ419)),N($AA419)=0),"",IF(ABS(N($Z419)/100-$AJ419)&gt;0.0000001,"DIFFERS",""))</f>
        <v/>
      </c>
    </row>
    <row r="420">
      <c r="AD420" s="2">
        <f>IF($L420="","",IF(ISNUMBER(SEARCH("OFF ROAD",$H420)),"OFF",IF(ISNUMBER(SEARCH("ON ROAD",$H420)),"ON","")))</f>
        <v/>
      </c>
      <c r="AE420" s="2">
        <f>IF($AD420="ON",""&amp;$L420,"")</f>
        <v/>
      </c>
      <c r="AF420" s="2">
        <f>IF($L420="","",IF($J420&lt;&gt;"","Y",""))</f>
        <v/>
      </c>
      <c r="AG420" s="2">
        <f>IF($L420="","",IFERROR(TRIM(MID($H420,4,SEARCH(" CO ",$H420)-4)),""&amp;$S420))</f>
        <v/>
      </c>
      <c r="AH420" s="2">
        <f>IF($AG420="","",IF($AG420="FULTON",IF(ISNUMBER(SEARCH("COLLEGE PARK",$H420)),"FULTON (COLLEGE PARK)",IF(ISNUMBER(SEARCH("HAPEVILLE",$H420)),"FULTON (HAPEVILLE)",IF(ISNUMBER(SEARCH("EAST POINT",$H420)),"FULTON (EAST POINT)",IF(ISNUMBER(SEARCH("ATLANTA",$H420)),"FULTON (ATL LIMITS)","FULTON")))),IF($AG420="DEKALB",IF(ISNUMBER(SEARCH("ATLANTA",$H420)),"DEKALB (ATL LIMITS)","DEKALB"),IF(AND($AG420="CLAYTON",ISNUMBER(SEARCH("COLLEGE PARK",$H420))),"CLAYTON (COLLEGE PARK)",$AG420))))</f>
        <v/>
      </c>
      <c r="AI420" s="2">
        <f>IF(OR($AH420="",$AD420=""),"",IFERROR(VLOOKUP($AH420,CODES!$A:$B,2,FALSE),"NO CODE"))</f>
        <v/>
      </c>
      <c r="AJ420" s="19">
        <f>IF(OR($AI420="",$AI420="NO CODE"),"",IF(COUNTIFS(RATES!$A:$A,$AI420,RATES!$B:$B,"&lt;="&amp;MonthStart,RATES!$C:$C,"&gt;="&amp;MonthEnd)&lt;&gt;1,"NO RATE",IF($AD420="OFF",SUMIFS(RATES!$F:$F,RATES!$A:$A,$AI420,RATES!$B:$B,"&lt;="&amp;MonthStart,RATES!$C:$C,"&gt;="&amp;MonthEnd),SUMIFS(RATES!$E:$E,RATES!$A:$A,$AI420,RATES!$B:$B,"&lt;="&amp;MonthStart,RATES!$C:$C,"&gt;="&amp;MonthEnd))))</f>
        <v/>
      </c>
      <c r="AK420" s="2">
        <f>IF(OR(NOT(ISNUMBER($AJ420)),N($AA420)=0),"",IF(ABS(N($Z420)/100-$AJ420)&gt;0.0000001,"DIFFERS",""))</f>
        <v/>
      </c>
    </row>
    <row r="421">
      <c r="AD421" s="2">
        <f>IF($L421="","",IF(ISNUMBER(SEARCH("OFF ROAD",$H421)),"OFF",IF(ISNUMBER(SEARCH("ON ROAD",$H421)),"ON","")))</f>
        <v/>
      </c>
      <c r="AE421" s="2">
        <f>IF($AD421="ON",""&amp;$L421,"")</f>
        <v/>
      </c>
      <c r="AF421" s="2">
        <f>IF($L421="","",IF($J421&lt;&gt;"","Y",""))</f>
        <v/>
      </c>
      <c r="AG421" s="2">
        <f>IF($L421="","",IFERROR(TRIM(MID($H421,4,SEARCH(" CO ",$H421)-4)),""&amp;$S421))</f>
        <v/>
      </c>
      <c r="AH421" s="2">
        <f>IF($AG421="","",IF($AG421="FULTON",IF(ISNUMBER(SEARCH("COLLEGE PARK",$H421)),"FULTON (COLLEGE PARK)",IF(ISNUMBER(SEARCH("HAPEVILLE",$H421)),"FULTON (HAPEVILLE)",IF(ISNUMBER(SEARCH("EAST POINT",$H421)),"FULTON (EAST POINT)",IF(ISNUMBER(SEARCH("ATLANTA",$H421)),"FULTON (ATL LIMITS)","FULTON")))),IF($AG421="DEKALB",IF(ISNUMBER(SEARCH("ATLANTA",$H421)),"DEKALB (ATL LIMITS)","DEKALB"),IF(AND($AG421="CLAYTON",ISNUMBER(SEARCH("COLLEGE PARK",$H421))),"CLAYTON (COLLEGE PARK)",$AG421))))</f>
        <v/>
      </c>
      <c r="AI421" s="2">
        <f>IF(OR($AH421="",$AD421=""),"",IFERROR(VLOOKUP($AH421,CODES!$A:$B,2,FALSE),"NO CODE"))</f>
        <v/>
      </c>
      <c r="AJ421" s="19">
        <f>IF(OR($AI421="",$AI421="NO CODE"),"",IF(COUNTIFS(RATES!$A:$A,$AI421,RATES!$B:$B,"&lt;="&amp;MonthStart,RATES!$C:$C,"&gt;="&amp;MonthEnd)&lt;&gt;1,"NO RATE",IF($AD421="OFF",SUMIFS(RATES!$F:$F,RATES!$A:$A,$AI421,RATES!$B:$B,"&lt;="&amp;MonthStart,RATES!$C:$C,"&gt;="&amp;MonthEnd),SUMIFS(RATES!$E:$E,RATES!$A:$A,$AI421,RATES!$B:$B,"&lt;="&amp;MonthStart,RATES!$C:$C,"&gt;="&amp;MonthEnd))))</f>
        <v/>
      </c>
      <c r="AK421" s="2">
        <f>IF(OR(NOT(ISNUMBER($AJ421)),N($AA421)=0),"",IF(ABS(N($Z421)/100-$AJ421)&gt;0.0000001,"DIFFERS",""))</f>
        <v/>
      </c>
    </row>
    <row r="422">
      <c r="AD422" s="2">
        <f>IF($L422="","",IF(ISNUMBER(SEARCH("OFF ROAD",$H422)),"OFF",IF(ISNUMBER(SEARCH("ON ROAD",$H422)),"ON","")))</f>
        <v/>
      </c>
      <c r="AE422" s="2">
        <f>IF($AD422="ON",""&amp;$L422,"")</f>
        <v/>
      </c>
      <c r="AF422" s="2">
        <f>IF($L422="","",IF($J422&lt;&gt;"","Y",""))</f>
        <v/>
      </c>
      <c r="AG422" s="2">
        <f>IF($L422="","",IFERROR(TRIM(MID($H422,4,SEARCH(" CO ",$H422)-4)),""&amp;$S422))</f>
        <v/>
      </c>
      <c r="AH422" s="2">
        <f>IF($AG422="","",IF($AG422="FULTON",IF(ISNUMBER(SEARCH("COLLEGE PARK",$H422)),"FULTON (COLLEGE PARK)",IF(ISNUMBER(SEARCH("HAPEVILLE",$H422)),"FULTON (HAPEVILLE)",IF(ISNUMBER(SEARCH("EAST POINT",$H422)),"FULTON (EAST POINT)",IF(ISNUMBER(SEARCH("ATLANTA",$H422)),"FULTON (ATL LIMITS)","FULTON")))),IF($AG422="DEKALB",IF(ISNUMBER(SEARCH("ATLANTA",$H422)),"DEKALB (ATL LIMITS)","DEKALB"),IF(AND($AG422="CLAYTON",ISNUMBER(SEARCH("COLLEGE PARK",$H422))),"CLAYTON (COLLEGE PARK)",$AG422))))</f>
        <v/>
      </c>
      <c r="AI422" s="2">
        <f>IF(OR($AH422="",$AD422=""),"",IFERROR(VLOOKUP($AH422,CODES!$A:$B,2,FALSE),"NO CODE"))</f>
        <v/>
      </c>
      <c r="AJ422" s="19">
        <f>IF(OR($AI422="",$AI422="NO CODE"),"",IF(COUNTIFS(RATES!$A:$A,$AI422,RATES!$B:$B,"&lt;="&amp;MonthStart,RATES!$C:$C,"&gt;="&amp;MonthEnd)&lt;&gt;1,"NO RATE",IF($AD422="OFF",SUMIFS(RATES!$F:$F,RATES!$A:$A,$AI422,RATES!$B:$B,"&lt;="&amp;MonthStart,RATES!$C:$C,"&gt;="&amp;MonthEnd),SUMIFS(RATES!$E:$E,RATES!$A:$A,$AI422,RATES!$B:$B,"&lt;="&amp;MonthStart,RATES!$C:$C,"&gt;="&amp;MonthEnd))))</f>
        <v/>
      </c>
      <c r="AK422" s="2">
        <f>IF(OR(NOT(ISNUMBER($AJ422)),N($AA422)=0),"",IF(ABS(N($Z422)/100-$AJ422)&gt;0.0000001,"DIFFERS",""))</f>
        <v/>
      </c>
    </row>
    <row r="423">
      <c r="AD423" s="2">
        <f>IF($L423="","",IF(ISNUMBER(SEARCH("OFF ROAD",$H423)),"OFF",IF(ISNUMBER(SEARCH("ON ROAD",$H423)),"ON","")))</f>
        <v/>
      </c>
      <c r="AE423" s="2">
        <f>IF($AD423="ON",""&amp;$L423,"")</f>
        <v/>
      </c>
      <c r="AF423" s="2">
        <f>IF($L423="","",IF($J423&lt;&gt;"","Y",""))</f>
        <v/>
      </c>
      <c r="AG423" s="2">
        <f>IF($L423="","",IFERROR(TRIM(MID($H423,4,SEARCH(" CO ",$H423)-4)),""&amp;$S423))</f>
        <v/>
      </c>
      <c r="AH423" s="2">
        <f>IF($AG423="","",IF($AG423="FULTON",IF(ISNUMBER(SEARCH("COLLEGE PARK",$H423)),"FULTON (COLLEGE PARK)",IF(ISNUMBER(SEARCH("HAPEVILLE",$H423)),"FULTON (HAPEVILLE)",IF(ISNUMBER(SEARCH("EAST POINT",$H423)),"FULTON (EAST POINT)",IF(ISNUMBER(SEARCH("ATLANTA",$H423)),"FULTON (ATL LIMITS)","FULTON")))),IF($AG423="DEKALB",IF(ISNUMBER(SEARCH("ATLANTA",$H423)),"DEKALB (ATL LIMITS)","DEKALB"),IF(AND($AG423="CLAYTON",ISNUMBER(SEARCH("COLLEGE PARK",$H423))),"CLAYTON (COLLEGE PARK)",$AG423))))</f>
        <v/>
      </c>
      <c r="AI423" s="2">
        <f>IF(OR($AH423="",$AD423=""),"",IFERROR(VLOOKUP($AH423,CODES!$A:$B,2,FALSE),"NO CODE"))</f>
        <v/>
      </c>
      <c r="AJ423" s="19">
        <f>IF(OR($AI423="",$AI423="NO CODE"),"",IF(COUNTIFS(RATES!$A:$A,$AI423,RATES!$B:$B,"&lt;="&amp;MonthStart,RATES!$C:$C,"&gt;="&amp;MonthEnd)&lt;&gt;1,"NO RATE",IF($AD423="OFF",SUMIFS(RATES!$F:$F,RATES!$A:$A,$AI423,RATES!$B:$B,"&lt;="&amp;MonthStart,RATES!$C:$C,"&gt;="&amp;MonthEnd),SUMIFS(RATES!$E:$E,RATES!$A:$A,$AI423,RATES!$B:$B,"&lt;="&amp;MonthStart,RATES!$C:$C,"&gt;="&amp;MonthEnd))))</f>
        <v/>
      </c>
      <c r="AK423" s="2">
        <f>IF(OR(NOT(ISNUMBER($AJ423)),N($AA423)=0),"",IF(ABS(N($Z423)/100-$AJ423)&gt;0.0000001,"DIFFERS",""))</f>
        <v/>
      </c>
    </row>
    <row r="424">
      <c r="AD424" s="2">
        <f>IF($L424="","",IF(ISNUMBER(SEARCH("OFF ROAD",$H424)),"OFF",IF(ISNUMBER(SEARCH("ON ROAD",$H424)),"ON","")))</f>
        <v/>
      </c>
      <c r="AE424" s="2">
        <f>IF($AD424="ON",""&amp;$L424,"")</f>
        <v/>
      </c>
      <c r="AF424" s="2">
        <f>IF($L424="","",IF($J424&lt;&gt;"","Y",""))</f>
        <v/>
      </c>
      <c r="AG424" s="2">
        <f>IF($L424="","",IFERROR(TRIM(MID($H424,4,SEARCH(" CO ",$H424)-4)),""&amp;$S424))</f>
        <v/>
      </c>
      <c r="AH424" s="2">
        <f>IF($AG424="","",IF($AG424="FULTON",IF(ISNUMBER(SEARCH("COLLEGE PARK",$H424)),"FULTON (COLLEGE PARK)",IF(ISNUMBER(SEARCH("HAPEVILLE",$H424)),"FULTON (HAPEVILLE)",IF(ISNUMBER(SEARCH("EAST POINT",$H424)),"FULTON (EAST POINT)",IF(ISNUMBER(SEARCH("ATLANTA",$H424)),"FULTON (ATL LIMITS)","FULTON")))),IF($AG424="DEKALB",IF(ISNUMBER(SEARCH("ATLANTA",$H424)),"DEKALB (ATL LIMITS)","DEKALB"),IF(AND($AG424="CLAYTON",ISNUMBER(SEARCH("COLLEGE PARK",$H424))),"CLAYTON (COLLEGE PARK)",$AG424))))</f>
        <v/>
      </c>
      <c r="AI424" s="2">
        <f>IF(OR($AH424="",$AD424=""),"",IFERROR(VLOOKUP($AH424,CODES!$A:$B,2,FALSE),"NO CODE"))</f>
        <v/>
      </c>
      <c r="AJ424" s="19">
        <f>IF(OR($AI424="",$AI424="NO CODE"),"",IF(COUNTIFS(RATES!$A:$A,$AI424,RATES!$B:$B,"&lt;="&amp;MonthStart,RATES!$C:$C,"&gt;="&amp;MonthEnd)&lt;&gt;1,"NO RATE",IF($AD424="OFF",SUMIFS(RATES!$F:$F,RATES!$A:$A,$AI424,RATES!$B:$B,"&lt;="&amp;MonthStart,RATES!$C:$C,"&gt;="&amp;MonthEnd),SUMIFS(RATES!$E:$E,RATES!$A:$A,$AI424,RATES!$B:$B,"&lt;="&amp;MonthStart,RATES!$C:$C,"&gt;="&amp;MonthEnd))))</f>
        <v/>
      </c>
      <c r="AK424" s="2">
        <f>IF(OR(NOT(ISNUMBER($AJ424)),N($AA424)=0),"",IF(ABS(N($Z424)/100-$AJ424)&gt;0.0000001,"DIFFERS",""))</f>
        <v/>
      </c>
    </row>
    <row r="425">
      <c r="AD425" s="2">
        <f>IF($L425="","",IF(ISNUMBER(SEARCH("OFF ROAD",$H425)),"OFF",IF(ISNUMBER(SEARCH("ON ROAD",$H425)),"ON","")))</f>
        <v/>
      </c>
      <c r="AE425" s="2">
        <f>IF($AD425="ON",""&amp;$L425,"")</f>
        <v/>
      </c>
      <c r="AF425" s="2">
        <f>IF($L425="","",IF($J425&lt;&gt;"","Y",""))</f>
        <v/>
      </c>
      <c r="AG425" s="2">
        <f>IF($L425="","",IFERROR(TRIM(MID($H425,4,SEARCH(" CO ",$H425)-4)),""&amp;$S425))</f>
        <v/>
      </c>
      <c r="AH425" s="2">
        <f>IF($AG425="","",IF($AG425="FULTON",IF(ISNUMBER(SEARCH("COLLEGE PARK",$H425)),"FULTON (COLLEGE PARK)",IF(ISNUMBER(SEARCH("HAPEVILLE",$H425)),"FULTON (HAPEVILLE)",IF(ISNUMBER(SEARCH("EAST POINT",$H425)),"FULTON (EAST POINT)",IF(ISNUMBER(SEARCH("ATLANTA",$H425)),"FULTON (ATL LIMITS)","FULTON")))),IF($AG425="DEKALB",IF(ISNUMBER(SEARCH("ATLANTA",$H425)),"DEKALB (ATL LIMITS)","DEKALB"),IF(AND($AG425="CLAYTON",ISNUMBER(SEARCH("COLLEGE PARK",$H425))),"CLAYTON (COLLEGE PARK)",$AG425))))</f>
        <v/>
      </c>
      <c r="AI425" s="2">
        <f>IF(OR($AH425="",$AD425=""),"",IFERROR(VLOOKUP($AH425,CODES!$A:$B,2,FALSE),"NO CODE"))</f>
        <v/>
      </c>
      <c r="AJ425" s="19">
        <f>IF(OR($AI425="",$AI425="NO CODE"),"",IF(COUNTIFS(RATES!$A:$A,$AI425,RATES!$B:$B,"&lt;="&amp;MonthStart,RATES!$C:$C,"&gt;="&amp;MonthEnd)&lt;&gt;1,"NO RATE",IF($AD425="OFF",SUMIFS(RATES!$F:$F,RATES!$A:$A,$AI425,RATES!$B:$B,"&lt;="&amp;MonthStart,RATES!$C:$C,"&gt;="&amp;MonthEnd),SUMIFS(RATES!$E:$E,RATES!$A:$A,$AI425,RATES!$B:$B,"&lt;="&amp;MonthStart,RATES!$C:$C,"&gt;="&amp;MonthEnd))))</f>
        <v/>
      </c>
      <c r="AK425" s="2">
        <f>IF(OR(NOT(ISNUMBER($AJ425)),N($AA425)=0),"",IF(ABS(N($Z425)/100-$AJ425)&gt;0.0000001,"DIFFERS",""))</f>
        <v/>
      </c>
    </row>
    <row r="426">
      <c r="AD426" s="2">
        <f>IF($L426="","",IF(ISNUMBER(SEARCH("OFF ROAD",$H426)),"OFF",IF(ISNUMBER(SEARCH("ON ROAD",$H426)),"ON","")))</f>
        <v/>
      </c>
      <c r="AE426" s="2">
        <f>IF($AD426="ON",""&amp;$L426,"")</f>
        <v/>
      </c>
      <c r="AF426" s="2">
        <f>IF($L426="","",IF($J426&lt;&gt;"","Y",""))</f>
        <v/>
      </c>
      <c r="AG426" s="2">
        <f>IF($L426="","",IFERROR(TRIM(MID($H426,4,SEARCH(" CO ",$H426)-4)),""&amp;$S426))</f>
        <v/>
      </c>
      <c r="AH426" s="2">
        <f>IF($AG426="","",IF($AG426="FULTON",IF(ISNUMBER(SEARCH("COLLEGE PARK",$H426)),"FULTON (COLLEGE PARK)",IF(ISNUMBER(SEARCH("HAPEVILLE",$H426)),"FULTON (HAPEVILLE)",IF(ISNUMBER(SEARCH("EAST POINT",$H426)),"FULTON (EAST POINT)",IF(ISNUMBER(SEARCH("ATLANTA",$H426)),"FULTON (ATL LIMITS)","FULTON")))),IF($AG426="DEKALB",IF(ISNUMBER(SEARCH("ATLANTA",$H426)),"DEKALB (ATL LIMITS)","DEKALB"),IF(AND($AG426="CLAYTON",ISNUMBER(SEARCH("COLLEGE PARK",$H426))),"CLAYTON (COLLEGE PARK)",$AG426))))</f>
        <v/>
      </c>
      <c r="AI426" s="2">
        <f>IF(OR($AH426="",$AD426=""),"",IFERROR(VLOOKUP($AH426,CODES!$A:$B,2,FALSE),"NO CODE"))</f>
        <v/>
      </c>
      <c r="AJ426" s="19">
        <f>IF(OR($AI426="",$AI426="NO CODE"),"",IF(COUNTIFS(RATES!$A:$A,$AI426,RATES!$B:$B,"&lt;="&amp;MonthStart,RATES!$C:$C,"&gt;="&amp;MonthEnd)&lt;&gt;1,"NO RATE",IF($AD426="OFF",SUMIFS(RATES!$F:$F,RATES!$A:$A,$AI426,RATES!$B:$B,"&lt;="&amp;MonthStart,RATES!$C:$C,"&gt;="&amp;MonthEnd),SUMIFS(RATES!$E:$E,RATES!$A:$A,$AI426,RATES!$B:$B,"&lt;="&amp;MonthStart,RATES!$C:$C,"&gt;="&amp;MonthEnd))))</f>
        <v/>
      </c>
      <c r="AK426" s="2">
        <f>IF(OR(NOT(ISNUMBER($AJ426)),N($AA426)=0),"",IF(ABS(N($Z426)/100-$AJ426)&gt;0.0000001,"DIFFERS",""))</f>
        <v/>
      </c>
    </row>
    <row r="427">
      <c r="AD427" s="2">
        <f>IF($L427="","",IF(ISNUMBER(SEARCH("OFF ROAD",$H427)),"OFF",IF(ISNUMBER(SEARCH("ON ROAD",$H427)),"ON","")))</f>
        <v/>
      </c>
      <c r="AE427" s="2">
        <f>IF($AD427="ON",""&amp;$L427,"")</f>
        <v/>
      </c>
      <c r="AF427" s="2">
        <f>IF($L427="","",IF($J427&lt;&gt;"","Y",""))</f>
        <v/>
      </c>
      <c r="AG427" s="2">
        <f>IF($L427="","",IFERROR(TRIM(MID($H427,4,SEARCH(" CO ",$H427)-4)),""&amp;$S427))</f>
        <v/>
      </c>
      <c r="AH427" s="2">
        <f>IF($AG427="","",IF($AG427="FULTON",IF(ISNUMBER(SEARCH("COLLEGE PARK",$H427)),"FULTON (COLLEGE PARK)",IF(ISNUMBER(SEARCH("HAPEVILLE",$H427)),"FULTON (HAPEVILLE)",IF(ISNUMBER(SEARCH("EAST POINT",$H427)),"FULTON (EAST POINT)",IF(ISNUMBER(SEARCH("ATLANTA",$H427)),"FULTON (ATL LIMITS)","FULTON")))),IF($AG427="DEKALB",IF(ISNUMBER(SEARCH("ATLANTA",$H427)),"DEKALB (ATL LIMITS)","DEKALB"),IF(AND($AG427="CLAYTON",ISNUMBER(SEARCH("COLLEGE PARK",$H427))),"CLAYTON (COLLEGE PARK)",$AG427))))</f>
        <v/>
      </c>
      <c r="AI427" s="2">
        <f>IF(OR($AH427="",$AD427=""),"",IFERROR(VLOOKUP($AH427,CODES!$A:$B,2,FALSE),"NO CODE"))</f>
        <v/>
      </c>
      <c r="AJ427" s="19">
        <f>IF(OR($AI427="",$AI427="NO CODE"),"",IF(COUNTIFS(RATES!$A:$A,$AI427,RATES!$B:$B,"&lt;="&amp;MonthStart,RATES!$C:$C,"&gt;="&amp;MonthEnd)&lt;&gt;1,"NO RATE",IF($AD427="OFF",SUMIFS(RATES!$F:$F,RATES!$A:$A,$AI427,RATES!$B:$B,"&lt;="&amp;MonthStart,RATES!$C:$C,"&gt;="&amp;MonthEnd),SUMIFS(RATES!$E:$E,RATES!$A:$A,$AI427,RATES!$B:$B,"&lt;="&amp;MonthStart,RATES!$C:$C,"&gt;="&amp;MonthEnd))))</f>
        <v/>
      </c>
      <c r="AK427" s="2">
        <f>IF(OR(NOT(ISNUMBER($AJ427)),N($AA427)=0),"",IF(ABS(N($Z427)/100-$AJ427)&gt;0.0000001,"DIFFERS",""))</f>
        <v/>
      </c>
    </row>
    <row r="428">
      <c r="AD428" s="2">
        <f>IF($L428="","",IF(ISNUMBER(SEARCH("OFF ROAD",$H428)),"OFF",IF(ISNUMBER(SEARCH("ON ROAD",$H428)),"ON","")))</f>
        <v/>
      </c>
      <c r="AE428" s="2">
        <f>IF($AD428="ON",""&amp;$L428,"")</f>
        <v/>
      </c>
      <c r="AF428" s="2">
        <f>IF($L428="","",IF($J428&lt;&gt;"","Y",""))</f>
        <v/>
      </c>
      <c r="AG428" s="2">
        <f>IF($L428="","",IFERROR(TRIM(MID($H428,4,SEARCH(" CO ",$H428)-4)),""&amp;$S428))</f>
        <v/>
      </c>
      <c r="AH428" s="2">
        <f>IF($AG428="","",IF($AG428="FULTON",IF(ISNUMBER(SEARCH("COLLEGE PARK",$H428)),"FULTON (COLLEGE PARK)",IF(ISNUMBER(SEARCH("HAPEVILLE",$H428)),"FULTON (HAPEVILLE)",IF(ISNUMBER(SEARCH("EAST POINT",$H428)),"FULTON (EAST POINT)",IF(ISNUMBER(SEARCH("ATLANTA",$H428)),"FULTON (ATL LIMITS)","FULTON")))),IF($AG428="DEKALB",IF(ISNUMBER(SEARCH("ATLANTA",$H428)),"DEKALB (ATL LIMITS)","DEKALB"),IF(AND($AG428="CLAYTON",ISNUMBER(SEARCH("COLLEGE PARK",$H428))),"CLAYTON (COLLEGE PARK)",$AG428))))</f>
        <v/>
      </c>
      <c r="AI428" s="2">
        <f>IF(OR($AH428="",$AD428=""),"",IFERROR(VLOOKUP($AH428,CODES!$A:$B,2,FALSE),"NO CODE"))</f>
        <v/>
      </c>
      <c r="AJ428" s="19">
        <f>IF(OR($AI428="",$AI428="NO CODE"),"",IF(COUNTIFS(RATES!$A:$A,$AI428,RATES!$B:$B,"&lt;="&amp;MonthStart,RATES!$C:$C,"&gt;="&amp;MonthEnd)&lt;&gt;1,"NO RATE",IF($AD428="OFF",SUMIFS(RATES!$F:$F,RATES!$A:$A,$AI428,RATES!$B:$B,"&lt;="&amp;MonthStart,RATES!$C:$C,"&gt;="&amp;MonthEnd),SUMIFS(RATES!$E:$E,RATES!$A:$A,$AI428,RATES!$B:$B,"&lt;="&amp;MonthStart,RATES!$C:$C,"&gt;="&amp;MonthEnd))))</f>
        <v/>
      </c>
      <c r="AK428" s="2">
        <f>IF(OR(NOT(ISNUMBER($AJ428)),N($AA428)=0),"",IF(ABS(N($Z428)/100-$AJ428)&gt;0.0000001,"DIFFERS",""))</f>
        <v/>
      </c>
    </row>
    <row r="429">
      <c r="AD429" s="2">
        <f>IF($L429="","",IF(ISNUMBER(SEARCH("OFF ROAD",$H429)),"OFF",IF(ISNUMBER(SEARCH("ON ROAD",$H429)),"ON","")))</f>
        <v/>
      </c>
      <c r="AE429" s="2">
        <f>IF($AD429="ON",""&amp;$L429,"")</f>
        <v/>
      </c>
      <c r="AF429" s="2">
        <f>IF($L429="","",IF($J429&lt;&gt;"","Y",""))</f>
        <v/>
      </c>
      <c r="AG429" s="2">
        <f>IF($L429="","",IFERROR(TRIM(MID($H429,4,SEARCH(" CO ",$H429)-4)),""&amp;$S429))</f>
        <v/>
      </c>
      <c r="AH429" s="2">
        <f>IF($AG429="","",IF($AG429="FULTON",IF(ISNUMBER(SEARCH("COLLEGE PARK",$H429)),"FULTON (COLLEGE PARK)",IF(ISNUMBER(SEARCH("HAPEVILLE",$H429)),"FULTON (HAPEVILLE)",IF(ISNUMBER(SEARCH("EAST POINT",$H429)),"FULTON (EAST POINT)",IF(ISNUMBER(SEARCH("ATLANTA",$H429)),"FULTON (ATL LIMITS)","FULTON")))),IF($AG429="DEKALB",IF(ISNUMBER(SEARCH("ATLANTA",$H429)),"DEKALB (ATL LIMITS)","DEKALB"),IF(AND($AG429="CLAYTON",ISNUMBER(SEARCH("COLLEGE PARK",$H429))),"CLAYTON (COLLEGE PARK)",$AG429))))</f>
        <v/>
      </c>
      <c r="AI429" s="2">
        <f>IF(OR($AH429="",$AD429=""),"",IFERROR(VLOOKUP($AH429,CODES!$A:$B,2,FALSE),"NO CODE"))</f>
        <v/>
      </c>
      <c r="AJ429" s="19">
        <f>IF(OR($AI429="",$AI429="NO CODE"),"",IF(COUNTIFS(RATES!$A:$A,$AI429,RATES!$B:$B,"&lt;="&amp;MonthStart,RATES!$C:$C,"&gt;="&amp;MonthEnd)&lt;&gt;1,"NO RATE",IF($AD429="OFF",SUMIFS(RATES!$F:$F,RATES!$A:$A,$AI429,RATES!$B:$B,"&lt;="&amp;MonthStart,RATES!$C:$C,"&gt;="&amp;MonthEnd),SUMIFS(RATES!$E:$E,RATES!$A:$A,$AI429,RATES!$B:$B,"&lt;="&amp;MonthStart,RATES!$C:$C,"&gt;="&amp;MonthEnd))))</f>
        <v/>
      </c>
      <c r="AK429" s="2">
        <f>IF(OR(NOT(ISNUMBER($AJ429)),N($AA429)=0),"",IF(ABS(N($Z429)/100-$AJ429)&gt;0.0000001,"DIFFERS",""))</f>
        <v/>
      </c>
    </row>
    <row r="430">
      <c r="AD430" s="2">
        <f>IF($L430="","",IF(ISNUMBER(SEARCH("OFF ROAD",$H430)),"OFF",IF(ISNUMBER(SEARCH("ON ROAD",$H430)),"ON","")))</f>
        <v/>
      </c>
      <c r="AE430" s="2">
        <f>IF($AD430="ON",""&amp;$L430,"")</f>
        <v/>
      </c>
      <c r="AF430" s="2">
        <f>IF($L430="","",IF($J430&lt;&gt;"","Y",""))</f>
        <v/>
      </c>
      <c r="AG430" s="2">
        <f>IF($L430="","",IFERROR(TRIM(MID($H430,4,SEARCH(" CO ",$H430)-4)),""&amp;$S430))</f>
        <v/>
      </c>
      <c r="AH430" s="2">
        <f>IF($AG430="","",IF($AG430="FULTON",IF(ISNUMBER(SEARCH("COLLEGE PARK",$H430)),"FULTON (COLLEGE PARK)",IF(ISNUMBER(SEARCH("HAPEVILLE",$H430)),"FULTON (HAPEVILLE)",IF(ISNUMBER(SEARCH("EAST POINT",$H430)),"FULTON (EAST POINT)",IF(ISNUMBER(SEARCH("ATLANTA",$H430)),"FULTON (ATL LIMITS)","FULTON")))),IF($AG430="DEKALB",IF(ISNUMBER(SEARCH("ATLANTA",$H430)),"DEKALB (ATL LIMITS)","DEKALB"),IF(AND($AG430="CLAYTON",ISNUMBER(SEARCH("COLLEGE PARK",$H430))),"CLAYTON (COLLEGE PARK)",$AG430))))</f>
        <v/>
      </c>
      <c r="AI430" s="2">
        <f>IF(OR($AH430="",$AD430=""),"",IFERROR(VLOOKUP($AH430,CODES!$A:$B,2,FALSE),"NO CODE"))</f>
        <v/>
      </c>
      <c r="AJ430" s="19">
        <f>IF(OR($AI430="",$AI430="NO CODE"),"",IF(COUNTIFS(RATES!$A:$A,$AI430,RATES!$B:$B,"&lt;="&amp;MonthStart,RATES!$C:$C,"&gt;="&amp;MonthEnd)&lt;&gt;1,"NO RATE",IF($AD430="OFF",SUMIFS(RATES!$F:$F,RATES!$A:$A,$AI430,RATES!$B:$B,"&lt;="&amp;MonthStart,RATES!$C:$C,"&gt;="&amp;MonthEnd),SUMIFS(RATES!$E:$E,RATES!$A:$A,$AI430,RATES!$B:$B,"&lt;="&amp;MonthStart,RATES!$C:$C,"&gt;="&amp;MonthEnd))))</f>
        <v/>
      </c>
      <c r="AK430" s="2">
        <f>IF(OR(NOT(ISNUMBER($AJ430)),N($AA430)=0),"",IF(ABS(N($Z430)/100-$AJ430)&gt;0.0000001,"DIFFERS",""))</f>
        <v/>
      </c>
    </row>
    <row r="431">
      <c r="AD431" s="2">
        <f>IF($L431="","",IF(ISNUMBER(SEARCH("OFF ROAD",$H431)),"OFF",IF(ISNUMBER(SEARCH("ON ROAD",$H431)),"ON","")))</f>
        <v/>
      </c>
      <c r="AE431" s="2">
        <f>IF($AD431="ON",""&amp;$L431,"")</f>
        <v/>
      </c>
      <c r="AF431" s="2">
        <f>IF($L431="","",IF($J431&lt;&gt;"","Y",""))</f>
        <v/>
      </c>
      <c r="AG431" s="2">
        <f>IF($L431="","",IFERROR(TRIM(MID($H431,4,SEARCH(" CO ",$H431)-4)),""&amp;$S431))</f>
        <v/>
      </c>
      <c r="AH431" s="2">
        <f>IF($AG431="","",IF($AG431="FULTON",IF(ISNUMBER(SEARCH("COLLEGE PARK",$H431)),"FULTON (COLLEGE PARK)",IF(ISNUMBER(SEARCH("HAPEVILLE",$H431)),"FULTON (HAPEVILLE)",IF(ISNUMBER(SEARCH("EAST POINT",$H431)),"FULTON (EAST POINT)",IF(ISNUMBER(SEARCH("ATLANTA",$H431)),"FULTON (ATL LIMITS)","FULTON")))),IF($AG431="DEKALB",IF(ISNUMBER(SEARCH("ATLANTA",$H431)),"DEKALB (ATL LIMITS)","DEKALB"),IF(AND($AG431="CLAYTON",ISNUMBER(SEARCH("COLLEGE PARK",$H431))),"CLAYTON (COLLEGE PARK)",$AG431))))</f>
        <v/>
      </c>
      <c r="AI431" s="2">
        <f>IF(OR($AH431="",$AD431=""),"",IFERROR(VLOOKUP($AH431,CODES!$A:$B,2,FALSE),"NO CODE"))</f>
        <v/>
      </c>
      <c r="AJ431" s="19">
        <f>IF(OR($AI431="",$AI431="NO CODE"),"",IF(COUNTIFS(RATES!$A:$A,$AI431,RATES!$B:$B,"&lt;="&amp;MonthStart,RATES!$C:$C,"&gt;="&amp;MonthEnd)&lt;&gt;1,"NO RATE",IF($AD431="OFF",SUMIFS(RATES!$F:$F,RATES!$A:$A,$AI431,RATES!$B:$B,"&lt;="&amp;MonthStart,RATES!$C:$C,"&gt;="&amp;MonthEnd),SUMIFS(RATES!$E:$E,RATES!$A:$A,$AI431,RATES!$B:$B,"&lt;="&amp;MonthStart,RATES!$C:$C,"&gt;="&amp;MonthEnd))))</f>
        <v/>
      </c>
      <c r="AK431" s="2">
        <f>IF(OR(NOT(ISNUMBER($AJ431)),N($AA431)=0),"",IF(ABS(N($Z431)/100-$AJ431)&gt;0.0000001,"DIFFERS",""))</f>
        <v/>
      </c>
    </row>
    <row r="432">
      <c r="AD432" s="2">
        <f>IF($L432="","",IF(ISNUMBER(SEARCH("OFF ROAD",$H432)),"OFF",IF(ISNUMBER(SEARCH("ON ROAD",$H432)),"ON","")))</f>
        <v/>
      </c>
      <c r="AE432" s="2">
        <f>IF($AD432="ON",""&amp;$L432,"")</f>
        <v/>
      </c>
      <c r="AF432" s="2">
        <f>IF($L432="","",IF($J432&lt;&gt;"","Y",""))</f>
        <v/>
      </c>
      <c r="AG432" s="2">
        <f>IF($L432="","",IFERROR(TRIM(MID($H432,4,SEARCH(" CO ",$H432)-4)),""&amp;$S432))</f>
        <v/>
      </c>
      <c r="AH432" s="2">
        <f>IF($AG432="","",IF($AG432="FULTON",IF(ISNUMBER(SEARCH("COLLEGE PARK",$H432)),"FULTON (COLLEGE PARK)",IF(ISNUMBER(SEARCH("HAPEVILLE",$H432)),"FULTON (HAPEVILLE)",IF(ISNUMBER(SEARCH("EAST POINT",$H432)),"FULTON (EAST POINT)",IF(ISNUMBER(SEARCH("ATLANTA",$H432)),"FULTON (ATL LIMITS)","FULTON")))),IF($AG432="DEKALB",IF(ISNUMBER(SEARCH("ATLANTA",$H432)),"DEKALB (ATL LIMITS)","DEKALB"),IF(AND($AG432="CLAYTON",ISNUMBER(SEARCH("COLLEGE PARK",$H432))),"CLAYTON (COLLEGE PARK)",$AG432))))</f>
        <v/>
      </c>
      <c r="AI432" s="2">
        <f>IF(OR($AH432="",$AD432=""),"",IFERROR(VLOOKUP($AH432,CODES!$A:$B,2,FALSE),"NO CODE"))</f>
        <v/>
      </c>
      <c r="AJ432" s="19">
        <f>IF(OR($AI432="",$AI432="NO CODE"),"",IF(COUNTIFS(RATES!$A:$A,$AI432,RATES!$B:$B,"&lt;="&amp;MonthStart,RATES!$C:$C,"&gt;="&amp;MonthEnd)&lt;&gt;1,"NO RATE",IF($AD432="OFF",SUMIFS(RATES!$F:$F,RATES!$A:$A,$AI432,RATES!$B:$B,"&lt;="&amp;MonthStart,RATES!$C:$C,"&gt;="&amp;MonthEnd),SUMIFS(RATES!$E:$E,RATES!$A:$A,$AI432,RATES!$B:$B,"&lt;="&amp;MonthStart,RATES!$C:$C,"&gt;="&amp;MonthEnd))))</f>
        <v/>
      </c>
      <c r="AK432" s="2">
        <f>IF(OR(NOT(ISNUMBER($AJ432)),N($AA432)=0),"",IF(ABS(N($Z432)/100-$AJ432)&gt;0.0000001,"DIFFERS",""))</f>
        <v/>
      </c>
    </row>
    <row r="433">
      <c r="AD433" s="2">
        <f>IF($L433="","",IF(ISNUMBER(SEARCH("OFF ROAD",$H433)),"OFF",IF(ISNUMBER(SEARCH("ON ROAD",$H433)),"ON","")))</f>
        <v/>
      </c>
      <c r="AE433" s="2">
        <f>IF($AD433="ON",""&amp;$L433,"")</f>
        <v/>
      </c>
      <c r="AF433" s="2">
        <f>IF($L433="","",IF($J433&lt;&gt;"","Y",""))</f>
        <v/>
      </c>
      <c r="AG433" s="2">
        <f>IF($L433="","",IFERROR(TRIM(MID($H433,4,SEARCH(" CO ",$H433)-4)),""&amp;$S433))</f>
        <v/>
      </c>
      <c r="AH433" s="2">
        <f>IF($AG433="","",IF($AG433="FULTON",IF(ISNUMBER(SEARCH("COLLEGE PARK",$H433)),"FULTON (COLLEGE PARK)",IF(ISNUMBER(SEARCH("HAPEVILLE",$H433)),"FULTON (HAPEVILLE)",IF(ISNUMBER(SEARCH("EAST POINT",$H433)),"FULTON (EAST POINT)",IF(ISNUMBER(SEARCH("ATLANTA",$H433)),"FULTON (ATL LIMITS)","FULTON")))),IF($AG433="DEKALB",IF(ISNUMBER(SEARCH("ATLANTA",$H433)),"DEKALB (ATL LIMITS)","DEKALB"),IF(AND($AG433="CLAYTON",ISNUMBER(SEARCH("COLLEGE PARK",$H433))),"CLAYTON (COLLEGE PARK)",$AG433))))</f>
        <v/>
      </c>
      <c r="AI433" s="2">
        <f>IF(OR($AH433="",$AD433=""),"",IFERROR(VLOOKUP($AH433,CODES!$A:$B,2,FALSE),"NO CODE"))</f>
        <v/>
      </c>
      <c r="AJ433" s="19">
        <f>IF(OR($AI433="",$AI433="NO CODE"),"",IF(COUNTIFS(RATES!$A:$A,$AI433,RATES!$B:$B,"&lt;="&amp;MonthStart,RATES!$C:$C,"&gt;="&amp;MonthEnd)&lt;&gt;1,"NO RATE",IF($AD433="OFF",SUMIFS(RATES!$F:$F,RATES!$A:$A,$AI433,RATES!$B:$B,"&lt;="&amp;MonthStart,RATES!$C:$C,"&gt;="&amp;MonthEnd),SUMIFS(RATES!$E:$E,RATES!$A:$A,$AI433,RATES!$B:$B,"&lt;="&amp;MonthStart,RATES!$C:$C,"&gt;="&amp;MonthEnd))))</f>
        <v/>
      </c>
      <c r="AK433" s="2">
        <f>IF(OR(NOT(ISNUMBER($AJ433)),N($AA433)=0),"",IF(ABS(N($Z433)/100-$AJ433)&gt;0.0000001,"DIFFERS",""))</f>
        <v/>
      </c>
    </row>
    <row r="434">
      <c r="AD434" s="2">
        <f>IF($L434="","",IF(ISNUMBER(SEARCH("OFF ROAD",$H434)),"OFF",IF(ISNUMBER(SEARCH("ON ROAD",$H434)),"ON","")))</f>
        <v/>
      </c>
      <c r="AE434" s="2">
        <f>IF($AD434="ON",""&amp;$L434,"")</f>
        <v/>
      </c>
      <c r="AF434" s="2">
        <f>IF($L434="","",IF($J434&lt;&gt;"","Y",""))</f>
        <v/>
      </c>
      <c r="AG434" s="2">
        <f>IF($L434="","",IFERROR(TRIM(MID($H434,4,SEARCH(" CO ",$H434)-4)),""&amp;$S434))</f>
        <v/>
      </c>
      <c r="AH434" s="2">
        <f>IF($AG434="","",IF($AG434="FULTON",IF(ISNUMBER(SEARCH("COLLEGE PARK",$H434)),"FULTON (COLLEGE PARK)",IF(ISNUMBER(SEARCH("HAPEVILLE",$H434)),"FULTON (HAPEVILLE)",IF(ISNUMBER(SEARCH("EAST POINT",$H434)),"FULTON (EAST POINT)",IF(ISNUMBER(SEARCH("ATLANTA",$H434)),"FULTON (ATL LIMITS)","FULTON")))),IF($AG434="DEKALB",IF(ISNUMBER(SEARCH("ATLANTA",$H434)),"DEKALB (ATL LIMITS)","DEKALB"),IF(AND($AG434="CLAYTON",ISNUMBER(SEARCH("COLLEGE PARK",$H434))),"CLAYTON (COLLEGE PARK)",$AG434))))</f>
        <v/>
      </c>
      <c r="AI434" s="2">
        <f>IF(OR($AH434="",$AD434=""),"",IFERROR(VLOOKUP($AH434,CODES!$A:$B,2,FALSE),"NO CODE"))</f>
        <v/>
      </c>
      <c r="AJ434" s="19">
        <f>IF(OR($AI434="",$AI434="NO CODE"),"",IF(COUNTIFS(RATES!$A:$A,$AI434,RATES!$B:$B,"&lt;="&amp;MonthStart,RATES!$C:$C,"&gt;="&amp;MonthEnd)&lt;&gt;1,"NO RATE",IF($AD434="OFF",SUMIFS(RATES!$F:$F,RATES!$A:$A,$AI434,RATES!$B:$B,"&lt;="&amp;MonthStart,RATES!$C:$C,"&gt;="&amp;MonthEnd),SUMIFS(RATES!$E:$E,RATES!$A:$A,$AI434,RATES!$B:$B,"&lt;="&amp;MonthStart,RATES!$C:$C,"&gt;="&amp;MonthEnd))))</f>
        <v/>
      </c>
      <c r="AK434" s="2">
        <f>IF(OR(NOT(ISNUMBER($AJ434)),N($AA434)=0),"",IF(ABS(N($Z434)/100-$AJ434)&gt;0.0000001,"DIFFERS",""))</f>
        <v/>
      </c>
    </row>
    <row r="435">
      <c r="AD435" s="2">
        <f>IF($L435="","",IF(ISNUMBER(SEARCH("OFF ROAD",$H435)),"OFF",IF(ISNUMBER(SEARCH("ON ROAD",$H435)),"ON","")))</f>
        <v/>
      </c>
      <c r="AE435" s="2">
        <f>IF($AD435="ON",""&amp;$L435,"")</f>
        <v/>
      </c>
      <c r="AF435" s="2">
        <f>IF($L435="","",IF($J435&lt;&gt;"","Y",""))</f>
        <v/>
      </c>
      <c r="AG435" s="2">
        <f>IF($L435="","",IFERROR(TRIM(MID($H435,4,SEARCH(" CO ",$H435)-4)),""&amp;$S435))</f>
        <v/>
      </c>
      <c r="AH435" s="2">
        <f>IF($AG435="","",IF($AG435="FULTON",IF(ISNUMBER(SEARCH("COLLEGE PARK",$H435)),"FULTON (COLLEGE PARK)",IF(ISNUMBER(SEARCH("HAPEVILLE",$H435)),"FULTON (HAPEVILLE)",IF(ISNUMBER(SEARCH("EAST POINT",$H435)),"FULTON (EAST POINT)",IF(ISNUMBER(SEARCH("ATLANTA",$H435)),"FULTON (ATL LIMITS)","FULTON")))),IF($AG435="DEKALB",IF(ISNUMBER(SEARCH("ATLANTA",$H435)),"DEKALB (ATL LIMITS)","DEKALB"),IF(AND($AG435="CLAYTON",ISNUMBER(SEARCH("COLLEGE PARK",$H435))),"CLAYTON (COLLEGE PARK)",$AG435))))</f>
        <v/>
      </c>
      <c r="AI435" s="2">
        <f>IF(OR($AH435="",$AD435=""),"",IFERROR(VLOOKUP($AH435,CODES!$A:$B,2,FALSE),"NO CODE"))</f>
        <v/>
      </c>
      <c r="AJ435" s="19">
        <f>IF(OR($AI435="",$AI435="NO CODE"),"",IF(COUNTIFS(RATES!$A:$A,$AI435,RATES!$B:$B,"&lt;="&amp;MonthStart,RATES!$C:$C,"&gt;="&amp;MonthEnd)&lt;&gt;1,"NO RATE",IF($AD435="OFF",SUMIFS(RATES!$F:$F,RATES!$A:$A,$AI435,RATES!$B:$B,"&lt;="&amp;MonthStart,RATES!$C:$C,"&gt;="&amp;MonthEnd),SUMIFS(RATES!$E:$E,RATES!$A:$A,$AI435,RATES!$B:$B,"&lt;="&amp;MonthStart,RATES!$C:$C,"&gt;="&amp;MonthEnd))))</f>
        <v/>
      </c>
      <c r="AK435" s="2">
        <f>IF(OR(NOT(ISNUMBER($AJ435)),N($AA435)=0),"",IF(ABS(N($Z435)/100-$AJ435)&gt;0.0000001,"DIFFERS",""))</f>
        <v/>
      </c>
    </row>
    <row r="436">
      <c r="AD436" s="2">
        <f>IF($L436="","",IF(ISNUMBER(SEARCH("OFF ROAD",$H436)),"OFF",IF(ISNUMBER(SEARCH("ON ROAD",$H436)),"ON","")))</f>
        <v/>
      </c>
      <c r="AE436" s="2">
        <f>IF($AD436="ON",""&amp;$L436,"")</f>
        <v/>
      </c>
      <c r="AF436" s="2">
        <f>IF($L436="","",IF($J436&lt;&gt;"","Y",""))</f>
        <v/>
      </c>
      <c r="AG436" s="2">
        <f>IF($L436="","",IFERROR(TRIM(MID($H436,4,SEARCH(" CO ",$H436)-4)),""&amp;$S436))</f>
        <v/>
      </c>
      <c r="AH436" s="2">
        <f>IF($AG436="","",IF($AG436="FULTON",IF(ISNUMBER(SEARCH("COLLEGE PARK",$H436)),"FULTON (COLLEGE PARK)",IF(ISNUMBER(SEARCH("HAPEVILLE",$H436)),"FULTON (HAPEVILLE)",IF(ISNUMBER(SEARCH("EAST POINT",$H436)),"FULTON (EAST POINT)",IF(ISNUMBER(SEARCH("ATLANTA",$H436)),"FULTON (ATL LIMITS)","FULTON")))),IF($AG436="DEKALB",IF(ISNUMBER(SEARCH("ATLANTA",$H436)),"DEKALB (ATL LIMITS)","DEKALB"),IF(AND($AG436="CLAYTON",ISNUMBER(SEARCH("COLLEGE PARK",$H436))),"CLAYTON (COLLEGE PARK)",$AG436))))</f>
        <v/>
      </c>
      <c r="AI436" s="2">
        <f>IF(OR($AH436="",$AD436=""),"",IFERROR(VLOOKUP($AH436,CODES!$A:$B,2,FALSE),"NO CODE"))</f>
        <v/>
      </c>
      <c r="AJ436" s="19">
        <f>IF(OR($AI436="",$AI436="NO CODE"),"",IF(COUNTIFS(RATES!$A:$A,$AI436,RATES!$B:$B,"&lt;="&amp;MonthStart,RATES!$C:$C,"&gt;="&amp;MonthEnd)&lt;&gt;1,"NO RATE",IF($AD436="OFF",SUMIFS(RATES!$F:$F,RATES!$A:$A,$AI436,RATES!$B:$B,"&lt;="&amp;MonthStart,RATES!$C:$C,"&gt;="&amp;MonthEnd),SUMIFS(RATES!$E:$E,RATES!$A:$A,$AI436,RATES!$B:$B,"&lt;="&amp;MonthStart,RATES!$C:$C,"&gt;="&amp;MonthEnd))))</f>
        <v/>
      </c>
      <c r="AK436" s="2">
        <f>IF(OR(NOT(ISNUMBER($AJ436)),N($AA436)=0),"",IF(ABS(N($Z436)/100-$AJ436)&gt;0.0000001,"DIFFERS",""))</f>
        <v/>
      </c>
    </row>
    <row r="437">
      <c r="AD437" s="2">
        <f>IF($L437="","",IF(ISNUMBER(SEARCH("OFF ROAD",$H437)),"OFF",IF(ISNUMBER(SEARCH("ON ROAD",$H437)),"ON","")))</f>
        <v/>
      </c>
      <c r="AE437" s="2">
        <f>IF($AD437="ON",""&amp;$L437,"")</f>
        <v/>
      </c>
      <c r="AF437" s="2">
        <f>IF($L437="","",IF($J437&lt;&gt;"","Y",""))</f>
        <v/>
      </c>
      <c r="AG437" s="2">
        <f>IF($L437="","",IFERROR(TRIM(MID($H437,4,SEARCH(" CO ",$H437)-4)),""&amp;$S437))</f>
        <v/>
      </c>
      <c r="AH437" s="2">
        <f>IF($AG437="","",IF($AG437="FULTON",IF(ISNUMBER(SEARCH("COLLEGE PARK",$H437)),"FULTON (COLLEGE PARK)",IF(ISNUMBER(SEARCH("HAPEVILLE",$H437)),"FULTON (HAPEVILLE)",IF(ISNUMBER(SEARCH("EAST POINT",$H437)),"FULTON (EAST POINT)",IF(ISNUMBER(SEARCH("ATLANTA",$H437)),"FULTON (ATL LIMITS)","FULTON")))),IF($AG437="DEKALB",IF(ISNUMBER(SEARCH("ATLANTA",$H437)),"DEKALB (ATL LIMITS)","DEKALB"),IF(AND($AG437="CLAYTON",ISNUMBER(SEARCH("COLLEGE PARK",$H437))),"CLAYTON (COLLEGE PARK)",$AG437))))</f>
        <v/>
      </c>
      <c r="AI437" s="2">
        <f>IF(OR($AH437="",$AD437=""),"",IFERROR(VLOOKUP($AH437,CODES!$A:$B,2,FALSE),"NO CODE"))</f>
        <v/>
      </c>
      <c r="AJ437" s="19">
        <f>IF(OR($AI437="",$AI437="NO CODE"),"",IF(COUNTIFS(RATES!$A:$A,$AI437,RATES!$B:$B,"&lt;="&amp;MonthStart,RATES!$C:$C,"&gt;="&amp;MonthEnd)&lt;&gt;1,"NO RATE",IF($AD437="OFF",SUMIFS(RATES!$F:$F,RATES!$A:$A,$AI437,RATES!$B:$B,"&lt;="&amp;MonthStart,RATES!$C:$C,"&gt;="&amp;MonthEnd),SUMIFS(RATES!$E:$E,RATES!$A:$A,$AI437,RATES!$B:$B,"&lt;="&amp;MonthStart,RATES!$C:$C,"&gt;="&amp;MonthEnd))))</f>
        <v/>
      </c>
      <c r="AK437" s="2">
        <f>IF(OR(NOT(ISNUMBER($AJ437)),N($AA437)=0),"",IF(ABS(N($Z437)/100-$AJ437)&gt;0.0000001,"DIFFERS",""))</f>
        <v/>
      </c>
    </row>
    <row r="438">
      <c r="AD438" s="2">
        <f>IF($L438="","",IF(ISNUMBER(SEARCH("OFF ROAD",$H438)),"OFF",IF(ISNUMBER(SEARCH("ON ROAD",$H438)),"ON","")))</f>
        <v/>
      </c>
      <c r="AE438" s="2">
        <f>IF($AD438="ON",""&amp;$L438,"")</f>
        <v/>
      </c>
      <c r="AF438" s="2">
        <f>IF($L438="","",IF($J438&lt;&gt;"","Y",""))</f>
        <v/>
      </c>
      <c r="AG438" s="2">
        <f>IF($L438="","",IFERROR(TRIM(MID($H438,4,SEARCH(" CO ",$H438)-4)),""&amp;$S438))</f>
        <v/>
      </c>
      <c r="AH438" s="2">
        <f>IF($AG438="","",IF($AG438="FULTON",IF(ISNUMBER(SEARCH("COLLEGE PARK",$H438)),"FULTON (COLLEGE PARK)",IF(ISNUMBER(SEARCH("HAPEVILLE",$H438)),"FULTON (HAPEVILLE)",IF(ISNUMBER(SEARCH("EAST POINT",$H438)),"FULTON (EAST POINT)",IF(ISNUMBER(SEARCH("ATLANTA",$H438)),"FULTON (ATL LIMITS)","FULTON")))),IF($AG438="DEKALB",IF(ISNUMBER(SEARCH("ATLANTA",$H438)),"DEKALB (ATL LIMITS)","DEKALB"),IF(AND($AG438="CLAYTON",ISNUMBER(SEARCH("COLLEGE PARK",$H438))),"CLAYTON (COLLEGE PARK)",$AG438))))</f>
        <v/>
      </c>
      <c r="AI438" s="2">
        <f>IF(OR($AH438="",$AD438=""),"",IFERROR(VLOOKUP($AH438,CODES!$A:$B,2,FALSE),"NO CODE"))</f>
        <v/>
      </c>
      <c r="AJ438" s="19">
        <f>IF(OR($AI438="",$AI438="NO CODE"),"",IF(COUNTIFS(RATES!$A:$A,$AI438,RATES!$B:$B,"&lt;="&amp;MonthStart,RATES!$C:$C,"&gt;="&amp;MonthEnd)&lt;&gt;1,"NO RATE",IF($AD438="OFF",SUMIFS(RATES!$F:$F,RATES!$A:$A,$AI438,RATES!$B:$B,"&lt;="&amp;MonthStart,RATES!$C:$C,"&gt;="&amp;MonthEnd),SUMIFS(RATES!$E:$E,RATES!$A:$A,$AI438,RATES!$B:$B,"&lt;="&amp;MonthStart,RATES!$C:$C,"&gt;="&amp;MonthEnd))))</f>
        <v/>
      </c>
      <c r="AK438" s="2">
        <f>IF(OR(NOT(ISNUMBER($AJ438)),N($AA438)=0),"",IF(ABS(N($Z438)/100-$AJ438)&gt;0.0000001,"DIFFERS",""))</f>
        <v/>
      </c>
    </row>
    <row r="439">
      <c r="AD439" s="2">
        <f>IF($L439="","",IF(ISNUMBER(SEARCH("OFF ROAD",$H439)),"OFF",IF(ISNUMBER(SEARCH("ON ROAD",$H439)),"ON","")))</f>
        <v/>
      </c>
      <c r="AE439" s="2">
        <f>IF($AD439="ON",""&amp;$L439,"")</f>
        <v/>
      </c>
      <c r="AF439" s="2">
        <f>IF($L439="","",IF($J439&lt;&gt;"","Y",""))</f>
        <v/>
      </c>
      <c r="AG439" s="2">
        <f>IF($L439="","",IFERROR(TRIM(MID($H439,4,SEARCH(" CO ",$H439)-4)),""&amp;$S439))</f>
        <v/>
      </c>
      <c r="AH439" s="2">
        <f>IF($AG439="","",IF($AG439="FULTON",IF(ISNUMBER(SEARCH("COLLEGE PARK",$H439)),"FULTON (COLLEGE PARK)",IF(ISNUMBER(SEARCH("HAPEVILLE",$H439)),"FULTON (HAPEVILLE)",IF(ISNUMBER(SEARCH("EAST POINT",$H439)),"FULTON (EAST POINT)",IF(ISNUMBER(SEARCH("ATLANTA",$H439)),"FULTON (ATL LIMITS)","FULTON")))),IF($AG439="DEKALB",IF(ISNUMBER(SEARCH("ATLANTA",$H439)),"DEKALB (ATL LIMITS)","DEKALB"),IF(AND($AG439="CLAYTON",ISNUMBER(SEARCH("COLLEGE PARK",$H439))),"CLAYTON (COLLEGE PARK)",$AG439))))</f>
        <v/>
      </c>
      <c r="AI439" s="2">
        <f>IF(OR($AH439="",$AD439=""),"",IFERROR(VLOOKUP($AH439,CODES!$A:$B,2,FALSE),"NO CODE"))</f>
        <v/>
      </c>
      <c r="AJ439" s="19">
        <f>IF(OR($AI439="",$AI439="NO CODE"),"",IF(COUNTIFS(RATES!$A:$A,$AI439,RATES!$B:$B,"&lt;="&amp;MonthStart,RATES!$C:$C,"&gt;="&amp;MonthEnd)&lt;&gt;1,"NO RATE",IF($AD439="OFF",SUMIFS(RATES!$F:$F,RATES!$A:$A,$AI439,RATES!$B:$B,"&lt;="&amp;MonthStart,RATES!$C:$C,"&gt;="&amp;MonthEnd),SUMIFS(RATES!$E:$E,RATES!$A:$A,$AI439,RATES!$B:$B,"&lt;="&amp;MonthStart,RATES!$C:$C,"&gt;="&amp;MonthEnd))))</f>
        <v/>
      </c>
      <c r="AK439" s="2">
        <f>IF(OR(NOT(ISNUMBER($AJ439)),N($AA439)=0),"",IF(ABS(N($Z439)/100-$AJ439)&gt;0.0000001,"DIFFERS",""))</f>
        <v/>
      </c>
    </row>
    <row r="440">
      <c r="AD440" s="2">
        <f>IF($L440="","",IF(ISNUMBER(SEARCH("OFF ROAD",$H440)),"OFF",IF(ISNUMBER(SEARCH("ON ROAD",$H440)),"ON","")))</f>
        <v/>
      </c>
      <c r="AE440" s="2">
        <f>IF($AD440="ON",""&amp;$L440,"")</f>
        <v/>
      </c>
      <c r="AF440" s="2">
        <f>IF($L440="","",IF($J440&lt;&gt;"","Y",""))</f>
        <v/>
      </c>
      <c r="AG440" s="2">
        <f>IF($L440="","",IFERROR(TRIM(MID($H440,4,SEARCH(" CO ",$H440)-4)),""&amp;$S440))</f>
        <v/>
      </c>
      <c r="AH440" s="2">
        <f>IF($AG440="","",IF($AG440="FULTON",IF(ISNUMBER(SEARCH("COLLEGE PARK",$H440)),"FULTON (COLLEGE PARK)",IF(ISNUMBER(SEARCH("HAPEVILLE",$H440)),"FULTON (HAPEVILLE)",IF(ISNUMBER(SEARCH("EAST POINT",$H440)),"FULTON (EAST POINT)",IF(ISNUMBER(SEARCH("ATLANTA",$H440)),"FULTON (ATL LIMITS)","FULTON")))),IF($AG440="DEKALB",IF(ISNUMBER(SEARCH("ATLANTA",$H440)),"DEKALB (ATL LIMITS)","DEKALB"),IF(AND($AG440="CLAYTON",ISNUMBER(SEARCH("COLLEGE PARK",$H440))),"CLAYTON (COLLEGE PARK)",$AG440))))</f>
        <v/>
      </c>
      <c r="AI440" s="2">
        <f>IF(OR($AH440="",$AD440=""),"",IFERROR(VLOOKUP($AH440,CODES!$A:$B,2,FALSE),"NO CODE"))</f>
        <v/>
      </c>
      <c r="AJ440" s="19">
        <f>IF(OR($AI440="",$AI440="NO CODE"),"",IF(COUNTIFS(RATES!$A:$A,$AI440,RATES!$B:$B,"&lt;="&amp;MonthStart,RATES!$C:$C,"&gt;="&amp;MonthEnd)&lt;&gt;1,"NO RATE",IF($AD440="OFF",SUMIFS(RATES!$F:$F,RATES!$A:$A,$AI440,RATES!$B:$B,"&lt;="&amp;MonthStart,RATES!$C:$C,"&gt;="&amp;MonthEnd),SUMIFS(RATES!$E:$E,RATES!$A:$A,$AI440,RATES!$B:$B,"&lt;="&amp;MonthStart,RATES!$C:$C,"&gt;="&amp;MonthEnd))))</f>
        <v/>
      </c>
      <c r="AK440" s="2">
        <f>IF(OR(NOT(ISNUMBER($AJ440)),N($AA440)=0),"",IF(ABS(N($Z440)/100-$AJ440)&gt;0.0000001,"DIFFERS",""))</f>
        <v/>
      </c>
    </row>
    <row r="441">
      <c r="AD441" s="2">
        <f>IF($L441="","",IF(ISNUMBER(SEARCH("OFF ROAD",$H441)),"OFF",IF(ISNUMBER(SEARCH("ON ROAD",$H441)),"ON","")))</f>
        <v/>
      </c>
      <c r="AE441" s="2">
        <f>IF($AD441="ON",""&amp;$L441,"")</f>
        <v/>
      </c>
      <c r="AF441" s="2">
        <f>IF($L441="","",IF($J441&lt;&gt;"","Y",""))</f>
        <v/>
      </c>
      <c r="AG441" s="2">
        <f>IF($L441="","",IFERROR(TRIM(MID($H441,4,SEARCH(" CO ",$H441)-4)),""&amp;$S441))</f>
        <v/>
      </c>
      <c r="AH441" s="2">
        <f>IF($AG441="","",IF($AG441="FULTON",IF(ISNUMBER(SEARCH("COLLEGE PARK",$H441)),"FULTON (COLLEGE PARK)",IF(ISNUMBER(SEARCH("HAPEVILLE",$H441)),"FULTON (HAPEVILLE)",IF(ISNUMBER(SEARCH("EAST POINT",$H441)),"FULTON (EAST POINT)",IF(ISNUMBER(SEARCH("ATLANTA",$H441)),"FULTON (ATL LIMITS)","FULTON")))),IF($AG441="DEKALB",IF(ISNUMBER(SEARCH("ATLANTA",$H441)),"DEKALB (ATL LIMITS)","DEKALB"),IF(AND($AG441="CLAYTON",ISNUMBER(SEARCH("COLLEGE PARK",$H441))),"CLAYTON (COLLEGE PARK)",$AG441))))</f>
        <v/>
      </c>
      <c r="AI441" s="2">
        <f>IF(OR($AH441="",$AD441=""),"",IFERROR(VLOOKUP($AH441,CODES!$A:$B,2,FALSE),"NO CODE"))</f>
        <v/>
      </c>
      <c r="AJ441" s="19">
        <f>IF(OR($AI441="",$AI441="NO CODE"),"",IF(COUNTIFS(RATES!$A:$A,$AI441,RATES!$B:$B,"&lt;="&amp;MonthStart,RATES!$C:$C,"&gt;="&amp;MonthEnd)&lt;&gt;1,"NO RATE",IF($AD441="OFF",SUMIFS(RATES!$F:$F,RATES!$A:$A,$AI441,RATES!$B:$B,"&lt;="&amp;MonthStart,RATES!$C:$C,"&gt;="&amp;MonthEnd),SUMIFS(RATES!$E:$E,RATES!$A:$A,$AI441,RATES!$B:$B,"&lt;="&amp;MonthStart,RATES!$C:$C,"&gt;="&amp;MonthEnd))))</f>
        <v/>
      </c>
      <c r="AK441" s="2">
        <f>IF(OR(NOT(ISNUMBER($AJ441)),N($AA441)=0),"",IF(ABS(N($Z441)/100-$AJ441)&gt;0.0000001,"DIFFERS",""))</f>
        <v/>
      </c>
    </row>
    <row r="442">
      <c r="AD442" s="2">
        <f>IF($L442="","",IF(ISNUMBER(SEARCH("OFF ROAD",$H442)),"OFF",IF(ISNUMBER(SEARCH("ON ROAD",$H442)),"ON","")))</f>
        <v/>
      </c>
      <c r="AE442" s="2">
        <f>IF($AD442="ON",""&amp;$L442,"")</f>
        <v/>
      </c>
      <c r="AF442" s="2">
        <f>IF($L442="","",IF($J442&lt;&gt;"","Y",""))</f>
        <v/>
      </c>
      <c r="AG442" s="2">
        <f>IF($L442="","",IFERROR(TRIM(MID($H442,4,SEARCH(" CO ",$H442)-4)),""&amp;$S442))</f>
        <v/>
      </c>
      <c r="AH442" s="2">
        <f>IF($AG442="","",IF($AG442="FULTON",IF(ISNUMBER(SEARCH("COLLEGE PARK",$H442)),"FULTON (COLLEGE PARK)",IF(ISNUMBER(SEARCH("HAPEVILLE",$H442)),"FULTON (HAPEVILLE)",IF(ISNUMBER(SEARCH("EAST POINT",$H442)),"FULTON (EAST POINT)",IF(ISNUMBER(SEARCH("ATLANTA",$H442)),"FULTON (ATL LIMITS)","FULTON")))),IF($AG442="DEKALB",IF(ISNUMBER(SEARCH("ATLANTA",$H442)),"DEKALB (ATL LIMITS)","DEKALB"),IF(AND($AG442="CLAYTON",ISNUMBER(SEARCH("COLLEGE PARK",$H442))),"CLAYTON (COLLEGE PARK)",$AG442))))</f>
        <v/>
      </c>
      <c r="AI442" s="2">
        <f>IF(OR($AH442="",$AD442=""),"",IFERROR(VLOOKUP($AH442,CODES!$A:$B,2,FALSE),"NO CODE"))</f>
        <v/>
      </c>
      <c r="AJ442" s="19">
        <f>IF(OR($AI442="",$AI442="NO CODE"),"",IF(COUNTIFS(RATES!$A:$A,$AI442,RATES!$B:$B,"&lt;="&amp;MonthStart,RATES!$C:$C,"&gt;="&amp;MonthEnd)&lt;&gt;1,"NO RATE",IF($AD442="OFF",SUMIFS(RATES!$F:$F,RATES!$A:$A,$AI442,RATES!$B:$B,"&lt;="&amp;MonthStart,RATES!$C:$C,"&gt;="&amp;MonthEnd),SUMIFS(RATES!$E:$E,RATES!$A:$A,$AI442,RATES!$B:$B,"&lt;="&amp;MonthStart,RATES!$C:$C,"&gt;="&amp;MonthEnd))))</f>
        <v/>
      </c>
      <c r="AK442" s="2">
        <f>IF(OR(NOT(ISNUMBER($AJ442)),N($AA442)=0),"",IF(ABS(N($Z442)/100-$AJ442)&gt;0.0000001,"DIFFERS",""))</f>
        <v/>
      </c>
    </row>
    <row r="443">
      <c r="AD443" s="2">
        <f>IF($L443="","",IF(ISNUMBER(SEARCH("OFF ROAD",$H443)),"OFF",IF(ISNUMBER(SEARCH("ON ROAD",$H443)),"ON","")))</f>
        <v/>
      </c>
      <c r="AE443" s="2">
        <f>IF($AD443="ON",""&amp;$L443,"")</f>
        <v/>
      </c>
      <c r="AF443" s="2">
        <f>IF($L443="","",IF($J443&lt;&gt;"","Y",""))</f>
        <v/>
      </c>
      <c r="AG443" s="2">
        <f>IF($L443="","",IFERROR(TRIM(MID($H443,4,SEARCH(" CO ",$H443)-4)),""&amp;$S443))</f>
        <v/>
      </c>
      <c r="AH443" s="2">
        <f>IF($AG443="","",IF($AG443="FULTON",IF(ISNUMBER(SEARCH("COLLEGE PARK",$H443)),"FULTON (COLLEGE PARK)",IF(ISNUMBER(SEARCH("HAPEVILLE",$H443)),"FULTON (HAPEVILLE)",IF(ISNUMBER(SEARCH("EAST POINT",$H443)),"FULTON (EAST POINT)",IF(ISNUMBER(SEARCH("ATLANTA",$H443)),"FULTON (ATL LIMITS)","FULTON")))),IF($AG443="DEKALB",IF(ISNUMBER(SEARCH("ATLANTA",$H443)),"DEKALB (ATL LIMITS)","DEKALB"),IF(AND($AG443="CLAYTON",ISNUMBER(SEARCH("COLLEGE PARK",$H443))),"CLAYTON (COLLEGE PARK)",$AG443))))</f>
        <v/>
      </c>
      <c r="AI443" s="2">
        <f>IF(OR($AH443="",$AD443=""),"",IFERROR(VLOOKUP($AH443,CODES!$A:$B,2,FALSE),"NO CODE"))</f>
        <v/>
      </c>
      <c r="AJ443" s="19">
        <f>IF(OR($AI443="",$AI443="NO CODE"),"",IF(COUNTIFS(RATES!$A:$A,$AI443,RATES!$B:$B,"&lt;="&amp;MonthStart,RATES!$C:$C,"&gt;="&amp;MonthEnd)&lt;&gt;1,"NO RATE",IF($AD443="OFF",SUMIFS(RATES!$F:$F,RATES!$A:$A,$AI443,RATES!$B:$B,"&lt;="&amp;MonthStart,RATES!$C:$C,"&gt;="&amp;MonthEnd),SUMIFS(RATES!$E:$E,RATES!$A:$A,$AI443,RATES!$B:$B,"&lt;="&amp;MonthStart,RATES!$C:$C,"&gt;="&amp;MonthEnd))))</f>
        <v/>
      </c>
      <c r="AK443" s="2">
        <f>IF(OR(NOT(ISNUMBER($AJ443)),N($AA443)=0),"",IF(ABS(N($Z443)/100-$AJ443)&gt;0.0000001,"DIFFERS",""))</f>
        <v/>
      </c>
    </row>
    <row r="444">
      <c r="AD444" s="2">
        <f>IF($L444="","",IF(ISNUMBER(SEARCH("OFF ROAD",$H444)),"OFF",IF(ISNUMBER(SEARCH("ON ROAD",$H444)),"ON","")))</f>
        <v/>
      </c>
      <c r="AE444" s="2">
        <f>IF($AD444="ON",""&amp;$L444,"")</f>
        <v/>
      </c>
      <c r="AF444" s="2">
        <f>IF($L444="","",IF($J444&lt;&gt;"","Y",""))</f>
        <v/>
      </c>
      <c r="AG444" s="2">
        <f>IF($L444="","",IFERROR(TRIM(MID($H444,4,SEARCH(" CO ",$H444)-4)),""&amp;$S444))</f>
        <v/>
      </c>
      <c r="AH444" s="2">
        <f>IF($AG444="","",IF($AG444="FULTON",IF(ISNUMBER(SEARCH("COLLEGE PARK",$H444)),"FULTON (COLLEGE PARK)",IF(ISNUMBER(SEARCH("HAPEVILLE",$H444)),"FULTON (HAPEVILLE)",IF(ISNUMBER(SEARCH("EAST POINT",$H444)),"FULTON (EAST POINT)",IF(ISNUMBER(SEARCH("ATLANTA",$H444)),"FULTON (ATL LIMITS)","FULTON")))),IF($AG444="DEKALB",IF(ISNUMBER(SEARCH("ATLANTA",$H444)),"DEKALB (ATL LIMITS)","DEKALB"),IF(AND($AG444="CLAYTON",ISNUMBER(SEARCH("COLLEGE PARK",$H444))),"CLAYTON (COLLEGE PARK)",$AG444))))</f>
        <v/>
      </c>
      <c r="AI444" s="2">
        <f>IF(OR($AH444="",$AD444=""),"",IFERROR(VLOOKUP($AH444,CODES!$A:$B,2,FALSE),"NO CODE"))</f>
        <v/>
      </c>
      <c r="AJ444" s="19">
        <f>IF(OR($AI444="",$AI444="NO CODE"),"",IF(COUNTIFS(RATES!$A:$A,$AI444,RATES!$B:$B,"&lt;="&amp;MonthStart,RATES!$C:$C,"&gt;="&amp;MonthEnd)&lt;&gt;1,"NO RATE",IF($AD444="OFF",SUMIFS(RATES!$F:$F,RATES!$A:$A,$AI444,RATES!$B:$B,"&lt;="&amp;MonthStart,RATES!$C:$C,"&gt;="&amp;MonthEnd),SUMIFS(RATES!$E:$E,RATES!$A:$A,$AI444,RATES!$B:$B,"&lt;="&amp;MonthStart,RATES!$C:$C,"&gt;="&amp;MonthEnd))))</f>
        <v/>
      </c>
      <c r="AK444" s="2">
        <f>IF(OR(NOT(ISNUMBER($AJ444)),N($AA444)=0),"",IF(ABS(N($Z444)/100-$AJ444)&gt;0.0000001,"DIFFERS",""))</f>
        <v/>
      </c>
    </row>
    <row r="445">
      <c r="AD445" s="2">
        <f>IF($L445="","",IF(ISNUMBER(SEARCH("OFF ROAD",$H445)),"OFF",IF(ISNUMBER(SEARCH("ON ROAD",$H445)),"ON","")))</f>
        <v/>
      </c>
      <c r="AE445" s="2">
        <f>IF($AD445="ON",""&amp;$L445,"")</f>
        <v/>
      </c>
      <c r="AF445" s="2">
        <f>IF($L445="","",IF($J445&lt;&gt;"","Y",""))</f>
        <v/>
      </c>
      <c r="AG445" s="2">
        <f>IF($L445="","",IFERROR(TRIM(MID($H445,4,SEARCH(" CO ",$H445)-4)),""&amp;$S445))</f>
        <v/>
      </c>
      <c r="AH445" s="2">
        <f>IF($AG445="","",IF($AG445="FULTON",IF(ISNUMBER(SEARCH("COLLEGE PARK",$H445)),"FULTON (COLLEGE PARK)",IF(ISNUMBER(SEARCH("HAPEVILLE",$H445)),"FULTON (HAPEVILLE)",IF(ISNUMBER(SEARCH("EAST POINT",$H445)),"FULTON (EAST POINT)",IF(ISNUMBER(SEARCH("ATLANTA",$H445)),"FULTON (ATL LIMITS)","FULTON")))),IF($AG445="DEKALB",IF(ISNUMBER(SEARCH("ATLANTA",$H445)),"DEKALB (ATL LIMITS)","DEKALB"),IF(AND($AG445="CLAYTON",ISNUMBER(SEARCH("COLLEGE PARK",$H445))),"CLAYTON (COLLEGE PARK)",$AG445))))</f>
        <v/>
      </c>
      <c r="AI445" s="2">
        <f>IF(OR($AH445="",$AD445=""),"",IFERROR(VLOOKUP($AH445,CODES!$A:$B,2,FALSE),"NO CODE"))</f>
        <v/>
      </c>
      <c r="AJ445" s="19">
        <f>IF(OR($AI445="",$AI445="NO CODE"),"",IF(COUNTIFS(RATES!$A:$A,$AI445,RATES!$B:$B,"&lt;="&amp;MonthStart,RATES!$C:$C,"&gt;="&amp;MonthEnd)&lt;&gt;1,"NO RATE",IF($AD445="OFF",SUMIFS(RATES!$F:$F,RATES!$A:$A,$AI445,RATES!$B:$B,"&lt;="&amp;MonthStart,RATES!$C:$C,"&gt;="&amp;MonthEnd),SUMIFS(RATES!$E:$E,RATES!$A:$A,$AI445,RATES!$B:$B,"&lt;="&amp;MonthStart,RATES!$C:$C,"&gt;="&amp;MonthEnd))))</f>
        <v/>
      </c>
      <c r="AK445" s="2">
        <f>IF(OR(NOT(ISNUMBER($AJ445)),N($AA445)=0),"",IF(ABS(N($Z445)/100-$AJ445)&gt;0.0000001,"DIFFERS",""))</f>
        <v/>
      </c>
    </row>
    <row r="446">
      <c r="AD446" s="2">
        <f>IF($L446="","",IF(ISNUMBER(SEARCH("OFF ROAD",$H446)),"OFF",IF(ISNUMBER(SEARCH("ON ROAD",$H446)),"ON","")))</f>
        <v/>
      </c>
      <c r="AE446" s="2">
        <f>IF($AD446="ON",""&amp;$L446,"")</f>
        <v/>
      </c>
      <c r="AF446" s="2">
        <f>IF($L446="","",IF($J446&lt;&gt;"","Y",""))</f>
        <v/>
      </c>
      <c r="AG446" s="2">
        <f>IF($L446="","",IFERROR(TRIM(MID($H446,4,SEARCH(" CO ",$H446)-4)),""&amp;$S446))</f>
        <v/>
      </c>
      <c r="AH446" s="2">
        <f>IF($AG446="","",IF($AG446="FULTON",IF(ISNUMBER(SEARCH("COLLEGE PARK",$H446)),"FULTON (COLLEGE PARK)",IF(ISNUMBER(SEARCH("HAPEVILLE",$H446)),"FULTON (HAPEVILLE)",IF(ISNUMBER(SEARCH("EAST POINT",$H446)),"FULTON (EAST POINT)",IF(ISNUMBER(SEARCH("ATLANTA",$H446)),"FULTON (ATL LIMITS)","FULTON")))),IF($AG446="DEKALB",IF(ISNUMBER(SEARCH("ATLANTA",$H446)),"DEKALB (ATL LIMITS)","DEKALB"),IF(AND($AG446="CLAYTON",ISNUMBER(SEARCH("COLLEGE PARK",$H446))),"CLAYTON (COLLEGE PARK)",$AG446))))</f>
        <v/>
      </c>
      <c r="AI446" s="2">
        <f>IF(OR($AH446="",$AD446=""),"",IFERROR(VLOOKUP($AH446,CODES!$A:$B,2,FALSE),"NO CODE"))</f>
        <v/>
      </c>
      <c r="AJ446" s="19">
        <f>IF(OR($AI446="",$AI446="NO CODE"),"",IF(COUNTIFS(RATES!$A:$A,$AI446,RATES!$B:$B,"&lt;="&amp;MonthStart,RATES!$C:$C,"&gt;="&amp;MonthEnd)&lt;&gt;1,"NO RATE",IF($AD446="OFF",SUMIFS(RATES!$F:$F,RATES!$A:$A,$AI446,RATES!$B:$B,"&lt;="&amp;MonthStart,RATES!$C:$C,"&gt;="&amp;MonthEnd),SUMIFS(RATES!$E:$E,RATES!$A:$A,$AI446,RATES!$B:$B,"&lt;="&amp;MonthStart,RATES!$C:$C,"&gt;="&amp;MonthEnd))))</f>
        <v/>
      </c>
      <c r="AK446" s="2">
        <f>IF(OR(NOT(ISNUMBER($AJ446)),N($AA446)=0),"",IF(ABS(N($Z446)/100-$AJ446)&gt;0.0000001,"DIFFERS",""))</f>
        <v/>
      </c>
    </row>
    <row r="447">
      <c r="AD447" s="2">
        <f>IF($L447="","",IF(ISNUMBER(SEARCH("OFF ROAD",$H447)),"OFF",IF(ISNUMBER(SEARCH("ON ROAD",$H447)),"ON","")))</f>
        <v/>
      </c>
      <c r="AE447" s="2">
        <f>IF($AD447="ON",""&amp;$L447,"")</f>
        <v/>
      </c>
      <c r="AF447" s="2">
        <f>IF($L447="","",IF($J447&lt;&gt;"","Y",""))</f>
        <v/>
      </c>
      <c r="AG447" s="2">
        <f>IF($L447="","",IFERROR(TRIM(MID($H447,4,SEARCH(" CO ",$H447)-4)),""&amp;$S447))</f>
        <v/>
      </c>
      <c r="AH447" s="2">
        <f>IF($AG447="","",IF($AG447="FULTON",IF(ISNUMBER(SEARCH("COLLEGE PARK",$H447)),"FULTON (COLLEGE PARK)",IF(ISNUMBER(SEARCH("HAPEVILLE",$H447)),"FULTON (HAPEVILLE)",IF(ISNUMBER(SEARCH("EAST POINT",$H447)),"FULTON (EAST POINT)",IF(ISNUMBER(SEARCH("ATLANTA",$H447)),"FULTON (ATL LIMITS)","FULTON")))),IF($AG447="DEKALB",IF(ISNUMBER(SEARCH("ATLANTA",$H447)),"DEKALB (ATL LIMITS)","DEKALB"),IF(AND($AG447="CLAYTON",ISNUMBER(SEARCH("COLLEGE PARK",$H447))),"CLAYTON (COLLEGE PARK)",$AG447))))</f>
        <v/>
      </c>
      <c r="AI447" s="2">
        <f>IF(OR($AH447="",$AD447=""),"",IFERROR(VLOOKUP($AH447,CODES!$A:$B,2,FALSE),"NO CODE"))</f>
        <v/>
      </c>
      <c r="AJ447" s="19">
        <f>IF(OR($AI447="",$AI447="NO CODE"),"",IF(COUNTIFS(RATES!$A:$A,$AI447,RATES!$B:$B,"&lt;="&amp;MonthStart,RATES!$C:$C,"&gt;="&amp;MonthEnd)&lt;&gt;1,"NO RATE",IF($AD447="OFF",SUMIFS(RATES!$F:$F,RATES!$A:$A,$AI447,RATES!$B:$B,"&lt;="&amp;MonthStart,RATES!$C:$C,"&gt;="&amp;MonthEnd),SUMIFS(RATES!$E:$E,RATES!$A:$A,$AI447,RATES!$B:$B,"&lt;="&amp;MonthStart,RATES!$C:$C,"&gt;="&amp;MonthEnd))))</f>
        <v/>
      </c>
      <c r="AK447" s="2">
        <f>IF(OR(NOT(ISNUMBER($AJ447)),N($AA447)=0),"",IF(ABS(N($Z447)/100-$AJ447)&gt;0.0000001,"DIFFERS",""))</f>
        <v/>
      </c>
    </row>
    <row r="448">
      <c r="AD448" s="2">
        <f>IF($L448="","",IF(ISNUMBER(SEARCH("OFF ROAD",$H448)),"OFF",IF(ISNUMBER(SEARCH("ON ROAD",$H448)),"ON","")))</f>
        <v/>
      </c>
      <c r="AE448" s="2">
        <f>IF($AD448="ON",""&amp;$L448,"")</f>
        <v/>
      </c>
      <c r="AF448" s="2">
        <f>IF($L448="","",IF($J448&lt;&gt;"","Y",""))</f>
        <v/>
      </c>
      <c r="AG448" s="2">
        <f>IF($L448="","",IFERROR(TRIM(MID($H448,4,SEARCH(" CO ",$H448)-4)),""&amp;$S448))</f>
        <v/>
      </c>
      <c r="AH448" s="2">
        <f>IF($AG448="","",IF($AG448="FULTON",IF(ISNUMBER(SEARCH("COLLEGE PARK",$H448)),"FULTON (COLLEGE PARK)",IF(ISNUMBER(SEARCH("HAPEVILLE",$H448)),"FULTON (HAPEVILLE)",IF(ISNUMBER(SEARCH("EAST POINT",$H448)),"FULTON (EAST POINT)",IF(ISNUMBER(SEARCH("ATLANTA",$H448)),"FULTON (ATL LIMITS)","FULTON")))),IF($AG448="DEKALB",IF(ISNUMBER(SEARCH("ATLANTA",$H448)),"DEKALB (ATL LIMITS)","DEKALB"),IF(AND($AG448="CLAYTON",ISNUMBER(SEARCH("COLLEGE PARK",$H448))),"CLAYTON (COLLEGE PARK)",$AG448))))</f>
        <v/>
      </c>
      <c r="AI448" s="2">
        <f>IF(OR($AH448="",$AD448=""),"",IFERROR(VLOOKUP($AH448,CODES!$A:$B,2,FALSE),"NO CODE"))</f>
        <v/>
      </c>
      <c r="AJ448" s="19">
        <f>IF(OR($AI448="",$AI448="NO CODE"),"",IF(COUNTIFS(RATES!$A:$A,$AI448,RATES!$B:$B,"&lt;="&amp;MonthStart,RATES!$C:$C,"&gt;="&amp;MonthEnd)&lt;&gt;1,"NO RATE",IF($AD448="OFF",SUMIFS(RATES!$F:$F,RATES!$A:$A,$AI448,RATES!$B:$B,"&lt;="&amp;MonthStart,RATES!$C:$C,"&gt;="&amp;MonthEnd),SUMIFS(RATES!$E:$E,RATES!$A:$A,$AI448,RATES!$B:$B,"&lt;="&amp;MonthStart,RATES!$C:$C,"&gt;="&amp;MonthEnd))))</f>
        <v/>
      </c>
      <c r="AK448" s="2">
        <f>IF(OR(NOT(ISNUMBER($AJ448)),N($AA448)=0),"",IF(ABS(N($Z448)/100-$AJ448)&gt;0.0000001,"DIFFERS",""))</f>
        <v/>
      </c>
    </row>
    <row r="449">
      <c r="AD449" s="2">
        <f>IF($L449="","",IF(ISNUMBER(SEARCH("OFF ROAD",$H449)),"OFF",IF(ISNUMBER(SEARCH("ON ROAD",$H449)),"ON","")))</f>
        <v/>
      </c>
      <c r="AE449" s="2">
        <f>IF($AD449="ON",""&amp;$L449,"")</f>
        <v/>
      </c>
      <c r="AF449" s="2">
        <f>IF($L449="","",IF($J449&lt;&gt;"","Y",""))</f>
        <v/>
      </c>
      <c r="AG449" s="2">
        <f>IF($L449="","",IFERROR(TRIM(MID($H449,4,SEARCH(" CO ",$H449)-4)),""&amp;$S449))</f>
        <v/>
      </c>
      <c r="AH449" s="2">
        <f>IF($AG449="","",IF($AG449="FULTON",IF(ISNUMBER(SEARCH("COLLEGE PARK",$H449)),"FULTON (COLLEGE PARK)",IF(ISNUMBER(SEARCH("HAPEVILLE",$H449)),"FULTON (HAPEVILLE)",IF(ISNUMBER(SEARCH("EAST POINT",$H449)),"FULTON (EAST POINT)",IF(ISNUMBER(SEARCH("ATLANTA",$H449)),"FULTON (ATL LIMITS)","FULTON")))),IF($AG449="DEKALB",IF(ISNUMBER(SEARCH("ATLANTA",$H449)),"DEKALB (ATL LIMITS)","DEKALB"),IF(AND($AG449="CLAYTON",ISNUMBER(SEARCH("COLLEGE PARK",$H449))),"CLAYTON (COLLEGE PARK)",$AG449))))</f>
        <v/>
      </c>
      <c r="AI449" s="2">
        <f>IF(OR($AH449="",$AD449=""),"",IFERROR(VLOOKUP($AH449,CODES!$A:$B,2,FALSE),"NO CODE"))</f>
        <v/>
      </c>
      <c r="AJ449" s="19">
        <f>IF(OR($AI449="",$AI449="NO CODE"),"",IF(COUNTIFS(RATES!$A:$A,$AI449,RATES!$B:$B,"&lt;="&amp;MonthStart,RATES!$C:$C,"&gt;="&amp;MonthEnd)&lt;&gt;1,"NO RATE",IF($AD449="OFF",SUMIFS(RATES!$F:$F,RATES!$A:$A,$AI449,RATES!$B:$B,"&lt;="&amp;MonthStart,RATES!$C:$C,"&gt;="&amp;MonthEnd),SUMIFS(RATES!$E:$E,RATES!$A:$A,$AI449,RATES!$B:$B,"&lt;="&amp;MonthStart,RATES!$C:$C,"&gt;="&amp;MonthEnd))))</f>
        <v/>
      </c>
      <c r="AK449" s="2">
        <f>IF(OR(NOT(ISNUMBER($AJ449)),N($AA449)=0),"",IF(ABS(N($Z449)/100-$AJ449)&gt;0.0000001,"DIFFERS",""))</f>
        <v/>
      </c>
    </row>
    <row r="450">
      <c r="AD450" s="2">
        <f>IF($L450="","",IF(ISNUMBER(SEARCH("OFF ROAD",$H450)),"OFF",IF(ISNUMBER(SEARCH("ON ROAD",$H450)),"ON","")))</f>
        <v/>
      </c>
      <c r="AE450" s="2">
        <f>IF($AD450="ON",""&amp;$L450,"")</f>
        <v/>
      </c>
      <c r="AF450" s="2">
        <f>IF($L450="","",IF($J450&lt;&gt;"","Y",""))</f>
        <v/>
      </c>
      <c r="AG450" s="2">
        <f>IF($L450="","",IFERROR(TRIM(MID($H450,4,SEARCH(" CO ",$H450)-4)),""&amp;$S450))</f>
        <v/>
      </c>
      <c r="AH450" s="2">
        <f>IF($AG450="","",IF($AG450="FULTON",IF(ISNUMBER(SEARCH("COLLEGE PARK",$H450)),"FULTON (COLLEGE PARK)",IF(ISNUMBER(SEARCH("HAPEVILLE",$H450)),"FULTON (HAPEVILLE)",IF(ISNUMBER(SEARCH("EAST POINT",$H450)),"FULTON (EAST POINT)",IF(ISNUMBER(SEARCH("ATLANTA",$H450)),"FULTON (ATL LIMITS)","FULTON")))),IF($AG450="DEKALB",IF(ISNUMBER(SEARCH("ATLANTA",$H450)),"DEKALB (ATL LIMITS)","DEKALB"),IF(AND($AG450="CLAYTON",ISNUMBER(SEARCH("COLLEGE PARK",$H450))),"CLAYTON (COLLEGE PARK)",$AG450))))</f>
        <v/>
      </c>
      <c r="AI450" s="2">
        <f>IF(OR($AH450="",$AD450=""),"",IFERROR(VLOOKUP($AH450,CODES!$A:$B,2,FALSE),"NO CODE"))</f>
        <v/>
      </c>
      <c r="AJ450" s="19">
        <f>IF(OR($AI450="",$AI450="NO CODE"),"",IF(COUNTIFS(RATES!$A:$A,$AI450,RATES!$B:$B,"&lt;="&amp;MonthStart,RATES!$C:$C,"&gt;="&amp;MonthEnd)&lt;&gt;1,"NO RATE",IF($AD450="OFF",SUMIFS(RATES!$F:$F,RATES!$A:$A,$AI450,RATES!$B:$B,"&lt;="&amp;MonthStart,RATES!$C:$C,"&gt;="&amp;MonthEnd),SUMIFS(RATES!$E:$E,RATES!$A:$A,$AI450,RATES!$B:$B,"&lt;="&amp;MonthStart,RATES!$C:$C,"&gt;="&amp;MonthEnd))))</f>
        <v/>
      </c>
      <c r="AK450" s="2">
        <f>IF(OR(NOT(ISNUMBER($AJ450)),N($AA450)=0),"",IF(ABS(N($Z450)/100-$AJ450)&gt;0.0000001,"DIFFERS",""))</f>
        <v/>
      </c>
    </row>
    <row r="451">
      <c r="AD451" s="2">
        <f>IF($L451="","",IF(ISNUMBER(SEARCH("OFF ROAD",$H451)),"OFF",IF(ISNUMBER(SEARCH("ON ROAD",$H451)),"ON","")))</f>
        <v/>
      </c>
      <c r="AE451" s="2">
        <f>IF($AD451="ON",""&amp;$L451,"")</f>
        <v/>
      </c>
      <c r="AF451" s="2">
        <f>IF($L451="","",IF($J451&lt;&gt;"","Y",""))</f>
        <v/>
      </c>
      <c r="AG451" s="2">
        <f>IF($L451="","",IFERROR(TRIM(MID($H451,4,SEARCH(" CO ",$H451)-4)),""&amp;$S451))</f>
        <v/>
      </c>
      <c r="AH451" s="2">
        <f>IF($AG451="","",IF($AG451="FULTON",IF(ISNUMBER(SEARCH("COLLEGE PARK",$H451)),"FULTON (COLLEGE PARK)",IF(ISNUMBER(SEARCH("HAPEVILLE",$H451)),"FULTON (HAPEVILLE)",IF(ISNUMBER(SEARCH("EAST POINT",$H451)),"FULTON (EAST POINT)",IF(ISNUMBER(SEARCH("ATLANTA",$H451)),"FULTON (ATL LIMITS)","FULTON")))),IF($AG451="DEKALB",IF(ISNUMBER(SEARCH("ATLANTA",$H451)),"DEKALB (ATL LIMITS)","DEKALB"),IF(AND($AG451="CLAYTON",ISNUMBER(SEARCH("COLLEGE PARK",$H451))),"CLAYTON (COLLEGE PARK)",$AG451))))</f>
        <v/>
      </c>
      <c r="AI451" s="2">
        <f>IF(OR($AH451="",$AD451=""),"",IFERROR(VLOOKUP($AH451,CODES!$A:$B,2,FALSE),"NO CODE"))</f>
        <v/>
      </c>
      <c r="AJ451" s="19">
        <f>IF(OR($AI451="",$AI451="NO CODE"),"",IF(COUNTIFS(RATES!$A:$A,$AI451,RATES!$B:$B,"&lt;="&amp;MonthStart,RATES!$C:$C,"&gt;="&amp;MonthEnd)&lt;&gt;1,"NO RATE",IF($AD451="OFF",SUMIFS(RATES!$F:$F,RATES!$A:$A,$AI451,RATES!$B:$B,"&lt;="&amp;MonthStart,RATES!$C:$C,"&gt;="&amp;MonthEnd),SUMIFS(RATES!$E:$E,RATES!$A:$A,$AI451,RATES!$B:$B,"&lt;="&amp;MonthStart,RATES!$C:$C,"&gt;="&amp;MonthEnd))))</f>
        <v/>
      </c>
      <c r="AK451" s="2">
        <f>IF(OR(NOT(ISNUMBER($AJ451)),N($AA451)=0),"",IF(ABS(N($Z451)/100-$AJ451)&gt;0.0000001,"DIFFERS",""))</f>
        <v/>
      </c>
    </row>
    <row r="452">
      <c r="AD452" s="2">
        <f>IF($L452="","",IF(ISNUMBER(SEARCH("OFF ROAD",$H452)),"OFF",IF(ISNUMBER(SEARCH("ON ROAD",$H452)),"ON","")))</f>
        <v/>
      </c>
      <c r="AE452" s="2">
        <f>IF($AD452="ON",""&amp;$L452,"")</f>
        <v/>
      </c>
      <c r="AF452" s="2">
        <f>IF($L452="","",IF($J452&lt;&gt;"","Y",""))</f>
        <v/>
      </c>
      <c r="AG452" s="2">
        <f>IF($L452="","",IFERROR(TRIM(MID($H452,4,SEARCH(" CO ",$H452)-4)),""&amp;$S452))</f>
        <v/>
      </c>
      <c r="AH452" s="2">
        <f>IF($AG452="","",IF($AG452="FULTON",IF(ISNUMBER(SEARCH("COLLEGE PARK",$H452)),"FULTON (COLLEGE PARK)",IF(ISNUMBER(SEARCH("HAPEVILLE",$H452)),"FULTON (HAPEVILLE)",IF(ISNUMBER(SEARCH("EAST POINT",$H452)),"FULTON (EAST POINT)",IF(ISNUMBER(SEARCH("ATLANTA",$H452)),"FULTON (ATL LIMITS)","FULTON")))),IF($AG452="DEKALB",IF(ISNUMBER(SEARCH("ATLANTA",$H452)),"DEKALB (ATL LIMITS)","DEKALB"),IF(AND($AG452="CLAYTON",ISNUMBER(SEARCH("COLLEGE PARK",$H452))),"CLAYTON (COLLEGE PARK)",$AG452))))</f>
        <v/>
      </c>
      <c r="AI452" s="2">
        <f>IF(OR($AH452="",$AD452=""),"",IFERROR(VLOOKUP($AH452,CODES!$A:$B,2,FALSE),"NO CODE"))</f>
        <v/>
      </c>
      <c r="AJ452" s="19">
        <f>IF(OR($AI452="",$AI452="NO CODE"),"",IF(COUNTIFS(RATES!$A:$A,$AI452,RATES!$B:$B,"&lt;="&amp;MonthStart,RATES!$C:$C,"&gt;="&amp;MonthEnd)&lt;&gt;1,"NO RATE",IF($AD452="OFF",SUMIFS(RATES!$F:$F,RATES!$A:$A,$AI452,RATES!$B:$B,"&lt;="&amp;MonthStart,RATES!$C:$C,"&gt;="&amp;MonthEnd),SUMIFS(RATES!$E:$E,RATES!$A:$A,$AI452,RATES!$B:$B,"&lt;="&amp;MonthStart,RATES!$C:$C,"&gt;="&amp;MonthEnd))))</f>
        <v/>
      </c>
      <c r="AK452" s="2">
        <f>IF(OR(NOT(ISNUMBER($AJ452)),N($AA452)=0),"",IF(ABS(N($Z452)/100-$AJ452)&gt;0.0000001,"DIFFERS",""))</f>
        <v/>
      </c>
    </row>
    <row r="453">
      <c r="AD453" s="2">
        <f>IF($L453="","",IF(ISNUMBER(SEARCH("OFF ROAD",$H453)),"OFF",IF(ISNUMBER(SEARCH("ON ROAD",$H453)),"ON","")))</f>
        <v/>
      </c>
      <c r="AE453" s="2">
        <f>IF($AD453="ON",""&amp;$L453,"")</f>
        <v/>
      </c>
      <c r="AF453" s="2">
        <f>IF($L453="","",IF($J453&lt;&gt;"","Y",""))</f>
        <v/>
      </c>
      <c r="AG453" s="2">
        <f>IF($L453="","",IFERROR(TRIM(MID($H453,4,SEARCH(" CO ",$H453)-4)),""&amp;$S453))</f>
        <v/>
      </c>
      <c r="AH453" s="2">
        <f>IF($AG453="","",IF($AG453="FULTON",IF(ISNUMBER(SEARCH("COLLEGE PARK",$H453)),"FULTON (COLLEGE PARK)",IF(ISNUMBER(SEARCH("HAPEVILLE",$H453)),"FULTON (HAPEVILLE)",IF(ISNUMBER(SEARCH("EAST POINT",$H453)),"FULTON (EAST POINT)",IF(ISNUMBER(SEARCH("ATLANTA",$H453)),"FULTON (ATL LIMITS)","FULTON")))),IF($AG453="DEKALB",IF(ISNUMBER(SEARCH("ATLANTA",$H453)),"DEKALB (ATL LIMITS)","DEKALB"),IF(AND($AG453="CLAYTON",ISNUMBER(SEARCH("COLLEGE PARK",$H453))),"CLAYTON (COLLEGE PARK)",$AG453))))</f>
        <v/>
      </c>
      <c r="AI453" s="2">
        <f>IF(OR($AH453="",$AD453=""),"",IFERROR(VLOOKUP($AH453,CODES!$A:$B,2,FALSE),"NO CODE"))</f>
        <v/>
      </c>
      <c r="AJ453" s="19">
        <f>IF(OR($AI453="",$AI453="NO CODE"),"",IF(COUNTIFS(RATES!$A:$A,$AI453,RATES!$B:$B,"&lt;="&amp;MonthStart,RATES!$C:$C,"&gt;="&amp;MonthEnd)&lt;&gt;1,"NO RATE",IF($AD453="OFF",SUMIFS(RATES!$F:$F,RATES!$A:$A,$AI453,RATES!$B:$B,"&lt;="&amp;MonthStart,RATES!$C:$C,"&gt;="&amp;MonthEnd),SUMIFS(RATES!$E:$E,RATES!$A:$A,$AI453,RATES!$B:$B,"&lt;="&amp;MonthStart,RATES!$C:$C,"&gt;="&amp;MonthEnd))))</f>
        <v/>
      </c>
      <c r="AK453" s="2">
        <f>IF(OR(NOT(ISNUMBER($AJ453)),N($AA453)=0),"",IF(ABS(N($Z453)/100-$AJ453)&gt;0.0000001,"DIFFERS",""))</f>
        <v/>
      </c>
    </row>
    <row r="454">
      <c r="AD454" s="2">
        <f>IF($L454="","",IF(ISNUMBER(SEARCH("OFF ROAD",$H454)),"OFF",IF(ISNUMBER(SEARCH("ON ROAD",$H454)),"ON","")))</f>
        <v/>
      </c>
      <c r="AE454" s="2">
        <f>IF($AD454="ON",""&amp;$L454,"")</f>
        <v/>
      </c>
      <c r="AF454" s="2">
        <f>IF($L454="","",IF($J454&lt;&gt;"","Y",""))</f>
        <v/>
      </c>
      <c r="AG454" s="2">
        <f>IF($L454="","",IFERROR(TRIM(MID($H454,4,SEARCH(" CO ",$H454)-4)),""&amp;$S454))</f>
        <v/>
      </c>
      <c r="AH454" s="2">
        <f>IF($AG454="","",IF($AG454="FULTON",IF(ISNUMBER(SEARCH("COLLEGE PARK",$H454)),"FULTON (COLLEGE PARK)",IF(ISNUMBER(SEARCH("HAPEVILLE",$H454)),"FULTON (HAPEVILLE)",IF(ISNUMBER(SEARCH("EAST POINT",$H454)),"FULTON (EAST POINT)",IF(ISNUMBER(SEARCH("ATLANTA",$H454)),"FULTON (ATL LIMITS)","FULTON")))),IF($AG454="DEKALB",IF(ISNUMBER(SEARCH("ATLANTA",$H454)),"DEKALB (ATL LIMITS)","DEKALB"),IF(AND($AG454="CLAYTON",ISNUMBER(SEARCH("COLLEGE PARK",$H454))),"CLAYTON (COLLEGE PARK)",$AG454))))</f>
        <v/>
      </c>
      <c r="AI454" s="2">
        <f>IF(OR($AH454="",$AD454=""),"",IFERROR(VLOOKUP($AH454,CODES!$A:$B,2,FALSE),"NO CODE"))</f>
        <v/>
      </c>
      <c r="AJ454" s="19">
        <f>IF(OR($AI454="",$AI454="NO CODE"),"",IF(COUNTIFS(RATES!$A:$A,$AI454,RATES!$B:$B,"&lt;="&amp;MonthStart,RATES!$C:$C,"&gt;="&amp;MonthEnd)&lt;&gt;1,"NO RATE",IF($AD454="OFF",SUMIFS(RATES!$F:$F,RATES!$A:$A,$AI454,RATES!$B:$B,"&lt;="&amp;MonthStart,RATES!$C:$C,"&gt;="&amp;MonthEnd),SUMIFS(RATES!$E:$E,RATES!$A:$A,$AI454,RATES!$B:$B,"&lt;="&amp;MonthStart,RATES!$C:$C,"&gt;="&amp;MonthEnd))))</f>
        <v/>
      </c>
      <c r="AK454" s="2">
        <f>IF(OR(NOT(ISNUMBER($AJ454)),N($AA454)=0),"",IF(ABS(N($Z454)/100-$AJ454)&gt;0.0000001,"DIFFERS",""))</f>
        <v/>
      </c>
    </row>
    <row r="455">
      <c r="AD455" s="2">
        <f>IF($L455="","",IF(ISNUMBER(SEARCH("OFF ROAD",$H455)),"OFF",IF(ISNUMBER(SEARCH("ON ROAD",$H455)),"ON","")))</f>
        <v/>
      </c>
      <c r="AE455" s="2">
        <f>IF($AD455="ON",""&amp;$L455,"")</f>
        <v/>
      </c>
      <c r="AF455" s="2">
        <f>IF($L455="","",IF($J455&lt;&gt;"","Y",""))</f>
        <v/>
      </c>
      <c r="AG455" s="2">
        <f>IF($L455="","",IFERROR(TRIM(MID($H455,4,SEARCH(" CO ",$H455)-4)),""&amp;$S455))</f>
        <v/>
      </c>
      <c r="AH455" s="2">
        <f>IF($AG455="","",IF($AG455="FULTON",IF(ISNUMBER(SEARCH("COLLEGE PARK",$H455)),"FULTON (COLLEGE PARK)",IF(ISNUMBER(SEARCH("HAPEVILLE",$H455)),"FULTON (HAPEVILLE)",IF(ISNUMBER(SEARCH("EAST POINT",$H455)),"FULTON (EAST POINT)",IF(ISNUMBER(SEARCH("ATLANTA",$H455)),"FULTON (ATL LIMITS)","FULTON")))),IF($AG455="DEKALB",IF(ISNUMBER(SEARCH("ATLANTA",$H455)),"DEKALB (ATL LIMITS)","DEKALB"),IF(AND($AG455="CLAYTON",ISNUMBER(SEARCH("COLLEGE PARK",$H455))),"CLAYTON (COLLEGE PARK)",$AG455))))</f>
        <v/>
      </c>
      <c r="AI455" s="2">
        <f>IF(OR($AH455="",$AD455=""),"",IFERROR(VLOOKUP($AH455,CODES!$A:$B,2,FALSE),"NO CODE"))</f>
        <v/>
      </c>
      <c r="AJ455" s="19">
        <f>IF(OR($AI455="",$AI455="NO CODE"),"",IF(COUNTIFS(RATES!$A:$A,$AI455,RATES!$B:$B,"&lt;="&amp;MonthStart,RATES!$C:$C,"&gt;="&amp;MonthEnd)&lt;&gt;1,"NO RATE",IF($AD455="OFF",SUMIFS(RATES!$F:$F,RATES!$A:$A,$AI455,RATES!$B:$B,"&lt;="&amp;MonthStart,RATES!$C:$C,"&gt;="&amp;MonthEnd),SUMIFS(RATES!$E:$E,RATES!$A:$A,$AI455,RATES!$B:$B,"&lt;="&amp;MonthStart,RATES!$C:$C,"&gt;="&amp;MonthEnd))))</f>
        <v/>
      </c>
      <c r="AK455" s="2">
        <f>IF(OR(NOT(ISNUMBER($AJ455)),N($AA455)=0),"",IF(ABS(N($Z455)/100-$AJ455)&gt;0.0000001,"DIFFERS",""))</f>
        <v/>
      </c>
    </row>
    <row r="456">
      <c r="AD456" s="2">
        <f>IF($L456="","",IF(ISNUMBER(SEARCH("OFF ROAD",$H456)),"OFF",IF(ISNUMBER(SEARCH("ON ROAD",$H456)),"ON","")))</f>
        <v/>
      </c>
      <c r="AE456" s="2">
        <f>IF($AD456="ON",""&amp;$L456,"")</f>
        <v/>
      </c>
      <c r="AF456" s="2">
        <f>IF($L456="","",IF($J456&lt;&gt;"","Y",""))</f>
        <v/>
      </c>
      <c r="AG456" s="2">
        <f>IF($L456="","",IFERROR(TRIM(MID($H456,4,SEARCH(" CO ",$H456)-4)),""&amp;$S456))</f>
        <v/>
      </c>
      <c r="AH456" s="2">
        <f>IF($AG456="","",IF($AG456="FULTON",IF(ISNUMBER(SEARCH("COLLEGE PARK",$H456)),"FULTON (COLLEGE PARK)",IF(ISNUMBER(SEARCH("HAPEVILLE",$H456)),"FULTON (HAPEVILLE)",IF(ISNUMBER(SEARCH("EAST POINT",$H456)),"FULTON (EAST POINT)",IF(ISNUMBER(SEARCH("ATLANTA",$H456)),"FULTON (ATL LIMITS)","FULTON")))),IF($AG456="DEKALB",IF(ISNUMBER(SEARCH("ATLANTA",$H456)),"DEKALB (ATL LIMITS)","DEKALB"),IF(AND($AG456="CLAYTON",ISNUMBER(SEARCH("COLLEGE PARK",$H456))),"CLAYTON (COLLEGE PARK)",$AG456))))</f>
        <v/>
      </c>
      <c r="AI456" s="2">
        <f>IF(OR($AH456="",$AD456=""),"",IFERROR(VLOOKUP($AH456,CODES!$A:$B,2,FALSE),"NO CODE"))</f>
        <v/>
      </c>
      <c r="AJ456" s="19">
        <f>IF(OR($AI456="",$AI456="NO CODE"),"",IF(COUNTIFS(RATES!$A:$A,$AI456,RATES!$B:$B,"&lt;="&amp;MonthStart,RATES!$C:$C,"&gt;="&amp;MonthEnd)&lt;&gt;1,"NO RATE",IF($AD456="OFF",SUMIFS(RATES!$F:$F,RATES!$A:$A,$AI456,RATES!$B:$B,"&lt;="&amp;MonthStart,RATES!$C:$C,"&gt;="&amp;MonthEnd),SUMIFS(RATES!$E:$E,RATES!$A:$A,$AI456,RATES!$B:$B,"&lt;="&amp;MonthStart,RATES!$C:$C,"&gt;="&amp;MonthEnd))))</f>
        <v/>
      </c>
      <c r="AK456" s="2">
        <f>IF(OR(NOT(ISNUMBER($AJ456)),N($AA456)=0),"",IF(ABS(N($Z456)/100-$AJ456)&gt;0.0000001,"DIFFERS",""))</f>
        <v/>
      </c>
    </row>
    <row r="457">
      <c r="AD457" s="2">
        <f>IF($L457="","",IF(ISNUMBER(SEARCH("OFF ROAD",$H457)),"OFF",IF(ISNUMBER(SEARCH("ON ROAD",$H457)),"ON","")))</f>
        <v/>
      </c>
      <c r="AE457" s="2">
        <f>IF($AD457="ON",""&amp;$L457,"")</f>
        <v/>
      </c>
      <c r="AF457" s="2">
        <f>IF($L457="","",IF($J457&lt;&gt;"","Y",""))</f>
        <v/>
      </c>
      <c r="AG457" s="2">
        <f>IF($L457="","",IFERROR(TRIM(MID($H457,4,SEARCH(" CO ",$H457)-4)),""&amp;$S457))</f>
        <v/>
      </c>
      <c r="AH457" s="2">
        <f>IF($AG457="","",IF($AG457="FULTON",IF(ISNUMBER(SEARCH("COLLEGE PARK",$H457)),"FULTON (COLLEGE PARK)",IF(ISNUMBER(SEARCH("HAPEVILLE",$H457)),"FULTON (HAPEVILLE)",IF(ISNUMBER(SEARCH("EAST POINT",$H457)),"FULTON (EAST POINT)",IF(ISNUMBER(SEARCH("ATLANTA",$H457)),"FULTON (ATL LIMITS)","FULTON")))),IF($AG457="DEKALB",IF(ISNUMBER(SEARCH("ATLANTA",$H457)),"DEKALB (ATL LIMITS)","DEKALB"),IF(AND($AG457="CLAYTON",ISNUMBER(SEARCH("COLLEGE PARK",$H457))),"CLAYTON (COLLEGE PARK)",$AG457))))</f>
        <v/>
      </c>
      <c r="AI457" s="2">
        <f>IF(OR($AH457="",$AD457=""),"",IFERROR(VLOOKUP($AH457,CODES!$A:$B,2,FALSE),"NO CODE"))</f>
        <v/>
      </c>
      <c r="AJ457" s="19">
        <f>IF(OR($AI457="",$AI457="NO CODE"),"",IF(COUNTIFS(RATES!$A:$A,$AI457,RATES!$B:$B,"&lt;="&amp;MonthStart,RATES!$C:$C,"&gt;="&amp;MonthEnd)&lt;&gt;1,"NO RATE",IF($AD457="OFF",SUMIFS(RATES!$F:$F,RATES!$A:$A,$AI457,RATES!$B:$B,"&lt;="&amp;MonthStart,RATES!$C:$C,"&gt;="&amp;MonthEnd),SUMIFS(RATES!$E:$E,RATES!$A:$A,$AI457,RATES!$B:$B,"&lt;="&amp;MonthStart,RATES!$C:$C,"&gt;="&amp;MonthEnd))))</f>
        <v/>
      </c>
      <c r="AK457" s="2">
        <f>IF(OR(NOT(ISNUMBER($AJ457)),N($AA457)=0),"",IF(ABS(N($Z457)/100-$AJ457)&gt;0.0000001,"DIFFERS",""))</f>
        <v/>
      </c>
    </row>
    <row r="458">
      <c r="AD458" s="2">
        <f>IF($L458="","",IF(ISNUMBER(SEARCH("OFF ROAD",$H458)),"OFF",IF(ISNUMBER(SEARCH("ON ROAD",$H458)),"ON","")))</f>
        <v/>
      </c>
      <c r="AE458" s="2">
        <f>IF($AD458="ON",""&amp;$L458,"")</f>
        <v/>
      </c>
      <c r="AF458" s="2">
        <f>IF($L458="","",IF($J458&lt;&gt;"","Y",""))</f>
        <v/>
      </c>
      <c r="AG458" s="2">
        <f>IF($L458="","",IFERROR(TRIM(MID($H458,4,SEARCH(" CO ",$H458)-4)),""&amp;$S458))</f>
        <v/>
      </c>
      <c r="AH458" s="2">
        <f>IF($AG458="","",IF($AG458="FULTON",IF(ISNUMBER(SEARCH("COLLEGE PARK",$H458)),"FULTON (COLLEGE PARK)",IF(ISNUMBER(SEARCH("HAPEVILLE",$H458)),"FULTON (HAPEVILLE)",IF(ISNUMBER(SEARCH("EAST POINT",$H458)),"FULTON (EAST POINT)",IF(ISNUMBER(SEARCH("ATLANTA",$H458)),"FULTON (ATL LIMITS)","FULTON")))),IF($AG458="DEKALB",IF(ISNUMBER(SEARCH("ATLANTA",$H458)),"DEKALB (ATL LIMITS)","DEKALB"),IF(AND($AG458="CLAYTON",ISNUMBER(SEARCH("COLLEGE PARK",$H458))),"CLAYTON (COLLEGE PARK)",$AG458))))</f>
        <v/>
      </c>
      <c r="AI458" s="2">
        <f>IF(OR($AH458="",$AD458=""),"",IFERROR(VLOOKUP($AH458,CODES!$A:$B,2,FALSE),"NO CODE"))</f>
        <v/>
      </c>
      <c r="AJ458" s="19">
        <f>IF(OR($AI458="",$AI458="NO CODE"),"",IF(COUNTIFS(RATES!$A:$A,$AI458,RATES!$B:$B,"&lt;="&amp;MonthStart,RATES!$C:$C,"&gt;="&amp;MonthEnd)&lt;&gt;1,"NO RATE",IF($AD458="OFF",SUMIFS(RATES!$F:$F,RATES!$A:$A,$AI458,RATES!$B:$B,"&lt;="&amp;MonthStart,RATES!$C:$C,"&gt;="&amp;MonthEnd),SUMIFS(RATES!$E:$E,RATES!$A:$A,$AI458,RATES!$B:$B,"&lt;="&amp;MonthStart,RATES!$C:$C,"&gt;="&amp;MonthEnd))))</f>
        <v/>
      </c>
      <c r="AK458" s="2">
        <f>IF(OR(NOT(ISNUMBER($AJ458)),N($AA458)=0),"",IF(ABS(N($Z458)/100-$AJ458)&gt;0.0000001,"DIFFERS",""))</f>
        <v/>
      </c>
    </row>
    <row r="459">
      <c r="AD459" s="2">
        <f>IF($L459="","",IF(ISNUMBER(SEARCH("OFF ROAD",$H459)),"OFF",IF(ISNUMBER(SEARCH("ON ROAD",$H459)),"ON","")))</f>
        <v/>
      </c>
      <c r="AE459" s="2">
        <f>IF($AD459="ON",""&amp;$L459,"")</f>
        <v/>
      </c>
      <c r="AF459" s="2">
        <f>IF($L459="","",IF($J459&lt;&gt;"","Y",""))</f>
        <v/>
      </c>
      <c r="AG459" s="2">
        <f>IF($L459="","",IFERROR(TRIM(MID($H459,4,SEARCH(" CO ",$H459)-4)),""&amp;$S459))</f>
        <v/>
      </c>
      <c r="AH459" s="2">
        <f>IF($AG459="","",IF($AG459="FULTON",IF(ISNUMBER(SEARCH("COLLEGE PARK",$H459)),"FULTON (COLLEGE PARK)",IF(ISNUMBER(SEARCH("HAPEVILLE",$H459)),"FULTON (HAPEVILLE)",IF(ISNUMBER(SEARCH("EAST POINT",$H459)),"FULTON (EAST POINT)",IF(ISNUMBER(SEARCH("ATLANTA",$H459)),"FULTON (ATL LIMITS)","FULTON")))),IF($AG459="DEKALB",IF(ISNUMBER(SEARCH("ATLANTA",$H459)),"DEKALB (ATL LIMITS)","DEKALB"),IF(AND($AG459="CLAYTON",ISNUMBER(SEARCH("COLLEGE PARK",$H459))),"CLAYTON (COLLEGE PARK)",$AG459))))</f>
        <v/>
      </c>
      <c r="AI459" s="2">
        <f>IF(OR($AH459="",$AD459=""),"",IFERROR(VLOOKUP($AH459,CODES!$A:$B,2,FALSE),"NO CODE"))</f>
        <v/>
      </c>
      <c r="AJ459" s="19">
        <f>IF(OR($AI459="",$AI459="NO CODE"),"",IF(COUNTIFS(RATES!$A:$A,$AI459,RATES!$B:$B,"&lt;="&amp;MonthStart,RATES!$C:$C,"&gt;="&amp;MonthEnd)&lt;&gt;1,"NO RATE",IF($AD459="OFF",SUMIFS(RATES!$F:$F,RATES!$A:$A,$AI459,RATES!$B:$B,"&lt;="&amp;MonthStart,RATES!$C:$C,"&gt;="&amp;MonthEnd),SUMIFS(RATES!$E:$E,RATES!$A:$A,$AI459,RATES!$B:$B,"&lt;="&amp;MonthStart,RATES!$C:$C,"&gt;="&amp;MonthEnd))))</f>
        <v/>
      </c>
      <c r="AK459" s="2">
        <f>IF(OR(NOT(ISNUMBER($AJ459)),N($AA459)=0),"",IF(ABS(N($Z459)/100-$AJ459)&gt;0.0000001,"DIFFERS",""))</f>
        <v/>
      </c>
    </row>
    <row r="460">
      <c r="AD460" s="2">
        <f>IF($L460="","",IF(ISNUMBER(SEARCH("OFF ROAD",$H460)),"OFF",IF(ISNUMBER(SEARCH("ON ROAD",$H460)),"ON","")))</f>
        <v/>
      </c>
      <c r="AE460" s="2">
        <f>IF($AD460="ON",""&amp;$L460,"")</f>
        <v/>
      </c>
      <c r="AF460" s="2">
        <f>IF($L460="","",IF($J460&lt;&gt;"","Y",""))</f>
        <v/>
      </c>
      <c r="AG460" s="2">
        <f>IF($L460="","",IFERROR(TRIM(MID($H460,4,SEARCH(" CO ",$H460)-4)),""&amp;$S460))</f>
        <v/>
      </c>
      <c r="AH460" s="2">
        <f>IF($AG460="","",IF($AG460="FULTON",IF(ISNUMBER(SEARCH("COLLEGE PARK",$H460)),"FULTON (COLLEGE PARK)",IF(ISNUMBER(SEARCH("HAPEVILLE",$H460)),"FULTON (HAPEVILLE)",IF(ISNUMBER(SEARCH("EAST POINT",$H460)),"FULTON (EAST POINT)",IF(ISNUMBER(SEARCH("ATLANTA",$H460)),"FULTON (ATL LIMITS)","FULTON")))),IF($AG460="DEKALB",IF(ISNUMBER(SEARCH("ATLANTA",$H460)),"DEKALB (ATL LIMITS)","DEKALB"),IF(AND($AG460="CLAYTON",ISNUMBER(SEARCH("COLLEGE PARK",$H460))),"CLAYTON (COLLEGE PARK)",$AG460))))</f>
        <v/>
      </c>
      <c r="AI460" s="2">
        <f>IF(OR($AH460="",$AD460=""),"",IFERROR(VLOOKUP($AH460,CODES!$A:$B,2,FALSE),"NO CODE"))</f>
        <v/>
      </c>
      <c r="AJ460" s="19">
        <f>IF(OR($AI460="",$AI460="NO CODE"),"",IF(COUNTIFS(RATES!$A:$A,$AI460,RATES!$B:$B,"&lt;="&amp;MonthStart,RATES!$C:$C,"&gt;="&amp;MonthEnd)&lt;&gt;1,"NO RATE",IF($AD460="OFF",SUMIFS(RATES!$F:$F,RATES!$A:$A,$AI460,RATES!$B:$B,"&lt;="&amp;MonthStart,RATES!$C:$C,"&gt;="&amp;MonthEnd),SUMIFS(RATES!$E:$E,RATES!$A:$A,$AI460,RATES!$B:$B,"&lt;="&amp;MonthStart,RATES!$C:$C,"&gt;="&amp;MonthEnd))))</f>
        <v/>
      </c>
      <c r="AK460" s="2">
        <f>IF(OR(NOT(ISNUMBER($AJ460)),N($AA460)=0),"",IF(ABS(N($Z460)/100-$AJ460)&gt;0.0000001,"DIFFERS",""))</f>
        <v/>
      </c>
    </row>
    <row r="461">
      <c r="AD461" s="2">
        <f>IF($L461="","",IF(ISNUMBER(SEARCH("OFF ROAD",$H461)),"OFF",IF(ISNUMBER(SEARCH("ON ROAD",$H461)),"ON","")))</f>
        <v/>
      </c>
      <c r="AE461" s="2">
        <f>IF($AD461="ON",""&amp;$L461,"")</f>
        <v/>
      </c>
      <c r="AF461" s="2">
        <f>IF($L461="","",IF($J461&lt;&gt;"","Y",""))</f>
        <v/>
      </c>
      <c r="AG461" s="2">
        <f>IF($L461="","",IFERROR(TRIM(MID($H461,4,SEARCH(" CO ",$H461)-4)),""&amp;$S461))</f>
        <v/>
      </c>
      <c r="AH461" s="2">
        <f>IF($AG461="","",IF($AG461="FULTON",IF(ISNUMBER(SEARCH("COLLEGE PARK",$H461)),"FULTON (COLLEGE PARK)",IF(ISNUMBER(SEARCH("HAPEVILLE",$H461)),"FULTON (HAPEVILLE)",IF(ISNUMBER(SEARCH("EAST POINT",$H461)),"FULTON (EAST POINT)",IF(ISNUMBER(SEARCH("ATLANTA",$H461)),"FULTON (ATL LIMITS)","FULTON")))),IF($AG461="DEKALB",IF(ISNUMBER(SEARCH("ATLANTA",$H461)),"DEKALB (ATL LIMITS)","DEKALB"),IF(AND($AG461="CLAYTON",ISNUMBER(SEARCH("COLLEGE PARK",$H461))),"CLAYTON (COLLEGE PARK)",$AG461))))</f>
        <v/>
      </c>
      <c r="AI461" s="2">
        <f>IF(OR($AH461="",$AD461=""),"",IFERROR(VLOOKUP($AH461,CODES!$A:$B,2,FALSE),"NO CODE"))</f>
        <v/>
      </c>
      <c r="AJ461" s="19">
        <f>IF(OR($AI461="",$AI461="NO CODE"),"",IF(COUNTIFS(RATES!$A:$A,$AI461,RATES!$B:$B,"&lt;="&amp;MonthStart,RATES!$C:$C,"&gt;="&amp;MonthEnd)&lt;&gt;1,"NO RATE",IF($AD461="OFF",SUMIFS(RATES!$F:$F,RATES!$A:$A,$AI461,RATES!$B:$B,"&lt;="&amp;MonthStart,RATES!$C:$C,"&gt;="&amp;MonthEnd),SUMIFS(RATES!$E:$E,RATES!$A:$A,$AI461,RATES!$B:$B,"&lt;="&amp;MonthStart,RATES!$C:$C,"&gt;="&amp;MonthEnd))))</f>
        <v/>
      </c>
      <c r="AK461" s="2">
        <f>IF(OR(NOT(ISNUMBER($AJ461)),N($AA461)=0),"",IF(ABS(N($Z461)/100-$AJ461)&gt;0.0000001,"DIFFERS",""))</f>
        <v/>
      </c>
    </row>
    <row r="462">
      <c r="AD462" s="2">
        <f>IF($L462="","",IF(ISNUMBER(SEARCH("OFF ROAD",$H462)),"OFF",IF(ISNUMBER(SEARCH("ON ROAD",$H462)),"ON","")))</f>
        <v/>
      </c>
      <c r="AE462" s="2">
        <f>IF($AD462="ON",""&amp;$L462,"")</f>
        <v/>
      </c>
      <c r="AF462" s="2">
        <f>IF($L462="","",IF($J462&lt;&gt;"","Y",""))</f>
        <v/>
      </c>
      <c r="AG462" s="2">
        <f>IF($L462="","",IFERROR(TRIM(MID($H462,4,SEARCH(" CO ",$H462)-4)),""&amp;$S462))</f>
        <v/>
      </c>
      <c r="AH462" s="2">
        <f>IF($AG462="","",IF($AG462="FULTON",IF(ISNUMBER(SEARCH("COLLEGE PARK",$H462)),"FULTON (COLLEGE PARK)",IF(ISNUMBER(SEARCH("HAPEVILLE",$H462)),"FULTON (HAPEVILLE)",IF(ISNUMBER(SEARCH("EAST POINT",$H462)),"FULTON (EAST POINT)",IF(ISNUMBER(SEARCH("ATLANTA",$H462)),"FULTON (ATL LIMITS)","FULTON")))),IF($AG462="DEKALB",IF(ISNUMBER(SEARCH("ATLANTA",$H462)),"DEKALB (ATL LIMITS)","DEKALB"),IF(AND($AG462="CLAYTON",ISNUMBER(SEARCH("COLLEGE PARK",$H462))),"CLAYTON (COLLEGE PARK)",$AG462))))</f>
        <v/>
      </c>
      <c r="AI462" s="2">
        <f>IF(OR($AH462="",$AD462=""),"",IFERROR(VLOOKUP($AH462,CODES!$A:$B,2,FALSE),"NO CODE"))</f>
        <v/>
      </c>
      <c r="AJ462" s="19">
        <f>IF(OR($AI462="",$AI462="NO CODE"),"",IF(COUNTIFS(RATES!$A:$A,$AI462,RATES!$B:$B,"&lt;="&amp;MonthStart,RATES!$C:$C,"&gt;="&amp;MonthEnd)&lt;&gt;1,"NO RATE",IF($AD462="OFF",SUMIFS(RATES!$F:$F,RATES!$A:$A,$AI462,RATES!$B:$B,"&lt;="&amp;MonthStart,RATES!$C:$C,"&gt;="&amp;MonthEnd),SUMIFS(RATES!$E:$E,RATES!$A:$A,$AI462,RATES!$B:$B,"&lt;="&amp;MonthStart,RATES!$C:$C,"&gt;="&amp;MonthEnd))))</f>
        <v/>
      </c>
      <c r="AK462" s="2">
        <f>IF(OR(NOT(ISNUMBER($AJ462)),N($AA462)=0),"",IF(ABS(N($Z462)/100-$AJ462)&gt;0.0000001,"DIFFERS",""))</f>
        <v/>
      </c>
    </row>
    <row r="463">
      <c r="AD463" s="2">
        <f>IF($L463="","",IF(ISNUMBER(SEARCH("OFF ROAD",$H463)),"OFF",IF(ISNUMBER(SEARCH("ON ROAD",$H463)),"ON","")))</f>
        <v/>
      </c>
      <c r="AE463" s="2">
        <f>IF($AD463="ON",""&amp;$L463,"")</f>
        <v/>
      </c>
      <c r="AF463" s="2">
        <f>IF($L463="","",IF($J463&lt;&gt;"","Y",""))</f>
        <v/>
      </c>
      <c r="AG463" s="2">
        <f>IF($L463="","",IFERROR(TRIM(MID($H463,4,SEARCH(" CO ",$H463)-4)),""&amp;$S463))</f>
        <v/>
      </c>
      <c r="AH463" s="2">
        <f>IF($AG463="","",IF($AG463="FULTON",IF(ISNUMBER(SEARCH("COLLEGE PARK",$H463)),"FULTON (COLLEGE PARK)",IF(ISNUMBER(SEARCH("HAPEVILLE",$H463)),"FULTON (HAPEVILLE)",IF(ISNUMBER(SEARCH("EAST POINT",$H463)),"FULTON (EAST POINT)",IF(ISNUMBER(SEARCH("ATLANTA",$H463)),"FULTON (ATL LIMITS)","FULTON")))),IF($AG463="DEKALB",IF(ISNUMBER(SEARCH("ATLANTA",$H463)),"DEKALB (ATL LIMITS)","DEKALB"),IF(AND($AG463="CLAYTON",ISNUMBER(SEARCH("COLLEGE PARK",$H463))),"CLAYTON (COLLEGE PARK)",$AG463))))</f>
        <v/>
      </c>
      <c r="AI463" s="2">
        <f>IF(OR($AH463="",$AD463=""),"",IFERROR(VLOOKUP($AH463,CODES!$A:$B,2,FALSE),"NO CODE"))</f>
        <v/>
      </c>
      <c r="AJ463" s="19">
        <f>IF(OR($AI463="",$AI463="NO CODE"),"",IF(COUNTIFS(RATES!$A:$A,$AI463,RATES!$B:$B,"&lt;="&amp;MonthStart,RATES!$C:$C,"&gt;="&amp;MonthEnd)&lt;&gt;1,"NO RATE",IF($AD463="OFF",SUMIFS(RATES!$F:$F,RATES!$A:$A,$AI463,RATES!$B:$B,"&lt;="&amp;MonthStart,RATES!$C:$C,"&gt;="&amp;MonthEnd),SUMIFS(RATES!$E:$E,RATES!$A:$A,$AI463,RATES!$B:$B,"&lt;="&amp;MonthStart,RATES!$C:$C,"&gt;="&amp;MonthEnd))))</f>
        <v/>
      </c>
      <c r="AK463" s="2">
        <f>IF(OR(NOT(ISNUMBER($AJ463)),N($AA463)=0),"",IF(ABS(N($Z463)/100-$AJ463)&gt;0.0000001,"DIFFERS",""))</f>
        <v/>
      </c>
    </row>
    <row r="464">
      <c r="AD464" s="2">
        <f>IF($L464="","",IF(ISNUMBER(SEARCH("OFF ROAD",$H464)),"OFF",IF(ISNUMBER(SEARCH("ON ROAD",$H464)),"ON","")))</f>
        <v/>
      </c>
      <c r="AE464" s="2">
        <f>IF($AD464="ON",""&amp;$L464,"")</f>
        <v/>
      </c>
      <c r="AF464" s="2">
        <f>IF($L464="","",IF($J464&lt;&gt;"","Y",""))</f>
        <v/>
      </c>
      <c r="AG464" s="2">
        <f>IF($L464="","",IFERROR(TRIM(MID($H464,4,SEARCH(" CO ",$H464)-4)),""&amp;$S464))</f>
        <v/>
      </c>
      <c r="AH464" s="2">
        <f>IF($AG464="","",IF($AG464="FULTON",IF(ISNUMBER(SEARCH("COLLEGE PARK",$H464)),"FULTON (COLLEGE PARK)",IF(ISNUMBER(SEARCH("HAPEVILLE",$H464)),"FULTON (HAPEVILLE)",IF(ISNUMBER(SEARCH("EAST POINT",$H464)),"FULTON (EAST POINT)",IF(ISNUMBER(SEARCH("ATLANTA",$H464)),"FULTON (ATL LIMITS)","FULTON")))),IF($AG464="DEKALB",IF(ISNUMBER(SEARCH("ATLANTA",$H464)),"DEKALB (ATL LIMITS)","DEKALB"),IF(AND($AG464="CLAYTON",ISNUMBER(SEARCH("COLLEGE PARK",$H464))),"CLAYTON (COLLEGE PARK)",$AG464))))</f>
        <v/>
      </c>
      <c r="AI464" s="2">
        <f>IF(OR($AH464="",$AD464=""),"",IFERROR(VLOOKUP($AH464,CODES!$A:$B,2,FALSE),"NO CODE"))</f>
        <v/>
      </c>
      <c r="AJ464" s="19">
        <f>IF(OR($AI464="",$AI464="NO CODE"),"",IF(COUNTIFS(RATES!$A:$A,$AI464,RATES!$B:$B,"&lt;="&amp;MonthStart,RATES!$C:$C,"&gt;="&amp;MonthEnd)&lt;&gt;1,"NO RATE",IF($AD464="OFF",SUMIFS(RATES!$F:$F,RATES!$A:$A,$AI464,RATES!$B:$B,"&lt;="&amp;MonthStart,RATES!$C:$C,"&gt;="&amp;MonthEnd),SUMIFS(RATES!$E:$E,RATES!$A:$A,$AI464,RATES!$B:$B,"&lt;="&amp;MonthStart,RATES!$C:$C,"&gt;="&amp;MonthEnd))))</f>
        <v/>
      </c>
      <c r="AK464" s="2">
        <f>IF(OR(NOT(ISNUMBER($AJ464)),N($AA464)=0),"",IF(ABS(N($Z464)/100-$AJ464)&gt;0.0000001,"DIFFERS",""))</f>
        <v/>
      </c>
    </row>
    <row r="465">
      <c r="AD465" s="2">
        <f>IF($L465="","",IF(ISNUMBER(SEARCH("OFF ROAD",$H465)),"OFF",IF(ISNUMBER(SEARCH("ON ROAD",$H465)),"ON","")))</f>
        <v/>
      </c>
      <c r="AE465" s="2">
        <f>IF($AD465="ON",""&amp;$L465,"")</f>
        <v/>
      </c>
      <c r="AF465" s="2">
        <f>IF($L465="","",IF($J465&lt;&gt;"","Y",""))</f>
        <v/>
      </c>
      <c r="AG465" s="2">
        <f>IF($L465="","",IFERROR(TRIM(MID($H465,4,SEARCH(" CO ",$H465)-4)),""&amp;$S465))</f>
        <v/>
      </c>
      <c r="AH465" s="2">
        <f>IF($AG465="","",IF($AG465="FULTON",IF(ISNUMBER(SEARCH("COLLEGE PARK",$H465)),"FULTON (COLLEGE PARK)",IF(ISNUMBER(SEARCH("HAPEVILLE",$H465)),"FULTON (HAPEVILLE)",IF(ISNUMBER(SEARCH("EAST POINT",$H465)),"FULTON (EAST POINT)",IF(ISNUMBER(SEARCH("ATLANTA",$H465)),"FULTON (ATL LIMITS)","FULTON")))),IF($AG465="DEKALB",IF(ISNUMBER(SEARCH("ATLANTA",$H465)),"DEKALB (ATL LIMITS)","DEKALB"),IF(AND($AG465="CLAYTON",ISNUMBER(SEARCH("COLLEGE PARK",$H465))),"CLAYTON (COLLEGE PARK)",$AG465))))</f>
        <v/>
      </c>
      <c r="AI465" s="2">
        <f>IF(OR($AH465="",$AD465=""),"",IFERROR(VLOOKUP($AH465,CODES!$A:$B,2,FALSE),"NO CODE"))</f>
        <v/>
      </c>
      <c r="AJ465" s="19">
        <f>IF(OR($AI465="",$AI465="NO CODE"),"",IF(COUNTIFS(RATES!$A:$A,$AI465,RATES!$B:$B,"&lt;="&amp;MonthStart,RATES!$C:$C,"&gt;="&amp;MonthEnd)&lt;&gt;1,"NO RATE",IF($AD465="OFF",SUMIFS(RATES!$F:$F,RATES!$A:$A,$AI465,RATES!$B:$B,"&lt;="&amp;MonthStart,RATES!$C:$C,"&gt;="&amp;MonthEnd),SUMIFS(RATES!$E:$E,RATES!$A:$A,$AI465,RATES!$B:$B,"&lt;="&amp;MonthStart,RATES!$C:$C,"&gt;="&amp;MonthEnd))))</f>
        <v/>
      </c>
      <c r="AK465" s="2">
        <f>IF(OR(NOT(ISNUMBER($AJ465)),N($AA465)=0),"",IF(ABS(N($Z465)/100-$AJ465)&gt;0.0000001,"DIFFERS",""))</f>
        <v/>
      </c>
    </row>
    <row r="466">
      <c r="AD466" s="2">
        <f>IF($L466="","",IF(ISNUMBER(SEARCH("OFF ROAD",$H466)),"OFF",IF(ISNUMBER(SEARCH("ON ROAD",$H466)),"ON","")))</f>
        <v/>
      </c>
      <c r="AE466" s="2">
        <f>IF($AD466="ON",""&amp;$L466,"")</f>
        <v/>
      </c>
      <c r="AF466" s="2">
        <f>IF($L466="","",IF($J466&lt;&gt;"","Y",""))</f>
        <v/>
      </c>
      <c r="AG466" s="2">
        <f>IF($L466="","",IFERROR(TRIM(MID($H466,4,SEARCH(" CO ",$H466)-4)),""&amp;$S466))</f>
        <v/>
      </c>
      <c r="AH466" s="2">
        <f>IF($AG466="","",IF($AG466="FULTON",IF(ISNUMBER(SEARCH("COLLEGE PARK",$H466)),"FULTON (COLLEGE PARK)",IF(ISNUMBER(SEARCH("HAPEVILLE",$H466)),"FULTON (HAPEVILLE)",IF(ISNUMBER(SEARCH("EAST POINT",$H466)),"FULTON (EAST POINT)",IF(ISNUMBER(SEARCH("ATLANTA",$H466)),"FULTON (ATL LIMITS)","FULTON")))),IF($AG466="DEKALB",IF(ISNUMBER(SEARCH("ATLANTA",$H466)),"DEKALB (ATL LIMITS)","DEKALB"),IF(AND($AG466="CLAYTON",ISNUMBER(SEARCH("COLLEGE PARK",$H466))),"CLAYTON (COLLEGE PARK)",$AG466))))</f>
        <v/>
      </c>
      <c r="AI466" s="2">
        <f>IF(OR($AH466="",$AD466=""),"",IFERROR(VLOOKUP($AH466,CODES!$A:$B,2,FALSE),"NO CODE"))</f>
        <v/>
      </c>
      <c r="AJ466" s="19">
        <f>IF(OR($AI466="",$AI466="NO CODE"),"",IF(COUNTIFS(RATES!$A:$A,$AI466,RATES!$B:$B,"&lt;="&amp;MonthStart,RATES!$C:$C,"&gt;="&amp;MonthEnd)&lt;&gt;1,"NO RATE",IF($AD466="OFF",SUMIFS(RATES!$F:$F,RATES!$A:$A,$AI466,RATES!$B:$B,"&lt;="&amp;MonthStart,RATES!$C:$C,"&gt;="&amp;MonthEnd),SUMIFS(RATES!$E:$E,RATES!$A:$A,$AI466,RATES!$B:$B,"&lt;="&amp;MonthStart,RATES!$C:$C,"&gt;="&amp;MonthEnd))))</f>
        <v/>
      </c>
      <c r="AK466" s="2">
        <f>IF(OR(NOT(ISNUMBER($AJ466)),N($AA466)=0),"",IF(ABS(N($Z466)/100-$AJ466)&gt;0.0000001,"DIFFERS",""))</f>
        <v/>
      </c>
    </row>
    <row r="467">
      <c r="AD467" s="2">
        <f>IF($L467="","",IF(ISNUMBER(SEARCH("OFF ROAD",$H467)),"OFF",IF(ISNUMBER(SEARCH("ON ROAD",$H467)),"ON","")))</f>
        <v/>
      </c>
      <c r="AE467" s="2">
        <f>IF($AD467="ON",""&amp;$L467,"")</f>
        <v/>
      </c>
      <c r="AF467" s="2">
        <f>IF($L467="","",IF($J467&lt;&gt;"","Y",""))</f>
        <v/>
      </c>
      <c r="AG467" s="2">
        <f>IF($L467="","",IFERROR(TRIM(MID($H467,4,SEARCH(" CO ",$H467)-4)),""&amp;$S467))</f>
        <v/>
      </c>
      <c r="AH467" s="2">
        <f>IF($AG467="","",IF($AG467="FULTON",IF(ISNUMBER(SEARCH("COLLEGE PARK",$H467)),"FULTON (COLLEGE PARK)",IF(ISNUMBER(SEARCH("HAPEVILLE",$H467)),"FULTON (HAPEVILLE)",IF(ISNUMBER(SEARCH("EAST POINT",$H467)),"FULTON (EAST POINT)",IF(ISNUMBER(SEARCH("ATLANTA",$H467)),"FULTON (ATL LIMITS)","FULTON")))),IF($AG467="DEKALB",IF(ISNUMBER(SEARCH("ATLANTA",$H467)),"DEKALB (ATL LIMITS)","DEKALB"),IF(AND($AG467="CLAYTON",ISNUMBER(SEARCH("COLLEGE PARK",$H467))),"CLAYTON (COLLEGE PARK)",$AG467))))</f>
        <v/>
      </c>
      <c r="AI467" s="2">
        <f>IF(OR($AH467="",$AD467=""),"",IFERROR(VLOOKUP($AH467,CODES!$A:$B,2,FALSE),"NO CODE"))</f>
        <v/>
      </c>
      <c r="AJ467" s="19">
        <f>IF(OR($AI467="",$AI467="NO CODE"),"",IF(COUNTIFS(RATES!$A:$A,$AI467,RATES!$B:$B,"&lt;="&amp;MonthStart,RATES!$C:$C,"&gt;="&amp;MonthEnd)&lt;&gt;1,"NO RATE",IF($AD467="OFF",SUMIFS(RATES!$F:$F,RATES!$A:$A,$AI467,RATES!$B:$B,"&lt;="&amp;MonthStart,RATES!$C:$C,"&gt;="&amp;MonthEnd),SUMIFS(RATES!$E:$E,RATES!$A:$A,$AI467,RATES!$B:$B,"&lt;="&amp;MonthStart,RATES!$C:$C,"&gt;="&amp;MonthEnd))))</f>
        <v/>
      </c>
      <c r="AK467" s="2">
        <f>IF(OR(NOT(ISNUMBER($AJ467)),N($AA467)=0),"",IF(ABS(N($Z467)/100-$AJ467)&gt;0.0000001,"DIFFERS",""))</f>
        <v/>
      </c>
    </row>
    <row r="468">
      <c r="AD468" s="2">
        <f>IF($L468="","",IF(ISNUMBER(SEARCH("OFF ROAD",$H468)),"OFF",IF(ISNUMBER(SEARCH("ON ROAD",$H468)),"ON","")))</f>
        <v/>
      </c>
      <c r="AE468" s="2">
        <f>IF($AD468="ON",""&amp;$L468,"")</f>
        <v/>
      </c>
      <c r="AF468" s="2">
        <f>IF($L468="","",IF($J468&lt;&gt;"","Y",""))</f>
        <v/>
      </c>
      <c r="AG468" s="2">
        <f>IF($L468="","",IFERROR(TRIM(MID($H468,4,SEARCH(" CO ",$H468)-4)),""&amp;$S468))</f>
        <v/>
      </c>
      <c r="AH468" s="2">
        <f>IF($AG468="","",IF($AG468="FULTON",IF(ISNUMBER(SEARCH("COLLEGE PARK",$H468)),"FULTON (COLLEGE PARK)",IF(ISNUMBER(SEARCH("HAPEVILLE",$H468)),"FULTON (HAPEVILLE)",IF(ISNUMBER(SEARCH("EAST POINT",$H468)),"FULTON (EAST POINT)",IF(ISNUMBER(SEARCH("ATLANTA",$H468)),"FULTON (ATL LIMITS)","FULTON")))),IF($AG468="DEKALB",IF(ISNUMBER(SEARCH("ATLANTA",$H468)),"DEKALB (ATL LIMITS)","DEKALB"),IF(AND($AG468="CLAYTON",ISNUMBER(SEARCH("COLLEGE PARK",$H468))),"CLAYTON (COLLEGE PARK)",$AG468))))</f>
        <v/>
      </c>
      <c r="AI468" s="2">
        <f>IF(OR($AH468="",$AD468=""),"",IFERROR(VLOOKUP($AH468,CODES!$A:$B,2,FALSE),"NO CODE"))</f>
        <v/>
      </c>
      <c r="AJ468" s="19">
        <f>IF(OR($AI468="",$AI468="NO CODE"),"",IF(COUNTIFS(RATES!$A:$A,$AI468,RATES!$B:$B,"&lt;="&amp;MonthStart,RATES!$C:$C,"&gt;="&amp;MonthEnd)&lt;&gt;1,"NO RATE",IF($AD468="OFF",SUMIFS(RATES!$F:$F,RATES!$A:$A,$AI468,RATES!$B:$B,"&lt;="&amp;MonthStart,RATES!$C:$C,"&gt;="&amp;MonthEnd),SUMIFS(RATES!$E:$E,RATES!$A:$A,$AI468,RATES!$B:$B,"&lt;="&amp;MonthStart,RATES!$C:$C,"&gt;="&amp;MonthEnd))))</f>
        <v/>
      </c>
      <c r="AK468" s="2">
        <f>IF(OR(NOT(ISNUMBER($AJ468)),N($AA468)=0),"",IF(ABS(N($Z468)/100-$AJ468)&gt;0.0000001,"DIFFERS",""))</f>
        <v/>
      </c>
    </row>
    <row r="469">
      <c r="AD469" s="2">
        <f>IF($L469="","",IF(ISNUMBER(SEARCH("OFF ROAD",$H469)),"OFF",IF(ISNUMBER(SEARCH("ON ROAD",$H469)),"ON","")))</f>
        <v/>
      </c>
      <c r="AE469" s="2">
        <f>IF($AD469="ON",""&amp;$L469,"")</f>
        <v/>
      </c>
      <c r="AF469" s="2">
        <f>IF($L469="","",IF($J469&lt;&gt;"","Y",""))</f>
        <v/>
      </c>
      <c r="AG469" s="2">
        <f>IF($L469="","",IFERROR(TRIM(MID($H469,4,SEARCH(" CO ",$H469)-4)),""&amp;$S469))</f>
        <v/>
      </c>
      <c r="AH469" s="2">
        <f>IF($AG469="","",IF($AG469="FULTON",IF(ISNUMBER(SEARCH("COLLEGE PARK",$H469)),"FULTON (COLLEGE PARK)",IF(ISNUMBER(SEARCH("HAPEVILLE",$H469)),"FULTON (HAPEVILLE)",IF(ISNUMBER(SEARCH("EAST POINT",$H469)),"FULTON (EAST POINT)",IF(ISNUMBER(SEARCH("ATLANTA",$H469)),"FULTON (ATL LIMITS)","FULTON")))),IF($AG469="DEKALB",IF(ISNUMBER(SEARCH("ATLANTA",$H469)),"DEKALB (ATL LIMITS)","DEKALB"),IF(AND($AG469="CLAYTON",ISNUMBER(SEARCH("COLLEGE PARK",$H469))),"CLAYTON (COLLEGE PARK)",$AG469))))</f>
        <v/>
      </c>
      <c r="AI469" s="2">
        <f>IF(OR($AH469="",$AD469=""),"",IFERROR(VLOOKUP($AH469,CODES!$A:$B,2,FALSE),"NO CODE"))</f>
        <v/>
      </c>
      <c r="AJ469" s="19">
        <f>IF(OR($AI469="",$AI469="NO CODE"),"",IF(COUNTIFS(RATES!$A:$A,$AI469,RATES!$B:$B,"&lt;="&amp;MonthStart,RATES!$C:$C,"&gt;="&amp;MonthEnd)&lt;&gt;1,"NO RATE",IF($AD469="OFF",SUMIFS(RATES!$F:$F,RATES!$A:$A,$AI469,RATES!$B:$B,"&lt;="&amp;MonthStart,RATES!$C:$C,"&gt;="&amp;MonthEnd),SUMIFS(RATES!$E:$E,RATES!$A:$A,$AI469,RATES!$B:$B,"&lt;="&amp;MonthStart,RATES!$C:$C,"&gt;="&amp;MonthEnd))))</f>
        <v/>
      </c>
      <c r="AK469" s="2">
        <f>IF(OR(NOT(ISNUMBER($AJ469)),N($AA469)=0),"",IF(ABS(N($Z469)/100-$AJ469)&gt;0.0000001,"DIFFERS",""))</f>
        <v/>
      </c>
    </row>
    <row r="470">
      <c r="AD470" s="2">
        <f>IF($L470="","",IF(ISNUMBER(SEARCH("OFF ROAD",$H470)),"OFF",IF(ISNUMBER(SEARCH("ON ROAD",$H470)),"ON","")))</f>
        <v/>
      </c>
      <c r="AE470" s="2">
        <f>IF($AD470="ON",""&amp;$L470,"")</f>
        <v/>
      </c>
      <c r="AF470" s="2">
        <f>IF($L470="","",IF($J470&lt;&gt;"","Y",""))</f>
        <v/>
      </c>
      <c r="AG470" s="2">
        <f>IF($L470="","",IFERROR(TRIM(MID($H470,4,SEARCH(" CO ",$H470)-4)),""&amp;$S470))</f>
        <v/>
      </c>
      <c r="AH470" s="2">
        <f>IF($AG470="","",IF($AG470="FULTON",IF(ISNUMBER(SEARCH("COLLEGE PARK",$H470)),"FULTON (COLLEGE PARK)",IF(ISNUMBER(SEARCH("HAPEVILLE",$H470)),"FULTON (HAPEVILLE)",IF(ISNUMBER(SEARCH("EAST POINT",$H470)),"FULTON (EAST POINT)",IF(ISNUMBER(SEARCH("ATLANTA",$H470)),"FULTON (ATL LIMITS)","FULTON")))),IF($AG470="DEKALB",IF(ISNUMBER(SEARCH("ATLANTA",$H470)),"DEKALB (ATL LIMITS)","DEKALB"),IF(AND($AG470="CLAYTON",ISNUMBER(SEARCH("COLLEGE PARK",$H470))),"CLAYTON (COLLEGE PARK)",$AG470))))</f>
        <v/>
      </c>
      <c r="AI470" s="2">
        <f>IF(OR($AH470="",$AD470=""),"",IFERROR(VLOOKUP($AH470,CODES!$A:$B,2,FALSE),"NO CODE"))</f>
        <v/>
      </c>
      <c r="AJ470" s="19">
        <f>IF(OR($AI470="",$AI470="NO CODE"),"",IF(COUNTIFS(RATES!$A:$A,$AI470,RATES!$B:$B,"&lt;="&amp;MonthStart,RATES!$C:$C,"&gt;="&amp;MonthEnd)&lt;&gt;1,"NO RATE",IF($AD470="OFF",SUMIFS(RATES!$F:$F,RATES!$A:$A,$AI470,RATES!$B:$B,"&lt;="&amp;MonthStart,RATES!$C:$C,"&gt;="&amp;MonthEnd),SUMIFS(RATES!$E:$E,RATES!$A:$A,$AI470,RATES!$B:$B,"&lt;="&amp;MonthStart,RATES!$C:$C,"&gt;="&amp;MonthEnd))))</f>
        <v/>
      </c>
      <c r="AK470" s="2">
        <f>IF(OR(NOT(ISNUMBER($AJ470)),N($AA470)=0),"",IF(ABS(N($Z470)/100-$AJ470)&gt;0.0000001,"DIFFERS",""))</f>
        <v/>
      </c>
    </row>
    <row r="471">
      <c r="AD471" s="2">
        <f>IF($L471="","",IF(ISNUMBER(SEARCH("OFF ROAD",$H471)),"OFF",IF(ISNUMBER(SEARCH("ON ROAD",$H471)),"ON","")))</f>
        <v/>
      </c>
      <c r="AE471" s="2">
        <f>IF($AD471="ON",""&amp;$L471,"")</f>
        <v/>
      </c>
      <c r="AF471" s="2">
        <f>IF($L471="","",IF($J471&lt;&gt;"","Y",""))</f>
        <v/>
      </c>
      <c r="AG471" s="2">
        <f>IF($L471="","",IFERROR(TRIM(MID($H471,4,SEARCH(" CO ",$H471)-4)),""&amp;$S471))</f>
        <v/>
      </c>
      <c r="AH471" s="2">
        <f>IF($AG471="","",IF($AG471="FULTON",IF(ISNUMBER(SEARCH("COLLEGE PARK",$H471)),"FULTON (COLLEGE PARK)",IF(ISNUMBER(SEARCH("HAPEVILLE",$H471)),"FULTON (HAPEVILLE)",IF(ISNUMBER(SEARCH("EAST POINT",$H471)),"FULTON (EAST POINT)",IF(ISNUMBER(SEARCH("ATLANTA",$H471)),"FULTON (ATL LIMITS)","FULTON")))),IF($AG471="DEKALB",IF(ISNUMBER(SEARCH("ATLANTA",$H471)),"DEKALB (ATL LIMITS)","DEKALB"),IF(AND($AG471="CLAYTON",ISNUMBER(SEARCH("COLLEGE PARK",$H471))),"CLAYTON (COLLEGE PARK)",$AG471))))</f>
        <v/>
      </c>
      <c r="AI471" s="2">
        <f>IF(OR($AH471="",$AD471=""),"",IFERROR(VLOOKUP($AH471,CODES!$A:$B,2,FALSE),"NO CODE"))</f>
        <v/>
      </c>
      <c r="AJ471" s="19">
        <f>IF(OR($AI471="",$AI471="NO CODE"),"",IF(COUNTIFS(RATES!$A:$A,$AI471,RATES!$B:$B,"&lt;="&amp;MonthStart,RATES!$C:$C,"&gt;="&amp;MonthEnd)&lt;&gt;1,"NO RATE",IF($AD471="OFF",SUMIFS(RATES!$F:$F,RATES!$A:$A,$AI471,RATES!$B:$B,"&lt;="&amp;MonthStart,RATES!$C:$C,"&gt;="&amp;MonthEnd),SUMIFS(RATES!$E:$E,RATES!$A:$A,$AI471,RATES!$B:$B,"&lt;="&amp;MonthStart,RATES!$C:$C,"&gt;="&amp;MonthEnd))))</f>
        <v/>
      </c>
      <c r="AK471" s="2">
        <f>IF(OR(NOT(ISNUMBER($AJ471)),N($AA471)=0),"",IF(ABS(N($Z471)/100-$AJ471)&gt;0.0000001,"DIFFERS",""))</f>
        <v/>
      </c>
    </row>
    <row r="472">
      <c r="AD472" s="2">
        <f>IF($L472="","",IF(ISNUMBER(SEARCH("OFF ROAD",$H472)),"OFF",IF(ISNUMBER(SEARCH("ON ROAD",$H472)),"ON","")))</f>
        <v/>
      </c>
      <c r="AE472" s="2">
        <f>IF($AD472="ON",""&amp;$L472,"")</f>
        <v/>
      </c>
      <c r="AF472" s="2">
        <f>IF($L472="","",IF($J472&lt;&gt;"","Y",""))</f>
        <v/>
      </c>
      <c r="AG472" s="2">
        <f>IF($L472="","",IFERROR(TRIM(MID($H472,4,SEARCH(" CO ",$H472)-4)),""&amp;$S472))</f>
        <v/>
      </c>
      <c r="AH472" s="2">
        <f>IF($AG472="","",IF($AG472="FULTON",IF(ISNUMBER(SEARCH("COLLEGE PARK",$H472)),"FULTON (COLLEGE PARK)",IF(ISNUMBER(SEARCH("HAPEVILLE",$H472)),"FULTON (HAPEVILLE)",IF(ISNUMBER(SEARCH("EAST POINT",$H472)),"FULTON (EAST POINT)",IF(ISNUMBER(SEARCH("ATLANTA",$H472)),"FULTON (ATL LIMITS)","FULTON")))),IF($AG472="DEKALB",IF(ISNUMBER(SEARCH("ATLANTA",$H472)),"DEKALB (ATL LIMITS)","DEKALB"),IF(AND($AG472="CLAYTON",ISNUMBER(SEARCH("COLLEGE PARK",$H472))),"CLAYTON (COLLEGE PARK)",$AG472))))</f>
        <v/>
      </c>
      <c r="AI472" s="2">
        <f>IF(OR($AH472="",$AD472=""),"",IFERROR(VLOOKUP($AH472,CODES!$A:$B,2,FALSE),"NO CODE"))</f>
        <v/>
      </c>
      <c r="AJ472" s="19">
        <f>IF(OR($AI472="",$AI472="NO CODE"),"",IF(COUNTIFS(RATES!$A:$A,$AI472,RATES!$B:$B,"&lt;="&amp;MonthStart,RATES!$C:$C,"&gt;="&amp;MonthEnd)&lt;&gt;1,"NO RATE",IF($AD472="OFF",SUMIFS(RATES!$F:$F,RATES!$A:$A,$AI472,RATES!$B:$B,"&lt;="&amp;MonthStart,RATES!$C:$C,"&gt;="&amp;MonthEnd),SUMIFS(RATES!$E:$E,RATES!$A:$A,$AI472,RATES!$B:$B,"&lt;="&amp;MonthStart,RATES!$C:$C,"&gt;="&amp;MonthEnd))))</f>
        <v/>
      </c>
      <c r="AK472" s="2">
        <f>IF(OR(NOT(ISNUMBER($AJ472)),N($AA472)=0),"",IF(ABS(N($Z472)/100-$AJ472)&gt;0.0000001,"DIFFERS",""))</f>
        <v/>
      </c>
    </row>
    <row r="473">
      <c r="AD473" s="2">
        <f>IF($L473="","",IF(ISNUMBER(SEARCH("OFF ROAD",$H473)),"OFF",IF(ISNUMBER(SEARCH("ON ROAD",$H473)),"ON","")))</f>
        <v/>
      </c>
      <c r="AE473" s="2">
        <f>IF($AD473="ON",""&amp;$L473,"")</f>
        <v/>
      </c>
      <c r="AF473" s="2">
        <f>IF($L473="","",IF($J473&lt;&gt;"","Y",""))</f>
        <v/>
      </c>
      <c r="AG473" s="2">
        <f>IF($L473="","",IFERROR(TRIM(MID($H473,4,SEARCH(" CO ",$H473)-4)),""&amp;$S473))</f>
        <v/>
      </c>
      <c r="AH473" s="2">
        <f>IF($AG473="","",IF($AG473="FULTON",IF(ISNUMBER(SEARCH("COLLEGE PARK",$H473)),"FULTON (COLLEGE PARK)",IF(ISNUMBER(SEARCH("HAPEVILLE",$H473)),"FULTON (HAPEVILLE)",IF(ISNUMBER(SEARCH("EAST POINT",$H473)),"FULTON (EAST POINT)",IF(ISNUMBER(SEARCH("ATLANTA",$H473)),"FULTON (ATL LIMITS)","FULTON")))),IF($AG473="DEKALB",IF(ISNUMBER(SEARCH("ATLANTA",$H473)),"DEKALB (ATL LIMITS)","DEKALB"),IF(AND($AG473="CLAYTON",ISNUMBER(SEARCH("COLLEGE PARK",$H473))),"CLAYTON (COLLEGE PARK)",$AG473))))</f>
        <v/>
      </c>
      <c r="AI473" s="2">
        <f>IF(OR($AH473="",$AD473=""),"",IFERROR(VLOOKUP($AH473,CODES!$A:$B,2,FALSE),"NO CODE"))</f>
        <v/>
      </c>
      <c r="AJ473" s="19">
        <f>IF(OR($AI473="",$AI473="NO CODE"),"",IF(COUNTIFS(RATES!$A:$A,$AI473,RATES!$B:$B,"&lt;="&amp;MonthStart,RATES!$C:$C,"&gt;="&amp;MonthEnd)&lt;&gt;1,"NO RATE",IF($AD473="OFF",SUMIFS(RATES!$F:$F,RATES!$A:$A,$AI473,RATES!$B:$B,"&lt;="&amp;MonthStart,RATES!$C:$C,"&gt;="&amp;MonthEnd),SUMIFS(RATES!$E:$E,RATES!$A:$A,$AI473,RATES!$B:$B,"&lt;="&amp;MonthStart,RATES!$C:$C,"&gt;="&amp;MonthEnd))))</f>
        <v/>
      </c>
      <c r="AK473" s="2">
        <f>IF(OR(NOT(ISNUMBER($AJ473)),N($AA473)=0),"",IF(ABS(N($Z473)/100-$AJ473)&gt;0.0000001,"DIFFERS",""))</f>
        <v/>
      </c>
    </row>
    <row r="474">
      <c r="AD474" s="2">
        <f>IF($L474="","",IF(ISNUMBER(SEARCH("OFF ROAD",$H474)),"OFF",IF(ISNUMBER(SEARCH("ON ROAD",$H474)),"ON","")))</f>
        <v/>
      </c>
      <c r="AE474" s="2">
        <f>IF($AD474="ON",""&amp;$L474,"")</f>
        <v/>
      </c>
      <c r="AF474" s="2">
        <f>IF($L474="","",IF($J474&lt;&gt;"","Y",""))</f>
        <v/>
      </c>
      <c r="AG474" s="2">
        <f>IF($L474="","",IFERROR(TRIM(MID($H474,4,SEARCH(" CO ",$H474)-4)),""&amp;$S474))</f>
        <v/>
      </c>
      <c r="AH474" s="2">
        <f>IF($AG474="","",IF($AG474="FULTON",IF(ISNUMBER(SEARCH("COLLEGE PARK",$H474)),"FULTON (COLLEGE PARK)",IF(ISNUMBER(SEARCH("HAPEVILLE",$H474)),"FULTON (HAPEVILLE)",IF(ISNUMBER(SEARCH("EAST POINT",$H474)),"FULTON (EAST POINT)",IF(ISNUMBER(SEARCH("ATLANTA",$H474)),"FULTON (ATL LIMITS)","FULTON")))),IF($AG474="DEKALB",IF(ISNUMBER(SEARCH("ATLANTA",$H474)),"DEKALB (ATL LIMITS)","DEKALB"),IF(AND($AG474="CLAYTON",ISNUMBER(SEARCH("COLLEGE PARK",$H474))),"CLAYTON (COLLEGE PARK)",$AG474))))</f>
        <v/>
      </c>
      <c r="AI474" s="2">
        <f>IF(OR($AH474="",$AD474=""),"",IFERROR(VLOOKUP($AH474,CODES!$A:$B,2,FALSE),"NO CODE"))</f>
        <v/>
      </c>
      <c r="AJ474" s="19">
        <f>IF(OR($AI474="",$AI474="NO CODE"),"",IF(COUNTIFS(RATES!$A:$A,$AI474,RATES!$B:$B,"&lt;="&amp;MonthStart,RATES!$C:$C,"&gt;="&amp;MonthEnd)&lt;&gt;1,"NO RATE",IF($AD474="OFF",SUMIFS(RATES!$F:$F,RATES!$A:$A,$AI474,RATES!$B:$B,"&lt;="&amp;MonthStart,RATES!$C:$C,"&gt;="&amp;MonthEnd),SUMIFS(RATES!$E:$E,RATES!$A:$A,$AI474,RATES!$B:$B,"&lt;="&amp;MonthStart,RATES!$C:$C,"&gt;="&amp;MonthEnd))))</f>
        <v/>
      </c>
      <c r="AK474" s="2">
        <f>IF(OR(NOT(ISNUMBER($AJ474)),N($AA474)=0),"",IF(ABS(N($Z474)/100-$AJ474)&gt;0.0000001,"DIFFERS",""))</f>
        <v/>
      </c>
    </row>
    <row r="475">
      <c r="AD475" s="2">
        <f>IF($L475="","",IF(ISNUMBER(SEARCH("OFF ROAD",$H475)),"OFF",IF(ISNUMBER(SEARCH("ON ROAD",$H475)),"ON","")))</f>
        <v/>
      </c>
      <c r="AE475" s="2">
        <f>IF($AD475="ON",""&amp;$L475,"")</f>
        <v/>
      </c>
      <c r="AF475" s="2">
        <f>IF($L475="","",IF($J475&lt;&gt;"","Y",""))</f>
        <v/>
      </c>
      <c r="AG475" s="2">
        <f>IF($L475="","",IFERROR(TRIM(MID($H475,4,SEARCH(" CO ",$H475)-4)),""&amp;$S475))</f>
        <v/>
      </c>
      <c r="AH475" s="2">
        <f>IF($AG475="","",IF($AG475="FULTON",IF(ISNUMBER(SEARCH("COLLEGE PARK",$H475)),"FULTON (COLLEGE PARK)",IF(ISNUMBER(SEARCH("HAPEVILLE",$H475)),"FULTON (HAPEVILLE)",IF(ISNUMBER(SEARCH("EAST POINT",$H475)),"FULTON (EAST POINT)",IF(ISNUMBER(SEARCH("ATLANTA",$H475)),"FULTON (ATL LIMITS)","FULTON")))),IF($AG475="DEKALB",IF(ISNUMBER(SEARCH("ATLANTA",$H475)),"DEKALB (ATL LIMITS)","DEKALB"),IF(AND($AG475="CLAYTON",ISNUMBER(SEARCH("COLLEGE PARK",$H475))),"CLAYTON (COLLEGE PARK)",$AG475))))</f>
        <v/>
      </c>
      <c r="AI475" s="2">
        <f>IF(OR($AH475="",$AD475=""),"",IFERROR(VLOOKUP($AH475,CODES!$A:$B,2,FALSE),"NO CODE"))</f>
        <v/>
      </c>
      <c r="AJ475" s="19">
        <f>IF(OR($AI475="",$AI475="NO CODE"),"",IF(COUNTIFS(RATES!$A:$A,$AI475,RATES!$B:$B,"&lt;="&amp;MonthStart,RATES!$C:$C,"&gt;="&amp;MonthEnd)&lt;&gt;1,"NO RATE",IF($AD475="OFF",SUMIFS(RATES!$F:$F,RATES!$A:$A,$AI475,RATES!$B:$B,"&lt;="&amp;MonthStart,RATES!$C:$C,"&gt;="&amp;MonthEnd),SUMIFS(RATES!$E:$E,RATES!$A:$A,$AI475,RATES!$B:$B,"&lt;="&amp;MonthStart,RATES!$C:$C,"&gt;="&amp;MonthEnd))))</f>
        <v/>
      </c>
      <c r="AK475" s="2">
        <f>IF(OR(NOT(ISNUMBER($AJ475)),N($AA475)=0),"",IF(ABS(N($Z475)/100-$AJ475)&gt;0.0000001,"DIFFERS",""))</f>
        <v/>
      </c>
    </row>
    <row r="476">
      <c r="AD476" s="2">
        <f>IF($L476="","",IF(ISNUMBER(SEARCH("OFF ROAD",$H476)),"OFF",IF(ISNUMBER(SEARCH("ON ROAD",$H476)),"ON","")))</f>
        <v/>
      </c>
      <c r="AE476" s="2">
        <f>IF($AD476="ON",""&amp;$L476,"")</f>
        <v/>
      </c>
      <c r="AF476" s="2">
        <f>IF($L476="","",IF($J476&lt;&gt;"","Y",""))</f>
        <v/>
      </c>
      <c r="AG476" s="2">
        <f>IF($L476="","",IFERROR(TRIM(MID($H476,4,SEARCH(" CO ",$H476)-4)),""&amp;$S476))</f>
        <v/>
      </c>
      <c r="AH476" s="2">
        <f>IF($AG476="","",IF($AG476="FULTON",IF(ISNUMBER(SEARCH("COLLEGE PARK",$H476)),"FULTON (COLLEGE PARK)",IF(ISNUMBER(SEARCH("HAPEVILLE",$H476)),"FULTON (HAPEVILLE)",IF(ISNUMBER(SEARCH("EAST POINT",$H476)),"FULTON (EAST POINT)",IF(ISNUMBER(SEARCH("ATLANTA",$H476)),"FULTON (ATL LIMITS)","FULTON")))),IF($AG476="DEKALB",IF(ISNUMBER(SEARCH("ATLANTA",$H476)),"DEKALB (ATL LIMITS)","DEKALB"),IF(AND($AG476="CLAYTON",ISNUMBER(SEARCH("COLLEGE PARK",$H476))),"CLAYTON (COLLEGE PARK)",$AG476))))</f>
        <v/>
      </c>
      <c r="AI476" s="2">
        <f>IF(OR($AH476="",$AD476=""),"",IFERROR(VLOOKUP($AH476,CODES!$A:$B,2,FALSE),"NO CODE"))</f>
        <v/>
      </c>
      <c r="AJ476" s="19">
        <f>IF(OR($AI476="",$AI476="NO CODE"),"",IF(COUNTIFS(RATES!$A:$A,$AI476,RATES!$B:$B,"&lt;="&amp;MonthStart,RATES!$C:$C,"&gt;="&amp;MonthEnd)&lt;&gt;1,"NO RATE",IF($AD476="OFF",SUMIFS(RATES!$F:$F,RATES!$A:$A,$AI476,RATES!$B:$B,"&lt;="&amp;MonthStart,RATES!$C:$C,"&gt;="&amp;MonthEnd),SUMIFS(RATES!$E:$E,RATES!$A:$A,$AI476,RATES!$B:$B,"&lt;="&amp;MonthStart,RATES!$C:$C,"&gt;="&amp;MonthEnd))))</f>
        <v/>
      </c>
      <c r="AK476" s="2">
        <f>IF(OR(NOT(ISNUMBER($AJ476)),N($AA476)=0),"",IF(ABS(N($Z476)/100-$AJ476)&gt;0.0000001,"DIFFERS",""))</f>
        <v/>
      </c>
    </row>
    <row r="477">
      <c r="AD477" s="2">
        <f>IF($L477="","",IF(ISNUMBER(SEARCH("OFF ROAD",$H477)),"OFF",IF(ISNUMBER(SEARCH("ON ROAD",$H477)),"ON","")))</f>
        <v/>
      </c>
      <c r="AE477" s="2">
        <f>IF($AD477="ON",""&amp;$L477,"")</f>
        <v/>
      </c>
      <c r="AF477" s="2">
        <f>IF($L477="","",IF($J477&lt;&gt;"","Y",""))</f>
        <v/>
      </c>
      <c r="AG477" s="2">
        <f>IF($L477="","",IFERROR(TRIM(MID($H477,4,SEARCH(" CO ",$H477)-4)),""&amp;$S477))</f>
        <v/>
      </c>
      <c r="AH477" s="2">
        <f>IF($AG477="","",IF($AG477="FULTON",IF(ISNUMBER(SEARCH("COLLEGE PARK",$H477)),"FULTON (COLLEGE PARK)",IF(ISNUMBER(SEARCH("HAPEVILLE",$H477)),"FULTON (HAPEVILLE)",IF(ISNUMBER(SEARCH("EAST POINT",$H477)),"FULTON (EAST POINT)",IF(ISNUMBER(SEARCH("ATLANTA",$H477)),"FULTON (ATL LIMITS)","FULTON")))),IF($AG477="DEKALB",IF(ISNUMBER(SEARCH("ATLANTA",$H477)),"DEKALB (ATL LIMITS)","DEKALB"),IF(AND($AG477="CLAYTON",ISNUMBER(SEARCH("COLLEGE PARK",$H477))),"CLAYTON (COLLEGE PARK)",$AG477))))</f>
        <v/>
      </c>
      <c r="AI477" s="2">
        <f>IF(OR($AH477="",$AD477=""),"",IFERROR(VLOOKUP($AH477,CODES!$A:$B,2,FALSE),"NO CODE"))</f>
        <v/>
      </c>
      <c r="AJ477" s="19">
        <f>IF(OR($AI477="",$AI477="NO CODE"),"",IF(COUNTIFS(RATES!$A:$A,$AI477,RATES!$B:$B,"&lt;="&amp;MonthStart,RATES!$C:$C,"&gt;="&amp;MonthEnd)&lt;&gt;1,"NO RATE",IF($AD477="OFF",SUMIFS(RATES!$F:$F,RATES!$A:$A,$AI477,RATES!$B:$B,"&lt;="&amp;MonthStart,RATES!$C:$C,"&gt;="&amp;MonthEnd),SUMIFS(RATES!$E:$E,RATES!$A:$A,$AI477,RATES!$B:$B,"&lt;="&amp;MonthStart,RATES!$C:$C,"&gt;="&amp;MonthEnd))))</f>
        <v/>
      </c>
      <c r="AK477" s="2">
        <f>IF(OR(NOT(ISNUMBER($AJ477)),N($AA477)=0),"",IF(ABS(N($Z477)/100-$AJ477)&gt;0.0000001,"DIFFERS",""))</f>
        <v/>
      </c>
    </row>
    <row r="478">
      <c r="AD478" s="2">
        <f>IF($L478="","",IF(ISNUMBER(SEARCH("OFF ROAD",$H478)),"OFF",IF(ISNUMBER(SEARCH("ON ROAD",$H478)),"ON","")))</f>
        <v/>
      </c>
      <c r="AE478" s="2">
        <f>IF($AD478="ON",""&amp;$L478,"")</f>
        <v/>
      </c>
      <c r="AF478" s="2">
        <f>IF($L478="","",IF($J478&lt;&gt;"","Y",""))</f>
        <v/>
      </c>
      <c r="AG478" s="2">
        <f>IF($L478="","",IFERROR(TRIM(MID($H478,4,SEARCH(" CO ",$H478)-4)),""&amp;$S478))</f>
        <v/>
      </c>
      <c r="AH478" s="2">
        <f>IF($AG478="","",IF($AG478="FULTON",IF(ISNUMBER(SEARCH("COLLEGE PARK",$H478)),"FULTON (COLLEGE PARK)",IF(ISNUMBER(SEARCH("HAPEVILLE",$H478)),"FULTON (HAPEVILLE)",IF(ISNUMBER(SEARCH("EAST POINT",$H478)),"FULTON (EAST POINT)",IF(ISNUMBER(SEARCH("ATLANTA",$H478)),"FULTON (ATL LIMITS)","FULTON")))),IF($AG478="DEKALB",IF(ISNUMBER(SEARCH("ATLANTA",$H478)),"DEKALB (ATL LIMITS)","DEKALB"),IF(AND($AG478="CLAYTON",ISNUMBER(SEARCH("COLLEGE PARK",$H478))),"CLAYTON (COLLEGE PARK)",$AG478))))</f>
        <v/>
      </c>
      <c r="AI478" s="2">
        <f>IF(OR($AH478="",$AD478=""),"",IFERROR(VLOOKUP($AH478,CODES!$A:$B,2,FALSE),"NO CODE"))</f>
        <v/>
      </c>
      <c r="AJ478" s="19">
        <f>IF(OR($AI478="",$AI478="NO CODE"),"",IF(COUNTIFS(RATES!$A:$A,$AI478,RATES!$B:$B,"&lt;="&amp;MonthStart,RATES!$C:$C,"&gt;="&amp;MonthEnd)&lt;&gt;1,"NO RATE",IF($AD478="OFF",SUMIFS(RATES!$F:$F,RATES!$A:$A,$AI478,RATES!$B:$B,"&lt;="&amp;MonthStart,RATES!$C:$C,"&gt;="&amp;MonthEnd),SUMIFS(RATES!$E:$E,RATES!$A:$A,$AI478,RATES!$B:$B,"&lt;="&amp;MonthStart,RATES!$C:$C,"&gt;="&amp;MonthEnd))))</f>
        <v/>
      </c>
      <c r="AK478" s="2">
        <f>IF(OR(NOT(ISNUMBER($AJ478)),N($AA478)=0),"",IF(ABS(N($Z478)/100-$AJ478)&gt;0.0000001,"DIFFERS",""))</f>
        <v/>
      </c>
    </row>
    <row r="479">
      <c r="AD479" s="2">
        <f>IF($L479="","",IF(ISNUMBER(SEARCH("OFF ROAD",$H479)),"OFF",IF(ISNUMBER(SEARCH("ON ROAD",$H479)),"ON","")))</f>
        <v/>
      </c>
      <c r="AE479" s="2">
        <f>IF($AD479="ON",""&amp;$L479,"")</f>
        <v/>
      </c>
      <c r="AF479" s="2">
        <f>IF($L479="","",IF($J479&lt;&gt;"","Y",""))</f>
        <v/>
      </c>
      <c r="AG479" s="2">
        <f>IF($L479="","",IFERROR(TRIM(MID($H479,4,SEARCH(" CO ",$H479)-4)),""&amp;$S479))</f>
        <v/>
      </c>
      <c r="AH479" s="2">
        <f>IF($AG479="","",IF($AG479="FULTON",IF(ISNUMBER(SEARCH("COLLEGE PARK",$H479)),"FULTON (COLLEGE PARK)",IF(ISNUMBER(SEARCH("HAPEVILLE",$H479)),"FULTON (HAPEVILLE)",IF(ISNUMBER(SEARCH("EAST POINT",$H479)),"FULTON (EAST POINT)",IF(ISNUMBER(SEARCH("ATLANTA",$H479)),"FULTON (ATL LIMITS)","FULTON")))),IF($AG479="DEKALB",IF(ISNUMBER(SEARCH("ATLANTA",$H479)),"DEKALB (ATL LIMITS)","DEKALB"),IF(AND($AG479="CLAYTON",ISNUMBER(SEARCH("COLLEGE PARK",$H479))),"CLAYTON (COLLEGE PARK)",$AG479))))</f>
        <v/>
      </c>
      <c r="AI479" s="2">
        <f>IF(OR($AH479="",$AD479=""),"",IFERROR(VLOOKUP($AH479,CODES!$A:$B,2,FALSE),"NO CODE"))</f>
        <v/>
      </c>
      <c r="AJ479" s="19">
        <f>IF(OR($AI479="",$AI479="NO CODE"),"",IF(COUNTIFS(RATES!$A:$A,$AI479,RATES!$B:$B,"&lt;="&amp;MonthStart,RATES!$C:$C,"&gt;="&amp;MonthEnd)&lt;&gt;1,"NO RATE",IF($AD479="OFF",SUMIFS(RATES!$F:$F,RATES!$A:$A,$AI479,RATES!$B:$B,"&lt;="&amp;MonthStart,RATES!$C:$C,"&gt;="&amp;MonthEnd),SUMIFS(RATES!$E:$E,RATES!$A:$A,$AI479,RATES!$B:$B,"&lt;="&amp;MonthStart,RATES!$C:$C,"&gt;="&amp;MonthEnd))))</f>
        <v/>
      </c>
      <c r="AK479" s="2">
        <f>IF(OR(NOT(ISNUMBER($AJ479)),N($AA479)=0),"",IF(ABS(N($Z479)/100-$AJ479)&gt;0.0000001,"DIFFERS",""))</f>
        <v/>
      </c>
    </row>
    <row r="480">
      <c r="AD480" s="2">
        <f>IF($L480="","",IF(ISNUMBER(SEARCH("OFF ROAD",$H480)),"OFF",IF(ISNUMBER(SEARCH("ON ROAD",$H480)),"ON","")))</f>
        <v/>
      </c>
      <c r="AE480" s="2">
        <f>IF($AD480="ON",""&amp;$L480,"")</f>
        <v/>
      </c>
      <c r="AF480" s="2">
        <f>IF($L480="","",IF($J480&lt;&gt;"","Y",""))</f>
        <v/>
      </c>
      <c r="AG480" s="2">
        <f>IF($L480="","",IFERROR(TRIM(MID($H480,4,SEARCH(" CO ",$H480)-4)),""&amp;$S480))</f>
        <v/>
      </c>
      <c r="AH480" s="2">
        <f>IF($AG480="","",IF($AG480="FULTON",IF(ISNUMBER(SEARCH("COLLEGE PARK",$H480)),"FULTON (COLLEGE PARK)",IF(ISNUMBER(SEARCH("HAPEVILLE",$H480)),"FULTON (HAPEVILLE)",IF(ISNUMBER(SEARCH("EAST POINT",$H480)),"FULTON (EAST POINT)",IF(ISNUMBER(SEARCH("ATLANTA",$H480)),"FULTON (ATL LIMITS)","FULTON")))),IF($AG480="DEKALB",IF(ISNUMBER(SEARCH("ATLANTA",$H480)),"DEKALB (ATL LIMITS)","DEKALB"),IF(AND($AG480="CLAYTON",ISNUMBER(SEARCH("COLLEGE PARK",$H480))),"CLAYTON (COLLEGE PARK)",$AG480))))</f>
        <v/>
      </c>
      <c r="AI480" s="2">
        <f>IF(OR($AH480="",$AD480=""),"",IFERROR(VLOOKUP($AH480,CODES!$A:$B,2,FALSE),"NO CODE"))</f>
        <v/>
      </c>
      <c r="AJ480" s="19">
        <f>IF(OR($AI480="",$AI480="NO CODE"),"",IF(COUNTIFS(RATES!$A:$A,$AI480,RATES!$B:$B,"&lt;="&amp;MonthStart,RATES!$C:$C,"&gt;="&amp;MonthEnd)&lt;&gt;1,"NO RATE",IF($AD480="OFF",SUMIFS(RATES!$F:$F,RATES!$A:$A,$AI480,RATES!$B:$B,"&lt;="&amp;MonthStart,RATES!$C:$C,"&gt;="&amp;MonthEnd),SUMIFS(RATES!$E:$E,RATES!$A:$A,$AI480,RATES!$B:$B,"&lt;="&amp;MonthStart,RATES!$C:$C,"&gt;="&amp;MonthEnd))))</f>
        <v/>
      </c>
      <c r="AK480" s="2">
        <f>IF(OR(NOT(ISNUMBER($AJ480)),N($AA480)=0),"",IF(ABS(N($Z480)/100-$AJ480)&gt;0.0000001,"DIFFERS",""))</f>
        <v/>
      </c>
    </row>
    <row r="481">
      <c r="AD481" s="2">
        <f>IF($L481="","",IF(ISNUMBER(SEARCH("OFF ROAD",$H481)),"OFF",IF(ISNUMBER(SEARCH("ON ROAD",$H481)),"ON","")))</f>
        <v/>
      </c>
      <c r="AE481" s="2">
        <f>IF($AD481="ON",""&amp;$L481,"")</f>
        <v/>
      </c>
      <c r="AF481" s="2">
        <f>IF($L481="","",IF($J481&lt;&gt;"","Y",""))</f>
        <v/>
      </c>
      <c r="AG481" s="2">
        <f>IF($L481="","",IFERROR(TRIM(MID($H481,4,SEARCH(" CO ",$H481)-4)),""&amp;$S481))</f>
        <v/>
      </c>
      <c r="AH481" s="2">
        <f>IF($AG481="","",IF($AG481="FULTON",IF(ISNUMBER(SEARCH("COLLEGE PARK",$H481)),"FULTON (COLLEGE PARK)",IF(ISNUMBER(SEARCH("HAPEVILLE",$H481)),"FULTON (HAPEVILLE)",IF(ISNUMBER(SEARCH("EAST POINT",$H481)),"FULTON (EAST POINT)",IF(ISNUMBER(SEARCH("ATLANTA",$H481)),"FULTON (ATL LIMITS)","FULTON")))),IF($AG481="DEKALB",IF(ISNUMBER(SEARCH("ATLANTA",$H481)),"DEKALB (ATL LIMITS)","DEKALB"),IF(AND($AG481="CLAYTON",ISNUMBER(SEARCH("COLLEGE PARK",$H481))),"CLAYTON (COLLEGE PARK)",$AG481))))</f>
        <v/>
      </c>
      <c r="AI481" s="2">
        <f>IF(OR($AH481="",$AD481=""),"",IFERROR(VLOOKUP($AH481,CODES!$A:$B,2,FALSE),"NO CODE"))</f>
        <v/>
      </c>
      <c r="AJ481" s="19">
        <f>IF(OR($AI481="",$AI481="NO CODE"),"",IF(COUNTIFS(RATES!$A:$A,$AI481,RATES!$B:$B,"&lt;="&amp;MonthStart,RATES!$C:$C,"&gt;="&amp;MonthEnd)&lt;&gt;1,"NO RATE",IF($AD481="OFF",SUMIFS(RATES!$F:$F,RATES!$A:$A,$AI481,RATES!$B:$B,"&lt;="&amp;MonthStart,RATES!$C:$C,"&gt;="&amp;MonthEnd),SUMIFS(RATES!$E:$E,RATES!$A:$A,$AI481,RATES!$B:$B,"&lt;="&amp;MonthStart,RATES!$C:$C,"&gt;="&amp;MonthEnd))))</f>
        <v/>
      </c>
      <c r="AK481" s="2">
        <f>IF(OR(NOT(ISNUMBER($AJ481)),N($AA481)=0),"",IF(ABS(N($Z481)/100-$AJ481)&gt;0.0000001,"DIFFERS",""))</f>
        <v/>
      </c>
    </row>
    <row r="482">
      <c r="AD482" s="2">
        <f>IF($L482="","",IF(ISNUMBER(SEARCH("OFF ROAD",$H482)),"OFF",IF(ISNUMBER(SEARCH("ON ROAD",$H482)),"ON","")))</f>
        <v/>
      </c>
      <c r="AE482" s="2">
        <f>IF($AD482="ON",""&amp;$L482,"")</f>
        <v/>
      </c>
      <c r="AF482" s="2">
        <f>IF($L482="","",IF($J482&lt;&gt;"","Y",""))</f>
        <v/>
      </c>
      <c r="AG482" s="2">
        <f>IF($L482="","",IFERROR(TRIM(MID($H482,4,SEARCH(" CO ",$H482)-4)),""&amp;$S482))</f>
        <v/>
      </c>
      <c r="AH482" s="2">
        <f>IF($AG482="","",IF($AG482="FULTON",IF(ISNUMBER(SEARCH("COLLEGE PARK",$H482)),"FULTON (COLLEGE PARK)",IF(ISNUMBER(SEARCH("HAPEVILLE",$H482)),"FULTON (HAPEVILLE)",IF(ISNUMBER(SEARCH("EAST POINT",$H482)),"FULTON (EAST POINT)",IF(ISNUMBER(SEARCH("ATLANTA",$H482)),"FULTON (ATL LIMITS)","FULTON")))),IF($AG482="DEKALB",IF(ISNUMBER(SEARCH("ATLANTA",$H482)),"DEKALB (ATL LIMITS)","DEKALB"),IF(AND($AG482="CLAYTON",ISNUMBER(SEARCH("COLLEGE PARK",$H482))),"CLAYTON (COLLEGE PARK)",$AG482))))</f>
        <v/>
      </c>
      <c r="AI482" s="2">
        <f>IF(OR($AH482="",$AD482=""),"",IFERROR(VLOOKUP($AH482,CODES!$A:$B,2,FALSE),"NO CODE"))</f>
        <v/>
      </c>
      <c r="AJ482" s="19">
        <f>IF(OR($AI482="",$AI482="NO CODE"),"",IF(COUNTIFS(RATES!$A:$A,$AI482,RATES!$B:$B,"&lt;="&amp;MonthStart,RATES!$C:$C,"&gt;="&amp;MonthEnd)&lt;&gt;1,"NO RATE",IF($AD482="OFF",SUMIFS(RATES!$F:$F,RATES!$A:$A,$AI482,RATES!$B:$B,"&lt;="&amp;MonthStart,RATES!$C:$C,"&gt;="&amp;MonthEnd),SUMIFS(RATES!$E:$E,RATES!$A:$A,$AI482,RATES!$B:$B,"&lt;="&amp;MonthStart,RATES!$C:$C,"&gt;="&amp;MonthEnd))))</f>
        <v/>
      </c>
      <c r="AK482" s="2">
        <f>IF(OR(NOT(ISNUMBER($AJ482)),N($AA482)=0),"",IF(ABS(N($Z482)/100-$AJ482)&gt;0.0000001,"DIFFERS",""))</f>
        <v/>
      </c>
    </row>
    <row r="483">
      <c r="AD483" s="2">
        <f>IF($L483="","",IF(ISNUMBER(SEARCH("OFF ROAD",$H483)),"OFF",IF(ISNUMBER(SEARCH("ON ROAD",$H483)),"ON","")))</f>
        <v/>
      </c>
      <c r="AE483" s="2">
        <f>IF($AD483="ON",""&amp;$L483,"")</f>
        <v/>
      </c>
      <c r="AF483" s="2">
        <f>IF($L483="","",IF($J483&lt;&gt;"","Y",""))</f>
        <v/>
      </c>
      <c r="AG483" s="2">
        <f>IF($L483="","",IFERROR(TRIM(MID($H483,4,SEARCH(" CO ",$H483)-4)),""&amp;$S483))</f>
        <v/>
      </c>
      <c r="AH483" s="2">
        <f>IF($AG483="","",IF($AG483="FULTON",IF(ISNUMBER(SEARCH("COLLEGE PARK",$H483)),"FULTON (COLLEGE PARK)",IF(ISNUMBER(SEARCH("HAPEVILLE",$H483)),"FULTON (HAPEVILLE)",IF(ISNUMBER(SEARCH("EAST POINT",$H483)),"FULTON (EAST POINT)",IF(ISNUMBER(SEARCH("ATLANTA",$H483)),"FULTON (ATL LIMITS)","FULTON")))),IF($AG483="DEKALB",IF(ISNUMBER(SEARCH("ATLANTA",$H483)),"DEKALB (ATL LIMITS)","DEKALB"),IF(AND($AG483="CLAYTON",ISNUMBER(SEARCH("COLLEGE PARK",$H483))),"CLAYTON (COLLEGE PARK)",$AG483))))</f>
        <v/>
      </c>
      <c r="AI483" s="2">
        <f>IF(OR($AH483="",$AD483=""),"",IFERROR(VLOOKUP($AH483,CODES!$A:$B,2,FALSE),"NO CODE"))</f>
        <v/>
      </c>
      <c r="AJ483" s="19">
        <f>IF(OR($AI483="",$AI483="NO CODE"),"",IF(COUNTIFS(RATES!$A:$A,$AI483,RATES!$B:$B,"&lt;="&amp;MonthStart,RATES!$C:$C,"&gt;="&amp;MonthEnd)&lt;&gt;1,"NO RATE",IF($AD483="OFF",SUMIFS(RATES!$F:$F,RATES!$A:$A,$AI483,RATES!$B:$B,"&lt;="&amp;MonthStart,RATES!$C:$C,"&gt;="&amp;MonthEnd),SUMIFS(RATES!$E:$E,RATES!$A:$A,$AI483,RATES!$B:$B,"&lt;="&amp;MonthStart,RATES!$C:$C,"&gt;="&amp;MonthEnd))))</f>
        <v/>
      </c>
      <c r="AK483" s="2">
        <f>IF(OR(NOT(ISNUMBER($AJ483)),N($AA483)=0),"",IF(ABS(N($Z483)/100-$AJ483)&gt;0.0000001,"DIFFERS",""))</f>
        <v/>
      </c>
    </row>
    <row r="484">
      <c r="AD484" s="2">
        <f>IF($L484="","",IF(ISNUMBER(SEARCH("OFF ROAD",$H484)),"OFF",IF(ISNUMBER(SEARCH("ON ROAD",$H484)),"ON","")))</f>
        <v/>
      </c>
      <c r="AE484" s="2">
        <f>IF($AD484="ON",""&amp;$L484,"")</f>
        <v/>
      </c>
      <c r="AF484" s="2">
        <f>IF($L484="","",IF($J484&lt;&gt;"","Y",""))</f>
        <v/>
      </c>
      <c r="AG484" s="2">
        <f>IF($L484="","",IFERROR(TRIM(MID($H484,4,SEARCH(" CO ",$H484)-4)),""&amp;$S484))</f>
        <v/>
      </c>
      <c r="AH484" s="2">
        <f>IF($AG484="","",IF($AG484="FULTON",IF(ISNUMBER(SEARCH("COLLEGE PARK",$H484)),"FULTON (COLLEGE PARK)",IF(ISNUMBER(SEARCH("HAPEVILLE",$H484)),"FULTON (HAPEVILLE)",IF(ISNUMBER(SEARCH("EAST POINT",$H484)),"FULTON (EAST POINT)",IF(ISNUMBER(SEARCH("ATLANTA",$H484)),"FULTON (ATL LIMITS)","FULTON")))),IF($AG484="DEKALB",IF(ISNUMBER(SEARCH("ATLANTA",$H484)),"DEKALB (ATL LIMITS)","DEKALB"),IF(AND($AG484="CLAYTON",ISNUMBER(SEARCH("COLLEGE PARK",$H484))),"CLAYTON (COLLEGE PARK)",$AG484))))</f>
        <v/>
      </c>
      <c r="AI484" s="2">
        <f>IF(OR($AH484="",$AD484=""),"",IFERROR(VLOOKUP($AH484,CODES!$A:$B,2,FALSE),"NO CODE"))</f>
        <v/>
      </c>
      <c r="AJ484" s="19">
        <f>IF(OR($AI484="",$AI484="NO CODE"),"",IF(COUNTIFS(RATES!$A:$A,$AI484,RATES!$B:$B,"&lt;="&amp;MonthStart,RATES!$C:$C,"&gt;="&amp;MonthEnd)&lt;&gt;1,"NO RATE",IF($AD484="OFF",SUMIFS(RATES!$F:$F,RATES!$A:$A,$AI484,RATES!$B:$B,"&lt;="&amp;MonthStart,RATES!$C:$C,"&gt;="&amp;MonthEnd),SUMIFS(RATES!$E:$E,RATES!$A:$A,$AI484,RATES!$B:$B,"&lt;="&amp;MonthStart,RATES!$C:$C,"&gt;="&amp;MonthEnd))))</f>
        <v/>
      </c>
      <c r="AK484" s="2">
        <f>IF(OR(NOT(ISNUMBER($AJ484)),N($AA484)=0),"",IF(ABS(N($Z484)/100-$AJ484)&gt;0.0000001,"DIFFERS",""))</f>
        <v/>
      </c>
    </row>
    <row r="485">
      <c r="AD485" s="2">
        <f>IF($L485="","",IF(ISNUMBER(SEARCH("OFF ROAD",$H485)),"OFF",IF(ISNUMBER(SEARCH("ON ROAD",$H485)),"ON","")))</f>
        <v/>
      </c>
      <c r="AE485" s="2">
        <f>IF($AD485="ON",""&amp;$L485,"")</f>
        <v/>
      </c>
      <c r="AF485" s="2">
        <f>IF($L485="","",IF($J485&lt;&gt;"","Y",""))</f>
        <v/>
      </c>
      <c r="AG485" s="2">
        <f>IF($L485="","",IFERROR(TRIM(MID($H485,4,SEARCH(" CO ",$H485)-4)),""&amp;$S485))</f>
        <v/>
      </c>
      <c r="AH485" s="2">
        <f>IF($AG485="","",IF($AG485="FULTON",IF(ISNUMBER(SEARCH("COLLEGE PARK",$H485)),"FULTON (COLLEGE PARK)",IF(ISNUMBER(SEARCH("HAPEVILLE",$H485)),"FULTON (HAPEVILLE)",IF(ISNUMBER(SEARCH("EAST POINT",$H485)),"FULTON (EAST POINT)",IF(ISNUMBER(SEARCH("ATLANTA",$H485)),"FULTON (ATL LIMITS)","FULTON")))),IF($AG485="DEKALB",IF(ISNUMBER(SEARCH("ATLANTA",$H485)),"DEKALB (ATL LIMITS)","DEKALB"),IF(AND($AG485="CLAYTON",ISNUMBER(SEARCH("COLLEGE PARK",$H485))),"CLAYTON (COLLEGE PARK)",$AG485))))</f>
        <v/>
      </c>
      <c r="AI485" s="2">
        <f>IF(OR($AH485="",$AD485=""),"",IFERROR(VLOOKUP($AH485,CODES!$A:$B,2,FALSE),"NO CODE"))</f>
        <v/>
      </c>
      <c r="AJ485" s="19">
        <f>IF(OR($AI485="",$AI485="NO CODE"),"",IF(COUNTIFS(RATES!$A:$A,$AI485,RATES!$B:$B,"&lt;="&amp;MonthStart,RATES!$C:$C,"&gt;="&amp;MonthEnd)&lt;&gt;1,"NO RATE",IF($AD485="OFF",SUMIFS(RATES!$F:$F,RATES!$A:$A,$AI485,RATES!$B:$B,"&lt;="&amp;MonthStart,RATES!$C:$C,"&gt;="&amp;MonthEnd),SUMIFS(RATES!$E:$E,RATES!$A:$A,$AI485,RATES!$B:$B,"&lt;="&amp;MonthStart,RATES!$C:$C,"&gt;="&amp;MonthEnd))))</f>
        <v/>
      </c>
      <c r="AK485" s="2">
        <f>IF(OR(NOT(ISNUMBER($AJ485)),N($AA485)=0),"",IF(ABS(N($Z485)/100-$AJ485)&gt;0.0000001,"DIFFERS",""))</f>
        <v/>
      </c>
    </row>
    <row r="486">
      <c r="AD486" s="2">
        <f>IF($L486="","",IF(ISNUMBER(SEARCH("OFF ROAD",$H486)),"OFF",IF(ISNUMBER(SEARCH("ON ROAD",$H486)),"ON","")))</f>
        <v/>
      </c>
      <c r="AE486" s="2">
        <f>IF($AD486="ON",""&amp;$L486,"")</f>
        <v/>
      </c>
      <c r="AF486" s="2">
        <f>IF($L486="","",IF($J486&lt;&gt;"","Y",""))</f>
        <v/>
      </c>
      <c r="AG486" s="2">
        <f>IF($L486="","",IFERROR(TRIM(MID($H486,4,SEARCH(" CO ",$H486)-4)),""&amp;$S486))</f>
        <v/>
      </c>
      <c r="AH486" s="2">
        <f>IF($AG486="","",IF($AG486="FULTON",IF(ISNUMBER(SEARCH("COLLEGE PARK",$H486)),"FULTON (COLLEGE PARK)",IF(ISNUMBER(SEARCH("HAPEVILLE",$H486)),"FULTON (HAPEVILLE)",IF(ISNUMBER(SEARCH("EAST POINT",$H486)),"FULTON (EAST POINT)",IF(ISNUMBER(SEARCH("ATLANTA",$H486)),"FULTON (ATL LIMITS)","FULTON")))),IF($AG486="DEKALB",IF(ISNUMBER(SEARCH("ATLANTA",$H486)),"DEKALB (ATL LIMITS)","DEKALB"),IF(AND($AG486="CLAYTON",ISNUMBER(SEARCH("COLLEGE PARK",$H486))),"CLAYTON (COLLEGE PARK)",$AG486))))</f>
        <v/>
      </c>
      <c r="AI486" s="2">
        <f>IF(OR($AH486="",$AD486=""),"",IFERROR(VLOOKUP($AH486,CODES!$A:$B,2,FALSE),"NO CODE"))</f>
        <v/>
      </c>
      <c r="AJ486" s="19">
        <f>IF(OR($AI486="",$AI486="NO CODE"),"",IF(COUNTIFS(RATES!$A:$A,$AI486,RATES!$B:$B,"&lt;="&amp;MonthStart,RATES!$C:$C,"&gt;="&amp;MonthEnd)&lt;&gt;1,"NO RATE",IF($AD486="OFF",SUMIFS(RATES!$F:$F,RATES!$A:$A,$AI486,RATES!$B:$B,"&lt;="&amp;MonthStart,RATES!$C:$C,"&gt;="&amp;MonthEnd),SUMIFS(RATES!$E:$E,RATES!$A:$A,$AI486,RATES!$B:$B,"&lt;="&amp;MonthStart,RATES!$C:$C,"&gt;="&amp;MonthEnd))))</f>
        <v/>
      </c>
      <c r="AK486" s="2">
        <f>IF(OR(NOT(ISNUMBER($AJ486)),N($AA486)=0),"",IF(ABS(N($Z486)/100-$AJ486)&gt;0.0000001,"DIFFERS",""))</f>
        <v/>
      </c>
    </row>
    <row r="487">
      <c r="AD487" s="2">
        <f>IF($L487="","",IF(ISNUMBER(SEARCH("OFF ROAD",$H487)),"OFF",IF(ISNUMBER(SEARCH("ON ROAD",$H487)),"ON","")))</f>
        <v/>
      </c>
      <c r="AE487" s="2">
        <f>IF($AD487="ON",""&amp;$L487,"")</f>
        <v/>
      </c>
      <c r="AF487" s="2">
        <f>IF($L487="","",IF($J487&lt;&gt;"","Y",""))</f>
        <v/>
      </c>
      <c r="AG487" s="2">
        <f>IF($L487="","",IFERROR(TRIM(MID($H487,4,SEARCH(" CO ",$H487)-4)),""&amp;$S487))</f>
        <v/>
      </c>
      <c r="AH487" s="2">
        <f>IF($AG487="","",IF($AG487="FULTON",IF(ISNUMBER(SEARCH("COLLEGE PARK",$H487)),"FULTON (COLLEGE PARK)",IF(ISNUMBER(SEARCH("HAPEVILLE",$H487)),"FULTON (HAPEVILLE)",IF(ISNUMBER(SEARCH("EAST POINT",$H487)),"FULTON (EAST POINT)",IF(ISNUMBER(SEARCH("ATLANTA",$H487)),"FULTON (ATL LIMITS)","FULTON")))),IF($AG487="DEKALB",IF(ISNUMBER(SEARCH("ATLANTA",$H487)),"DEKALB (ATL LIMITS)","DEKALB"),IF(AND($AG487="CLAYTON",ISNUMBER(SEARCH("COLLEGE PARK",$H487))),"CLAYTON (COLLEGE PARK)",$AG487))))</f>
        <v/>
      </c>
      <c r="AI487" s="2">
        <f>IF(OR($AH487="",$AD487=""),"",IFERROR(VLOOKUP($AH487,CODES!$A:$B,2,FALSE),"NO CODE"))</f>
        <v/>
      </c>
      <c r="AJ487" s="19">
        <f>IF(OR($AI487="",$AI487="NO CODE"),"",IF(COUNTIFS(RATES!$A:$A,$AI487,RATES!$B:$B,"&lt;="&amp;MonthStart,RATES!$C:$C,"&gt;="&amp;MonthEnd)&lt;&gt;1,"NO RATE",IF($AD487="OFF",SUMIFS(RATES!$F:$F,RATES!$A:$A,$AI487,RATES!$B:$B,"&lt;="&amp;MonthStart,RATES!$C:$C,"&gt;="&amp;MonthEnd),SUMIFS(RATES!$E:$E,RATES!$A:$A,$AI487,RATES!$B:$B,"&lt;="&amp;MonthStart,RATES!$C:$C,"&gt;="&amp;MonthEnd))))</f>
        <v/>
      </c>
      <c r="AK487" s="2">
        <f>IF(OR(NOT(ISNUMBER($AJ487)),N($AA487)=0),"",IF(ABS(N($Z487)/100-$AJ487)&gt;0.0000001,"DIFFERS",""))</f>
        <v/>
      </c>
    </row>
    <row r="488">
      <c r="AD488" s="2">
        <f>IF($L488="","",IF(ISNUMBER(SEARCH("OFF ROAD",$H488)),"OFF",IF(ISNUMBER(SEARCH("ON ROAD",$H488)),"ON","")))</f>
        <v/>
      </c>
      <c r="AE488" s="2">
        <f>IF($AD488="ON",""&amp;$L488,"")</f>
        <v/>
      </c>
      <c r="AF488" s="2">
        <f>IF($L488="","",IF($J488&lt;&gt;"","Y",""))</f>
        <v/>
      </c>
      <c r="AG488" s="2">
        <f>IF($L488="","",IFERROR(TRIM(MID($H488,4,SEARCH(" CO ",$H488)-4)),""&amp;$S488))</f>
        <v/>
      </c>
      <c r="AH488" s="2">
        <f>IF($AG488="","",IF($AG488="FULTON",IF(ISNUMBER(SEARCH("COLLEGE PARK",$H488)),"FULTON (COLLEGE PARK)",IF(ISNUMBER(SEARCH("HAPEVILLE",$H488)),"FULTON (HAPEVILLE)",IF(ISNUMBER(SEARCH("EAST POINT",$H488)),"FULTON (EAST POINT)",IF(ISNUMBER(SEARCH("ATLANTA",$H488)),"FULTON (ATL LIMITS)","FULTON")))),IF($AG488="DEKALB",IF(ISNUMBER(SEARCH("ATLANTA",$H488)),"DEKALB (ATL LIMITS)","DEKALB"),IF(AND($AG488="CLAYTON",ISNUMBER(SEARCH("COLLEGE PARK",$H488))),"CLAYTON (COLLEGE PARK)",$AG488))))</f>
        <v/>
      </c>
      <c r="AI488" s="2">
        <f>IF(OR($AH488="",$AD488=""),"",IFERROR(VLOOKUP($AH488,CODES!$A:$B,2,FALSE),"NO CODE"))</f>
        <v/>
      </c>
      <c r="AJ488" s="19">
        <f>IF(OR($AI488="",$AI488="NO CODE"),"",IF(COUNTIFS(RATES!$A:$A,$AI488,RATES!$B:$B,"&lt;="&amp;MonthStart,RATES!$C:$C,"&gt;="&amp;MonthEnd)&lt;&gt;1,"NO RATE",IF($AD488="OFF",SUMIFS(RATES!$F:$F,RATES!$A:$A,$AI488,RATES!$B:$B,"&lt;="&amp;MonthStart,RATES!$C:$C,"&gt;="&amp;MonthEnd),SUMIFS(RATES!$E:$E,RATES!$A:$A,$AI488,RATES!$B:$B,"&lt;="&amp;MonthStart,RATES!$C:$C,"&gt;="&amp;MonthEnd))))</f>
        <v/>
      </c>
      <c r="AK488" s="2">
        <f>IF(OR(NOT(ISNUMBER($AJ488)),N($AA488)=0),"",IF(ABS(N($Z488)/100-$AJ488)&gt;0.0000001,"DIFFERS",""))</f>
        <v/>
      </c>
    </row>
    <row r="489">
      <c r="AD489" s="2">
        <f>IF($L489="","",IF(ISNUMBER(SEARCH("OFF ROAD",$H489)),"OFF",IF(ISNUMBER(SEARCH("ON ROAD",$H489)),"ON","")))</f>
        <v/>
      </c>
      <c r="AE489" s="2">
        <f>IF($AD489="ON",""&amp;$L489,"")</f>
        <v/>
      </c>
      <c r="AF489" s="2">
        <f>IF($L489="","",IF($J489&lt;&gt;"","Y",""))</f>
        <v/>
      </c>
      <c r="AG489" s="2">
        <f>IF($L489="","",IFERROR(TRIM(MID($H489,4,SEARCH(" CO ",$H489)-4)),""&amp;$S489))</f>
        <v/>
      </c>
      <c r="AH489" s="2">
        <f>IF($AG489="","",IF($AG489="FULTON",IF(ISNUMBER(SEARCH("COLLEGE PARK",$H489)),"FULTON (COLLEGE PARK)",IF(ISNUMBER(SEARCH("HAPEVILLE",$H489)),"FULTON (HAPEVILLE)",IF(ISNUMBER(SEARCH("EAST POINT",$H489)),"FULTON (EAST POINT)",IF(ISNUMBER(SEARCH("ATLANTA",$H489)),"FULTON (ATL LIMITS)","FULTON")))),IF($AG489="DEKALB",IF(ISNUMBER(SEARCH("ATLANTA",$H489)),"DEKALB (ATL LIMITS)","DEKALB"),IF(AND($AG489="CLAYTON",ISNUMBER(SEARCH("COLLEGE PARK",$H489))),"CLAYTON (COLLEGE PARK)",$AG489))))</f>
        <v/>
      </c>
      <c r="AI489" s="2">
        <f>IF(OR($AH489="",$AD489=""),"",IFERROR(VLOOKUP($AH489,CODES!$A:$B,2,FALSE),"NO CODE"))</f>
        <v/>
      </c>
      <c r="AJ489" s="19">
        <f>IF(OR($AI489="",$AI489="NO CODE"),"",IF(COUNTIFS(RATES!$A:$A,$AI489,RATES!$B:$B,"&lt;="&amp;MonthStart,RATES!$C:$C,"&gt;="&amp;MonthEnd)&lt;&gt;1,"NO RATE",IF($AD489="OFF",SUMIFS(RATES!$F:$F,RATES!$A:$A,$AI489,RATES!$B:$B,"&lt;="&amp;MonthStart,RATES!$C:$C,"&gt;="&amp;MonthEnd),SUMIFS(RATES!$E:$E,RATES!$A:$A,$AI489,RATES!$B:$B,"&lt;="&amp;MonthStart,RATES!$C:$C,"&gt;="&amp;MonthEnd))))</f>
        <v/>
      </c>
      <c r="AK489" s="2">
        <f>IF(OR(NOT(ISNUMBER($AJ489)),N($AA489)=0),"",IF(ABS(N($Z489)/100-$AJ489)&gt;0.0000001,"DIFFERS",""))</f>
        <v/>
      </c>
    </row>
    <row r="490">
      <c r="AD490" s="2">
        <f>IF($L490="","",IF(ISNUMBER(SEARCH("OFF ROAD",$H490)),"OFF",IF(ISNUMBER(SEARCH("ON ROAD",$H490)),"ON","")))</f>
        <v/>
      </c>
      <c r="AE490" s="2">
        <f>IF($AD490="ON",""&amp;$L490,"")</f>
        <v/>
      </c>
      <c r="AF490" s="2">
        <f>IF($L490="","",IF($J490&lt;&gt;"","Y",""))</f>
        <v/>
      </c>
      <c r="AG490" s="2">
        <f>IF($L490="","",IFERROR(TRIM(MID($H490,4,SEARCH(" CO ",$H490)-4)),""&amp;$S490))</f>
        <v/>
      </c>
      <c r="AH490" s="2">
        <f>IF($AG490="","",IF($AG490="FULTON",IF(ISNUMBER(SEARCH("COLLEGE PARK",$H490)),"FULTON (COLLEGE PARK)",IF(ISNUMBER(SEARCH("HAPEVILLE",$H490)),"FULTON (HAPEVILLE)",IF(ISNUMBER(SEARCH("EAST POINT",$H490)),"FULTON (EAST POINT)",IF(ISNUMBER(SEARCH("ATLANTA",$H490)),"FULTON (ATL LIMITS)","FULTON")))),IF($AG490="DEKALB",IF(ISNUMBER(SEARCH("ATLANTA",$H490)),"DEKALB (ATL LIMITS)","DEKALB"),IF(AND($AG490="CLAYTON",ISNUMBER(SEARCH("COLLEGE PARK",$H490))),"CLAYTON (COLLEGE PARK)",$AG490))))</f>
        <v/>
      </c>
      <c r="AI490" s="2">
        <f>IF(OR($AH490="",$AD490=""),"",IFERROR(VLOOKUP($AH490,CODES!$A:$B,2,FALSE),"NO CODE"))</f>
        <v/>
      </c>
      <c r="AJ490" s="19">
        <f>IF(OR($AI490="",$AI490="NO CODE"),"",IF(COUNTIFS(RATES!$A:$A,$AI490,RATES!$B:$B,"&lt;="&amp;MonthStart,RATES!$C:$C,"&gt;="&amp;MonthEnd)&lt;&gt;1,"NO RATE",IF($AD490="OFF",SUMIFS(RATES!$F:$F,RATES!$A:$A,$AI490,RATES!$B:$B,"&lt;="&amp;MonthStart,RATES!$C:$C,"&gt;="&amp;MonthEnd),SUMIFS(RATES!$E:$E,RATES!$A:$A,$AI490,RATES!$B:$B,"&lt;="&amp;MonthStart,RATES!$C:$C,"&gt;="&amp;MonthEnd))))</f>
        <v/>
      </c>
      <c r="AK490" s="2">
        <f>IF(OR(NOT(ISNUMBER($AJ490)),N($AA490)=0),"",IF(ABS(N($Z490)/100-$AJ490)&gt;0.0000001,"DIFFERS",""))</f>
        <v/>
      </c>
    </row>
    <row r="491">
      <c r="AD491" s="2">
        <f>IF($L491="","",IF(ISNUMBER(SEARCH("OFF ROAD",$H491)),"OFF",IF(ISNUMBER(SEARCH("ON ROAD",$H491)),"ON","")))</f>
        <v/>
      </c>
      <c r="AE491" s="2">
        <f>IF($AD491="ON",""&amp;$L491,"")</f>
        <v/>
      </c>
      <c r="AF491" s="2">
        <f>IF($L491="","",IF($J491&lt;&gt;"","Y",""))</f>
        <v/>
      </c>
      <c r="AG491" s="2">
        <f>IF($L491="","",IFERROR(TRIM(MID($H491,4,SEARCH(" CO ",$H491)-4)),""&amp;$S491))</f>
        <v/>
      </c>
      <c r="AH491" s="2">
        <f>IF($AG491="","",IF($AG491="FULTON",IF(ISNUMBER(SEARCH("COLLEGE PARK",$H491)),"FULTON (COLLEGE PARK)",IF(ISNUMBER(SEARCH("HAPEVILLE",$H491)),"FULTON (HAPEVILLE)",IF(ISNUMBER(SEARCH("EAST POINT",$H491)),"FULTON (EAST POINT)",IF(ISNUMBER(SEARCH("ATLANTA",$H491)),"FULTON (ATL LIMITS)","FULTON")))),IF($AG491="DEKALB",IF(ISNUMBER(SEARCH("ATLANTA",$H491)),"DEKALB (ATL LIMITS)","DEKALB"),IF(AND($AG491="CLAYTON",ISNUMBER(SEARCH("COLLEGE PARK",$H491))),"CLAYTON (COLLEGE PARK)",$AG491))))</f>
        <v/>
      </c>
      <c r="AI491" s="2">
        <f>IF(OR($AH491="",$AD491=""),"",IFERROR(VLOOKUP($AH491,CODES!$A:$B,2,FALSE),"NO CODE"))</f>
        <v/>
      </c>
      <c r="AJ491" s="19">
        <f>IF(OR($AI491="",$AI491="NO CODE"),"",IF(COUNTIFS(RATES!$A:$A,$AI491,RATES!$B:$B,"&lt;="&amp;MonthStart,RATES!$C:$C,"&gt;="&amp;MonthEnd)&lt;&gt;1,"NO RATE",IF($AD491="OFF",SUMIFS(RATES!$F:$F,RATES!$A:$A,$AI491,RATES!$B:$B,"&lt;="&amp;MonthStart,RATES!$C:$C,"&gt;="&amp;MonthEnd),SUMIFS(RATES!$E:$E,RATES!$A:$A,$AI491,RATES!$B:$B,"&lt;="&amp;MonthStart,RATES!$C:$C,"&gt;="&amp;MonthEnd))))</f>
        <v/>
      </c>
      <c r="AK491" s="2">
        <f>IF(OR(NOT(ISNUMBER($AJ491)),N($AA491)=0),"",IF(ABS(N($Z491)/100-$AJ491)&gt;0.0000001,"DIFFERS",""))</f>
        <v/>
      </c>
    </row>
    <row r="492">
      <c r="AD492" s="2">
        <f>IF($L492="","",IF(ISNUMBER(SEARCH("OFF ROAD",$H492)),"OFF",IF(ISNUMBER(SEARCH("ON ROAD",$H492)),"ON","")))</f>
        <v/>
      </c>
      <c r="AE492" s="2">
        <f>IF($AD492="ON",""&amp;$L492,"")</f>
        <v/>
      </c>
      <c r="AF492" s="2">
        <f>IF($L492="","",IF($J492&lt;&gt;"","Y",""))</f>
        <v/>
      </c>
      <c r="AG492" s="2">
        <f>IF($L492="","",IFERROR(TRIM(MID($H492,4,SEARCH(" CO ",$H492)-4)),""&amp;$S492))</f>
        <v/>
      </c>
      <c r="AH492" s="2">
        <f>IF($AG492="","",IF($AG492="FULTON",IF(ISNUMBER(SEARCH("COLLEGE PARK",$H492)),"FULTON (COLLEGE PARK)",IF(ISNUMBER(SEARCH("HAPEVILLE",$H492)),"FULTON (HAPEVILLE)",IF(ISNUMBER(SEARCH("EAST POINT",$H492)),"FULTON (EAST POINT)",IF(ISNUMBER(SEARCH("ATLANTA",$H492)),"FULTON (ATL LIMITS)","FULTON")))),IF($AG492="DEKALB",IF(ISNUMBER(SEARCH("ATLANTA",$H492)),"DEKALB (ATL LIMITS)","DEKALB"),IF(AND($AG492="CLAYTON",ISNUMBER(SEARCH("COLLEGE PARK",$H492))),"CLAYTON (COLLEGE PARK)",$AG492))))</f>
        <v/>
      </c>
      <c r="AI492" s="2">
        <f>IF(OR($AH492="",$AD492=""),"",IFERROR(VLOOKUP($AH492,CODES!$A:$B,2,FALSE),"NO CODE"))</f>
        <v/>
      </c>
      <c r="AJ492" s="19">
        <f>IF(OR($AI492="",$AI492="NO CODE"),"",IF(COUNTIFS(RATES!$A:$A,$AI492,RATES!$B:$B,"&lt;="&amp;MonthStart,RATES!$C:$C,"&gt;="&amp;MonthEnd)&lt;&gt;1,"NO RATE",IF($AD492="OFF",SUMIFS(RATES!$F:$F,RATES!$A:$A,$AI492,RATES!$B:$B,"&lt;="&amp;MonthStart,RATES!$C:$C,"&gt;="&amp;MonthEnd),SUMIFS(RATES!$E:$E,RATES!$A:$A,$AI492,RATES!$B:$B,"&lt;="&amp;MonthStart,RATES!$C:$C,"&gt;="&amp;MonthEnd))))</f>
        <v/>
      </c>
      <c r="AK492" s="2">
        <f>IF(OR(NOT(ISNUMBER($AJ492)),N($AA492)=0),"",IF(ABS(N($Z492)/100-$AJ492)&gt;0.0000001,"DIFFERS",""))</f>
        <v/>
      </c>
    </row>
    <row r="493">
      <c r="AD493" s="2">
        <f>IF($L493="","",IF(ISNUMBER(SEARCH("OFF ROAD",$H493)),"OFF",IF(ISNUMBER(SEARCH("ON ROAD",$H493)),"ON","")))</f>
        <v/>
      </c>
      <c r="AE493" s="2">
        <f>IF($AD493="ON",""&amp;$L493,"")</f>
        <v/>
      </c>
      <c r="AF493" s="2">
        <f>IF($L493="","",IF($J493&lt;&gt;"","Y",""))</f>
        <v/>
      </c>
      <c r="AG493" s="2">
        <f>IF($L493="","",IFERROR(TRIM(MID($H493,4,SEARCH(" CO ",$H493)-4)),""&amp;$S493))</f>
        <v/>
      </c>
      <c r="AH493" s="2">
        <f>IF($AG493="","",IF($AG493="FULTON",IF(ISNUMBER(SEARCH("COLLEGE PARK",$H493)),"FULTON (COLLEGE PARK)",IF(ISNUMBER(SEARCH("HAPEVILLE",$H493)),"FULTON (HAPEVILLE)",IF(ISNUMBER(SEARCH("EAST POINT",$H493)),"FULTON (EAST POINT)",IF(ISNUMBER(SEARCH("ATLANTA",$H493)),"FULTON (ATL LIMITS)","FULTON")))),IF($AG493="DEKALB",IF(ISNUMBER(SEARCH("ATLANTA",$H493)),"DEKALB (ATL LIMITS)","DEKALB"),IF(AND($AG493="CLAYTON",ISNUMBER(SEARCH("COLLEGE PARK",$H493))),"CLAYTON (COLLEGE PARK)",$AG493))))</f>
        <v/>
      </c>
      <c r="AI493" s="2">
        <f>IF(OR($AH493="",$AD493=""),"",IFERROR(VLOOKUP($AH493,CODES!$A:$B,2,FALSE),"NO CODE"))</f>
        <v/>
      </c>
      <c r="AJ493" s="19">
        <f>IF(OR($AI493="",$AI493="NO CODE"),"",IF(COUNTIFS(RATES!$A:$A,$AI493,RATES!$B:$B,"&lt;="&amp;MonthStart,RATES!$C:$C,"&gt;="&amp;MonthEnd)&lt;&gt;1,"NO RATE",IF($AD493="OFF",SUMIFS(RATES!$F:$F,RATES!$A:$A,$AI493,RATES!$B:$B,"&lt;="&amp;MonthStart,RATES!$C:$C,"&gt;="&amp;MonthEnd),SUMIFS(RATES!$E:$E,RATES!$A:$A,$AI493,RATES!$B:$B,"&lt;="&amp;MonthStart,RATES!$C:$C,"&gt;="&amp;MonthEnd))))</f>
        <v/>
      </c>
      <c r="AK493" s="2">
        <f>IF(OR(NOT(ISNUMBER($AJ493)),N($AA493)=0),"",IF(ABS(N($Z493)/100-$AJ493)&gt;0.0000001,"DIFFERS",""))</f>
        <v/>
      </c>
    </row>
    <row r="494">
      <c r="AD494" s="2">
        <f>IF($L494="","",IF(ISNUMBER(SEARCH("OFF ROAD",$H494)),"OFF",IF(ISNUMBER(SEARCH("ON ROAD",$H494)),"ON","")))</f>
        <v/>
      </c>
      <c r="AE494" s="2">
        <f>IF($AD494="ON",""&amp;$L494,"")</f>
        <v/>
      </c>
      <c r="AF494" s="2">
        <f>IF($L494="","",IF($J494&lt;&gt;"","Y",""))</f>
        <v/>
      </c>
      <c r="AG494" s="2">
        <f>IF($L494="","",IFERROR(TRIM(MID($H494,4,SEARCH(" CO ",$H494)-4)),""&amp;$S494))</f>
        <v/>
      </c>
      <c r="AH494" s="2">
        <f>IF($AG494="","",IF($AG494="FULTON",IF(ISNUMBER(SEARCH("COLLEGE PARK",$H494)),"FULTON (COLLEGE PARK)",IF(ISNUMBER(SEARCH("HAPEVILLE",$H494)),"FULTON (HAPEVILLE)",IF(ISNUMBER(SEARCH("EAST POINT",$H494)),"FULTON (EAST POINT)",IF(ISNUMBER(SEARCH("ATLANTA",$H494)),"FULTON (ATL LIMITS)","FULTON")))),IF($AG494="DEKALB",IF(ISNUMBER(SEARCH("ATLANTA",$H494)),"DEKALB (ATL LIMITS)","DEKALB"),IF(AND($AG494="CLAYTON",ISNUMBER(SEARCH("COLLEGE PARK",$H494))),"CLAYTON (COLLEGE PARK)",$AG494))))</f>
        <v/>
      </c>
      <c r="AI494" s="2">
        <f>IF(OR($AH494="",$AD494=""),"",IFERROR(VLOOKUP($AH494,CODES!$A:$B,2,FALSE),"NO CODE"))</f>
        <v/>
      </c>
      <c r="AJ494" s="19">
        <f>IF(OR($AI494="",$AI494="NO CODE"),"",IF(COUNTIFS(RATES!$A:$A,$AI494,RATES!$B:$B,"&lt;="&amp;MonthStart,RATES!$C:$C,"&gt;="&amp;MonthEnd)&lt;&gt;1,"NO RATE",IF($AD494="OFF",SUMIFS(RATES!$F:$F,RATES!$A:$A,$AI494,RATES!$B:$B,"&lt;="&amp;MonthStart,RATES!$C:$C,"&gt;="&amp;MonthEnd),SUMIFS(RATES!$E:$E,RATES!$A:$A,$AI494,RATES!$B:$B,"&lt;="&amp;MonthStart,RATES!$C:$C,"&gt;="&amp;MonthEnd))))</f>
        <v/>
      </c>
      <c r="AK494" s="2">
        <f>IF(OR(NOT(ISNUMBER($AJ494)),N($AA494)=0),"",IF(ABS(N($Z494)/100-$AJ494)&gt;0.0000001,"DIFFERS",""))</f>
        <v/>
      </c>
    </row>
    <row r="495">
      <c r="AD495" s="2">
        <f>IF($L495="","",IF(ISNUMBER(SEARCH("OFF ROAD",$H495)),"OFF",IF(ISNUMBER(SEARCH("ON ROAD",$H495)),"ON","")))</f>
        <v/>
      </c>
      <c r="AE495" s="2">
        <f>IF($AD495="ON",""&amp;$L495,"")</f>
        <v/>
      </c>
      <c r="AF495" s="2">
        <f>IF($L495="","",IF($J495&lt;&gt;"","Y",""))</f>
        <v/>
      </c>
      <c r="AG495" s="2">
        <f>IF($L495="","",IFERROR(TRIM(MID($H495,4,SEARCH(" CO ",$H495)-4)),""&amp;$S495))</f>
        <v/>
      </c>
      <c r="AH495" s="2">
        <f>IF($AG495="","",IF($AG495="FULTON",IF(ISNUMBER(SEARCH("COLLEGE PARK",$H495)),"FULTON (COLLEGE PARK)",IF(ISNUMBER(SEARCH("HAPEVILLE",$H495)),"FULTON (HAPEVILLE)",IF(ISNUMBER(SEARCH("EAST POINT",$H495)),"FULTON (EAST POINT)",IF(ISNUMBER(SEARCH("ATLANTA",$H495)),"FULTON (ATL LIMITS)","FULTON")))),IF($AG495="DEKALB",IF(ISNUMBER(SEARCH("ATLANTA",$H495)),"DEKALB (ATL LIMITS)","DEKALB"),IF(AND($AG495="CLAYTON",ISNUMBER(SEARCH("COLLEGE PARK",$H495))),"CLAYTON (COLLEGE PARK)",$AG495))))</f>
        <v/>
      </c>
      <c r="AI495" s="2">
        <f>IF(OR($AH495="",$AD495=""),"",IFERROR(VLOOKUP($AH495,CODES!$A:$B,2,FALSE),"NO CODE"))</f>
        <v/>
      </c>
      <c r="AJ495" s="19">
        <f>IF(OR($AI495="",$AI495="NO CODE"),"",IF(COUNTIFS(RATES!$A:$A,$AI495,RATES!$B:$B,"&lt;="&amp;MonthStart,RATES!$C:$C,"&gt;="&amp;MonthEnd)&lt;&gt;1,"NO RATE",IF($AD495="OFF",SUMIFS(RATES!$F:$F,RATES!$A:$A,$AI495,RATES!$B:$B,"&lt;="&amp;MonthStart,RATES!$C:$C,"&gt;="&amp;MonthEnd),SUMIFS(RATES!$E:$E,RATES!$A:$A,$AI495,RATES!$B:$B,"&lt;="&amp;MonthStart,RATES!$C:$C,"&gt;="&amp;MonthEnd))))</f>
        <v/>
      </c>
      <c r="AK495" s="2">
        <f>IF(OR(NOT(ISNUMBER($AJ495)),N($AA495)=0),"",IF(ABS(N($Z495)/100-$AJ495)&gt;0.0000001,"DIFFERS",""))</f>
        <v/>
      </c>
    </row>
    <row r="496">
      <c r="AD496" s="2">
        <f>IF($L496="","",IF(ISNUMBER(SEARCH("OFF ROAD",$H496)),"OFF",IF(ISNUMBER(SEARCH("ON ROAD",$H496)),"ON","")))</f>
        <v/>
      </c>
      <c r="AE496" s="2">
        <f>IF($AD496="ON",""&amp;$L496,"")</f>
        <v/>
      </c>
      <c r="AF496" s="2">
        <f>IF($L496="","",IF($J496&lt;&gt;"","Y",""))</f>
        <v/>
      </c>
      <c r="AG496" s="2">
        <f>IF($L496="","",IFERROR(TRIM(MID($H496,4,SEARCH(" CO ",$H496)-4)),""&amp;$S496))</f>
        <v/>
      </c>
      <c r="AH496" s="2">
        <f>IF($AG496="","",IF($AG496="FULTON",IF(ISNUMBER(SEARCH("COLLEGE PARK",$H496)),"FULTON (COLLEGE PARK)",IF(ISNUMBER(SEARCH("HAPEVILLE",$H496)),"FULTON (HAPEVILLE)",IF(ISNUMBER(SEARCH("EAST POINT",$H496)),"FULTON (EAST POINT)",IF(ISNUMBER(SEARCH("ATLANTA",$H496)),"FULTON (ATL LIMITS)","FULTON")))),IF($AG496="DEKALB",IF(ISNUMBER(SEARCH("ATLANTA",$H496)),"DEKALB (ATL LIMITS)","DEKALB"),IF(AND($AG496="CLAYTON",ISNUMBER(SEARCH("COLLEGE PARK",$H496))),"CLAYTON (COLLEGE PARK)",$AG496))))</f>
        <v/>
      </c>
      <c r="AI496" s="2">
        <f>IF(OR($AH496="",$AD496=""),"",IFERROR(VLOOKUP($AH496,CODES!$A:$B,2,FALSE),"NO CODE"))</f>
        <v/>
      </c>
      <c r="AJ496" s="19">
        <f>IF(OR($AI496="",$AI496="NO CODE"),"",IF(COUNTIFS(RATES!$A:$A,$AI496,RATES!$B:$B,"&lt;="&amp;MonthStart,RATES!$C:$C,"&gt;="&amp;MonthEnd)&lt;&gt;1,"NO RATE",IF($AD496="OFF",SUMIFS(RATES!$F:$F,RATES!$A:$A,$AI496,RATES!$B:$B,"&lt;="&amp;MonthStart,RATES!$C:$C,"&gt;="&amp;MonthEnd),SUMIFS(RATES!$E:$E,RATES!$A:$A,$AI496,RATES!$B:$B,"&lt;="&amp;MonthStart,RATES!$C:$C,"&gt;="&amp;MonthEnd))))</f>
        <v/>
      </c>
      <c r="AK496" s="2">
        <f>IF(OR(NOT(ISNUMBER($AJ496)),N($AA496)=0),"",IF(ABS(N($Z496)/100-$AJ496)&gt;0.0000001,"DIFFERS",""))</f>
        <v/>
      </c>
    </row>
    <row r="497">
      <c r="AD497" s="2">
        <f>IF($L497="","",IF(ISNUMBER(SEARCH("OFF ROAD",$H497)),"OFF",IF(ISNUMBER(SEARCH("ON ROAD",$H497)),"ON","")))</f>
        <v/>
      </c>
      <c r="AE497" s="2">
        <f>IF($AD497="ON",""&amp;$L497,"")</f>
        <v/>
      </c>
      <c r="AF497" s="2">
        <f>IF($L497="","",IF($J497&lt;&gt;"","Y",""))</f>
        <v/>
      </c>
      <c r="AG497" s="2">
        <f>IF($L497="","",IFERROR(TRIM(MID($H497,4,SEARCH(" CO ",$H497)-4)),""&amp;$S497))</f>
        <v/>
      </c>
      <c r="AH497" s="2">
        <f>IF($AG497="","",IF($AG497="FULTON",IF(ISNUMBER(SEARCH("COLLEGE PARK",$H497)),"FULTON (COLLEGE PARK)",IF(ISNUMBER(SEARCH("HAPEVILLE",$H497)),"FULTON (HAPEVILLE)",IF(ISNUMBER(SEARCH("EAST POINT",$H497)),"FULTON (EAST POINT)",IF(ISNUMBER(SEARCH("ATLANTA",$H497)),"FULTON (ATL LIMITS)","FULTON")))),IF($AG497="DEKALB",IF(ISNUMBER(SEARCH("ATLANTA",$H497)),"DEKALB (ATL LIMITS)","DEKALB"),IF(AND($AG497="CLAYTON",ISNUMBER(SEARCH("COLLEGE PARK",$H497))),"CLAYTON (COLLEGE PARK)",$AG497))))</f>
        <v/>
      </c>
      <c r="AI497" s="2">
        <f>IF(OR($AH497="",$AD497=""),"",IFERROR(VLOOKUP($AH497,CODES!$A:$B,2,FALSE),"NO CODE"))</f>
        <v/>
      </c>
      <c r="AJ497" s="19">
        <f>IF(OR($AI497="",$AI497="NO CODE"),"",IF(COUNTIFS(RATES!$A:$A,$AI497,RATES!$B:$B,"&lt;="&amp;MonthStart,RATES!$C:$C,"&gt;="&amp;MonthEnd)&lt;&gt;1,"NO RATE",IF($AD497="OFF",SUMIFS(RATES!$F:$F,RATES!$A:$A,$AI497,RATES!$B:$B,"&lt;="&amp;MonthStart,RATES!$C:$C,"&gt;="&amp;MonthEnd),SUMIFS(RATES!$E:$E,RATES!$A:$A,$AI497,RATES!$B:$B,"&lt;="&amp;MonthStart,RATES!$C:$C,"&gt;="&amp;MonthEnd))))</f>
        <v/>
      </c>
      <c r="AK497" s="2">
        <f>IF(OR(NOT(ISNUMBER($AJ497)),N($AA497)=0),"",IF(ABS(N($Z497)/100-$AJ497)&gt;0.0000001,"DIFFERS",""))</f>
        <v/>
      </c>
    </row>
    <row r="498">
      <c r="AD498" s="2">
        <f>IF($L498="","",IF(ISNUMBER(SEARCH("OFF ROAD",$H498)),"OFF",IF(ISNUMBER(SEARCH("ON ROAD",$H498)),"ON","")))</f>
        <v/>
      </c>
      <c r="AE498" s="2">
        <f>IF($AD498="ON",""&amp;$L498,"")</f>
        <v/>
      </c>
      <c r="AF498" s="2">
        <f>IF($L498="","",IF($J498&lt;&gt;"","Y",""))</f>
        <v/>
      </c>
      <c r="AG498" s="2">
        <f>IF($L498="","",IFERROR(TRIM(MID($H498,4,SEARCH(" CO ",$H498)-4)),""&amp;$S498))</f>
        <v/>
      </c>
      <c r="AH498" s="2">
        <f>IF($AG498="","",IF($AG498="FULTON",IF(ISNUMBER(SEARCH("COLLEGE PARK",$H498)),"FULTON (COLLEGE PARK)",IF(ISNUMBER(SEARCH("HAPEVILLE",$H498)),"FULTON (HAPEVILLE)",IF(ISNUMBER(SEARCH("EAST POINT",$H498)),"FULTON (EAST POINT)",IF(ISNUMBER(SEARCH("ATLANTA",$H498)),"FULTON (ATL LIMITS)","FULTON")))),IF($AG498="DEKALB",IF(ISNUMBER(SEARCH("ATLANTA",$H498)),"DEKALB (ATL LIMITS)","DEKALB"),IF(AND($AG498="CLAYTON",ISNUMBER(SEARCH("COLLEGE PARK",$H498))),"CLAYTON (COLLEGE PARK)",$AG498))))</f>
        <v/>
      </c>
      <c r="AI498" s="2">
        <f>IF(OR($AH498="",$AD498=""),"",IFERROR(VLOOKUP($AH498,CODES!$A:$B,2,FALSE),"NO CODE"))</f>
        <v/>
      </c>
      <c r="AJ498" s="19">
        <f>IF(OR($AI498="",$AI498="NO CODE"),"",IF(COUNTIFS(RATES!$A:$A,$AI498,RATES!$B:$B,"&lt;="&amp;MonthStart,RATES!$C:$C,"&gt;="&amp;MonthEnd)&lt;&gt;1,"NO RATE",IF($AD498="OFF",SUMIFS(RATES!$F:$F,RATES!$A:$A,$AI498,RATES!$B:$B,"&lt;="&amp;MonthStart,RATES!$C:$C,"&gt;="&amp;MonthEnd),SUMIFS(RATES!$E:$E,RATES!$A:$A,$AI498,RATES!$B:$B,"&lt;="&amp;MonthStart,RATES!$C:$C,"&gt;="&amp;MonthEnd))))</f>
        <v/>
      </c>
      <c r="AK498" s="2">
        <f>IF(OR(NOT(ISNUMBER($AJ498)),N($AA498)=0),"",IF(ABS(N($Z498)/100-$AJ498)&gt;0.0000001,"DIFFERS",""))</f>
        <v/>
      </c>
    </row>
    <row r="499">
      <c r="AD499" s="2">
        <f>IF($L499="","",IF(ISNUMBER(SEARCH("OFF ROAD",$H499)),"OFF",IF(ISNUMBER(SEARCH("ON ROAD",$H499)),"ON","")))</f>
        <v/>
      </c>
      <c r="AE499" s="2">
        <f>IF($AD499="ON",""&amp;$L499,"")</f>
        <v/>
      </c>
      <c r="AF499" s="2">
        <f>IF($L499="","",IF($J499&lt;&gt;"","Y",""))</f>
        <v/>
      </c>
      <c r="AG499" s="2">
        <f>IF($L499="","",IFERROR(TRIM(MID($H499,4,SEARCH(" CO ",$H499)-4)),""&amp;$S499))</f>
        <v/>
      </c>
      <c r="AH499" s="2">
        <f>IF($AG499="","",IF($AG499="FULTON",IF(ISNUMBER(SEARCH("COLLEGE PARK",$H499)),"FULTON (COLLEGE PARK)",IF(ISNUMBER(SEARCH("HAPEVILLE",$H499)),"FULTON (HAPEVILLE)",IF(ISNUMBER(SEARCH("EAST POINT",$H499)),"FULTON (EAST POINT)",IF(ISNUMBER(SEARCH("ATLANTA",$H499)),"FULTON (ATL LIMITS)","FULTON")))),IF($AG499="DEKALB",IF(ISNUMBER(SEARCH("ATLANTA",$H499)),"DEKALB (ATL LIMITS)","DEKALB"),IF(AND($AG499="CLAYTON",ISNUMBER(SEARCH("COLLEGE PARK",$H499))),"CLAYTON (COLLEGE PARK)",$AG499))))</f>
        <v/>
      </c>
      <c r="AI499" s="2">
        <f>IF(OR($AH499="",$AD499=""),"",IFERROR(VLOOKUP($AH499,CODES!$A:$B,2,FALSE),"NO CODE"))</f>
        <v/>
      </c>
      <c r="AJ499" s="19">
        <f>IF(OR($AI499="",$AI499="NO CODE"),"",IF(COUNTIFS(RATES!$A:$A,$AI499,RATES!$B:$B,"&lt;="&amp;MonthStart,RATES!$C:$C,"&gt;="&amp;MonthEnd)&lt;&gt;1,"NO RATE",IF($AD499="OFF",SUMIFS(RATES!$F:$F,RATES!$A:$A,$AI499,RATES!$B:$B,"&lt;="&amp;MonthStart,RATES!$C:$C,"&gt;="&amp;MonthEnd),SUMIFS(RATES!$E:$E,RATES!$A:$A,$AI499,RATES!$B:$B,"&lt;="&amp;MonthStart,RATES!$C:$C,"&gt;="&amp;MonthEnd))))</f>
        <v/>
      </c>
      <c r="AK499" s="2">
        <f>IF(OR(NOT(ISNUMBER($AJ499)),N($AA499)=0),"",IF(ABS(N($Z499)/100-$AJ499)&gt;0.0000001,"DIFFERS",""))</f>
        <v/>
      </c>
    </row>
    <row r="500">
      <c r="AD500" s="2">
        <f>IF($L500="","",IF(ISNUMBER(SEARCH("OFF ROAD",$H500)),"OFF",IF(ISNUMBER(SEARCH("ON ROAD",$H500)),"ON","")))</f>
        <v/>
      </c>
      <c r="AE500" s="2">
        <f>IF($AD500="ON",""&amp;$L500,"")</f>
        <v/>
      </c>
      <c r="AF500" s="2">
        <f>IF($L500="","",IF($J500&lt;&gt;"","Y",""))</f>
        <v/>
      </c>
      <c r="AG500" s="2">
        <f>IF($L500="","",IFERROR(TRIM(MID($H500,4,SEARCH(" CO ",$H500)-4)),""&amp;$S500))</f>
        <v/>
      </c>
      <c r="AH500" s="2">
        <f>IF($AG500="","",IF($AG500="FULTON",IF(ISNUMBER(SEARCH("COLLEGE PARK",$H500)),"FULTON (COLLEGE PARK)",IF(ISNUMBER(SEARCH("HAPEVILLE",$H500)),"FULTON (HAPEVILLE)",IF(ISNUMBER(SEARCH("EAST POINT",$H500)),"FULTON (EAST POINT)",IF(ISNUMBER(SEARCH("ATLANTA",$H500)),"FULTON (ATL LIMITS)","FULTON")))),IF($AG500="DEKALB",IF(ISNUMBER(SEARCH("ATLANTA",$H500)),"DEKALB (ATL LIMITS)","DEKALB"),IF(AND($AG500="CLAYTON",ISNUMBER(SEARCH("COLLEGE PARK",$H500))),"CLAYTON (COLLEGE PARK)",$AG500))))</f>
        <v/>
      </c>
      <c r="AI500" s="2">
        <f>IF(OR($AH500="",$AD500=""),"",IFERROR(VLOOKUP($AH500,CODES!$A:$B,2,FALSE),"NO CODE"))</f>
        <v/>
      </c>
      <c r="AJ500" s="19">
        <f>IF(OR($AI500="",$AI500="NO CODE"),"",IF(COUNTIFS(RATES!$A:$A,$AI500,RATES!$B:$B,"&lt;="&amp;MonthStart,RATES!$C:$C,"&gt;="&amp;MonthEnd)&lt;&gt;1,"NO RATE",IF($AD500="OFF",SUMIFS(RATES!$F:$F,RATES!$A:$A,$AI500,RATES!$B:$B,"&lt;="&amp;MonthStart,RATES!$C:$C,"&gt;="&amp;MonthEnd),SUMIFS(RATES!$E:$E,RATES!$A:$A,$AI500,RATES!$B:$B,"&lt;="&amp;MonthStart,RATES!$C:$C,"&gt;="&amp;MonthEnd))))</f>
        <v/>
      </c>
      <c r="AK500" s="2">
        <f>IF(OR(NOT(ISNUMBER($AJ500)),N($AA500)=0),"",IF(ABS(N($Z500)/100-$AJ500)&gt;0.0000001,"DIFFERS",""))</f>
        <v/>
      </c>
    </row>
    <row r="501">
      <c r="AD501" s="2">
        <f>IF($L501="","",IF(ISNUMBER(SEARCH("OFF ROAD",$H501)),"OFF",IF(ISNUMBER(SEARCH("ON ROAD",$H501)),"ON","")))</f>
        <v/>
      </c>
      <c r="AE501" s="2">
        <f>IF($AD501="ON",""&amp;$L501,"")</f>
        <v/>
      </c>
      <c r="AF501" s="2">
        <f>IF($L501="","",IF($J501&lt;&gt;"","Y",""))</f>
        <v/>
      </c>
      <c r="AG501" s="2">
        <f>IF($L501="","",IFERROR(TRIM(MID($H501,4,SEARCH(" CO ",$H501)-4)),""&amp;$S501))</f>
        <v/>
      </c>
      <c r="AH501" s="2">
        <f>IF($AG501="","",IF($AG501="FULTON",IF(ISNUMBER(SEARCH("COLLEGE PARK",$H501)),"FULTON (COLLEGE PARK)",IF(ISNUMBER(SEARCH("HAPEVILLE",$H501)),"FULTON (HAPEVILLE)",IF(ISNUMBER(SEARCH("EAST POINT",$H501)),"FULTON (EAST POINT)",IF(ISNUMBER(SEARCH("ATLANTA",$H501)),"FULTON (ATL LIMITS)","FULTON")))),IF($AG501="DEKALB",IF(ISNUMBER(SEARCH("ATLANTA",$H501)),"DEKALB (ATL LIMITS)","DEKALB"),IF(AND($AG501="CLAYTON",ISNUMBER(SEARCH("COLLEGE PARK",$H501))),"CLAYTON (COLLEGE PARK)",$AG501))))</f>
        <v/>
      </c>
      <c r="AI501" s="2">
        <f>IF(OR($AH501="",$AD501=""),"",IFERROR(VLOOKUP($AH501,CODES!$A:$B,2,FALSE),"NO CODE"))</f>
        <v/>
      </c>
      <c r="AJ501" s="19">
        <f>IF(OR($AI501="",$AI501="NO CODE"),"",IF(COUNTIFS(RATES!$A:$A,$AI501,RATES!$B:$B,"&lt;="&amp;MonthStart,RATES!$C:$C,"&gt;="&amp;MonthEnd)&lt;&gt;1,"NO RATE",IF($AD501="OFF",SUMIFS(RATES!$F:$F,RATES!$A:$A,$AI501,RATES!$B:$B,"&lt;="&amp;MonthStart,RATES!$C:$C,"&gt;="&amp;MonthEnd),SUMIFS(RATES!$E:$E,RATES!$A:$A,$AI501,RATES!$B:$B,"&lt;="&amp;MonthStart,RATES!$C:$C,"&gt;="&amp;MonthEnd))))</f>
        <v/>
      </c>
      <c r="AK501" s="2">
        <f>IF(OR(NOT(ISNUMBER($AJ501)),N($AA501)=0),"",IF(ABS(N($Z501)/100-$AJ501)&gt;0.0000001,"DIFFERS",""))</f>
        <v/>
      </c>
    </row>
    <row r="502">
      <c r="AD502" s="2">
        <f>IF($L502="","",IF(ISNUMBER(SEARCH("OFF ROAD",$H502)),"OFF",IF(ISNUMBER(SEARCH("ON ROAD",$H502)),"ON","")))</f>
        <v/>
      </c>
      <c r="AE502" s="2">
        <f>IF($AD502="ON",""&amp;$L502,"")</f>
        <v/>
      </c>
      <c r="AF502" s="2">
        <f>IF($L502="","",IF($J502&lt;&gt;"","Y",""))</f>
        <v/>
      </c>
      <c r="AG502" s="2">
        <f>IF($L502="","",IFERROR(TRIM(MID($H502,4,SEARCH(" CO ",$H502)-4)),""&amp;$S502))</f>
        <v/>
      </c>
      <c r="AH502" s="2">
        <f>IF($AG502="","",IF($AG502="FULTON",IF(ISNUMBER(SEARCH("COLLEGE PARK",$H502)),"FULTON (COLLEGE PARK)",IF(ISNUMBER(SEARCH("HAPEVILLE",$H502)),"FULTON (HAPEVILLE)",IF(ISNUMBER(SEARCH("EAST POINT",$H502)),"FULTON (EAST POINT)",IF(ISNUMBER(SEARCH("ATLANTA",$H502)),"FULTON (ATL LIMITS)","FULTON")))),IF($AG502="DEKALB",IF(ISNUMBER(SEARCH("ATLANTA",$H502)),"DEKALB (ATL LIMITS)","DEKALB"),IF(AND($AG502="CLAYTON",ISNUMBER(SEARCH("COLLEGE PARK",$H502))),"CLAYTON (COLLEGE PARK)",$AG502))))</f>
        <v/>
      </c>
      <c r="AI502" s="2">
        <f>IF(OR($AH502="",$AD502=""),"",IFERROR(VLOOKUP($AH502,CODES!$A:$B,2,FALSE),"NO CODE"))</f>
        <v/>
      </c>
      <c r="AJ502" s="19">
        <f>IF(OR($AI502="",$AI502="NO CODE"),"",IF(COUNTIFS(RATES!$A:$A,$AI502,RATES!$B:$B,"&lt;="&amp;MonthStart,RATES!$C:$C,"&gt;="&amp;MonthEnd)&lt;&gt;1,"NO RATE",IF($AD502="OFF",SUMIFS(RATES!$F:$F,RATES!$A:$A,$AI502,RATES!$B:$B,"&lt;="&amp;MonthStart,RATES!$C:$C,"&gt;="&amp;MonthEnd),SUMIFS(RATES!$E:$E,RATES!$A:$A,$AI502,RATES!$B:$B,"&lt;="&amp;MonthStart,RATES!$C:$C,"&gt;="&amp;MonthEnd))))</f>
        <v/>
      </c>
      <c r="AK502" s="2">
        <f>IF(OR(NOT(ISNUMBER($AJ502)),N($AA502)=0),"",IF(ABS(N($Z502)/100-$AJ502)&gt;0.0000001,"DIFFERS",""))</f>
        <v/>
      </c>
    </row>
    <row r="503">
      <c r="AD503" s="2">
        <f>IF($L503="","",IF(ISNUMBER(SEARCH("OFF ROAD",$H503)),"OFF",IF(ISNUMBER(SEARCH("ON ROAD",$H503)),"ON","")))</f>
        <v/>
      </c>
      <c r="AE503" s="2">
        <f>IF($AD503="ON",""&amp;$L503,"")</f>
        <v/>
      </c>
      <c r="AF503" s="2">
        <f>IF($L503="","",IF($J503&lt;&gt;"","Y",""))</f>
        <v/>
      </c>
      <c r="AG503" s="2">
        <f>IF($L503="","",IFERROR(TRIM(MID($H503,4,SEARCH(" CO ",$H503)-4)),""&amp;$S503))</f>
        <v/>
      </c>
      <c r="AH503" s="2">
        <f>IF($AG503="","",IF($AG503="FULTON",IF(ISNUMBER(SEARCH("COLLEGE PARK",$H503)),"FULTON (COLLEGE PARK)",IF(ISNUMBER(SEARCH("HAPEVILLE",$H503)),"FULTON (HAPEVILLE)",IF(ISNUMBER(SEARCH("EAST POINT",$H503)),"FULTON (EAST POINT)",IF(ISNUMBER(SEARCH("ATLANTA",$H503)),"FULTON (ATL LIMITS)","FULTON")))),IF($AG503="DEKALB",IF(ISNUMBER(SEARCH("ATLANTA",$H503)),"DEKALB (ATL LIMITS)","DEKALB"),IF(AND($AG503="CLAYTON",ISNUMBER(SEARCH("COLLEGE PARK",$H503))),"CLAYTON (COLLEGE PARK)",$AG503))))</f>
        <v/>
      </c>
      <c r="AI503" s="2">
        <f>IF(OR($AH503="",$AD503=""),"",IFERROR(VLOOKUP($AH503,CODES!$A:$B,2,FALSE),"NO CODE"))</f>
        <v/>
      </c>
      <c r="AJ503" s="19">
        <f>IF(OR($AI503="",$AI503="NO CODE"),"",IF(COUNTIFS(RATES!$A:$A,$AI503,RATES!$B:$B,"&lt;="&amp;MonthStart,RATES!$C:$C,"&gt;="&amp;MonthEnd)&lt;&gt;1,"NO RATE",IF($AD503="OFF",SUMIFS(RATES!$F:$F,RATES!$A:$A,$AI503,RATES!$B:$B,"&lt;="&amp;MonthStart,RATES!$C:$C,"&gt;="&amp;MonthEnd),SUMIFS(RATES!$E:$E,RATES!$A:$A,$AI503,RATES!$B:$B,"&lt;="&amp;MonthStart,RATES!$C:$C,"&gt;="&amp;MonthEnd))))</f>
        <v/>
      </c>
      <c r="AK503" s="2">
        <f>IF(OR(NOT(ISNUMBER($AJ503)),N($AA503)=0),"",IF(ABS(N($Z503)/100-$AJ503)&gt;0.0000001,"DIFFERS",""))</f>
        <v/>
      </c>
    </row>
    <row r="504">
      <c r="AD504" s="2">
        <f>IF($L504="","",IF(ISNUMBER(SEARCH("OFF ROAD",$H504)),"OFF",IF(ISNUMBER(SEARCH("ON ROAD",$H504)),"ON","")))</f>
        <v/>
      </c>
      <c r="AE504" s="2">
        <f>IF($AD504="ON",""&amp;$L504,"")</f>
        <v/>
      </c>
      <c r="AF504" s="2">
        <f>IF($L504="","",IF($J504&lt;&gt;"","Y",""))</f>
        <v/>
      </c>
      <c r="AG504" s="2">
        <f>IF($L504="","",IFERROR(TRIM(MID($H504,4,SEARCH(" CO ",$H504)-4)),""&amp;$S504))</f>
        <v/>
      </c>
      <c r="AH504" s="2">
        <f>IF($AG504="","",IF($AG504="FULTON",IF(ISNUMBER(SEARCH("COLLEGE PARK",$H504)),"FULTON (COLLEGE PARK)",IF(ISNUMBER(SEARCH("HAPEVILLE",$H504)),"FULTON (HAPEVILLE)",IF(ISNUMBER(SEARCH("EAST POINT",$H504)),"FULTON (EAST POINT)",IF(ISNUMBER(SEARCH("ATLANTA",$H504)),"FULTON (ATL LIMITS)","FULTON")))),IF($AG504="DEKALB",IF(ISNUMBER(SEARCH("ATLANTA",$H504)),"DEKALB (ATL LIMITS)","DEKALB"),IF(AND($AG504="CLAYTON",ISNUMBER(SEARCH("COLLEGE PARK",$H504))),"CLAYTON (COLLEGE PARK)",$AG504))))</f>
        <v/>
      </c>
      <c r="AI504" s="2">
        <f>IF(OR($AH504="",$AD504=""),"",IFERROR(VLOOKUP($AH504,CODES!$A:$B,2,FALSE),"NO CODE"))</f>
        <v/>
      </c>
      <c r="AJ504" s="19">
        <f>IF(OR($AI504="",$AI504="NO CODE"),"",IF(COUNTIFS(RATES!$A:$A,$AI504,RATES!$B:$B,"&lt;="&amp;MonthStart,RATES!$C:$C,"&gt;="&amp;MonthEnd)&lt;&gt;1,"NO RATE",IF($AD504="OFF",SUMIFS(RATES!$F:$F,RATES!$A:$A,$AI504,RATES!$B:$B,"&lt;="&amp;MonthStart,RATES!$C:$C,"&gt;="&amp;MonthEnd),SUMIFS(RATES!$E:$E,RATES!$A:$A,$AI504,RATES!$B:$B,"&lt;="&amp;MonthStart,RATES!$C:$C,"&gt;="&amp;MonthEnd))))</f>
        <v/>
      </c>
      <c r="AK504" s="2">
        <f>IF(OR(NOT(ISNUMBER($AJ504)),N($AA504)=0),"",IF(ABS(N($Z504)/100-$AJ504)&gt;0.0000001,"DIFFERS",""))</f>
        <v/>
      </c>
    </row>
    <row r="505">
      <c r="AD505" s="2">
        <f>IF($L505="","",IF(ISNUMBER(SEARCH("OFF ROAD",$H505)),"OFF",IF(ISNUMBER(SEARCH("ON ROAD",$H505)),"ON","")))</f>
        <v/>
      </c>
      <c r="AE505" s="2">
        <f>IF($AD505="ON",""&amp;$L505,"")</f>
        <v/>
      </c>
      <c r="AF505" s="2">
        <f>IF($L505="","",IF($J505&lt;&gt;"","Y",""))</f>
        <v/>
      </c>
      <c r="AG505" s="2">
        <f>IF($L505="","",IFERROR(TRIM(MID($H505,4,SEARCH(" CO ",$H505)-4)),""&amp;$S505))</f>
        <v/>
      </c>
      <c r="AH505" s="2">
        <f>IF($AG505="","",IF($AG505="FULTON",IF(ISNUMBER(SEARCH("COLLEGE PARK",$H505)),"FULTON (COLLEGE PARK)",IF(ISNUMBER(SEARCH("HAPEVILLE",$H505)),"FULTON (HAPEVILLE)",IF(ISNUMBER(SEARCH("EAST POINT",$H505)),"FULTON (EAST POINT)",IF(ISNUMBER(SEARCH("ATLANTA",$H505)),"FULTON (ATL LIMITS)","FULTON")))),IF($AG505="DEKALB",IF(ISNUMBER(SEARCH("ATLANTA",$H505)),"DEKALB (ATL LIMITS)","DEKALB"),IF(AND($AG505="CLAYTON",ISNUMBER(SEARCH("COLLEGE PARK",$H505))),"CLAYTON (COLLEGE PARK)",$AG505))))</f>
        <v/>
      </c>
      <c r="AI505" s="2">
        <f>IF(OR($AH505="",$AD505=""),"",IFERROR(VLOOKUP($AH505,CODES!$A:$B,2,FALSE),"NO CODE"))</f>
        <v/>
      </c>
      <c r="AJ505" s="19">
        <f>IF(OR($AI505="",$AI505="NO CODE"),"",IF(COUNTIFS(RATES!$A:$A,$AI505,RATES!$B:$B,"&lt;="&amp;MonthStart,RATES!$C:$C,"&gt;="&amp;MonthEnd)&lt;&gt;1,"NO RATE",IF($AD505="OFF",SUMIFS(RATES!$F:$F,RATES!$A:$A,$AI505,RATES!$B:$B,"&lt;="&amp;MonthStart,RATES!$C:$C,"&gt;="&amp;MonthEnd),SUMIFS(RATES!$E:$E,RATES!$A:$A,$AI505,RATES!$B:$B,"&lt;="&amp;MonthStart,RATES!$C:$C,"&gt;="&amp;MonthEnd))))</f>
        <v/>
      </c>
      <c r="AK505" s="2">
        <f>IF(OR(NOT(ISNUMBER($AJ505)),N($AA505)=0),"",IF(ABS(N($Z505)/100-$AJ505)&gt;0.0000001,"DIFFERS",""))</f>
        <v/>
      </c>
    </row>
    <row r="506">
      <c r="AD506" s="2">
        <f>IF($L506="","",IF(ISNUMBER(SEARCH("OFF ROAD",$H506)),"OFF",IF(ISNUMBER(SEARCH("ON ROAD",$H506)),"ON","")))</f>
        <v/>
      </c>
      <c r="AE506" s="2">
        <f>IF($AD506="ON",""&amp;$L506,"")</f>
        <v/>
      </c>
      <c r="AF506" s="2">
        <f>IF($L506="","",IF($J506&lt;&gt;"","Y",""))</f>
        <v/>
      </c>
      <c r="AG506" s="2">
        <f>IF($L506="","",IFERROR(TRIM(MID($H506,4,SEARCH(" CO ",$H506)-4)),""&amp;$S506))</f>
        <v/>
      </c>
      <c r="AH506" s="2">
        <f>IF($AG506="","",IF($AG506="FULTON",IF(ISNUMBER(SEARCH("COLLEGE PARK",$H506)),"FULTON (COLLEGE PARK)",IF(ISNUMBER(SEARCH("HAPEVILLE",$H506)),"FULTON (HAPEVILLE)",IF(ISNUMBER(SEARCH("EAST POINT",$H506)),"FULTON (EAST POINT)",IF(ISNUMBER(SEARCH("ATLANTA",$H506)),"FULTON (ATL LIMITS)","FULTON")))),IF($AG506="DEKALB",IF(ISNUMBER(SEARCH("ATLANTA",$H506)),"DEKALB (ATL LIMITS)","DEKALB"),IF(AND($AG506="CLAYTON",ISNUMBER(SEARCH("COLLEGE PARK",$H506))),"CLAYTON (COLLEGE PARK)",$AG506))))</f>
        <v/>
      </c>
      <c r="AI506" s="2">
        <f>IF(OR($AH506="",$AD506=""),"",IFERROR(VLOOKUP($AH506,CODES!$A:$B,2,FALSE),"NO CODE"))</f>
        <v/>
      </c>
      <c r="AJ506" s="19">
        <f>IF(OR($AI506="",$AI506="NO CODE"),"",IF(COUNTIFS(RATES!$A:$A,$AI506,RATES!$B:$B,"&lt;="&amp;MonthStart,RATES!$C:$C,"&gt;="&amp;MonthEnd)&lt;&gt;1,"NO RATE",IF($AD506="OFF",SUMIFS(RATES!$F:$F,RATES!$A:$A,$AI506,RATES!$B:$B,"&lt;="&amp;MonthStart,RATES!$C:$C,"&gt;="&amp;MonthEnd),SUMIFS(RATES!$E:$E,RATES!$A:$A,$AI506,RATES!$B:$B,"&lt;="&amp;MonthStart,RATES!$C:$C,"&gt;="&amp;MonthEnd))))</f>
        <v/>
      </c>
      <c r="AK506" s="2">
        <f>IF(OR(NOT(ISNUMBER($AJ506)),N($AA506)=0),"",IF(ABS(N($Z506)/100-$AJ506)&gt;0.0000001,"DIFFERS",""))</f>
        <v/>
      </c>
    </row>
    <row r="507">
      <c r="AD507" s="2">
        <f>IF($L507="","",IF(ISNUMBER(SEARCH("OFF ROAD",$H507)),"OFF",IF(ISNUMBER(SEARCH("ON ROAD",$H507)),"ON","")))</f>
        <v/>
      </c>
      <c r="AE507" s="2">
        <f>IF($AD507="ON",""&amp;$L507,"")</f>
        <v/>
      </c>
      <c r="AF507" s="2">
        <f>IF($L507="","",IF($J507&lt;&gt;"","Y",""))</f>
        <v/>
      </c>
      <c r="AG507" s="2">
        <f>IF($L507="","",IFERROR(TRIM(MID($H507,4,SEARCH(" CO ",$H507)-4)),""&amp;$S507))</f>
        <v/>
      </c>
      <c r="AH507" s="2">
        <f>IF($AG507="","",IF($AG507="FULTON",IF(ISNUMBER(SEARCH("COLLEGE PARK",$H507)),"FULTON (COLLEGE PARK)",IF(ISNUMBER(SEARCH("HAPEVILLE",$H507)),"FULTON (HAPEVILLE)",IF(ISNUMBER(SEARCH("EAST POINT",$H507)),"FULTON (EAST POINT)",IF(ISNUMBER(SEARCH("ATLANTA",$H507)),"FULTON (ATL LIMITS)","FULTON")))),IF($AG507="DEKALB",IF(ISNUMBER(SEARCH("ATLANTA",$H507)),"DEKALB (ATL LIMITS)","DEKALB"),IF(AND($AG507="CLAYTON",ISNUMBER(SEARCH("COLLEGE PARK",$H507))),"CLAYTON (COLLEGE PARK)",$AG507))))</f>
        <v/>
      </c>
      <c r="AI507" s="2">
        <f>IF(OR($AH507="",$AD507=""),"",IFERROR(VLOOKUP($AH507,CODES!$A:$B,2,FALSE),"NO CODE"))</f>
        <v/>
      </c>
      <c r="AJ507" s="19">
        <f>IF(OR($AI507="",$AI507="NO CODE"),"",IF(COUNTIFS(RATES!$A:$A,$AI507,RATES!$B:$B,"&lt;="&amp;MonthStart,RATES!$C:$C,"&gt;="&amp;MonthEnd)&lt;&gt;1,"NO RATE",IF($AD507="OFF",SUMIFS(RATES!$F:$F,RATES!$A:$A,$AI507,RATES!$B:$B,"&lt;="&amp;MonthStart,RATES!$C:$C,"&gt;="&amp;MonthEnd),SUMIFS(RATES!$E:$E,RATES!$A:$A,$AI507,RATES!$B:$B,"&lt;="&amp;MonthStart,RATES!$C:$C,"&gt;="&amp;MonthEnd))))</f>
        <v/>
      </c>
      <c r="AK507" s="2">
        <f>IF(OR(NOT(ISNUMBER($AJ507)),N($AA507)=0),"",IF(ABS(N($Z507)/100-$AJ507)&gt;0.0000001,"DIFFERS",""))</f>
        <v/>
      </c>
    </row>
    <row r="508">
      <c r="AD508" s="2">
        <f>IF($L508="","",IF(ISNUMBER(SEARCH("OFF ROAD",$H508)),"OFF",IF(ISNUMBER(SEARCH("ON ROAD",$H508)),"ON","")))</f>
        <v/>
      </c>
      <c r="AE508" s="2">
        <f>IF($AD508="ON",""&amp;$L508,"")</f>
        <v/>
      </c>
      <c r="AF508" s="2">
        <f>IF($L508="","",IF($J508&lt;&gt;"","Y",""))</f>
        <v/>
      </c>
      <c r="AG508" s="2">
        <f>IF($L508="","",IFERROR(TRIM(MID($H508,4,SEARCH(" CO ",$H508)-4)),""&amp;$S508))</f>
        <v/>
      </c>
      <c r="AH508" s="2">
        <f>IF($AG508="","",IF($AG508="FULTON",IF(ISNUMBER(SEARCH("COLLEGE PARK",$H508)),"FULTON (COLLEGE PARK)",IF(ISNUMBER(SEARCH("HAPEVILLE",$H508)),"FULTON (HAPEVILLE)",IF(ISNUMBER(SEARCH("EAST POINT",$H508)),"FULTON (EAST POINT)",IF(ISNUMBER(SEARCH("ATLANTA",$H508)),"FULTON (ATL LIMITS)","FULTON")))),IF($AG508="DEKALB",IF(ISNUMBER(SEARCH("ATLANTA",$H508)),"DEKALB (ATL LIMITS)","DEKALB"),IF(AND($AG508="CLAYTON",ISNUMBER(SEARCH("COLLEGE PARK",$H508))),"CLAYTON (COLLEGE PARK)",$AG508))))</f>
        <v/>
      </c>
      <c r="AI508" s="2">
        <f>IF(OR($AH508="",$AD508=""),"",IFERROR(VLOOKUP($AH508,CODES!$A:$B,2,FALSE),"NO CODE"))</f>
        <v/>
      </c>
      <c r="AJ508" s="19">
        <f>IF(OR($AI508="",$AI508="NO CODE"),"",IF(COUNTIFS(RATES!$A:$A,$AI508,RATES!$B:$B,"&lt;="&amp;MonthStart,RATES!$C:$C,"&gt;="&amp;MonthEnd)&lt;&gt;1,"NO RATE",IF($AD508="OFF",SUMIFS(RATES!$F:$F,RATES!$A:$A,$AI508,RATES!$B:$B,"&lt;="&amp;MonthStart,RATES!$C:$C,"&gt;="&amp;MonthEnd),SUMIFS(RATES!$E:$E,RATES!$A:$A,$AI508,RATES!$B:$B,"&lt;="&amp;MonthStart,RATES!$C:$C,"&gt;="&amp;MonthEnd))))</f>
        <v/>
      </c>
      <c r="AK508" s="2">
        <f>IF(OR(NOT(ISNUMBER($AJ508)),N($AA508)=0),"",IF(ABS(N($Z508)/100-$AJ508)&gt;0.0000001,"DIFFERS",""))</f>
        <v/>
      </c>
    </row>
    <row r="509">
      <c r="AD509" s="2">
        <f>IF($L509="","",IF(ISNUMBER(SEARCH("OFF ROAD",$H509)),"OFF",IF(ISNUMBER(SEARCH("ON ROAD",$H509)),"ON","")))</f>
        <v/>
      </c>
      <c r="AE509" s="2">
        <f>IF($AD509="ON",""&amp;$L509,"")</f>
        <v/>
      </c>
      <c r="AF509" s="2">
        <f>IF($L509="","",IF($J509&lt;&gt;"","Y",""))</f>
        <v/>
      </c>
      <c r="AG509" s="2">
        <f>IF($L509="","",IFERROR(TRIM(MID($H509,4,SEARCH(" CO ",$H509)-4)),""&amp;$S509))</f>
        <v/>
      </c>
      <c r="AH509" s="2">
        <f>IF($AG509="","",IF($AG509="FULTON",IF(ISNUMBER(SEARCH("COLLEGE PARK",$H509)),"FULTON (COLLEGE PARK)",IF(ISNUMBER(SEARCH("HAPEVILLE",$H509)),"FULTON (HAPEVILLE)",IF(ISNUMBER(SEARCH("EAST POINT",$H509)),"FULTON (EAST POINT)",IF(ISNUMBER(SEARCH("ATLANTA",$H509)),"FULTON (ATL LIMITS)","FULTON")))),IF($AG509="DEKALB",IF(ISNUMBER(SEARCH("ATLANTA",$H509)),"DEKALB (ATL LIMITS)","DEKALB"),IF(AND($AG509="CLAYTON",ISNUMBER(SEARCH("COLLEGE PARK",$H509))),"CLAYTON (COLLEGE PARK)",$AG509))))</f>
        <v/>
      </c>
      <c r="AI509" s="2">
        <f>IF(OR($AH509="",$AD509=""),"",IFERROR(VLOOKUP($AH509,CODES!$A:$B,2,FALSE),"NO CODE"))</f>
        <v/>
      </c>
      <c r="AJ509" s="19">
        <f>IF(OR($AI509="",$AI509="NO CODE"),"",IF(COUNTIFS(RATES!$A:$A,$AI509,RATES!$B:$B,"&lt;="&amp;MonthStart,RATES!$C:$C,"&gt;="&amp;MonthEnd)&lt;&gt;1,"NO RATE",IF($AD509="OFF",SUMIFS(RATES!$F:$F,RATES!$A:$A,$AI509,RATES!$B:$B,"&lt;="&amp;MonthStart,RATES!$C:$C,"&gt;="&amp;MonthEnd),SUMIFS(RATES!$E:$E,RATES!$A:$A,$AI509,RATES!$B:$B,"&lt;="&amp;MonthStart,RATES!$C:$C,"&gt;="&amp;MonthEnd))))</f>
        <v/>
      </c>
      <c r="AK509" s="2">
        <f>IF(OR(NOT(ISNUMBER($AJ509)),N($AA509)=0),"",IF(ABS(N($Z509)/100-$AJ509)&gt;0.0000001,"DIFFERS",""))</f>
        <v/>
      </c>
    </row>
    <row r="510">
      <c r="AD510" s="2">
        <f>IF($L510="","",IF(ISNUMBER(SEARCH("OFF ROAD",$H510)),"OFF",IF(ISNUMBER(SEARCH("ON ROAD",$H510)),"ON","")))</f>
        <v/>
      </c>
      <c r="AE510" s="2">
        <f>IF($AD510="ON",""&amp;$L510,"")</f>
        <v/>
      </c>
      <c r="AF510" s="2">
        <f>IF($L510="","",IF($J510&lt;&gt;"","Y",""))</f>
        <v/>
      </c>
      <c r="AG510" s="2">
        <f>IF($L510="","",IFERROR(TRIM(MID($H510,4,SEARCH(" CO ",$H510)-4)),""&amp;$S510))</f>
        <v/>
      </c>
      <c r="AH510" s="2">
        <f>IF($AG510="","",IF($AG510="FULTON",IF(ISNUMBER(SEARCH("COLLEGE PARK",$H510)),"FULTON (COLLEGE PARK)",IF(ISNUMBER(SEARCH("HAPEVILLE",$H510)),"FULTON (HAPEVILLE)",IF(ISNUMBER(SEARCH("EAST POINT",$H510)),"FULTON (EAST POINT)",IF(ISNUMBER(SEARCH("ATLANTA",$H510)),"FULTON (ATL LIMITS)","FULTON")))),IF($AG510="DEKALB",IF(ISNUMBER(SEARCH("ATLANTA",$H510)),"DEKALB (ATL LIMITS)","DEKALB"),IF(AND($AG510="CLAYTON",ISNUMBER(SEARCH("COLLEGE PARK",$H510))),"CLAYTON (COLLEGE PARK)",$AG510))))</f>
        <v/>
      </c>
      <c r="AI510" s="2">
        <f>IF(OR($AH510="",$AD510=""),"",IFERROR(VLOOKUP($AH510,CODES!$A:$B,2,FALSE),"NO CODE"))</f>
        <v/>
      </c>
      <c r="AJ510" s="19">
        <f>IF(OR($AI510="",$AI510="NO CODE"),"",IF(COUNTIFS(RATES!$A:$A,$AI510,RATES!$B:$B,"&lt;="&amp;MonthStart,RATES!$C:$C,"&gt;="&amp;MonthEnd)&lt;&gt;1,"NO RATE",IF($AD510="OFF",SUMIFS(RATES!$F:$F,RATES!$A:$A,$AI510,RATES!$B:$B,"&lt;="&amp;MonthStart,RATES!$C:$C,"&gt;="&amp;MonthEnd),SUMIFS(RATES!$E:$E,RATES!$A:$A,$AI510,RATES!$B:$B,"&lt;="&amp;MonthStart,RATES!$C:$C,"&gt;="&amp;MonthEnd))))</f>
        <v/>
      </c>
      <c r="AK510" s="2">
        <f>IF(OR(NOT(ISNUMBER($AJ510)),N($AA510)=0),"",IF(ABS(N($Z510)/100-$AJ510)&gt;0.0000001,"DIFFERS",""))</f>
        <v/>
      </c>
    </row>
    <row r="511">
      <c r="AD511" s="2">
        <f>IF($L511="","",IF(ISNUMBER(SEARCH("OFF ROAD",$H511)),"OFF",IF(ISNUMBER(SEARCH("ON ROAD",$H511)),"ON","")))</f>
        <v/>
      </c>
      <c r="AE511" s="2">
        <f>IF($AD511="ON",""&amp;$L511,"")</f>
        <v/>
      </c>
      <c r="AF511" s="2">
        <f>IF($L511="","",IF($J511&lt;&gt;"","Y",""))</f>
        <v/>
      </c>
      <c r="AG511" s="2">
        <f>IF($L511="","",IFERROR(TRIM(MID($H511,4,SEARCH(" CO ",$H511)-4)),""&amp;$S511))</f>
        <v/>
      </c>
      <c r="AH511" s="2">
        <f>IF($AG511="","",IF($AG511="FULTON",IF(ISNUMBER(SEARCH("COLLEGE PARK",$H511)),"FULTON (COLLEGE PARK)",IF(ISNUMBER(SEARCH("HAPEVILLE",$H511)),"FULTON (HAPEVILLE)",IF(ISNUMBER(SEARCH("EAST POINT",$H511)),"FULTON (EAST POINT)",IF(ISNUMBER(SEARCH("ATLANTA",$H511)),"FULTON (ATL LIMITS)","FULTON")))),IF($AG511="DEKALB",IF(ISNUMBER(SEARCH("ATLANTA",$H511)),"DEKALB (ATL LIMITS)","DEKALB"),IF(AND($AG511="CLAYTON",ISNUMBER(SEARCH("COLLEGE PARK",$H511))),"CLAYTON (COLLEGE PARK)",$AG511))))</f>
        <v/>
      </c>
      <c r="AI511" s="2">
        <f>IF(OR($AH511="",$AD511=""),"",IFERROR(VLOOKUP($AH511,CODES!$A:$B,2,FALSE),"NO CODE"))</f>
        <v/>
      </c>
      <c r="AJ511" s="19">
        <f>IF(OR($AI511="",$AI511="NO CODE"),"",IF(COUNTIFS(RATES!$A:$A,$AI511,RATES!$B:$B,"&lt;="&amp;MonthStart,RATES!$C:$C,"&gt;="&amp;MonthEnd)&lt;&gt;1,"NO RATE",IF($AD511="OFF",SUMIFS(RATES!$F:$F,RATES!$A:$A,$AI511,RATES!$B:$B,"&lt;="&amp;MonthStart,RATES!$C:$C,"&gt;="&amp;MonthEnd),SUMIFS(RATES!$E:$E,RATES!$A:$A,$AI511,RATES!$B:$B,"&lt;="&amp;MonthStart,RATES!$C:$C,"&gt;="&amp;MonthEnd))))</f>
        <v/>
      </c>
      <c r="AK511" s="2">
        <f>IF(OR(NOT(ISNUMBER($AJ511)),N($AA511)=0),"",IF(ABS(N($Z511)/100-$AJ511)&gt;0.0000001,"DIFFERS",""))</f>
        <v/>
      </c>
    </row>
    <row r="512">
      <c r="AD512" s="2">
        <f>IF($L512="","",IF(ISNUMBER(SEARCH("OFF ROAD",$H512)),"OFF",IF(ISNUMBER(SEARCH("ON ROAD",$H512)),"ON","")))</f>
        <v/>
      </c>
      <c r="AE512" s="2">
        <f>IF($AD512="ON",""&amp;$L512,"")</f>
        <v/>
      </c>
      <c r="AF512" s="2">
        <f>IF($L512="","",IF($J512&lt;&gt;"","Y",""))</f>
        <v/>
      </c>
      <c r="AG512" s="2">
        <f>IF($L512="","",IFERROR(TRIM(MID($H512,4,SEARCH(" CO ",$H512)-4)),""&amp;$S512))</f>
        <v/>
      </c>
      <c r="AH512" s="2">
        <f>IF($AG512="","",IF($AG512="FULTON",IF(ISNUMBER(SEARCH("COLLEGE PARK",$H512)),"FULTON (COLLEGE PARK)",IF(ISNUMBER(SEARCH("HAPEVILLE",$H512)),"FULTON (HAPEVILLE)",IF(ISNUMBER(SEARCH("EAST POINT",$H512)),"FULTON (EAST POINT)",IF(ISNUMBER(SEARCH("ATLANTA",$H512)),"FULTON (ATL LIMITS)","FULTON")))),IF($AG512="DEKALB",IF(ISNUMBER(SEARCH("ATLANTA",$H512)),"DEKALB (ATL LIMITS)","DEKALB"),IF(AND($AG512="CLAYTON",ISNUMBER(SEARCH("COLLEGE PARK",$H512))),"CLAYTON (COLLEGE PARK)",$AG512))))</f>
        <v/>
      </c>
      <c r="AI512" s="2">
        <f>IF(OR($AH512="",$AD512=""),"",IFERROR(VLOOKUP($AH512,CODES!$A:$B,2,FALSE),"NO CODE"))</f>
        <v/>
      </c>
      <c r="AJ512" s="19">
        <f>IF(OR($AI512="",$AI512="NO CODE"),"",IF(COUNTIFS(RATES!$A:$A,$AI512,RATES!$B:$B,"&lt;="&amp;MonthStart,RATES!$C:$C,"&gt;="&amp;MonthEnd)&lt;&gt;1,"NO RATE",IF($AD512="OFF",SUMIFS(RATES!$F:$F,RATES!$A:$A,$AI512,RATES!$B:$B,"&lt;="&amp;MonthStart,RATES!$C:$C,"&gt;="&amp;MonthEnd),SUMIFS(RATES!$E:$E,RATES!$A:$A,$AI512,RATES!$B:$B,"&lt;="&amp;MonthStart,RATES!$C:$C,"&gt;="&amp;MonthEnd))))</f>
        <v/>
      </c>
      <c r="AK512" s="2">
        <f>IF(OR(NOT(ISNUMBER($AJ512)),N($AA512)=0),"",IF(ABS(N($Z512)/100-$AJ512)&gt;0.0000001,"DIFFERS",""))</f>
        <v/>
      </c>
    </row>
    <row r="513">
      <c r="AD513" s="2">
        <f>IF($L513="","",IF(ISNUMBER(SEARCH("OFF ROAD",$H513)),"OFF",IF(ISNUMBER(SEARCH("ON ROAD",$H513)),"ON","")))</f>
        <v/>
      </c>
      <c r="AE513" s="2">
        <f>IF($AD513="ON",""&amp;$L513,"")</f>
        <v/>
      </c>
      <c r="AF513" s="2">
        <f>IF($L513="","",IF($J513&lt;&gt;"","Y",""))</f>
        <v/>
      </c>
      <c r="AG513" s="2">
        <f>IF($L513="","",IFERROR(TRIM(MID($H513,4,SEARCH(" CO ",$H513)-4)),""&amp;$S513))</f>
        <v/>
      </c>
      <c r="AH513" s="2">
        <f>IF($AG513="","",IF($AG513="FULTON",IF(ISNUMBER(SEARCH("COLLEGE PARK",$H513)),"FULTON (COLLEGE PARK)",IF(ISNUMBER(SEARCH("HAPEVILLE",$H513)),"FULTON (HAPEVILLE)",IF(ISNUMBER(SEARCH("EAST POINT",$H513)),"FULTON (EAST POINT)",IF(ISNUMBER(SEARCH("ATLANTA",$H513)),"FULTON (ATL LIMITS)","FULTON")))),IF($AG513="DEKALB",IF(ISNUMBER(SEARCH("ATLANTA",$H513)),"DEKALB (ATL LIMITS)","DEKALB"),IF(AND($AG513="CLAYTON",ISNUMBER(SEARCH("COLLEGE PARK",$H513))),"CLAYTON (COLLEGE PARK)",$AG513))))</f>
        <v/>
      </c>
      <c r="AI513" s="2">
        <f>IF(OR($AH513="",$AD513=""),"",IFERROR(VLOOKUP($AH513,CODES!$A:$B,2,FALSE),"NO CODE"))</f>
        <v/>
      </c>
      <c r="AJ513" s="19">
        <f>IF(OR($AI513="",$AI513="NO CODE"),"",IF(COUNTIFS(RATES!$A:$A,$AI513,RATES!$B:$B,"&lt;="&amp;MonthStart,RATES!$C:$C,"&gt;="&amp;MonthEnd)&lt;&gt;1,"NO RATE",IF($AD513="OFF",SUMIFS(RATES!$F:$F,RATES!$A:$A,$AI513,RATES!$B:$B,"&lt;="&amp;MonthStart,RATES!$C:$C,"&gt;="&amp;MonthEnd),SUMIFS(RATES!$E:$E,RATES!$A:$A,$AI513,RATES!$B:$B,"&lt;="&amp;MonthStart,RATES!$C:$C,"&gt;="&amp;MonthEnd))))</f>
        <v/>
      </c>
      <c r="AK513" s="2">
        <f>IF(OR(NOT(ISNUMBER($AJ513)),N($AA513)=0),"",IF(ABS(N($Z513)/100-$AJ513)&gt;0.0000001,"DIFFERS",""))</f>
        <v/>
      </c>
    </row>
    <row r="514">
      <c r="AD514" s="2">
        <f>IF($L514="","",IF(ISNUMBER(SEARCH("OFF ROAD",$H514)),"OFF",IF(ISNUMBER(SEARCH("ON ROAD",$H514)),"ON","")))</f>
        <v/>
      </c>
      <c r="AE514" s="2">
        <f>IF($AD514="ON",""&amp;$L514,"")</f>
        <v/>
      </c>
      <c r="AF514" s="2">
        <f>IF($L514="","",IF($J514&lt;&gt;"","Y",""))</f>
        <v/>
      </c>
      <c r="AG514" s="2">
        <f>IF($L514="","",IFERROR(TRIM(MID($H514,4,SEARCH(" CO ",$H514)-4)),""&amp;$S514))</f>
        <v/>
      </c>
      <c r="AH514" s="2">
        <f>IF($AG514="","",IF($AG514="FULTON",IF(ISNUMBER(SEARCH("COLLEGE PARK",$H514)),"FULTON (COLLEGE PARK)",IF(ISNUMBER(SEARCH("HAPEVILLE",$H514)),"FULTON (HAPEVILLE)",IF(ISNUMBER(SEARCH("EAST POINT",$H514)),"FULTON (EAST POINT)",IF(ISNUMBER(SEARCH("ATLANTA",$H514)),"FULTON (ATL LIMITS)","FULTON")))),IF($AG514="DEKALB",IF(ISNUMBER(SEARCH("ATLANTA",$H514)),"DEKALB (ATL LIMITS)","DEKALB"),IF(AND($AG514="CLAYTON",ISNUMBER(SEARCH("COLLEGE PARK",$H514))),"CLAYTON (COLLEGE PARK)",$AG514))))</f>
        <v/>
      </c>
      <c r="AI514" s="2">
        <f>IF(OR($AH514="",$AD514=""),"",IFERROR(VLOOKUP($AH514,CODES!$A:$B,2,FALSE),"NO CODE"))</f>
        <v/>
      </c>
      <c r="AJ514" s="19">
        <f>IF(OR($AI514="",$AI514="NO CODE"),"",IF(COUNTIFS(RATES!$A:$A,$AI514,RATES!$B:$B,"&lt;="&amp;MonthStart,RATES!$C:$C,"&gt;="&amp;MonthEnd)&lt;&gt;1,"NO RATE",IF($AD514="OFF",SUMIFS(RATES!$F:$F,RATES!$A:$A,$AI514,RATES!$B:$B,"&lt;="&amp;MonthStart,RATES!$C:$C,"&gt;="&amp;MonthEnd),SUMIFS(RATES!$E:$E,RATES!$A:$A,$AI514,RATES!$B:$B,"&lt;="&amp;MonthStart,RATES!$C:$C,"&gt;="&amp;MonthEnd))))</f>
        <v/>
      </c>
      <c r="AK514" s="2">
        <f>IF(OR(NOT(ISNUMBER($AJ514)),N($AA514)=0),"",IF(ABS(N($Z514)/100-$AJ514)&gt;0.0000001,"DIFFERS",""))</f>
        <v/>
      </c>
    </row>
    <row r="515">
      <c r="AD515" s="2">
        <f>IF($L515="","",IF(ISNUMBER(SEARCH("OFF ROAD",$H515)),"OFF",IF(ISNUMBER(SEARCH("ON ROAD",$H515)),"ON","")))</f>
        <v/>
      </c>
      <c r="AE515" s="2">
        <f>IF($AD515="ON",""&amp;$L515,"")</f>
        <v/>
      </c>
      <c r="AF515" s="2">
        <f>IF($L515="","",IF($J515&lt;&gt;"","Y",""))</f>
        <v/>
      </c>
      <c r="AG515" s="2">
        <f>IF($L515="","",IFERROR(TRIM(MID($H515,4,SEARCH(" CO ",$H515)-4)),""&amp;$S515))</f>
        <v/>
      </c>
      <c r="AH515" s="2">
        <f>IF($AG515="","",IF($AG515="FULTON",IF(ISNUMBER(SEARCH("COLLEGE PARK",$H515)),"FULTON (COLLEGE PARK)",IF(ISNUMBER(SEARCH("HAPEVILLE",$H515)),"FULTON (HAPEVILLE)",IF(ISNUMBER(SEARCH("EAST POINT",$H515)),"FULTON (EAST POINT)",IF(ISNUMBER(SEARCH("ATLANTA",$H515)),"FULTON (ATL LIMITS)","FULTON")))),IF($AG515="DEKALB",IF(ISNUMBER(SEARCH("ATLANTA",$H515)),"DEKALB (ATL LIMITS)","DEKALB"),IF(AND($AG515="CLAYTON",ISNUMBER(SEARCH("COLLEGE PARK",$H515))),"CLAYTON (COLLEGE PARK)",$AG515))))</f>
        <v/>
      </c>
      <c r="AI515" s="2">
        <f>IF(OR($AH515="",$AD515=""),"",IFERROR(VLOOKUP($AH515,CODES!$A:$B,2,FALSE),"NO CODE"))</f>
        <v/>
      </c>
      <c r="AJ515" s="19">
        <f>IF(OR($AI515="",$AI515="NO CODE"),"",IF(COUNTIFS(RATES!$A:$A,$AI515,RATES!$B:$B,"&lt;="&amp;MonthStart,RATES!$C:$C,"&gt;="&amp;MonthEnd)&lt;&gt;1,"NO RATE",IF($AD515="OFF",SUMIFS(RATES!$F:$F,RATES!$A:$A,$AI515,RATES!$B:$B,"&lt;="&amp;MonthStart,RATES!$C:$C,"&gt;="&amp;MonthEnd),SUMIFS(RATES!$E:$E,RATES!$A:$A,$AI515,RATES!$B:$B,"&lt;="&amp;MonthStart,RATES!$C:$C,"&gt;="&amp;MonthEnd))))</f>
        <v/>
      </c>
      <c r="AK515" s="2">
        <f>IF(OR(NOT(ISNUMBER($AJ515)),N($AA515)=0),"",IF(ABS(N($Z515)/100-$AJ515)&gt;0.0000001,"DIFFERS",""))</f>
        <v/>
      </c>
    </row>
    <row r="516">
      <c r="AD516" s="2">
        <f>IF($L516="","",IF(ISNUMBER(SEARCH("OFF ROAD",$H516)),"OFF",IF(ISNUMBER(SEARCH("ON ROAD",$H516)),"ON","")))</f>
        <v/>
      </c>
      <c r="AE516" s="2">
        <f>IF($AD516="ON",""&amp;$L516,"")</f>
        <v/>
      </c>
      <c r="AF516" s="2">
        <f>IF($L516="","",IF($J516&lt;&gt;"","Y",""))</f>
        <v/>
      </c>
      <c r="AG516" s="2">
        <f>IF($L516="","",IFERROR(TRIM(MID($H516,4,SEARCH(" CO ",$H516)-4)),""&amp;$S516))</f>
        <v/>
      </c>
      <c r="AH516" s="2">
        <f>IF($AG516="","",IF($AG516="FULTON",IF(ISNUMBER(SEARCH("COLLEGE PARK",$H516)),"FULTON (COLLEGE PARK)",IF(ISNUMBER(SEARCH("HAPEVILLE",$H516)),"FULTON (HAPEVILLE)",IF(ISNUMBER(SEARCH("EAST POINT",$H516)),"FULTON (EAST POINT)",IF(ISNUMBER(SEARCH("ATLANTA",$H516)),"FULTON (ATL LIMITS)","FULTON")))),IF($AG516="DEKALB",IF(ISNUMBER(SEARCH("ATLANTA",$H516)),"DEKALB (ATL LIMITS)","DEKALB"),IF(AND($AG516="CLAYTON",ISNUMBER(SEARCH("COLLEGE PARK",$H516))),"CLAYTON (COLLEGE PARK)",$AG516))))</f>
        <v/>
      </c>
      <c r="AI516" s="2">
        <f>IF(OR($AH516="",$AD516=""),"",IFERROR(VLOOKUP($AH516,CODES!$A:$B,2,FALSE),"NO CODE"))</f>
        <v/>
      </c>
      <c r="AJ516" s="19">
        <f>IF(OR($AI516="",$AI516="NO CODE"),"",IF(COUNTIFS(RATES!$A:$A,$AI516,RATES!$B:$B,"&lt;="&amp;MonthStart,RATES!$C:$C,"&gt;="&amp;MonthEnd)&lt;&gt;1,"NO RATE",IF($AD516="OFF",SUMIFS(RATES!$F:$F,RATES!$A:$A,$AI516,RATES!$B:$B,"&lt;="&amp;MonthStart,RATES!$C:$C,"&gt;="&amp;MonthEnd),SUMIFS(RATES!$E:$E,RATES!$A:$A,$AI516,RATES!$B:$B,"&lt;="&amp;MonthStart,RATES!$C:$C,"&gt;="&amp;MonthEnd))))</f>
        <v/>
      </c>
      <c r="AK516" s="2">
        <f>IF(OR(NOT(ISNUMBER($AJ516)),N($AA516)=0),"",IF(ABS(N($Z516)/100-$AJ516)&gt;0.0000001,"DIFFERS",""))</f>
        <v/>
      </c>
    </row>
    <row r="517">
      <c r="AD517" s="2">
        <f>IF($L517="","",IF(ISNUMBER(SEARCH("OFF ROAD",$H517)),"OFF",IF(ISNUMBER(SEARCH("ON ROAD",$H517)),"ON","")))</f>
        <v/>
      </c>
      <c r="AE517" s="2">
        <f>IF($AD517="ON",""&amp;$L517,"")</f>
        <v/>
      </c>
      <c r="AF517" s="2">
        <f>IF($L517="","",IF($J517&lt;&gt;"","Y",""))</f>
        <v/>
      </c>
      <c r="AG517" s="2">
        <f>IF($L517="","",IFERROR(TRIM(MID($H517,4,SEARCH(" CO ",$H517)-4)),""&amp;$S517))</f>
        <v/>
      </c>
      <c r="AH517" s="2">
        <f>IF($AG517="","",IF($AG517="FULTON",IF(ISNUMBER(SEARCH("COLLEGE PARK",$H517)),"FULTON (COLLEGE PARK)",IF(ISNUMBER(SEARCH("HAPEVILLE",$H517)),"FULTON (HAPEVILLE)",IF(ISNUMBER(SEARCH("EAST POINT",$H517)),"FULTON (EAST POINT)",IF(ISNUMBER(SEARCH("ATLANTA",$H517)),"FULTON (ATL LIMITS)","FULTON")))),IF($AG517="DEKALB",IF(ISNUMBER(SEARCH("ATLANTA",$H517)),"DEKALB (ATL LIMITS)","DEKALB"),IF(AND($AG517="CLAYTON",ISNUMBER(SEARCH("COLLEGE PARK",$H517))),"CLAYTON (COLLEGE PARK)",$AG517))))</f>
        <v/>
      </c>
      <c r="AI517" s="2">
        <f>IF(OR($AH517="",$AD517=""),"",IFERROR(VLOOKUP($AH517,CODES!$A:$B,2,FALSE),"NO CODE"))</f>
        <v/>
      </c>
      <c r="AJ517" s="19">
        <f>IF(OR($AI517="",$AI517="NO CODE"),"",IF(COUNTIFS(RATES!$A:$A,$AI517,RATES!$B:$B,"&lt;="&amp;MonthStart,RATES!$C:$C,"&gt;="&amp;MonthEnd)&lt;&gt;1,"NO RATE",IF($AD517="OFF",SUMIFS(RATES!$F:$F,RATES!$A:$A,$AI517,RATES!$B:$B,"&lt;="&amp;MonthStart,RATES!$C:$C,"&gt;="&amp;MonthEnd),SUMIFS(RATES!$E:$E,RATES!$A:$A,$AI517,RATES!$B:$B,"&lt;="&amp;MonthStart,RATES!$C:$C,"&gt;="&amp;MonthEnd))))</f>
        <v/>
      </c>
      <c r="AK517" s="2">
        <f>IF(OR(NOT(ISNUMBER($AJ517)),N($AA517)=0),"",IF(ABS(N($Z517)/100-$AJ517)&gt;0.0000001,"DIFFERS",""))</f>
        <v/>
      </c>
    </row>
    <row r="518">
      <c r="AD518" s="2">
        <f>IF($L518="","",IF(ISNUMBER(SEARCH("OFF ROAD",$H518)),"OFF",IF(ISNUMBER(SEARCH("ON ROAD",$H518)),"ON","")))</f>
        <v/>
      </c>
      <c r="AE518" s="2">
        <f>IF($AD518="ON",""&amp;$L518,"")</f>
        <v/>
      </c>
      <c r="AF518" s="2">
        <f>IF($L518="","",IF($J518&lt;&gt;"","Y",""))</f>
        <v/>
      </c>
      <c r="AG518" s="2">
        <f>IF($L518="","",IFERROR(TRIM(MID($H518,4,SEARCH(" CO ",$H518)-4)),""&amp;$S518))</f>
        <v/>
      </c>
      <c r="AH518" s="2">
        <f>IF($AG518="","",IF($AG518="FULTON",IF(ISNUMBER(SEARCH("COLLEGE PARK",$H518)),"FULTON (COLLEGE PARK)",IF(ISNUMBER(SEARCH("HAPEVILLE",$H518)),"FULTON (HAPEVILLE)",IF(ISNUMBER(SEARCH("EAST POINT",$H518)),"FULTON (EAST POINT)",IF(ISNUMBER(SEARCH("ATLANTA",$H518)),"FULTON (ATL LIMITS)","FULTON")))),IF($AG518="DEKALB",IF(ISNUMBER(SEARCH("ATLANTA",$H518)),"DEKALB (ATL LIMITS)","DEKALB"),IF(AND($AG518="CLAYTON",ISNUMBER(SEARCH("COLLEGE PARK",$H518))),"CLAYTON (COLLEGE PARK)",$AG518))))</f>
        <v/>
      </c>
      <c r="AI518" s="2">
        <f>IF(OR($AH518="",$AD518=""),"",IFERROR(VLOOKUP($AH518,CODES!$A:$B,2,FALSE),"NO CODE"))</f>
        <v/>
      </c>
      <c r="AJ518" s="19">
        <f>IF(OR($AI518="",$AI518="NO CODE"),"",IF(COUNTIFS(RATES!$A:$A,$AI518,RATES!$B:$B,"&lt;="&amp;MonthStart,RATES!$C:$C,"&gt;="&amp;MonthEnd)&lt;&gt;1,"NO RATE",IF($AD518="OFF",SUMIFS(RATES!$F:$F,RATES!$A:$A,$AI518,RATES!$B:$B,"&lt;="&amp;MonthStart,RATES!$C:$C,"&gt;="&amp;MonthEnd),SUMIFS(RATES!$E:$E,RATES!$A:$A,$AI518,RATES!$B:$B,"&lt;="&amp;MonthStart,RATES!$C:$C,"&gt;="&amp;MonthEnd))))</f>
        <v/>
      </c>
      <c r="AK518" s="2">
        <f>IF(OR(NOT(ISNUMBER($AJ518)),N($AA518)=0),"",IF(ABS(N($Z518)/100-$AJ518)&gt;0.0000001,"DIFFERS",""))</f>
        <v/>
      </c>
    </row>
    <row r="519">
      <c r="AD519" s="2">
        <f>IF($L519="","",IF(ISNUMBER(SEARCH("OFF ROAD",$H519)),"OFF",IF(ISNUMBER(SEARCH("ON ROAD",$H519)),"ON","")))</f>
        <v/>
      </c>
      <c r="AE519" s="2">
        <f>IF($AD519="ON",""&amp;$L519,"")</f>
        <v/>
      </c>
      <c r="AF519" s="2">
        <f>IF($L519="","",IF($J519&lt;&gt;"","Y",""))</f>
        <v/>
      </c>
      <c r="AG519" s="2">
        <f>IF($L519="","",IFERROR(TRIM(MID($H519,4,SEARCH(" CO ",$H519)-4)),""&amp;$S519))</f>
        <v/>
      </c>
      <c r="AH519" s="2">
        <f>IF($AG519="","",IF($AG519="FULTON",IF(ISNUMBER(SEARCH("COLLEGE PARK",$H519)),"FULTON (COLLEGE PARK)",IF(ISNUMBER(SEARCH("HAPEVILLE",$H519)),"FULTON (HAPEVILLE)",IF(ISNUMBER(SEARCH("EAST POINT",$H519)),"FULTON (EAST POINT)",IF(ISNUMBER(SEARCH("ATLANTA",$H519)),"FULTON (ATL LIMITS)","FULTON")))),IF($AG519="DEKALB",IF(ISNUMBER(SEARCH("ATLANTA",$H519)),"DEKALB (ATL LIMITS)","DEKALB"),IF(AND($AG519="CLAYTON",ISNUMBER(SEARCH("COLLEGE PARK",$H519))),"CLAYTON (COLLEGE PARK)",$AG519))))</f>
        <v/>
      </c>
      <c r="AI519" s="2">
        <f>IF(OR($AH519="",$AD519=""),"",IFERROR(VLOOKUP($AH519,CODES!$A:$B,2,FALSE),"NO CODE"))</f>
        <v/>
      </c>
      <c r="AJ519" s="19">
        <f>IF(OR($AI519="",$AI519="NO CODE"),"",IF(COUNTIFS(RATES!$A:$A,$AI519,RATES!$B:$B,"&lt;="&amp;MonthStart,RATES!$C:$C,"&gt;="&amp;MonthEnd)&lt;&gt;1,"NO RATE",IF($AD519="OFF",SUMIFS(RATES!$F:$F,RATES!$A:$A,$AI519,RATES!$B:$B,"&lt;="&amp;MonthStart,RATES!$C:$C,"&gt;="&amp;MonthEnd),SUMIFS(RATES!$E:$E,RATES!$A:$A,$AI519,RATES!$B:$B,"&lt;="&amp;MonthStart,RATES!$C:$C,"&gt;="&amp;MonthEnd))))</f>
        <v/>
      </c>
      <c r="AK519" s="2">
        <f>IF(OR(NOT(ISNUMBER($AJ519)),N($AA519)=0),"",IF(ABS(N($Z519)/100-$AJ519)&gt;0.0000001,"DIFFERS",""))</f>
        <v/>
      </c>
    </row>
    <row r="520">
      <c r="AD520" s="2">
        <f>IF($L520="","",IF(ISNUMBER(SEARCH("OFF ROAD",$H520)),"OFF",IF(ISNUMBER(SEARCH("ON ROAD",$H520)),"ON","")))</f>
        <v/>
      </c>
      <c r="AE520" s="2">
        <f>IF($AD520="ON",""&amp;$L520,"")</f>
        <v/>
      </c>
      <c r="AF520" s="2">
        <f>IF($L520="","",IF($J520&lt;&gt;"","Y",""))</f>
        <v/>
      </c>
      <c r="AG520" s="2">
        <f>IF($L520="","",IFERROR(TRIM(MID($H520,4,SEARCH(" CO ",$H520)-4)),""&amp;$S520))</f>
        <v/>
      </c>
      <c r="AH520" s="2">
        <f>IF($AG520="","",IF($AG520="FULTON",IF(ISNUMBER(SEARCH("COLLEGE PARK",$H520)),"FULTON (COLLEGE PARK)",IF(ISNUMBER(SEARCH("HAPEVILLE",$H520)),"FULTON (HAPEVILLE)",IF(ISNUMBER(SEARCH("EAST POINT",$H520)),"FULTON (EAST POINT)",IF(ISNUMBER(SEARCH("ATLANTA",$H520)),"FULTON (ATL LIMITS)","FULTON")))),IF($AG520="DEKALB",IF(ISNUMBER(SEARCH("ATLANTA",$H520)),"DEKALB (ATL LIMITS)","DEKALB"),IF(AND($AG520="CLAYTON",ISNUMBER(SEARCH("COLLEGE PARK",$H520))),"CLAYTON (COLLEGE PARK)",$AG520))))</f>
        <v/>
      </c>
      <c r="AI520" s="2">
        <f>IF(OR($AH520="",$AD520=""),"",IFERROR(VLOOKUP($AH520,CODES!$A:$B,2,FALSE),"NO CODE"))</f>
        <v/>
      </c>
      <c r="AJ520" s="19">
        <f>IF(OR($AI520="",$AI520="NO CODE"),"",IF(COUNTIFS(RATES!$A:$A,$AI520,RATES!$B:$B,"&lt;="&amp;MonthStart,RATES!$C:$C,"&gt;="&amp;MonthEnd)&lt;&gt;1,"NO RATE",IF($AD520="OFF",SUMIFS(RATES!$F:$F,RATES!$A:$A,$AI520,RATES!$B:$B,"&lt;="&amp;MonthStart,RATES!$C:$C,"&gt;="&amp;MonthEnd),SUMIFS(RATES!$E:$E,RATES!$A:$A,$AI520,RATES!$B:$B,"&lt;="&amp;MonthStart,RATES!$C:$C,"&gt;="&amp;MonthEnd))))</f>
        <v/>
      </c>
      <c r="AK520" s="2">
        <f>IF(OR(NOT(ISNUMBER($AJ520)),N($AA520)=0),"",IF(ABS(N($Z520)/100-$AJ520)&gt;0.0000001,"DIFFERS",""))</f>
        <v/>
      </c>
    </row>
    <row r="521">
      <c r="AD521" s="2">
        <f>IF($L521="","",IF(ISNUMBER(SEARCH("OFF ROAD",$H521)),"OFF",IF(ISNUMBER(SEARCH("ON ROAD",$H521)),"ON","")))</f>
        <v/>
      </c>
      <c r="AE521" s="2">
        <f>IF($AD521="ON",""&amp;$L521,"")</f>
        <v/>
      </c>
      <c r="AF521" s="2">
        <f>IF($L521="","",IF($J521&lt;&gt;"","Y",""))</f>
        <v/>
      </c>
      <c r="AG521" s="2">
        <f>IF($L521="","",IFERROR(TRIM(MID($H521,4,SEARCH(" CO ",$H521)-4)),""&amp;$S521))</f>
        <v/>
      </c>
      <c r="AH521" s="2">
        <f>IF($AG521="","",IF($AG521="FULTON",IF(ISNUMBER(SEARCH("COLLEGE PARK",$H521)),"FULTON (COLLEGE PARK)",IF(ISNUMBER(SEARCH("HAPEVILLE",$H521)),"FULTON (HAPEVILLE)",IF(ISNUMBER(SEARCH("EAST POINT",$H521)),"FULTON (EAST POINT)",IF(ISNUMBER(SEARCH("ATLANTA",$H521)),"FULTON (ATL LIMITS)","FULTON")))),IF($AG521="DEKALB",IF(ISNUMBER(SEARCH("ATLANTA",$H521)),"DEKALB (ATL LIMITS)","DEKALB"),IF(AND($AG521="CLAYTON",ISNUMBER(SEARCH("COLLEGE PARK",$H521))),"CLAYTON (COLLEGE PARK)",$AG521))))</f>
        <v/>
      </c>
      <c r="AI521" s="2">
        <f>IF(OR($AH521="",$AD521=""),"",IFERROR(VLOOKUP($AH521,CODES!$A:$B,2,FALSE),"NO CODE"))</f>
        <v/>
      </c>
      <c r="AJ521" s="19">
        <f>IF(OR($AI521="",$AI521="NO CODE"),"",IF(COUNTIFS(RATES!$A:$A,$AI521,RATES!$B:$B,"&lt;="&amp;MonthStart,RATES!$C:$C,"&gt;="&amp;MonthEnd)&lt;&gt;1,"NO RATE",IF($AD521="OFF",SUMIFS(RATES!$F:$F,RATES!$A:$A,$AI521,RATES!$B:$B,"&lt;="&amp;MonthStart,RATES!$C:$C,"&gt;="&amp;MonthEnd),SUMIFS(RATES!$E:$E,RATES!$A:$A,$AI521,RATES!$B:$B,"&lt;="&amp;MonthStart,RATES!$C:$C,"&gt;="&amp;MonthEnd))))</f>
        <v/>
      </c>
      <c r="AK521" s="2">
        <f>IF(OR(NOT(ISNUMBER($AJ521)),N($AA521)=0),"",IF(ABS(N($Z521)/100-$AJ521)&gt;0.0000001,"DIFFERS",""))</f>
        <v/>
      </c>
    </row>
    <row r="522">
      <c r="AD522" s="2">
        <f>IF($L522="","",IF(ISNUMBER(SEARCH("OFF ROAD",$H522)),"OFF",IF(ISNUMBER(SEARCH("ON ROAD",$H522)),"ON","")))</f>
        <v/>
      </c>
      <c r="AE522" s="2">
        <f>IF($AD522="ON",""&amp;$L522,"")</f>
        <v/>
      </c>
      <c r="AF522" s="2">
        <f>IF($L522="","",IF($J522&lt;&gt;"","Y",""))</f>
        <v/>
      </c>
      <c r="AG522" s="2">
        <f>IF($L522="","",IFERROR(TRIM(MID($H522,4,SEARCH(" CO ",$H522)-4)),""&amp;$S522))</f>
        <v/>
      </c>
      <c r="AH522" s="2">
        <f>IF($AG522="","",IF($AG522="FULTON",IF(ISNUMBER(SEARCH("COLLEGE PARK",$H522)),"FULTON (COLLEGE PARK)",IF(ISNUMBER(SEARCH("HAPEVILLE",$H522)),"FULTON (HAPEVILLE)",IF(ISNUMBER(SEARCH("EAST POINT",$H522)),"FULTON (EAST POINT)",IF(ISNUMBER(SEARCH("ATLANTA",$H522)),"FULTON (ATL LIMITS)","FULTON")))),IF($AG522="DEKALB",IF(ISNUMBER(SEARCH("ATLANTA",$H522)),"DEKALB (ATL LIMITS)","DEKALB"),IF(AND($AG522="CLAYTON",ISNUMBER(SEARCH("COLLEGE PARK",$H522))),"CLAYTON (COLLEGE PARK)",$AG522))))</f>
        <v/>
      </c>
      <c r="AI522" s="2">
        <f>IF(OR($AH522="",$AD522=""),"",IFERROR(VLOOKUP($AH522,CODES!$A:$B,2,FALSE),"NO CODE"))</f>
        <v/>
      </c>
      <c r="AJ522" s="19">
        <f>IF(OR($AI522="",$AI522="NO CODE"),"",IF(COUNTIFS(RATES!$A:$A,$AI522,RATES!$B:$B,"&lt;="&amp;MonthStart,RATES!$C:$C,"&gt;="&amp;MonthEnd)&lt;&gt;1,"NO RATE",IF($AD522="OFF",SUMIFS(RATES!$F:$F,RATES!$A:$A,$AI522,RATES!$B:$B,"&lt;="&amp;MonthStart,RATES!$C:$C,"&gt;="&amp;MonthEnd),SUMIFS(RATES!$E:$E,RATES!$A:$A,$AI522,RATES!$B:$B,"&lt;="&amp;MonthStart,RATES!$C:$C,"&gt;="&amp;MonthEnd))))</f>
        <v/>
      </c>
      <c r="AK522" s="2">
        <f>IF(OR(NOT(ISNUMBER($AJ522)),N($AA522)=0),"",IF(ABS(N($Z522)/100-$AJ522)&gt;0.0000001,"DIFFERS",""))</f>
        <v/>
      </c>
    </row>
    <row r="523">
      <c r="AD523" s="2">
        <f>IF($L523="","",IF(ISNUMBER(SEARCH("OFF ROAD",$H523)),"OFF",IF(ISNUMBER(SEARCH("ON ROAD",$H523)),"ON","")))</f>
        <v/>
      </c>
      <c r="AE523" s="2">
        <f>IF($AD523="ON",""&amp;$L523,"")</f>
        <v/>
      </c>
      <c r="AF523" s="2">
        <f>IF($L523="","",IF($J523&lt;&gt;"","Y",""))</f>
        <v/>
      </c>
      <c r="AG523" s="2">
        <f>IF($L523="","",IFERROR(TRIM(MID($H523,4,SEARCH(" CO ",$H523)-4)),""&amp;$S523))</f>
        <v/>
      </c>
      <c r="AH523" s="2">
        <f>IF($AG523="","",IF($AG523="FULTON",IF(ISNUMBER(SEARCH("COLLEGE PARK",$H523)),"FULTON (COLLEGE PARK)",IF(ISNUMBER(SEARCH("HAPEVILLE",$H523)),"FULTON (HAPEVILLE)",IF(ISNUMBER(SEARCH("EAST POINT",$H523)),"FULTON (EAST POINT)",IF(ISNUMBER(SEARCH("ATLANTA",$H523)),"FULTON (ATL LIMITS)","FULTON")))),IF($AG523="DEKALB",IF(ISNUMBER(SEARCH("ATLANTA",$H523)),"DEKALB (ATL LIMITS)","DEKALB"),IF(AND($AG523="CLAYTON",ISNUMBER(SEARCH("COLLEGE PARK",$H523))),"CLAYTON (COLLEGE PARK)",$AG523))))</f>
        <v/>
      </c>
      <c r="AI523" s="2">
        <f>IF(OR($AH523="",$AD523=""),"",IFERROR(VLOOKUP($AH523,CODES!$A:$B,2,FALSE),"NO CODE"))</f>
        <v/>
      </c>
      <c r="AJ523" s="19">
        <f>IF(OR($AI523="",$AI523="NO CODE"),"",IF(COUNTIFS(RATES!$A:$A,$AI523,RATES!$B:$B,"&lt;="&amp;MonthStart,RATES!$C:$C,"&gt;="&amp;MonthEnd)&lt;&gt;1,"NO RATE",IF($AD523="OFF",SUMIFS(RATES!$F:$F,RATES!$A:$A,$AI523,RATES!$B:$B,"&lt;="&amp;MonthStart,RATES!$C:$C,"&gt;="&amp;MonthEnd),SUMIFS(RATES!$E:$E,RATES!$A:$A,$AI523,RATES!$B:$B,"&lt;="&amp;MonthStart,RATES!$C:$C,"&gt;="&amp;MonthEnd))))</f>
        <v/>
      </c>
      <c r="AK523" s="2">
        <f>IF(OR(NOT(ISNUMBER($AJ523)),N($AA523)=0),"",IF(ABS(N($Z523)/100-$AJ523)&gt;0.0000001,"DIFFERS",""))</f>
        <v/>
      </c>
    </row>
    <row r="524">
      <c r="AD524" s="2">
        <f>IF($L524="","",IF(ISNUMBER(SEARCH("OFF ROAD",$H524)),"OFF",IF(ISNUMBER(SEARCH("ON ROAD",$H524)),"ON","")))</f>
        <v/>
      </c>
      <c r="AE524" s="2">
        <f>IF($AD524="ON",""&amp;$L524,"")</f>
        <v/>
      </c>
      <c r="AF524" s="2">
        <f>IF($L524="","",IF($J524&lt;&gt;"","Y",""))</f>
        <v/>
      </c>
      <c r="AG524" s="2">
        <f>IF($L524="","",IFERROR(TRIM(MID($H524,4,SEARCH(" CO ",$H524)-4)),""&amp;$S524))</f>
        <v/>
      </c>
      <c r="AH524" s="2">
        <f>IF($AG524="","",IF($AG524="FULTON",IF(ISNUMBER(SEARCH("COLLEGE PARK",$H524)),"FULTON (COLLEGE PARK)",IF(ISNUMBER(SEARCH("HAPEVILLE",$H524)),"FULTON (HAPEVILLE)",IF(ISNUMBER(SEARCH("EAST POINT",$H524)),"FULTON (EAST POINT)",IF(ISNUMBER(SEARCH("ATLANTA",$H524)),"FULTON (ATL LIMITS)","FULTON")))),IF($AG524="DEKALB",IF(ISNUMBER(SEARCH("ATLANTA",$H524)),"DEKALB (ATL LIMITS)","DEKALB"),IF(AND($AG524="CLAYTON",ISNUMBER(SEARCH("COLLEGE PARK",$H524))),"CLAYTON (COLLEGE PARK)",$AG524))))</f>
        <v/>
      </c>
      <c r="AI524" s="2">
        <f>IF(OR($AH524="",$AD524=""),"",IFERROR(VLOOKUP($AH524,CODES!$A:$B,2,FALSE),"NO CODE"))</f>
        <v/>
      </c>
      <c r="AJ524" s="19">
        <f>IF(OR($AI524="",$AI524="NO CODE"),"",IF(COUNTIFS(RATES!$A:$A,$AI524,RATES!$B:$B,"&lt;="&amp;MonthStart,RATES!$C:$C,"&gt;="&amp;MonthEnd)&lt;&gt;1,"NO RATE",IF($AD524="OFF",SUMIFS(RATES!$F:$F,RATES!$A:$A,$AI524,RATES!$B:$B,"&lt;="&amp;MonthStart,RATES!$C:$C,"&gt;="&amp;MonthEnd),SUMIFS(RATES!$E:$E,RATES!$A:$A,$AI524,RATES!$B:$B,"&lt;="&amp;MonthStart,RATES!$C:$C,"&gt;="&amp;MonthEnd))))</f>
        <v/>
      </c>
      <c r="AK524" s="2">
        <f>IF(OR(NOT(ISNUMBER($AJ524)),N($AA524)=0),"",IF(ABS(N($Z524)/100-$AJ524)&gt;0.0000001,"DIFFERS",""))</f>
        <v/>
      </c>
    </row>
    <row r="525">
      <c r="AD525" s="2">
        <f>IF($L525="","",IF(ISNUMBER(SEARCH("OFF ROAD",$H525)),"OFF",IF(ISNUMBER(SEARCH("ON ROAD",$H525)),"ON","")))</f>
        <v/>
      </c>
      <c r="AE525" s="2">
        <f>IF($AD525="ON",""&amp;$L525,"")</f>
        <v/>
      </c>
      <c r="AF525" s="2">
        <f>IF($L525="","",IF($J525&lt;&gt;"","Y",""))</f>
        <v/>
      </c>
      <c r="AG525" s="2">
        <f>IF($L525="","",IFERROR(TRIM(MID($H525,4,SEARCH(" CO ",$H525)-4)),""&amp;$S525))</f>
        <v/>
      </c>
      <c r="AH525" s="2">
        <f>IF($AG525="","",IF($AG525="FULTON",IF(ISNUMBER(SEARCH("COLLEGE PARK",$H525)),"FULTON (COLLEGE PARK)",IF(ISNUMBER(SEARCH("HAPEVILLE",$H525)),"FULTON (HAPEVILLE)",IF(ISNUMBER(SEARCH("EAST POINT",$H525)),"FULTON (EAST POINT)",IF(ISNUMBER(SEARCH("ATLANTA",$H525)),"FULTON (ATL LIMITS)","FULTON")))),IF($AG525="DEKALB",IF(ISNUMBER(SEARCH("ATLANTA",$H525)),"DEKALB (ATL LIMITS)","DEKALB"),IF(AND($AG525="CLAYTON",ISNUMBER(SEARCH("COLLEGE PARK",$H525))),"CLAYTON (COLLEGE PARK)",$AG525))))</f>
        <v/>
      </c>
      <c r="AI525" s="2">
        <f>IF(OR($AH525="",$AD525=""),"",IFERROR(VLOOKUP($AH525,CODES!$A:$B,2,FALSE),"NO CODE"))</f>
        <v/>
      </c>
      <c r="AJ525" s="19">
        <f>IF(OR($AI525="",$AI525="NO CODE"),"",IF(COUNTIFS(RATES!$A:$A,$AI525,RATES!$B:$B,"&lt;="&amp;MonthStart,RATES!$C:$C,"&gt;="&amp;MonthEnd)&lt;&gt;1,"NO RATE",IF($AD525="OFF",SUMIFS(RATES!$F:$F,RATES!$A:$A,$AI525,RATES!$B:$B,"&lt;="&amp;MonthStart,RATES!$C:$C,"&gt;="&amp;MonthEnd),SUMIFS(RATES!$E:$E,RATES!$A:$A,$AI525,RATES!$B:$B,"&lt;="&amp;MonthStart,RATES!$C:$C,"&gt;="&amp;MonthEnd))))</f>
        <v/>
      </c>
      <c r="AK525" s="2">
        <f>IF(OR(NOT(ISNUMBER($AJ525)),N($AA525)=0),"",IF(ABS(N($Z525)/100-$AJ525)&gt;0.0000001,"DIFFERS",""))</f>
        <v/>
      </c>
    </row>
    <row r="526">
      <c r="AD526" s="2">
        <f>IF($L526="","",IF(ISNUMBER(SEARCH("OFF ROAD",$H526)),"OFF",IF(ISNUMBER(SEARCH("ON ROAD",$H526)),"ON","")))</f>
        <v/>
      </c>
      <c r="AE526" s="2">
        <f>IF($AD526="ON",""&amp;$L526,"")</f>
        <v/>
      </c>
      <c r="AF526" s="2">
        <f>IF($L526="","",IF($J526&lt;&gt;"","Y",""))</f>
        <v/>
      </c>
      <c r="AG526" s="2">
        <f>IF($L526="","",IFERROR(TRIM(MID($H526,4,SEARCH(" CO ",$H526)-4)),""&amp;$S526))</f>
        <v/>
      </c>
      <c r="AH526" s="2">
        <f>IF($AG526="","",IF($AG526="FULTON",IF(ISNUMBER(SEARCH("COLLEGE PARK",$H526)),"FULTON (COLLEGE PARK)",IF(ISNUMBER(SEARCH("HAPEVILLE",$H526)),"FULTON (HAPEVILLE)",IF(ISNUMBER(SEARCH("EAST POINT",$H526)),"FULTON (EAST POINT)",IF(ISNUMBER(SEARCH("ATLANTA",$H526)),"FULTON (ATL LIMITS)","FULTON")))),IF($AG526="DEKALB",IF(ISNUMBER(SEARCH("ATLANTA",$H526)),"DEKALB (ATL LIMITS)","DEKALB"),IF(AND($AG526="CLAYTON",ISNUMBER(SEARCH("COLLEGE PARK",$H526))),"CLAYTON (COLLEGE PARK)",$AG526))))</f>
        <v/>
      </c>
      <c r="AI526" s="2">
        <f>IF(OR($AH526="",$AD526=""),"",IFERROR(VLOOKUP($AH526,CODES!$A:$B,2,FALSE),"NO CODE"))</f>
        <v/>
      </c>
      <c r="AJ526" s="19">
        <f>IF(OR($AI526="",$AI526="NO CODE"),"",IF(COUNTIFS(RATES!$A:$A,$AI526,RATES!$B:$B,"&lt;="&amp;MonthStart,RATES!$C:$C,"&gt;="&amp;MonthEnd)&lt;&gt;1,"NO RATE",IF($AD526="OFF",SUMIFS(RATES!$F:$F,RATES!$A:$A,$AI526,RATES!$B:$B,"&lt;="&amp;MonthStart,RATES!$C:$C,"&gt;="&amp;MonthEnd),SUMIFS(RATES!$E:$E,RATES!$A:$A,$AI526,RATES!$B:$B,"&lt;="&amp;MonthStart,RATES!$C:$C,"&gt;="&amp;MonthEnd))))</f>
        <v/>
      </c>
      <c r="AK526" s="2">
        <f>IF(OR(NOT(ISNUMBER($AJ526)),N($AA526)=0),"",IF(ABS(N($Z526)/100-$AJ526)&gt;0.0000001,"DIFFERS",""))</f>
        <v/>
      </c>
    </row>
    <row r="527">
      <c r="AD527" s="2">
        <f>IF($L527="","",IF(ISNUMBER(SEARCH("OFF ROAD",$H527)),"OFF",IF(ISNUMBER(SEARCH("ON ROAD",$H527)),"ON","")))</f>
        <v/>
      </c>
      <c r="AE527" s="2">
        <f>IF($AD527="ON",""&amp;$L527,"")</f>
        <v/>
      </c>
      <c r="AF527" s="2">
        <f>IF($L527="","",IF($J527&lt;&gt;"","Y",""))</f>
        <v/>
      </c>
      <c r="AG527" s="2">
        <f>IF($L527="","",IFERROR(TRIM(MID($H527,4,SEARCH(" CO ",$H527)-4)),""&amp;$S527))</f>
        <v/>
      </c>
      <c r="AH527" s="2">
        <f>IF($AG527="","",IF($AG527="FULTON",IF(ISNUMBER(SEARCH("COLLEGE PARK",$H527)),"FULTON (COLLEGE PARK)",IF(ISNUMBER(SEARCH("HAPEVILLE",$H527)),"FULTON (HAPEVILLE)",IF(ISNUMBER(SEARCH("EAST POINT",$H527)),"FULTON (EAST POINT)",IF(ISNUMBER(SEARCH("ATLANTA",$H527)),"FULTON (ATL LIMITS)","FULTON")))),IF($AG527="DEKALB",IF(ISNUMBER(SEARCH("ATLANTA",$H527)),"DEKALB (ATL LIMITS)","DEKALB"),IF(AND($AG527="CLAYTON",ISNUMBER(SEARCH("COLLEGE PARK",$H527))),"CLAYTON (COLLEGE PARK)",$AG527))))</f>
        <v/>
      </c>
      <c r="AI527" s="2">
        <f>IF(OR($AH527="",$AD527=""),"",IFERROR(VLOOKUP($AH527,CODES!$A:$B,2,FALSE),"NO CODE"))</f>
        <v/>
      </c>
      <c r="AJ527" s="19">
        <f>IF(OR($AI527="",$AI527="NO CODE"),"",IF(COUNTIFS(RATES!$A:$A,$AI527,RATES!$B:$B,"&lt;="&amp;MonthStart,RATES!$C:$C,"&gt;="&amp;MonthEnd)&lt;&gt;1,"NO RATE",IF($AD527="OFF",SUMIFS(RATES!$F:$F,RATES!$A:$A,$AI527,RATES!$B:$B,"&lt;="&amp;MonthStart,RATES!$C:$C,"&gt;="&amp;MonthEnd),SUMIFS(RATES!$E:$E,RATES!$A:$A,$AI527,RATES!$B:$B,"&lt;="&amp;MonthStart,RATES!$C:$C,"&gt;="&amp;MonthEnd))))</f>
        <v/>
      </c>
      <c r="AK527" s="2">
        <f>IF(OR(NOT(ISNUMBER($AJ527)),N($AA527)=0),"",IF(ABS(N($Z527)/100-$AJ527)&gt;0.0000001,"DIFFERS",""))</f>
        <v/>
      </c>
    </row>
    <row r="528">
      <c r="AD528" s="2">
        <f>IF($L528="","",IF(ISNUMBER(SEARCH("OFF ROAD",$H528)),"OFF",IF(ISNUMBER(SEARCH("ON ROAD",$H528)),"ON","")))</f>
        <v/>
      </c>
      <c r="AE528" s="2">
        <f>IF($AD528="ON",""&amp;$L528,"")</f>
        <v/>
      </c>
      <c r="AF528" s="2">
        <f>IF($L528="","",IF($J528&lt;&gt;"","Y",""))</f>
        <v/>
      </c>
      <c r="AG528" s="2">
        <f>IF($L528="","",IFERROR(TRIM(MID($H528,4,SEARCH(" CO ",$H528)-4)),""&amp;$S528))</f>
        <v/>
      </c>
      <c r="AH528" s="2">
        <f>IF($AG528="","",IF($AG528="FULTON",IF(ISNUMBER(SEARCH("COLLEGE PARK",$H528)),"FULTON (COLLEGE PARK)",IF(ISNUMBER(SEARCH("HAPEVILLE",$H528)),"FULTON (HAPEVILLE)",IF(ISNUMBER(SEARCH("EAST POINT",$H528)),"FULTON (EAST POINT)",IF(ISNUMBER(SEARCH("ATLANTA",$H528)),"FULTON (ATL LIMITS)","FULTON")))),IF($AG528="DEKALB",IF(ISNUMBER(SEARCH("ATLANTA",$H528)),"DEKALB (ATL LIMITS)","DEKALB"),IF(AND($AG528="CLAYTON",ISNUMBER(SEARCH("COLLEGE PARK",$H528))),"CLAYTON (COLLEGE PARK)",$AG528))))</f>
        <v/>
      </c>
      <c r="AI528" s="2">
        <f>IF(OR($AH528="",$AD528=""),"",IFERROR(VLOOKUP($AH528,CODES!$A:$B,2,FALSE),"NO CODE"))</f>
        <v/>
      </c>
      <c r="AJ528" s="19">
        <f>IF(OR($AI528="",$AI528="NO CODE"),"",IF(COUNTIFS(RATES!$A:$A,$AI528,RATES!$B:$B,"&lt;="&amp;MonthStart,RATES!$C:$C,"&gt;="&amp;MonthEnd)&lt;&gt;1,"NO RATE",IF($AD528="OFF",SUMIFS(RATES!$F:$F,RATES!$A:$A,$AI528,RATES!$B:$B,"&lt;="&amp;MonthStart,RATES!$C:$C,"&gt;="&amp;MonthEnd),SUMIFS(RATES!$E:$E,RATES!$A:$A,$AI528,RATES!$B:$B,"&lt;="&amp;MonthStart,RATES!$C:$C,"&gt;="&amp;MonthEnd))))</f>
        <v/>
      </c>
      <c r="AK528" s="2">
        <f>IF(OR(NOT(ISNUMBER($AJ528)),N($AA528)=0),"",IF(ABS(N($Z528)/100-$AJ528)&gt;0.0000001,"DIFFERS",""))</f>
        <v/>
      </c>
    </row>
    <row r="529">
      <c r="AD529" s="2">
        <f>IF($L529="","",IF(ISNUMBER(SEARCH("OFF ROAD",$H529)),"OFF",IF(ISNUMBER(SEARCH("ON ROAD",$H529)),"ON","")))</f>
        <v/>
      </c>
      <c r="AE529" s="2">
        <f>IF($AD529="ON",""&amp;$L529,"")</f>
        <v/>
      </c>
      <c r="AF529" s="2">
        <f>IF($L529="","",IF($J529&lt;&gt;"","Y",""))</f>
        <v/>
      </c>
      <c r="AG529" s="2">
        <f>IF($L529="","",IFERROR(TRIM(MID($H529,4,SEARCH(" CO ",$H529)-4)),""&amp;$S529))</f>
        <v/>
      </c>
      <c r="AH529" s="2">
        <f>IF($AG529="","",IF($AG529="FULTON",IF(ISNUMBER(SEARCH("COLLEGE PARK",$H529)),"FULTON (COLLEGE PARK)",IF(ISNUMBER(SEARCH("HAPEVILLE",$H529)),"FULTON (HAPEVILLE)",IF(ISNUMBER(SEARCH("EAST POINT",$H529)),"FULTON (EAST POINT)",IF(ISNUMBER(SEARCH("ATLANTA",$H529)),"FULTON (ATL LIMITS)","FULTON")))),IF($AG529="DEKALB",IF(ISNUMBER(SEARCH("ATLANTA",$H529)),"DEKALB (ATL LIMITS)","DEKALB"),IF(AND($AG529="CLAYTON",ISNUMBER(SEARCH("COLLEGE PARK",$H529))),"CLAYTON (COLLEGE PARK)",$AG529))))</f>
        <v/>
      </c>
      <c r="AI529" s="2">
        <f>IF(OR($AH529="",$AD529=""),"",IFERROR(VLOOKUP($AH529,CODES!$A:$B,2,FALSE),"NO CODE"))</f>
        <v/>
      </c>
      <c r="AJ529" s="19">
        <f>IF(OR($AI529="",$AI529="NO CODE"),"",IF(COUNTIFS(RATES!$A:$A,$AI529,RATES!$B:$B,"&lt;="&amp;MonthStart,RATES!$C:$C,"&gt;="&amp;MonthEnd)&lt;&gt;1,"NO RATE",IF($AD529="OFF",SUMIFS(RATES!$F:$F,RATES!$A:$A,$AI529,RATES!$B:$B,"&lt;="&amp;MonthStart,RATES!$C:$C,"&gt;="&amp;MonthEnd),SUMIFS(RATES!$E:$E,RATES!$A:$A,$AI529,RATES!$B:$B,"&lt;="&amp;MonthStart,RATES!$C:$C,"&gt;="&amp;MonthEnd))))</f>
        <v/>
      </c>
      <c r="AK529" s="2">
        <f>IF(OR(NOT(ISNUMBER($AJ529)),N($AA529)=0),"",IF(ABS(N($Z529)/100-$AJ529)&gt;0.0000001,"DIFFERS",""))</f>
        <v/>
      </c>
    </row>
    <row r="530">
      <c r="AD530" s="2">
        <f>IF($L530="","",IF(ISNUMBER(SEARCH("OFF ROAD",$H530)),"OFF",IF(ISNUMBER(SEARCH("ON ROAD",$H530)),"ON","")))</f>
        <v/>
      </c>
      <c r="AE530" s="2">
        <f>IF($AD530="ON",""&amp;$L530,"")</f>
        <v/>
      </c>
      <c r="AF530" s="2">
        <f>IF($L530="","",IF($J530&lt;&gt;"","Y",""))</f>
        <v/>
      </c>
      <c r="AG530" s="2">
        <f>IF($L530="","",IFERROR(TRIM(MID($H530,4,SEARCH(" CO ",$H530)-4)),""&amp;$S530))</f>
        <v/>
      </c>
      <c r="AH530" s="2">
        <f>IF($AG530="","",IF($AG530="FULTON",IF(ISNUMBER(SEARCH("COLLEGE PARK",$H530)),"FULTON (COLLEGE PARK)",IF(ISNUMBER(SEARCH("HAPEVILLE",$H530)),"FULTON (HAPEVILLE)",IF(ISNUMBER(SEARCH("EAST POINT",$H530)),"FULTON (EAST POINT)",IF(ISNUMBER(SEARCH("ATLANTA",$H530)),"FULTON (ATL LIMITS)","FULTON")))),IF($AG530="DEKALB",IF(ISNUMBER(SEARCH("ATLANTA",$H530)),"DEKALB (ATL LIMITS)","DEKALB"),IF(AND($AG530="CLAYTON",ISNUMBER(SEARCH("COLLEGE PARK",$H530))),"CLAYTON (COLLEGE PARK)",$AG530))))</f>
        <v/>
      </c>
      <c r="AI530" s="2">
        <f>IF(OR($AH530="",$AD530=""),"",IFERROR(VLOOKUP($AH530,CODES!$A:$B,2,FALSE),"NO CODE"))</f>
        <v/>
      </c>
      <c r="AJ530" s="19">
        <f>IF(OR($AI530="",$AI530="NO CODE"),"",IF(COUNTIFS(RATES!$A:$A,$AI530,RATES!$B:$B,"&lt;="&amp;MonthStart,RATES!$C:$C,"&gt;="&amp;MonthEnd)&lt;&gt;1,"NO RATE",IF($AD530="OFF",SUMIFS(RATES!$F:$F,RATES!$A:$A,$AI530,RATES!$B:$B,"&lt;="&amp;MonthStart,RATES!$C:$C,"&gt;="&amp;MonthEnd),SUMIFS(RATES!$E:$E,RATES!$A:$A,$AI530,RATES!$B:$B,"&lt;="&amp;MonthStart,RATES!$C:$C,"&gt;="&amp;MonthEnd))))</f>
        <v/>
      </c>
      <c r="AK530" s="2">
        <f>IF(OR(NOT(ISNUMBER($AJ530)),N($AA530)=0),"",IF(ABS(N($Z530)/100-$AJ530)&gt;0.0000001,"DIFFERS",""))</f>
        <v/>
      </c>
    </row>
    <row r="531">
      <c r="AD531" s="2">
        <f>IF($L531="","",IF(ISNUMBER(SEARCH("OFF ROAD",$H531)),"OFF",IF(ISNUMBER(SEARCH("ON ROAD",$H531)),"ON","")))</f>
        <v/>
      </c>
      <c r="AE531" s="2">
        <f>IF($AD531="ON",""&amp;$L531,"")</f>
        <v/>
      </c>
      <c r="AF531" s="2">
        <f>IF($L531="","",IF($J531&lt;&gt;"","Y",""))</f>
        <v/>
      </c>
      <c r="AG531" s="2">
        <f>IF($L531="","",IFERROR(TRIM(MID($H531,4,SEARCH(" CO ",$H531)-4)),""&amp;$S531))</f>
        <v/>
      </c>
      <c r="AH531" s="2">
        <f>IF($AG531="","",IF($AG531="FULTON",IF(ISNUMBER(SEARCH("COLLEGE PARK",$H531)),"FULTON (COLLEGE PARK)",IF(ISNUMBER(SEARCH("HAPEVILLE",$H531)),"FULTON (HAPEVILLE)",IF(ISNUMBER(SEARCH("EAST POINT",$H531)),"FULTON (EAST POINT)",IF(ISNUMBER(SEARCH("ATLANTA",$H531)),"FULTON (ATL LIMITS)","FULTON")))),IF($AG531="DEKALB",IF(ISNUMBER(SEARCH("ATLANTA",$H531)),"DEKALB (ATL LIMITS)","DEKALB"),IF(AND($AG531="CLAYTON",ISNUMBER(SEARCH("COLLEGE PARK",$H531))),"CLAYTON (COLLEGE PARK)",$AG531))))</f>
        <v/>
      </c>
      <c r="AI531" s="2">
        <f>IF(OR($AH531="",$AD531=""),"",IFERROR(VLOOKUP($AH531,CODES!$A:$B,2,FALSE),"NO CODE"))</f>
        <v/>
      </c>
      <c r="AJ531" s="19">
        <f>IF(OR($AI531="",$AI531="NO CODE"),"",IF(COUNTIFS(RATES!$A:$A,$AI531,RATES!$B:$B,"&lt;="&amp;MonthStart,RATES!$C:$C,"&gt;="&amp;MonthEnd)&lt;&gt;1,"NO RATE",IF($AD531="OFF",SUMIFS(RATES!$F:$F,RATES!$A:$A,$AI531,RATES!$B:$B,"&lt;="&amp;MonthStart,RATES!$C:$C,"&gt;="&amp;MonthEnd),SUMIFS(RATES!$E:$E,RATES!$A:$A,$AI531,RATES!$B:$B,"&lt;="&amp;MonthStart,RATES!$C:$C,"&gt;="&amp;MonthEnd))))</f>
        <v/>
      </c>
      <c r="AK531" s="2">
        <f>IF(OR(NOT(ISNUMBER($AJ531)),N($AA531)=0),"",IF(ABS(N($Z531)/100-$AJ531)&gt;0.0000001,"DIFFERS",""))</f>
        <v/>
      </c>
    </row>
    <row r="532">
      <c r="AD532" s="2">
        <f>IF($L532="","",IF(ISNUMBER(SEARCH("OFF ROAD",$H532)),"OFF",IF(ISNUMBER(SEARCH("ON ROAD",$H532)),"ON","")))</f>
        <v/>
      </c>
      <c r="AE532" s="2">
        <f>IF($AD532="ON",""&amp;$L532,"")</f>
        <v/>
      </c>
      <c r="AF532" s="2">
        <f>IF($L532="","",IF($J532&lt;&gt;"","Y",""))</f>
        <v/>
      </c>
      <c r="AG532" s="2">
        <f>IF($L532="","",IFERROR(TRIM(MID($H532,4,SEARCH(" CO ",$H532)-4)),""&amp;$S532))</f>
        <v/>
      </c>
      <c r="AH532" s="2">
        <f>IF($AG532="","",IF($AG532="FULTON",IF(ISNUMBER(SEARCH("COLLEGE PARK",$H532)),"FULTON (COLLEGE PARK)",IF(ISNUMBER(SEARCH("HAPEVILLE",$H532)),"FULTON (HAPEVILLE)",IF(ISNUMBER(SEARCH("EAST POINT",$H532)),"FULTON (EAST POINT)",IF(ISNUMBER(SEARCH("ATLANTA",$H532)),"FULTON (ATL LIMITS)","FULTON")))),IF($AG532="DEKALB",IF(ISNUMBER(SEARCH("ATLANTA",$H532)),"DEKALB (ATL LIMITS)","DEKALB"),IF(AND($AG532="CLAYTON",ISNUMBER(SEARCH("COLLEGE PARK",$H532))),"CLAYTON (COLLEGE PARK)",$AG532))))</f>
        <v/>
      </c>
      <c r="AI532" s="2">
        <f>IF(OR($AH532="",$AD532=""),"",IFERROR(VLOOKUP($AH532,CODES!$A:$B,2,FALSE),"NO CODE"))</f>
        <v/>
      </c>
      <c r="AJ532" s="19">
        <f>IF(OR($AI532="",$AI532="NO CODE"),"",IF(COUNTIFS(RATES!$A:$A,$AI532,RATES!$B:$B,"&lt;="&amp;MonthStart,RATES!$C:$C,"&gt;="&amp;MonthEnd)&lt;&gt;1,"NO RATE",IF($AD532="OFF",SUMIFS(RATES!$F:$F,RATES!$A:$A,$AI532,RATES!$B:$B,"&lt;="&amp;MonthStart,RATES!$C:$C,"&gt;="&amp;MonthEnd),SUMIFS(RATES!$E:$E,RATES!$A:$A,$AI532,RATES!$B:$B,"&lt;="&amp;MonthStart,RATES!$C:$C,"&gt;="&amp;MonthEnd))))</f>
        <v/>
      </c>
      <c r="AK532" s="2">
        <f>IF(OR(NOT(ISNUMBER($AJ532)),N($AA532)=0),"",IF(ABS(N($Z532)/100-$AJ532)&gt;0.0000001,"DIFFERS",""))</f>
        <v/>
      </c>
    </row>
    <row r="533">
      <c r="AD533" s="2">
        <f>IF($L533="","",IF(ISNUMBER(SEARCH("OFF ROAD",$H533)),"OFF",IF(ISNUMBER(SEARCH("ON ROAD",$H533)),"ON","")))</f>
        <v/>
      </c>
      <c r="AE533" s="2">
        <f>IF($AD533="ON",""&amp;$L533,"")</f>
        <v/>
      </c>
      <c r="AF533" s="2">
        <f>IF($L533="","",IF($J533&lt;&gt;"","Y",""))</f>
        <v/>
      </c>
      <c r="AG533" s="2">
        <f>IF($L533="","",IFERROR(TRIM(MID($H533,4,SEARCH(" CO ",$H533)-4)),""&amp;$S533))</f>
        <v/>
      </c>
      <c r="AH533" s="2">
        <f>IF($AG533="","",IF($AG533="FULTON",IF(ISNUMBER(SEARCH("COLLEGE PARK",$H533)),"FULTON (COLLEGE PARK)",IF(ISNUMBER(SEARCH("HAPEVILLE",$H533)),"FULTON (HAPEVILLE)",IF(ISNUMBER(SEARCH("EAST POINT",$H533)),"FULTON (EAST POINT)",IF(ISNUMBER(SEARCH("ATLANTA",$H533)),"FULTON (ATL LIMITS)","FULTON")))),IF($AG533="DEKALB",IF(ISNUMBER(SEARCH("ATLANTA",$H533)),"DEKALB (ATL LIMITS)","DEKALB"),IF(AND($AG533="CLAYTON",ISNUMBER(SEARCH("COLLEGE PARK",$H533))),"CLAYTON (COLLEGE PARK)",$AG533))))</f>
        <v/>
      </c>
      <c r="AI533" s="2">
        <f>IF(OR($AH533="",$AD533=""),"",IFERROR(VLOOKUP($AH533,CODES!$A:$B,2,FALSE),"NO CODE"))</f>
        <v/>
      </c>
      <c r="AJ533" s="19">
        <f>IF(OR($AI533="",$AI533="NO CODE"),"",IF(COUNTIFS(RATES!$A:$A,$AI533,RATES!$B:$B,"&lt;="&amp;MonthStart,RATES!$C:$C,"&gt;="&amp;MonthEnd)&lt;&gt;1,"NO RATE",IF($AD533="OFF",SUMIFS(RATES!$F:$F,RATES!$A:$A,$AI533,RATES!$B:$B,"&lt;="&amp;MonthStart,RATES!$C:$C,"&gt;="&amp;MonthEnd),SUMIFS(RATES!$E:$E,RATES!$A:$A,$AI533,RATES!$B:$B,"&lt;="&amp;MonthStart,RATES!$C:$C,"&gt;="&amp;MonthEnd))))</f>
        <v/>
      </c>
      <c r="AK533" s="2">
        <f>IF(OR(NOT(ISNUMBER($AJ533)),N($AA533)=0),"",IF(ABS(N($Z533)/100-$AJ533)&gt;0.0000001,"DIFFERS",""))</f>
        <v/>
      </c>
    </row>
    <row r="534">
      <c r="AD534" s="2">
        <f>IF($L534="","",IF(ISNUMBER(SEARCH("OFF ROAD",$H534)),"OFF",IF(ISNUMBER(SEARCH("ON ROAD",$H534)),"ON","")))</f>
        <v/>
      </c>
      <c r="AE534" s="2">
        <f>IF($AD534="ON",""&amp;$L534,"")</f>
        <v/>
      </c>
      <c r="AF534" s="2">
        <f>IF($L534="","",IF($J534&lt;&gt;"","Y",""))</f>
        <v/>
      </c>
      <c r="AG534" s="2">
        <f>IF($L534="","",IFERROR(TRIM(MID($H534,4,SEARCH(" CO ",$H534)-4)),""&amp;$S534))</f>
        <v/>
      </c>
      <c r="AH534" s="2">
        <f>IF($AG534="","",IF($AG534="FULTON",IF(ISNUMBER(SEARCH("COLLEGE PARK",$H534)),"FULTON (COLLEGE PARK)",IF(ISNUMBER(SEARCH("HAPEVILLE",$H534)),"FULTON (HAPEVILLE)",IF(ISNUMBER(SEARCH("EAST POINT",$H534)),"FULTON (EAST POINT)",IF(ISNUMBER(SEARCH("ATLANTA",$H534)),"FULTON (ATL LIMITS)","FULTON")))),IF($AG534="DEKALB",IF(ISNUMBER(SEARCH("ATLANTA",$H534)),"DEKALB (ATL LIMITS)","DEKALB"),IF(AND($AG534="CLAYTON",ISNUMBER(SEARCH("COLLEGE PARK",$H534))),"CLAYTON (COLLEGE PARK)",$AG534))))</f>
        <v/>
      </c>
      <c r="AI534" s="2">
        <f>IF(OR($AH534="",$AD534=""),"",IFERROR(VLOOKUP($AH534,CODES!$A:$B,2,FALSE),"NO CODE"))</f>
        <v/>
      </c>
      <c r="AJ534" s="19">
        <f>IF(OR($AI534="",$AI534="NO CODE"),"",IF(COUNTIFS(RATES!$A:$A,$AI534,RATES!$B:$B,"&lt;="&amp;MonthStart,RATES!$C:$C,"&gt;="&amp;MonthEnd)&lt;&gt;1,"NO RATE",IF($AD534="OFF",SUMIFS(RATES!$F:$F,RATES!$A:$A,$AI534,RATES!$B:$B,"&lt;="&amp;MonthStart,RATES!$C:$C,"&gt;="&amp;MonthEnd),SUMIFS(RATES!$E:$E,RATES!$A:$A,$AI534,RATES!$B:$B,"&lt;="&amp;MonthStart,RATES!$C:$C,"&gt;="&amp;MonthEnd))))</f>
        <v/>
      </c>
      <c r="AK534" s="2">
        <f>IF(OR(NOT(ISNUMBER($AJ534)),N($AA534)=0),"",IF(ABS(N($Z534)/100-$AJ534)&gt;0.0000001,"DIFFERS",""))</f>
        <v/>
      </c>
    </row>
    <row r="535">
      <c r="AD535" s="2">
        <f>IF($L535="","",IF(ISNUMBER(SEARCH("OFF ROAD",$H535)),"OFF",IF(ISNUMBER(SEARCH("ON ROAD",$H535)),"ON","")))</f>
        <v/>
      </c>
      <c r="AE535" s="2">
        <f>IF($AD535="ON",""&amp;$L535,"")</f>
        <v/>
      </c>
      <c r="AF535" s="2">
        <f>IF($L535="","",IF($J535&lt;&gt;"","Y",""))</f>
        <v/>
      </c>
      <c r="AG535" s="2">
        <f>IF($L535="","",IFERROR(TRIM(MID($H535,4,SEARCH(" CO ",$H535)-4)),""&amp;$S535))</f>
        <v/>
      </c>
      <c r="AH535" s="2">
        <f>IF($AG535="","",IF($AG535="FULTON",IF(ISNUMBER(SEARCH("COLLEGE PARK",$H535)),"FULTON (COLLEGE PARK)",IF(ISNUMBER(SEARCH("HAPEVILLE",$H535)),"FULTON (HAPEVILLE)",IF(ISNUMBER(SEARCH("EAST POINT",$H535)),"FULTON (EAST POINT)",IF(ISNUMBER(SEARCH("ATLANTA",$H535)),"FULTON (ATL LIMITS)","FULTON")))),IF($AG535="DEKALB",IF(ISNUMBER(SEARCH("ATLANTA",$H535)),"DEKALB (ATL LIMITS)","DEKALB"),IF(AND($AG535="CLAYTON",ISNUMBER(SEARCH("COLLEGE PARK",$H535))),"CLAYTON (COLLEGE PARK)",$AG535))))</f>
        <v/>
      </c>
      <c r="AI535" s="2">
        <f>IF(OR($AH535="",$AD535=""),"",IFERROR(VLOOKUP($AH535,CODES!$A:$B,2,FALSE),"NO CODE"))</f>
        <v/>
      </c>
      <c r="AJ535" s="19">
        <f>IF(OR($AI535="",$AI535="NO CODE"),"",IF(COUNTIFS(RATES!$A:$A,$AI535,RATES!$B:$B,"&lt;="&amp;MonthStart,RATES!$C:$C,"&gt;="&amp;MonthEnd)&lt;&gt;1,"NO RATE",IF($AD535="OFF",SUMIFS(RATES!$F:$F,RATES!$A:$A,$AI535,RATES!$B:$B,"&lt;="&amp;MonthStart,RATES!$C:$C,"&gt;="&amp;MonthEnd),SUMIFS(RATES!$E:$E,RATES!$A:$A,$AI535,RATES!$B:$B,"&lt;="&amp;MonthStart,RATES!$C:$C,"&gt;="&amp;MonthEnd))))</f>
        <v/>
      </c>
      <c r="AK535" s="2">
        <f>IF(OR(NOT(ISNUMBER($AJ535)),N($AA535)=0),"",IF(ABS(N($Z535)/100-$AJ535)&gt;0.0000001,"DIFFERS",""))</f>
        <v/>
      </c>
    </row>
    <row r="536">
      <c r="AD536" s="2">
        <f>IF($L536="","",IF(ISNUMBER(SEARCH("OFF ROAD",$H536)),"OFF",IF(ISNUMBER(SEARCH("ON ROAD",$H536)),"ON","")))</f>
        <v/>
      </c>
      <c r="AE536" s="2">
        <f>IF($AD536="ON",""&amp;$L536,"")</f>
        <v/>
      </c>
      <c r="AF536" s="2">
        <f>IF($L536="","",IF($J536&lt;&gt;"","Y",""))</f>
        <v/>
      </c>
      <c r="AG536" s="2">
        <f>IF($L536="","",IFERROR(TRIM(MID($H536,4,SEARCH(" CO ",$H536)-4)),""&amp;$S536))</f>
        <v/>
      </c>
      <c r="AH536" s="2">
        <f>IF($AG536="","",IF($AG536="FULTON",IF(ISNUMBER(SEARCH("COLLEGE PARK",$H536)),"FULTON (COLLEGE PARK)",IF(ISNUMBER(SEARCH("HAPEVILLE",$H536)),"FULTON (HAPEVILLE)",IF(ISNUMBER(SEARCH("EAST POINT",$H536)),"FULTON (EAST POINT)",IF(ISNUMBER(SEARCH("ATLANTA",$H536)),"FULTON (ATL LIMITS)","FULTON")))),IF($AG536="DEKALB",IF(ISNUMBER(SEARCH("ATLANTA",$H536)),"DEKALB (ATL LIMITS)","DEKALB"),IF(AND($AG536="CLAYTON",ISNUMBER(SEARCH("COLLEGE PARK",$H536))),"CLAYTON (COLLEGE PARK)",$AG536))))</f>
        <v/>
      </c>
      <c r="AI536" s="2">
        <f>IF(OR($AH536="",$AD536=""),"",IFERROR(VLOOKUP($AH536,CODES!$A:$B,2,FALSE),"NO CODE"))</f>
        <v/>
      </c>
      <c r="AJ536" s="19">
        <f>IF(OR($AI536="",$AI536="NO CODE"),"",IF(COUNTIFS(RATES!$A:$A,$AI536,RATES!$B:$B,"&lt;="&amp;MonthStart,RATES!$C:$C,"&gt;="&amp;MonthEnd)&lt;&gt;1,"NO RATE",IF($AD536="OFF",SUMIFS(RATES!$F:$F,RATES!$A:$A,$AI536,RATES!$B:$B,"&lt;="&amp;MonthStart,RATES!$C:$C,"&gt;="&amp;MonthEnd),SUMIFS(RATES!$E:$E,RATES!$A:$A,$AI536,RATES!$B:$B,"&lt;="&amp;MonthStart,RATES!$C:$C,"&gt;="&amp;MonthEnd))))</f>
        <v/>
      </c>
      <c r="AK536" s="2">
        <f>IF(OR(NOT(ISNUMBER($AJ536)),N($AA536)=0),"",IF(ABS(N($Z536)/100-$AJ536)&gt;0.0000001,"DIFFERS",""))</f>
        <v/>
      </c>
    </row>
    <row r="537">
      <c r="AD537" s="2">
        <f>IF($L537="","",IF(ISNUMBER(SEARCH("OFF ROAD",$H537)),"OFF",IF(ISNUMBER(SEARCH("ON ROAD",$H537)),"ON","")))</f>
        <v/>
      </c>
      <c r="AE537" s="2">
        <f>IF($AD537="ON",""&amp;$L537,"")</f>
        <v/>
      </c>
      <c r="AF537" s="2">
        <f>IF($L537="","",IF($J537&lt;&gt;"","Y",""))</f>
        <v/>
      </c>
      <c r="AG537" s="2">
        <f>IF($L537="","",IFERROR(TRIM(MID($H537,4,SEARCH(" CO ",$H537)-4)),""&amp;$S537))</f>
        <v/>
      </c>
      <c r="AH537" s="2">
        <f>IF($AG537="","",IF($AG537="FULTON",IF(ISNUMBER(SEARCH("COLLEGE PARK",$H537)),"FULTON (COLLEGE PARK)",IF(ISNUMBER(SEARCH("HAPEVILLE",$H537)),"FULTON (HAPEVILLE)",IF(ISNUMBER(SEARCH("EAST POINT",$H537)),"FULTON (EAST POINT)",IF(ISNUMBER(SEARCH("ATLANTA",$H537)),"FULTON (ATL LIMITS)","FULTON")))),IF($AG537="DEKALB",IF(ISNUMBER(SEARCH("ATLANTA",$H537)),"DEKALB (ATL LIMITS)","DEKALB"),IF(AND($AG537="CLAYTON",ISNUMBER(SEARCH("COLLEGE PARK",$H537))),"CLAYTON (COLLEGE PARK)",$AG537))))</f>
        <v/>
      </c>
      <c r="AI537" s="2">
        <f>IF(OR($AH537="",$AD537=""),"",IFERROR(VLOOKUP($AH537,CODES!$A:$B,2,FALSE),"NO CODE"))</f>
        <v/>
      </c>
      <c r="AJ537" s="19">
        <f>IF(OR($AI537="",$AI537="NO CODE"),"",IF(COUNTIFS(RATES!$A:$A,$AI537,RATES!$B:$B,"&lt;="&amp;MonthStart,RATES!$C:$C,"&gt;="&amp;MonthEnd)&lt;&gt;1,"NO RATE",IF($AD537="OFF",SUMIFS(RATES!$F:$F,RATES!$A:$A,$AI537,RATES!$B:$B,"&lt;="&amp;MonthStart,RATES!$C:$C,"&gt;="&amp;MonthEnd),SUMIFS(RATES!$E:$E,RATES!$A:$A,$AI537,RATES!$B:$B,"&lt;="&amp;MonthStart,RATES!$C:$C,"&gt;="&amp;MonthEnd))))</f>
        <v/>
      </c>
      <c r="AK537" s="2">
        <f>IF(OR(NOT(ISNUMBER($AJ537)),N($AA537)=0),"",IF(ABS(N($Z537)/100-$AJ537)&gt;0.0000001,"DIFFERS",""))</f>
        <v/>
      </c>
    </row>
    <row r="538">
      <c r="AD538" s="2">
        <f>IF($L538="","",IF(ISNUMBER(SEARCH("OFF ROAD",$H538)),"OFF",IF(ISNUMBER(SEARCH("ON ROAD",$H538)),"ON","")))</f>
        <v/>
      </c>
      <c r="AE538" s="2">
        <f>IF($AD538="ON",""&amp;$L538,"")</f>
        <v/>
      </c>
      <c r="AF538" s="2">
        <f>IF($L538="","",IF($J538&lt;&gt;"","Y",""))</f>
        <v/>
      </c>
      <c r="AG538" s="2">
        <f>IF($L538="","",IFERROR(TRIM(MID($H538,4,SEARCH(" CO ",$H538)-4)),""&amp;$S538))</f>
        <v/>
      </c>
      <c r="AH538" s="2">
        <f>IF($AG538="","",IF($AG538="FULTON",IF(ISNUMBER(SEARCH("COLLEGE PARK",$H538)),"FULTON (COLLEGE PARK)",IF(ISNUMBER(SEARCH("HAPEVILLE",$H538)),"FULTON (HAPEVILLE)",IF(ISNUMBER(SEARCH("EAST POINT",$H538)),"FULTON (EAST POINT)",IF(ISNUMBER(SEARCH("ATLANTA",$H538)),"FULTON (ATL LIMITS)","FULTON")))),IF($AG538="DEKALB",IF(ISNUMBER(SEARCH("ATLANTA",$H538)),"DEKALB (ATL LIMITS)","DEKALB"),IF(AND($AG538="CLAYTON",ISNUMBER(SEARCH("COLLEGE PARK",$H538))),"CLAYTON (COLLEGE PARK)",$AG538))))</f>
        <v/>
      </c>
      <c r="AI538" s="2">
        <f>IF(OR($AH538="",$AD538=""),"",IFERROR(VLOOKUP($AH538,CODES!$A:$B,2,FALSE),"NO CODE"))</f>
        <v/>
      </c>
      <c r="AJ538" s="19">
        <f>IF(OR($AI538="",$AI538="NO CODE"),"",IF(COUNTIFS(RATES!$A:$A,$AI538,RATES!$B:$B,"&lt;="&amp;MonthStart,RATES!$C:$C,"&gt;="&amp;MonthEnd)&lt;&gt;1,"NO RATE",IF($AD538="OFF",SUMIFS(RATES!$F:$F,RATES!$A:$A,$AI538,RATES!$B:$B,"&lt;="&amp;MonthStart,RATES!$C:$C,"&gt;="&amp;MonthEnd),SUMIFS(RATES!$E:$E,RATES!$A:$A,$AI538,RATES!$B:$B,"&lt;="&amp;MonthStart,RATES!$C:$C,"&gt;="&amp;MonthEnd))))</f>
        <v/>
      </c>
      <c r="AK538" s="2">
        <f>IF(OR(NOT(ISNUMBER($AJ538)),N($AA538)=0),"",IF(ABS(N($Z538)/100-$AJ538)&gt;0.0000001,"DIFFERS",""))</f>
        <v/>
      </c>
    </row>
    <row r="539">
      <c r="AD539" s="2">
        <f>IF($L539="","",IF(ISNUMBER(SEARCH("OFF ROAD",$H539)),"OFF",IF(ISNUMBER(SEARCH("ON ROAD",$H539)),"ON","")))</f>
        <v/>
      </c>
      <c r="AE539" s="2">
        <f>IF($AD539="ON",""&amp;$L539,"")</f>
        <v/>
      </c>
      <c r="AF539" s="2">
        <f>IF($L539="","",IF($J539&lt;&gt;"","Y",""))</f>
        <v/>
      </c>
      <c r="AG539" s="2">
        <f>IF($L539="","",IFERROR(TRIM(MID($H539,4,SEARCH(" CO ",$H539)-4)),""&amp;$S539))</f>
        <v/>
      </c>
      <c r="AH539" s="2">
        <f>IF($AG539="","",IF($AG539="FULTON",IF(ISNUMBER(SEARCH("COLLEGE PARK",$H539)),"FULTON (COLLEGE PARK)",IF(ISNUMBER(SEARCH("HAPEVILLE",$H539)),"FULTON (HAPEVILLE)",IF(ISNUMBER(SEARCH("EAST POINT",$H539)),"FULTON (EAST POINT)",IF(ISNUMBER(SEARCH("ATLANTA",$H539)),"FULTON (ATL LIMITS)","FULTON")))),IF($AG539="DEKALB",IF(ISNUMBER(SEARCH("ATLANTA",$H539)),"DEKALB (ATL LIMITS)","DEKALB"),IF(AND($AG539="CLAYTON",ISNUMBER(SEARCH("COLLEGE PARK",$H539))),"CLAYTON (COLLEGE PARK)",$AG539))))</f>
        <v/>
      </c>
      <c r="AI539" s="2">
        <f>IF(OR($AH539="",$AD539=""),"",IFERROR(VLOOKUP($AH539,CODES!$A:$B,2,FALSE),"NO CODE"))</f>
        <v/>
      </c>
      <c r="AJ539" s="19">
        <f>IF(OR($AI539="",$AI539="NO CODE"),"",IF(COUNTIFS(RATES!$A:$A,$AI539,RATES!$B:$B,"&lt;="&amp;MonthStart,RATES!$C:$C,"&gt;="&amp;MonthEnd)&lt;&gt;1,"NO RATE",IF($AD539="OFF",SUMIFS(RATES!$F:$F,RATES!$A:$A,$AI539,RATES!$B:$B,"&lt;="&amp;MonthStart,RATES!$C:$C,"&gt;="&amp;MonthEnd),SUMIFS(RATES!$E:$E,RATES!$A:$A,$AI539,RATES!$B:$B,"&lt;="&amp;MonthStart,RATES!$C:$C,"&gt;="&amp;MonthEnd))))</f>
        <v/>
      </c>
      <c r="AK539" s="2">
        <f>IF(OR(NOT(ISNUMBER($AJ539)),N($AA539)=0),"",IF(ABS(N($Z539)/100-$AJ539)&gt;0.0000001,"DIFFERS",""))</f>
        <v/>
      </c>
    </row>
    <row r="540">
      <c r="AD540" s="2">
        <f>IF($L540="","",IF(ISNUMBER(SEARCH("OFF ROAD",$H540)),"OFF",IF(ISNUMBER(SEARCH("ON ROAD",$H540)),"ON","")))</f>
        <v/>
      </c>
      <c r="AE540" s="2">
        <f>IF($AD540="ON",""&amp;$L540,"")</f>
        <v/>
      </c>
      <c r="AF540" s="2">
        <f>IF($L540="","",IF($J540&lt;&gt;"","Y",""))</f>
        <v/>
      </c>
      <c r="AG540" s="2">
        <f>IF($L540="","",IFERROR(TRIM(MID($H540,4,SEARCH(" CO ",$H540)-4)),""&amp;$S540))</f>
        <v/>
      </c>
      <c r="AH540" s="2">
        <f>IF($AG540="","",IF($AG540="FULTON",IF(ISNUMBER(SEARCH("COLLEGE PARK",$H540)),"FULTON (COLLEGE PARK)",IF(ISNUMBER(SEARCH("HAPEVILLE",$H540)),"FULTON (HAPEVILLE)",IF(ISNUMBER(SEARCH("EAST POINT",$H540)),"FULTON (EAST POINT)",IF(ISNUMBER(SEARCH("ATLANTA",$H540)),"FULTON (ATL LIMITS)","FULTON")))),IF($AG540="DEKALB",IF(ISNUMBER(SEARCH("ATLANTA",$H540)),"DEKALB (ATL LIMITS)","DEKALB"),IF(AND($AG540="CLAYTON",ISNUMBER(SEARCH("COLLEGE PARK",$H540))),"CLAYTON (COLLEGE PARK)",$AG540))))</f>
        <v/>
      </c>
      <c r="AI540" s="2">
        <f>IF(OR($AH540="",$AD540=""),"",IFERROR(VLOOKUP($AH540,CODES!$A:$B,2,FALSE),"NO CODE"))</f>
        <v/>
      </c>
      <c r="AJ540" s="19">
        <f>IF(OR($AI540="",$AI540="NO CODE"),"",IF(COUNTIFS(RATES!$A:$A,$AI540,RATES!$B:$B,"&lt;="&amp;MonthStart,RATES!$C:$C,"&gt;="&amp;MonthEnd)&lt;&gt;1,"NO RATE",IF($AD540="OFF",SUMIFS(RATES!$F:$F,RATES!$A:$A,$AI540,RATES!$B:$B,"&lt;="&amp;MonthStart,RATES!$C:$C,"&gt;="&amp;MonthEnd),SUMIFS(RATES!$E:$E,RATES!$A:$A,$AI540,RATES!$B:$B,"&lt;="&amp;MonthStart,RATES!$C:$C,"&gt;="&amp;MonthEnd))))</f>
        <v/>
      </c>
      <c r="AK540" s="2">
        <f>IF(OR(NOT(ISNUMBER($AJ540)),N($AA540)=0),"",IF(ABS(N($Z540)/100-$AJ540)&gt;0.0000001,"DIFFERS",""))</f>
        <v/>
      </c>
    </row>
    <row r="541">
      <c r="AD541" s="2">
        <f>IF($L541="","",IF(ISNUMBER(SEARCH("OFF ROAD",$H541)),"OFF",IF(ISNUMBER(SEARCH("ON ROAD",$H541)),"ON","")))</f>
        <v/>
      </c>
      <c r="AE541" s="2">
        <f>IF($AD541="ON",""&amp;$L541,"")</f>
        <v/>
      </c>
      <c r="AF541" s="2">
        <f>IF($L541="","",IF($J541&lt;&gt;"","Y",""))</f>
        <v/>
      </c>
      <c r="AG541" s="2">
        <f>IF($L541="","",IFERROR(TRIM(MID($H541,4,SEARCH(" CO ",$H541)-4)),""&amp;$S541))</f>
        <v/>
      </c>
      <c r="AH541" s="2">
        <f>IF($AG541="","",IF($AG541="FULTON",IF(ISNUMBER(SEARCH("COLLEGE PARK",$H541)),"FULTON (COLLEGE PARK)",IF(ISNUMBER(SEARCH("HAPEVILLE",$H541)),"FULTON (HAPEVILLE)",IF(ISNUMBER(SEARCH("EAST POINT",$H541)),"FULTON (EAST POINT)",IF(ISNUMBER(SEARCH("ATLANTA",$H541)),"FULTON (ATL LIMITS)","FULTON")))),IF($AG541="DEKALB",IF(ISNUMBER(SEARCH("ATLANTA",$H541)),"DEKALB (ATL LIMITS)","DEKALB"),IF(AND($AG541="CLAYTON",ISNUMBER(SEARCH("COLLEGE PARK",$H541))),"CLAYTON (COLLEGE PARK)",$AG541))))</f>
        <v/>
      </c>
      <c r="AI541" s="2">
        <f>IF(OR($AH541="",$AD541=""),"",IFERROR(VLOOKUP($AH541,CODES!$A:$B,2,FALSE),"NO CODE"))</f>
        <v/>
      </c>
      <c r="AJ541" s="19">
        <f>IF(OR($AI541="",$AI541="NO CODE"),"",IF(COUNTIFS(RATES!$A:$A,$AI541,RATES!$B:$B,"&lt;="&amp;MonthStart,RATES!$C:$C,"&gt;="&amp;MonthEnd)&lt;&gt;1,"NO RATE",IF($AD541="OFF",SUMIFS(RATES!$F:$F,RATES!$A:$A,$AI541,RATES!$B:$B,"&lt;="&amp;MonthStart,RATES!$C:$C,"&gt;="&amp;MonthEnd),SUMIFS(RATES!$E:$E,RATES!$A:$A,$AI541,RATES!$B:$B,"&lt;="&amp;MonthStart,RATES!$C:$C,"&gt;="&amp;MonthEnd))))</f>
        <v/>
      </c>
      <c r="AK541" s="2">
        <f>IF(OR(NOT(ISNUMBER($AJ541)),N($AA541)=0),"",IF(ABS(N($Z541)/100-$AJ541)&gt;0.0000001,"DIFFERS",""))</f>
        <v/>
      </c>
    </row>
    <row r="542">
      <c r="AD542" s="2">
        <f>IF($L542="","",IF(ISNUMBER(SEARCH("OFF ROAD",$H542)),"OFF",IF(ISNUMBER(SEARCH("ON ROAD",$H542)),"ON","")))</f>
        <v/>
      </c>
      <c r="AE542" s="2">
        <f>IF($AD542="ON",""&amp;$L542,"")</f>
        <v/>
      </c>
      <c r="AF542" s="2">
        <f>IF($L542="","",IF($J542&lt;&gt;"","Y",""))</f>
        <v/>
      </c>
      <c r="AG542" s="2">
        <f>IF($L542="","",IFERROR(TRIM(MID($H542,4,SEARCH(" CO ",$H542)-4)),""&amp;$S542))</f>
        <v/>
      </c>
      <c r="AH542" s="2">
        <f>IF($AG542="","",IF($AG542="FULTON",IF(ISNUMBER(SEARCH("COLLEGE PARK",$H542)),"FULTON (COLLEGE PARK)",IF(ISNUMBER(SEARCH("HAPEVILLE",$H542)),"FULTON (HAPEVILLE)",IF(ISNUMBER(SEARCH("EAST POINT",$H542)),"FULTON (EAST POINT)",IF(ISNUMBER(SEARCH("ATLANTA",$H542)),"FULTON (ATL LIMITS)","FULTON")))),IF($AG542="DEKALB",IF(ISNUMBER(SEARCH("ATLANTA",$H542)),"DEKALB (ATL LIMITS)","DEKALB"),IF(AND($AG542="CLAYTON",ISNUMBER(SEARCH("COLLEGE PARK",$H542))),"CLAYTON (COLLEGE PARK)",$AG542))))</f>
        <v/>
      </c>
      <c r="AI542" s="2">
        <f>IF(OR($AH542="",$AD542=""),"",IFERROR(VLOOKUP($AH542,CODES!$A:$B,2,FALSE),"NO CODE"))</f>
        <v/>
      </c>
      <c r="AJ542" s="19">
        <f>IF(OR($AI542="",$AI542="NO CODE"),"",IF(COUNTIFS(RATES!$A:$A,$AI542,RATES!$B:$B,"&lt;="&amp;MonthStart,RATES!$C:$C,"&gt;="&amp;MonthEnd)&lt;&gt;1,"NO RATE",IF($AD542="OFF",SUMIFS(RATES!$F:$F,RATES!$A:$A,$AI542,RATES!$B:$B,"&lt;="&amp;MonthStart,RATES!$C:$C,"&gt;="&amp;MonthEnd),SUMIFS(RATES!$E:$E,RATES!$A:$A,$AI542,RATES!$B:$B,"&lt;="&amp;MonthStart,RATES!$C:$C,"&gt;="&amp;MonthEnd))))</f>
        <v/>
      </c>
      <c r="AK542" s="2">
        <f>IF(OR(NOT(ISNUMBER($AJ542)),N($AA542)=0),"",IF(ABS(N($Z542)/100-$AJ542)&gt;0.0000001,"DIFFERS",""))</f>
        <v/>
      </c>
    </row>
    <row r="543">
      <c r="AD543" s="2">
        <f>IF($L543="","",IF(ISNUMBER(SEARCH("OFF ROAD",$H543)),"OFF",IF(ISNUMBER(SEARCH("ON ROAD",$H543)),"ON","")))</f>
        <v/>
      </c>
      <c r="AE543" s="2">
        <f>IF($AD543="ON",""&amp;$L543,"")</f>
        <v/>
      </c>
      <c r="AF543" s="2">
        <f>IF($L543="","",IF($J543&lt;&gt;"","Y",""))</f>
        <v/>
      </c>
      <c r="AG543" s="2">
        <f>IF($L543="","",IFERROR(TRIM(MID($H543,4,SEARCH(" CO ",$H543)-4)),""&amp;$S543))</f>
        <v/>
      </c>
      <c r="AH543" s="2">
        <f>IF($AG543="","",IF($AG543="FULTON",IF(ISNUMBER(SEARCH("COLLEGE PARK",$H543)),"FULTON (COLLEGE PARK)",IF(ISNUMBER(SEARCH("HAPEVILLE",$H543)),"FULTON (HAPEVILLE)",IF(ISNUMBER(SEARCH("EAST POINT",$H543)),"FULTON (EAST POINT)",IF(ISNUMBER(SEARCH("ATLANTA",$H543)),"FULTON (ATL LIMITS)","FULTON")))),IF($AG543="DEKALB",IF(ISNUMBER(SEARCH("ATLANTA",$H543)),"DEKALB (ATL LIMITS)","DEKALB"),IF(AND($AG543="CLAYTON",ISNUMBER(SEARCH("COLLEGE PARK",$H543))),"CLAYTON (COLLEGE PARK)",$AG543))))</f>
        <v/>
      </c>
      <c r="AI543" s="2">
        <f>IF(OR($AH543="",$AD543=""),"",IFERROR(VLOOKUP($AH543,CODES!$A:$B,2,FALSE),"NO CODE"))</f>
        <v/>
      </c>
      <c r="AJ543" s="19">
        <f>IF(OR($AI543="",$AI543="NO CODE"),"",IF(COUNTIFS(RATES!$A:$A,$AI543,RATES!$B:$B,"&lt;="&amp;MonthStart,RATES!$C:$C,"&gt;="&amp;MonthEnd)&lt;&gt;1,"NO RATE",IF($AD543="OFF",SUMIFS(RATES!$F:$F,RATES!$A:$A,$AI543,RATES!$B:$B,"&lt;="&amp;MonthStart,RATES!$C:$C,"&gt;="&amp;MonthEnd),SUMIFS(RATES!$E:$E,RATES!$A:$A,$AI543,RATES!$B:$B,"&lt;="&amp;MonthStart,RATES!$C:$C,"&gt;="&amp;MonthEnd))))</f>
        <v/>
      </c>
      <c r="AK543" s="2">
        <f>IF(OR(NOT(ISNUMBER($AJ543)),N($AA543)=0),"",IF(ABS(N($Z543)/100-$AJ543)&gt;0.0000001,"DIFFERS",""))</f>
        <v/>
      </c>
    </row>
    <row r="544">
      <c r="AD544" s="2">
        <f>IF($L544="","",IF(ISNUMBER(SEARCH("OFF ROAD",$H544)),"OFF",IF(ISNUMBER(SEARCH("ON ROAD",$H544)),"ON","")))</f>
        <v/>
      </c>
      <c r="AE544" s="2">
        <f>IF($AD544="ON",""&amp;$L544,"")</f>
        <v/>
      </c>
      <c r="AF544" s="2">
        <f>IF($L544="","",IF($J544&lt;&gt;"","Y",""))</f>
        <v/>
      </c>
      <c r="AG544" s="2">
        <f>IF($L544="","",IFERROR(TRIM(MID($H544,4,SEARCH(" CO ",$H544)-4)),""&amp;$S544))</f>
        <v/>
      </c>
      <c r="AH544" s="2">
        <f>IF($AG544="","",IF($AG544="FULTON",IF(ISNUMBER(SEARCH("COLLEGE PARK",$H544)),"FULTON (COLLEGE PARK)",IF(ISNUMBER(SEARCH("HAPEVILLE",$H544)),"FULTON (HAPEVILLE)",IF(ISNUMBER(SEARCH("EAST POINT",$H544)),"FULTON (EAST POINT)",IF(ISNUMBER(SEARCH("ATLANTA",$H544)),"FULTON (ATL LIMITS)","FULTON")))),IF($AG544="DEKALB",IF(ISNUMBER(SEARCH("ATLANTA",$H544)),"DEKALB (ATL LIMITS)","DEKALB"),IF(AND($AG544="CLAYTON",ISNUMBER(SEARCH("COLLEGE PARK",$H544))),"CLAYTON (COLLEGE PARK)",$AG544))))</f>
        <v/>
      </c>
      <c r="AI544" s="2">
        <f>IF(OR($AH544="",$AD544=""),"",IFERROR(VLOOKUP($AH544,CODES!$A:$B,2,FALSE),"NO CODE"))</f>
        <v/>
      </c>
      <c r="AJ544" s="19">
        <f>IF(OR($AI544="",$AI544="NO CODE"),"",IF(COUNTIFS(RATES!$A:$A,$AI544,RATES!$B:$B,"&lt;="&amp;MonthStart,RATES!$C:$C,"&gt;="&amp;MonthEnd)&lt;&gt;1,"NO RATE",IF($AD544="OFF",SUMIFS(RATES!$F:$F,RATES!$A:$A,$AI544,RATES!$B:$B,"&lt;="&amp;MonthStart,RATES!$C:$C,"&gt;="&amp;MonthEnd),SUMIFS(RATES!$E:$E,RATES!$A:$A,$AI544,RATES!$B:$B,"&lt;="&amp;MonthStart,RATES!$C:$C,"&gt;="&amp;MonthEnd))))</f>
        <v/>
      </c>
      <c r="AK544" s="2">
        <f>IF(OR(NOT(ISNUMBER($AJ544)),N($AA544)=0),"",IF(ABS(N($Z544)/100-$AJ544)&gt;0.0000001,"DIFFERS",""))</f>
        <v/>
      </c>
    </row>
    <row r="545">
      <c r="AD545" s="2">
        <f>IF($L545="","",IF(ISNUMBER(SEARCH("OFF ROAD",$H545)),"OFF",IF(ISNUMBER(SEARCH("ON ROAD",$H545)),"ON","")))</f>
        <v/>
      </c>
      <c r="AE545" s="2">
        <f>IF($AD545="ON",""&amp;$L545,"")</f>
        <v/>
      </c>
      <c r="AF545" s="2">
        <f>IF($L545="","",IF($J545&lt;&gt;"","Y",""))</f>
        <v/>
      </c>
      <c r="AG545" s="2">
        <f>IF($L545="","",IFERROR(TRIM(MID($H545,4,SEARCH(" CO ",$H545)-4)),""&amp;$S545))</f>
        <v/>
      </c>
      <c r="AH545" s="2">
        <f>IF($AG545="","",IF($AG545="FULTON",IF(ISNUMBER(SEARCH("COLLEGE PARK",$H545)),"FULTON (COLLEGE PARK)",IF(ISNUMBER(SEARCH("HAPEVILLE",$H545)),"FULTON (HAPEVILLE)",IF(ISNUMBER(SEARCH("EAST POINT",$H545)),"FULTON (EAST POINT)",IF(ISNUMBER(SEARCH("ATLANTA",$H545)),"FULTON (ATL LIMITS)","FULTON")))),IF($AG545="DEKALB",IF(ISNUMBER(SEARCH("ATLANTA",$H545)),"DEKALB (ATL LIMITS)","DEKALB"),IF(AND($AG545="CLAYTON",ISNUMBER(SEARCH("COLLEGE PARK",$H545))),"CLAYTON (COLLEGE PARK)",$AG545))))</f>
        <v/>
      </c>
      <c r="AI545" s="2">
        <f>IF(OR($AH545="",$AD545=""),"",IFERROR(VLOOKUP($AH545,CODES!$A:$B,2,FALSE),"NO CODE"))</f>
        <v/>
      </c>
      <c r="AJ545" s="19">
        <f>IF(OR($AI545="",$AI545="NO CODE"),"",IF(COUNTIFS(RATES!$A:$A,$AI545,RATES!$B:$B,"&lt;="&amp;MonthStart,RATES!$C:$C,"&gt;="&amp;MonthEnd)&lt;&gt;1,"NO RATE",IF($AD545="OFF",SUMIFS(RATES!$F:$F,RATES!$A:$A,$AI545,RATES!$B:$B,"&lt;="&amp;MonthStart,RATES!$C:$C,"&gt;="&amp;MonthEnd),SUMIFS(RATES!$E:$E,RATES!$A:$A,$AI545,RATES!$B:$B,"&lt;="&amp;MonthStart,RATES!$C:$C,"&gt;="&amp;MonthEnd))))</f>
        <v/>
      </c>
      <c r="AK545" s="2">
        <f>IF(OR(NOT(ISNUMBER($AJ545)),N($AA545)=0),"",IF(ABS(N($Z545)/100-$AJ545)&gt;0.0000001,"DIFFERS",""))</f>
        <v/>
      </c>
    </row>
    <row r="546">
      <c r="AD546" s="2">
        <f>IF($L546="","",IF(ISNUMBER(SEARCH("OFF ROAD",$H546)),"OFF",IF(ISNUMBER(SEARCH("ON ROAD",$H546)),"ON","")))</f>
        <v/>
      </c>
      <c r="AE546" s="2">
        <f>IF($AD546="ON",""&amp;$L546,"")</f>
        <v/>
      </c>
      <c r="AF546" s="2">
        <f>IF($L546="","",IF($J546&lt;&gt;"","Y",""))</f>
        <v/>
      </c>
      <c r="AG546" s="2">
        <f>IF($L546="","",IFERROR(TRIM(MID($H546,4,SEARCH(" CO ",$H546)-4)),""&amp;$S546))</f>
        <v/>
      </c>
      <c r="AH546" s="2">
        <f>IF($AG546="","",IF($AG546="FULTON",IF(ISNUMBER(SEARCH("COLLEGE PARK",$H546)),"FULTON (COLLEGE PARK)",IF(ISNUMBER(SEARCH("HAPEVILLE",$H546)),"FULTON (HAPEVILLE)",IF(ISNUMBER(SEARCH("EAST POINT",$H546)),"FULTON (EAST POINT)",IF(ISNUMBER(SEARCH("ATLANTA",$H546)),"FULTON (ATL LIMITS)","FULTON")))),IF($AG546="DEKALB",IF(ISNUMBER(SEARCH("ATLANTA",$H546)),"DEKALB (ATL LIMITS)","DEKALB"),IF(AND($AG546="CLAYTON",ISNUMBER(SEARCH("COLLEGE PARK",$H546))),"CLAYTON (COLLEGE PARK)",$AG546))))</f>
        <v/>
      </c>
      <c r="AI546" s="2">
        <f>IF(OR($AH546="",$AD546=""),"",IFERROR(VLOOKUP($AH546,CODES!$A:$B,2,FALSE),"NO CODE"))</f>
        <v/>
      </c>
      <c r="AJ546" s="19">
        <f>IF(OR($AI546="",$AI546="NO CODE"),"",IF(COUNTIFS(RATES!$A:$A,$AI546,RATES!$B:$B,"&lt;="&amp;MonthStart,RATES!$C:$C,"&gt;="&amp;MonthEnd)&lt;&gt;1,"NO RATE",IF($AD546="OFF",SUMIFS(RATES!$F:$F,RATES!$A:$A,$AI546,RATES!$B:$B,"&lt;="&amp;MonthStart,RATES!$C:$C,"&gt;="&amp;MonthEnd),SUMIFS(RATES!$E:$E,RATES!$A:$A,$AI546,RATES!$B:$B,"&lt;="&amp;MonthStart,RATES!$C:$C,"&gt;="&amp;MonthEnd))))</f>
        <v/>
      </c>
      <c r="AK546" s="2">
        <f>IF(OR(NOT(ISNUMBER($AJ546)),N($AA546)=0),"",IF(ABS(N($Z546)/100-$AJ546)&gt;0.0000001,"DIFFERS",""))</f>
        <v/>
      </c>
    </row>
    <row r="547">
      <c r="AD547" s="2">
        <f>IF($L547="","",IF(ISNUMBER(SEARCH("OFF ROAD",$H547)),"OFF",IF(ISNUMBER(SEARCH("ON ROAD",$H547)),"ON","")))</f>
        <v/>
      </c>
      <c r="AE547" s="2">
        <f>IF($AD547="ON",""&amp;$L547,"")</f>
        <v/>
      </c>
      <c r="AF547" s="2">
        <f>IF($L547="","",IF($J547&lt;&gt;"","Y",""))</f>
        <v/>
      </c>
      <c r="AG547" s="2">
        <f>IF($L547="","",IFERROR(TRIM(MID($H547,4,SEARCH(" CO ",$H547)-4)),""&amp;$S547))</f>
        <v/>
      </c>
      <c r="AH547" s="2">
        <f>IF($AG547="","",IF($AG547="FULTON",IF(ISNUMBER(SEARCH("COLLEGE PARK",$H547)),"FULTON (COLLEGE PARK)",IF(ISNUMBER(SEARCH("HAPEVILLE",$H547)),"FULTON (HAPEVILLE)",IF(ISNUMBER(SEARCH("EAST POINT",$H547)),"FULTON (EAST POINT)",IF(ISNUMBER(SEARCH("ATLANTA",$H547)),"FULTON (ATL LIMITS)","FULTON")))),IF($AG547="DEKALB",IF(ISNUMBER(SEARCH("ATLANTA",$H547)),"DEKALB (ATL LIMITS)","DEKALB"),IF(AND($AG547="CLAYTON",ISNUMBER(SEARCH("COLLEGE PARK",$H547))),"CLAYTON (COLLEGE PARK)",$AG547))))</f>
        <v/>
      </c>
      <c r="AI547" s="2">
        <f>IF(OR($AH547="",$AD547=""),"",IFERROR(VLOOKUP($AH547,CODES!$A:$B,2,FALSE),"NO CODE"))</f>
        <v/>
      </c>
      <c r="AJ547" s="19">
        <f>IF(OR($AI547="",$AI547="NO CODE"),"",IF(COUNTIFS(RATES!$A:$A,$AI547,RATES!$B:$B,"&lt;="&amp;MonthStart,RATES!$C:$C,"&gt;="&amp;MonthEnd)&lt;&gt;1,"NO RATE",IF($AD547="OFF",SUMIFS(RATES!$F:$F,RATES!$A:$A,$AI547,RATES!$B:$B,"&lt;="&amp;MonthStart,RATES!$C:$C,"&gt;="&amp;MonthEnd),SUMIFS(RATES!$E:$E,RATES!$A:$A,$AI547,RATES!$B:$B,"&lt;="&amp;MonthStart,RATES!$C:$C,"&gt;="&amp;MonthEnd))))</f>
        <v/>
      </c>
      <c r="AK547" s="2">
        <f>IF(OR(NOT(ISNUMBER($AJ547)),N($AA547)=0),"",IF(ABS(N($Z547)/100-$AJ547)&gt;0.0000001,"DIFFERS",""))</f>
        <v/>
      </c>
    </row>
    <row r="548">
      <c r="AD548" s="2">
        <f>IF($L548="","",IF(ISNUMBER(SEARCH("OFF ROAD",$H548)),"OFF",IF(ISNUMBER(SEARCH("ON ROAD",$H548)),"ON","")))</f>
        <v/>
      </c>
      <c r="AE548" s="2">
        <f>IF($AD548="ON",""&amp;$L548,"")</f>
        <v/>
      </c>
      <c r="AF548" s="2">
        <f>IF($L548="","",IF($J548&lt;&gt;"","Y",""))</f>
        <v/>
      </c>
      <c r="AG548" s="2">
        <f>IF($L548="","",IFERROR(TRIM(MID($H548,4,SEARCH(" CO ",$H548)-4)),""&amp;$S548))</f>
        <v/>
      </c>
      <c r="AH548" s="2">
        <f>IF($AG548="","",IF($AG548="FULTON",IF(ISNUMBER(SEARCH("COLLEGE PARK",$H548)),"FULTON (COLLEGE PARK)",IF(ISNUMBER(SEARCH("HAPEVILLE",$H548)),"FULTON (HAPEVILLE)",IF(ISNUMBER(SEARCH("EAST POINT",$H548)),"FULTON (EAST POINT)",IF(ISNUMBER(SEARCH("ATLANTA",$H548)),"FULTON (ATL LIMITS)","FULTON")))),IF($AG548="DEKALB",IF(ISNUMBER(SEARCH("ATLANTA",$H548)),"DEKALB (ATL LIMITS)","DEKALB"),IF(AND($AG548="CLAYTON",ISNUMBER(SEARCH("COLLEGE PARK",$H548))),"CLAYTON (COLLEGE PARK)",$AG548))))</f>
        <v/>
      </c>
      <c r="AI548" s="2">
        <f>IF(OR($AH548="",$AD548=""),"",IFERROR(VLOOKUP($AH548,CODES!$A:$B,2,FALSE),"NO CODE"))</f>
        <v/>
      </c>
      <c r="AJ548" s="19">
        <f>IF(OR($AI548="",$AI548="NO CODE"),"",IF(COUNTIFS(RATES!$A:$A,$AI548,RATES!$B:$B,"&lt;="&amp;MonthStart,RATES!$C:$C,"&gt;="&amp;MonthEnd)&lt;&gt;1,"NO RATE",IF($AD548="OFF",SUMIFS(RATES!$F:$F,RATES!$A:$A,$AI548,RATES!$B:$B,"&lt;="&amp;MonthStart,RATES!$C:$C,"&gt;="&amp;MonthEnd),SUMIFS(RATES!$E:$E,RATES!$A:$A,$AI548,RATES!$B:$B,"&lt;="&amp;MonthStart,RATES!$C:$C,"&gt;="&amp;MonthEnd))))</f>
        <v/>
      </c>
      <c r="AK548" s="2">
        <f>IF(OR(NOT(ISNUMBER($AJ548)),N($AA548)=0),"",IF(ABS(N($Z548)/100-$AJ548)&gt;0.0000001,"DIFFERS",""))</f>
        <v/>
      </c>
    </row>
    <row r="549">
      <c r="AD549" s="2">
        <f>IF($L549="","",IF(ISNUMBER(SEARCH("OFF ROAD",$H549)),"OFF",IF(ISNUMBER(SEARCH("ON ROAD",$H549)),"ON","")))</f>
        <v/>
      </c>
      <c r="AE549" s="2">
        <f>IF($AD549="ON",""&amp;$L549,"")</f>
        <v/>
      </c>
      <c r="AF549" s="2">
        <f>IF($L549="","",IF($J549&lt;&gt;"","Y",""))</f>
        <v/>
      </c>
      <c r="AG549" s="2">
        <f>IF($L549="","",IFERROR(TRIM(MID($H549,4,SEARCH(" CO ",$H549)-4)),""&amp;$S549))</f>
        <v/>
      </c>
      <c r="AH549" s="2">
        <f>IF($AG549="","",IF($AG549="FULTON",IF(ISNUMBER(SEARCH("COLLEGE PARK",$H549)),"FULTON (COLLEGE PARK)",IF(ISNUMBER(SEARCH("HAPEVILLE",$H549)),"FULTON (HAPEVILLE)",IF(ISNUMBER(SEARCH("EAST POINT",$H549)),"FULTON (EAST POINT)",IF(ISNUMBER(SEARCH("ATLANTA",$H549)),"FULTON (ATL LIMITS)","FULTON")))),IF($AG549="DEKALB",IF(ISNUMBER(SEARCH("ATLANTA",$H549)),"DEKALB (ATL LIMITS)","DEKALB"),IF(AND($AG549="CLAYTON",ISNUMBER(SEARCH("COLLEGE PARK",$H549))),"CLAYTON (COLLEGE PARK)",$AG549))))</f>
        <v/>
      </c>
      <c r="AI549" s="2">
        <f>IF(OR($AH549="",$AD549=""),"",IFERROR(VLOOKUP($AH549,CODES!$A:$B,2,FALSE),"NO CODE"))</f>
        <v/>
      </c>
      <c r="AJ549" s="19">
        <f>IF(OR($AI549="",$AI549="NO CODE"),"",IF(COUNTIFS(RATES!$A:$A,$AI549,RATES!$B:$B,"&lt;="&amp;MonthStart,RATES!$C:$C,"&gt;="&amp;MonthEnd)&lt;&gt;1,"NO RATE",IF($AD549="OFF",SUMIFS(RATES!$F:$F,RATES!$A:$A,$AI549,RATES!$B:$B,"&lt;="&amp;MonthStart,RATES!$C:$C,"&gt;="&amp;MonthEnd),SUMIFS(RATES!$E:$E,RATES!$A:$A,$AI549,RATES!$B:$B,"&lt;="&amp;MonthStart,RATES!$C:$C,"&gt;="&amp;MonthEnd))))</f>
        <v/>
      </c>
      <c r="AK549" s="2">
        <f>IF(OR(NOT(ISNUMBER($AJ549)),N($AA549)=0),"",IF(ABS(N($Z549)/100-$AJ549)&gt;0.0000001,"DIFFERS",""))</f>
        <v/>
      </c>
    </row>
    <row r="550">
      <c r="AD550" s="2">
        <f>IF($L550="","",IF(ISNUMBER(SEARCH("OFF ROAD",$H550)),"OFF",IF(ISNUMBER(SEARCH("ON ROAD",$H550)),"ON","")))</f>
        <v/>
      </c>
      <c r="AE550" s="2">
        <f>IF($AD550="ON",""&amp;$L550,"")</f>
        <v/>
      </c>
      <c r="AF550" s="2">
        <f>IF($L550="","",IF($J550&lt;&gt;"","Y",""))</f>
        <v/>
      </c>
      <c r="AG550" s="2">
        <f>IF($L550="","",IFERROR(TRIM(MID($H550,4,SEARCH(" CO ",$H550)-4)),""&amp;$S550))</f>
        <v/>
      </c>
      <c r="AH550" s="2">
        <f>IF($AG550="","",IF($AG550="FULTON",IF(ISNUMBER(SEARCH("COLLEGE PARK",$H550)),"FULTON (COLLEGE PARK)",IF(ISNUMBER(SEARCH("HAPEVILLE",$H550)),"FULTON (HAPEVILLE)",IF(ISNUMBER(SEARCH("EAST POINT",$H550)),"FULTON (EAST POINT)",IF(ISNUMBER(SEARCH("ATLANTA",$H550)),"FULTON (ATL LIMITS)","FULTON")))),IF($AG550="DEKALB",IF(ISNUMBER(SEARCH("ATLANTA",$H550)),"DEKALB (ATL LIMITS)","DEKALB"),IF(AND($AG550="CLAYTON",ISNUMBER(SEARCH("COLLEGE PARK",$H550))),"CLAYTON (COLLEGE PARK)",$AG550))))</f>
        <v/>
      </c>
      <c r="AI550" s="2">
        <f>IF(OR($AH550="",$AD550=""),"",IFERROR(VLOOKUP($AH550,CODES!$A:$B,2,FALSE),"NO CODE"))</f>
        <v/>
      </c>
      <c r="AJ550" s="19">
        <f>IF(OR($AI550="",$AI550="NO CODE"),"",IF(COUNTIFS(RATES!$A:$A,$AI550,RATES!$B:$B,"&lt;="&amp;MonthStart,RATES!$C:$C,"&gt;="&amp;MonthEnd)&lt;&gt;1,"NO RATE",IF($AD550="OFF",SUMIFS(RATES!$F:$F,RATES!$A:$A,$AI550,RATES!$B:$B,"&lt;="&amp;MonthStart,RATES!$C:$C,"&gt;="&amp;MonthEnd),SUMIFS(RATES!$E:$E,RATES!$A:$A,$AI550,RATES!$B:$B,"&lt;="&amp;MonthStart,RATES!$C:$C,"&gt;="&amp;MonthEnd))))</f>
        <v/>
      </c>
      <c r="AK550" s="2">
        <f>IF(OR(NOT(ISNUMBER($AJ550)),N($AA550)=0),"",IF(ABS(N($Z550)/100-$AJ550)&gt;0.0000001,"DIFFERS",""))</f>
        <v/>
      </c>
    </row>
    <row r="551">
      <c r="AD551" s="2">
        <f>IF($L551="","",IF(ISNUMBER(SEARCH("OFF ROAD",$H551)),"OFF",IF(ISNUMBER(SEARCH("ON ROAD",$H551)),"ON","")))</f>
        <v/>
      </c>
      <c r="AE551" s="2">
        <f>IF($AD551="ON",""&amp;$L551,"")</f>
        <v/>
      </c>
      <c r="AF551" s="2">
        <f>IF($L551="","",IF($J551&lt;&gt;"","Y",""))</f>
        <v/>
      </c>
      <c r="AG551" s="2">
        <f>IF($L551="","",IFERROR(TRIM(MID($H551,4,SEARCH(" CO ",$H551)-4)),""&amp;$S551))</f>
        <v/>
      </c>
      <c r="AH551" s="2">
        <f>IF($AG551="","",IF($AG551="FULTON",IF(ISNUMBER(SEARCH("COLLEGE PARK",$H551)),"FULTON (COLLEGE PARK)",IF(ISNUMBER(SEARCH("HAPEVILLE",$H551)),"FULTON (HAPEVILLE)",IF(ISNUMBER(SEARCH("EAST POINT",$H551)),"FULTON (EAST POINT)",IF(ISNUMBER(SEARCH("ATLANTA",$H551)),"FULTON (ATL LIMITS)","FULTON")))),IF($AG551="DEKALB",IF(ISNUMBER(SEARCH("ATLANTA",$H551)),"DEKALB (ATL LIMITS)","DEKALB"),IF(AND($AG551="CLAYTON",ISNUMBER(SEARCH("COLLEGE PARK",$H551))),"CLAYTON (COLLEGE PARK)",$AG551))))</f>
        <v/>
      </c>
      <c r="AI551" s="2">
        <f>IF(OR($AH551="",$AD551=""),"",IFERROR(VLOOKUP($AH551,CODES!$A:$B,2,FALSE),"NO CODE"))</f>
        <v/>
      </c>
      <c r="AJ551" s="19">
        <f>IF(OR($AI551="",$AI551="NO CODE"),"",IF(COUNTIFS(RATES!$A:$A,$AI551,RATES!$B:$B,"&lt;="&amp;MonthStart,RATES!$C:$C,"&gt;="&amp;MonthEnd)&lt;&gt;1,"NO RATE",IF($AD551="OFF",SUMIFS(RATES!$F:$F,RATES!$A:$A,$AI551,RATES!$B:$B,"&lt;="&amp;MonthStart,RATES!$C:$C,"&gt;="&amp;MonthEnd),SUMIFS(RATES!$E:$E,RATES!$A:$A,$AI551,RATES!$B:$B,"&lt;="&amp;MonthStart,RATES!$C:$C,"&gt;="&amp;MonthEnd))))</f>
        <v/>
      </c>
      <c r="AK551" s="2">
        <f>IF(OR(NOT(ISNUMBER($AJ551)),N($AA551)=0),"",IF(ABS(N($Z551)/100-$AJ551)&gt;0.0000001,"DIFFERS",""))</f>
        <v/>
      </c>
    </row>
    <row r="552">
      <c r="AD552" s="2">
        <f>IF($L552="","",IF(ISNUMBER(SEARCH("OFF ROAD",$H552)),"OFF",IF(ISNUMBER(SEARCH("ON ROAD",$H552)),"ON","")))</f>
        <v/>
      </c>
      <c r="AE552" s="2">
        <f>IF($AD552="ON",""&amp;$L552,"")</f>
        <v/>
      </c>
      <c r="AF552" s="2">
        <f>IF($L552="","",IF($J552&lt;&gt;"","Y",""))</f>
        <v/>
      </c>
      <c r="AG552" s="2">
        <f>IF($L552="","",IFERROR(TRIM(MID($H552,4,SEARCH(" CO ",$H552)-4)),""&amp;$S552))</f>
        <v/>
      </c>
      <c r="AH552" s="2">
        <f>IF($AG552="","",IF($AG552="FULTON",IF(ISNUMBER(SEARCH("COLLEGE PARK",$H552)),"FULTON (COLLEGE PARK)",IF(ISNUMBER(SEARCH("HAPEVILLE",$H552)),"FULTON (HAPEVILLE)",IF(ISNUMBER(SEARCH("EAST POINT",$H552)),"FULTON (EAST POINT)",IF(ISNUMBER(SEARCH("ATLANTA",$H552)),"FULTON (ATL LIMITS)","FULTON")))),IF($AG552="DEKALB",IF(ISNUMBER(SEARCH("ATLANTA",$H552)),"DEKALB (ATL LIMITS)","DEKALB"),IF(AND($AG552="CLAYTON",ISNUMBER(SEARCH("COLLEGE PARK",$H552))),"CLAYTON (COLLEGE PARK)",$AG552))))</f>
        <v/>
      </c>
      <c r="AI552" s="2">
        <f>IF(OR($AH552="",$AD552=""),"",IFERROR(VLOOKUP($AH552,CODES!$A:$B,2,FALSE),"NO CODE"))</f>
        <v/>
      </c>
      <c r="AJ552" s="19">
        <f>IF(OR($AI552="",$AI552="NO CODE"),"",IF(COUNTIFS(RATES!$A:$A,$AI552,RATES!$B:$B,"&lt;="&amp;MonthStart,RATES!$C:$C,"&gt;="&amp;MonthEnd)&lt;&gt;1,"NO RATE",IF($AD552="OFF",SUMIFS(RATES!$F:$F,RATES!$A:$A,$AI552,RATES!$B:$B,"&lt;="&amp;MonthStart,RATES!$C:$C,"&gt;="&amp;MonthEnd),SUMIFS(RATES!$E:$E,RATES!$A:$A,$AI552,RATES!$B:$B,"&lt;="&amp;MonthStart,RATES!$C:$C,"&gt;="&amp;MonthEnd))))</f>
        <v/>
      </c>
      <c r="AK552" s="2">
        <f>IF(OR(NOT(ISNUMBER($AJ552)),N($AA552)=0),"",IF(ABS(N($Z552)/100-$AJ552)&gt;0.0000001,"DIFFERS",""))</f>
        <v/>
      </c>
    </row>
    <row r="553">
      <c r="AD553" s="2">
        <f>IF($L553="","",IF(ISNUMBER(SEARCH("OFF ROAD",$H553)),"OFF",IF(ISNUMBER(SEARCH("ON ROAD",$H553)),"ON","")))</f>
        <v/>
      </c>
      <c r="AE553" s="2">
        <f>IF($AD553="ON",""&amp;$L553,"")</f>
        <v/>
      </c>
      <c r="AF553" s="2">
        <f>IF($L553="","",IF($J553&lt;&gt;"","Y",""))</f>
        <v/>
      </c>
      <c r="AG553" s="2">
        <f>IF($L553="","",IFERROR(TRIM(MID($H553,4,SEARCH(" CO ",$H553)-4)),""&amp;$S553))</f>
        <v/>
      </c>
      <c r="AH553" s="2">
        <f>IF($AG553="","",IF($AG553="FULTON",IF(ISNUMBER(SEARCH("COLLEGE PARK",$H553)),"FULTON (COLLEGE PARK)",IF(ISNUMBER(SEARCH("HAPEVILLE",$H553)),"FULTON (HAPEVILLE)",IF(ISNUMBER(SEARCH("EAST POINT",$H553)),"FULTON (EAST POINT)",IF(ISNUMBER(SEARCH("ATLANTA",$H553)),"FULTON (ATL LIMITS)","FULTON")))),IF($AG553="DEKALB",IF(ISNUMBER(SEARCH("ATLANTA",$H553)),"DEKALB (ATL LIMITS)","DEKALB"),IF(AND($AG553="CLAYTON",ISNUMBER(SEARCH("COLLEGE PARK",$H553))),"CLAYTON (COLLEGE PARK)",$AG553))))</f>
        <v/>
      </c>
      <c r="AI553" s="2">
        <f>IF(OR($AH553="",$AD553=""),"",IFERROR(VLOOKUP($AH553,CODES!$A:$B,2,FALSE),"NO CODE"))</f>
        <v/>
      </c>
      <c r="AJ553" s="19">
        <f>IF(OR($AI553="",$AI553="NO CODE"),"",IF(COUNTIFS(RATES!$A:$A,$AI553,RATES!$B:$B,"&lt;="&amp;MonthStart,RATES!$C:$C,"&gt;="&amp;MonthEnd)&lt;&gt;1,"NO RATE",IF($AD553="OFF",SUMIFS(RATES!$F:$F,RATES!$A:$A,$AI553,RATES!$B:$B,"&lt;="&amp;MonthStart,RATES!$C:$C,"&gt;="&amp;MonthEnd),SUMIFS(RATES!$E:$E,RATES!$A:$A,$AI553,RATES!$B:$B,"&lt;="&amp;MonthStart,RATES!$C:$C,"&gt;="&amp;MonthEnd))))</f>
        <v/>
      </c>
      <c r="AK553" s="2">
        <f>IF(OR(NOT(ISNUMBER($AJ553)),N($AA553)=0),"",IF(ABS(N($Z553)/100-$AJ553)&gt;0.0000001,"DIFFERS",""))</f>
        <v/>
      </c>
    </row>
    <row r="554">
      <c r="AD554" s="2">
        <f>IF($L554="","",IF(ISNUMBER(SEARCH("OFF ROAD",$H554)),"OFF",IF(ISNUMBER(SEARCH("ON ROAD",$H554)),"ON","")))</f>
        <v/>
      </c>
      <c r="AE554" s="2">
        <f>IF($AD554="ON",""&amp;$L554,"")</f>
        <v/>
      </c>
      <c r="AF554" s="2">
        <f>IF($L554="","",IF($J554&lt;&gt;"","Y",""))</f>
        <v/>
      </c>
      <c r="AG554" s="2">
        <f>IF($L554="","",IFERROR(TRIM(MID($H554,4,SEARCH(" CO ",$H554)-4)),""&amp;$S554))</f>
        <v/>
      </c>
      <c r="AH554" s="2">
        <f>IF($AG554="","",IF($AG554="FULTON",IF(ISNUMBER(SEARCH("COLLEGE PARK",$H554)),"FULTON (COLLEGE PARK)",IF(ISNUMBER(SEARCH("HAPEVILLE",$H554)),"FULTON (HAPEVILLE)",IF(ISNUMBER(SEARCH("EAST POINT",$H554)),"FULTON (EAST POINT)",IF(ISNUMBER(SEARCH("ATLANTA",$H554)),"FULTON (ATL LIMITS)","FULTON")))),IF($AG554="DEKALB",IF(ISNUMBER(SEARCH("ATLANTA",$H554)),"DEKALB (ATL LIMITS)","DEKALB"),IF(AND($AG554="CLAYTON",ISNUMBER(SEARCH("COLLEGE PARK",$H554))),"CLAYTON (COLLEGE PARK)",$AG554))))</f>
        <v/>
      </c>
      <c r="AI554" s="2">
        <f>IF(OR($AH554="",$AD554=""),"",IFERROR(VLOOKUP($AH554,CODES!$A:$B,2,FALSE),"NO CODE"))</f>
        <v/>
      </c>
      <c r="AJ554" s="19">
        <f>IF(OR($AI554="",$AI554="NO CODE"),"",IF(COUNTIFS(RATES!$A:$A,$AI554,RATES!$B:$B,"&lt;="&amp;MonthStart,RATES!$C:$C,"&gt;="&amp;MonthEnd)&lt;&gt;1,"NO RATE",IF($AD554="OFF",SUMIFS(RATES!$F:$F,RATES!$A:$A,$AI554,RATES!$B:$B,"&lt;="&amp;MonthStart,RATES!$C:$C,"&gt;="&amp;MonthEnd),SUMIFS(RATES!$E:$E,RATES!$A:$A,$AI554,RATES!$B:$B,"&lt;="&amp;MonthStart,RATES!$C:$C,"&gt;="&amp;MonthEnd))))</f>
        <v/>
      </c>
      <c r="AK554" s="2">
        <f>IF(OR(NOT(ISNUMBER($AJ554)),N($AA554)=0),"",IF(ABS(N($Z554)/100-$AJ554)&gt;0.0000001,"DIFFERS",""))</f>
        <v/>
      </c>
    </row>
    <row r="555">
      <c r="AD555" s="2">
        <f>IF($L555="","",IF(ISNUMBER(SEARCH("OFF ROAD",$H555)),"OFF",IF(ISNUMBER(SEARCH("ON ROAD",$H555)),"ON","")))</f>
        <v/>
      </c>
      <c r="AE555" s="2">
        <f>IF($AD555="ON",""&amp;$L555,"")</f>
        <v/>
      </c>
      <c r="AF555" s="2">
        <f>IF($L555="","",IF($J555&lt;&gt;"","Y",""))</f>
        <v/>
      </c>
      <c r="AG555" s="2">
        <f>IF($L555="","",IFERROR(TRIM(MID($H555,4,SEARCH(" CO ",$H555)-4)),""&amp;$S555))</f>
        <v/>
      </c>
      <c r="AH555" s="2">
        <f>IF($AG555="","",IF($AG555="FULTON",IF(ISNUMBER(SEARCH("COLLEGE PARK",$H555)),"FULTON (COLLEGE PARK)",IF(ISNUMBER(SEARCH("HAPEVILLE",$H555)),"FULTON (HAPEVILLE)",IF(ISNUMBER(SEARCH("EAST POINT",$H555)),"FULTON (EAST POINT)",IF(ISNUMBER(SEARCH("ATLANTA",$H555)),"FULTON (ATL LIMITS)","FULTON")))),IF($AG555="DEKALB",IF(ISNUMBER(SEARCH("ATLANTA",$H555)),"DEKALB (ATL LIMITS)","DEKALB"),IF(AND($AG555="CLAYTON",ISNUMBER(SEARCH("COLLEGE PARK",$H555))),"CLAYTON (COLLEGE PARK)",$AG555))))</f>
        <v/>
      </c>
      <c r="AI555" s="2">
        <f>IF(OR($AH555="",$AD555=""),"",IFERROR(VLOOKUP($AH555,CODES!$A:$B,2,FALSE),"NO CODE"))</f>
        <v/>
      </c>
      <c r="AJ555" s="19">
        <f>IF(OR($AI555="",$AI555="NO CODE"),"",IF(COUNTIFS(RATES!$A:$A,$AI555,RATES!$B:$B,"&lt;="&amp;MonthStart,RATES!$C:$C,"&gt;="&amp;MonthEnd)&lt;&gt;1,"NO RATE",IF($AD555="OFF",SUMIFS(RATES!$F:$F,RATES!$A:$A,$AI555,RATES!$B:$B,"&lt;="&amp;MonthStart,RATES!$C:$C,"&gt;="&amp;MonthEnd),SUMIFS(RATES!$E:$E,RATES!$A:$A,$AI555,RATES!$B:$B,"&lt;="&amp;MonthStart,RATES!$C:$C,"&gt;="&amp;MonthEnd))))</f>
        <v/>
      </c>
      <c r="AK555" s="2">
        <f>IF(OR(NOT(ISNUMBER($AJ555)),N($AA555)=0),"",IF(ABS(N($Z555)/100-$AJ555)&gt;0.0000001,"DIFFERS",""))</f>
        <v/>
      </c>
    </row>
    <row r="556">
      <c r="AD556" s="2">
        <f>IF($L556="","",IF(ISNUMBER(SEARCH("OFF ROAD",$H556)),"OFF",IF(ISNUMBER(SEARCH("ON ROAD",$H556)),"ON","")))</f>
        <v/>
      </c>
      <c r="AE556" s="2">
        <f>IF($AD556="ON",""&amp;$L556,"")</f>
        <v/>
      </c>
      <c r="AF556" s="2">
        <f>IF($L556="","",IF($J556&lt;&gt;"","Y",""))</f>
        <v/>
      </c>
      <c r="AG556" s="2">
        <f>IF($L556="","",IFERROR(TRIM(MID($H556,4,SEARCH(" CO ",$H556)-4)),""&amp;$S556))</f>
        <v/>
      </c>
      <c r="AH556" s="2">
        <f>IF($AG556="","",IF($AG556="FULTON",IF(ISNUMBER(SEARCH("COLLEGE PARK",$H556)),"FULTON (COLLEGE PARK)",IF(ISNUMBER(SEARCH("HAPEVILLE",$H556)),"FULTON (HAPEVILLE)",IF(ISNUMBER(SEARCH("EAST POINT",$H556)),"FULTON (EAST POINT)",IF(ISNUMBER(SEARCH("ATLANTA",$H556)),"FULTON (ATL LIMITS)","FULTON")))),IF($AG556="DEKALB",IF(ISNUMBER(SEARCH("ATLANTA",$H556)),"DEKALB (ATL LIMITS)","DEKALB"),IF(AND($AG556="CLAYTON",ISNUMBER(SEARCH("COLLEGE PARK",$H556))),"CLAYTON (COLLEGE PARK)",$AG556))))</f>
        <v/>
      </c>
      <c r="AI556" s="2">
        <f>IF(OR($AH556="",$AD556=""),"",IFERROR(VLOOKUP($AH556,CODES!$A:$B,2,FALSE),"NO CODE"))</f>
        <v/>
      </c>
      <c r="AJ556" s="19">
        <f>IF(OR($AI556="",$AI556="NO CODE"),"",IF(COUNTIFS(RATES!$A:$A,$AI556,RATES!$B:$B,"&lt;="&amp;MonthStart,RATES!$C:$C,"&gt;="&amp;MonthEnd)&lt;&gt;1,"NO RATE",IF($AD556="OFF",SUMIFS(RATES!$F:$F,RATES!$A:$A,$AI556,RATES!$B:$B,"&lt;="&amp;MonthStart,RATES!$C:$C,"&gt;="&amp;MonthEnd),SUMIFS(RATES!$E:$E,RATES!$A:$A,$AI556,RATES!$B:$B,"&lt;="&amp;MonthStart,RATES!$C:$C,"&gt;="&amp;MonthEnd))))</f>
        <v/>
      </c>
      <c r="AK556" s="2">
        <f>IF(OR(NOT(ISNUMBER($AJ556)),N($AA556)=0),"",IF(ABS(N($Z556)/100-$AJ556)&gt;0.0000001,"DIFFERS",""))</f>
        <v/>
      </c>
    </row>
    <row r="557">
      <c r="AD557" s="2">
        <f>IF($L557="","",IF(ISNUMBER(SEARCH("OFF ROAD",$H557)),"OFF",IF(ISNUMBER(SEARCH("ON ROAD",$H557)),"ON","")))</f>
        <v/>
      </c>
      <c r="AE557" s="2">
        <f>IF($AD557="ON",""&amp;$L557,"")</f>
        <v/>
      </c>
      <c r="AF557" s="2">
        <f>IF($L557="","",IF($J557&lt;&gt;"","Y",""))</f>
        <v/>
      </c>
      <c r="AG557" s="2">
        <f>IF($L557="","",IFERROR(TRIM(MID($H557,4,SEARCH(" CO ",$H557)-4)),""&amp;$S557))</f>
        <v/>
      </c>
      <c r="AH557" s="2">
        <f>IF($AG557="","",IF($AG557="FULTON",IF(ISNUMBER(SEARCH("COLLEGE PARK",$H557)),"FULTON (COLLEGE PARK)",IF(ISNUMBER(SEARCH("HAPEVILLE",$H557)),"FULTON (HAPEVILLE)",IF(ISNUMBER(SEARCH("EAST POINT",$H557)),"FULTON (EAST POINT)",IF(ISNUMBER(SEARCH("ATLANTA",$H557)),"FULTON (ATL LIMITS)","FULTON")))),IF($AG557="DEKALB",IF(ISNUMBER(SEARCH("ATLANTA",$H557)),"DEKALB (ATL LIMITS)","DEKALB"),IF(AND($AG557="CLAYTON",ISNUMBER(SEARCH("COLLEGE PARK",$H557))),"CLAYTON (COLLEGE PARK)",$AG557))))</f>
        <v/>
      </c>
      <c r="AI557" s="2">
        <f>IF(OR($AH557="",$AD557=""),"",IFERROR(VLOOKUP($AH557,CODES!$A:$B,2,FALSE),"NO CODE"))</f>
        <v/>
      </c>
      <c r="AJ557" s="19">
        <f>IF(OR($AI557="",$AI557="NO CODE"),"",IF(COUNTIFS(RATES!$A:$A,$AI557,RATES!$B:$B,"&lt;="&amp;MonthStart,RATES!$C:$C,"&gt;="&amp;MonthEnd)&lt;&gt;1,"NO RATE",IF($AD557="OFF",SUMIFS(RATES!$F:$F,RATES!$A:$A,$AI557,RATES!$B:$B,"&lt;="&amp;MonthStart,RATES!$C:$C,"&gt;="&amp;MonthEnd),SUMIFS(RATES!$E:$E,RATES!$A:$A,$AI557,RATES!$B:$B,"&lt;="&amp;MonthStart,RATES!$C:$C,"&gt;="&amp;MonthEnd))))</f>
        <v/>
      </c>
      <c r="AK557" s="2">
        <f>IF(OR(NOT(ISNUMBER($AJ557)),N($AA557)=0),"",IF(ABS(N($Z557)/100-$AJ557)&gt;0.0000001,"DIFFERS",""))</f>
        <v/>
      </c>
    </row>
    <row r="558">
      <c r="AD558" s="2">
        <f>IF($L558="","",IF(ISNUMBER(SEARCH("OFF ROAD",$H558)),"OFF",IF(ISNUMBER(SEARCH("ON ROAD",$H558)),"ON","")))</f>
        <v/>
      </c>
      <c r="AE558" s="2">
        <f>IF($AD558="ON",""&amp;$L558,"")</f>
        <v/>
      </c>
      <c r="AF558" s="2">
        <f>IF($L558="","",IF($J558&lt;&gt;"","Y",""))</f>
        <v/>
      </c>
      <c r="AG558" s="2">
        <f>IF($L558="","",IFERROR(TRIM(MID($H558,4,SEARCH(" CO ",$H558)-4)),""&amp;$S558))</f>
        <v/>
      </c>
      <c r="AH558" s="2">
        <f>IF($AG558="","",IF($AG558="FULTON",IF(ISNUMBER(SEARCH("COLLEGE PARK",$H558)),"FULTON (COLLEGE PARK)",IF(ISNUMBER(SEARCH("HAPEVILLE",$H558)),"FULTON (HAPEVILLE)",IF(ISNUMBER(SEARCH("EAST POINT",$H558)),"FULTON (EAST POINT)",IF(ISNUMBER(SEARCH("ATLANTA",$H558)),"FULTON (ATL LIMITS)","FULTON")))),IF($AG558="DEKALB",IF(ISNUMBER(SEARCH("ATLANTA",$H558)),"DEKALB (ATL LIMITS)","DEKALB"),IF(AND($AG558="CLAYTON",ISNUMBER(SEARCH("COLLEGE PARK",$H558))),"CLAYTON (COLLEGE PARK)",$AG558))))</f>
        <v/>
      </c>
      <c r="AI558" s="2">
        <f>IF(OR($AH558="",$AD558=""),"",IFERROR(VLOOKUP($AH558,CODES!$A:$B,2,FALSE),"NO CODE"))</f>
        <v/>
      </c>
      <c r="AJ558" s="19">
        <f>IF(OR($AI558="",$AI558="NO CODE"),"",IF(COUNTIFS(RATES!$A:$A,$AI558,RATES!$B:$B,"&lt;="&amp;MonthStart,RATES!$C:$C,"&gt;="&amp;MonthEnd)&lt;&gt;1,"NO RATE",IF($AD558="OFF",SUMIFS(RATES!$F:$F,RATES!$A:$A,$AI558,RATES!$B:$B,"&lt;="&amp;MonthStart,RATES!$C:$C,"&gt;="&amp;MonthEnd),SUMIFS(RATES!$E:$E,RATES!$A:$A,$AI558,RATES!$B:$B,"&lt;="&amp;MonthStart,RATES!$C:$C,"&gt;="&amp;MonthEnd))))</f>
        <v/>
      </c>
      <c r="AK558" s="2">
        <f>IF(OR(NOT(ISNUMBER($AJ558)),N($AA558)=0),"",IF(ABS(N($Z558)/100-$AJ558)&gt;0.0000001,"DIFFERS",""))</f>
        <v/>
      </c>
    </row>
    <row r="559">
      <c r="AD559" s="2">
        <f>IF($L559="","",IF(ISNUMBER(SEARCH("OFF ROAD",$H559)),"OFF",IF(ISNUMBER(SEARCH("ON ROAD",$H559)),"ON","")))</f>
        <v/>
      </c>
      <c r="AE559" s="2">
        <f>IF($AD559="ON",""&amp;$L559,"")</f>
        <v/>
      </c>
      <c r="AF559" s="2">
        <f>IF($L559="","",IF($J559&lt;&gt;"","Y",""))</f>
        <v/>
      </c>
      <c r="AG559" s="2">
        <f>IF($L559="","",IFERROR(TRIM(MID($H559,4,SEARCH(" CO ",$H559)-4)),""&amp;$S559))</f>
        <v/>
      </c>
      <c r="AH559" s="2">
        <f>IF($AG559="","",IF($AG559="FULTON",IF(ISNUMBER(SEARCH("COLLEGE PARK",$H559)),"FULTON (COLLEGE PARK)",IF(ISNUMBER(SEARCH("HAPEVILLE",$H559)),"FULTON (HAPEVILLE)",IF(ISNUMBER(SEARCH("EAST POINT",$H559)),"FULTON (EAST POINT)",IF(ISNUMBER(SEARCH("ATLANTA",$H559)),"FULTON (ATL LIMITS)","FULTON")))),IF($AG559="DEKALB",IF(ISNUMBER(SEARCH("ATLANTA",$H559)),"DEKALB (ATL LIMITS)","DEKALB"),IF(AND($AG559="CLAYTON",ISNUMBER(SEARCH("COLLEGE PARK",$H559))),"CLAYTON (COLLEGE PARK)",$AG559))))</f>
        <v/>
      </c>
      <c r="AI559" s="2">
        <f>IF(OR($AH559="",$AD559=""),"",IFERROR(VLOOKUP($AH559,CODES!$A:$B,2,FALSE),"NO CODE"))</f>
        <v/>
      </c>
      <c r="AJ559" s="19">
        <f>IF(OR($AI559="",$AI559="NO CODE"),"",IF(COUNTIFS(RATES!$A:$A,$AI559,RATES!$B:$B,"&lt;="&amp;MonthStart,RATES!$C:$C,"&gt;="&amp;MonthEnd)&lt;&gt;1,"NO RATE",IF($AD559="OFF",SUMIFS(RATES!$F:$F,RATES!$A:$A,$AI559,RATES!$B:$B,"&lt;="&amp;MonthStart,RATES!$C:$C,"&gt;="&amp;MonthEnd),SUMIFS(RATES!$E:$E,RATES!$A:$A,$AI559,RATES!$B:$B,"&lt;="&amp;MonthStart,RATES!$C:$C,"&gt;="&amp;MonthEnd))))</f>
        <v/>
      </c>
      <c r="AK559" s="2">
        <f>IF(OR(NOT(ISNUMBER($AJ559)),N($AA559)=0),"",IF(ABS(N($Z559)/100-$AJ559)&gt;0.0000001,"DIFFERS",""))</f>
        <v/>
      </c>
    </row>
    <row r="560">
      <c r="AD560" s="2">
        <f>IF($L560="","",IF(ISNUMBER(SEARCH("OFF ROAD",$H560)),"OFF",IF(ISNUMBER(SEARCH("ON ROAD",$H560)),"ON","")))</f>
        <v/>
      </c>
      <c r="AE560" s="2">
        <f>IF($AD560="ON",""&amp;$L560,"")</f>
        <v/>
      </c>
      <c r="AF560" s="2">
        <f>IF($L560="","",IF($J560&lt;&gt;"","Y",""))</f>
        <v/>
      </c>
      <c r="AG560" s="2">
        <f>IF($L560="","",IFERROR(TRIM(MID($H560,4,SEARCH(" CO ",$H560)-4)),""&amp;$S560))</f>
        <v/>
      </c>
      <c r="AH560" s="2">
        <f>IF($AG560="","",IF($AG560="FULTON",IF(ISNUMBER(SEARCH("COLLEGE PARK",$H560)),"FULTON (COLLEGE PARK)",IF(ISNUMBER(SEARCH("HAPEVILLE",$H560)),"FULTON (HAPEVILLE)",IF(ISNUMBER(SEARCH("EAST POINT",$H560)),"FULTON (EAST POINT)",IF(ISNUMBER(SEARCH("ATLANTA",$H560)),"FULTON (ATL LIMITS)","FULTON")))),IF($AG560="DEKALB",IF(ISNUMBER(SEARCH("ATLANTA",$H560)),"DEKALB (ATL LIMITS)","DEKALB"),IF(AND($AG560="CLAYTON",ISNUMBER(SEARCH("COLLEGE PARK",$H560))),"CLAYTON (COLLEGE PARK)",$AG560))))</f>
        <v/>
      </c>
      <c r="AI560" s="2">
        <f>IF(OR($AH560="",$AD560=""),"",IFERROR(VLOOKUP($AH560,CODES!$A:$B,2,FALSE),"NO CODE"))</f>
        <v/>
      </c>
      <c r="AJ560" s="19">
        <f>IF(OR($AI560="",$AI560="NO CODE"),"",IF(COUNTIFS(RATES!$A:$A,$AI560,RATES!$B:$B,"&lt;="&amp;MonthStart,RATES!$C:$C,"&gt;="&amp;MonthEnd)&lt;&gt;1,"NO RATE",IF($AD560="OFF",SUMIFS(RATES!$F:$F,RATES!$A:$A,$AI560,RATES!$B:$B,"&lt;="&amp;MonthStart,RATES!$C:$C,"&gt;="&amp;MonthEnd),SUMIFS(RATES!$E:$E,RATES!$A:$A,$AI560,RATES!$B:$B,"&lt;="&amp;MonthStart,RATES!$C:$C,"&gt;="&amp;MonthEnd))))</f>
        <v/>
      </c>
      <c r="AK560" s="2">
        <f>IF(OR(NOT(ISNUMBER($AJ560)),N($AA560)=0),"",IF(ABS(N($Z560)/100-$AJ560)&gt;0.0000001,"DIFFERS",""))</f>
        <v/>
      </c>
    </row>
    <row r="561">
      <c r="AD561" s="2">
        <f>IF($L561="","",IF(ISNUMBER(SEARCH("OFF ROAD",$H561)),"OFF",IF(ISNUMBER(SEARCH("ON ROAD",$H561)),"ON","")))</f>
        <v/>
      </c>
      <c r="AE561" s="2">
        <f>IF($AD561="ON",""&amp;$L561,"")</f>
        <v/>
      </c>
      <c r="AF561" s="2">
        <f>IF($L561="","",IF($J561&lt;&gt;"","Y",""))</f>
        <v/>
      </c>
      <c r="AG561" s="2">
        <f>IF($L561="","",IFERROR(TRIM(MID($H561,4,SEARCH(" CO ",$H561)-4)),""&amp;$S561))</f>
        <v/>
      </c>
      <c r="AH561" s="2">
        <f>IF($AG561="","",IF($AG561="FULTON",IF(ISNUMBER(SEARCH("COLLEGE PARK",$H561)),"FULTON (COLLEGE PARK)",IF(ISNUMBER(SEARCH("HAPEVILLE",$H561)),"FULTON (HAPEVILLE)",IF(ISNUMBER(SEARCH("EAST POINT",$H561)),"FULTON (EAST POINT)",IF(ISNUMBER(SEARCH("ATLANTA",$H561)),"FULTON (ATL LIMITS)","FULTON")))),IF($AG561="DEKALB",IF(ISNUMBER(SEARCH("ATLANTA",$H561)),"DEKALB (ATL LIMITS)","DEKALB"),IF(AND($AG561="CLAYTON",ISNUMBER(SEARCH("COLLEGE PARK",$H561))),"CLAYTON (COLLEGE PARK)",$AG561))))</f>
        <v/>
      </c>
      <c r="AI561" s="2">
        <f>IF(OR($AH561="",$AD561=""),"",IFERROR(VLOOKUP($AH561,CODES!$A:$B,2,FALSE),"NO CODE"))</f>
        <v/>
      </c>
      <c r="AJ561" s="19">
        <f>IF(OR($AI561="",$AI561="NO CODE"),"",IF(COUNTIFS(RATES!$A:$A,$AI561,RATES!$B:$B,"&lt;="&amp;MonthStart,RATES!$C:$C,"&gt;="&amp;MonthEnd)&lt;&gt;1,"NO RATE",IF($AD561="OFF",SUMIFS(RATES!$F:$F,RATES!$A:$A,$AI561,RATES!$B:$B,"&lt;="&amp;MonthStart,RATES!$C:$C,"&gt;="&amp;MonthEnd),SUMIFS(RATES!$E:$E,RATES!$A:$A,$AI561,RATES!$B:$B,"&lt;="&amp;MonthStart,RATES!$C:$C,"&gt;="&amp;MonthEnd))))</f>
        <v/>
      </c>
      <c r="AK561" s="2">
        <f>IF(OR(NOT(ISNUMBER($AJ561)),N($AA561)=0),"",IF(ABS(N($Z561)/100-$AJ561)&gt;0.0000001,"DIFFERS",""))</f>
        <v/>
      </c>
    </row>
    <row r="562">
      <c r="AD562" s="2">
        <f>IF($L562="","",IF(ISNUMBER(SEARCH("OFF ROAD",$H562)),"OFF",IF(ISNUMBER(SEARCH("ON ROAD",$H562)),"ON","")))</f>
        <v/>
      </c>
      <c r="AE562" s="2">
        <f>IF($AD562="ON",""&amp;$L562,"")</f>
        <v/>
      </c>
      <c r="AF562" s="2">
        <f>IF($L562="","",IF($J562&lt;&gt;"","Y",""))</f>
        <v/>
      </c>
      <c r="AG562" s="2">
        <f>IF($L562="","",IFERROR(TRIM(MID($H562,4,SEARCH(" CO ",$H562)-4)),""&amp;$S562))</f>
        <v/>
      </c>
      <c r="AH562" s="2">
        <f>IF($AG562="","",IF($AG562="FULTON",IF(ISNUMBER(SEARCH("COLLEGE PARK",$H562)),"FULTON (COLLEGE PARK)",IF(ISNUMBER(SEARCH("HAPEVILLE",$H562)),"FULTON (HAPEVILLE)",IF(ISNUMBER(SEARCH("EAST POINT",$H562)),"FULTON (EAST POINT)",IF(ISNUMBER(SEARCH("ATLANTA",$H562)),"FULTON (ATL LIMITS)","FULTON")))),IF($AG562="DEKALB",IF(ISNUMBER(SEARCH("ATLANTA",$H562)),"DEKALB (ATL LIMITS)","DEKALB"),IF(AND($AG562="CLAYTON",ISNUMBER(SEARCH("COLLEGE PARK",$H562))),"CLAYTON (COLLEGE PARK)",$AG562))))</f>
        <v/>
      </c>
      <c r="AI562" s="2">
        <f>IF(OR($AH562="",$AD562=""),"",IFERROR(VLOOKUP($AH562,CODES!$A:$B,2,FALSE),"NO CODE"))</f>
        <v/>
      </c>
      <c r="AJ562" s="19">
        <f>IF(OR($AI562="",$AI562="NO CODE"),"",IF(COUNTIFS(RATES!$A:$A,$AI562,RATES!$B:$B,"&lt;="&amp;MonthStart,RATES!$C:$C,"&gt;="&amp;MonthEnd)&lt;&gt;1,"NO RATE",IF($AD562="OFF",SUMIFS(RATES!$F:$F,RATES!$A:$A,$AI562,RATES!$B:$B,"&lt;="&amp;MonthStart,RATES!$C:$C,"&gt;="&amp;MonthEnd),SUMIFS(RATES!$E:$E,RATES!$A:$A,$AI562,RATES!$B:$B,"&lt;="&amp;MonthStart,RATES!$C:$C,"&gt;="&amp;MonthEnd))))</f>
        <v/>
      </c>
      <c r="AK562" s="2">
        <f>IF(OR(NOT(ISNUMBER($AJ562)),N($AA562)=0),"",IF(ABS(N($Z562)/100-$AJ562)&gt;0.0000001,"DIFFERS",""))</f>
        <v/>
      </c>
    </row>
    <row r="563">
      <c r="AD563" s="2">
        <f>IF($L563="","",IF(ISNUMBER(SEARCH("OFF ROAD",$H563)),"OFF",IF(ISNUMBER(SEARCH("ON ROAD",$H563)),"ON","")))</f>
        <v/>
      </c>
      <c r="AE563" s="2">
        <f>IF($AD563="ON",""&amp;$L563,"")</f>
        <v/>
      </c>
      <c r="AF563" s="2">
        <f>IF($L563="","",IF($J563&lt;&gt;"","Y",""))</f>
        <v/>
      </c>
      <c r="AG563" s="2">
        <f>IF($L563="","",IFERROR(TRIM(MID($H563,4,SEARCH(" CO ",$H563)-4)),""&amp;$S563))</f>
        <v/>
      </c>
      <c r="AH563" s="2">
        <f>IF($AG563="","",IF($AG563="FULTON",IF(ISNUMBER(SEARCH("COLLEGE PARK",$H563)),"FULTON (COLLEGE PARK)",IF(ISNUMBER(SEARCH("HAPEVILLE",$H563)),"FULTON (HAPEVILLE)",IF(ISNUMBER(SEARCH("EAST POINT",$H563)),"FULTON (EAST POINT)",IF(ISNUMBER(SEARCH("ATLANTA",$H563)),"FULTON (ATL LIMITS)","FULTON")))),IF($AG563="DEKALB",IF(ISNUMBER(SEARCH("ATLANTA",$H563)),"DEKALB (ATL LIMITS)","DEKALB"),IF(AND($AG563="CLAYTON",ISNUMBER(SEARCH("COLLEGE PARK",$H563))),"CLAYTON (COLLEGE PARK)",$AG563))))</f>
        <v/>
      </c>
      <c r="AI563" s="2">
        <f>IF(OR($AH563="",$AD563=""),"",IFERROR(VLOOKUP($AH563,CODES!$A:$B,2,FALSE),"NO CODE"))</f>
        <v/>
      </c>
      <c r="AJ563" s="19">
        <f>IF(OR($AI563="",$AI563="NO CODE"),"",IF(COUNTIFS(RATES!$A:$A,$AI563,RATES!$B:$B,"&lt;="&amp;MonthStart,RATES!$C:$C,"&gt;="&amp;MonthEnd)&lt;&gt;1,"NO RATE",IF($AD563="OFF",SUMIFS(RATES!$F:$F,RATES!$A:$A,$AI563,RATES!$B:$B,"&lt;="&amp;MonthStart,RATES!$C:$C,"&gt;="&amp;MonthEnd),SUMIFS(RATES!$E:$E,RATES!$A:$A,$AI563,RATES!$B:$B,"&lt;="&amp;MonthStart,RATES!$C:$C,"&gt;="&amp;MonthEnd))))</f>
        <v/>
      </c>
      <c r="AK563" s="2">
        <f>IF(OR(NOT(ISNUMBER($AJ563)),N($AA563)=0),"",IF(ABS(N($Z563)/100-$AJ563)&gt;0.0000001,"DIFFERS",""))</f>
        <v/>
      </c>
    </row>
    <row r="564">
      <c r="AD564" s="2">
        <f>IF($L564="","",IF(ISNUMBER(SEARCH("OFF ROAD",$H564)),"OFF",IF(ISNUMBER(SEARCH("ON ROAD",$H564)),"ON","")))</f>
        <v/>
      </c>
      <c r="AE564" s="2">
        <f>IF($AD564="ON",""&amp;$L564,"")</f>
        <v/>
      </c>
      <c r="AF564" s="2">
        <f>IF($L564="","",IF($J564&lt;&gt;"","Y",""))</f>
        <v/>
      </c>
      <c r="AG564" s="2">
        <f>IF($L564="","",IFERROR(TRIM(MID($H564,4,SEARCH(" CO ",$H564)-4)),""&amp;$S564))</f>
        <v/>
      </c>
      <c r="AH564" s="2">
        <f>IF($AG564="","",IF($AG564="FULTON",IF(ISNUMBER(SEARCH("COLLEGE PARK",$H564)),"FULTON (COLLEGE PARK)",IF(ISNUMBER(SEARCH("HAPEVILLE",$H564)),"FULTON (HAPEVILLE)",IF(ISNUMBER(SEARCH("EAST POINT",$H564)),"FULTON (EAST POINT)",IF(ISNUMBER(SEARCH("ATLANTA",$H564)),"FULTON (ATL LIMITS)","FULTON")))),IF($AG564="DEKALB",IF(ISNUMBER(SEARCH("ATLANTA",$H564)),"DEKALB (ATL LIMITS)","DEKALB"),IF(AND($AG564="CLAYTON",ISNUMBER(SEARCH("COLLEGE PARK",$H564))),"CLAYTON (COLLEGE PARK)",$AG564))))</f>
        <v/>
      </c>
      <c r="AI564" s="2">
        <f>IF(OR($AH564="",$AD564=""),"",IFERROR(VLOOKUP($AH564,CODES!$A:$B,2,FALSE),"NO CODE"))</f>
        <v/>
      </c>
      <c r="AJ564" s="19">
        <f>IF(OR($AI564="",$AI564="NO CODE"),"",IF(COUNTIFS(RATES!$A:$A,$AI564,RATES!$B:$B,"&lt;="&amp;MonthStart,RATES!$C:$C,"&gt;="&amp;MonthEnd)&lt;&gt;1,"NO RATE",IF($AD564="OFF",SUMIFS(RATES!$F:$F,RATES!$A:$A,$AI564,RATES!$B:$B,"&lt;="&amp;MonthStart,RATES!$C:$C,"&gt;="&amp;MonthEnd),SUMIFS(RATES!$E:$E,RATES!$A:$A,$AI564,RATES!$B:$B,"&lt;="&amp;MonthStart,RATES!$C:$C,"&gt;="&amp;MonthEnd))))</f>
        <v/>
      </c>
      <c r="AK564" s="2">
        <f>IF(OR(NOT(ISNUMBER($AJ564)),N($AA564)=0),"",IF(ABS(N($Z564)/100-$AJ564)&gt;0.0000001,"DIFFERS",""))</f>
        <v/>
      </c>
    </row>
    <row r="565">
      <c r="AD565" s="2">
        <f>IF($L565="","",IF(ISNUMBER(SEARCH("OFF ROAD",$H565)),"OFF",IF(ISNUMBER(SEARCH("ON ROAD",$H565)),"ON","")))</f>
        <v/>
      </c>
      <c r="AE565" s="2">
        <f>IF($AD565="ON",""&amp;$L565,"")</f>
        <v/>
      </c>
      <c r="AF565" s="2">
        <f>IF($L565="","",IF($J565&lt;&gt;"","Y",""))</f>
        <v/>
      </c>
      <c r="AG565" s="2">
        <f>IF($L565="","",IFERROR(TRIM(MID($H565,4,SEARCH(" CO ",$H565)-4)),""&amp;$S565))</f>
        <v/>
      </c>
      <c r="AH565" s="2">
        <f>IF($AG565="","",IF($AG565="FULTON",IF(ISNUMBER(SEARCH("COLLEGE PARK",$H565)),"FULTON (COLLEGE PARK)",IF(ISNUMBER(SEARCH("HAPEVILLE",$H565)),"FULTON (HAPEVILLE)",IF(ISNUMBER(SEARCH("EAST POINT",$H565)),"FULTON (EAST POINT)",IF(ISNUMBER(SEARCH("ATLANTA",$H565)),"FULTON (ATL LIMITS)","FULTON")))),IF($AG565="DEKALB",IF(ISNUMBER(SEARCH("ATLANTA",$H565)),"DEKALB (ATL LIMITS)","DEKALB"),IF(AND($AG565="CLAYTON",ISNUMBER(SEARCH("COLLEGE PARK",$H565))),"CLAYTON (COLLEGE PARK)",$AG565))))</f>
        <v/>
      </c>
      <c r="AI565" s="2">
        <f>IF(OR($AH565="",$AD565=""),"",IFERROR(VLOOKUP($AH565,CODES!$A:$B,2,FALSE),"NO CODE"))</f>
        <v/>
      </c>
      <c r="AJ565" s="19">
        <f>IF(OR($AI565="",$AI565="NO CODE"),"",IF(COUNTIFS(RATES!$A:$A,$AI565,RATES!$B:$B,"&lt;="&amp;MonthStart,RATES!$C:$C,"&gt;="&amp;MonthEnd)&lt;&gt;1,"NO RATE",IF($AD565="OFF",SUMIFS(RATES!$F:$F,RATES!$A:$A,$AI565,RATES!$B:$B,"&lt;="&amp;MonthStart,RATES!$C:$C,"&gt;="&amp;MonthEnd),SUMIFS(RATES!$E:$E,RATES!$A:$A,$AI565,RATES!$B:$B,"&lt;="&amp;MonthStart,RATES!$C:$C,"&gt;="&amp;MonthEnd))))</f>
        <v/>
      </c>
      <c r="AK565" s="2">
        <f>IF(OR(NOT(ISNUMBER($AJ565)),N($AA565)=0),"",IF(ABS(N($Z565)/100-$AJ565)&gt;0.0000001,"DIFFERS",""))</f>
        <v/>
      </c>
    </row>
    <row r="566">
      <c r="AD566" s="2">
        <f>IF($L566="","",IF(ISNUMBER(SEARCH("OFF ROAD",$H566)),"OFF",IF(ISNUMBER(SEARCH("ON ROAD",$H566)),"ON","")))</f>
        <v/>
      </c>
      <c r="AE566" s="2">
        <f>IF($AD566="ON",""&amp;$L566,"")</f>
        <v/>
      </c>
      <c r="AF566" s="2">
        <f>IF($L566="","",IF($J566&lt;&gt;"","Y",""))</f>
        <v/>
      </c>
      <c r="AG566" s="2">
        <f>IF($L566="","",IFERROR(TRIM(MID($H566,4,SEARCH(" CO ",$H566)-4)),""&amp;$S566))</f>
        <v/>
      </c>
      <c r="AH566" s="2">
        <f>IF($AG566="","",IF($AG566="FULTON",IF(ISNUMBER(SEARCH("COLLEGE PARK",$H566)),"FULTON (COLLEGE PARK)",IF(ISNUMBER(SEARCH("HAPEVILLE",$H566)),"FULTON (HAPEVILLE)",IF(ISNUMBER(SEARCH("EAST POINT",$H566)),"FULTON (EAST POINT)",IF(ISNUMBER(SEARCH("ATLANTA",$H566)),"FULTON (ATL LIMITS)","FULTON")))),IF($AG566="DEKALB",IF(ISNUMBER(SEARCH("ATLANTA",$H566)),"DEKALB (ATL LIMITS)","DEKALB"),IF(AND($AG566="CLAYTON",ISNUMBER(SEARCH("COLLEGE PARK",$H566))),"CLAYTON (COLLEGE PARK)",$AG566))))</f>
        <v/>
      </c>
      <c r="AI566" s="2">
        <f>IF(OR($AH566="",$AD566=""),"",IFERROR(VLOOKUP($AH566,CODES!$A:$B,2,FALSE),"NO CODE"))</f>
        <v/>
      </c>
      <c r="AJ566" s="19">
        <f>IF(OR($AI566="",$AI566="NO CODE"),"",IF(COUNTIFS(RATES!$A:$A,$AI566,RATES!$B:$B,"&lt;="&amp;MonthStart,RATES!$C:$C,"&gt;="&amp;MonthEnd)&lt;&gt;1,"NO RATE",IF($AD566="OFF",SUMIFS(RATES!$F:$F,RATES!$A:$A,$AI566,RATES!$B:$B,"&lt;="&amp;MonthStart,RATES!$C:$C,"&gt;="&amp;MonthEnd),SUMIFS(RATES!$E:$E,RATES!$A:$A,$AI566,RATES!$B:$B,"&lt;="&amp;MonthStart,RATES!$C:$C,"&gt;="&amp;MonthEnd))))</f>
        <v/>
      </c>
      <c r="AK566" s="2">
        <f>IF(OR(NOT(ISNUMBER($AJ566)),N($AA566)=0),"",IF(ABS(N($Z566)/100-$AJ566)&gt;0.0000001,"DIFFERS",""))</f>
        <v/>
      </c>
    </row>
    <row r="567">
      <c r="AD567" s="2">
        <f>IF($L567="","",IF(ISNUMBER(SEARCH("OFF ROAD",$H567)),"OFF",IF(ISNUMBER(SEARCH("ON ROAD",$H567)),"ON","")))</f>
        <v/>
      </c>
      <c r="AE567" s="2">
        <f>IF($AD567="ON",""&amp;$L567,"")</f>
        <v/>
      </c>
      <c r="AF567" s="2">
        <f>IF($L567="","",IF($J567&lt;&gt;"","Y",""))</f>
        <v/>
      </c>
      <c r="AG567" s="2">
        <f>IF($L567="","",IFERROR(TRIM(MID($H567,4,SEARCH(" CO ",$H567)-4)),""&amp;$S567))</f>
        <v/>
      </c>
      <c r="AH567" s="2">
        <f>IF($AG567="","",IF($AG567="FULTON",IF(ISNUMBER(SEARCH("COLLEGE PARK",$H567)),"FULTON (COLLEGE PARK)",IF(ISNUMBER(SEARCH("HAPEVILLE",$H567)),"FULTON (HAPEVILLE)",IF(ISNUMBER(SEARCH("EAST POINT",$H567)),"FULTON (EAST POINT)",IF(ISNUMBER(SEARCH("ATLANTA",$H567)),"FULTON (ATL LIMITS)","FULTON")))),IF($AG567="DEKALB",IF(ISNUMBER(SEARCH("ATLANTA",$H567)),"DEKALB (ATL LIMITS)","DEKALB"),IF(AND($AG567="CLAYTON",ISNUMBER(SEARCH("COLLEGE PARK",$H567))),"CLAYTON (COLLEGE PARK)",$AG567))))</f>
        <v/>
      </c>
      <c r="AI567" s="2">
        <f>IF(OR($AH567="",$AD567=""),"",IFERROR(VLOOKUP($AH567,CODES!$A:$B,2,FALSE),"NO CODE"))</f>
        <v/>
      </c>
      <c r="AJ567" s="19">
        <f>IF(OR($AI567="",$AI567="NO CODE"),"",IF(COUNTIFS(RATES!$A:$A,$AI567,RATES!$B:$B,"&lt;="&amp;MonthStart,RATES!$C:$C,"&gt;="&amp;MonthEnd)&lt;&gt;1,"NO RATE",IF($AD567="OFF",SUMIFS(RATES!$F:$F,RATES!$A:$A,$AI567,RATES!$B:$B,"&lt;="&amp;MonthStart,RATES!$C:$C,"&gt;="&amp;MonthEnd),SUMIFS(RATES!$E:$E,RATES!$A:$A,$AI567,RATES!$B:$B,"&lt;="&amp;MonthStart,RATES!$C:$C,"&gt;="&amp;MonthEnd))))</f>
        <v/>
      </c>
      <c r="AK567" s="2">
        <f>IF(OR(NOT(ISNUMBER($AJ567)),N($AA567)=0),"",IF(ABS(N($Z567)/100-$AJ567)&gt;0.0000001,"DIFFERS",""))</f>
        <v/>
      </c>
    </row>
    <row r="568">
      <c r="AD568" s="2">
        <f>IF($L568="","",IF(ISNUMBER(SEARCH("OFF ROAD",$H568)),"OFF",IF(ISNUMBER(SEARCH("ON ROAD",$H568)),"ON","")))</f>
        <v/>
      </c>
      <c r="AE568" s="2">
        <f>IF($AD568="ON",""&amp;$L568,"")</f>
        <v/>
      </c>
      <c r="AF568" s="2">
        <f>IF($L568="","",IF($J568&lt;&gt;"","Y",""))</f>
        <v/>
      </c>
      <c r="AG568" s="2">
        <f>IF($L568="","",IFERROR(TRIM(MID($H568,4,SEARCH(" CO ",$H568)-4)),""&amp;$S568))</f>
        <v/>
      </c>
      <c r="AH568" s="2">
        <f>IF($AG568="","",IF($AG568="FULTON",IF(ISNUMBER(SEARCH("COLLEGE PARK",$H568)),"FULTON (COLLEGE PARK)",IF(ISNUMBER(SEARCH("HAPEVILLE",$H568)),"FULTON (HAPEVILLE)",IF(ISNUMBER(SEARCH("EAST POINT",$H568)),"FULTON (EAST POINT)",IF(ISNUMBER(SEARCH("ATLANTA",$H568)),"FULTON (ATL LIMITS)","FULTON")))),IF($AG568="DEKALB",IF(ISNUMBER(SEARCH("ATLANTA",$H568)),"DEKALB (ATL LIMITS)","DEKALB"),IF(AND($AG568="CLAYTON",ISNUMBER(SEARCH("COLLEGE PARK",$H568))),"CLAYTON (COLLEGE PARK)",$AG568))))</f>
        <v/>
      </c>
      <c r="AI568" s="2">
        <f>IF(OR($AH568="",$AD568=""),"",IFERROR(VLOOKUP($AH568,CODES!$A:$B,2,FALSE),"NO CODE"))</f>
        <v/>
      </c>
      <c r="AJ568" s="19">
        <f>IF(OR($AI568="",$AI568="NO CODE"),"",IF(COUNTIFS(RATES!$A:$A,$AI568,RATES!$B:$B,"&lt;="&amp;MonthStart,RATES!$C:$C,"&gt;="&amp;MonthEnd)&lt;&gt;1,"NO RATE",IF($AD568="OFF",SUMIFS(RATES!$F:$F,RATES!$A:$A,$AI568,RATES!$B:$B,"&lt;="&amp;MonthStart,RATES!$C:$C,"&gt;="&amp;MonthEnd),SUMIFS(RATES!$E:$E,RATES!$A:$A,$AI568,RATES!$B:$B,"&lt;="&amp;MonthStart,RATES!$C:$C,"&gt;="&amp;MonthEnd))))</f>
        <v/>
      </c>
      <c r="AK568" s="2">
        <f>IF(OR(NOT(ISNUMBER($AJ568)),N($AA568)=0),"",IF(ABS(N($Z568)/100-$AJ568)&gt;0.0000001,"DIFFERS",""))</f>
        <v/>
      </c>
    </row>
    <row r="569">
      <c r="AD569" s="2">
        <f>IF($L569="","",IF(ISNUMBER(SEARCH("OFF ROAD",$H569)),"OFF",IF(ISNUMBER(SEARCH("ON ROAD",$H569)),"ON","")))</f>
        <v/>
      </c>
      <c r="AE569" s="2">
        <f>IF($AD569="ON",""&amp;$L569,"")</f>
        <v/>
      </c>
      <c r="AF569" s="2">
        <f>IF($L569="","",IF($J569&lt;&gt;"","Y",""))</f>
        <v/>
      </c>
      <c r="AG569" s="2">
        <f>IF($L569="","",IFERROR(TRIM(MID($H569,4,SEARCH(" CO ",$H569)-4)),""&amp;$S569))</f>
        <v/>
      </c>
      <c r="AH569" s="2">
        <f>IF($AG569="","",IF($AG569="FULTON",IF(ISNUMBER(SEARCH("COLLEGE PARK",$H569)),"FULTON (COLLEGE PARK)",IF(ISNUMBER(SEARCH("HAPEVILLE",$H569)),"FULTON (HAPEVILLE)",IF(ISNUMBER(SEARCH("EAST POINT",$H569)),"FULTON (EAST POINT)",IF(ISNUMBER(SEARCH("ATLANTA",$H569)),"FULTON (ATL LIMITS)","FULTON")))),IF($AG569="DEKALB",IF(ISNUMBER(SEARCH("ATLANTA",$H569)),"DEKALB (ATL LIMITS)","DEKALB"),IF(AND($AG569="CLAYTON",ISNUMBER(SEARCH("COLLEGE PARK",$H569))),"CLAYTON (COLLEGE PARK)",$AG569))))</f>
        <v/>
      </c>
      <c r="AI569" s="2">
        <f>IF(OR($AH569="",$AD569=""),"",IFERROR(VLOOKUP($AH569,CODES!$A:$B,2,FALSE),"NO CODE"))</f>
        <v/>
      </c>
      <c r="AJ569" s="19">
        <f>IF(OR($AI569="",$AI569="NO CODE"),"",IF(COUNTIFS(RATES!$A:$A,$AI569,RATES!$B:$B,"&lt;="&amp;MonthStart,RATES!$C:$C,"&gt;="&amp;MonthEnd)&lt;&gt;1,"NO RATE",IF($AD569="OFF",SUMIFS(RATES!$F:$F,RATES!$A:$A,$AI569,RATES!$B:$B,"&lt;="&amp;MonthStart,RATES!$C:$C,"&gt;="&amp;MonthEnd),SUMIFS(RATES!$E:$E,RATES!$A:$A,$AI569,RATES!$B:$B,"&lt;="&amp;MonthStart,RATES!$C:$C,"&gt;="&amp;MonthEnd))))</f>
        <v/>
      </c>
      <c r="AK569" s="2">
        <f>IF(OR(NOT(ISNUMBER($AJ569)),N($AA569)=0),"",IF(ABS(N($Z569)/100-$AJ569)&gt;0.0000001,"DIFFERS",""))</f>
        <v/>
      </c>
    </row>
    <row r="570">
      <c r="AD570" s="2">
        <f>IF($L570="","",IF(ISNUMBER(SEARCH("OFF ROAD",$H570)),"OFF",IF(ISNUMBER(SEARCH("ON ROAD",$H570)),"ON","")))</f>
        <v/>
      </c>
      <c r="AE570" s="2">
        <f>IF($AD570="ON",""&amp;$L570,"")</f>
        <v/>
      </c>
      <c r="AF570" s="2">
        <f>IF($L570="","",IF($J570&lt;&gt;"","Y",""))</f>
        <v/>
      </c>
      <c r="AG570" s="2">
        <f>IF($L570="","",IFERROR(TRIM(MID($H570,4,SEARCH(" CO ",$H570)-4)),""&amp;$S570))</f>
        <v/>
      </c>
      <c r="AH570" s="2">
        <f>IF($AG570="","",IF($AG570="FULTON",IF(ISNUMBER(SEARCH("COLLEGE PARK",$H570)),"FULTON (COLLEGE PARK)",IF(ISNUMBER(SEARCH("HAPEVILLE",$H570)),"FULTON (HAPEVILLE)",IF(ISNUMBER(SEARCH("EAST POINT",$H570)),"FULTON (EAST POINT)",IF(ISNUMBER(SEARCH("ATLANTA",$H570)),"FULTON (ATL LIMITS)","FULTON")))),IF($AG570="DEKALB",IF(ISNUMBER(SEARCH("ATLANTA",$H570)),"DEKALB (ATL LIMITS)","DEKALB"),IF(AND($AG570="CLAYTON",ISNUMBER(SEARCH("COLLEGE PARK",$H570))),"CLAYTON (COLLEGE PARK)",$AG570))))</f>
        <v/>
      </c>
      <c r="AI570" s="2">
        <f>IF(OR($AH570="",$AD570=""),"",IFERROR(VLOOKUP($AH570,CODES!$A:$B,2,FALSE),"NO CODE"))</f>
        <v/>
      </c>
      <c r="AJ570" s="19">
        <f>IF(OR($AI570="",$AI570="NO CODE"),"",IF(COUNTIFS(RATES!$A:$A,$AI570,RATES!$B:$B,"&lt;="&amp;MonthStart,RATES!$C:$C,"&gt;="&amp;MonthEnd)&lt;&gt;1,"NO RATE",IF($AD570="OFF",SUMIFS(RATES!$F:$F,RATES!$A:$A,$AI570,RATES!$B:$B,"&lt;="&amp;MonthStart,RATES!$C:$C,"&gt;="&amp;MonthEnd),SUMIFS(RATES!$E:$E,RATES!$A:$A,$AI570,RATES!$B:$B,"&lt;="&amp;MonthStart,RATES!$C:$C,"&gt;="&amp;MonthEnd))))</f>
        <v/>
      </c>
      <c r="AK570" s="2">
        <f>IF(OR(NOT(ISNUMBER($AJ570)),N($AA570)=0),"",IF(ABS(N($Z570)/100-$AJ570)&gt;0.0000001,"DIFFERS",""))</f>
        <v/>
      </c>
    </row>
    <row r="571">
      <c r="AD571" s="2">
        <f>IF($L571="","",IF(ISNUMBER(SEARCH("OFF ROAD",$H571)),"OFF",IF(ISNUMBER(SEARCH("ON ROAD",$H571)),"ON","")))</f>
        <v/>
      </c>
      <c r="AE571" s="2">
        <f>IF($AD571="ON",""&amp;$L571,"")</f>
        <v/>
      </c>
      <c r="AF571" s="2">
        <f>IF($L571="","",IF($J571&lt;&gt;"","Y",""))</f>
        <v/>
      </c>
      <c r="AG571" s="2">
        <f>IF($L571="","",IFERROR(TRIM(MID($H571,4,SEARCH(" CO ",$H571)-4)),""&amp;$S571))</f>
        <v/>
      </c>
      <c r="AH571" s="2">
        <f>IF($AG571="","",IF($AG571="FULTON",IF(ISNUMBER(SEARCH("COLLEGE PARK",$H571)),"FULTON (COLLEGE PARK)",IF(ISNUMBER(SEARCH("HAPEVILLE",$H571)),"FULTON (HAPEVILLE)",IF(ISNUMBER(SEARCH("EAST POINT",$H571)),"FULTON (EAST POINT)",IF(ISNUMBER(SEARCH("ATLANTA",$H571)),"FULTON (ATL LIMITS)","FULTON")))),IF($AG571="DEKALB",IF(ISNUMBER(SEARCH("ATLANTA",$H571)),"DEKALB (ATL LIMITS)","DEKALB"),IF(AND($AG571="CLAYTON",ISNUMBER(SEARCH("COLLEGE PARK",$H571))),"CLAYTON (COLLEGE PARK)",$AG571))))</f>
        <v/>
      </c>
      <c r="AI571" s="2">
        <f>IF(OR($AH571="",$AD571=""),"",IFERROR(VLOOKUP($AH571,CODES!$A:$B,2,FALSE),"NO CODE"))</f>
        <v/>
      </c>
      <c r="AJ571" s="19">
        <f>IF(OR($AI571="",$AI571="NO CODE"),"",IF(COUNTIFS(RATES!$A:$A,$AI571,RATES!$B:$B,"&lt;="&amp;MonthStart,RATES!$C:$C,"&gt;="&amp;MonthEnd)&lt;&gt;1,"NO RATE",IF($AD571="OFF",SUMIFS(RATES!$F:$F,RATES!$A:$A,$AI571,RATES!$B:$B,"&lt;="&amp;MonthStart,RATES!$C:$C,"&gt;="&amp;MonthEnd),SUMIFS(RATES!$E:$E,RATES!$A:$A,$AI571,RATES!$B:$B,"&lt;="&amp;MonthStart,RATES!$C:$C,"&gt;="&amp;MonthEnd))))</f>
        <v/>
      </c>
      <c r="AK571" s="2">
        <f>IF(OR(NOT(ISNUMBER($AJ571)),N($AA571)=0),"",IF(ABS(N($Z571)/100-$AJ571)&gt;0.0000001,"DIFFERS",""))</f>
        <v/>
      </c>
    </row>
    <row r="572">
      <c r="AD572" s="2">
        <f>IF($L572="","",IF(ISNUMBER(SEARCH("OFF ROAD",$H572)),"OFF",IF(ISNUMBER(SEARCH("ON ROAD",$H572)),"ON","")))</f>
        <v/>
      </c>
      <c r="AE572" s="2">
        <f>IF($AD572="ON",""&amp;$L572,"")</f>
        <v/>
      </c>
      <c r="AF572" s="2">
        <f>IF($L572="","",IF($J572&lt;&gt;"","Y",""))</f>
        <v/>
      </c>
      <c r="AG572" s="2">
        <f>IF($L572="","",IFERROR(TRIM(MID($H572,4,SEARCH(" CO ",$H572)-4)),""&amp;$S572))</f>
        <v/>
      </c>
      <c r="AH572" s="2">
        <f>IF($AG572="","",IF($AG572="FULTON",IF(ISNUMBER(SEARCH("COLLEGE PARK",$H572)),"FULTON (COLLEGE PARK)",IF(ISNUMBER(SEARCH("HAPEVILLE",$H572)),"FULTON (HAPEVILLE)",IF(ISNUMBER(SEARCH("EAST POINT",$H572)),"FULTON (EAST POINT)",IF(ISNUMBER(SEARCH("ATLANTA",$H572)),"FULTON (ATL LIMITS)","FULTON")))),IF($AG572="DEKALB",IF(ISNUMBER(SEARCH("ATLANTA",$H572)),"DEKALB (ATL LIMITS)","DEKALB"),IF(AND($AG572="CLAYTON",ISNUMBER(SEARCH("COLLEGE PARK",$H572))),"CLAYTON (COLLEGE PARK)",$AG572))))</f>
        <v/>
      </c>
      <c r="AI572" s="2">
        <f>IF(OR($AH572="",$AD572=""),"",IFERROR(VLOOKUP($AH572,CODES!$A:$B,2,FALSE),"NO CODE"))</f>
        <v/>
      </c>
      <c r="AJ572" s="19">
        <f>IF(OR($AI572="",$AI572="NO CODE"),"",IF(COUNTIFS(RATES!$A:$A,$AI572,RATES!$B:$B,"&lt;="&amp;MonthStart,RATES!$C:$C,"&gt;="&amp;MonthEnd)&lt;&gt;1,"NO RATE",IF($AD572="OFF",SUMIFS(RATES!$F:$F,RATES!$A:$A,$AI572,RATES!$B:$B,"&lt;="&amp;MonthStart,RATES!$C:$C,"&gt;="&amp;MonthEnd),SUMIFS(RATES!$E:$E,RATES!$A:$A,$AI572,RATES!$B:$B,"&lt;="&amp;MonthStart,RATES!$C:$C,"&gt;="&amp;MonthEnd))))</f>
        <v/>
      </c>
      <c r="AK572" s="2">
        <f>IF(OR(NOT(ISNUMBER($AJ572)),N($AA572)=0),"",IF(ABS(N($Z572)/100-$AJ572)&gt;0.0000001,"DIFFERS",""))</f>
        <v/>
      </c>
    </row>
    <row r="573">
      <c r="AD573" s="2">
        <f>IF($L573="","",IF(ISNUMBER(SEARCH("OFF ROAD",$H573)),"OFF",IF(ISNUMBER(SEARCH("ON ROAD",$H573)),"ON","")))</f>
        <v/>
      </c>
      <c r="AE573" s="2">
        <f>IF($AD573="ON",""&amp;$L573,"")</f>
        <v/>
      </c>
      <c r="AF573" s="2">
        <f>IF($L573="","",IF($J573&lt;&gt;"","Y",""))</f>
        <v/>
      </c>
      <c r="AG573" s="2">
        <f>IF($L573="","",IFERROR(TRIM(MID($H573,4,SEARCH(" CO ",$H573)-4)),""&amp;$S573))</f>
        <v/>
      </c>
      <c r="AH573" s="2">
        <f>IF($AG573="","",IF($AG573="FULTON",IF(ISNUMBER(SEARCH("COLLEGE PARK",$H573)),"FULTON (COLLEGE PARK)",IF(ISNUMBER(SEARCH("HAPEVILLE",$H573)),"FULTON (HAPEVILLE)",IF(ISNUMBER(SEARCH("EAST POINT",$H573)),"FULTON (EAST POINT)",IF(ISNUMBER(SEARCH("ATLANTA",$H573)),"FULTON (ATL LIMITS)","FULTON")))),IF($AG573="DEKALB",IF(ISNUMBER(SEARCH("ATLANTA",$H573)),"DEKALB (ATL LIMITS)","DEKALB"),IF(AND($AG573="CLAYTON",ISNUMBER(SEARCH("COLLEGE PARK",$H573))),"CLAYTON (COLLEGE PARK)",$AG573))))</f>
        <v/>
      </c>
      <c r="AI573" s="2">
        <f>IF(OR($AH573="",$AD573=""),"",IFERROR(VLOOKUP($AH573,CODES!$A:$B,2,FALSE),"NO CODE"))</f>
        <v/>
      </c>
      <c r="AJ573" s="19">
        <f>IF(OR($AI573="",$AI573="NO CODE"),"",IF(COUNTIFS(RATES!$A:$A,$AI573,RATES!$B:$B,"&lt;="&amp;MonthStart,RATES!$C:$C,"&gt;="&amp;MonthEnd)&lt;&gt;1,"NO RATE",IF($AD573="OFF",SUMIFS(RATES!$F:$F,RATES!$A:$A,$AI573,RATES!$B:$B,"&lt;="&amp;MonthStart,RATES!$C:$C,"&gt;="&amp;MonthEnd),SUMIFS(RATES!$E:$E,RATES!$A:$A,$AI573,RATES!$B:$B,"&lt;="&amp;MonthStart,RATES!$C:$C,"&gt;="&amp;MonthEnd))))</f>
        <v/>
      </c>
      <c r="AK573" s="2">
        <f>IF(OR(NOT(ISNUMBER($AJ573)),N($AA573)=0),"",IF(ABS(N($Z573)/100-$AJ573)&gt;0.0000001,"DIFFERS",""))</f>
        <v/>
      </c>
    </row>
    <row r="574">
      <c r="AD574" s="2">
        <f>IF($L574="","",IF(ISNUMBER(SEARCH("OFF ROAD",$H574)),"OFF",IF(ISNUMBER(SEARCH("ON ROAD",$H574)),"ON","")))</f>
        <v/>
      </c>
      <c r="AE574" s="2">
        <f>IF($AD574="ON",""&amp;$L574,"")</f>
        <v/>
      </c>
      <c r="AF574" s="2">
        <f>IF($L574="","",IF($J574&lt;&gt;"","Y",""))</f>
        <v/>
      </c>
      <c r="AG574" s="2">
        <f>IF($L574="","",IFERROR(TRIM(MID($H574,4,SEARCH(" CO ",$H574)-4)),""&amp;$S574))</f>
        <v/>
      </c>
      <c r="AH574" s="2">
        <f>IF($AG574="","",IF($AG574="FULTON",IF(ISNUMBER(SEARCH("COLLEGE PARK",$H574)),"FULTON (COLLEGE PARK)",IF(ISNUMBER(SEARCH("HAPEVILLE",$H574)),"FULTON (HAPEVILLE)",IF(ISNUMBER(SEARCH("EAST POINT",$H574)),"FULTON (EAST POINT)",IF(ISNUMBER(SEARCH("ATLANTA",$H574)),"FULTON (ATL LIMITS)","FULTON")))),IF($AG574="DEKALB",IF(ISNUMBER(SEARCH("ATLANTA",$H574)),"DEKALB (ATL LIMITS)","DEKALB"),IF(AND($AG574="CLAYTON",ISNUMBER(SEARCH("COLLEGE PARK",$H574))),"CLAYTON (COLLEGE PARK)",$AG574))))</f>
        <v/>
      </c>
      <c r="AI574" s="2">
        <f>IF(OR($AH574="",$AD574=""),"",IFERROR(VLOOKUP($AH574,CODES!$A:$B,2,FALSE),"NO CODE"))</f>
        <v/>
      </c>
      <c r="AJ574" s="19">
        <f>IF(OR($AI574="",$AI574="NO CODE"),"",IF(COUNTIFS(RATES!$A:$A,$AI574,RATES!$B:$B,"&lt;="&amp;MonthStart,RATES!$C:$C,"&gt;="&amp;MonthEnd)&lt;&gt;1,"NO RATE",IF($AD574="OFF",SUMIFS(RATES!$F:$F,RATES!$A:$A,$AI574,RATES!$B:$B,"&lt;="&amp;MonthStart,RATES!$C:$C,"&gt;="&amp;MonthEnd),SUMIFS(RATES!$E:$E,RATES!$A:$A,$AI574,RATES!$B:$B,"&lt;="&amp;MonthStart,RATES!$C:$C,"&gt;="&amp;MonthEnd))))</f>
        <v/>
      </c>
      <c r="AK574" s="2">
        <f>IF(OR(NOT(ISNUMBER($AJ574)),N($AA574)=0),"",IF(ABS(N($Z574)/100-$AJ574)&gt;0.0000001,"DIFFERS",""))</f>
        <v/>
      </c>
    </row>
    <row r="575">
      <c r="AD575" s="2">
        <f>IF($L575="","",IF(ISNUMBER(SEARCH("OFF ROAD",$H575)),"OFF",IF(ISNUMBER(SEARCH("ON ROAD",$H575)),"ON","")))</f>
        <v/>
      </c>
      <c r="AE575" s="2">
        <f>IF($AD575="ON",""&amp;$L575,"")</f>
        <v/>
      </c>
      <c r="AF575" s="2">
        <f>IF($L575="","",IF($J575&lt;&gt;"","Y",""))</f>
        <v/>
      </c>
      <c r="AG575" s="2">
        <f>IF($L575="","",IFERROR(TRIM(MID($H575,4,SEARCH(" CO ",$H575)-4)),""&amp;$S575))</f>
        <v/>
      </c>
      <c r="AH575" s="2">
        <f>IF($AG575="","",IF($AG575="FULTON",IF(ISNUMBER(SEARCH("COLLEGE PARK",$H575)),"FULTON (COLLEGE PARK)",IF(ISNUMBER(SEARCH("HAPEVILLE",$H575)),"FULTON (HAPEVILLE)",IF(ISNUMBER(SEARCH("EAST POINT",$H575)),"FULTON (EAST POINT)",IF(ISNUMBER(SEARCH("ATLANTA",$H575)),"FULTON (ATL LIMITS)","FULTON")))),IF($AG575="DEKALB",IF(ISNUMBER(SEARCH("ATLANTA",$H575)),"DEKALB (ATL LIMITS)","DEKALB"),IF(AND($AG575="CLAYTON",ISNUMBER(SEARCH("COLLEGE PARK",$H575))),"CLAYTON (COLLEGE PARK)",$AG575))))</f>
        <v/>
      </c>
      <c r="AI575" s="2">
        <f>IF(OR($AH575="",$AD575=""),"",IFERROR(VLOOKUP($AH575,CODES!$A:$B,2,FALSE),"NO CODE"))</f>
        <v/>
      </c>
      <c r="AJ575" s="19">
        <f>IF(OR($AI575="",$AI575="NO CODE"),"",IF(COUNTIFS(RATES!$A:$A,$AI575,RATES!$B:$B,"&lt;="&amp;MonthStart,RATES!$C:$C,"&gt;="&amp;MonthEnd)&lt;&gt;1,"NO RATE",IF($AD575="OFF",SUMIFS(RATES!$F:$F,RATES!$A:$A,$AI575,RATES!$B:$B,"&lt;="&amp;MonthStart,RATES!$C:$C,"&gt;="&amp;MonthEnd),SUMIFS(RATES!$E:$E,RATES!$A:$A,$AI575,RATES!$B:$B,"&lt;="&amp;MonthStart,RATES!$C:$C,"&gt;="&amp;MonthEnd))))</f>
        <v/>
      </c>
      <c r="AK575" s="2">
        <f>IF(OR(NOT(ISNUMBER($AJ575)),N($AA575)=0),"",IF(ABS(N($Z575)/100-$AJ575)&gt;0.0000001,"DIFFERS",""))</f>
        <v/>
      </c>
    </row>
    <row r="576">
      <c r="AD576" s="2">
        <f>IF($L576="","",IF(ISNUMBER(SEARCH("OFF ROAD",$H576)),"OFF",IF(ISNUMBER(SEARCH("ON ROAD",$H576)),"ON","")))</f>
        <v/>
      </c>
      <c r="AE576" s="2">
        <f>IF($AD576="ON",""&amp;$L576,"")</f>
        <v/>
      </c>
      <c r="AF576" s="2">
        <f>IF($L576="","",IF($J576&lt;&gt;"","Y",""))</f>
        <v/>
      </c>
      <c r="AG576" s="2">
        <f>IF($L576="","",IFERROR(TRIM(MID($H576,4,SEARCH(" CO ",$H576)-4)),""&amp;$S576))</f>
        <v/>
      </c>
      <c r="AH576" s="2">
        <f>IF($AG576="","",IF($AG576="FULTON",IF(ISNUMBER(SEARCH("COLLEGE PARK",$H576)),"FULTON (COLLEGE PARK)",IF(ISNUMBER(SEARCH("HAPEVILLE",$H576)),"FULTON (HAPEVILLE)",IF(ISNUMBER(SEARCH("EAST POINT",$H576)),"FULTON (EAST POINT)",IF(ISNUMBER(SEARCH("ATLANTA",$H576)),"FULTON (ATL LIMITS)","FULTON")))),IF($AG576="DEKALB",IF(ISNUMBER(SEARCH("ATLANTA",$H576)),"DEKALB (ATL LIMITS)","DEKALB"),IF(AND($AG576="CLAYTON",ISNUMBER(SEARCH("COLLEGE PARK",$H576))),"CLAYTON (COLLEGE PARK)",$AG576))))</f>
        <v/>
      </c>
      <c r="AI576" s="2">
        <f>IF(OR($AH576="",$AD576=""),"",IFERROR(VLOOKUP($AH576,CODES!$A:$B,2,FALSE),"NO CODE"))</f>
        <v/>
      </c>
      <c r="AJ576" s="19">
        <f>IF(OR($AI576="",$AI576="NO CODE"),"",IF(COUNTIFS(RATES!$A:$A,$AI576,RATES!$B:$B,"&lt;="&amp;MonthStart,RATES!$C:$C,"&gt;="&amp;MonthEnd)&lt;&gt;1,"NO RATE",IF($AD576="OFF",SUMIFS(RATES!$F:$F,RATES!$A:$A,$AI576,RATES!$B:$B,"&lt;="&amp;MonthStart,RATES!$C:$C,"&gt;="&amp;MonthEnd),SUMIFS(RATES!$E:$E,RATES!$A:$A,$AI576,RATES!$B:$B,"&lt;="&amp;MonthStart,RATES!$C:$C,"&gt;="&amp;MonthEnd))))</f>
        <v/>
      </c>
      <c r="AK576" s="2">
        <f>IF(OR(NOT(ISNUMBER($AJ576)),N($AA576)=0),"",IF(ABS(N($Z576)/100-$AJ576)&gt;0.0000001,"DIFFERS",""))</f>
        <v/>
      </c>
    </row>
    <row r="577">
      <c r="AD577" s="2">
        <f>IF($L577="","",IF(ISNUMBER(SEARCH("OFF ROAD",$H577)),"OFF",IF(ISNUMBER(SEARCH("ON ROAD",$H577)),"ON","")))</f>
        <v/>
      </c>
      <c r="AE577" s="2">
        <f>IF($AD577="ON",""&amp;$L577,"")</f>
        <v/>
      </c>
      <c r="AF577" s="2">
        <f>IF($L577="","",IF($J577&lt;&gt;"","Y",""))</f>
        <v/>
      </c>
      <c r="AG577" s="2">
        <f>IF($L577="","",IFERROR(TRIM(MID($H577,4,SEARCH(" CO ",$H577)-4)),""&amp;$S577))</f>
        <v/>
      </c>
      <c r="AH577" s="2">
        <f>IF($AG577="","",IF($AG577="FULTON",IF(ISNUMBER(SEARCH("COLLEGE PARK",$H577)),"FULTON (COLLEGE PARK)",IF(ISNUMBER(SEARCH("HAPEVILLE",$H577)),"FULTON (HAPEVILLE)",IF(ISNUMBER(SEARCH("EAST POINT",$H577)),"FULTON (EAST POINT)",IF(ISNUMBER(SEARCH("ATLANTA",$H577)),"FULTON (ATL LIMITS)","FULTON")))),IF($AG577="DEKALB",IF(ISNUMBER(SEARCH("ATLANTA",$H577)),"DEKALB (ATL LIMITS)","DEKALB"),IF(AND($AG577="CLAYTON",ISNUMBER(SEARCH("COLLEGE PARK",$H577))),"CLAYTON (COLLEGE PARK)",$AG577))))</f>
        <v/>
      </c>
      <c r="AI577" s="2">
        <f>IF(OR($AH577="",$AD577=""),"",IFERROR(VLOOKUP($AH577,CODES!$A:$B,2,FALSE),"NO CODE"))</f>
        <v/>
      </c>
      <c r="AJ577" s="19">
        <f>IF(OR($AI577="",$AI577="NO CODE"),"",IF(COUNTIFS(RATES!$A:$A,$AI577,RATES!$B:$B,"&lt;="&amp;MonthStart,RATES!$C:$C,"&gt;="&amp;MonthEnd)&lt;&gt;1,"NO RATE",IF($AD577="OFF",SUMIFS(RATES!$F:$F,RATES!$A:$A,$AI577,RATES!$B:$B,"&lt;="&amp;MonthStart,RATES!$C:$C,"&gt;="&amp;MonthEnd),SUMIFS(RATES!$E:$E,RATES!$A:$A,$AI577,RATES!$B:$B,"&lt;="&amp;MonthStart,RATES!$C:$C,"&gt;="&amp;MonthEnd))))</f>
        <v/>
      </c>
      <c r="AK577" s="2">
        <f>IF(OR(NOT(ISNUMBER($AJ577)),N($AA577)=0),"",IF(ABS(N($Z577)/100-$AJ577)&gt;0.0000001,"DIFFERS",""))</f>
        <v/>
      </c>
    </row>
    <row r="578">
      <c r="AD578" s="2">
        <f>IF($L578="","",IF(ISNUMBER(SEARCH("OFF ROAD",$H578)),"OFF",IF(ISNUMBER(SEARCH("ON ROAD",$H578)),"ON","")))</f>
        <v/>
      </c>
      <c r="AE578" s="2">
        <f>IF($AD578="ON",""&amp;$L578,"")</f>
        <v/>
      </c>
      <c r="AF578" s="2">
        <f>IF($L578="","",IF($J578&lt;&gt;"","Y",""))</f>
        <v/>
      </c>
      <c r="AG578" s="2">
        <f>IF($L578="","",IFERROR(TRIM(MID($H578,4,SEARCH(" CO ",$H578)-4)),""&amp;$S578))</f>
        <v/>
      </c>
      <c r="AH578" s="2">
        <f>IF($AG578="","",IF($AG578="FULTON",IF(ISNUMBER(SEARCH("COLLEGE PARK",$H578)),"FULTON (COLLEGE PARK)",IF(ISNUMBER(SEARCH("HAPEVILLE",$H578)),"FULTON (HAPEVILLE)",IF(ISNUMBER(SEARCH("EAST POINT",$H578)),"FULTON (EAST POINT)",IF(ISNUMBER(SEARCH("ATLANTA",$H578)),"FULTON (ATL LIMITS)","FULTON")))),IF($AG578="DEKALB",IF(ISNUMBER(SEARCH("ATLANTA",$H578)),"DEKALB (ATL LIMITS)","DEKALB"),IF(AND($AG578="CLAYTON",ISNUMBER(SEARCH("COLLEGE PARK",$H578))),"CLAYTON (COLLEGE PARK)",$AG578))))</f>
        <v/>
      </c>
      <c r="AI578" s="2">
        <f>IF(OR($AH578="",$AD578=""),"",IFERROR(VLOOKUP($AH578,CODES!$A:$B,2,FALSE),"NO CODE"))</f>
        <v/>
      </c>
      <c r="AJ578" s="19">
        <f>IF(OR($AI578="",$AI578="NO CODE"),"",IF(COUNTIFS(RATES!$A:$A,$AI578,RATES!$B:$B,"&lt;="&amp;MonthStart,RATES!$C:$C,"&gt;="&amp;MonthEnd)&lt;&gt;1,"NO RATE",IF($AD578="OFF",SUMIFS(RATES!$F:$F,RATES!$A:$A,$AI578,RATES!$B:$B,"&lt;="&amp;MonthStart,RATES!$C:$C,"&gt;="&amp;MonthEnd),SUMIFS(RATES!$E:$E,RATES!$A:$A,$AI578,RATES!$B:$B,"&lt;="&amp;MonthStart,RATES!$C:$C,"&gt;="&amp;MonthEnd))))</f>
        <v/>
      </c>
      <c r="AK578" s="2">
        <f>IF(OR(NOT(ISNUMBER($AJ578)),N($AA578)=0),"",IF(ABS(N($Z578)/100-$AJ578)&gt;0.0000001,"DIFFERS",""))</f>
        <v/>
      </c>
    </row>
    <row r="579">
      <c r="AD579" s="2">
        <f>IF($L579="","",IF(ISNUMBER(SEARCH("OFF ROAD",$H579)),"OFF",IF(ISNUMBER(SEARCH("ON ROAD",$H579)),"ON","")))</f>
        <v/>
      </c>
      <c r="AE579" s="2">
        <f>IF($AD579="ON",""&amp;$L579,"")</f>
        <v/>
      </c>
      <c r="AF579" s="2">
        <f>IF($L579="","",IF($J579&lt;&gt;"","Y",""))</f>
        <v/>
      </c>
      <c r="AG579" s="2">
        <f>IF($L579="","",IFERROR(TRIM(MID($H579,4,SEARCH(" CO ",$H579)-4)),""&amp;$S579))</f>
        <v/>
      </c>
      <c r="AH579" s="2">
        <f>IF($AG579="","",IF($AG579="FULTON",IF(ISNUMBER(SEARCH("COLLEGE PARK",$H579)),"FULTON (COLLEGE PARK)",IF(ISNUMBER(SEARCH("HAPEVILLE",$H579)),"FULTON (HAPEVILLE)",IF(ISNUMBER(SEARCH("EAST POINT",$H579)),"FULTON (EAST POINT)",IF(ISNUMBER(SEARCH("ATLANTA",$H579)),"FULTON (ATL LIMITS)","FULTON")))),IF($AG579="DEKALB",IF(ISNUMBER(SEARCH("ATLANTA",$H579)),"DEKALB (ATL LIMITS)","DEKALB"),IF(AND($AG579="CLAYTON",ISNUMBER(SEARCH("COLLEGE PARK",$H579))),"CLAYTON (COLLEGE PARK)",$AG579))))</f>
        <v/>
      </c>
      <c r="AI579" s="2">
        <f>IF(OR($AH579="",$AD579=""),"",IFERROR(VLOOKUP($AH579,CODES!$A:$B,2,FALSE),"NO CODE"))</f>
        <v/>
      </c>
      <c r="AJ579" s="19">
        <f>IF(OR($AI579="",$AI579="NO CODE"),"",IF(COUNTIFS(RATES!$A:$A,$AI579,RATES!$B:$B,"&lt;="&amp;MonthStart,RATES!$C:$C,"&gt;="&amp;MonthEnd)&lt;&gt;1,"NO RATE",IF($AD579="OFF",SUMIFS(RATES!$F:$F,RATES!$A:$A,$AI579,RATES!$B:$B,"&lt;="&amp;MonthStart,RATES!$C:$C,"&gt;="&amp;MonthEnd),SUMIFS(RATES!$E:$E,RATES!$A:$A,$AI579,RATES!$B:$B,"&lt;="&amp;MonthStart,RATES!$C:$C,"&gt;="&amp;MonthEnd))))</f>
        <v/>
      </c>
      <c r="AK579" s="2">
        <f>IF(OR(NOT(ISNUMBER($AJ579)),N($AA579)=0),"",IF(ABS(N($Z579)/100-$AJ579)&gt;0.0000001,"DIFFERS",""))</f>
        <v/>
      </c>
    </row>
    <row r="580">
      <c r="AD580" s="2">
        <f>IF($L580="","",IF(ISNUMBER(SEARCH("OFF ROAD",$H580)),"OFF",IF(ISNUMBER(SEARCH("ON ROAD",$H580)),"ON","")))</f>
        <v/>
      </c>
      <c r="AE580" s="2">
        <f>IF($AD580="ON",""&amp;$L580,"")</f>
        <v/>
      </c>
      <c r="AF580" s="2">
        <f>IF($L580="","",IF($J580&lt;&gt;"","Y",""))</f>
        <v/>
      </c>
      <c r="AG580" s="2">
        <f>IF($L580="","",IFERROR(TRIM(MID($H580,4,SEARCH(" CO ",$H580)-4)),""&amp;$S580))</f>
        <v/>
      </c>
      <c r="AH580" s="2">
        <f>IF($AG580="","",IF($AG580="FULTON",IF(ISNUMBER(SEARCH("COLLEGE PARK",$H580)),"FULTON (COLLEGE PARK)",IF(ISNUMBER(SEARCH("HAPEVILLE",$H580)),"FULTON (HAPEVILLE)",IF(ISNUMBER(SEARCH("EAST POINT",$H580)),"FULTON (EAST POINT)",IF(ISNUMBER(SEARCH("ATLANTA",$H580)),"FULTON (ATL LIMITS)","FULTON")))),IF($AG580="DEKALB",IF(ISNUMBER(SEARCH("ATLANTA",$H580)),"DEKALB (ATL LIMITS)","DEKALB"),IF(AND($AG580="CLAYTON",ISNUMBER(SEARCH("COLLEGE PARK",$H580))),"CLAYTON (COLLEGE PARK)",$AG580))))</f>
        <v/>
      </c>
      <c r="AI580" s="2">
        <f>IF(OR($AH580="",$AD580=""),"",IFERROR(VLOOKUP($AH580,CODES!$A:$B,2,FALSE),"NO CODE"))</f>
        <v/>
      </c>
      <c r="AJ580" s="19">
        <f>IF(OR($AI580="",$AI580="NO CODE"),"",IF(COUNTIFS(RATES!$A:$A,$AI580,RATES!$B:$B,"&lt;="&amp;MonthStart,RATES!$C:$C,"&gt;="&amp;MonthEnd)&lt;&gt;1,"NO RATE",IF($AD580="OFF",SUMIFS(RATES!$F:$F,RATES!$A:$A,$AI580,RATES!$B:$B,"&lt;="&amp;MonthStart,RATES!$C:$C,"&gt;="&amp;MonthEnd),SUMIFS(RATES!$E:$E,RATES!$A:$A,$AI580,RATES!$B:$B,"&lt;="&amp;MonthStart,RATES!$C:$C,"&gt;="&amp;MonthEnd))))</f>
        <v/>
      </c>
      <c r="AK580" s="2">
        <f>IF(OR(NOT(ISNUMBER($AJ580)),N($AA580)=0),"",IF(ABS(N($Z580)/100-$AJ580)&gt;0.0000001,"DIFFERS",""))</f>
        <v/>
      </c>
    </row>
    <row r="581">
      <c r="AD581" s="2">
        <f>IF($L581="","",IF(ISNUMBER(SEARCH("OFF ROAD",$H581)),"OFF",IF(ISNUMBER(SEARCH("ON ROAD",$H581)),"ON","")))</f>
        <v/>
      </c>
      <c r="AE581" s="2">
        <f>IF($AD581="ON",""&amp;$L581,"")</f>
        <v/>
      </c>
      <c r="AF581" s="2">
        <f>IF($L581="","",IF($J581&lt;&gt;"","Y",""))</f>
        <v/>
      </c>
      <c r="AG581" s="2">
        <f>IF($L581="","",IFERROR(TRIM(MID($H581,4,SEARCH(" CO ",$H581)-4)),""&amp;$S581))</f>
        <v/>
      </c>
      <c r="AH581" s="2">
        <f>IF($AG581="","",IF($AG581="FULTON",IF(ISNUMBER(SEARCH("COLLEGE PARK",$H581)),"FULTON (COLLEGE PARK)",IF(ISNUMBER(SEARCH("HAPEVILLE",$H581)),"FULTON (HAPEVILLE)",IF(ISNUMBER(SEARCH("EAST POINT",$H581)),"FULTON (EAST POINT)",IF(ISNUMBER(SEARCH("ATLANTA",$H581)),"FULTON (ATL LIMITS)","FULTON")))),IF($AG581="DEKALB",IF(ISNUMBER(SEARCH("ATLANTA",$H581)),"DEKALB (ATL LIMITS)","DEKALB"),IF(AND($AG581="CLAYTON",ISNUMBER(SEARCH("COLLEGE PARK",$H581))),"CLAYTON (COLLEGE PARK)",$AG581))))</f>
        <v/>
      </c>
      <c r="AI581" s="2">
        <f>IF(OR($AH581="",$AD581=""),"",IFERROR(VLOOKUP($AH581,CODES!$A:$B,2,FALSE),"NO CODE"))</f>
        <v/>
      </c>
      <c r="AJ581" s="19">
        <f>IF(OR($AI581="",$AI581="NO CODE"),"",IF(COUNTIFS(RATES!$A:$A,$AI581,RATES!$B:$B,"&lt;="&amp;MonthStart,RATES!$C:$C,"&gt;="&amp;MonthEnd)&lt;&gt;1,"NO RATE",IF($AD581="OFF",SUMIFS(RATES!$F:$F,RATES!$A:$A,$AI581,RATES!$B:$B,"&lt;="&amp;MonthStart,RATES!$C:$C,"&gt;="&amp;MonthEnd),SUMIFS(RATES!$E:$E,RATES!$A:$A,$AI581,RATES!$B:$B,"&lt;="&amp;MonthStart,RATES!$C:$C,"&gt;="&amp;MonthEnd))))</f>
        <v/>
      </c>
      <c r="AK581" s="2">
        <f>IF(OR(NOT(ISNUMBER($AJ581)),N($AA581)=0),"",IF(ABS(N($Z581)/100-$AJ581)&gt;0.0000001,"DIFFERS",""))</f>
        <v/>
      </c>
    </row>
    <row r="582">
      <c r="AD582" s="2">
        <f>IF($L582="","",IF(ISNUMBER(SEARCH("OFF ROAD",$H582)),"OFF",IF(ISNUMBER(SEARCH("ON ROAD",$H582)),"ON","")))</f>
        <v/>
      </c>
      <c r="AE582" s="2">
        <f>IF($AD582="ON",""&amp;$L582,"")</f>
        <v/>
      </c>
      <c r="AF582" s="2">
        <f>IF($L582="","",IF($J582&lt;&gt;"","Y",""))</f>
        <v/>
      </c>
      <c r="AG582" s="2">
        <f>IF($L582="","",IFERROR(TRIM(MID($H582,4,SEARCH(" CO ",$H582)-4)),""&amp;$S582))</f>
        <v/>
      </c>
      <c r="AH582" s="2">
        <f>IF($AG582="","",IF($AG582="FULTON",IF(ISNUMBER(SEARCH("COLLEGE PARK",$H582)),"FULTON (COLLEGE PARK)",IF(ISNUMBER(SEARCH("HAPEVILLE",$H582)),"FULTON (HAPEVILLE)",IF(ISNUMBER(SEARCH("EAST POINT",$H582)),"FULTON (EAST POINT)",IF(ISNUMBER(SEARCH("ATLANTA",$H582)),"FULTON (ATL LIMITS)","FULTON")))),IF($AG582="DEKALB",IF(ISNUMBER(SEARCH("ATLANTA",$H582)),"DEKALB (ATL LIMITS)","DEKALB"),IF(AND($AG582="CLAYTON",ISNUMBER(SEARCH("COLLEGE PARK",$H582))),"CLAYTON (COLLEGE PARK)",$AG582))))</f>
        <v/>
      </c>
      <c r="AI582" s="2">
        <f>IF(OR($AH582="",$AD582=""),"",IFERROR(VLOOKUP($AH582,CODES!$A:$B,2,FALSE),"NO CODE"))</f>
        <v/>
      </c>
      <c r="AJ582" s="19">
        <f>IF(OR($AI582="",$AI582="NO CODE"),"",IF(COUNTIFS(RATES!$A:$A,$AI582,RATES!$B:$B,"&lt;="&amp;MonthStart,RATES!$C:$C,"&gt;="&amp;MonthEnd)&lt;&gt;1,"NO RATE",IF($AD582="OFF",SUMIFS(RATES!$F:$F,RATES!$A:$A,$AI582,RATES!$B:$B,"&lt;="&amp;MonthStart,RATES!$C:$C,"&gt;="&amp;MonthEnd),SUMIFS(RATES!$E:$E,RATES!$A:$A,$AI582,RATES!$B:$B,"&lt;="&amp;MonthStart,RATES!$C:$C,"&gt;="&amp;MonthEnd))))</f>
        <v/>
      </c>
      <c r="AK582" s="2">
        <f>IF(OR(NOT(ISNUMBER($AJ582)),N($AA582)=0),"",IF(ABS(N($Z582)/100-$AJ582)&gt;0.0000001,"DIFFERS",""))</f>
        <v/>
      </c>
    </row>
    <row r="583">
      <c r="AD583" s="2">
        <f>IF($L583="","",IF(ISNUMBER(SEARCH("OFF ROAD",$H583)),"OFF",IF(ISNUMBER(SEARCH("ON ROAD",$H583)),"ON","")))</f>
        <v/>
      </c>
      <c r="AE583" s="2">
        <f>IF($AD583="ON",""&amp;$L583,"")</f>
        <v/>
      </c>
      <c r="AF583" s="2">
        <f>IF($L583="","",IF($J583&lt;&gt;"","Y",""))</f>
        <v/>
      </c>
      <c r="AG583" s="2">
        <f>IF($L583="","",IFERROR(TRIM(MID($H583,4,SEARCH(" CO ",$H583)-4)),""&amp;$S583))</f>
        <v/>
      </c>
      <c r="AH583" s="2">
        <f>IF($AG583="","",IF($AG583="FULTON",IF(ISNUMBER(SEARCH("COLLEGE PARK",$H583)),"FULTON (COLLEGE PARK)",IF(ISNUMBER(SEARCH("HAPEVILLE",$H583)),"FULTON (HAPEVILLE)",IF(ISNUMBER(SEARCH("EAST POINT",$H583)),"FULTON (EAST POINT)",IF(ISNUMBER(SEARCH("ATLANTA",$H583)),"FULTON (ATL LIMITS)","FULTON")))),IF($AG583="DEKALB",IF(ISNUMBER(SEARCH("ATLANTA",$H583)),"DEKALB (ATL LIMITS)","DEKALB"),IF(AND($AG583="CLAYTON",ISNUMBER(SEARCH("COLLEGE PARK",$H583))),"CLAYTON (COLLEGE PARK)",$AG583))))</f>
        <v/>
      </c>
      <c r="AI583" s="2">
        <f>IF(OR($AH583="",$AD583=""),"",IFERROR(VLOOKUP($AH583,CODES!$A:$B,2,FALSE),"NO CODE"))</f>
        <v/>
      </c>
      <c r="AJ583" s="19">
        <f>IF(OR($AI583="",$AI583="NO CODE"),"",IF(COUNTIFS(RATES!$A:$A,$AI583,RATES!$B:$B,"&lt;="&amp;MonthStart,RATES!$C:$C,"&gt;="&amp;MonthEnd)&lt;&gt;1,"NO RATE",IF($AD583="OFF",SUMIFS(RATES!$F:$F,RATES!$A:$A,$AI583,RATES!$B:$B,"&lt;="&amp;MonthStart,RATES!$C:$C,"&gt;="&amp;MonthEnd),SUMIFS(RATES!$E:$E,RATES!$A:$A,$AI583,RATES!$B:$B,"&lt;="&amp;MonthStart,RATES!$C:$C,"&gt;="&amp;MonthEnd))))</f>
        <v/>
      </c>
      <c r="AK583" s="2">
        <f>IF(OR(NOT(ISNUMBER($AJ583)),N($AA583)=0),"",IF(ABS(N($Z583)/100-$AJ583)&gt;0.0000001,"DIFFERS",""))</f>
        <v/>
      </c>
    </row>
    <row r="584">
      <c r="AD584" s="2">
        <f>IF($L584="","",IF(ISNUMBER(SEARCH("OFF ROAD",$H584)),"OFF",IF(ISNUMBER(SEARCH("ON ROAD",$H584)),"ON","")))</f>
        <v/>
      </c>
      <c r="AE584" s="2">
        <f>IF($AD584="ON",""&amp;$L584,"")</f>
        <v/>
      </c>
      <c r="AF584" s="2">
        <f>IF($L584="","",IF($J584&lt;&gt;"","Y",""))</f>
        <v/>
      </c>
      <c r="AG584" s="2">
        <f>IF($L584="","",IFERROR(TRIM(MID($H584,4,SEARCH(" CO ",$H584)-4)),""&amp;$S584))</f>
        <v/>
      </c>
      <c r="AH584" s="2">
        <f>IF($AG584="","",IF($AG584="FULTON",IF(ISNUMBER(SEARCH("COLLEGE PARK",$H584)),"FULTON (COLLEGE PARK)",IF(ISNUMBER(SEARCH("HAPEVILLE",$H584)),"FULTON (HAPEVILLE)",IF(ISNUMBER(SEARCH("EAST POINT",$H584)),"FULTON (EAST POINT)",IF(ISNUMBER(SEARCH("ATLANTA",$H584)),"FULTON (ATL LIMITS)","FULTON")))),IF($AG584="DEKALB",IF(ISNUMBER(SEARCH("ATLANTA",$H584)),"DEKALB (ATL LIMITS)","DEKALB"),IF(AND($AG584="CLAYTON",ISNUMBER(SEARCH("COLLEGE PARK",$H584))),"CLAYTON (COLLEGE PARK)",$AG584))))</f>
        <v/>
      </c>
      <c r="AI584" s="2">
        <f>IF(OR($AH584="",$AD584=""),"",IFERROR(VLOOKUP($AH584,CODES!$A:$B,2,FALSE),"NO CODE"))</f>
        <v/>
      </c>
      <c r="AJ584" s="19">
        <f>IF(OR($AI584="",$AI584="NO CODE"),"",IF(COUNTIFS(RATES!$A:$A,$AI584,RATES!$B:$B,"&lt;="&amp;MonthStart,RATES!$C:$C,"&gt;="&amp;MonthEnd)&lt;&gt;1,"NO RATE",IF($AD584="OFF",SUMIFS(RATES!$F:$F,RATES!$A:$A,$AI584,RATES!$B:$B,"&lt;="&amp;MonthStart,RATES!$C:$C,"&gt;="&amp;MonthEnd),SUMIFS(RATES!$E:$E,RATES!$A:$A,$AI584,RATES!$B:$B,"&lt;="&amp;MonthStart,RATES!$C:$C,"&gt;="&amp;MonthEnd))))</f>
        <v/>
      </c>
      <c r="AK584" s="2">
        <f>IF(OR(NOT(ISNUMBER($AJ584)),N($AA584)=0),"",IF(ABS(N($Z584)/100-$AJ584)&gt;0.0000001,"DIFFERS",""))</f>
        <v/>
      </c>
    </row>
    <row r="585">
      <c r="AD585" s="2">
        <f>IF($L585="","",IF(ISNUMBER(SEARCH("OFF ROAD",$H585)),"OFF",IF(ISNUMBER(SEARCH("ON ROAD",$H585)),"ON","")))</f>
        <v/>
      </c>
      <c r="AE585" s="2">
        <f>IF($AD585="ON",""&amp;$L585,"")</f>
        <v/>
      </c>
      <c r="AF585" s="2">
        <f>IF($L585="","",IF($J585&lt;&gt;"","Y",""))</f>
        <v/>
      </c>
      <c r="AG585" s="2">
        <f>IF($L585="","",IFERROR(TRIM(MID($H585,4,SEARCH(" CO ",$H585)-4)),""&amp;$S585))</f>
        <v/>
      </c>
      <c r="AH585" s="2">
        <f>IF($AG585="","",IF($AG585="FULTON",IF(ISNUMBER(SEARCH("COLLEGE PARK",$H585)),"FULTON (COLLEGE PARK)",IF(ISNUMBER(SEARCH("HAPEVILLE",$H585)),"FULTON (HAPEVILLE)",IF(ISNUMBER(SEARCH("EAST POINT",$H585)),"FULTON (EAST POINT)",IF(ISNUMBER(SEARCH("ATLANTA",$H585)),"FULTON (ATL LIMITS)","FULTON")))),IF($AG585="DEKALB",IF(ISNUMBER(SEARCH("ATLANTA",$H585)),"DEKALB (ATL LIMITS)","DEKALB"),IF(AND($AG585="CLAYTON",ISNUMBER(SEARCH("COLLEGE PARK",$H585))),"CLAYTON (COLLEGE PARK)",$AG585))))</f>
        <v/>
      </c>
      <c r="AI585" s="2">
        <f>IF(OR($AH585="",$AD585=""),"",IFERROR(VLOOKUP($AH585,CODES!$A:$B,2,FALSE),"NO CODE"))</f>
        <v/>
      </c>
      <c r="AJ585" s="19">
        <f>IF(OR($AI585="",$AI585="NO CODE"),"",IF(COUNTIFS(RATES!$A:$A,$AI585,RATES!$B:$B,"&lt;="&amp;MonthStart,RATES!$C:$C,"&gt;="&amp;MonthEnd)&lt;&gt;1,"NO RATE",IF($AD585="OFF",SUMIFS(RATES!$F:$F,RATES!$A:$A,$AI585,RATES!$B:$B,"&lt;="&amp;MonthStart,RATES!$C:$C,"&gt;="&amp;MonthEnd),SUMIFS(RATES!$E:$E,RATES!$A:$A,$AI585,RATES!$B:$B,"&lt;="&amp;MonthStart,RATES!$C:$C,"&gt;="&amp;MonthEnd))))</f>
        <v/>
      </c>
      <c r="AK585" s="2">
        <f>IF(OR(NOT(ISNUMBER($AJ585)),N($AA585)=0),"",IF(ABS(N($Z585)/100-$AJ585)&gt;0.0000001,"DIFFERS",""))</f>
        <v/>
      </c>
    </row>
    <row r="586">
      <c r="AD586" s="2">
        <f>IF($L586="","",IF(ISNUMBER(SEARCH("OFF ROAD",$H586)),"OFF",IF(ISNUMBER(SEARCH("ON ROAD",$H586)),"ON","")))</f>
        <v/>
      </c>
      <c r="AE586" s="2">
        <f>IF($AD586="ON",""&amp;$L586,"")</f>
        <v/>
      </c>
      <c r="AF586" s="2">
        <f>IF($L586="","",IF($J586&lt;&gt;"","Y",""))</f>
        <v/>
      </c>
      <c r="AG586" s="2">
        <f>IF($L586="","",IFERROR(TRIM(MID($H586,4,SEARCH(" CO ",$H586)-4)),""&amp;$S586))</f>
        <v/>
      </c>
      <c r="AH586" s="2">
        <f>IF($AG586="","",IF($AG586="FULTON",IF(ISNUMBER(SEARCH("COLLEGE PARK",$H586)),"FULTON (COLLEGE PARK)",IF(ISNUMBER(SEARCH("HAPEVILLE",$H586)),"FULTON (HAPEVILLE)",IF(ISNUMBER(SEARCH("EAST POINT",$H586)),"FULTON (EAST POINT)",IF(ISNUMBER(SEARCH("ATLANTA",$H586)),"FULTON (ATL LIMITS)","FULTON")))),IF($AG586="DEKALB",IF(ISNUMBER(SEARCH("ATLANTA",$H586)),"DEKALB (ATL LIMITS)","DEKALB"),IF(AND($AG586="CLAYTON",ISNUMBER(SEARCH("COLLEGE PARK",$H586))),"CLAYTON (COLLEGE PARK)",$AG586))))</f>
        <v/>
      </c>
      <c r="AI586" s="2">
        <f>IF(OR($AH586="",$AD586=""),"",IFERROR(VLOOKUP($AH586,CODES!$A:$B,2,FALSE),"NO CODE"))</f>
        <v/>
      </c>
      <c r="AJ586" s="19">
        <f>IF(OR($AI586="",$AI586="NO CODE"),"",IF(COUNTIFS(RATES!$A:$A,$AI586,RATES!$B:$B,"&lt;="&amp;MonthStart,RATES!$C:$C,"&gt;="&amp;MonthEnd)&lt;&gt;1,"NO RATE",IF($AD586="OFF",SUMIFS(RATES!$F:$F,RATES!$A:$A,$AI586,RATES!$B:$B,"&lt;="&amp;MonthStart,RATES!$C:$C,"&gt;="&amp;MonthEnd),SUMIFS(RATES!$E:$E,RATES!$A:$A,$AI586,RATES!$B:$B,"&lt;="&amp;MonthStart,RATES!$C:$C,"&gt;="&amp;MonthEnd))))</f>
        <v/>
      </c>
      <c r="AK586" s="2">
        <f>IF(OR(NOT(ISNUMBER($AJ586)),N($AA586)=0),"",IF(ABS(N($Z586)/100-$AJ586)&gt;0.0000001,"DIFFERS",""))</f>
        <v/>
      </c>
    </row>
    <row r="587">
      <c r="AD587" s="2">
        <f>IF($L587="","",IF(ISNUMBER(SEARCH("OFF ROAD",$H587)),"OFF",IF(ISNUMBER(SEARCH("ON ROAD",$H587)),"ON","")))</f>
        <v/>
      </c>
      <c r="AE587" s="2">
        <f>IF($AD587="ON",""&amp;$L587,"")</f>
        <v/>
      </c>
      <c r="AF587" s="2">
        <f>IF($L587="","",IF($J587&lt;&gt;"","Y",""))</f>
        <v/>
      </c>
      <c r="AG587" s="2">
        <f>IF($L587="","",IFERROR(TRIM(MID($H587,4,SEARCH(" CO ",$H587)-4)),""&amp;$S587))</f>
        <v/>
      </c>
      <c r="AH587" s="2">
        <f>IF($AG587="","",IF($AG587="FULTON",IF(ISNUMBER(SEARCH("COLLEGE PARK",$H587)),"FULTON (COLLEGE PARK)",IF(ISNUMBER(SEARCH("HAPEVILLE",$H587)),"FULTON (HAPEVILLE)",IF(ISNUMBER(SEARCH("EAST POINT",$H587)),"FULTON (EAST POINT)",IF(ISNUMBER(SEARCH("ATLANTA",$H587)),"FULTON (ATL LIMITS)","FULTON")))),IF($AG587="DEKALB",IF(ISNUMBER(SEARCH("ATLANTA",$H587)),"DEKALB (ATL LIMITS)","DEKALB"),IF(AND($AG587="CLAYTON",ISNUMBER(SEARCH("COLLEGE PARK",$H587))),"CLAYTON (COLLEGE PARK)",$AG587))))</f>
        <v/>
      </c>
      <c r="AI587" s="2">
        <f>IF(OR($AH587="",$AD587=""),"",IFERROR(VLOOKUP($AH587,CODES!$A:$B,2,FALSE),"NO CODE"))</f>
        <v/>
      </c>
      <c r="AJ587" s="19">
        <f>IF(OR($AI587="",$AI587="NO CODE"),"",IF(COUNTIFS(RATES!$A:$A,$AI587,RATES!$B:$B,"&lt;="&amp;MonthStart,RATES!$C:$C,"&gt;="&amp;MonthEnd)&lt;&gt;1,"NO RATE",IF($AD587="OFF",SUMIFS(RATES!$F:$F,RATES!$A:$A,$AI587,RATES!$B:$B,"&lt;="&amp;MonthStart,RATES!$C:$C,"&gt;="&amp;MonthEnd),SUMIFS(RATES!$E:$E,RATES!$A:$A,$AI587,RATES!$B:$B,"&lt;="&amp;MonthStart,RATES!$C:$C,"&gt;="&amp;MonthEnd))))</f>
        <v/>
      </c>
      <c r="AK587" s="2">
        <f>IF(OR(NOT(ISNUMBER($AJ587)),N($AA587)=0),"",IF(ABS(N($Z587)/100-$AJ587)&gt;0.0000001,"DIFFERS",""))</f>
        <v/>
      </c>
    </row>
    <row r="588">
      <c r="AD588" s="2">
        <f>IF($L588="","",IF(ISNUMBER(SEARCH("OFF ROAD",$H588)),"OFF",IF(ISNUMBER(SEARCH("ON ROAD",$H588)),"ON","")))</f>
        <v/>
      </c>
      <c r="AE588" s="2">
        <f>IF($AD588="ON",""&amp;$L588,"")</f>
        <v/>
      </c>
      <c r="AF588" s="2">
        <f>IF($L588="","",IF($J588&lt;&gt;"","Y",""))</f>
        <v/>
      </c>
      <c r="AG588" s="2">
        <f>IF($L588="","",IFERROR(TRIM(MID($H588,4,SEARCH(" CO ",$H588)-4)),""&amp;$S588))</f>
        <v/>
      </c>
      <c r="AH588" s="2">
        <f>IF($AG588="","",IF($AG588="FULTON",IF(ISNUMBER(SEARCH("COLLEGE PARK",$H588)),"FULTON (COLLEGE PARK)",IF(ISNUMBER(SEARCH("HAPEVILLE",$H588)),"FULTON (HAPEVILLE)",IF(ISNUMBER(SEARCH("EAST POINT",$H588)),"FULTON (EAST POINT)",IF(ISNUMBER(SEARCH("ATLANTA",$H588)),"FULTON (ATL LIMITS)","FULTON")))),IF($AG588="DEKALB",IF(ISNUMBER(SEARCH("ATLANTA",$H588)),"DEKALB (ATL LIMITS)","DEKALB"),IF(AND($AG588="CLAYTON",ISNUMBER(SEARCH("COLLEGE PARK",$H588))),"CLAYTON (COLLEGE PARK)",$AG588))))</f>
        <v/>
      </c>
      <c r="AI588" s="2">
        <f>IF(OR($AH588="",$AD588=""),"",IFERROR(VLOOKUP($AH588,CODES!$A:$B,2,FALSE),"NO CODE"))</f>
        <v/>
      </c>
      <c r="AJ588" s="19">
        <f>IF(OR($AI588="",$AI588="NO CODE"),"",IF(COUNTIFS(RATES!$A:$A,$AI588,RATES!$B:$B,"&lt;="&amp;MonthStart,RATES!$C:$C,"&gt;="&amp;MonthEnd)&lt;&gt;1,"NO RATE",IF($AD588="OFF",SUMIFS(RATES!$F:$F,RATES!$A:$A,$AI588,RATES!$B:$B,"&lt;="&amp;MonthStart,RATES!$C:$C,"&gt;="&amp;MonthEnd),SUMIFS(RATES!$E:$E,RATES!$A:$A,$AI588,RATES!$B:$B,"&lt;="&amp;MonthStart,RATES!$C:$C,"&gt;="&amp;MonthEnd))))</f>
        <v/>
      </c>
      <c r="AK588" s="2">
        <f>IF(OR(NOT(ISNUMBER($AJ588)),N($AA588)=0),"",IF(ABS(N($Z588)/100-$AJ588)&gt;0.0000001,"DIFFERS",""))</f>
        <v/>
      </c>
    </row>
    <row r="589">
      <c r="AD589" s="2">
        <f>IF($L589="","",IF(ISNUMBER(SEARCH("OFF ROAD",$H589)),"OFF",IF(ISNUMBER(SEARCH("ON ROAD",$H589)),"ON","")))</f>
        <v/>
      </c>
      <c r="AE589" s="2">
        <f>IF($AD589="ON",""&amp;$L589,"")</f>
        <v/>
      </c>
      <c r="AF589" s="2">
        <f>IF($L589="","",IF($J589&lt;&gt;"","Y",""))</f>
        <v/>
      </c>
      <c r="AG589" s="2">
        <f>IF($L589="","",IFERROR(TRIM(MID($H589,4,SEARCH(" CO ",$H589)-4)),""&amp;$S589))</f>
        <v/>
      </c>
      <c r="AH589" s="2">
        <f>IF($AG589="","",IF($AG589="FULTON",IF(ISNUMBER(SEARCH("COLLEGE PARK",$H589)),"FULTON (COLLEGE PARK)",IF(ISNUMBER(SEARCH("HAPEVILLE",$H589)),"FULTON (HAPEVILLE)",IF(ISNUMBER(SEARCH("EAST POINT",$H589)),"FULTON (EAST POINT)",IF(ISNUMBER(SEARCH("ATLANTA",$H589)),"FULTON (ATL LIMITS)","FULTON")))),IF($AG589="DEKALB",IF(ISNUMBER(SEARCH("ATLANTA",$H589)),"DEKALB (ATL LIMITS)","DEKALB"),IF(AND($AG589="CLAYTON",ISNUMBER(SEARCH("COLLEGE PARK",$H589))),"CLAYTON (COLLEGE PARK)",$AG589))))</f>
        <v/>
      </c>
      <c r="AI589" s="2">
        <f>IF(OR($AH589="",$AD589=""),"",IFERROR(VLOOKUP($AH589,CODES!$A:$B,2,FALSE),"NO CODE"))</f>
        <v/>
      </c>
      <c r="AJ589" s="19">
        <f>IF(OR($AI589="",$AI589="NO CODE"),"",IF(COUNTIFS(RATES!$A:$A,$AI589,RATES!$B:$B,"&lt;="&amp;MonthStart,RATES!$C:$C,"&gt;="&amp;MonthEnd)&lt;&gt;1,"NO RATE",IF($AD589="OFF",SUMIFS(RATES!$F:$F,RATES!$A:$A,$AI589,RATES!$B:$B,"&lt;="&amp;MonthStart,RATES!$C:$C,"&gt;="&amp;MonthEnd),SUMIFS(RATES!$E:$E,RATES!$A:$A,$AI589,RATES!$B:$B,"&lt;="&amp;MonthStart,RATES!$C:$C,"&gt;="&amp;MonthEnd))))</f>
        <v/>
      </c>
      <c r="AK589" s="2">
        <f>IF(OR(NOT(ISNUMBER($AJ589)),N($AA589)=0),"",IF(ABS(N($Z589)/100-$AJ589)&gt;0.0000001,"DIFFERS",""))</f>
        <v/>
      </c>
    </row>
    <row r="590">
      <c r="AD590" s="2">
        <f>IF($L590="","",IF(ISNUMBER(SEARCH("OFF ROAD",$H590)),"OFF",IF(ISNUMBER(SEARCH("ON ROAD",$H590)),"ON","")))</f>
        <v/>
      </c>
      <c r="AE590" s="2">
        <f>IF($AD590="ON",""&amp;$L590,"")</f>
        <v/>
      </c>
      <c r="AF590" s="2">
        <f>IF($L590="","",IF($J590&lt;&gt;"","Y",""))</f>
        <v/>
      </c>
      <c r="AG590" s="2">
        <f>IF($L590="","",IFERROR(TRIM(MID($H590,4,SEARCH(" CO ",$H590)-4)),""&amp;$S590))</f>
        <v/>
      </c>
      <c r="AH590" s="2">
        <f>IF($AG590="","",IF($AG590="FULTON",IF(ISNUMBER(SEARCH("COLLEGE PARK",$H590)),"FULTON (COLLEGE PARK)",IF(ISNUMBER(SEARCH("HAPEVILLE",$H590)),"FULTON (HAPEVILLE)",IF(ISNUMBER(SEARCH("EAST POINT",$H590)),"FULTON (EAST POINT)",IF(ISNUMBER(SEARCH("ATLANTA",$H590)),"FULTON (ATL LIMITS)","FULTON")))),IF($AG590="DEKALB",IF(ISNUMBER(SEARCH("ATLANTA",$H590)),"DEKALB (ATL LIMITS)","DEKALB"),IF(AND($AG590="CLAYTON",ISNUMBER(SEARCH("COLLEGE PARK",$H590))),"CLAYTON (COLLEGE PARK)",$AG590))))</f>
        <v/>
      </c>
      <c r="AI590" s="2">
        <f>IF(OR($AH590="",$AD590=""),"",IFERROR(VLOOKUP($AH590,CODES!$A:$B,2,FALSE),"NO CODE"))</f>
        <v/>
      </c>
      <c r="AJ590" s="19">
        <f>IF(OR($AI590="",$AI590="NO CODE"),"",IF(COUNTIFS(RATES!$A:$A,$AI590,RATES!$B:$B,"&lt;="&amp;MonthStart,RATES!$C:$C,"&gt;="&amp;MonthEnd)&lt;&gt;1,"NO RATE",IF($AD590="OFF",SUMIFS(RATES!$F:$F,RATES!$A:$A,$AI590,RATES!$B:$B,"&lt;="&amp;MonthStart,RATES!$C:$C,"&gt;="&amp;MonthEnd),SUMIFS(RATES!$E:$E,RATES!$A:$A,$AI590,RATES!$B:$B,"&lt;="&amp;MonthStart,RATES!$C:$C,"&gt;="&amp;MonthEnd))))</f>
        <v/>
      </c>
      <c r="AK590" s="2">
        <f>IF(OR(NOT(ISNUMBER($AJ590)),N($AA590)=0),"",IF(ABS(N($Z590)/100-$AJ590)&gt;0.0000001,"DIFFERS",""))</f>
        <v/>
      </c>
    </row>
    <row r="591">
      <c r="AD591" s="2">
        <f>IF($L591="","",IF(ISNUMBER(SEARCH("OFF ROAD",$H591)),"OFF",IF(ISNUMBER(SEARCH("ON ROAD",$H591)),"ON","")))</f>
        <v/>
      </c>
      <c r="AE591" s="2">
        <f>IF($AD591="ON",""&amp;$L591,"")</f>
        <v/>
      </c>
      <c r="AF591" s="2">
        <f>IF($L591="","",IF($J591&lt;&gt;"","Y",""))</f>
        <v/>
      </c>
      <c r="AG591" s="2">
        <f>IF($L591="","",IFERROR(TRIM(MID($H591,4,SEARCH(" CO ",$H591)-4)),""&amp;$S591))</f>
        <v/>
      </c>
      <c r="AH591" s="2">
        <f>IF($AG591="","",IF($AG591="FULTON",IF(ISNUMBER(SEARCH("COLLEGE PARK",$H591)),"FULTON (COLLEGE PARK)",IF(ISNUMBER(SEARCH("HAPEVILLE",$H591)),"FULTON (HAPEVILLE)",IF(ISNUMBER(SEARCH("EAST POINT",$H591)),"FULTON (EAST POINT)",IF(ISNUMBER(SEARCH("ATLANTA",$H591)),"FULTON (ATL LIMITS)","FULTON")))),IF($AG591="DEKALB",IF(ISNUMBER(SEARCH("ATLANTA",$H591)),"DEKALB (ATL LIMITS)","DEKALB"),IF(AND($AG591="CLAYTON",ISNUMBER(SEARCH("COLLEGE PARK",$H591))),"CLAYTON (COLLEGE PARK)",$AG591))))</f>
        <v/>
      </c>
      <c r="AI591" s="2">
        <f>IF(OR($AH591="",$AD591=""),"",IFERROR(VLOOKUP($AH591,CODES!$A:$B,2,FALSE),"NO CODE"))</f>
        <v/>
      </c>
      <c r="AJ591" s="19">
        <f>IF(OR($AI591="",$AI591="NO CODE"),"",IF(COUNTIFS(RATES!$A:$A,$AI591,RATES!$B:$B,"&lt;="&amp;MonthStart,RATES!$C:$C,"&gt;="&amp;MonthEnd)&lt;&gt;1,"NO RATE",IF($AD591="OFF",SUMIFS(RATES!$F:$F,RATES!$A:$A,$AI591,RATES!$B:$B,"&lt;="&amp;MonthStart,RATES!$C:$C,"&gt;="&amp;MonthEnd),SUMIFS(RATES!$E:$E,RATES!$A:$A,$AI591,RATES!$B:$B,"&lt;="&amp;MonthStart,RATES!$C:$C,"&gt;="&amp;MonthEnd))))</f>
        <v/>
      </c>
      <c r="AK591" s="2">
        <f>IF(OR(NOT(ISNUMBER($AJ591)),N($AA591)=0),"",IF(ABS(N($Z591)/100-$AJ591)&gt;0.0000001,"DIFFERS",""))</f>
        <v/>
      </c>
    </row>
    <row r="592">
      <c r="AD592" s="2">
        <f>IF($L592="","",IF(ISNUMBER(SEARCH("OFF ROAD",$H592)),"OFF",IF(ISNUMBER(SEARCH("ON ROAD",$H592)),"ON","")))</f>
        <v/>
      </c>
      <c r="AE592" s="2">
        <f>IF($AD592="ON",""&amp;$L592,"")</f>
        <v/>
      </c>
      <c r="AF592" s="2">
        <f>IF($L592="","",IF($J592&lt;&gt;"","Y",""))</f>
        <v/>
      </c>
      <c r="AG592" s="2">
        <f>IF($L592="","",IFERROR(TRIM(MID($H592,4,SEARCH(" CO ",$H592)-4)),""&amp;$S592))</f>
        <v/>
      </c>
      <c r="AH592" s="2">
        <f>IF($AG592="","",IF($AG592="FULTON",IF(ISNUMBER(SEARCH("COLLEGE PARK",$H592)),"FULTON (COLLEGE PARK)",IF(ISNUMBER(SEARCH("HAPEVILLE",$H592)),"FULTON (HAPEVILLE)",IF(ISNUMBER(SEARCH("EAST POINT",$H592)),"FULTON (EAST POINT)",IF(ISNUMBER(SEARCH("ATLANTA",$H592)),"FULTON (ATL LIMITS)","FULTON")))),IF($AG592="DEKALB",IF(ISNUMBER(SEARCH("ATLANTA",$H592)),"DEKALB (ATL LIMITS)","DEKALB"),IF(AND($AG592="CLAYTON",ISNUMBER(SEARCH("COLLEGE PARK",$H592))),"CLAYTON (COLLEGE PARK)",$AG592))))</f>
        <v/>
      </c>
      <c r="AI592" s="2">
        <f>IF(OR($AH592="",$AD592=""),"",IFERROR(VLOOKUP($AH592,CODES!$A:$B,2,FALSE),"NO CODE"))</f>
        <v/>
      </c>
      <c r="AJ592" s="19">
        <f>IF(OR($AI592="",$AI592="NO CODE"),"",IF(COUNTIFS(RATES!$A:$A,$AI592,RATES!$B:$B,"&lt;="&amp;MonthStart,RATES!$C:$C,"&gt;="&amp;MonthEnd)&lt;&gt;1,"NO RATE",IF($AD592="OFF",SUMIFS(RATES!$F:$F,RATES!$A:$A,$AI592,RATES!$B:$B,"&lt;="&amp;MonthStart,RATES!$C:$C,"&gt;="&amp;MonthEnd),SUMIFS(RATES!$E:$E,RATES!$A:$A,$AI592,RATES!$B:$B,"&lt;="&amp;MonthStart,RATES!$C:$C,"&gt;="&amp;MonthEnd))))</f>
        <v/>
      </c>
      <c r="AK592" s="2">
        <f>IF(OR(NOT(ISNUMBER($AJ592)),N($AA592)=0),"",IF(ABS(N($Z592)/100-$AJ592)&gt;0.0000001,"DIFFERS",""))</f>
        <v/>
      </c>
    </row>
    <row r="593">
      <c r="AD593" s="2">
        <f>IF($L593="","",IF(ISNUMBER(SEARCH("OFF ROAD",$H593)),"OFF",IF(ISNUMBER(SEARCH("ON ROAD",$H593)),"ON","")))</f>
        <v/>
      </c>
      <c r="AE593" s="2">
        <f>IF($AD593="ON",""&amp;$L593,"")</f>
        <v/>
      </c>
      <c r="AF593" s="2">
        <f>IF($L593="","",IF($J593&lt;&gt;"","Y",""))</f>
        <v/>
      </c>
      <c r="AG593" s="2">
        <f>IF($L593="","",IFERROR(TRIM(MID($H593,4,SEARCH(" CO ",$H593)-4)),""&amp;$S593))</f>
        <v/>
      </c>
      <c r="AH593" s="2">
        <f>IF($AG593="","",IF($AG593="FULTON",IF(ISNUMBER(SEARCH("COLLEGE PARK",$H593)),"FULTON (COLLEGE PARK)",IF(ISNUMBER(SEARCH("HAPEVILLE",$H593)),"FULTON (HAPEVILLE)",IF(ISNUMBER(SEARCH("EAST POINT",$H593)),"FULTON (EAST POINT)",IF(ISNUMBER(SEARCH("ATLANTA",$H593)),"FULTON (ATL LIMITS)","FULTON")))),IF($AG593="DEKALB",IF(ISNUMBER(SEARCH("ATLANTA",$H593)),"DEKALB (ATL LIMITS)","DEKALB"),IF(AND($AG593="CLAYTON",ISNUMBER(SEARCH("COLLEGE PARK",$H593))),"CLAYTON (COLLEGE PARK)",$AG593))))</f>
        <v/>
      </c>
      <c r="AI593" s="2">
        <f>IF(OR($AH593="",$AD593=""),"",IFERROR(VLOOKUP($AH593,CODES!$A:$B,2,FALSE),"NO CODE"))</f>
        <v/>
      </c>
      <c r="AJ593" s="19">
        <f>IF(OR($AI593="",$AI593="NO CODE"),"",IF(COUNTIFS(RATES!$A:$A,$AI593,RATES!$B:$B,"&lt;="&amp;MonthStart,RATES!$C:$C,"&gt;="&amp;MonthEnd)&lt;&gt;1,"NO RATE",IF($AD593="OFF",SUMIFS(RATES!$F:$F,RATES!$A:$A,$AI593,RATES!$B:$B,"&lt;="&amp;MonthStart,RATES!$C:$C,"&gt;="&amp;MonthEnd),SUMIFS(RATES!$E:$E,RATES!$A:$A,$AI593,RATES!$B:$B,"&lt;="&amp;MonthStart,RATES!$C:$C,"&gt;="&amp;MonthEnd))))</f>
        <v/>
      </c>
      <c r="AK593" s="2">
        <f>IF(OR(NOT(ISNUMBER($AJ593)),N($AA593)=0),"",IF(ABS(N($Z593)/100-$AJ593)&gt;0.0000001,"DIFFERS",""))</f>
        <v/>
      </c>
    </row>
    <row r="594">
      <c r="AD594" s="2">
        <f>IF($L594="","",IF(ISNUMBER(SEARCH("OFF ROAD",$H594)),"OFF",IF(ISNUMBER(SEARCH("ON ROAD",$H594)),"ON","")))</f>
        <v/>
      </c>
      <c r="AE594" s="2">
        <f>IF($AD594="ON",""&amp;$L594,"")</f>
        <v/>
      </c>
      <c r="AF594" s="2">
        <f>IF($L594="","",IF($J594&lt;&gt;"","Y",""))</f>
        <v/>
      </c>
      <c r="AG594" s="2">
        <f>IF($L594="","",IFERROR(TRIM(MID($H594,4,SEARCH(" CO ",$H594)-4)),""&amp;$S594))</f>
        <v/>
      </c>
      <c r="AH594" s="2">
        <f>IF($AG594="","",IF($AG594="FULTON",IF(ISNUMBER(SEARCH("COLLEGE PARK",$H594)),"FULTON (COLLEGE PARK)",IF(ISNUMBER(SEARCH("HAPEVILLE",$H594)),"FULTON (HAPEVILLE)",IF(ISNUMBER(SEARCH("EAST POINT",$H594)),"FULTON (EAST POINT)",IF(ISNUMBER(SEARCH("ATLANTA",$H594)),"FULTON (ATL LIMITS)","FULTON")))),IF($AG594="DEKALB",IF(ISNUMBER(SEARCH("ATLANTA",$H594)),"DEKALB (ATL LIMITS)","DEKALB"),IF(AND($AG594="CLAYTON",ISNUMBER(SEARCH("COLLEGE PARK",$H594))),"CLAYTON (COLLEGE PARK)",$AG594))))</f>
        <v/>
      </c>
      <c r="AI594" s="2">
        <f>IF(OR($AH594="",$AD594=""),"",IFERROR(VLOOKUP($AH594,CODES!$A:$B,2,FALSE),"NO CODE"))</f>
        <v/>
      </c>
      <c r="AJ594" s="19">
        <f>IF(OR($AI594="",$AI594="NO CODE"),"",IF(COUNTIFS(RATES!$A:$A,$AI594,RATES!$B:$B,"&lt;="&amp;MonthStart,RATES!$C:$C,"&gt;="&amp;MonthEnd)&lt;&gt;1,"NO RATE",IF($AD594="OFF",SUMIFS(RATES!$F:$F,RATES!$A:$A,$AI594,RATES!$B:$B,"&lt;="&amp;MonthStart,RATES!$C:$C,"&gt;="&amp;MonthEnd),SUMIFS(RATES!$E:$E,RATES!$A:$A,$AI594,RATES!$B:$B,"&lt;="&amp;MonthStart,RATES!$C:$C,"&gt;="&amp;MonthEnd))))</f>
        <v/>
      </c>
      <c r="AK594" s="2">
        <f>IF(OR(NOT(ISNUMBER($AJ594)),N($AA594)=0),"",IF(ABS(N($Z594)/100-$AJ594)&gt;0.0000001,"DIFFERS",""))</f>
        <v/>
      </c>
    </row>
    <row r="595">
      <c r="AD595" s="2">
        <f>IF($L595="","",IF(ISNUMBER(SEARCH("OFF ROAD",$H595)),"OFF",IF(ISNUMBER(SEARCH("ON ROAD",$H595)),"ON","")))</f>
        <v/>
      </c>
      <c r="AE595" s="2">
        <f>IF($AD595="ON",""&amp;$L595,"")</f>
        <v/>
      </c>
      <c r="AF595" s="2">
        <f>IF($L595="","",IF($J595&lt;&gt;"","Y",""))</f>
        <v/>
      </c>
      <c r="AG595" s="2">
        <f>IF($L595="","",IFERROR(TRIM(MID($H595,4,SEARCH(" CO ",$H595)-4)),""&amp;$S595))</f>
        <v/>
      </c>
      <c r="AH595" s="2">
        <f>IF($AG595="","",IF($AG595="FULTON",IF(ISNUMBER(SEARCH("COLLEGE PARK",$H595)),"FULTON (COLLEGE PARK)",IF(ISNUMBER(SEARCH("HAPEVILLE",$H595)),"FULTON (HAPEVILLE)",IF(ISNUMBER(SEARCH("EAST POINT",$H595)),"FULTON (EAST POINT)",IF(ISNUMBER(SEARCH("ATLANTA",$H595)),"FULTON (ATL LIMITS)","FULTON")))),IF($AG595="DEKALB",IF(ISNUMBER(SEARCH("ATLANTA",$H595)),"DEKALB (ATL LIMITS)","DEKALB"),IF(AND($AG595="CLAYTON",ISNUMBER(SEARCH("COLLEGE PARK",$H595))),"CLAYTON (COLLEGE PARK)",$AG595))))</f>
        <v/>
      </c>
      <c r="AI595" s="2">
        <f>IF(OR($AH595="",$AD595=""),"",IFERROR(VLOOKUP($AH595,CODES!$A:$B,2,FALSE),"NO CODE"))</f>
        <v/>
      </c>
      <c r="AJ595" s="19">
        <f>IF(OR($AI595="",$AI595="NO CODE"),"",IF(COUNTIFS(RATES!$A:$A,$AI595,RATES!$B:$B,"&lt;="&amp;MonthStart,RATES!$C:$C,"&gt;="&amp;MonthEnd)&lt;&gt;1,"NO RATE",IF($AD595="OFF",SUMIFS(RATES!$F:$F,RATES!$A:$A,$AI595,RATES!$B:$B,"&lt;="&amp;MonthStart,RATES!$C:$C,"&gt;="&amp;MonthEnd),SUMIFS(RATES!$E:$E,RATES!$A:$A,$AI595,RATES!$B:$B,"&lt;="&amp;MonthStart,RATES!$C:$C,"&gt;="&amp;MonthEnd))))</f>
        <v/>
      </c>
      <c r="AK595" s="2">
        <f>IF(OR(NOT(ISNUMBER($AJ595)),N($AA595)=0),"",IF(ABS(N($Z595)/100-$AJ595)&gt;0.0000001,"DIFFERS",""))</f>
        <v/>
      </c>
    </row>
    <row r="596">
      <c r="AD596" s="2">
        <f>IF($L596="","",IF(ISNUMBER(SEARCH("OFF ROAD",$H596)),"OFF",IF(ISNUMBER(SEARCH("ON ROAD",$H596)),"ON","")))</f>
        <v/>
      </c>
      <c r="AE596" s="2">
        <f>IF($AD596="ON",""&amp;$L596,"")</f>
        <v/>
      </c>
      <c r="AF596" s="2">
        <f>IF($L596="","",IF($J596&lt;&gt;"","Y",""))</f>
        <v/>
      </c>
      <c r="AG596" s="2">
        <f>IF($L596="","",IFERROR(TRIM(MID($H596,4,SEARCH(" CO ",$H596)-4)),""&amp;$S596))</f>
        <v/>
      </c>
      <c r="AH596" s="2">
        <f>IF($AG596="","",IF($AG596="FULTON",IF(ISNUMBER(SEARCH("COLLEGE PARK",$H596)),"FULTON (COLLEGE PARK)",IF(ISNUMBER(SEARCH("HAPEVILLE",$H596)),"FULTON (HAPEVILLE)",IF(ISNUMBER(SEARCH("EAST POINT",$H596)),"FULTON (EAST POINT)",IF(ISNUMBER(SEARCH("ATLANTA",$H596)),"FULTON (ATL LIMITS)","FULTON")))),IF($AG596="DEKALB",IF(ISNUMBER(SEARCH("ATLANTA",$H596)),"DEKALB (ATL LIMITS)","DEKALB"),IF(AND($AG596="CLAYTON",ISNUMBER(SEARCH("COLLEGE PARK",$H596))),"CLAYTON (COLLEGE PARK)",$AG596))))</f>
        <v/>
      </c>
      <c r="AI596" s="2">
        <f>IF(OR($AH596="",$AD596=""),"",IFERROR(VLOOKUP($AH596,CODES!$A:$B,2,FALSE),"NO CODE"))</f>
        <v/>
      </c>
      <c r="AJ596" s="19">
        <f>IF(OR($AI596="",$AI596="NO CODE"),"",IF(COUNTIFS(RATES!$A:$A,$AI596,RATES!$B:$B,"&lt;="&amp;MonthStart,RATES!$C:$C,"&gt;="&amp;MonthEnd)&lt;&gt;1,"NO RATE",IF($AD596="OFF",SUMIFS(RATES!$F:$F,RATES!$A:$A,$AI596,RATES!$B:$B,"&lt;="&amp;MonthStart,RATES!$C:$C,"&gt;="&amp;MonthEnd),SUMIFS(RATES!$E:$E,RATES!$A:$A,$AI596,RATES!$B:$B,"&lt;="&amp;MonthStart,RATES!$C:$C,"&gt;="&amp;MonthEnd))))</f>
        <v/>
      </c>
      <c r="AK596" s="2">
        <f>IF(OR(NOT(ISNUMBER($AJ596)),N($AA596)=0),"",IF(ABS(N($Z596)/100-$AJ596)&gt;0.0000001,"DIFFERS",""))</f>
        <v/>
      </c>
    </row>
    <row r="597">
      <c r="AD597" s="2">
        <f>IF($L597="","",IF(ISNUMBER(SEARCH("OFF ROAD",$H597)),"OFF",IF(ISNUMBER(SEARCH("ON ROAD",$H597)),"ON","")))</f>
        <v/>
      </c>
      <c r="AE597" s="2">
        <f>IF($AD597="ON",""&amp;$L597,"")</f>
        <v/>
      </c>
      <c r="AF597" s="2">
        <f>IF($L597="","",IF($J597&lt;&gt;"","Y",""))</f>
        <v/>
      </c>
      <c r="AG597" s="2">
        <f>IF($L597="","",IFERROR(TRIM(MID($H597,4,SEARCH(" CO ",$H597)-4)),""&amp;$S597))</f>
        <v/>
      </c>
      <c r="AH597" s="2">
        <f>IF($AG597="","",IF($AG597="FULTON",IF(ISNUMBER(SEARCH("COLLEGE PARK",$H597)),"FULTON (COLLEGE PARK)",IF(ISNUMBER(SEARCH("HAPEVILLE",$H597)),"FULTON (HAPEVILLE)",IF(ISNUMBER(SEARCH("EAST POINT",$H597)),"FULTON (EAST POINT)",IF(ISNUMBER(SEARCH("ATLANTA",$H597)),"FULTON (ATL LIMITS)","FULTON")))),IF($AG597="DEKALB",IF(ISNUMBER(SEARCH("ATLANTA",$H597)),"DEKALB (ATL LIMITS)","DEKALB"),IF(AND($AG597="CLAYTON",ISNUMBER(SEARCH("COLLEGE PARK",$H597))),"CLAYTON (COLLEGE PARK)",$AG597))))</f>
        <v/>
      </c>
      <c r="AI597" s="2">
        <f>IF(OR($AH597="",$AD597=""),"",IFERROR(VLOOKUP($AH597,CODES!$A:$B,2,FALSE),"NO CODE"))</f>
        <v/>
      </c>
      <c r="AJ597" s="19">
        <f>IF(OR($AI597="",$AI597="NO CODE"),"",IF(COUNTIFS(RATES!$A:$A,$AI597,RATES!$B:$B,"&lt;="&amp;MonthStart,RATES!$C:$C,"&gt;="&amp;MonthEnd)&lt;&gt;1,"NO RATE",IF($AD597="OFF",SUMIFS(RATES!$F:$F,RATES!$A:$A,$AI597,RATES!$B:$B,"&lt;="&amp;MonthStart,RATES!$C:$C,"&gt;="&amp;MonthEnd),SUMIFS(RATES!$E:$E,RATES!$A:$A,$AI597,RATES!$B:$B,"&lt;="&amp;MonthStart,RATES!$C:$C,"&gt;="&amp;MonthEnd))))</f>
        <v/>
      </c>
      <c r="AK597" s="2">
        <f>IF(OR(NOT(ISNUMBER($AJ597)),N($AA597)=0),"",IF(ABS(N($Z597)/100-$AJ597)&gt;0.0000001,"DIFFERS",""))</f>
        <v/>
      </c>
    </row>
    <row r="598">
      <c r="AD598" s="2">
        <f>IF($L598="","",IF(ISNUMBER(SEARCH("OFF ROAD",$H598)),"OFF",IF(ISNUMBER(SEARCH("ON ROAD",$H598)),"ON","")))</f>
        <v/>
      </c>
      <c r="AE598" s="2">
        <f>IF($AD598="ON",""&amp;$L598,"")</f>
        <v/>
      </c>
      <c r="AF598" s="2">
        <f>IF($L598="","",IF($J598&lt;&gt;"","Y",""))</f>
        <v/>
      </c>
      <c r="AG598" s="2">
        <f>IF($L598="","",IFERROR(TRIM(MID($H598,4,SEARCH(" CO ",$H598)-4)),""&amp;$S598))</f>
        <v/>
      </c>
      <c r="AH598" s="2">
        <f>IF($AG598="","",IF($AG598="FULTON",IF(ISNUMBER(SEARCH("COLLEGE PARK",$H598)),"FULTON (COLLEGE PARK)",IF(ISNUMBER(SEARCH("HAPEVILLE",$H598)),"FULTON (HAPEVILLE)",IF(ISNUMBER(SEARCH("EAST POINT",$H598)),"FULTON (EAST POINT)",IF(ISNUMBER(SEARCH("ATLANTA",$H598)),"FULTON (ATL LIMITS)","FULTON")))),IF($AG598="DEKALB",IF(ISNUMBER(SEARCH("ATLANTA",$H598)),"DEKALB (ATL LIMITS)","DEKALB"),IF(AND($AG598="CLAYTON",ISNUMBER(SEARCH("COLLEGE PARK",$H598))),"CLAYTON (COLLEGE PARK)",$AG598))))</f>
        <v/>
      </c>
      <c r="AI598" s="2">
        <f>IF(OR($AH598="",$AD598=""),"",IFERROR(VLOOKUP($AH598,CODES!$A:$B,2,FALSE),"NO CODE"))</f>
        <v/>
      </c>
      <c r="AJ598" s="19">
        <f>IF(OR($AI598="",$AI598="NO CODE"),"",IF(COUNTIFS(RATES!$A:$A,$AI598,RATES!$B:$B,"&lt;="&amp;MonthStart,RATES!$C:$C,"&gt;="&amp;MonthEnd)&lt;&gt;1,"NO RATE",IF($AD598="OFF",SUMIFS(RATES!$F:$F,RATES!$A:$A,$AI598,RATES!$B:$B,"&lt;="&amp;MonthStart,RATES!$C:$C,"&gt;="&amp;MonthEnd),SUMIFS(RATES!$E:$E,RATES!$A:$A,$AI598,RATES!$B:$B,"&lt;="&amp;MonthStart,RATES!$C:$C,"&gt;="&amp;MonthEnd))))</f>
        <v/>
      </c>
      <c r="AK598" s="2">
        <f>IF(OR(NOT(ISNUMBER($AJ598)),N($AA598)=0),"",IF(ABS(N($Z598)/100-$AJ598)&gt;0.0000001,"DIFFERS",""))</f>
        <v/>
      </c>
    </row>
    <row r="599">
      <c r="AD599" s="2">
        <f>IF($L599="","",IF(ISNUMBER(SEARCH("OFF ROAD",$H599)),"OFF",IF(ISNUMBER(SEARCH("ON ROAD",$H599)),"ON","")))</f>
        <v/>
      </c>
      <c r="AE599" s="2">
        <f>IF($AD599="ON",""&amp;$L599,"")</f>
        <v/>
      </c>
      <c r="AF599" s="2">
        <f>IF($L599="","",IF($J599&lt;&gt;"","Y",""))</f>
        <v/>
      </c>
      <c r="AG599" s="2">
        <f>IF($L599="","",IFERROR(TRIM(MID($H599,4,SEARCH(" CO ",$H599)-4)),""&amp;$S599))</f>
        <v/>
      </c>
      <c r="AH599" s="2">
        <f>IF($AG599="","",IF($AG599="FULTON",IF(ISNUMBER(SEARCH("COLLEGE PARK",$H599)),"FULTON (COLLEGE PARK)",IF(ISNUMBER(SEARCH("HAPEVILLE",$H599)),"FULTON (HAPEVILLE)",IF(ISNUMBER(SEARCH("EAST POINT",$H599)),"FULTON (EAST POINT)",IF(ISNUMBER(SEARCH("ATLANTA",$H599)),"FULTON (ATL LIMITS)","FULTON")))),IF($AG599="DEKALB",IF(ISNUMBER(SEARCH("ATLANTA",$H599)),"DEKALB (ATL LIMITS)","DEKALB"),IF(AND($AG599="CLAYTON",ISNUMBER(SEARCH("COLLEGE PARK",$H599))),"CLAYTON (COLLEGE PARK)",$AG599))))</f>
        <v/>
      </c>
      <c r="AI599" s="2">
        <f>IF(OR($AH599="",$AD599=""),"",IFERROR(VLOOKUP($AH599,CODES!$A:$B,2,FALSE),"NO CODE"))</f>
        <v/>
      </c>
      <c r="AJ599" s="19">
        <f>IF(OR($AI599="",$AI599="NO CODE"),"",IF(COUNTIFS(RATES!$A:$A,$AI599,RATES!$B:$B,"&lt;="&amp;MonthStart,RATES!$C:$C,"&gt;="&amp;MonthEnd)&lt;&gt;1,"NO RATE",IF($AD599="OFF",SUMIFS(RATES!$F:$F,RATES!$A:$A,$AI599,RATES!$B:$B,"&lt;="&amp;MonthStart,RATES!$C:$C,"&gt;="&amp;MonthEnd),SUMIFS(RATES!$E:$E,RATES!$A:$A,$AI599,RATES!$B:$B,"&lt;="&amp;MonthStart,RATES!$C:$C,"&gt;="&amp;MonthEnd))))</f>
        <v/>
      </c>
      <c r="AK599" s="2">
        <f>IF(OR(NOT(ISNUMBER($AJ599)),N($AA599)=0),"",IF(ABS(N($Z599)/100-$AJ599)&gt;0.0000001,"DIFFERS",""))</f>
        <v/>
      </c>
    </row>
    <row r="600">
      <c r="AD600" s="2">
        <f>IF($L600="","",IF(ISNUMBER(SEARCH("OFF ROAD",$H600)),"OFF",IF(ISNUMBER(SEARCH("ON ROAD",$H600)),"ON","")))</f>
        <v/>
      </c>
      <c r="AE600" s="2">
        <f>IF($AD600="ON",""&amp;$L600,"")</f>
        <v/>
      </c>
      <c r="AF600" s="2">
        <f>IF($L600="","",IF($J600&lt;&gt;"","Y",""))</f>
        <v/>
      </c>
      <c r="AG600" s="2">
        <f>IF($L600="","",IFERROR(TRIM(MID($H600,4,SEARCH(" CO ",$H600)-4)),""&amp;$S600))</f>
        <v/>
      </c>
      <c r="AH600" s="2">
        <f>IF($AG600="","",IF($AG600="FULTON",IF(ISNUMBER(SEARCH("COLLEGE PARK",$H600)),"FULTON (COLLEGE PARK)",IF(ISNUMBER(SEARCH("HAPEVILLE",$H600)),"FULTON (HAPEVILLE)",IF(ISNUMBER(SEARCH("EAST POINT",$H600)),"FULTON (EAST POINT)",IF(ISNUMBER(SEARCH("ATLANTA",$H600)),"FULTON (ATL LIMITS)","FULTON")))),IF($AG600="DEKALB",IF(ISNUMBER(SEARCH("ATLANTA",$H600)),"DEKALB (ATL LIMITS)","DEKALB"),IF(AND($AG600="CLAYTON",ISNUMBER(SEARCH("COLLEGE PARK",$H600))),"CLAYTON (COLLEGE PARK)",$AG600))))</f>
        <v/>
      </c>
      <c r="AI600" s="2">
        <f>IF(OR($AH600="",$AD600=""),"",IFERROR(VLOOKUP($AH600,CODES!$A:$B,2,FALSE),"NO CODE"))</f>
        <v/>
      </c>
      <c r="AJ600" s="19">
        <f>IF(OR($AI600="",$AI600="NO CODE"),"",IF(COUNTIFS(RATES!$A:$A,$AI600,RATES!$B:$B,"&lt;="&amp;MonthStart,RATES!$C:$C,"&gt;="&amp;MonthEnd)&lt;&gt;1,"NO RATE",IF($AD600="OFF",SUMIFS(RATES!$F:$F,RATES!$A:$A,$AI600,RATES!$B:$B,"&lt;="&amp;MonthStart,RATES!$C:$C,"&gt;="&amp;MonthEnd),SUMIFS(RATES!$E:$E,RATES!$A:$A,$AI600,RATES!$B:$B,"&lt;="&amp;MonthStart,RATES!$C:$C,"&gt;="&amp;MonthEnd))))</f>
        <v/>
      </c>
      <c r="AK600" s="2">
        <f>IF(OR(NOT(ISNUMBER($AJ600)),N($AA600)=0),"",IF(ABS(N($Z600)/100-$AJ600)&gt;0.0000001,"DIFFERS",""))</f>
        <v/>
      </c>
    </row>
    <row r="601">
      <c r="AD601" s="2">
        <f>IF($L601="","",IF(ISNUMBER(SEARCH("OFF ROAD",$H601)),"OFF",IF(ISNUMBER(SEARCH("ON ROAD",$H601)),"ON","")))</f>
        <v/>
      </c>
      <c r="AE601" s="2">
        <f>IF($AD601="ON",""&amp;$L601,"")</f>
        <v/>
      </c>
      <c r="AF601" s="2">
        <f>IF($L601="","",IF($J601&lt;&gt;"","Y",""))</f>
        <v/>
      </c>
      <c r="AG601" s="2">
        <f>IF($L601="","",IFERROR(TRIM(MID($H601,4,SEARCH(" CO ",$H601)-4)),""&amp;$S601))</f>
        <v/>
      </c>
      <c r="AH601" s="2">
        <f>IF($AG601="","",IF($AG601="FULTON",IF(ISNUMBER(SEARCH("COLLEGE PARK",$H601)),"FULTON (COLLEGE PARK)",IF(ISNUMBER(SEARCH("HAPEVILLE",$H601)),"FULTON (HAPEVILLE)",IF(ISNUMBER(SEARCH("EAST POINT",$H601)),"FULTON (EAST POINT)",IF(ISNUMBER(SEARCH("ATLANTA",$H601)),"FULTON (ATL LIMITS)","FULTON")))),IF($AG601="DEKALB",IF(ISNUMBER(SEARCH("ATLANTA",$H601)),"DEKALB (ATL LIMITS)","DEKALB"),IF(AND($AG601="CLAYTON",ISNUMBER(SEARCH("COLLEGE PARK",$H601))),"CLAYTON (COLLEGE PARK)",$AG601))))</f>
        <v/>
      </c>
      <c r="AI601" s="2">
        <f>IF(OR($AH601="",$AD601=""),"",IFERROR(VLOOKUP($AH601,CODES!$A:$B,2,FALSE),"NO CODE"))</f>
        <v/>
      </c>
      <c r="AJ601" s="19">
        <f>IF(OR($AI601="",$AI601="NO CODE"),"",IF(COUNTIFS(RATES!$A:$A,$AI601,RATES!$B:$B,"&lt;="&amp;MonthStart,RATES!$C:$C,"&gt;="&amp;MonthEnd)&lt;&gt;1,"NO RATE",IF($AD601="OFF",SUMIFS(RATES!$F:$F,RATES!$A:$A,$AI601,RATES!$B:$B,"&lt;="&amp;MonthStart,RATES!$C:$C,"&gt;="&amp;MonthEnd),SUMIFS(RATES!$E:$E,RATES!$A:$A,$AI601,RATES!$B:$B,"&lt;="&amp;MonthStart,RATES!$C:$C,"&gt;="&amp;MonthEnd))))</f>
        <v/>
      </c>
      <c r="AK601" s="2">
        <f>IF(OR(NOT(ISNUMBER($AJ601)),N($AA601)=0),"",IF(ABS(N($Z601)/100-$AJ601)&gt;0.0000001,"DIFFERS",""))</f>
        <v/>
      </c>
    </row>
    <row r="602">
      <c r="AD602" s="2">
        <f>IF($L602="","",IF(ISNUMBER(SEARCH("OFF ROAD",$H602)),"OFF",IF(ISNUMBER(SEARCH("ON ROAD",$H602)),"ON","")))</f>
        <v/>
      </c>
      <c r="AE602" s="2">
        <f>IF($AD602="ON",""&amp;$L602,"")</f>
        <v/>
      </c>
      <c r="AF602" s="2">
        <f>IF($L602="","",IF($J602&lt;&gt;"","Y",""))</f>
        <v/>
      </c>
      <c r="AG602" s="2">
        <f>IF($L602="","",IFERROR(TRIM(MID($H602,4,SEARCH(" CO ",$H602)-4)),""&amp;$S602))</f>
        <v/>
      </c>
      <c r="AH602" s="2">
        <f>IF($AG602="","",IF($AG602="FULTON",IF(ISNUMBER(SEARCH("COLLEGE PARK",$H602)),"FULTON (COLLEGE PARK)",IF(ISNUMBER(SEARCH("HAPEVILLE",$H602)),"FULTON (HAPEVILLE)",IF(ISNUMBER(SEARCH("EAST POINT",$H602)),"FULTON (EAST POINT)",IF(ISNUMBER(SEARCH("ATLANTA",$H602)),"FULTON (ATL LIMITS)","FULTON")))),IF($AG602="DEKALB",IF(ISNUMBER(SEARCH("ATLANTA",$H602)),"DEKALB (ATL LIMITS)","DEKALB"),IF(AND($AG602="CLAYTON",ISNUMBER(SEARCH("COLLEGE PARK",$H602))),"CLAYTON (COLLEGE PARK)",$AG602))))</f>
        <v/>
      </c>
      <c r="AI602" s="2">
        <f>IF(OR($AH602="",$AD602=""),"",IFERROR(VLOOKUP($AH602,CODES!$A:$B,2,FALSE),"NO CODE"))</f>
        <v/>
      </c>
      <c r="AJ602" s="19">
        <f>IF(OR($AI602="",$AI602="NO CODE"),"",IF(COUNTIFS(RATES!$A:$A,$AI602,RATES!$B:$B,"&lt;="&amp;MonthStart,RATES!$C:$C,"&gt;="&amp;MonthEnd)&lt;&gt;1,"NO RATE",IF($AD602="OFF",SUMIFS(RATES!$F:$F,RATES!$A:$A,$AI602,RATES!$B:$B,"&lt;="&amp;MonthStart,RATES!$C:$C,"&gt;="&amp;MonthEnd),SUMIFS(RATES!$E:$E,RATES!$A:$A,$AI602,RATES!$B:$B,"&lt;="&amp;MonthStart,RATES!$C:$C,"&gt;="&amp;MonthEnd))))</f>
        <v/>
      </c>
      <c r="AK602" s="2">
        <f>IF(OR(NOT(ISNUMBER($AJ602)),N($AA602)=0),"",IF(ABS(N($Z602)/100-$AJ602)&gt;0.0000001,"DIFFERS",""))</f>
        <v/>
      </c>
    </row>
    <row r="603">
      <c r="AD603" s="2">
        <f>IF($L603="","",IF(ISNUMBER(SEARCH("OFF ROAD",$H603)),"OFF",IF(ISNUMBER(SEARCH("ON ROAD",$H603)),"ON","")))</f>
        <v/>
      </c>
      <c r="AE603" s="2">
        <f>IF($AD603="ON",""&amp;$L603,"")</f>
        <v/>
      </c>
      <c r="AF603" s="2">
        <f>IF($L603="","",IF($J603&lt;&gt;"","Y",""))</f>
        <v/>
      </c>
      <c r="AG603" s="2">
        <f>IF($L603="","",IFERROR(TRIM(MID($H603,4,SEARCH(" CO ",$H603)-4)),""&amp;$S603))</f>
        <v/>
      </c>
      <c r="AH603" s="2">
        <f>IF($AG603="","",IF($AG603="FULTON",IF(ISNUMBER(SEARCH("COLLEGE PARK",$H603)),"FULTON (COLLEGE PARK)",IF(ISNUMBER(SEARCH("HAPEVILLE",$H603)),"FULTON (HAPEVILLE)",IF(ISNUMBER(SEARCH("EAST POINT",$H603)),"FULTON (EAST POINT)",IF(ISNUMBER(SEARCH("ATLANTA",$H603)),"FULTON (ATL LIMITS)","FULTON")))),IF($AG603="DEKALB",IF(ISNUMBER(SEARCH("ATLANTA",$H603)),"DEKALB (ATL LIMITS)","DEKALB"),IF(AND($AG603="CLAYTON",ISNUMBER(SEARCH("COLLEGE PARK",$H603))),"CLAYTON (COLLEGE PARK)",$AG603))))</f>
        <v/>
      </c>
      <c r="AI603" s="2">
        <f>IF(OR($AH603="",$AD603=""),"",IFERROR(VLOOKUP($AH603,CODES!$A:$B,2,FALSE),"NO CODE"))</f>
        <v/>
      </c>
      <c r="AJ603" s="19">
        <f>IF(OR($AI603="",$AI603="NO CODE"),"",IF(COUNTIFS(RATES!$A:$A,$AI603,RATES!$B:$B,"&lt;="&amp;MonthStart,RATES!$C:$C,"&gt;="&amp;MonthEnd)&lt;&gt;1,"NO RATE",IF($AD603="OFF",SUMIFS(RATES!$F:$F,RATES!$A:$A,$AI603,RATES!$B:$B,"&lt;="&amp;MonthStart,RATES!$C:$C,"&gt;="&amp;MonthEnd),SUMIFS(RATES!$E:$E,RATES!$A:$A,$AI603,RATES!$B:$B,"&lt;="&amp;MonthStart,RATES!$C:$C,"&gt;="&amp;MonthEnd))))</f>
        <v/>
      </c>
      <c r="AK603" s="2">
        <f>IF(OR(NOT(ISNUMBER($AJ603)),N($AA603)=0),"",IF(ABS(N($Z603)/100-$AJ603)&gt;0.0000001,"DIFFERS",""))</f>
        <v/>
      </c>
    </row>
    <row r="604">
      <c r="AD604" s="2">
        <f>IF($L604="","",IF(ISNUMBER(SEARCH("OFF ROAD",$H604)),"OFF",IF(ISNUMBER(SEARCH("ON ROAD",$H604)),"ON","")))</f>
        <v/>
      </c>
      <c r="AE604" s="2">
        <f>IF($AD604="ON",""&amp;$L604,"")</f>
        <v/>
      </c>
      <c r="AF604" s="2">
        <f>IF($L604="","",IF($J604&lt;&gt;"","Y",""))</f>
        <v/>
      </c>
      <c r="AG604" s="2">
        <f>IF($L604="","",IFERROR(TRIM(MID($H604,4,SEARCH(" CO ",$H604)-4)),""&amp;$S604))</f>
        <v/>
      </c>
      <c r="AH604" s="2">
        <f>IF($AG604="","",IF($AG604="FULTON",IF(ISNUMBER(SEARCH("COLLEGE PARK",$H604)),"FULTON (COLLEGE PARK)",IF(ISNUMBER(SEARCH("HAPEVILLE",$H604)),"FULTON (HAPEVILLE)",IF(ISNUMBER(SEARCH("EAST POINT",$H604)),"FULTON (EAST POINT)",IF(ISNUMBER(SEARCH("ATLANTA",$H604)),"FULTON (ATL LIMITS)","FULTON")))),IF($AG604="DEKALB",IF(ISNUMBER(SEARCH("ATLANTA",$H604)),"DEKALB (ATL LIMITS)","DEKALB"),IF(AND($AG604="CLAYTON",ISNUMBER(SEARCH("COLLEGE PARK",$H604))),"CLAYTON (COLLEGE PARK)",$AG604))))</f>
        <v/>
      </c>
      <c r="AI604" s="2">
        <f>IF(OR($AH604="",$AD604=""),"",IFERROR(VLOOKUP($AH604,CODES!$A:$B,2,FALSE),"NO CODE"))</f>
        <v/>
      </c>
      <c r="AJ604" s="19">
        <f>IF(OR($AI604="",$AI604="NO CODE"),"",IF(COUNTIFS(RATES!$A:$A,$AI604,RATES!$B:$B,"&lt;="&amp;MonthStart,RATES!$C:$C,"&gt;="&amp;MonthEnd)&lt;&gt;1,"NO RATE",IF($AD604="OFF",SUMIFS(RATES!$F:$F,RATES!$A:$A,$AI604,RATES!$B:$B,"&lt;="&amp;MonthStart,RATES!$C:$C,"&gt;="&amp;MonthEnd),SUMIFS(RATES!$E:$E,RATES!$A:$A,$AI604,RATES!$B:$B,"&lt;="&amp;MonthStart,RATES!$C:$C,"&gt;="&amp;MonthEnd))))</f>
        <v/>
      </c>
      <c r="AK604" s="2">
        <f>IF(OR(NOT(ISNUMBER($AJ604)),N($AA604)=0),"",IF(ABS(N($Z604)/100-$AJ604)&gt;0.0000001,"DIFFERS",""))</f>
        <v/>
      </c>
    </row>
    <row r="605">
      <c r="AD605" s="2">
        <f>IF($L605="","",IF(ISNUMBER(SEARCH("OFF ROAD",$H605)),"OFF",IF(ISNUMBER(SEARCH("ON ROAD",$H605)),"ON","")))</f>
        <v/>
      </c>
      <c r="AE605" s="2">
        <f>IF($AD605="ON",""&amp;$L605,"")</f>
        <v/>
      </c>
      <c r="AF605" s="2">
        <f>IF($L605="","",IF($J605&lt;&gt;"","Y",""))</f>
        <v/>
      </c>
      <c r="AG605" s="2">
        <f>IF($L605="","",IFERROR(TRIM(MID($H605,4,SEARCH(" CO ",$H605)-4)),""&amp;$S605))</f>
        <v/>
      </c>
      <c r="AH605" s="2">
        <f>IF($AG605="","",IF($AG605="FULTON",IF(ISNUMBER(SEARCH("COLLEGE PARK",$H605)),"FULTON (COLLEGE PARK)",IF(ISNUMBER(SEARCH("HAPEVILLE",$H605)),"FULTON (HAPEVILLE)",IF(ISNUMBER(SEARCH("EAST POINT",$H605)),"FULTON (EAST POINT)",IF(ISNUMBER(SEARCH("ATLANTA",$H605)),"FULTON (ATL LIMITS)","FULTON")))),IF($AG605="DEKALB",IF(ISNUMBER(SEARCH("ATLANTA",$H605)),"DEKALB (ATL LIMITS)","DEKALB"),IF(AND($AG605="CLAYTON",ISNUMBER(SEARCH("COLLEGE PARK",$H605))),"CLAYTON (COLLEGE PARK)",$AG605))))</f>
        <v/>
      </c>
      <c r="AI605" s="2">
        <f>IF(OR($AH605="",$AD605=""),"",IFERROR(VLOOKUP($AH605,CODES!$A:$B,2,FALSE),"NO CODE"))</f>
        <v/>
      </c>
      <c r="AJ605" s="19">
        <f>IF(OR($AI605="",$AI605="NO CODE"),"",IF(COUNTIFS(RATES!$A:$A,$AI605,RATES!$B:$B,"&lt;="&amp;MonthStart,RATES!$C:$C,"&gt;="&amp;MonthEnd)&lt;&gt;1,"NO RATE",IF($AD605="OFF",SUMIFS(RATES!$F:$F,RATES!$A:$A,$AI605,RATES!$B:$B,"&lt;="&amp;MonthStart,RATES!$C:$C,"&gt;="&amp;MonthEnd),SUMIFS(RATES!$E:$E,RATES!$A:$A,$AI605,RATES!$B:$B,"&lt;="&amp;MonthStart,RATES!$C:$C,"&gt;="&amp;MonthEnd))))</f>
        <v/>
      </c>
      <c r="AK605" s="2">
        <f>IF(OR(NOT(ISNUMBER($AJ605)),N($AA605)=0),"",IF(ABS(N($Z605)/100-$AJ605)&gt;0.0000001,"DIFFERS",""))</f>
        <v/>
      </c>
    </row>
    <row r="606">
      <c r="AD606" s="2">
        <f>IF($L606="","",IF(ISNUMBER(SEARCH("OFF ROAD",$H606)),"OFF",IF(ISNUMBER(SEARCH("ON ROAD",$H606)),"ON","")))</f>
        <v/>
      </c>
      <c r="AE606" s="2">
        <f>IF($AD606="ON",""&amp;$L606,"")</f>
        <v/>
      </c>
      <c r="AF606" s="2">
        <f>IF($L606="","",IF($J606&lt;&gt;"","Y",""))</f>
        <v/>
      </c>
      <c r="AG606" s="2">
        <f>IF($L606="","",IFERROR(TRIM(MID($H606,4,SEARCH(" CO ",$H606)-4)),""&amp;$S606))</f>
        <v/>
      </c>
      <c r="AH606" s="2">
        <f>IF($AG606="","",IF($AG606="FULTON",IF(ISNUMBER(SEARCH("COLLEGE PARK",$H606)),"FULTON (COLLEGE PARK)",IF(ISNUMBER(SEARCH("HAPEVILLE",$H606)),"FULTON (HAPEVILLE)",IF(ISNUMBER(SEARCH("EAST POINT",$H606)),"FULTON (EAST POINT)",IF(ISNUMBER(SEARCH("ATLANTA",$H606)),"FULTON (ATL LIMITS)","FULTON")))),IF($AG606="DEKALB",IF(ISNUMBER(SEARCH("ATLANTA",$H606)),"DEKALB (ATL LIMITS)","DEKALB"),IF(AND($AG606="CLAYTON",ISNUMBER(SEARCH("COLLEGE PARK",$H606))),"CLAYTON (COLLEGE PARK)",$AG606))))</f>
        <v/>
      </c>
      <c r="AI606" s="2">
        <f>IF(OR($AH606="",$AD606=""),"",IFERROR(VLOOKUP($AH606,CODES!$A:$B,2,FALSE),"NO CODE"))</f>
        <v/>
      </c>
      <c r="AJ606" s="19">
        <f>IF(OR($AI606="",$AI606="NO CODE"),"",IF(COUNTIFS(RATES!$A:$A,$AI606,RATES!$B:$B,"&lt;="&amp;MonthStart,RATES!$C:$C,"&gt;="&amp;MonthEnd)&lt;&gt;1,"NO RATE",IF($AD606="OFF",SUMIFS(RATES!$F:$F,RATES!$A:$A,$AI606,RATES!$B:$B,"&lt;="&amp;MonthStart,RATES!$C:$C,"&gt;="&amp;MonthEnd),SUMIFS(RATES!$E:$E,RATES!$A:$A,$AI606,RATES!$B:$B,"&lt;="&amp;MonthStart,RATES!$C:$C,"&gt;="&amp;MonthEnd))))</f>
        <v/>
      </c>
      <c r="AK606" s="2">
        <f>IF(OR(NOT(ISNUMBER($AJ606)),N($AA606)=0),"",IF(ABS(N($Z606)/100-$AJ606)&gt;0.0000001,"DIFFERS",""))</f>
        <v/>
      </c>
    </row>
    <row r="607">
      <c r="AD607" s="2">
        <f>IF($L607="","",IF(ISNUMBER(SEARCH("OFF ROAD",$H607)),"OFF",IF(ISNUMBER(SEARCH("ON ROAD",$H607)),"ON","")))</f>
        <v/>
      </c>
      <c r="AE607" s="2">
        <f>IF($AD607="ON",""&amp;$L607,"")</f>
        <v/>
      </c>
      <c r="AF607" s="2">
        <f>IF($L607="","",IF($J607&lt;&gt;"","Y",""))</f>
        <v/>
      </c>
      <c r="AG607" s="2">
        <f>IF($L607="","",IFERROR(TRIM(MID($H607,4,SEARCH(" CO ",$H607)-4)),""&amp;$S607))</f>
        <v/>
      </c>
      <c r="AH607" s="2">
        <f>IF($AG607="","",IF($AG607="FULTON",IF(ISNUMBER(SEARCH("COLLEGE PARK",$H607)),"FULTON (COLLEGE PARK)",IF(ISNUMBER(SEARCH("HAPEVILLE",$H607)),"FULTON (HAPEVILLE)",IF(ISNUMBER(SEARCH("EAST POINT",$H607)),"FULTON (EAST POINT)",IF(ISNUMBER(SEARCH("ATLANTA",$H607)),"FULTON (ATL LIMITS)","FULTON")))),IF($AG607="DEKALB",IF(ISNUMBER(SEARCH("ATLANTA",$H607)),"DEKALB (ATL LIMITS)","DEKALB"),IF(AND($AG607="CLAYTON",ISNUMBER(SEARCH("COLLEGE PARK",$H607))),"CLAYTON (COLLEGE PARK)",$AG607))))</f>
        <v/>
      </c>
      <c r="AI607" s="2">
        <f>IF(OR($AH607="",$AD607=""),"",IFERROR(VLOOKUP($AH607,CODES!$A:$B,2,FALSE),"NO CODE"))</f>
        <v/>
      </c>
      <c r="AJ607" s="19">
        <f>IF(OR($AI607="",$AI607="NO CODE"),"",IF(COUNTIFS(RATES!$A:$A,$AI607,RATES!$B:$B,"&lt;="&amp;MonthStart,RATES!$C:$C,"&gt;="&amp;MonthEnd)&lt;&gt;1,"NO RATE",IF($AD607="OFF",SUMIFS(RATES!$F:$F,RATES!$A:$A,$AI607,RATES!$B:$B,"&lt;="&amp;MonthStart,RATES!$C:$C,"&gt;="&amp;MonthEnd),SUMIFS(RATES!$E:$E,RATES!$A:$A,$AI607,RATES!$B:$B,"&lt;="&amp;MonthStart,RATES!$C:$C,"&gt;="&amp;MonthEnd))))</f>
        <v/>
      </c>
      <c r="AK607" s="2">
        <f>IF(OR(NOT(ISNUMBER($AJ607)),N($AA607)=0),"",IF(ABS(N($Z607)/100-$AJ607)&gt;0.0000001,"DIFFERS",""))</f>
        <v/>
      </c>
    </row>
    <row r="608">
      <c r="AD608" s="2">
        <f>IF($L608="","",IF(ISNUMBER(SEARCH("OFF ROAD",$H608)),"OFF",IF(ISNUMBER(SEARCH("ON ROAD",$H608)),"ON","")))</f>
        <v/>
      </c>
      <c r="AE608" s="2">
        <f>IF($AD608="ON",""&amp;$L608,"")</f>
        <v/>
      </c>
      <c r="AF608" s="2">
        <f>IF($L608="","",IF($J608&lt;&gt;"","Y",""))</f>
        <v/>
      </c>
      <c r="AG608" s="2">
        <f>IF($L608="","",IFERROR(TRIM(MID($H608,4,SEARCH(" CO ",$H608)-4)),""&amp;$S608))</f>
        <v/>
      </c>
      <c r="AH608" s="2">
        <f>IF($AG608="","",IF($AG608="FULTON",IF(ISNUMBER(SEARCH("COLLEGE PARK",$H608)),"FULTON (COLLEGE PARK)",IF(ISNUMBER(SEARCH("HAPEVILLE",$H608)),"FULTON (HAPEVILLE)",IF(ISNUMBER(SEARCH("EAST POINT",$H608)),"FULTON (EAST POINT)",IF(ISNUMBER(SEARCH("ATLANTA",$H608)),"FULTON (ATL LIMITS)","FULTON")))),IF($AG608="DEKALB",IF(ISNUMBER(SEARCH("ATLANTA",$H608)),"DEKALB (ATL LIMITS)","DEKALB"),IF(AND($AG608="CLAYTON",ISNUMBER(SEARCH("COLLEGE PARK",$H608))),"CLAYTON (COLLEGE PARK)",$AG608))))</f>
        <v/>
      </c>
      <c r="AI608" s="2">
        <f>IF(OR($AH608="",$AD608=""),"",IFERROR(VLOOKUP($AH608,CODES!$A:$B,2,FALSE),"NO CODE"))</f>
        <v/>
      </c>
      <c r="AJ608" s="19">
        <f>IF(OR($AI608="",$AI608="NO CODE"),"",IF(COUNTIFS(RATES!$A:$A,$AI608,RATES!$B:$B,"&lt;="&amp;MonthStart,RATES!$C:$C,"&gt;="&amp;MonthEnd)&lt;&gt;1,"NO RATE",IF($AD608="OFF",SUMIFS(RATES!$F:$F,RATES!$A:$A,$AI608,RATES!$B:$B,"&lt;="&amp;MonthStart,RATES!$C:$C,"&gt;="&amp;MonthEnd),SUMIFS(RATES!$E:$E,RATES!$A:$A,$AI608,RATES!$B:$B,"&lt;="&amp;MonthStart,RATES!$C:$C,"&gt;="&amp;MonthEnd))))</f>
        <v/>
      </c>
      <c r="AK608" s="2">
        <f>IF(OR(NOT(ISNUMBER($AJ608)),N($AA608)=0),"",IF(ABS(N($Z608)/100-$AJ608)&gt;0.0000001,"DIFFERS",""))</f>
        <v/>
      </c>
    </row>
    <row r="609">
      <c r="AD609" s="2">
        <f>IF($L609="","",IF(ISNUMBER(SEARCH("OFF ROAD",$H609)),"OFF",IF(ISNUMBER(SEARCH("ON ROAD",$H609)),"ON","")))</f>
        <v/>
      </c>
      <c r="AE609" s="2">
        <f>IF($AD609="ON",""&amp;$L609,"")</f>
        <v/>
      </c>
      <c r="AF609" s="2">
        <f>IF($L609="","",IF($J609&lt;&gt;"","Y",""))</f>
        <v/>
      </c>
      <c r="AG609" s="2">
        <f>IF($L609="","",IFERROR(TRIM(MID($H609,4,SEARCH(" CO ",$H609)-4)),""&amp;$S609))</f>
        <v/>
      </c>
      <c r="AH609" s="2">
        <f>IF($AG609="","",IF($AG609="FULTON",IF(ISNUMBER(SEARCH("COLLEGE PARK",$H609)),"FULTON (COLLEGE PARK)",IF(ISNUMBER(SEARCH("HAPEVILLE",$H609)),"FULTON (HAPEVILLE)",IF(ISNUMBER(SEARCH("EAST POINT",$H609)),"FULTON (EAST POINT)",IF(ISNUMBER(SEARCH("ATLANTA",$H609)),"FULTON (ATL LIMITS)","FULTON")))),IF($AG609="DEKALB",IF(ISNUMBER(SEARCH("ATLANTA",$H609)),"DEKALB (ATL LIMITS)","DEKALB"),IF(AND($AG609="CLAYTON",ISNUMBER(SEARCH("COLLEGE PARK",$H609))),"CLAYTON (COLLEGE PARK)",$AG609))))</f>
        <v/>
      </c>
      <c r="AI609" s="2">
        <f>IF(OR($AH609="",$AD609=""),"",IFERROR(VLOOKUP($AH609,CODES!$A:$B,2,FALSE),"NO CODE"))</f>
        <v/>
      </c>
      <c r="AJ609" s="19">
        <f>IF(OR($AI609="",$AI609="NO CODE"),"",IF(COUNTIFS(RATES!$A:$A,$AI609,RATES!$B:$B,"&lt;="&amp;MonthStart,RATES!$C:$C,"&gt;="&amp;MonthEnd)&lt;&gt;1,"NO RATE",IF($AD609="OFF",SUMIFS(RATES!$F:$F,RATES!$A:$A,$AI609,RATES!$B:$B,"&lt;="&amp;MonthStart,RATES!$C:$C,"&gt;="&amp;MonthEnd),SUMIFS(RATES!$E:$E,RATES!$A:$A,$AI609,RATES!$B:$B,"&lt;="&amp;MonthStart,RATES!$C:$C,"&gt;="&amp;MonthEnd))))</f>
        <v/>
      </c>
      <c r="AK609" s="2">
        <f>IF(OR(NOT(ISNUMBER($AJ609)),N($AA609)=0),"",IF(ABS(N($Z609)/100-$AJ609)&gt;0.0000001,"DIFFERS",""))</f>
        <v/>
      </c>
    </row>
    <row r="610">
      <c r="AD610" s="2">
        <f>IF($L610="","",IF(ISNUMBER(SEARCH("OFF ROAD",$H610)),"OFF",IF(ISNUMBER(SEARCH("ON ROAD",$H610)),"ON","")))</f>
        <v/>
      </c>
      <c r="AE610" s="2">
        <f>IF($AD610="ON",""&amp;$L610,"")</f>
        <v/>
      </c>
      <c r="AF610" s="2">
        <f>IF($L610="","",IF($J610&lt;&gt;"","Y",""))</f>
        <v/>
      </c>
      <c r="AG610" s="2">
        <f>IF($L610="","",IFERROR(TRIM(MID($H610,4,SEARCH(" CO ",$H610)-4)),""&amp;$S610))</f>
        <v/>
      </c>
      <c r="AH610" s="2">
        <f>IF($AG610="","",IF($AG610="FULTON",IF(ISNUMBER(SEARCH("COLLEGE PARK",$H610)),"FULTON (COLLEGE PARK)",IF(ISNUMBER(SEARCH("HAPEVILLE",$H610)),"FULTON (HAPEVILLE)",IF(ISNUMBER(SEARCH("EAST POINT",$H610)),"FULTON (EAST POINT)",IF(ISNUMBER(SEARCH("ATLANTA",$H610)),"FULTON (ATL LIMITS)","FULTON")))),IF($AG610="DEKALB",IF(ISNUMBER(SEARCH("ATLANTA",$H610)),"DEKALB (ATL LIMITS)","DEKALB"),IF(AND($AG610="CLAYTON",ISNUMBER(SEARCH("COLLEGE PARK",$H610))),"CLAYTON (COLLEGE PARK)",$AG610))))</f>
        <v/>
      </c>
      <c r="AI610" s="2">
        <f>IF(OR($AH610="",$AD610=""),"",IFERROR(VLOOKUP($AH610,CODES!$A:$B,2,FALSE),"NO CODE"))</f>
        <v/>
      </c>
      <c r="AJ610" s="19">
        <f>IF(OR($AI610="",$AI610="NO CODE"),"",IF(COUNTIFS(RATES!$A:$A,$AI610,RATES!$B:$B,"&lt;="&amp;MonthStart,RATES!$C:$C,"&gt;="&amp;MonthEnd)&lt;&gt;1,"NO RATE",IF($AD610="OFF",SUMIFS(RATES!$F:$F,RATES!$A:$A,$AI610,RATES!$B:$B,"&lt;="&amp;MonthStart,RATES!$C:$C,"&gt;="&amp;MonthEnd),SUMIFS(RATES!$E:$E,RATES!$A:$A,$AI610,RATES!$B:$B,"&lt;="&amp;MonthStart,RATES!$C:$C,"&gt;="&amp;MonthEnd))))</f>
        <v/>
      </c>
      <c r="AK610" s="2">
        <f>IF(OR(NOT(ISNUMBER($AJ610)),N($AA610)=0),"",IF(ABS(N($Z610)/100-$AJ610)&gt;0.0000001,"DIFFERS",""))</f>
        <v/>
      </c>
    </row>
    <row r="611">
      <c r="AD611" s="2">
        <f>IF($L611="","",IF(ISNUMBER(SEARCH("OFF ROAD",$H611)),"OFF",IF(ISNUMBER(SEARCH("ON ROAD",$H611)),"ON","")))</f>
        <v/>
      </c>
      <c r="AE611" s="2">
        <f>IF($AD611="ON",""&amp;$L611,"")</f>
        <v/>
      </c>
      <c r="AF611" s="2">
        <f>IF($L611="","",IF($J611&lt;&gt;"","Y",""))</f>
        <v/>
      </c>
      <c r="AG611" s="2">
        <f>IF($L611="","",IFERROR(TRIM(MID($H611,4,SEARCH(" CO ",$H611)-4)),""&amp;$S611))</f>
        <v/>
      </c>
      <c r="AH611" s="2">
        <f>IF($AG611="","",IF($AG611="FULTON",IF(ISNUMBER(SEARCH("COLLEGE PARK",$H611)),"FULTON (COLLEGE PARK)",IF(ISNUMBER(SEARCH("HAPEVILLE",$H611)),"FULTON (HAPEVILLE)",IF(ISNUMBER(SEARCH("EAST POINT",$H611)),"FULTON (EAST POINT)",IF(ISNUMBER(SEARCH("ATLANTA",$H611)),"FULTON (ATL LIMITS)","FULTON")))),IF($AG611="DEKALB",IF(ISNUMBER(SEARCH("ATLANTA",$H611)),"DEKALB (ATL LIMITS)","DEKALB"),IF(AND($AG611="CLAYTON",ISNUMBER(SEARCH("COLLEGE PARK",$H611))),"CLAYTON (COLLEGE PARK)",$AG611))))</f>
        <v/>
      </c>
      <c r="AI611" s="2">
        <f>IF(OR($AH611="",$AD611=""),"",IFERROR(VLOOKUP($AH611,CODES!$A:$B,2,FALSE),"NO CODE"))</f>
        <v/>
      </c>
      <c r="AJ611" s="19">
        <f>IF(OR($AI611="",$AI611="NO CODE"),"",IF(COUNTIFS(RATES!$A:$A,$AI611,RATES!$B:$B,"&lt;="&amp;MonthStart,RATES!$C:$C,"&gt;="&amp;MonthEnd)&lt;&gt;1,"NO RATE",IF($AD611="OFF",SUMIFS(RATES!$F:$F,RATES!$A:$A,$AI611,RATES!$B:$B,"&lt;="&amp;MonthStart,RATES!$C:$C,"&gt;="&amp;MonthEnd),SUMIFS(RATES!$E:$E,RATES!$A:$A,$AI611,RATES!$B:$B,"&lt;="&amp;MonthStart,RATES!$C:$C,"&gt;="&amp;MonthEnd))))</f>
        <v/>
      </c>
      <c r="AK611" s="2">
        <f>IF(OR(NOT(ISNUMBER($AJ611)),N($AA611)=0),"",IF(ABS(N($Z611)/100-$AJ611)&gt;0.0000001,"DIFFERS",""))</f>
        <v/>
      </c>
    </row>
    <row r="612">
      <c r="AD612" s="2">
        <f>IF($L612="","",IF(ISNUMBER(SEARCH("OFF ROAD",$H612)),"OFF",IF(ISNUMBER(SEARCH("ON ROAD",$H612)),"ON","")))</f>
        <v/>
      </c>
      <c r="AE612" s="2">
        <f>IF($AD612="ON",""&amp;$L612,"")</f>
        <v/>
      </c>
      <c r="AF612" s="2">
        <f>IF($L612="","",IF($J612&lt;&gt;"","Y",""))</f>
        <v/>
      </c>
      <c r="AG612" s="2">
        <f>IF($L612="","",IFERROR(TRIM(MID($H612,4,SEARCH(" CO ",$H612)-4)),""&amp;$S612))</f>
        <v/>
      </c>
      <c r="AH612" s="2">
        <f>IF($AG612="","",IF($AG612="FULTON",IF(ISNUMBER(SEARCH("COLLEGE PARK",$H612)),"FULTON (COLLEGE PARK)",IF(ISNUMBER(SEARCH("HAPEVILLE",$H612)),"FULTON (HAPEVILLE)",IF(ISNUMBER(SEARCH("EAST POINT",$H612)),"FULTON (EAST POINT)",IF(ISNUMBER(SEARCH("ATLANTA",$H612)),"FULTON (ATL LIMITS)","FULTON")))),IF($AG612="DEKALB",IF(ISNUMBER(SEARCH("ATLANTA",$H612)),"DEKALB (ATL LIMITS)","DEKALB"),IF(AND($AG612="CLAYTON",ISNUMBER(SEARCH("COLLEGE PARK",$H612))),"CLAYTON (COLLEGE PARK)",$AG612))))</f>
        <v/>
      </c>
      <c r="AI612" s="2">
        <f>IF(OR($AH612="",$AD612=""),"",IFERROR(VLOOKUP($AH612,CODES!$A:$B,2,FALSE),"NO CODE"))</f>
        <v/>
      </c>
      <c r="AJ612" s="19">
        <f>IF(OR($AI612="",$AI612="NO CODE"),"",IF(COUNTIFS(RATES!$A:$A,$AI612,RATES!$B:$B,"&lt;="&amp;MonthStart,RATES!$C:$C,"&gt;="&amp;MonthEnd)&lt;&gt;1,"NO RATE",IF($AD612="OFF",SUMIFS(RATES!$F:$F,RATES!$A:$A,$AI612,RATES!$B:$B,"&lt;="&amp;MonthStart,RATES!$C:$C,"&gt;="&amp;MonthEnd),SUMIFS(RATES!$E:$E,RATES!$A:$A,$AI612,RATES!$B:$B,"&lt;="&amp;MonthStart,RATES!$C:$C,"&gt;="&amp;MonthEnd))))</f>
        <v/>
      </c>
      <c r="AK612" s="2">
        <f>IF(OR(NOT(ISNUMBER($AJ612)),N($AA612)=0),"",IF(ABS(N($Z612)/100-$AJ612)&gt;0.0000001,"DIFFERS",""))</f>
        <v/>
      </c>
    </row>
    <row r="613">
      <c r="AD613" s="2">
        <f>IF($L613="","",IF(ISNUMBER(SEARCH("OFF ROAD",$H613)),"OFF",IF(ISNUMBER(SEARCH("ON ROAD",$H613)),"ON","")))</f>
        <v/>
      </c>
      <c r="AE613" s="2">
        <f>IF($AD613="ON",""&amp;$L613,"")</f>
        <v/>
      </c>
      <c r="AF613" s="2">
        <f>IF($L613="","",IF($J613&lt;&gt;"","Y",""))</f>
        <v/>
      </c>
      <c r="AG613" s="2">
        <f>IF($L613="","",IFERROR(TRIM(MID($H613,4,SEARCH(" CO ",$H613)-4)),""&amp;$S613))</f>
        <v/>
      </c>
      <c r="AH613" s="2">
        <f>IF($AG613="","",IF($AG613="FULTON",IF(ISNUMBER(SEARCH("COLLEGE PARK",$H613)),"FULTON (COLLEGE PARK)",IF(ISNUMBER(SEARCH("HAPEVILLE",$H613)),"FULTON (HAPEVILLE)",IF(ISNUMBER(SEARCH("EAST POINT",$H613)),"FULTON (EAST POINT)",IF(ISNUMBER(SEARCH("ATLANTA",$H613)),"FULTON (ATL LIMITS)","FULTON")))),IF($AG613="DEKALB",IF(ISNUMBER(SEARCH("ATLANTA",$H613)),"DEKALB (ATL LIMITS)","DEKALB"),IF(AND($AG613="CLAYTON",ISNUMBER(SEARCH("COLLEGE PARK",$H613))),"CLAYTON (COLLEGE PARK)",$AG613))))</f>
        <v/>
      </c>
      <c r="AI613" s="2">
        <f>IF(OR($AH613="",$AD613=""),"",IFERROR(VLOOKUP($AH613,CODES!$A:$B,2,FALSE),"NO CODE"))</f>
        <v/>
      </c>
      <c r="AJ613" s="19">
        <f>IF(OR($AI613="",$AI613="NO CODE"),"",IF(COUNTIFS(RATES!$A:$A,$AI613,RATES!$B:$B,"&lt;="&amp;MonthStart,RATES!$C:$C,"&gt;="&amp;MonthEnd)&lt;&gt;1,"NO RATE",IF($AD613="OFF",SUMIFS(RATES!$F:$F,RATES!$A:$A,$AI613,RATES!$B:$B,"&lt;="&amp;MonthStart,RATES!$C:$C,"&gt;="&amp;MonthEnd),SUMIFS(RATES!$E:$E,RATES!$A:$A,$AI613,RATES!$B:$B,"&lt;="&amp;MonthStart,RATES!$C:$C,"&gt;="&amp;MonthEnd))))</f>
        <v/>
      </c>
      <c r="AK613" s="2">
        <f>IF(OR(NOT(ISNUMBER($AJ613)),N($AA613)=0),"",IF(ABS(N($Z613)/100-$AJ613)&gt;0.0000001,"DIFFERS",""))</f>
        <v/>
      </c>
    </row>
    <row r="614">
      <c r="AD614" s="2">
        <f>IF($L614="","",IF(ISNUMBER(SEARCH("OFF ROAD",$H614)),"OFF",IF(ISNUMBER(SEARCH("ON ROAD",$H614)),"ON","")))</f>
        <v/>
      </c>
      <c r="AE614" s="2">
        <f>IF($AD614="ON",""&amp;$L614,"")</f>
        <v/>
      </c>
      <c r="AF614" s="2">
        <f>IF($L614="","",IF($J614&lt;&gt;"","Y",""))</f>
        <v/>
      </c>
      <c r="AG614" s="2">
        <f>IF($L614="","",IFERROR(TRIM(MID($H614,4,SEARCH(" CO ",$H614)-4)),""&amp;$S614))</f>
        <v/>
      </c>
      <c r="AH614" s="2">
        <f>IF($AG614="","",IF($AG614="FULTON",IF(ISNUMBER(SEARCH("COLLEGE PARK",$H614)),"FULTON (COLLEGE PARK)",IF(ISNUMBER(SEARCH("HAPEVILLE",$H614)),"FULTON (HAPEVILLE)",IF(ISNUMBER(SEARCH("EAST POINT",$H614)),"FULTON (EAST POINT)",IF(ISNUMBER(SEARCH("ATLANTA",$H614)),"FULTON (ATL LIMITS)","FULTON")))),IF($AG614="DEKALB",IF(ISNUMBER(SEARCH("ATLANTA",$H614)),"DEKALB (ATL LIMITS)","DEKALB"),IF(AND($AG614="CLAYTON",ISNUMBER(SEARCH("COLLEGE PARK",$H614))),"CLAYTON (COLLEGE PARK)",$AG614))))</f>
        <v/>
      </c>
      <c r="AI614" s="2">
        <f>IF(OR($AH614="",$AD614=""),"",IFERROR(VLOOKUP($AH614,CODES!$A:$B,2,FALSE),"NO CODE"))</f>
        <v/>
      </c>
      <c r="AJ614" s="19">
        <f>IF(OR($AI614="",$AI614="NO CODE"),"",IF(COUNTIFS(RATES!$A:$A,$AI614,RATES!$B:$B,"&lt;="&amp;MonthStart,RATES!$C:$C,"&gt;="&amp;MonthEnd)&lt;&gt;1,"NO RATE",IF($AD614="OFF",SUMIFS(RATES!$F:$F,RATES!$A:$A,$AI614,RATES!$B:$B,"&lt;="&amp;MonthStart,RATES!$C:$C,"&gt;="&amp;MonthEnd),SUMIFS(RATES!$E:$E,RATES!$A:$A,$AI614,RATES!$B:$B,"&lt;="&amp;MonthStart,RATES!$C:$C,"&gt;="&amp;MonthEnd))))</f>
        <v/>
      </c>
      <c r="AK614" s="2">
        <f>IF(OR(NOT(ISNUMBER($AJ614)),N($AA614)=0),"",IF(ABS(N($Z614)/100-$AJ614)&gt;0.0000001,"DIFFERS",""))</f>
        <v/>
      </c>
    </row>
    <row r="615">
      <c r="AD615" s="2">
        <f>IF($L615="","",IF(ISNUMBER(SEARCH("OFF ROAD",$H615)),"OFF",IF(ISNUMBER(SEARCH("ON ROAD",$H615)),"ON","")))</f>
        <v/>
      </c>
      <c r="AE615" s="2">
        <f>IF($AD615="ON",""&amp;$L615,"")</f>
        <v/>
      </c>
      <c r="AF615" s="2">
        <f>IF($L615="","",IF($J615&lt;&gt;"","Y",""))</f>
        <v/>
      </c>
      <c r="AG615" s="2">
        <f>IF($L615="","",IFERROR(TRIM(MID($H615,4,SEARCH(" CO ",$H615)-4)),""&amp;$S615))</f>
        <v/>
      </c>
      <c r="AH615" s="2">
        <f>IF($AG615="","",IF($AG615="FULTON",IF(ISNUMBER(SEARCH("COLLEGE PARK",$H615)),"FULTON (COLLEGE PARK)",IF(ISNUMBER(SEARCH("HAPEVILLE",$H615)),"FULTON (HAPEVILLE)",IF(ISNUMBER(SEARCH("EAST POINT",$H615)),"FULTON (EAST POINT)",IF(ISNUMBER(SEARCH("ATLANTA",$H615)),"FULTON (ATL LIMITS)","FULTON")))),IF($AG615="DEKALB",IF(ISNUMBER(SEARCH("ATLANTA",$H615)),"DEKALB (ATL LIMITS)","DEKALB"),IF(AND($AG615="CLAYTON",ISNUMBER(SEARCH("COLLEGE PARK",$H615))),"CLAYTON (COLLEGE PARK)",$AG615))))</f>
        <v/>
      </c>
      <c r="AI615" s="2">
        <f>IF(OR($AH615="",$AD615=""),"",IFERROR(VLOOKUP($AH615,CODES!$A:$B,2,FALSE),"NO CODE"))</f>
        <v/>
      </c>
      <c r="AJ615" s="19">
        <f>IF(OR($AI615="",$AI615="NO CODE"),"",IF(COUNTIFS(RATES!$A:$A,$AI615,RATES!$B:$B,"&lt;="&amp;MonthStart,RATES!$C:$C,"&gt;="&amp;MonthEnd)&lt;&gt;1,"NO RATE",IF($AD615="OFF",SUMIFS(RATES!$F:$F,RATES!$A:$A,$AI615,RATES!$B:$B,"&lt;="&amp;MonthStart,RATES!$C:$C,"&gt;="&amp;MonthEnd),SUMIFS(RATES!$E:$E,RATES!$A:$A,$AI615,RATES!$B:$B,"&lt;="&amp;MonthStart,RATES!$C:$C,"&gt;="&amp;MonthEnd))))</f>
        <v/>
      </c>
      <c r="AK615" s="2">
        <f>IF(OR(NOT(ISNUMBER($AJ615)),N($AA615)=0),"",IF(ABS(N($Z615)/100-$AJ615)&gt;0.0000001,"DIFFERS",""))</f>
        <v/>
      </c>
    </row>
    <row r="616">
      <c r="AD616" s="2">
        <f>IF($L616="","",IF(ISNUMBER(SEARCH("OFF ROAD",$H616)),"OFF",IF(ISNUMBER(SEARCH("ON ROAD",$H616)),"ON","")))</f>
        <v/>
      </c>
      <c r="AE616" s="2">
        <f>IF($AD616="ON",""&amp;$L616,"")</f>
        <v/>
      </c>
      <c r="AF616" s="2">
        <f>IF($L616="","",IF($J616&lt;&gt;"","Y",""))</f>
        <v/>
      </c>
      <c r="AG616" s="2">
        <f>IF($L616="","",IFERROR(TRIM(MID($H616,4,SEARCH(" CO ",$H616)-4)),""&amp;$S616))</f>
        <v/>
      </c>
      <c r="AH616" s="2">
        <f>IF($AG616="","",IF($AG616="FULTON",IF(ISNUMBER(SEARCH("COLLEGE PARK",$H616)),"FULTON (COLLEGE PARK)",IF(ISNUMBER(SEARCH("HAPEVILLE",$H616)),"FULTON (HAPEVILLE)",IF(ISNUMBER(SEARCH("EAST POINT",$H616)),"FULTON (EAST POINT)",IF(ISNUMBER(SEARCH("ATLANTA",$H616)),"FULTON (ATL LIMITS)","FULTON")))),IF($AG616="DEKALB",IF(ISNUMBER(SEARCH("ATLANTA",$H616)),"DEKALB (ATL LIMITS)","DEKALB"),IF(AND($AG616="CLAYTON",ISNUMBER(SEARCH("COLLEGE PARK",$H616))),"CLAYTON (COLLEGE PARK)",$AG616))))</f>
        <v/>
      </c>
      <c r="AI616" s="2">
        <f>IF(OR($AH616="",$AD616=""),"",IFERROR(VLOOKUP($AH616,CODES!$A:$B,2,FALSE),"NO CODE"))</f>
        <v/>
      </c>
      <c r="AJ616" s="19">
        <f>IF(OR($AI616="",$AI616="NO CODE"),"",IF(COUNTIFS(RATES!$A:$A,$AI616,RATES!$B:$B,"&lt;="&amp;MonthStart,RATES!$C:$C,"&gt;="&amp;MonthEnd)&lt;&gt;1,"NO RATE",IF($AD616="OFF",SUMIFS(RATES!$F:$F,RATES!$A:$A,$AI616,RATES!$B:$B,"&lt;="&amp;MonthStart,RATES!$C:$C,"&gt;="&amp;MonthEnd),SUMIFS(RATES!$E:$E,RATES!$A:$A,$AI616,RATES!$B:$B,"&lt;="&amp;MonthStart,RATES!$C:$C,"&gt;="&amp;MonthEnd))))</f>
        <v/>
      </c>
      <c r="AK616" s="2">
        <f>IF(OR(NOT(ISNUMBER($AJ616)),N($AA616)=0),"",IF(ABS(N($Z616)/100-$AJ616)&gt;0.0000001,"DIFFERS",""))</f>
        <v/>
      </c>
    </row>
    <row r="617">
      <c r="AD617" s="2">
        <f>IF($L617="","",IF(ISNUMBER(SEARCH("OFF ROAD",$H617)),"OFF",IF(ISNUMBER(SEARCH("ON ROAD",$H617)),"ON","")))</f>
        <v/>
      </c>
      <c r="AE617" s="2">
        <f>IF($AD617="ON",""&amp;$L617,"")</f>
        <v/>
      </c>
      <c r="AF617" s="2">
        <f>IF($L617="","",IF($J617&lt;&gt;"","Y",""))</f>
        <v/>
      </c>
      <c r="AG617" s="2">
        <f>IF($L617="","",IFERROR(TRIM(MID($H617,4,SEARCH(" CO ",$H617)-4)),""&amp;$S617))</f>
        <v/>
      </c>
      <c r="AH617" s="2">
        <f>IF($AG617="","",IF($AG617="FULTON",IF(ISNUMBER(SEARCH("COLLEGE PARK",$H617)),"FULTON (COLLEGE PARK)",IF(ISNUMBER(SEARCH("HAPEVILLE",$H617)),"FULTON (HAPEVILLE)",IF(ISNUMBER(SEARCH("EAST POINT",$H617)),"FULTON (EAST POINT)",IF(ISNUMBER(SEARCH("ATLANTA",$H617)),"FULTON (ATL LIMITS)","FULTON")))),IF($AG617="DEKALB",IF(ISNUMBER(SEARCH("ATLANTA",$H617)),"DEKALB (ATL LIMITS)","DEKALB"),IF(AND($AG617="CLAYTON",ISNUMBER(SEARCH("COLLEGE PARK",$H617))),"CLAYTON (COLLEGE PARK)",$AG617))))</f>
        <v/>
      </c>
      <c r="AI617" s="2">
        <f>IF(OR($AH617="",$AD617=""),"",IFERROR(VLOOKUP($AH617,CODES!$A:$B,2,FALSE),"NO CODE"))</f>
        <v/>
      </c>
      <c r="AJ617" s="19">
        <f>IF(OR($AI617="",$AI617="NO CODE"),"",IF(COUNTIFS(RATES!$A:$A,$AI617,RATES!$B:$B,"&lt;="&amp;MonthStart,RATES!$C:$C,"&gt;="&amp;MonthEnd)&lt;&gt;1,"NO RATE",IF($AD617="OFF",SUMIFS(RATES!$F:$F,RATES!$A:$A,$AI617,RATES!$B:$B,"&lt;="&amp;MonthStart,RATES!$C:$C,"&gt;="&amp;MonthEnd),SUMIFS(RATES!$E:$E,RATES!$A:$A,$AI617,RATES!$B:$B,"&lt;="&amp;MonthStart,RATES!$C:$C,"&gt;="&amp;MonthEnd))))</f>
        <v/>
      </c>
      <c r="AK617" s="2">
        <f>IF(OR(NOT(ISNUMBER($AJ617)),N($AA617)=0),"",IF(ABS(N($Z617)/100-$AJ617)&gt;0.0000001,"DIFFERS",""))</f>
        <v/>
      </c>
    </row>
    <row r="618">
      <c r="AD618" s="2">
        <f>IF($L618="","",IF(ISNUMBER(SEARCH("OFF ROAD",$H618)),"OFF",IF(ISNUMBER(SEARCH("ON ROAD",$H618)),"ON","")))</f>
        <v/>
      </c>
      <c r="AE618" s="2">
        <f>IF($AD618="ON",""&amp;$L618,"")</f>
        <v/>
      </c>
      <c r="AF618" s="2">
        <f>IF($L618="","",IF($J618&lt;&gt;"","Y",""))</f>
        <v/>
      </c>
      <c r="AG618" s="2">
        <f>IF($L618="","",IFERROR(TRIM(MID($H618,4,SEARCH(" CO ",$H618)-4)),""&amp;$S618))</f>
        <v/>
      </c>
      <c r="AH618" s="2">
        <f>IF($AG618="","",IF($AG618="FULTON",IF(ISNUMBER(SEARCH("COLLEGE PARK",$H618)),"FULTON (COLLEGE PARK)",IF(ISNUMBER(SEARCH("HAPEVILLE",$H618)),"FULTON (HAPEVILLE)",IF(ISNUMBER(SEARCH("EAST POINT",$H618)),"FULTON (EAST POINT)",IF(ISNUMBER(SEARCH("ATLANTA",$H618)),"FULTON (ATL LIMITS)","FULTON")))),IF($AG618="DEKALB",IF(ISNUMBER(SEARCH("ATLANTA",$H618)),"DEKALB (ATL LIMITS)","DEKALB"),IF(AND($AG618="CLAYTON",ISNUMBER(SEARCH("COLLEGE PARK",$H618))),"CLAYTON (COLLEGE PARK)",$AG618))))</f>
        <v/>
      </c>
      <c r="AI618" s="2">
        <f>IF(OR($AH618="",$AD618=""),"",IFERROR(VLOOKUP($AH618,CODES!$A:$B,2,FALSE),"NO CODE"))</f>
        <v/>
      </c>
      <c r="AJ618" s="19">
        <f>IF(OR($AI618="",$AI618="NO CODE"),"",IF(COUNTIFS(RATES!$A:$A,$AI618,RATES!$B:$B,"&lt;="&amp;MonthStart,RATES!$C:$C,"&gt;="&amp;MonthEnd)&lt;&gt;1,"NO RATE",IF($AD618="OFF",SUMIFS(RATES!$F:$F,RATES!$A:$A,$AI618,RATES!$B:$B,"&lt;="&amp;MonthStart,RATES!$C:$C,"&gt;="&amp;MonthEnd),SUMIFS(RATES!$E:$E,RATES!$A:$A,$AI618,RATES!$B:$B,"&lt;="&amp;MonthStart,RATES!$C:$C,"&gt;="&amp;MonthEnd))))</f>
        <v/>
      </c>
      <c r="AK618" s="2">
        <f>IF(OR(NOT(ISNUMBER($AJ618)),N($AA618)=0),"",IF(ABS(N($Z618)/100-$AJ618)&gt;0.0000001,"DIFFERS",""))</f>
        <v/>
      </c>
    </row>
    <row r="619">
      <c r="AD619" s="2">
        <f>IF($L619="","",IF(ISNUMBER(SEARCH("OFF ROAD",$H619)),"OFF",IF(ISNUMBER(SEARCH("ON ROAD",$H619)),"ON","")))</f>
        <v/>
      </c>
      <c r="AE619" s="2">
        <f>IF($AD619="ON",""&amp;$L619,"")</f>
        <v/>
      </c>
      <c r="AF619" s="2">
        <f>IF($L619="","",IF($J619&lt;&gt;"","Y",""))</f>
        <v/>
      </c>
      <c r="AG619" s="2">
        <f>IF($L619="","",IFERROR(TRIM(MID($H619,4,SEARCH(" CO ",$H619)-4)),""&amp;$S619))</f>
        <v/>
      </c>
      <c r="AH619" s="2">
        <f>IF($AG619="","",IF($AG619="FULTON",IF(ISNUMBER(SEARCH("COLLEGE PARK",$H619)),"FULTON (COLLEGE PARK)",IF(ISNUMBER(SEARCH("HAPEVILLE",$H619)),"FULTON (HAPEVILLE)",IF(ISNUMBER(SEARCH("EAST POINT",$H619)),"FULTON (EAST POINT)",IF(ISNUMBER(SEARCH("ATLANTA",$H619)),"FULTON (ATL LIMITS)","FULTON")))),IF($AG619="DEKALB",IF(ISNUMBER(SEARCH("ATLANTA",$H619)),"DEKALB (ATL LIMITS)","DEKALB"),IF(AND($AG619="CLAYTON",ISNUMBER(SEARCH("COLLEGE PARK",$H619))),"CLAYTON (COLLEGE PARK)",$AG619))))</f>
        <v/>
      </c>
      <c r="AI619" s="2">
        <f>IF(OR($AH619="",$AD619=""),"",IFERROR(VLOOKUP($AH619,CODES!$A:$B,2,FALSE),"NO CODE"))</f>
        <v/>
      </c>
      <c r="AJ619" s="19">
        <f>IF(OR($AI619="",$AI619="NO CODE"),"",IF(COUNTIFS(RATES!$A:$A,$AI619,RATES!$B:$B,"&lt;="&amp;MonthStart,RATES!$C:$C,"&gt;="&amp;MonthEnd)&lt;&gt;1,"NO RATE",IF($AD619="OFF",SUMIFS(RATES!$F:$F,RATES!$A:$A,$AI619,RATES!$B:$B,"&lt;="&amp;MonthStart,RATES!$C:$C,"&gt;="&amp;MonthEnd),SUMIFS(RATES!$E:$E,RATES!$A:$A,$AI619,RATES!$B:$B,"&lt;="&amp;MonthStart,RATES!$C:$C,"&gt;="&amp;MonthEnd))))</f>
        <v/>
      </c>
      <c r="AK619" s="2">
        <f>IF(OR(NOT(ISNUMBER($AJ619)),N($AA619)=0),"",IF(ABS(N($Z619)/100-$AJ619)&gt;0.0000001,"DIFFERS",""))</f>
        <v/>
      </c>
    </row>
    <row r="620">
      <c r="AD620" s="2">
        <f>IF($L620="","",IF(ISNUMBER(SEARCH("OFF ROAD",$H620)),"OFF",IF(ISNUMBER(SEARCH("ON ROAD",$H620)),"ON","")))</f>
        <v/>
      </c>
      <c r="AE620" s="2">
        <f>IF($AD620="ON",""&amp;$L620,"")</f>
        <v/>
      </c>
      <c r="AF620" s="2">
        <f>IF($L620="","",IF($J620&lt;&gt;"","Y",""))</f>
        <v/>
      </c>
      <c r="AG620" s="2">
        <f>IF($L620="","",IFERROR(TRIM(MID($H620,4,SEARCH(" CO ",$H620)-4)),""&amp;$S620))</f>
        <v/>
      </c>
      <c r="AH620" s="2">
        <f>IF($AG620="","",IF($AG620="FULTON",IF(ISNUMBER(SEARCH("COLLEGE PARK",$H620)),"FULTON (COLLEGE PARK)",IF(ISNUMBER(SEARCH("HAPEVILLE",$H620)),"FULTON (HAPEVILLE)",IF(ISNUMBER(SEARCH("EAST POINT",$H620)),"FULTON (EAST POINT)",IF(ISNUMBER(SEARCH("ATLANTA",$H620)),"FULTON (ATL LIMITS)","FULTON")))),IF($AG620="DEKALB",IF(ISNUMBER(SEARCH("ATLANTA",$H620)),"DEKALB (ATL LIMITS)","DEKALB"),IF(AND($AG620="CLAYTON",ISNUMBER(SEARCH("COLLEGE PARK",$H620))),"CLAYTON (COLLEGE PARK)",$AG620))))</f>
        <v/>
      </c>
      <c r="AI620" s="2">
        <f>IF(OR($AH620="",$AD620=""),"",IFERROR(VLOOKUP($AH620,CODES!$A:$B,2,FALSE),"NO CODE"))</f>
        <v/>
      </c>
      <c r="AJ620" s="19">
        <f>IF(OR($AI620="",$AI620="NO CODE"),"",IF(COUNTIFS(RATES!$A:$A,$AI620,RATES!$B:$B,"&lt;="&amp;MonthStart,RATES!$C:$C,"&gt;="&amp;MonthEnd)&lt;&gt;1,"NO RATE",IF($AD620="OFF",SUMIFS(RATES!$F:$F,RATES!$A:$A,$AI620,RATES!$B:$B,"&lt;="&amp;MonthStart,RATES!$C:$C,"&gt;="&amp;MonthEnd),SUMIFS(RATES!$E:$E,RATES!$A:$A,$AI620,RATES!$B:$B,"&lt;="&amp;MonthStart,RATES!$C:$C,"&gt;="&amp;MonthEnd))))</f>
        <v/>
      </c>
      <c r="AK620" s="2">
        <f>IF(OR(NOT(ISNUMBER($AJ620)),N($AA620)=0),"",IF(ABS(N($Z620)/100-$AJ620)&gt;0.0000001,"DIFFERS",""))</f>
        <v/>
      </c>
    </row>
    <row r="621">
      <c r="AD621" s="2">
        <f>IF($L621="","",IF(ISNUMBER(SEARCH("OFF ROAD",$H621)),"OFF",IF(ISNUMBER(SEARCH("ON ROAD",$H621)),"ON","")))</f>
        <v/>
      </c>
      <c r="AE621" s="2">
        <f>IF($AD621="ON",""&amp;$L621,"")</f>
        <v/>
      </c>
      <c r="AF621" s="2">
        <f>IF($L621="","",IF($J621&lt;&gt;"","Y",""))</f>
        <v/>
      </c>
      <c r="AG621" s="2">
        <f>IF($L621="","",IFERROR(TRIM(MID($H621,4,SEARCH(" CO ",$H621)-4)),""&amp;$S621))</f>
        <v/>
      </c>
      <c r="AH621" s="2">
        <f>IF($AG621="","",IF($AG621="FULTON",IF(ISNUMBER(SEARCH("COLLEGE PARK",$H621)),"FULTON (COLLEGE PARK)",IF(ISNUMBER(SEARCH("HAPEVILLE",$H621)),"FULTON (HAPEVILLE)",IF(ISNUMBER(SEARCH("EAST POINT",$H621)),"FULTON (EAST POINT)",IF(ISNUMBER(SEARCH("ATLANTA",$H621)),"FULTON (ATL LIMITS)","FULTON")))),IF($AG621="DEKALB",IF(ISNUMBER(SEARCH("ATLANTA",$H621)),"DEKALB (ATL LIMITS)","DEKALB"),IF(AND($AG621="CLAYTON",ISNUMBER(SEARCH("COLLEGE PARK",$H621))),"CLAYTON (COLLEGE PARK)",$AG621))))</f>
        <v/>
      </c>
      <c r="AI621" s="2">
        <f>IF(OR($AH621="",$AD621=""),"",IFERROR(VLOOKUP($AH621,CODES!$A:$B,2,FALSE),"NO CODE"))</f>
        <v/>
      </c>
      <c r="AJ621" s="19">
        <f>IF(OR($AI621="",$AI621="NO CODE"),"",IF(COUNTIFS(RATES!$A:$A,$AI621,RATES!$B:$B,"&lt;="&amp;MonthStart,RATES!$C:$C,"&gt;="&amp;MonthEnd)&lt;&gt;1,"NO RATE",IF($AD621="OFF",SUMIFS(RATES!$F:$F,RATES!$A:$A,$AI621,RATES!$B:$B,"&lt;="&amp;MonthStart,RATES!$C:$C,"&gt;="&amp;MonthEnd),SUMIFS(RATES!$E:$E,RATES!$A:$A,$AI621,RATES!$B:$B,"&lt;="&amp;MonthStart,RATES!$C:$C,"&gt;="&amp;MonthEnd))))</f>
        <v/>
      </c>
      <c r="AK621" s="2">
        <f>IF(OR(NOT(ISNUMBER($AJ621)),N($AA621)=0),"",IF(ABS(N($Z621)/100-$AJ621)&gt;0.0000001,"DIFFERS",""))</f>
        <v/>
      </c>
    </row>
    <row r="622">
      <c r="AD622" s="2">
        <f>IF($L622="","",IF(ISNUMBER(SEARCH("OFF ROAD",$H622)),"OFF",IF(ISNUMBER(SEARCH("ON ROAD",$H622)),"ON","")))</f>
        <v/>
      </c>
      <c r="AE622" s="2">
        <f>IF($AD622="ON",""&amp;$L622,"")</f>
        <v/>
      </c>
      <c r="AF622" s="2">
        <f>IF($L622="","",IF($J622&lt;&gt;"","Y",""))</f>
        <v/>
      </c>
      <c r="AG622" s="2">
        <f>IF($L622="","",IFERROR(TRIM(MID($H622,4,SEARCH(" CO ",$H622)-4)),""&amp;$S622))</f>
        <v/>
      </c>
      <c r="AH622" s="2">
        <f>IF($AG622="","",IF($AG622="FULTON",IF(ISNUMBER(SEARCH("COLLEGE PARK",$H622)),"FULTON (COLLEGE PARK)",IF(ISNUMBER(SEARCH("HAPEVILLE",$H622)),"FULTON (HAPEVILLE)",IF(ISNUMBER(SEARCH("EAST POINT",$H622)),"FULTON (EAST POINT)",IF(ISNUMBER(SEARCH("ATLANTA",$H622)),"FULTON (ATL LIMITS)","FULTON")))),IF($AG622="DEKALB",IF(ISNUMBER(SEARCH("ATLANTA",$H622)),"DEKALB (ATL LIMITS)","DEKALB"),IF(AND($AG622="CLAYTON",ISNUMBER(SEARCH("COLLEGE PARK",$H622))),"CLAYTON (COLLEGE PARK)",$AG622))))</f>
        <v/>
      </c>
      <c r="AI622" s="2">
        <f>IF(OR($AH622="",$AD622=""),"",IFERROR(VLOOKUP($AH622,CODES!$A:$B,2,FALSE),"NO CODE"))</f>
        <v/>
      </c>
      <c r="AJ622" s="19">
        <f>IF(OR($AI622="",$AI622="NO CODE"),"",IF(COUNTIFS(RATES!$A:$A,$AI622,RATES!$B:$B,"&lt;="&amp;MonthStart,RATES!$C:$C,"&gt;="&amp;MonthEnd)&lt;&gt;1,"NO RATE",IF($AD622="OFF",SUMIFS(RATES!$F:$F,RATES!$A:$A,$AI622,RATES!$B:$B,"&lt;="&amp;MonthStart,RATES!$C:$C,"&gt;="&amp;MonthEnd),SUMIFS(RATES!$E:$E,RATES!$A:$A,$AI622,RATES!$B:$B,"&lt;="&amp;MonthStart,RATES!$C:$C,"&gt;="&amp;MonthEnd))))</f>
        <v/>
      </c>
      <c r="AK622" s="2">
        <f>IF(OR(NOT(ISNUMBER($AJ622)),N($AA622)=0),"",IF(ABS(N($Z622)/100-$AJ622)&gt;0.0000001,"DIFFERS",""))</f>
        <v/>
      </c>
    </row>
    <row r="623">
      <c r="AD623" s="2">
        <f>IF($L623="","",IF(ISNUMBER(SEARCH("OFF ROAD",$H623)),"OFF",IF(ISNUMBER(SEARCH("ON ROAD",$H623)),"ON","")))</f>
        <v/>
      </c>
      <c r="AE623" s="2">
        <f>IF($AD623="ON",""&amp;$L623,"")</f>
        <v/>
      </c>
      <c r="AF623" s="2">
        <f>IF($L623="","",IF($J623&lt;&gt;"","Y",""))</f>
        <v/>
      </c>
      <c r="AG623" s="2">
        <f>IF($L623="","",IFERROR(TRIM(MID($H623,4,SEARCH(" CO ",$H623)-4)),""&amp;$S623))</f>
        <v/>
      </c>
      <c r="AH623" s="2">
        <f>IF($AG623="","",IF($AG623="FULTON",IF(ISNUMBER(SEARCH("COLLEGE PARK",$H623)),"FULTON (COLLEGE PARK)",IF(ISNUMBER(SEARCH("HAPEVILLE",$H623)),"FULTON (HAPEVILLE)",IF(ISNUMBER(SEARCH("EAST POINT",$H623)),"FULTON (EAST POINT)",IF(ISNUMBER(SEARCH("ATLANTA",$H623)),"FULTON (ATL LIMITS)","FULTON")))),IF($AG623="DEKALB",IF(ISNUMBER(SEARCH("ATLANTA",$H623)),"DEKALB (ATL LIMITS)","DEKALB"),IF(AND($AG623="CLAYTON",ISNUMBER(SEARCH("COLLEGE PARK",$H623))),"CLAYTON (COLLEGE PARK)",$AG623))))</f>
        <v/>
      </c>
      <c r="AI623" s="2">
        <f>IF(OR($AH623="",$AD623=""),"",IFERROR(VLOOKUP($AH623,CODES!$A:$B,2,FALSE),"NO CODE"))</f>
        <v/>
      </c>
      <c r="AJ623" s="19">
        <f>IF(OR($AI623="",$AI623="NO CODE"),"",IF(COUNTIFS(RATES!$A:$A,$AI623,RATES!$B:$B,"&lt;="&amp;MonthStart,RATES!$C:$C,"&gt;="&amp;MonthEnd)&lt;&gt;1,"NO RATE",IF($AD623="OFF",SUMIFS(RATES!$F:$F,RATES!$A:$A,$AI623,RATES!$B:$B,"&lt;="&amp;MonthStart,RATES!$C:$C,"&gt;="&amp;MonthEnd),SUMIFS(RATES!$E:$E,RATES!$A:$A,$AI623,RATES!$B:$B,"&lt;="&amp;MonthStart,RATES!$C:$C,"&gt;="&amp;MonthEnd))))</f>
        <v/>
      </c>
      <c r="AK623" s="2">
        <f>IF(OR(NOT(ISNUMBER($AJ623)),N($AA623)=0),"",IF(ABS(N($Z623)/100-$AJ623)&gt;0.0000001,"DIFFERS",""))</f>
        <v/>
      </c>
    </row>
    <row r="624">
      <c r="AD624" s="2">
        <f>IF($L624="","",IF(ISNUMBER(SEARCH("OFF ROAD",$H624)),"OFF",IF(ISNUMBER(SEARCH("ON ROAD",$H624)),"ON","")))</f>
        <v/>
      </c>
      <c r="AE624" s="2">
        <f>IF($AD624="ON",""&amp;$L624,"")</f>
        <v/>
      </c>
      <c r="AF624" s="2">
        <f>IF($L624="","",IF($J624&lt;&gt;"","Y",""))</f>
        <v/>
      </c>
      <c r="AG624" s="2">
        <f>IF($L624="","",IFERROR(TRIM(MID($H624,4,SEARCH(" CO ",$H624)-4)),""&amp;$S624))</f>
        <v/>
      </c>
      <c r="AH624" s="2">
        <f>IF($AG624="","",IF($AG624="FULTON",IF(ISNUMBER(SEARCH("COLLEGE PARK",$H624)),"FULTON (COLLEGE PARK)",IF(ISNUMBER(SEARCH("HAPEVILLE",$H624)),"FULTON (HAPEVILLE)",IF(ISNUMBER(SEARCH("EAST POINT",$H624)),"FULTON (EAST POINT)",IF(ISNUMBER(SEARCH("ATLANTA",$H624)),"FULTON (ATL LIMITS)","FULTON")))),IF($AG624="DEKALB",IF(ISNUMBER(SEARCH("ATLANTA",$H624)),"DEKALB (ATL LIMITS)","DEKALB"),IF(AND($AG624="CLAYTON",ISNUMBER(SEARCH("COLLEGE PARK",$H624))),"CLAYTON (COLLEGE PARK)",$AG624))))</f>
        <v/>
      </c>
      <c r="AI624" s="2">
        <f>IF(OR($AH624="",$AD624=""),"",IFERROR(VLOOKUP($AH624,CODES!$A:$B,2,FALSE),"NO CODE"))</f>
        <v/>
      </c>
      <c r="AJ624" s="19">
        <f>IF(OR($AI624="",$AI624="NO CODE"),"",IF(COUNTIFS(RATES!$A:$A,$AI624,RATES!$B:$B,"&lt;="&amp;MonthStart,RATES!$C:$C,"&gt;="&amp;MonthEnd)&lt;&gt;1,"NO RATE",IF($AD624="OFF",SUMIFS(RATES!$F:$F,RATES!$A:$A,$AI624,RATES!$B:$B,"&lt;="&amp;MonthStart,RATES!$C:$C,"&gt;="&amp;MonthEnd),SUMIFS(RATES!$E:$E,RATES!$A:$A,$AI624,RATES!$B:$B,"&lt;="&amp;MonthStart,RATES!$C:$C,"&gt;="&amp;MonthEnd))))</f>
        <v/>
      </c>
      <c r="AK624" s="2">
        <f>IF(OR(NOT(ISNUMBER($AJ624)),N($AA624)=0),"",IF(ABS(N($Z624)/100-$AJ624)&gt;0.0000001,"DIFFERS",""))</f>
        <v/>
      </c>
    </row>
    <row r="625">
      <c r="AD625" s="2">
        <f>IF($L625="","",IF(ISNUMBER(SEARCH("OFF ROAD",$H625)),"OFF",IF(ISNUMBER(SEARCH("ON ROAD",$H625)),"ON","")))</f>
        <v/>
      </c>
      <c r="AE625" s="2">
        <f>IF($AD625="ON",""&amp;$L625,"")</f>
        <v/>
      </c>
      <c r="AF625" s="2">
        <f>IF($L625="","",IF($J625&lt;&gt;"","Y",""))</f>
        <v/>
      </c>
      <c r="AG625" s="2">
        <f>IF($L625="","",IFERROR(TRIM(MID($H625,4,SEARCH(" CO ",$H625)-4)),""&amp;$S625))</f>
        <v/>
      </c>
      <c r="AH625" s="2">
        <f>IF($AG625="","",IF($AG625="FULTON",IF(ISNUMBER(SEARCH("COLLEGE PARK",$H625)),"FULTON (COLLEGE PARK)",IF(ISNUMBER(SEARCH("HAPEVILLE",$H625)),"FULTON (HAPEVILLE)",IF(ISNUMBER(SEARCH("EAST POINT",$H625)),"FULTON (EAST POINT)",IF(ISNUMBER(SEARCH("ATLANTA",$H625)),"FULTON (ATL LIMITS)","FULTON")))),IF($AG625="DEKALB",IF(ISNUMBER(SEARCH("ATLANTA",$H625)),"DEKALB (ATL LIMITS)","DEKALB"),IF(AND($AG625="CLAYTON",ISNUMBER(SEARCH("COLLEGE PARK",$H625))),"CLAYTON (COLLEGE PARK)",$AG625))))</f>
        <v/>
      </c>
      <c r="AI625" s="2">
        <f>IF(OR($AH625="",$AD625=""),"",IFERROR(VLOOKUP($AH625,CODES!$A:$B,2,FALSE),"NO CODE"))</f>
        <v/>
      </c>
      <c r="AJ625" s="19">
        <f>IF(OR($AI625="",$AI625="NO CODE"),"",IF(COUNTIFS(RATES!$A:$A,$AI625,RATES!$B:$B,"&lt;="&amp;MonthStart,RATES!$C:$C,"&gt;="&amp;MonthEnd)&lt;&gt;1,"NO RATE",IF($AD625="OFF",SUMIFS(RATES!$F:$F,RATES!$A:$A,$AI625,RATES!$B:$B,"&lt;="&amp;MonthStart,RATES!$C:$C,"&gt;="&amp;MonthEnd),SUMIFS(RATES!$E:$E,RATES!$A:$A,$AI625,RATES!$B:$B,"&lt;="&amp;MonthStart,RATES!$C:$C,"&gt;="&amp;MonthEnd))))</f>
        <v/>
      </c>
      <c r="AK625" s="2">
        <f>IF(OR(NOT(ISNUMBER($AJ625)),N($AA625)=0),"",IF(ABS(N($Z625)/100-$AJ625)&gt;0.0000001,"DIFFERS",""))</f>
        <v/>
      </c>
    </row>
    <row r="626">
      <c r="AD626" s="2">
        <f>IF($L626="","",IF(ISNUMBER(SEARCH("OFF ROAD",$H626)),"OFF",IF(ISNUMBER(SEARCH("ON ROAD",$H626)),"ON","")))</f>
        <v/>
      </c>
      <c r="AE626" s="2">
        <f>IF($AD626="ON",""&amp;$L626,"")</f>
        <v/>
      </c>
      <c r="AF626" s="2">
        <f>IF($L626="","",IF($J626&lt;&gt;"","Y",""))</f>
        <v/>
      </c>
      <c r="AG626" s="2">
        <f>IF($L626="","",IFERROR(TRIM(MID($H626,4,SEARCH(" CO ",$H626)-4)),""&amp;$S626))</f>
        <v/>
      </c>
      <c r="AH626" s="2">
        <f>IF($AG626="","",IF($AG626="FULTON",IF(ISNUMBER(SEARCH("COLLEGE PARK",$H626)),"FULTON (COLLEGE PARK)",IF(ISNUMBER(SEARCH("HAPEVILLE",$H626)),"FULTON (HAPEVILLE)",IF(ISNUMBER(SEARCH("EAST POINT",$H626)),"FULTON (EAST POINT)",IF(ISNUMBER(SEARCH("ATLANTA",$H626)),"FULTON (ATL LIMITS)","FULTON")))),IF($AG626="DEKALB",IF(ISNUMBER(SEARCH("ATLANTA",$H626)),"DEKALB (ATL LIMITS)","DEKALB"),IF(AND($AG626="CLAYTON",ISNUMBER(SEARCH("COLLEGE PARK",$H626))),"CLAYTON (COLLEGE PARK)",$AG626))))</f>
        <v/>
      </c>
      <c r="AI626" s="2">
        <f>IF(OR($AH626="",$AD626=""),"",IFERROR(VLOOKUP($AH626,CODES!$A:$B,2,FALSE),"NO CODE"))</f>
        <v/>
      </c>
      <c r="AJ626" s="19">
        <f>IF(OR($AI626="",$AI626="NO CODE"),"",IF(COUNTIFS(RATES!$A:$A,$AI626,RATES!$B:$B,"&lt;="&amp;MonthStart,RATES!$C:$C,"&gt;="&amp;MonthEnd)&lt;&gt;1,"NO RATE",IF($AD626="OFF",SUMIFS(RATES!$F:$F,RATES!$A:$A,$AI626,RATES!$B:$B,"&lt;="&amp;MonthStart,RATES!$C:$C,"&gt;="&amp;MonthEnd),SUMIFS(RATES!$E:$E,RATES!$A:$A,$AI626,RATES!$B:$B,"&lt;="&amp;MonthStart,RATES!$C:$C,"&gt;="&amp;MonthEnd))))</f>
        <v/>
      </c>
      <c r="AK626" s="2">
        <f>IF(OR(NOT(ISNUMBER($AJ626)),N($AA626)=0),"",IF(ABS(N($Z626)/100-$AJ626)&gt;0.0000001,"DIFFERS",""))</f>
        <v/>
      </c>
    </row>
    <row r="627">
      <c r="AD627" s="2">
        <f>IF($L627="","",IF(ISNUMBER(SEARCH("OFF ROAD",$H627)),"OFF",IF(ISNUMBER(SEARCH("ON ROAD",$H627)),"ON","")))</f>
        <v/>
      </c>
      <c r="AE627" s="2">
        <f>IF($AD627="ON",""&amp;$L627,"")</f>
        <v/>
      </c>
      <c r="AF627" s="2">
        <f>IF($L627="","",IF($J627&lt;&gt;"","Y",""))</f>
        <v/>
      </c>
      <c r="AG627" s="2">
        <f>IF($L627="","",IFERROR(TRIM(MID($H627,4,SEARCH(" CO ",$H627)-4)),""&amp;$S627))</f>
        <v/>
      </c>
      <c r="AH627" s="2">
        <f>IF($AG627="","",IF($AG627="FULTON",IF(ISNUMBER(SEARCH("COLLEGE PARK",$H627)),"FULTON (COLLEGE PARK)",IF(ISNUMBER(SEARCH("HAPEVILLE",$H627)),"FULTON (HAPEVILLE)",IF(ISNUMBER(SEARCH("EAST POINT",$H627)),"FULTON (EAST POINT)",IF(ISNUMBER(SEARCH("ATLANTA",$H627)),"FULTON (ATL LIMITS)","FULTON")))),IF($AG627="DEKALB",IF(ISNUMBER(SEARCH("ATLANTA",$H627)),"DEKALB (ATL LIMITS)","DEKALB"),IF(AND($AG627="CLAYTON",ISNUMBER(SEARCH("COLLEGE PARK",$H627))),"CLAYTON (COLLEGE PARK)",$AG627))))</f>
        <v/>
      </c>
      <c r="AI627" s="2">
        <f>IF(OR($AH627="",$AD627=""),"",IFERROR(VLOOKUP($AH627,CODES!$A:$B,2,FALSE),"NO CODE"))</f>
        <v/>
      </c>
      <c r="AJ627" s="19">
        <f>IF(OR($AI627="",$AI627="NO CODE"),"",IF(COUNTIFS(RATES!$A:$A,$AI627,RATES!$B:$B,"&lt;="&amp;MonthStart,RATES!$C:$C,"&gt;="&amp;MonthEnd)&lt;&gt;1,"NO RATE",IF($AD627="OFF",SUMIFS(RATES!$F:$F,RATES!$A:$A,$AI627,RATES!$B:$B,"&lt;="&amp;MonthStart,RATES!$C:$C,"&gt;="&amp;MonthEnd),SUMIFS(RATES!$E:$E,RATES!$A:$A,$AI627,RATES!$B:$B,"&lt;="&amp;MonthStart,RATES!$C:$C,"&gt;="&amp;MonthEnd))))</f>
        <v/>
      </c>
      <c r="AK627" s="2">
        <f>IF(OR(NOT(ISNUMBER($AJ627)),N($AA627)=0),"",IF(ABS(N($Z627)/100-$AJ627)&gt;0.0000001,"DIFFERS",""))</f>
        <v/>
      </c>
    </row>
    <row r="628">
      <c r="AD628" s="2">
        <f>IF($L628="","",IF(ISNUMBER(SEARCH("OFF ROAD",$H628)),"OFF",IF(ISNUMBER(SEARCH("ON ROAD",$H628)),"ON","")))</f>
        <v/>
      </c>
      <c r="AE628" s="2">
        <f>IF($AD628="ON",""&amp;$L628,"")</f>
        <v/>
      </c>
      <c r="AF628" s="2">
        <f>IF($L628="","",IF($J628&lt;&gt;"","Y",""))</f>
        <v/>
      </c>
      <c r="AG628" s="2">
        <f>IF($L628="","",IFERROR(TRIM(MID($H628,4,SEARCH(" CO ",$H628)-4)),""&amp;$S628))</f>
        <v/>
      </c>
      <c r="AH628" s="2">
        <f>IF($AG628="","",IF($AG628="FULTON",IF(ISNUMBER(SEARCH("COLLEGE PARK",$H628)),"FULTON (COLLEGE PARK)",IF(ISNUMBER(SEARCH("HAPEVILLE",$H628)),"FULTON (HAPEVILLE)",IF(ISNUMBER(SEARCH("EAST POINT",$H628)),"FULTON (EAST POINT)",IF(ISNUMBER(SEARCH("ATLANTA",$H628)),"FULTON (ATL LIMITS)","FULTON")))),IF($AG628="DEKALB",IF(ISNUMBER(SEARCH("ATLANTA",$H628)),"DEKALB (ATL LIMITS)","DEKALB"),IF(AND($AG628="CLAYTON",ISNUMBER(SEARCH("COLLEGE PARK",$H628))),"CLAYTON (COLLEGE PARK)",$AG628))))</f>
        <v/>
      </c>
      <c r="AI628" s="2">
        <f>IF(OR($AH628="",$AD628=""),"",IFERROR(VLOOKUP($AH628,CODES!$A:$B,2,FALSE),"NO CODE"))</f>
        <v/>
      </c>
      <c r="AJ628" s="19">
        <f>IF(OR($AI628="",$AI628="NO CODE"),"",IF(COUNTIFS(RATES!$A:$A,$AI628,RATES!$B:$B,"&lt;="&amp;MonthStart,RATES!$C:$C,"&gt;="&amp;MonthEnd)&lt;&gt;1,"NO RATE",IF($AD628="OFF",SUMIFS(RATES!$F:$F,RATES!$A:$A,$AI628,RATES!$B:$B,"&lt;="&amp;MonthStart,RATES!$C:$C,"&gt;="&amp;MonthEnd),SUMIFS(RATES!$E:$E,RATES!$A:$A,$AI628,RATES!$B:$B,"&lt;="&amp;MonthStart,RATES!$C:$C,"&gt;="&amp;MonthEnd))))</f>
        <v/>
      </c>
      <c r="AK628" s="2">
        <f>IF(OR(NOT(ISNUMBER($AJ628)),N($AA628)=0),"",IF(ABS(N($Z628)/100-$AJ628)&gt;0.0000001,"DIFFERS",""))</f>
        <v/>
      </c>
    </row>
    <row r="629">
      <c r="AD629" s="2">
        <f>IF($L629="","",IF(ISNUMBER(SEARCH("OFF ROAD",$H629)),"OFF",IF(ISNUMBER(SEARCH("ON ROAD",$H629)),"ON","")))</f>
        <v/>
      </c>
      <c r="AE629" s="2">
        <f>IF($AD629="ON",""&amp;$L629,"")</f>
        <v/>
      </c>
      <c r="AF629" s="2">
        <f>IF($L629="","",IF($J629&lt;&gt;"","Y",""))</f>
        <v/>
      </c>
      <c r="AG629" s="2">
        <f>IF($L629="","",IFERROR(TRIM(MID($H629,4,SEARCH(" CO ",$H629)-4)),""&amp;$S629))</f>
        <v/>
      </c>
      <c r="AH629" s="2">
        <f>IF($AG629="","",IF($AG629="FULTON",IF(ISNUMBER(SEARCH("COLLEGE PARK",$H629)),"FULTON (COLLEGE PARK)",IF(ISNUMBER(SEARCH("HAPEVILLE",$H629)),"FULTON (HAPEVILLE)",IF(ISNUMBER(SEARCH("EAST POINT",$H629)),"FULTON (EAST POINT)",IF(ISNUMBER(SEARCH("ATLANTA",$H629)),"FULTON (ATL LIMITS)","FULTON")))),IF($AG629="DEKALB",IF(ISNUMBER(SEARCH("ATLANTA",$H629)),"DEKALB (ATL LIMITS)","DEKALB"),IF(AND($AG629="CLAYTON",ISNUMBER(SEARCH("COLLEGE PARK",$H629))),"CLAYTON (COLLEGE PARK)",$AG629))))</f>
        <v/>
      </c>
      <c r="AI629" s="2">
        <f>IF(OR($AH629="",$AD629=""),"",IFERROR(VLOOKUP($AH629,CODES!$A:$B,2,FALSE),"NO CODE"))</f>
        <v/>
      </c>
      <c r="AJ629" s="19">
        <f>IF(OR($AI629="",$AI629="NO CODE"),"",IF(COUNTIFS(RATES!$A:$A,$AI629,RATES!$B:$B,"&lt;="&amp;MonthStart,RATES!$C:$C,"&gt;="&amp;MonthEnd)&lt;&gt;1,"NO RATE",IF($AD629="OFF",SUMIFS(RATES!$F:$F,RATES!$A:$A,$AI629,RATES!$B:$B,"&lt;="&amp;MonthStart,RATES!$C:$C,"&gt;="&amp;MonthEnd),SUMIFS(RATES!$E:$E,RATES!$A:$A,$AI629,RATES!$B:$B,"&lt;="&amp;MonthStart,RATES!$C:$C,"&gt;="&amp;MonthEnd))))</f>
        <v/>
      </c>
      <c r="AK629" s="2">
        <f>IF(OR(NOT(ISNUMBER($AJ629)),N($AA629)=0),"",IF(ABS(N($Z629)/100-$AJ629)&gt;0.0000001,"DIFFERS",""))</f>
        <v/>
      </c>
    </row>
    <row r="630">
      <c r="AD630" s="2">
        <f>IF($L630="","",IF(ISNUMBER(SEARCH("OFF ROAD",$H630)),"OFF",IF(ISNUMBER(SEARCH("ON ROAD",$H630)),"ON","")))</f>
        <v/>
      </c>
      <c r="AE630" s="2">
        <f>IF($AD630="ON",""&amp;$L630,"")</f>
        <v/>
      </c>
      <c r="AF630" s="2">
        <f>IF($L630="","",IF($J630&lt;&gt;"","Y",""))</f>
        <v/>
      </c>
      <c r="AG630" s="2">
        <f>IF($L630="","",IFERROR(TRIM(MID($H630,4,SEARCH(" CO ",$H630)-4)),""&amp;$S630))</f>
        <v/>
      </c>
      <c r="AH630" s="2">
        <f>IF($AG630="","",IF($AG630="FULTON",IF(ISNUMBER(SEARCH("COLLEGE PARK",$H630)),"FULTON (COLLEGE PARK)",IF(ISNUMBER(SEARCH("HAPEVILLE",$H630)),"FULTON (HAPEVILLE)",IF(ISNUMBER(SEARCH("EAST POINT",$H630)),"FULTON (EAST POINT)",IF(ISNUMBER(SEARCH("ATLANTA",$H630)),"FULTON (ATL LIMITS)","FULTON")))),IF($AG630="DEKALB",IF(ISNUMBER(SEARCH("ATLANTA",$H630)),"DEKALB (ATL LIMITS)","DEKALB"),IF(AND($AG630="CLAYTON",ISNUMBER(SEARCH("COLLEGE PARK",$H630))),"CLAYTON (COLLEGE PARK)",$AG630))))</f>
        <v/>
      </c>
      <c r="AI630" s="2">
        <f>IF(OR($AH630="",$AD630=""),"",IFERROR(VLOOKUP($AH630,CODES!$A:$B,2,FALSE),"NO CODE"))</f>
        <v/>
      </c>
      <c r="AJ630" s="19">
        <f>IF(OR($AI630="",$AI630="NO CODE"),"",IF(COUNTIFS(RATES!$A:$A,$AI630,RATES!$B:$B,"&lt;="&amp;MonthStart,RATES!$C:$C,"&gt;="&amp;MonthEnd)&lt;&gt;1,"NO RATE",IF($AD630="OFF",SUMIFS(RATES!$F:$F,RATES!$A:$A,$AI630,RATES!$B:$B,"&lt;="&amp;MonthStart,RATES!$C:$C,"&gt;="&amp;MonthEnd),SUMIFS(RATES!$E:$E,RATES!$A:$A,$AI630,RATES!$B:$B,"&lt;="&amp;MonthStart,RATES!$C:$C,"&gt;="&amp;MonthEnd))))</f>
        <v/>
      </c>
      <c r="AK630" s="2">
        <f>IF(OR(NOT(ISNUMBER($AJ630)),N($AA630)=0),"",IF(ABS(N($Z630)/100-$AJ630)&gt;0.0000001,"DIFFERS",""))</f>
        <v/>
      </c>
    </row>
    <row r="631">
      <c r="AD631" s="2">
        <f>IF($L631="","",IF(ISNUMBER(SEARCH("OFF ROAD",$H631)),"OFF",IF(ISNUMBER(SEARCH("ON ROAD",$H631)),"ON","")))</f>
        <v/>
      </c>
      <c r="AE631" s="2">
        <f>IF($AD631="ON",""&amp;$L631,"")</f>
        <v/>
      </c>
      <c r="AF631" s="2">
        <f>IF($L631="","",IF($J631&lt;&gt;"","Y",""))</f>
        <v/>
      </c>
      <c r="AG631" s="2">
        <f>IF($L631="","",IFERROR(TRIM(MID($H631,4,SEARCH(" CO ",$H631)-4)),""&amp;$S631))</f>
        <v/>
      </c>
      <c r="AH631" s="2">
        <f>IF($AG631="","",IF($AG631="FULTON",IF(ISNUMBER(SEARCH("COLLEGE PARK",$H631)),"FULTON (COLLEGE PARK)",IF(ISNUMBER(SEARCH("HAPEVILLE",$H631)),"FULTON (HAPEVILLE)",IF(ISNUMBER(SEARCH("EAST POINT",$H631)),"FULTON (EAST POINT)",IF(ISNUMBER(SEARCH("ATLANTA",$H631)),"FULTON (ATL LIMITS)","FULTON")))),IF($AG631="DEKALB",IF(ISNUMBER(SEARCH("ATLANTA",$H631)),"DEKALB (ATL LIMITS)","DEKALB"),IF(AND($AG631="CLAYTON",ISNUMBER(SEARCH("COLLEGE PARK",$H631))),"CLAYTON (COLLEGE PARK)",$AG631))))</f>
        <v/>
      </c>
      <c r="AI631" s="2">
        <f>IF(OR($AH631="",$AD631=""),"",IFERROR(VLOOKUP($AH631,CODES!$A:$B,2,FALSE),"NO CODE"))</f>
        <v/>
      </c>
      <c r="AJ631" s="19">
        <f>IF(OR($AI631="",$AI631="NO CODE"),"",IF(COUNTIFS(RATES!$A:$A,$AI631,RATES!$B:$B,"&lt;="&amp;MonthStart,RATES!$C:$C,"&gt;="&amp;MonthEnd)&lt;&gt;1,"NO RATE",IF($AD631="OFF",SUMIFS(RATES!$F:$F,RATES!$A:$A,$AI631,RATES!$B:$B,"&lt;="&amp;MonthStart,RATES!$C:$C,"&gt;="&amp;MonthEnd),SUMIFS(RATES!$E:$E,RATES!$A:$A,$AI631,RATES!$B:$B,"&lt;="&amp;MonthStart,RATES!$C:$C,"&gt;="&amp;MonthEnd))))</f>
        <v/>
      </c>
      <c r="AK631" s="2">
        <f>IF(OR(NOT(ISNUMBER($AJ631)),N($AA631)=0),"",IF(ABS(N($Z631)/100-$AJ631)&gt;0.0000001,"DIFFERS",""))</f>
        <v/>
      </c>
    </row>
    <row r="632">
      <c r="AD632" s="2">
        <f>IF($L632="","",IF(ISNUMBER(SEARCH("OFF ROAD",$H632)),"OFF",IF(ISNUMBER(SEARCH("ON ROAD",$H632)),"ON","")))</f>
        <v/>
      </c>
      <c r="AE632" s="2">
        <f>IF($AD632="ON",""&amp;$L632,"")</f>
        <v/>
      </c>
      <c r="AF632" s="2">
        <f>IF($L632="","",IF($J632&lt;&gt;"","Y",""))</f>
        <v/>
      </c>
      <c r="AG632" s="2">
        <f>IF($L632="","",IFERROR(TRIM(MID($H632,4,SEARCH(" CO ",$H632)-4)),""&amp;$S632))</f>
        <v/>
      </c>
      <c r="AH632" s="2">
        <f>IF($AG632="","",IF($AG632="FULTON",IF(ISNUMBER(SEARCH("COLLEGE PARK",$H632)),"FULTON (COLLEGE PARK)",IF(ISNUMBER(SEARCH("HAPEVILLE",$H632)),"FULTON (HAPEVILLE)",IF(ISNUMBER(SEARCH("EAST POINT",$H632)),"FULTON (EAST POINT)",IF(ISNUMBER(SEARCH("ATLANTA",$H632)),"FULTON (ATL LIMITS)","FULTON")))),IF($AG632="DEKALB",IF(ISNUMBER(SEARCH("ATLANTA",$H632)),"DEKALB (ATL LIMITS)","DEKALB"),IF(AND($AG632="CLAYTON",ISNUMBER(SEARCH("COLLEGE PARK",$H632))),"CLAYTON (COLLEGE PARK)",$AG632))))</f>
        <v/>
      </c>
      <c r="AI632" s="2">
        <f>IF(OR($AH632="",$AD632=""),"",IFERROR(VLOOKUP($AH632,CODES!$A:$B,2,FALSE),"NO CODE"))</f>
        <v/>
      </c>
      <c r="AJ632" s="19">
        <f>IF(OR($AI632="",$AI632="NO CODE"),"",IF(COUNTIFS(RATES!$A:$A,$AI632,RATES!$B:$B,"&lt;="&amp;MonthStart,RATES!$C:$C,"&gt;="&amp;MonthEnd)&lt;&gt;1,"NO RATE",IF($AD632="OFF",SUMIFS(RATES!$F:$F,RATES!$A:$A,$AI632,RATES!$B:$B,"&lt;="&amp;MonthStart,RATES!$C:$C,"&gt;="&amp;MonthEnd),SUMIFS(RATES!$E:$E,RATES!$A:$A,$AI632,RATES!$B:$B,"&lt;="&amp;MonthStart,RATES!$C:$C,"&gt;="&amp;MonthEnd))))</f>
        <v/>
      </c>
      <c r="AK632" s="2">
        <f>IF(OR(NOT(ISNUMBER($AJ632)),N($AA632)=0),"",IF(ABS(N($Z632)/100-$AJ632)&gt;0.0000001,"DIFFERS",""))</f>
        <v/>
      </c>
    </row>
    <row r="633">
      <c r="AD633" s="2">
        <f>IF($L633="","",IF(ISNUMBER(SEARCH("OFF ROAD",$H633)),"OFF",IF(ISNUMBER(SEARCH("ON ROAD",$H633)),"ON","")))</f>
        <v/>
      </c>
      <c r="AE633" s="2">
        <f>IF($AD633="ON",""&amp;$L633,"")</f>
        <v/>
      </c>
      <c r="AF633" s="2">
        <f>IF($L633="","",IF($J633&lt;&gt;"","Y",""))</f>
        <v/>
      </c>
      <c r="AG633" s="2">
        <f>IF($L633="","",IFERROR(TRIM(MID($H633,4,SEARCH(" CO ",$H633)-4)),""&amp;$S633))</f>
        <v/>
      </c>
      <c r="AH633" s="2">
        <f>IF($AG633="","",IF($AG633="FULTON",IF(ISNUMBER(SEARCH("COLLEGE PARK",$H633)),"FULTON (COLLEGE PARK)",IF(ISNUMBER(SEARCH("HAPEVILLE",$H633)),"FULTON (HAPEVILLE)",IF(ISNUMBER(SEARCH("EAST POINT",$H633)),"FULTON (EAST POINT)",IF(ISNUMBER(SEARCH("ATLANTA",$H633)),"FULTON (ATL LIMITS)","FULTON")))),IF($AG633="DEKALB",IF(ISNUMBER(SEARCH("ATLANTA",$H633)),"DEKALB (ATL LIMITS)","DEKALB"),IF(AND($AG633="CLAYTON",ISNUMBER(SEARCH("COLLEGE PARK",$H633))),"CLAYTON (COLLEGE PARK)",$AG633))))</f>
        <v/>
      </c>
      <c r="AI633" s="2">
        <f>IF(OR($AH633="",$AD633=""),"",IFERROR(VLOOKUP($AH633,CODES!$A:$B,2,FALSE),"NO CODE"))</f>
        <v/>
      </c>
      <c r="AJ633" s="19">
        <f>IF(OR($AI633="",$AI633="NO CODE"),"",IF(COUNTIFS(RATES!$A:$A,$AI633,RATES!$B:$B,"&lt;="&amp;MonthStart,RATES!$C:$C,"&gt;="&amp;MonthEnd)&lt;&gt;1,"NO RATE",IF($AD633="OFF",SUMIFS(RATES!$F:$F,RATES!$A:$A,$AI633,RATES!$B:$B,"&lt;="&amp;MonthStart,RATES!$C:$C,"&gt;="&amp;MonthEnd),SUMIFS(RATES!$E:$E,RATES!$A:$A,$AI633,RATES!$B:$B,"&lt;="&amp;MonthStart,RATES!$C:$C,"&gt;="&amp;MonthEnd))))</f>
        <v/>
      </c>
      <c r="AK633" s="2">
        <f>IF(OR(NOT(ISNUMBER($AJ633)),N($AA633)=0),"",IF(ABS(N($Z633)/100-$AJ633)&gt;0.0000001,"DIFFERS",""))</f>
        <v/>
      </c>
    </row>
    <row r="634">
      <c r="AD634" s="2">
        <f>IF($L634="","",IF(ISNUMBER(SEARCH("OFF ROAD",$H634)),"OFF",IF(ISNUMBER(SEARCH("ON ROAD",$H634)),"ON","")))</f>
        <v/>
      </c>
      <c r="AE634" s="2">
        <f>IF($AD634="ON",""&amp;$L634,"")</f>
        <v/>
      </c>
      <c r="AF634" s="2">
        <f>IF($L634="","",IF($J634&lt;&gt;"","Y",""))</f>
        <v/>
      </c>
      <c r="AG634" s="2">
        <f>IF($L634="","",IFERROR(TRIM(MID($H634,4,SEARCH(" CO ",$H634)-4)),""&amp;$S634))</f>
        <v/>
      </c>
      <c r="AH634" s="2">
        <f>IF($AG634="","",IF($AG634="FULTON",IF(ISNUMBER(SEARCH("COLLEGE PARK",$H634)),"FULTON (COLLEGE PARK)",IF(ISNUMBER(SEARCH("HAPEVILLE",$H634)),"FULTON (HAPEVILLE)",IF(ISNUMBER(SEARCH("EAST POINT",$H634)),"FULTON (EAST POINT)",IF(ISNUMBER(SEARCH("ATLANTA",$H634)),"FULTON (ATL LIMITS)","FULTON")))),IF($AG634="DEKALB",IF(ISNUMBER(SEARCH("ATLANTA",$H634)),"DEKALB (ATL LIMITS)","DEKALB"),IF(AND($AG634="CLAYTON",ISNUMBER(SEARCH("COLLEGE PARK",$H634))),"CLAYTON (COLLEGE PARK)",$AG634))))</f>
        <v/>
      </c>
      <c r="AI634" s="2">
        <f>IF(OR($AH634="",$AD634=""),"",IFERROR(VLOOKUP($AH634,CODES!$A:$B,2,FALSE),"NO CODE"))</f>
        <v/>
      </c>
      <c r="AJ634" s="19">
        <f>IF(OR($AI634="",$AI634="NO CODE"),"",IF(COUNTIFS(RATES!$A:$A,$AI634,RATES!$B:$B,"&lt;="&amp;MonthStart,RATES!$C:$C,"&gt;="&amp;MonthEnd)&lt;&gt;1,"NO RATE",IF($AD634="OFF",SUMIFS(RATES!$F:$F,RATES!$A:$A,$AI634,RATES!$B:$B,"&lt;="&amp;MonthStart,RATES!$C:$C,"&gt;="&amp;MonthEnd),SUMIFS(RATES!$E:$E,RATES!$A:$A,$AI634,RATES!$B:$B,"&lt;="&amp;MonthStart,RATES!$C:$C,"&gt;="&amp;MonthEnd))))</f>
        <v/>
      </c>
      <c r="AK634" s="2">
        <f>IF(OR(NOT(ISNUMBER($AJ634)),N($AA634)=0),"",IF(ABS(N($Z634)/100-$AJ634)&gt;0.0000001,"DIFFERS",""))</f>
        <v/>
      </c>
    </row>
    <row r="635">
      <c r="AD635" s="2">
        <f>IF($L635="","",IF(ISNUMBER(SEARCH("OFF ROAD",$H635)),"OFF",IF(ISNUMBER(SEARCH("ON ROAD",$H635)),"ON","")))</f>
        <v/>
      </c>
      <c r="AE635" s="2">
        <f>IF($AD635="ON",""&amp;$L635,"")</f>
        <v/>
      </c>
      <c r="AF635" s="2">
        <f>IF($L635="","",IF($J635&lt;&gt;"","Y",""))</f>
        <v/>
      </c>
      <c r="AG635" s="2">
        <f>IF($L635="","",IFERROR(TRIM(MID($H635,4,SEARCH(" CO ",$H635)-4)),""&amp;$S635))</f>
        <v/>
      </c>
      <c r="AH635" s="2">
        <f>IF($AG635="","",IF($AG635="FULTON",IF(ISNUMBER(SEARCH("COLLEGE PARK",$H635)),"FULTON (COLLEGE PARK)",IF(ISNUMBER(SEARCH("HAPEVILLE",$H635)),"FULTON (HAPEVILLE)",IF(ISNUMBER(SEARCH("EAST POINT",$H635)),"FULTON (EAST POINT)",IF(ISNUMBER(SEARCH("ATLANTA",$H635)),"FULTON (ATL LIMITS)","FULTON")))),IF($AG635="DEKALB",IF(ISNUMBER(SEARCH("ATLANTA",$H635)),"DEKALB (ATL LIMITS)","DEKALB"),IF(AND($AG635="CLAYTON",ISNUMBER(SEARCH("COLLEGE PARK",$H635))),"CLAYTON (COLLEGE PARK)",$AG635))))</f>
        <v/>
      </c>
      <c r="AI635" s="2">
        <f>IF(OR($AH635="",$AD635=""),"",IFERROR(VLOOKUP($AH635,CODES!$A:$B,2,FALSE),"NO CODE"))</f>
        <v/>
      </c>
      <c r="AJ635" s="19">
        <f>IF(OR($AI635="",$AI635="NO CODE"),"",IF(COUNTIFS(RATES!$A:$A,$AI635,RATES!$B:$B,"&lt;="&amp;MonthStart,RATES!$C:$C,"&gt;="&amp;MonthEnd)&lt;&gt;1,"NO RATE",IF($AD635="OFF",SUMIFS(RATES!$F:$F,RATES!$A:$A,$AI635,RATES!$B:$B,"&lt;="&amp;MonthStart,RATES!$C:$C,"&gt;="&amp;MonthEnd),SUMIFS(RATES!$E:$E,RATES!$A:$A,$AI635,RATES!$B:$B,"&lt;="&amp;MonthStart,RATES!$C:$C,"&gt;="&amp;MonthEnd))))</f>
        <v/>
      </c>
      <c r="AK635" s="2">
        <f>IF(OR(NOT(ISNUMBER($AJ635)),N($AA635)=0),"",IF(ABS(N($Z635)/100-$AJ635)&gt;0.0000001,"DIFFERS",""))</f>
        <v/>
      </c>
    </row>
    <row r="636">
      <c r="AD636" s="2">
        <f>IF($L636="","",IF(ISNUMBER(SEARCH("OFF ROAD",$H636)),"OFF",IF(ISNUMBER(SEARCH("ON ROAD",$H636)),"ON","")))</f>
        <v/>
      </c>
      <c r="AE636" s="2">
        <f>IF($AD636="ON",""&amp;$L636,"")</f>
        <v/>
      </c>
      <c r="AF636" s="2">
        <f>IF($L636="","",IF($J636&lt;&gt;"","Y",""))</f>
        <v/>
      </c>
      <c r="AG636" s="2">
        <f>IF($L636="","",IFERROR(TRIM(MID($H636,4,SEARCH(" CO ",$H636)-4)),""&amp;$S636))</f>
        <v/>
      </c>
      <c r="AH636" s="2">
        <f>IF($AG636="","",IF($AG636="FULTON",IF(ISNUMBER(SEARCH("COLLEGE PARK",$H636)),"FULTON (COLLEGE PARK)",IF(ISNUMBER(SEARCH("HAPEVILLE",$H636)),"FULTON (HAPEVILLE)",IF(ISNUMBER(SEARCH("EAST POINT",$H636)),"FULTON (EAST POINT)",IF(ISNUMBER(SEARCH("ATLANTA",$H636)),"FULTON (ATL LIMITS)","FULTON")))),IF($AG636="DEKALB",IF(ISNUMBER(SEARCH("ATLANTA",$H636)),"DEKALB (ATL LIMITS)","DEKALB"),IF(AND($AG636="CLAYTON",ISNUMBER(SEARCH("COLLEGE PARK",$H636))),"CLAYTON (COLLEGE PARK)",$AG636))))</f>
        <v/>
      </c>
      <c r="AI636" s="2">
        <f>IF(OR($AH636="",$AD636=""),"",IFERROR(VLOOKUP($AH636,CODES!$A:$B,2,FALSE),"NO CODE"))</f>
        <v/>
      </c>
      <c r="AJ636" s="19">
        <f>IF(OR($AI636="",$AI636="NO CODE"),"",IF(COUNTIFS(RATES!$A:$A,$AI636,RATES!$B:$B,"&lt;="&amp;MonthStart,RATES!$C:$C,"&gt;="&amp;MonthEnd)&lt;&gt;1,"NO RATE",IF($AD636="OFF",SUMIFS(RATES!$F:$F,RATES!$A:$A,$AI636,RATES!$B:$B,"&lt;="&amp;MonthStart,RATES!$C:$C,"&gt;="&amp;MonthEnd),SUMIFS(RATES!$E:$E,RATES!$A:$A,$AI636,RATES!$B:$B,"&lt;="&amp;MonthStart,RATES!$C:$C,"&gt;="&amp;MonthEnd))))</f>
        <v/>
      </c>
      <c r="AK636" s="2">
        <f>IF(OR(NOT(ISNUMBER($AJ636)),N($AA636)=0),"",IF(ABS(N($Z636)/100-$AJ636)&gt;0.0000001,"DIFFERS",""))</f>
        <v/>
      </c>
    </row>
    <row r="637">
      <c r="AD637" s="2">
        <f>IF($L637="","",IF(ISNUMBER(SEARCH("OFF ROAD",$H637)),"OFF",IF(ISNUMBER(SEARCH("ON ROAD",$H637)),"ON","")))</f>
        <v/>
      </c>
      <c r="AE637" s="2">
        <f>IF($AD637="ON",""&amp;$L637,"")</f>
        <v/>
      </c>
      <c r="AF637" s="2">
        <f>IF($L637="","",IF($J637&lt;&gt;"","Y",""))</f>
        <v/>
      </c>
      <c r="AG637" s="2">
        <f>IF($L637="","",IFERROR(TRIM(MID($H637,4,SEARCH(" CO ",$H637)-4)),""&amp;$S637))</f>
        <v/>
      </c>
      <c r="AH637" s="2">
        <f>IF($AG637="","",IF($AG637="FULTON",IF(ISNUMBER(SEARCH("COLLEGE PARK",$H637)),"FULTON (COLLEGE PARK)",IF(ISNUMBER(SEARCH("HAPEVILLE",$H637)),"FULTON (HAPEVILLE)",IF(ISNUMBER(SEARCH("EAST POINT",$H637)),"FULTON (EAST POINT)",IF(ISNUMBER(SEARCH("ATLANTA",$H637)),"FULTON (ATL LIMITS)","FULTON")))),IF($AG637="DEKALB",IF(ISNUMBER(SEARCH("ATLANTA",$H637)),"DEKALB (ATL LIMITS)","DEKALB"),IF(AND($AG637="CLAYTON",ISNUMBER(SEARCH("COLLEGE PARK",$H637))),"CLAYTON (COLLEGE PARK)",$AG637))))</f>
        <v/>
      </c>
      <c r="AI637" s="2">
        <f>IF(OR($AH637="",$AD637=""),"",IFERROR(VLOOKUP($AH637,CODES!$A:$B,2,FALSE),"NO CODE"))</f>
        <v/>
      </c>
      <c r="AJ637" s="19">
        <f>IF(OR($AI637="",$AI637="NO CODE"),"",IF(COUNTIFS(RATES!$A:$A,$AI637,RATES!$B:$B,"&lt;="&amp;MonthStart,RATES!$C:$C,"&gt;="&amp;MonthEnd)&lt;&gt;1,"NO RATE",IF($AD637="OFF",SUMIFS(RATES!$F:$F,RATES!$A:$A,$AI637,RATES!$B:$B,"&lt;="&amp;MonthStart,RATES!$C:$C,"&gt;="&amp;MonthEnd),SUMIFS(RATES!$E:$E,RATES!$A:$A,$AI637,RATES!$B:$B,"&lt;="&amp;MonthStart,RATES!$C:$C,"&gt;="&amp;MonthEnd))))</f>
        <v/>
      </c>
      <c r="AK637" s="2">
        <f>IF(OR(NOT(ISNUMBER($AJ637)),N($AA637)=0),"",IF(ABS(N($Z637)/100-$AJ637)&gt;0.0000001,"DIFFERS",""))</f>
        <v/>
      </c>
    </row>
    <row r="638">
      <c r="AD638" s="2">
        <f>IF($L638="","",IF(ISNUMBER(SEARCH("OFF ROAD",$H638)),"OFF",IF(ISNUMBER(SEARCH("ON ROAD",$H638)),"ON","")))</f>
        <v/>
      </c>
      <c r="AE638" s="2">
        <f>IF($AD638="ON",""&amp;$L638,"")</f>
        <v/>
      </c>
      <c r="AF638" s="2">
        <f>IF($L638="","",IF($J638&lt;&gt;"","Y",""))</f>
        <v/>
      </c>
      <c r="AG638" s="2">
        <f>IF($L638="","",IFERROR(TRIM(MID($H638,4,SEARCH(" CO ",$H638)-4)),""&amp;$S638))</f>
        <v/>
      </c>
      <c r="AH638" s="2">
        <f>IF($AG638="","",IF($AG638="FULTON",IF(ISNUMBER(SEARCH("COLLEGE PARK",$H638)),"FULTON (COLLEGE PARK)",IF(ISNUMBER(SEARCH("HAPEVILLE",$H638)),"FULTON (HAPEVILLE)",IF(ISNUMBER(SEARCH("EAST POINT",$H638)),"FULTON (EAST POINT)",IF(ISNUMBER(SEARCH("ATLANTA",$H638)),"FULTON (ATL LIMITS)","FULTON")))),IF($AG638="DEKALB",IF(ISNUMBER(SEARCH("ATLANTA",$H638)),"DEKALB (ATL LIMITS)","DEKALB"),IF(AND($AG638="CLAYTON",ISNUMBER(SEARCH("COLLEGE PARK",$H638))),"CLAYTON (COLLEGE PARK)",$AG638))))</f>
        <v/>
      </c>
      <c r="AI638" s="2">
        <f>IF(OR($AH638="",$AD638=""),"",IFERROR(VLOOKUP($AH638,CODES!$A:$B,2,FALSE),"NO CODE"))</f>
        <v/>
      </c>
      <c r="AJ638" s="19">
        <f>IF(OR($AI638="",$AI638="NO CODE"),"",IF(COUNTIFS(RATES!$A:$A,$AI638,RATES!$B:$B,"&lt;="&amp;MonthStart,RATES!$C:$C,"&gt;="&amp;MonthEnd)&lt;&gt;1,"NO RATE",IF($AD638="OFF",SUMIFS(RATES!$F:$F,RATES!$A:$A,$AI638,RATES!$B:$B,"&lt;="&amp;MonthStart,RATES!$C:$C,"&gt;="&amp;MonthEnd),SUMIFS(RATES!$E:$E,RATES!$A:$A,$AI638,RATES!$B:$B,"&lt;="&amp;MonthStart,RATES!$C:$C,"&gt;="&amp;MonthEnd))))</f>
        <v/>
      </c>
      <c r="AK638" s="2">
        <f>IF(OR(NOT(ISNUMBER($AJ638)),N($AA638)=0),"",IF(ABS(N($Z638)/100-$AJ638)&gt;0.0000001,"DIFFERS",""))</f>
        <v/>
      </c>
    </row>
    <row r="639">
      <c r="AD639" s="2">
        <f>IF($L639="","",IF(ISNUMBER(SEARCH("OFF ROAD",$H639)),"OFF",IF(ISNUMBER(SEARCH("ON ROAD",$H639)),"ON","")))</f>
        <v/>
      </c>
      <c r="AE639" s="2">
        <f>IF($AD639="ON",""&amp;$L639,"")</f>
        <v/>
      </c>
      <c r="AF639" s="2">
        <f>IF($L639="","",IF($J639&lt;&gt;"","Y",""))</f>
        <v/>
      </c>
      <c r="AG639" s="2">
        <f>IF($L639="","",IFERROR(TRIM(MID($H639,4,SEARCH(" CO ",$H639)-4)),""&amp;$S639))</f>
        <v/>
      </c>
      <c r="AH639" s="2">
        <f>IF($AG639="","",IF($AG639="FULTON",IF(ISNUMBER(SEARCH("COLLEGE PARK",$H639)),"FULTON (COLLEGE PARK)",IF(ISNUMBER(SEARCH("HAPEVILLE",$H639)),"FULTON (HAPEVILLE)",IF(ISNUMBER(SEARCH("EAST POINT",$H639)),"FULTON (EAST POINT)",IF(ISNUMBER(SEARCH("ATLANTA",$H639)),"FULTON (ATL LIMITS)","FULTON")))),IF($AG639="DEKALB",IF(ISNUMBER(SEARCH("ATLANTA",$H639)),"DEKALB (ATL LIMITS)","DEKALB"),IF(AND($AG639="CLAYTON",ISNUMBER(SEARCH("COLLEGE PARK",$H639))),"CLAYTON (COLLEGE PARK)",$AG639))))</f>
        <v/>
      </c>
      <c r="AI639" s="2">
        <f>IF(OR($AH639="",$AD639=""),"",IFERROR(VLOOKUP($AH639,CODES!$A:$B,2,FALSE),"NO CODE"))</f>
        <v/>
      </c>
      <c r="AJ639" s="19">
        <f>IF(OR($AI639="",$AI639="NO CODE"),"",IF(COUNTIFS(RATES!$A:$A,$AI639,RATES!$B:$B,"&lt;="&amp;MonthStart,RATES!$C:$C,"&gt;="&amp;MonthEnd)&lt;&gt;1,"NO RATE",IF($AD639="OFF",SUMIFS(RATES!$F:$F,RATES!$A:$A,$AI639,RATES!$B:$B,"&lt;="&amp;MonthStart,RATES!$C:$C,"&gt;="&amp;MonthEnd),SUMIFS(RATES!$E:$E,RATES!$A:$A,$AI639,RATES!$B:$B,"&lt;="&amp;MonthStart,RATES!$C:$C,"&gt;="&amp;MonthEnd))))</f>
        <v/>
      </c>
      <c r="AK639" s="2">
        <f>IF(OR(NOT(ISNUMBER($AJ639)),N($AA639)=0),"",IF(ABS(N($Z639)/100-$AJ639)&gt;0.0000001,"DIFFERS",""))</f>
        <v/>
      </c>
    </row>
    <row r="640">
      <c r="AD640" s="2">
        <f>IF($L640="","",IF(ISNUMBER(SEARCH("OFF ROAD",$H640)),"OFF",IF(ISNUMBER(SEARCH("ON ROAD",$H640)),"ON","")))</f>
        <v/>
      </c>
      <c r="AE640" s="2">
        <f>IF($AD640="ON",""&amp;$L640,"")</f>
        <v/>
      </c>
      <c r="AF640" s="2">
        <f>IF($L640="","",IF($J640&lt;&gt;"","Y",""))</f>
        <v/>
      </c>
      <c r="AG640" s="2">
        <f>IF($L640="","",IFERROR(TRIM(MID($H640,4,SEARCH(" CO ",$H640)-4)),""&amp;$S640))</f>
        <v/>
      </c>
      <c r="AH640" s="2">
        <f>IF($AG640="","",IF($AG640="FULTON",IF(ISNUMBER(SEARCH("COLLEGE PARK",$H640)),"FULTON (COLLEGE PARK)",IF(ISNUMBER(SEARCH("HAPEVILLE",$H640)),"FULTON (HAPEVILLE)",IF(ISNUMBER(SEARCH("EAST POINT",$H640)),"FULTON (EAST POINT)",IF(ISNUMBER(SEARCH("ATLANTA",$H640)),"FULTON (ATL LIMITS)","FULTON")))),IF($AG640="DEKALB",IF(ISNUMBER(SEARCH("ATLANTA",$H640)),"DEKALB (ATL LIMITS)","DEKALB"),IF(AND($AG640="CLAYTON",ISNUMBER(SEARCH("COLLEGE PARK",$H640))),"CLAYTON (COLLEGE PARK)",$AG640))))</f>
        <v/>
      </c>
      <c r="AI640" s="2">
        <f>IF(OR($AH640="",$AD640=""),"",IFERROR(VLOOKUP($AH640,CODES!$A:$B,2,FALSE),"NO CODE"))</f>
        <v/>
      </c>
      <c r="AJ640" s="19">
        <f>IF(OR($AI640="",$AI640="NO CODE"),"",IF(COUNTIFS(RATES!$A:$A,$AI640,RATES!$B:$B,"&lt;="&amp;MonthStart,RATES!$C:$C,"&gt;="&amp;MonthEnd)&lt;&gt;1,"NO RATE",IF($AD640="OFF",SUMIFS(RATES!$F:$F,RATES!$A:$A,$AI640,RATES!$B:$B,"&lt;="&amp;MonthStart,RATES!$C:$C,"&gt;="&amp;MonthEnd),SUMIFS(RATES!$E:$E,RATES!$A:$A,$AI640,RATES!$B:$B,"&lt;="&amp;MonthStart,RATES!$C:$C,"&gt;="&amp;MonthEnd))))</f>
        <v/>
      </c>
      <c r="AK640" s="2">
        <f>IF(OR(NOT(ISNUMBER($AJ640)),N($AA640)=0),"",IF(ABS(N($Z640)/100-$AJ640)&gt;0.0000001,"DIFFERS",""))</f>
        <v/>
      </c>
    </row>
    <row r="641">
      <c r="AD641" s="2">
        <f>IF($L641="","",IF(ISNUMBER(SEARCH("OFF ROAD",$H641)),"OFF",IF(ISNUMBER(SEARCH("ON ROAD",$H641)),"ON","")))</f>
        <v/>
      </c>
      <c r="AE641" s="2">
        <f>IF($AD641="ON",""&amp;$L641,"")</f>
        <v/>
      </c>
      <c r="AF641" s="2">
        <f>IF($L641="","",IF($J641&lt;&gt;"","Y",""))</f>
        <v/>
      </c>
      <c r="AG641" s="2">
        <f>IF($L641="","",IFERROR(TRIM(MID($H641,4,SEARCH(" CO ",$H641)-4)),""&amp;$S641))</f>
        <v/>
      </c>
      <c r="AH641" s="2">
        <f>IF($AG641="","",IF($AG641="FULTON",IF(ISNUMBER(SEARCH("COLLEGE PARK",$H641)),"FULTON (COLLEGE PARK)",IF(ISNUMBER(SEARCH("HAPEVILLE",$H641)),"FULTON (HAPEVILLE)",IF(ISNUMBER(SEARCH("EAST POINT",$H641)),"FULTON (EAST POINT)",IF(ISNUMBER(SEARCH("ATLANTA",$H641)),"FULTON (ATL LIMITS)","FULTON")))),IF($AG641="DEKALB",IF(ISNUMBER(SEARCH("ATLANTA",$H641)),"DEKALB (ATL LIMITS)","DEKALB"),IF(AND($AG641="CLAYTON",ISNUMBER(SEARCH("COLLEGE PARK",$H641))),"CLAYTON (COLLEGE PARK)",$AG641))))</f>
        <v/>
      </c>
      <c r="AI641" s="2">
        <f>IF(OR($AH641="",$AD641=""),"",IFERROR(VLOOKUP($AH641,CODES!$A:$B,2,FALSE),"NO CODE"))</f>
        <v/>
      </c>
      <c r="AJ641" s="19">
        <f>IF(OR($AI641="",$AI641="NO CODE"),"",IF(COUNTIFS(RATES!$A:$A,$AI641,RATES!$B:$B,"&lt;="&amp;MonthStart,RATES!$C:$C,"&gt;="&amp;MonthEnd)&lt;&gt;1,"NO RATE",IF($AD641="OFF",SUMIFS(RATES!$F:$F,RATES!$A:$A,$AI641,RATES!$B:$B,"&lt;="&amp;MonthStart,RATES!$C:$C,"&gt;="&amp;MonthEnd),SUMIFS(RATES!$E:$E,RATES!$A:$A,$AI641,RATES!$B:$B,"&lt;="&amp;MonthStart,RATES!$C:$C,"&gt;="&amp;MonthEnd))))</f>
        <v/>
      </c>
      <c r="AK641" s="2">
        <f>IF(OR(NOT(ISNUMBER($AJ641)),N($AA641)=0),"",IF(ABS(N($Z641)/100-$AJ641)&gt;0.0000001,"DIFFERS",""))</f>
        <v/>
      </c>
    </row>
    <row r="642">
      <c r="AD642" s="2">
        <f>IF($L642="","",IF(ISNUMBER(SEARCH("OFF ROAD",$H642)),"OFF",IF(ISNUMBER(SEARCH("ON ROAD",$H642)),"ON","")))</f>
        <v/>
      </c>
      <c r="AE642" s="2">
        <f>IF($AD642="ON",""&amp;$L642,"")</f>
        <v/>
      </c>
      <c r="AF642" s="2">
        <f>IF($L642="","",IF($J642&lt;&gt;"","Y",""))</f>
        <v/>
      </c>
      <c r="AG642" s="2">
        <f>IF($L642="","",IFERROR(TRIM(MID($H642,4,SEARCH(" CO ",$H642)-4)),""&amp;$S642))</f>
        <v/>
      </c>
      <c r="AH642" s="2">
        <f>IF($AG642="","",IF($AG642="FULTON",IF(ISNUMBER(SEARCH("COLLEGE PARK",$H642)),"FULTON (COLLEGE PARK)",IF(ISNUMBER(SEARCH("HAPEVILLE",$H642)),"FULTON (HAPEVILLE)",IF(ISNUMBER(SEARCH("EAST POINT",$H642)),"FULTON (EAST POINT)",IF(ISNUMBER(SEARCH("ATLANTA",$H642)),"FULTON (ATL LIMITS)","FULTON")))),IF($AG642="DEKALB",IF(ISNUMBER(SEARCH("ATLANTA",$H642)),"DEKALB (ATL LIMITS)","DEKALB"),IF(AND($AG642="CLAYTON",ISNUMBER(SEARCH("COLLEGE PARK",$H642))),"CLAYTON (COLLEGE PARK)",$AG642))))</f>
        <v/>
      </c>
      <c r="AI642" s="2">
        <f>IF(OR($AH642="",$AD642=""),"",IFERROR(VLOOKUP($AH642,CODES!$A:$B,2,FALSE),"NO CODE"))</f>
        <v/>
      </c>
      <c r="AJ642" s="19">
        <f>IF(OR($AI642="",$AI642="NO CODE"),"",IF(COUNTIFS(RATES!$A:$A,$AI642,RATES!$B:$B,"&lt;="&amp;MonthStart,RATES!$C:$C,"&gt;="&amp;MonthEnd)&lt;&gt;1,"NO RATE",IF($AD642="OFF",SUMIFS(RATES!$F:$F,RATES!$A:$A,$AI642,RATES!$B:$B,"&lt;="&amp;MonthStart,RATES!$C:$C,"&gt;="&amp;MonthEnd),SUMIFS(RATES!$E:$E,RATES!$A:$A,$AI642,RATES!$B:$B,"&lt;="&amp;MonthStart,RATES!$C:$C,"&gt;="&amp;MonthEnd))))</f>
        <v/>
      </c>
      <c r="AK642" s="2">
        <f>IF(OR(NOT(ISNUMBER($AJ642)),N($AA642)=0),"",IF(ABS(N($Z642)/100-$AJ642)&gt;0.0000001,"DIFFERS",""))</f>
        <v/>
      </c>
    </row>
    <row r="643">
      <c r="AD643" s="2">
        <f>IF($L643="","",IF(ISNUMBER(SEARCH("OFF ROAD",$H643)),"OFF",IF(ISNUMBER(SEARCH("ON ROAD",$H643)),"ON","")))</f>
        <v/>
      </c>
      <c r="AE643" s="2">
        <f>IF($AD643="ON",""&amp;$L643,"")</f>
        <v/>
      </c>
      <c r="AF643" s="2">
        <f>IF($L643="","",IF($J643&lt;&gt;"","Y",""))</f>
        <v/>
      </c>
      <c r="AG643" s="2">
        <f>IF($L643="","",IFERROR(TRIM(MID($H643,4,SEARCH(" CO ",$H643)-4)),""&amp;$S643))</f>
        <v/>
      </c>
      <c r="AH643" s="2">
        <f>IF($AG643="","",IF($AG643="FULTON",IF(ISNUMBER(SEARCH("COLLEGE PARK",$H643)),"FULTON (COLLEGE PARK)",IF(ISNUMBER(SEARCH("HAPEVILLE",$H643)),"FULTON (HAPEVILLE)",IF(ISNUMBER(SEARCH("EAST POINT",$H643)),"FULTON (EAST POINT)",IF(ISNUMBER(SEARCH("ATLANTA",$H643)),"FULTON (ATL LIMITS)","FULTON")))),IF($AG643="DEKALB",IF(ISNUMBER(SEARCH("ATLANTA",$H643)),"DEKALB (ATL LIMITS)","DEKALB"),IF(AND($AG643="CLAYTON",ISNUMBER(SEARCH("COLLEGE PARK",$H643))),"CLAYTON (COLLEGE PARK)",$AG643))))</f>
        <v/>
      </c>
      <c r="AI643" s="2">
        <f>IF(OR($AH643="",$AD643=""),"",IFERROR(VLOOKUP($AH643,CODES!$A:$B,2,FALSE),"NO CODE"))</f>
        <v/>
      </c>
      <c r="AJ643" s="19">
        <f>IF(OR($AI643="",$AI643="NO CODE"),"",IF(COUNTIFS(RATES!$A:$A,$AI643,RATES!$B:$B,"&lt;="&amp;MonthStart,RATES!$C:$C,"&gt;="&amp;MonthEnd)&lt;&gt;1,"NO RATE",IF($AD643="OFF",SUMIFS(RATES!$F:$F,RATES!$A:$A,$AI643,RATES!$B:$B,"&lt;="&amp;MonthStart,RATES!$C:$C,"&gt;="&amp;MonthEnd),SUMIFS(RATES!$E:$E,RATES!$A:$A,$AI643,RATES!$B:$B,"&lt;="&amp;MonthStart,RATES!$C:$C,"&gt;="&amp;MonthEnd))))</f>
        <v/>
      </c>
      <c r="AK643" s="2">
        <f>IF(OR(NOT(ISNUMBER($AJ643)),N($AA643)=0),"",IF(ABS(N($Z643)/100-$AJ643)&gt;0.0000001,"DIFFERS",""))</f>
        <v/>
      </c>
    </row>
    <row r="644">
      <c r="AD644" s="2">
        <f>IF($L644="","",IF(ISNUMBER(SEARCH("OFF ROAD",$H644)),"OFF",IF(ISNUMBER(SEARCH("ON ROAD",$H644)),"ON","")))</f>
        <v/>
      </c>
      <c r="AE644" s="2">
        <f>IF($AD644="ON",""&amp;$L644,"")</f>
        <v/>
      </c>
      <c r="AF644" s="2">
        <f>IF($L644="","",IF($J644&lt;&gt;"","Y",""))</f>
        <v/>
      </c>
      <c r="AG644" s="2">
        <f>IF($L644="","",IFERROR(TRIM(MID($H644,4,SEARCH(" CO ",$H644)-4)),""&amp;$S644))</f>
        <v/>
      </c>
      <c r="AH644" s="2">
        <f>IF($AG644="","",IF($AG644="FULTON",IF(ISNUMBER(SEARCH("COLLEGE PARK",$H644)),"FULTON (COLLEGE PARK)",IF(ISNUMBER(SEARCH("HAPEVILLE",$H644)),"FULTON (HAPEVILLE)",IF(ISNUMBER(SEARCH("EAST POINT",$H644)),"FULTON (EAST POINT)",IF(ISNUMBER(SEARCH("ATLANTA",$H644)),"FULTON (ATL LIMITS)","FULTON")))),IF($AG644="DEKALB",IF(ISNUMBER(SEARCH("ATLANTA",$H644)),"DEKALB (ATL LIMITS)","DEKALB"),IF(AND($AG644="CLAYTON",ISNUMBER(SEARCH("COLLEGE PARK",$H644))),"CLAYTON (COLLEGE PARK)",$AG644))))</f>
        <v/>
      </c>
      <c r="AI644" s="2">
        <f>IF(OR($AH644="",$AD644=""),"",IFERROR(VLOOKUP($AH644,CODES!$A:$B,2,FALSE),"NO CODE"))</f>
        <v/>
      </c>
      <c r="AJ644" s="19">
        <f>IF(OR($AI644="",$AI644="NO CODE"),"",IF(COUNTIFS(RATES!$A:$A,$AI644,RATES!$B:$B,"&lt;="&amp;MonthStart,RATES!$C:$C,"&gt;="&amp;MonthEnd)&lt;&gt;1,"NO RATE",IF($AD644="OFF",SUMIFS(RATES!$F:$F,RATES!$A:$A,$AI644,RATES!$B:$B,"&lt;="&amp;MonthStart,RATES!$C:$C,"&gt;="&amp;MonthEnd),SUMIFS(RATES!$E:$E,RATES!$A:$A,$AI644,RATES!$B:$B,"&lt;="&amp;MonthStart,RATES!$C:$C,"&gt;="&amp;MonthEnd))))</f>
        <v/>
      </c>
      <c r="AK644" s="2">
        <f>IF(OR(NOT(ISNUMBER($AJ644)),N($AA644)=0),"",IF(ABS(N($Z644)/100-$AJ644)&gt;0.0000001,"DIFFERS",""))</f>
        <v/>
      </c>
    </row>
    <row r="645">
      <c r="AD645" s="2">
        <f>IF($L645="","",IF(ISNUMBER(SEARCH("OFF ROAD",$H645)),"OFF",IF(ISNUMBER(SEARCH("ON ROAD",$H645)),"ON","")))</f>
        <v/>
      </c>
      <c r="AE645" s="2">
        <f>IF($AD645="ON",""&amp;$L645,"")</f>
        <v/>
      </c>
      <c r="AF645" s="2">
        <f>IF($L645="","",IF($J645&lt;&gt;"","Y",""))</f>
        <v/>
      </c>
      <c r="AG645" s="2">
        <f>IF($L645="","",IFERROR(TRIM(MID($H645,4,SEARCH(" CO ",$H645)-4)),""&amp;$S645))</f>
        <v/>
      </c>
      <c r="AH645" s="2">
        <f>IF($AG645="","",IF($AG645="FULTON",IF(ISNUMBER(SEARCH("COLLEGE PARK",$H645)),"FULTON (COLLEGE PARK)",IF(ISNUMBER(SEARCH("HAPEVILLE",$H645)),"FULTON (HAPEVILLE)",IF(ISNUMBER(SEARCH("EAST POINT",$H645)),"FULTON (EAST POINT)",IF(ISNUMBER(SEARCH("ATLANTA",$H645)),"FULTON (ATL LIMITS)","FULTON")))),IF($AG645="DEKALB",IF(ISNUMBER(SEARCH("ATLANTA",$H645)),"DEKALB (ATL LIMITS)","DEKALB"),IF(AND($AG645="CLAYTON",ISNUMBER(SEARCH("COLLEGE PARK",$H645))),"CLAYTON (COLLEGE PARK)",$AG645))))</f>
        <v/>
      </c>
      <c r="AI645" s="2">
        <f>IF(OR($AH645="",$AD645=""),"",IFERROR(VLOOKUP($AH645,CODES!$A:$B,2,FALSE),"NO CODE"))</f>
        <v/>
      </c>
      <c r="AJ645" s="19">
        <f>IF(OR($AI645="",$AI645="NO CODE"),"",IF(COUNTIFS(RATES!$A:$A,$AI645,RATES!$B:$B,"&lt;="&amp;MonthStart,RATES!$C:$C,"&gt;="&amp;MonthEnd)&lt;&gt;1,"NO RATE",IF($AD645="OFF",SUMIFS(RATES!$F:$F,RATES!$A:$A,$AI645,RATES!$B:$B,"&lt;="&amp;MonthStart,RATES!$C:$C,"&gt;="&amp;MonthEnd),SUMIFS(RATES!$E:$E,RATES!$A:$A,$AI645,RATES!$B:$B,"&lt;="&amp;MonthStart,RATES!$C:$C,"&gt;="&amp;MonthEnd))))</f>
        <v/>
      </c>
      <c r="AK645" s="2">
        <f>IF(OR(NOT(ISNUMBER($AJ645)),N($AA645)=0),"",IF(ABS(N($Z645)/100-$AJ645)&gt;0.0000001,"DIFFERS",""))</f>
        <v/>
      </c>
    </row>
    <row r="646">
      <c r="AD646" s="2">
        <f>IF($L646="","",IF(ISNUMBER(SEARCH("OFF ROAD",$H646)),"OFF",IF(ISNUMBER(SEARCH("ON ROAD",$H646)),"ON","")))</f>
        <v/>
      </c>
      <c r="AE646" s="2">
        <f>IF($AD646="ON",""&amp;$L646,"")</f>
        <v/>
      </c>
      <c r="AF646" s="2">
        <f>IF($L646="","",IF($J646&lt;&gt;"","Y",""))</f>
        <v/>
      </c>
      <c r="AG646" s="2">
        <f>IF($L646="","",IFERROR(TRIM(MID($H646,4,SEARCH(" CO ",$H646)-4)),""&amp;$S646))</f>
        <v/>
      </c>
      <c r="AH646" s="2">
        <f>IF($AG646="","",IF($AG646="FULTON",IF(ISNUMBER(SEARCH("COLLEGE PARK",$H646)),"FULTON (COLLEGE PARK)",IF(ISNUMBER(SEARCH("HAPEVILLE",$H646)),"FULTON (HAPEVILLE)",IF(ISNUMBER(SEARCH("EAST POINT",$H646)),"FULTON (EAST POINT)",IF(ISNUMBER(SEARCH("ATLANTA",$H646)),"FULTON (ATL LIMITS)","FULTON")))),IF($AG646="DEKALB",IF(ISNUMBER(SEARCH("ATLANTA",$H646)),"DEKALB (ATL LIMITS)","DEKALB"),IF(AND($AG646="CLAYTON",ISNUMBER(SEARCH("COLLEGE PARK",$H646))),"CLAYTON (COLLEGE PARK)",$AG646))))</f>
        <v/>
      </c>
      <c r="AI646" s="2">
        <f>IF(OR($AH646="",$AD646=""),"",IFERROR(VLOOKUP($AH646,CODES!$A:$B,2,FALSE),"NO CODE"))</f>
        <v/>
      </c>
      <c r="AJ646" s="19">
        <f>IF(OR($AI646="",$AI646="NO CODE"),"",IF(COUNTIFS(RATES!$A:$A,$AI646,RATES!$B:$B,"&lt;="&amp;MonthStart,RATES!$C:$C,"&gt;="&amp;MonthEnd)&lt;&gt;1,"NO RATE",IF($AD646="OFF",SUMIFS(RATES!$F:$F,RATES!$A:$A,$AI646,RATES!$B:$B,"&lt;="&amp;MonthStart,RATES!$C:$C,"&gt;="&amp;MonthEnd),SUMIFS(RATES!$E:$E,RATES!$A:$A,$AI646,RATES!$B:$B,"&lt;="&amp;MonthStart,RATES!$C:$C,"&gt;="&amp;MonthEnd))))</f>
        <v/>
      </c>
      <c r="AK646" s="2">
        <f>IF(OR(NOT(ISNUMBER($AJ646)),N($AA646)=0),"",IF(ABS(N($Z646)/100-$AJ646)&gt;0.0000001,"DIFFERS",""))</f>
        <v/>
      </c>
    </row>
    <row r="647">
      <c r="AD647" s="2">
        <f>IF($L647="","",IF(ISNUMBER(SEARCH("OFF ROAD",$H647)),"OFF",IF(ISNUMBER(SEARCH("ON ROAD",$H647)),"ON","")))</f>
        <v/>
      </c>
      <c r="AE647" s="2">
        <f>IF($AD647="ON",""&amp;$L647,"")</f>
        <v/>
      </c>
      <c r="AF647" s="2">
        <f>IF($L647="","",IF($J647&lt;&gt;"","Y",""))</f>
        <v/>
      </c>
      <c r="AG647" s="2">
        <f>IF($L647="","",IFERROR(TRIM(MID($H647,4,SEARCH(" CO ",$H647)-4)),""&amp;$S647))</f>
        <v/>
      </c>
      <c r="AH647" s="2">
        <f>IF($AG647="","",IF($AG647="FULTON",IF(ISNUMBER(SEARCH("COLLEGE PARK",$H647)),"FULTON (COLLEGE PARK)",IF(ISNUMBER(SEARCH("HAPEVILLE",$H647)),"FULTON (HAPEVILLE)",IF(ISNUMBER(SEARCH("EAST POINT",$H647)),"FULTON (EAST POINT)",IF(ISNUMBER(SEARCH("ATLANTA",$H647)),"FULTON (ATL LIMITS)","FULTON")))),IF($AG647="DEKALB",IF(ISNUMBER(SEARCH("ATLANTA",$H647)),"DEKALB (ATL LIMITS)","DEKALB"),IF(AND($AG647="CLAYTON",ISNUMBER(SEARCH("COLLEGE PARK",$H647))),"CLAYTON (COLLEGE PARK)",$AG647))))</f>
        <v/>
      </c>
      <c r="AI647" s="2">
        <f>IF(OR($AH647="",$AD647=""),"",IFERROR(VLOOKUP($AH647,CODES!$A:$B,2,FALSE),"NO CODE"))</f>
        <v/>
      </c>
      <c r="AJ647" s="19">
        <f>IF(OR($AI647="",$AI647="NO CODE"),"",IF(COUNTIFS(RATES!$A:$A,$AI647,RATES!$B:$B,"&lt;="&amp;MonthStart,RATES!$C:$C,"&gt;="&amp;MonthEnd)&lt;&gt;1,"NO RATE",IF($AD647="OFF",SUMIFS(RATES!$F:$F,RATES!$A:$A,$AI647,RATES!$B:$B,"&lt;="&amp;MonthStart,RATES!$C:$C,"&gt;="&amp;MonthEnd),SUMIFS(RATES!$E:$E,RATES!$A:$A,$AI647,RATES!$B:$B,"&lt;="&amp;MonthStart,RATES!$C:$C,"&gt;="&amp;MonthEnd))))</f>
        <v/>
      </c>
      <c r="AK647" s="2">
        <f>IF(OR(NOT(ISNUMBER($AJ647)),N($AA647)=0),"",IF(ABS(N($Z647)/100-$AJ647)&gt;0.0000001,"DIFFERS",""))</f>
        <v/>
      </c>
    </row>
    <row r="648">
      <c r="AD648" s="2">
        <f>IF($L648="","",IF(ISNUMBER(SEARCH("OFF ROAD",$H648)),"OFF",IF(ISNUMBER(SEARCH("ON ROAD",$H648)),"ON","")))</f>
        <v/>
      </c>
      <c r="AE648" s="2">
        <f>IF($AD648="ON",""&amp;$L648,"")</f>
        <v/>
      </c>
      <c r="AF648" s="2">
        <f>IF($L648="","",IF($J648&lt;&gt;"","Y",""))</f>
        <v/>
      </c>
      <c r="AG648" s="2">
        <f>IF($L648="","",IFERROR(TRIM(MID($H648,4,SEARCH(" CO ",$H648)-4)),""&amp;$S648))</f>
        <v/>
      </c>
      <c r="AH648" s="2">
        <f>IF($AG648="","",IF($AG648="FULTON",IF(ISNUMBER(SEARCH("COLLEGE PARK",$H648)),"FULTON (COLLEGE PARK)",IF(ISNUMBER(SEARCH("HAPEVILLE",$H648)),"FULTON (HAPEVILLE)",IF(ISNUMBER(SEARCH("EAST POINT",$H648)),"FULTON (EAST POINT)",IF(ISNUMBER(SEARCH("ATLANTA",$H648)),"FULTON (ATL LIMITS)","FULTON")))),IF($AG648="DEKALB",IF(ISNUMBER(SEARCH("ATLANTA",$H648)),"DEKALB (ATL LIMITS)","DEKALB"),IF(AND($AG648="CLAYTON",ISNUMBER(SEARCH("COLLEGE PARK",$H648))),"CLAYTON (COLLEGE PARK)",$AG648))))</f>
        <v/>
      </c>
      <c r="AI648" s="2">
        <f>IF(OR($AH648="",$AD648=""),"",IFERROR(VLOOKUP($AH648,CODES!$A:$B,2,FALSE),"NO CODE"))</f>
        <v/>
      </c>
      <c r="AJ648" s="19">
        <f>IF(OR($AI648="",$AI648="NO CODE"),"",IF(COUNTIFS(RATES!$A:$A,$AI648,RATES!$B:$B,"&lt;="&amp;MonthStart,RATES!$C:$C,"&gt;="&amp;MonthEnd)&lt;&gt;1,"NO RATE",IF($AD648="OFF",SUMIFS(RATES!$F:$F,RATES!$A:$A,$AI648,RATES!$B:$B,"&lt;="&amp;MonthStart,RATES!$C:$C,"&gt;="&amp;MonthEnd),SUMIFS(RATES!$E:$E,RATES!$A:$A,$AI648,RATES!$B:$B,"&lt;="&amp;MonthStart,RATES!$C:$C,"&gt;="&amp;MonthEnd))))</f>
        <v/>
      </c>
      <c r="AK648" s="2">
        <f>IF(OR(NOT(ISNUMBER($AJ648)),N($AA648)=0),"",IF(ABS(N($Z648)/100-$AJ648)&gt;0.0000001,"DIFFERS",""))</f>
        <v/>
      </c>
    </row>
    <row r="649">
      <c r="AD649" s="2">
        <f>IF($L649="","",IF(ISNUMBER(SEARCH("OFF ROAD",$H649)),"OFF",IF(ISNUMBER(SEARCH("ON ROAD",$H649)),"ON","")))</f>
        <v/>
      </c>
      <c r="AE649" s="2">
        <f>IF($AD649="ON",""&amp;$L649,"")</f>
        <v/>
      </c>
      <c r="AF649" s="2">
        <f>IF($L649="","",IF($J649&lt;&gt;"","Y",""))</f>
        <v/>
      </c>
      <c r="AG649" s="2">
        <f>IF($L649="","",IFERROR(TRIM(MID($H649,4,SEARCH(" CO ",$H649)-4)),""&amp;$S649))</f>
        <v/>
      </c>
      <c r="AH649" s="2">
        <f>IF($AG649="","",IF($AG649="FULTON",IF(ISNUMBER(SEARCH("COLLEGE PARK",$H649)),"FULTON (COLLEGE PARK)",IF(ISNUMBER(SEARCH("HAPEVILLE",$H649)),"FULTON (HAPEVILLE)",IF(ISNUMBER(SEARCH("EAST POINT",$H649)),"FULTON (EAST POINT)",IF(ISNUMBER(SEARCH("ATLANTA",$H649)),"FULTON (ATL LIMITS)","FULTON")))),IF($AG649="DEKALB",IF(ISNUMBER(SEARCH("ATLANTA",$H649)),"DEKALB (ATL LIMITS)","DEKALB"),IF(AND($AG649="CLAYTON",ISNUMBER(SEARCH("COLLEGE PARK",$H649))),"CLAYTON (COLLEGE PARK)",$AG649))))</f>
        <v/>
      </c>
      <c r="AI649" s="2">
        <f>IF(OR($AH649="",$AD649=""),"",IFERROR(VLOOKUP($AH649,CODES!$A:$B,2,FALSE),"NO CODE"))</f>
        <v/>
      </c>
      <c r="AJ649" s="19">
        <f>IF(OR($AI649="",$AI649="NO CODE"),"",IF(COUNTIFS(RATES!$A:$A,$AI649,RATES!$B:$B,"&lt;="&amp;MonthStart,RATES!$C:$C,"&gt;="&amp;MonthEnd)&lt;&gt;1,"NO RATE",IF($AD649="OFF",SUMIFS(RATES!$F:$F,RATES!$A:$A,$AI649,RATES!$B:$B,"&lt;="&amp;MonthStart,RATES!$C:$C,"&gt;="&amp;MonthEnd),SUMIFS(RATES!$E:$E,RATES!$A:$A,$AI649,RATES!$B:$B,"&lt;="&amp;MonthStart,RATES!$C:$C,"&gt;="&amp;MonthEnd))))</f>
        <v/>
      </c>
      <c r="AK649" s="2">
        <f>IF(OR(NOT(ISNUMBER($AJ649)),N($AA649)=0),"",IF(ABS(N($Z649)/100-$AJ649)&gt;0.0000001,"DIFFERS",""))</f>
        <v/>
      </c>
    </row>
    <row r="650">
      <c r="AD650" s="2">
        <f>IF($L650="","",IF(ISNUMBER(SEARCH("OFF ROAD",$H650)),"OFF",IF(ISNUMBER(SEARCH("ON ROAD",$H650)),"ON","")))</f>
        <v/>
      </c>
      <c r="AE650" s="2">
        <f>IF($AD650="ON",""&amp;$L650,"")</f>
        <v/>
      </c>
      <c r="AF650" s="2">
        <f>IF($L650="","",IF($J650&lt;&gt;"","Y",""))</f>
        <v/>
      </c>
      <c r="AG650" s="2">
        <f>IF($L650="","",IFERROR(TRIM(MID($H650,4,SEARCH(" CO ",$H650)-4)),""&amp;$S650))</f>
        <v/>
      </c>
      <c r="AH650" s="2">
        <f>IF($AG650="","",IF($AG650="FULTON",IF(ISNUMBER(SEARCH("COLLEGE PARK",$H650)),"FULTON (COLLEGE PARK)",IF(ISNUMBER(SEARCH("HAPEVILLE",$H650)),"FULTON (HAPEVILLE)",IF(ISNUMBER(SEARCH("EAST POINT",$H650)),"FULTON (EAST POINT)",IF(ISNUMBER(SEARCH("ATLANTA",$H650)),"FULTON (ATL LIMITS)","FULTON")))),IF($AG650="DEKALB",IF(ISNUMBER(SEARCH("ATLANTA",$H650)),"DEKALB (ATL LIMITS)","DEKALB"),IF(AND($AG650="CLAYTON",ISNUMBER(SEARCH("COLLEGE PARK",$H650))),"CLAYTON (COLLEGE PARK)",$AG650))))</f>
        <v/>
      </c>
      <c r="AI650" s="2">
        <f>IF(OR($AH650="",$AD650=""),"",IFERROR(VLOOKUP($AH650,CODES!$A:$B,2,FALSE),"NO CODE"))</f>
        <v/>
      </c>
      <c r="AJ650" s="19">
        <f>IF(OR($AI650="",$AI650="NO CODE"),"",IF(COUNTIFS(RATES!$A:$A,$AI650,RATES!$B:$B,"&lt;="&amp;MonthStart,RATES!$C:$C,"&gt;="&amp;MonthEnd)&lt;&gt;1,"NO RATE",IF($AD650="OFF",SUMIFS(RATES!$F:$F,RATES!$A:$A,$AI650,RATES!$B:$B,"&lt;="&amp;MonthStart,RATES!$C:$C,"&gt;="&amp;MonthEnd),SUMIFS(RATES!$E:$E,RATES!$A:$A,$AI650,RATES!$B:$B,"&lt;="&amp;MonthStart,RATES!$C:$C,"&gt;="&amp;MonthEnd))))</f>
        <v/>
      </c>
      <c r="AK650" s="2">
        <f>IF(OR(NOT(ISNUMBER($AJ650)),N($AA650)=0),"",IF(ABS(N($Z650)/100-$AJ650)&gt;0.0000001,"DIFFERS",""))</f>
        <v/>
      </c>
    </row>
    <row r="651">
      <c r="AD651" s="2">
        <f>IF($L651="","",IF(ISNUMBER(SEARCH("OFF ROAD",$H651)),"OFF",IF(ISNUMBER(SEARCH("ON ROAD",$H651)),"ON","")))</f>
        <v/>
      </c>
      <c r="AE651" s="2">
        <f>IF($AD651="ON",""&amp;$L651,"")</f>
        <v/>
      </c>
      <c r="AF651" s="2">
        <f>IF($L651="","",IF($J651&lt;&gt;"","Y",""))</f>
        <v/>
      </c>
      <c r="AG651" s="2">
        <f>IF($L651="","",IFERROR(TRIM(MID($H651,4,SEARCH(" CO ",$H651)-4)),""&amp;$S651))</f>
        <v/>
      </c>
      <c r="AH651" s="2">
        <f>IF($AG651="","",IF($AG651="FULTON",IF(ISNUMBER(SEARCH("COLLEGE PARK",$H651)),"FULTON (COLLEGE PARK)",IF(ISNUMBER(SEARCH("HAPEVILLE",$H651)),"FULTON (HAPEVILLE)",IF(ISNUMBER(SEARCH("EAST POINT",$H651)),"FULTON (EAST POINT)",IF(ISNUMBER(SEARCH("ATLANTA",$H651)),"FULTON (ATL LIMITS)","FULTON")))),IF($AG651="DEKALB",IF(ISNUMBER(SEARCH("ATLANTA",$H651)),"DEKALB (ATL LIMITS)","DEKALB"),IF(AND($AG651="CLAYTON",ISNUMBER(SEARCH("COLLEGE PARK",$H651))),"CLAYTON (COLLEGE PARK)",$AG651))))</f>
        <v/>
      </c>
      <c r="AI651" s="2">
        <f>IF(OR($AH651="",$AD651=""),"",IFERROR(VLOOKUP($AH651,CODES!$A:$B,2,FALSE),"NO CODE"))</f>
        <v/>
      </c>
      <c r="AJ651" s="19">
        <f>IF(OR($AI651="",$AI651="NO CODE"),"",IF(COUNTIFS(RATES!$A:$A,$AI651,RATES!$B:$B,"&lt;="&amp;MonthStart,RATES!$C:$C,"&gt;="&amp;MonthEnd)&lt;&gt;1,"NO RATE",IF($AD651="OFF",SUMIFS(RATES!$F:$F,RATES!$A:$A,$AI651,RATES!$B:$B,"&lt;="&amp;MonthStart,RATES!$C:$C,"&gt;="&amp;MonthEnd),SUMIFS(RATES!$E:$E,RATES!$A:$A,$AI651,RATES!$B:$B,"&lt;="&amp;MonthStart,RATES!$C:$C,"&gt;="&amp;MonthEnd))))</f>
        <v/>
      </c>
      <c r="AK651" s="2">
        <f>IF(OR(NOT(ISNUMBER($AJ651)),N($AA651)=0),"",IF(ABS(N($Z651)/100-$AJ651)&gt;0.0000001,"DIFFERS",""))</f>
        <v/>
      </c>
    </row>
    <row r="652">
      <c r="AD652" s="2">
        <f>IF($L652="","",IF(ISNUMBER(SEARCH("OFF ROAD",$H652)),"OFF",IF(ISNUMBER(SEARCH("ON ROAD",$H652)),"ON","")))</f>
        <v/>
      </c>
      <c r="AE652" s="2">
        <f>IF($AD652="ON",""&amp;$L652,"")</f>
        <v/>
      </c>
      <c r="AF652" s="2">
        <f>IF($L652="","",IF($J652&lt;&gt;"","Y",""))</f>
        <v/>
      </c>
      <c r="AG652" s="2">
        <f>IF($L652="","",IFERROR(TRIM(MID($H652,4,SEARCH(" CO ",$H652)-4)),""&amp;$S652))</f>
        <v/>
      </c>
      <c r="AH652" s="2">
        <f>IF($AG652="","",IF($AG652="FULTON",IF(ISNUMBER(SEARCH("COLLEGE PARK",$H652)),"FULTON (COLLEGE PARK)",IF(ISNUMBER(SEARCH("HAPEVILLE",$H652)),"FULTON (HAPEVILLE)",IF(ISNUMBER(SEARCH("EAST POINT",$H652)),"FULTON (EAST POINT)",IF(ISNUMBER(SEARCH("ATLANTA",$H652)),"FULTON (ATL LIMITS)","FULTON")))),IF($AG652="DEKALB",IF(ISNUMBER(SEARCH("ATLANTA",$H652)),"DEKALB (ATL LIMITS)","DEKALB"),IF(AND($AG652="CLAYTON",ISNUMBER(SEARCH("COLLEGE PARK",$H652))),"CLAYTON (COLLEGE PARK)",$AG652))))</f>
        <v/>
      </c>
      <c r="AI652" s="2">
        <f>IF(OR($AH652="",$AD652=""),"",IFERROR(VLOOKUP($AH652,CODES!$A:$B,2,FALSE),"NO CODE"))</f>
        <v/>
      </c>
      <c r="AJ652" s="19">
        <f>IF(OR($AI652="",$AI652="NO CODE"),"",IF(COUNTIFS(RATES!$A:$A,$AI652,RATES!$B:$B,"&lt;="&amp;MonthStart,RATES!$C:$C,"&gt;="&amp;MonthEnd)&lt;&gt;1,"NO RATE",IF($AD652="OFF",SUMIFS(RATES!$F:$F,RATES!$A:$A,$AI652,RATES!$B:$B,"&lt;="&amp;MonthStart,RATES!$C:$C,"&gt;="&amp;MonthEnd),SUMIFS(RATES!$E:$E,RATES!$A:$A,$AI652,RATES!$B:$B,"&lt;="&amp;MonthStart,RATES!$C:$C,"&gt;="&amp;MonthEnd))))</f>
        <v/>
      </c>
      <c r="AK652" s="2">
        <f>IF(OR(NOT(ISNUMBER($AJ652)),N($AA652)=0),"",IF(ABS(N($Z652)/100-$AJ652)&gt;0.0000001,"DIFFERS",""))</f>
        <v/>
      </c>
    </row>
    <row r="653">
      <c r="AD653" s="2">
        <f>IF($L653="","",IF(ISNUMBER(SEARCH("OFF ROAD",$H653)),"OFF",IF(ISNUMBER(SEARCH("ON ROAD",$H653)),"ON","")))</f>
        <v/>
      </c>
      <c r="AE653" s="2">
        <f>IF($AD653="ON",""&amp;$L653,"")</f>
        <v/>
      </c>
      <c r="AF653" s="2">
        <f>IF($L653="","",IF($J653&lt;&gt;"","Y",""))</f>
        <v/>
      </c>
      <c r="AG653" s="2">
        <f>IF($L653="","",IFERROR(TRIM(MID($H653,4,SEARCH(" CO ",$H653)-4)),""&amp;$S653))</f>
        <v/>
      </c>
      <c r="AH653" s="2">
        <f>IF($AG653="","",IF($AG653="FULTON",IF(ISNUMBER(SEARCH("COLLEGE PARK",$H653)),"FULTON (COLLEGE PARK)",IF(ISNUMBER(SEARCH("HAPEVILLE",$H653)),"FULTON (HAPEVILLE)",IF(ISNUMBER(SEARCH("EAST POINT",$H653)),"FULTON (EAST POINT)",IF(ISNUMBER(SEARCH("ATLANTA",$H653)),"FULTON (ATL LIMITS)","FULTON")))),IF($AG653="DEKALB",IF(ISNUMBER(SEARCH("ATLANTA",$H653)),"DEKALB (ATL LIMITS)","DEKALB"),IF(AND($AG653="CLAYTON",ISNUMBER(SEARCH("COLLEGE PARK",$H653))),"CLAYTON (COLLEGE PARK)",$AG653))))</f>
        <v/>
      </c>
      <c r="AI653" s="2">
        <f>IF(OR($AH653="",$AD653=""),"",IFERROR(VLOOKUP($AH653,CODES!$A:$B,2,FALSE),"NO CODE"))</f>
        <v/>
      </c>
      <c r="AJ653" s="19">
        <f>IF(OR($AI653="",$AI653="NO CODE"),"",IF(COUNTIFS(RATES!$A:$A,$AI653,RATES!$B:$B,"&lt;="&amp;MonthStart,RATES!$C:$C,"&gt;="&amp;MonthEnd)&lt;&gt;1,"NO RATE",IF($AD653="OFF",SUMIFS(RATES!$F:$F,RATES!$A:$A,$AI653,RATES!$B:$B,"&lt;="&amp;MonthStart,RATES!$C:$C,"&gt;="&amp;MonthEnd),SUMIFS(RATES!$E:$E,RATES!$A:$A,$AI653,RATES!$B:$B,"&lt;="&amp;MonthStart,RATES!$C:$C,"&gt;="&amp;MonthEnd))))</f>
        <v/>
      </c>
      <c r="AK653" s="2">
        <f>IF(OR(NOT(ISNUMBER($AJ653)),N($AA653)=0),"",IF(ABS(N($Z653)/100-$AJ653)&gt;0.0000001,"DIFFERS",""))</f>
        <v/>
      </c>
    </row>
    <row r="654">
      <c r="AD654" s="2">
        <f>IF($L654="","",IF(ISNUMBER(SEARCH("OFF ROAD",$H654)),"OFF",IF(ISNUMBER(SEARCH("ON ROAD",$H654)),"ON","")))</f>
        <v/>
      </c>
      <c r="AE654" s="2">
        <f>IF($AD654="ON",""&amp;$L654,"")</f>
        <v/>
      </c>
      <c r="AF654" s="2">
        <f>IF($L654="","",IF($J654&lt;&gt;"","Y",""))</f>
        <v/>
      </c>
      <c r="AG654" s="2">
        <f>IF($L654="","",IFERROR(TRIM(MID($H654,4,SEARCH(" CO ",$H654)-4)),""&amp;$S654))</f>
        <v/>
      </c>
      <c r="AH654" s="2">
        <f>IF($AG654="","",IF($AG654="FULTON",IF(ISNUMBER(SEARCH("COLLEGE PARK",$H654)),"FULTON (COLLEGE PARK)",IF(ISNUMBER(SEARCH("HAPEVILLE",$H654)),"FULTON (HAPEVILLE)",IF(ISNUMBER(SEARCH("EAST POINT",$H654)),"FULTON (EAST POINT)",IF(ISNUMBER(SEARCH("ATLANTA",$H654)),"FULTON (ATL LIMITS)","FULTON")))),IF($AG654="DEKALB",IF(ISNUMBER(SEARCH("ATLANTA",$H654)),"DEKALB (ATL LIMITS)","DEKALB"),IF(AND($AG654="CLAYTON",ISNUMBER(SEARCH("COLLEGE PARK",$H654))),"CLAYTON (COLLEGE PARK)",$AG654))))</f>
        <v/>
      </c>
      <c r="AI654" s="2">
        <f>IF(OR($AH654="",$AD654=""),"",IFERROR(VLOOKUP($AH654,CODES!$A:$B,2,FALSE),"NO CODE"))</f>
        <v/>
      </c>
      <c r="AJ654" s="19">
        <f>IF(OR($AI654="",$AI654="NO CODE"),"",IF(COUNTIFS(RATES!$A:$A,$AI654,RATES!$B:$B,"&lt;="&amp;MonthStart,RATES!$C:$C,"&gt;="&amp;MonthEnd)&lt;&gt;1,"NO RATE",IF($AD654="OFF",SUMIFS(RATES!$F:$F,RATES!$A:$A,$AI654,RATES!$B:$B,"&lt;="&amp;MonthStart,RATES!$C:$C,"&gt;="&amp;MonthEnd),SUMIFS(RATES!$E:$E,RATES!$A:$A,$AI654,RATES!$B:$B,"&lt;="&amp;MonthStart,RATES!$C:$C,"&gt;="&amp;MonthEnd))))</f>
        <v/>
      </c>
      <c r="AK654" s="2">
        <f>IF(OR(NOT(ISNUMBER($AJ654)),N($AA654)=0),"",IF(ABS(N($Z654)/100-$AJ654)&gt;0.0000001,"DIFFERS",""))</f>
        <v/>
      </c>
    </row>
    <row r="655">
      <c r="AD655" s="2">
        <f>IF($L655="","",IF(ISNUMBER(SEARCH("OFF ROAD",$H655)),"OFF",IF(ISNUMBER(SEARCH("ON ROAD",$H655)),"ON","")))</f>
        <v/>
      </c>
      <c r="AE655" s="2">
        <f>IF($AD655="ON",""&amp;$L655,"")</f>
        <v/>
      </c>
      <c r="AF655" s="2">
        <f>IF($L655="","",IF($J655&lt;&gt;"","Y",""))</f>
        <v/>
      </c>
      <c r="AG655" s="2">
        <f>IF($L655="","",IFERROR(TRIM(MID($H655,4,SEARCH(" CO ",$H655)-4)),""&amp;$S655))</f>
        <v/>
      </c>
      <c r="AH655" s="2">
        <f>IF($AG655="","",IF($AG655="FULTON",IF(ISNUMBER(SEARCH("COLLEGE PARK",$H655)),"FULTON (COLLEGE PARK)",IF(ISNUMBER(SEARCH("HAPEVILLE",$H655)),"FULTON (HAPEVILLE)",IF(ISNUMBER(SEARCH("EAST POINT",$H655)),"FULTON (EAST POINT)",IF(ISNUMBER(SEARCH("ATLANTA",$H655)),"FULTON (ATL LIMITS)","FULTON")))),IF($AG655="DEKALB",IF(ISNUMBER(SEARCH("ATLANTA",$H655)),"DEKALB (ATL LIMITS)","DEKALB"),IF(AND($AG655="CLAYTON",ISNUMBER(SEARCH("COLLEGE PARK",$H655))),"CLAYTON (COLLEGE PARK)",$AG655))))</f>
        <v/>
      </c>
      <c r="AI655" s="2">
        <f>IF(OR($AH655="",$AD655=""),"",IFERROR(VLOOKUP($AH655,CODES!$A:$B,2,FALSE),"NO CODE"))</f>
        <v/>
      </c>
      <c r="AJ655" s="19">
        <f>IF(OR($AI655="",$AI655="NO CODE"),"",IF(COUNTIFS(RATES!$A:$A,$AI655,RATES!$B:$B,"&lt;="&amp;MonthStart,RATES!$C:$C,"&gt;="&amp;MonthEnd)&lt;&gt;1,"NO RATE",IF($AD655="OFF",SUMIFS(RATES!$F:$F,RATES!$A:$A,$AI655,RATES!$B:$B,"&lt;="&amp;MonthStart,RATES!$C:$C,"&gt;="&amp;MonthEnd),SUMIFS(RATES!$E:$E,RATES!$A:$A,$AI655,RATES!$B:$B,"&lt;="&amp;MonthStart,RATES!$C:$C,"&gt;="&amp;MonthEnd))))</f>
        <v/>
      </c>
      <c r="AK655" s="2">
        <f>IF(OR(NOT(ISNUMBER($AJ655)),N($AA655)=0),"",IF(ABS(N($Z655)/100-$AJ655)&gt;0.0000001,"DIFFERS",""))</f>
        <v/>
      </c>
    </row>
    <row r="656">
      <c r="AD656" s="2">
        <f>IF($L656="","",IF(ISNUMBER(SEARCH("OFF ROAD",$H656)),"OFF",IF(ISNUMBER(SEARCH("ON ROAD",$H656)),"ON","")))</f>
        <v/>
      </c>
      <c r="AE656" s="2">
        <f>IF($AD656="ON",""&amp;$L656,"")</f>
        <v/>
      </c>
      <c r="AF656" s="2">
        <f>IF($L656="","",IF($J656&lt;&gt;"","Y",""))</f>
        <v/>
      </c>
      <c r="AG656" s="2">
        <f>IF($L656="","",IFERROR(TRIM(MID($H656,4,SEARCH(" CO ",$H656)-4)),""&amp;$S656))</f>
        <v/>
      </c>
      <c r="AH656" s="2">
        <f>IF($AG656="","",IF($AG656="FULTON",IF(ISNUMBER(SEARCH("COLLEGE PARK",$H656)),"FULTON (COLLEGE PARK)",IF(ISNUMBER(SEARCH("HAPEVILLE",$H656)),"FULTON (HAPEVILLE)",IF(ISNUMBER(SEARCH("EAST POINT",$H656)),"FULTON (EAST POINT)",IF(ISNUMBER(SEARCH("ATLANTA",$H656)),"FULTON (ATL LIMITS)","FULTON")))),IF($AG656="DEKALB",IF(ISNUMBER(SEARCH("ATLANTA",$H656)),"DEKALB (ATL LIMITS)","DEKALB"),IF(AND($AG656="CLAYTON",ISNUMBER(SEARCH("COLLEGE PARK",$H656))),"CLAYTON (COLLEGE PARK)",$AG656))))</f>
        <v/>
      </c>
      <c r="AI656" s="2">
        <f>IF(OR($AH656="",$AD656=""),"",IFERROR(VLOOKUP($AH656,CODES!$A:$B,2,FALSE),"NO CODE"))</f>
        <v/>
      </c>
      <c r="AJ656" s="19">
        <f>IF(OR($AI656="",$AI656="NO CODE"),"",IF(COUNTIFS(RATES!$A:$A,$AI656,RATES!$B:$B,"&lt;="&amp;MonthStart,RATES!$C:$C,"&gt;="&amp;MonthEnd)&lt;&gt;1,"NO RATE",IF($AD656="OFF",SUMIFS(RATES!$F:$F,RATES!$A:$A,$AI656,RATES!$B:$B,"&lt;="&amp;MonthStart,RATES!$C:$C,"&gt;="&amp;MonthEnd),SUMIFS(RATES!$E:$E,RATES!$A:$A,$AI656,RATES!$B:$B,"&lt;="&amp;MonthStart,RATES!$C:$C,"&gt;="&amp;MonthEnd))))</f>
        <v/>
      </c>
      <c r="AK656" s="2">
        <f>IF(OR(NOT(ISNUMBER($AJ656)),N($AA656)=0),"",IF(ABS(N($Z656)/100-$AJ656)&gt;0.0000001,"DIFFERS",""))</f>
        <v/>
      </c>
    </row>
    <row r="657">
      <c r="AD657" s="2">
        <f>IF($L657="","",IF(ISNUMBER(SEARCH("OFF ROAD",$H657)),"OFF",IF(ISNUMBER(SEARCH("ON ROAD",$H657)),"ON","")))</f>
        <v/>
      </c>
      <c r="AE657" s="2">
        <f>IF($AD657="ON",""&amp;$L657,"")</f>
        <v/>
      </c>
      <c r="AF657" s="2">
        <f>IF($L657="","",IF($J657&lt;&gt;"","Y",""))</f>
        <v/>
      </c>
      <c r="AG657" s="2">
        <f>IF($L657="","",IFERROR(TRIM(MID($H657,4,SEARCH(" CO ",$H657)-4)),""&amp;$S657))</f>
        <v/>
      </c>
      <c r="AH657" s="2">
        <f>IF($AG657="","",IF($AG657="FULTON",IF(ISNUMBER(SEARCH("COLLEGE PARK",$H657)),"FULTON (COLLEGE PARK)",IF(ISNUMBER(SEARCH("HAPEVILLE",$H657)),"FULTON (HAPEVILLE)",IF(ISNUMBER(SEARCH("EAST POINT",$H657)),"FULTON (EAST POINT)",IF(ISNUMBER(SEARCH("ATLANTA",$H657)),"FULTON (ATL LIMITS)","FULTON")))),IF($AG657="DEKALB",IF(ISNUMBER(SEARCH("ATLANTA",$H657)),"DEKALB (ATL LIMITS)","DEKALB"),IF(AND($AG657="CLAYTON",ISNUMBER(SEARCH("COLLEGE PARK",$H657))),"CLAYTON (COLLEGE PARK)",$AG657))))</f>
        <v/>
      </c>
      <c r="AI657" s="2">
        <f>IF(OR($AH657="",$AD657=""),"",IFERROR(VLOOKUP($AH657,CODES!$A:$B,2,FALSE),"NO CODE"))</f>
        <v/>
      </c>
      <c r="AJ657" s="19">
        <f>IF(OR($AI657="",$AI657="NO CODE"),"",IF(COUNTIFS(RATES!$A:$A,$AI657,RATES!$B:$B,"&lt;="&amp;MonthStart,RATES!$C:$C,"&gt;="&amp;MonthEnd)&lt;&gt;1,"NO RATE",IF($AD657="OFF",SUMIFS(RATES!$F:$F,RATES!$A:$A,$AI657,RATES!$B:$B,"&lt;="&amp;MonthStart,RATES!$C:$C,"&gt;="&amp;MonthEnd),SUMIFS(RATES!$E:$E,RATES!$A:$A,$AI657,RATES!$B:$B,"&lt;="&amp;MonthStart,RATES!$C:$C,"&gt;="&amp;MonthEnd))))</f>
        <v/>
      </c>
      <c r="AK657" s="2">
        <f>IF(OR(NOT(ISNUMBER($AJ657)),N($AA657)=0),"",IF(ABS(N($Z657)/100-$AJ657)&gt;0.0000001,"DIFFERS",""))</f>
        <v/>
      </c>
    </row>
    <row r="658">
      <c r="AD658" s="2">
        <f>IF($L658="","",IF(ISNUMBER(SEARCH("OFF ROAD",$H658)),"OFF",IF(ISNUMBER(SEARCH("ON ROAD",$H658)),"ON","")))</f>
        <v/>
      </c>
      <c r="AE658" s="2">
        <f>IF($AD658="ON",""&amp;$L658,"")</f>
        <v/>
      </c>
      <c r="AF658" s="2">
        <f>IF($L658="","",IF($J658&lt;&gt;"","Y",""))</f>
        <v/>
      </c>
      <c r="AG658" s="2">
        <f>IF($L658="","",IFERROR(TRIM(MID($H658,4,SEARCH(" CO ",$H658)-4)),""&amp;$S658))</f>
        <v/>
      </c>
      <c r="AH658" s="2">
        <f>IF($AG658="","",IF($AG658="FULTON",IF(ISNUMBER(SEARCH("COLLEGE PARK",$H658)),"FULTON (COLLEGE PARK)",IF(ISNUMBER(SEARCH("HAPEVILLE",$H658)),"FULTON (HAPEVILLE)",IF(ISNUMBER(SEARCH("EAST POINT",$H658)),"FULTON (EAST POINT)",IF(ISNUMBER(SEARCH("ATLANTA",$H658)),"FULTON (ATL LIMITS)","FULTON")))),IF($AG658="DEKALB",IF(ISNUMBER(SEARCH("ATLANTA",$H658)),"DEKALB (ATL LIMITS)","DEKALB"),IF(AND($AG658="CLAYTON",ISNUMBER(SEARCH("COLLEGE PARK",$H658))),"CLAYTON (COLLEGE PARK)",$AG658))))</f>
        <v/>
      </c>
      <c r="AI658" s="2">
        <f>IF(OR($AH658="",$AD658=""),"",IFERROR(VLOOKUP($AH658,CODES!$A:$B,2,FALSE),"NO CODE"))</f>
        <v/>
      </c>
      <c r="AJ658" s="19">
        <f>IF(OR($AI658="",$AI658="NO CODE"),"",IF(COUNTIFS(RATES!$A:$A,$AI658,RATES!$B:$B,"&lt;="&amp;MonthStart,RATES!$C:$C,"&gt;="&amp;MonthEnd)&lt;&gt;1,"NO RATE",IF($AD658="OFF",SUMIFS(RATES!$F:$F,RATES!$A:$A,$AI658,RATES!$B:$B,"&lt;="&amp;MonthStart,RATES!$C:$C,"&gt;="&amp;MonthEnd),SUMIFS(RATES!$E:$E,RATES!$A:$A,$AI658,RATES!$B:$B,"&lt;="&amp;MonthStart,RATES!$C:$C,"&gt;="&amp;MonthEnd))))</f>
        <v/>
      </c>
      <c r="AK658" s="2">
        <f>IF(OR(NOT(ISNUMBER($AJ658)),N($AA658)=0),"",IF(ABS(N($Z658)/100-$AJ658)&gt;0.0000001,"DIFFERS",""))</f>
        <v/>
      </c>
    </row>
    <row r="659">
      <c r="AD659" s="2">
        <f>IF($L659="","",IF(ISNUMBER(SEARCH("OFF ROAD",$H659)),"OFF",IF(ISNUMBER(SEARCH("ON ROAD",$H659)),"ON","")))</f>
        <v/>
      </c>
      <c r="AE659" s="2">
        <f>IF($AD659="ON",""&amp;$L659,"")</f>
        <v/>
      </c>
      <c r="AF659" s="2">
        <f>IF($L659="","",IF($J659&lt;&gt;"","Y",""))</f>
        <v/>
      </c>
      <c r="AG659" s="2">
        <f>IF($L659="","",IFERROR(TRIM(MID($H659,4,SEARCH(" CO ",$H659)-4)),""&amp;$S659))</f>
        <v/>
      </c>
      <c r="AH659" s="2">
        <f>IF($AG659="","",IF($AG659="FULTON",IF(ISNUMBER(SEARCH("COLLEGE PARK",$H659)),"FULTON (COLLEGE PARK)",IF(ISNUMBER(SEARCH("HAPEVILLE",$H659)),"FULTON (HAPEVILLE)",IF(ISNUMBER(SEARCH("EAST POINT",$H659)),"FULTON (EAST POINT)",IF(ISNUMBER(SEARCH("ATLANTA",$H659)),"FULTON (ATL LIMITS)","FULTON")))),IF($AG659="DEKALB",IF(ISNUMBER(SEARCH("ATLANTA",$H659)),"DEKALB (ATL LIMITS)","DEKALB"),IF(AND($AG659="CLAYTON",ISNUMBER(SEARCH("COLLEGE PARK",$H659))),"CLAYTON (COLLEGE PARK)",$AG659))))</f>
        <v/>
      </c>
      <c r="AI659" s="2">
        <f>IF(OR($AH659="",$AD659=""),"",IFERROR(VLOOKUP($AH659,CODES!$A:$B,2,FALSE),"NO CODE"))</f>
        <v/>
      </c>
      <c r="AJ659" s="19">
        <f>IF(OR($AI659="",$AI659="NO CODE"),"",IF(COUNTIFS(RATES!$A:$A,$AI659,RATES!$B:$B,"&lt;="&amp;MonthStart,RATES!$C:$C,"&gt;="&amp;MonthEnd)&lt;&gt;1,"NO RATE",IF($AD659="OFF",SUMIFS(RATES!$F:$F,RATES!$A:$A,$AI659,RATES!$B:$B,"&lt;="&amp;MonthStart,RATES!$C:$C,"&gt;="&amp;MonthEnd),SUMIFS(RATES!$E:$E,RATES!$A:$A,$AI659,RATES!$B:$B,"&lt;="&amp;MonthStart,RATES!$C:$C,"&gt;="&amp;MonthEnd))))</f>
        <v/>
      </c>
      <c r="AK659" s="2">
        <f>IF(OR(NOT(ISNUMBER($AJ659)),N($AA659)=0),"",IF(ABS(N($Z659)/100-$AJ659)&gt;0.0000001,"DIFFERS",""))</f>
        <v/>
      </c>
    </row>
    <row r="660">
      <c r="AD660" s="2">
        <f>IF($L660="","",IF(ISNUMBER(SEARCH("OFF ROAD",$H660)),"OFF",IF(ISNUMBER(SEARCH("ON ROAD",$H660)),"ON","")))</f>
        <v/>
      </c>
      <c r="AE660" s="2">
        <f>IF($AD660="ON",""&amp;$L660,"")</f>
        <v/>
      </c>
      <c r="AF660" s="2">
        <f>IF($L660="","",IF($J660&lt;&gt;"","Y",""))</f>
        <v/>
      </c>
      <c r="AG660" s="2">
        <f>IF($L660="","",IFERROR(TRIM(MID($H660,4,SEARCH(" CO ",$H660)-4)),""&amp;$S660))</f>
        <v/>
      </c>
      <c r="AH660" s="2">
        <f>IF($AG660="","",IF($AG660="FULTON",IF(ISNUMBER(SEARCH("COLLEGE PARK",$H660)),"FULTON (COLLEGE PARK)",IF(ISNUMBER(SEARCH("HAPEVILLE",$H660)),"FULTON (HAPEVILLE)",IF(ISNUMBER(SEARCH("EAST POINT",$H660)),"FULTON (EAST POINT)",IF(ISNUMBER(SEARCH("ATLANTA",$H660)),"FULTON (ATL LIMITS)","FULTON")))),IF($AG660="DEKALB",IF(ISNUMBER(SEARCH("ATLANTA",$H660)),"DEKALB (ATL LIMITS)","DEKALB"),IF(AND($AG660="CLAYTON",ISNUMBER(SEARCH("COLLEGE PARK",$H660))),"CLAYTON (COLLEGE PARK)",$AG660))))</f>
        <v/>
      </c>
      <c r="AI660" s="2">
        <f>IF(OR($AH660="",$AD660=""),"",IFERROR(VLOOKUP($AH660,CODES!$A:$B,2,FALSE),"NO CODE"))</f>
        <v/>
      </c>
      <c r="AJ660" s="19">
        <f>IF(OR($AI660="",$AI660="NO CODE"),"",IF(COUNTIFS(RATES!$A:$A,$AI660,RATES!$B:$B,"&lt;="&amp;MonthStart,RATES!$C:$C,"&gt;="&amp;MonthEnd)&lt;&gt;1,"NO RATE",IF($AD660="OFF",SUMIFS(RATES!$F:$F,RATES!$A:$A,$AI660,RATES!$B:$B,"&lt;="&amp;MonthStart,RATES!$C:$C,"&gt;="&amp;MonthEnd),SUMIFS(RATES!$E:$E,RATES!$A:$A,$AI660,RATES!$B:$B,"&lt;="&amp;MonthStart,RATES!$C:$C,"&gt;="&amp;MonthEnd))))</f>
        <v/>
      </c>
      <c r="AK660" s="2">
        <f>IF(OR(NOT(ISNUMBER($AJ660)),N($AA660)=0),"",IF(ABS(N($Z660)/100-$AJ660)&gt;0.0000001,"DIFFERS",""))</f>
        <v/>
      </c>
    </row>
    <row r="661">
      <c r="AD661" s="2">
        <f>IF($L661="","",IF(ISNUMBER(SEARCH("OFF ROAD",$H661)),"OFF",IF(ISNUMBER(SEARCH("ON ROAD",$H661)),"ON","")))</f>
        <v/>
      </c>
      <c r="AE661" s="2">
        <f>IF($AD661="ON",""&amp;$L661,"")</f>
        <v/>
      </c>
      <c r="AF661" s="2">
        <f>IF($L661="","",IF($J661&lt;&gt;"","Y",""))</f>
        <v/>
      </c>
      <c r="AG661" s="2">
        <f>IF($L661="","",IFERROR(TRIM(MID($H661,4,SEARCH(" CO ",$H661)-4)),""&amp;$S661))</f>
        <v/>
      </c>
      <c r="AH661" s="2">
        <f>IF($AG661="","",IF($AG661="FULTON",IF(ISNUMBER(SEARCH("COLLEGE PARK",$H661)),"FULTON (COLLEGE PARK)",IF(ISNUMBER(SEARCH("HAPEVILLE",$H661)),"FULTON (HAPEVILLE)",IF(ISNUMBER(SEARCH("EAST POINT",$H661)),"FULTON (EAST POINT)",IF(ISNUMBER(SEARCH("ATLANTA",$H661)),"FULTON (ATL LIMITS)","FULTON")))),IF($AG661="DEKALB",IF(ISNUMBER(SEARCH("ATLANTA",$H661)),"DEKALB (ATL LIMITS)","DEKALB"),IF(AND($AG661="CLAYTON",ISNUMBER(SEARCH("COLLEGE PARK",$H661))),"CLAYTON (COLLEGE PARK)",$AG661))))</f>
        <v/>
      </c>
      <c r="AI661" s="2">
        <f>IF(OR($AH661="",$AD661=""),"",IFERROR(VLOOKUP($AH661,CODES!$A:$B,2,FALSE),"NO CODE"))</f>
        <v/>
      </c>
      <c r="AJ661" s="19">
        <f>IF(OR($AI661="",$AI661="NO CODE"),"",IF(COUNTIFS(RATES!$A:$A,$AI661,RATES!$B:$B,"&lt;="&amp;MonthStart,RATES!$C:$C,"&gt;="&amp;MonthEnd)&lt;&gt;1,"NO RATE",IF($AD661="OFF",SUMIFS(RATES!$F:$F,RATES!$A:$A,$AI661,RATES!$B:$B,"&lt;="&amp;MonthStart,RATES!$C:$C,"&gt;="&amp;MonthEnd),SUMIFS(RATES!$E:$E,RATES!$A:$A,$AI661,RATES!$B:$B,"&lt;="&amp;MonthStart,RATES!$C:$C,"&gt;="&amp;MonthEnd))))</f>
        <v/>
      </c>
      <c r="AK661" s="2">
        <f>IF(OR(NOT(ISNUMBER($AJ661)),N($AA661)=0),"",IF(ABS(N($Z661)/100-$AJ661)&gt;0.0000001,"DIFFERS",""))</f>
        <v/>
      </c>
    </row>
    <row r="662">
      <c r="AD662" s="2">
        <f>IF($L662="","",IF(ISNUMBER(SEARCH("OFF ROAD",$H662)),"OFF",IF(ISNUMBER(SEARCH("ON ROAD",$H662)),"ON","")))</f>
        <v/>
      </c>
      <c r="AE662" s="2">
        <f>IF($AD662="ON",""&amp;$L662,"")</f>
        <v/>
      </c>
      <c r="AF662" s="2">
        <f>IF($L662="","",IF($J662&lt;&gt;"","Y",""))</f>
        <v/>
      </c>
      <c r="AG662" s="2">
        <f>IF($L662="","",IFERROR(TRIM(MID($H662,4,SEARCH(" CO ",$H662)-4)),""&amp;$S662))</f>
        <v/>
      </c>
      <c r="AH662" s="2">
        <f>IF($AG662="","",IF($AG662="FULTON",IF(ISNUMBER(SEARCH("COLLEGE PARK",$H662)),"FULTON (COLLEGE PARK)",IF(ISNUMBER(SEARCH("HAPEVILLE",$H662)),"FULTON (HAPEVILLE)",IF(ISNUMBER(SEARCH("EAST POINT",$H662)),"FULTON (EAST POINT)",IF(ISNUMBER(SEARCH("ATLANTA",$H662)),"FULTON (ATL LIMITS)","FULTON")))),IF($AG662="DEKALB",IF(ISNUMBER(SEARCH("ATLANTA",$H662)),"DEKALB (ATL LIMITS)","DEKALB"),IF(AND($AG662="CLAYTON",ISNUMBER(SEARCH("COLLEGE PARK",$H662))),"CLAYTON (COLLEGE PARK)",$AG662))))</f>
        <v/>
      </c>
      <c r="AI662" s="2">
        <f>IF(OR($AH662="",$AD662=""),"",IFERROR(VLOOKUP($AH662,CODES!$A:$B,2,FALSE),"NO CODE"))</f>
        <v/>
      </c>
      <c r="AJ662" s="19">
        <f>IF(OR($AI662="",$AI662="NO CODE"),"",IF(COUNTIFS(RATES!$A:$A,$AI662,RATES!$B:$B,"&lt;="&amp;MonthStart,RATES!$C:$C,"&gt;="&amp;MonthEnd)&lt;&gt;1,"NO RATE",IF($AD662="OFF",SUMIFS(RATES!$F:$F,RATES!$A:$A,$AI662,RATES!$B:$B,"&lt;="&amp;MonthStart,RATES!$C:$C,"&gt;="&amp;MonthEnd),SUMIFS(RATES!$E:$E,RATES!$A:$A,$AI662,RATES!$B:$B,"&lt;="&amp;MonthStart,RATES!$C:$C,"&gt;="&amp;MonthEnd))))</f>
        <v/>
      </c>
      <c r="AK662" s="2">
        <f>IF(OR(NOT(ISNUMBER($AJ662)),N($AA662)=0),"",IF(ABS(N($Z662)/100-$AJ662)&gt;0.0000001,"DIFFERS",""))</f>
        <v/>
      </c>
    </row>
    <row r="663">
      <c r="AD663" s="2">
        <f>IF($L663="","",IF(ISNUMBER(SEARCH("OFF ROAD",$H663)),"OFF",IF(ISNUMBER(SEARCH("ON ROAD",$H663)),"ON","")))</f>
        <v/>
      </c>
      <c r="AE663" s="2">
        <f>IF($AD663="ON",""&amp;$L663,"")</f>
        <v/>
      </c>
      <c r="AF663" s="2">
        <f>IF($L663="","",IF($J663&lt;&gt;"","Y",""))</f>
        <v/>
      </c>
      <c r="AG663" s="2">
        <f>IF($L663="","",IFERROR(TRIM(MID($H663,4,SEARCH(" CO ",$H663)-4)),""&amp;$S663))</f>
        <v/>
      </c>
      <c r="AH663" s="2">
        <f>IF($AG663="","",IF($AG663="FULTON",IF(ISNUMBER(SEARCH("COLLEGE PARK",$H663)),"FULTON (COLLEGE PARK)",IF(ISNUMBER(SEARCH("HAPEVILLE",$H663)),"FULTON (HAPEVILLE)",IF(ISNUMBER(SEARCH("EAST POINT",$H663)),"FULTON (EAST POINT)",IF(ISNUMBER(SEARCH("ATLANTA",$H663)),"FULTON (ATL LIMITS)","FULTON")))),IF($AG663="DEKALB",IF(ISNUMBER(SEARCH("ATLANTA",$H663)),"DEKALB (ATL LIMITS)","DEKALB"),IF(AND($AG663="CLAYTON",ISNUMBER(SEARCH("COLLEGE PARK",$H663))),"CLAYTON (COLLEGE PARK)",$AG663))))</f>
        <v/>
      </c>
      <c r="AI663" s="2">
        <f>IF(OR($AH663="",$AD663=""),"",IFERROR(VLOOKUP($AH663,CODES!$A:$B,2,FALSE),"NO CODE"))</f>
        <v/>
      </c>
      <c r="AJ663" s="19">
        <f>IF(OR($AI663="",$AI663="NO CODE"),"",IF(COUNTIFS(RATES!$A:$A,$AI663,RATES!$B:$B,"&lt;="&amp;MonthStart,RATES!$C:$C,"&gt;="&amp;MonthEnd)&lt;&gt;1,"NO RATE",IF($AD663="OFF",SUMIFS(RATES!$F:$F,RATES!$A:$A,$AI663,RATES!$B:$B,"&lt;="&amp;MonthStart,RATES!$C:$C,"&gt;="&amp;MonthEnd),SUMIFS(RATES!$E:$E,RATES!$A:$A,$AI663,RATES!$B:$B,"&lt;="&amp;MonthStart,RATES!$C:$C,"&gt;="&amp;MonthEnd))))</f>
        <v/>
      </c>
      <c r="AK663" s="2">
        <f>IF(OR(NOT(ISNUMBER($AJ663)),N($AA663)=0),"",IF(ABS(N($Z663)/100-$AJ663)&gt;0.0000001,"DIFFERS",""))</f>
        <v/>
      </c>
    </row>
    <row r="664">
      <c r="AD664" s="2">
        <f>IF($L664="","",IF(ISNUMBER(SEARCH("OFF ROAD",$H664)),"OFF",IF(ISNUMBER(SEARCH("ON ROAD",$H664)),"ON","")))</f>
        <v/>
      </c>
      <c r="AE664" s="2">
        <f>IF($AD664="ON",""&amp;$L664,"")</f>
        <v/>
      </c>
      <c r="AF664" s="2">
        <f>IF($L664="","",IF($J664&lt;&gt;"","Y",""))</f>
        <v/>
      </c>
      <c r="AG664" s="2">
        <f>IF($L664="","",IFERROR(TRIM(MID($H664,4,SEARCH(" CO ",$H664)-4)),""&amp;$S664))</f>
        <v/>
      </c>
      <c r="AH664" s="2">
        <f>IF($AG664="","",IF($AG664="FULTON",IF(ISNUMBER(SEARCH("COLLEGE PARK",$H664)),"FULTON (COLLEGE PARK)",IF(ISNUMBER(SEARCH("HAPEVILLE",$H664)),"FULTON (HAPEVILLE)",IF(ISNUMBER(SEARCH("EAST POINT",$H664)),"FULTON (EAST POINT)",IF(ISNUMBER(SEARCH("ATLANTA",$H664)),"FULTON (ATL LIMITS)","FULTON")))),IF($AG664="DEKALB",IF(ISNUMBER(SEARCH("ATLANTA",$H664)),"DEKALB (ATL LIMITS)","DEKALB"),IF(AND($AG664="CLAYTON",ISNUMBER(SEARCH("COLLEGE PARK",$H664))),"CLAYTON (COLLEGE PARK)",$AG664))))</f>
        <v/>
      </c>
      <c r="AI664" s="2">
        <f>IF(OR($AH664="",$AD664=""),"",IFERROR(VLOOKUP($AH664,CODES!$A:$B,2,FALSE),"NO CODE"))</f>
        <v/>
      </c>
      <c r="AJ664" s="19">
        <f>IF(OR($AI664="",$AI664="NO CODE"),"",IF(COUNTIFS(RATES!$A:$A,$AI664,RATES!$B:$B,"&lt;="&amp;MonthStart,RATES!$C:$C,"&gt;="&amp;MonthEnd)&lt;&gt;1,"NO RATE",IF($AD664="OFF",SUMIFS(RATES!$F:$F,RATES!$A:$A,$AI664,RATES!$B:$B,"&lt;="&amp;MonthStart,RATES!$C:$C,"&gt;="&amp;MonthEnd),SUMIFS(RATES!$E:$E,RATES!$A:$A,$AI664,RATES!$B:$B,"&lt;="&amp;MonthStart,RATES!$C:$C,"&gt;="&amp;MonthEnd))))</f>
        <v/>
      </c>
      <c r="AK664" s="2">
        <f>IF(OR(NOT(ISNUMBER($AJ664)),N($AA664)=0),"",IF(ABS(N($Z664)/100-$AJ664)&gt;0.0000001,"DIFFERS",""))</f>
        <v/>
      </c>
    </row>
    <row r="665">
      <c r="AD665" s="2">
        <f>IF($L665="","",IF(ISNUMBER(SEARCH("OFF ROAD",$H665)),"OFF",IF(ISNUMBER(SEARCH("ON ROAD",$H665)),"ON","")))</f>
        <v/>
      </c>
      <c r="AE665" s="2">
        <f>IF($AD665="ON",""&amp;$L665,"")</f>
        <v/>
      </c>
      <c r="AF665" s="2">
        <f>IF($L665="","",IF($J665&lt;&gt;"","Y",""))</f>
        <v/>
      </c>
      <c r="AG665" s="2">
        <f>IF($L665="","",IFERROR(TRIM(MID($H665,4,SEARCH(" CO ",$H665)-4)),""&amp;$S665))</f>
        <v/>
      </c>
      <c r="AH665" s="2">
        <f>IF($AG665="","",IF($AG665="FULTON",IF(ISNUMBER(SEARCH("COLLEGE PARK",$H665)),"FULTON (COLLEGE PARK)",IF(ISNUMBER(SEARCH("HAPEVILLE",$H665)),"FULTON (HAPEVILLE)",IF(ISNUMBER(SEARCH("EAST POINT",$H665)),"FULTON (EAST POINT)",IF(ISNUMBER(SEARCH("ATLANTA",$H665)),"FULTON (ATL LIMITS)","FULTON")))),IF($AG665="DEKALB",IF(ISNUMBER(SEARCH("ATLANTA",$H665)),"DEKALB (ATL LIMITS)","DEKALB"),IF(AND($AG665="CLAYTON",ISNUMBER(SEARCH("COLLEGE PARK",$H665))),"CLAYTON (COLLEGE PARK)",$AG665))))</f>
        <v/>
      </c>
      <c r="AI665" s="2">
        <f>IF(OR($AH665="",$AD665=""),"",IFERROR(VLOOKUP($AH665,CODES!$A:$B,2,FALSE),"NO CODE"))</f>
        <v/>
      </c>
      <c r="AJ665" s="19">
        <f>IF(OR($AI665="",$AI665="NO CODE"),"",IF(COUNTIFS(RATES!$A:$A,$AI665,RATES!$B:$B,"&lt;="&amp;MonthStart,RATES!$C:$C,"&gt;="&amp;MonthEnd)&lt;&gt;1,"NO RATE",IF($AD665="OFF",SUMIFS(RATES!$F:$F,RATES!$A:$A,$AI665,RATES!$B:$B,"&lt;="&amp;MonthStart,RATES!$C:$C,"&gt;="&amp;MonthEnd),SUMIFS(RATES!$E:$E,RATES!$A:$A,$AI665,RATES!$B:$B,"&lt;="&amp;MonthStart,RATES!$C:$C,"&gt;="&amp;MonthEnd))))</f>
        <v/>
      </c>
      <c r="AK665" s="2">
        <f>IF(OR(NOT(ISNUMBER($AJ665)),N($AA665)=0),"",IF(ABS(N($Z665)/100-$AJ665)&gt;0.0000001,"DIFFERS",""))</f>
        <v/>
      </c>
    </row>
    <row r="666">
      <c r="AD666" s="2">
        <f>IF($L666="","",IF(ISNUMBER(SEARCH("OFF ROAD",$H666)),"OFF",IF(ISNUMBER(SEARCH("ON ROAD",$H666)),"ON","")))</f>
        <v/>
      </c>
      <c r="AE666" s="2">
        <f>IF($AD666="ON",""&amp;$L666,"")</f>
        <v/>
      </c>
      <c r="AF666" s="2">
        <f>IF($L666="","",IF($J666&lt;&gt;"","Y",""))</f>
        <v/>
      </c>
      <c r="AG666" s="2">
        <f>IF($L666="","",IFERROR(TRIM(MID($H666,4,SEARCH(" CO ",$H666)-4)),""&amp;$S666))</f>
        <v/>
      </c>
      <c r="AH666" s="2">
        <f>IF($AG666="","",IF($AG666="FULTON",IF(ISNUMBER(SEARCH("COLLEGE PARK",$H666)),"FULTON (COLLEGE PARK)",IF(ISNUMBER(SEARCH("HAPEVILLE",$H666)),"FULTON (HAPEVILLE)",IF(ISNUMBER(SEARCH("EAST POINT",$H666)),"FULTON (EAST POINT)",IF(ISNUMBER(SEARCH("ATLANTA",$H666)),"FULTON (ATL LIMITS)","FULTON")))),IF($AG666="DEKALB",IF(ISNUMBER(SEARCH("ATLANTA",$H666)),"DEKALB (ATL LIMITS)","DEKALB"),IF(AND($AG666="CLAYTON",ISNUMBER(SEARCH("COLLEGE PARK",$H666))),"CLAYTON (COLLEGE PARK)",$AG666))))</f>
        <v/>
      </c>
      <c r="AI666" s="2">
        <f>IF(OR($AH666="",$AD666=""),"",IFERROR(VLOOKUP($AH666,CODES!$A:$B,2,FALSE),"NO CODE"))</f>
        <v/>
      </c>
      <c r="AJ666" s="19">
        <f>IF(OR($AI666="",$AI666="NO CODE"),"",IF(COUNTIFS(RATES!$A:$A,$AI666,RATES!$B:$B,"&lt;="&amp;MonthStart,RATES!$C:$C,"&gt;="&amp;MonthEnd)&lt;&gt;1,"NO RATE",IF($AD666="OFF",SUMIFS(RATES!$F:$F,RATES!$A:$A,$AI666,RATES!$B:$B,"&lt;="&amp;MonthStart,RATES!$C:$C,"&gt;="&amp;MonthEnd),SUMIFS(RATES!$E:$E,RATES!$A:$A,$AI666,RATES!$B:$B,"&lt;="&amp;MonthStart,RATES!$C:$C,"&gt;="&amp;MonthEnd))))</f>
        <v/>
      </c>
      <c r="AK666" s="2">
        <f>IF(OR(NOT(ISNUMBER($AJ666)),N($AA666)=0),"",IF(ABS(N($Z666)/100-$AJ666)&gt;0.0000001,"DIFFERS",""))</f>
        <v/>
      </c>
    </row>
    <row r="667">
      <c r="AD667" s="2">
        <f>IF($L667="","",IF(ISNUMBER(SEARCH("OFF ROAD",$H667)),"OFF",IF(ISNUMBER(SEARCH("ON ROAD",$H667)),"ON","")))</f>
        <v/>
      </c>
      <c r="AE667" s="2">
        <f>IF($AD667="ON",""&amp;$L667,"")</f>
        <v/>
      </c>
      <c r="AF667" s="2">
        <f>IF($L667="","",IF($J667&lt;&gt;"","Y",""))</f>
        <v/>
      </c>
      <c r="AG667" s="2">
        <f>IF($L667="","",IFERROR(TRIM(MID($H667,4,SEARCH(" CO ",$H667)-4)),""&amp;$S667))</f>
        <v/>
      </c>
      <c r="AH667" s="2">
        <f>IF($AG667="","",IF($AG667="FULTON",IF(ISNUMBER(SEARCH("COLLEGE PARK",$H667)),"FULTON (COLLEGE PARK)",IF(ISNUMBER(SEARCH("HAPEVILLE",$H667)),"FULTON (HAPEVILLE)",IF(ISNUMBER(SEARCH("EAST POINT",$H667)),"FULTON (EAST POINT)",IF(ISNUMBER(SEARCH("ATLANTA",$H667)),"FULTON (ATL LIMITS)","FULTON")))),IF($AG667="DEKALB",IF(ISNUMBER(SEARCH("ATLANTA",$H667)),"DEKALB (ATL LIMITS)","DEKALB"),IF(AND($AG667="CLAYTON",ISNUMBER(SEARCH("COLLEGE PARK",$H667))),"CLAYTON (COLLEGE PARK)",$AG667))))</f>
        <v/>
      </c>
      <c r="AI667" s="2">
        <f>IF(OR($AH667="",$AD667=""),"",IFERROR(VLOOKUP($AH667,CODES!$A:$B,2,FALSE),"NO CODE"))</f>
        <v/>
      </c>
      <c r="AJ667" s="19">
        <f>IF(OR($AI667="",$AI667="NO CODE"),"",IF(COUNTIFS(RATES!$A:$A,$AI667,RATES!$B:$B,"&lt;="&amp;MonthStart,RATES!$C:$C,"&gt;="&amp;MonthEnd)&lt;&gt;1,"NO RATE",IF($AD667="OFF",SUMIFS(RATES!$F:$F,RATES!$A:$A,$AI667,RATES!$B:$B,"&lt;="&amp;MonthStart,RATES!$C:$C,"&gt;="&amp;MonthEnd),SUMIFS(RATES!$E:$E,RATES!$A:$A,$AI667,RATES!$B:$B,"&lt;="&amp;MonthStart,RATES!$C:$C,"&gt;="&amp;MonthEnd))))</f>
        <v/>
      </c>
      <c r="AK667" s="2">
        <f>IF(OR(NOT(ISNUMBER($AJ667)),N($AA667)=0),"",IF(ABS(N($Z667)/100-$AJ667)&gt;0.0000001,"DIFFERS",""))</f>
        <v/>
      </c>
    </row>
    <row r="668">
      <c r="AD668" s="2">
        <f>IF($L668="","",IF(ISNUMBER(SEARCH("OFF ROAD",$H668)),"OFF",IF(ISNUMBER(SEARCH("ON ROAD",$H668)),"ON","")))</f>
        <v/>
      </c>
      <c r="AE668" s="2">
        <f>IF($AD668="ON",""&amp;$L668,"")</f>
        <v/>
      </c>
      <c r="AF668" s="2">
        <f>IF($L668="","",IF($J668&lt;&gt;"","Y",""))</f>
        <v/>
      </c>
      <c r="AG668" s="2">
        <f>IF($L668="","",IFERROR(TRIM(MID($H668,4,SEARCH(" CO ",$H668)-4)),""&amp;$S668))</f>
        <v/>
      </c>
      <c r="AH668" s="2">
        <f>IF($AG668="","",IF($AG668="FULTON",IF(ISNUMBER(SEARCH("COLLEGE PARK",$H668)),"FULTON (COLLEGE PARK)",IF(ISNUMBER(SEARCH("HAPEVILLE",$H668)),"FULTON (HAPEVILLE)",IF(ISNUMBER(SEARCH("EAST POINT",$H668)),"FULTON (EAST POINT)",IF(ISNUMBER(SEARCH("ATLANTA",$H668)),"FULTON (ATL LIMITS)","FULTON")))),IF($AG668="DEKALB",IF(ISNUMBER(SEARCH("ATLANTA",$H668)),"DEKALB (ATL LIMITS)","DEKALB"),IF(AND($AG668="CLAYTON",ISNUMBER(SEARCH("COLLEGE PARK",$H668))),"CLAYTON (COLLEGE PARK)",$AG668))))</f>
        <v/>
      </c>
      <c r="AI668" s="2">
        <f>IF(OR($AH668="",$AD668=""),"",IFERROR(VLOOKUP($AH668,CODES!$A:$B,2,FALSE),"NO CODE"))</f>
        <v/>
      </c>
      <c r="AJ668" s="19">
        <f>IF(OR($AI668="",$AI668="NO CODE"),"",IF(COUNTIFS(RATES!$A:$A,$AI668,RATES!$B:$B,"&lt;="&amp;MonthStart,RATES!$C:$C,"&gt;="&amp;MonthEnd)&lt;&gt;1,"NO RATE",IF($AD668="OFF",SUMIFS(RATES!$F:$F,RATES!$A:$A,$AI668,RATES!$B:$B,"&lt;="&amp;MonthStart,RATES!$C:$C,"&gt;="&amp;MonthEnd),SUMIFS(RATES!$E:$E,RATES!$A:$A,$AI668,RATES!$B:$B,"&lt;="&amp;MonthStart,RATES!$C:$C,"&gt;="&amp;MonthEnd))))</f>
        <v/>
      </c>
      <c r="AK668" s="2">
        <f>IF(OR(NOT(ISNUMBER($AJ668)),N($AA668)=0),"",IF(ABS(N($Z668)/100-$AJ668)&gt;0.0000001,"DIFFERS",""))</f>
        <v/>
      </c>
    </row>
    <row r="669">
      <c r="AD669" s="2">
        <f>IF($L669="","",IF(ISNUMBER(SEARCH("OFF ROAD",$H669)),"OFF",IF(ISNUMBER(SEARCH("ON ROAD",$H669)),"ON","")))</f>
        <v/>
      </c>
      <c r="AE669" s="2">
        <f>IF($AD669="ON",""&amp;$L669,"")</f>
        <v/>
      </c>
      <c r="AF669" s="2">
        <f>IF($L669="","",IF($J669&lt;&gt;"","Y",""))</f>
        <v/>
      </c>
      <c r="AG669" s="2">
        <f>IF($L669="","",IFERROR(TRIM(MID($H669,4,SEARCH(" CO ",$H669)-4)),""&amp;$S669))</f>
        <v/>
      </c>
      <c r="AH669" s="2">
        <f>IF($AG669="","",IF($AG669="FULTON",IF(ISNUMBER(SEARCH("COLLEGE PARK",$H669)),"FULTON (COLLEGE PARK)",IF(ISNUMBER(SEARCH("HAPEVILLE",$H669)),"FULTON (HAPEVILLE)",IF(ISNUMBER(SEARCH("EAST POINT",$H669)),"FULTON (EAST POINT)",IF(ISNUMBER(SEARCH("ATLANTA",$H669)),"FULTON (ATL LIMITS)","FULTON")))),IF($AG669="DEKALB",IF(ISNUMBER(SEARCH("ATLANTA",$H669)),"DEKALB (ATL LIMITS)","DEKALB"),IF(AND($AG669="CLAYTON",ISNUMBER(SEARCH("COLLEGE PARK",$H669))),"CLAYTON (COLLEGE PARK)",$AG669))))</f>
        <v/>
      </c>
      <c r="AI669" s="2">
        <f>IF(OR($AH669="",$AD669=""),"",IFERROR(VLOOKUP($AH669,CODES!$A:$B,2,FALSE),"NO CODE"))</f>
        <v/>
      </c>
      <c r="AJ669" s="19">
        <f>IF(OR($AI669="",$AI669="NO CODE"),"",IF(COUNTIFS(RATES!$A:$A,$AI669,RATES!$B:$B,"&lt;="&amp;MonthStart,RATES!$C:$C,"&gt;="&amp;MonthEnd)&lt;&gt;1,"NO RATE",IF($AD669="OFF",SUMIFS(RATES!$F:$F,RATES!$A:$A,$AI669,RATES!$B:$B,"&lt;="&amp;MonthStart,RATES!$C:$C,"&gt;="&amp;MonthEnd),SUMIFS(RATES!$E:$E,RATES!$A:$A,$AI669,RATES!$B:$B,"&lt;="&amp;MonthStart,RATES!$C:$C,"&gt;="&amp;MonthEnd))))</f>
        <v/>
      </c>
      <c r="AK669" s="2">
        <f>IF(OR(NOT(ISNUMBER($AJ669)),N($AA669)=0),"",IF(ABS(N($Z669)/100-$AJ669)&gt;0.0000001,"DIFFERS",""))</f>
        <v/>
      </c>
    </row>
    <row r="670">
      <c r="AD670" s="2">
        <f>IF($L670="","",IF(ISNUMBER(SEARCH("OFF ROAD",$H670)),"OFF",IF(ISNUMBER(SEARCH("ON ROAD",$H670)),"ON","")))</f>
        <v/>
      </c>
      <c r="AE670" s="2">
        <f>IF($AD670="ON",""&amp;$L670,"")</f>
        <v/>
      </c>
      <c r="AF670" s="2">
        <f>IF($L670="","",IF($J670&lt;&gt;"","Y",""))</f>
        <v/>
      </c>
      <c r="AG670" s="2">
        <f>IF($L670="","",IFERROR(TRIM(MID($H670,4,SEARCH(" CO ",$H670)-4)),""&amp;$S670))</f>
        <v/>
      </c>
      <c r="AH670" s="2">
        <f>IF($AG670="","",IF($AG670="FULTON",IF(ISNUMBER(SEARCH("COLLEGE PARK",$H670)),"FULTON (COLLEGE PARK)",IF(ISNUMBER(SEARCH("HAPEVILLE",$H670)),"FULTON (HAPEVILLE)",IF(ISNUMBER(SEARCH("EAST POINT",$H670)),"FULTON (EAST POINT)",IF(ISNUMBER(SEARCH("ATLANTA",$H670)),"FULTON (ATL LIMITS)","FULTON")))),IF($AG670="DEKALB",IF(ISNUMBER(SEARCH("ATLANTA",$H670)),"DEKALB (ATL LIMITS)","DEKALB"),IF(AND($AG670="CLAYTON",ISNUMBER(SEARCH("COLLEGE PARK",$H670))),"CLAYTON (COLLEGE PARK)",$AG670))))</f>
        <v/>
      </c>
      <c r="AI670" s="2">
        <f>IF(OR($AH670="",$AD670=""),"",IFERROR(VLOOKUP($AH670,CODES!$A:$B,2,FALSE),"NO CODE"))</f>
        <v/>
      </c>
      <c r="AJ670" s="19">
        <f>IF(OR($AI670="",$AI670="NO CODE"),"",IF(COUNTIFS(RATES!$A:$A,$AI670,RATES!$B:$B,"&lt;="&amp;MonthStart,RATES!$C:$C,"&gt;="&amp;MonthEnd)&lt;&gt;1,"NO RATE",IF($AD670="OFF",SUMIFS(RATES!$F:$F,RATES!$A:$A,$AI670,RATES!$B:$B,"&lt;="&amp;MonthStart,RATES!$C:$C,"&gt;="&amp;MonthEnd),SUMIFS(RATES!$E:$E,RATES!$A:$A,$AI670,RATES!$B:$B,"&lt;="&amp;MonthStart,RATES!$C:$C,"&gt;="&amp;MonthEnd))))</f>
        <v/>
      </c>
      <c r="AK670" s="2">
        <f>IF(OR(NOT(ISNUMBER($AJ670)),N($AA670)=0),"",IF(ABS(N($Z670)/100-$AJ670)&gt;0.0000001,"DIFFERS",""))</f>
        <v/>
      </c>
    </row>
    <row r="671">
      <c r="AD671" s="2">
        <f>IF($L671="","",IF(ISNUMBER(SEARCH("OFF ROAD",$H671)),"OFF",IF(ISNUMBER(SEARCH("ON ROAD",$H671)),"ON","")))</f>
        <v/>
      </c>
      <c r="AE671" s="2">
        <f>IF($AD671="ON",""&amp;$L671,"")</f>
        <v/>
      </c>
      <c r="AF671" s="2">
        <f>IF($L671="","",IF($J671&lt;&gt;"","Y",""))</f>
        <v/>
      </c>
      <c r="AG671" s="2">
        <f>IF($L671="","",IFERROR(TRIM(MID($H671,4,SEARCH(" CO ",$H671)-4)),""&amp;$S671))</f>
        <v/>
      </c>
      <c r="AH671" s="2">
        <f>IF($AG671="","",IF($AG671="FULTON",IF(ISNUMBER(SEARCH("COLLEGE PARK",$H671)),"FULTON (COLLEGE PARK)",IF(ISNUMBER(SEARCH("HAPEVILLE",$H671)),"FULTON (HAPEVILLE)",IF(ISNUMBER(SEARCH("EAST POINT",$H671)),"FULTON (EAST POINT)",IF(ISNUMBER(SEARCH("ATLANTA",$H671)),"FULTON (ATL LIMITS)","FULTON")))),IF($AG671="DEKALB",IF(ISNUMBER(SEARCH("ATLANTA",$H671)),"DEKALB (ATL LIMITS)","DEKALB"),IF(AND($AG671="CLAYTON",ISNUMBER(SEARCH("COLLEGE PARK",$H671))),"CLAYTON (COLLEGE PARK)",$AG671))))</f>
        <v/>
      </c>
      <c r="AI671" s="2">
        <f>IF(OR($AH671="",$AD671=""),"",IFERROR(VLOOKUP($AH671,CODES!$A:$B,2,FALSE),"NO CODE"))</f>
        <v/>
      </c>
      <c r="AJ671" s="19">
        <f>IF(OR($AI671="",$AI671="NO CODE"),"",IF(COUNTIFS(RATES!$A:$A,$AI671,RATES!$B:$B,"&lt;="&amp;MonthStart,RATES!$C:$C,"&gt;="&amp;MonthEnd)&lt;&gt;1,"NO RATE",IF($AD671="OFF",SUMIFS(RATES!$F:$F,RATES!$A:$A,$AI671,RATES!$B:$B,"&lt;="&amp;MonthStart,RATES!$C:$C,"&gt;="&amp;MonthEnd),SUMIFS(RATES!$E:$E,RATES!$A:$A,$AI671,RATES!$B:$B,"&lt;="&amp;MonthStart,RATES!$C:$C,"&gt;="&amp;MonthEnd))))</f>
        <v/>
      </c>
      <c r="AK671" s="2">
        <f>IF(OR(NOT(ISNUMBER($AJ671)),N($AA671)=0),"",IF(ABS(N($Z671)/100-$AJ671)&gt;0.0000001,"DIFFERS",""))</f>
        <v/>
      </c>
    </row>
    <row r="672">
      <c r="AD672" s="2">
        <f>IF($L672="","",IF(ISNUMBER(SEARCH("OFF ROAD",$H672)),"OFF",IF(ISNUMBER(SEARCH("ON ROAD",$H672)),"ON","")))</f>
        <v/>
      </c>
      <c r="AE672" s="2">
        <f>IF($AD672="ON",""&amp;$L672,"")</f>
        <v/>
      </c>
      <c r="AF672" s="2">
        <f>IF($L672="","",IF($J672&lt;&gt;"","Y",""))</f>
        <v/>
      </c>
      <c r="AG672" s="2">
        <f>IF($L672="","",IFERROR(TRIM(MID($H672,4,SEARCH(" CO ",$H672)-4)),""&amp;$S672))</f>
        <v/>
      </c>
      <c r="AH672" s="2">
        <f>IF($AG672="","",IF($AG672="FULTON",IF(ISNUMBER(SEARCH("COLLEGE PARK",$H672)),"FULTON (COLLEGE PARK)",IF(ISNUMBER(SEARCH("HAPEVILLE",$H672)),"FULTON (HAPEVILLE)",IF(ISNUMBER(SEARCH("EAST POINT",$H672)),"FULTON (EAST POINT)",IF(ISNUMBER(SEARCH("ATLANTA",$H672)),"FULTON (ATL LIMITS)","FULTON")))),IF($AG672="DEKALB",IF(ISNUMBER(SEARCH("ATLANTA",$H672)),"DEKALB (ATL LIMITS)","DEKALB"),IF(AND($AG672="CLAYTON",ISNUMBER(SEARCH("COLLEGE PARK",$H672))),"CLAYTON (COLLEGE PARK)",$AG672))))</f>
        <v/>
      </c>
      <c r="AI672" s="2">
        <f>IF(OR($AH672="",$AD672=""),"",IFERROR(VLOOKUP($AH672,CODES!$A:$B,2,FALSE),"NO CODE"))</f>
        <v/>
      </c>
      <c r="AJ672" s="19">
        <f>IF(OR($AI672="",$AI672="NO CODE"),"",IF(COUNTIFS(RATES!$A:$A,$AI672,RATES!$B:$B,"&lt;="&amp;MonthStart,RATES!$C:$C,"&gt;="&amp;MonthEnd)&lt;&gt;1,"NO RATE",IF($AD672="OFF",SUMIFS(RATES!$F:$F,RATES!$A:$A,$AI672,RATES!$B:$B,"&lt;="&amp;MonthStart,RATES!$C:$C,"&gt;="&amp;MonthEnd),SUMIFS(RATES!$E:$E,RATES!$A:$A,$AI672,RATES!$B:$B,"&lt;="&amp;MonthStart,RATES!$C:$C,"&gt;="&amp;MonthEnd))))</f>
        <v/>
      </c>
      <c r="AK672" s="2">
        <f>IF(OR(NOT(ISNUMBER($AJ672)),N($AA672)=0),"",IF(ABS(N($Z672)/100-$AJ672)&gt;0.0000001,"DIFFERS",""))</f>
        <v/>
      </c>
    </row>
    <row r="673">
      <c r="AD673" s="2">
        <f>IF($L673="","",IF(ISNUMBER(SEARCH("OFF ROAD",$H673)),"OFF",IF(ISNUMBER(SEARCH("ON ROAD",$H673)),"ON","")))</f>
        <v/>
      </c>
      <c r="AE673" s="2">
        <f>IF($AD673="ON",""&amp;$L673,"")</f>
        <v/>
      </c>
      <c r="AF673" s="2">
        <f>IF($L673="","",IF($J673&lt;&gt;"","Y",""))</f>
        <v/>
      </c>
      <c r="AG673" s="2">
        <f>IF($L673="","",IFERROR(TRIM(MID($H673,4,SEARCH(" CO ",$H673)-4)),""&amp;$S673))</f>
        <v/>
      </c>
      <c r="AH673" s="2">
        <f>IF($AG673="","",IF($AG673="FULTON",IF(ISNUMBER(SEARCH("COLLEGE PARK",$H673)),"FULTON (COLLEGE PARK)",IF(ISNUMBER(SEARCH("HAPEVILLE",$H673)),"FULTON (HAPEVILLE)",IF(ISNUMBER(SEARCH("EAST POINT",$H673)),"FULTON (EAST POINT)",IF(ISNUMBER(SEARCH("ATLANTA",$H673)),"FULTON (ATL LIMITS)","FULTON")))),IF($AG673="DEKALB",IF(ISNUMBER(SEARCH("ATLANTA",$H673)),"DEKALB (ATL LIMITS)","DEKALB"),IF(AND($AG673="CLAYTON",ISNUMBER(SEARCH("COLLEGE PARK",$H673))),"CLAYTON (COLLEGE PARK)",$AG673))))</f>
        <v/>
      </c>
      <c r="AI673" s="2">
        <f>IF(OR($AH673="",$AD673=""),"",IFERROR(VLOOKUP($AH673,CODES!$A:$B,2,FALSE),"NO CODE"))</f>
        <v/>
      </c>
      <c r="AJ673" s="19">
        <f>IF(OR($AI673="",$AI673="NO CODE"),"",IF(COUNTIFS(RATES!$A:$A,$AI673,RATES!$B:$B,"&lt;="&amp;MonthStart,RATES!$C:$C,"&gt;="&amp;MonthEnd)&lt;&gt;1,"NO RATE",IF($AD673="OFF",SUMIFS(RATES!$F:$F,RATES!$A:$A,$AI673,RATES!$B:$B,"&lt;="&amp;MonthStart,RATES!$C:$C,"&gt;="&amp;MonthEnd),SUMIFS(RATES!$E:$E,RATES!$A:$A,$AI673,RATES!$B:$B,"&lt;="&amp;MonthStart,RATES!$C:$C,"&gt;="&amp;MonthEnd))))</f>
        <v/>
      </c>
      <c r="AK673" s="2">
        <f>IF(OR(NOT(ISNUMBER($AJ673)),N($AA673)=0),"",IF(ABS(N($Z673)/100-$AJ673)&gt;0.0000001,"DIFFERS",""))</f>
        <v/>
      </c>
    </row>
    <row r="674">
      <c r="AD674" s="2">
        <f>IF($L674="","",IF(ISNUMBER(SEARCH("OFF ROAD",$H674)),"OFF",IF(ISNUMBER(SEARCH("ON ROAD",$H674)),"ON","")))</f>
        <v/>
      </c>
      <c r="AE674" s="2">
        <f>IF($AD674="ON",""&amp;$L674,"")</f>
        <v/>
      </c>
      <c r="AF674" s="2">
        <f>IF($L674="","",IF($J674&lt;&gt;"","Y",""))</f>
        <v/>
      </c>
      <c r="AG674" s="2">
        <f>IF($L674="","",IFERROR(TRIM(MID($H674,4,SEARCH(" CO ",$H674)-4)),""&amp;$S674))</f>
        <v/>
      </c>
      <c r="AH674" s="2">
        <f>IF($AG674="","",IF($AG674="FULTON",IF(ISNUMBER(SEARCH("COLLEGE PARK",$H674)),"FULTON (COLLEGE PARK)",IF(ISNUMBER(SEARCH("HAPEVILLE",$H674)),"FULTON (HAPEVILLE)",IF(ISNUMBER(SEARCH("EAST POINT",$H674)),"FULTON (EAST POINT)",IF(ISNUMBER(SEARCH("ATLANTA",$H674)),"FULTON (ATL LIMITS)","FULTON")))),IF($AG674="DEKALB",IF(ISNUMBER(SEARCH("ATLANTA",$H674)),"DEKALB (ATL LIMITS)","DEKALB"),IF(AND($AG674="CLAYTON",ISNUMBER(SEARCH("COLLEGE PARK",$H674))),"CLAYTON (COLLEGE PARK)",$AG674))))</f>
        <v/>
      </c>
      <c r="AI674" s="2">
        <f>IF(OR($AH674="",$AD674=""),"",IFERROR(VLOOKUP($AH674,CODES!$A:$B,2,FALSE),"NO CODE"))</f>
        <v/>
      </c>
      <c r="AJ674" s="19">
        <f>IF(OR($AI674="",$AI674="NO CODE"),"",IF(COUNTIFS(RATES!$A:$A,$AI674,RATES!$B:$B,"&lt;="&amp;MonthStart,RATES!$C:$C,"&gt;="&amp;MonthEnd)&lt;&gt;1,"NO RATE",IF($AD674="OFF",SUMIFS(RATES!$F:$F,RATES!$A:$A,$AI674,RATES!$B:$B,"&lt;="&amp;MonthStart,RATES!$C:$C,"&gt;="&amp;MonthEnd),SUMIFS(RATES!$E:$E,RATES!$A:$A,$AI674,RATES!$B:$B,"&lt;="&amp;MonthStart,RATES!$C:$C,"&gt;="&amp;MonthEnd))))</f>
        <v/>
      </c>
      <c r="AK674" s="2">
        <f>IF(OR(NOT(ISNUMBER($AJ674)),N($AA674)=0),"",IF(ABS(N($Z674)/100-$AJ674)&gt;0.0000001,"DIFFERS",""))</f>
        <v/>
      </c>
    </row>
    <row r="675">
      <c r="AD675" s="2">
        <f>IF($L675="","",IF(ISNUMBER(SEARCH("OFF ROAD",$H675)),"OFF",IF(ISNUMBER(SEARCH("ON ROAD",$H675)),"ON","")))</f>
        <v/>
      </c>
      <c r="AE675" s="2">
        <f>IF($AD675="ON",""&amp;$L675,"")</f>
        <v/>
      </c>
      <c r="AF675" s="2">
        <f>IF($L675="","",IF($J675&lt;&gt;"","Y",""))</f>
        <v/>
      </c>
      <c r="AG675" s="2">
        <f>IF($L675="","",IFERROR(TRIM(MID($H675,4,SEARCH(" CO ",$H675)-4)),""&amp;$S675))</f>
        <v/>
      </c>
      <c r="AH675" s="2">
        <f>IF($AG675="","",IF($AG675="FULTON",IF(ISNUMBER(SEARCH("COLLEGE PARK",$H675)),"FULTON (COLLEGE PARK)",IF(ISNUMBER(SEARCH("HAPEVILLE",$H675)),"FULTON (HAPEVILLE)",IF(ISNUMBER(SEARCH("EAST POINT",$H675)),"FULTON (EAST POINT)",IF(ISNUMBER(SEARCH("ATLANTA",$H675)),"FULTON (ATL LIMITS)","FULTON")))),IF($AG675="DEKALB",IF(ISNUMBER(SEARCH("ATLANTA",$H675)),"DEKALB (ATL LIMITS)","DEKALB"),IF(AND($AG675="CLAYTON",ISNUMBER(SEARCH("COLLEGE PARK",$H675))),"CLAYTON (COLLEGE PARK)",$AG675))))</f>
        <v/>
      </c>
      <c r="AI675" s="2">
        <f>IF(OR($AH675="",$AD675=""),"",IFERROR(VLOOKUP($AH675,CODES!$A:$B,2,FALSE),"NO CODE"))</f>
        <v/>
      </c>
      <c r="AJ675" s="19">
        <f>IF(OR($AI675="",$AI675="NO CODE"),"",IF(COUNTIFS(RATES!$A:$A,$AI675,RATES!$B:$B,"&lt;="&amp;MonthStart,RATES!$C:$C,"&gt;="&amp;MonthEnd)&lt;&gt;1,"NO RATE",IF($AD675="OFF",SUMIFS(RATES!$F:$F,RATES!$A:$A,$AI675,RATES!$B:$B,"&lt;="&amp;MonthStart,RATES!$C:$C,"&gt;="&amp;MonthEnd),SUMIFS(RATES!$E:$E,RATES!$A:$A,$AI675,RATES!$B:$B,"&lt;="&amp;MonthStart,RATES!$C:$C,"&gt;="&amp;MonthEnd))))</f>
        <v/>
      </c>
      <c r="AK675" s="2">
        <f>IF(OR(NOT(ISNUMBER($AJ675)),N($AA675)=0),"",IF(ABS(N($Z675)/100-$AJ675)&gt;0.0000001,"DIFFERS",""))</f>
        <v/>
      </c>
    </row>
    <row r="676">
      <c r="AD676" s="2">
        <f>IF($L676="","",IF(ISNUMBER(SEARCH("OFF ROAD",$H676)),"OFF",IF(ISNUMBER(SEARCH("ON ROAD",$H676)),"ON","")))</f>
        <v/>
      </c>
      <c r="AE676" s="2">
        <f>IF($AD676="ON",""&amp;$L676,"")</f>
        <v/>
      </c>
      <c r="AF676" s="2">
        <f>IF($L676="","",IF($J676&lt;&gt;"","Y",""))</f>
        <v/>
      </c>
      <c r="AG676" s="2">
        <f>IF($L676="","",IFERROR(TRIM(MID($H676,4,SEARCH(" CO ",$H676)-4)),""&amp;$S676))</f>
        <v/>
      </c>
      <c r="AH676" s="2">
        <f>IF($AG676="","",IF($AG676="FULTON",IF(ISNUMBER(SEARCH("COLLEGE PARK",$H676)),"FULTON (COLLEGE PARK)",IF(ISNUMBER(SEARCH("HAPEVILLE",$H676)),"FULTON (HAPEVILLE)",IF(ISNUMBER(SEARCH("EAST POINT",$H676)),"FULTON (EAST POINT)",IF(ISNUMBER(SEARCH("ATLANTA",$H676)),"FULTON (ATL LIMITS)","FULTON")))),IF($AG676="DEKALB",IF(ISNUMBER(SEARCH("ATLANTA",$H676)),"DEKALB (ATL LIMITS)","DEKALB"),IF(AND($AG676="CLAYTON",ISNUMBER(SEARCH("COLLEGE PARK",$H676))),"CLAYTON (COLLEGE PARK)",$AG676))))</f>
        <v/>
      </c>
      <c r="AI676" s="2">
        <f>IF(OR($AH676="",$AD676=""),"",IFERROR(VLOOKUP($AH676,CODES!$A:$B,2,FALSE),"NO CODE"))</f>
        <v/>
      </c>
      <c r="AJ676" s="19">
        <f>IF(OR($AI676="",$AI676="NO CODE"),"",IF(COUNTIFS(RATES!$A:$A,$AI676,RATES!$B:$B,"&lt;="&amp;MonthStart,RATES!$C:$C,"&gt;="&amp;MonthEnd)&lt;&gt;1,"NO RATE",IF($AD676="OFF",SUMIFS(RATES!$F:$F,RATES!$A:$A,$AI676,RATES!$B:$B,"&lt;="&amp;MonthStart,RATES!$C:$C,"&gt;="&amp;MonthEnd),SUMIFS(RATES!$E:$E,RATES!$A:$A,$AI676,RATES!$B:$B,"&lt;="&amp;MonthStart,RATES!$C:$C,"&gt;="&amp;MonthEnd))))</f>
        <v/>
      </c>
      <c r="AK676" s="2">
        <f>IF(OR(NOT(ISNUMBER($AJ676)),N($AA676)=0),"",IF(ABS(N($Z676)/100-$AJ676)&gt;0.0000001,"DIFFERS",""))</f>
        <v/>
      </c>
    </row>
    <row r="677">
      <c r="AD677" s="2">
        <f>IF($L677="","",IF(ISNUMBER(SEARCH("OFF ROAD",$H677)),"OFF",IF(ISNUMBER(SEARCH("ON ROAD",$H677)),"ON","")))</f>
        <v/>
      </c>
      <c r="AE677" s="2">
        <f>IF($AD677="ON",""&amp;$L677,"")</f>
        <v/>
      </c>
      <c r="AF677" s="2">
        <f>IF($L677="","",IF($J677&lt;&gt;"","Y",""))</f>
        <v/>
      </c>
      <c r="AG677" s="2">
        <f>IF($L677="","",IFERROR(TRIM(MID($H677,4,SEARCH(" CO ",$H677)-4)),""&amp;$S677))</f>
        <v/>
      </c>
      <c r="AH677" s="2">
        <f>IF($AG677="","",IF($AG677="FULTON",IF(ISNUMBER(SEARCH("COLLEGE PARK",$H677)),"FULTON (COLLEGE PARK)",IF(ISNUMBER(SEARCH("HAPEVILLE",$H677)),"FULTON (HAPEVILLE)",IF(ISNUMBER(SEARCH("EAST POINT",$H677)),"FULTON (EAST POINT)",IF(ISNUMBER(SEARCH("ATLANTA",$H677)),"FULTON (ATL LIMITS)","FULTON")))),IF($AG677="DEKALB",IF(ISNUMBER(SEARCH("ATLANTA",$H677)),"DEKALB (ATL LIMITS)","DEKALB"),IF(AND($AG677="CLAYTON",ISNUMBER(SEARCH("COLLEGE PARK",$H677))),"CLAYTON (COLLEGE PARK)",$AG677))))</f>
        <v/>
      </c>
      <c r="AI677" s="2">
        <f>IF(OR($AH677="",$AD677=""),"",IFERROR(VLOOKUP($AH677,CODES!$A:$B,2,FALSE),"NO CODE"))</f>
        <v/>
      </c>
      <c r="AJ677" s="19">
        <f>IF(OR($AI677="",$AI677="NO CODE"),"",IF(COUNTIFS(RATES!$A:$A,$AI677,RATES!$B:$B,"&lt;="&amp;MonthStart,RATES!$C:$C,"&gt;="&amp;MonthEnd)&lt;&gt;1,"NO RATE",IF($AD677="OFF",SUMIFS(RATES!$F:$F,RATES!$A:$A,$AI677,RATES!$B:$B,"&lt;="&amp;MonthStart,RATES!$C:$C,"&gt;="&amp;MonthEnd),SUMIFS(RATES!$E:$E,RATES!$A:$A,$AI677,RATES!$B:$B,"&lt;="&amp;MonthStart,RATES!$C:$C,"&gt;="&amp;MonthEnd))))</f>
        <v/>
      </c>
      <c r="AK677" s="2">
        <f>IF(OR(NOT(ISNUMBER($AJ677)),N($AA677)=0),"",IF(ABS(N($Z677)/100-$AJ677)&gt;0.0000001,"DIFFERS",""))</f>
        <v/>
      </c>
    </row>
    <row r="678">
      <c r="AD678" s="2">
        <f>IF($L678="","",IF(ISNUMBER(SEARCH("OFF ROAD",$H678)),"OFF",IF(ISNUMBER(SEARCH("ON ROAD",$H678)),"ON","")))</f>
        <v/>
      </c>
      <c r="AE678" s="2">
        <f>IF($AD678="ON",""&amp;$L678,"")</f>
        <v/>
      </c>
      <c r="AF678" s="2">
        <f>IF($L678="","",IF($J678&lt;&gt;"","Y",""))</f>
        <v/>
      </c>
      <c r="AG678" s="2">
        <f>IF($L678="","",IFERROR(TRIM(MID($H678,4,SEARCH(" CO ",$H678)-4)),""&amp;$S678))</f>
        <v/>
      </c>
      <c r="AH678" s="2">
        <f>IF($AG678="","",IF($AG678="FULTON",IF(ISNUMBER(SEARCH("COLLEGE PARK",$H678)),"FULTON (COLLEGE PARK)",IF(ISNUMBER(SEARCH("HAPEVILLE",$H678)),"FULTON (HAPEVILLE)",IF(ISNUMBER(SEARCH("EAST POINT",$H678)),"FULTON (EAST POINT)",IF(ISNUMBER(SEARCH("ATLANTA",$H678)),"FULTON (ATL LIMITS)","FULTON")))),IF($AG678="DEKALB",IF(ISNUMBER(SEARCH("ATLANTA",$H678)),"DEKALB (ATL LIMITS)","DEKALB"),IF(AND($AG678="CLAYTON",ISNUMBER(SEARCH("COLLEGE PARK",$H678))),"CLAYTON (COLLEGE PARK)",$AG678))))</f>
        <v/>
      </c>
      <c r="AI678" s="2">
        <f>IF(OR($AH678="",$AD678=""),"",IFERROR(VLOOKUP($AH678,CODES!$A:$B,2,FALSE),"NO CODE"))</f>
        <v/>
      </c>
      <c r="AJ678" s="19">
        <f>IF(OR($AI678="",$AI678="NO CODE"),"",IF(COUNTIFS(RATES!$A:$A,$AI678,RATES!$B:$B,"&lt;="&amp;MonthStart,RATES!$C:$C,"&gt;="&amp;MonthEnd)&lt;&gt;1,"NO RATE",IF($AD678="OFF",SUMIFS(RATES!$F:$F,RATES!$A:$A,$AI678,RATES!$B:$B,"&lt;="&amp;MonthStart,RATES!$C:$C,"&gt;="&amp;MonthEnd),SUMIFS(RATES!$E:$E,RATES!$A:$A,$AI678,RATES!$B:$B,"&lt;="&amp;MonthStart,RATES!$C:$C,"&gt;="&amp;MonthEnd))))</f>
        <v/>
      </c>
      <c r="AK678" s="2">
        <f>IF(OR(NOT(ISNUMBER($AJ678)),N($AA678)=0),"",IF(ABS(N($Z678)/100-$AJ678)&gt;0.0000001,"DIFFERS",""))</f>
        <v/>
      </c>
    </row>
    <row r="679">
      <c r="AD679" s="2">
        <f>IF($L679="","",IF(ISNUMBER(SEARCH("OFF ROAD",$H679)),"OFF",IF(ISNUMBER(SEARCH("ON ROAD",$H679)),"ON","")))</f>
        <v/>
      </c>
      <c r="AE679" s="2">
        <f>IF($AD679="ON",""&amp;$L679,"")</f>
        <v/>
      </c>
      <c r="AF679" s="2">
        <f>IF($L679="","",IF($J679&lt;&gt;"","Y",""))</f>
        <v/>
      </c>
      <c r="AG679" s="2">
        <f>IF($L679="","",IFERROR(TRIM(MID($H679,4,SEARCH(" CO ",$H679)-4)),""&amp;$S679))</f>
        <v/>
      </c>
      <c r="AH679" s="2">
        <f>IF($AG679="","",IF($AG679="FULTON",IF(ISNUMBER(SEARCH("COLLEGE PARK",$H679)),"FULTON (COLLEGE PARK)",IF(ISNUMBER(SEARCH("HAPEVILLE",$H679)),"FULTON (HAPEVILLE)",IF(ISNUMBER(SEARCH("EAST POINT",$H679)),"FULTON (EAST POINT)",IF(ISNUMBER(SEARCH("ATLANTA",$H679)),"FULTON (ATL LIMITS)","FULTON")))),IF($AG679="DEKALB",IF(ISNUMBER(SEARCH("ATLANTA",$H679)),"DEKALB (ATL LIMITS)","DEKALB"),IF(AND($AG679="CLAYTON",ISNUMBER(SEARCH("COLLEGE PARK",$H679))),"CLAYTON (COLLEGE PARK)",$AG679))))</f>
        <v/>
      </c>
      <c r="AI679" s="2">
        <f>IF(OR($AH679="",$AD679=""),"",IFERROR(VLOOKUP($AH679,CODES!$A:$B,2,FALSE),"NO CODE"))</f>
        <v/>
      </c>
      <c r="AJ679" s="19">
        <f>IF(OR($AI679="",$AI679="NO CODE"),"",IF(COUNTIFS(RATES!$A:$A,$AI679,RATES!$B:$B,"&lt;="&amp;MonthStart,RATES!$C:$C,"&gt;="&amp;MonthEnd)&lt;&gt;1,"NO RATE",IF($AD679="OFF",SUMIFS(RATES!$F:$F,RATES!$A:$A,$AI679,RATES!$B:$B,"&lt;="&amp;MonthStart,RATES!$C:$C,"&gt;="&amp;MonthEnd),SUMIFS(RATES!$E:$E,RATES!$A:$A,$AI679,RATES!$B:$B,"&lt;="&amp;MonthStart,RATES!$C:$C,"&gt;="&amp;MonthEnd))))</f>
        <v/>
      </c>
      <c r="AK679" s="2">
        <f>IF(OR(NOT(ISNUMBER($AJ679)),N($AA679)=0),"",IF(ABS(N($Z679)/100-$AJ679)&gt;0.0000001,"DIFFERS",""))</f>
        <v/>
      </c>
    </row>
    <row r="680">
      <c r="AD680" s="2">
        <f>IF($L680="","",IF(ISNUMBER(SEARCH("OFF ROAD",$H680)),"OFF",IF(ISNUMBER(SEARCH("ON ROAD",$H680)),"ON","")))</f>
        <v/>
      </c>
      <c r="AE680" s="2">
        <f>IF($AD680="ON",""&amp;$L680,"")</f>
        <v/>
      </c>
      <c r="AF680" s="2">
        <f>IF($L680="","",IF($J680&lt;&gt;"","Y",""))</f>
        <v/>
      </c>
      <c r="AG680" s="2">
        <f>IF($L680="","",IFERROR(TRIM(MID($H680,4,SEARCH(" CO ",$H680)-4)),""&amp;$S680))</f>
        <v/>
      </c>
      <c r="AH680" s="2">
        <f>IF($AG680="","",IF($AG680="FULTON",IF(ISNUMBER(SEARCH("COLLEGE PARK",$H680)),"FULTON (COLLEGE PARK)",IF(ISNUMBER(SEARCH("HAPEVILLE",$H680)),"FULTON (HAPEVILLE)",IF(ISNUMBER(SEARCH("EAST POINT",$H680)),"FULTON (EAST POINT)",IF(ISNUMBER(SEARCH("ATLANTA",$H680)),"FULTON (ATL LIMITS)","FULTON")))),IF($AG680="DEKALB",IF(ISNUMBER(SEARCH("ATLANTA",$H680)),"DEKALB (ATL LIMITS)","DEKALB"),IF(AND($AG680="CLAYTON",ISNUMBER(SEARCH("COLLEGE PARK",$H680))),"CLAYTON (COLLEGE PARK)",$AG680))))</f>
        <v/>
      </c>
      <c r="AI680" s="2">
        <f>IF(OR($AH680="",$AD680=""),"",IFERROR(VLOOKUP($AH680,CODES!$A:$B,2,FALSE),"NO CODE"))</f>
        <v/>
      </c>
      <c r="AJ680" s="19">
        <f>IF(OR($AI680="",$AI680="NO CODE"),"",IF(COUNTIFS(RATES!$A:$A,$AI680,RATES!$B:$B,"&lt;="&amp;MonthStart,RATES!$C:$C,"&gt;="&amp;MonthEnd)&lt;&gt;1,"NO RATE",IF($AD680="OFF",SUMIFS(RATES!$F:$F,RATES!$A:$A,$AI680,RATES!$B:$B,"&lt;="&amp;MonthStart,RATES!$C:$C,"&gt;="&amp;MonthEnd),SUMIFS(RATES!$E:$E,RATES!$A:$A,$AI680,RATES!$B:$B,"&lt;="&amp;MonthStart,RATES!$C:$C,"&gt;="&amp;MonthEnd))))</f>
        <v/>
      </c>
      <c r="AK680" s="2">
        <f>IF(OR(NOT(ISNUMBER($AJ680)),N($AA680)=0),"",IF(ABS(N($Z680)/100-$AJ680)&gt;0.0000001,"DIFFERS",""))</f>
        <v/>
      </c>
    </row>
    <row r="681">
      <c r="AD681" s="2">
        <f>IF($L681="","",IF(ISNUMBER(SEARCH("OFF ROAD",$H681)),"OFF",IF(ISNUMBER(SEARCH("ON ROAD",$H681)),"ON","")))</f>
        <v/>
      </c>
      <c r="AE681" s="2">
        <f>IF($AD681="ON",""&amp;$L681,"")</f>
        <v/>
      </c>
      <c r="AF681" s="2">
        <f>IF($L681="","",IF($J681&lt;&gt;"","Y",""))</f>
        <v/>
      </c>
      <c r="AG681" s="2">
        <f>IF($L681="","",IFERROR(TRIM(MID($H681,4,SEARCH(" CO ",$H681)-4)),""&amp;$S681))</f>
        <v/>
      </c>
      <c r="AH681" s="2">
        <f>IF($AG681="","",IF($AG681="FULTON",IF(ISNUMBER(SEARCH("COLLEGE PARK",$H681)),"FULTON (COLLEGE PARK)",IF(ISNUMBER(SEARCH("HAPEVILLE",$H681)),"FULTON (HAPEVILLE)",IF(ISNUMBER(SEARCH("EAST POINT",$H681)),"FULTON (EAST POINT)",IF(ISNUMBER(SEARCH("ATLANTA",$H681)),"FULTON (ATL LIMITS)","FULTON")))),IF($AG681="DEKALB",IF(ISNUMBER(SEARCH("ATLANTA",$H681)),"DEKALB (ATL LIMITS)","DEKALB"),IF(AND($AG681="CLAYTON",ISNUMBER(SEARCH("COLLEGE PARK",$H681))),"CLAYTON (COLLEGE PARK)",$AG681))))</f>
        <v/>
      </c>
      <c r="AI681" s="2">
        <f>IF(OR($AH681="",$AD681=""),"",IFERROR(VLOOKUP($AH681,CODES!$A:$B,2,FALSE),"NO CODE"))</f>
        <v/>
      </c>
      <c r="AJ681" s="19">
        <f>IF(OR($AI681="",$AI681="NO CODE"),"",IF(COUNTIFS(RATES!$A:$A,$AI681,RATES!$B:$B,"&lt;="&amp;MonthStart,RATES!$C:$C,"&gt;="&amp;MonthEnd)&lt;&gt;1,"NO RATE",IF($AD681="OFF",SUMIFS(RATES!$F:$F,RATES!$A:$A,$AI681,RATES!$B:$B,"&lt;="&amp;MonthStart,RATES!$C:$C,"&gt;="&amp;MonthEnd),SUMIFS(RATES!$E:$E,RATES!$A:$A,$AI681,RATES!$B:$B,"&lt;="&amp;MonthStart,RATES!$C:$C,"&gt;="&amp;MonthEnd))))</f>
        <v/>
      </c>
      <c r="AK681" s="2">
        <f>IF(OR(NOT(ISNUMBER($AJ681)),N($AA681)=0),"",IF(ABS(N($Z681)/100-$AJ681)&gt;0.0000001,"DIFFERS",""))</f>
        <v/>
      </c>
    </row>
    <row r="682">
      <c r="AD682" s="2">
        <f>IF($L682="","",IF(ISNUMBER(SEARCH("OFF ROAD",$H682)),"OFF",IF(ISNUMBER(SEARCH("ON ROAD",$H682)),"ON","")))</f>
        <v/>
      </c>
      <c r="AE682" s="2">
        <f>IF($AD682="ON",""&amp;$L682,"")</f>
        <v/>
      </c>
      <c r="AF682" s="2">
        <f>IF($L682="","",IF($J682&lt;&gt;"","Y",""))</f>
        <v/>
      </c>
      <c r="AG682" s="2">
        <f>IF($L682="","",IFERROR(TRIM(MID($H682,4,SEARCH(" CO ",$H682)-4)),""&amp;$S682))</f>
        <v/>
      </c>
      <c r="AH682" s="2">
        <f>IF($AG682="","",IF($AG682="FULTON",IF(ISNUMBER(SEARCH("COLLEGE PARK",$H682)),"FULTON (COLLEGE PARK)",IF(ISNUMBER(SEARCH("HAPEVILLE",$H682)),"FULTON (HAPEVILLE)",IF(ISNUMBER(SEARCH("EAST POINT",$H682)),"FULTON (EAST POINT)",IF(ISNUMBER(SEARCH("ATLANTA",$H682)),"FULTON (ATL LIMITS)","FULTON")))),IF($AG682="DEKALB",IF(ISNUMBER(SEARCH("ATLANTA",$H682)),"DEKALB (ATL LIMITS)","DEKALB"),IF(AND($AG682="CLAYTON",ISNUMBER(SEARCH("COLLEGE PARK",$H682))),"CLAYTON (COLLEGE PARK)",$AG682))))</f>
        <v/>
      </c>
      <c r="AI682" s="2">
        <f>IF(OR($AH682="",$AD682=""),"",IFERROR(VLOOKUP($AH682,CODES!$A:$B,2,FALSE),"NO CODE"))</f>
        <v/>
      </c>
      <c r="AJ682" s="19">
        <f>IF(OR($AI682="",$AI682="NO CODE"),"",IF(COUNTIFS(RATES!$A:$A,$AI682,RATES!$B:$B,"&lt;="&amp;MonthStart,RATES!$C:$C,"&gt;="&amp;MonthEnd)&lt;&gt;1,"NO RATE",IF($AD682="OFF",SUMIFS(RATES!$F:$F,RATES!$A:$A,$AI682,RATES!$B:$B,"&lt;="&amp;MonthStart,RATES!$C:$C,"&gt;="&amp;MonthEnd),SUMIFS(RATES!$E:$E,RATES!$A:$A,$AI682,RATES!$B:$B,"&lt;="&amp;MonthStart,RATES!$C:$C,"&gt;="&amp;MonthEnd))))</f>
        <v/>
      </c>
      <c r="AK682" s="2">
        <f>IF(OR(NOT(ISNUMBER($AJ682)),N($AA682)=0),"",IF(ABS(N($Z682)/100-$AJ682)&gt;0.0000001,"DIFFERS",""))</f>
        <v/>
      </c>
    </row>
    <row r="683">
      <c r="AD683" s="2">
        <f>IF($L683="","",IF(ISNUMBER(SEARCH("OFF ROAD",$H683)),"OFF",IF(ISNUMBER(SEARCH("ON ROAD",$H683)),"ON","")))</f>
        <v/>
      </c>
      <c r="AE683" s="2">
        <f>IF($AD683="ON",""&amp;$L683,"")</f>
        <v/>
      </c>
      <c r="AF683" s="2">
        <f>IF($L683="","",IF($J683&lt;&gt;"","Y",""))</f>
        <v/>
      </c>
      <c r="AG683" s="2">
        <f>IF($L683="","",IFERROR(TRIM(MID($H683,4,SEARCH(" CO ",$H683)-4)),""&amp;$S683))</f>
        <v/>
      </c>
      <c r="AH683" s="2">
        <f>IF($AG683="","",IF($AG683="FULTON",IF(ISNUMBER(SEARCH("COLLEGE PARK",$H683)),"FULTON (COLLEGE PARK)",IF(ISNUMBER(SEARCH("HAPEVILLE",$H683)),"FULTON (HAPEVILLE)",IF(ISNUMBER(SEARCH("EAST POINT",$H683)),"FULTON (EAST POINT)",IF(ISNUMBER(SEARCH("ATLANTA",$H683)),"FULTON (ATL LIMITS)","FULTON")))),IF($AG683="DEKALB",IF(ISNUMBER(SEARCH("ATLANTA",$H683)),"DEKALB (ATL LIMITS)","DEKALB"),IF(AND($AG683="CLAYTON",ISNUMBER(SEARCH("COLLEGE PARK",$H683))),"CLAYTON (COLLEGE PARK)",$AG683))))</f>
        <v/>
      </c>
      <c r="AI683" s="2">
        <f>IF(OR($AH683="",$AD683=""),"",IFERROR(VLOOKUP($AH683,CODES!$A:$B,2,FALSE),"NO CODE"))</f>
        <v/>
      </c>
      <c r="AJ683" s="19">
        <f>IF(OR($AI683="",$AI683="NO CODE"),"",IF(COUNTIFS(RATES!$A:$A,$AI683,RATES!$B:$B,"&lt;="&amp;MonthStart,RATES!$C:$C,"&gt;="&amp;MonthEnd)&lt;&gt;1,"NO RATE",IF($AD683="OFF",SUMIFS(RATES!$F:$F,RATES!$A:$A,$AI683,RATES!$B:$B,"&lt;="&amp;MonthStart,RATES!$C:$C,"&gt;="&amp;MonthEnd),SUMIFS(RATES!$E:$E,RATES!$A:$A,$AI683,RATES!$B:$B,"&lt;="&amp;MonthStart,RATES!$C:$C,"&gt;="&amp;MonthEnd))))</f>
        <v/>
      </c>
      <c r="AK683" s="2">
        <f>IF(OR(NOT(ISNUMBER($AJ683)),N($AA683)=0),"",IF(ABS(N($Z683)/100-$AJ683)&gt;0.0000001,"DIFFERS",""))</f>
        <v/>
      </c>
    </row>
    <row r="684">
      <c r="AD684" s="2">
        <f>IF($L684="","",IF(ISNUMBER(SEARCH("OFF ROAD",$H684)),"OFF",IF(ISNUMBER(SEARCH("ON ROAD",$H684)),"ON","")))</f>
        <v/>
      </c>
      <c r="AE684" s="2">
        <f>IF($AD684="ON",""&amp;$L684,"")</f>
        <v/>
      </c>
      <c r="AF684" s="2">
        <f>IF($L684="","",IF($J684&lt;&gt;"","Y",""))</f>
        <v/>
      </c>
      <c r="AG684" s="2">
        <f>IF($L684="","",IFERROR(TRIM(MID($H684,4,SEARCH(" CO ",$H684)-4)),""&amp;$S684))</f>
        <v/>
      </c>
      <c r="AH684" s="2">
        <f>IF($AG684="","",IF($AG684="FULTON",IF(ISNUMBER(SEARCH("COLLEGE PARK",$H684)),"FULTON (COLLEGE PARK)",IF(ISNUMBER(SEARCH("HAPEVILLE",$H684)),"FULTON (HAPEVILLE)",IF(ISNUMBER(SEARCH("EAST POINT",$H684)),"FULTON (EAST POINT)",IF(ISNUMBER(SEARCH("ATLANTA",$H684)),"FULTON (ATL LIMITS)","FULTON")))),IF($AG684="DEKALB",IF(ISNUMBER(SEARCH("ATLANTA",$H684)),"DEKALB (ATL LIMITS)","DEKALB"),IF(AND($AG684="CLAYTON",ISNUMBER(SEARCH("COLLEGE PARK",$H684))),"CLAYTON (COLLEGE PARK)",$AG684))))</f>
        <v/>
      </c>
      <c r="AI684" s="2">
        <f>IF(OR($AH684="",$AD684=""),"",IFERROR(VLOOKUP($AH684,CODES!$A:$B,2,FALSE),"NO CODE"))</f>
        <v/>
      </c>
      <c r="AJ684" s="19">
        <f>IF(OR($AI684="",$AI684="NO CODE"),"",IF(COUNTIFS(RATES!$A:$A,$AI684,RATES!$B:$B,"&lt;="&amp;MonthStart,RATES!$C:$C,"&gt;="&amp;MonthEnd)&lt;&gt;1,"NO RATE",IF($AD684="OFF",SUMIFS(RATES!$F:$F,RATES!$A:$A,$AI684,RATES!$B:$B,"&lt;="&amp;MonthStart,RATES!$C:$C,"&gt;="&amp;MonthEnd),SUMIFS(RATES!$E:$E,RATES!$A:$A,$AI684,RATES!$B:$B,"&lt;="&amp;MonthStart,RATES!$C:$C,"&gt;="&amp;MonthEnd))))</f>
        <v/>
      </c>
      <c r="AK684" s="2">
        <f>IF(OR(NOT(ISNUMBER($AJ684)),N($AA684)=0),"",IF(ABS(N($Z684)/100-$AJ684)&gt;0.0000001,"DIFFERS",""))</f>
        <v/>
      </c>
    </row>
    <row r="685">
      <c r="AD685" s="2">
        <f>IF($L685="","",IF(ISNUMBER(SEARCH("OFF ROAD",$H685)),"OFF",IF(ISNUMBER(SEARCH("ON ROAD",$H685)),"ON","")))</f>
        <v/>
      </c>
      <c r="AE685" s="2">
        <f>IF($AD685="ON",""&amp;$L685,"")</f>
        <v/>
      </c>
      <c r="AF685" s="2">
        <f>IF($L685="","",IF($J685&lt;&gt;"","Y",""))</f>
        <v/>
      </c>
      <c r="AG685" s="2">
        <f>IF($L685="","",IFERROR(TRIM(MID($H685,4,SEARCH(" CO ",$H685)-4)),""&amp;$S685))</f>
        <v/>
      </c>
      <c r="AH685" s="2">
        <f>IF($AG685="","",IF($AG685="FULTON",IF(ISNUMBER(SEARCH("COLLEGE PARK",$H685)),"FULTON (COLLEGE PARK)",IF(ISNUMBER(SEARCH("HAPEVILLE",$H685)),"FULTON (HAPEVILLE)",IF(ISNUMBER(SEARCH("EAST POINT",$H685)),"FULTON (EAST POINT)",IF(ISNUMBER(SEARCH("ATLANTA",$H685)),"FULTON (ATL LIMITS)","FULTON")))),IF($AG685="DEKALB",IF(ISNUMBER(SEARCH("ATLANTA",$H685)),"DEKALB (ATL LIMITS)","DEKALB"),IF(AND($AG685="CLAYTON",ISNUMBER(SEARCH("COLLEGE PARK",$H685))),"CLAYTON (COLLEGE PARK)",$AG685))))</f>
        <v/>
      </c>
      <c r="AI685" s="2">
        <f>IF(OR($AH685="",$AD685=""),"",IFERROR(VLOOKUP($AH685,CODES!$A:$B,2,FALSE),"NO CODE"))</f>
        <v/>
      </c>
      <c r="AJ685" s="19">
        <f>IF(OR($AI685="",$AI685="NO CODE"),"",IF(COUNTIFS(RATES!$A:$A,$AI685,RATES!$B:$B,"&lt;="&amp;MonthStart,RATES!$C:$C,"&gt;="&amp;MonthEnd)&lt;&gt;1,"NO RATE",IF($AD685="OFF",SUMIFS(RATES!$F:$F,RATES!$A:$A,$AI685,RATES!$B:$B,"&lt;="&amp;MonthStart,RATES!$C:$C,"&gt;="&amp;MonthEnd),SUMIFS(RATES!$E:$E,RATES!$A:$A,$AI685,RATES!$B:$B,"&lt;="&amp;MonthStart,RATES!$C:$C,"&gt;="&amp;MonthEnd))))</f>
        <v/>
      </c>
      <c r="AK685" s="2">
        <f>IF(OR(NOT(ISNUMBER($AJ685)),N($AA685)=0),"",IF(ABS(N($Z685)/100-$AJ685)&gt;0.0000001,"DIFFERS",""))</f>
        <v/>
      </c>
    </row>
    <row r="686">
      <c r="AD686" s="2">
        <f>IF($L686="","",IF(ISNUMBER(SEARCH("OFF ROAD",$H686)),"OFF",IF(ISNUMBER(SEARCH("ON ROAD",$H686)),"ON","")))</f>
        <v/>
      </c>
      <c r="AE686" s="2">
        <f>IF($AD686="ON",""&amp;$L686,"")</f>
        <v/>
      </c>
      <c r="AF686" s="2">
        <f>IF($L686="","",IF($J686&lt;&gt;"","Y",""))</f>
        <v/>
      </c>
      <c r="AG686" s="2">
        <f>IF($L686="","",IFERROR(TRIM(MID($H686,4,SEARCH(" CO ",$H686)-4)),""&amp;$S686))</f>
        <v/>
      </c>
      <c r="AH686" s="2">
        <f>IF($AG686="","",IF($AG686="FULTON",IF(ISNUMBER(SEARCH("COLLEGE PARK",$H686)),"FULTON (COLLEGE PARK)",IF(ISNUMBER(SEARCH("HAPEVILLE",$H686)),"FULTON (HAPEVILLE)",IF(ISNUMBER(SEARCH("EAST POINT",$H686)),"FULTON (EAST POINT)",IF(ISNUMBER(SEARCH("ATLANTA",$H686)),"FULTON (ATL LIMITS)","FULTON")))),IF($AG686="DEKALB",IF(ISNUMBER(SEARCH("ATLANTA",$H686)),"DEKALB (ATL LIMITS)","DEKALB"),IF(AND($AG686="CLAYTON",ISNUMBER(SEARCH("COLLEGE PARK",$H686))),"CLAYTON (COLLEGE PARK)",$AG686))))</f>
        <v/>
      </c>
      <c r="AI686" s="2">
        <f>IF(OR($AH686="",$AD686=""),"",IFERROR(VLOOKUP($AH686,CODES!$A:$B,2,FALSE),"NO CODE"))</f>
        <v/>
      </c>
      <c r="AJ686" s="19">
        <f>IF(OR($AI686="",$AI686="NO CODE"),"",IF(COUNTIFS(RATES!$A:$A,$AI686,RATES!$B:$B,"&lt;="&amp;MonthStart,RATES!$C:$C,"&gt;="&amp;MonthEnd)&lt;&gt;1,"NO RATE",IF($AD686="OFF",SUMIFS(RATES!$F:$F,RATES!$A:$A,$AI686,RATES!$B:$B,"&lt;="&amp;MonthStart,RATES!$C:$C,"&gt;="&amp;MonthEnd),SUMIFS(RATES!$E:$E,RATES!$A:$A,$AI686,RATES!$B:$B,"&lt;="&amp;MonthStart,RATES!$C:$C,"&gt;="&amp;MonthEnd))))</f>
        <v/>
      </c>
      <c r="AK686" s="2">
        <f>IF(OR(NOT(ISNUMBER($AJ686)),N($AA686)=0),"",IF(ABS(N($Z686)/100-$AJ686)&gt;0.0000001,"DIFFERS",""))</f>
        <v/>
      </c>
    </row>
    <row r="687">
      <c r="AD687" s="2">
        <f>IF($L687="","",IF(ISNUMBER(SEARCH("OFF ROAD",$H687)),"OFF",IF(ISNUMBER(SEARCH("ON ROAD",$H687)),"ON","")))</f>
        <v/>
      </c>
      <c r="AE687" s="2">
        <f>IF($AD687="ON",""&amp;$L687,"")</f>
        <v/>
      </c>
      <c r="AF687" s="2">
        <f>IF($L687="","",IF($J687&lt;&gt;"","Y",""))</f>
        <v/>
      </c>
      <c r="AG687" s="2">
        <f>IF($L687="","",IFERROR(TRIM(MID($H687,4,SEARCH(" CO ",$H687)-4)),""&amp;$S687))</f>
        <v/>
      </c>
      <c r="AH687" s="2">
        <f>IF($AG687="","",IF($AG687="FULTON",IF(ISNUMBER(SEARCH("COLLEGE PARK",$H687)),"FULTON (COLLEGE PARK)",IF(ISNUMBER(SEARCH("HAPEVILLE",$H687)),"FULTON (HAPEVILLE)",IF(ISNUMBER(SEARCH("EAST POINT",$H687)),"FULTON (EAST POINT)",IF(ISNUMBER(SEARCH("ATLANTA",$H687)),"FULTON (ATL LIMITS)","FULTON")))),IF($AG687="DEKALB",IF(ISNUMBER(SEARCH("ATLANTA",$H687)),"DEKALB (ATL LIMITS)","DEKALB"),IF(AND($AG687="CLAYTON",ISNUMBER(SEARCH("COLLEGE PARK",$H687))),"CLAYTON (COLLEGE PARK)",$AG687))))</f>
        <v/>
      </c>
      <c r="AI687" s="2">
        <f>IF(OR($AH687="",$AD687=""),"",IFERROR(VLOOKUP($AH687,CODES!$A:$B,2,FALSE),"NO CODE"))</f>
        <v/>
      </c>
      <c r="AJ687" s="19">
        <f>IF(OR($AI687="",$AI687="NO CODE"),"",IF(COUNTIFS(RATES!$A:$A,$AI687,RATES!$B:$B,"&lt;="&amp;MonthStart,RATES!$C:$C,"&gt;="&amp;MonthEnd)&lt;&gt;1,"NO RATE",IF($AD687="OFF",SUMIFS(RATES!$F:$F,RATES!$A:$A,$AI687,RATES!$B:$B,"&lt;="&amp;MonthStart,RATES!$C:$C,"&gt;="&amp;MonthEnd),SUMIFS(RATES!$E:$E,RATES!$A:$A,$AI687,RATES!$B:$B,"&lt;="&amp;MonthStart,RATES!$C:$C,"&gt;="&amp;MonthEnd))))</f>
        <v/>
      </c>
      <c r="AK687" s="2">
        <f>IF(OR(NOT(ISNUMBER($AJ687)),N($AA687)=0),"",IF(ABS(N($Z687)/100-$AJ687)&gt;0.0000001,"DIFFERS",""))</f>
        <v/>
      </c>
    </row>
    <row r="688">
      <c r="AD688" s="2">
        <f>IF($L688="","",IF(ISNUMBER(SEARCH("OFF ROAD",$H688)),"OFF",IF(ISNUMBER(SEARCH("ON ROAD",$H688)),"ON","")))</f>
        <v/>
      </c>
      <c r="AE688" s="2">
        <f>IF($AD688="ON",""&amp;$L688,"")</f>
        <v/>
      </c>
      <c r="AF688" s="2">
        <f>IF($L688="","",IF($J688&lt;&gt;"","Y",""))</f>
        <v/>
      </c>
      <c r="AG688" s="2">
        <f>IF($L688="","",IFERROR(TRIM(MID($H688,4,SEARCH(" CO ",$H688)-4)),""&amp;$S688))</f>
        <v/>
      </c>
      <c r="AH688" s="2">
        <f>IF($AG688="","",IF($AG688="FULTON",IF(ISNUMBER(SEARCH("COLLEGE PARK",$H688)),"FULTON (COLLEGE PARK)",IF(ISNUMBER(SEARCH("HAPEVILLE",$H688)),"FULTON (HAPEVILLE)",IF(ISNUMBER(SEARCH("EAST POINT",$H688)),"FULTON (EAST POINT)",IF(ISNUMBER(SEARCH("ATLANTA",$H688)),"FULTON (ATL LIMITS)","FULTON")))),IF($AG688="DEKALB",IF(ISNUMBER(SEARCH("ATLANTA",$H688)),"DEKALB (ATL LIMITS)","DEKALB"),IF(AND($AG688="CLAYTON",ISNUMBER(SEARCH("COLLEGE PARK",$H688))),"CLAYTON (COLLEGE PARK)",$AG688))))</f>
        <v/>
      </c>
      <c r="AI688" s="2">
        <f>IF(OR($AH688="",$AD688=""),"",IFERROR(VLOOKUP($AH688,CODES!$A:$B,2,FALSE),"NO CODE"))</f>
        <v/>
      </c>
      <c r="AJ688" s="19">
        <f>IF(OR($AI688="",$AI688="NO CODE"),"",IF(COUNTIFS(RATES!$A:$A,$AI688,RATES!$B:$B,"&lt;="&amp;MonthStart,RATES!$C:$C,"&gt;="&amp;MonthEnd)&lt;&gt;1,"NO RATE",IF($AD688="OFF",SUMIFS(RATES!$F:$F,RATES!$A:$A,$AI688,RATES!$B:$B,"&lt;="&amp;MonthStart,RATES!$C:$C,"&gt;="&amp;MonthEnd),SUMIFS(RATES!$E:$E,RATES!$A:$A,$AI688,RATES!$B:$B,"&lt;="&amp;MonthStart,RATES!$C:$C,"&gt;="&amp;MonthEnd))))</f>
        <v/>
      </c>
      <c r="AK688" s="2">
        <f>IF(OR(NOT(ISNUMBER($AJ688)),N($AA688)=0),"",IF(ABS(N($Z688)/100-$AJ688)&gt;0.0000001,"DIFFERS",""))</f>
        <v/>
      </c>
    </row>
    <row r="689">
      <c r="AD689" s="2">
        <f>IF($L689="","",IF(ISNUMBER(SEARCH("OFF ROAD",$H689)),"OFF",IF(ISNUMBER(SEARCH("ON ROAD",$H689)),"ON","")))</f>
        <v/>
      </c>
      <c r="AE689" s="2">
        <f>IF($AD689="ON",""&amp;$L689,"")</f>
        <v/>
      </c>
      <c r="AF689" s="2">
        <f>IF($L689="","",IF($J689&lt;&gt;"","Y",""))</f>
        <v/>
      </c>
      <c r="AG689" s="2">
        <f>IF($L689="","",IFERROR(TRIM(MID($H689,4,SEARCH(" CO ",$H689)-4)),""&amp;$S689))</f>
        <v/>
      </c>
      <c r="AH689" s="2">
        <f>IF($AG689="","",IF($AG689="FULTON",IF(ISNUMBER(SEARCH("COLLEGE PARK",$H689)),"FULTON (COLLEGE PARK)",IF(ISNUMBER(SEARCH("HAPEVILLE",$H689)),"FULTON (HAPEVILLE)",IF(ISNUMBER(SEARCH("EAST POINT",$H689)),"FULTON (EAST POINT)",IF(ISNUMBER(SEARCH("ATLANTA",$H689)),"FULTON (ATL LIMITS)","FULTON")))),IF($AG689="DEKALB",IF(ISNUMBER(SEARCH("ATLANTA",$H689)),"DEKALB (ATL LIMITS)","DEKALB"),IF(AND($AG689="CLAYTON",ISNUMBER(SEARCH("COLLEGE PARK",$H689))),"CLAYTON (COLLEGE PARK)",$AG689))))</f>
        <v/>
      </c>
      <c r="AI689" s="2">
        <f>IF(OR($AH689="",$AD689=""),"",IFERROR(VLOOKUP($AH689,CODES!$A:$B,2,FALSE),"NO CODE"))</f>
        <v/>
      </c>
      <c r="AJ689" s="19">
        <f>IF(OR($AI689="",$AI689="NO CODE"),"",IF(COUNTIFS(RATES!$A:$A,$AI689,RATES!$B:$B,"&lt;="&amp;MonthStart,RATES!$C:$C,"&gt;="&amp;MonthEnd)&lt;&gt;1,"NO RATE",IF($AD689="OFF",SUMIFS(RATES!$F:$F,RATES!$A:$A,$AI689,RATES!$B:$B,"&lt;="&amp;MonthStart,RATES!$C:$C,"&gt;="&amp;MonthEnd),SUMIFS(RATES!$E:$E,RATES!$A:$A,$AI689,RATES!$B:$B,"&lt;="&amp;MonthStart,RATES!$C:$C,"&gt;="&amp;MonthEnd))))</f>
        <v/>
      </c>
      <c r="AK689" s="2">
        <f>IF(OR(NOT(ISNUMBER($AJ689)),N($AA689)=0),"",IF(ABS(N($Z689)/100-$AJ689)&gt;0.0000001,"DIFFERS",""))</f>
        <v/>
      </c>
    </row>
    <row r="690">
      <c r="AD690" s="2">
        <f>IF($L690="","",IF(ISNUMBER(SEARCH("OFF ROAD",$H690)),"OFF",IF(ISNUMBER(SEARCH("ON ROAD",$H690)),"ON","")))</f>
        <v/>
      </c>
      <c r="AE690" s="2">
        <f>IF($AD690="ON",""&amp;$L690,"")</f>
        <v/>
      </c>
      <c r="AF690" s="2">
        <f>IF($L690="","",IF($J690&lt;&gt;"","Y",""))</f>
        <v/>
      </c>
      <c r="AG690" s="2">
        <f>IF($L690="","",IFERROR(TRIM(MID($H690,4,SEARCH(" CO ",$H690)-4)),""&amp;$S690))</f>
        <v/>
      </c>
      <c r="AH690" s="2">
        <f>IF($AG690="","",IF($AG690="FULTON",IF(ISNUMBER(SEARCH("COLLEGE PARK",$H690)),"FULTON (COLLEGE PARK)",IF(ISNUMBER(SEARCH("HAPEVILLE",$H690)),"FULTON (HAPEVILLE)",IF(ISNUMBER(SEARCH("EAST POINT",$H690)),"FULTON (EAST POINT)",IF(ISNUMBER(SEARCH("ATLANTA",$H690)),"FULTON (ATL LIMITS)","FULTON")))),IF($AG690="DEKALB",IF(ISNUMBER(SEARCH("ATLANTA",$H690)),"DEKALB (ATL LIMITS)","DEKALB"),IF(AND($AG690="CLAYTON",ISNUMBER(SEARCH("COLLEGE PARK",$H690))),"CLAYTON (COLLEGE PARK)",$AG690))))</f>
        <v/>
      </c>
      <c r="AI690" s="2">
        <f>IF(OR($AH690="",$AD690=""),"",IFERROR(VLOOKUP($AH690,CODES!$A:$B,2,FALSE),"NO CODE"))</f>
        <v/>
      </c>
      <c r="AJ690" s="19">
        <f>IF(OR($AI690="",$AI690="NO CODE"),"",IF(COUNTIFS(RATES!$A:$A,$AI690,RATES!$B:$B,"&lt;="&amp;MonthStart,RATES!$C:$C,"&gt;="&amp;MonthEnd)&lt;&gt;1,"NO RATE",IF($AD690="OFF",SUMIFS(RATES!$F:$F,RATES!$A:$A,$AI690,RATES!$B:$B,"&lt;="&amp;MonthStart,RATES!$C:$C,"&gt;="&amp;MonthEnd),SUMIFS(RATES!$E:$E,RATES!$A:$A,$AI690,RATES!$B:$B,"&lt;="&amp;MonthStart,RATES!$C:$C,"&gt;="&amp;MonthEnd))))</f>
        <v/>
      </c>
      <c r="AK690" s="2">
        <f>IF(OR(NOT(ISNUMBER($AJ690)),N($AA690)=0),"",IF(ABS(N($Z690)/100-$AJ690)&gt;0.0000001,"DIFFERS",""))</f>
        <v/>
      </c>
    </row>
    <row r="691">
      <c r="AD691" s="2">
        <f>IF($L691="","",IF(ISNUMBER(SEARCH("OFF ROAD",$H691)),"OFF",IF(ISNUMBER(SEARCH("ON ROAD",$H691)),"ON","")))</f>
        <v/>
      </c>
      <c r="AE691" s="2">
        <f>IF($AD691="ON",""&amp;$L691,"")</f>
        <v/>
      </c>
      <c r="AF691" s="2">
        <f>IF($L691="","",IF($J691&lt;&gt;"","Y",""))</f>
        <v/>
      </c>
      <c r="AG691" s="2">
        <f>IF($L691="","",IFERROR(TRIM(MID($H691,4,SEARCH(" CO ",$H691)-4)),""&amp;$S691))</f>
        <v/>
      </c>
      <c r="AH691" s="2">
        <f>IF($AG691="","",IF($AG691="FULTON",IF(ISNUMBER(SEARCH("COLLEGE PARK",$H691)),"FULTON (COLLEGE PARK)",IF(ISNUMBER(SEARCH("HAPEVILLE",$H691)),"FULTON (HAPEVILLE)",IF(ISNUMBER(SEARCH("EAST POINT",$H691)),"FULTON (EAST POINT)",IF(ISNUMBER(SEARCH("ATLANTA",$H691)),"FULTON (ATL LIMITS)","FULTON")))),IF($AG691="DEKALB",IF(ISNUMBER(SEARCH("ATLANTA",$H691)),"DEKALB (ATL LIMITS)","DEKALB"),IF(AND($AG691="CLAYTON",ISNUMBER(SEARCH("COLLEGE PARK",$H691))),"CLAYTON (COLLEGE PARK)",$AG691))))</f>
        <v/>
      </c>
      <c r="AI691" s="2">
        <f>IF(OR($AH691="",$AD691=""),"",IFERROR(VLOOKUP($AH691,CODES!$A:$B,2,FALSE),"NO CODE"))</f>
        <v/>
      </c>
      <c r="AJ691" s="19">
        <f>IF(OR($AI691="",$AI691="NO CODE"),"",IF(COUNTIFS(RATES!$A:$A,$AI691,RATES!$B:$B,"&lt;="&amp;MonthStart,RATES!$C:$C,"&gt;="&amp;MonthEnd)&lt;&gt;1,"NO RATE",IF($AD691="OFF",SUMIFS(RATES!$F:$F,RATES!$A:$A,$AI691,RATES!$B:$B,"&lt;="&amp;MonthStart,RATES!$C:$C,"&gt;="&amp;MonthEnd),SUMIFS(RATES!$E:$E,RATES!$A:$A,$AI691,RATES!$B:$B,"&lt;="&amp;MonthStart,RATES!$C:$C,"&gt;="&amp;MonthEnd))))</f>
        <v/>
      </c>
      <c r="AK691" s="2">
        <f>IF(OR(NOT(ISNUMBER($AJ691)),N($AA691)=0),"",IF(ABS(N($Z691)/100-$AJ691)&gt;0.0000001,"DIFFERS",""))</f>
        <v/>
      </c>
    </row>
    <row r="692">
      <c r="AD692" s="2">
        <f>IF($L692="","",IF(ISNUMBER(SEARCH("OFF ROAD",$H692)),"OFF",IF(ISNUMBER(SEARCH("ON ROAD",$H692)),"ON","")))</f>
        <v/>
      </c>
      <c r="AE692" s="2">
        <f>IF($AD692="ON",""&amp;$L692,"")</f>
        <v/>
      </c>
      <c r="AF692" s="2">
        <f>IF($L692="","",IF($J692&lt;&gt;"","Y",""))</f>
        <v/>
      </c>
      <c r="AG692" s="2">
        <f>IF($L692="","",IFERROR(TRIM(MID($H692,4,SEARCH(" CO ",$H692)-4)),""&amp;$S692))</f>
        <v/>
      </c>
      <c r="AH692" s="2">
        <f>IF($AG692="","",IF($AG692="FULTON",IF(ISNUMBER(SEARCH("COLLEGE PARK",$H692)),"FULTON (COLLEGE PARK)",IF(ISNUMBER(SEARCH("HAPEVILLE",$H692)),"FULTON (HAPEVILLE)",IF(ISNUMBER(SEARCH("EAST POINT",$H692)),"FULTON (EAST POINT)",IF(ISNUMBER(SEARCH("ATLANTA",$H692)),"FULTON (ATL LIMITS)","FULTON")))),IF($AG692="DEKALB",IF(ISNUMBER(SEARCH("ATLANTA",$H692)),"DEKALB (ATL LIMITS)","DEKALB"),IF(AND($AG692="CLAYTON",ISNUMBER(SEARCH("COLLEGE PARK",$H692))),"CLAYTON (COLLEGE PARK)",$AG692))))</f>
        <v/>
      </c>
      <c r="AI692" s="2">
        <f>IF(OR($AH692="",$AD692=""),"",IFERROR(VLOOKUP($AH692,CODES!$A:$B,2,FALSE),"NO CODE"))</f>
        <v/>
      </c>
      <c r="AJ692" s="19">
        <f>IF(OR($AI692="",$AI692="NO CODE"),"",IF(COUNTIFS(RATES!$A:$A,$AI692,RATES!$B:$B,"&lt;="&amp;MonthStart,RATES!$C:$C,"&gt;="&amp;MonthEnd)&lt;&gt;1,"NO RATE",IF($AD692="OFF",SUMIFS(RATES!$F:$F,RATES!$A:$A,$AI692,RATES!$B:$B,"&lt;="&amp;MonthStart,RATES!$C:$C,"&gt;="&amp;MonthEnd),SUMIFS(RATES!$E:$E,RATES!$A:$A,$AI692,RATES!$B:$B,"&lt;="&amp;MonthStart,RATES!$C:$C,"&gt;="&amp;MonthEnd))))</f>
        <v/>
      </c>
      <c r="AK692" s="2">
        <f>IF(OR(NOT(ISNUMBER($AJ692)),N($AA692)=0),"",IF(ABS(N($Z692)/100-$AJ692)&gt;0.0000001,"DIFFERS",""))</f>
        <v/>
      </c>
    </row>
    <row r="693">
      <c r="AD693" s="2">
        <f>IF($L693="","",IF(ISNUMBER(SEARCH("OFF ROAD",$H693)),"OFF",IF(ISNUMBER(SEARCH("ON ROAD",$H693)),"ON","")))</f>
        <v/>
      </c>
      <c r="AE693" s="2">
        <f>IF($AD693="ON",""&amp;$L693,"")</f>
        <v/>
      </c>
      <c r="AF693" s="2">
        <f>IF($L693="","",IF($J693&lt;&gt;"","Y",""))</f>
        <v/>
      </c>
      <c r="AG693" s="2">
        <f>IF($L693="","",IFERROR(TRIM(MID($H693,4,SEARCH(" CO ",$H693)-4)),""&amp;$S693))</f>
        <v/>
      </c>
      <c r="AH693" s="2">
        <f>IF($AG693="","",IF($AG693="FULTON",IF(ISNUMBER(SEARCH("COLLEGE PARK",$H693)),"FULTON (COLLEGE PARK)",IF(ISNUMBER(SEARCH("HAPEVILLE",$H693)),"FULTON (HAPEVILLE)",IF(ISNUMBER(SEARCH("EAST POINT",$H693)),"FULTON (EAST POINT)",IF(ISNUMBER(SEARCH("ATLANTA",$H693)),"FULTON (ATL LIMITS)","FULTON")))),IF($AG693="DEKALB",IF(ISNUMBER(SEARCH("ATLANTA",$H693)),"DEKALB (ATL LIMITS)","DEKALB"),IF(AND($AG693="CLAYTON",ISNUMBER(SEARCH("COLLEGE PARK",$H693))),"CLAYTON (COLLEGE PARK)",$AG693))))</f>
        <v/>
      </c>
      <c r="AI693" s="2">
        <f>IF(OR($AH693="",$AD693=""),"",IFERROR(VLOOKUP($AH693,CODES!$A:$B,2,FALSE),"NO CODE"))</f>
        <v/>
      </c>
      <c r="AJ693" s="19">
        <f>IF(OR($AI693="",$AI693="NO CODE"),"",IF(COUNTIFS(RATES!$A:$A,$AI693,RATES!$B:$B,"&lt;="&amp;MonthStart,RATES!$C:$C,"&gt;="&amp;MonthEnd)&lt;&gt;1,"NO RATE",IF($AD693="OFF",SUMIFS(RATES!$F:$F,RATES!$A:$A,$AI693,RATES!$B:$B,"&lt;="&amp;MonthStart,RATES!$C:$C,"&gt;="&amp;MonthEnd),SUMIFS(RATES!$E:$E,RATES!$A:$A,$AI693,RATES!$B:$B,"&lt;="&amp;MonthStart,RATES!$C:$C,"&gt;="&amp;MonthEnd))))</f>
        <v/>
      </c>
      <c r="AK693" s="2">
        <f>IF(OR(NOT(ISNUMBER($AJ693)),N($AA693)=0),"",IF(ABS(N($Z693)/100-$AJ693)&gt;0.0000001,"DIFFERS",""))</f>
        <v/>
      </c>
    </row>
    <row r="694">
      <c r="AD694" s="2">
        <f>IF($L694="","",IF(ISNUMBER(SEARCH("OFF ROAD",$H694)),"OFF",IF(ISNUMBER(SEARCH("ON ROAD",$H694)),"ON","")))</f>
        <v/>
      </c>
      <c r="AE694" s="2">
        <f>IF($AD694="ON",""&amp;$L694,"")</f>
        <v/>
      </c>
      <c r="AF694" s="2">
        <f>IF($L694="","",IF($J694&lt;&gt;"","Y",""))</f>
        <v/>
      </c>
      <c r="AG694" s="2">
        <f>IF($L694="","",IFERROR(TRIM(MID($H694,4,SEARCH(" CO ",$H694)-4)),""&amp;$S694))</f>
        <v/>
      </c>
      <c r="AH694" s="2">
        <f>IF($AG694="","",IF($AG694="FULTON",IF(ISNUMBER(SEARCH("COLLEGE PARK",$H694)),"FULTON (COLLEGE PARK)",IF(ISNUMBER(SEARCH("HAPEVILLE",$H694)),"FULTON (HAPEVILLE)",IF(ISNUMBER(SEARCH("EAST POINT",$H694)),"FULTON (EAST POINT)",IF(ISNUMBER(SEARCH("ATLANTA",$H694)),"FULTON (ATL LIMITS)","FULTON")))),IF($AG694="DEKALB",IF(ISNUMBER(SEARCH("ATLANTA",$H694)),"DEKALB (ATL LIMITS)","DEKALB"),IF(AND($AG694="CLAYTON",ISNUMBER(SEARCH("COLLEGE PARK",$H694))),"CLAYTON (COLLEGE PARK)",$AG694))))</f>
        <v/>
      </c>
      <c r="AI694" s="2">
        <f>IF(OR($AH694="",$AD694=""),"",IFERROR(VLOOKUP($AH694,CODES!$A:$B,2,FALSE),"NO CODE"))</f>
        <v/>
      </c>
      <c r="AJ694" s="19">
        <f>IF(OR($AI694="",$AI694="NO CODE"),"",IF(COUNTIFS(RATES!$A:$A,$AI694,RATES!$B:$B,"&lt;="&amp;MonthStart,RATES!$C:$C,"&gt;="&amp;MonthEnd)&lt;&gt;1,"NO RATE",IF($AD694="OFF",SUMIFS(RATES!$F:$F,RATES!$A:$A,$AI694,RATES!$B:$B,"&lt;="&amp;MonthStart,RATES!$C:$C,"&gt;="&amp;MonthEnd),SUMIFS(RATES!$E:$E,RATES!$A:$A,$AI694,RATES!$B:$B,"&lt;="&amp;MonthStart,RATES!$C:$C,"&gt;="&amp;MonthEnd))))</f>
        <v/>
      </c>
      <c r="AK694" s="2">
        <f>IF(OR(NOT(ISNUMBER($AJ694)),N($AA694)=0),"",IF(ABS(N($Z694)/100-$AJ694)&gt;0.0000001,"DIFFERS",""))</f>
        <v/>
      </c>
    </row>
    <row r="695">
      <c r="AD695" s="2">
        <f>IF($L695="","",IF(ISNUMBER(SEARCH("OFF ROAD",$H695)),"OFF",IF(ISNUMBER(SEARCH("ON ROAD",$H695)),"ON","")))</f>
        <v/>
      </c>
      <c r="AE695" s="2">
        <f>IF($AD695="ON",""&amp;$L695,"")</f>
        <v/>
      </c>
      <c r="AF695" s="2">
        <f>IF($L695="","",IF($J695&lt;&gt;"","Y",""))</f>
        <v/>
      </c>
      <c r="AG695" s="2">
        <f>IF($L695="","",IFERROR(TRIM(MID($H695,4,SEARCH(" CO ",$H695)-4)),""&amp;$S695))</f>
        <v/>
      </c>
      <c r="AH695" s="2">
        <f>IF($AG695="","",IF($AG695="FULTON",IF(ISNUMBER(SEARCH("COLLEGE PARK",$H695)),"FULTON (COLLEGE PARK)",IF(ISNUMBER(SEARCH("HAPEVILLE",$H695)),"FULTON (HAPEVILLE)",IF(ISNUMBER(SEARCH("EAST POINT",$H695)),"FULTON (EAST POINT)",IF(ISNUMBER(SEARCH("ATLANTA",$H695)),"FULTON (ATL LIMITS)","FULTON")))),IF($AG695="DEKALB",IF(ISNUMBER(SEARCH("ATLANTA",$H695)),"DEKALB (ATL LIMITS)","DEKALB"),IF(AND($AG695="CLAYTON",ISNUMBER(SEARCH("COLLEGE PARK",$H695))),"CLAYTON (COLLEGE PARK)",$AG695))))</f>
        <v/>
      </c>
      <c r="AI695" s="2">
        <f>IF(OR($AH695="",$AD695=""),"",IFERROR(VLOOKUP($AH695,CODES!$A:$B,2,FALSE),"NO CODE"))</f>
        <v/>
      </c>
      <c r="AJ695" s="19">
        <f>IF(OR($AI695="",$AI695="NO CODE"),"",IF(COUNTIFS(RATES!$A:$A,$AI695,RATES!$B:$B,"&lt;="&amp;MonthStart,RATES!$C:$C,"&gt;="&amp;MonthEnd)&lt;&gt;1,"NO RATE",IF($AD695="OFF",SUMIFS(RATES!$F:$F,RATES!$A:$A,$AI695,RATES!$B:$B,"&lt;="&amp;MonthStart,RATES!$C:$C,"&gt;="&amp;MonthEnd),SUMIFS(RATES!$E:$E,RATES!$A:$A,$AI695,RATES!$B:$B,"&lt;="&amp;MonthStart,RATES!$C:$C,"&gt;="&amp;MonthEnd))))</f>
        <v/>
      </c>
      <c r="AK695" s="2">
        <f>IF(OR(NOT(ISNUMBER($AJ695)),N($AA695)=0),"",IF(ABS(N($Z695)/100-$AJ695)&gt;0.0000001,"DIFFERS",""))</f>
        <v/>
      </c>
    </row>
    <row r="696">
      <c r="AD696" s="2">
        <f>IF($L696="","",IF(ISNUMBER(SEARCH("OFF ROAD",$H696)),"OFF",IF(ISNUMBER(SEARCH("ON ROAD",$H696)),"ON","")))</f>
        <v/>
      </c>
      <c r="AE696" s="2">
        <f>IF($AD696="ON",""&amp;$L696,"")</f>
        <v/>
      </c>
      <c r="AF696" s="2">
        <f>IF($L696="","",IF($J696&lt;&gt;"","Y",""))</f>
        <v/>
      </c>
      <c r="AG696" s="2">
        <f>IF($L696="","",IFERROR(TRIM(MID($H696,4,SEARCH(" CO ",$H696)-4)),""&amp;$S696))</f>
        <v/>
      </c>
      <c r="AH696" s="2">
        <f>IF($AG696="","",IF($AG696="FULTON",IF(ISNUMBER(SEARCH("COLLEGE PARK",$H696)),"FULTON (COLLEGE PARK)",IF(ISNUMBER(SEARCH("HAPEVILLE",$H696)),"FULTON (HAPEVILLE)",IF(ISNUMBER(SEARCH("EAST POINT",$H696)),"FULTON (EAST POINT)",IF(ISNUMBER(SEARCH("ATLANTA",$H696)),"FULTON (ATL LIMITS)","FULTON")))),IF($AG696="DEKALB",IF(ISNUMBER(SEARCH("ATLANTA",$H696)),"DEKALB (ATL LIMITS)","DEKALB"),IF(AND($AG696="CLAYTON",ISNUMBER(SEARCH("COLLEGE PARK",$H696))),"CLAYTON (COLLEGE PARK)",$AG696))))</f>
        <v/>
      </c>
      <c r="AI696" s="2">
        <f>IF(OR($AH696="",$AD696=""),"",IFERROR(VLOOKUP($AH696,CODES!$A:$B,2,FALSE),"NO CODE"))</f>
        <v/>
      </c>
      <c r="AJ696" s="19">
        <f>IF(OR($AI696="",$AI696="NO CODE"),"",IF(COUNTIFS(RATES!$A:$A,$AI696,RATES!$B:$B,"&lt;="&amp;MonthStart,RATES!$C:$C,"&gt;="&amp;MonthEnd)&lt;&gt;1,"NO RATE",IF($AD696="OFF",SUMIFS(RATES!$F:$F,RATES!$A:$A,$AI696,RATES!$B:$B,"&lt;="&amp;MonthStart,RATES!$C:$C,"&gt;="&amp;MonthEnd),SUMIFS(RATES!$E:$E,RATES!$A:$A,$AI696,RATES!$B:$B,"&lt;="&amp;MonthStart,RATES!$C:$C,"&gt;="&amp;MonthEnd))))</f>
        <v/>
      </c>
      <c r="AK696" s="2">
        <f>IF(OR(NOT(ISNUMBER($AJ696)),N($AA696)=0),"",IF(ABS(N($Z696)/100-$AJ696)&gt;0.0000001,"DIFFERS",""))</f>
        <v/>
      </c>
    </row>
    <row r="697">
      <c r="AD697" s="2">
        <f>IF($L697="","",IF(ISNUMBER(SEARCH("OFF ROAD",$H697)),"OFF",IF(ISNUMBER(SEARCH("ON ROAD",$H697)),"ON","")))</f>
        <v/>
      </c>
      <c r="AE697" s="2">
        <f>IF($AD697="ON",""&amp;$L697,"")</f>
        <v/>
      </c>
      <c r="AF697" s="2">
        <f>IF($L697="","",IF($J697&lt;&gt;"","Y",""))</f>
        <v/>
      </c>
      <c r="AG697" s="2">
        <f>IF($L697="","",IFERROR(TRIM(MID($H697,4,SEARCH(" CO ",$H697)-4)),""&amp;$S697))</f>
        <v/>
      </c>
      <c r="AH697" s="2">
        <f>IF($AG697="","",IF($AG697="FULTON",IF(ISNUMBER(SEARCH("COLLEGE PARK",$H697)),"FULTON (COLLEGE PARK)",IF(ISNUMBER(SEARCH("HAPEVILLE",$H697)),"FULTON (HAPEVILLE)",IF(ISNUMBER(SEARCH("EAST POINT",$H697)),"FULTON (EAST POINT)",IF(ISNUMBER(SEARCH("ATLANTA",$H697)),"FULTON (ATL LIMITS)","FULTON")))),IF($AG697="DEKALB",IF(ISNUMBER(SEARCH("ATLANTA",$H697)),"DEKALB (ATL LIMITS)","DEKALB"),IF(AND($AG697="CLAYTON",ISNUMBER(SEARCH("COLLEGE PARK",$H697))),"CLAYTON (COLLEGE PARK)",$AG697))))</f>
        <v/>
      </c>
      <c r="AI697" s="2">
        <f>IF(OR($AH697="",$AD697=""),"",IFERROR(VLOOKUP($AH697,CODES!$A:$B,2,FALSE),"NO CODE"))</f>
        <v/>
      </c>
      <c r="AJ697" s="19">
        <f>IF(OR($AI697="",$AI697="NO CODE"),"",IF(COUNTIFS(RATES!$A:$A,$AI697,RATES!$B:$B,"&lt;="&amp;MonthStart,RATES!$C:$C,"&gt;="&amp;MonthEnd)&lt;&gt;1,"NO RATE",IF($AD697="OFF",SUMIFS(RATES!$F:$F,RATES!$A:$A,$AI697,RATES!$B:$B,"&lt;="&amp;MonthStart,RATES!$C:$C,"&gt;="&amp;MonthEnd),SUMIFS(RATES!$E:$E,RATES!$A:$A,$AI697,RATES!$B:$B,"&lt;="&amp;MonthStart,RATES!$C:$C,"&gt;="&amp;MonthEnd))))</f>
        <v/>
      </c>
      <c r="AK697" s="2">
        <f>IF(OR(NOT(ISNUMBER($AJ697)),N($AA697)=0),"",IF(ABS(N($Z697)/100-$AJ697)&gt;0.0000001,"DIFFERS",""))</f>
        <v/>
      </c>
    </row>
    <row r="698">
      <c r="AD698" s="2">
        <f>IF($L698="","",IF(ISNUMBER(SEARCH("OFF ROAD",$H698)),"OFF",IF(ISNUMBER(SEARCH("ON ROAD",$H698)),"ON","")))</f>
        <v/>
      </c>
      <c r="AE698" s="2">
        <f>IF($AD698="ON",""&amp;$L698,"")</f>
        <v/>
      </c>
      <c r="AF698" s="2">
        <f>IF($L698="","",IF($J698&lt;&gt;"","Y",""))</f>
        <v/>
      </c>
      <c r="AG698" s="2">
        <f>IF($L698="","",IFERROR(TRIM(MID($H698,4,SEARCH(" CO ",$H698)-4)),""&amp;$S698))</f>
        <v/>
      </c>
      <c r="AH698" s="2">
        <f>IF($AG698="","",IF($AG698="FULTON",IF(ISNUMBER(SEARCH("COLLEGE PARK",$H698)),"FULTON (COLLEGE PARK)",IF(ISNUMBER(SEARCH("HAPEVILLE",$H698)),"FULTON (HAPEVILLE)",IF(ISNUMBER(SEARCH("EAST POINT",$H698)),"FULTON (EAST POINT)",IF(ISNUMBER(SEARCH("ATLANTA",$H698)),"FULTON (ATL LIMITS)","FULTON")))),IF($AG698="DEKALB",IF(ISNUMBER(SEARCH("ATLANTA",$H698)),"DEKALB (ATL LIMITS)","DEKALB"),IF(AND($AG698="CLAYTON",ISNUMBER(SEARCH("COLLEGE PARK",$H698))),"CLAYTON (COLLEGE PARK)",$AG698))))</f>
        <v/>
      </c>
      <c r="AI698" s="2">
        <f>IF(OR($AH698="",$AD698=""),"",IFERROR(VLOOKUP($AH698,CODES!$A:$B,2,FALSE),"NO CODE"))</f>
        <v/>
      </c>
      <c r="AJ698" s="19">
        <f>IF(OR($AI698="",$AI698="NO CODE"),"",IF(COUNTIFS(RATES!$A:$A,$AI698,RATES!$B:$B,"&lt;="&amp;MonthStart,RATES!$C:$C,"&gt;="&amp;MonthEnd)&lt;&gt;1,"NO RATE",IF($AD698="OFF",SUMIFS(RATES!$F:$F,RATES!$A:$A,$AI698,RATES!$B:$B,"&lt;="&amp;MonthStart,RATES!$C:$C,"&gt;="&amp;MonthEnd),SUMIFS(RATES!$E:$E,RATES!$A:$A,$AI698,RATES!$B:$B,"&lt;="&amp;MonthStart,RATES!$C:$C,"&gt;="&amp;MonthEnd))))</f>
        <v/>
      </c>
      <c r="AK698" s="2">
        <f>IF(OR(NOT(ISNUMBER($AJ698)),N($AA698)=0),"",IF(ABS(N($Z698)/100-$AJ698)&gt;0.0000001,"DIFFERS",""))</f>
        <v/>
      </c>
    </row>
    <row r="699">
      <c r="AD699" s="2">
        <f>IF($L699="","",IF(ISNUMBER(SEARCH("OFF ROAD",$H699)),"OFF",IF(ISNUMBER(SEARCH("ON ROAD",$H699)),"ON","")))</f>
        <v/>
      </c>
      <c r="AE699" s="2">
        <f>IF($AD699="ON",""&amp;$L699,"")</f>
        <v/>
      </c>
      <c r="AF699" s="2">
        <f>IF($L699="","",IF($J699&lt;&gt;"","Y",""))</f>
        <v/>
      </c>
      <c r="AG699" s="2">
        <f>IF($L699="","",IFERROR(TRIM(MID($H699,4,SEARCH(" CO ",$H699)-4)),""&amp;$S699))</f>
        <v/>
      </c>
      <c r="AH699" s="2">
        <f>IF($AG699="","",IF($AG699="FULTON",IF(ISNUMBER(SEARCH("COLLEGE PARK",$H699)),"FULTON (COLLEGE PARK)",IF(ISNUMBER(SEARCH("HAPEVILLE",$H699)),"FULTON (HAPEVILLE)",IF(ISNUMBER(SEARCH("EAST POINT",$H699)),"FULTON (EAST POINT)",IF(ISNUMBER(SEARCH("ATLANTA",$H699)),"FULTON (ATL LIMITS)","FULTON")))),IF($AG699="DEKALB",IF(ISNUMBER(SEARCH("ATLANTA",$H699)),"DEKALB (ATL LIMITS)","DEKALB"),IF(AND($AG699="CLAYTON",ISNUMBER(SEARCH("COLLEGE PARK",$H699))),"CLAYTON (COLLEGE PARK)",$AG699))))</f>
        <v/>
      </c>
      <c r="AI699" s="2">
        <f>IF(OR($AH699="",$AD699=""),"",IFERROR(VLOOKUP($AH699,CODES!$A:$B,2,FALSE),"NO CODE"))</f>
        <v/>
      </c>
      <c r="AJ699" s="19">
        <f>IF(OR($AI699="",$AI699="NO CODE"),"",IF(COUNTIFS(RATES!$A:$A,$AI699,RATES!$B:$B,"&lt;="&amp;MonthStart,RATES!$C:$C,"&gt;="&amp;MonthEnd)&lt;&gt;1,"NO RATE",IF($AD699="OFF",SUMIFS(RATES!$F:$F,RATES!$A:$A,$AI699,RATES!$B:$B,"&lt;="&amp;MonthStart,RATES!$C:$C,"&gt;="&amp;MonthEnd),SUMIFS(RATES!$E:$E,RATES!$A:$A,$AI699,RATES!$B:$B,"&lt;="&amp;MonthStart,RATES!$C:$C,"&gt;="&amp;MonthEnd))))</f>
        <v/>
      </c>
      <c r="AK699" s="2">
        <f>IF(OR(NOT(ISNUMBER($AJ699)),N($AA699)=0),"",IF(ABS(N($Z699)/100-$AJ699)&gt;0.0000001,"DIFFERS",""))</f>
        <v/>
      </c>
    </row>
    <row r="700">
      <c r="AD700" s="2">
        <f>IF($L700="","",IF(ISNUMBER(SEARCH("OFF ROAD",$H700)),"OFF",IF(ISNUMBER(SEARCH("ON ROAD",$H700)),"ON","")))</f>
        <v/>
      </c>
      <c r="AE700" s="2">
        <f>IF($AD700="ON",""&amp;$L700,"")</f>
        <v/>
      </c>
      <c r="AF700" s="2">
        <f>IF($L700="","",IF($J700&lt;&gt;"","Y",""))</f>
        <v/>
      </c>
      <c r="AG700" s="2">
        <f>IF($L700="","",IFERROR(TRIM(MID($H700,4,SEARCH(" CO ",$H700)-4)),""&amp;$S700))</f>
        <v/>
      </c>
      <c r="AH700" s="2">
        <f>IF($AG700="","",IF($AG700="FULTON",IF(ISNUMBER(SEARCH("COLLEGE PARK",$H700)),"FULTON (COLLEGE PARK)",IF(ISNUMBER(SEARCH("HAPEVILLE",$H700)),"FULTON (HAPEVILLE)",IF(ISNUMBER(SEARCH("EAST POINT",$H700)),"FULTON (EAST POINT)",IF(ISNUMBER(SEARCH("ATLANTA",$H700)),"FULTON (ATL LIMITS)","FULTON")))),IF($AG700="DEKALB",IF(ISNUMBER(SEARCH("ATLANTA",$H700)),"DEKALB (ATL LIMITS)","DEKALB"),IF(AND($AG700="CLAYTON",ISNUMBER(SEARCH("COLLEGE PARK",$H700))),"CLAYTON (COLLEGE PARK)",$AG700))))</f>
        <v/>
      </c>
      <c r="AI700" s="2">
        <f>IF(OR($AH700="",$AD700=""),"",IFERROR(VLOOKUP($AH700,CODES!$A:$B,2,FALSE),"NO CODE"))</f>
        <v/>
      </c>
      <c r="AJ700" s="19">
        <f>IF(OR($AI700="",$AI700="NO CODE"),"",IF(COUNTIFS(RATES!$A:$A,$AI700,RATES!$B:$B,"&lt;="&amp;MonthStart,RATES!$C:$C,"&gt;="&amp;MonthEnd)&lt;&gt;1,"NO RATE",IF($AD700="OFF",SUMIFS(RATES!$F:$F,RATES!$A:$A,$AI700,RATES!$B:$B,"&lt;="&amp;MonthStart,RATES!$C:$C,"&gt;="&amp;MonthEnd),SUMIFS(RATES!$E:$E,RATES!$A:$A,$AI700,RATES!$B:$B,"&lt;="&amp;MonthStart,RATES!$C:$C,"&gt;="&amp;MonthEnd))))</f>
        <v/>
      </c>
      <c r="AK700" s="2">
        <f>IF(OR(NOT(ISNUMBER($AJ700)),N($AA700)=0),"",IF(ABS(N($Z700)/100-$AJ700)&gt;0.0000001,"DIFFERS",""))</f>
        <v/>
      </c>
    </row>
    <row r="701">
      <c r="AD701" s="2">
        <f>IF($L701="","",IF(ISNUMBER(SEARCH("OFF ROAD",$H701)),"OFF",IF(ISNUMBER(SEARCH("ON ROAD",$H701)),"ON","")))</f>
        <v/>
      </c>
      <c r="AE701" s="2">
        <f>IF($AD701="ON",""&amp;$L701,"")</f>
        <v/>
      </c>
      <c r="AF701" s="2">
        <f>IF($L701="","",IF($J701&lt;&gt;"","Y",""))</f>
        <v/>
      </c>
      <c r="AG701" s="2">
        <f>IF($L701="","",IFERROR(TRIM(MID($H701,4,SEARCH(" CO ",$H701)-4)),""&amp;$S701))</f>
        <v/>
      </c>
      <c r="AH701" s="2">
        <f>IF($AG701="","",IF($AG701="FULTON",IF(ISNUMBER(SEARCH("COLLEGE PARK",$H701)),"FULTON (COLLEGE PARK)",IF(ISNUMBER(SEARCH("HAPEVILLE",$H701)),"FULTON (HAPEVILLE)",IF(ISNUMBER(SEARCH("EAST POINT",$H701)),"FULTON (EAST POINT)",IF(ISNUMBER(SEARCH("ATLANTA",$H701)),"FULTON (ATL LIMITS)","FULTON")))),IF($AG701="DEKALB",IF(ISNUMBER(SEARCH("ATLANTA",$H701)),"DEKALB (ATL LIMITS)","DEKALB"),IF(AND($AG701="CLAYTON",ISNUMBER(SEARCH("COLLEGE PARK",$H701))),"CLAYTON (COLLEGE PARK)",$AG701))))</f>
        <v/>
      </c>
      <c r="AI701" s="2">
        <f>IF(OR($AH701="",$AD701=""),"",IFERROR(VLOOKUP($AH701,CODES!$A:$B,2,FALSE),"NO CODE"))</f>
        <v/>
      </c>
      <c r="AJ701" s="19">
        <f>IF(OR($AI701="",$AI701="NO CODE"),"",IF(COUNTIFS(RATES!$A:$A,$AI701,RATES!$B:$B,"&lt;="&amp;MonthStart,RATES!$C:$C,"&gt;="&amp;MonthEnd)&lt;&gt;1,"NO RATE",IF($AD701="OFF",SUMIFS(RATES!$F:$F,RATES!$A:$A,$AI701,RATES!$B:$B,"&lt;="&amp;MonthStart,RATES!$C:$C,"&gt;="&amp;MonthEnd),SUMIFS(RATES!$E:$E,RATES!$A:$A,$AI701,RATES!$B:$B,"&lt;="&amp;MonthStart,RATES!$C:$C,"&gt;="&amp;MonthEnd))))</f>
        <v/>
      </c>
      <c r="AK701" s="2">
        <f>IF(OR(NOT(ISNUMBER($AJ701)),N($AA701)=0),"",IF(ABS(N($Z701)/100-$AJ701)&gt;0.0000001,"DIFFERS",""))</f>
        <v/>
      </c>
    </row>
    <row r="702">
      <c r="AD702" s="2">
        <f>IF($L702="","",IF(ISNUMBER(SEARCH("OFF ROAD",$H702)),"OFF",IF(ISNUMBER(SEARCH("ON ROAD",$H702)),"ON","")))</f>
        <v/>
      </c>
      <c r="AE702" s="2">
        <f>IF($AD702="ON",""&amp;$L702,"")</f>
        <v/>
      </c>
      <c r="AF702" s="2">
        <f>IF($L702="","",IF($J702&lt;&gt;"","Y",""))</f>
        <v/>
      </c>
      <c r="AG702" s="2">
        <f>IF($L702="","",IFERROR(TRIM(MID($H702,4,SEARCH(" CO ",$H702)-4)),""&amp;$S702))</f>
        <v/>
      </c>
      <c r="AH702" s="2">
        <f>IF($AG702="","",IF($AG702="FULTON",IF(ISNUMBER(SEARCH("COLLEGE PARK",$H702)),"FULTON (COLLEGE PARK)",IF(ISNUMBER(SEARCH("HAPEVILLE",$H702)),"FULTON (HAPEVILLE)",IF(ISNUMBER(SEARCH("EAST POINT",$H702)),"FULTON (EAST POINT)",IF(ISNUMBER(SEARCH("ATLANTA",$H702)),"FULTON (ATL LIMITS)","FULTON")))),IF($AG702="DEKALB",IF(ISNUMBER(SEARCH("ATLANTA",$H702)),"DEKALB (ATL LIMITS)","DEKALB"),IF(AND($AG702="CLAYTON",ISNUMBER(SEARCH("COLLEGE PARK",$H702))),"CLAYTON (COLLEGE PARK)",$AG702))))</f>
        <v/>
      </c>
      <c r="AI702" s="2">
        <f>IF(OR($AH702="",$AD702=""),"",IFERROR(VLOOKUP($AH702,CODES!$A:$B,2,FALSE),"NO CODE"))</f>
        <v/>
      </c>
      <c r="AJ702" s="19">
        <f>IF(OR($AI702="",$AI702="NO CODE"),"",IF(COUNTIFS(RATES!$A:$A,$AI702,RATES!$B:$B,"&lt;="&amp;MonthStart,RATES!$C:$C,"&gt;="&amp;MonthEnd)&lt;&gt;1,"NO RATE",IF($AD702="OFF",SUMIFS(RATES!$F:$F,RATES!$A:$A,$AI702,RATES!$B:$B,"&lt;="&amp;MonthStart,RATES!$C:$C,"&gt;="&amp;MonthEnd),SUMIFS(RATES!$E:$E,RATES!$A:$A,$AI702,RATES!$B:$B,"&lt;="&amp;MonthStart,RATES!$C:$C,"&gt;="&amp;MonthEnd))))</f>
        <v/>
      </c>
      <c r="AK702" s="2">
        <f>IF(OR(NOT(ISNUMBER($AJ702)),N($AA702)=0),"",IF(ABS(N($Z702)/100-$AJ702)&gt;0.0000001,"DIFFERS",""))</f>
        <v/>
      </c>
    </row>
    <row r="703">
      <c r="AD703" s="2">
        <f>IF($L703="","",IF(ISNUMBER(SEARCH("OFF ROAD",$H703)),"OFF",IF(ISNUMBER(SEARCH("ON ROAD",$H703)),"ON","")))</f>
        <v/>
      </c>
      <c r="AE703" s="2">
        <f>IF($AD703="ON",""&amp;$L703,"")</f>
        <v/>
      </c>
      <c r="AF703" s="2">
        <f>IF($L703="","",IF($J703&lt;&gt;"","Y",""))</f>
        <v/>
      </c>
      <c r="AG703" s="2">
        <f>IF($L703="","",IFERROR(TRIM(MID($H703,4,SEARCH(" CO ",$H703)-4)),""&amp;$S703))</f>
        <v/>
      </c>
      <c r="AH703" s="2">
        <f>IF($AG703="","",IF($AG703="FULTON",IF(ISNUMBER(SEARCH("COLLEGE PARK",$H703)),"FULTON (COLLEGE PARK)",IF(ISNUMBER(SEARCH("HAPEVILLE",$H703)),"FULTON (HAPEVILLE)",IF(ISNUMBER(SEARCH("EAST POINT",$H703)),"FULTON (EAST POINT)",IF(ISNUMBER(SEARCH("ATLANTA",$H703)),"FULTON (ATL LIMITS)","FULTON")))),IF($AG703="DEKALB",IF(ISNUMBER(SEARCH("ATLANTA",$H703)),"DEKALB (ATL LIMITS)","DEKALB"),IF(AND($AG703="CLAYTON",ISNUMBER(SEARCH("COLLEGE PARK",$H703))),"CLAYTON (COLLEGE PARK)",$AG703))))</f>
        <v/>
      </c>
      <c r="AI703" s="2">
        <f>IF(OR($AH703="",$AD703=""),"",IFERROR(VLOOKUP($AH703,CODES!$A:$B,2,FALSE),"NO CODE"))</f>
        <v/>
      </c>
      <c r="AJ703" s="19">
        <f>IF(OR($AI703="",$AI703="NO CODE"),"",IF(COUNTIFS(RATES!$A:$A,$AI703,RATES!$B:$B,"&lt;="&amp;MonthStart,RATES!$C:$C,"&gt;="&amp;MonthEnd)&lt;&gt;1,"NO RATE",IF($AD703="OFF",SUMIFS(RATES!$F:$F,RATES!$A:$A,$AI703,RATES!$B:$B,"&lt;="&amp;MonthStart,RATES!$C:$C,"&gt;="&amp;MonthEnd),SUMIFS(RATES!$E:$E,RATES!$A:$A,$AI703,RATES!$B:$B,"&lt;="&amp;MonthStart,RATES!$C:$C,"&gt;="&amp;MonthEnd))))</f>
        <v/>
      </c>
      <c r="AK703" s="2">
        <f>IF(OR(NOT(ISNUMBER($AJ703)),N($AA703)=0),"",IF(ABS(N($Z703)/100-$AJ703)&gt;0.0000001,"DIFFERS",""))</f>
        <v/>
      </c>
    </row>
    <row r="704">
      <c r="AD704" s="2">
        <f>IF($L704="","",IF(ISNUMBER(SEARCH("OFF ROAD",$H704)),"OFF",IF(ISNUMBER(SEARCH("ON ROAD",$H704)),"ON","")))</f>
        <v/>
      </c>
      <c r="AE704" s="2">
        <f>IF($AD704="ON",""&amp;$L704,"")</f>
        <v/>
      </c>
      <c r="AF704" s="2">
        <f>IF($L704="","",IF($J704&lt;&gt;"","Y",""))</f>
        <v/>
      </c>
      <c r="AG704" s="2">
        <f>IF($L704="","",IFERROR(TRIM(MID($H704,4,SEARCH(" CO ",$H704)-4)),""&amp;$S704))</f>
        <v/>
      </c>
      <c r="AH704" s="2">
        <f>IF($AG704="","",IF($AG704="FULTON",IF(ISNUMBER(SEARCH("COLLEGE PARK",$H704)),"FULTON (COLLEGE PARK)",IF(ISNUMBER(SEARCH("HAPEVILLE",$H704)),"FULTON (HAPEVILLE)",IF(ISNUMBER(SEARCH("EAST POINT",$H704)),"FULTON (EAST POINT)",IF(ISNUMBER(SEARCH("ATLANTA",$H704)),"FULTON (ATL LIMITS)","FULTON")))),IF($AG704="DEKALB",IF(ISNUMBER(SEARCH("ATLANTA",$H704)),"DEKALB (ATL LIMITS)","DEKALB"),IF(AND($AG704="CLAYTON",ISNUMBER(SEARCH("COLLEGE PARK",$H704))),"CLAYTON (COLLEGE PARK)",$AG704))))</f>
        <v/>
      </c>
      <c r="AI704" s="2">
        <f>IF(OR($AH704="",$AD704=""),"",IFERROR(VLOOKUP($AH704,CODES!$A:$B,2,FALSE),"NO CODE"))</f>
        <v/>
      </c>
      <c r="AJ704" s="19">
        <f>IF(OR($AI704="",$AI704="NO CODE"),"",IF(COUNTIFS(RATES!$A:$A,$AI704,RATES!$B:$B,"&lt;="&amp;MonthStart,RATES!$C:$C,"&gt;="&amp;MonthEnd)&lt;&gt;1,"NO RATE",IF($AD704="OFF",SUMIFS(RATES!$F:$F,RATES!$A:$A,$AI704,RATES!$B:$B,"&lt;="&amp;MonthStart,RATES!$C:$C,"&gt;="&amp;MonthEnd),SUMIFS(RATES!$E:$E,RATES!$A:$A,$AI704,RATES!$B:$B,"&lt;="&amp;MonthStart,RATES!$C:$C,"&gt;="&amp;MonthEnd))))</f>
        <v/>
      </c>
      <c r="AK704" s="2">
        <f>IF(OR(NOT(ISNUMBER($AJ704)),N($AA704)=0),"",IF(ABS(N($Z704)/100-$AJ704)&gt;0.0000001,"DIFFERS",""))</f>
        <v/>
      </c>
    </row>
    <row r="705">
      <c r="AD705" s="2">
        <f>IF($L705="","",IF(ISNUMBER(SEARCH("OFF ROAD",$H705)),"OFF",IF(ISNUMBER(SEARCH("ON ROAD",$H705)),"ON","")))</f>
        <v/>
      </c>
      <c r="AE705" s="2">
        <f>IF($AD705="ON",""&amp;$L705,"")</f>
        <v/>
      </c>
      <c r="AF705" s="2">
        <f>IF($L705="","",IF($J705&lt;&gt;"","Y",""))</f>
        <v/>
      </c>
      <c r="AG705" s="2">
        <f>IF($L705="","",IFERROR(TRIM(MID($H705,4,SEARCH(" CO ",$H705)-4)),""&amp;$S705))</f>
        <v/>
      </c>
      <c r="AH705" s="2">
        <f>IF($AG705="","",IF($AG705="FULTON",IF(ISNUMBER(SEARCH("COLLEGE PARK",$H705)),"FULTON (COLLEGE PARK)",IF(ISNUMBER(SEARCH("HAPEVILLE",$H705)),"FULTON (HAPEVILLE)",IF(ISNUMBER(SEARCH("EAST POINT",$H705)),"FULTON (EAST POINT)",IF(ISNUMBER(SEARCH("ATLANTA",$H705)),"FULTON (ATL LIMITS)","FULTON")))),IF($AG705="DEKALB",IF(ISNUMBER(SEARCH("ATLANTA",$H705)),"DEKALB (ATL LIMITS)","DEKALB"),IF(AND($AG705="CLAYTON",ISNUMBER(SEARCH("COLLEGE PARK",$H705))),"CLAYTON (COLLEGE PARK)",$AG705))))</f>
        <v/>
      </c>
      <c r="AI705" s="2">
        <f>IF(OR($AH705="",$AD705=""),"",IFERROR(VLOOKUP($AH705,CODES!$A:$B,2,FALSE),"NO CODE"))</f>
        <v/>
      </c>
      <c r="AJ705" s="19">
        <f>IF(OR($AI705="",$AI705="NO CODE"),"",IF(COUNTIFS(RATES!$A:$A,$AI705,RATES!$B:$B,"&lt;="&amp;MonthStart,RATES!$C:$C,"&gt;="&amp;MonthEnd)&lt;&gt;1,"NO RATE",IF($AD705="OFF",SUMIFS(RATES!$F:$F,RATES!$A:$A,$AI705,RATES!$B:$B,"&lt;="&amp;MonthStart,RATES!$C:$C,"&gt;="&amp;MonthEnd),SUMIFS(RATES!$E:$E,RATES!$A:$A,$AI705,RATES!$B:$B,"&lt;="&amp;MonthStart,RATES!$C:$C,"&gt;="&amp;MonthEnd))))</f>
        <v/>
      </c>
      <c r="AK705" s="2">
        <f>IF(OR(NOT(ISNUMBER($AJ705)),N($AA705)=0),"",IF(ABS(N($Z705)/100-$AJ705)&gt;0.0000001,"DIFFERS",""))</f>
        <v/>
      </c>
    </row>
    <row r="706">
      <c r="AD706" s="2">
        <f>IF($L706="","",IF(ISNUMBER(SEARCH("OFF ROAD",$H706)),"OFF",IF(ISNUMBER(SEARCH("ON ROAD",$H706)),"ON","")))</f>
        <v/>
      </c>
      <c r="AE706" s="2">
        <f>IF($AD706="ON",""&amp;$L706,"")</f>
        <v/>
      </c>
      <c r="AF706" s="2">
        <f>IF($L706="","",IF($J706&lt;&gt;"","Y",""))</f>
        <v/>
      </c>
      <c r="AG706" s="2">
        <f>IF($L706="","",IFERROR(TRIM(MID($H706,4,SEARCH(" CO ",$H706)-4)),""&amp;$S706))</f>
        <v/>
      </c>
      <c r="AH706" s="2">
        <f>IF($AG706="","",IF($AG706="FULTON",IF(ISNUMBER(SEARCH("COLLEGE PARK",$H706)),"FULTON (COLLEGE PARK)",IF(ISNUMBER(SEARCH("HAPEVILLE",$H706)),"FULTON (HAPEVILLE)",IF(ISNUMBER(SEARCH("EAST POINT",$H706)),"FULTON (EAST POINT)",IF(ISNUMBER(SEARCH("ATLANTA",$H706)),"FULTON (ATL LIMITS)","FULTON")))),IF($AG706="DEKALB",IF(ISNUMBER(SEARCH("ATLANTA",$H706)),"DEKALB (ATL LIMITS)","DEKALB"),IF(AND($AG706="CLAYTON",ISNUMBER(SEARCH("COLLEGE PARK",$H706))),"CLAYTON (COLLEGE PARK)",$AG706))))</f>
        <v/>
      </c>
      <c r="AI706" s="2">
        <f>IF(OR($AH706="",$AD706=""),"",IFERROR(VLOOKUP($AH706,CODES!$A:$B,2,FALSE),"NO CODE"))</f>
        <v/>
      </c>
      <c r="AJ706" s="19">
        <f>IF(OR($AI706="",$AI706="NO CODE"),"",IF(COUNTIFS(RATES!$A:$A,$AI706,RATES!$B:$B,"&lt;="&amp;MonthStart,RATES!$C:$C,"&gt;="&amp;MonthEnd)&lt;&gt;1,"NO RATE",IF($AD706="OFF",SUMIFS(RATES!$F:$F,RATES!$A:$A,$AI706,RATES!$B:$B,"&lt;="&amp;MonthStart,RATES!$C:$C,"&gt;="&amp;MonthEnd),SUMIFS(RATES!$E:$E,RATES!$A:$A,$AI706,RATES!$B:$B,"&lt;="&amp;MonthStart,RATES!$C:$C,"&gt;="&amp;MonthEnd))))</f>
        <v/>
      </c>
      <c r="AK706" s="2">
        <f>IF(OR(NOT(ISNUMBER($AJ706)),N($AA706)=0),"",IF(ABS(N($Z706)/100-$AJ706)&gt;0.0000001,"DIFFERS",""))</f>
        <v/>
      </c>
    </row>
    <row r="707">
      <c r="AD707" s="2">
        <f>IF($L707="","",IF(ISNUMBER(SEARCH("OFF ROAD",$H707)),"OFF",IF(ISNUMBER(SEARCH("ON ROAD",$H707)),"ON","")))</f>
        <v/>
      </c>
      <c r="AE707" s="2">
        <f>IF($AD707="ON",""&amp;$L707,"")</f>
        <v/>
      </c>
      <c r="AF707" s="2">
        <f>IF($L707="","",IF($J707&lt;&gt;"","Y",""))</f>
        <v/>
      </c>
      <c r="AG707" s="2">
        <f>IF($L707="","",IFERROR(TRIM(MID($H707,4,SEARCH(" CO ",$H707)-4)),""&amp;$S707))</f>
        <v/>
      </c>
      <c r="AH707" s="2">
        <f>IF($AG707="","",IF($AG707="FULTON",IF(ISNUMBER(SEARCH("COLLEGE PARK",$H707)),"FULTON (COLLEGE PARK)",IF(ISNUMBER(SEARCH("HAPEVILLE",$H707)),"FULTON (HAPEVILLE)",IF(ISNUMBER(SEARCH("EAST POINT",$H707)),"FULTON (EAST POINT)",IF(ISNUMBER(SEARCH("ATLANTA",$H707)),"FULTON (ATL LIMITS)","FULTON")))),IF($AG707="DEKALB",IF(ISNUMBER(SEARCH("ATLANTA",$H707)),"DEKALB (ATL LIMITS)","DEKALB"),IF(AND($AG707="CLAYTON",ISNUMBER(SEARCH("COLLEGE PARK",$H707))),"CLAYTON (COLLEGE PARK)",$AG707))))</f>
        <v/>
      </c>
      <c r="AI707" s="2">
        <f>IF(OR($AH707="",$AD707=""),"",IFERROR(VLOOKUP($AH707,CODES!$A:$B,2,FALSE),"NO CODE"))</f>
        <v/>
      </c>
      <c r="AJ707" s="19">
        <f>IF(OR($AI707="",$AI707="NO CODE"),"",IF(COUNTIFS(RATES!$A:$A,$AI707,RATES!$B:$B,"&lt;="&amp;MonthStart,RATES!$C:$C,"&gt;="&amp;MonthEnd)&lt;&gt;1,"NO RATE",IF($AD707="OFF",SUMIFS(RATES!$F:$F,RATES!$A:$A,$AI707,RATES!$B:$B,"&lt;="&amp;MonthStart,RATES!$C:$C,"&gt;="&amp;MonthEnd),SUMIFS(RATES!$E:$E,RATES!$A:$A,$AI707,RATES!$B:$B,"&lt;="&amp;MonthStart,RATES!$C:$C,"&gt;="&amp;MonthEnd))))</f>
        <v/>
      </c>
      <c r="AK707" s="2">
        <f>IF(OR(NOT(ISNUMBER($AJ707)),N($AA707)=0),"",IF(ABS(N($Z707)/100-$AJ707)&gt;0.0000001,"DIFFERS",""))</f>
        <v/>
      </c>
    </row>
    <row r="708">
      <c r="AD708" s="2">
        <f>IF($L708="","",IF(ISNUMBER(SEARCH("OFF ROAD",$H708)),"OFF",IF(ISNUMBER(SEARCH("ON ROAD",$H708)),"ON","")))</f>
        <v/>
      </c>
      <c r="AE708" s="2">
        <f>IF($AD708="ON",""&amp;$L708,"")</f>
        <v/>
      </c>
      <c r="AF708" s="2">
        <f>IF($L708="","",IF($J708&lt;&gt;"","Y",""))</f>
        <v/>
      </c>
      <c r="AG708" s="2">
        <f>IF($L708="","",IFERROR(TRIM(MID($H708,4,SEARCH(" CO ",$H708)-4)),""&amp;$S708))</f>
        <v/>
      </c>
      <c r="AH708" s="2">
        <f>IF($AG708="","",IF($AG708="FULTON",IF(ISNUMBER(SEARCH("COLLEGE PARK",$H708)),"FULTON (COLLEGE PARK)",IF(ISNUMBER(SEARCH("HAPEVILLE",$H708)),"FULTON (HAPEVILLE)",IF(ISNUMBER(SEARCH("EAST POINT",$H708)),"FULTON (EAST POINT)",IF(ISNUMBER(SEARCH("ATLANTA",$H708)),"FULTON (ATL LIMITS)","FULTON")))),IF($AG708="DEKALB",IF(ISNUMBER(SEARCH("ATLANTA",$H708)),"DEKALB (ATL LIMITS)","DEKALB"),IF(AND($AG708="CLAYTON",ISNUMBER(SEARCH("COLLEGE PARK",$H708))),"CLAYTON (COLLEGE PARK)",$AG708))))</f>
        <v/>
      </c>
      <c r="AI708" s="2">
        <f>IF(OR($AH708="",$AD708=""),"",IFERROR(VLOOKUP($AH708,CODES!$A:$B,2,FALSE),"NO CODE"))</f>
        <v/>
      </c>
      <c r="AJ708" s="19">
        <f>IF(OR($AI708="",$AI708="NO CODE"),"",IF(COUNTIFS(RATES!$A:$A,$AI708,RATES!$B:$B,"&lt;="&amp;MonthStart,RATES!$C:$C,"&gt;="&amp;MonthEnd)&lt;&gt;1,"NO RATE",IF($AD708="OFF",SUMIFS(RATES!$F:$F,RATES!$A:$A,$AI708,RATES!$B:$B,"&lt;="&amp;MonthStart,RATES!$C:$C,"&gt;="&amp;MonthEnd),SUMIFS(RATES!$E:$E,RATES!$A:$A,$AI708,RATES!$B:$B,"&lt;="&amp;MonthStart,RATES!$C:$C,"&gt;="&amp;MonthEnd))))</f>
        <v/>
      </c>
      <c r="AK708" s="2">
        <f>IF(OR(NOT(ISNUMBER($AJ708)),N($AA708)=0),"",IF(ABS(N($Z708)/100-$AJ708)&gt;0.0000001,"DIFFERS",""))</f>
        <v/>
      </c>
    </row>
    <row r="709">
      <c r="AD709" s="2">
        <f>IF($L709="","",IF(ISNUMBER(SEARCH("OFF ROAD",$H709)),"OFF",IF(ISNUMBER(SEARCH("ON ROAD",$H709)),"ON","")))</f>
        <v/>
      </c>
      <c r="AE709" s="2">
        <f>IF($AD709="ON",""&amp;$L709,"")</f>
        <v/>
      </c>
      <c r="AF709" s="2">
        <f>IF($L709="","",IF($J709&lt;&gt;"","Y",""))</f>
        <v/>
      </c>
      <c r="AG709" s="2">
        <f>IF($L709="","",IFERROR(TRIM(MID($H709,4,SEARCH(" CO ",$H709)-4)),""&amp;$S709))</f>
        <v/>
      </c>
      <c r="AH709" s="2">
        <f>IF($AG709="","",IF($AG709="FULTON",IF(ISNUMBER(SEARCH("COLLEGE PARK",$H709)),"FULTON (COLLEGE PARK)",IF(ISNUMBER(SEARCH("HAPEVILLE",$H709)),"FULTON (HAPEVILLE)",IF(ISNUMBER(SEARCH("EAST POINT",$H709)),"FULTON (EAST POINT)",IF(ISNUMBER(SEARCH("ATLANTA",$H709)),"FULTON (ATL LIMITS)","FULTON")))),IF($AG709="DEKALB",IF(ISNUMBER(SEARCH("ATLANTA",$H709)),"DEKALB (ATL LIMITS)","DEKALB"),IF(AND($AG709="CLAYTON",ISNUMBER(SEARCH("COLLEGE PARK",$H709))),"CLAYTON (COLLEGE PARK)",$AG709))))</f>
        <v/>
      </c>
      <c r="AI709" s="2">
        <f>IF(OR($AH709="",$AD709=""),"",IFERROR(VLOOKUP($AH709,CODES!$A:$B,2,FALSE),"NO CODE"))</f>
        <v/>
      </c>
      <c r="AJ709" s="19">
        <f>IF(OR($AI709="",$AI709="NO CODE"),"",IF(COUNTIFS(RATES!$A:$A,$AI709,RATES!$B:$B,"&lt;="&amp;MonthStart,RATES!$C:$C,"&gt;="&amp;MonthEnd)&lt;&gt;1,"NO RATE",IF($AD709="OFF",SUMIFS(RATES!$F:$F,RATES!$A:$A,$AI709,RATES!$B:$B,"&lt;="&amp;MonthStart,RATES!$C:$C,"&gt;="&amp;MonthEnd),SUMIFS(RATES!$E:$E,RATES!$A:$A,$AI709,RATES!$B:$B,"&lt;="&amp;MonthStart,RATES!$C:$C,"&gt;="&amp;MonthEnd))))</f>
        <v/>
      </c>
      <c r="AK709" s="2">
        <f>IF(OR(NOT(ISNUMBER($AJ709)),N($AA709)=0),"",IF(ABS(N($Z709)/100-$AJ709)&gt;0.0000001,"DIFFERS",""))</f>
        <v/>
      </c>
    </row>
    <row r="710">
      <c r="AD710" s="2">
        <f>IF($L710="","",IF(ISNUMBER(SEARCH("OFF ROAD",$H710)),"OFF",IF(ISNUMBER(SEARCH("ON ROAD",$H710)),"ON","")))</f>
        <v/>
      </c>
      <c r="AE710" s="2">
        <f>IF($AD710="ON",""&amp;$L710,"")</f>
        <v/>
      </c>
      <c r="AF710" s="2">
        <f>IF($L710="","",IF($J710&lt;&gt;"","Y",""))</f>
        <v/>
      </c>
      <c r="AG710" s="2">
        <f>IF($L710="","",IFERROR(TRIM(MID($H710,4,SEARCH(" CO ",$H710)-4)),""&amp;$S710))</f>
        <v/>
      </c>
      <c r="AH710" s="2">
        <f>IF($AG710="","",IF($AG710="FULTON",IF(ISNUMBER(SEARCH("COLLEGE PARK",$H710)),"FULTON (COLLEGE PARK)",IF(ISNUMBER(SEARCH("HAPEVILLE",$H710)),"FULTON (HAPEVILLE)",IF(ISNUMBER(SEARCH("EAST POINT",$H710)),"FULTON (EAST POINT)",IF(ISNUMBER(SEARCH("ATLANTA",$H710)),"FULTON (ATL LIMITS)","FULTON")))),IF($AG710="DEKALB",IF(ISNUMBER(SEARCH("ATLANTA",$H710)),"DEKALB (ATL LIMITS)","DEKALB"),IF(AND($AG710="CLAYTON",ISNUMBER(SEARCH("COLLEGE PARK",$H710))),"CLAYTON (COLLEGE PARK)",$AG710))))</f>
        <v/>
      </c>
      <c r="AI710" s="2">
        <f>IF(OR($AH710="",$AD710=""),"",IFERROR(VLOOKUP($AH710,CODES!$A:$B,2,FALSE),"NO CODE"))</f>
        <v/>
      </c>
      <c r="AJ710" s="19">
        <f>IF(OR($AI710="",$AI710="NO CODE"),"",IF(COUNTIFS(RATES!$A:$A,$AI710,RATES!$B:$B,"&lt;="&amp;MonthStart,RATES!$C:$C,"&gt;="&amp;MonthEnd)&lt;&gt;1,"NO RATE",IF($AD710="OFF",SUMIFS(RATES!$F:$F,RATES!$A:$A,$AI710,RATES!$B:$B,"&lt;="&amp;MonthStart,RATES!$C:$C,"&gt;="&amp;MonthEnd),SUMIFS(RATES!$E:$E,RATES!$A:$A,$AI710,RATES!$B:$B,"&lt;="&amp;MonthStart,RATES!$C:$C,"&gt;="&amp;MonthEnd))))</f>
        <v/>
      </c>
      <c r="AK710" s="2">
        <f>IF(OR(NOT(ISNUMBER($AJ710)),N($AA710)=0),"",IF(ABS(N($Z710)/100-$AJ710)&gt;0.0000001,"DIFFERS",""))</f>
        <v/>
      </c>
    </row>
    <row r="711">
      <c r="AD711" s="2">
        <f>IF($L711="","",IF(ISNUMBER(SEARCH("OFF ROAD",$H711)),"OFF",IF(ISNUMBER(SEARCH("ON ROAD",$H711)),"ON","")))</f>
        <v/>
      </c>
      <c r="AE711" s="2">
        <f>IF($AD711="ON",""&amp;$L711,"")</f>
        <v/>
      </c>
      <c r="AF711" s="2">
        <f>IF($L711="","",IF($J711&lt;&gt;"","Y",""))</f>
        <v/>
      </c>
      <c r="AG711" s="2">
        <f>IF($L711="","",IFERROR(TRIM(MID($H711,4,SEARCH(" CO ",$H711)-4)),""&amp;$S711))</f>
        <v/>
      </c>
      <c r="AH711" s="2">
        <f>IF($AG711="","",IF($AG711="FULTON",IF(ISNUMBER(SEARCH("COLLEGE PARK",$H711)),"FULTON (COLLEGE PARK)",IF(ISNUMBER(SEARCH("HAPEVILLE",$H711)),"FULTON (HAPEVILLE)",IF(ISNUMBER(SEARCH("EAST POINT",$H711)),"FULTON (EAST POINT)",IF(ISNUMBER(SEARCH("ATLANTA",$H711)),"FULTON (ATL LIMITS)","FULTON")))),IF($AG711="DEKALB",IF(ISNUMBER(SEARCH("ATLANTA",$H711)),"DEKALB (ATL LIMITS)","DEKALB"),IF(AND($AG711="CLAYTON",ISNUMBER(SEARCH("COLLEGE PARK",$H711))),"CLAYTON (COLLEGE PARK)",$AG711))))</f>
        <v/>
      </c>
      <c r="AI711" s="2">
        <f>IF(OR($AH711="",$AD711=""),"",IFERROR(VLOOKUP($AH711,CODES!$A:$B,2,FALSE),"NO CODE"))</f>
        <v/>
      </c>
      <c r="AJ711" s="19">
        <f>IF(OR($AI711="",$AI711="NO CODE"),"",IF(COUNTIFS(RATES!$A:$A,$AI711,RATES!$B:$B,"&lt;="&amp;MonthStart,RATES!$C:$C,"&gt;="&amp;MonthEnd)&lt;&gt;1,"NO RATE",IF($AD711="OFF",SUMIFS(RATES!$F:$F,RATES!$A:$A,$AI711,RATES!$B:$B,"&lt;="&amp;MonthStart,RATES!$C:$C,"&gt;="&amp;MonthEnd),SUMIFS(RATES!$E:$E,RATES!$A:$A,$AI711,RATES!$B:$B,"&lt;="&amp;MonthStart,RATES!$C:$C,"&gt;="&amp;MonthEnd))))</f>
        <v/>
      </c>
      <c r="AK711" s="2">
        <f>IF(OR(NOT(ISNUMBER($AJ711)),N($AA711)=0),"",IF(ABS(N($Z711)/100-$AJ711)&gt;0.0000001,"DIFFERS",""))</f>
        <v/>
      </c>
    </row>
    <row r="712">
      <c r="AD712" s="2">
        <f>IF($L712="","",IF(ISNUMBER(SEARCH("OFF ROAD",$H712)),"OFF",IF(ISNUMBER(SEARCH("ON ROAD",$H712)),"ON","")))</f>
        <v/>
      </c>
      <c r="AE712" s="2">
        <f>IF($AD712="ON",""&amp;$L712,"")</f>
        <v/>
      </c>
      <c r="AF712" s="2">
        <f>IF($L712="","",IF($J712&lt;&gt;"","Y",""))</f>
        <v/>
      </c>
      <c r="AG712" s="2">
        <f>IF($L712="","",IFERROR(TRIM(MID($H712,4,SEARCH(" CO ",$H712)-4)),""&amp;$S712))</f>
        <v/>
      </c>
      <c r="AH712" s="2">
        <f>IF($AG712="","",IF($AG712="FULTON",IF(ISNUMBER(SEARCH("COLLEGE PARK",$H712)),"FULTON (COLLEGE PARK)",IF(ISNUMBER(SEARCH("HAPEVILLE",$H712)),"FULTON (HAPEVILLE)",IF(ISNUMBER(SEARCH("EAST POINT",$H712)),"FULTON (EAST POINT)",IF(ISNUMBER(SEARCH("ATLANTA",$H712)),"FULTON (ATL LIMITS)","FULTON")))),IF($AG712="DEKALB",IF(ISNUMBER(SEARCH("ATLANTA",$H712)),"DEKALB (ATL LIMITS)","DEKALB"),IF(AND($AG712="CLAYTON",ISNUMBER(SEARCH("COLLEGE PARK",$H712))),"CLAYTON (COLLEGE PARK)",$AG712))))</f>
        <v/>
      </c>
      <c r="AI712" s="2">
        <f>IF(OR($AH712="",$AD712=""),"",IFERROR(VLOOKUP($AH712,CODES!$A:$B,2,FALSE),"NO CODE"))</f>
        <v/>
      </c>
      <c r="AJ712" s="19">
        <f>IF(OR($AI712="",$AI712="NO CODE"),"",IF(COUNTIFS(RATES!$A:$A,$AI712,RATES!$B:$B,"&lt;="&amp;MonthStart,RATES!$C:$C,"&gt;="&amp;MonthEnd)&lt;&gt;1,"NO RATE",IF($AD712="OFF",SUMIFS(RATES!$F:$F,RATES!$A:$A,$AI712,RATES!$B:$B,"&lt;="&amp;MonthStart,RATES!$C:$C,"&gt;="&amp;MonthEnd),SUMIFS(RATES!$E:$E,RATES!$A:$A,$AI712,RATES!$B:$B,"&lt;="&amp;MonthStart,RATES!$C:$C,"&gt;="&amp;MonthEnd))))</f>
        <v/>
      </c>
      <c r="AK712" s="2">
        <f>IF(OR(NOT(ISNUMBER($AJ712)),N($AA712)=0),"",IF(ABS(N($Z712)/100-$AJ712)&gt;0.0000001,"DIFFERS",""))</f>
        <v/>
      </c>
    </row>
    <row r="713">
      <c r="AD713" s="2">
        <f>IF($L713="","",IF(ISNUMBER(SEARCH("OFF ROAD",$H713)),"OFF",IF(ISNUMBER(SEARCH("ON ROAD",$H713)),"ON","")))</f>
        <v/>
      </c>
      <c r="AE713" s="2">
        <f>IF($AD713="ON",""&amp;$L713,"")</f>
        <v/>
      </c>
      <c r="AF713" s="2">
        <f>IF($L713="","",IF($J713&lt;&gt;"","Y",""))</f>
        <v/>
      </c>
      <c r="AG713" s="2">
        <f>IF($L713="","",IFERROR(TRIM(MID($H713,4,SEARCH(" CO ",$H713)-4)),""&amp;$S713))</f>
        <v/>
      </c>
      <c r="AH713" s="2">
        <f>IF($AG713="","",IF($AG713="FULTON",IF(ISNUMBER(SEARCH("COLLEGE PARK",$H713)),"FULTON (COLLEGE PARK)",IF(ISNUMBER(SEARCH("HAPEVILLE",$H713)),"FULTON (HAPEVILLE)",IF(ISNUMBER(SEARCH("EAST POINT",$H713)),"FULTON (EAST POINT)",IF(ISNUMBER(SEARCH("ATLANTA",$H713)),"FULTON (ATL LIMITS)","FULTON")))),IF($AG713="DEKALB",IF(ISNUMBER(SEARCH("ATLANTA",$H713)),"DEKALB (ATL LIMITS)","DEKALB"),IF(AND($AG713="CLAYTON",ISNUMBER(SEARCH("COLLEGE PARK",$H713))),"CLAYTON (COLLEGE PARK)",$AG713))))</f>
        <v/>
      </c>
      <c r="AI713" s="2">
        <f>IF(OR($AH713="",$AD713=""),"",IFERROR(VLOOKUP($AH713,CODES!$A:$B,2,FALSE),"NO CODE"))</f>
        <v/>
      </c>
      <c r="AJ713" s="19">
        <f>IF(OR($AI713="",$AI713="NO CODE"),"",IF(COUNTIFS(RATES!$A:$A,$AI713,RATES!$B:$B,"&lt;="&amp;MonthStart,RATES!$C:$C,"&gt;="&amp;MonthEnd)&lt;&gt;1,"NO RATE",IF($AD713="OFF",SUMIFS(RATES!$F:$F,RATES!$A:$A,$AI713,RATES!$B:$B,"&lt;="&amp;MonthStart,RATES!$C:$C,"&gt;="&amp;MonthEnd),SUMIFS(RATES!$E:$E,RATES!$A:$A,$AI713,RATES!$B:$B,"&lt;="&amp;MonthStart,RATES!$C:$C,"&gt;="&amp;MonthEnd))))</f>
        <v/>
      </c>
      <c r="AK713" s="2">
        <f>IF(OR(NOT(ISNUMBER($AJ713)),N($AA713)=0),"",IF(ABS(N($Z713)/100-$AJ713)&gt;0.0000001,"DIFFERS",""))</f>
        <v/>
      </c>
    </row>
    <row r="714">
      <c r="AD714" s="2">
        <f>IF($L714="","",IF(ISNUMBER(SEARCH("OFF ROAD",$H714)),"OFF",IF(ISNUMBER(SEARCH("ON ROAD",$H714)),"ON","")))</f>
        <v/>
      </c>
      <c r="AE714" s="2">
        <f>IF($AD714="ON",""&amp;$L714,"")</f>
        <v/>
      </c>
      <c r="AF714" s="2">
        <f>IF($L714="","",IF($J714&lt;&gt;"","Y",""))</f>
        <v/>
      </c>
      <c r="AG714" s="2">
        <f>IF($L714="","",IFERROR(TRIM(MID($H714,4,SEARCH(" CO ",$H714)-4)),""&amp;$S714))</f>
        <v/>
      </c>
      <c r="AH714" s="2">
        <f>IF($AG714="","",IF($AG714="FULTON",IF(ISNUMBER(SEARCH("COLLEGE PARK",$H714)),"FULTON (COLLEGE PARK)",IF(ISNUMBER(SEARCH("HAPEVILLE",$H714)),"FULTON (HAPEVILLE)",IF(ISNUMBER(SEARCH("EAST POINT",$H714)),"FULTON (EAST POINT)",IF(ISNUMBER(SEARCH("ATLANTA",$H714)),"FULTON (ATL LIMITS)","FULTON")))),IF($AG714="DEKALB",IF(ISNUMBER(SEARCH("ATLANTA",$H714)),"DEKALB (ATL LIMITS)","DEKALB"),IF(AND($AG714="CLAYTON",ISNUMBER(SEARCH("COLLEGE PARK",$H714))),"CLAYTON (COLLEGE PARK)",$AG714))))</f>
        <v/>
      </c>
      <c r="AI714" s="2">
        <f>IF(OR($AH714="",$AD714=""),"",IFERROR(VLOOKUP($AH714,CODES!$A:$B,2,FALSE),"NO CODE"))</f>
        <v/>
      </c>
      <c r="AJ714" s="19">
        <f>IF(OR($AI714="",$AI714="NO CODE"),"",IF(COUNTIFS(RATES!$A:$A,$AI714,RATES!$B:$B,"&lt;="&amp;MonthStart,RATES!$C:$C,"&gt;="&amp;MonthEnd)&lt;&gt;1,"NO RATE",IF($AD714="OFF",SUMIFS(RATES!$F:$F,RATES!$A:$A,$AI714,RATES!$B:$B,"&lt;="&amp;MonthStart,RATES!$C:$C,"&gt;="&amp;MonthEnd),SUMIFS(RATES!$E:$E,RATES!$A:$A,$AI714,RATES!$B:$B,"&lt;="&amp;MonthStart,RATES!$C:$C,"&gt;="&amp;MonthEnd))))</f>
        <v/>
      </c>
      <c r="AK714" s="2">
        <f>IF(OR(NOT(ISNUMBER($AJ714)),N($AA714)=0),"",IF(ABS(N($Z714)/100-$AJ714)&gt;0.0000001,"DIFFERS",""))</f>
        <v/>
      </c>
    </row>
    <row r="715">
      <c r="AD715" s="2">
        <f>IF($L715="","",IF(ISNUMBER(SEARCH("OFF ROAD",$H715)),"OFF",IF(ISNUMBER(SEARCH("ON ROAD",$H715)),"ON","")))</f>
        <v/>
      </c>
      <c r="AE715" s="2">
        <f>IF($AD715="ON",""&amp;$L715,"")</f>
        <v/>
      </c>
      <c r="AF715" s="2">
        <f>IF($L715="","",IF($J715&lt;&gt;"","Y",""))</f>
        <v/>
      </c>
      <c r="AG715" s="2">
        <f>IF($L715="","",IFERROR(TRIM(MID($H715,4,SEARCH(" CO ",$H715)-4)),""&amp;$S715))</f>
        <v/>
      </c>
      <c r="AH715" s="2">
        <f>IF($AG715="","",IF($AG715="FULTON",IF(ISNUMBER(SEARCH("COLLEGE PARK",$H715)),"FULTON (COLLEGE PARK)",IF(ISNUMBER(SEARCH("HAPEVILLE",$H715)),"FULTON (HAPEVILLE)",IF(ISNUMBER(SEARCH("EAST POINT",$H715)),"FULTON (EAST POINT)",IF(ISNUMBER(SEARCH("ATLANTA",$H715)),"FULTON (ATL LIMITS)","FULTON")))),IF($AG715="DEKALB",IF(ISNUMBER(SEARCH("ATLANTA",$H715)),"DEKALB (ATL LIMITS)","DEKALB"),IF(AND($AG715="CLAYTON",ISNUMBER(SEARCH("COLLEGE PARK",$H715))),"CLAYTON (COLLEGE PARK)",$AG715))))</f>
        <v/>
      </c>
      <c r="AI715" s="2">
        <f>IF(OR($AH715="",$AD715=""),"",IFERROR(VLOOKUP($AH715,CODES!$A:$B,2,FALSE),"NO CODE"))</f>
        <v/>
      </c>
      <c r="AJ715" s="19">
        <f>IF(OR($AI715="",$AI715="NO CODE"),"",IF(COUNTIFS(RATES!$A:$A,$AI715,RATES!$B:$B,"&lt;="&amp;MonthStart,RATES!$C:$C,"&gt;="&amp;MonthEnd)&lt;&gt;1,"NO RATE",IF($AD715="OFF",SUMIFS(RATES!$F:$F,RATES!$A:$A,$AI715,RATES!$B:$B,"&lt;="&amp;MonthStart,RATES!$C:$C,"&gt;="&amp;MonthEnd),SUMIFS(RATES!$E:$E,RATES!$A:$A,$AI715,RATES!$B:$B,"&lt;="&amp;MonthStart,RATES!$C:$C,"&gt;="&amp;MonthEnd))))</f>
        <v/>
      </c>
      <c r="AK715" s="2">
        <f>IF(OR(NOT(ISNUMBER($AJ715)),N($AA715)=0),"",IF(ABS(N($Z715)/100-$AJ715)&gt;0.0000001,"DIFFERS",""))</f>
        <v/>
      </c>
    </row>
    <row r="716">
      <c r="AD716" s="2">
        <f>IF($L716="","",IF(ISNUMBER(SEARCH("OFF ROAD",$H716)),"OFF",IF(ISNUMBER(SEARCH("ON ROAD",$H716)),"ON","")))</f>
        <v/>
      </c>
      <c r="AE716" s="2">
        <f>IF($AD716="ON",""&amp;$L716,"")</f>
        <v/>
      </c>
      <c r="AF716" s="2">
        <f>IF($L716="","",IF($J716&lt;&gt;"","Y",""))</f>
        <v/>
      </c>
      <c r="AG716" s="2">
        <f>IF($L716="","",IFERROR(TRIM(MID($H716,4,SEARCH(" CO ",$H716)-4)),""&amp;$S716))</f>
        <v/>
      </c>
      <c r="AH716" s="2">
        <f>IF($AG716="","",IF($AG716="FULTON",IF(ISNUMBER(SEARCH("COLLEGE PARK",$H716)),"FULTON (COLLEGE PARK)",IF(ISNUMBER(SEARCH("HAPEVILLE",$H716)),"FULTON (HAPEVILLE)",IF(ISNUMBER(SEARCH("EAST POINT",$H716)),"FULTON (EAST POINT)",IF(ISNUMBER(SEARCH("ATLANTA",$H716)),"FULTON (ATL LIMITS)","FULTON")))),IF($AG716="DEKALB",IF(ISNUMBER(SEARCH("ATLANTA",$H716)),"DEKALB (ATL LIMITS)","DEKALB"),IF(AND($AG716="CLAYTON",ISNUMBER(SEARCH("COLLEGE PARK",$H716))),"CLAYTON (COLLEGE PARK)",$AG716))))</f>
        <v/>
      </c>
      <c r="AI716" s="2">
        <f>IF(OR($AH716="",$AD716=""),"",IFERROR(VLOOKUP($AH716,CODES!$A:$B,2,FALSE),"NO CODE"))</f>
        <v/>
      </c>
      <c r="AJ716" s="19">
        <f>IF(OR($AI716="",$AI716="NO CODE"),"",IF(COUNTIFS(RATES!$A:$A,$AI716,RATES!$B:$B,"&lt;="&amp;MonthStart,RATES!$C:$C,"&gt;="&amp;MonthEnd)&lt;&gt;1,"NO RATE",IF($AD716="OFF",SUMIFS(RATES!$F:$F,RATES!$A:$A,$AI716,RATES!$B:$B,"&lt;="&amp;MonthStart,RATES!$C:$C,"&gt;="&amp;MonthEnd),SUMIFS(RATES!$E:$E,RATES!$A:$A,$AI716,RATES!$B:$B,"&lt;="&amp;MonthStart,RATES!$C:$C,"&gt;="&amp;MonthEnd))))</f>
        <v/>
      </c>
      <c r="AK716" s="2">
        <f>IF(OR(NOT(ISNUMBER($AJ716)),N($AA716)=0),"",IF(ABS(N($Z716)/100-$AJ716)&gt;0.0000001,"DIFFERS",""))</f>
        <v/>
      </c>
    </row>
    <row r="717">
      <c r="AD717" s="2">
        <f>IF($L717="","",IF(ISNUMBER(SEARCH("OFF ROAD",$H717)),"OFF",IF(ISNUMBER(SEARCH("ON ROAD",$H717)),"ON","")))</f>
        <v/>
      </c>
      <c r="AE717" s="2">
        <f>IF($AD717="ON",""&amp;$L717,"")</f>
        <v/>
      </c>
      <c r="AF717" s="2">
        <f>IF($L717="","",IF($J717&lt;&gt;"","Y",""))</f>
        <v/>
      </c>
      <c r="AG717" s="2">
        <f>IF($L717="","",IFERROR(TRIM(MID($H717,4,SEARCH(" CO ",$H717)-4)),""&amp;$S717))</f>
        <v/>
      </c>
      <c r="AH717" s="2">
        <f>IF($AG717="","",IF($AG717="FULTON",IF(ISNUMBER(SEARCH("COLLEGE PARK",$H717)),"FULTON (COLLEGE PARK)",IF(ISNUMBER(SEARCH("HAPEVILLE",$H717)),"FULTON (HAPEVILLE)",IF(ISNUMBER(SEARCH("EAST POINT",$H717)),"FULTON (EAST POINT)",IF(ISNUMBER(SEARCH("ATLANTA",$H717)),"FULTON (ATL LIMITS)","FULTON")))),IF($AG717="DEKALB",IF(ISNUMBER(SEARCH("ATLANTA",$H717)),"DEKALB (ATL LIMITS)","DEKALB"),IF(AND($AG717="CLAYTON",ISNUMBER(SEARCH("COLLEGE PARK",$H717))),"CLAYTON (COLLEGE PARK)",$AG717))))</f>
        <v/>
      </c>
      <c r="AI717" s="2">
        <f>IF(OR($AH717="",$AD717=""),"",IFERROR(VLOOKUP($AH717,CODES!$A:$B,2,FALSE),"NO CODE"))</f>
        <v/>
      </c>
      <c r="AJ717" s="19">
        <f>IF(OR($AI717="",$AI717="NO CODE"),"",IF(COUNTIFS(RATES!$A:$A,$AI717,RATES!$B:$B,"&lt;="&amp;MonthStart,RATES!$C:$C,"&gt;="&amp;MonthEnd)&lt;&gt;1,"NO RATE",IF($AD717="OFF",SUMIFS(RATES!$F:$F,RATES!$A:$A,$AI717,RATES!$B:$B,"&lt;="&amp;MonthStart,RATES!$C:$C,"&gt;="&amp;MonthEnd),SUMIFS(RATES!$E:$E,RATES!$A:$A,$AI717,RATES!$B:$B,"&lt;="&amp;MonthStart,RATES!$C:$C,"&gt;="&amp;MonthEnd))))</f>
        <v/>
      </c>
      <c r="AK717" s="2">
        <f>IF(OR(NOT(ISNUMBER($AJ717)),N($AA717)=0),"",IF(ABS(N($Z717)/100-$AJ717)&gt;0.0000001,"DIFFERS",""))</f>
        <v/>
      </c>
    </row>
    <row r="718">
      <c r="AD718" s="2">
        <f>IF($L718="","",IF(ISNUMBER(SEARCH("OFF ROAD",$H718)),"OFF",IF(ISNUMBER(SEARCH("ON ROAD",$H718)),"ON","")))</f>
        <v/>
      </c>
      <c r="AE718" s="2">
        <f>IF($AD718="ON",""&amp;$L718,"")</f>
        <v/>
      </c>
      <c r="AF718" s="2">
        <f>IF($L718="","",IF($J718&lt;&gt;"","Y",""))</f>
        <v/>
      </c>
      <c r="AG718" s="2">
        <f>IF($L718="","",IFERROR(TRIM(MID($H718,4,SEARCH(" CO ",$H718)-4)),""&amp;$S718))</f>
        <v/>
      </c>
      <c r="AH718" s="2">
        <f>IF($AG718="","",IF($AG718="FULTON",IF(ISNUMBER(SEARCH("COLLEGE PARK",$H718)),"FULTON (COLLEGE PARK)",IF(ISNUMBER(SEARCH("HAPEVILLE",$H718)),"FULTON (HAPEVILLE)",IF(ISNUMBER(SEARCH("EAST POINT",$H718)),"FULTON (EAST POINT)",IF(ISNUMBER(SEARCH("ATLANTA",$H718)),"FULTON (ATL LIMITS)","FULTON")))),IF($AG718="DEKALB",IF(ISNUMBER(SEARCH("ATLANTA",$H718)),"DEKALB (ATL LIMITS)","DEKALB"),IF(AND($AG718="CLAYTON",ISNUMBER(SEARCH("COLLEGE PARK",$H718))),"CLAYTON (COLLEGE PARK)",$AG718))))</f>
        <v/>
      </c>
      <c r="AI718" s="2">
        <f>IF(OR($AH718="",$AD718=""),"",IFERROR(VLOOKUP($AH718,CODES!$A:$B,2,FALSE),"NO CODE"))</f>
        <v/>
      </c>
      <c r="AJ718" s="19">
        <f>IF(OR($AI718="",$AI718="NO CODE"),"",IF(COUNTIFS(RATES!$A:$A,$AI718,RATES!$B:$B,"&lt;="&amp;MonthStart,RATES!$C:$C,"&gt;="&amp;MonthEnd)&lt;&gt;1,"NO RATE",IF($AD718="OFF",SUMIFS(RATES!$F:$F,RATES!$A:$A,$AI718,RATES!$B:$B,"&lt;="&amp;MonthStart,RATES!$C:$C,"&gt;="&amp;MonthEnd),SUMIFS(RATES!$E:$E,RATES!$A:$A,$AI718,RATES!$B:$B,"&lt;="&amp;MonthStart,RATES!$C:$C,"&gt;="&amp;MonthEnd))))</f>
        <v/>
      </c>
      <c r="AK718" s="2">
        <f>IF(OR(NOT(ISNUMBER($AJ718)),N($AA718)=0),"",IF(ABS(N($Z718)/100-$AJ718)&gt;0.0000001,"DIFFERS",""))</f>
        <v/>
      </c>
    </row>
    <row r="719">
      <c r="AD719" s="2">
        <f>IF($L719="","",IF(ISNUMBER(SEARCH("OFF ROAD",$H719)),"OFF",IF(ISNUMBER(SEARCH("ON ROAD",$H719)),"ON","")))</f>
        <v/>
      </c>
      <c r="AE719" s="2">
        <f>IF($AD719="ON",""&amp;$L719,"")</f>
        <v/>
      </c>
      <c r="AF719" s="2">
        <f>IF($L719="","",IF($J719&lt;&gt;"","Y",""))</f>
        <v/>
      </c>
      <c r="AG719" s="2">
        <f>IF($L719="","",IFERROR(TRIM(MID($H719,4,SEARCH(" CO ",$H719)-4)),""&amp;$S719))</f>
        <v/>
      </c>
      <c r="AH719" s="2">
        <f>IF($AG719="","",IF($AG719="FULTON",IF(ISNUMBER(SEARCH("COLLEGE PARK",$H719)),"FULTON (COLLEGE PARK)",IF(ISNUMBER(SEARCH("HAPEVILLE",$H719)),"FULTON (HAPEVILLE)",IF(ISNUMBER(SEARCH("EAST POINT",$H719)),"FULTON (EAST POINT)",IF(ISNUMBER(SEARCH("ATLANTA",$H719)),"FULTON (ATL LIMITS)","FULTON")))),IF($AG719="DEKALB",IF(ISNUMBER(SEARCH("ATLANTA",$H719)),"DEKALB (ATL LIMITS)","DEKALB"),IF(AND($AG719="CLAYTON",ISNUMBER(SEARCH("COLLEGE PARK",$H719))),"CLAYTON (COLLEGE PARK)",$AG719))))</f>
        <v/>
      </c>
      <c r="AI719" s="2">
        <f>IF(OR($AH719="",$AD719=""),"",IFERROR(VLOOKUP($AH719,CODES!$A:$B,2,FALSE),"NO CODE"))</f>
        <v/>
      </c>
      <c r="AJ719" s="19">
        <f>IF(OR($AI719="",$AI719="NO CODE"),"",IF(COUNTIFS(RATES!$A:$A,$AI719,RATES!$B:$B,"&lt;="&amp;MonthStart,RATES!$C:$C,"&gt;="&amp;MonthEnd)&lt;&gt;1,"NO RATE",IF($AD719="OFF",SUMIFS(RATES!$F:$F,RATES!$A:$A,$AI719,RATES!$B:$B,"&lt;="&amp;MonthStart,RATES!$C:$C,"&gt;="&amp;MonthEnd),SUMIFS(RATES!$E:$E,RATES!$A:$A,$AI719,RATES!$B:$B,"&lt;="&amp;MonthStart,RATES!$C:$C,"&gt;="&amp;MonthEnd))))</f>
        <v/>
      </c>
      <c r="AK719" s="2">
        <f>IF(OR(NOT(ISNUMBER($AJ719)),N($AA719)=0),"",IF(ABS(N($Z719)/100-$AJ719)&gt;0.0000001,"DIFFERS",""))</f>
        <v/>
      </c>
    </row>
    <row r="720">
      <c r="AD720" s="2">
        <f>IF($L720="","",IF(ISNUMBER(SEARCH("OFF ROAD",$H720)),"OFF",IF(ISNUMBER(SEARCH("ON ROAD",$H720)),"ON","")))</f>
        <v/>
      </c>
      <c r="AE720" s="2">
        <f>IF($AD720="ON",""&amp;$L720,"")</f>
        <v/>
      </c>
      <c r="AF720" s="2">
        <f>IF($L720="","",IF($J720&lt;&gt;"","Y",""))</f>
        <v/>
      </c>
      <c r="AG720" s="2">
        <f>IF($L720="","",IFERROR(TRIM(MID($H720,4,SEARCH(" CO ",$H720)-4)),""&amp;$S720))</f>
        <v/>
      </c>
      <c r="AH720" s="2">
        <f>IF($AG720="","",IF($AG720="FULTON",IF(ISNUMBER(SEARCH("COLLEGE PARK",$H720)),"FULTON (COLLEGE PARK)",IF(ISNUMBER(SEARCH("HAPEVILLE",$H720)),"FULTON (HAPEVILLE)",IF(ISNUMBER(SEARCH("EAST POINT",$H720)),"FULTON (EAST POINT)",IF(ISNUMBER(SEARCH("ATLANTA",$H720)),"FULTON (ATL LIMITS)","FULTON")))),IF($AG720="DEKALB",IF(ISNUMBER(SEARCH("ATLANTA",$H720)),"DEKALB (ATL LIMITS)","DEKALB"),IF(AND($AG720="CLAYTON",ISNUMBER(SEARCH("COLLEGE PARK",$H720))),"CLAYTON (COLLEGE PARK)",$AG720))))</f>
        <v/>
      </c>
      <c r="AI720" s="2">
        <f>IF(OR($AH720="",$AD720=""),"",IFERROR(VLOOKUP($AH720,CODES!$A:$B,2,FALSE),"NO CODE"))</f>
        <v/>
      </c>
      <c r="AJ720" s="19">
        <f>IF(OR($AI720="",$AI720="NO CODE"),"",IF(COUNTIFS(RATES!$A:$A,$AI720,RATES!$B:$B,"&lt;="&amp;MonthStart,RATES!$C:$C,"&gt;="&amp;MonthEnd)&lt;&gt;1,"NO RATE",IF($AD720="OFF",SUMIFS(RATES!$F:$F,RATES!$A:$A,$AI720,RATES!$B:$B,"&lt;="&amp;MonthStart,RATES!$C:$C,"&gt;="&amp;MonthEnd),SUMIFS(RATES!$E:$E,RATES!$A:$A,$AI720,RATES!$B:$B,"&lt;="&amp;MonthStart,RATES!$C:$C,"&gt;="&amp;MonthEnd))))</f>
        <v/>
      </c>
      <c r="AK720" s="2">
        <f>IF(OR(NOT(ISNUMBER($AJ720)),N($AA720)=0),"",IF(ABS(N($Z720)/100-$AJ720)&gt;0.0000001,"DIFFERS",""))</f>
        <v/>
      </c>
    </row>
    <row r="721">
      <c r="AD721" s="2">
        <f>IF($L721="","",IF(ISNUMBER(SEARCH("OFF ROAD",$H721)),"OFF",IF(ISNUMBER(SEARCH("ON ROAD",$H721)),"ON","")))</f>
        <v/>
      </c>
      <c r="AE721" s="2">
        <f>IF($AD721="ON",""&amp;$L721,"")</f>
        <v/>
      </c>
      <c r="AF721" s="2">
        <f>IF($L721="","",IF($J721&lt;&gt;"","Y",""))</f>
        <v/>
      </c>
      <c r="AG721" s="2">
        <f>IF($L721="","",IFERROR(TRIM(MID($H721,4,SEARCH(" CO ",$H721)-4)),""&amp;$S721))</f>
        <v/>
      </c>
      <c r="AH721" s="2">
        <f>IF($AG721="","",IF($AG721="FULTON",IF(ISNUMBER(SEARCH("COLLEGE PARK",$H721)),"FULTON (COLLEGE PARK)",IF(ISNUMBER(SEARCH("HAPEVILLE",$H721)),"FULTON (HAPEVILLE)",IF(ISNUMBER(SEARCH("EAST POINT",$H721)),"FULTON (EAST POINT)",IF(ISNUMBER(SEARCH("ATLANTA",$H721)),"FULTON (ATL LIMITS)","FULTON")))),IF($AG721="DEKALB",IF(ISNUMBER(SEARCH("ATLANTA",$H721)),"DEKALB (ATL LIMITS)","DEKALB"),IF(AND($AG721="CLAYTON",ISNUMBER(SEARCH("COLLEGE PARK",$H721))),"CLAYTON (COLLEGE PARK)",$AG721))))</f>
        <v/>
      </c>
      <c r="AI721" s="2">
        <f>IF(OR($AH721="",$AD721=""),"",IFERROR(VLOOKUP($AH721,CODES!$A:$B,2,FALSE),"NO CODE"))</f>
        <v/>
      </c>
      <c r="AJ721" s="19">
        <f>IF(OR($AI721="",$AI721="NO CODE"),"",IF(COUNTIFS(RATES!$A:$A,$AI721,RATES!$B:$B,"&lt;="&amp;MonthStart,RATES!$C:$C,"&gt;="&amp;MonthEnd)&lt;&gt;1,"NO RATE",IF($AD721="OFF",SUMIFS(RATES!$F:$F,RATES!$A:$A,$AI721,RATES!$B:$B,"&lt;="&amp;MonthStart,RATES!$C:$C,"&gt;="&amp;MonthEnd),SUMIFS(RATES!$E:$E,RATES!$A:$A,$AI721,RATES!$B:$B,"&lt;="&amp;MonthStart,RATES!$C:$C,"&gt;="&amp;MonthEnd))))</f>
        <v/>
      </c>
      <c r="AK721" s="2">
        <f>IF(OR(NOT(ISNUMBER($AJ721)),N($AA721)=0),"",IF(ABS(N($Z721)/100-$AJ721)&gt;0.0000001,"DIFFERS",""))</f>
        <v/>
      </c>
    </row>
    <row r="722">
      <c r="AD722" s="2">
        <f>IF($L722="","",IF(ISNUMBER(SEARCH("OFF ROAD",$H722)),"OFF",IF(ISNUMBER(SEARCH("ON ROAD",$H722)),"ON","")))</f>
        <v/>
      </c>
      <c r="AE722" s="2">
        <f>IF($AD722="ON",""&amp;$L722,"")</f>
        <v/>
      </c>
      <c r="AF722" s="2">
        <f>IF($L722="","",IF($J722&lt;&gt;"","Y",""))</f>
        <v/>
      </c>
      <c r="AG722" s="2">
        <f>IF($L722="","",IFERROR(TRIM(MID($H722,4,SEARCH(" CO ",$H722)-4)),""&amp;$S722))</f>
        <v/>
      </c>
      <c r="AH722" s="2">
        <f>IF($AG722="","",IF($AG722="FULTON",IF(ISNUMBER(SEARCH("COLLEGE PARK",$H722)),"FULTON (COLLEGE PARK)",IF(ISNUMBER(SEARCH("HAPEVILLE",$H722)),"FULTON (HAPEVILLE)",IF(ISNUMBER(SEARCH("EAST POINT",$H722)),"FULTON (EAST POINT)",IF(ISNUMBER(SEARCH("ATLANTA",$H722)),"FULTON (ATL LIMITS)","FULTON")))),IF($AG722="DEKALB",IF(ISNUMBER(SEARCH("ATLANTA",$H722)),"DEKALB (ATL LIMITS)","DEKALB"),IF(AND($AG722="CLAYTON",ISNUMBER(SEARCH("COLLEGE PARK",$H722))),"CLAYTON (COLLEGE PARK)",$AG722))))</f>
        <v/>
      </c>
      <c r="AI722" s="2">
        <f>IF(OR($AH722="",$AD722=""),"",IFERROR(VLOOKUP($AH722,CODES!$A:$B,2,FALSE),"NO CODE"))</f>
        <v/>
      </c>
      <c r="AJ722" s="19">
        <f>IF(OR($AI722="",$AI722="NO CODE"),"",IF(COUNTIFS(RATES!$A:$A,$AI722,RATES!$B:$B,"&lt;="&amp;MonthStart,RATES!$C:$C,"&gt;="&amp;MonthEnd)&lt;&gt;1,"NO RATE",IF($AD722="OFF",SUMIFS(RATES!$F:$F,RATES!$A:$A,$AI722,RATES!$B:$B,"&lt;="&amp;MonthStart,RATES!$C:$C,"&gt;="&amp;MonthEnd),SUMIFS(RATES!$E:$E,RATES!$A:$A,$AI722,RATES!$B:$B,"&lt;="&amp;MonthStart,RATES!$C:$C,"&gt;="&amp;MonthEnd))))</f>
        <v/>
      </c>
      <c r="AK722" s="2">
        <f>IF(OR(NOT(ISNUMBER($AJ722)),N($AA722)=0),"",IF(ABS(N($Z722)/100-$AJ722)&gt;0.0000001,"DIFFERS",""))</f>
        <v/>
      </c>
    </row>
    <row r="723">
      <c r="AD723" s="2">
        <f>IF($L723="","",IF(ISNUMBER(SEARCH("OFF ROAD",$H723)),"OFF",IF(ISNUMBER(SEARCH("ON ROAD",$H723)),"ON","")))</f>
        <v/>
      </c>
      <c r="AE723" s="2">
        <f>IF($AD723="ON",""&amp;$L723,"")</f>
        <v/>
      </c>
      <c r="AF723" s="2">
        <f>IF($L723="","",IF($J723&lt;&gt;"","Y",""))</f>
        <v/>
      </c>
      <c r="AG723" s="2">
        <f>IF($L723="","",IFERROR(TRIM(MID($H723,4,SEARCH(" CO ",$H723)-4)),""&amp;$S723))</f>
        <v/>
      </c>
      <c r="AH723" s="2">
        <f>IF($AG723="","",IF($AG723="FULTON",IF(ISNUMBER(SEARCH("COLLEGE PARK",$H723)),"FULTON (COLLEGE PARK)",IF(ISNUMBER(SEARCH("HAPEVILLE",$H723)),"FULTON (HAPEVILLE)",IF(ISNUMBER(SEARCH("EAST POINT",$H723)),"FULTON (EAST POINT)",IF(ISNUMBER(SEARCH("ATLANTA",$H723)),"FULTON (ATL LIMITS)","FULTON")))),IF($AG723="DEKALB",IF(ISNUMBER(SEARCH("ATLANTA",$H723)),"DEKALB (ATL LIMITS)","DEKALB"),IF(AND($AG723="CLAYTON",ISNUMBER(SEARCH("COLLEGE PARK",$H723))),"CLAYTON (COLLEGE PARK)",$AG723))))</f>
        <v/>
      </c>
      <c r="AI723" s="2">
        <f>IF(OR($AH723="",$AD723=""),"",IFERROR(VLOOKUP($AH723,CODES!$A:$B,2,FALSE),"NO CODE"))</f>
        <v/>
      </c>
      <c r="AJ723" s="19">
        <f>IF(OR($AI723="",$AI723="NO CODE"),"",IF(COUNTIFS(RATES!$A:$A,$AI723,RATES!$B:$B,"&lt;="&amp;MonthStart,RATES!$C:$C,"&gt;="&amp;MonthEnd)&lt;&gt;1,"NO RATE",IF($AD723="OFF",SUMIFS(RATES!$F:$F,RATES!$A:$A,$AI723,RATES!$B:$B,"&lt;="&amp;MonthStart,RATES!$C:$C,"&gt;="&amp;MonthEnd),SUMIFS(RATES!$E:$E,RATES!$A:$A,$AI723,RATES!$B:$B,"&lt;="&amp;MonthStart,RATES!$C:$C,"&gt;="&amp;MonthEnd))))</f>
        <v/>
      </c>
      <c r="AK723" s="2">
        <f>IF(OR(NOT(ISNUMBER($AJ723)),N($AA723)=0),"",IF(ABS(N($Z723)/100-$AJ723)&gt;0.0000001,"DIFFERS",""))</f>
        <v/>
      </c>
    </row>
    <row r="724">
      <c r="AD724" s="2">
        <f>IF($L724="","",IF(ISNUMBER(SEARCH("OFF ROAD",$H724)),"OFF",IF(ISNUMBER(SEARCH("ON ROAD",$H724)),"ON","")))</f>
        <v/>
      </c>
      <c r="AE724" s="2">
        <f>IF($AD724="ON",""&amp;$L724,"")</f>
        <v/>
      </c>
      <c r="AF724" s="2">
        <f>IF($L724="","",IF($J724&lt;&gt;"","Y",""))</f>
        <v/>
      </c>
      <c r="AG724" s="2">
        <f>IF($L724="","",IFERROR(TRIM(MID($H724,4,SEARCH(" CO ",$H724)-4)),""&amp;$S724))</f>
        <v/>
      </c>
      <c r="AH724" s="2">
        <f>IF($AG724="","",IF($AG724="FULTON",IF(ISNUMBER(SEARCH("COLLEGE PARK",$H724)),"FULTON (COLLEGE PARK)",IF(ISNUMBER(SEARCH("HAPEVILLE",$H724)),"FULTON (HAPEVILLE)",IF(ISNUMBER(SEARCH("EAST POINT",$H724)),"FULTON (EAST POINT)",IF(ISNUMBER(SEARCH("ATLANTA",$H724)),"FULTON (ATL LIMITS)","FULTON")))),IF($AG724="DEKALB",IF(ISNUMBER(SEARCH("ATLANTA",$H724)),"DEKALB (ATL LIMITS)","DEKALB"),IF(AND($AG724="CLAYTON",ISNUMBER(SEARCH("COLLEGE PARK",$H724))),"CLAYTON (COLLEGE PARK)",$AG724))))</f>
        <v/>
      </c>
      <c r="AI724" s="2">
        <f>IF(OR($AH724="",$AD724=""),"",IFERROR(VLOOKUP($AH724,CODES!$A:$B,2,FALSE),"NO CODE"))</f>
        <v/>
      </c>
      <c r="AJ724" s="19">
        <f>IF(OR($AI724="",$AI724="NO CODE"),"",IF(COUNTIFS(RATES!$A:$A,$AI724,RATES!$B:$B,"&lt;="&amp;MonthStart,RATES!$C:$C,"&gt;="&amp;MonthEnd)&lt;&gt;1,"NO RATE",IF($AD724="OFF",SUMIFS(RATES!$F:$F,RATES!$A:$A,$AI724,RATES!$B:$B,"&lt;="&amp;MonthStart,RATES!$C:$C,"&gt;="&amp;MonthEnd),SUMIFS(RATES!$E:$E,RATES!$A:$A,$AI724,RATES!$B:$B,"&lt;="&amp;MonthStart,RATES!$C:$C,"&gt;="&amp;MonthEnd))))</f>
        <v/>
      </c>
      <c r="AK724" s="2">
        <f>IF(OR(NOT(ISNUMBER($AJ724)),N($AA724)=0),"",IF(ABS(N($Z724)/100-$AJ724)&gt;0.0000001,"DIFFERS",""))</f>
        <v/>
      </c>
    </row>
    <row r="725">
      <c r="AD725" s="2">
        <f>IF($L725="","",IF(ISNUMBER(SEARCH("OFF ROAD",$H725)),"OFF",IF(ISNUMBER(SEARCH("ON ROAD",$H725)),"ON","")))</f>
        <v/>
      </c>
      <c r="AE725" s="2">
        <f>IF($AD725="ON",""&amp;$L725,"")</f>
        <v/>
      </c>
      <c r="AF725" s="2">
        <f>IF($L725="","",IF($J725&lt;&gt;"","Y",""))</f>
        <v/>
      </c>
      <c r="AG725" s="2">
        <f>IF($L725="","",IFERROR(TRIM(MID($H725,4,SEARCH(" CO ",$H725)-4)),""&amp;$S725))</f>
        <v/>
      </c>
      <c r="AH725" s="2">
        <f>IF($AG725="","",IF($AG725="FULTON",IF(ISNUMBER(SEARCH("COLLEGE PARK",$H725)),"FULTON (COLLEGE PARK)",IF(ISNUMBER(SEARCH("HAPEVILLE",$H725)),"FULTON (HAPEVILLE)",IF(ISNUMBER(SEARCH("EAST POINT",$H725)),"FULTON (EAST POINT)",IF(ISNUMBER(SEARCH("ATLANTA",$H725)),"FULTON (ATL LIMITS)","FULTON")))),IF($AG725="DEKALB",IF(ISNUMBER(SEARCH("ATLANTA",$H725)),"DEKALB (ATL LIMITS)","DEKALB"),IF(AND($AG725="CLAYTON",ISNUMBER(SEARCH("COLLEGE PARK",$H725))),"CLAYTON (COLLEGE PARK)",$AG725))))</f>
        <v/>
      </c>
      <c r="AI725" s="2">
        <f>IF(OR($AH725="",$AD725=""),"",IFERROR(VLOOKUP($AH725,CODES!$A:$B,2,FALSE),"NO CODE"))</f>
        <v/>
      </c>
      <c r="AJ725" s="19">
        <f>IF(OR($AI725="",$AI725="NO CODE"),"",IF(COUNTIFS(RATES!$A:$A,$AI725,RATES!$B:$B,"&lt;="&amp;MonthStart,RATES!$C:$C,"&gt;="&amp;MonthEnd)&lt;&gt;1,"NO RATE",IF($AD725="OFF",SUMIFS(RATES!$F:$F,RATES!$A:$A,$AI725,RATES!$B:$B,"&lt;="&amp;MonthStart,RATES!$C:$C,"&gt;="&amp;MonthEnd),SUMIFS(RATES!$E:$E,RATES!$A:$A,$AI725,RATES!$B:$B,"&lt;="&amp;MonthStart,RATES!$C:$C,"&gt;="&amp;MonthEnd))))</f>
        <v/>
      </c>
      <c r="AK725" s="2">
        <f>IF(OR(NOT(ISNUMBER($AJ725)),N($AA725)=0),"",IF(ABS(N($Z725)/100-$AJ725)&gt;0.0000001,"DIFFERS",""))</f>
        <v/>
      </c>
    </row>
    <row r="726">
      <c r="AD726" s="2">
        <f>IF($L726="","",IF(ISNUMBER(SEARCH("OFF ROAD",$H726)),"OFF",IF(ISNUMBER(SEARCH("ON ROAD",$H726)),"ON","")))</f>
        <v/>
      </c>
      <c r="AE726" s="2">
        <f>IF($AD726="ON",""&amp;$L726,"")</f>
        <v/>
      </c>
      <c r="AF726" s="2">
        <f>IF($L726="","",IF($J726&lt;&gt;"","Y",""))</f>
        <v/>
      </c>
      <c r="AG726" s="2">
        <f>IF($L726="","",IFERROR(TRIM(MID($H726,4,SEARCH(" CO ",$H726)-4)),""&amp;$S726))</f>
        <v/>
      </c>
      <c r="AH726" s="2">
        <f>IF($AG726="","",IF($AG726="FULTON",IF(ISNUMBER(SEARCH("COLLEGE PARK",$H726)),"FULTON (COLLEGE PARK)",IF(ISNUMBER(SEARCH("HAPEVILLE",$H726)),"FULTON (HAPEVILLE)",IF(ISNUMBER(SEARCH("EAST POINT",$H726)),"FULTON (EAST POINT)",IF(ISNUMBER(SEARCH("ATLANTA",$H726)),"FULTON (ATL LIMITS)","FULTON")))),IF($AG726="DEKALB",IF(ISNUMBER(SEARCH("ATLANTA",$H726)),"DEKALB (ATL LIMITS)","DEKALB"),IF(AND($AG726="CLAYTON",ISNUMBER(SEARCH("COLLEGE PARK",$H726))),"CLAYTON (COLLEGE PARK)",$AG726))))</f>
        <v/>
      </c>
      <c r="AI726" s="2">
        <f>IF(OR($AH726="",$AD726=""),"",IFERROR(VLOOKUP($AH726,CODES!$A:$B,2,FALSE),"NO CODE"))</f>
        <v/>
      </c>
      <c r="AJ726" s="19">
        <f>IF(OR($AI726="",$AI726="NO CODE"),"",IF(COUNTIFS(RATES!$A:$A,$AI726,RATES!$B:$B,"&lt;="&amp;MonthStart,RATES!$C:$C,"&gt;="&amp;MonthEnd)&lt;&gt;1,"NO RATE",IF($AD726="OFF",SUMIFS(RATES!$F:$F,RATES!$A:$A,$AI726,RATES!$B:$B,"&lt;="&amp;MonthStart,RATES!$C:$C,"&gt;="&amp;MonthEnd),SUMIFS(RATES!$E:$E,RATES!$A:$A,$AI726,RATES!$B:$B,"&lt;="&amp;MonthStart,RATES!$C:$C,"&gt;="&amp;MonthEnd))))</f>
        <v/>
      </c>
      <c r="AK726" s="2">
        <f>IF(OR(NOT(ISNUMBER($AJ726)),N($AA726)=0),"",IF(ABS(N($Z726)/100-$AJ726)&gt;0.0000001,"DIFFERS",""))</f>
        <v/>
      </c>
    </row>
    <row r="727">
      <c r="AD727" s="2">
        <f>IF($L727="","",IF(ISNUMBER(SEARCH("OFF ROAD",$H727)),"OFF",IF(ISNUMBER(SEARCH("ON ROAD",$H727)),"ON","")))</f>
        <v/>
      </c>
      <c r="AE727" s="2">
        <f>IF($AD727="ON",""&amp;$L727,"")</f>
        <v/>
      </c>
      <c r="AF727" s="2">
        <f>IF($L727="","",IF($J727&lt;&gt;"","Y",""))</f>
        <v/>
      </c>
      <c r="AG727" s="2">
        <f>IF($L727="","",IFERROR(TRIM(MID($H727,4,SEARCH(" CO ",$H727)-4)),""&amp;$S727))</f>
        <v/>
      </c>
      <c r="AH727" s="2">
        <f>IF($AG727="","",IF($AG727="FULTON",IF(ISNUMBER(SEARCH("COLLEGE PARK",$H727)),"FULTON (COLLEGE PARK)",IF(ISNUMBER(SEARCH("HAPEVILLE",$H727)),"FULTON (HAPEVILLE)",IF(ISNUMBER(SEARCH("EAST POINT",$H727)),"FULTON (EAST POINT)",IF(ISNUMBER(SEARCH("ATLANTA",$H727)),"FULTON (ATL LIMITS)","FULTON")))),IF($AG727="DEKALB",IF(ISNUMBER(SEARCH("ATLANTA",$H727)),"DEKALB (ATL LIMITS)","DEKALB"),IF(AND($AG727="CLAYTON",ISNUMBER(SEARCH("COLLEGE PARK",$H727))),"CLAYTON (COLLEGE PARK)",$AG727))))</f>
        <v/>
      </c>
      <c r="AI727" s="2">
        <f>IF(OR($AH727="",$AD727=""),"",IFERROR(VLOOKUP($AH727,CODES!$A:$B,2,FALSE),"NO CODE"))</f>
        <v/>
      </c>
      <c r="AJ727" s="19">
        <f>IF(OR($AI727="",$AI727="NO CODE"),"",IF(COUNTIFS(RATES!$A:$A,$AI727,RATES!$B:$B,"&lt;="&amp;MonthStart,RATES!$C:$C,"&gt;="&amp;MonthEnd)&lt;&gt;1,"NO RATE",IF($AD727="OFF",SUMIFS(RATES!$F:$F,RATES!$A:$A,$AI727,RATES!$B:$B,"&lt;="&amp;MonthStart,RATES!$C:$C,"&gt;="&amp;MonthEnd),SUMIFS(RATES!$E:$E,RATES!$A:$A,$AI727,RATES!$B:$B,"&lt;="&amp;MonthStart,RATES!$C:$C,"&gt;="&amp;MonthEnd))))</f>
        <v/>
      </c>
      <c r="AK727" s="2">
        <f>IF(OR(NOT(ISNUMBER($AJ727)),N($AA727)=0),"",IF(ABS(N($Z727)/100-$AJ727)&gt;0.0000001,"DIFFERS",""))</f>
        <v/>
      </c>
    </row>
    <row r="728">
      <c r="AD728" s="2">
        <f>IF($L728="","",IF(ISNUMBER(SEARCH("OFF ROAD",$H728)),"OFF",IF(ISNUMBER(SEARCH("ON ROAD",$H728)),"ON","")))</f>
        <v/>
      </c>
      <c r="AE728" s="2">
        <f>IF($AD728="ON",""&amp;$L728,"")</f>
        <v/>
      </c>
      <c r="AF728" s="2">
        <f>IF($L728="","",IF($J728&lt;&gt;"","Y",""))</f>
        <v/>
      </c>
      <c r="AG728" s="2">
        <f>IF($L728="","",IFERROR(TRIM(MID($H728,4,SEARCH(" CO ",$H728)-4)),""&amp;$S728))</f>
        <v/>
      </c>
      <c r="AH728" s="2">
        <f>IF($AG728="","",IF($AG728="FULTON",IF(ISNUMBER(SEARCH("COLLEGE PARK",$H728)),"FULTON (COLLEGE PARK)",IF(ISNUMBER(SEARCH("HAPEVILLE",$H728)),"FULTON (HAPEVILLE)",IF(ISNUMBER(SEARCH("EAST POINT",$H728)),"FULTON (EAST POINT)",IF(ISNUMBER(SEARCH("ATLANTA",$H728)),"FULTON (ATL LIMITS)","FULTON")))),IF($AG728="DEKALB",IF(ISNUMBER(SEARCH("ATLANTA",$H728)),"DEKALB (ATL LIMITS)","DEKALB"),IF(AND($AG728="CLAYTON",ISNUMBER(SEARCH("COLLEGE PARK",$H728))),"CLAYTON (COLLEGE PARK)",$AG728))))</f>
        <v/>
      </c>
      <c r="AI728" s="2">
        <f>IF(OR($AH728="",$AD728=""),"",IFERROR(VLOOKUP($AH728,CODES!$A:$B,2,FALSE),"NO CODE"))</f>
        <v/>
      </c>
      <c r="AJ728" s="19">
        <f>IF(OR($AI728="",$AI728="NO CODE"),"",IF(COUNTIFS(RATES!$A:$A,$AI728,RATES!$B:$B,"&lt;="&amp;MonthStart,RATES!$C:$C,"&gt;="&amp;MonthEnd)&lt;&gt;1,"NO RATE",IF($AD728="OFF",SUMIFS(RATES!$F:$F,RATES!$A:$A,$AI728,RATES!$B:$B,"&lt;="&amp;MonthStart,RATES!$C:$C,"&gt;="&amp;MonthEnd),SUMIFS(RATES!$E:$E,RATES!$A:$A,$AI728,RATES!$B:$B,"&lt;="&amp;MonthStart,RATES!$C:$C,"&gt;="&amp;MonthEnd))))</f>
        <v/>
      </c>
      <c r="AK728" s="2">
        <f>IF(OR(NOT(ISNUMBER($AJ728)),N($AA728)=0),"",IF(ABS(N($Z728)/100-$AJ728)&gt;0.0000001,"DIFFERS",""))</f>
        <v/>
      </c>
    </row>
    <row r="729">
      <c r="AD729" s="2">
        <f>IF($L729="","",IF(ISNUMBER(SEARCH("OFF ROAD",$H729)),"OFF",IF(ISNUMBER(SEARCH("ON ROAD",$H729)),"ON","")))</f>
        <v/>
      </c>
      <c r="AE729" s="2">
        <f>IF($AD729="ON",""&amp;$L729,"")</f>
        <v/>
      </c>
      <c r="AF729" s="2">
        <f>IF($L729="","",IF($J729&lt;&gt;"","Y",""))</f>
        <v/>
      </c>
      <c r="AG729" s="2">
        <f>IF($L729="","",IFERROR(TRIM(MID($H729,4,SEARCH(" CO ",$H729)-4)),""&amp;$S729))</f>
        <v/>
      </c>
      <c r="AH729" s="2">
        <f>IF($AG729="","",IF($AG729="FULTON",IF(ISNUMBER(SEARCH("COLLEGE PARK",$H729)),"FULTON (COLLEGE PARK)",IF(ISNUMBER(SEARCH("HAPEVILLE",$H729)),"FULTON (HAPEVILLE)",IF(ISNUMBER(SEARCH("EAST POINT",$H729)),"FULTON (EAST POINT)",IF(ISNUMBER(SEARCH("ATLANTA",$H729)),"FULTON (ATL LIMITS)","FULTON")))),IF($AG729="DEKALB",IF(ISNUMBER(SEARCH("ATLANTA",$H729)),"DEKALB (ATL LIMITS)","DEKALB"),IF(AND($AG729="CLAYTON",ISNUMBER(SEARCH("COLLEGE PARK",$H729))),"CLAYTON (COLLEGE PARK)",$AG729))))</f>
        <v/>
      </c>
      <c r="AI729" s="2">
        <f>IF(OR($AH729="",$AD729=""),"",IFERROR(VLOOKUP($AH729,CODES!$A:$B,2,FALSE),"NO CODE"))</f>
        <v/>
      </c>
      <c r="AJ729" s="19">
        <f>IF(OR($AI729="",$AI729="NO CODE"),"",IF(COUNTIFS(RATES!$A:$A,$AI729,RATES!$B:$B,"&lt;="&amp;MonthStart,RATES!$C:$C,"&gt;="&amp;MonthEnd)&lt;&gt;1,"NO RATE",IF($AD729="OFF",SUMIFS(RATES!$F:$F,RATES!$A:$A,$AI729,RATES!$B:$B,"&lt;="&amp;MonthStart,RATES!$C:$C,"&gt;="&amp;MonthEnd),SUMIFS(RATES!$E:$E,RATES!$A:$A,$AI729,RATES!$B:$B,"&lt;="&amp;MonthStart,RATES!$C:$C,"&gt;="&amp;MonthEnd))))</f>
        <v/>
      </c>
      <c r="AK729" s="2">
        <f>IF(OR(NOT(ISNUMBER($AJ729)),N($AA729)=0),"",IF(ABS(N($Z729)/100-$AJ729)&gt;0.0000001,"DIFFERS",""))</f>
        <v/>
      </c>
    </row>
    <row r="730">
      <c r="AD730" s="2">
        <f>IF($L730="","",IF(ISNUMBER(SEARCH("OFF ROAD",$H730)),"OFF",IF(ISNUMBER(SEARCH("ON ROAD",$H730)),"ON","")))</f>
        <v/>
      </c>
      <c r="AE730" s="2">
        <f>IF($AD730="ON",""&amp;$L730,"")</f>
        <v/>
      </c>
      <c r="AF730" s="2">
        <f>IF($L730="","",IF($J730&lt;&gt;"","Y",""))</f>
        <v/>
      </c>
      <c r="AG730" s="2">
        <f>IF($L730="","",IFERROR(TRIM(MID($H730,4,SEARCH(" CO ",$H730)-4)),""&amp;$S730))</f>
        <v/>
      </c>
      <c r="AH730" s="2">
        <f>IF($AG730="","",IF($AG730="FULTON",IF(ISNUMBER(SEARCH("COLLEGE PARK",$H730)),"FULTON (COLLEGE PARK)",IF(ISNUMBER(SEARCH("HAPEVILLE",$H730)),"FULTON (HAPEVILLE)",IF(ISNUMBER(SEARCH("EAST POINT",$H730)),"FULTON (EAST POINT)",IF(ISNUMBER(SEARCH("ATLANTA",$H730)),"FULTON (ATL LIMITS)","FULTON")))),IF($AG730="DEKALB",IF(ISNUMBER(SEARCH("ATLANTA",$H730)),"DEKALB (ATL LIMITS)","DEKALB"),IF(AND($AG730="CLAYTON",ISNUMBER(SEARCH("COLLEGE PARK",$H730))),"CLAYTON (COLLEGE PARK)",$AG730))))</f>
        <v/>
      </c>
      <c r="AI730" s="2">
        <f>IF(OR($AH730="",$AD730=""),"",IFERROR(VLOOKUP($AH730,CODES!$A:$B,2,FALSE),"NO CODE"))</f>
        <v/>
      </c>
      <c r="AJ730" s="19">
        <f>IF(OR($AI730="",$AI730="NO CODE"),"",IF(COUNTIFS(RATES!$A:$A,$AI730,RATES!$B:$B,"&lt;="&amp;MonthStart,RATES!$C:$C,"&gt;="&amp;MonthEnd)&lt;&gt;1,"NO RATE",IF($AD730="OFF",SUMIFS(RATES!$F:$F,RATES!$A:$A,$AI730,RATES!$B:$B,"&lt;="&amp;MonthStart,RATES!$C:$C,"&gt;="&amp;MonthEnd),SUMIFS(RATES!$E:$E,RATES!$A:$A,$AI730,RATES!$B:$B,"&lt;="&amp;MonthStart,RATES!$C:$C,"&gt;="&amp;MonthEnd))))</f>
        <v/>
      </c>
      <c r="AK730" s="2">
        <f>IF(OR(NOT(ISNUMBER($AJ730)),N($AA730)=0),"",IF(ABS(N($Z730)/100-$AJ730)&gt;0.0000001,"DIFFERS",""))</f>
        <v/>
      </c>
    </row>
    <row r="731">
      <c r="AD731" s="2">
        <f>IF($L731="","",IF(ISNUMBER(SEARCH("OFF ROAD",$H731)),"OFF",IF(ISNUMBER(SEARCH("ON ROAD",$H731)),"ON","")))</f>
        <v/>
      </c>
      <c r="AE731" s="2">
        <f>IF($AD731="ON",""&amp;$L731,"")</f>
        <v/>
      </c>
      <c r="AF731" s="2">
        <f>IF($L731="","",IF($J731&lt;&gt;"","Y",""))</f>
        <v/>
      </c>
      <c r="AG731" s="2">
        <f>IF($L731="","",IFERROR(TRIM(MID($H731,4,SEARCH(" CO ",$H731)-4)),""&amp;$S731))</f>
        <v/>
      </c>
      <c r="AH731" s="2">
        <f>IF($AG731="","",IF($AG731="FULTON",IF(ISNUMBER(SEARCH("COLLEGE PARK",$H731)),"FULTON (COLLEGE PARK)",IF(ISNUMBER(SEARCH("HAPEVILLE",$H731)),"FULTON (HAPEVILLE)",IF(ISNUMBER(SEARCH("EAST POINT",$H731)),"FULTON (EAST POINT)",IF(ISNUMBER(SEARCH("ATLANTA",$H731)),"FULTON (ATL LIMITS)","FULTON")))),IF($AG731="DEKALB",IF(ISNUMBER(SEARCH("ATLANTA",$H731)),"DEKALB (ATL LIMITS)","DEKALB"),IF(AND($AG731="CLAYTON",ISNUMBER(SEARCH("COLLEGE PARK",$H731))),"CLAYTON (COLLEGE PARK)",$AG731))))</f>
        <v/>
      </c>
      <c r="AI731" s="2">
        <f>IF(OR($AH731="",$AD731=""),"",IFERROR(VLOOKUP($AH731,CODES!$A:$B,2,FALSE),"NO CODE"))</f>
        <v/>
      </c>
      <c r="AJ731" s="19">
        <f>IF(OR($AI731="",$AI731="NO CODE"),"",IF(COUNTIFS(RATES!$A:$A,$AI731,RATES!$B:$B,"&lt;="&amp;MonthStart,RATES!$C:$C,"&gt;="&amp;MonthEnd)&lt;&gt;1,"NO RATE",IF($AD731="OFF",SUMIFS(RATES!$F:$F,RATES!$A:$A,$AI731,RATES!$B:$B,"&lt;="&amp;MonthStart,RATES!$C:$C,"&gt;="&amp;MonthEnd),SUMIFS(RATES!$E:$E,RATES!$A:$A,$AI731,RATES!$B:$B,"&lt;="&amp;MonthStart,RATES!$C:$C,"&gt;="&amp;MonthEnd))))</f>
        <v/>
      </c>
      <c r="AK731" s="2">
        <f>IF(OR(NOT(ISNUMBER($AJ731)),N($AA731)=0),"",IF(ABS(N($Z731)/100-$AJ731)&gt;0.0000001,"DIFFERS",""))</f>
        <v/>
      </c>
    </row>
    <row r="732">
      <c r="AD732" s="2">
        <f>IF($L732="","",IF(ISNUMBER(SEARCH("OFF ROAD",$H732)),"OFF",IF(ISNUMBER(SEARCH("ON ROAD",$H732)),"ON","")))</f>
        <v/>
      </c>
      <c r="AE732" s="2">
        <f>IF($AD732="ON",""&amp;$L732,"")</f>
        <v/>
      </c>
      <c r="AF732" s="2">
        <f>IF($L732="","",IF($J732&lt;&gt;"","Y",""))</f>
        <v/>
      </c>
      <c r="AG732" s="2">
        <f>IF($L732="","",IFERROR(TRIM(MID($H732,4,SEARCH(" CO ",$H732)-4)),""&amp;$S732))</f>
        <v/>
      </c>
      <c r="AH732" s="2">
        <f>IF($AG732="","",IF($AG732="FULTON",IF(ISNUMBER(SEARCH("COLLEGE PARK",$H732)),"FULTON (COLLEGE PARK)",IF(ISNUMBER(SEARCH("HAPEVILLE",$H732)),"FULTON (HAPEVILLE)",IF(ISNUMBER(SEARCH("EAST POINT",$H732)),"FULTON (EAST POINT)",IF(ISNUMBER(SEARCH("ATLANTA",$H732)),"FULTON (ATL LIMITS)","FULTON")))),IF($AG732="DEKALB",IF(ISNUMBER(SEARCH("ATLANTA",$H732)),"DEKALB (ATL LIMITS)","DEKALB"),IF(AND($AG732="CLAYTON",ISNUMBER(SEARCH("COLLEGE PARK",$H732))),"CLAYTON (COLLEGE PARK)",$AG732))))</f>
        <v/>
      </c>
      <c r="AI732" s="2">
        <f>IF(OR($AH732="",$AD732=""),"",IFERROR(VLOOKUP($AH732,CODES!$A:$B,2,FALSE),"NO CODE"))</f>
        <v/>
      </c>
      <c r="AJ732" s="19">
        <f>IF(OR($AI732="",$AI732="NO CODE"),"",IF(COUNTIFS(RATES!$A:$A,$AI732,RATES!$B:$B,"&lt;="&amp;MonthStart,RATES!$C:$C,"&gt;="&amp;MonthEnd)&lt;&gt;1,"NO RATE",IF($AD732="OFF",SUMIFS(RATES!$F:$F,RATES!$A:$A,$AI732,RATES!$B:$B,"&lt;="&amp;MonthStart,RATES!$C:$C,"&gt;="&amp;MonthEnd),SUMIFS(RATES!$E:$E,RATES!$A:$A,$AI732,RATES!$B:$B,"&lt;="&amp;MonthStart,RATES!$C:$C,"&gt;="&amp;MonthEnd))))</f>
        <v/>
      </c>
      <c r="AK732" s="2">
        <f>IF(OR(NOT(ISNUMBER($AJ732)),N($AA732)=0),"",IF(ABS(N($Z732)/100-$AJ732)&gt;0.0000001,"DIFFERS",""))</f>
        <v/>
      </c>
    </row>
    <row r="733">
      <c r="AD733" s="2">
        <f>IF($L733="","",IF(ISNUMBER(SEARCH("OFF ROAD",$H733)),"OFF",IF(ISNUMBER(SEARCH("ON ROAD",$H733)),"ON","")))</f>
        <v/>
      </c>
      <c r="AE733" s="2">
        <f>IF($AD733="ON",""&amp;$L733,"")</f>
        <v/>
      </c>
      <c r="AF733" s="2">
        <f>IF($L733="","",IF($J733&lt;&gt;"","Y",""))</f>
        <v/>
      </c>
      <c r="AG733" s="2">
        <f>IF($L733="","",IFERROR(TRIM(MID($H733,4,SEARCH(" CO ",$H733)-4)),""&amp;$S733))</f>
        <v/>
      </c>
      <c r="AH733" s="2">
        <f>IF($AG733="","",IF($AG733="FULTON",IF(ISNUMBER(SEARCH("COLLEGE PARK",$H733)),"FULTON (COLLEGE PARK)",IF(ISNUMBER(SEARCH("HAPEVILLE",$H733)),"FULTON (HAPEVILLE)",IF(ISNUMBER(SEARCH("EAST POINT",$H733)),"FULTON (EAST POINT)",IF(ISNUMBER(SEARCH("ATLANTA",$H733)),"FULTON (ATL LIMITS)","FULTON")))),IF($AG733="DEKALB",IF(ISNUMBER(SEARCH("ATLANTA",$H733)),"DEKALB (ATL LIMITS)","DEKALB"),IF(AND($AG733="CLAYTON",ISNUMBER(SEARCH("COLLEGE PARK",$H733))),"CLAYTON (COLLEGE PARK)",$AG733))))</f>
        <v/>
      </c>
      <c r="AI733" s="2">
        <f>IF(OR($AH733="",$AD733=""),"",IFERROR(VLOOKUP($AH733,CODES!$A:$B,2,FALSE),"NO CODE"))</f>
        <v/>
      </c>
      <c r="AJ733" s="19">
        <f>IF(OR($AI733="",$AI733="NO CODE"),"",IF(COUNTIFS(RATES!$A:$A,$AI733,RATES!$B:$B,"&lt;="&amp;MonthStart,RATES!$C:$C,"&gt;="&amp;MonthEnd)&lt;&gt;1,"NO RATE",IF($AD733="OFF",SUMIFS(RATES!$F:$F,RATES!$A:$A,$AI733,RATES!$B:$B,"&lt;="&amp;MonthStart,RATES!$C:$C,"&gt;="&amp;MonthEnd),SUMIFS(RATES!$E:$E,RATES!$A:$A,$AI733,RATES!$B:$B,"&lt;="&amp;MonthStart,RATES!$C:$C,"&gt;="&amp;MonthEnd))))</f>
        <v/>
      </c>
      <c r="AK733" s="2">
        <f>IF(OR(NOT(ISNUMBER($AJ733)),N($AA733)=0),"",IF(ABS(N($Z733)/100-$AJ733)&gt;0.0000001,"DIFFERS",""))</f>
        <v/>
      </c>
    </row>
    <row r="734">
      <c r="AD734" s="2">
        <f>IF($L734="","",IF(ISNUMBER(SEARCH("OFF ROAD",$H734)),"OFF",IF(ISNUMBER(SEARCH("ON ROAD",$H734)),"ON","")))</f>
        <v/>
      </c>
      <c r="AE734" s="2">
        <f>IF($AD734="ON",""&amp;$L734,"")</f>
        <v/>
      </c>
      <c r="AF734" s="2">
        <f>IF($L734="","",IF($J734&lt;&gt;"","Y",""))</f>
        <v/>
      </c>
      <c r="AG734" s="2">
        <f>IF($L734="","",IFERROR(TRIM(MID($H734,4,SEARCH(" CO ",$H734)-4)),""&amp;$S734))</f>
        <v/>
      </c>
      <c r="AH734" s="2">
        <f>IF($AG734="","",IF($AG734="FULTON",IF(ISNUMBER(SEARCH("COLLEGE PARK",$H734)),"FULTON (COLLEGE PARK)",IF(ISNUMBER(SEARCH("HAPEVILLE",$H734)),"FULTON (HAPEVILLE)",IF(ISNUMBER(SEARCH("EAST POINT",$H734)),"FULTON (EAST POINT)",IF(ISNUMBER(SEARCH("ATLANTA",$H734)),"FULTON (ATL LIMITS)","FULTON")))),IF($AG734="DEKALB",IF(ISNUMBER(SEARCH("ATLANTA",$H734)),"DEKALB (ATL LIMITS)","DEKALB"),IF(AND($AG734="CLAYTON",ISNUMBER(SEARCH("COLLEGE PARK",$H734))),"CLAYTON (COLLEGE PARK)",$AG734))))</f>
        <v/>
      </c>
      <c r="AI734" s="2">
        <f>IF(OR($AH734="",$AD734=""),"",IFERROR(VLOOKUP($AH734,CODES!$A:$B,2,FALSE),"NO CODE"))</f>
        <v/>
      </c>
      <c r="AJ734" s="19">
        <f>IF(OR($AI734="",$AI734="NO CODE"),"",IF(COUNTIFS(RATES!$A:$A,$AI734,RATES!$B:$B,"&lt;="&amp;MonthStart,RATES!$C:$C,"&gt;="&amp;MonthEnd)&lt;&gt;1,"NO RATE",IF($AD734="OFF",SUMIFS(RATES!$F:$F,RATES!$A:$A,$AI734,RATES!$B:$B,"&lt;="&amp;MonthStart,RATES!$C:$C,"&gt;="&amp;MonthEnd),SUMIFS(RATES!$E:$E,RATES!$A:$A,$AI734,RATES!$B:$B,"&lt;="&amp;MonthStart,RATES!$C:$C,"&gt;="&amp;MonthEnd))))</f>
        <v/>
      </c>
      <c r="AK734" s="2">
        <f>IF(OR(NOT(ISNUMBER($AJ734)),N($AA734)=0),"",IF(ABS(N($Z734)/100-$AJ734)&gt;0.0000001,"DIFFERS",""))</f>
        <v/>
      </c>
    </row>
    <row r="735">
      <c r="AD735" s="2">
        <f>IF($L735="","",IF(ISNUMBER(SEARCH("OFF ROAD",$H735)),"OFF",IF(ISNUMBER(SEARCH("ON ROAD",$H735)),"ON","")))</f>
        <v/>
      </c>
      <c r="AE735" s="2">
        <f>IF($AD735="ON",""&amp;$L735,"")</f>
        <v/>
      </c>
      <c r="AF735" s="2">
        <f>IF($L735="","",IF($J735&lt;&gt;"","Y",""))</f>
        <v/>
      </c>
      <c r="AG735" s="2">
        <f>IF($L735="","",IFERROR(TRIM(MID($H735,4,SEARCH(" CO ",$H735)-4)),""&amp;$S735))</f>
        <v/>
      </c>
      <c r="AH735" s="2">
        <f>IF($AG735="","",IF($AG735="FULTON",IF(ISNUMBER(SEARCH("COLLEGE PARK",$H735)),"FULTON (COLLEGE PARK)",IF(ISNUMBER(SEARCH("HAPEVILLE",$H735)),"FULTON (HAPEVILLE)",IF(ISNUMBER(SEARCH("EAST POINT",$H735)),"FULTON (EAST POINT)",IF(ISNUMBER(SEARCH("ATLANTA",$H735)),"FULTON (ATL LIMITS)","FULTON")))),IF($AG735="DEKALB",IF(ISNUMBER(SEARCH("ATLANTA",$H735)),"DEKALB (ATL LIMITS)","DEKALB"),IF(AND($AG735="CLAYTON",ISNUMBER(SEARCH("COLLEGE PARK",$H735))),"CLAYTON (COLLEGE PARK)",$AG735))))</f>
        <v/>
      </c>
      <c r="AI735" s="2">
        <f>IF(OR($AH735="",$AD735=""),"",IFERROR(VLOOKUP($AH735,CODES!$A:$B,2,FALSE),"NO CODE"))</f>
        <v/>
      </c>
      <c r="AJ735" s="19">
        <f>IF(OR($AI735="",$AI735="NO CODE"),"",IF(COUNTIFS(RATES!$A:$A,$AI735,RATES!$B:$B,"&lt;="&amp;MonthStart,RATES!$C:$C,"&gt;="&amp;MonthEnd)&lt;&gt;1,"NO RATE",IF($AD735="OFF",SUMIFS(RATES!$F:$F,RATES!$A:$A,$AI735,RATES!$B:$B,"&lt;="&amp;MonthStart,RATES!$C:$C,"&gt;="&amp;MonthEnd),SUMIFS(RATES!$E:$E,RATES!$A:$A,$AI735,RATES!$B:$B,"&lt;="&amp;MonthStart,RATES!$C:$C,"&gt;="&amp;MonthEnd))))</f>
        <v/>
      </c>
      <c r="AK735" s="2">
        <f>IF(OR(NOT(ISNUMBER($AJ735)),N($AA735)=0),"",IF(ABS(N($Z735)/100-$AJ735)&gt;0.0000001,"DIFFERS",""))</f>
        <v/>
      </c>
    </row>
    <row r="736">
      <c r="AD736" s="2">
        <f>IF($L736="","",IF(ISNUMBER(SEARCH("OFF ROAD",$H736)),"OFF",IF(ISNUMBER(SEARCH("ON ROAD",$H736)),"ON","")))</f>
        <v/>
      </c>
      <c r="AE736" s="2">
        <f>IF($AD736="ON",""&amp;$L736,"")</f>
        <v/>
      </c>
      <c r="AF736" s="2">
        <f>IF($L736="","",IF($J736&lt;&gt;"","Y",""))</f>
        <v/>
      </c>
      <c r="AG736" s="2">
        <f>IF($L736="","",IFERROR(TRIM(MID($H736,4,SEARCH(" CO ",$H736)-4)),""&amp;$S736))</f>
        <v/>
      </c>
      <c r="AH736" s="2">
        <f>IF($AG736="","",IF($AG736="FULTON",IF(ISNUMBER(SEARCH("COLLEGE PARK",$H736)),"FULTON (COLLEGE PARK)",IF(ISNUMBER(SEARCH("HAPEVILLE",$H736)),"FULTON (HAPEVILLE)",IF(ISNUMBER(SEARCH("EAST POINT",$H736)),"FULTON (EAST POINT)",IF(ISNUMBER(SEARCH("ATLANTA",$H736)),"FULTON (ATL LIMITS)","FULTON")))),IF($AG736="DEKALB",IF(ISNUMBER(SEARCH("ATLANTA",$H736)),"DEKALB (ATL LIMITS)","DEKALB"),IF(AND($AG736="CLAYTON",ISNUMBER(SEARCH("COLLEGE PARK",$H736))),"CLAYTON (COLLEGE PARK)",$AG736))))</f>
        <v/>
      </c>
      <c r="AI736" s="2">
        <f>IF(OR($AH736="",$AD736=""),"",IFERROR(VLOOKUP($AH736,CODES!$A:$B,2,FALSE),"NO CODE"))</f>
        <v/>
      </c>
      <c r="AJ736" s="19">
        <f>IF(OR($AI736="",$AI736="NO CODE"),"",IF(COUNTIFS(RATES!$A:$A,$AI736,RATES!$B:$B,"&lt;="&amp;MonthStart,RATES!$C:$C,"&gt;="&amp;MonthEnd)&lt;&gt;1,"NO RATE",IF($AD736="OFF",SUMIFS(RATES!$F:$F,RATES!$A:$A,$AI736,RATES!$B:$B,"&lt;="&amp;MonthStart,RATES!$C:$C,"&gt;="&amp;MonthEnd),SUMIFS(RATES!$E:$E,RATES!$A:$A,$AI736,RATES!$B:$B,"&lt;="&amp;MonthStart,RATES!$C:$C,"&gt;="&amp;MonthEnd))))</f>
        <v/>
      </c>
      <c r="AK736" s="2">
        <f>IF(OR(NOT(ISNUMBER($AJ736)),N($AA736)=0),"",IF(ABS(N($Z736)/100-$AJ736)&gt;0.0000001,"DIFFERS",""))</f>
        <v/>
      </c>
    </row>
    <row r="737">
      <c r="AD737" s="2">
        <f>IF($L737="","",IF(ISNUMBER(SEARCH("OFF ROAD",$H737)),"OFF",IF(ISNUMBER(SEARCH("ON ROAD",$H737)),"ON","")))</f>
        <v/>
      </c>
      <c r="AE737" s="2">
        <f>IF($AD737="ON",""&amp;$L737,"")</f>
        <v/>
      </c>
      <c r="AF737" s="2">
        <f>IF($L737="","",IF($J737&lt;&gt;"","Y",""))</f>
        <v/>
      </c>
      <c r="AG737" s="2">
        <f>IF($L737="","",IFERROR(TRIM(MID($H737,4,SEARCH(" CO ",$H737)-4)),""&amp;$S737))</f>
        <v/>
      </c>
      <c r="AH737" s="2">
        <f>IF($AG737="","",IF($AG737="FULTON",IF(ISNUMBER(SEARCH("COLLEGE PARK",$H737)),"FULTON (COLLEGE PARK)",IF(ISNUMBER(SEARCH("HAPEVILLE",$H737)),"FULTON (HAPEVILLE)",IF(ISNUMBER(SEARCH("EAST POINT",$H737)),"FULTON (EAST POINT)",IF(ISNUMBER(SEARCH("ATLANTA",$H737)),"FULTON (ATL LIMITS)","FULTON")))),IF($AG737="DEKALB",IF(ISNUMBER(SEARCH("ATLANTA",$H737)),"DEKALB (ATL LIMITS)","DEKALB"),IF(AND($AG737="CLAYTON",ISNUMBER(SEARCH("COLLEGE PARK",$H737))),"CLAYTON (COLLEGE PARK)",$AG737))))</f>
        <v/>
      </c>
      <c r="AI737" s="2">
        <f>IF(OR($AH737="",$AD737=""),"",IFERROR(VLOOKUP($AH737,CODES!$A:$B,2,FALSE),"NO CODE"))</f>
        <v/>
      </c>
      <c r="AJ737" s="19">
        <f>IF(OR($AI737="",$AI737="NO CODE"),"",IF(COUNTIFS(RATES!$A:$A,$AI737,RATES!$B:$B,"&lt;="&amp;MonthStart,RATES!$C:$C,"&gt;="&amp;MonthEnd)&lt;&gt;1,"NO RATE",IF($AD737="OFF",SUMIFS(RATES!$F:$F,RATES!$A:$A,$AI737,RATES!$B:$B,"&lt;="&amp;MonthStart,RATES!$C:$C,"&gt;="&amp;MonthEnd),SUMIFS(RATES!$E:$E,RATES!$A:$A,$AI737,RATES!$B:$B,"&lt;="&amp;MonthStart,RATES!$C:$C,"&gt;="&amp;MonthEnd))))</f>
        <v/>
      </c>
      <c r="AK737" s="2">
        <f>IF(OR(NOT(ISNUMBER($AJ737)),N($AA737)=0),"",IF(ABS(N($Z737)/100-$AJ737)&gt;0.0000001,"DIFFERS",""))</f>
        <v/>
      </c>
    </row>
    <row r="738">
      <c r="AD738" s="2">
        <f>IF($L738="","",IF(ISNUMBER(SEARCH("OFF ROAD",$H738)),"OFF",IF(ISNUMBER(SEARCH("ON ROAD",$H738)),"ON","")))</f>
        <v/>
      </c>
      <c r="AE738" s="2">
        <f>IF($AD738="ON",""&amp;$L738,"")</f>
        <v/>
      </c>
      <c r="AF738" s="2">
        <f>IF($L738="","",IF($J738&lt;&gt;"","Y",""))</f>
        <v/>
      </c>
      <c r="AG738" s="2">
        <f>IF($L738="","",IFERROR(TRIM(MID($H738,4,SEARCH(" CO ",$H738)-4)),""&amp;$S738))</f>
        <v/>
      </c>
      <c r="AH738" s="2">
        <f>IF($AG738="","",IF($AG738="FULTON",IF(ISNUMBER(SEARCH("COLLEGE PARK",$H738)),"FULTON (COLLEGE PARK)",IF(ISNUMBER(SEARCH("HAPEVILLE",$H738)),"FULTON (HAPEVILLE)",IF(ISNUMBER(SEARCH("EAST POINT",$H738)),"FULTON (EAST POINT)",IF(ISNUMBER(SEARCH("ATLANTA",$H738)),"FULTON (ATL LIMITS)","FULTON")))),IF($AG738="DEKALB",IF(ISNUMBER(SEARCH("ATLANTA",$H738)),"DEKALB (ATL LIMITS)","DEKALB"),IF(AND($AG738="CLAYTON",ISNUMBER(SEARCH("COLLEGE PARK",$H738))),"CLAYTON (COLLEGE PARK)",$AG738))))</f>
        <v/>
      </c>
      <c r="AI738" s="2">
        <f>IF(OR($AH738="",$AD738=""),"",IFERROR(VLOOKUP($AH738,CODES!$A:$B,2,FALSE),"NO CODE"))</f>
        <v/>
      </c>
      <c r="AJ738" s="19">
        <f>IF(OR($AI738="",$AI738="NO CODE"),"",IF(COUNTIFS(RATES!$A:$A,$AI738,RATES!$B:$B,"&lt;="&amp;MonthStart,RATES!$C:$C,"&gt;="&amp;MonthEnd)&lt;&gt;1,"NO RATE",IF($AD738="OFF",SUMIFS(RATES!$F:$F,RATES!$A:$A,$AI738,RATES!$B:$B,"&lt;="&amp;MonthStart,RATES!$C:$C,"&gt;="&amp;MonthEnd),SUMIFS(RATES!$E:$E,RATES!$A:$A,$AI738,RATES!$B:$B,"&lt;="&amp;MonthStart,RATES!$C:$C,"&gt;="&amp;MonthEnd))))</f>
        <v/>
      </c>
      <c r="AK738" s="2">
        <f>IF(OR(NOT(ISNUMBER($AJ738)),N($AA738)=0),"",IF(ABS(N($Z738)/100-$AJ738)&gt;0.0000001,"DIFFERS",""))</f>
        <v/>
      </c>
    </row>
    <row r="739">
      <c r="AD739" s="2">
        <f>IF($L739="","",IF(ISNUMBER(SEARCH("OFF ROAD",$H739)),"OFF",IF(ISNUMBER(SEARCH("ON ROAD",$H739)),"ON","")))</f>
        <v/>
      </c>
      <c r="AE739" s="2">
        <f>IF($AD739="ON",""&amp;$L739,"")</f>
        <v/>
      </c>
      <c r="AF739" s="2">
        <f>IF($L739="","",IF($J739&lt;&gt;"","Y",""))</f>
        <v/>
      </c>
      <c r="AG739" s="2">
        <f>IF($L739="","",IFERROR(TRIM(MID($H739,4,SEARCH(" CO ",$H739)-4)),""&amp;$S739))</f>
        <v/>
      </c>
      <c r="AH739" s="2">
        <f>IF($AG739="","",IF($AG739="FULTON",IF(ISNUMBER(SEARCH("COLLEGE PARK",$H739)),"FULTON (COLLEGE PARK)",IF(ISNUMBER(SEARCH("HAPEVILLE",$H739)),"FULTON (HAPEVILLE)",IF(ISNUMBER(SEARCH("EAST POINT",$H739)),"FULTON (EAST POINT)",IF(ISNUMBER(SEARCH("ATLANTA",$H739)),"FULTON (ATL LIMITS)","FULTON")))),IF($AG739="DEKALB",IF(ISNUMBER(SEARCH("ATLANTA",$H739)),"DEKALB (ATL LIMITS)","DEKALB"),IF(AND($AG739="CLAYTON",ISNUMBER(SEARCH("COLLEGE PARK",$H739))),"CLAYTON (COLLEGE PARK)",$AG739))))</f>
        <v/>
      </c>
      <c r="AI739" s="2">
        <f>IF(OR($AH739="",$AD739=""),"",IFERROR(VLOOKUP($AH739,CODES!$A:$B,2,FALSE),"NO CODE"))</f>
        <v/>
      </c>
      <c r="AJ739" s="19">
        <f>IF(OR($AI739="",$AI739="NO CODE"),"",IF(COUNTIFS(RATES!$A:$A,$AI739,RATES!$B:$B,"&lt;="&amp;MonthStart,RATES!$C:$C,"&gt;="&amp;MonthEnd)&lt;&gt;1,"NO RATE",IF($AD739="OFF",SUMIFS(RATES!$F:$F,RATES!$A:$A,$AI739,RATES!$B:$B,"&lt;="&amp;MonthStart,RATES!$C:$C,"&gt;="&amp;MonthEnd),SUMIFS(RATES!$E:$E,RATES!$A:$A,$AI739,RATES!$B:$B,"&lt;="&amp;MonthStart,RATES!$C:$C,"&gt;="&amp;MonthEnd))))</f>
        <v/>
      </c>
      <c r="AK739" s="2">
        <f>IF(OR(NOT(ISNUMBER($AJ739)),N($AA739)=0),"",IF(ABS(N($Z739)/100-$AJ739)&gt;0.0000001,"DIFFERS",""))</f>
        <v/>
      </c>
    </row>
    <row r="740">
      <c r="AD740" s="2">
        <f>IF($L740="","",IF(ISNUMBER(SEARCH("OFF ROAD",$H740)),"OFF",IF(ISNUMBER(SEARCH("ON ROAD",$H740)),"ON","")))</f>
        <v/>
      </c>
      <c r="AE740" s="2">
        <f>IF($AD740="ON",""&amp;$L740,"")</f>
        <v/>
      </c>
      <c r="AF740" s="2">
        <f>IF($L740="","",IF($J740&lt;&gt;"","Y",""))</f>
        <v/>
      </c>
      <c r="AG740" s="2">
        <f>IF($L740="","",IFERROR(TRIM(MID($H740,4,SEARCH(" CO ",$H740)-4)),""&amp;$S740))</f>
        <v/>
      </c>
      <c r="AH740" s="2">
        <f>IF($AG740="","",IF($AG740="FULTON",IF(ISNUMBER(SEARCH("COLLEGE PARK",$H740)),"FULTON (COLLEGE PARK)",IF(ISNUMBER(SEARCH("HAPEVILLE",$H740)),"FULTON (HAPEVILLE)",IF(ISNUMBER(SEARCH("EAST POINT",$H740)),"FULTON (EAST POINT)",IF(ISNUMBER(SEARCH("ATLANTA",$H740)),"FULTON (ATL LIMITS)","FULTON")))),IF($AG740="DEKALB",IF(ISNUMBER(SEARCH("ATLANTA",$H740)),"DEKALB (ATL LIMITS)","DEKALB"),IF(AND($AG740="CLAYTON",ISNUMBER(SEARCH("COLLEGE PARK",$H740))),"CLAYTON (COLLEGE PARK)",$AG740))))</f>
        <v/>
      </c>
      <c r="AI740" s="2">
        <f>IF(OR($AH740="",$AD740=""),"",IFERROR(VLOOKUP($AH740,CODES!$A:$B,2,FALSE),"NO CODE"))</f>
        <v/>
      </c>
      <c r="AJ740" s="19">
        <f>IF(OR($AI740="",$AI740="NO CODE"),"",IF(COUNTIFS(RATES!$A:$A,$AI740,RATES!$B:$B,"&lt;="&amp;MonthStart,RATES!$C:$C,"&gt;="&amp;MonthEnd)&lt;&gt;1,"NO RATE",IF($AD740="OFF",SUMIFS(RATES!$F:$F,RATES!$A:$A,$AI740,RATES!$B:$B,"&lt;="&amp;MonthStart,RATES!$C:$C,"&gt;="&amp;MonthEnd),SUMIFS(RATES!$E:$E,RATES!$A:$A,$AI740,RATES!$B:$B,"&lt;="&amp;MonthStart,RATES!$C:$C,"&gt;="&amp;MonthEnd))))</f>
        <v/>
      </c>
      <c r="AK740" s="2">
        <f>IF(OR(NOT(ISNUMBER($AJ740)),N($AA740)=0),"",IF(ABS(N($Z740)/100-$AJ740)&gt;0.0000001,"DIFFERS",""))</f>
        <v/>
      </c>
    </row>
    <row r="741">
      <c r="AD741" s="2">
        <f>IF($L741="","",IF(ISNUMBER(SEARCH("OFF ROAD",$H741)),"OFF",IF(ISNUMBER(SEARCH("ON ROAD",$H741)),"ON","")))</f>
        <v/>
      </c>
      <c r="AE741" s="2">
        <f>IF($AD741="ON",""&amp;$L741,"")</f>
        <v/>
      </c>
      <c r="AF741" s="2">
        <f>IF($L741="","",IF($J741&lt;&gt;"","Y",""))</f>
        <v/>
      </c>
      <c r="AG741" s="2">
        <f>IF($L741="","",IFERROR(TRIM(MID($H741,4,SEARCH(" CO ",$H741)-4)),""&amp;$S741))</f>
        <v/>
      </c>
      <c r="AH741" s="2">
        <f>IF($AG741="","",IF($AG741="FULTON",IF(ISNUMBER(SEARCH("COLLEGE PARK",$H741)),"FULTON (COLLEGE PARK)",IF(ISNUMBER(SEARCH("HAPEVILLE",$H741)),"FULTON (HAPEVILLE)",IF(ISNUMBER(SEARCH("EAST POINT",$H741)),"FULTON (EAST POINT)",IF(ISNUMBER(SEARCH("ATLANTA",$H741)),"FULTON (ATL LIMITS)","FULTON")))),IF($AG741="DEKALB",IF(ISNUMBER(SEARCH("ATLANTA",$H741)),"DEKALB (ATL LIMITS)","DEKALB"),IF(AND($AG741="CLAYTON",ISNUMBER(SEARCH("COLLEGE PARK",$H741))),"CLAYTON (COLLEGE PARK)",$AG741))))</f>
        <v/>
      </c>
      <c r="AI741" s="2">
        <f>IF(OR($AH741="",$AD741=""),"",IFERROR(VLOOKUP($AH741,CODES!$A:$B,2,FALSE),"NO CODE"))</f>
        <v/>
      </c>
      <c r="AJ741" s="19">
        <f>IF(OR($AI741="",$AI741="NO CODE"),"",IF(COUNTIFS(RATES!$A:$A,$AI741,RATES!$B:$B,"&lt;="&amp;MonthStart,RATES!$C:$C,"&gt;="&amp;MonthEnd)&lt;&gt;1,"NO RATE",IF($AD741="OFF",SUMIFS(RATES!$F:$F,RATES!$A:$A,$AI741,RATES!$B:$B,"&lt;="&amp;MonthStart,RATES!$C:$C,"&gt;="&amp;MonthEnd),SUMIFS(RATES!$E:$E,RATES!$A:$A,$AI741,RATES!$B:$B,"&lt;="&amp;MonthStart,RATES!$C:$C,"&gt;="&amp;MonthEnd))))</f>
        <v/>
      </c>
      <c r="AK741" s="2">
        <f>IF(OR(NOT(ISNUMBER($AJ741)),N($AA741)=0),"",IF(ABS(N($Z741)/100-$AJ741)&gt;0.0000001,"DIFFERS",""))</f>
        <v/>
      </c>
    </row>
    <row r="742">
      <c r="AD742" s="2">
        <f>IF($L742="","",IF(ISNUMBER(SEARCH("OFF ROAD",$H742)),"OFF",IF(ISNUMBER(SEARCH("ON ROAD",$H742)),"ON","")))</f>
        <v/>
      </c>
      <c r="AE742" s="2">
        <f>IF($AD742="ON",""&amp;$L742,"")</f>
        <v/>
      </c>
      <c r="AF742" s="2">
        <f>IF($L742="","",IF($J742&lt;&gt;"","Y",""))</f>
        <v/>
      </c>
      <c r="AG742" s="2">
        <f>IF($L742="","",IFERROR(TRIM(MID($H742,4,SEARCH(" CO ",$H742)-4)),""&amp;$S742))</f>
        <v/>
      </c>
      <c r="AH742" s="2">
        <f>IF($AG742="","",IF($AG742="FULTON",IF(ISNUMBER(SEARCH("COLLEGE PARK",$H742)),"FULTON (COLLEGE PARK)",IF(ISNUMBER(SEARCH("HAPEVILLE",$H742)),"FULTON (HAPEVILLE)",IF(ISNUMBER(SEARCH("EAST POINT",$H742)),"FULTON (EAST POINT)",IF(ISNUMBER(SEARCH("ATLANTA",$H742)),"FULTON (ATL LIMITS)","FULTON")))),IF($AG742="DEKALB",IF(ISNUMBER(SEARCH("ATLANTA",$H742)),"DEKALB (ATL LIMITS)","DEKALB"),IF(AND($AG742="CLAYTON",ISNUMBER(SEARCH("COLLEGE PARK",$H742))),"CLAYTON (COLLEGE PARK)",$AG742))))</f>
        <v/>
      </c>
      <c r="AI742" s="2">
        <f>IF(OR($AH742="",$AD742=""),"",IFERROR(VLOOKUP($AH742,CODES!$A:$B,2,FALSE),"NO CODE"))</f>
        <v/>
      </c>
      <c r="AJ742" s="19">
        <f>IF(OR($AI742="",$AI742="NO CODE"),"",IF(COUNTIFS(RATES!$A:$A,$AI742,RATES!$B:$B,"&lt;="&amp;MonthStart,RATES!$C:$C,"&gt;="&amp;MonthEnd)&lt;&gt;1,"NO RATE",IF($AD742="OFF",SUMIFS(RATES!$F:$F,RATES!$A:$A,$AI742,RATES!$B:$B,"&lt;="&amp;MonthStart,RATES!$C:$C,"&gt;="&amp;MonthEnd),SUMIFS(RATES!$E:$E,RATES!$A:$A,$AI742,RATES!$B:$B,"&lt;="&amp;MonthStart,RATES!$C:$C,"&gt;="&amp;MonthEnd))))</f>
        <v/>
      </c>
      <c r="AK742" s="2">
        <f>IF(OR(NOT(ISNUMBER($AJ742)),N($AA742)=0),"",IF(ABS(N($Z742)/100-$AJ742)&gt;0.0000001,"DIFFERS",""))</f>
        <v/>
      </c>
    </row>
    <row r="743">
      <c r="AD743" s="2">
        <f>IF($L743="","",IF(ISNUMBER(SEARCH("OFF ROAD",$H743)),"OFF",IF(ISNUMBER(SEARCH("ON ROAD",$H743)),"ON","")))</f>
        <v/>
      </c>
      <c r="AE743" s="2">
        <f>IF($AD743="ON",""&amp;$L743,"")</f>
        <v/>
      </c>
      <c r="AF743" s="2">
        <f>IF($L743="","",IF($J743&lt;&gt;"","Y",""))</f>
        <v/>
      </c>
      <c r="AG743" s="2">
        <f>IF($L743="","",IFERROR(TRIM(MID($H743,4,SEARCH(" CO ",$H743)-4)),""&amp;$S743))</f>
        <v/>
      </c>
      <c r="AH743" s="2">
        <f>IF($AG743="","",IF($AG743="FULTON",IF(ISNUMBER(SEARCH("COLLEGE PARK",$H743)),"FULTON (COLLEGE PARK)",IF(ISNUMBER(SEARCH("HAPEVILLE",$H743)),"FULTON (HAPEVILLE)",IF(ISNUMBER(SEARCH("EAST POINT",$H743)),"FULTON (EAST POINT)",IF(ISNUMBER(SEARCH("ATLANTA",$H743)),"FULTON (ATL LIMITS)","FULTON")))),IF($AG743="DEKALB",IF(ISNUMBER(SEARCH("ATLANTA",$H743)),"DEKALB (ATL LIMITS)","DEKALB"),IF(AND($AG743="CLAYTON",ISNUMBER(SEARCH("COLLEGE PARK",$H743))),"CLAYTON (COLLEGE PARK)",$AG743))))</f>
        <v/>
      </c>
      <c r="AI743" s="2">
        <f>IF(OR($AH743="",$AD743=""),"",IFERROR(VLOOKUP($AH743,CODES!$A:$B,2,FALSE),"NO CODE"))</f>
        <v/>
      </c>
      <c r="AJ743" s="19">
        <f>IF(OR($AI743="",$AI743="NO CODE"),"",IF(COUNTIFS(RATES!$A:$A,$AI743,RATES!$B:$B,"&lt;="&amp;MonthStart,RATES!$C:$C,"&gt;="&amp;MonthEnd)&lt;&gt;1,"NO RATE",IF($AD743="OFF",SUMIFS(RATES!$F:$F,RATES!$A:$A,$AI743,RATES!$B:$B,"&lt;="&amp;MonthStart,RATES!$C:$C,"&gt;="&amp;MonthEnd),SUMIFS(RATES!$E:$E,RATES!$A:$A,$AI743,RATES!$B:$B,"&lt;="&amp;MonthStart,RATES!$C:$C,"&gt;="&amp;MonthEnd))))</f>
        <v/>
      </c>
      <c r="AK743" s="2">
        <f>IF(OR(NOT(ISNUMBER($AJ743)),N($AA743)=0),"",IF(ABS(N($Z743)/100-$AJ743)&gt;0.0000001,"DIFFERS",""))</f>
        <v/>
      </c>
    </row>
    <row r="744">
      <c r="AD744" s="2">
        <f>IF($L744="","",IF(ISNUMBER(SEARCH("OFF ROAD",$H744)),"OFF",IF(ISNUMBER(SEARCH("ON ROAD",$H744)),"ON","")))</f>
        <v/>
      </c>
      <c r="AE744" s="2">
        <f>IF($AD744="ON",""&amp;$L744,"")</f>
        <v/>
      </c>
      <c r="AF744" s="2">
        <f>IF($L744="","",IF($J744&lt;&gt;"","Y",""))</f>
        <v/>
      </c>
      <c r="AG744" s="2">
        <f>IF($L744="","",IFERROR(TRIM(MID($H744,4,SEARCH(" CO ",$H744)-4)),""&amp;$S744))</f>
        <v/>
      </c>
      <c r="AH744" s="2">
        <f>IF($AG744="","",IF($AG744="FULTON",IF(ISNUMBER(SEARCH("COLLEGE PARK",$H744)),"FULTON (COLLEGE PARK)",IF(ISNUMBER(SEARCH("HAPEVILLE",$H744)),"FULTON (HAPEVILLE)",IF(ISNUMBER(SEARCH("EAST POINT",$H744)),"FULTON (EAST POINT)",IF(ISNUMBER(SEARCH("ATLANTA",$H744)),"FULTON (ATL LIMITS)","FULTON")))),IF($AG744="DEKALB",IF(ISNUMBER(SEARCH("ATLANTA",$H744)),"DEKALB (ATL LIMITS)","DEKALB"),IF(AND($AG744="CLAYTON",ISNUMBER(SEARCH("COLLEGE PARK",$H744))),"CLAYTON (COLLEGE PARK)",$AG744))))</f>
        <v/>
      </c>
      <c r="AI744" s="2">
        <f>IF(OR($AH744="",$AD744=""),"",IFERROR(VLOOKUP($AH744,CODES!$A:$B,2,FALSE),"NO CODE"))</f>
        <v/>
      </c>
      <c r="AJ744" s="19">
        <f>IF(OR($AI744="",$AI744="NO CODE"),"",IF(COUNTIFS(RATES!$A:$A,$AI744,RATES!$B:$B,"&lt;="&amp;MonthStart,RATES!$C:$C,"&gt;="&amp;MonthEnd)&lt;&gt;1,"NO RATE",IF($AD744="OFF",SUMIFS(RATES!$F:$F,RATES!$A:$A,$AI744,RATES!$B:$B,"&lt;="&amp;MonthStart,RATES!$C:$C,"&gt;="&amp;MonthEnd),SUMIFS(RATES!$E:$E,RATES!$A:$A,$AI744,RATES!$B:$B,"&lt;="&amp;MonthStart,RATES!$C:$C,"&gt;="&amp;MonthEnd))))</f>
        <v/>
      </c>
      <c r="AK744" s="2">
        <f>IF(OR(NOT(ISNUMBER($AJ744)),N($AA744)=0),"",IF(ABS(N($Z744)/100-$AJ744)&gt;0.0000001,"DIFFERS",""))</f>
        <v/>
      </c>
    </row>
    <row r="745">
      <c r="AD745" s="2">
        <f>IF($L745="","",IF(ISNUMBER(SEARCH("OFF ROAD",$H745)),"OFF",IF(ISNUMBER(SEARCH("ON ROAD",$H745)),"ON","")))</f>
        <v/>
      </c>
      <c r="AE745" s="2">
        <f>IF($AD745="ON",""&amp;$L745,"")</f>
        <v/>
      </c>
      <c r="AF745" s="2">
        <f>IF($L745="","",IF($J745&lt;&gt;"","Y",""))</f>
        <v/>
      </c>
      <c r="AG745" s="2">
        <f>IF($L745="","",IFERROR(TRIM(MID($H745,4,SEARCH(" CO ",$H745)-4)),""&amp;$S745))</f>
        <v/>
      </c>
      <c r="AH745" s="2">
        <f>IF($AG745="","",IF($AG745="FULTON",IF(ISNUMBER(SEARCH("COLLEGE PARK",$H745)),"FULTON (COLLEGE PARK)",IF(ISNUMBER(SEARCH("HAPEVILLE",$H745)),"FULTON (HAPEVILLE)",IF(ISNUMBER(SEARCH("EAST POINT",$H745)),"FULTON (EAST POINT)",IF(ISNUMBER(SEARCH("ATLANTA",$H745)),"FULTON (ATL LIMITS)","FULTON")))),IF($AG745="DEKALB",IF(ISNUMBER(SEARCH("ATLANTA",$H745)),"DEKALB (ATL LIMITS)","DEKALB"),IF(AND($AG745="CLAYTON",ISNUMBER(SEARCH("COLLEGE PARK",$H745))),"CLAYTON (COLLEGE PARK)",$AG745))))</f>
        <v/>
      </c>
      <c r="AI745" s="2">
        <f>IF(OR($AH745="",$AD745=""),"",IFERROR(VLOOKUP($AH745,CODES!$A:$B,2,FALSE),"NO CODE"))</f>
        <v/>
      </c>
      <c r="AJ745" s="19">
        <f>IF(OR($AI745="",$AI745="NO CODE"),"",IF(COUNTIFS(RATES!$A:$A,$AI745,RATES!$B:$B,"&lt;="&amp;MonthStart,RATES!$C:$C,"&gt;="&amp;MonthEnd)&lt;&gt;1,"NO RATE",IF($AD745="OFF",SUMIFS(RATES!$F:$F,RATES!$A:$A,$AI745,RATES!$B:$B,"&lt;="&amp;MonthStart,RATES!$C:$C,"&gt;="&amp;MonthEnd),SUMIFS(RATES!$E:$E,RATES!$A:$A,$AI745,RATES!$B:$B,"&lt;="&amp;MonthStart,RATES!$C:$C,"&gt;="&amp;MonthEnd))))</f>
        <v/>
      </c>
      <c r="AK745" s="2">
        <f>IF(OR(NOT(ISNUMBER($AJ745)),N($AA745)=0),"",IF(ABS(N($Z745)/100-$AJ745)&gt;0.0000001,"DIFFERS",""))</f>
        <v/>
      </c>
    </row>
    <row r="746">
      <c r="AD746" s="2">
        <f>IF($L746="","",IF(ISNUMBER(SEARCH("OFF ROAD",$H746)),"OFF",IF(ISNUMBER(SEARCH("ON ROAD",$H746)),"ON","")))</f>
        <v/>
      </c>
      <c r="AE746" s="2">
        <f>IF($AD746="ON",""&amp;$L746,"")</f>
        <v/>
      </c>
      <c r="AF746" s="2">
        <f>IF($L746="","",IF($J746&lt;&gt;"","Y",""))</f>
        <v/>
      </c>
      <c r="AG746" s="2">
        <f>IF($L746="","",IFERROR(TRIM(MID($H746,4,SEARCH(" CO ",$H746)-4)),""&amp;$S746))</f>
        <v/>
      </c>
      <c r="AH746" s="2">
        <f>IF($AG746="","",IF($AG746="FULTON",IF(ISNUMBER(SEARCH("COLLEGE PARK",$H746)),"FULTON (COLLEGE PARK)",IF(ISNUMBER(SEARCH("HAPEVILLE",$H746)),"FULTON (HAPEVILLE)",IF(ISNUMBER(SEARCH("EAST POINT",$H746)),"FULTON (EAST POINT)",IF(ISNUMBER(SEARCH("ATLANTA",$H746)),"FULTON (ATL LIMITS)","FULTON")))),IF($AG746="DEKALB",IF(ISNUMBER(SEARCH("ATLANTA",$H746)),"DEKALB (ATL LIMITS)","DEKALB"),IF(AND($AG746="CLAYTON",ISNUMBER(SEARCH("COLLEGE PARK",$H746))),"CLAYTON (COLLEGE PARK)",$AG746))))</f>
        <v/>
      </c>
      <c r="AI746" s="2">
        <f>IF(OR($AH746="",$AD746=""),"",IFERROR(VLOOKUP($AH746,CODES!$A:$B,2,FALSE),"NO CODE"))</f>
        <v/>
      </c>
      <c r="AJ746" s="19">
        <f>IF(OR($AI746="",$AI746="NO CODE"),"",IF(COUNTIFS(RATES!$A:$A,$AI746,RATES!$B:$B,"&lt;="&amp;MonthStart,RATES!$C:$C,"&gt;="&amp;MonthEnd)&lt;&gt;1,"NO RATE",IF($AD746="OFF",SUMIFS(RATES!$F:$F,RATES!$A:$A,$AI746,RATES!$B:$B,"&lt;="&amp;MonthStart,RATES!$C:$C,"&gt;="&amp;MonthEnd),SUMIFS(RATES!$E:$E,RATES!$A:$A,$AI746,RATES!$B:$B,"&lt;="&amp;MonthStart,RATES!$C:$C,"&gt;="&amp;MonthEnd))))</f>
        <v/>
      </c>
      <c r="AK746" s="2">
        <f>IF(OR(NOT(ISNUMBER($AJ746)),N($AA746)=0),"",IF(ABS(N($Z746)/100-$AJ746)&gt;0.0000001,"DIFFERS",""))</f>
        <v/>
      </c>
    </row>
    <row r="747">
      <c r="AD747" s="2">
        <f>IF($L747="","",IF(ISNUMBER(SEARCH("OFF ROAD",$H747)),"OFF",IF(ISNUMBER(SEARCH("ON ROAD",$H747)),"ON","")))</f>
        <v/>
      </c>
      <c r="AE747" s="2">
        <f>IF($AD747="ON",""&amp;$L747,"")</f>
        <v/>
      </c>
      <c r="AF747" s="2">
        <f>IF($L747="","",IF($J747&lt;&gt;"","Y",""))</f>
        <v/>
      </c>
      <c r="AG747" s="2">
        <f>IF($L747="","",IFERROR(TRIM(MID($H747,4,SEARCH(" CO ",$H747)-4)),""&amp;$S747))</f>
        <v/>
      </c>
      <c r="AH747" s="2">
        <f>IF($AG747="","",IF($AG747="FULTON",IF(ISNUMBER(SEARCH("COLLEGE PARK",$H747)),"FULTON (COLLEGE PARK)",IF(ISNUMBER(SEARCH("HAPEVILLE",$H747)),"FULTON (HAPEVILLE)",IF(ISNUMBER(SEARCH("EAST POINT",$H747)),"FULTON (EAST POINT)",IF(ISNUMBER(SEARCH("ATLANTA",$H747)),"FULTON (ATL LIMITS)","FULTON")))),IF($AG747="DEKALB",IF(ISNUMBER(SEARCH("ATLANTA",$H747)),"DEKALB (ATL LIMITS)","DEKALB"),IF(AND($AG747="CLAYTON",ISNUMBER(SEARCH("COLLEGE PARK",$H747))),"CLAYTON (COLLEGE PARK)",$AG747))))</f>
        <v/>
      </c>
      <c r="AI747" s="2">
        <f>IF(OR($AH747="",$AD747=""),"",IFERROR(VLOOKUP($AH747,CODES!$A:$B,2,FALSE),"NO CODE"))</f>
        <v/>
      </c>
      <c r="AJ747" s="19">
        <f>IF(OR($AI747="",$AI747="NO CODE"),"",IF(COUNTIFS(RATES!$A:$A,$AI747,RATES!$B:$B,"&lt;="&amp;MonthStart,RATES!$C:$C,"&gt;="&amp;MonthEnd)&lt;&gt;1,"NO RATE",IF($AD747="OFF",SUMIFS(RATES!$F:$F,RATES!$A:$A,$AI747,RATES!$B:$B,"&lt;="&amp;MonthStart,RATES!$C:$C,"&gt;="&amp;MonthEnd),SUMIFS(RATES!$E:$E,RATES!$A:$A,$AI747,RATES!$B:$B,"&lt;="&amp;MonthStart,RATES!$C:$C,"&gt;="&amp;MonthEnd))))</f>
        <v/>
      </c>
      <c r="AK747" s="2">
        <f>IF(OR(NOT(ISNUMBER($AJ747)),N($AA747)=0),"",IF(ABS(N($Z747)/100-$AJ747)&gt;0.0000001,"DIFFERS",""))</f>
        <v/>
      </c>
    </row>
    <row r="748">
      <c r="AD748" s="2">
        <f>IF($L748="","",IF(ISNUMBER(SEARCH("OFF ROAD",$H748)),"OFF",IF(ISNUMBER(SEARCH("ON ROAD",$H748)),"ON","")))</f>
        <v/>
      </c>
      <c r="AE748" s="2">
        <f>IF($AD748="ON",""&amp;$L748,"")</f>
        <v/>
      </c>
      <c r="AF748" s="2">
        <f>IF($L748="","",IF($J748&lt;&gt;"","Y",""))</f>
        <v/>
      </c>
      <c r="AG748" s="2">
        <f>IF($L748="","",IFERROR(TRIM(MID($H748,4,SEARCH(" CO ",$H748)-4)),""&amp;$S748))</f>
        <v/>
      </c>
      <c r="AH748" s="2">
        <f>IF($AG748="","",IF($AG748="FULTON",IF(ISNUMBER(SEARCH("COLLEGE PARK",$H748)),"FULTON (COLLEGE PARK)",IF(ISNUMBER(SEARCH("HAPEVILLE",$H748)),"FULTON (HAPEVILLE)",IF(ISNUMBER(SEARCH("EAST POINT",$H748)),"FULTON (EAST POINT)",IF(ISNUMBER(SEARCH("ATLANTA",$H748)),"FULTON (ATL LIMITS)","FULTON")))),IF($AG748="DEKALB",IF(ISNUMBER(SEARCH("ATLANTA",$H748)),"DEKALB (ATL LIMITS)","DEKALB"),IF(AND($AG748="CLAYTON",ISNUMBER(SEARCH("COLLEGE PARK",$H748))),"CLAYTON (COLLEGE PARK)",$AG748))))</f>
        <v/>
      </c>
      <c r="AI748" s="2">
        <f>IF(OR($AH748="",$AD748=""),"",IFERROR(VLOOKUP($AH748,CODES!$A:$B,2,FALSE),"NO CODE"))</f>
        <v/>
      </c>
      <c r="AJ748" s="19">
        <f>IF(OR($AI748="",$AI748="NO CODE"),"",IF(COUNTIFS(RATES!$A:$A,$AI748,RATES!$B:$B,"&lt;="&amp;MonthStart,RATES!$C:$C,"&gt;="&amp;MonthEnd)&lt;&gt;1,"NO RATE",IF($AD748="OFF",SUMIFS(RATES!$F:$F,RATES!$A:$A,$AI748,RATES!$B:$B,"&lt;="&amp;MonthStart,RATES!$C:$C,"&gt;="&amp;MonthEnd),SUMIFS(RATES!$E:$E,RATES!$A:$A,$AI748,RATES!$B:$B,"&lt;="&amp;MonthStart,RATES!$C:$C,"&gt;="&amp;MonthEnd))))</f>
        <v/>
      </c>
      <c r="AK748" s="2">
        <f>IF(OR(NOT(ISNUMBER($AJ748)),N($AA748)=0),"",IF(ABS(N($Z748)/100-$AJ748)&gt;0.0000001,"DIFFERS",""))</f>
        <v/>
      </c>
    </row>
    <row r="749">
      <c r="AD749" s="2">
        <f>IF($L749="","",IF(ISNUMBER(SEARCH("OFF ROAD",$H749)),"OFF",IF(ISNUMBER(SEARCH("ON ROAD",$H749)),"ON","")))</f>
        <v/>
      </c>
      <c r="AE749" s="2">
        <f>IF($AD749="ON",""&amp;$L749,"")</f>
        <v/>
      </c>
      <c r="AF749" s="2">
        <f>IF($L749="","",IF($J749&lt;&gt;"","Y",""))</f>
        <v/>
      </c>
      <c r="AG749" s="2">
        <f>IF($L749="","",IFERROR(TRIM(MID($H749,4,SEARCH(" CO ",$H749)-4)),""&amp;$S749))</f>
        <v/>
      </c>
      <c r="AH749" s="2">
        <f>IF($AG749="","",IF($AG749="FULTON",IF(ISNUMBER(SEARCH("COLLEGE PARK",$H749)),"FULTON (COLLEGE PARK)",IF(ISNUMBER(SEARCH("HAPEVILLE",$H749)),"FULTON (HAPEVILLE)",IF(ISNUMBER(SEARCH("EAST POINT",$H749)),"FULTON (EAST POINT)",IF(ISNUMBER(SEARCH("ATLANTA",$H749)),"FULTON (ATL LIMITS)","FULTON")))),IF($AG749="DEKALB",IF(ISNUMBER(SEARCH("ATLANTA",$H749)),"DEKALB (ATL LIMITS)","DEKALB"),IF(AND($AG749="CLAYTON",ISNUMBER(SEARCH("COLLEGE PARK",$H749))),"CLAYTON (COLLEGE PARK)",$AG749))))</f>
        <v/>
      </c>
      <c r="AI749" s="2">
        <f>IF(OR($AH749="",$AD749=""),"",IFERROR(VLOOKUP($AH749,CODES!$A:$B,2,FALSE),"NO CODE"))</f>
        <v/>
      </c>
      <c r="AJ749" s="19">
        <f>IF(OR($AI749="",$AI749="NO CODE"),"",IF(COUNTIFS(RATES!$A:$A,$AI749,RATES!$B:$B,"&lt;="&amp;MonthStart,RATES!$C:$C,"&gt;="&amp;MonthEnd)&lt;&gt;1,"NO RATE",IF($AD749="OFF",SUMIFS(RATES!$F:$F,RATES!$A:$A,$AI749,RATES!$B:$B,"&lt;="&amp;MonthStart,RATES!$C:$C,"&gt;="&amp;MonthEnd),SUMIFS(RATES!$E:$E,RATES!$A:$A,$AI749,RATES!$B:$B,"&lt;="&amp;MonthStart,RATES!$C:$C,"&gt;="&amp;MonthEnd))))</f>
        <v/>
      </c>
      <c r="AK749" s="2">
        <f>IF(OR(NOT(ISNUMBER($AJ749)),N($AA749)=0),"",IF(ABS(N($Z749)/100-$AJ749)&gt;0.0000001,"DIFFERS",""))</f>
        <v/>
      </c>
    </row>
    <row r="750">
      <c r="AD750" s="2">
        <f>IF($L750="","",IF(ISNUMBER(SEARCH("OFF ROAD",$H750)),"OFF",IF(ISNUMBER(SEARCH("ON ROAD",$H750)),"ON","")))</f>
        <v/>
      </c>
      <c r="AE750" s="2">
        <f>IF($AD750="ON",""&amp;$L750,"")</f>
        <v/>
      </c>
      <c r="AF750" s="2">
        <f>IF($L750="","",IF($J750&lt;&gt;"","Y",""))</f>
        <v/>
      </c>
      <c r="AG750" s="2">
        <f>IF($L750="","",IFERROR(TRIM(MID($H750,4,SEARCH(" CO ",$H750)-4)),""&amp;$S750))</f>
        <v/>
      </c>
      <c r="AH750" s="2">
        <f>IF($AG750="","",IF($AG750="FULTON",IF(ISNUMBER(SEARCH("COLLEGE PARK",$H750)),"FULTON (COLLEGE PARK)",IF(ISNUMBER(SEARCH("HAPEVILLE",$H750)),"FULTON (HAPEVILLE)",IF(ISNUMBER(SEARCH("EAST POINT",$H750)),"FULTON (EAST POINT)",IF(ISNUMBER(SEARCH("ATLANTA",$H750)),"FULTON (ATL LIMITS)","FULTON")))),IF($AG750="DEKALB",IF(ISNUMBER(SEARCH("ATLANTA",$H750)),"DEKALB (ATL LIMITS)","DEKALB"),IF(AND($AG750="CLAYTON",ISNUMBER(SEARCH("COLLEGE PARK",$H750))),"CLAYTON (COLLEGE PARK)",$AG750))))</f>
        <v/>
      </c>
      <c r="AI750" s="2">
        <f>IF(OR($AH750="",$AD750=""),"",IFERROR(VLOOKUP($AH750,CODES!$A:$B,2,FALSE),"NO CODE"))</f>
        <v/>
      </c>
      <c r="AJ750" s="19">
        <f>IF(OR($AI750="",$AI750="NO CODE"),"",IF(COUNTIFS(RATES!$A:$A,$AI750,RATES!$B:$B,"&lt;="&amp;MonthStart,RATES!$C:$C,"&gt;="&amp;MonthEnd)&lt;&gt;1,"NO RATE",IF($AD750="OFF",SUMIFS(RATES!$F:$F,RATES!$A:$A,$AI750,RATES!$B:$B,"&lt;="&amp;MonthStart,RATES!$C:$C,"&gt;="&amp;MonthEnd),SUMIFS(RATES!$E:$E,RATES!$A:$A,$AI750,RATES!$B:$B,"&lt;="&amp;MonthStart,RATES!$C:$C,"&gt;="&amp;MonthEnd))))</f>
        <v/>
      </c>
      <c r="AK750" s="2">
        <f>IF(OR(NOT(ISNUMBER($AJ750)),N($AA750)=0),"",IF(ABS(N($Z750)/100-$AJ750)&gt;0.0000001,"DIFFERS",""))</f>
        <v/>
      </c>
    </row>
    <row r="751">
      <c r="AD751" s="2">
        <f>IF($L751="","",IF(ISNUMBER(SEARCH("OFF ROAD",$H751)),"OFF",IF(ISNUMBER(SEARCH("ON ROAD",$H751)),"ON","")))</f>
        <v/>
      </c>
      <c r="AE751" s="2">
        <f>IF($AD751="ON",""&amp;$L751,"")</f>
        <v/>
      </c>
      <c r="AF751" s="2">
        <f>IF($L751="","",IF($J751&lt;&gt;"","Y",""))</f>
        <v/>
      </c>
      <c r="AG751" s="2">
        <f>IF($L751="","",IFERROR(TRIM(MID($H751,4,SEARCH(" CO ",$H751)-4)),""&amp;$S751))</f>
        <v/>
      </c>
      <c r="AH751" s="2">
        <f>IF($AG751="","",IF($AG751="FULTON",IF(ISNUMBER(SEARCH("COLLEGE PARK",$H751)),"FULTON (COLLEGE PARK)",IF(ISNUMBER(SEARCH("HAPEVILLE",$H751)),"FULTON (HAPEVILLE)",IF(ISNUMBER(SEARCH("EAST POINT",$H751)),"FULTON (EAST POINT)",IF(ISNUMBER(SEARCH("ATLANTA",$H751)),"FULTON (ATL LIMITS)","FULTON")))),IF($AG751="DEKALB",IF(ISNUMBER(SEARCH("ATLANTA",$H751)),"DEKALB (ATL LIMITS)","DEKALB"),IF(AND($AG751="CLAYTON",ISNUMBER(SEARCH("COLLEGE PARK",$H751))),"CLAYTON (COLLEGE PARK)",$AG751))))</f>
        <v/>
      </c>
      <c r="AI751" s="2">
        <f>IF(OR($AH751="",$AD751=""),"",IFERROR(VLOOKUP($AH751,CODES!$A:$B,2,FALSE),"NO CODE"))</f>
        <v/>
      </c>
      <c r="AJ751" s="19">
        <f>IF(OR($AI751="",$AI751="NO CODE"),"",IF(COUNTIFS(RATES!$A:$A,$AI751,RATES!$B:$B,"&lt;="&amp;MonthStart,RATES!$C:$C,"&gt;="&amp;MonthEnd)&lt;&gt;1,"NO RATE",IF($AD751="OFF",SUMIFS(RATES!$F:$F,RATES!$A:$A,$AI751,RATES!$B:$B,"&lt;="&amp;MonthStart,RATES!$C:$C,"&gt;="&amp;MonthEnd),SUMIFS(RATES!$E:$E,RATES!$A:$A,$AI751,RATES!$B:$B,"&lt;="&amp;MonthStart,RATES!$C:$C,"&gt;="&amp;MonthEnd))))</f>
        <v/>
      </c>
      <c r="AK751" s="2">
        <f>IF(OR(NOT(ISNUMBER($AJ751)),N($AA751)=0),"",IF(ABS(N($Z751)/100-$AJ751)&gt;0.0000001,"DIFFERS",""))</f>
        <v/>
      </c>
    </row>
    <row r="752">
      <c r="AD752" s="2">
        <f>IF($L752="","",IF(ISNUMBER(SEARCH("OFF ROAD",$H752)),"OFF",IF(ISNUMBER(SEARCH("ON ROAD",$H752)),"ON","")))</f>
        <v/>
      </c>
      <c r="AE752" s="2">
        <f>IF($AD752="ON",""&amp;$L752,"")</f>
        <v/>
      </c>
      <c r="AF752" s="2">
        <f>IF($L752="","",IF($J752&lt;&gt;"","Y",""))</f>
        <v/>
      </c>
      <c r="AG752" s="2">
        <f>IF($L752="","",IFERROR(TRIM(MID($H752,4,SEARCH(" CO ",$H752)-4)),""&amp;$S752))</f>
        <v/>
      </c>
      <c r="AH752" s="2">
        <f>IF($AG752="","",IF($AG752="FULTON",IF(ISNUMBER(SEARCH("COLLEGE PARK",$H752)),"FULTON (COLLEGE PARK)",IF(ISNUMBER(SEARCH("HAPEVILLE",$H752)),"FULTON (HAPEVILLE)",IF(ISNUMBER(SEARCH("EAST POINT",$H752)),"FULTON (EAST POINT)",IF(ISNUMBER(SEARCH("ATLANTA",$H752)),"FULTON (ATL LIMITS)","FULTON")))),IF($AG752="DEKALB",IF(ISNUMBER(SEARCH("ATLANTA",$H752)),"DEKALB (ATL LIMITS)","DEKALB"),IF(AND($AG752="CLAYTON",ISNUMBER(SEARCH("COLLEGE PARK",$H752))),"CLAYTON (COLLEGE PARK)",$AG752))))</f>
        <v/>
      </c>
      <c r="AI752" s="2">
        <f>IF(OR($AH752="",$AD752=""),"",IFERROR(VLOOKUP($AH752,CODES!$A:$B,2,FALSE),"NO CODE"))</f>
        <v/>
      </c>
      <c r="AJ752" s="19">
        <f>IF(OR($AI752="",$AI752="NO CODE"),"",IF(COUNTIFS(RATES!$A:$A,$AI752,RATES!$B:$B,"&lt;="&amp;MonthStart,RATES!$C:$C,"&gt;="&amp;MonthEnd)&lt;&gt;1,"NO RATE",IF($AD752="OFF",SUMIFS(RATES!$F:$F,RATES!$A:$A,$AI752,RATES!$B:$B,"&lt;="&amp;MonthStart,RATES!$C:$C,"&gt;="&amp;MonthEnd),SUMIFS(RATES!$E:$E,RATES!$A:$A,$AI752,RATES!$B:$B,"&lt;="&amp;MonthStart,RATES!$C:$C,"&gt;="&amp;MonthEnd))))</f>
        <v/>
      </c>
      <c r="AK752" s="2">
        <f>IF(OR(NOT(ISNUMBER($AJ752)),N($AA752)=0),"",IF(ABS(N($Z752)/100-$AJ752)&gt;0.0000001,"DIFFERS",""))</f>
        <v/>
      </c>
    </row>
    <row r="753">
      <c r="AD753" s="2">
        <f>IF($L753="","",IF(ISNUMBER(SEARCH("OFF ROAD",$H753)),"OFF",IF(ISNUMBER(SEARCH("ON ROAD",$H753)),"ON","")))</f>
        <v/>
      </c>
      <c r="AE753" s="2">
        <f>IF($AD753="ON",""&amp;$L753,"")</f>
        <v/>
      </c>
      <c r="AF753" s="2">
        <f>IF($L753="","",IF($J753&lt;&gt;"","Y",""))</f>
        <v/>
      </c>
      <c r="AG753" s="2">
        <f>IF($L753="","",IFERROR(TRIM(MID($H753,4,SEARCH(" CO ",$H753)-4)),""&amp;$S753))</f>
        <v/>
      </c>
      <c r="AH753" s="2">
        <f>IF($AG753="","",IF($AG753="FULTON",IF(ISNUMBER(SEARCH("COLLEGE PARK",$H753)),"FULTON (COLLEGE PARK)",IF(ISNUMBER(SEARCH("HAPEVILLE",$H753)),"FULTON (HAPEVILLE)",IF(ISNUMBER(SEARCH("EAST POINT",$H753)),"FULTON (EAST POINT)",IF(ISNUMBER(SEARCH("ATLANTA",$H753)),"FULTON (ATL LIMITS)","FULTON")))),IF($AG753="DEKALB",IF(ISNUMBER(SEARCH("ATLANTA",$H753)),"DEKALB (ATL LIMITS)","DEKALB"),IF(AND($AG753="CLAYTON",ISNUMBER(SEARCH("COLLEGE PARK",$H753))),"CLAYTON (COLLEGE PARK)",$AG753))))</f>
        <v/>
      </c>
      <c r="AI753" s="2">
        <f>IF(OR($AH753="",$AD753=""),"",IFERROR(VLOOKUP($AH753,CODES!$A:$B,2,FALSE),"NO CODE"))</f>
        <v/>
      </c>
      <c r="AJ753" s="19">
        <f>IF(OR($AI753="",$AI753="NO CODE"),"",IF(COUNTIFS(RATES!$A:$A,$AI753,RATES!$B:$B,"&lt;="&amp;MonthStart,RATES!$C:$C,"&gt;="&amp;MonthEnd)&lt;&gt;1,"NO RATE",IF($AD753="OFF",SUMIFS(RATES!$F:$F,RATES!$A:$A,$AI753,RATES!$B:$B,"&lt;="&amp;MonthStart,RATES!$C:$C,"&gt;="&amp;MonthEnd),SUMIFS(RATES!$E:$E,RATES!$A:$A,$AI753,RATES!$B:$B,"&lt;="&amp;MonthStart,RATES!$C:$C,"&gt;="&amp;MonthEnd))))</f>
        <v/>
      </c>
      <c r="AK753" s="2">
        <f>IF(OR(NOT(ISNUMBER($AJ753)),N($AA753)=0),"",IF(ABS(N($Z753)/100-$AJ753)&gt;0.0000001,"DIFFERS",""))</f>
        <v/>
      </c>
    </row>
    <row r="754">
      <c r="AD754" s="2">
        <f>IF($L754="","",IF(ISNUMBER(SEARCH("OFF ROAD",$H754)),"OFF",IF(ISNUMBER(SEARCH("ON ROAD",$H754)),"ON","")))</f>
        <v/>
      </c>
      <c r="AE754" s="2">
        <f>IF($AD754="ON",""&amp;$L754,"")</f>
        <v/>
      </c>
      <c r="AF754" s="2">
        <f>IF($L754="","",IF($J754&lt;&gt;"","Y",""))</f>
        <v/>
      </c>
      <c r="AG754" s="2">
        <f>IF($L754="","",IFERROR(TRIM(MID($H754,4,SEARCH(" CO ",$H754)-4)),""&amp;$S754))</f>
        <v/>
      </c>
      <c r="AH754" s="2">
        <f>IF($AG754="","",IF($AG754="FULTON",IF(ISNUMBER(SEARCH("COLLEGE PARK",$H754)),"FULTON (COLLEGE PARK)",IF(ISNUMBER(SEARCH("HAPEVILLE",$H754)),"FULTON (HAPEVILLE)",IF(ISNUMBER(SEARCH("EAST POINT",$H754)),"FULTON (EAST POINT)",IF(ISNUMBER(SEARCH("ATLANTA",$H754)),"FULTON (ATL LIMITS)","FULTON")))),IF($AG754="DEKALB",IF(ISNUMBER(SEARCH("ATLANTA",$H754)),"DEKALB (ATL LIMITS)","DEKALB"),IF(AND($AG754="CLAYTON",ISNUMBER(SEARCH("COLLEGE PARK",$H754))),"CLAYTON (COLLEGE PARK)",$AG754))))</f>
        <v/>
      </c>
      <c r="AI754" s="2">
        <f>IF(OR($AH754="",$AD754=""),"",IFERROR(VLOOKUP($AH754,CODES!$A:$B,2,FALSE),"NO CODE"))</f>
        <v/>
      </c>
      <c r="AJ754" s="19">
        <f>IF(OR($AI754="",$AI754="NO CODE"),"",IF(COUNTIFS(RATES!$A:$A,$AI754,RATES!$B:$B,"&lt;="&amp;MonthStart,RATES!$C:$C,"&gt;="&amp;MonthEnd)&lt;&gt;1,"NO RATE",IF($AD754="OFF",SUMIFS(RATES!$F:$F,RATES!$A:$A,$AI754,RATES!$B:$B,"&lt;="&amp;MonthStart,RATES!$C:$C,"&gt;="&amp;MonthEnd),SUMIFS(RATES!$E:$E,RATES!$A:$A,$AI754,RATES!$B:$B,"&lt;="&amp;MonthStart,RATES!$C:$C,"&gt;="&amp;MonthEnd))))</f>
        <v/>
      </c>
      <c r="AK754" s="2">
        <f>IF(OR(NOT(ISNUMBER($AJ754)),N($AA754)=0),"",IF(ABS(N($Z754)/100-$AJ754)&gt;0.0000001,"DIFFERS",""))</f>
        <v/>
      </c>
    </row>
    <row r="755">
      <c r="AD755" s="2">
        <f>IF($L755="","",IF(ISNUMBER(SEARCH("OFF ROAD",$H755)),"OFF",IF(ISNUMBER(SEARCH("ON ROAD",$H755)),"ON","")))</f>
        <v/>
      </c>
      <c r="AE755" s="2">
        <f>IF($AD755="ON",""&amp;$L755,"")</f>
        <v/>
      </c>
      <c r="AF755" s="2">
        <f>IF($L755="","",IF($J755&lt;&gt;"","Y",""))</f>
        <v/>
      </c>
      <c r="AG755" s="2">
        <f>IF($L755="","",IFERROR(TRIM(MID($H755,4,SEARCH(" CO ",$H755)-4)),""&amp;$S755))</f>
        <v/>
      </c>
      <c r="AH755" s="2">
        <f>IF($AG755="","",IF($AG755="FULTON",IF(ISNUMBER(SEARCH("COLLEGE PARK",$H755)),"FULTON (COLLEGE PARK)",IF(ISNUMBER(SEARCH("HAPEVILLE",$H755)),"FULTON (HAPEVILLE)",IF(ISNUMBER(SEARCH("EAST POINT",$H755)),"FULTON (EAST POINT)",IF(ISNUMBER(SEARCH("ATLANTA",$H755)),"FULTON (ATL LIMITS)","FULTON")))),IF($AG755="DEKALB",IF(ISNUMBER(SEARCH("ATLANTA",$H755)),"DEKALB (ATL LIMITS)","DEKALB"),IF(AND($AG755="CLAYTON",ISNUMBER(SEARCH("COLLEGE PARK",$H755))),"CLAYTON (COLLEGE PARK)",$AG755))))</f>
        <v/>
      </c>
      <c r="AI755" s="2">
        <f>IF(OR($AH755="",$AD755=""),"",IFERROR(VLOOKUP($AH755,CODES!$A:$B,2,FALSE),"NO CODE"))</f>
        <v/>
      </c>
      <c r="AJ755" s="19">
        <f>IF(OR($AI755="",$AI755="NO CODE"),"",IF(COUNTIFS(RATES!$A:$A,$AI755,RATES!$B:$B,"&lt;="&amp;MonthStart,RATES!$C:$C,"&gt;="&amp;MonthEnd)&lt;&gt;1,"NO RATE",IF($AD755="OFF",SUMIFS(RATES!$F:$F,RATES!$A:$A,$AI755,RATES!$B:$B,"&lt;="&amp;MonthStart,RATES!$C:$C,"&gt;="&amp;MonthEnd),SUMIFS(RATES!$E:$E,RATES!$A:$A,$AI755,RATES!$B:$B,"&lt;="&amp;MonthStart,RATES!$C:$C,"&gt;="&amp;MonthEnd))))</f>
        <v/>
      </c>
      <c r="AK755" s="2">
        <f>IF(OR(NOT(ISNUMBER($AJ755)),N($AA755)=0),"",IF(ABS(N($Z755)/100-$AJ755)&gt;0.0000001,"DIFFERS",""))</f>
        <v/>
      </c>
    </row>
    <row r="756">
      <c r="AD756" s="2">
        <f>IF($L756="","",IF(ISNUMBER(SEARCH("OFF ROAD",$H756)),"OFF",IF(ISNUMBER(SEARCH("ON ROAD",$H756)),"ON","")))</f>
        <v/>
      </c>
      <c r="AE756" s="2">
        <f>IF($AD756="ON",""&amp;$L756,"")</f>
        <v/>
      </c>
      <c r="AF756" s="2">
        <f>IF($L756="","",IF($J756&lt;&gt;"","Y",""))</f>
        <v/>
      </c>
      <c r="AG756" s="2">
        <f>IF($L756="","",IFERROR(TRIM(MID($H756,4,SEARCH(" CO ",$H756)-4)),""&amp;$S756))</f>
        <v/>
      </c>
      <c r="AH756" s="2">
        <f>IF($AG756="","",IF($AG756="FULTON",IF(ISNUMBER(SEARCH("COLLEGE PARK",$H756)),"FULTON (COLLEGE PARK)",IF(ISNUMBER(SEARCH("HAPEVILLE",$H756)),"FULTON (HAPEVILLE)",IF(ISNUMBER(SEARCH("EAST POINT",$H756)),"FULTON (EAST POINT)",IF(ISNUMBER(SEARCH("ATLANTA",$H756)),"FULTON (ATL LIMITS)","FULTON")))),IF($AG756="DEKALB",IF(ISNUMBER(SEARCH("ATLANTA",$H756)),"DEKALB (ATL LIMITS)","DEKALB"),IF(AND($AG756="CLAYTON",ISNUMBER(SEARCH("COLLEGE PARK",$H756))),"CLAYTON (COLLEGE PARK)",$AG756))))</f>
        <v/>
      </c>
      <c r="AI756" s="2">
        <f>IF(OR($AH756="",$AD756=""),"",IFERROR(VLOOKUP($AH756,CODES!$A:$B,2,FALSE),"NO CODE"))</f>
        <v/>
      </c>
      <c r="AJ756" s="19">
        <f>IF(OR($AI756="",$AI756="NO CODE"),"",IF(COUNTIFS(RATES!$A:$A,$AI756,RATES!$B:$B,"&lt;="&amp;MonthStart,RATES!$C:$C,"&gt;="&amp;MonthEnd)&lt;&gt;1,"NO RATE",IF($AD756="OFF",SUMIFS(RATES!$F:$F,RATES!$A:$A,$AI756,RATES!$B:$B,"&lt;="&amp;MonthStart,RATES!$C:$C,"&gt;="&amp;MonthEnd),SUMIFS(RATES!$E:$E,RATES!$A:$A,$AI756,RATES!$B:$B,"&lt;="&amp;MonthStart,RATES!$C:$C,"&gt;="&amp;MonthEnd))))</f>
        <v/>
      </c>
      <c r="AK756" s="2">
        <f>IF(OR(NOT(ISNUMBER($AJ756)),N($AA756)=0),"",IF(ABS(N($Z756)/100-$AJ756)&gt;0.0000001,"DIFFERS",""))</f>
        <v/>
      </c>
    </row>
    <row r="757">
      <c r="AD757" s="2">
        <f>IF($L757="","",IF(ISNUMBER(SEARCH("OFF ROAD",$H757)),"OFF",IF(ISNUMBER(SEARCH("ON ROAD",$H757)),"ON","")))</f>
        <v/>
      </c>
      <c r="AE757" s="2">
        <f>IF($AD757="ON",""&amp;$L757,"")</f>
        <v/>
      </c>
      <c r="AF757" s="2">
        <f>IF($L757="","",IF($J757&lt;&gt;"","Y",""))</f>
        <v/>
      </c>
      <c r="AG757" s="2">
        <f>IF($L757="","",IFERROR(TRIM(MID($H757,4,SEARCH(" CO ",$H757)-4)),""&amp;$S757))</f>
        <v/>
      </c>
      <c r="AH757" s="2">
        <f>IF($AG757="","",IF($AG757="FULTON",IF(ISNUMBER(SEARCH("COLLEGE PARK",$H757)),"FULTON (COLLEGE PARK)",IF(ISNUMBER(SEARCH("HAPEVILLE",$H757)),"FULTON (HAPEVILLE)",IF(ISNUMBER(SEARCH("EAST POINT",$H757)),"FULTON (EAST POINT)",IF(ISNUMBER(SEARCH("ATLANTA",$H757)),"FULTON (ATL LIMITS)","FULTON")))),IF($AG757="DEKALB",IF(ISNUMBER(SEARCH("ATLANTA",$H757)),"DEKALB (ATL LIMITS)","DEKALB"),IF(AND($AG757="CLAYTON",ISNUMBER(SEARCH("COLLEGE PARK",$H757))),"CLAYTON (COLLEGE PARK)",$AG757))))</f>
        <v/>
      </c>
      <c r="AI757" s="2">
        <f>IF(OR($AH757="",$AD757=""),"",IFERROR(VLOOKUP($AH757,CODES!$A:$B,2,FALSE),"NO CODE"))</f>
        <v/>
      </c>
      <c r="AJ757" s="19">
        <f>IF(OR($AI757="",$AI757="NO CODE"),"",IF(COUNTIFS(RATES!$A:$A,$AI757,RATES!$B:$B,"&lt;="&amp;MonthStart,RATES!$C:$C,"&gt;="&amp;MonthEnd)&lt;&gt;1,"NO RATE",IF($AD757="OFF",SUMIFS(RATES!$F:$F,RATES!$A:$A,$AI757,RATES!$B:$B,"&lt;="&amp;MonthStart,RATES!$C:$C,"&gt;="&amp;MonthEnd),SUMIFS(RATES!$E:$E,RATES!$A:$A,$AI757,RATES!$B:$B,"&lt;="&amp;MonthStart,RATES!$C:$C,"&gt;="&amp;MonthEnd))))</f>
        <v/>
      </c>
      <c r="AK757" s="2">
        <f>IF(OR(NOT(ISNUMBER($AJ757)),N($AA757)=0),"",IF(ABS(N($Z757)/100-$AJ757)&gt;0.0000001,"DIFFERS",""))</f>
        <v/>
      </c>
    </row>
    <row r="758">
      <c r="AD758" s="2">
        <f>IF($L758="","",IF(ISNUMBER(SEARCH("OFF ROAD",$H758)),"OFF",IF(ISNUMBER(SEARCH("ON ROAD",$H758)),"ON","")))</f>
        <v/>
      </c>
      <c r="AE758" s="2">
        <f>IF($AD758="ON",""&amp;$L758,"")</f>
        <v/>
      </c>
      <c r="AF758" s="2">
        <f>IF($L758="","",IF($J758&lt;&gt;"","Y",""))</f>
        <v/>
      </c>
      <c r="AG758" s="2">
        <f>IF($L758="","",IFERROR(TRIM(MID($H758,4,SEARCH(" CO ",$H758)-4)),""&amp;$S758))</f>
        <v/>
      </c>
      <c r="AH758" s="2">
        <f>IF($AG758="","",IF($AG758="FULTON",IF(ISNUMBER(SEARCH("COLLEGE PARK",$H758)),"FULTON (COLLEGE PARK)",IF(ISNUMBER(SEARCH("HAPEVILLE",$H758)),"FULTON (HAPEVILLE)",IF(ISNUMBER(SEARCH("EAST POINT",$H758)),"FULTON (EAST POINT)",IF(ISNUMBER(SEARCH("ATLANTA",$H758)),"FULTON (ATL LIMITS)","FULTON")))),IF($AG758="DEKALB",IF(ISNUMBER(SEARCH("ATLANTA",$H758)),"DEKALB (ATL LIMITS)","DEKALB"),IF(AND($AG758="CLAYTON",ISNUMBER(SEARCH("COLLEGE PARK",$H758))),"CLAYTON (COLLEGE PARK)",$AG758))))</f>
        <v/>
      </c>
      <c r="AI758" s="2">
        <f>IF(OR($AH758="",$AD758=""),"",IFERROR(VLOOKUP($AH758,CODES!$A:$B,2,FALSE),"NO CODE"))</f>
        <v/>
      </c>
      <c r="AJ758" s="19">
        <f>IF(OR($AI758="",$AI758="NO CODE"),"",IF(COUNTIFS(RATES!$A:$A,$AI758,RATES!$B:$B,"&lt;="&amp;MonthStart,RATES!$C:$C,"&gt;="&amp;MonthEnd)&lt;&gt;1,"NO RATE",IF($AD758="OFF",SUMIFS(RATES!$F:$F,RATES!$A:$A,$AI758,RATES!$B:$B,"&lt;="&amp;MonthStart,RATES!$C:$C,"&gt;="&amp;MonthEnd),SUMIFS(RATES!$E:$E,RATES!$A:$A,$AI758,RATES!$B:$B,"&lt;="&amp;MonthStart,RATES!$C:$C,"&gt;="&amp;MonthEnd))))</f>
        <v/>
      </c>
      <c r="AK758" s="2">
        <f>IF(OR(NOT(ISNUMBER($AJ758)),N($AA758)=0),"",IF(ABS(N($Z758)/100-$AJ758)&gt;0.0000001,"DIFFERS",""))</f>
        <v/>
      </c>
    </row>
    <row r="759">
      <c r="AD759" s="2">
        <f>IF($L759="","",IF(ISNUMBER(SEARCH("OFF ROAD",$H759)),"OFF",IF(ISNUMBER(SEARCH("ON ROAD",$H759)),"ON","")))</f>
        <v/>
      </c>
      <c r="AE759" s="2">
        <f>IF($AD759="ON",""&amp;$L759,"")</f>
        <v/>
      </c>
      <c r="AF759" s="2">
        <f>IF($L759="","",IF($J759&lt;&gt;"","Y",""))</f>
        <v/>
      </c>
      <c r="AG759" s="2">
        <f>IF($L759="","",IFERROR(TRIM(MID($H759,4,SEARCH(" CO ",$H759)-4)),""&amp;$S759))</f>
        <v/>
      </c>
      <c r="AH759" s="2">
        <f>IF($AG759="","",IF($AG759="FULTON",IF(ISNUMBER(SEARCH("COLLEGE PARK",$H759)),"FULTON (COLLEGE PARK)",IF(ISNUMBER(SEARCH("HAPEVILLE",$H759)),"FULTON (HAPEVILLE)",IF(ISNUMBER(SEARCH("EAST POINT",$H759)),"FULTON (EAST POINT)",IF(ISNUMBER(SEARCH("ATLANTA",$H759)),"FULTON (ATL LIMITS)","FULTON")))),IF($AG759="DEKALB",IF(ISNUMBER(SEARCH("ATLANTA",$H759)),"DEKALB (ATL LIMITS)","DEKALB"),IF(AND($AG759="CLAYTON",ISNUMBER(SEARCH("COLLEGE PARK",$H759))),"CLAYTON (COLLEGE PARK)",$AG759))))</f>
        <v/>
      </c>
      <c r="AI759" s="2">
        <f>IF(OR($AH759="",$AD759=""),"",IFERROR(VLOOKUP($AH759,CODES!$A:$B,2,FALSE),"NO CODE"))</f>
        <v/>
      </c>
      <c r="AJ759" s="19">
        <f>IF(OR($AI759="",$AI759="NO CODE"),"",IF(COUNTIFS(RATES!$A:$A,$AI759,RATES!$B:$B,"&lt;="&amp;MonthStart,RATES!$C:$C,"&gt;="&amp;MonthEnd)&lt;&gt;1,"NO RATE",IF($AD759="OFF",SUMIFS(RATES!$F:$F,RATES!$A:$A,$AI759,RATES!$B:$B,"&lt;="&amp;MonthStart,RATES!$C:$C,"&gt;="&amp;MonthEnd),SUMIFS(RATES!$E:$E,RATES!$A:$A,$AI759,RATES!$B:$B,"&lt;="&amp;MonthStart,RATES!$C:$C,"&gt;="&amp;MonthEnd))))</f>
        <v/>
      </c>
      <c r="AK759" s="2">
        <f>IF(OR(NOT(ISNUMBER($AJ759)),N($AA759)=0),"",IF(ABS(N($Z759)/100-$AJ759)&gt;0.0000001,"DIFFERS",""))</f>
        <v/>
      </c>
    </row>
    <row r="760">
      <c r="AD760" s="2">
        <f>IF($L760="","",IF(ISNUMBER(SEARCH("OFF ROAD",$H760)),"OFF",IF(ISNUMBER(SEARCH("ON ROAD",$H760)),"ON","")))</f>
        <v/>
      </c>
      <c r="AE760" s="2">
        <f>IF($AD760="ON",""&amp;$L760,"")</f>
        <v/>
      </c>
      <c r="AF760" s="2">
        <f>IF($L760="","",IF($J760&lt;&gt;"","Y",""))</f>
        <v/>
      </c>
      <c r="AG760" s="2">
        <f>IF($L760="","",IFERROR(TRIM(MID($H760,4,SEARCH(" CO ",$H760)-4)),""&amp;$S760))</f>
        <v/>
      </c>
      <c r="AH760" s="2">
        <f>IF($AG760="","",IF($AG760="FULTON",IF(ISNUMBER(SEARCH("COLLEGE PARK",$H760)),"FULTON (COLLEGE PARK)",IF(ISNUMBER(SEARCH("HAPEVILLE",$H760)),"FULTON (HAPEVILLE)",IF(ISNUMBER(SEARCH("EAST POINT",$H760)),"FULTON (EAST POINT)",IF(ISNUMBER(SEARCH("ATLANTA",$H760)),"FULTON (ATL LIMITS)","FULTON")))),IF($AG760="DEKALB",IF(ISNUMBER(SEARCH("ATLANTA",$H760)),"DEKALB (ATL LIMITS)","DEKALB"),IF(AND($AG760="CLAYTON",ISNUMBER(SEARCH("COLLEGE PARK",$H760))),"CLAYTON (COLLEGE PARK)",$AG760))))</f>
        <v/>
      </c>
      <c r="AI760" s="2">
        <f>IF(OR($AH760="",$AD760=""),"",IFERROR(VLOOKUP($AH760,CODES!$A:$B,2,FALSE),"NO CODE"))</f>
        <v/>
      </c>
      <c r="AJ760" s="19">
        <f>IF(OR($AI760="",$AI760="NO CODE"),"",IF(COUNTIFS(RATES!$A:$A,$AI760,RATES!$B:$B,"&lt;="&amp;MonthStart,RATES!$C:$C,"&gt;="&amp;MonthEnd)&lt;&gt;1,"NO RATE",IF($AD760="OFF",SUMIFS(RATES!$F:$F,RATES!$A:$A,$AI760,RATES!$B:$B,"&lt;="&amp;MonthStart,RATES!$C:$C,"&gt;="&amp;MonthEnd),SUMIFS(RATES!$E:$E,RATES!$A:$A,$AI760,RATES!$B:$B,"&lt;="&amp;MonthStart,RATES!$C:$C,"&gt;="&amp;MonthEnd))))</f>
        <v/>
      </c>
      <c r="AK760" s="2">
        <f>IF(OR(NOT(ISNUMBER($AJ760)),N($AA760)=0),"",IF(ABS(N($Z760)/100-$AJ760)&gt;0.0000001,"DIFFERS",""))</f>
        <v/>
      </c>
    </row>
    <row r="761">
      <c r="AD761" s="2">
        <f>IF($L761="","",IF(ISNUMBER(SEARCH("OFF ROAD",$H761)),"OFF",IF(ISNUMBER(SEARCH("ON ROAD",$H761)),"ON","")))</f>
        <v/>
      </c>
      <c r="AE761" s="2">
        <f>IF($AD761="ON",""&amp;$L761,"")</f>
        <v/>
      </c>
      <c r="AF761" s="2">
        <f>IF($L761="","",IF($J761&lt;&gt;"","Y",""))</f>
        <v/>
      </c>
      <c r="AG761" s="2">
        <f>IF($L761="","",IFERROR(TRIM(MID($H761,4,SEARCH(" CO ",$H761)-4)),""&amp;$S761))</f>
        <v/>
      </c>
      <c r="AH761" s="2">
        <f>IF($AG761="","",IF($AG761="FULTON",IF(ISNUMBER(SEARCH("COLLEGE PARK",$H761)),"FULTON (COLLEGE PARK)",IF(ISNUMBER(SEARCH("HAPEVILLE",$H761)),"FULTON (HAPEVILLE)",IF(ISNUMBER(SEARCH("EAST POINT",$H761)),"FULTON (EAST POINT)",IF(ISNUMBER(SEARCH("ATLANTA",$H761)),"FULTON (ATL LIMITS)","FULTON")))),IF($AG761="DEKALB",IF(ISNUMBER(SEARCH("ATLANTA",$H761)),"DEKALB (ATL LIMITS)","DEKALB"),IF(AND($AG761="CLAYTON",ISNUMBER(SEARCH("COLLEGE PARK",$H761))),"CLAYTON (COLLEGE PARK)",$AG761))))</f>
        <v/>
      </c>
      <c r="AI761" s="2">
        <f>IF(OR($AH761="",$AD761=""),"",IFERROR(VLOOKUP($AH761,CODES!$A:$B,2,FALSE),"NO CODE"))</f>
        <v/>
      </c>
      <c r="AJ761" s="19">
        <f>IF(OR($AI761="",$AI761="NO CODE"),"",IF(COUNTIFS(RATES!$A:$A,$AI761,RATES!$B:$B,"&lt;="&amp;MonthStart,RATES!$C:$C,"&gt;="&amp;MonthEnd)&lt;&gt;1,"NO RATE",IF($AD761="OFF",SUMIFS(RATES!$F:$F,RATES!$A:$A,$AI761,RATES!$B:$B,"&lt;="&amp;MonthStart,RATES!$C:$C,"&gt;="&amp;MonthEnd),SUMIFS(RATES!$E:$E,RATES!$A:$A,$AI761,RATES!$B:$B,"&lt;="&amp;MonthStart,RATES!$C:$C,"&gt;="&amp;MonthEnd))))</f>
        <v/>
      </c>
      <c r="AK761" s="2">
        <f>IF(OR(NOT(ISNUMBER($AJ761)),N($AA761)=0),"",IF(ABS(N($Z761)/100-$AJ761)&gt;0.0000001,"DIFFERS",""))</f>
        <v/>
      </c>
    </row>
    <row r="762">
      <c r="AD762" s="2">
        <f>IF($L762="","",IF(ISNUMBER(SEARCH("OFF ROAD",$H762)),"OFF",IF(ISNUMBER(SEARCH("ON ROAD",$H762)),"ON","")))</f>
        <v/>
      </c>
      <c r="AE762" s="2">
        <f>IF($AD762="ON",""&amp;$L762,"")</f>
        <v/>
      </c>
      <c r="AF762" s="2">
        <f>IF($L762="","",IF($J762&lt;&gt;"","Y",""))</f>
        <v/>
      </c>
      <c r="AG762" s="2">
        <f>IF($L762="","",IFERROR(TRIM(MID($H762,4,SEARCH(" CO ",$H762)-4)),""&amp;$S762))</f>
        <v/>
      </c>
      <c r="AH762" s="2">
        <f>IF($AG762="","",IF($AG762="FULTON",IF(ISNUMBER(SEARCH("COLLEGE PARK",$H762)),"FULTON (COLLEGE PARK)",IF(ISNUMBER(SEARCH("HAPEVILLE",$H762)),"FULTON (HAPEVILLE)",IF(ISNUMBER(SEARCH("EAST POINT",$H762)),"FULTON (EAST POINT)",IF(ISNUMBER(SEARCH("ATLANTA",$H762)),"FULTON (ATL LIMITS)","FULTON")))),IF($AG762="DEKALB",IF(ISNUMBER(SEARCH("ATLANTA",$H762)),"DEKALB (ATL LIMITS)","DEKALB"),IF(AND($AG762="CLAYTON",ISNUMBER(SEARCH("COLLEGE PARK",$H762))),"CLAYTON (COLLEGE PARK)",$AG762))))</f>
        <v/>
      </c>
      <c r="AI762" s="2">
        <f>IF(OR($AH762="",$AD762=""),"",IFERROR(VLOOKUP($AH762,CODES!$A:$B,2,FALSE),"NO CODE"))</f>
        <v/>
      </c>
      <c r="AJ762" s="19">
        <f>IF(OR($AI762="",$AI762="NO CODE"),"",IF(COUNTIFS(RATES!$A:$A,$AI762,RATES!$B:$B,"&lt;="&amp;MonthStart,RATES!$C:$C,"&gt;="&amp;MonthEnd)&lt;&gt;1,"NO RATE",IF($AD762="OFF",SUMIFS(RATES!$F:$F,RATES!$A:$A,$AI762,RATES!$B:$B,"&lt;="&amp;MonthStart,RATES!$C:$C,"&gt;="&amp;MonthEnd),SUMIFS(RATES!$E:$E,RATES!$A:$A,$AI762,RATES!$B:$B,"&lt;="&amp;MonthStart,RATES!$C:$C,"&gt;="&amp;MonthEnd))))</f>
        <v/>
      </c>
      <c r="AK762" s="2">
        <f>IF(OR(NOT(ISNUMBER($AJ762)),N($AA762)=0),"",IF(ABS(N($Z762)/100-$AJ762)&gt;0.0000001,"DIFFERS",""))</f>
        <v/>
      </c>
    </row>
    <row r="763">
      <c r="AD763" s="2">
        <f>IF($L763="","",IF(ISNUMBER(SEARCH("OFF ROAD",$H763)),"OFF",IF(ISNUMBER(SEARCH("ON ROAD",$H763)),"ON","")))</f>
        <v/>
      </c>
      <c r="AE763" s="2">
        <f>IF($AD763="ON",""&amp;$L763,"")</f>
        <v/>
      </c>
      <c r="AF763" s="2">
        <f>IF($L763="","",IF($J763&lt;&gt;"","Y",""))</f>
        <v/>
      </c>
      <c r="AG763" s="2">
        <f>IF($L763="","",IFERROR(TRIM(MID($H763,4,SEARCH(" CO ",$H763)-4)),""&amp;$S763))</f>
        <v/>
      </c>
      <c r="AH763" s="2">
        <f>IF($AG763="","",IF($AG763="FULTON",IF(ISNUMBER(SEARCH("COLLEGE PARK",$H763)),"FULTON (COLLEGE PARK)",IF(ISNUMBER(SEARCH("HAPEVILLE",$H763)),"FULTON (HAPEVILLE)",IF(ISNUMBER(SEARCH("EAST POINT",$H763)),"FULTON (EAST POINT)",IF(ISNUMBER(SEARCH("ATLANTA",$H763)),"FULTON (ATL LIMITS)","FULTON")))),IF($AG763="DEKALB",IF(ISNUMBER(SEARCH("ATLANTA",$H763)),"DEKALB (ATL LIMITS)","DEKALB"),IF(AND($AG763="CLAYTON",ISNUMBER(SEARCH("COLLEGE PARK",$H763))),"CLAYTON (COLLEGE PARK)",$AG763))))</f>
        <v/>
      </c>
      <c r="AI763" s="2">
        <f>IF(OR($AH763="",$AD763=""),"",IFERROR(VLOOKUP($AH763,CODES!$A:$B,2,FALSE),"NO CODE"))</f>
        <v/>
      </c>
      <c r="AJ763" s="19">
        <f>IF(OR($AI763="",$AI763="NO CODE"),"",IF(COUNTIFS(RATES!$A:$A,$AI763,RATES!$B:$B,"&lt;="&amp;MonthStart,RATES!$C:$C,"&gt;="&amp;MonthEnd)&lt;&gt;1,"NO RATE",IF($AD763="OFF",SUMIFS(RATES!$F:$F,RATES!$A:$A,$AI763,RATES!$B:$B,"&lt;="&amp;MonthStart,RATES!$C:$C,"&gt;="&amp;MonthEnd),SUMIFS(RATES!$E:$E,RATES!$A:$A,$AI763,RATES!$B:$B,"&lt;="&amp;MonthStart,RATES!$C:$C,"&gt;="&amp;MonthEnd))))</f>
        <v/>
      </c>
      <c r="AK763" s="2">
        <f>IF(OR(NOT(ISNUMBER($AJ763)),N($AA763)=0),"",IF(ABS(N($Z763)/100-$AJ763)&gt;0.0000001,"DIFFERS",""))</f>
        <v/>
      </c>
    </row>
    <row r="764">
      <c r="AD764" s="2">
        <f>IF($L764="","",IF(ISNUMBER(SEARCH("OFF ROAD",$H764)),"OFF",IF(ISNUMBER(SEARCH("ON ROAD",$H764)),"ON","")))</f>
        <v/>
      </c>
      <c r="AE764" s="2">
        <f>IF($AD764="ON",""&amp;$L764,"")</f>
        <v/>
      </c>
      <c r="AF764" s="2">
        <f>IF($L764="","",IF($J764&lt;&gt;"","Y",""))</f>
        <v/>
      </c>
      <c r="AG764" s="2">
        <f>IF($L764="","",IFERROR(TRIM(MID($H764,4,SEARCH(" CO ",$H764)-4)),""&amp;$S764))</f>
        <v/>
      </c>
      <c r="AH764" s="2">
        <f>IF($AG764="","",IF($AG764="FULTON",IF(ISNUMBER(SEARCH("COLLEGE PARK",$H764)),"FULTON (COLLEGE PARK)",IF(ISNUMBER(SEARCH("HAPEVILLE",$H764)),"FULTON (HAPEVILLE)",IF(ISNUMBER(SEARCH("EAST POINT",$H764)),"FULTON (EAST POINT)",IF(ISNUMBER(SEARCH("ATLANTA",$H764)),"FULTON (ATL LIMITS)","FULTON")))),IF($AG764="DEKALB",IF(ISNUMBER(SEARCH("ATLANTA",$H764)),"DEKALB (ATL LIMITS)","DEKALB"),IF(AND($AG764="CLAYTON",ISNUMBER(SEARCH("COLLEGE PARK",$H764))),"CLAYTON (COLLEGE PARK)",$AG764))))</f>
        <v/>
      </c>
      <c r="AI764" s="2">
        <f>IF(OR($AH764="",$AD764=""),"",IFERROR(VLOOKUP($AH764,CODES!$A:$B,2,FALSE),"NO CODE"))</f>
        <v/>
      </c>
      <c r="AJ764" s="19">
        <f>IF(OR($AI764="",$AI764="NO CODE"),"",IF(COUNTIFS(RATES!$A:$A,$AI764,RATES!$B:$B,"&lt;="&amp;MonthStart,RATES!$C:$C,"&gt;="&amp;MonthEnd)&lt;&gt;1,"NO RATE",IF($AD764="OFF",SUMIFS(RATES!$F:$F,RATES!$A:$A,$AI764,RATES!$B:$B,"&lt;="&amp;MonthStart,RATES!$C:$C,"&gt;="&amp;MonthEnd),SUMIFS(RATES!$E:$E,RATES!$A:$A,$AI764,RATES!$B:$B,"&lt;="&amp;MonthStart,RATES!$C:$C,"&gt;="&amp;MonthEnd))))</f>
        <v/>
      </c>
      <c r="AK764" s="2">
        <f>IF(OR(NOT(ISNUMBER($AJ764)),N($AA764)=0),"",IF(ABS(N($Z764)/100-$AJ764)&gt;0.0000001,"DIFFERS",""))</f>
        <v/>
      </c>
    </row>
    <row r="765">
      <c r="AD765" s="2">
        <f>IF($L765="","",IF(ISNUMBER(SEARCH("OFF ROAD",$H765)),"OFF",IF(ISNUMBER(SEARCH("ON ROAD",$H765)),"ON","")))</f>
        <v/>
      </c>
      <c r="AE765" s="2">
        <f>IF($AD765="ON",""&amp;$L765,"")</f>
        <v/>
      </c>
      <c r="AF765" s="2">
        <f>IF($L765="","",IF($J765&lt;&gt;"","Y",""))</f>
        <v/>
      </c>
      <c r="AG765" s="2">
        <f>IF($L765="","",IFERROR(TRIM(MID($H765,4,SEARCH(" CO ",$H765)-4)),""&amp;$S765))</f>
        <v/>
      </c>
      <c r="AH765" s="2">
        <f>IF($AG765="","",IF($AG765="FULTON",IF(ISNUMBER(SEARCH("COLLEGE PARK",$H765)),"FULTON (COLLEGE PARK)",IF(ISNUMBER(SEARCH("HAPEVILLE",$H765)),"FULTON (HAPEVILLE)",IF(ISNUMBER(SEARCH("EAST POINT",$H765)),"FULTON (EAST POINT)",IF(ISNUMBER(SEARCH("ATLANTA",$H765)),"FULTON (ATL LIMITS)","FULTON")))),IF($AG765="DEKALB",IF(ISNUMBER(SEARCH("ATLANTA",$H765)),"DEKALB (ATL LIMITS)","DEKALB"),IF(AND($AG765="CLAYTON",ISNUMBER(SEARCH("COLLEGE PARK",$H765))),"CLAYTON (COLLEGE PARK)",$AG765))))</f>
        <v/>
      </c>
      <c r="AI765" s="2">
        <f>IF(OR($AH765="",$AD765=""),"",IFERROR(VLOOKUP($AH765,CODES!$A:$B,2,FALSE),"NO CODE"))</f>
        <v/>
      </c>
      <c r="AJ765" s="19">
        <f>IF(OR($AI765="",$AI765="NO CODE"),"",IF(COUNTIFS(RATES!$A:$A,$AI765,RATES!$B:$B,"&lt;="&amp;MonthStart,RATES!$C:$C,"&gt;="&amp;MonthEnd)&lt;&gt;1,"NO RATE",IF($AD765="OFF",SUMIFS(RATES!$F:$F,RATES!$A:$A,$AI765,RATES!$B:$B,"&lt;="&amp;MonthStart,RATES!$C:$C,"&gt;="&amp;MonthEnd),SUMIFS(RATES!$E:$E,RATES!$A:$A,$AI765,RATES!$B:$B,"&lt;="&amp;MonthStart,RATES!$C:$C,"&gt;="&amp;MonthEnd))))</f>
        <v/>
      </c>
      <c r="AK765" s="2">
        <f>IF(OR(NOT(ISNUMBER($AJ765)),N($AA765)=0),"",IF(ABS(N($Z765)/100-$AJ765)&gt;0.0000001,"DIFFERS",""))</f>
        <v/>
      </c>
    </row>
    <row r="766">
      <c r="AD766" s="2">
        <f>IF($L766="","",IF(ISNUMBER(SEARCH("OFF ROAD",$H766)),"OFF",IF(ISNUMBER(SEARCH("ON ROAD",$H766)),"ON","")))</f>
        <v/>
      </c>
      <c r="AE766" s="2">
        <f>IF($AD766="ON",""&amp;$L766,"")</f>
        <v/>
      </c>
      <c r="AF766" s="2">
        <f>IF($L766="","",IF($J766&lt;&gt;"","Y",""))</f>
        <v/>
      </c>
      <c r="AG766" s="2">
        <f>IF($L766="","",IFERROR(TRIM(MID($H766,4,SEARCH(" CO ",$H766)-4)),""&amp;$S766))</f>
        <v/>
      </c>
      <c r="AH766" s="2">
        <f>IF($AG766="","",IF($AG766="FULTON",IF(ISNUMBER(SEARCH("COLLEGE PARK",$H766)),"FULTON (COLLEGE PARK)",IF(ISNUMBER(SEARCH("HAPEVILLE",$H766)),"FULTON (HAPEVILLE)",IF(ISNUMBER(SEARCH("EAST POINT",$H766)),"FULTON (EAST POINT)",IF(ISNUMBER(SEARCH("ATLANTA",$H766)),"FULTON (ATL LIMITS)","FULTON")))),IF($AG766="DEKALB",IF(ISNUMBER(SEARCH("ATLANTA",$H766)),"DEKALB (ATL LIMITS)","DEKALB"),IF(AND($AG766="CLAYTON",ISNUMBER(SEARCH("COLLEGE PARK",$H766))),"CLAYTON (COLLEGE PARK)",$AG766))))</f>
        <v/>
      </c>
      <c r="AI766" s="2">
        <f>IF(OR($AH766="",$AD766=""),"",IFERROR(VLOOKUP($AH766,CODES!$A:$B,2,FALSE),"NO CODE"))</f>
        <v/>
      </c>
      <c r="AJ766" s="19">
        <f>IF(OR($AI766="",$AI766="NO CODE"),"",IF(COUNTIFS(RATES!$A:$A,$AI766,RATES!$B:$B,"&lt;="&amp;MonthStart,RATES!$C:$C,"&gt;="&amp;MonthEnd)&lt;&gt;1,"NO RATE",IF($AD766="OFF",SUMIFS(RATES!$F:$F,RATES!$A:$A,$AI766,RATES!$B:$B,"&lt;="&amp;MonthStart,RATES!$C:$C,"&gt;="&amp;MonthEnd),SUMIFS(RATES!$E:$E,RATES!$A:$A,$AI766,RATES!$B:$B,"&lt;="&amp;MonthStart,RATES!$C:$C,"&gt;="&amp;MonthEnd))))</f>
        <v/>
      </c>
      <c r="AK766" s="2">
        <f>IF(OR(NOT(ISNUMBER($AJ766)),N($AA766)=0),"",IF(ABS(N($Z766)/100-$AJ766)&gt;0.0000001,"DIFFERS",""))</f>
        <v/>
      </c>
    </row>
    <row r="767">
      <c r="AD767" s="2">
        <f>IF($L767="","",IF(ISNUMBER(SEARCH("OFF ROAD",$H767)),"OFF",IF(ISNUMBER(SEARCH("ON ROAD",$H767)),"ON","")))</f>
        <v/>
      </c>
      <c r="AE767" s="2">
        <f>IF($AD767="ON",""&amp;$L767,"")</f>
        <v/>
      </c>
      <c r="AF767" s="2">
        <f>IF($L767="","",IF($J767&lt;&gt;"","Y",""))</f>
        <v/>
      </c>
      <c r="AG767" s="2">
        <f>IF($L767="","",IFERROR(TRIM(MID($H767,4,SEARCH(" CO ",$H767)-4)),""&amp;$S767))</f>
        <v/>
      </c>
      <c r="AH767" s="2">
        <f>IF($AG767="","",IF($AG767="FULTON",IF(ISNUMBER(SEARCH("COLLEGE PARK",$H767)),"FULTON (COLLEGE PARK)",IF(ISNUMBER(SEARCH("HAPEVILLE",$H767)),"FULTON (HAPEVILLE)",IF(ISNUMBER(SEARCH("EAST POINT",$H767)),"FULTON (EAST POINT)",IF(ISNUMBER(SEARCH("ATLANTA",$H767)),"FULTON (ATL LIMITS)","FULTON")))),IF($AG767="DEKALB",IF(ISNUMBER(SEARCH("ATLANTA",$H767)),"DEKALB (ATL LIMITS)","DEKALB"),IF(AND($AG767="CLAYTON",ISNUMBER(SEARCH("COLLEGE PARK",$H767))),"CLAYTON (COLLEGE PARK)",$AG767))))</f>
        <v/>
      </c>
      <c r="AI767" s="2">
        <f>IF(OR($AH767="",$AD767=""),"",IFERROR(VLOOKUP($AH767,CODES!$A:$B,2,FALSE),"NO CODE"))</f>
        <v/>
      </c>
      <c r="AJ767" s="19">
        <f>IF(OR($AI767="",$AI767="NO CODE"),"",IF(COUNTIFS(RATES!$A:$A,$AI767,RATES!$B:$B,"&lt;="&amp;MonthStart,RATES!$C:$C,"&gt;="&amp;MonthEnd)&lt;&gt;1,"NO RATE",IF($AD767="OFF",SUMIFS(RATES!$F:$F,RATES!$A:$A,$AI767,RATES!$B:$B,"&lt;="&amp;MonthStart,RATES!$C:$C,"&gt;="&amp;MonthEnd),SUMIFS(RATES!$E:$E,RATES!$A:$A,$AI767,RATES!$B:$B,"&lt;="&amp;MonthStart,RATES!$C:$C,"&gt;="&amp;MonthEnd))))</f>
        <v/>
      </c>
      <c r="AK767" s="2">
        <f>IF(OR(NOT(ISNUMBER($AJ767)),N($AA767)=0),"",IF(ABS(N($Z767)/100-$AJ767)&gt;0.0000001,"DIFFERS",""))</f>
        <v/>
      </c>
    </row>
    <row r="768">
      <c r="AD768" s="2">
        <f>IF($L768="","",IF(ISNUMBER(SEARCH("OFF ROAD",$H768)),"OFF",IF(ISNUMBER(SEARCH("ON ROAD",$H768)),"ON","")))</f>
        <v/>
      </c>
      <c r="AE768" s="2">
        <f>IF($AD768="ON",""&amp;$L768,"")</f>
        <v/>
      </c>
      <c r="AF768" s="2">
        <f>IF($L768="","",IF($J768&lt;&gt;"","Y",""))</f>
        <v/>
      </c>
      <c r="AG768" s="2">
        <f>IF($L768="","",IFERROR(TRIM(MID($H768,4,SEARCH(" CO ",$H768)-4)),""&amp;$S768))</f>
        <v/>
      </c>
      <c r="AH768" s="2">
        <f>IF($AG768="","",IF($AG768="FULTON",IF(ISNUMBER(SEARCH("COLLEGE PARK",$H768)),"FULTON (COLLEGE PARK)",IF(ISNUMBER(SEARCH("HAPEVILLE",$H768)),"FULTON (HAPEVILLE)",IF(ISNUMBER(SEARCH("EAST POINT",$H768)),"FULTON (EAST POINT)",IF(ISNUMBER(SEARCH("ATLANTA",$H768)),"FULTON (ATL LIMITS)","FULTON")))),IF($AG768="DEKALB",IF(ISNUMBER(SEARCH("ATLANTA",$H768)),"DEKALB (ATL LIMITS)","DEKALB"),IF(AND($AG768="CLAYTON",ISNUMBER(SEARCH("COLLEGE PARK",$H768))),"CLAYTON (COLLEGE PARK)",$AG768))))</f>
        <v/>
      </c>
      <c r="AI768" s="2">
        <f>IF(OR($AH768="",$AD768=""),"",IFERROR(VLOOKUP($AH768,CODES!$A:$B,2,FALSE),"NO CODE"))</f>
        <v/>
      </c>
      <c r="AJ768" s="19">
        <f>IF(OR($AI768="",$AI768="NO CODE"),"",IF(COUNTIFS(RATES!$A:$A,$AI768,RATES!$B:$B,"&lt;="&amp;MonthStart,RATES!$C:$C,"&gt;="&amp;MonthEnd)&lt;&gt;1,"NO RATE",IF($AD768="OFF",SUMIFS(RATES!$F:$F,RATES!$A:$A,$AI768,RATES!$B:$B,"&lt;="&amp;MonthStart,RATES!$C:$C,"&gt;="&amp;MonthEnd),SUMIFS(RATES!$E:$E,RATES!$A:$A,$AI768,RATES!$B:$B,"&lt;="&amp;MonthStart,RATES!$C:$C,"&gt;="&amp;MonthEnd))))</f>
        <v/>
      </c>
      <c r="AK768" s="2">
        <f>IF(OR(NOT(ISNUMBER($AJ768)),N($AA768)=0),"",IF(ABS(N($Z768)/100-$AJ768)&gt;0.0000001,"DIFFERS",""))</f>
        <v/>
      </c>
    </row>
    <row r="769">
      <c r="AD769" s="2">
        <f>IF($L769="","",IF(ISNUMBER(SEARCH("OFF ROAD",$H769)),"OFF",IF(ISNUMBER(SEARCH("ON ROAD",$H769)),"ON","")))</f>
        <v/>
      </c>
      <c r="AE769" s="2">
        <f>IF($AD769="ON",""&amp;$L769,"")</f>
        <v/>
      </c>
      <c r="AF769" s="2">
        <f>IF($L769="","",IF($J769&lt;&gt;"","Y",""))</f>
        <v/>
      </c>
      <c r="AG769" s="2">
        <f>IF($L769="","",IFERROR(TRIM(MID($H769,4,SEARCH(" CO ",$H769)-4)),""&amp;$S769))</f>
        <v/>
      </c>
      <c r="AH769" s="2">
        <f>IF($AG769="","",IF($AG769="FULTON",IF(ISNUMBER(SEARCH("COLLEGE PARK",$H769)),"FULTON (COLLEGE PARK)",IF(ISNUMBER(SEARCH("HAPEVILLE",$H769)),"FULTON (HAPEVILLE)",IF(ISNUMBER(SEARCH("EAST POINT",$H769)),"FULTON (EAST POINT)",IF(ISNUMBER(SEARCH("ATLANTA",$H769)),"FULTON (ATL LIMITS)","FULTON")))),IF($AG769="DEKALB",IF(ISNUMBER(SEARCH("ATLANTA",$H769)),"DEKALB (ATL LIMITS)","DEKALB"),IF(AND($AG769="CLAYTON",ISNUMBER(SEARCH("COLLEGE PARK",$H769))),"CLAYTON (COLLEGE PARK)",$AG769))))</f>
        <v/>
      </c>
      <c r="AI769" s="2">
        <f>IF(OR($AH769="",$AD769=""),"",IFERROR(VLOOKUP($AH769,CODES!$A:$B,2,FALSE),"NO CODE"))</f>
        <v/>
      </c>
      <c r="AJ769" s="19">
        <f>IF(OR($AI769="",$AI769="NO CODE"),"",IF(COUNTIFS(RATES!$A:$A,$AI769,RATES!$B:$B,"&lt;="&amp;MonthStart,RATES!$C:$C,"&gt;="&amp;MonthEnd)&lt;&gt;1,"NO RATE",IF($AD769="OFF",SUMIFS(RATES!$F:$F,RATES!$A:$A,$AI769,RATES!$B:$B,"&lt;="&amp;MonthStart,RATES!$C:$C,"&gt;="&amp;MonthEnd),SUMIFS(RATES!$E:$E,RATES!$A:$A,$AI769,RATES!$B:$B,"&lt;="&amp;MonthStart,RATES!$C:$C,"&gt;="&amp;MonthEnd))))</f>
        <v/>
      </c>
      <c r="AK769" s="2">
        <f>IF(OR(NOT(ISNUMBER($AJ769)),N($AA769)=0),"",IF(ABS(N($Z769)/100-$AJ769)&gt;0.0000001,"DIFFERS",""))</f>
        <v/>
      </c>
    </row>
    <row r="770">
      <c r="AD770" s="2">
        <f>IF($L770="","",IF(ISNUMBER(SEARCH("OFF ROAD",$H770)),"OFF",IF(ISNUMBER(SEARCH("ON ROAD",$H770)),"ON","")))</f>
        <v/>
      </c>
      <c r="AE770" s="2">
        <f>IF($AD770="ON",""&amp;$L770,"")</f>
        <v/>
      </c>
      <c r="AF770" s="2">
        <f>IF($L770="","",IF($J770&lt;&gt;"","Y",""))</f>
        <v/>
      </c>
      <c r="AG770" s="2">
        <f>IF($L770="","",IFERROR(TRIM(MID($H770,4,SEARCH(" CO ",$H770)-4)),""&amp;$S770))</f>
        <v/>
      </c>
      <c r="AH770" s="2">
        <f>IF($AG770="","",IF($AG770="FULTON",IF(ISNUMBER(SEARCH("COLLEGE PARK",$H770)),"FULTON (COLLEGE PARK)",IF(ISNUMBER(SEARCH("HAPEVILLE",$H770)),"FULTON (HAPEVILLE)",IF(ISNUMBER(SEARCH("EAST POINT",$H770)),"FULTON (EAST POINT)",IF(ISNUMBER(SEARCH("ATLANTA",$H770)),"FULTON (ATL LIMITS)","FULTON")))),IF($AG770="DEKALB",IF(ISNUMBER(SEARCH("ATLANTA",$H770)),"DEKALB (ATL LIMITS)","DEKALB"),IF(AND($AG770="CLAYTON",ISNUMBER(SEARCH("COLLEGE PARK",$H770))),"CLAYTON (COLLEGE PARK)",$AG770))))</f>
        <v/>
      </c>
      <c r="AI770" s="2">
        <f>IF(OR($AH770="",$AD770=""),"",IFERROR(VLOOKUP($AH770,CODES!$A:$B,2,FALSE),"NO CODE"))</f>
        <v/>
      </c>
      <c r="AJ770" s="19">
        <f>IF(OR($AI770="",$AI770="NO CODE"),"",IF(COUNTIFS(RATES!$A:$A,$AI770,RATES!$B:$B,"&lt;="&amp;MonthStart,RATES!$C:$C,"&gt;="&amp;MonthEnd)&lt;&gt;1,"NO RATE",IF($AD770="OFF",SUMIFS(RATES!$F:$F,RATES!$A:$A,$AI770,RATES!$B:$B,"&lt;="&amp;MonthStart,RATES!$C:$C,"&gt;="&amp;MonthEnd),SUMIFS(RATES!$E:$E,RATES!$A:$A,$AI770,RATES!$B:$B,"&lt;="&amp;MonthStart,RATES!$C:$C,"&gt;="&amp;MonthEnd))))</f>
        <v/>
      </c>
      <c r="AK770" s="2">
        <f>IF(OR(NOT(ISNUMBER($AJ770)),N($AA770)=0),"",IF(ABS(N($Z770)/100-$AJ770)&gt;0.0000001,"DIFFERS",""))</f>
        <v/>
      </c>
    </row>
    <row r="771">
      <c r="AD771" s="2">
        <f>IF($L771="","",IF(ISNUMBER(SEARCH("OFF ROAD",$H771)),"OFF",IF(ISNUMBER(SEARCH("ON ROAD",$H771)),"ON","")))</f>
        <v/>
      </c>
      <c r="AE771" s="2">
        <f>IF($AD771="ON",""&amp;$L771,"")</f>
        <v/>
      </c>
      <c r="AF771" s="2">
        <f>IF($L771="","",IF($J771&lt;&gt;"","Y",""))</f>
        <v/>
      </c>
      <c r="AG771" s="2">
        <f>IF($L771="","",IFERROR(TRIM(MID($H771,4,SEARCH(" CO ",$H771)-4)),""&amp;$S771))</f>
        <v/>
      </c>
      <c r="AH771" s="2">
        <f>IF($AG771="","",IF($AG771="FULTON",IF(ISNUMBER(SEARCH("COLLEGE PARK",$H771)),"FULTON (COLLEGE PARK)",IF(ISNUMBER(SEARCH("HAPEVILLE",$H771)),"FULTON (HAPEVILLE)",IF(ISNUMBER(SEARCH("EAST POINT",$H771)),"FULTON (EAST POINT)",IF(ISNUMBER(SEARCH("ATLANTA",$H771)),"FULTON (ATL LIMITS)","FULTON")))),IF($AG771="DEKALB",IF(ISNUMBER(SEARCH("ATLANTA",$H771)),"DEKALB (ATL LIMITS)","DEKALB"),IF(AND($AG771="CLAYTON",ISNUMBER(SEARCH("COLLEGE PARK",$H771))),"CLAYTON (COLLEGE PARK)",$AG771))))</f>
        <v/>
      </c>
      <c r="AI771" s="2">
        <f>IF(OR($AH771="",$AD771=""),"",IFERROR(VLOOKUP($AH771,CODES!$A:$B,2,FALSE),"NO CODE"))</f>
        <v/>
      </c>
      <c r="AJ771" s="19">
        <f>IF(OR($AI771="",$AI771="NO CODE"),"",IF(COUNTIFS(RATES!$A:$A,$AI771,RATES!$B:$B,"&lt;="&amp;MonthStart,RATES!$C:$C,"&gt;="&amp;MonthEnd)&lt;&gt;1,"NO RATE",IF($AD771="OFF",SUMIFS(RATES!$F:$F,RATES!$A:$A,$AI771,RATES!$B:$B,"&lt;="&amp;MonthStart,RATES!$C:$C,"&gt;="&amp;MonthEnd),SUMIFS(RATES!$E:$E,RATES!$A:$A,$AI771,RATES!$B:$B,"&lt;="&amp;MonthStart,RATES!$C:$C,"&gt;="&amp;MonthEnd))))</f>
        <v/>
      </c>
      <c r="AK771" s="2">
        <f>IF(OR(NOT(ISNUMBER($AJ771)),N($AA771)=0),"",IF(ABS(N($Z771)/100-$AJ771)&gt;0.0000001,"DIFFERS",""))</f>
        <v/>
      </c>
    </row>
    <row r="772">
      <c r="AD772" s="2">
        <f>IF($L772="","",IF(ISNUMBER(SEARCH("OFF ROAD",$H772)),"OFF",IF(ISNUMBER(SEARCH("ON ROAD",$H772)),"ON","")))</f>
        <v/>
      </c>
      <c r="AE772" s="2">
        <f>IF($AD772="ON",""&amp;$L772,"")</f>
        <v/>
      </c>
      <c r="AF772" s="2">
        <f>IF($L772="","",IF($J772&lt;&gt;"","Y",""))</f>
        <v/>
      </c>
      <c r="AG772" s="2">
        <f>IF($L772="","",IFERROR(TRIM(MID($H772,4,SEARCH(" CO ",$H772)-4)),""&amp;$S772))</f>
        <v/>
      </c>
      <c r="AH772" s="2">
        <f>IF($AG772="","",IF($AG772="FULTON",IF(ISNUMBER(SEARCH("COLLEGE PARK",$H772)),"FULTON (COLLEGE PARK)",IF(ISNUMBER(SEARCH("HAPEVILLE",$H772)),"FULTON (HAPEVILLE)",IF(ISNUMBER(SEARCH("EAST POINT",$H772)),"FULTON (EAST POINT)",IF(ISNUMBER(SEARCH("ATLANTA",$H772)),"FULTON (ATL LIMITS)","FULTON")))),IF($AG772="DEKALB",IF(ISNUMBER(SEARCH("ATLANTA",$H772)),"DEKALB (ATL LIMITS)","DEKALB"),IF(AND($AG772="CLAYTON",ISNUMBER(SEARCH("COLLEGE PARK",$H772))),"CLAYTON (COLLEGE PARK)",$AG772))))</f>
        <v/>
      </c>
      <c r="AI772" s="2">
        <f>IF(OR($AH772="",$AD772=""),"",IFERROR(VLOOKUP($AH772,CODES!$A:$B,2,FALSE),"NO CODE"))</f>
        <v/>
      </c>
      <c r="AJ772" s="19">
        <f>IF(OR($AI772="",$AI772="NO CODE"),"",IF(COUNTIFS(RATES!$A:$A,$AI772,RATES!$B:$B,"&lt;="&amp;MonthStart,RATES!$C:$C,"&gt;="&amp;MonthEnd)&lt;&gt;1,"NO RATE",IF($AD772="OFF",SUMIFS(RATES!$F:$F,RATES!$A:$A,$AI772,RATES!$B:$B,"&lt;="&amp;MonthStart,RATES!$C:$C,"&gt;="&amp;MonthEnd),SUMIFS(RATES!$E:$E,RATES!$A:$A,$AI772,RATES!$B:$B,"&lt;="&amp;MonthStart,RATES!$C:$C,"&gt;="&amp;MonthEnd))))</f>
        <v/>
      </c>
      <c r="AK772" s="2">
        <f>IF(OR(NOT(ISNUMBER($AJ772)),N($AA772)=0),"",IF(ABS(N($Z772)/100-$AJ772)&gt;0.0000001,"DIFFERS",""))</f>
        <v/>
      </c>
    </row>
    <row r="773">
      <c r="AD773" s="2">
        <f>IF($L773="","",IF(ISNUMBER(SEARCH("OFF ROAD",$H773)),"OFF",IF(ISNUMBER(SEARCH("ON ROAD",$H773)),"ON","")))</f>
        <v/>
      </c>
      <c r="AE773" s="2">
        <f>IF($AD773="ON",""&amp;$L773,"")</f>
        <v/>
      </c>
      <c r="AF773" s="2">
        <f>IF($L773="","",IF($J773&lt;&gt;"","Y",""))</f>
        <v/>
      </c>
      <c r="AG773" s="2">
        <f>IF($L773="","",IFERROR(TRIM(MID($H773,4,SEARCH(" CO ",$H773)-4)),""&amp;$S773))</f>
        <v/>
      </c>
      <c r="AH773" s="2">
        <f>IF($AG773="","",IF($AG773="FULTON",IF(ISNUMBER(SEARCH("COLLEGE PARK",$H773)),"FULTON (COLLEGE PARK)",IF(ISNUMBER(SEARCH("HAPEVILLE",$H773)),"FULTON (HAPEVILLE)",IF(ISNUMBER(SEARCH("EAST POINT",$H773)),"FULTON (EAST POINT)",IF(ISNUMBER(SEARCH("ATLANTA",$H773)),"FULTON (ATL LIMITS)","FULTON")))),IF($AG773="DEKALB",IF(ISNUMBER(SEARCH("ATLANTA",$H773)),"DEKALB (ATL LIMITS)","DEKALB"),IF(AND($AG773="CLAYTON",ISNUMBER(SEARCH("COLLEGE PARK",$H773))),"CLAYTON (COLLEGE PARK)",$AG773))))</f>
        <v/>
      </c>
      <c r="AI773" s="2">
        <f>IF(OR($AH773="",$AD773=""),"",IFERROR(VLOOKUP($AH773,CODES!$A:$B,2,FALSE),"NO CODE"))</f>
        <v/>
      </c>
      <c r="AJ773" s="19">
        <f>IF(OR($AI773="",$AI773="NO CODE"),"",IF(COUNTIFS(RATES!$A:$A,$AI773,RATES!$B:$B,"&lt;="&amp;MonthStart,RATES!$C:$C,"&gt;="&amp;MonthEnd)&lt;&gt;1,"NO RATE",IF($AD773="OFF",SUMIFS(RATES!$F:$F,RATES!$A:$A,$AI773,RATES!$B:$B,"&lt;="&amp;MonthStart,RATES!$C:$C,"&gt;="&amp;MonthEnd),SUMIFS(RATES!$E:$E,RATES!$A:$A,$AI773,RATES!$B:$B,"&lt;="&amp;MonthStart,RATES!$C:$C,"&gt;="&amp;MonthEnd))))</f>
        <v/>
      </c>
      <c r="AK773" s="2">
        <f>IF(OR(NOT(ISNUMBER($AJ773)),N($AA773)=0),"",IF(ABS(N($Z773)/100-$AJ773)&gt;0.0000001,"DIFFERS",""))</f>
        <v/>
      </c>
    </row>
    <row r="774">
      <c r="AD774" s="2">
        <f>IF($L774="","",IF(ISNUMBER(SEARCH("OFF ROAD",$H774)),"OFF",IF(ISNUMBER(SEARCH("ON ROAD",$H774)),"ON","")))</f>
        <v/>
      </c>
      <c r="AE774" s="2">
        <f>IF($AD774="ON",""&amp;$L774,"")</f>
        <v/>
      </c>
      <c r="AF774" s="2">
        <f>IF($L774="","",IF($J774&lt;&gt;"","Y",""))</f>
        <v/>
      </c>
      <c r="AG774" s="2">
        <f>IF($L774="","",IFERROR(TRIM(MID($H774,4,SEARCH(" CO ",$H774)-4)),""&amp;$S774))</f>
        <v/>
      </c>
      <c r="AH774" s="2">
        <f>IF($AG774="","",IF($AG774="FULTON",IF(ISNUMBER(SEARCH("COLLEGE PARK",$H774)),"FULTON (COLLEGE PARK)",IF(ISNUMBER(SEARCH("HAPEVILLE",$H774)),"FULTON (HAPEVILLE)",IF(ISNUMBER(SEARCH("EAST POINT",$H774)),"FULTON (EAST POINT)",IF(ISNUMBER(SEARCH("ATLANTA",$H774)),"FULTON (ATL LIMITS)","FULTON")))),IF($AG774="DEKALB",IF(ISNUMBER(SEARCH("ATLANTA",$H774)),"DEKALB (ATL LIMITS)","DEKALB"),IF(AND($AG774="CLAYTON",ISNUMBER(SEARCH("COLLEGE PARK",$H774))),"CLAYTON (COLLEGE PARK)",$AG774))))</f>
        <v/>
      </c>
      <c r="AI774" s="2">
        <f>IF(OR($AH774="",$AD774=""),"",IFERROR(VLOOKUP($AH774,CODES!$A:$B,2,FALSE),"NO CODE"))</f>
        <v/>
      </c>
      <c r="AJ774" s="19">
        <f>IF(OR($AI774="",$AI774="NO CODE"),"",IF(COUNTIFS(RATES!$A:$A,$AI774,RATES!$B:$B,"&lt;="&amp;MonthStart,RATES!$C:$C,"&gt;="&amp;MonthEnd)&lt;&gt;1,"NO RATE",IF($AD774="OFF",SUMIFS(RATES!$F:$F,RATES!$A:$A,$AI774,RATES!$B:$B,"&lt;="&amp;MonthStart,RATES!$C:$C,"&gt;="&amp;MonthEnd),SUMIFS(RATES!$E:$E,RATES!$A:$A,$AI774,RATES!$B:$B,"&lt;="&amp;MonthStart,RATES!$C:$C,"&gt;="&amp;MonthEnd))))</f>
        <v/>
      </c>
      <c r="AK774" s="2">
        <f>IF(OR(NOT(ISNUMBER($AJ774)),N($AA774)=0),"",IF(ABS(N($Z774)/100-$AJ774)&gt;0.0000001,"DIFFERS",""))</f>
        <v/>
      </c>
    </row>
    <row r="775">
      <c r="AD775" s="2">
        <f>IF($L775="","",IF(ISNUMBER(SEARCH("OFF ROAD",$H775)),"OFF",IF(ISNUMBER(SEARCH("ON ROAD",$H775)),"ON","")))</f>
        <v/>
      </c>
      <c r="AE775" s="2">
        <f>IF($AD775="ON",""&amp;$L775,"")</f>
        <v/>
      </c>
      <c r="AF775" s="2">
        <f>IF($L775="","",IF($J775&lt;&gt;"","Y",""))</f>
        <v/>
      </c>
      <c r="AG775" s="2">
        <f>IF($L775="","",IFERROR(TRIM(MID($H775,4,SEARCH(" CO ",$H775)-4)),""&amp;$S775))</f>
        <v/>
      </c>
      <c r="AH775" s="2">
        <f>IF($AG775="","",IF($AG775="FULTON",IF(ISNUMBER(SEARCH("COLLEGE PARK",$H775)),"FULTON (COLLEGE PARK)",IF(ISNUMBER(SEARCH("HAPEVILLE",$H775)),"FULTON (HAPEVILLE)",IF(ISNUMBER(SEARCH("EAST POINT",$H775)),"FULTON (EAST POINT)",IF(ISNUMBER(SEARCH("ATLANTA",$H775)),"FULTON (ATL LIMITS)","FULTON")))),IF($AG775="DEKALB",IF(ISNUMBER(SEARCH("ATLANTA",$H775)),"DEKALB (ATL LIMITS)","DEKALB"),IF(AND($AG775="CLAYTON",ISNUMBER(SEARCH("COLLEGE PARK",$H775))),"CLAYTON (COLLEGE PARK)",$AG775))))</f>
        <v/>
      </c>
      <c r="AI775" s="2">
        <f>IF(OR($AH775="",$AD775=""),"",IFERROR(VLOOKUP($AH775,CODES!$A:$B,2,FALSE),"NO CODE"))</f>
        <v/>
      </c>
      <c r="AJ775" s="19">
        <f>IF(OR($AI775="",$AI775="NO CODE"),"",IF(COUNTIFS(RATES!$A:$A,$AI775,RATES!$B:$B,"&lt;="&amp;MonthStart,RATES!$C:$C,"&gt;="&amp;MonthEnd)&lt;&gt;1,"NO RATE",IF($AD775="OFF",SUMIFS(RATES!$F:$F,RATES!$A:$A,$AI775,RATES!$B:$B,"&lt;="&amp;MonthStart,RATES!$C:$C,"&gt;="&amp;MonthEnd),SUMIFS(RATES!$E:$E,RATES!$A:$A,$AI775,RATES!$B:$B,"&lt;="&amp;MonthStart,RATES!$C:$C,"&gt;="&amp;MonthEnd))))</f>
        <v/>
      </c>
      <c r="AK775" s="2">
        <f>IF(OR(NOT(ISNUMBER($AJ775)),N($AA775)=0),"",IF(ABS(N($Z775)/100-$AJ775)&gt;0.0000001,"DIFFERS",""))</f>
        <v/>
      </c>
    </row>
    <row r="776">
      <c r="AD776" s="2">
        <f>IF($L776="","",IF(ISNUMBER(SEARCH("OFF ROAD",$H776)),"OFF",IF(ISNUMBER(SEARCH("ON ROAD",$H776)),"ON","")))</f>
        <v/>
      </c>
      <c r="AE776" s="2">
        <f>IF($AD776="ON",""&amp;$L776,"")</f>
        <v/>
      </c>
      <c r="AF776" s="2">
        <f>IF($L776="","",IF($J776&lt;&gt;"","Y",""))</f>
        <v/>
      </c>
      <c r="AG776" s="2">
        <f>IF($L776="","",IFERROR(TRIM(MID($H776,4,SEARCH(" CO ",$H776)-4)),""&amp;$S776))</f>
        <v/>
      </c>
      <c r="AH776" s="2">
        <f>IF($AG776="","",IF($AG776="FULTON",IF(ISNUMBER(SEARCH("COLLEGE PARK",$H776)),"FULTON (COLLEGE PARK)",IF(ISNUMBER(SEARCH("HAPEVILLE",$H776)),"FULTON (HAPEVILLE)",IF(ISNUMBER(SEARCH("EAST POINT",$H776)),"FULTON (EAST POINT)",IF(ISNUMBER(SEARCH("ATLANTA",$H776)),"FULTON (ATL LIMITS)","FULTON")))),IF($AG776="DEKALB",IF(ISNUMBER(SEARCH("ATLANTA",$H776)),"DEKALB (ATL LIMITS)","DEKALB"),IF(AND($AG776="CLAYTON",ISNUMBER(SEARCH("COLLEGE PARK",$H776))),"CLAYTON (COLLEGE PARK)",$AG776))))</f>
        <v/>
      </c>
      <c r="AI776" s="2">
        <f>IF(OR($AH776="",$AD776=""),"",IFERROR(VLOOKUP($AH776,CODES!$A:$B,2,FALSE),"NO CODE"))</f>
        <v/>
      </c>
      <c r="AJ776" s="19">
        <f>IF(OR($AI776="",$AI776="NO CODE"),"",IF(COUNTIFS(RATES!$A:$A,$AI776,RATES!$B:$B,"&lt;="&amp;MonthStart,RATES!$C:$C,"&gt;="&amp;MonthEnd)&lt;&gt;1,"NO RATE",IF($AD776="OFF",SUMIFS(RATES!$F:$F,RATES!$A:$A,$AI776,RATES!$B:$B,"&lt;="&amp;MonthStart,RATES!$C:$C,"&gt;="&amp;MonthEnd),SUMIFS(RATES!$E:$E,RATES!$A:$A,$AI776,RATES!$B:$B,"&lt;="&amp;MonthStart,RATES!$C:$C,"&gt;="&amp;MonthEnd))))</f>
        <v/>
      </c>
      <c r="AK776" s="2">
        <f>IF(OR(NOT(ISNUMBER($AJ776)),N($AA776)=0),"",IF(ABS(N($Z776)/100-$AJ776)&gt;0.0000001,"DIFFERS",""))</f>
        <v/>
      </c>
    </row>
    <row r="777">
      <c r="AD777" s="2">
        <f>IF($L777="","",IF(ISNUMBER(SEARCH("OFF ROAD",$H777)),"OFF",IF(ISNUMBER(SEARCH("ON ROAD",$H777)),"ON","")))</f>
        <v/>
      </c>
      <c r="AE777" s="2">
        <f>IF($AD777="ON",""&amp;$L777,"")</f>
        <v/>
      </c>
      <c r="AF777" s="2">
        <f>IF($L777="","",IF($J777&lt;&gt;"","Y",""))</f>
        <v/>
      </c>
      <c r="AG777" s="2">
        <f>IF($L777="","",IFERROR(TRIM(MID($H777,4,SEARCH(" CO ",$H777)-4)),""&amp;$S777))</f>
        <v/>
      </c>
      <c r="AH777" s="2">
        <f>IF($AG777="","",IF($AG777="FULTON",IF(ISNUMBER(SEARCH("COLLEGE PARK",$H777)),"FULTON (COLLEGE PARK)",IF(ISNUMBER(SEARCH("HAPEVILLE",$H777)),"FULTON (HAPEVILLE)",IF(ISNUMBER(SEARCH("EAST POINT",$H777)),"FULTON (EAST POINT)",IF(ISNUMBER(SEARCH("ATLANTA",$H777)),"FULTON (ATL LIMITS)","FULTON")))),IF($AG777="DEKALB",IF(ISNUMBER(SEARCH("ATLANTA",$H777)),"DEKALB (ATL LIMITS)","DEKALB"),IF(AND($AG777="CLAYTON",ISNUMBER(SEARCH("COLLEGE PARK",$H777))),"CLAYTON (COLLEGE PARK)",$AG777))))</f>
        <v/>
      </c>
      <c r="AI777" s="2">
        <f>IF(OR($AH777="",$AD777=""),"",IFERROR(VLOOKUP($AH777,CODES!$A:$B,2,FALSE),"NO CODE"))</f>
        <v/>
      </c>
      <c r="AJ777" s="19">
        <f>IF(OR($AI777="",$AI777="NO CODE"),"",IF(COUNTIFS(RATES!$A:$A,$AI777,RATES!$B:$B,"&lt;="&amp;MonthStart,RATES!$C:$C,"&gt;="&amp;MonthEnd)&lt;&gt;1,"NO RATE",IF($AD777="OFF",SUMIFS(RATES!$F:$F,RATES!$A:$A,$AI777,RATES!$B:$B,"&lt;="&amp;MonthStart,RATES!$C:$C,"&gt;="&amp;MonthEnd),SUMIFS(RATES!$E:$E,RATES!$A:$A,$AI777,RATES!$B:$B,"&lt;="&amp;MonthStart,RATES!$C:$C,"&gt;="&amp;MonthEnd))))</f>
        <v/>
      </c>
      <c r="AK777" s="2">
        <f>IF(OR(NOT(ISNUMBER($AJ777)),N($AA777)=0),"",IF(ABS(N($Z777)/100-$AJ777)&gt;0.0000001,"DIFFERS",""))</f>
        <v/>
      </c>
    </row>
    <row r="778">
      <c r="AD778" s="2">
        <f>IF($L778="","",IF(ISNUMBER(SEARCH("OFF ROAD",$H778)),"OFF",IF(ISNUMBER(SEARCH("ON ROAD",$H778)),"ON","")))</f>
        <v/>
      </c>
      <c r="AE778" s="2">
        <f>IF($AD778="ON",""&amp;$L778,"")</f>
        <v/>
      </c>
      <c r="AF778" s="2">
        <f>IF($L778="","",IF($J778&lt;&gt;"","Y",""))</f>
        <v/>
      </c>
      <c r="AG778" s="2">
        <f>IF($L778="","",IFERROR(TRIM(MID($H778,4,SEARCH(" CO ",$H778)-4)),""&amp;$S778))</f>
        <v/>
      </c>
      <c r="AH778" s="2">
        <f>IF($AG778="","",IF($AG778="FULTON",IF(ISNUMBER(SEARCH("COLLEGE PARK",$H778)),"FULTON (COLLEGE PARK)",IF(ISNUMBER(SEARCH("HAPEVILLE",$H778)),"FULTON (HAPEVILLE)",IF(ISNUMBER(SEARCH("EAST POINT",$H778)),"FULTON (EAST POINT)",IF(ISNUMBER(SEARCH("ATLANTA",$H778)),"FULTON (ATL LIMITS)","FULTON")))),IF($AG778="DEKALB",IF(ISNUMBER(SEARCH("ATLANTA",$H778)),"DEKALB (ATL LIMITS)","DEKALB"),IF(AND($AG778="CLAYTON",ISNUMBER(SEARCH("COLLEGE PARK",$H778))),"CLAYTON (COLLEGE PARK)",$AG778))))</f>
        <v/>
      </c>
      <c r="AI778" s="2">
        <f>IF(OR($AH778="",$AD778=""),"",IFERROR(VLOOKUP($AH778,CODES!$A:$B,2,FALSE),"NO CODE"))</f>
        <v/>
      </c>
      <c r="AJ778" s="19">
        <f>IF(OR($AI778="",$AI778="NO CODE"),"",IF(COUNTIFS(RATES!$A:$A,$AI778,RATES!$B:$B,"&lt;="&amp;MonthStart,RATES!$C:$C,"&gt;="&amp;MonthEnd)&lt;&gt;1,"NO RATE",IF($AD778="OFF",SUMIFS(RATES!$F:$F,RATES!$A:$A,$AI778,RATES!$B:$B,"&lt;="&amp;MonthStart,RATES!$C:$C,"&gt;="&amp;MonthEnd),SUMIFS(RATES!$E:$E,RATES!$A:$A,$AI778,RATES!$B:$B,"&lt;="&amp;MonthStart,RATES!$C:$C,"&gt;="&amp;MonthEnd))))</f>
        <v/>
      </c>
      <c r="AK778" s="2">
        <f>IF(OR(NOT(ISNUMBER($AJ778)),N($AA778)=0),"",IF(ABS(N($Z778)/100-$AJ778)&gt;0.0000001,"DIFFERS",""))</f>
        <v/>
      </c>
    </row>
    <row r="779">
      <c r="AD779" s="2">
        <f>IF($L779="","",IF(ISNUMBER(SEARCH("OFF ROAD",$H779)),"OFF",IF(ISNUMBER(SEARCH("ON ROAD",$H779)),"ON","")))</f>
        <v/>
      </c>
      <c r="AE779" s="2">
        <f>IF($AD779="ON",""&amp;$L779,"")</f>
        <v/>
      </c>
      <c r="AF779" s="2">
        <f>IF($L779="","",IF($J779&lt;&gt;"","Y",""))</f>
        <v/>
      </c>
      <c r="AG779" s="2">
        <f>IF($L779="","",IFERROR(TRIM(MID($H779,4,SEARCH(" CO ",$H779)-4)),""&amp;$S779))</f>
        <v/>
      </c>
      <c r="AH779" s="2">
        <f>IF($AG779="","",IF($AG779="FULTON",IF(ISNUMBER(SEARCH("COLLEGE PARK",$H779)),"FULTON (COLLEGE PARK)",IF(ISNUMBER(SEARCH("HAPEVILLE",$H779)),"FULTON (HAPEVILLE)",IF(ISNUMBER(SEARCH("EAST POINT",$H779)),"FULTON (EAST POINT)",IF(ISNUMBER(SEARCH("ATLANTA",$H779)),"FULTON (ATL LIMITS)","FULTON")))),IF($AG779="DEKALB",IF(ISNUMBER(SEARCH("ATLANTA",$H779)),"DEKALB (ATL LIMITS)","DEKALB"),IF(AND($AG779="CLAYTON",ISNUMBER(SEARCH("COLLEGE PARK",$H779))),"CLAYTON (COLLEGE PARK)",$AG779))))</f>
        <v/>
      </c>
      <c r="AI779" s="2">
        <f>IF(OR($AH779="",$AD779=""),"",IFERROR(VLOOKUP($AH779,CODES!$A:$B,2,FALSE),"NO CODE"))</f>
        <v/>
      </c>
      <c r="AJ779" s="19">
        <f>IF(OR($AI779="",$AI779="NO CODE"),"",IF(COUNTIFS(RATES!$A:$A,$AI779,RATES!$B:$B,"&lt;="&amp;MonthStart,RATES!$C:$C,"&gt;="&amp;MonthEnd)&lt;&gt;1,"NO RATE",IF($AD779="OFF",SUMIFS(RATES!$F:$F,RATES!$A:$A,$AI779,RATES!$B:$B,"&lt;="&amp;MonthStart,RATES!$C:$C,"&gt;="&amp;MonthEnd),SUMIFS(RATES!$E:$E,RATES!$A:$A,$AI779,RATES!$B:$B,"&lt;="&amp;MonthStart,RATES!$C:$C,"&gt;="&amp;MonthEnd))))</f>
        <v/>
      </c>
      <c r="AK779" s="2">
        <f>IF(OR(NOT(ISNUMBER($AJ779)),N($AA779)=0),"",IF(ABS(N($Z779)/100-$AJ779)&gt;0.0000001,"DIFFERS",""))</f>
        <v/>
      </c>
    </row>
    <row r="780">
      <c r="AD780" s="2">
        <f>IF($L780="","",IF(ISNUMBER(SEARCH("OFF ROAD",$H780)),"OFF",IF(ISNUMBER(SEARCH("ON ROAD",$H780)),"ON","")))</f>
        <v/>
      </c>
      <c r="AE780" s="2">
        <f>IF($AD780="ON",""&amp;$L780,"")</f>
        <v/>
      </c>
      <c r="AF780" s="2">
        <f>IF($L780="","",IF($J780&lt;&gt;"","Y",""))</f>
        <v/>
      </c>
      <c r="AG780" s="2">
        <f>IF($L780="","",IFERROR(TRIM(MID($H780,4,SEARCH(" CO ",$H780)-4)),""&amp;$S780))</f>
        <v/>
      </c>
      <c r="AH780" s="2">
        <f>IF($AG780="","",IF($AG780="FULTON",IF(ISNUMBER(SEARCH("COLLEGE PARK",$H780)),"FULTON (COLLEGE PARK)",IF(ISNUMBER(SEARCH("HAPEVILLE",$H780)),"FULTON (HAPEVILLE)",IF(ISNUMBER(SEARCH("EAST POINT",$H780)),"FULTON (EAST POINT)",IF(ISNUMBER(SEARCH("ATLANTA",$H780)),"FULTON (ATL LIMITS)","FULTON")))),IF($AG780="DEKALB",IF(ISNUMBER(SEARCH("ATLANTA",$H780)),"DEKALB (ATL LIMITS)","DEKALB"),IF(AND($AG780="CLAYTON",ISNUMBER(SEARCH("COLLEGE PARK",$H780))),"CLAYTON (COLLEGE PARK)",$AG780))))</f>
        <v/>
      </c>
      <c r="AI780" s="2">
        <f>IF(OR($AH780="",$AD780=""),"",IFERROR(VLOOKUP($AH780,CODES!$A:$B,2,FALSE),"NO CODE"))</f>
        <v/>
      </c>
      <c r="AJ780" s="19">
        <f>IF(OR($AI780="",$AI780="NO CODE"),"",IF(COUNTIFS(RATES!$A:$A,$AI780,RATES!$B:$B,"&lt;="&amp;MonthStart,RATES!$C:$C,"&gt;="&amp;MonthEnd)&lt;&gt;1,"NO RATE",IF($AD780="OFF",SUMIFS(RATES!$F:$F,RATES!$A:$A,$AI780,RATES!$B:$B,"&lt;="&amp;MonthStart,RATES!$C:$C,"&gt;="&amp;MonthEnd),SUMIFS(RATES!$E:$E,RATES!$A:$A,$AI780,RATES!$B:$B,"&lt;="&amp;MonthStart,RATES!$C:$C,"&gt;="&amp;MonthEnd))))</f>
        <v/>
      </c>
      <c r="AK780" s="2">
        <f>IF(OR(NOT(ISNUMBER($AJ780)),N($AA780)=0),"",IF(ABS(N($Z780)/100-$AJ780)&gt;0.0000001,"DIFFERS",""))</f>
        <v/>
      </c>
    </row>
    <row r="781">
      <c r="AD781" s="2">
        <f>IF($L781="","",IF(ISNUMBER(SEARCH("OFF ROAD",$H781)),"OFF",IF(ISNUMBER(SEARCH("ON ROAD",$H781)),"ON","")))</f>
        <v/>
      </c>
      <c r="AE781" s="2">
        <f>IF($AD781="ON",""&amp;$L781,"")</f>
        <v/>
      </c>
      <c r="AF781" s="2">
        <f>IF($L781="","",IF($J781&lt;&gt;"","Y",""))</f>
        <v/>
      </c>
      <c r="AG781" s="2">
        <f>IF($L781="","",IFERROR(TRIM(MID($H781,4,SEARCH(" CO ",$H781)-4)),""&amp;$S781))</f>
        <v/>
      </c>
      <c r="AH781" s="2">
        <f>IF($AG781="","",IF($AG781="FULTON",IF(ISNUMBER(SEARCH("COLLEGE PARK",$H781)),"FULTON (COLLEGE PARK)",IF(ISNUMBER(SEARCH("HAPEVILLE",$H781)),"FULTON (HAPEVILLE)",IF(ISNUMBER(SEARCH("EAST POINT",$H781)),"FULTON (EAST POINT)",IF(ISNUMBER(SEARCH("ATLANTA",$H781)),"FULTON (ATL LIMITS)","FULTON")))),IF($AG781="DEKALB",IF(ISNUMBER(SEARCH("ATLANTA",$H781)),"DEKALB (ATL LIMITS)","DEKALB"),IF(AND($AG781="CLAYTON",ISNUMBER(SEARCH("COLLEGE PARK",$H781))),"CLAYTON (COLLEGE PARK)",$AG781))))</f>
        <v/>
      </c>
      <c r="AI781" s="2">
        <f>IF(OR($AH781="",$AD781=""),"",IFERROR(VLOOKUP($AH781,CODES!$A:$B,2,FALSE),"NO CODE"))</f>
        <v/>
      </c>
      <c r="AJ781" s="19">
        <f>IF(OR($AI781="",$AI781="NO CODE"),"",IF(COUNTIFS(RATES!$A:$A,$AI781,RATES!$B:$B,"&lt;="&amp;MonthStart,RATES!$C:$C,"&gt;="&amp;MonthEnd)&lt;&gt;1,"NO RATE",IF($AD781="OFF",SUMIFS(RATES!$F:$F,RATES!$A:$A,$AI781,RATES!$B:$B,"&lt;="&amp;MonthStart,RATES!$C:$C,"&gt;="&amp;MonthEnd),SUMIFS(RATES!$E:$E,RATES!$A:$A,$AI781,RATES!$B:$B,"&lt;="&amp;MonthStart,RATES!$C:$C,"&gt;="&amp;MonthEnd))))</f>
        <v/>
      </c>
      <c r="AK781" s="2">
        <f>IF(OR(NOT(ISNUMBER($AJ781)),N($AA781)=0),"",IF(ABS(N($Z781)/100-$AJ781)&gt;0.0000001,"DIFFERS",""))</f>
        <v/>
      </c>
    </row>
    <row r="782">
      <c r="AD782" s="2">
        <f>IF($L782="","",IF(ISNUMBER(SEARCH("OFF ROAD",$H782)),"OFF",IF(ISNUMBER(SEARCH("ON ROAD",$H782)),"ON","")))</f>
        <v/>
      </c>
      <c r="AE782" s="2">
        <f>IF($AD782="ON",""&amp;$L782,"")</f>
        <v/>
      </c>
      <c r="AF782" s="2">
        <f>IF($L782="","",IF($J782&lt;&gt;"","Y",""))</f>
        <v/>
      </c>
      <c r="AG782" s="2">
        <f>IF($L782="","",IFERROR(TRIM(MID($H782,4,SEARCH(" CO ",$H782)-4)),""&amp;$S782))</f>
        <v/>
      </c>
      <c r="AH782" s="2">
        <f>IF($AG782="","",IF($AG782="FULTON",IF(ISNUMBER(SEARCH("COLLEGE PARK",$H782)),"FULTON (COLLEGE PARK)",IF(ISNUMBER(SEARCH("HAPEVILLE",$H782)),"FULTON (HAPEVILLE)",IF(ISNUMBER(SEARCH("EAST POINT",$H782)),"FULTON (EAST POINT)",IF(ISNUMBER(SEARCH("ATLANTA",$H782)),"FULTON (ATL LIMITS)","FULTON")))),IF($AG782="DEKALB",IF(ISNUMBER(SEARCH("ATLANTA",$H782)),"DEKALB (ATL LIMITS)","DEKALB"),IF(AND($AG782="CLAYTON",ISNUMBER(SEARCH("COLLEGE PARK",$H782))),"CLAYTON (COLLEGE PARK)",$AG782))))</f>
        <v/>
      </c>
      <c r="AI782" s="2">
        <f>IF(OR($AH782="",$AD782=""),"",IFERROR(VLOOKUP($AH782,CODES!$A:$B,2,FALSE),"NO CODE"))</f>
        <v/>
      </c>
      <c r="AJ782" s="19">
        <f>IF(OR($AI782="",$AI782="NO CODE"),"",IF(COUNTIFS(RATES!$A:$A,$AI782,RATES!$B:$B,"&lt;="&amp;MonthStart,RATES!$C:$C,"&gt;="&amp;MonthEnd)&lt;&gt;1,"NO RATE",IF($AD782="OFF",SUMIFS(RATES!$F:$F,RATES!$A:$A,$AI782,RATES!$B:$B,"&lt;="&amp;MonthStart,RATES!$C:$C,"&gt;="&amp;MonthEnd),SUMIFS(RATES!$E:$E,RATES!$A:$A,$AI782,RATES!$B:$B,"&lt;="&amp;MonthStart,RATES!$C:$C,"&gt;="&amp;MonthEnd))))</f>
        <v/>
      </c>
      <c r="AK782" s="2">
        <f>IF(OR(NOT(ISNUMBER($AJ782)),N($AA782)=0),"",IF(ABS(N($Z782)/100-$AJ782)&gt;0.0000001,"DIFFERS",""))</f>
        <v/>
      </c>
    </row>
    <row r="783">
      <c r="AD783" s="2">
        <f>IF($L783="","",IF(ISNUMBER(SEARCH("OFF ROAD",$H783)),"OFF",IF(ISNUMBER(SEARCH("ON ROAD",$H783)),"ON","")))</f>
        <v/>
      </c>
      <c r="AE783" s="2">
        <f>IF($AD783="ON",""&amp;$L783,"")</f>
        <v/>
      </c>
      <c r="AF783" s="2">
        <f>IF($L783="","",IF($J783&lt;&gt;"","Y",""))</f>
        <v/>
      </c>
      <c r="AG783" s="2">
        <f>IF($L783="","",IFERROR(TRIM(MID($H783,4,SEARCH(" CO ",$H783)-4)),""&amp;$S783))</f>
        <v/>
      </c>
      <c r="AH783" s="2">
        <f>IF($AG783="","",IF($AG783="FULTON",IF(ISNUMBER(SEARCH("COLLEGE PARK",$H783)),"FULTON (COLLEGE PARK)",IF(ISNUMBER(SEARCH("HAPEVILLE",$H783)),"FULTON (HAPEVILLE)",IF(ISNUMBER(SEARCH("EAST POINT",$H783)),"FULTON (EAST POINT)",IF(ISNUMBER(SEARCH("ATLANTA",$H783)),"FULTON (ATL LIMITS)","FULTON")))),IF($AG783="DEKALB",IF(ISNUMBER(SEARCH("ATLANTA",$H783)),"DEKALB (ATL LIMITS)","DEKALB"),IF(AND($AG783="CLAYTON",ISNUMBER(SEARCH("COLLEGE PARK",$H783))),"CLAYTON (COLLEGE PARK)",$AG783))))</f>
        <v/>
      </c>
      <c r="AI783" s="2">
        <f>IF(OR($AH783="",$AD783=""),"",IFERROR(VLOOKUP($AH783,CODES!$A:$B,2,FALSE),"NO CODE"))</f>
        <v/>
      </c>
      <c r="AJ783" s="19">
        <f>IF(OR($AI783="",$AI783="NO CODE"),"",IF(COUNTIFS(RATES!$A:$A,$AI783,RATES!$B:$B,"&lt;="&amp;MonthStart,RATES!$C:$C,"&gt;="&amp;MonthEnd)&lt;&gt;1,"NO RATE",IF($AD783="OFF",SUMIFS(RATES!$F:$F,RATES!$A:$A,$AI783,RATES!$B:$B,"&lt;="&amp;MonthStart,RATES!$C:$C,"&gt;="&amp;MonthEnd),SUMIFS(RATES!$E:$E,RATES!$A:$A,$AI783,RATES!$B:$B,"&lt;="&amp;MonthStart,RATES!$C:$C,"&gt;="&amp;MonthEnd))))</f>
        <v/>
      </c>
      <c r="AK783" s="2">
        <f>IF(OR(NOT(ISNUMBER($AJ783)),N($AA783)=0),"",IF(ABS(N($Z783)/100-$AJ783)&gt;0.0000001,"DIFFERS",""))</f>
        <v/>
      </c>
    </row>
    <row r="784">
      <c r="AD784" s="2">
        <f>IF($L784="","",IF(ISNUMBER(SEARCH("OFF ROAD",$H784)),"OFF",IF(ISNUMBER(SEARCH("ON ROAD",$H784)),"ON","")))</f>
        <v/>
      </c>
      <c r="AE784" s="2">
        <f>IF($AD784="ON",""&amp;$L784,"")</f>
        <v/>
      </c>
      <c r="AF784" s="2">
        <f>IF($L784="","",IF($J784&lt;&gt;"","Y",""))</f>
        <v/>
      </c>
      <c r="AG784" s="2">
        <f>IF($L784="","",IFERROR(TRIM(MID($H784,4,SEARCH(" CO ",$H784)-4)),""&amp;$S784))</f>
        <v/>
      </c>
      <c r="AH784" s="2">
        <f>IF($AG784="","",IF($AG784="FULTON",IF(ISNUMBER(SEARCH("COLLEGE PARK",$H784)),"FULTON (COLLEGE PARK)",IF(ISNUMBER(SEARCH("HAPEVILLE",$H784)),"FULTON (HAPEVILLE)",IF(ISNUMBER(SEARCH("EAST POINT",$H784)),"FULTON (EAST POINT)",IF(ISNUMBER(SEARCH("ATLANTA",$H784)),"FULTON (ATL LIMITS)","FULTON")))),IF($AG784="DEKALB",IF(ISNUMBER(SEARCH("ATLANTA",$H784)),"DEKALB (ATL LIMITS)","DEKALB"),IF(AND($AG784="CLAYTON",ISNUMBER(SEARCH("COLLEGE PARK",$H784))),"CLAYTON (COLLEGE PARK)",$AG784))))</f>
        <v/>
      </c>
      <c r="AI784" s="2">
        <f>IF(OR($AH784="",$AD784=""),"",IFERROR(VLOOKUP($AH784,CODES!$A:$B,2,FALSE),"NO CODE"))</f>
        <v/>
      </c>
      <c r="AJ784" s="19">
        <f>IF(OR($AI784="",$AI784="NO CODE"),"",IF(COUNTIFS(RATES!$A:$A,$AI784,RATES!$B:$B,"&lt;="&amp;MonthStart,RATES!$C:$C,"&gt;="&amp;MonthEnd)&lt;&gt;1,"NO RATE",IF($AD784="OFF",SUMIFS(RATES!$F:$F,RATES!$A:$A,$AI784,RATES!$B:$B,"&lt;="&amp;MonthStart,RATES!$C:$C,"&gt;="&amp;MonthEnd),SUMIFS(RATES!$E:$E,RATES!$A:$A,$AI784,RATES!$B:$B,"&lt;="&amp;MonthStart,RATES!$C:$C,"&gt;="&amp;MonthEnd))))</f>
        <v/>
      </c>
      <c r="AK784" s="2">
        <f>IF(OR(NOT(ISNUMBER($AJ784)),N($AA784)=0),"",IF(ABS(N($Z784)/100-$AJ784)&gt;0.0000001,"DIFFERS",""))</f>
        <v/>
      </c>
    </row>
    <row r="785">
      <c r="AD785" s="2">
        <f>IF($L785="","",IF(ISNUMBER(SEARCH("OFF ROAD",$H785)),"OFF",IF(ISNUMBER(SEARCH("ON ROAD",$H785)),"ON","")))</f>
        <v/>
      </c>
      <c r="AE785" s="2">
        <f>IF($AD785="ON",""&amp;$L785,"")</f>
        <v/>
      </c>
      <c r="AF785" s="2">
        <f>IF($L785="","",IF($J785&lt;&gt;"","Y",""))</f>
        <v/>
      </c>
      <c r="AG785" s="2">
        <f>IF($L785="","",IFERROR(TRIM(MID($H785,4,SEARCH(" CO ",$H785)-4)),""&amp;$S785))</f>
        <v/>
      </c>
      <c r="AH785" s="2">
        <f>IF($AG785="","",IF($AG785="FULTON",IF(ISNUMBER(SEARCH("COLLEGE PARK",$H785)),"FULTON (COLLEGE PARK)",IF(ISNUMBER(SEARCH("HAPEVILLE",$H785)),"FULTON (HAPEVILLE)",IF(ISNUMBER(SEARCH("EAST POINT",$H785)),"FULTON (EAST POINT)",IF(ISNUMBER(SEARCH("ATLANTA",$H785)),"FULTON (ATL LIMITS)","FULTON")))),IF($AG785="DEKALB",IF(ISNUMBER(SEARCH("ATLANTA",$H785)),"DEKALB (ATL LIMITS)","DEKALB"),IF(AND($AG785="CLAYTON",ISNUMBER(SEARCH("COLLEGE PARK",$H785))),"CLAYTON (COLLEGE PARK)",$AG785))))</f>
        <v/>
      </c>
      <c r="AI785" s="2">
        <f>IF(OR($AH785="",$AD785=""),"",IFERROR(VLOOKUP($AH785,CODES!$A:$B,2,FALSE),"NO CODE"))</f>
        <v/>
      </c>
      <c r="AJ785" s="19">
        <f>IF(OR($AI785="",$AI785="NO CODE"),"",IF(COUNTIFS(RATES!$A:$A,$AI785,RATES!$B:$B,"&lt;="&amp;MonthStart,RATES!$C:$C,"&gt;="&amp;MonthEnd)&lt;&gt;1,"NO RATE",IF($AD785="OFF",SUMIFS(RATES!$F:$F,RATES!$A:$A,$AI785,RATES!$B:$B,"&lt;="&amp;MonthStart,RATES!$C:$C,"&gt;="&amp;MonthEnd),SUMIFS(RATES!$E:$E,RATES!$A:$A,$AI785,RATES!$B:$B,"&lt;="&amp;MonthStart,RATES!$C:$C,"&gt;="&amp;MonthEnd))))</f>
        <v/>
      </c>
      <c r="AK785" s="2">
        <f>IF(OR(NOT(ISNUMBER($AJ785)),N($AA785)=0),"",IF(ABS(N($Z785)/100-$AJ785)&gt;0.0000001,"DIFFERS",""))</f>
        <v/>
      </c>
    </row>
    <row r="786">
      <c r="AD786" s="2">
        <f>IF($L786="","",IF(ISNUMBER(SEARCH("OFF ROAD",$H786)),"OFF",IF(ISNUMBER(SEARCH("ON ROAD",$H786)),"ON","")))</f>
        <v/>
      </c>
      <c r="AE786" s="2">
        <f>IF($AD786="ON",""&amp;$L786,"")</f>
        <v/>
      </c>
      <c r="AF786" s="2">
        <f>IF($L786="","",IF($J786&lt;&gt;"","Y",""))</f>
        <v/>
      </c>
      <c r="AG786" s="2">
        <f>IF($L786="","",IFERROR(TRIM(MID($H786,4,SEARCH(" CO ",$H786)-4)),""&amp;$S786))</f>
        <v/>
      </c>
      <c r="AH786" s="2">
        <f>IF($AG786="","",IF($AG786="FULTON",IF(ISNUMBER(SEARCH("COLLEGE PARK",$H786)),"FULTON (COLLEGE PARK)",IF(ISNUMBER(SEARCH("HAPEVILLE",$H786)),"FULTON (HAPEVILLE)",IF(ISNUMBER(SEARCH("EAST POINT",$H786)),"FULTON (EAST POINT)",IF(ISNUMBER(SEARCH("ATLANTA",$H786)),"FULTON (ATL LIMITS)","FULTON")))),IF($AG786="DEKALB",IF(ISNUMBER(SEARCH("ATLANTA",$H786)),"DEKALB (ATL LIMITS)","DEKALB"),IF(AND($AG786="CLAYTON",ISNUMBER(SEARCH("COLLEGE PARK",$H786))),"CLAYTON (COLLEGE PARK)",$AG786))))</f>
        <v/>
      </c>
      <c r="AI786" s="2">
        <f>IF(OR($AH786="",$AD786=""),"",IFERROR(VLOOKUP($AH786,CODES!$A:$B,2,FALSE),"NO CODE"))</f>
        <v/>
      </c>
      <c r="AJ786" s="19">
        <f>IF(OR($AI786="",$AI786="NO CODE"),"",IF(COUNTIFS(RATES!$A:$A,$AI786,RATES!$B:$B,"&lt;="&amp;MonthStart,RATES!$C:$C,"&gt;="&amp;MonthEnd)&lt;&gt;1,"NO RATE",IF($AD786="OFF",SUMIFS(RATES!$F:$F,RATES!$A:$A,$AI786,RATES!$B:$B,"&lt;="&amp;MonthStart,RATES!$C:$C,"&gt;="&amp;MonthEnd),SUMIFS(RATES!$E:$E,RATES!$A:$A,$AI786,RATES!$B:$B,"&lt;="&amp;MonthStart,RATES!$C:$C,"&gt;="&amp;MonthEnd))))</f>
        <v/>
      </c>
      <c r="AK786" s="2">
        <f>IF(OR(NOT(ISNUMBER($AJ786)),N($AA786)=0),"",IF(ABS(N($Z786)/100-$AJ786)&gt;0.0000001,"DIFFERS",""))</f>
        <v/>
      </c>
    </row>
    <row r="787">
      <c r="AD787" s="2">
        <f>IF($L787="","",IF(ISNUMBER(SEARCH("OFF ROAD",$H787)),"OFF",IF(ISNUMBER(SEARCH("ON ROAD",$H787)),"ON","")))</f>
        <v/>
      </c>
      <c r="AE787" s="2">
        <f>IF($AD787="ON",""&amp;$L787,"")</f>
        <v/>
      </c>
      <c r="AF787" s="2">
        <f>IF($L787="","",IF($J787&lt;&gt;"","Y",""))</f>
        <v/>
      </c>
      <c r="AG787" s="2">
        <f>IF($L787="","",IFERROR(TRIM(MID($H787,4,SEARCH(" CO ",$H787)-4)),""&amp;$S787))</f>
        <v/>
      </c>
      <c r="AH787" s="2">
        <f>IF($AG787="","",IF($AG787="FULTON",IF(ISNUMBER(SEARCH("COLLEGE PARK",$H787)),"FULTON (COLLEGE PARK)",IF(ISNUMBER(SEARCH("HAPEVILLE",$H787)),"FULTON (HAPEVILLE)",IF(ISNUMBER(SEARCH("EAST POINT",$H787)),"FULTON (EAST POINT)",IF(ISNUMBER(SEARCH("ATLANTA",$H787)),"FULTON (ATL LIMITS)","FULTON")))),IF($AG787="DEKALB",IF(ISNUMBER(SEARCH("ATLANTA",$H787)),"DEKALB (ATL LIMITS)","DEKALB"),IF(AND($AG787="CLAYTON",ISNUMBER(SEARCH("COLLEGE PARK",$H787))),"CLAYTON (COLLEGE PARK)",$AG787))))</f>
        <v/>
      </c>
      <c r="AI787" s="2">
        <f>IF(OR($AH787="",$AD787=""),"",IFERROR(VLOOKUP($AH787,CODES!$A:$B,2,FALSE),"NO CODE"))</f>
        <v/>
      </c>
      <c r="AJ787" s="19">
        <f>IF(OR($AI787="",$AI787="NO CODE"),"",IF(COUNTIFS(RATES!$A:$A,$AI787,RATES!$B:$B,"&lt;="&amp;MonthStart,RATES!$C:$C,"&gt;="&amp;MonthEnd)&lt;&gt;1,"NO RATE",IF($AD787="OFF",SUMIFS(RATES!$F:$F,RATES!$A:$A,$AI787,RATES!$B:$B,"&lt;="&amp;MonthStart,RATES!$C:$C,"&gt;="&amp;MonthEnd),SUMIFS(RATES!$E:$E,RATES!$A:$A,$AI787,RATES!$B:$B,"&lt;="&amp;MonthStart,RATES!$C:$C,"&gt;="&amp;MonthEnd))))</f>
        <v/>
      </c>
      <c r="AK787" s="2">
        <f>IF(OR(NOT(ISNUMBER($AJ787)),N($AA787)=0),"",IF(ABS(N($Z787)/100-$AJ787)&gt;0.0000001,"DIFFERS",""))</f>
        <v/>
      </c>
    </row>
    <row r="788">
      <c r="AD788" s="2">
        <f>IF($L788="","",IF(ISNUMBER(SEARCH("OFF ROAD",$H788)),"OFF",IF(ISNUMBER(SEARCH("ON ROAD",$H788)),"ON","")))</f>
        <v/>
      </c>
      <c r="AE788" s="2">
        <f>IF($AD788="ON",""&amp;$L788,"")</f>
        <v/>
      </c>
      <c r="AF788" s="2">
        <f>IF($L788="","",IF($J788&lt;&gt;"","Y",""))</f>
        <v/>
      </c>
      <c r="AG788" s="2">
        <f>IF($L788="","",IFERROR(TRIM(MID($H788,4,SEARCH(" CO ",$H788)-4)),""&amp;$S788))</f>
        <v/>
      </c>
      <c r="AH788" s="2">
        <f>IF($AG788="","",IF($AG788="FULTON",IF(ISNUMBER(SEARCH("COLLEGE PARK",$H788)),"FULTON (COLLEGE PARK)",IF(ISNUMBER(SEARCH("HAPEVILLE",$H788)),"FULTON (HAPEVILLE)",IF(ISNUMBER(SEARCH("EAST POINT",$H788)),"FULTON (EAST POINT)",IF(ISNUMBER(SEARCH("ATLANTA",$H788)),"FULTON (ATL LIMITS)","FULTON")))),IF($AG788="DEKALB",IF(ISNUMBER(SEARCH("ATLANTA",$H788)),"DEKALB (ATL LIMITS)","DEKALB"),IF(AND($AG788="CLAYTON",ISNUMBER(SEARCH("COLLEGE PARK",$H788))),"CLAYTON (COLLEGE PARK)",$AG788))))</f>
        <v/>
      </c>
      <c r="AI788" s="2">
        <f>IF(OR($AH788="",$AD788=""),"",IFERROR(VLOOKUP($AH788,CODES!$A:$B,2,FALSE),"NO CODE"))</f>
        <v/>
      </c>
      <c r="AJ788" s="19">
        <f>IF(OR($AI788="",$AI788="NO CODE"),"",IF(COUNTIFS(RATES!$A:$A,$AI788,RATES!$B:$B,"&lt;="&amp;MonthStart,RATES!$C:$C,"&gt;="&amp;MonthEnd)&lt;&gt;1,"NO RATE",IF($AD788="OFF",SUMIFS(RATES!$F:$F,RATES!$A:$A,$AI788,RATES!$B:$B,"&lt;="&amp;MonthStart,RATES!$C:$C,"&gt;="&amp;MonthEnd),SUMIFS(RATES!$E:$E,RATES!$A:$A,$AI788,RATES!$B:$B,"&lt;="&amp;MonthStart,RATES!$C:$C,"&gt;="&amp;MonthEnd))))</f>
        <v/>
      </c>
      <c r="AK788" s="2">
        <f>IF(OR(NOT(ISNUMBER($AJ788)),N($AA788)=0),"",IF(ABS(N($Z788)/100-$AJ788)&gt;0.0000001,"DIFFERS",""))</f>
        <v/>
      </c>
    </row>
    <row r="789">
      <c r="AD789" s="2">
        <f>IF($L789="","",IF(ISNUMBER(SEARCH("OFF ROAD",$H789)),"OFF",IF(ISNUMBER(SEARCH("ON ROAD",$H789)),"ON","")))</f>
        <v/>
      </c>
      <c r="AE789" s="2">
        <f>IF($AD789="ON",""&amp;$L789,"")</f>
        <v/>
      </c>
      <c r="AF789" s="2">
        <f>IF($L789="","",IF($J789&lt;&gt;"","Y",""))</f>
        <v/>
      </c>
      <c r="AG789" s="2">
        <f>IF($L789="","",IFERROR(TRIM(MID($H789,4,SEARCH(" CO ",$H789)-4)),""&amp;$S789))</f>
        <v/>
      </c>
      <c r="AH789" s="2">
        <f>IF($AG789="","",IF($AG789="FULTON",IF(ISNUMBER(SEARCH("COLLEGE PARK",$H789)),"FULTON (COLLEGE PARK)",IF(ISNUMBER(SEARCH("HAPEVILLE",$H789)),"FULTON (HAPEVILLE)",IF(ISNUMBER(SEARCH("EAST POINT",$H789)),"FULTON (EAST POINT)",IF(ISNUMBER(SEARCH("ATLANTA",$H789)),"FULTON (ATL LIMITS)","FULTON")))),IF($AG789="DEKALB",IF(ISNUMBER(SEARCH("ATLANTA",$H789)),"DEKALB (ATL LIMITS)","DEKALB"),IF(AND($AG789="CLAYTON",ISNUMBER(SEARCH("COLLEGE PARK",$H789))),"CLAYTON (COLLEGE PARK)",$AG789))))</f>
        <v/>
      </c>
      <c r="AI789" s="2">
        <f>IF(OR($AH789="",$AD789=""),"",IFERROR(VLOOKUP($AH789,CODES!$A:$B,2,FALSE),"NO CODE"))</f>
        <v/>
      </c>
      <c r="AJ789" s="19">
        <f>IF(OR($AI789="",$AI789="NO CODE"),"",IF(COUNTIFS(RATES!$A:$A,$AI789,RATES!$B:$B,"&lt;="&amp;MonthStart,RATES!$C:$C,"&gt;="&amp;MonthEnd)&lt;&gt;1,"NO RATE",IF($AD789="OFF",SUMIFS(RATES!$F:$F,RATES!$A:$A,$AI789,RATES!$B:$B,"&lt;="&amp;MonthStart,RATES!$C:$C,"&gt;="&amp;MonthEnd),SUMIFS(RATES!$E:$E,RATES!$A:$A,$AI789,RATES!$B:$B,"&lt;="&amp;MonthStart,RATES!$C:$C,"&gt;="&amp;MonthEnd))))</f>
        <v/>
      </c>
      <c r="AK789" s="2">
        <f>IF(OR(NOT(ISNUMBER($AJ789)),N($AA789)=0),"",IF(ABS(N($Z789)/100-$AJ789)&gt;0.0000001,"DIFFERS",""))</f>
        <v/>
      </c>
    </row>
    <row r="790">
      <c r="AD790" s="2">
        <f>IF($L790="","",IF(ISNUMBER(SEARCH("OFF ROAD",$H790)),"OFF",IF(ISNUMBER(SEARCH("ON ROAD",$H790)),"ON","")))</f>
        <v/>
      </c>
      <c r="AE790" s="2">
        <f>IF($AD790="ON",""&amp;$L790,"")</f>
        <v/>
      </c>
      <c r="AF790" s="2">
        <f>IF($L790="","",IF($J790&lt;&gt;"","Y",""))</f>
        <v/>
      </c>
      <c r="AG790" s="2">
        <f>IF($L790="","",IFERROR(TRIM(MID($H790,4,SEARCH(" CO ",$H790)-4)),""&amp;$S790))</f>
        <v/>
      </c>
      <c r="AH790" s="2">
        <f>IF($AG790="","",IF($AG790="FULTON",IF(ISNUMBER(SEARCH("COLLEGE PARK",$H790)),"FULTON (COLLEGE PARK)",IF(ISNUMBER(SEARCH("HAPEVILLE",$H790)),"FULTON (HAPEVILLE)",IF(ISNUMBER(SEARCH("EAST POINT",$H790)),"FULTON (EAST POINT)",IF(ISNUMBER(SEARCH("ATLANTA",$H790)),"FULTON (ATL LIMITS)","FULTON")))),IF($AG790="DEKALB",IF(ISNUMBER(SEARCH("ATLANTA",$H790)),"DEKALB (ATL LIMITS)","DEKALB"),IF(AND($AG790="CLAYTON",ISNUMBER(SEARCH("COLLEGE PARK",$H790))),"CLAYTON (COLLEGE PARK)",$AG790))))</f>
        <v/>
      </c>
      <c r="AI790" s="2">
        <f>IF(OR($AH790="",$AD790=""),"",IFERROR(VLOOKUP($AH790,CODES!$A:$B,2,FALSE),"NO CODE"))</f>
        <v/>
      </c>
      <c r="AJ790" s="19">
        <f>IF(OR($AI790="",$AI790="NO CODE"),"",IF(COUNTIFS(RATES!$A:$A,$AI790,RATES!$B:$B,"&lt;="&amp;MonthStart,RATES!$C:$C,"&gt;="&amp;MonthEnd)&lt;&gt;1,"NO RATE",IF($AD790="OFF",SUMIFS(RATES!$F:$F,RATES!$A:$A,$AI790,RATES!$B:$B,"&lt;="&amp;MonthStart,RATES!$C:$C,"&gt;="&amp;MonthEnd),SUMIFS(RATES!$E:$E,RATES!$A:$A,$AI790,RATES!$B:$B,"&lt;="&amp;MonthStart,RATES!$C:$C,"&gt;="&amp;MonthEnd))))</f>
        <v/>
      </c>
      <c r="AK790" s="2">
        <f>IF(OR(NOT(ISNUMBER($AJ790)),N($AA790)=0),"",IF(ABS(N($Z790)/100-$AJ790)&gt;0.0000001,"DIFFERS",""))</f>
        <v/>
      </c>
    </row>
    <row r="791">
      <c r="AD791" s="2">
        <f>IF($L791="","",IF(ISNUMBER(SEARCH("OFF ROAD",$H791)),"OFF",IF(ISNUMBER(SEARCH("ON ROAD",$H791)),"ON","")))</f>
        <v/>
      </c>
      <c r="AE791" s="2">
        <f>IF($AD791="ON",""&amp;$L791,"")</f>
        <v/>
      </c>
      <c r="AF791" s="2">
        <f>IF($L791="","",IF($J791&lt;&gt;"","Y",""))</f>
        <v/>
      </c>
      <c r="AG791" s="2">
        <f>IF($L791="","",IFERROR(TRIM(MID($H791,4,SEARCH(" CO ",$H791)-4)),""&amp;$S791))</f>
        <v/>
      </c>
      <c r="AH791" s="2">
        <f>IF($AG791="","",IF($AG791="FULTON",IF(ISNUMBER(SEARCH("COLLEGE PARK",$H791)),"FULTON (COLLEGE PARK)",IF(ISNUMBER(SEARCH("HAPEVILLE",$H791)),"FULTON (HAPEVILLE)",IF(ISNUMBER(SEARCH("EAST POINT",$H791)),"FULTON (EAST POINT)",IF(ISNUMBER(SEARCH("ATLANTA",$H791)),"FULTON (ATL LIMITS)","FULTON")))),IF($AG791="DEKALB",IF(ISNUMBER(SEARCH("ATLANTA",$H791)),"DEKALB (ATL LIMITS)","DEKALB"),IF(AND($AG791="CLAYTON",ISNUMBER(SEARCH("COLLEGE PARK",$H791))),"CLAYTON (COLLEGE PARK)",$AG791))))</f>
        <v/>
      </c>
      <c r="AI791" s="2">
        <f>IF(OR($AH791="",$AD791=""),"",IFERROR(VLOOKUP($AH791,CODES!$A:$B,2,FALSE),"NO CODE"))</f>
        <v/>
      </c>
      <c r="AJ791" s="19">
        <f>IF(OR($AI791="",$AI791="NO CODE"),"",IF(COUNTIFS(RATES!$A:$A,$AI791,RATES!$B:$B,"&lt;="&amp;MonthStart,RATES!$C:$C,"&gt;="&amp;MonthEnd)&lt;&gt;1,"NO RATE",IF($AD791="OFF",SUMIFS(RATES!$F:$F,RATES!$A:$A,$AI791,RATES!$B:$B,"&lt;="&amp;MonthStart,RATES!$C:$C,"&gt;="&amp;MonthEnd),SUMIFS(RATES!$E:$E,RATES!$A:$A,$AI791,RATES!$B:$B,"&lt;="&amp;MonthStart,RATES!$C:$C,"&gt;="&amp;MonthEnd))))</f>
        <v/>
      </c>
      <c r="AK791" s="2">
        <f>IF(OR(NOT(ISNUMBER($AJ791)),N($AA791)=0),"",IF(ABS(N($Z791)/100-$AJ791)&gt;0.0000001,"DIFFERS",""))</f>
        <v/>
      </c>
    </row>
    <row r="792">
      <c r="AD792" s="2">
        <f>IF($L792="","",IF(ISNUMBER(SEARCH("OFF ROAD",$H792)),"OFF",IF(ISNUMBER(SEARCH("ON ROAD",$H792)),"ON","")))</f>
        <v/>
      </c>
      <c r="AE792" s="2">
        <f>IF($AD792="ON",""&amp;$L792,"")</f>
        <v/>
      </c>
      <c r="AF792" s="2">
        <f>IF($L792="","",IF($J792&lt;&gt;"","Y",""))</f>
        <v/>
      </c>
      <c r="AG792" s="2">
        <f>IF($L792="","",IFERROR(TRIM(MID($H792,4,SEARCH(" CO ",$H792)-4)),""&amp;$S792))</f>
        <v/>
      </c>
      <c r="AH792" s="2">
        <f>IF($AG792="","",IF($AG792="FULTON",IF(ISNUMBER(SEARCH("COLLEGE PARK",$H792)),"FULTON (COLLEGE PARK)",IF(ISNUMBER(SEARCH("HAPEVILLE",$H792)),"FULTON (HAPEVILLE)",IF(ISNUMBER(SEARCH("EAST POINT",$H792)),"FULTON (EAST POINT)",IF(ISNUMBER(SEARCH("ATLANTA",$H792)),"FULTON (ATL LIMITS)","FULTON")))),IF($AG792="DEKALB",IF(ISNUMBER(SEARCH("ATLANTA",$H792)),"DEKALB (ATL LIMITS)","DEKALB"),IF(AND($AG792="CLAYTON",ISNUMBER(SEARCH("COLLEGE PARK",$H792))),"CLAYTON (COLLEGE PARK)",$AG792))))</f>
        <v/>
      </c>
      <c r="AI792" s="2">
        <f>IF(OR($AH792="",$AD792=""),"",IFERROR(VLOOKUP($AH792,CODES!$A:$B,2,FALSE),"NO CODE"))</f>
        <v/>
      </c>
      <c r="AJ792" s="19">
        <f>IF(OR($AI792="",$AI792="NO CODE"),"",IF(COUNTIFS(RATES!$A:$A,$AI792,RATES!$B:$B,"&lt;="&amp;MonthStart,RATES!$C:$C,"&gt;="&amp;MonthEnd)&lt;&gt;1,"NO RATE",IF($AD792="OFF",SUMIFS(RATES!$F:$F,RATES!$A:$A,$AI792,RATES!$B:$B,"&lt;="&amp;MonthStart,RATES!$C:$C,"&gt;="&amp;MonthEnd),SUMIFS(RATES!$E:$E,RATES!$A:$A,$AI792,RATES!$B:$B,"&lt;="&amp;MonthStart,RATES!$C:$C,"&gt;="&amp;MonthEnd))))</f>
        <v/>
      </c>
      <c r="AK792" s="2">
        <f>IF(OR(NOT(ISNUMBER($AJ792)),N($AA792)=0),"",IF(ABS(N($Z792)/100-$AJ792)&gt;0.0000001,"DIFFERS",""))</f>
        <v/>
      </c>
    </row>
    <row r="793">
      <c r="AD793" s="2">
        <f>IF($L793="","",IF(ISNUMBER(SEARCH("OFF ROAD",$H793)),"OFF",IF(ISNUMBER(SEARCH("ON ROAD",$H793)),"ON","")))</f>
        <v/>
      </c>
      <c r="AE793" s="2">
        <f>IF($AD793="ON",""&amp;$L793,"")</f>
        <v/>
      </c>
      <c r="AF793" s="2">
        <f>IF($L793="","",IF($J793&lt;&gt;"","Y",""))</f>
        <v/>
      </c>
      <c r="AG793" s="2">
        <f>IF($L793="","",IFERROR(TRIM(MID($H793,4,SEARCH(" CO ",$H793)-4)),""&amp;$S793))</f>
        <v/>
      </c>
      <c r="AH793" s="2">
        <f>IF($AG793="","",IF($AG793="FULTON",IF(ISNUMBER(SEARCH("COLLEGE PARK",$H793)),"FULTON (COLLEGE PARK)",IF(ISNUMBER(SEARCH("HAPEVILLE",$H793)),"FULTON (HAPEVILLE)",IF(ISNUMBER(SEARCH("EAST POINT",$H793)),"FULTON (EAST POINT)",IF(ISNUMBER(SEARCH("ATLANTA",$H793)),"FULTON (ATL LIMITS)","FULTON")))),IF($AG793="DEKALB",IF(ISNUMBER(SEARCH("ATLANTA",$H793)),"DEKALB (ATL LIMITS)","DEKALB"),IF(AND($AG793="CLAYTON",ISNUMBER(SEARCH("COLLEGE PARK",$H793))),"CLAYTON (COLLEGE PARK)",$AG793))))</f>
        <v/>
      </c>
      <c r="AI793" s="2">
        <f>IF(OR($AH793="",$AD793=""),"",IFERROR(VLOOKUP($AH793,CODES!$A:$B,2,FALSE),"NO CODE"))</f>
        <v/>
      </c>
      <c r="AJ793" s="19">
        <f>IF(OR($AI793="",$AI793="NO CODE"),"",IF(COUNTIFS(RATES!$A:$A,$AI793,RATES!$B:$B,"&lt;="&amp;MonthStart,RATES!$C:$C,"&gt;="&amp;MonthEnd)&lt;&gt;1,"NO RATE",IF($AD793="OFF",SUMIFS(RATES!$F:$F,RATES!$A:$A,$AI793,RATES!$B:$B,"&lt;="&amp;MonthStart,RATES!$C:$C,"&gt;="&amp;MonthEnd),SUMIFS(RATES!$E:$E,RATES!$A:$A,$AI793,RATES!$B:$B,"&lt;="&amp;MonthStart,RATES!$C:$C,"&gt;="&amp;MonthEnd))))</f>
        <v/>
      </c>
      <c r="AK793" s="2">
        <f>IF(OR(NOT(ISNUMBER($AJ793)),N($AA793)=0),"",IF(ABS(N($Z793)/100-$AJ793)&gt;0.0000001,"DIFFERS",""))</f>
        <v/>
      </c>
    </row>
    <row r="794">
      <c r="AD794" s="2">
        <f>IF($L794="","",IF(ISNUMBER(SEARCH("OFF ROAD",$H794)),"OFF",IF(ISNUMBER(SEARCH("ON ROAD",$H794)),"ON","")))</f>
        <v/>
      </c>
      <c r="AE794" s="2">
        <f>IF($AD794="ON",""&amp;$L794,"")</f>
        <v/>
      </c>
      <c r="AF794" s="2">
        <f>IF($L794="","",IF($J794&lt;&gt;"","Y",""))</f>
        <v/>
      </c>
      <c r="AG794" s="2">
        <f>IF($L794="","",IFERROR(TRIM(MID($H794,4,SEARCH(" CO ",$H794)-4)),""&amp;$S794))</f>
        <v/>
      </c>
      <c r="AH794" s="2">
        <f>IF($AG794="","",IF($AG794="FULTON",IF(ISNUMBER(SEARCH("COLLEGE PARK",$H794)),"FULTON (COLLEGE PARK)",IF(ISNUMBER(SEARCH("HAPEVILLE",$H794)),"FULTON (HAPEVILLE)",IF(ISNUMBER(SEARCH("EAST POINT",$H794)),"FULTON (EAST POINT)",IF(ISNUMBER(SEARCH("ATLANTA",$H794)),"FULTON (ATL LIMITS)","FULTON")))),IF($AG794="DEKALB",IF(ISNUMBER(SEARCH("ATLANTA",$H794)),"DEKALB (ATL LIMITS)","DEKALB"),IF(AND($AG794="CLAYTON",ISNUMBER(SEARCH("COLLEGE PARK",$H794))),"CLAYTON (COLLEGE PARK)",$AG794))))</f>
        <v/>
      </c>
      <c r="AI794" s="2">
        <f>IF(OR($AH794="",$AD794=""),"",IFERROR(VLOOKUP($AH794,CODES!$A:$B,2,FALSE),"NO CODE"))</f>
        <v/>
      </c>
      <c r="AJ794" s="19">
        <f>IF(OR($AI794="",$AI794="NO CODE"),"",IF(COUNTIFS(RATES!$A:$A,$AI794,RATES!$B:$B,"&lt;="&amp;MonthStart,RATES!$C:$C,"&gt;="&amp;MonthEnd)&lt;&gt;1,"NO RATE",IF($AD794="OFF",SUMIFS(RATES!$F:$F,RATES!$A:$A,$AI794,RATES!$B:$B,"&lt;="&amp;MonthStart,RATES!$C:$C,"&gt;="&amp;MonthEnd),SUMIFS(RATES!$E:$E,RATES!$A:$A,$AI794,RATES!$B:$B,"&lt;="&amp;MonthStart,RATES!$C:$C,"&gt;="&amp;MonthEnd))))</f>
        <v/>
      </c>
      <c r="AK794" s="2">
        <f>IF(OR(NOT(ISNUMBER($AJ794)),N($AA794)=0),"",IF(ABS(N($Z794)/100-$AJ794)&gt;0.0000001,"DIFFERS",""))</f>
        <v/>
      </c>
    </row>
    <row r="795">
      <c r="AD795" s="2">
        <f>IF($L795="","",IF(ISNUMBER(SEARCH("OFF ROAD",$H795)),"OFF",IF(ISNUMBER(SEARCH("ON ROAD",$H795)),"ON","")))</f>
        <v/>
      </c>
      <c r="AE795" s="2">
        <f>IF($AD795="ON",""&amp;$L795,"")</f>
        <v/>
      </c>
      <c r="AF795" s="2">
        <f>IF($L795="","",IF($J795&lt;&gt;"","Y",""))</f>
        <v/>
      </c>
      <c r="AG795" s="2">
        <f>IF($L795="","",IFERROR(TRIM(MID($H795,4,SEARCH(" CO ",$H795)-4)),""&amp;$S795))</f>
        <v/>
      </c>
      <c r="AH795" s="2">
        <f>IF($AG795="","",IF($AG795="FULTON",IF(ISNUMBER(SEARCH("COLLEGE PARK",$H795)),"FULTON (COLLEGE PARK)",IF(ISNUMBER(SEARCH("HAPEVILLE",$H795)),"FULTON (HAPEVILLE)",IF(ISNUMBER(SEARCH("EAST POINT",$H795)),"FULTON (EAST POINT)",IF(ISNUMBER(SEARCH("ATLANTA",$H795)),"FULTON (ATL LIMITS)","FULTON")))),IF($AG795="DEKALB",IF(ISNUMBER(SEARCH("ATLANTA",$H795)),"DEKALB (ATL LIMITS)","DEKALB"),IF(AND($AG795="CLAYTON",ISNUMBER(SEARCH("COLLEGE PARK",$H795))),"CLAYTON (COLLEGE PARK)",$AG795))))</f>
        <v/>
      </c>
      <c r="AI795" s="2">
        <f>IF(OR($AH795="",$AD795=""),"",IFERROR(VLOOKUP($AH795,CODES!$A:$B,2,FALSE),"NO CODE"))</f>
        <v/>
      </c>
      <c r="AJ795" s="19">
        <f>IF(OR($AI795="",$AI795="NO CODE"),"",IF(COUNTIFS(RATES!$A:$A,$AI795,RATES!$B:$B,"&lt;="&amp;MonthStart,RATES!$C:$C,"&gt;="&amp;MonthEnd)&lt;&gt;1,"NO RATE",IF($AD795="OFF",SUMIFS(RATES!$F:$F,RATES!$A:$A,$AI795,RATES!$B:$B,"&lt;="&amp;MonthStart,RATES!$C:$C,"&gt;="&amp;MonthEnd),SUMIFS(RATES!$E:$E,RATES!$A:$A,$AI795,RATES!$B:$B,"&lt;="&amp;MonthStart,RATES!$C:$C,"&gt;="&amp;MonthEnd))))</f>
        <v/>
      </c>
      <c r="AK795" s="2">
        <f>IF(OR(NOT(ISNUMBER($AJ795)),N($AA795)=0),"",IF(ABS(N($Z795)/100-$AJ795)&gt;0.0000001,"DIFFERS",""))</f>
        <v/>
      </c>
    </row>
    <row r="796">
      <c r="AD796" s="2">
        <f>IF($L796="","",IF(ISNUMBER(SEARCH("OFF ROAD",$H796)),"OFF",IF(ISNUMBER(SEARCH("ON ROAD",$H796)),"ON","")))</f>
        <v/>
      </c>
      <c r="AE796" s="2">
        <f>IF($AD796="ON",""&amp;$L796,"")</f>
        <v/>
      </c>
      <c r="AF796" s="2">
        <f>IF($L796="","",IF($J796&lt;&gt;"","Y",""))</f>
        <v/>
      </c>
      <c r="AG796" s="2">
        <f>IF($L796="","",IFERROR(TRIM(MID($H796,4,SEARCH(" CO ",$H796)-4)),""&amp;$S796))</f>
        <v/>
      </c>
      <c r="AH796" s="2">
        <f>IF($AG796="","",IF($AG796="FULTON",IF(ISNUMBER(SEARCH("COLLEGE PARK",$H796)),"FULTON (COLLEGE PARK)",IF(ISNUMBER(SEARCH("HAPEVILLE",$H796)),"FULTON (HAPEVILLE)",IF(ISNUMBER(SEARCH("EAST POINT",$H796)),"FULTON (EAST POINT)",IF(ISNUMBER(SEARCH("ATLANTA",$H796)),"FULTON (ATL LIMITS)","FULTON")))),IF($AG796="DEKALB",IF(ISNUMBER(SEARCH("ATLANTA",$H796)),"DEKALB (ATL LIMITS)","DEKALB"),IF(AND($AG796="CLAYTON",ISNUMBER(SEARCH("COLLEGE PARK",$H796))),"CLAYTON (COLLEGE PARK)",$AG796))))</f>
        <v/>
      </c>
      <c r="AI796" s="2">
        <f>IF(OR($AH796="",$AD796=""),"",IFERROR(VLOOKUP($AH796,CODES!$A:$B,2,FALSE),"NO CODE"))</f>
        <v/>
      </c>
      <c r="AJ796" s="19">
        <f>IF(OR($AI796="",$AI796="NO CODE"),"",IF(COUNTIFS(RATES!$A:$A,$AI796,RATES!$B:$B,"&lt;="&amp;MonthStart,RATES!$C:$C,"&gt;="&amp;MonthEnd)&lt;&gt;1,"NO RATE",IF($AD796="OFF",SUMIFS(RATES!$F:$F,RATES!$A:$A,$AI796,RATES!$B:$B,"&lt;="&amp;MonthStart,RATES!$C:$C,"&gt;="&amp;MonthEnd),SUMIFS(RATES!$E:$E,RATES!$A:$A,$AI796,RATES!$B:$B,"&lt;="&amp;MonthStart,RATES!$C:$C,"&gt;="&amp;MonthEnd))))</f>
        <v/>
      </c>
      <c r="AK796" s="2">
        <f>IF(OR(NOT(ISNUMBER($AJ796)),N($AA796)=0),"",IF(ABS(N($Z796)/100-$AJ796)&gt;0.0000001,"DIFFERS",""))</f>
        <v/>
      </c>
    </row>
    <row r="797">
      <c r="AD797" s="2">
        <f>IF($L797="","",IF(ISNUMBER(SEARCH("OFF ROAD",$H797)),"OFF",IF(ISNUMBER(SEARCH("ON ROAD",$H797)),"ON","")))</f>
        <v/>
      </c>
      <c r="AE797" s="2">
        <f>IF($AD797="ON",""&amp;$L797,"")</f>
        <v/>
      </c>
      <c r="AF797" s="2">
        <f>IF($L797="","",IF($J797&lt;&gt;"","Y",""))</f>
        <v/>
      </c>
      <c r="AG797" s="2">
        <f>IF($L797="","",IFERROR(TRIM(MID($H797,4,SEARCH(" CO ",$H797)-4)),""&amp;$S797))</f>
        <v/>
      </c>
      <c r="AH797" s="2">
        <f>IF($AG797="","",IF($AG797="FULTON",IF(ISNUMBER(SEARCH("COLLEGE PARK",$H797)),"FULTON (COLLEGE PARK)",IF(ISNUMBER(SEARCH("HAPEVILLE",$H797)),"FULTON (HAPEVILLE)",IF(ISNUMBER(SEARCH("EAST POINT",$H797)),"FULTON (EAST POINT)",IF(ISNUMBER(SEARCH("ATLANTA",$H797)),"FULTON (ATL LIMITS)","FULTON")))),IF($AG797="DEKALB",IF(ISNUMBER(SEARCH("ATLANTA",$H797)),"DEKALB (ATL LIMITS)","DEKALB"),IF(AND($AG797="CLAYTON",ISNUMBER(SEARCH("COLLEGE PARK",$H797))),"CLAYTON (COLLEGE PARK)",$AG797))))</f>
        <v/>
      </c>
      <c r="AI797" s="2">
        <f>IF(OR($AH797="",$AD797=""),"",IFERROR(VLOOKUP($AH797,CODES!$A:$B,2,FALSE),"NO CODE"))</f>
        <v/>
      </c>
      <c r="AJ797" s="19">
        <f>IF(OR($AI797="",$AI797="NO CODE"),"",IF(COUNTIFS(RATES!$A:$A,$AI797,RATES!$B:$B,"&lt;="&amp;MonthStart,RATES!$C:$C,"&gt;="&amp;MonthEnd)&lt;&gt;1,"NO RATE",IF($AD797="OFF",SUMIFS(RATES!$F:$F,RATES!$A:$A,$AI797,RATES!$B:$B,"&lt;="&amp;MonthStart,RATES!$C:$C,"&gt;="&amp;MonthEnd),SUMIFS(RATES!$E:$E,RATES!$A:$A,$AI797,RATES!$B:$B,"&lt;="&amp;MonthStart,RATES!$C:$C,"&gt;="&amp;MonthEnd))))</f>
        <v/>
      </c>
      <c r="AK797" s="2">
        <f>IF(OR(NOT(ISNUMBER($AJ797)),N($AA797)=0),"",IF(ABS(N($Z797)/100-$AJ797)&gt;0.0000001,"DIFFERS",""))</f>
        <v/>
      </c>
    </row>
    <row r="798">
      <c r="AD798" s="2">
        <f>IF($L798="","",IF(ISNUMBER(SEARCH("OFF ROAD",$H798)),"OFF",IF(ISNUMBER(SEARCH("ON ROAD",$H798)),"ON","")))</f>
        <v/>
      </c>
      <c r="AE798" s="2">
        <f>IF($AD798="ON",""&amp;$L798,"")</f>
        <v/>
      </c>
      <c r="AF798" s="2">
        <f>IF($L798="","",IF($J798&lt;&gt;"","Y",""))</f>
        <v/>
      </c>
      <c r="AG798" s="2">
        <f>IF($L798="","",IFERROR(TRIM(MID($H798,4,SEARCH(" CO ",$H798)-4)),""&amp;$S798))</f>
        <v/>
      </c>
      <c r="AH798" s="2">
        <f>IF($AG798="","",IF($AG798="FULTON",IF(ISNUMBER(SEARCH("COLLEGE PARK",$H798)),"FULTON (COLLEGE PARK)",IF(ISNUMBER(SEARCH("HAPEVILLE",$H798)),"FULTON (HAPEVILLE)",IF(ISNUMBER(SEARCH("EAST POINT",$H798)),"FULTON (EAST POINT)",IF(ISNUMBER(SEARCH("ATLANTA",$H798)),"FULTON (ATL LIMITS)","FULTON")))),IF($AG798="DEKALB",IF(ISNUMBER(SEARCH("ATLANTA",$H798)),"DEKALB (ATL LIMITS)","DEKALB"),IF(AND($AG798="CLAYTON",ISNUMBER(SEARCH("COLLEGE PARK",$H798))),"CLAYTON (COLLEGE PARK)",$AG798))))</f>
        <v/>
      </c>
      <c r="AI798" s="2">
        <f>IF(OR($AH798="",$AD798=""),"",IFERROR(VLOOKUP($AH798,CODES!$A:$B,2,FALSE),"NO CODE"))</f>
        <v/>
      </c>
      <c r="AJ798" s="19">
        <f>IF(OR($AI798="",$AI798="NO CODE"),"",IF(COUNTIFS(RATES!$A:$A,$AI798,RATES!$B:$B,"&lt;="&amp;MonthStart,RATES!$C:$C,"&gt;="&amp;MonthEnd)&lt;&gt;1,"NO RATE",IF($AD798="OFF",SUMIFS(RATES!$F:$F,RATES!$A:$A,$AI798,RATES!$B:$B,"&lt;="&amp;MonthStart,RATES!$C:$C,"&gt;="&amp;MonthEnd),SUMIFS(RATES!$E:$E,RATES!$A:$A,$AI798,RATES!$B:$B,"&lt;="&amp;MonthStart,RATES!$C:$C,"&gt;="&amp;MonthEnd))))</f>
        <v/>
      </c>
      <c r="AK798" s="2">
        <f>IF(OR(NOT(ISNUMBER($AJ798)),N($AA798)=0),"",IF(ABS(N($Z798)/100-$AJ798)&gt;0.0000001,"DIFFERS",""))</f>
        <v/>
      </c>
    </row>
    <row r="799">
      <c r="AD799" s="2">
        <f>IF($L799="","",IF(ISNUMBER(SEARCH("OFF ROAD",$H799)),"OFF",IF(ISNUMBER(SEARCH("ON ROAD",$H799)),"ON","")))</f>
        <v/>
      </c>
      <c r="AE799" s="2">
        <f>IF($AD799="ON",""&amp;$L799,"")</f>
        <v/>
      </c>
      <c r="AF799" s="2">
        <f>IF($L799="","",IF($J799&lt;&gt;"","Y",""))</f>
        <v/>
      </c>
      <c r="AG799" s="2">
        <f>IF($L799="","",IFERROR(TRIM(MID($H799,4,SEARCH(" CO ",$H799)-4)),""&amp;$S799))</f>
        <v/>
      </c>
      <c r="AH799" s="2">
        <f>IF($AG799="","",IF($AG799="FULTON",IF(ISNUMBER(SEARCH("COLLEGE PARK",$H799)),"FULTON (COLLEGE PARK)",IF(ISNUMBER(SEARCH("HAPEVILLE",$H799)),"FULTON (HAPEVILLE)",IF(ISNUMBER(SEARCH("EAST POINT",$H799)),"FULTON (EAST POINT)",IF(ISNUMBER(SEARCH("ATLANTA",$H799)),"FULTON (ATL LIMITS)","FULTON")))),IF($AG799="DEKALB",IF(ISNUMBER(SEARCH("ATLANTA",$H799)),"DEKALB (ATL LIMITS)","DEKALB"),IF(AND($AG799="CLAYTON",ISNUMBER(SEARCH("COLLEGE PARK",$H799))),"CLAYTON (COLLEGE PARK)",$AG799))))</f>
        <v/>
      </c>
      <c r="AI799" s="2">
        <f>IF(OR($AH799="",$AD799=""),"",IFERROR(VLOOKUP($AH799,CODES!$A:$B,2,FALSE),"NO CODE"))</f>
        <v/>
      </c>
      <c r="AJ799" s="19">
        <f>IF(OR($AI799="",$AI799="NO CODE"),"",IF(COUNTIFS(RATES!$A:$A,$AI799,RATES!$B:$B,"&lt;="&amp;MonthStart,RATES!$C:$C,"&gt;="&amp;MonthEnd)&lt;&gt;1,"NO RATE",IF($AD799="OFF",SUMIFS(RATES!$F:$F,RATES!$A:$A,$AI799,RATES!$B:$B,"&lt;="&amp;MonthStart,RATES!$C:$C,"&gt;="&amp;MonthEnd),SUMIFS(RATES!$E:$E,RATES!$A:$A,$AI799,RATES!$B:$B,"&lt;="&amp;MonthStart,RATES!$C:$C,"&gt;="&amp;MonthEnd))))</f>
        <v/>
      </c>
      <c r="AK799" s="2">
        <f>IF(OR(NOT(ISNUMBER($AJ799)),N($AA799)=0),"",IF(ABS(N($Z799)/100-$AJ799)&gt;0.0000001,"DIFFERS",""))</f>
        <v/>
      </c>
    </row>
    <row r="800">
      <c r="AD800" s="2">
        <f>IF($L800="","",IF(ISNUMBER(SEARCH("OFF ROAD",$H800)),"OFF",IF(ISNUMBER(SEARCH("ON ROAD",$H800)),"ON","")))</f>
        <v/>
      </c>
      <c r="AE800" s="2">
        <f>IF($AD800="ON",""&amp;$L800,"")</f>
        <v/>
      </c>
      <c r="AF800" s="2">
        <f>IF($L800="","",IF($J800&lt;&gt;"","Y",""))</f>
        <v/>
      </c>
      <c r="AG800" s="2">
        <f>IF($L800="","",IFERROR(TRIM(MID($H800,4,SEARCH(" CO ",$H800)-4)),""&amp;$S800))</f>
        <v/>
      </c>
      <c r="AH800" s="2">
        <f>IF($AG800="","",IF($AG800="FULTON",IF(ISNUMBER(SEARCH("COLLEGE PARK",$H800)),"FULTON (COLLEGE PARK)",IF(ISNUMBER(SEARCH("HAPEVILLE",$H800)),"FULTON (HAPEVILLE)",IF(ISNUMBER(SEARCH("EAST POINT",$H800)),"FULTON (EAST POINT)",IF(ISNUMBER(SEARCH("ATLANTA",$H800)),"FULTON (ATL LIMITS)","FULTON")))),IF($AG800="DEKALB",IF(ISNUMBER(SEARCH("ATLANTA",$H800)),"DEKALB (ATL LIMITS)","DEKALB"),IF(AND($AG800="CLAYTON",ISNUMBER(SEARCH("COLLEGE PARK",$H800))),"CLAYTON (COLLEGE PARK)",$AG800))))</f>
        <v/>
      </c>
      <c r="AI800" s="2">
        <f>IF(OR($AH800="",$AD800=""),"",IFERROR(VLOOKUP($AH800,CODES!$A:$B,2,FALSE),"NO CODE"))</f>
        <v/>
      </c>
      <c r="AJ800" s="19">
        <f>IF(OR($AI800="",$AI800="NO CODE"),"",IF(COUNTIFS(RATES!$A:$A,$AI800,RATES!$B:$B,"&lt;="&amp;MonthStart,RATES!$C:$C,"&gt;="&amp;MonthEnd)&lt;&gt;1,"NO RATE",IF($AD800="OFF",SUMIFS(RATES!$F:$F,RATES!$A:$A,$AI800,RATES!$B:$B,"&lt;="&amp;MonthStart,RATES!$C:$C,"&gt;="&amp;MonthEnd),SUMIFS(RATES!$E:$E,RATES!$A:$A,$AI800,RATES!$B:$B,"&lt;="&amp;MonthStart,RATES!$C:$C,"&gt;="&amp;MonthEnd))))</f>
        <v/>
      </c>
      <c r="AK800" s="2">
        <f>IF(OR(NOT(ISNUMBER($AJ800)),N($AA800)=0),"",IF(ABS(N($Z800)/100-$AJ800)&gt;0.0000001,"DIFFERS",""))</f>
        <v/>
      </c>
    </row>
    <row r="801">
      <c r="AD801" s="2">
        <f>IF($L801="","",IF(ISNUMBER(SEARCH("OFF ROAD",$H801)),"OFF",IF(ISNUMBER(SEARCH("ON ROAD",$H801)),"ON","")))</f>
        <v/>
      </c>
      <c r="AE801" s="2">
        <f>IF($AD801="ON",""&amp;$L801,"")</f>
        <v/>
      </c>
      <c r="AF801" s="2">
        <f>IF($L801="","",IF($J801&lt;&gt;"","Y",""))</f>
        <v/>
      </c>
      <c r="AG801" s="2">
        <f>IF($L801="","",IFERROR(TRIM(MID($H801,4,SEARCH(" CO ",$H801)-4)),""&amp;$S801))</f>
        <v/>
      </c>
      <c r="AH801" s="2">
        <f>IF($AG801="","",IF($AG801="FULTON",IF(ISNUMBER(SEARCH("COLLEGE PARK",$H801)),"FULTON (COLLEGE PARK)",IF(ISNUMBER(SEARCH("HAPEVILLE",$H801)),"FULTON (HAPEVILLE)",IF(ISNUMBER(SEARCH("EAST POINT",$H801)),"FULTON (EAST POINT)",IF(ISNUMBER(SEARCH("ATLANTA",$H801)),"FULTON (ATL LIMITS)","FULTON")))),IF($AG801="DEKALB",IF(ISNUMBER(SEARCH("ATLANTA",$H801)),"DEKALB (ATL LIMITS)","DEKALB"),IF(AND($AG801="CLAYTON",ISNUMBER(SEARCH("COLLEGE PARK",$H801))),"CLAYTON (COLLEGE PARK)",$AG801))))</f>
        <v/>
      </c>
      <c r="AI801" s="2">
        <f>IF(OR($AH801="",$AD801=""),"",IFERROR(VLOOKUP($AH801,CODES!$A:$B,2,FALSE),"NO CODE"))</f>
        <v/>
      </c>
      <c r="AJ801" s="19">
        <f>IF(OR($AI801="",$AI801="NO CODE"),"",IF(COUNTIFS(RATES!$A:$A,$AI801,RATES!$B:$B,"&lt;="&amp;MonthStart,RATES!$C:$C,"&gt;="&amp;MonthEnd)&lt;&gt;1,"NO RATE",IF($AD801="OFF",SUMIFS(RATES!$F:$F,RATES!$A:$A,$AI801,RATES!$B:$B,"&lt;="&amp;MonthStart,RATES!$C:$C,"&gt;="&amp;MonthEnd),SUMIFS(RATES!$E:$E,RATES!$A:$A,$AI801,RATES!$B:$B,"&lt;="&amp;MonthStart,RATES!$C:$C,"&gt;="&amp;MonthEnd))))</f>
        <v/>
      </c>
      <c r="AK801" s="2">
        <f>IF(OR(NOT(ISNUMBER($AJ801)),N($AA801)=0),"",IF(ABS(N($Z801)/100-$AJ801)&gt;0.0000001,"DIFFERS",""))</f>
        <v/>
      </c>
    </row>
    <row r="802">
      <c r="AD802" s="2">
        <f>IF($L802="","",IF(ISNUMBER(SEARCH("OFF ROAD",$H802)),"OFF",IF(ISNUMBER(SEARCH("ON ROAD",$H802)),"ON","")))</f>
        <v/>
      </c>
      <c r="AE802" s="2">
        <f>IF($AD802="ON",""&amp;$L802,"")</f>
        <v/>
      </c>
      <c r="AF802" s="2">
        <f>IF($L802="","",IF($J802&lt;&gt;"","Y",""))</f>
        <v/>
      </c>
      <c r="AG802" s="2">
        <f>IF($L802="","",IFERROR(TRIM(MID($H802,4,SEARCH(" CO ",$H802)-4)),""&amp;$S802))</f>
        <v/>
      </c>
      <c r="AH802" s="2">
        <f>IF($AG802="","",IF($AG802="FULTON",IF(ISNUMBER(SEARCH("COLLEGE PARK",$H802)),"FULTON (COLLEGE PARK)",IF(ISNUMBER(SEARCH("HAPEVILLE",$H802)),"FULTON (HAPEVILLE)",IF(ISNUMBER(SEARCH("EAST POINT",$H802)),"FULTON (EAST POINT)",IF(ISNUMBER(SEARCH("ATLANTA",$H802)),"FULTON (ATL LIMITS)","FULTON")))),IF($AG802="DEKALB",IF(ISNUMBER(SEARCH("ATLANTA",$H802)),"DEKALB (ATL LIMITS)","DEKALB"),IF(AND($AG802="CLAYTON",ISNUMBER(SEARCH("COLLEGE PARK",$H802))),"CLAYTON (COLLEGE PARK)",$AG802))))</f>
        <v/>
      </c>
      <c r="AI802" s="2">
        <f>IF(OR($AH802="",$AD802=""),"",IFERROR(VLOOKUP($AH802,CODES!$A:$B,2,FALSE),"NO CODE"))</f>
        <v/>
      </c>
      <c r="AJ802" s="19">
        <f>IF(OR($AI802="",$AI802="NO CODE"),"",IF(COUNTIFS(RATES!$A:$A,$AI802,RATES!$B:$B,"&lt;="&amp;MonthStart,RATES!$C:$C,"&gt;="&amp;MonthEnd)&lt;&gt;1,"NO RATE",IF($AD802="OFF",SUMIFS(RATES!$F:$F,RATES!$A:$A,$AI802,RATES!$B:$B,"&lt;="&amp;MonthStart,RATES!$C:$C,"&gt;="&amp;MonthEnd),SUMIFS(RATES!$E:$E,RATES!$A:$A,$AI802,RATES!$B:$B,"&lt;="&amp;MonthStart,RATES!$C:$C,"&gt;="&amp;MonthEnd))))</f>
        <v/>
      </c>
      <c r="AK802" s="2">
        <f>IF(OR(NOT(ISNUMBER($AJ802)),N($AA802)=0),"",IF(ABS(N($Z802)/100-$AJ802)&gt;0.0000001,"DIFFERS",""))</f>
        <v/>
      </c>
    </row>
    <row r="803">
      <c r="AD803" s="2">
        <f>IF($L803="","",IF(ISNUMBER(SEARCH("OFF ROAD",$H803)),"OFF",IF(ISNUMBER(SEARCH("ON ROAD",$H803)),"ON","")))</f>
        <v/>
      </c>
      <c r="AE803" s="2">
        <f>IF($AD803="ON",""&amp;$L803,"")</f>
        <v/>
      </c>
      <c r="AF803" s="2">
        <f>IF($L803="","",IF($J803&lt;&gt;"","Y",""))</f>
        <v/>
      </c>
      <c r="AG803" s="2">
        <f>IF($L803="","",IFERROR(TRIM(MID($H803,4,SEARCH(" CO ",$H803)-4)),""&amp;$S803))</f>
        <v/>
      </c>
      <c r="AH803" s="2">
        <f>IF($AG803="","",IF($AG803="FULTON",IF(ISNUMBER(SEARCH("COLLEGE PARK",$H803)),"FULTON (COLLEGE PARK)",IF(ISNUMBER(SEARCH("HAPEVILLE",$H803)),"FULTON (HAPEVILLE)",IF(ISNUMBER(SEARCH("EAST POINT",$H803)),"FULTON (EAST POINT)",IF(ISNUMBER(SEARCH("ATLANTA",$H803)),"FULTON (ATL LIMITS)","FULTON")))),IF($AG803="DEKALB",IF(ISNUMBER(SEARCH("ATLANTA",$H803)),"DEKALB (ATL LIMITS)","DEKALB"),IF(AND($AG803="CLAYTON",ISNUMBER(SEARCH("COLLEGE PARK",$H803))),"CLAYTON (COLLEGE PARK)",$AG803))))</f>
        <v/>
      </c>
      <c r="AI803" s="2">
        <f>IF(OR($AH803="",$AD803=""),"",IFERROR(VLOOKUP($AH803,CODES!$A:$B,2,FALSE),"NO CODE"))</f>
        <v/>
      </c>
      <c r="AJ803" s="19">
        <f>IF(OR($AI803="",$AI803="NO CODE"),"",IF(COUNTIFS(RATES!$A:$A,$AI803,RATES!$B:$B,"&lt;="&amp;MonthStart,RATES!$C:$C,"&gt;="&amp;MonthEnd)&lt;&gt;1,"NO RATE",IF($AD803="OFF",SUMIFS(RATES!$F:$F,RATES!$A:$A,$AI803,RATES!$B:$B,"&lt;="&amp;MonthStart,RATES!$C:$C,"&gt;="&amp;MonthEnd),SUMIFS(RATES!$E:$E,RATES!$A:$A,$AI803,RATES!$B:$B,"&lt;="&amp;MonthStart,RATES!$C:$C,"&gt;="&amp;MonthEnd))))</f>
        <v/>
      </c>
      <c r="AK803" s="2">
        <f>IF(OR(NOT(ISNUMBER($AJ803)),N($AA803)=0),"",IF(ABS(N($Z803)/100-$AJ803)&gt;0.0000001,"DIFFERS",""))</f>
        <v/>
      </c>
    </row>
    <row r="804">
      <c r="AD804" s="2">
        <f>IF($L804="","",IF(ISNUMBER(SEARCH("OFF ROAD",$H804)),"OFF",IF(ISNUMBER(SEARCH("ON ROAD",$H804)),"ON","")))</f>
        <v/>
      </c>
      <c r="AE804" s="2">
        <f>IF($AD804="ON",""&amp;$L804,"")</f>
        <v/>
      </c>
      <c r="AF804" s="2">
        <f>IF($L804="","",IF($J804&lt;&gt;"","Y",""))</f>
        <v/>
      </c>
      <c r="AG804" s="2">
        <f>IF($L804="","",IFERROR(TRIM(MID($H804,4,SEARCH(" CO ",$H804)-4)),""&amp;$S804))</f>
        <v/>
      </c>
      <c r="AH804" s="2">
        <f>IF($AG804="","",IF($AG804="FULTON",IF(ISNUMBER(SEARCH("COLLEGE PARK",$H804)),"FULTON (COLLEGE PARK)",IF(ISNUMBER(SEARCH("HAPEVILLE",$H804)),"FULTON (HAPEVILLE)",IF(ISNUMBER(SEARCH("EAST POINT",$H804)),"FULTON (EAST POINT)",IF(ISNUMBER(SEARCH("ATLANTA",$H804)),"FULTON (ATL LIMITS)","FULTON")))),IF($AG804="DEKALB",IF(ISNUMBER(SEARCH("ATLANTA",$H804)),"DEKALB (ATL LIMITS)","DEKALB"),IF(AND($AG804="CLAYTON",ISNUMBER(SEARCH("COLLEGE PARK",$H804))),"CLAYTON (COLLEGE PARK)",$AG804))))</f>
        <v/>
      </c>
      <c r="AI804" s="2">
        <f>IF(OR($AH804="",$AD804=""),"",IFERROR(VLOOKUP($AH804,CODES!$A:$B,2,FALSE),"NO CODE"))</f>
        <v/>
      </c>
      <c r="AJ804" s="19">
        <f>IF(OR($AI804="",$AI804="NO CODE"),"",IF(COUNTIFS(RATES!$A:$A,$AI804,RATES!$B:$B,"&lt;="&amp;MonthStart,RATES!$C:$C,"&gt;="&amp;MonthEnd)&lt;&gt;1,"NO RATE",IF($AD804="OFF",SUMIFS(RATES!$F:$F,RATES!$A:$A,$AI804,RATES!$B:$B,"&lt;="&amp;MonthStart,RATES!$C:$C,"&gt;="&amp;MonthEnd),SUMIFS(RATES!$E:$E,RATES!$A:$A,$AI804,RATES!$B:$B,"&lt;="&amp;MonthStart,RATES!$C:$C,"&gt;="&amp;MonthEnd))))</f>
        <v/>
      </c>
      <c r="AK804" s="2">
        <f>IF(OR(NOT(ISNUMBER($AJ804)),N($AA804)=0),"",IF(ABS(N($Z804)/100-$AJ804)&gt;0.0000001,"DIFFERS",""))</f>
        <v/>
      </c>
    </row>
    <row r="805">
      <c r="AD805" s="2">
        <f>IF($L805="","",IF(ISNUMBER(SEARCH("OFF ROAD",$H805)),"OFF",IF(ISNUMBER(SEARCH("ON ROAD",$H805)),"ON","")))</f>
        <v/>
      </c>
      <c r="AE805" s="2">
        <f>IF($AD805="ON",""&amp;$L805,"")</f>
        <v/>
      </c>
      <c r="AF805" s="2">
        <f>IF($L805="","",IF($J805&lt;&gt;"","Y",""))</f>
        <v/>
      </c>
      <c r="AG805" s="2">
        <f>IF($L805="","",IFERROR(TRIM(MID($H805,4,SEARCH(" CO ",$H805)-4)),""&amp;$S805))</f>
        <v/>
      </c>
      <c r="AH805" s="2">
        <f>IF($AG805="","",IF($AG805="FULTON",IF(ISNUMBER(SEARCH("COLLEGE PARK",$H805)),"FULTON (COLLEGE PARK)",IF(ISNUMBER(SEARCH("HAPEVILLE",$H805)),"FULTON (HAPEVILLE)",IF(ISNUMBER(SEARCH("EAST POINT",$H805)),"FULTON (EAST POINT)",IF(ISNUMBER(SEARCH("ATLANTA",$H805)),"FULTON (ATL LIMITS)","FULTON")))),IF($AG805="DEKALB",IF(ISNUMBER(SEARCH("ATLANTA",$H805)),"DEKALB (ATL LIMITS)","DEKALB"),IF(AND($AG805="CLAYTON",ISNUMBER(SEARCH("COLLEGE PARK",$H805))),"CLAYTON (COLLEGE PARK)",$AG805))))</f>
        <v/>
      </c>
      <c r="AI805" s="2">
        <f>IF(OR($AH805="",$AD805=""),"",IFERROR(VLOOKUP($AH805,CODES!$A:$B,2,FALSE),"NO CODE"))</f>
        <v/>
      </c>
      <c r="AJ805" s="19">
        <f>IF(OR($AI805="",$AI805="NO CODE"),"",IF(COUNTIFS(RATES!$A:$A,$AI805,RATES!$B:$B,"&lt;="&amp;MonthStart,RATES!$C:$C,"&gt;="&amp;MonthEnd)&lt;&gt;1,"NO RATE",IF($AD805="OFF",SUMIFS(RATES!$F:$F,RATES!$A:$A,$AI805,RATES!$B:$B,"&lt;="&amp;MonthStart,RATES!$C:$C,"&gt;="&amp;MonthEnd),SUMIFS(RATES!$E:$E,RATES!$A:$A,$AI805,RATES!$B:$B,"&lt;="&amp;MonthStart,RATES!$C:$C,"&gt;="&amp;MonthEnd))))</f>
        <v/>
      </c>
      <c r="AK805" s="2">
        <f>IF(OR(NOT(ISNUMBER($AJ805)),N($AA805)=0),"",IF(ABS(N($Z805)/100-$AJ805)&gt;0.0000001,"DIFFERS",""))</f>
        <v/>
      </c>
    </row>
    <row r="806">
      <c r="AD806" s="2">
        <f>IF($L806="","",IF(ISNUMBER(SEARCH("OFF ROAD",$H806)),"OFF",IF(ISNUMBER(SEARCH("ON ROAD",$H806)),"ON","")))</f>
        <v/>
      </c>
      <c r="AE806" s="2">
        <f>IF($AD806="ON",""&amp;$L806,"")</f>
        <v/>
      </c>
      <c r="AF806" s="2">
        <f>IF($L806="","",IF($J806&lt;&gt;"","Y",""))</f>
        <v/>
      </c>
      <c r="AG806" s="2">
        <f>IF($L806="","",IFERROR(TRIM(MID($H806,4,SEARCH(" CO ",$H806)-4)),""&amp;$S806))</f>
        <v/>
      </c>
      <c r="AH806" s="2">
        <f>IF($AG806="","",IF($AG806="FULTON",IF(ISNUMBER(SEARCH("COLLEGE PARK",$H806)),"FULTON (COLLEGE PARK)",IF(ISNUMBER(SEARCH("HAPEVILLE",$H806)),"FULTON (HAPEVILLE)",IF(ISNUMBER(SEARCH("EAST POINT",$H806)),"FULTON (EAST POINT)",IF(ISNUMBER(SEARCH("ATLANTA",$H806)),"FULTON (ATL LIMITS)","FULTON")))),IF($AG806="DEKALB",IF(ISNUMBER(SEARCH("ATLANTA",$H806)),"DEKALB (ATL LIMITS)","DEKALB"),IF(AND($AG806="CLAYTON",ISNUMBER(SEARCH("COLLEGE PARK",$H806))),"CLAYTON (COLLEGE PARK)",$AG806))))</f>
        <v/>
      </c>
      <c r="AI806" s="2">
        <f>IF(OR($AH806="",$AD806=""),"",IFERROR(VLOOKUP($AH806,CODES!$A:$B,2,FALSE),"NO CODE"))</f>
        <v/>
      </c>
      <c r="AJ806" s="19">
        <f>IF(OR($AI806="",$AI806="NO CODE"),"",IF(COUNTIFS(RATES!$A:$A,$AI806,RATES!$B:$B,"&lt;="&amp;MonthStart,RATES!$C:$C,"&gt;="&amp;MonthEnd)&lt;&gt;1,"NO RATE",IF($AD806="OFF",SUMIFS(RATES!$F:$F,RATES!$A:$A,$AI806,RATES!$B:$B,"&lt;="&amp;MonthStart,RATES!$C:$C,"&gt;="&amp;MonthEnd),SUMIFS(RATES!$E:$E,RATES!$A:$A,$AI806,RATES!$B:$B,"&lt;="&amp;MonthStart,RATES!$C:$C,"&gt;="&amp;MonthEnd))))</f>
        <v/>
      </c>
      <c r="AK806" s="2">
        <f>IF(OR(NOT(ISNUMBER($AJ806)),N($AA806)=0),"",IF(ABS(N($Z806)/100-$AJ806)&gt;0.0000001,"DIFFERS",""))</f>
        <v/>
      </c>
    </row>
    <row r="807">
      <c r="AD807" s="2">
        <f>IF($L807="","",IF(ISNUMBER(SEARCH("OFF ROAD",$H807)),"OFF",IF(ISNUMBER(SEARCH("ON ROAD",$H807)),"ON","")))</f>
        <v/>
      </c>
      <c r="AE807" s="2">
        <f>IF($AD807="ON",""&amp;$L807,"")</f>
        <v/>
      </c>
      <c r="AF807" s="2">
        <f>IF($L807="","",IF($J807&lt;&gt;"","Y",""))</f>
        <v/>
      </c>
      <c r="AG807" s="2">
        <f>IF($L807="","",IFERROR(TRIM(MID($H807,4,SEARCH(" CO ",$H807)-4)),""&amp;$S807))</f>
        <v/>
      </c>
      <c r="AH807" s="2">
        <f>IF($AG807="","",IF($AG807="FULTON",IF(ISNUMBER(SEARCH("COLLEGE PARK",$H807)),"FULTON (COLLEGE PARK)",IF(ISNUMBER(SEARCH("HAPEVILLE",$H807)),"FULTON (HAPEVILLE)",IF(ISNUMBER(SEARCH("EAST POINT",$H807)),"FULTON (EAST POINT)",IF(ISNUMBER(SEARCH("ATLANTA",$H807)),"FULTON (ATL LIMITS)","FULTON")))),IF($AG807="DEKALB",IF(ISNUMBER(SEARCH("ATLANTA",$H807)),"DEKALB (ATL LIMITS)","DEKALB"),IF(AND($AG807="CLAYTON",ISNUMBER(SEARCH("COLLEGE PARK",$H807))),"CLAYTON (COLLEGE PARK)",$AG807))))</f>
        <v/>
      </c>
      <c r="AI807" s="2">
        <f>IF(OR($AH807="",$AD807=""),"",IFERROR(VLOOKUP($AH807,CODES!$A:$B,2,FALSE),"NO CODE"))</f>
        <v/>
      </c>
      <c r="AJ807" s="19">
        <f>IF(OR($AI807="",$AI807="NO CODE"),"",IF(COUNTIFS(RATES!$A:$A,$AI807,RATES!$B:$B,"&lt;="&amp;MonthStart,RATES!$C:$C,"&gt;="&amp;MonthEnd)&lt;&gt;1,"NO RATE",IF($AD807="OFF",SUMIFS(RATES!$F:$F,RATES!$A:$A,$AI807,RATES!$B:$B,"&lt;="&amp;MonthStart,RATES!$C:$C,"&gt;="&amp;MonthEnd),SUMIFS(RATES!$E:$E,RATES!$A:$A,$AI807,RATES!$B:$B,"&lt;="&amp;MonthStart,RATES!$C:$C,"&gt;="&amp;MonthEnd))))</f>
        <v/>
      </c>
      <c r="AK807" s="2">
        <f>IF(OR(NOT(ISNUMBER($AJ807)),N($AA807)=0),"",IF(ABS(N($Z807)/100-$AJ807)&gt;0.0000001,"DIFFERS",""))</f>
        <v/>
      </c>
    </row>
    <row r="808">
      <c r="AD808" s="2">
        <f>IF($L808="","",IF(ISNUMBER(SEARCH("OFF ROAD",$H808)),"OFF",IF(ISNUMBER(SEARCH("ON ROAD",$H808)),"ON","")))</f>
        <v/>
      </c>
      <c r="AE808" s="2">
        <f>IF($AD808="ON",""&amp;$L808,"")</f>
        <v/>
      </c>
      <c r="AF808" s="2">
        <f>IF($L808="","",IF($J808&lt;&gt;"","Y",""))</f>
        <v/>
      </c>
      <c r="AG808" s="2">
        <f>IF($L808="","",IFERROR(TRIM(MID($H808,4,SEARCH(" CO ",$H808)-4)),""&amp;$S808))</f>
        <v/>
      </c>
      <c r="AH808" s="2">
        <f>IF($AG808="","",IF($AG808="FULTON",IF(ISNUMBER(SEARCH("COLLEGE PARK",$H808)),"FULTON (COLLEGE PARK)",IF(ISNUMBER(SEARCH("HAPEVILLE",$H808)),"FULTON (HAPEVILLE)",IF(ISNUMBER(SEARCH("EAST POINT",$H808)),"FULTON (EAST POINT)",IF(ISNUMBER(SEARCH("ATLANTA",$H808)),"FULTON (ATL LIMITS)","FULTON")))),IF($AG808="DEKALB",IF(ISNUMBER(SEARCH("ATLANTA",$H808)),"DEKALB (ATL LIMITS)","DEKALB"),IF(AND($AG808="CLAYTON",ISNUMBER(SEARCH("COLLEGE PARK",$H808))),"CLAYTON (COLLEGE PARK)",$AG808))))</f>
        <v/>
      </c>
      <c r="AI808" s="2">
        <f>IF(OR($AH808="",$AD808=""),"",IFERROR(VLOOKUP($AH808,CODES!$A:$B,2,FALSE),"NO CODE"))</f>
        <v/>
      </c>
      <c r="AJ808" s="19">
        <f>IF(OR($AI808="",$AI808="NO CODE"),"",IF(COUNTIFS(RATES!$A:$A,$AI808,RATES!$B:$B,"&lt;="&amp;MonthStart,RATES!$C:$C,"&gt;="&amp;MonthEnd)&lt;&gt;1,"NO RATE",IF($AD808="OFF",SUMIFS(RATES!$F:$F,RATES!$A:$A,$AI808,RATES!$B:$B,"&lt;="&amp;MonthStart,RATES!$C:$C,"&gt;="&amp;MonthEnd),SUMIFS(RATES!$E:$E,RATES!$A:$A,$AI808,RATES!$B:$B,"&lt;="&amp;MonthStart,RATES!$C:$C,"&gt;="&amp;MonthEnd))))</f>
        <v/>
      </c>
      <c r="AK808" s="2">
        <f>IF(OR(NOT(ISNUMBER($AJ808)),N($AA808)=0),"",IF(ABS(N($Z808)/100-$AJ808)&gt;0.0000001,"DIFFERS",""))</f>
        <v/>
      </c>
    </row>
    <row r="809">
      <c r="AD809" s="2">
        <f>IF($L809="","",IF(ISNUMBER(SEARCH("OFF ROAD",$H809)),"OFF",IF(ISNUMBER(SEARCH("ON ROAD",$H809)),"ON","")))</f>
        <v/>
      </c>
      <c r="AE809" s="2">
        <f>IF($AD809="ON",""&amp;$L809,"")</f>
        <v/>
      </c>
      <c r="AF809" s="2">
        <f>IF($L809="","",IF($J809&lt;&gt;"","Y",""))</f>
        <v/>
      </c>
      <c r="AG809" s="2">
        <f>IF($L809="","",IFERROR(TRIM(MID($H809,4,SEARCH(" CO ",$H809)-4)),""&amp;$S809))</f>
        <v/>
      </c>
      <c r="AH809" s="2">
        <f>IF($AG809="","",IF($AG809="FULTON",IF(ISNUMBER(SEARCH("COLLEGE PARK",$H809)),"FULTON (COLLEGE PARK)",IF(ISNUMBER(SEARCH("HAPEVILLE",$H809)),"FULTON (HAPEVILLE)",IF(ISNUMBER(SEARCH("EAST POINT",$H809)),"FULTON (EAST POINT)",IF(ISNUMBER(SEARCH("ATLANTA",$H809)),"FULTON (ATL LIMITS)","FULTON")))),IF($AG809="DEKALB",IF(ISNUMBER(SEARCH("ATLANTA",$H809)),"DEKALB (ATL LIMITS)","DEKALB"),IF(AND($AG809="CLAYTON",ISNUMBER(SEARCH("COLLEGE PARK",$H809))),"CLAYTON (COLLEGE PARK)",$AG809))))</f>
        <v/>
      </c>
      <c r="AI809" s="2">
        <f>IF(OR($AH809="",$AD809=""),"",IFERROR(VLOOKUP($AH809,CODES!$A:$B,2,FALSE),"NO CODE"))</f>
        <v/>
      </c>
      <c r="AJ809" s="19">
        <f>IF(OR($AI809="",$AI809="NO CODE"),"",IF(COUNTIFS(RATES!$A:$A,$AI809,RATES!$B:$B,"&lt;="&amp;MonthStart,RATES!$C:$C,"&gt;="&amp;MonthEnd)&lt;&gt;1,"NO RATE",IF($AD809="OFF",SUMIFS(RATES!$F:$F,RATES!$A:$A,$AI809,RATES!$B:$B,"&lt;="&amp;MonthStart,RATES!$C:$C,"&gt;="&amp;MonthEnd),SUMIFS(RATES!$E:$E,RATES!$A:$A,$AI809,RATES!$B:$B,"&lt;="&amp;MonthStart,RATES!$C:$C,"&gt;="&amp;MonthEnd))))</f>
        <v/>
      </c>
      <c r="AK809" s="2">
        <f>IF(OR(NOT(ISNUMBER($AJ809)),N($AA809)=0),"",IF(ABS(N($Z809)/100-$AJ809)&gt;0.0000001,"DIFFERS",""))</f>
        <v/>
      </c>
    </row>
    <row r="810">
      <c r="AD810" s="2">
        <f>IF($L810="","",IF(ISNUMBER(SEARCH("OFF ROAD",$H810)),"OFF",IF(ISNUMBER(SEARCH("ON ROAD",$H810)),"ON","")))</f>
        <v/>
      </c>
      <c r="AE810" s="2">
        <f>IF($AD810="ON",""&amp;$L810,"")</f>
        <v/>
      </c>
      <c r="AF810" s="2">
        <f>IF($L810="","",IF($J810&lt;&gt;"","Y",""))</f>
        <v/>
      </c>
      <c r="AG810" s="2">
        <f>IF($L810="","",IFERROR(TRIM(MID($H810,4,SEARCH(" CO ",$H810)-4)),""&amp;$S810))</f>
        <v/>
      </c>
      <c r="AH810" s="2">
        <f>IF($AG810="","",IF($AG810="FULTON",IF(ISNUMBER(SEARCH("COLLEGE PARK",$H810)),"FULTON (COLLEGE PARK)",IF(ISNUMBER(SEARCH("HAPEVILLE",$H810)),"FULTON (HAPEVILLE)",IF(ISNUMBER(SEARCH("EAST POINT",$H810)),"FULTON (EAST POINT)",IF(ISNUMBER(SEARCH("ATLANTA",$H810)),"FULTON (ATL LIMITS)","FULTON")))),IF($AG810="DEKALB",IF(ISNUMBER(SEARCH("ATLANTA",$H810)),"DEKALB (ATL LIMITS)","DEKALB"),IF(AND($AG810="CLAYTON",ISNUMBER(SEARCH("COLLEGE PARK",$H810))),"CLAYTON (COLLEGE PARK)",$AG810))))</f>
        <v/>
      </c>
      <c r="AI810" s="2">
        <f>IF(OR($AH810="",$AD810=""),"",IFERROR(VLOOKUP($AH810,CODES!$A:$B,2,FALSE),"NO CODE"))</f>
        <v/>
      </c>
      <c r="AJ810" s="19">
        <f>IF(OR($AI810="",$AI810="NO CODE"),"",IF(COUNTIFS(RATES!$A:$A,$AI810,RATES!$B:$B,"&lt;="&amp;MonthStart,RATES!$C:$C,"&gt;="&amp;MonthEnd)&lt;&gt;1,"NO RATE",IF($AD810="OFF",SUMIFS(RATES!$F:$F,RATES!$A:$A,$AI810,RATES!$B:$B,"&lt;="&amp;MonthStart,RATES!$C:$C,"&gt;="&amp;MonthEnd),SUMIFS(RATES!$E:$E,RATES!$A:$A,$AI810,RATES!$B:$B,"&lt;="&amp;MonthStart,RATES!$C:$C,"&gt;="&amp;MonthEnd))))</f>
        <v/>
      </c>
      <c r="AK810" s="2">
        <f>IF(OR(NOT(ISNUMBER($AJ810)),N($AA810)=0),"",IF(ABS(N($Z810)/100-$AJ810)&gt;0.0000001,"DIFFERS",""))</f>
        <v/>
      </c>
    </row>
    <row r="811">
      <c r="AD811" s="2">
        <f>IF($L811="","",IF(ISNUMBER(SEARCH("OFF ROAD",$H811)),"OFF",IF(ISNUMBER(SEARCH("ON ROAD",$H811)),"ON","")))</f>
        <v/>
      </c>
      <c r="AE811" s="2">
        <f>IF($AD811="ON",""&amp;$L811,"")</f>
        <v/>
      </c>
      <c r="AF811" s="2">
        <f>IF($L811="","",IF($J811&lt;&gt;"","Y",""))</f>
        <v/>
      </c>
      <c r="AG811" s="2">
        <f>IF($L811="","",IFERROR(TRIM(MID($H811,4,SEARCH(" CO ",$H811)-4)),""&amp;$S811))</f>
        <v/>
      </c>
      <c r="AH811" s="2">
        <f>IF($AG811="","",IF($AG811="FULTON",IF(ISNUMBER(SEARCH("COLLEGE PARK",$H811)),"FULTON (COLLEGE PARK)",IF(ISNUMBER(SEARCH("HAPEVILLE",$H811)),"FULTON (HAPEVILLE)",IF(ISNUMBER(SEARCH("EAST POINT",$H811)),"FULTON (EAST POINT)",IF(ISNUMBER(SEARCH("ATLANTA",$H811)),"FULTON (ATL LIMITS)","FULTON")))),IF($AG811="DEKALB",IF(ISNUMBER(SEARCH("ATLANTA",$H811)),"DEKALB (ATL LIMITS)","DEKALB"),IF(AND($AG811="CLAYTON",ISNUMBER(SEARCH("COLLEGE PARK",$H811))),"CLAYTON (COLLEGE PARK)",$AG811))))</f>
        <v/>
      </c>
      <c r="AI811" s="2">
        <f>IF(OR($AH811="",$AD811=""),"",IFERROR(VLOOKUP($AH811,CODES!$A:$B,2,FALSE),"NO CODE"))</f>
        <v/>
      </c>
      <c r="AJ811" s="19">
        <f>IF(OR($AI811="",$AI811="NO CODE"),"",IF(COUNTIFS(RATES!$A:$A,$AI811,RATES!$B:$B,"&lt;="&amp;MonthStart,RATES!$C:$C,"&gt;="&amp;MonthEnd)&lt;&gt;1,"NO RATE",IF($AD811="OFF",SUMIFS(RATES!$F:$F,RATES!$A:$A,$AI811,RATES!$B:$B,"&lt;="&amp;MonthStart,RATES!$C:$C,"&gt;="&amp;MonthEnd),SUMIFS(RATES!$E:$E,RATES!$A:$A,$AI811,RATES!$B:$B,"&lt;="&amp;MonthStart,RATES!$C:$C,"&gt;="&amp;MonthEnd))))</f>
        <v/>
      </c>
      <c r="AK811" s="2">
        <f>IF(OR(NOT(ISNUMBER($AJ811)),N($AA811)=0),"",IF(ABS(N($Z811)/100-$AJ811)&gt;0.0000001,"DIFFERS",""))</f>
        <v/>
      </c>
    </row>
    <row r="812">
      <c r="AD812" s="2">
        <f>IF($L812="","",IF(ISNUMBER(SEARCH("OFF ROAD",$H812)),"OFF",IF(ISNUMBER(SEARCH("ON ROAD",$H812)),"ON","")))</f>
        <v/>
      </c>
      <c r="AE812" s="2">
        <f>IF($AD812="ON",""&amp;$L812,"")</f>
        <v/>
      </c>
      <c r="AF812" s="2">
        <f>IF($L812="","",IF($J812&lt;&gt;"","Y",""))</f>
        <v/>
      </c>
      <c r="AG812" s="2">
        <f>IF($L812="","",IFERROR(TRIM(MID($H812,4,SEARCH(" CO ",$H812)-4)),""&amp;$S812))</f>
        <v/>
      </c>
      <c r="AH812" s="2">
        <f>IF($AG812="","",IF($AG812="FULTON",IF(ISNUMBER(SEARCH("COLLEGE PARK",$H812)),"FULTON (COLLEGE PARK)",IF(ISNUMBER(SEARCH("HAPEVILLE",$H812)),"FULTON (HAPEVILLE)",IF(ISNUMBER(SEARCH("EAST POINT",$H812)),"FULTON (EAST POINT)",IF(ISNUMBER(SEARCH("ATLANTA",$H812)),"FULTON (ATL LIMITS)","FULTON")))),IF($AG812="DEKALB",IF(ISNUMBER(SEARCH("ATLANTA",$H812)),"DEKALB (ATL LIMITS)","DEKALB"),IF(AND($AG812="CLAYTON",ISNUMBER(SEARCH("COLLEGE PARK",$H812))),"CLAYTON (COLLEGE PARK)",$AG812))))</f>
        <v/>
      </c>
      <c r="AI812" s="2">
        <f>IF(OR($AH812="",$AD812=""),"",IFERROR(VLOOKUP($AH812,CODES!$A:$B,2,FALSE),"NO CODE"))</f>
        <v/>
      </c>
      <c r="AJ812" s="19">
        <f>IF(OR($AI812="",$AI812="NO CODE"),"",IF(COUNTIFS(RATES!$A:$A,$AI812,RATES!$B:$B,"&lt;="&amp;MonthStart,RATES!$C:$C,"&gt;="&amp;MonthEnd)&lt;&gt;1,"NO RATE",IF($AD812="OFF",SUMIFS(RATES!$F:$F,RATES!$A:$A,$AI812,RATES!$B:$B,"&lt;="&amp;MonthStart,RATES!$C:$C,"&gt;="&amp;MonthEnd),SUMIFS(RATES!$E:$E,RATES!$A:$A,$AI812,RATES!$B:$B,"&lt;="&amp;MonthStart,RATES!$C:$C,"&gt;="&amp;MonthEnd))))</f>
        <v/>
      </c>
      <c r="AK812" s="2">
        <f>IF(OR(NOT(ISNUMBER($AJ812)),N($AA812)=0),"",IF(ABS(N($Z812)/100-$AJ812)&gt;0.0000001,"DIFFERS",""))</f>
        <v/>
      </c>
    </row>
    <row r="813">
      <c r="AD813" s="2">
        <f>IF($L813="","",IF(ISNUMBER(SEARCH("OFF ROAD",$H813)),"OFF",IF(ISNUMBER(SEARCH("ON ROAD",$H813)),"ON","")))</f>
        <v/>
      </c>
      <c r="AE813" s="2">
        <f>IF($AD813="ON",""&amp;$L813,"")</f>
        <v/>
      </c>
      <c r="AF813" s="2">
        <f>IF($L813="","",IF($J813&lt;&gt;"","Y",""))</f>
        <v/>
      </c>
      <c r="AG813" s="2">
        <f>IF($L813="","",IFERROR(TRIM(MID($H813,4,SEARCH(" CO ",$H813)-4)),""&amp;$S813))</f>
        <v/>
      </c>
      <c r="AH813" s="2">
        <f>IF($AG813="","",IF($AG813="FULTON",IF(ISNUMBER(SEARCH("COLLEGE PARK",$H813)),"FULTON (COLLEGE PARK)",IF(ISNUMBER(SEARCH("HAPEVILLE",$H813)),"FULTON (HAPEVILLE)",IF(ISNUMBER(SEARCH("EAST POINT",$H813)),"FULTON (EAST POINT)",IF(ISNUMBER(SEARCH("ATLANTA",$H813)),"FULTON (ATL LIMITS)","FULTON")))),IF($AG813="DEKALB",IF(ISNUMBER(SEARCH("ATLANTA",$H813)),"DEKALB (ATL LIMITS)","DEKALB"),IF(AND($AG813="CLAYTON",ISNUMBER(SEARCH("COLLEGE PARK",$H813))),"CLAYTON (COLLEGE PARK)",$AG813))))</f>
        <v/>
      </c>
      <c r="AI813" s="2">
        <f>IF(OR($AH813="",$AD813=""),"",IFERROR(VLOOKUP($AH813,CODES!$A:$B,2,FALSE),"NO CODE"))</f>
        <v/>
      </c>
      <c r="AJ813" s="19">
        <f>IF(OR($AI813="",$AI813="NO CODE"),"",IF(COUNTIFS(RATES!$A:$A,$AI813,RATES!$B:$B,"&lt;="&amp;MonthStart,RATES!$C:$C,"&gt;="&amp;MonthEnd)&lt;&gt;1,"NO RATE",IF($AD813="OFF",SUMIFS(RATES!$F:$F,RATES!$A:$A,$AI813,RATES!$B:$B,"&lt;="&amp;MonthStart,RATES!$C:$C,"&gt;="&amp;MonthEnd),SUMIFS(RATES!$E:$E,RATES!$A:$A,$AI813,RATES!$B:$B,"&lt;="&amp;MonthStart,RATES!$C:$C,"&gt;="&amp;MonthEnd))))</f>
        <v/>
      </c>
      <c r="AK813" s="2">
        <f>IF(OR(NOT(ISNUMBER($AJ813)),N($AA813)=0),"",IF(ABS(N($Z813)/100-$AJ813)&gt;0.0000001,"DIFFERS",""))</f>
        <v/>
      </c>
    </row>
    <row r="814">
      <c r="AD814" s="2">
        <f>IF($L814="","",IF(ISNUMBER(SEARCH("OFF ROAD",$H814)),"OFF",IF(ISNUMBER(SEARCH("ON ROAD",$H814)),"ON","")))</f>
        <v/>
      </c>
      <c r="AE814" s="2">
        <f>IF($AD814="ON",""&amp;$L814,"")</f>
        <v/>
      </c>
      <c r="AF814" s="2">
        <f>IF($L814="","",IF($J814&lt;&gt;"","Y",""))</f>
        <v/>
      </c>
      <c r="AG814" s="2">
        <f>IF($L814="","",IFERROR(TRIM(MID($H814,4,SEARCH(" CO ",$H814)-4)),""&amp;$S814))</f>
        <v/>
      </c>
      <c r="AH814" s="2">
        <f>IF($AG814="","",IF($AG814="FULTON",IF(ISNUMBER(SEARCH("COLLEGE PARK",$H814)),"FULTON (COLLEGE PARK)",IF(ISNUMBER(SEARCH("HAPEVILLE",$H814)),"FULTON (HAPEVILLE)",IF(ISNUMBER(SEARCH("EAST POINT",$H814)),"FULTON (EAST POINT)",IF(ISNUMBER(SEARCH("ATLANTA",$H814)),"FULTON (ATL LIMITS)","FULTON")))),IF($AG814="DEKALB",IF(ISNUMBER(SEARCH("ATLANTA",$H814)),"DEKALB (ATL LIMITS)","DEKALB"),IF(AND($AG814="CLAYTON",ISNUMBER(SEARCH("COLLEGE PARK",$H814))),"CLAYTON (COLLEGE PARK)",$AG814))))</f>
        <v/>
      </c>
      <c r="AI814" s="2">
        <f>IF(OR($AH814="",$AD814=""),"",IFERROR(VLOOKUP($AH814,CODES!$A:$B,2,FALSE),"NO CODE"))</f>
        <v/>
      </c>
      <c r="AJ814" s="19">
        <f>IF(OR($AI814="",$AI814="NO CODE"),"",IF(COUNTIFS(RATES!$A:$A,$AI814,RATES!$B:$B,"&lt;="&amp;MonthStart,RATES!$C:$C,"&gt;="&amp;MonthEnd)&lt;&gt;1,"NO RATE",IF($AD814="OFF",SUMIFS(RATES!$F:$F,RATES!$A:$A,$AI814,RATES!$B:$B,"&lt;="&amp;MonthStart,RATES!$C:$C,"&gt;="&amp;MonthEnd),SUMIFS(RATES!$E:$E,RATES!$A:$A,$AI814,RATES!$B:$B,"&lt;="&amp;MonthStart,RATES!$C:$C,"&gt;="&amp;MonthEnd))))</f>
        <v/>
      </c>
      <c r="AK814" s="2">
        <f>IF(OR(NOT(ISNUMBER($AJ814)),N($AA814)=0),"",IF(ABS(N($Z814)/100-$AJ814)&gt;0.0000001,"DIFFERS",""))</f>
        <v/>
      </c>
    </row>
    <row r="815">
      <c r="AD815" s="2">
        <f>IF($L815="","",IF(ISNUMBER(SEARCH("OFF ROAD",$H815)),"OFF",IF(ISNUMBER(SEARCH("ON ROAD",$H815)),"ON","")))</f>
        <v/>
      </c>
      <c r="AE815" s="2">
        <f>IF($AD815="ON",""&amp;$L815,"")</f>
        <v/>
      </c>
      <c r="AF815" s="2">
        <f>IF($L815="","",IF($J815&lt;&gt;"","Y",""))</f>
        <v/>
      </c>
      <c r="AG815" s="2">
        <f>IF($L815="","",IFERROR(TRIM(MID($H815,4,SEARCH(" CO ",$H815)-4)),""&amp;$S815))</f>
        <v/>
      </c>
      <c r="AH815" s="2">
        <f>IF($AG815="","",IF($AG815="FULTON",IF(ISNUMBER(SEARCH("COLLEGE PARK",$H815)),"FULTON (COLLEGE PARK)",IF(ISNUMBER(SEARCH("HAPEVILLE",$H815)),"FULTON (HAPEVILLE)",IF(ISNUMBER(SEARCH("EAST POINT",$H815)),"FULTON (EAST POINT)",IF(ISNUMBER(SEARCH("ATLANTA",$H815)),"FULTON (ATL LIMITS)","FULTON")))),IF($AG815="DEKALB",IF(ISNUMBER(SEARCH("ATLANTA",$H815)),"DEKALB (ATL LIMITS)","DEKALB"),IF(AND($AG815="CLAYTON",ISNUMBER(SEARCH("COLLEGE PARK",$H815))),"CLAYTON (COLLEGE PARK)",$AG815))))</f>
        <v/>
      </c>
      <c r="AI815" s="2">
        <f>IF(OR($AH815="",$AD815=""),"",IFERROR(VLOOKUP($AH815,CODES!$A:$B,2,FALSE),"NO CODE"))</f>
        <v/>
      </c>
      <c r="AJ815" s="19">
        <f>IF(OR($AI815="",$AI815="NO CODE"),"",IF(COUNTIFS(RATES!$A:$A,$AI815,RATES!$B:$B,"&lt;="&amp;MonthStart,RATES!$C:$C,"&gt;="&amp;MonthEnd)&lt;&gt;1,"NO RATE",IF($AD815="OFF",SUMIFS(RATES!$F:$F,RATES!$A:$A,$AI815,RATES!$B:$B,"&lt;="&amp;MonthStart,RATES!$C:$C,"&gt;="&amp;MonthEnd),SUMIFS(RATES!$E:$E,RATES!$A:$A,$AI815,RATES!$B:$B,"&lt;="&amp;MonthStart,RATES!$C:$C,"&gt;="&amp;MonthEnd))))</f>
        <v/>
      </c>
      <c r="AK815" s="2">
        <f>IF(OR(NOT(ISNUMBER($AJ815)),N($AA815)=0),"",IF(ABS(N($Z815)/100-$AJ815)&gt;0.0000001,"DIFFERS",""))</f>
        <v/>
      </c>
    </row>
    <row r="816">
      <c r="AD816" s="2">
        <f>IF($L816="","",IF(ISNUMBER(SEARCH("OFF ROAD",$H816)),"OFF",IF(ISNUMBER(SEARCH("ON ROAD",$H816)),"ON","")))</f>
        <v/>
      </c>
      <c r="AE816" s="2">
        <f>IF($AD816="ON",""&amp;$L816,"")</f>
        <v/>
      </c>
      <c r="AF816" s="2">
        <f>IF($L816="","",IF($J816&lt;&gt;"","Y",""))</f>
        <v/>
      </c>
      <c r="AG816" s="2">
        <f>IF($L816="","",IFERROR(TRIM(MID($H816,4,SEARCH(" CO ",$H816)-4)),""&amp;$S816))</f>
        <v/>
      </c>
      <c r="AH816" s="2">
        <f>IF($AG816="","",IF($AG816="FULTON",IF(ISNUMBER(SEARCH("COLLEGE PARK",$H816)),"FULTON (COLLEGE PARK)",IF(ISNUMBER(SEARCH("HAPEVILLE",$H816)),"FULTON (HAPEVILLE)",IF(ISNUMBER(SEARCH("EAST POINT",$H816)),"FULTON (EAST POINT)",IF(ISNUMBER(SEARCH("ATLANTA",$H816)),"FULTON (ATL LIMITS)","FULTON")))),IF($AG816="DEKALB",IF(ISNUMBER(SEARCH("ATLANTA",$H816)),"DEKALB (ATL LIMITS)","DEKALB"),IF(AND($AG816="CLAYTON",ISNUMBER(SEARCH("COLLEGE PARK",$H816))),"CLAYTON (COLLEGE PARK)",$AG816))))</f>
        <v/>
      </c>
      <c r="AI816" s="2">
        <f>IF(OR($AH816="",$AD816=""),"",IFERROR(VLOOKUP($AH816,CODES!$A:$B,2,FALSE),"NO CODE"))</f>
        <v/>
      </c>
      <c r="AJ816" s="19">
        <f>IF(OR($AI816="",$AI816="NO CODE"),"",IF(COUNTIFS(RATES!$A:$A,$AI816,RATES!$B:$B,"&lt;="&amp;MonthStart,RATES!$C:$C,"&gt;="&amp;MonthEnd)&lt;&gt;1,"NO RATE",IF($AD816="OFF",SUMIFS(RATES!$F:$F,RATES!$A:$A,$AI816,RATES!$B:$B,"&lt;="&amp;MonthStart,RATES!$C:$C,"&gt;="&amp;MonthEnd),SUMIFS(RATES!$E:$E,RATES!$A:$A,$AI816,RATES!$B:$B,"&lt;="&amp;MonthStart,RATES!$C:$C,"&gt;="&amp;MonthEnd))))</f>
        <v/>
      </c>
      <c r="AK816" s="2">
        <f>IF(OR(NOT(ISNUMBER($AJ816)),N($AA816)=0),"",IF(ABS(N($Z816)/100-$AJ816)&gt;0.0000001,"DIFFERS",""))</f>
        <v/>
      </c>
    </row>
    <row r="817">
      <c r="AD817" s="2">
        <f>IF($L817="","",IF(ISNUMBER(SEARCH("OFF ROAD",$H817)),"OFF",IF(ISNUMBER(SEARCH("ON ROAD",$H817)),"ON","")))</f>
        <v/>
      </c>
      <c r="AE817" s="2">
        <f>IF($AD817="ON",""&amp;$L817,"")</f>
        <v/>
      </c>
      <c r="AF817" s="2">
        <f>IF($L817="","",IF($J817&lt;&gt;"","Y",""))</f>
        <v/>
      </c>
      <c r="AG817" s="2">
        <f>IF($L817="","",IFERROR(TRIM(MID($H817,4,SEARCH(" CO ",$H817)-4)),""&amp;$S817))</f>
        <v/>
      </c>
      <c r="AH817" s="2">
        <f>IF($AG817="","",IF($AG817="FULTON",IF(ISNUMBER(SEARCH("COLLEGE PARK",$H817)),"FULTON (COLLEGE PARK)",IF(ISNUMBER(SEARCH("HAPEVILLE",$H817)),"FULTON (HAPEVILLE)",IF(ISNUMBER(SEARCH("EAST POINT",$H817)),"FULTON (EAST POINT)",IF(ISNUMBER(SEARCH("ATLANTA",$H817)),"FULTON (ATL LIMITS)","FULTON")))),IF($AG817="DEKALB",IF(ISNUMBER(SEARCH("ATLANTA",$H817)),"DEKALB (ATL LIMITS)","DEKALB"),IF(AND($AG817="CLAYTON",ISNUMBER(SEARCH("COLLEGE PARK",$H817))),"CLAYTON (COLLEGE PARK)",$AG817))))</f>
        <v/>
      </c>
      <c r="AI817" s="2">
        <f>IF(OR($AH817="",$AD817=""),"",IFERROR(VLOOKUP($AH817,CODES!$A:$B,2,FALSE),"NO CODE"))</f>
        <v/>
      </c>
      <c r="AJ817" s="19">
        <f>IF(OR($AI817="",$AI817="NO CODE"),"",IF(COUNTIFS(RATES!$A:$A,$AI817,RATES!$B:$B,"&lt;="&amp;MonthStart,RATES!$C:$C,"&gt;="&amp;MonthEnd)&lt;&gt;1,"NO RATE",IF($AD817="OFF",SUMIFS(RATES!$F:$F,RATES!$A:$A,$AI817,RATES!$B:$B,"&lt;="&amp;MonthStart,RATES!$C:$C,"&gt;="&amp;MonthEnd),SUMIFS(RATES!$E:$E,RATES!$A:$A,$AI817,RATES!$B:$B,"&lt;="&amp;MonthStart,RATES!$C:$C,"&gt;="&amp;MonthEnd))))</f>
        <v/>
      </c>
      <c r="AK817" s="2">
        <f>IF(OR(NOT(ISNUMBER($AJ817)),N($AA817)=0),"",IF(ABS(N($Z817)/100-$AJ817)&gt;0.0000001,"DIFFERS",""))</f>
        <v/>
      </c>
    </row>
    <row r="818">
      <c r="AD818" s="2">
        <f>IF($L818="","",IF(ISNUMBER(SEARCH("OFF ROAD",$H818)),"OFF",IF(ISNUMBER(SEARCH("ON ROAD",$H818)),"ON","")))</f>
        <v/>
      </c>
      <c r="AE818" s="2">
        <f>IF($AD818="ON",""&amp;$L818,"")</f>
        <v/>
      </c>
      <c r="AF818" s="2">
        <f>IF($L818="","",IF($J818&lt;&gt;"","Y",""))</f>
        <v/>
      </c>
      <c r="AG818" s="2">
        <f>IF($L818="","",IFERROR(TRIM(MID($H818,4,SEARCH(" CO ",$H818)-4)),""&amp;$S818))</f>
        <v/>
      </c>
      <c r="AH818" s="2">
        <f>IF($AG818="","",IF($AG818="FULTON",IF(ISNUMBER(SEARCH("COLLEGE PARK",$H818)),"FULTON (COLLEGE PARK)",IF(ISNUMBER(SEARCH("HAPEVILLE",$H818)),"FULTON (HAPEVILLE)",IF(ISNUMBER(SEARCH("EAST POINT",$H818)),"FULTON (EAST POINT)",IF(ISNUMBER(SEARCH("ATLANTA",$H818)),"FULTON (ATL LIMITS)","FULTON")))),IF($AG818="DEKALB",IF(ISNUMBER(SEARCH("ATLANTA",$H818)),"DEKALB (ATL LIMITS)","DEKALB"),IF(AND($AG818="CLAYTON",ISNUMBER(SEARCH("COLLEGE PARK",$H818))),"CLAYTON (COLLEGE PARK)",$AG818))))</f>
        <v/>
      </c>
      <c r="AI818" s="2">
        <f>IF(OR($AH818="",$AD818=""),"",IFERROR(VLOOKUP($AH818,CODES!$A:$B,2,FALSE),"NO CODE"))</f>
        <v/>
      </c>
      <c r="AJ818" s="19">
        <f>IF(OR($AI818="",$AI818="NO CODE"),"",IF(COUNTIFS(RATES!$A:$A,$AI818,RATES!$B:$B,"&lt;="&amp;MonthStart,RATES!$C:$C,"&gt;="&amp;MonthEnd)&lt;&gt;1,"NO RATE",IF($AD818="OFF",SUMIFS(RATES!$F:$F,RATES!$A:$A,$AI818,RATES!$B:$B,"&lt;="&amp;MonthStart,RATES!$C:$C,"&gt;="&amp;MonthEnd),SUMIFS(RATES!$E:$E,RATES!$A:$A,$AI818,RATES!$B:$B,"&lt;="&amp;MonthStart,RATES!$C:$C,"&gt;="&amp;MonthEnd))))</f>
        <v/>
      </c>
      <c r="AK818" s="2">
        <f>IF(OR(NOT(ISNUMBER($AJ818)),N($AA818)=0),"",IF(ABS(N($Z818)/100-$AJ818)&gt;0.0000001,"DIFFERS",""))</f>
        <v/>
      </c>
    </row>
    <row r="819">
      <c r="AD819" s="2">
        <f>IF($L819="","",IF(ISNUMBER(SEARCH("OFF ROAD",$H819)),"OFF",IF(ISNUMBER(SEARCH("ON ROAD",$H819)),"ON","")))</f>
        <v/>
      </c>
      <c r="AE819" s="2">
        <f>IF($AD819="ON",""&amp;$L819,"")</f>
        <v/>
      </c>
      <c r="AF819" s="2">
        <f>IF($L819="","",IF($J819&lt;&gt;"","Y",""))</f>
        <v/>
      </c>
      <c r="AG819" s="2">
        <f>IF($L819="","",IFERROR(TRIM(MID($H819,4,SEARCH(" CO ",$H819)-4)),""&amp;$S819))</f>
        <v/>
      </c>
      <c r="AH819" s="2">
        <f>IF($AG819="","",IF($AG819="FULTON",IF(ISNUMBER(SEARCH("COLLEGE PARK",$H819)),"FULTON (COLLEGE PARK)",IF(ISNUMBER(SEARCH("HAPEVILLE",$H819)),"FULTON (HAPEVILLE)",IF(ISNUMBER(SEARCH("EAST POINT",$H819)),"FULTON (EAST POINT)",IF(ISNUMBER(SEARCH("ATLANTA",$H819)),"FULTON (ATL LIMITS)","FULTON")))),IF($AG819="DEKALB",IF(ISNUMBER(SEARCH("ATLANTA",$H819)),"DEKALB (ATL LIMITS)","DEKALB"),IF(AND($AG819="CLAYTON",ISNUMBER(SEARCH("COLLEGE PARK",$H819))),"CLAYTON (COLLEGE PARK)",$AG819))))</f>
        <v/>
      </c>
      <c r="AI819" s="2">
        <f>IF(OR($AH819="",$AD819=""),"",IFERROR(VLOOKUP($AH819,CODES!$A:$B,2,FALSE),"NO CODE"))</f>
        <v/>
      </c>
      <c r="AJ819" s="19">
        <f>IF(OR($AI819="",$AI819="NO CODE"),"",IF(COUNTIFS(RATES!$A:$A,$AI819,RATES!$B:$B,"&lt;="&amp;MonthStart,RATES!$C:$C,"&gt;="&amp;MonthEnd)&lt;&gt;1,"NO RATE",IF($AD819="OFF",SUMIFS(RATES!$F:$F,RATES!$A:$A,$AI819,RATES!$B:$B,"&lt;="&amp;MonthStart,RATES!$C:$C,"&gt;="&amp;MonthEnd),SUMIFS(RATES!$E:$E,RATES!$A:$A,$AI819,RATES!$B:$B,"&lt;="&amp;MonthStart,RATES!$C:$C,"&gt;="&amp;MonthEnd))))</f>
        <v/>
      </c>
      <c r="AK819" s="2">
        <f>IF(OR(NOT(ISNUMBER($AJ819)),N($AA819)=0),"",IF(ABS(N($Z819)/100-$AJ819)&gt;0.0000001,"DIFFERS",""))</f>
        <v/>
      </c>
    </row>
    <row r="820">
      <c r="AD820" s="2">
        <f>IF($L820="","",IF(ISNUMBER(SEARCH("OFF ROAD",$H820)),"OFF",IF(ISNUMBER(SEARCH("ON ROAD",$H820)),"ON","")))</f>
        <v/>
      </c>
      <c r="AE820" s="2">
        <f>IF($AD820="ON",""&amp;$L820,"")</f>
        <v/>
      </c>
      <c r="AF820" s="2">
        <f>IF($L820="","",IF($J820&lt;&gt;"","Y",""))</f>
        <v/>
      </c>
      <c r="AG820" s="2">
        <f>IF($L820="","",IFERROR(TRIM(MID($H820,4,SEARCH(" CO ",$H820)-4)),""&amp;$S820))</f>
        <v/>
      </c>
      <c r="AH820" s="2">
        <f>IF($AG820="","",IF($AG820="FULTON",IF(ISNUMBER(SEARCH("COLLEGE PARK",$H820)),"FULTON (COLLEGE PARK)",IF(ISNUMBER(SEARCH("HAPEVILLE",$H820)),"FULTON (HAPEVILLE)",IF(ISNUMBER(SEARCH("EAST POINT",$H820)),"FULTON (EAST POINT)",IF(ISNUMBER(SEARCH("ATLANTA",$H820)),"FULTON (ATL LIMITS)","FULTON")))),IF($AG820="DEKALB",IF(ISNUMBER(SEARCH("ATLANTA",$H820)),"DEKALB (ATL LIMITS)","DEKALB"),IF(AND($AG820="CLAYTON",ISNUMBER(SEARCH("COLLEGE PARK",$H820))),"CLAYTON (COLLEGE PARK)",$AG820))))</f>
        <v/>
      </c>
      <c r="AI820" s="2">
        <f>IF(OR($AH820="",$AD820=""),"",IFERROR(VLOOKUP($AH820,CODES!$A:$B,2,FALSE),"NO CODE"))</f>
        <v/>
      </c>
      <c r="AJ820" s="19">
        <f>IF(OR($AI820="",$AI820="NO CODE"),"",IF(COUNTIFS(RATES!$A:$A,$AI820,RATES!$B:$B,"&lt;="&amp;MonthStart,RATES!$C:$C,"&gt;="&amp;MonthEnd)&lt;&gt;1,"NO RATE",IF($AD820="OFF",SUMIFS(RATES!$F:$F,RATES!$A:$A,$AI820,RATES!$B:$B,"&lt;="&amp;MonthStart,RATES!$C:$C,"&gt;="&amp;MonthEnd),SUMIFS(RATES!$E:$E,RATES!$A:$A,$AI820,RATES!$B:$B,"&lt;="&amp;MonthStart,RATES!$C:$C,"&gt;="&amp;MonthEnd))))</f>
        <v/>
      </c>
      <c r="AK820" s="2">
        <f>IF(OR(NOT(ISNUMBER($AJ820)),N($AA820)=0),"",IF(ABS(N($Z820)/100-$AJ820)&gt;0.0000001,"DIFFERS",""))</f>
        <v/>
      </c>
    </row>
    <row r="821">
      <c r="AD821" s="2">
        <f>IF($L821="","",IF(ISNUMBER(SEARCH("OFF ROAD",$H821)),"OFF",IF(ISNUMBER(SEARCH("ON ROAD",$H821)),"ON","")))</f>
        <v/>
      </c>
      <c r="AE821" s="2">
        <f>IF($AD821="ON",""&amp;$L821,"")</f>
        <v/>
      </c>
      <c r="AF821" s="2">
        <f>IF($L821="","",IF($J821&lt;&gt;"","Y",""))</f>
        <v/>
      </c>
      <c r="AG821" s="2">
        <f>IF($L821="","",IFERROR(TRIM(MID($H821,4,SEARCH(" CO ",$H821)-4)),""&amp;$S821))</f>
        <v/>
      </c>
      <c r="AH821" s="2">
        <f>IF($AG821="","",IF($AG821="FULTON",IF(ISNUMBER(SEARCH("COLLEGE PARK",$H821)),"FULTON (COLLEGE PARK)",IF(ISNUMBER(SEARCH("HAPEVILLE",$H821)),"FULTON (HAPEVILLE)",IF(ISNUMBER(SEARCH("EAST POINT",$H821)),"FULTON (EAST POINT)",IF(ISNUMBER(SEARCH("ATLANTA",$H821)),"FULTON (ATL LIMITS)","FULTON")))),IF($AG821="DEKALB",IF(ISNUMBER(SEARCH("ATLANTA",$H821)),"DEKALB (ATL LIMITS)","DEKALB"),IF(AND($AG821="CLAYTON",ISNUMBER(SEARCH("COLLEGE PARK",$H821))),"CLAYTON (COLLEGE PARK)",$AG821))))</f>
        <v/>
      </c>
      <c r="AI821" s="2">
        <f>IF(OR($AH821="",$AD821=""),"",IFERROR(VLOOKUP($AH821,CODES!$A:$B,2,FALSE),"NO CODE"))</f>
        <v/>
      </c>
      <c r="AJ821" s="19">
        <f>IF(OR($AI821="",$AI821="NO CODE"),"",IF(COUNTIFS(RATES!$A:$A,$AI821,RATES!$B:$B,"&lt;="&amp;MonthStart,RATES!$C:$C,"&gt;="&amp;MonthEnd)&lt;&gt;1,"NO RATE",IF($AD821="OFF",SUMIFS(RATES!$F:$F,RATES!$A:$A,$AI821,RATES!$B:$B,"&lt;="&amp;MonthStart,RATES!$C:$C,"&gt;="&amp;MonthEnd),SUMIFS(RATES!$E:$E,RATES!$A:$A,$AI821,RATES!$B:$B,"&lt;="&amp;MonthStart,RATES!$C:$C,"&gt;="&amp;MonthEnd))))</f>
        <v/>
      </c>
      <c r="AK821" s="2">
        <f>IF(OR(NOT(ISNUMBER($AJ821)),N($AA821)=0),"",IF(ABS(N($Z821)/100-$AJ821)&gt;0.0000001,"DIFFERS",""))</f>
        <v/>
      </c>
    </row>
    <row r="822">
      <c r="AD822" s="2">
        <f>IF($L822="","",IF(ISNUMBER(SEARCH("OFF ROAD",$H822)),"OFF",IF(ISNUMBER(SEARCH("ON ROAD",$H822)),"ON","")))</f>
        <v/>
      </c>
      <c r="AE822" s="2">
        <f>IF($AD822="ON",""&amp;$L822,"")</f>
        <v/>
      </c>
      <c r="AF822" s="2">
        <f>IF($L822="","",IF($J822&lt;&gt;"","Y",""))</f>
        <v/>
      </c>
      <c r="AG822" s="2">
        <f>IF($L822="","",IFERROR(TRIM(MID($H822,4,SEARCH(" CO ",$H822)-4)),""&amp;$S822))</f>
        <v/>
      </c>
      <c r="AH822" s="2">
        <f>IF($AG822="","",IF($AG822="FULTON",IF(ISNUMBER(SEARCH("COLLEGE PARK",$H822)),"FULTON (COLLEGE PARK)",IF(ISNUMBER(SEARCH("HAPEVILLE",$H822)),"FULTON (HAPEVILLE)",IF(ISNUMBER(SEARCH("EAST POINT",$H822)),"FULTON (EAST POINT)",IF(ISNUMBER(SEARCH("ATLANTA",$H822)),"FULTON (ATL LIMITS)","FULTON")))),IF($AG822="DEKALB",IF(ISNUMBER(SEARCH("ATLANTA",$H822)),"DEKALB (ATL LIMITS)","DEKALB"),IF(AND($AG822="CLAYTON",ISNUMBER(SEARCH("COLLEGE PARK",$H822))),"CLAYTON (COLLEGE PARK)",$AG822))))</f>
        <v/>
      </c>
      <c r="AI822" s="2">
        <f>IF(OR($AH822="",$AD822=""),"",IFERROR(VLOOKUP($AH822,CODES!$A:$B,2,FALSE),"NO CODE"))</f>
        <v/>
      </c>
      <c r="AJ822" s="19">
        <f>IF(OR($AI822="",$AI822="NO CODE"),"",IF(COUNTIFS(RATES!$A:$A,$AI822,RATES!$B:$B,"&lt;="&amp;MonthStart,RATES!$C:$C,"&gt;="&amp;MonthEnd)&lt;&gt;1,"NO RATE",IF($AD822="OFF",SUMIFS(RATES!$F:$F,RATES!$A:$A,$AI822,RATES!$B:$B,"&lt;="&amp;MonthStart,RATES!$C:$C,"&gt;="&amp;MonthEnd),SUMIFS(RATES!$E:$E,RATES!$A:$A,$AI822,RATES!$B:$B,"&lt;="&amp;MonthStart,RATES!$C:$C,"&gt;="&amp;MonthEnd))))</f>
        <v/>
      </c>
      <c r="AK822" s="2">
        <f>IF(OR(NOT(ISNUMBER($AJ822)),N($AA822)=0),"",IF(ABS(N($Z822)/100-$AJ822)&gt;0.0000001,"DIFFERS",""))</f>
        <v/>
      </c>
    </row>
    <row r="823">
      <c r="AD823" s="2">
        <f>IF($L823="","",IF(ISNUMBER(SEARCH("OFF ROAD",$H823)),"OFF",IF(ISNUMBER(SEARCH("ON ROAD",$H823)),"ON","")))</f>
        <v/>
      </c>
      <c r="AE823" s="2">
        <f>IF($AD823="ON",""&amp;$L823,"")</f>
        <v/>
      </c>
      <c r="AF823" s="2">
        <f>IF($L823="","",IF($J823&lt;&gt;"","Y",""))</f>
        <v/>
      </c>
      <c r="AG823" s="2">
        <f>IF($L823="","",IFERROR(TRIM(MID($H823,4,SEARCH(" CO ",$H823)-4)),""&amp;$S823))</f>
        <v/>
      </c>
      <c r="AH823" s="2">
        <f>IF($AG823="","",IF($AG823="FULTON",IF(ISNUMBER(SEARCH("COLLEGE PARK",$H823)),"FULTON (COLLEGE PARK)",IF(ISNUMBER(SEARCH("HAPEVILLE",$H823)),"FULTON (HAPEVILLE)",IF(ISNUMBER(SEARCH("EAST POINT",$H823)),"FULTON (EAST POINT)",IF(ISNUMBER(SEARCH("ATLANTA",$H823)),"FULTON (ATL LIMITS)","FULTON")))),IF($AG823="DEKALB",IF(ISNUMBER(SEARCH("ATLANTA",$H823)),"DEKALB (ATL LIMITS)","DEKALB"),IF(AND($AG823="CLAYTON",ISNUMBER(SEARCH("COLLEGE PARK",$H823))),"CLAYTON (COLLEGE PARK)",$AG823))))</f>
        <v/>
      </c>
      <c r="AI823" s="2">
        <f>IF(OR($AH823="",$AD823=""),"",IFERROR(VLOOKUP($AH823,CODES!$A:$B,2,FALSE),"NO CODE"))</f>
        <v/>
      </c>
      <c r="AJ823" s="19">
        <f>IF(OR($AI823="",$AI823="NO CODE"),"",IF(COUNTIFS(RATES!$A:$A,$AI823,RATES!$B:$B,"&lt;="&amp;MonthStart,RATES!$C:$C,"&gt;="&amp;MonthEnd)&lt;&gt;1,"NO RATE",IF($AD823="OFF",SUMIFS(RATES!$F:$F,RATES!$A:$A,$AI823,RATES!$B:$B,"&lt;="&amp;MonthStart,RATES!$C:$C,"&gt;="&amp;MonthEnd),SUMIFS(RATES!$E:$E,RATES!$A:$A,$AI823,RATES!$B:$B,"&lt;="&amp;MonthStart,RATES!$C:$C,"&gt;="&amp;MonthEnd))))</f>
        <v/>
      </c>
      <c r="AK823" s="2">
        <f>IF(OR(NOT(ISNUMBER($AJ823)),N($AA823)=0),"",IF(ABS(N($Z823)/100-$AJ823)&gt;0.0000001,"DIFFERS",""))</f>
        <v/>
      </c>
    </row>
    <row r="824">
      <c r="AD824" s="2">
        <f>IF($L824="","",IF(ISNUMBER(SEARCH("OFF ROAD",$H824)),"OFF",IF(ISNUMBER(SEARCH("ON ROAD",$H824)),"ON","")))</f>
        <v/>
      </c>
      <c r="AE824" s="2">
        <f>IF($AD824="ON",""&amp;$L824,"")</f>
        <v/>
      </c>
      <c r="AF824" s="2">
        <f>IF($L824="","",IF($J824&lt;&gt;"","Y",""))</f>
        <v/>
      </c>
      <c r="AG824" s="2">
        <f>IF($L824="","",IFERROR(TRIM(MID($H824,4,SEARCH(" CO ",$H824)-4)),""&amp;$S824))</f>
        <v/>
      </c>
      <c r="AH824" s="2">
        <f>IF($AG824="","",IF($AG824="FULTON",IF(ISNUMBER(SEARCH("COLLEGE PARK",$H824)),"FULTON (COLLEGE PARK)",IF(ISNUMBER(SEARCH("HAPEVILLE",$H824)),"FULTON (HAPEVILLE)",IF(ISNUMBER(SEARCH("EAST POINT",$H824)),"FULTON (EAST POINT)",IF(ISNUMBER(SEARCH("ATLANTA",$H824)),"FULTON (ATL LIMITS)","FULTON")))),IF($AG824="DEKALB",IF(ISNUMBER(SEARCH("ATLANTA",$H824)),"DEKALB (ATL LIMITS)","DEKALB"),IF(AND($AG824="CLAYTON",ISNUMBER(SEARCH("COLLEGE PARK",$H824))),"CLAYTON (COLLEGE PARK)",$AG824))))</f>
        <v/>
      </c>
      <c r="AI824" s="2">
        <f>IF(OR($AH824="",$AD824=""),"",IFERROR(VLOOKUP($AH824,CODES!$A:$B,2,FALSE),"NO CODE"))</f>
        <v/>
      </c>
      <c r="AJ824" s="19">
        <f>IF(OR($AI824="",$AI824="NO CODE"),"",IF(COUNTIFS(RATES!$A:$A,$AI824,RATES!$B:$B,"&lt;="&amp;MonthStart,RATES!$C:$C,"&gt;="&amp;MonthEnd)&lt;&gt;1,"NO RATE",IF($AD824="OFF",SUMIFS(RATES!$F:$F,RATES!$A:$A,$AI824,RATES!$B:$B,"&lt;="&amp;MonthStart,RATES!$C:$C,"&gt;="&amp;MonthEnd),SUMIFS(RATES!$E:$E,RATES!$A:$A,$AI824,RATES!$B:$B,"&lt;="&amp;MonthStart,RATES!$C:$C,"&gt;="&amp;MonthEnd))))</f>
        <v/>
      </c>
      <c r="AK824" s="2">
        <f>IF(OR(NOT(ISNUMBER($AJ824)),N($AA824)=0),"",IF(ABS(N($Z824)/100-$AJ824)&gt;0.0000001,"DIFFERS",""))</f>
        <v/>
      </c>
    </row>
    <row r="825">
      <c r="AD825" s="2">
        <f>IF($L825="","",IF(ISNUMBER(SEARCH("OFF ROAD",$H825)),"OFF",IF(ISNUMBER(SEARCH("ON ROAD",$H825)),"ON","")))</f>
        <v/>
      </c>
      <c r="AE825" s="2">
        <f>IF($AD825="ON",""&amp;$L825,"")</f>
        <v/>
      </c>
      <c r="AF825" s="2">
        <f>IF($L825="","",IF($J825&lt;&gt;"","Y",""))</f>
        <v/>
      </c>
      <c r="AG825" s="2">
        <f>IF($L825="","",IFERROR(TRIM(MID($H825,4,SEARCH(" CO ",$H825)-4)),""&amp;$S825))</f>
        <v/>
      </c>
      <c r="AH825" s="2">
        <f>IF($AG825="","",IF($AG825="FULTON",IF(ISNUMBER(SEARCH("COLLEGE PARK",$H825)),"FULTON (COLLEGE PARK)",IF(ISNUMBER(SEARCH("HAPEVILLE",$H825)),"FULTON (HAPEVILLE)",IF(ISNUMBER(SEARCH("EAST POINT",$H825)),"FULTON (EAST POINT)",IF(ISNUMBER(SEARCH("ATLANTA",$H825)),"FULTON (ATL LIMITS)","FULTON")))),IF($AG825="DEKALB",IF(ISNUMBER(SEARCH("ATLANTA",$H825)),"DEKALB (ATL LIMITS)","DEKALB"),IF(AND($AG825="CLAYTON",ISNUMBER(SEARCH("COLLEGE PARK",$H825))),"CLAYTON (COLLEGE PARK)",$AG825))))</f>
        <v/>
      </c>
      <c r="AI825" s="2">
        <f>IF(OR($AH825="",$AD825=""),"",IFERROR(VLOOKUP($AH825,CODES!$A:$B,2,FALSE),"NO CODE"))</f>
        <v/>
      </c>
      <c r="AJ825" s="19">
        <f>IF(OR($AI825="",$AI825="NO CODE"),"",IF(COUNTIFS(RATES!$A:$A,$AI825,RATES!$B:$B,"&lt;="&amp;MonthStart,RATES!$C:$C,"&gt;="&amp;MonthEnd)&lt;&gt;1,"NO RATE",IF($AD825="OFF",SUMIFS(RATES!$F:$F,RATES!$A:$A,$AI825,RATES!$B:$B,"&lt;="&amp;MonthStart,RATES!$C:$C,"&gt;="&amp;MonthEnd),SUMIFS(RATES!$E:$E,RATES!$A:$A,$AI825,RATES!$B:$B,"&lt;="&amp;MonthStart,RATES!$C:$C,"&gt;="&amp;MonthEnd))))</f>
        <v/>
      </c>
      <c r="AK825" s="2">
        <f>IF(OR(NOT(ISNUMBER($AJ825)),N($AA825)=0),"",IF(ABS(N($Z825)/100-$AJ825)&gt;0.0000001,"DIFFERS",""))</f>
        <v/>
      </c>
    </row>
    <row r="826">
      <c r="AD826" s="2">
        <f>IF($L826="","",IF(ISNUMBER(SEARCH("OFF ROAD",$H826)),"OFF",IF(ISNUMBER(SEARCH("ON ROAD",$H826)),"ON","")))</f>
        <v/>
      </c>
      <c r="AE826" s="2">
        <f>IF($AD826="ON",""&amp;$L826,"")</f>
        <v/>
      </c>
      <c r="AF826" s="2">
        <f>IF($L826="","",IF($J826&lt;&gt;"","Y",""))</f>
        <v/>
      </c>
      <c r="AG826" s="2">
        <f>IF($L826="","",IFERROR(TRIM(MID($H826,4,SEARCH(" CO ",$H826)-4)),""&amp;$S826))</f>
        <v/>
      </c>
      <c r="AH826" s="2">
        <f>IF($AG826="","",IF($AG826="FULTON",IF(ISNUMBER(SEARCH("COLLEGE PARK",$H826)),"FULTON (COLLEGE PARK)",IF(ISNUMBER(SEARCH("HAPEVILLE",$H826)),"FULTON (HAPEVILLE)",IF(ISNUMBER(SEARCH("EAST POINT",$H826)),"FULTON (EAST POINT)",IF(ISNUMBER(SEARCH("ATLANTA",$H826)),"FULTON (ATL LIMITS)","FULTON")))),IF($AG826="DEKALB",IF(ISNUMBER(SEARCH("ATLANTA",$H826)),"DEKALB (ATL LIMITS)","DEKALB"),IF(AND($AG826="CLAYTON",ISNUMBER(SEARCH("COLLEGE PARK",$H826))),"CLAYTON (COLLEGE PARK)",$AG826))))</f>
        <v/>
      </c>
      <c r="AI826" s="2">
        <f>IF(OR($AH826="",$AD826=""),"",IFERROR(VLOOKUP($AH826,CODES!$A:$B,2,FALSE),"NO CODE"))</f>
        <v/>
      </c>
      <c r="AJ826" s="19">
        <f>IF(OR($AI826="",$AI826="NO CODE"),"",IF(COUNTIFS(RATES!$A:$A,$AI826,RATES!$B:$B,"&lt;="&amp;MonthStart,RATES!$C:$C,"&gt;="&amp;MonthEnd)&lt;&gt;1,"NO RATE",IF($AD826="OFF",SUMIFS(RATES!$F:$F,RATES!$A:$A,$AI826,RATES!$B:$B,"&lt;="&amp;MonthStart,RATES!$C:$C,"&gt;="&amp;MonthEnd),SUMIFS(RATES!$E:$E,RATES!$A:$A,$AI826,RATES!$B:$B,"&lt;="&amp;MonthStart,RATES!$C:$C,"&gt;="&amp;MonthEnd))))</f>
        <v/>
      </c>
      <c r="AK826" s="2">
        <f>IF(OR(NOT(ISNUMBER($AJ826)),N($AA826)=0),"",IF(ABS(N($Z826)/100-$AJ826)&gt;0.0000001,"DIFFERS",""))</f>
        <v/>
      </c>
    </row>
    <row r="827">
      <c r="AD827" s="2">
        <f>IF($L827="","",IF(ISNUMBER(SEARCH("OFF ROAD",$H827)),"OFF",IF(ISNUMBER(SEARCH("ON ROAD",$H827)),"ON","")))</f>
        <v/>
      </c>
      <c r="AE827" s="2">
        <f>IF($AD827="ON",""&amp;$L827,"")</f>
        <v/>
      </c>
      <c r="AF827" s="2">
        <f>IF($L827="","",IF($J827&lt;&gt;"","Y",""))</f>
        <v/>
      </c>
      <c r="AG827" s="2">
        <f>IF($L827="","",IFERROR(TRIM(MID($H827,4,SEARCH(" CO ",$H827)-4)),""&amp;$S827))</f>
        <v/>
      </c>
      <c r="AH827" s="2">
        <f>IF($AG827="","",IF($AG827="FULTON",IF(ISNUMBER(SEARCH("COLLEGE PARK",$H827)),"FULTON (COLLEGE PARK)",IF(ISNUMBER(SEARCH("HAPEVILLE",$H827)),"FULTON (HAPEVILLE)",IF(ISNUMBER(SEARCH("EAST POINT",$H827)),"FULTON (EAST POINT)",IF(ISNUMBER(SEARCH("ATLANTA",$H827)),"FULTON (ATL LIMITS)","FULTON")))),IF($AG827="DEKALB",IF(ISNUMBER(SEARCH("ATLANTA",$H827)),"DEKALB (ATL LIMITS)","DEKALB"),IF(AND($AG827="CLAYTON",ISNUMBER(SEARCH("COLLEGE PARK",$H827))),"CLAYTON (COLLEGE PARK)",$AG827))))</f>
        <v/>
      </c>
      <c r="AI827" s="2">
        <f>IF(OR($AH827="",$AD827=""),"",IFERROR(VLOOKUP($AH827,CODES!$A:$B,2,FALSE),"NO CODE"))</f>
        <v/>
      </c>
      <c r="AJ827" s="19">
        <f>IF(OR($AI827="",$AI827="NO CODE"),"",IF(COUNTIFS(RATES!$A:$A,$AI827,RATES!$B:$B,"&lt;="&amp;MonthStart,RATES!$C:$C,"&gt;="&amp;MonthEnd)&lt;&gt;1,"NO RATE",IF($AD827="OFF",SUMIFS(RATES!$F:$F,RATES!$A:$A,$AI827,RATES!$B:$B,"&lt;="&amp;MonthStart,RATES!$C:$C,"&gt;="&amp;MonthEnd),SUMIFS(RATES!$E:$E,RATES!$A:$A,$AI827,RATES!$B:$B,"&lt;="&amp;MonthStart,RATES!$C:$C,"&gt;="&amp;MonthEnd))))</f>
        <v/>
      </c>
      <c r="AK827" s="2">
        <f>IF(OR(NOT(ISNUMBER($AJ827)),N($AA827)=0),"",IF(ABS(N($Z827)/100-$AJ827)&gt;0.0000001,"DIFFERS",""))</f>
        <v/>
      </c>
    </row>
    <row r="828">
      <c r="AD828" s="2">
        <f>IF($L828="","",IF(ISNUMBER(SEARCH("OFF ROAD",$H828)),"OFF",IF(ISNUMBER(SEARCH("ON ROAD",$H828)),"ON","")))</f>
        <v/>
      </c>
      <c r="AE828" s="2">
        <f>IF($AD828="ON",""&amp;$L828,"")</f>
        <v/>
      </c>
      <c r="AF828" s="2">
        <f>IF($L828="","",IF($J828&lt;&gt;"","Y",""))</f>
        <v/>
      </c>
      <c r="AG828" s="2">
        <f>IF($L828="","",IFERROR(TRIM(MID($H828,4,SEARCH(" CO ",$H828)-4)),""&amp;$S828))</f>
        <v/>
      </c>
      <c r="AH828" s="2">
        <f>IF($AG828="","",IF($AG828="FULTON",IF(ISNUMBER(SEARCH("COLLEGE PARK",$H828)),"FULTON (COLLEGE PARK)",IF(ISNUMBER(SEARCH("HAPEVILLE",$H828)),"FULTON (HAPEVILLE)",IF(ISNUMBER(SEARCH("EAST POINT",$H828)),"FULTON (EAST POINT)",IF(ISNUMBER(SEARCH("ATLANTA",$H828)),"FULTON (ATL LIMITS)","FULTON")))),IF($AG828="DEKALB",IF(ISNUMBER(SEARCH("ATLANTA",$H828)),"DEKALB (ATL LIMITS)","DEKALB"),IF(AND($AG828="CLAYTON",ISNUMBER(SEARCH("COLLEGE PARK",$H828))),"CLAYTON (COLLEGE PARK)",$AG828))))</f>
        <v/>
      </c>
      <c r="AI828" s="2">
        <f>IF(OR($AH828="",$AD828=""),"",IFERROR(VLOOKUP($AH828,CODES!$A:$B,2,FALSE),"NO CODE"))</f>
        <v/>
      </c>
      <c r="AJ828" s="19">
        <f>IF(OR($AI828="",$AI828="NO CODE"),"",IF(COUNTIFS(RATES!$A:$A,$AI828,RATES!$B:$B,"&lt;="&amp;MonthStart,RATES!$C:$C,"&gt;="&amp;MonthEnd)&lt;&gt;1,"NO RATE",IF($AD828="OFF",SUMIFS(RATES!$F:$F,RATES!$A:$A,$AI828,RATES!$B:$B,"&lt;="&amp;MonthStart,RATES!$C:$C,"&gt;="&amp;MonthEnd),SUMIFS(RATES!$E:$E,RATES!$A:$A,$AI828,RATES!$B:$B,"&lt;="&amp;MonthStart,RATES!$C:$C,"&gt;="&amp;MonthEnd))))</f>
        <v/>
      </c>
      <c r="AK828" s="2">
        <f>IF(OR(NOT(ISNUMBER($AJ828)),N($AA828)=0),"",IF(ABS(N($Z828)/100-$AJ828)&gt;0.0000001,"DIFFERS",""))</f>
        <v/>
      </c>
    </row>
    <row r="829">
      <c r="AD829" s="2">
        <f>IF($L829="","",IF(ISNUMBER(SEARCH("OFF ROAD",$H829)),"OFF",IF(ISNUMBER(SEARCH("ON ROAD",$H829)),"ON","")))</f>
        <v/>
      </c>
      <c r="AE829" s="2">
        <f>IF($AD829="ON",""&amp;$L829,"")</f>
        <v/>
      </c>
      <c r="AF829" s="2">
        <f>IF($L829="","",IF($J829&lt;&gt;"","Y",""))</f>
        <v/>
      </c>
      <c r="AG829" s="2">
        <f>IF($L829="","",IFERROR(TRIM(MID($H829,4,SEARCH(" CO ",$H829)-4)),""&amp;$S829))</f>
        <v/>
      </c>
      <c r="AH829" s="2">
        <f>IF($AG829="","",IF($AG829="FULTON",IF(ISNUMBER(SEARCH("COLLEGE PARK",$H829)),"FULTON (COLLEGE PARK)",IF(ISNUMBER(SEARCH("HAPEVILLE",$H829)),"FULTON (HAPEVILLE)",IF(ISNUMBER(SEARCH("EAST POINT",$H829)),"FULTON (EAST POINT)",IF(ISNUMBER(SEARCH("ATLANTA",$H829)),"FULTON (ATL LIMITS)","FULTON")))),IF($AG829="DEKALB",IF(ISNUMBER(SEARCH("ATLANTA",$H829)),"DEKALB (ATL LIMITS)","DEKALB"),IF(AND($AG829="CLAYTON",ISNUMBER(SEARCH("COLLEGE PARK",$H829))),"CLAYTON (COLLEGE PARK)",$AG829))))</f>
        <v/>
      </c>
      <c r="AI829" s="2">
        <f>IF(OR($AH829="",$AD829=""),"",IFERROR(VLOOKUP($AH829,CODES!$A:$B,2,FALSE),"NO CODE"))</f>
        <v/>
      </c>
      <c r="AJ829" s="19">
        <f>IF(OR($AI829="",$AI829="NO CODE"),"",IF(COUNTIFS(RATES!$A:$A,$AI829,RATES!$B:$B,"&lt;="&amp;MonthStart,RATES!$C:$C,"&gt;="&amp;MonthEnd)&lt;&gt;1,"NO RATE",IF($AD829="OFF",SUMIFS(RATES!$F:$F,RATES!$A:$A,$AI829,RATES!$B:$B,"&lt;="&amp;MonthStart,RATES!$C:$C,"&gt;="&amp;MonthEnd),SUMIFS(RATES!$E:$E,RATES!$A:$A,$AI829,RATES!$B:$B,"&lt;="&amp;MonthStart,RATES!$C:$C,"&gt;="&amp;MonthEnd))))</f>
        <v/>
      </c>
      <c r="AK829" s="2">
        <f>IF(OR(NOT(ISNUMBER($AJ829)),N($AA829)=0),"",IF(ABS(N($Z829)/100-$AJ829)&gt;0.0000001,"DIFFERS",""))</f>
        <v/>
      </c>
    </row>
    <row r="830">
      <c r="AD830" s="2">
        <f>IF($L830="","",IF(ISNUMBER(SEARCH("OFF ROAD",$H830)),"OFF",IF(ISNUMBER(SEARCH("ON ROAD",$H830)),"ON","")))</f>
        <v/>
      </c>
      <c r="AE830" s="2">
        <f>IF($AD830="ON",""&amp;$L830,"")</f>
        <v/>
      </c>
      <c r="AF830" s="2">
        <f>IF($L830="","",IF($J830&lt;&gt;"","Y",""))</f>
        <v/>
      </c>
      <c r="AG830" s="2">
        <f>IF($L830="","",IFERROR(TRIM(MID($H830,4,SEARCH(" CO ",$H830)-4)),""&amp;$S830))</f>
        <v/>
      </c>
      <c r="AH830" s="2">
        <f>IF($AG830="","",IF($AG830="FULTON",IF(ISNUMBER(SEARCH("COLLEGE PARK",$H830)),"FULTON (COLLEGE PARK)",IF(ISNUMBER(SEARCH("HAPEVILLE",$H830)),"FULTON (HAPEVILLE)",IF(ISNUMBER(SEARCH("EAST POINT",$H830)),"FULTON (EAST POINT)",IF(ISNUMBER(SEARCH("ATLANTA",$H830)),"FULTON (ATL LIMITS)","FULTON")))),IF($AG830="DEKALB",IF(ISNUMBER(SEARCH("ATLANTA",$H830)),"DEKALB (ATL LIMITS)","DEKALB"),IF(AND($AG830="CLAYTON",ISNUMBER(SEARCH("COLLEGE PARK",$H830))),"CLAYTON (COLLEGE PARK)",$AG830))))</f>
        <v/>
      </c>
      <c r="AI830" s="2">
        <f>IF(OR($AH830="",$AD830=""),"",IFERROR(VLOOKUP($AH830,CODES!$A:$B,2,FALSE),"NO CODE"))</f>
        <v/>
      </c>
      <c r="AJ830" s="19">
        <f>IF(OR($AI830="",$AI830="NO CODE"),"",IF(COUNTIFS(RATES!$A:$A,$AI830,RATES!$B:$B,"&lt;="&amp;MonthStart,RATES!$C:$C,"&gt;="&amp;MonthEnd)&lt;&gt;1,"NO RATE",IF($AD830="OFF",SUMIFS(RATES!$F:$F,RATES!$A:$A,$AI830,RATES!$B:$B,"&lt;="&amp;MonthStart,RATES!$C:$C,"&gt;="&amp;MonthEnd),SUMIFS(RATES!$E:$E,RATES!$A:$A,$AI830,RATES!$B:$B,"&lt;="&amp;MonthStart,RATES!$C:$C,"&gt;="&amp;MonthEnd))))</f>
        <v/>
      </c>
      <c r="AK830" s="2">
        <f>IF(OR(NOT(ISNUMBER($AJ830)),N($AA830)=0),"",IF(ABS(N($Z830)/100-$AJ830)&gt;0.0000001,"DIFFERS",""))</f>
        <v/>
      </c>
    </row>
    <row r="831">
      <c r="AD831" s="2">
        <f>IF($L831="","",IF(ISNUMBER(SEARCH("OFF ROAD",$H831)),"OFF",IF(ISNUMBER(SEARCH("ON ROAD",$H831)),"ON","")))</f>
        <v/>
      </c>
      <c r="AE831" s="2">
        <f>IF($AD831="ON",""&amp;$L831,"")</f>
        <v/>
      </c>
      <c r="AF831" s="2">
        <f>IF($L831="","",IF($J831&lt;&gt;"","Y",""))</f>
        <v/>
      </c>
      <c r="AG831" s="2">
        <f>IF($L831="","",IFERROR(TRIM(MID($H831,4,SEARCH(" CO ",$H831)-4)),""&amp;$S831))</f>
        <v/>
      </c>
      <c r="AH831" s="2">
        <f>IF($AG831="","",IF($AG831="FULTON",IF(ISNUMBER(SEARCH("COLLEGE PARK",$H831)),"FULTON (COLLEGE PARK)",IF(ISNUMBER(SEARCH("HAPEVILLE",$H831)),"FULTON (HAPEVILLE)",IF(ISNUMBER(SEARCH("EAST POINT",$H831)),"FULTON (EAST POINT)",IF(ISNUMBER(SEARCH("ATLANTA",$H831)),"FULTON (ATL LIMITS)","FULTON")))),IF($AG831="DEKALB",IF(ISNUMBER(SEARCH("ATLANTA",$H831)),"DEKALB (ATL LIMITS)","DEKALB"),IF(AND($AG831="CLAYTON",ISNUMBER(SEARCH("COLLEGE PARK",$H831))),"CLAYTON (COLLEGE PARK)",$AG831))))</f>
        <v/>
      </c>
      <c r="AI831" s="2">
        <f>IF(OR($AH831="",$AD831=""),"",IFERROR(VLOOKUP($AH831,CODES!$A:$B,2,FALSE),"NO CODE"))</f>
        <v/>
      </c>
      <c r="AJ831" s="19">
        <f>IF(OR($AI831="",$AI831="NO CODE"),"",IF(COUNTIFS(RATES!$A:$A,$AI831,RATES!$B:$B,"&lt;="&amp;MonthStart,RATES!$C:$C,"&gt;="&amp;MonthEnd)&lt;&gt;1,"NO RATE",IF($AD831="OFF",SUMIFS(RATES!$F:$F,RATES!$A:$A,$AI831,RATES!$B:$B,"&lt;="&amp;MonthStart,RATES!$C:$C,"&gt;="&amp;MonthEnd),SUMIFS(RATES!$E:$E,RATES!$A:$A,$AI831,RATES!$B:$B,"&lt;="&amp;MonthStart,RATES!$C:$C,"&gt;="&amp;MonthEnd))))</f>
        <v/>
      </c>
      <c r="AK831" s="2">
        <f>IF(OR(NOT(ISNUMBER($AJ831)),N($AA831)=0),"",IF(ABS(N($Z831)/100-$AJ831)&gt;0.0000001,"DIFFERS",""))</f>
        <v/>
      </c>
    </row>
    <row r="832">
      <c r="AD832" s="2">
        <f>IF($L832="","",IF(ISNUMBER(SEARCH("OFF ROAD",$H832)),"OFF",IF(ISNUMBER(SEARCH("ON ROAD",$H832)),"ON","")))</f>
        <v/>
      </c>
      <c r="AE832" s="2">
        <f>IF($AD832="ON",""&amp;$L832,"")</f>
        <v/>
      </c>
      <c r="AF832" s="2">
        <f>IF($L832="","",IF($J832&lt;&gt;"","Y",""))</f>
        <v/>
      </c>
      <c r="AG832" s="2">
        <f>IF($L832="","",IFERROR(TRIM(MID($H832,4,SEARCH(" CO ",$H832)-4)),""&amp;$S832))</f>
        <v/>
      </c>
      <c r="AH832" s="2">
        <f>IF($AG832="","",IF($AG832="FULTON",IF(ISNUMBER(SEARCH("COLLEGE PARK",$H832)),"FULTON (COLLEGE PARK)",IF(ISNUMBER(SEARCH("HAPEVILLE",$H832)),"FULTON (HAPEVILLE)",IF(ISNUMBER(SEARCH("EAST POINT",$H832)),"FULTON (EAST POINT)",IF(ISNUMBER(SEARCH("ATLANTA",$H832)),"FULTON (ATL LIMITS)","FULTON")))),IF($AG832="DEKALB",IF(ISNUMBER(SEARCH("ATLANTA",$H832)),"DEKALB (ATL LIMITS)","DEKALB"),IF(AND($AG832="CLAYTON",ISNUMBER(SEARCH("COLLEGE PARK",$H832))),"CLAYTON (COLLEGE PARK)",$AG832))))</f>
        <v/>
      </c>
      <c r="AI832" s="2">
        <f>IF(OR($AH832="",$AD832=""),"",IFERROR(VLOOKUP($AH832,CODES!$A:$B,2,FALSE),"NO CODE"))</f>
        <v/>
      </c>
      <c r="AJ832" s="19">
        <f>IF(OR($AI832="",$AI832="NO CODE"),"",IF(COUNTIFS(RATES!$A:$A,$AI832,RATES!$B:$B,"&lt;="&amp;MonthStart,RATES!$C:$C,"&gt;="&amp;MonthEnd)&lt;&gt;1,"NO RATE",IF($AD832="OFF",SUMIFS(RATES!$F:$F,RATES!$A:$A,$AI832,RATES!$B:$B,"&lt;="&amp;MonthStart,RATES!$C:$C,"&gt;="&amp;MonthEnd),SUMIFS(RATES!$E:$E,RATES!$A:$A,$AI832,RATES!$B:$B,"&lt;="&amp;MonthStart,RATES!$C:$C,"&gt;="&amp;MonthEnd))))</f>
        <v/>
      </c>
      <c r="AK832" s="2">
        <f>IF(OR(NOT(ISNUMBER($AJ832)),N($AA832)=0),"",IF(ABS(N($Z832)/100-$AJ832)&gt;0.0000001,"DIFFERS",""))</f>
        <v/>
      </c>
    </row>
    <row r="833">
      <c r="AD833" s="2">
        <f>IF($L833="","",IF(ISNUMBER(SEARCH("OFF ROAD",$H833)),"OFF",IF(ISNUMBER(SEARCH("ON ROAD",$H833)),"ON","")))</f>
        <v/>
      </c>
      <c r="AE833" s="2">
        <f>IF($AD833="ON",""&amp;$L833,"")</f>
        <v/>
      </c>
      <c r="AF833" s="2">
        <f>IF($L833="","",IF($J833&lt;&gt;"","Y",""))</f>
        <v/>
      </c>
      <c r="AG833" s="2">
        <f>IF($L833="","",IFERROR(TRIM(MID($H833,4,SEARCH(" CO ",$H833)-4)),""&amp;$S833))</f>
        <v/>
      </c>
      <c r="AH833" s="2">
        <f>IF($AG833="","",IF($AG833="FULTON",IF(ISNUMBER(SEARCH("COLLEGE PARK",$H833)),"FULTON (COLLEGE PARK)",IF(ISNUMBER(SEARCH("HAPEVILLE",$H833)),"FULTON (HAPEVILLE)",IF(ISNUMBER(SEARCH("EAST POINT",$H833)),"FULTON (EAST POINT)",IF(ISNUMBER(SEARCH("ATLANTA",$H833)),"FULTON (ATL LIMITS)","FULTON")))),IF($AG833="DEKALB",IF(ISNUMBER(SEARCH("ATLANTA",$H833)),"DEKALB (ATL LIMITS)","DEKALB"),IF(AND($AG833="CLAYTON",ISNUMBER(SEARCH("COLLEGE PARK",$H833))),"CLAYTON (COLLEGE PARK)",$AG833))))</f>
        <v/>
      </c>
      <c r="AI833" s="2">
        <f>IF(OR($AH833="",$AD833=""),"",IFERROR(VLOOKUP($AH833,CODES!$A:$B,2,FALSE),"NO CODE"))</f>
        <v/>
      </c>
      <c r="AJ833" s="19">
        <f>IF(OR($AI833="",$AI833="NO CODE"),"",IF(COUNTIFS(RATES!$A:$A,$AI833,RATES!$B:$B,"&lt;="&amp;MonthStart,RATES!$C:$C,"&gt;="&amp;MonthEnd)&lt;&gt;1,"NO RATE",IF($AD833="OFF",SUMIFS(RATES!$F:$F,RATES!$A:$A,$AI833,RATES!$B:$B,"&lt;="&amp;MonthStart,RATES!$C:$C,"&gt;="&amp;MonthEnd),SUMIFS(RATES!$E:$E,RATES!$A:$A,$AI833,RATES!$B:$B,"&lt;="&amp;MonthStart,RATES!$C:$C,"&gt;="&amp;MonthEnd))))</f>
        <v/>
      </c>
      <c r="AK833" s="2">
        <f>IF(OR(NOT(ISNUMBER($AJ833)),N($AA833)=0),"",IF(ABS(N($Z833)/100-$AJ833)&gt;0.0000001,"DIFFERS",""))</f>
        <v/>
      </c>
    </row>
    <row r="834">
      <c r="AD834" s="2">
        <f>IF($L834="","",IF(ISNUMBER(SEARCH("OFF ROAD",$H834)),"OFF",IF(ISNUMBER(SEARCH("ON ROAD",$H834)),"ON","")))</f>
        <v/>
      </c>
      <c r="AE834" s="2">
        <f>IF($AD834="ON",""&amp;$L834,"")</f>
        <v/>
      </c>
      <c r="AF834" s="2">
        <f>IF($L834="","",IF($J834&lt;&gt;"","Y",""))</f>
        <v/>
      </c>
      <c r="AG834" s="2">
        <f>IF($L834="","",IFERROR(TRIM(MID($H834,4,SEARCH(" CO ",$H834)-4)),""&amp;$S834))</f>
        <v/>
      </c>
      <c r="AH834" s="2">
        <f>IF($AG834="","",IF($AG834="FULTON",IF(ISNUMBER(SEARCH("COLLEGE PARK",$H834)),"FULTON (COLLEGE PARK)",IF(ISNUMBER(SEARCH("HAPEVILLE",$H834)),"FULTON (HAPEVILLE)",IF(ISNUMBER(SEARCH("EAST POINT",$H834)),"FULTON (EAST POINT)",IF(ISNUMBER(SEARCH("ATLANTA",$H834)),"FULTON (ATL LIMITS)","FULTON")))),IF($AG834="DEKALB",IF(ISNUMBER(SEARCH("ATLANTA",$H834)),"DEKALB (ATL LIMITS)","DEKALB"),IF(AND($AG834="CLAYTON",ISNUMBER(SEARCH("COLLEGE PARK",$H834))),"CLAYTON (COLLEGE PARK)",$AG834))))</f>
        <v/>
      </c>
      <c r="AI834" s="2">
        <f>IF(OR($AH834="",$AD834=""),"",IFERROR(VLOOKUP($AH834,CODES!$A:$B,2,FALSE),"NO CODE"))</f>
        <v/>
      </c>
      <c r="AJ834" s="19">
        <f>IF(OR($AI834="",$AI834="NO CODE"),"",IF(COUNTIFS(RATES!$A:$A,$AI834,RATES!$B:$B,"&lt;="&amp;MonthStart,RATES!$C:$C,"&gt;="&amp;MonthEnd)&lt;&gt;1,"NO RATE",IF($AD834="OFF",SUMIFS(RATES!$F:$F,RATES!$A:$A,$AI834,RATES!$B:$B,"&lt;="&amp;MonthStart,RATES!$C:$C,"&gt;="&amp;MonthEnd),SUMIFS(RATES!$E:$E,RATES!$A:$A,$AI834,RATES!$B:$B,"&lt;="&amp;MonthStart,RATES!$C:$C,"&gt;="&amp;MonthEnd))))</f>
        <v/>
      </c>
      <c r="AK834" s="2">
        <f>IF(OR(NOT(ISNUMBER($AJ834)),N($AA834)=0),"",IF(ABS(N($Z834)/100-$AJ834)&gt;0.0000001,"DIFFERS",""))</f>
        <v/>
      </c>
    </row>
    <row r="835">
      <c r="AD835" s="2">
        <f>IF($L835="","",IF(ISNUMBER(SEARCH("OFF ROAD",$H835)),"OFF",IF(ISNUMBER(SEARCH("ON ROAD",$H835)),"ON","")))</f>
        <v/>
      </c>
      <c r="AE835" s="2">
        <f>IF($AD835="ON",""&amp;$L835,"")</f>
        <v/>
      </c>
      <c r="AF835" s="2">
        <f>IF($L835="","",IF($J835&lt;&gt;"","Y",""))</f>
        <v/>
      </c>
      <c r="AG835" s="2">
        <f>IF($L835="","",IFERROR(TRIM(MID($H835,4,SEARCH(" CO ",$H835)-4)),""&amp;$S835))</f>
        <v/>
      </c>
      <c r="AH835" s="2">
        <f>IF($AG835="","",IF($AG835="FULTON",IF(ISNUMBER(SEARCH("COLLEGE PARK",$H835)),"FULTON (COLLEGE PARK)",IF(ISNUMBER(SEARCH("HAPEVILLE",$H835)),"FULTON (HAPEVILLE)",IF(ISNUMBER(SEARCH("EAST POINT",$H835)),"FULTON (EAST POINT)",IF(ISNUMBER(SEARCH("ATLANTA",$H835)),"FULTON (ATL LIMITS)","FULTON")))),IF($AG835="DEKALB",IF(ISNUMBER(SEARCH("ATLANTA",$H835)),"DEKALB (ATL LIMITS)","DEKALB"),IF(AND($AG835="CLAYTON",ISNUMBER(SEARCH("COLLEGE PARK",$H835))),"CLAYTON (COLLEGE PARK)",$AG835))))</f>
        <v/>
      </c>
      <c r="AI835" s="2">
        <f>IF(OR($AH835="",$AD835=""),"",IFERROR(VLOOKUP($AH835,CODES!$A:$B,2,FALSE),"NO CODE"))</f>
        <v/>
      </c>
      <c r="AJ835" s="19">
        <f>IF(OR($AI835="",$AI835="NO CODE"),"",IF(COUNTIFS(RATES!$A:$A,$AI835,RATES!$B:$B,"&lt;="&amp;MonthStart,RATES!$C:$C,"&gt;="&amp;MonthEnd)&lt;&gt;1,"NO RATE",IF($AD835="OFF",SUMIFS(RATES!$F:$F,RATES!$A:$A,$AI835,RATES!$B:$B,"&lt;="&amp;MonthStart,RATES!$C:$C,"&gt;="&amp;MonthEnd),SUMIFS(RATES!$E:$E,RATES!$A:$A,$AI835,RATES!$B:$B,"&lt;="&amp;MonthStart,RATES!$C:$C,"&gt;="&amp;MonthEnd))))</f>
        <v/>
      </c>
      <c r="AK835" s="2">
        <f>IF(OR(NOT(ISNUMBER($AJ835)),N($AA835)=0),"",IF(ABS(N($Z835)/100-$AJ835)&gt;0.0000001,"DIFFERS",""))</f>
        <v/>
      </c>
    </row>
    <row r="836">
      <c r="AD836" s="2">
        <f>IF($L836="","",IF(ISNUMBER(SEARCH("OFF ROAD",$H836)),"OFF",IF(ISNUMBER(SEARCH("ON ROAD",$H836)),"ON","")))</f>
        <v/>
      </c>
      <c r="AE836" s="2">
        <f>IF($AD836="ON",""&amp;$L836,"")</f>
        <v/>
      </c>
      <c r="AF836" s="2">
        <f>IF($L836="","",IF($J836&lt;&gt;"","Y",""))</f>
        <v/>
      </c>
      <c r="AG836" s="2">
        <f>IF($L836="","",IFERROR(TRIM(MID($H836,4,SEARCH(" CO ",$H836)-4)),""&amp;$S836))</f>
        <v/>
      </c>
      <c r="AH836" s="2">
        <f>IF($AG836="","",IF($AG836="FULTON",IF(ISNUMBER(SEARCH("COLLEGE PARK",$H836)),"FULTON (COLLEGE PARK)",IF(ISNUMBER(SEARCH("HAPEVILLE",$H836)),"FULTON (HAPEVILLE)",IF(ISNUMBER(SEARCH("EAST POINT",$H836)),"FULTON (EAST POINT)",IF(ISNUMBER(SEARCH("ATLANTA",$H836)),"FULTON (ATL LIMITS)","FULTON")))),IF($AG836="DEKALB",IF(ISNUMBER(SEARCH("ATLANTA",$H836)),"DEKALB (ATL LIMITS)","DEKALB"),IF(AND($AG836="CLAYTON",ISNUMBER(SEARCH("COLLEGE PARK",$H836))),"CLAYTON (COLLEGE PARK)",$AG836))))</f>
        <v/>
      </c>
      <c r="AI836" s="2">
        <f>IF(OR($AH836="",$AD836=""),"",IFERROR(VLOOKUP($AH836,CODES!$A:$B,2,FALSE),"NO CODE"))</f>
        <v/>
      </c>
      <c r="AJ836" s="19">
        <f>IF(OR($AI836="",$AI836="NO CODE"),"",IF(COUNTIFS(RATES!$A:$A,$AI836,RATES!$B:$B,"&lt;="&amp;MonthStart,RATES!$C:$C,"&gt;="&amp;MonthEnd)&lt;&gt;1,"NO RATE",IF($AD836="OFF",SUMIFS(RATES!$F:$F,RATES!$A:$A,$AI836,RATES!$B:$B,"&lt;="&amp;MonthStart,RATES!$C:$C,"&gt;="&amp;MonthEnd),SUMIFS(RATES!$E:$E,RATES!$A:$A,$AI836,RATES!$B:$B,"&lt;="&amp;MonthStart,RATES!$C:$C,"&gt;="&amp;MonthEnd))))</f>
        <v/>
      </c>
      <c r="AK836" s="2">
        <f>IF(OR(NOT(ISNUMBER($AJ836)),N($AA836)=0),"",IF(ABS(N($Z836)/100-$AJ836)&gt;0.0000001,"DIFFERS",""))</f>
        <v/>
      </c>
    </row>
    <row r="837">
      <c r="AD837" s="2">
        <f>IF($L837="","",IF(ISNUMBER(SEARCH("OFF ROAD",$H837)),"OFF",IF(ISNUMBER(SEARCH("ON ROAD",$H837)),"ON","")))</f>
        <v/>
      </c>
      <c r="AE837" s="2">
        <f>IF($AD837="ON",""&amp;$L837,"")</f>
        <v/>
      </c>
      <c r="AF837" s="2">
        <f>IF($L837="","",IF($J837&lt;&gt;"","Y",""))</f>
        <v/>
      </c>
      <c r="AG837" s="2">
        <f>IF($L837="","",IFERROR(TRIM(MID($H837,4,SEARCH(" CO ",$H837)-4)),""&amp;$S837))</f>
        <v/>
      </c>
      <c r="AH837" s="2">
        <f>IF($AG837="","",IF($AG837="FULTON",IF(ISNUMBER(SEARCH("COLLEGE PARK",$H837)),"FULTON (COLLEGE PARK)",IF(ISNUMBER(SEARCH("HAPEVILLE",$H837)),"FULTON (HAPEVILLE)",IF(ISNUMBER(SEARCH("EAST POINT",$H837)),"FULTON (EAST POINT)",IF(ISNUMBER(SEARCH("ATLANTA",$H837)),"FULTON (ATL LIMITS)","FULTON")))),IF($AG837="DEKALB",IF(ISNUMBER(SEARCH("ATLANTA",$H837)),"DEKALB (ATL LIMITS)","DEKALB"),IF(AND($AG837="CLAYTON",ISNUMBER(SEARCH("COLLEGE PARK",$H837))),"CLAYTON (COLLEGE PARK)",$AG837))))</f>
        <v/>
      </c>
      <c r="AI837" s="2">
        <f>IF(OR($AH837="",$AD837=""),"",IFERROR(VLOOKUP($AH837,CODES!$A:$B,2,FALSE),"NO CODE"))</f>
        <v/>
      </c>
      <c r="AJ837" s="19">
        <f>IF(OR($AI837="",$AI837="NO CODE"),"",IF(COUNTIFS(RATES!$A:$A,$AI837,RATES!$B:$B,"&lt;="&amp;MonthStart,RATES!$C:$C,"&gt;="&amp;MonthEnd)&lt;&gt;1,"NO RATE",IF($AD837="OFF",SUMIFS(RATES!$F:$F,RATES!$A:$A,$AI837,RATES!$B:$B,"&lt;="&amp;MonthStart,RATES!$C:$C,"&gt;="&amp;MonthEnd),SUMIFS(RATES!$E:$E,RATES!$A:$A,$AI837,RATES!$B:$B,"&lt;="&amp;MonthStart,RATES!$C:$C,"&gt;="&amp;MonthEnd))))</f>
        <v/>
      </c>
      <c r="AK837" s="2">
        <f>IF(OR(NOT(ISNUMBER($AJ837)),N($AA837)=0),"",IF(ABS(N($Z837)/100-$AJ837)&gt;0.0000001,"DIFFERS",""))</f>
        <v/>
      </c>
    </row>
    <row r="838">
      <c r="AD838" s="2">
        <f>IF($L838="","",IF(ISNUMBER(SEARCH("OFF ROAD",$H838)),"OFF",IF(ISNUMBER(SEARCH("ON ROAD",$H838)),"ON","")))</f>
        <v/>
      </c>
      <c r="AE838" s="2">
        <f>IF($AD838="ON",""&amp;$L838,"")</f>
        <v/>
      </c>
      <c r="AF838" s="2">
        <f>IF($L838="","",IF($J838&lt;&gt;"","Y",""))</f>
        <v/>
      </c>
      <c r="AG838" s="2">
        <f>IF($L838="","",IFERROR(TRIM(MID($H838,4,SEARCH(" CO ",$H838)-4)),""&amp;$S838))</f>
        <v/>
      </c>
      <c r="AH838" s="2">
        <f>IF($AG838="","",IF($AG838="FULTON",IF(ISNUMBER(SEARCH("COLLEGE PARK",$H838)),"FULTON (COLLEGE PARK)",IF(ISNUMBER(SEARCH("HAPEVILLE",$H838)),"FULTON (HAPEVILLE)",IF(ISNUMBER(SEARCH("EAST POINT",$H838)),"FULTON (EAST POINT)",IF(ISNUMBER(SEARCH("ATLANTA",$H838)),"FULTON (ATL LIMITS)","FULTON")))),IF($AG838="DEKALB",IF(ISNUMBER(SEARCH("ATLANTA",$H838)),"DEKALB (ATL LIMITS)","DEKALB"),IF(AND($AG838="CLAYTON",ISNUMBER(SEARCH("COLLEGE PARK",$H838))),"CLAYTON (COLLEGE PARK)",$AG838))))</f>
        <v/>
      </c>
      <c r="AI838" s="2">
        <f>IF(OR($AH838="",$AD838=""),"",IFERROR(VLOOKUP($AH838,CODES!$A:$B,2,FALSE),"NO CODE"))</f>
        <v/>
      </c>
      <c r="AJ838" s="19">
        <f>IF(OR($AI838="",$AI838="NO CODE"),"",IF(COUNTIFS(RATES!$A:$A,$AI838,RATES!$B:$B,"&lt;="&amp;MonthStart,RATES!$C:$C,"&gt;="&amp;MonthEnd)&lt;&gt;1,"NO RATE",IF($AD838="OFF",SUMIFS(RATES!$F:$F,RATES!$A:$A,$AI838,RATES!$B:$B,"&lt;="&amp;MonthStart,RATES!$C:$C,"&gt;="&amp;MonthEnd),SUMIFS(RATES!$E:$E,RATES!$A:$A,$AI838,RATES!$B:$B,"&lt;="&amp;MonthStart,RATES!$C:$C,"&gt;="&amp;MonthEnd))))</f>
        <v/>
      </c>
      <c r="AK838" s="2">
        <f>IF(OR(NOT(ISNUMBER($AJ838)),N($AA838)=0),"",IF(ABS(N($Z838)/100-$AJ838)&gt;0.0000001,"DIFFERS",""))</f>
        <v/>
      </c>
    </row>
    <row r="839">
      <c r="AD839" s="2">
        <f>IF($L839="","",IF(ISNUMBER(SEARCH("OFF ROAD",$H839)),"OFF",IF(ISNUMBER(SEARCH("ON ROAD",$H839)),"ON","")))</f>
        <v/>
      </c>
      <c r="AE839" s="2">
        <f>IF($AD839="ON",""&amp;$L839,"")</f>
        <v/>
      </c>
      <c r="AF839" s="2">
        <f>IF($L839="","",IF($J839&lt;&gt;"","Y",""))</f>
        <v/>
      </c>
      <c r="AG839" s="2">
        <f>IF($L839="","",IFERROR(TRIM(MID($H839,4,SEARCH(" CO ",$H839)-4)),""&amp;$S839))</f>
        <v/>
      </c>
      <c r="AH839" s="2">
        <f>IF($AG839="","",IF($AG839="FULTON",IF(ISNUMBER(SEARCH("COLLEGE PARK",$H839)),"FULTON (COLLEGE PARK)",IF(ISNUMBER(SEARCH("HAPEVILLE",$H839)),"FULTON (HAPEVILLE)",IF(ISNUMBER(SEARCH("EAST POINT",$H839)),"FULTON (EAST POINT)",IF(ISNUMBER(SEARCH("ATLANTA",$H839)),"FULTON (ATL LIMITS)","FULTON")))),IF($AG839="DEKALB",IF(ISNUMBER(SEARCH("ATLANTA",$H839)),"DEKALB (ATL LIMITS)","DEKALB"),IF(AND($AG839="CLAYTON",ISNUMBER(SEARCH("COLLEGE PARK",$H839))),"CLAYTON (COLLEGE PARK)",$AG839))))</f>
        <v/>
      </c>
      <c r="AI839" s="2">
        <f>IF(OR($AH839="",$AD839=""),"",IFERROR(VLOOKUP($AH839,CODES!$A:$B,2,FALSE),"NO CODE"))</f>
        <v/>
      </c>
      <c r="AJ839" s="19">
        <f>IF(OR($AI839="",$AI839="NO CODE"),"",IF(COUNTIFS(RATES!$A:$A,$AI839,RATES!$B:$B,"&lt;="&amp;MonthStart,RATES!$C:$C,"&gt;="&amp;MonthEnd)&lt;&gt;1,"NO RATE",IF($AD839="OFF",SUMIFS(RATES!$F:$F,RATES!$A:$A,$AI839,RATES!$B:$B,"&lt;="&amp;MonthStart,RATES!$C:$C,"&gt;="&amp;MonthEnd),SUMIFS(RATES!$E:$E,RATES!$A:$A,$AI839,RATES!$B:$B,"&lt;="&amp;MonthStart,RATES!$C:$C,"&gt;="&amp;MonthEnd))))</f>
        <v/>
      </c>
      <c r="AK839" s="2">
        <f>IF(OR(NOT(ISNUMBER($AJ839)),N($AA839)=0),"",IF(ABS(N($Z839)/100-$AJ839)&gt;0.0000001,"DIFFERS",""))</f>
        <v/>
      </c>
    </row>
    <row r="840">
      <c r="AD840" s="2">
        <f>IF($L840="","",IF(ISNUMBER(SEARCH("OFF ROAD",$H840)),"OFF",IF(ISNUMBER(SEARCH("ON ROAD",$H840)),"ON","")))</f>
        <v/>
      </c>
      <c r="AE840" s="2">
        <f>IF($AD840="ON",""&amp;$L840,"")</f>
        <v/>
      </c>
      <c r="AF840" s="2">
        <f>IF($L840="","",IF($J840&lt;&gt;"","Y",""))</f>
        <v/>
      </c>
      <c r="AG840" s="2">
        <f>IF($L840="","",IFERROR(TRIM(MID($H840,4,SEARCH(" CO ",$H840)-4)),""&amp;$S840))</f>
        <v/>
      </c>
      <c r="AH840" s="2">
        <f>IF($AG840="","",IF($AG840="FULTON",IF(ISNUMBER(SEARCH("COLLEGE PARK",$H840)),"FULTON (COLLEGE PARK)",IF(ISNUMBER(SEARCH("HAPEVILLE",$H840)),"FULTON (HAPEVILLE)",IF(ISNUMBER(SEARCH("EAST POINT",$H840)),"FULTON (EAST POINT)",IF(ISNUMBER(SEARCH("ATLANTA",$H840)),"FULTON (ATL LIMITS)","FULTON")))),IF($AG840="DEKALB",IF(ISNUMBER(SEARCH("ATLANTA",$H840)),"DEKALB (ATL LIMITS)","DEKALB"),IF(AND($AG840="CLAYTON",ISNUMBER(SEARCH("COLLEGE PARK",$H840))),"CLAYTON (COLLEGE PARK)",$AG840))))</f>
        <v/>
      </c>
      <c r="AI840" s="2">
        <f>IF(OR($AH840="",$AD840=""),"",IFERROR(VLOOKUP($AH840,CODES!$A:$B,2,FALSE),"NO CODE"))</f>
        <v/>
      </c>
      <c r="AJ840" s="19">
        <f>IF(OR($AI840="",$AI840="NO CODE"),"",IF(COUNTIFS(RATES!$A:$A,$AI840,RATES!$B:$B,"&lt;="&amp;MonthStart,RATES!$C:$C,"&gt;="&amp;MonthEnd)&lt;&gt;1,"NO RATE",IF($AD840="OFF",SUMIFS(RATES!$F:$F,RATES!$A:$A,$AI840,RATES!$B:$B,"&lt;="&amp;MonthStart,RATES!$C:$C,"&gt;="&amp;MonthEnd),SUMIFS(RATES!$E:$E,RATES!$A:$A,$AI840,RATES!$B:$B,"&lt;="&amp;MonthStart,RATES!$C:$C,"&gt;="&amp;MonthEnd))))</f>
        <v/>
      </c>
      <c r="AK840" s="2">
        <f>IF(OR(NOT(ISNUMBER($AJ840)),N($AA840)=0),"",IF(ABS(N($Z840)/100-$AJ840)&gt;0.0000001,"DIFFERS",""))</f>
        <v/>
      </c>
    </row>
    <row r="841">
      <c r="AD841" s="2">
        <f>IF($L841="","",IF(ISNUMBER(SEARCH("OFF ROAD",$H841)),"OFF",IF(ISNUMBER(SEARCH("ON ROAD",$H841)),"ON","")))</f>
        <v/>
      </c>
      <c r="AE841" s="2">
        <f>IF($AD841="ON",""&amp;$L841,"")</f>
        <v/>
      </c>
      <c r="AF841" s="2">
        <f>IF($L841="","",IF($J841&lt;&gt;"","Y",""))</f>
        <v/>
      </c>
      <c r="AG841" s="2">
        <f>IF($L841="","",IFERROR(TRIM(MID($H841,4,SEARCH(" CO ",$H841)-4)),""&amp;$S841))</f>
        <v/>
      </c>
      <c r="AH841" s="2">
        <f>IF($AG841="","",IF($AG841="FULTON",IF(ISNUMBER(SEARCH("COLLEGE PARK",$H841)),"FULTON (COLLEGE PARK)",IF(ISNUMBER(SEARCH("HAPEVILLE",$H841)),"FULTON (HAPEVILLE)",IF(ISNUMBER(SEARCH("EAST POINT",$H841)),"FULTON (EAST POINT)",IF(ISNUMBER(SEARCH("ATLANTA",$H841)),"FULTON (ATL LIMITS)","FULTON")))),IF($AG841="DEKALB",IF(ISNUMBER(SEARCH("ATLANTA",$H841)),"DEKALB (ATL LIMITS)","DEKALB"),IF(AND($AG841="CLAYTON",ISNUMBER(SEARCH("COLLEGE PARK",$H841))),"CLAYTON (COLLEGE PARK)",$AG841))))</f>
        <v/>
      </c>
      <c r="AI841" s="2">
        <f>IF(OR($AH841="",$AD841=""),"",IFERROR(VLOOKUP($AH841,CODES!$A:$B,2,FALSE),"NO CODE"))</f>
        <v/>
      </c>
      <c r="AJ841" s="19">
        <f>IF(OR($AI841="",$AI841="NO CODE"),"",IF(COUNTIFS(RATES!$A:$A,$AI841,RATES!$B:$B,"&lt;="&amp;MonthStart,RATES!$C:$C,"&gt;="&amp;MonthEnd)&lt;&gt;1,"NO RATE",IF($AD841="OFF",SUMIFS(RATES!$F:$F,RATES!$A:$A,$AI841,RATES!$B:$B,"&lt;="&amp;MonthStart,RATES!$C:$C,"&gt;="&amp;MonthEnd),SUMIFS(RATES!$E:$E,RATES!$A:$A,$AI841,RATES!$B:$B,"&lt;="&amp;MonthStart,RATES!$C:$C,"&gt;="&amp;MonthEnd))))</f>
        <v/>
      </c>
      <c r="AK841" s="2">
        <f>IF(OR(NOT(ISNUMBER($AJ841)),N($AA841)=0),"",IF(ABS(N($Z841)/100-$AJ841)&gt;0.0000001,"DIFFERS",""))</f>
        <v/>
      </c>
    </row>
    <row r="842">
      <c r="AD842" s="2">
        <f>IF($L842="","",IF(ISNUMBER(SEARCH("OFF ROAD",$H842)),"OFF",IF(ISNUMBER(SEARCH("ON ROAD",$H842)),"ON","")))</f>
        <v/>
      </c>
      <c r="AE842" s="2">
        <f>IF($AD842="ON",""&amp;$L842,"")</f>
        <v/>
      </c>
      <c r="AF842" s="2">
        <f>IF($L842="","",IF($J842&lt;&gt;"","Y",""))</f>
        <v/>
      </c>
      <c r="AG842" s="2">
        <f>IF($L842="","",IFERROR(TRIM(MID($H842,4,SEARCH(" CO ",$H842)-4)),""&amp;$S842))</f>
        <v/>
      </c>
      <c r="AH842" s="2">
        <f>IF($AG842="","",IF($AG842="FULTON",IF(ISNUMBER(SEARCH("COLLEGE PARK",$H842)),"FULTON (COLLEGE PARK)",IF(ISNUMBER(SEARCH("HAPEVILLE",$H842)),"FULTON (HAPEVILLE)",IF(ISNUMBER(SEARCH("EAST POINT",$H842)),"FULTON (EAST POINT)",IF(ISNUMBER(SEARCH("ATLANTA",$H842)),"FULTON (ATL LIMITS)","FULTON")))),IF($AG842="DEKALB",IF(ISNUMBER(SEARCH("ATLANTA",$H842)),"DEKALB (ATL LIMITS)","DEKALB"),IF(AND($AG842="CLAYTON",ISNUMBER(SEARCH("COLLEGE PARK",$H842))),"CLAYTON (COLLEGE PARK)",$AG842))))</f>
        <v/>
      </c>
      <c r="AI842" s="2">
        <f>IF(OR($AH842="",$AD842=""),"",IFERROR(VLOOKUP($AH842,CODES!$A:$B,2,FALSE),"NO CODE"))</f>
        <v/>
      </c>
      <c r="AJ842" s="19">
        <f>IF(OR($AI842="",$AI842="NO CODE"),"",IF(COUNTIFS(RATES!$A:$A,$AI842,RATES!$B:$B,"&lt;="&amp;MonthStart,RATES!$C:$C,"&gt;="&amp;MonthEnd)&lt;&gt;1,"NO RATE",IF($AD842="OFF",SUMIFS(RATES!$F:$F,RATES!$A:$A,$AI842,RATES!$B:$B,"&lt;="&amp;MonthStart,RATES!$C:$C,"&gt;="&amp;MonthEnd),SUMIFS(RATES!$E:$E,RATES!$A:$A,$AI842,RATES!$B:$B,"&lt;="&amp;MonthStart,RATES!$C:$C,"&gt;="&amp;MonthEnd))))</f>
        <v/>
      </c>
      <c r="AK842" s="2">
        <f>IF(OR(NOT(ISNUMBER($AJ842)),N($AA842)=0),"",IF(ABS(N($Z842)/100-$AJ842)&gt;0.0000001,"DIFFERS",""))</f>
        <v/>
      </c>
    </row>
    <row r="843">
      <c r="AD843" s="2">
        <f>IF($L843="","",IF(ISNUMBER(SEARCH("OFF ROAD",$H843)),"OFF",IF(ISNUMBER(SEARCH("ON ROAD",$H843)),"ON","")))</f>
        <v/>
      </c>
      <c r="AE843" s="2">
        <f>IF($AD843="ON",""&amp;$L843,"")</f>
        <v/>
      </c>
      <c r="AF843" s="2">
        <f>IF($L843="","",IF($J843&lt;&gt;"","Y",""))</f>
        <v/>
      </c>
      <c r="AG843" s="2">
        <f>IF($L843="","",IFERROR(TRIM(MID($H843,4,SEARCH(" CO ",$H843)-4)),""&amp;$S843))</f>
        <v/>
      </c>
      <c r="AH843" s="2">
        <f>IF($AG843="","",IF($AG843="FULTON",IF(ISNUMBER(SEARCH("COLLEGE PARK",$H843)),"FULTON (COLLEGE PARK)",IF(ISNUMBER(SEARCH("HAPEVILLE",$H843)),"FULTON (HAPEVILLE)",IF(ISNUMBER(SEARCH("EAST POINT",$H843)),"FULTON (EAST POINT)",IF(ISNUMBER(SEARCH("ATLANTA",$H843)),"FULTON (ATL LIMITS)","FULTON")))),IF($AG843="DEKALB",IF(ISNUMBER(SEARCH("ATLANTA",$H843)),"DEKALB (ATL LIMITS)","DEKALB"),IF(AND($AG843="CLAYTON",ISNUMBER(SEARCH("COLLEGE PARK",$H843))),"CLAYTON (COLLEGE PARK)",$AG843))))</f>
        <v/>
      </c>
      <c r="AI843" s="2">
        <f>IF(OR($AH843="",$AD843=""),"",IFERROR(VLOOKUP($AH843,CODES!$A:$B,2,FALSE),"NO CODE"))</f>
        <v/>
      </c>
      <c r="AJ843" s="19">
        <f>IF(OR($AI843="",$AI843="NO CODE"),"",IF(COUNTIFS(RATES!$A:$A,$AI843,RATES!$B:$B,"&lt;="&amp;MonthStart,RATES!$C:$C,"&gt;="&amp;MonthEnd)&lt;&gt;1,"NO RATE",IF($AD843="OFF",SUMIFS(RATES!$F:$F,RATES!$A:$A,$AI843,RATES!$B:$B,"&lt;="&amp;MonthStart,RATES!$C:$C,"&gt;="&amp;MonthEnd),SUMIFS(RATES!$E:$E,RATES!$A:$A,$AI843,RATES!$B:$B,"&lt;="&amp;MonthStart,RATES!$C:$C,"&gt;="&amp;MonthEnd))))</f>
        <v/>
      </c>
      <c r="AK843" s="2">
        <f>IF(OR(NOT(ISNUMBER($AJ843)),N($AA843)=0),"",IF(ABS(N($Z843)/100-$AJ843)&gt;0.0000001,"DIFFERS",""))</f>
        <v/>
      </c>
    </row>
    <row r="844">
      <c r="AD844" s="2">
        <f>IF($L844="","",IF(ISNUMBER(SEARCH("OFF ROAD",$H844)),"OFF",IF(ISNUMBER(SEARCH("ON ROAD",$H844)),"ON","")))</f>
        <v/>
      </c>
      <c r="AE844" s="2">
        <f>IF($AD844="ON",""&amp;$L844,"")</f>
        <v/>
      </c>
      <c r="AF844" s="2">
        <f>IF($L844="","",IF($J844&lt;&gt;"","Y",""))</f>
        <v/>
      </c>
      <c r="AG844" s="2">
        <f>IF($L844="","",IFERROR(TRIM(MID($H844,4,SEARCH(" CO ",$H844)-4)),""&amp;$S844))</f>
        <v/>
      </c>
      <c r="AH844" s="2">
        <f>IF($AG844="","",IF($AG844="FULTON",IF(ISNUMBER(SEARCH("COLLEGE PARK",$H844)),"FULTON (COLLEGE PARK)",IF(ISNUMBER(SEARCH("HAPEVILLE",$H844)),"FULTON (HAPEVILLE)",IF(ISNUMBER(SEARCH("EAST POINT",$H844)),"FULTON (EAST POINT)",IF(ISNUMBER(SEARCH("ATLANTA",$H844)),"FULTON (ATL LIMITS)","FULTON")))),IF($AG844="DEKALB",IF(ISNUMBER(SEARCH("ATLANTA",$H844)),"DEKALB (ATL LIMITS)","DEKALB"),IF(AND($AG844="CLAYTON",ISNUMBER(SEARCH("COLLEGE PARK",$H844))),"CLAYTON (COLLEGE PARK)",$AG844))))</f>
        <v/>
      </c>
      <c r="AI844" s="2">
        <f>IF(OR($AH844="",$AD844=""),"",IFERROR(VLOOKUP($AH844,CODES!$A:$B,2,FALSE),"NO CODE"))</f>
        <v/>
      </c>
      <c r="AJ844" s="19">
        <f>IF(OR($AI844="",$AI844="NO CODE"),"",IF(COUNTIFS(RATES!$A:$A,$AI844,RATES!$B:$B,"&lt;="&amp;MonthStart,RATES!$C:$C,"&gt;="&amp;MonthEnd)&lt;&gt;1,"NO RATE",IF($AD844="OFF",SUMIFS(RATES!$F:$F,RATES!$A:$A,$AI844,RATES!$B:$B,"&lt;="&amp;MonthStart,RATES!$C:$C,"&gt;="&amp;MonthEnd),SUMIFS(RATES!$E:$E,RATES!$A:$A,$AI844,RATES!$B:$B,"&lt;="&amp;MonthStart,RATES!$C:$C,"&gt;="&amp;MonthEnd))))</f>
        <v/>
      </c>
      <c r="AK844" s="2">
        <f>IF(OR(NOT(ISNUMBER($AJ844)),N($AA844)=0),"",IF(ABS(N($Z844)/100-$AJ844)&gt;0.0000001,"DIFFERS",""))</f>
        <v/>
      </c>
    </row>
    <row r="845">
      <c r="AD845" s="2">
        <f>IF($L845="","",IF(ISNUMBER(SEARCH("OFF ROAD",$H845)),"OFF",IF(ISNUMBER(SEARCH("ON ROAD",$H845)),"ON","")))</f>
        <v/>
      </c>
      <c r="AE845" s="2">
        <f>IF($AD845="ON",""&amp;$L845,"")</f>
        <v/>
      </c>
      <c r="AF845" s="2">
        <f>IF($L845="","",IF($J845&lt;&gt;"","Y",""))</f>
        <v/>
      </c>
      <c r="AG845" s="2">
        <f>IF($L845="","",IFERROR(TRIM(MID($H845,4,SEARCH(" CO ",$H845)-4)),""&amp;$S845))</f>
        <v/>
      </c>
      <c r="AH845" s="2">
        <f>IF($AG845="","",IF($AG845="FULTON",IF(ISNUMBER(SEARCH("COLLEGE PARK",$H845)),"FULTON (COLLEGE PARK)",IF(ISNUMBER(SEARCH("HAPEVILLE",$H845)),"FULTON (HAPEVILLE)",IF(ISNUMBER(SEARCH("EAST POINT",$H845)),"FULTON (EAST POINT)",IF(ISNUMBER(SEARCH("ATLANTA",$H845)),"FULTON (ATL LIMITS)","FULTON")))),IF($AG845="DEKALB",IF(ISNUMBER(SEARCH("ATLANTA",$H845)),"DEKALB (ATL LIMITS)","DEKALB"),IF(AND($AG845="CLAYTON",ISNUMBER(SEARCH("COLLEGE PARK",$H845))),"CLAYTON (COLLEGE PARK)",$AG845))))</f>
        <v/>
      </c>
      <c r="AI845" s="2">
        <f>IF(OR($AH845="",$AD845=""),"",IFERROR(VLOOKUP($AH845,CODES!$A:$B,2,FALSE),"NO CODE"))</f>
        <v/>
      </c>
      <c r="AJ845" s="19">
        <f>IF(OR($AI845="",$AI845="NO CODE"),"",IF(COUNTIFS(RATES!$A:$A,$AI845,RATES!$B:$B,"&lt;="&amp;MonthStart,RATES!$C:$C,"&gt;="&amp;MonthEnd)&lt;&gt;1,"NO RATE",IF($AD845="OFF",SUMIFS(RATES!$F:$F,RATES!$A:$A,$AI845,RATES!$B:$B,"&lt;="&amp;MonthStart,RATES!$C:$C,"&gt;="&amp;MonthEnd),SUMIFS(RATES!$E:$E,RATES!$A:$A,$AI845,RATES!$B:$B,"&lt;="&amp;MonthStart,RATES!$C:$C,"&gt;="&amp;MonthEnd))))</f>
        <v/>
      </c>
      <c r="AK845" s="2">
        <f>IF(OR(NOT(ISNUMBER($AJ845)),N($AA845)=0),"",IF(ABS(N($Z845)/100-$AJ845)&gt;0.0000001,"DIFFERS",""))</f>
        <v/>
      </c>
    </row>
    <row r="846">
      <c r="AD846" s="2">
        <f>IF($L846="","",IF(ISNUMBER(SEARCH("OFF ROAD",$H846)),"OFF",IF(ISNUMBER(SEARCH("ON ROAD",$H846)),"ON","")))</f>
        <v/>
      </c>
      <c r="AE846" s="2">
        <f>IF($AD846="ON",""&amp;$L846,"")</f>
        <v/>
      </c>
      <c r="AF846" s="2">
        <f>IF($L846="","",IF($J846&lt;&gt;"","Y",""))</f>
        <v/>
      </c>
      <c r="AG846" s="2">
        <f>IF($L846="","",IFERROR(TRIM(MID($H846,4,SEARCH(" CO ",$H846)-4)),""&amp;$S846))</f>
        <v/>
      </c>
      <c r="AH846" s="2">
        <f>IF($AG846="","",IF($AG846="FULTON",IF(ISNUMBER(SEARCH("COLLEGE PARK",$H846)),"FULTON (COLLEGE PARK)",IF(ISNUMBER(SEARCH("HAPEVILLE",$H846)),"FULTON (HAPEVILLE)",IF(ISNUMBER(SEARCH("EAST POINT",$H846)),"FULTON (EAST POINT)",IF(ISNUMBER(SEARCH("ATLANTA",$H846)),"FULTON (ATL LIMITS)","FULTON")))),IF($AG846="DEKALB",IF(ISNUMBER(SEARCH("ATLANTA",$H846)),"DEKALB (ATL LIMITS)","DEKALB"),IF(AND($AG846="CLAYTON",ISNUMBER(SEARCH("COLLEGE PARK",$H846))),"CLAYTON (COLLEGE PARK)",$AG846))))</f>
        <v/>
      </c>
      <c r="AI846" s="2">
        <f>IF(OR($AH846="",$AD846=""),"",IFERROR(VLOOKUP($AH846,CODES!$A:$B,2,FALSE),"NO CODE"))</f>
        <v/>
      </c>
      <c r="AJ846" s="19">
        <f>IF(OR($AI846="",$AI846="NO CODE"),"",IF(COUNTIFS(RATES!$A:$A,$AI846,RATES!$B:$B,"&lt;="&amp;MonthStart,RATES!$C:$C,"&gt;="&amp;MonthEnd)&lt;&gt;1,"NO RATE",IF($AD846="OFF",SUMIFS(RATES!$F:$F,RATES!$A:$A,$AI846,RATES!$B:$B,"&lt;="&amp;MonthStart,RATES!$C:$C,"&gt;="&amp;MonthEnd),SUMIFS(RATES!$E:$E,RATES!$A:$A,$AI846,RATES!$B:$B,"&lt;="&amp;MonthStart,RATES!$C:$C,"&gt;="&amp;MonthEnd))))</f>
        <v/>
      </c>
      <c r="AK846" s="2">
        <f>IF(OR(NOT(ISNUMBER($AJ846)),N($AA846)=0),"",IF(ABS(N($Z846)/100-$AJ846)&gt;0.0000001,"DIFFERS",""))</f>
        <v/>
      </c>
    </row>
    <row r="847">
      <c r="AD847" s="2">
        <f>IF($L847="","",IF(ISNUMBER(SEARCH("OFF ROAD",$H847)),"OFF",IF(ISNUMBER(SEARCH("ON ROAD",$H847)),"ON","")))</f>
        <v/>
      </c>
      <c r="AE847" s="2">
        <f>IF($AD847="ON",""&amp;$L847,"")</f>
        <v/>
      </c>
      <c r="AF847" s="2">
        <f>IF($L847="","",IF($J847&lt;&gt;"","Y",""))</f>
        <v/>
      </c>
      <c r="AG847" s="2">
        <f>IF($L847="","",IFERROR(TRIM(MID($H847,4,SEARCH(" CO ",$H847)-4)),""&amp;$S847))</f>
        <v/>
      </c>
      <c r="AH847" s="2">
        <f>IF($AG847="","",IF($AG847="FULTON",IF(ISNUMBER(SEARCH("COLLEGE PARK",$H847)),"FULTON (COLLEGE PARK)",IF(ISNUMBER(SEARCH("HAPEVILLE",$H847)),"FULTON (HAPEVILLE)",IF(ISNUMBER(SEARCH("EAST POINT",$H847)),"FULTON (EAST POINT)",IF(ISNUMBER(SEARCH("ATLANTA",$H847)),"FULTON (ATL LIMITS)","FULTON")))),IF($AG847="DEKALB",IF(ISNUMBER(SEARCH("ATLANTA",$H847)),"DEKALB (ATL LIMITS)","DEKALB"),IF(AND($AG847="CLAYTON",ISNUMBER(SEARCH("COLLEGE PARK",$H847))),"CLAYTON (COLLEGE PARK)",$AG847))))</f>
        <v/>
      </c>
      <c r="AI847" s="2">
        <f>IF(OR($AH847="",$AD847=""),"",IFERROR(VLOOKUP($AH847,CODES!$A:$B,2,FALSE),"NO CODE"))</f>
        <v/>
      </c>
      <c r="AJ847" s="19">
        <f>IF(OR($AI847="",$AI847="NO CODE"),"",IF(COUNTIFS(RATES!$A:$A,$AI847,RATES!$B:$B,"&lt;="&amp;MonthStart,RATES!$C:$C,"&gt;="&amp;MonthEnd)&lt;&gt;1,"NO RATE",IF($AD847="OFF",SUMIFS(RATES!$F:$F,RATES!$A:$A,$AI847,RATES!$B:$B,"&lt;="&amp;MonthStart,RATES!$C:$C,"&gt;="&amp;MonthEnd),SUMIFS(RATES!$E:$E,RATES!$A:$A,$AI847,RATES!$B:$B,"&lt;="&amp;MonthStart,RATES!$C:$C,"&gt;="&amp;MonthEnd))))</f>
        <v/>
      </c>
      <c r="AK847" s="2">
        <f>IF(OR(NOT(ISNUMBER($AJ847)),N($AA847)=0),"",IF(ABS(N($Z847)/100-$AJ847)&gt;0.0000001,"DIFFERS",""))</f>
        <v/>
      </c>
    </row>
    <row r="848">
      <c r="AD848" s="2">
        <f>IF($L848="","",IF(ISNUMBER(SEARCH("OFF ROAD",$H848)),"OFF",IF(ISNUMBER(SEARCH("ON ROAD",$H848)),"ON","")))</f>
        <v/>
      </c>
      <c r="AE848" s="2">
        <f>IF($AD848="ON",""&amp;$L848,"")</f>
        <v/>
      </c>
      <c r="AF848" s="2">
        <f>IF($L848="","",IF($J848&lt;&gt;"","Y",""))</f>
        <v/>
      </c>
      <c r="AG848" s="2">
        <f>IF($L848="","",IFERROR(TRIM(MID($H848,4,SEARCH(" CO ",$H848)-4)),""&amp;$S848))</f>
        <v/>
      </c>
      <c r="AH848" s="2">
        <f>IF($AG848="","",IF($AG848="FULTON",IF(ISNUMBER(SEARCH("COLLEGE PARK",$H848)),"FULTON (COLLEGE PARK)",IF(ISNUMBER(SEARCH("HAPEVILLE",$H848)),"FULTON (HAPEVILLE)",IF(ISNUMBER(SEARCH("EAST POINT",$H848)),"FULTON (EAST POINT)",IF(ISNUMBER(SEARCH("ATLANTA",$H848)),"FULTON (ATL LIMITS)","FULTON")))),IF($AG848="DEKALB",IF(ISNUMBER(SEARCH("ATLANTA",$H848)),"DEKALB (ATL LIMITS)","DEKALB"),IF(AND($AG848="CLAYTON",ISNUMBER(SEARCH("COLLEGE PARK",$H848))),"CLAYTON (COLLEGE PARK)",$AG848))))</f>
        <v/>
      </c>
      <c r="AI848" s="2">
        <f>IF(OR($AH848="",$AD848=""),"",IFERROR(VLOOKUP($AH848,CODES!$A:$B,2,FALSE),"NO CODE"))</f>
        <v/>
      </c>
      <c r="AJ848" s="19">
        <f>IF(OR($AI848="",$AI848="NO CODE"),"",IF(COUNTIFS(RATES!$A:$A,$AI848,RATES!$B:$B,"&lt;="&amp;MonthStart,RATES!$C:$C,"&gt;="&amp;MonthEnd)&lt;&gt;1,"NO RATE",IF($AD848="OFF",SUMIFS(RATES!$F:$F,RATES!$A:$A,$AI848,RATES!$B:$B,"&lt;="&amp;MonthStart,RATES!$C:$C,"&gt;="&amp;MonthEnd),SUMIFS(RATES!$E:$E,RATES!$A:$A,$AI848,RATES!$B:$B,"&lt;="&amp;MonthStart,RATES!$C:$C,"&gt;="&amp;MonthEnd))))</f>
        <v/>
      </c>
      <c r="AK848" s="2">
        <f>IF(OR(NOT(ISNUMBER($AJ848)),N($AA848)=0),"",IF(ABS(N($Z848)/100-$AJ848)&gt;0.0000001,"DIFFERS",""))</f>
        <v/>
      </c>
    </row>
    <row r="849">
      <c r="AD849" s="2">
        <f>IF($L849="","",IF(ISNUMBER(SEARCH("OFF ROAD",$H849)),"OFF",IF(ISNUMBER(SEARCH("ON ROAD",$H849)),"ON","")))</f>
        <v/>
      </c>
      <c r="AE849" s="2">
        <f>IF($AD849="ON",""&amp;$L849,"")</f>
        <v/>
      </c>
      <c r="AF849" s="2">
        <f>IF($L849="","",IF($J849&lt;&gt;"","Y",""))</f>
        <v/>
      </c>
      <c r="AG849" s="2">
        <f>IF($L849="","",IFERROR(TRIM(MID($H849,4,SEARCH(" CO ",$H849)-4)),""&amp;$S849))</f>
        <v/>
      </c>
      <c r="AH849" s="2">
        <f>IF($AG849="","",IF($AG849="FULTON",IF(ISNUMBER(SEARCH("COLLEGE PARK",$H849)),"FULTON (COLLEGE PARK)",IF(ISNUMBER(SEARCH("HAPEVILLE",$H849)),"FULTON (HAPEVILLE)",IF(ISNUMBER(SEARCH("EAST POINT",$H849)),"FULTON (EAST POINT)",IF(ISNUMBER(SEARCH("ATLANTA",$H849)),"FULTON (ATL LIMITS)","FULTON")))),IF($AG849="DEKALB",IF(ISNUMBER(SEARCH("ATLANTA",$H849)),"DEKALB (ATL LIMITS)","DEKALB"),IF(AND($AG849="CLAYTON",ISNUMBER(SEARCH("COLLEGE PARK",$H849))),"CLAYTON (COLLEGE PARK)",$AG849))))</f>
        <v/>
      </c>
      <c r="AI849" s="2">
        <f>IF(OR($AH849="",$AD849=""),"",IFERROR(VLOOKUP($AH849,CODES!$A:$B,2,FALSE),"NO CODE"))</f>
        <v/>
      </c>
      <c r="AJ849" s="19">
        <f>IF(OR($AI849="",$AI849="NO CODE"),"",IF(COUNTIFS(RATES!$A:$A,$AI849,RATES!$B:$B,"&lt;="&amp;MonthStart,RATES!$C:$C,"&gt;="&amp;MonthEnd)&lt;&gt;1,"NO RATE",IF($AD849="OFF",SUMIFS(RATES!$F:$F,RATES!$A:$A,$AI849,RATES!$B:$B,"&lt;="&amp;MonthStart,RATES!$C:$C,"&gt;="&amp;MonthEnd),SUMIFS(RATES!$E:$E,RATES!$A:$A,$AI849,RATES!$B:$B,"&lt;="&amp;MonthStart,RATES!$C:$C,"&gt;="&amp;MonthEnd))))</f>
        <v/>
      </c>
      <c r="AK849" s="2">
        <f>IF(OR(NOT(ISNUMBER($AJ849)),N($AA849)=0),"",IF(ABS(N($Z849)/100-$AJ849)&gt;0.0000001,"DIFFERS",""))</f>
        <v/>
      </c>
    </row>
    <row r="850">
      <c r="AD850" s="2">
        <f>IF($L850="","",IF(ISNUMBER(SEARCH("OFF ROAD",$H850)),"OFF",IF(ISNUMBER(SEARCH("ON ROAD",$H850)),"ON","")))</f>
        <v/>
      </c>
      <c r="AE850" s="2">
        <f>IF($AD850="ON",""&amp;$L850,"")</f>
        <v/>
      </c>
      <c r="AF850" s="2">
        <f>IF($L850="","",IF($J850&lt;&gt;"","Y",""))</f>
        <v/>
      </c>
      <c r="AG850" s="2">
        <f>IF($L850="","",IFERROR(TRIM(MID($H850,4,SEARCH(" CO ",$H850)-4)),""&amp;$S850))</f>
        <v/>
      </c>
      <c r="AH850" s="2">
        <f>IF($AG850="","",IF($AG850="FULTON",IF(ISNUMBER(SEARCH("COLLEGE PARK",$H850)),"FULTON (COLLEGE PARK)",IF(ISNUMBER(SEARCH("HAPEVILLE",$H850)),"FULTON (HAPEVILLE)",IF(ISNUMBER(SEARCH("EAST POINT",$H850)),"FULTON (EAST POINT)",IF(ISNUMBER(SEARCH("ATLANTA",$H850)),"FULTON (ATL LIMITS)","FULTON")))),IF($AG850="DEKALB",IF(ISNUMBER(SEARCH("ATLANTA",$H850)),"DEKALB (ATL LIMITS)","DEKALB"),IF(AND($AG850="CLAYTON",ISNUMBER(SEARCH("COLLEGE PARK",$H850))),"CLAYTON (COLLEGE PARK)",$AG850))))</f>
        <v/>
      </c>
      <c r="AI850" s="2">
        <f>IF(OR($AH850="",$AD850=""),"",IFERROR(VLOOKUP($AH850,CODES!$A:$B,2,FALSE),"NO CODE"))</f>
        <v/>
      </c>
      <c r="AJ850" s="19">
        <f>IF(OR($AI850="",$AI850="NO CODE"),"",IF(COUNTIFS(RATES!$A:$A,$AI850,RATES!$B:$B,"&lt;="&amp;MonthStart,RATES!$C:$C,"&gt;="&amp;MonthEnd)&lt;&gt;1,"NO RATE",IF($AD850="OFF",SUMIFS(RATES!$F:$F,RATES!$A:$A,$AI850,RATES!$B:$B,"&lt;="&amp;MonthStart,RATES!$C:$C,"&gt;="&amp;MonthEnd),SUMIFS(RATES!$E:$E,RATES!$A:$A,$AI850,RATES!$B:$B,"&lt;="&amp;MonthStart,RATES!$C:$C,"&gt;="&amp;MonthEnd))))</f>
        <v/>
      </c>
      <c r="AK850" s="2">
        <f>IF(OR(NOT(ISNUMBER($AJ850)),N($AA850)=0),"",IF(ABS(N($Z850)/100-$AJ850)&gt;0.0000001,"DIFFERS",""))</f>
        <v/>
      </c>
    </row>
    <row r="851">
      <c r="AD851" s="2">
        <f>IF($L851="","",IF(ISNUMBER(SEARCH("OFF ROAD",$H851)),"OFF",IF(ISNUMBER(SEARCH("ON ROAD",$H851)),"ON","")))</f>
        <v/>
      </c>
      <c r="AE851" s="2">
        <f>IF($AD851="ON",""&amp;$L851,"")</f>
        <v/>
      </c>
      <c r="AF851" s="2">
        <f>IF($L851="","",IF($J851&lt;&gt;"","Y",""))</f>
        <v/>
      </c>
      <c r="AG851" s="2">
        <f>IF($L851="","",IFERROR(TRIM(MID($H851,4,SEARCH(" CO ",$H851)-4)),""&amp;$S851))</f>
        <v/>
      </c>
      <c r="AH851" s="2">
        <f>IF($AG851="","",IF($AG851="FULTON",IF(ISNUMBER(SEARCH("COLLEGE PARK",$H851)),"FULTON (COLLEGE PARK)",IF(ISNUMBER(SEARCH("HAPEVILLE",$H851)),"FULTON (HAPEVILLE)",IF(ISNUMBER(SEARCH("EAST POINT",$H851)),"FULTON (EAST POINT)",IF(ISNUMBER(SEARCH("ATLANTA",$H851)),"FULTON (ATL LIMITS)","FULTON")))),IF($AG851="DEKALB",IF(ISNUMBER(SEARCH("ATLANTA",$H851)),"DEKALB (ATL LIMITS)","DEKALB"),IF(AND($AG851="CLAYTON",ISNUMBER(SEARCH("COLLEGE PARK",$H851))),"CLAYTON (COLLEGE PARK)",$AG851))))</f>
        <v/>
      </c>
      <c r="AI851" s="2">
        <f>IF(OR($AH851="",$AD851=""),"",IFERROR(VLOOKUP($AH851,CODES!$A:$B,2,FALSE),"NO CODE"))</f>
        <v/>
      </c>
      <c r="AJ851" s="19">
        <f>IF(OR($AI851="",$AI851="NO CODE"),"",IF(COUNTIFS(RATES!$A:$A,$AI851,RATES!$B:$B,"&lt;="&amp;MonthStart,RATES!$C:$C,"&gt;="&amp;MonthEnd)&lt;&gt;1,"NO RATE",IF($AD851="OFF",SUMIFS(RATES!$F:$F,RATES!$A:$A,$AI851,RATES!$B:$B,"&lt;="&amp;MonthStart,RATES!$C:$C,"&gt;="&amp;MonthEnd),SUMIFS(RATES!$E:$E,RATES!$A:$A,$AI851,RATES!$B:$B,"&lt;="&amp;MonthStart,RATES!$C:$C,"&gt;="&amp;MonthEnd))))</f>
        <v/>
      </c>
      <c r="AK851" s="2">
        <f>IF(OR(NOT(ISNUMBER($AJ851)),N($AA851)=0),"",IF(ABS(N($Z851)/100-$AJ851)&gt;0.0000001,"DIFFERS",""))</f>
        <v/>
      </c>
    </row>
    <row r="852">
      <c r="AD852" s="2">
        <f>IF($L852="","",IF(ISNUMBER(SEARCH("OFF ROAD",$H852)),"OFF",IF(ISNUMBER(SEARCH("ON ROAD",$H852)),"ON","")))</f>
        <v/>
      </c>
      <c r="AE852" s="2">
        <f>IF($AD852="ON",""&amp;$L852,"")</f>
        <v/>
      </c>
      <c r="AF852" s="2">
        <f>IF($L852="","",IF($J852&lt;&gt;"","Y",""))</f>
        <v/>
      </c>
      <c r="AG852" s="2">
        <f>IF($L852="","",IFERROR(TRIM(MID($H852,4,SEARCH(" CO ",$H852)-4)),""&amp;$S852))</f>
        <v/>
      </c>
      <c r="AH852" s="2">
        <f>IF($AG852="","",IF($AG852="FULTON",IF(ISNUMBER(SEARCH("COLLEGE PARK",$H852)),"FULTON (COLLEGE PARK)",IF(ISNUMBER(SEARCH("HAPEVILLE",$H852)),"FULTON (HAPEVILLE)",IF(ISNUMBER(SEARCH("EAST POINT",$H852)),"FULTON (EAST POINT)",IF(ISNUMBER(SEARCH("ATLANTA",$H852)),"FULTON (ATL LIMITS)","FULTON")))),IF($AG852="DEKALB",IF(ISNUMBER(SEARCH("ATLANTA",$H852)),"DEKALB (ATL LIMITS)","DEKALB"),IF(AND($AG852="CLAYTON",ISNUMBER(SEARCH("COLLEGE PARK",$H852))),"CLAYTON (COLLEGE PARK)",$AG852))))</f>
        <v/>
      </c>
      <c r="AI852" s="2">
        <f>IF(OR($AH852="",$AD852=""),"",IFERROR(VLOOKUP($AH852,CODES!$A:$B,2,FALSE),"NO CODE"))</f>
        <v/>
      </c>
      <c r="AJ852" s="19">
        <f>IF(OR($AI852="",$AI852="NO CODE"),"",IF(COUNTIFS(RATES!$A:$A,$AI852,RATES!$B:$B,"&lt;="&amp;MonthStart,RATES!$C:$C,"&gt;="&amp;MonthEnd)&lt;&gt;1,"NO RATE",IF($AD852="OFF",SUMIFS(RATES!$F:$F,RATES!$A:$A,$AI852,RATES!$B:$B,"&lt;="&amp;MonthStart,RATES!$C:$C,"&gt;="&amp;MonthEnd),SUMIFS(RATES!$E:$E,RATES!$A:$A,$AI852,RATES!$B:$B,"&lt;="&amp;MonthStart,RATES!$C:$C,"&gt;="&amp;MonthEnd))))</f>
        <v/>
      </c>
      <c r="AK852" s="2">
        <f>IF(OR(NOT(ISNUMBER($AJ852)),N($AA852)=0),"",IF(ABS(N($Z852)/100-$AJ852)&gt;0.0000001,"DIFFERS",""))</f>
        <v/>
      </c>
    </row>
    <row r="853">
      <c r="AD853" s="2">
        <f>IF($L853="","",IF(ISNUMBER(SEARCH("OFF ROAD",$H853)),"OFF",IF(ISNUMBER(SEARCH("ON ROAD",$H853)),"ON","")))</f>
        <v/>
      </c>
      <c r="AE853" s="2">
        <f>IF($AD853="ON",""&amp;$L853,"")</f>
        <v/>
      </c>
      <c r="AF853" s="2">
        <f>IF($L853="","",IF($J853&lt;&gt;"","Y",""))</f>
        <v/>
      </c>
      <c r="AG853" s="2">
        <f>IF($L853="","",IFERROR(TRIM(MID($H853,4,SEARCH(" CO ",$H853)-4)),""&amp;$S853))</f>
        <v/>
      </c>
      <c r="AH853" s="2">
        <f>IF($AG853="","",IF($AG853="FULTON",IF(ISNUMBER(SEARCH("COLLEGE PARK",$H853)),"FULTON (COLLEGE PARK)",IF(ISNUMBER(SEARCH("HAPEVILLE",$H853)),"FULTON (HAPEVILLE)",IF(ISNUMBER(SEARCH("EAST POINT",$H853)),"FULTON (EAST POINT)",IF(ISNUMBER(SEARCH("ATLANTA",$H853)),"FULTON (ATL LIMITS)","FULTON")))),IF($AG853="DEKALB",IF(ISNUMBER(SEARCH("ATLANTA",$H853)),"DEKALB (ATL LIMITS)","DEKALB"),IF(AND($AG853="CLAYTON",ISNUMBER(SEARCH("COLLEGE PARK",$H853))),"CLAYTON (COLLEGE PARK)",$AG853))))</f>
        <v/>
      </c>
      <c r="AI853" s="2">
        <f>IF(OR($AH853="",$AD853=""),"",IFERROR(VLOOKUP($AH853,CODES!$A:$B,2,FALSE),"NO CODE"))</f>
        <v/>
      </c>
      <c r="AJ853" s="19">
        <f>IF(OR($AI853="",$AI853="NO CODE"),"",IF(COUNTIFS(RATES!$A:$A,$AI853,RATES!$B:$B,"&lt;="&amp;MonthStart,RATES!$C:$C,"&gt;="&amp;MonthEnd)&lt;&gt;1,"NO RATE",IF($AD853="OFF",SUMIFS(RATES!$F:$F,RATES!$A:$A,$AI853,RATES!$B:$B,"&lt;="&amp;MonthStart,RATES!$C:$C,"&gt;="&amp;MonthEnd),SUMIFS(RATES!$E:$E,RATES!$A:$A,$AI853,RATES!$B:$B,"&lt;="&amp;MonthStart,RATES!$C:$C,"&gt;="&amp;MonthEnd))))</f>
        <v/>
      </c>
      <c r="AK853" s="2">
        <f>IF(OR(NOT(ISNUMBER($AJ853)),N($AA853)=0),"",IF(ABS(N($Z853)/100-$AJ853)&gt;0.0000001,"DIFFERS",""))</f>
        <v/>
      </c>
    </row>
    <row r="854">
      <c r="AD854" s="2">
        <f>IF($L854="","",IF(ISNUMBER(SEARCH("OFF ROAD",$H854)),"OFF",IF(ISNUMBER(SEARCH("ON ROAD",$H854)),"ON","")))</f>
        <v/>
      </c>
      <c r="AE854" s="2">
        <f>IF($AD854="ON",""&amp;$L854,"")</f>
        <v/>
      </c>
      <c r="AF854" s="2">
        <f>IF($L854="","",IF($J854&lt;&gt;"","Y",""))</f>
        <v/>
      </c>
      <c r="AG854" s="2">
        <f>IF($L854="","",IFERROR(TRIM(MID($H854,4,SEARCH(" CO ",$H854)-4)),""&amp;$S854))</f>
        <v/>
      </c>
      <c r="AH854" s="2">
        <f>IF($AG854="","",IF($AG854="FULTON",IF(ISNUMBER(SEARCH("COLLEGE PARK",$H854)),"FULTON (COLLEGE PARK)",IF(ISNUMBER(SEARCH("HAPEVILLE",$H854)),"FULTON (HAPEVILLE)",IF(ISNUMBER(SEARCH("EAST POINT",$H854)),"FULTON (EAST POINT)",IF(ISNUMBER(SEARCH("ATLANTA",$H854)),"FULTON (ATL LIMITS)","FULTON")))),IF($AG854="DEKALB",IF(ISNUMBER(SEARCH("ATLANTA",$H854)),"DEKALB (ATL LIMITS)","DEKALB"),IF(AND($AG854="CLAYTON",ISNUMBER(SEARCH("COLLEGE PARK",$H854))),"CLAYTON (COLLEGE PARK)",$AG854))))</f>
        <v/>
      </c>
      <c r="AI854" s="2">
        <f>IF(OR($AH854="",$AD854=""),"",IFERROR(VLOOKUP($AH854,CODES!$A:$B,2,FALSE),"NO CODE"))</f>
        <v/>
      </c>
      <c r="AJ854" s="19">
        <f>IF(OR($AI854="",$AI854="NO CODE"),"",IF(COUNTIFS(RATES!$A:$A,$AI854,RATES!$B:$B,"&lt;="&amp;MonthStart,RATES!$C:$C,"&gt;="&amp;MonthEnd)&lt;&gt;1,"NO RATE",IF($AD854="OFF",SUMIFS(RATES!$F:$F,RATES!$A:$A,$AI854,RATES!$B:$B,"&lt;="&amp;MonthStart,RATES!$C:$C,"&gt;="&amp;MonthEnd),SUMIFS(RATES!$E:$E,RATES!$A:$A,$AI854,RATES!$B:$B,"&lt;="&amp;MonthStart,RATES!$C:$C,"&gt;="&amp;MonthEnd))))</f>
        <v/>
      </c>
      <c r="AK854" s="2">
        <f>IF(OR(NOT(ISNUMBER($AJ854)),N($AA854)=0),"",IF(ABS(N($Z854)/100-$AJ854)&gt;0.0000001,"DIFFERS",""))</f>
        <v/>
      </c>
    </row>
    <row r="855">
      <c r="AD855" s="2">
        <f>IF($L855="","",IF(ISNUMBER(SEARCH("OFF ROAD",$H855)),"OFF",IF(ISNUMBER(SEARCH("ON ROAD",$H855)),"ON","")))</f>
        <v/>
      </c>
      <c r="AE855" s="2">
        <f>IF($AD855="ON",""&amp;$L855,"")</f>
        <v/>
      </c>
      <c r="AF855" s="2">
        <f>IF($L855="","",IF($J855&lt;&gt;"","Y",""))</f>
        <v/>
      </c>
      <c r="AG855" s="2">
        <f>IF($L855="","",IFERROR(TRIM(MID($H855,4,SEARCH(" CO ",$H855)-4)),""&amp;$S855))</f>
        <v/>
      </c>
      <c r="AH855" s="2">
        <f>IF($AG855="","",IF($AG855="FULTON",IF(ISNUMBER(SEARCH("COLLEGE PARK",$H855)),"FULTON (COLLEGE PARK)",IF(ISNUMBER(SEARCH("HAPEVILLE",$H855)),"FULTON (HAPEVILLE)",IF(ISNUMBER(SEARCH("EAST POINT",$H855)),"FULTON (EAST POINT)",IF(ISNUMBER(SEARCH("ATLANTA",$H855)),"FULTON (ATL LIMITS)","FULTON")))),IF($AG855="DEKALB",IF(ISNUMBER(SEARCH("ATLANTA",$H855)),"DEKALB (ATL LIMITS)","DEKALB"),IF(AND($AG855="CLAYTON",ISNUMBER(SEARCH("COLLEGE PARK",$H855))),"CLAYTON (COLLEGE PARK)",$AG855))))</f>
        <v/>
      </c>
      <c r="AI855" s="2">
        <f>IF(OR($AH855="",$AD855=""),"",IFERROR(VLOOKUP($AH855,CODES!$A:$B,2,FALSE),"NO CODE"))</f>
        <v/>
      </c>
      <c r="AJ855" s="19">
        <f>IF(OR($AI855="",$AI855="NO CODE"),"",IF(COUNTIFS(RATES!$A:$A,$AI855,RATES!$B:$B,"&lt;="&amp;MonthStart,RATES!$C:$C,"&gt;="&amp;MonthEnd)&lt;&gt;1,"NO RATE",IF($AD855="OFF",SUMIFS(RATES!$F:$F,RATES!$A:$A,$AI855,RATES!$B:$B,"&lt;="&amp;MonthStart,RATES!$C:$C,"&gt;="&amp;MonthEnd),SUMIFS(RATES!$E:$E,RATES!$A:$A,$AI855,RATES!$B:$B,"&lt;="&amp;MonthStart,RATES!$C:$C,"&gt;="&amp;MonthEnd))))</f>
        <v/>
      </c>
      <c r="AK855" s="2">
        <f>IF(OR(NOT(ISNUMBER($AJ855)),N($AA855)=0),"",IF(ABS(N($Z855)/100-$AJ855)&gt;0.0000001,"DIFFERS",""))</f>
        <v/>
      </c>
    </row>
    <row r="856">
      <c r="AD856" s="2">
        <f>IF($L856="","",IF(ISNUMBER(SEARCH("OFF ROAD",$H856)),"OFF",IF(ISNUMBER(SEARCH("ON ROAD",$H856)),"ON","")))</f>
        <v/>
      </c>
      <c r="AE856" s="2">
        <f>IF($AD856="ON",""&amp;$L856,"")</f>
        <v/>
      </c>
      <c r="AF856" s="2">
        <f>IF($L856="","",IF($J856&lt;&gt;"","Y",""))</f>
        <v/>
      </c>
      <c r="AG856" s="2">
        <f>IF($L856="","",IFERROR(TRIM(MID($H856,4,SEARCH(" CO ",$H856)-4)),""&amp;$S856))</f>
        <v/>
      </c>
      <c r="AH856" s="2">
        <f>IF($AG856="","",IF($AG856="FULTON",IF(ISNUMBER(SEARCH("COLLEGE PARK",$H856)),"FULTON (COLLEGE PARK)",IF(ISNUMBER(SEARCH("HAPEVILLE",$H856)),"FULTON (HAPEVILLE)",IF(ISNUMBER(SEARCH("EAST POINT",$H856)),"FULTON (EAST POINT)",IF(ISNUMBER(SEARCH("ATLANTA",$H856)),"FULTON (ATL LIMITS)","FULTON")))),IF($AG856="DEKALB",IF(ISNUMBER(SEARCH("ATLANTA",$H856)),"DEKALB (ATL LIMITS)","DEKALB"),IF(AND($AG856="CLAYTON",ISNUMBER(SEARCH("COLLEGE PARK",$H856))),"CLAYTON (COLLEGE PARK)",$AG856))))</f>
        <v/>
      </c>
      <c r="AI856" s="2">
        <f>IF(OR($AH856="",$AD856=""),"",IFERROR(VLOOKUP($AH856,CODES!$A:$B,2,FALSE),"NO CODE"))</f>
        <v/>
      </c>
      <c r="AJ856" s="19">
        <f>IF(OR($AI856="",$AI856="NO CODE"),"",IF(COUNTIFS(RATES!$A:$A,$AI856,RATES!$B:$B,"&lt;="&amp;MonthStart,RATES!$C:$C,"&gt;="&amp;MonthEnd)&lt;&gt;1,"NO RATE",IF($AD856="OFF",SUMIFS(RATES!$F:$F,RATES!$A:$A,$AI856,RATES!$B:$B,"&lt;="&amp;MonthStart,RATES!$C:$C,"&gt;="&amp;MonthEnd),SUMIFS(RATES!$E:$E,RATES!$A:$A,$AI856,RATES!$B:$B,"&lt;="&amp;MonthStart,RATES!$C:$C,"&gt;="&amp;MonthEnd))))</f>
        <v/>
      </c>
      <c r="AK856" s="2">
        <f>IF(OR(NOT(ISNUMBER($AJ856)),N($AA856)=0),"",IF(ABS(N($Z856)/100-$AJ856)&gt;0.0000001,"DIFFERS",""))</f>
        <v/>
      </c>
    </row>
    <row r="857">
      <c r="AD857" s="2">
        <f>IF($L857="","",IF(ISNUMBER(SEARCH("OFF ROAD",$H857)),"OFF",IF(ISNUMBER(SEARCH("ON ROAD",$H857)),"ON","")))</f>
        <v/>
      </c>
      <c r="AE857" s="2">
        <f>IF($AD857="ON",""&amp;$L857,"")</f>
        <v/>
      </c>
      <c r="AF857" s="2">
        <f>IF($L857="","",IF($J857&lt;&gt;"","Y",""))</f>
        <v/>
      </c>
      <c r="AG857" s="2">
        <f>IF($L857="","",IFERROR(TRIM(MID($H857,4,SEARCH(" CO ",$H857)-4)),""&amp;$S857))</f>
        <v/>
      </c>
      <c r="AH857" s="2">
        <f>IF($AG857="","",IF($AG857="FULTON",IF(ISNUMBER(SEARCH("COLLEGE PARK",$H857)),"FULTON (COLLEGE PARK)",IF(ISNUMBER(SEARCH("HAPEVILLE",$H857)),"FULTON (HAPEVILLE)",IF(ISNUMBER(SEARCH("EAST POINT",$H857)),"FULTON (EAST POINT)",IF(ISNUMBER(SEARCH("ATLANTA",$H857)),"FULTON (ATL LIMITS)","FULTON")))),IF($AG857="DEKALB",IF(ISNUMBER(SEARCH("ATLANTA",$H857)),"DEKALB (ATL LIMITS)","DEKALB"),IF(AND($AG857="CLAYTON",ISNUMBER(SEARCH("COLLEGE PARK",$H857))),"CLAYTON (COLLEGE PARK)",$AG857))))</f>
        <v/>
      </c>
      <c r="AI857" s="2">
        <f>IF(OR($AH857="",$AD857=""),"",IFERROR(VLOOKUP($AH857,CODES!$A:$B,2,FALSE),"NO CODE"))</f>
        <v/>
      </c>
      <c r="AJ857" s="19">
        <f>IF(OR($AI857="",$AI857="NO CODE"),"",IF(COUNTIFS(RATES!$A:$A,$AI857,RATES!$B:$B,"&lt;="&amp;MonthStart,RATES!$C:$C,"&gt;="&amp;MonthEnd)&lt;&gt;1,"NO RATE",IF($AD857="OFF",SUMIFS(RATES!$F:$F,RATES!$A:$A,$AI857,RATES!$B:$B,"&lt;="&amp;MonthStart,RATES!$C:$C,"&gt;="&amp;MonthEnd),SUMIFS(RATES!$E:$E,RATES!$A:$A,$AI857,RATES!$B:$B,"&lt;="&amp;MonthStart,RATES!$C:$C,"&gt;="&amp;MonthEnd))))</f>
        <v/>
      </c>
      <c r="AK857" s="2">
        <f>IF(OR(NOT(ISNUMBER($AJ857)),N($AA857)=0),"",IF(ABS(N($Z857)/100-$AJ857)&gt;0.0000001,"DIFFERS",""))</f>
        <v/>
      </c>
    </row>
    <row r="858">
      <c r="AD858" s="2">
        <f>IF($L858="","",IF(ISNUMBER(SEARCH("OFF ROAD",$H858)),"OFF",IF(ISNUMBER(SEARCH("ON ROAD",$H858)),"ON","")))</f>
        <v/>
      </c>
      <c r="AE858" s="2">
        <f>IF($AD858="ON",""&amp;$L858,"")</f>
        <v/>
      </c>
      <c r="AF858" s="2">
        <f>IF($L858="","",IF($J858&lt;&gt;"","Y",""))</f>
        <v/>
      </c>
      <c r="AG858" s="2">
        <f>IF($L858="","",IFERROR(TRIM(MID($H858,4,SEARCH(" CO ",$H858)-4)),""&amp;$S858))</f>
        <v/>
      </c>
      <c r="AH858" s="2">
        <f>IF($AG858="","",IF($AG858="FULTON",IF(ISNUMBER(SEARCH("COLLEGE PARK",$H858)),"FULTON (COLLEGE PARK)",IF(ISNUMBER(SEARCH("HAPEVILLE",$H858)),"FULTON (HAPEVILLE)",IF(ISNUMBER(SEARCH("EAST POINT",$H858)),"FULTON (EAST POINT)",IF(ISNUMBER(SEARCH("ATLANTA",$H858)),"FULTON (ATL LIMITS)","FULTON")))),IF($AG858="DEKALB",IF(ISNUMBER(SEARCH("ATLANTA",$H858)),"DEKALB (ATL LIMITS)","DEKALB"),IF(AND($AG858="CLAYTON",ISNUMBER(SEARCH("COLLEGE PARK",$H858))),"CLAYTON (COLLEGE PARK)",$AG858))))</f>
        <v/>
      </c>
      <c r="AI858" s="2">
        <f>IF(OR($AH858="",$AD858=""),"",IFERROR(VLOOKUP($AH858,CODES!$A:$B,2,FALSE),"NO CODE"))</f>
        <v/>
      </c>
      <c r="AJ858" s="19">
        <f>IF(OR($AI858="",$AI858="NO CODE"),"",IF(COUNTIFS(RATES!$A:$A,$AI858,RATES!$B:$B,"&lt;="&amp;MonthStart,RATES!$C:$C,"&gt;="&amp;MonthEnd)&lt;&gt;1,"NO RATE",IF($AD858="OFF",SUMIFS(RATES!$F:$F,RATES!$A:$A,$AI858,RATES!$B:$B,"&lt;="&amp;MonthStart,RATES!$C:$C,"&gt;="&amp;MonthEnd),SUMIFS(RATES!$E:$E,RATES!$A:$A,$AI858,RATES!$B:$B,"&lt;="&amp;MonthStart,RATES!$C:$C,"&gt;="&amp;MonthEnd))))</f>
        <v/>
      </c>
      <c r="AK858" s="2">
        <f>IF(OR(NOT(ISNUMBER($AJ858)),N($AA858)=0),"",IF(ABS(N($Z858)/100-$AJ858)&gt;0.0000001,"DIFFERS",""))</f>
        <v/>
      </c>
    </row>
    <row r="859">
      <c r="AD859" s="2">
        <f>IF($L859="","",IF(ISNUMBER(SEARCH("OFF ROAD",$H859)),"OFF",IF(ISNUMBER(SEARCH("ON ROAD",$H859)),"ON","")))</f>
        <v/>
      </c>
      <c r="AE859" s="2">
        <f>IF($AD859="ON",""&amp;$L859,"")</f>
        <v/>
      </c>
      <c r="AF859" s="2">
        <f>IF($L859="","",IF($J859&lt;&gt;"","Y",""))</f>
        <v/>
      </c>
      <c r="AG859" s="2">
        <f>IF($L859="","",IFERROR(TRIM(MID($H859,4,SEARCH(" CO ",$H859)-4)),""&amp;$S859))</f>
        <v/>
      </c>
      <c r="AH859" s="2">
        <f>IF($AG859="","",IF($AG859="FULTON",IF(ISNUMBER(SEARCH("COLLEGE PARK",$H859)),"FULTON (COLLEGE PARK)",IF(ISNUMBER(SEARCH("HAPEVILLE",$H859)),"FULTON (HAPEVILLE)",IF(ISNUMBER(SEARCH("EAST POINT",$H859)),"FULTON (EAST POINT)",IF(ISNUMBER(SEARCH("ATLANTA",$H859)),"FULTON (ATL LIMITS)","FULTON")))),IF($AG859="DEKALB",IF(ISNUMBER(SEARCH("ATLANTA",$H859)),"DEKALB (ATL LIMITS)","DEKALB"),IF(AND($AG859="CLAYTON",ISNUMBER(SEARCH("COLLEGE PARK",$H859))),"CLAYTON (COLLEGE PARK)",$AG859))))</f>
        <v/>
      </c>
      <c r="AI859" s="2">
        <f>IF(OR($AH859="",$AD859=""),"",IFERROR(VLOOKUP($AH859,CODES!$A:$B,2,FALSE),"NO CODE"))</f>
        <v/>
      </c>
      <c r="AJ859" s="19">
        <f>IF(OR($AI859="",$AI859="NO CODE"),"",IF(COUNTIFS(RATES!$A:$A,$AI859,RATES!$B:$B,"&lt;="&amp;MonthStart,RATES!$C:$C,"&gt;="&amp;MonthEnd)&lt;&gt;1,"NO RATE",IF($AD859="OFF",SUMIFS(RATES!$F:$F,RATES!$A:$A,$AI859,RATES!$B:$B,"&lt;="&amp;MonthStart,RATES!$C:$C,"&gt;="&amp;MonthEnd),SUMIFS(RATES!$E:$E,RATES!$A:$A,$AI859,RATES!$B:$B,"&lt;="&amp;MonthStart,RATES!$C:$C,"&gt;="&amp;MonthEnd))))</f>
        <v/>
      </c>
      <c r="AK859" s="2">
        <f>IF(OR(NOT(ISNUMBER($AJ859)),N($AA859)=0),"",IF(ABS(N($Z859)/100-$AJ859)&gt;0.0000001,"DIFFERS",""))</f>
        <v/>
      </c>
    </row>
    <row r="860">
      <c r="AD860" s="2">
        <f>IF($L860="","",IF(ISNUMBER(SEARCH("OFF ROAD",$H860)),"OFF",IF(ISNUMBER(SEARCH("ON ROAD",$H860)),"ON","")))</f>
        <v/>
      </c>
      <c r="AE860" s="2">
        <f>IF($AD860="ON",""&amp;$L860,"")</f>
        <v/>
      </c>
      <c r="AF860" s="2">
        <f>IF($L860="","",IF($J860&lt;&gt;"","Y",""))</f>
        <v/>
      </c>
      <c r="AG860" s="2">
        <f>IF($L860="","",IFERROR(TRIM(MID($H860,4,SEARCH(" CO ",$H860)-4)),""&amp;$S860))</f>
        <v/>
      </c>
      <c r="AH860" s="2">
        <f>IF($AG860="","",IF($AG860="FULTON",IF(ISNUMBER(SEARCH("COLLEGE PARK",$H860)),"FULTON (COLLEGE PARK)",IF(ISNUMBER(SEARCH("HAPEVILLE",$H860)),"FULTON (HAPEVILLE)",IF(ISNUMBER(SEARCH("EAST POINT",$H860)),"FULTON (EAST POINT)",IF(ISNUMBER(SEARCH("ATLANTA",$H860)),"FULTON (ATL LIMITS)","FULTON")))),IF($AG860="DEKALB",IF(ISNUMBER(SEARCH("ATLANTA",$H860)),"DEKALB (ATL LIMITS)","DEKALB"),IF(AND($AG860="CLAYTON",ISNUMBER(SEARCH("COLLEGE PARK",$H860))),"CLAYTON (COLLEGE PARK)",$AG860))))</f>
        <v/>
      </c>
      <c r="AI860" s="2">
        <f>IF(OR($AH860="",$AD860=""),"",IFERROR(VLOOKUP($AH860,CODES!$A:$B,2,FALSE),"NO CODE"))</f>
        <v/>
      </c>
      <c r="AJ860" s="19">
        <f>IF(OR($AI860="",$AI860="NO CODE"),"",IF(COUNTIFS(RATES!$A:$A,$AI860,RATES!$B:$B,"&lt;="&amp;MonthStart,RATES!$C:$C,"&gt;="&amp;MonthEnd)&lt;&gt;1,"NO RATE",IF($AD860="OFF",SUMIFS(RATES!$F:$F,RATES!$A:$A,$AI860,RATES!$B:$B,"&lt;="&amp;MonthStart,RATES!$C:$C,"&gt;="&amp;MonthEnd),SUMIFS(RATES!$E:$E,RATES!$A:$A,$AI860,RATES!$B:$B,"&lt;="&amp;MonthStart,RATES!$C:$C,"&gt;="&amp;MonthEnd))))</f>
        <v/>
      </c>
      <c r="AK860" s="2">
        <f>IF(OR(NOT(ISNUMBER($AJ860)),N($AA860)=0),"",IF(ABS(N($Z860)/100-$AJ860)&gt;0.0000001,"DIFFERS",""))</f>
        <v/>
      </c>
    </row>
    <row r="861">
      <c r="AD861" s="2">
        <f>IF($L861="","",IF(ISNUMBER(SEARCH("OFF ROAD",$H861)),"OFF",IF(ISNUMBER(SEARCH("ON ROAD",$H861)),"ON","")))</f>
        <v/>
      </c>
      <c r="AE861" s="2">
        <f>IF($AD861="ON",""&amp;$L861,"")</f>
        <v/>
      </c>
      <c r="AF861" s="2">
        <f>IF($L861="","",IF($J861&lt;&gt;"","Y",""))</f>
        <v/>
      </c>
      <c r="AG861" s="2">
        <f>IF($L861="","",IFERROR(TRIM(MID($H861,4,SEARCH(" CO ",$H861)-4)),""&amp;$S861))</f>
        <v/>
      </c>
      <c r="AH861" s="2">
        <f>IF($AG861="","",IF($AG861="FULTON",IF(ISNUMBER(SEARCH("COLLEGE PARK",$H861)),"FULTON (COLLEGE PARK)",IF(ISNUMBER(SEARCH("HAPEVILLE",$H861)),"FULTON (HAPEVILLE)",IF(ISNUMBER(SEARCH("EAST POINT",$H861)),"FULTON (EAST POINT)",IF(ISNUMBER(SEARCH("ATLANTA",$H861)),"FULTON (ATL LIMITS)","FULTON")))),IF($AG861="DEKALB",IF(ISNUMBER(SEARCH("ATLANTA",$H861)),"DEKALB (ATL LIMITS)","DEKALB"),IF(AND($AG861="CLAYTON",ISNUMBER(SEARCH("COLLEGE PARK",$H861))),"CLAYTON (COLLEGE PARK)",$AG861))))</f>
        <v/>
      </c>
      <c r="AI861" s="2">
        <f>IF(OR($AH861="",$AD861=""),"",IFERROR(VLOOKUP($AH861,CODES!$A:$B,2,FALSE),"NO CODE"))</f>
        <v/>
      </c>
      <c r="AJ861" s="19">
        <f>IF(OR($AI861="",$AI861="NO CODE"),"",IF(COUNTIFS(RATES!$A:$A,$AI861,RATES!$B:$B,"&lt;="&amp;MonthStart,RATES!$C:$C,"&gt;="&amp;MonthEnd)&lt;&gt;1,"NO RATE",IF($AD861="OFF",SUMIFS(RATES!$F:$F,RATES!$A:$A,$AI861,RATES!$B:$B,"&lt;="&amp;MonthStart,RATES!$C:$C,"&gt;="&amp;MonthEnd),SUMIFS(RATES!$E:$E,RATES!$A:$A,$AI861,RATES!$B:$B,"&lt;="&amp;MonthStart,RATES!$C:$C,"&gt;="&amp;MonthEnd))))</f>
        <v/>
      </c>
      <c r="AK861" s="2">
        <f>IF(OR(NOT(ISNUMBER($AJ861)),N($AA861)=0),"",IF(ABS(N($Z861)/100-$AJ861)&gt;0.0000001,"DIFFERS",""))</f>
        <v/>
      </c>
    </row>
    <row r="862">
      <c r="AD862" s="2">
        <f>IF($L862="","",IF(ISNUMBER(SEARCH("OFF ROAD",$H862)),"OFF",IF(ISNUMBER(SEARCH("ON ROAD",$H862)),"ON","")))</f>
        <v/>
      </c>
      <c r="AE862" s="2">
        <f>IF($AD862="ON",""&amp;$L862,"")</f>
        <v/>
      </c>
      <c r="AF862" s="2">
        <f>IF($L862="","",IF($J862&lt;&gt;"","Y",""))</f>
        <v/>
      </c>
      <c r="AG862" s="2">
        <f>IF($L862="","",IFERROR(TRIM(MID($H862,4,SEARCH(" CO ",$H862)-4)),""&amp;$S862))</f>
        <v/>
      </c>
      <c r="AH862" s="2">
        <f>IF($AG862="","",IF($AG862="FULTON",IF(ISNUMBER(SEARCH("COLLEGE PARK",$H862)),"FULTON (COLLEGE PARK)",IF(ISNUMBER(SEARCH("HAPEVILLE",$H862)),"FULTON (HAPEVILLE)",IF(ISNUMBER(SEARCH("EAST POINT",$H862)),"FULTON (EAST POINT)",IF(ISNUMBER(SEARCH("ATLANTA",$H862)),"FULTON (ATL LIMITS)","FULTON")))),IF($AG862="DEKALB",IF(ISNUMBER(SEARCH("ATLANTA",$H862)),"DEKALB (ATL LIMITS)","DEKALB"),IF(AND($AG862="CLAYTON",ISNUMBER(SEARCH("COLLEGE PARK",$H862))),"CLAYTON (COLLEGE PARK)",$AG862))))</f>
        <v/>
      </c>
      <c r="AI862" s="2">
        <f>IF(OR($AH862="",$AD862=""),"",IFERROR(VLOOKUP($AH862,CODES!$A:$B,2,FALSE),"NO CODE"))</f>
        <v/>
      </c>
      <c r="AJ862" s="19">
        <f>IF(OR($AI862="",$AI862="NO CODE"),"",IF(COUNTIFS(RATES!$A:$A,$AI862,RATES!$B:$B,"&lt;="&amp;MonthStart,RATES!$C:$C,"&gt;="&amp;MonthEnd)&lt;&gt;1,"NO RATE",IF($AD862="OFF",SUMIFS(RATES!$F:$F,RATES!$A:$A,$AI862,RATES!$B:$B,"&lt;="&amp;MonthStart,RATES!$C:$C,"&gt;="&amp;MonthEnd),SUMIFS(RATES!$E:$E,RATES!$A:$A,$AI862,RATES!$B:$B,"&lt;="&amp;MonthStart,RATES!$C:$C,"&gt;="&amp;MonthEnd))))</f>
        <v/>
      </c>
      <c r="AK862" s="2">
        <f>IF(OR(NOT(ISNUMBER($AJ862)),N($AA862)=0),"",IF(ABS(N($Z862)/100-$AJ862)&gt;0.0000001,"DIFFERS",""))</f>
        <v/>
      </c>
    </row>
    <row r="863">
      <c r="AD863" s="2">
        <f>IF($L863="","",IF(ISNUMBER(SEARCH("OFF ROAD",$H863)),"OFF",IF(ISNUMBER(SEARCH("ON ROAD",$H863)),"ON","")))</f>
        <v/>
      </c>
      <c r="AE863" s="2">
        <f>IF($AD863="ON",""&amp;$L863,"")</f>
        <v/>
      </c>
      <c r="AF863" s="2">
        <f>IF($L863="","",IF($J863&lt;&gt;"","Y",""))</f>
        <v/>
      </c>
      <c r="AG863" s="2">
        <f>IF($L863="","",IFERROR(TRIM(MID($H863,4,SEARCH(" CO ",$H863)-4)),""&amp;$S863))</f>
        <v/>
      </c>
      <c r="AH863" s="2">
        <f>IF($AG863="","",IF($AG863="FULTON",IF(ISNUMBER(SEARCH("COLLEGE PARK",$H863)),"FULTON (COLLEGE PARK)",IF(ISNUMBER(SEARCH("HAPEVILLE",$H863)),"FULTON (HAPEVILLE)",IF(ISNUMBER(SEARCH("EAST POINT",$H863)),"FULTON (EAST POINT)",IF(ISNUMBER(SEARCH("ATLANTA",$H863)),"FULTON (ATL LIMITS)","FULTON")))),IF($AG863="DEKALB",IF(ISNUMBER(SEARCH("ATLANTA",$H863)),"DEKALB (ATL LIMITS)","DEKALB"),IF(AND($AG863="CLAYTON",ISNUMBER(SEARCH("COLLEGE PARK",$H863))),"CLAYTON (COLLEGE PARK)",$AG863))))</f>
        <v/>
      </c>
      <c r="AI863" s="2">
        <f>IF(OR($AH863="",$AD863=""),"",IFERROR(VLOOKUP($AH863,CODES!$A:$B,2,FALSE),"NO CODE"))</f>
        <v/>
      </c>
      <c r="AJ863" s="19">
        <f>IF(OR($AI863="",$AI863="NO CODE"),"",IF(COUNTIFS(RATES!$A:$A,$AI863,RATES!$B:$B,"&lt;="&amp;MonthStart,RATES!$C:$C,"&gt;="&amp;MonthEnd)&lt;&gt;1,"NO RATE",IF($AD863="OFF",SUMIFS(RATES!$F:$F,RATES!$A:$A,$AI863,RATES!$B:$B,"&lt;="&amp;MonthStart,RATES!$C:$C,"&gt;="&amp;MonthEnd),SUMIFS(RATES!$E:$E,RATES!$A:$A,$AI863,RATES!$B:$B,"&lt;="&amp;MonthStart,RATES!$C:$C,"&gt;="&amp;MonthEnd))))</f>
        <v/>
      </c>
      <c r="AK863" s="2">
        <f>IF(OR(NOT(ISNUMBER($AJ863)),N($AA863)=0),"",IF(ABS(N($Z863)/100-$AJ863)&gt;0.0000001,"DIFFERS",""))</f>
        <v/>
      </c>
    </row>
    <row r="864">
      <c r="AD864" s="2">
        <f>IF($L864="","",IF(ISNUMBER(SEARCH("OFF ROAD",$H864)),"OFF",IF(ISNUMBER(SEARCH("ON ROAD",$H864)),"ON","")))</f>
        <v/>
      </c>
      <c r="AE864" s="2">
        <f>IF($AD864="ON",""&amp;$L864,"")</f>
        <v/>
      </c>
      <c r="AF864" s="2">
        <f>IF($L864="","",IF($J864&lt;&gt;"","Y",""))</f>
        <v/>
      </c>
      <c r="AG864" s="2">
        <f>IF($L864="","",IFERROR(TRIM(MID($H864,4,SEARCH(" CO ",$H864)-4)),""&amp;$S864))</f>
        <v/>
      </c>
      <c r="AH864" s="2">
        <f>IF($AG864="","",IF($AG864="FULTON",IF(ISNUMBER(SEARCH("COLLEGE PARK",$H864)),"FULTON (COLLEGE PARK)",IF(ISNUMBER(SEARCH("HAPEVILLE",$H864)),"FULTON (HAPEVILLE)",IF(ISNUMBER(SEARCH("EAST POINT",$H864)),"FULTON (EAST POINT)",IF(ISNUMBER(SEARCH("ATLANTA",$H864)),"FULTON (ATL LIMITS)","FULTON")))),IF($AG864="DEKALB",IF(ISNUMBER(SEARCH("ATLANTA",$H864)),"DEKALB (ATL LIMITS)","DEKALB"),IF(AND($AG864="CLAYTON",ISNUMBER(SEARCH("COLLEGE PARK",$H864))),"CLAYTON (COLLEGE PARK)",$AG864))))</f>
        <v/>
      </c>
      <c r="AI864" s="2">
        <f>IF(OR($AH864="",$AD864=""),"",IFERROR(VLOOKUP($AH864,CODES!$A:$B,2,FALSE),"NO CODE"))</f>
        <v/>
      </c>
      <c r="AJ864" s="19">
        <f>IF(OR($AI864="",$AI864="NO CODE"),"",IF(COUNTIFS(RATES!$A:$A,$AI864,RATES!$B:$B,"&lt;="&amp;MonthStart,RATES!$C:$C,"&gt;="&amp;MonthEnd)&lt;&gt;1,"NO RATE",IF($AD864="OFF",SUMIFS(RATES!$F:$F,RATES!$A:$A,$AI864,RATES!$B:$B,"&lt;="&amp;MonthStart,RATES!$C:$C,"&gt;="&amp;MonthEnd),SUMIFS(RATES!$E:$E,RATES!$A:$A,$AI864,RATES!$B:$B,"&lt;="&amp;MonthStart,RATES!$C:$C,"&gt;="&amp;MonthEnd))))</f>
        <v/>
      </c>
      <c r="AK864" s="2">
        <f>IF(OR(NOT(ISNUMBER($AJ864)),N($AA864)=0),"",IF(ABS(N($Z864)/100-$AJ864)&gt;0.0000001,"DIFFERS",""))</f>
        <v/>
      </c>
    </row>
    <row r="865">
      <c r="AD865" s="2">
        <f>IF($L865="","",IF(ISNUMBER(SEARCH("OFF ROAD",$H865)),"OFF",IF(ISNUMBER(SEARCH("ON ROAD",$H865)),"ON","")))</f>
        <v/>
      </c>
      <c r="AE865" s="2">
        <f>IF($AD865="ON",""&amp;$L865,"")</f>
        <v/>
      </c>
      <c r="AF865" s="2">
        <f>IF($L865="","",IF($J865&lt;&gt;"","Y",""))</f>
        <v/>
      </c>
      <c r="AG865" s="2">
        <f>IF($L865="","",IFERROR(TRIM(MID($H865,4,SEARCH(" CO ",$H865)-4)),""&amp;$S865))</f>
        <v/>
      </c>
      <c r="AH865" s="2">
        <f>IF($AG865="","",IF($AG865="FULTON",IF(ISNUMBER(SEARCH("COLLEGE PARK",$H865)),"FULTON (COLLEGE PARK)",IF(ISNUMBER(SEARCH("HAPEVILLE",$H865)),"FULTON (HAPEVILLE)",IF(ISNUMBER(SEARCH("EAST POINT",$H865)),"FULTON (EAST POINT)",IF(ISNUMBER(SEARCH("ATLANTA",$H865)),"FULTON (ATL LIMITS)","FULTON")))),IF($AG865="DEKALB",IF(ISNUMBER(SEARCH("ATLANTA",$H865)),"DEKALB (ATL LIMITS)","DEKALB"),IF(AND($AG865="CLAYTON",ISNUMBER(SEARCH("COLLEGE PARK",$H865))),"CLAYTON (COLLEGE PARK)",$AG865))))</f>
        <v/>
      </c>
      <c r="AI865" s="2">
        <f>IF(OR($AH865="",$AD865=""),"",IFERROR(VLOOKUP($AH865,CODES!$A:$B,2,FALSE),"NO CODE"))</f>
        <v/>
      </c>
      <c r="AJ865" s="19">
        <f>IF(OR($AI865="",$AI865="NO CODE"),"",IF(COUNTIFS(RATES!$A:$A,$AI865,RATES!$B:$B,"&lt;="&amp;MonthStart,RATES!$C:$C,"&gt;="&amp;MonthEnd)&lt;&gt;1,"NO RATE",IF($AD865="OFF",SUMIFS(RATES!$F:$F,RATES!$A:$A,$AI865,RATES!$B:$B,"&lt;="&amp;MonthStart,RATES!$C:$C,"&gt;="&amp;MonthEnd),SUMIFS(RATES!$E:$E,RATES!$A:$A,$AI865,RATES!$B:$B,"&lt;="&amp;MonthStart,RATES!$C:$C,"&gt;="&amp;MonthEnd))))</f>
        <v/>
      </c>
      <c r="AK865" s="2">
        <f>IF(OR(NOT(ISNUMBER($AJ865)),N($AA865)=0),"",IF(ABS(N($Z865)/100-$AJ865)&gt;0.0000001,"DIFFERS",""))</f>
        <v/>
      </c>
    </row>
    <row r="866">
      <c r="AD866" s="2">
        <f>IF($L866="","",IF(ISNUMBER(SEARCH("OFF ROAD",$H866)),"OFF",IF(ISNUMBER(SEARCH("ON ROAD",$H866)),"ON","")))</f>
        <v/>
      </c>
      <c r="AE866" s="2">
        <f>IF($AD866="ON",""&amp;$L866,"")</f>
        <v/>
      </c>
      <c r="AF866" s="2">
        <f>IF($L866="","",IF($J866&lt;&gt;"","Y",""))</f>
        <v/>
      </c>
      <c r="AG866" s="2">
        <f>IF($L866="","",IFERROR(TRIM(MID($H866,4,SEARCH(" CO ",$H866)-4)),""&amp;$S866))</f>
        <v/>
      </c>
      <c r="AH866" s="2">
        <f>IF($AG866="","",IF($AG866="FULTON",IF(ISNUMBER(SEARCH("COLLEGE PARK",$H866)),"FULTON (COLLEGE PARK)",IF(ISNUMBER(SEARCH("HAPEVILLE",$H866)),"FULTON (HAPEVILLE)",IF(ISNUMBER(SEARCH("EAST POINT",$H866)),"FULTON (EAST POINT)",IF(ISNUMBER(SEARCH("ATLANTA",$H866)),"FULTON (ATL LIMITS)","FULTON")))),IF($AG866="DEKALB",IF(ISNUMBER(SEARCH("ATLANTA",$H866)),"DEKALB (ATL LIMITS)","DEKALB"),IF(AND($AG866="CLAYTON",ISNUMBER(SEARCH("COLLEGE PARK",$H866))),"CLAYTON (COLLEGE PARK)",$AG866))))</f>
        <v/>
      </c>
      <c r="AI866" s="2">
        <f>IF(OR($AH866="",$AD866=""),"",IFERROR(VLOOKUP($AH866,CODES!$A:$B,2,FALSE),"NO CODE"))</f>
        <v/>
      </c>
      <c r="AJ866" s="19">
        <f>IF(OR($AI866="",$AI866="NO CODE"),"",IF(COUNTIFS(RATES!$A:$A,$AI866,RATES!$B:$B,"&lt;="&amp;MonthStart,RATES!$C:$C,"&gt;="&amp;MonthEnd)&lt;&gt;1,"NO RATE",IF($AD866="OFF",SUMIFS(RATES!$F:$F,RATES!$A:$A,$AI866,RATES!$B:$B,"&lt;="&amp;MonthStart,RATES!$C:$C,"&gt;="&amp;MonthEnd),SUMIFS(RATES!$E:$E,RATES!$A:$A,$AI866,RATES!$B:$B,"&lt;="&amp;MonthStart,RATES!$C:$C,"&gt;="&amp;MonthEnd))))</f>
        <v/>
      </c>
      <c r="AK866" s="2">
        <f>IF(OR(NOT(ISNUMBER($AJ866)),N($AA866)=0),"",IF(ABS(N($Z866)/100-$AJ866)&gt;0.0000001,"DIFFERS",""))</f>
        <v/>
      </c>
    </row>
    <row r="867">
      <c r="AD867" s="2">
        <f>IF($L867="","",IF(ISNUMBER(SEARCH("OFF ROAD",$H867)),"OFF",IF(ISNUMBER(SEARCH("ON ROAD",$H867)),"ON","")))</f>
        <v/>
      </c>
      <c r="AE867" s="2">
        <f>IF($AD867="ON",""&amp;$L867,"")</f>
        <v/>
      </c>
      <c r="AF867" s="2">
        <f>IF($L867="","",IF($J867&lt;&gt;"","Y",""))</f>
        <v/>
      </c>
      <c r="AG867" s="2">
        <f>IF($L867="","",IFERROR(TRIM(MID($H867,4,SEARCH(" CO ",$H867)-4)),""&amp;$S867))</f>
        <v/>
      </c>
      <c r="AH867" s="2">
        <f>IF($AG867="","",IF($AG867="FULTON",IF(ISNUMBER(SEARCH("COLLEGE PARK",$H867)),"FULTON (COLLEGE PARK)",IF(ISNUMBER(SEARCH("HAPEVILLE",$H867)),"FULTON (HAPEVILLE)",IF(ISNUMBER(SEARCH("EAST POINT",$H867)),"FULTON (EAST POINT)",IF(ISNUMBER(SEARCH("ATLANTA",$H867)),"FULTON (ATL LIMITS)","FULTON")))),IF($AG867="DEKALB",IF(ISNUMBER(SEARCH("ATLANTA",$H867)),"DEKALB (ATL LIMITS)","DEKALB"),IF(AND($AG867="CLAYTON",ISNUMBER(SEARCH("COLLEGE PARK",$H867))),"CLAYTON (COLLEGE PARK)",$AG867))))</f>
        <v/>
      </c>
      <c r="AI867" s="2">
        <f>IF(OR($AH867="",$AD867=""),"",IFERROR(VLOOKUP($AH867,CODES!$A:$B,2,FALSE),"NO CODE"))</f>
        <v/>
      </c>
      <c r="AJ867" s="19">
        <f>IF(OR($AI867="",$AI867="NO CODE"),"",IF(COUNTIFS(RATES!$A:$A,$AI867,RATES!$B:$B,"&lt;="&amp;MonthStart,RATES!$C:$C,"&gt;="&amp;MonthEnd)&lt;&gt;1,"NO RATE",IF($AD867="OFF",SUMIFS(RATES!$F:$F,RATES!$A:$A,$AI867,RATES!$B:$B,"&lt;="&amp;MonthStart,RATES!$C:$C,"&gt;="&amp;MonthEnd),SUMIFS(RATES!$E:$E,RATES!$A:$A,$AI867,RATES!$B:$B,"&lt;="&amp;MonthStart,RATES!$C:$C,"&gt;="&amp;MonthEnd))))</f>
        <v/>
      </c>
      <c r="AK867" s="2">
        <f>IF(OR(NOT(ISNUMBER($AJ867)),N($AA867)=0),"",IF(ABS(N($Z867)/100-$AJ867)&gt;0.0000001,"DIFFERS",""))</f>
        <v/>
      </c>
    </row>
    <row r="868">
      <c r="AD868" s="2">
        <f>IF($L868="","",IF(ISNUMBER(SEARCH("OFF ROAD",$H868)),"OFF",IF(ISNUMBER(SEARCH("ON ROAD",$H868)),"ON","")))</f>
        <v/>
      </c>
      <c r="AE868" s="2">
        <f>IF($AD868="ON",""&amp;$L868,"")</f>
        <v/>
      </c>
      <c r="AF868" s="2">
        <f>IF($L868="","",IF($J868&lt;&gt;"","Y",""))</f>
        <v/>
      </c>
      <c r="AG868" s="2">
        <f>IF($L868="","",IFERROR(TRIM(MID($H868,4,SEARCH(" CO ",$H868)-4)),""&amp;$S868))</f>
        <v/>
      </c>
      <c r="AH868" s="2">
        <f>IF($AG868="","",IF($AG868="FULTON",IF(ISNUMBER(SEARCH("COLLEGE PARK",$H868)),"FULTON (COLLEGE PARK)",IF(ISNUMBER(SEARCH("HAPEVILLE",$H868)),"FULTON (HAPEVILLE)",IF(ISNUMBER(SEARCH("EAST POINT",$H868)),"FULTON (EAST POINT)",IF(ISNUMBER(SEARCH("ATLANTA",$H868)),"FULTON (ATL LIMITS)","FULTON")))),IF($AG868="DEKALB",IF(ISNUMBER(SEARCH("ATLANTA",$H868)),"DEKALB (ATL LIMITS)","DEKALB"),IF(AND($AG868="CLAYTON",ISNUMBER(SEARCH("COLLEGE PARK",$H868))),"CLAYTON (COLLEGE PARK)",$AG868))))</f>
        <v/>
      </c>
      <c r="AI868" s="2">
        <f>IF(OR($AH868="",$AD868=""),"",IFERROR(VLOOKUP($AH868,CODES!$A:$B,2,FALSE),"NO CODE"))</f>
        <v/>
      </c>
      <c r="AJ868" s="19">
        <f>IF(OR($AI868="",$AI868="NO CODE"),"",IF(COUNTIFS(RATES!$A:$A,$AI868,RATES!$B:$B,"&lt;="&amp;MonthStart,RATES!$C:$C,"&gt;="&amp;MonthEnd)&lt;&gt;1,"NO RATE",IF($AD868="OFF",SUMIFS(RATES!$F:$F,RATES!$A:$A,$AI868,RATES!$B:$B,"&lt;="&amp;MonthStart,RATES!$C:$C,"&gt;="&amp;MonthEnd),SUMIFS(RATES!$E:$E,RATES!$A:$A,$AI868,RATES!$B:$B,"&lt;="&amp;MonthStart,RATES!$C:$C,"&gt;="&amp;MonthEnd))))</f>
        <v/>
      </c>
      <c r="AK868" s="2">
        <f>IF(OR(NOT(ISNUMBER($AJ868)),N($AA868)=0),"",IF(ABS(N($Z868)/100-$AJ868)&gt;0.0000001,"DIFFERS",""))</f>
        <v/>
      </c>
    </row>
    <row r="869">
      <c r="AD869" s="2">
        <f>IF($L869="","",IF(ISNUMBER(SEARCH("OFF ROAD",$H869)),"OFF",IF(ISNUMBER(SEARCH("ON ROAD",$H869)),"ON","")))</f>
        <v/>
      </c>
      <c r="AE869" s="2">
        <f>IF($AD869="ON",""&amp;$L869,"")</f>
        <v/>
      </c>
      <c r="AF869" s="2">
        <f>IF($L869="","",IF($J869&lt;&gt;"","Y",""))</f>
        <v/>
      </c>
      <c r="AG869" s="2">
        <f>IF($L869="","",IFERROR(TRIM(MID($H869,4,SEARCH(" CO ",$H869)-4)),""&amp;$S869))</f>
        <v/>
      </c>
      <c r="AH869" s="2">
        <f>IF($AG869="","",IF($AG869="FULTON",IF(ISNUMBER(SEARCH("COLLEGE PARK",$H869)),"FULTON (COLLEGE PARK)",IF(ISNUMBER(SEARCH("HAPEVILLE",$H869)),"FULTON (HAPEVILLE)",IF(ISNUMBER(SEARCH("EAST POINT",$H869)),"FULTON (EAST POINT)",IF(ISNUMBER(SEARCH("ATLANTA",$H869)),"FULTON (ATL LIMITS)","FULTON")))),IF($AG869="DEKALB",IF(ISNUMBER(SEARCH("ATLANTA",$H869)),"DEKALB (ATL LIMITS)","DEKALB"),IF(AND($AG869="CLAYTON",ISNUMBER(SEARCH("COLLEGE PARK",$H869))),"CLAYTON (COLLEGE PARK)",$AG869))))</f>
        <v/>
      </c>
      <c r="AI869" s="2">
        <f>IF(OR($AH869="",$AD869=""),"",IFERROR(VLOOKUP($AH869,CODES!$A:$B,2,FALSE),"NO CODE"))</f>
        <v/>
      </c>
      <c r="AJ869" s="19">
        <f>IF(OR($AI869="",$AI869="NO CODE"),"",IF(COUNTIFS(RATES!$A:$A,$AI869,RATES!$B:$B,"&lt;="&amp;MonthStart,RATES!$C:$C,"&gt;="&amp;MonthEnd)&lt;&gt;1,"NO RATE",IF($AD869="OFF",SUMIFS(RATES!$F:$F,RATES!$A:$A,$AI869,RATES!$B:$B,"&lt;="&amp;MonthStart,RATES!$C:$C,"&gt;="&amp;MonthEnd),SUMIFS(RATES!$E:$E,RATES!$A:$A,$AI869,RATES!$B:$B,"&lt;="&amp;MonthStart,RATES!$C:$C,"&gt;="&amp;MonthEnd))))</f>
        <v/>
      </c>
      <c r="AK869" s="2">
        <f>IF(OR(NOT(ISNUMBER($AJ869)),N($AA869)=0),"",IF(ABS(N($Z869)/100-$AJ869)&gt;0.0000001,"DIFFERS",""))</f>
        <v/>
      </c>
    </row>
    <row r="870">
      <c r="AD870" s="2">
        <f>IF($L870="","",IF(ISNUMBER(SEARCH("OFF ROAD",$H870)),"OFF",IF(ISNUMBER(SEARCH("ON ROAD",$H870)),"ON","")))</f>
        <v/>
      </c>
      <c r="AE870" s="2">
        <f>IF($AD870="ON",""&amp;$L870,"")</f>
        <v/>
      </c>
      <c r="AF870" s="2">
        <f>IF($L870="","",IF($J870&lt;&gt;"","Y",""))</f>
        <v/>
      </c>
      <c r="AG870" s="2">
        <f>IF($L870="","",IFERROR(TRIM(MID($H870,4,SEARCH(" CO ",$H870)-4)),""&amp;$S870))</f>
        <v/>
      </c>
      <c r="AH870" s="2">
        <f>IF($AG870="","",IF($AG870="FULTON",IF(ISNUMBER(SEARCH("COLLEGE PARK",$H870)),"FULTON (COLLEGE PARK)",IF(ISNUMBER(SEARCH("HAPEVILLE",$H870)),"FULTON (HAPEVILLE)",IF(ISNUMBER(SEARCH("EAST POINT",$H870)),"FULTON (EAST POINT)",IF(ISNUMBER(SEARCH("ATLANTA",$H870)),"FULTON (ATL LIMITS)","FULTON")))),IF($AG870="DEKALB",IF(ISNUMBER(SEARCH("ATLANTA",$H870)),"DEKALB (ATL LIMITS)","DEKALB"),IF(AND($AG870="CLAYTON",ISNUMBER(SEARCH("COLLEGE PARK",$H870))),"CLAYTON (COLLEGE PARK)",$AG870))))</f>
        <v/>
      </c>
      <c r="AI870" s="2">
        <f>IF(OR($AH870="",$AD870=""),"",IFERROR(VLOOKUP($AH870,CODES!$A:$B,2,FALSE),"NO CODE"))</f>
        <v/>
      </c>
      <c r="AJ870" s="19">
        <f>IF(OR($AI870="",$AI870="NO CODE"),"",IF(COUNTIFS(RATES!$A:$A,$AI870,RATES!$B:$B,"&lt;="&amp;MonthStart,RATES!$C:$C,"&gt;="&amp;MonthEnd)&lt;&gt;1,"NO RATE",IF($AD870="OFF",SUMIFS(RATES!$F:$F,RATES!$A:$A,$AI870,RATES!$B:$B,"&lt;="&amp;MonthStart,RATES!$C:$C,"&gt;="&amp;MonthEnd),SUMIFS(RATES!$E:$E,RATES!$A:$A,$AI870,RATES!$B:$B,"&lt;="&amp;MonthStart,RATES!$C:$C,"&gt;="&amp;MonthEnd))))</f>
        <v/>
      </c>
      <c r="AK870" s="2">
        <f>IF(OR(NOT(ISNUMBER($AJ870)),N($AA870)=0),"",IF(ABS(N($Z870)/100-$AJ870)&gt;0.0000001,"DIFFERS",""))</f>
        <v/>
      </c>
    </row>
    <row r="871">
      <c r="AD871" s="2">
        <f>IF($L871="","",IF(ISNUMBER(SEARCH("OFF ROAD",$H871)),"OFF",IF(ISNUMBER(SEARCH("ON ROAD",$H871)),"ON","")))</f>
        <v/>
      </c>
      <c r="AE871" s="2">
        <f>IF($AD871="ON",""&amp;$L871,"")</f>
        <v/>
      </c>
      <c r="AF871" s="2">
        <f>IF($L871="","",IF($J871&lt;&gt;"","Y",""))</f>
        <v/>
      </c>
      <c r="AG871" s="2">
        <f>IF($L871="","",IFERROR(TRIM(MID($H871,4,SEARCH(" CO ",$H871)-4)),""&amp;$S871))</f>
        <v/>
      </c>
      <c r="AH871" s="2">
        <f>IF($AG871="","",IF($AG871="FULTON",IF(ISNUMBER(SEARCH("COLLEGE PARK",$H871)),"FULTON (COLLEGE PARK)",IF(ISNUMBER(SEARCH("HAPEVILLE",$H871)),"FULTON (HAPEVILLE)",IF(ISNUMBER(SEARCH("EAST POINT",$H871)),"FULTON (EAST POINT)",IF(ISNUMBER(SEARCH("ATLANTA",$H871)),"FULTON (ATL LIMITS)","FULTON")))),IF($AG871="DEKALB",IF(ISNUMBER(SEARCH("ATLANTA",$H871)),"DEKALB (ATL LIMITS)","DEKALB"),IF(AND($AG871="CLAYTON",ISNUMBER(SEARCH("COLLEGE PARK",$H871))),"CLAYTON (COLLEGE PARK)",$AG871))))</f>
        <v/>
      </c>
      <c r="AI871" s="2">
        <f>IF(OR($AH871="",$AD871=""),"",IFERROR(VLOOKUP($AH871,CODES!$A:$B,2,FALSE),"NO CODE"))</f>
        <v/>
      </c>
      <c r="AJ871" s="19">
        <f>IF(OR($AI871="",$AI871="NO CODE"),"",IF(COUNTIFS(RATES!$A:$A,$AI871,RATES!$B:$B,"&lt;="&amp;MonthStart,RATES!$C:$C,"&gt;="&amp;MonthEnd)&lt;&gt;1,"NO RATE",IF($AD871="OFF",SUMIFS(RATES!$F:$F,RATES!$A:$A,$AI871,RATES!$B:$B,"&lt;="&amp;MonthStart,RATES!$C:$C,"&gt;="&amp;MonthEnd),SUMIFS(RATES!$E:$E,RATES!$A:$A,$AI871,RATES!$B:$B,"&lt;="&amp;MonthStart,RATES!$C:$C,"&gt;="&amp;MonthEnd))))</f>
        <v/>
      </c>
      <c r="AK871" s="2">
        <f>IF(OR(NOT(ISNUMBER($AJ871)),N($AA871)=0),"",IF(ABS(N($Z871)/100-$AJ871)&gt;0.0000001,"DIFFERS",""))</f>
        <v/>
      </c>
    </row>
    <row r="872">
      <c r="AD872" s="2">
        <f>IF($L872="","",IF(ISNUMBER(SEARCH("OFF ROAD",$H872)),"OFF",IF(ISNUMBER(SEARCH("ON ROAD",$H872)),"ON","")))</f>
        <v/>
      </c>
      <c r="AE872" s="2">
        <f>IF($AD872="ON",""&amp;$L872,"")</f>
        <v/>
      </c>
      <c r="AF872" s="2">
        <f>IF($L872="","",IF($J872&lt;&gt;"","Y",""))</f>
        <v/>
      </c>
      <c r="AG872" s="2">
        <f>IF($L872="","",IFERROR(TRIM(MID($H872,4,SEARCH(" CO ",$H872)-4)),""&amp;$S872))</f>
        <v/>
      </c>
      <c r="AH872" s="2">
        <f>IF($AG872="","",IF($AG872="FULTON",IF(ISNUMBER(SEARCH("COLLEGE PARK",$H872)),"FULTON (COLLEGE PARK)",IF(ISNUMBER(SEARCH("HAPEVILLE",$H872)),"FULTON (HAPEVILLE)",IF(ISNUMBER(SEARCH("EAST POINT",$H872)),"FULTON (EAST POINT)",IF(ISNUMBER(SEARCH("ATLANTA",$H872)),"FULTON (ATL LIMITS)","FULTON")))),IF($AG872="DEKALB",IF(ISNUMBER(SEARCH("ATLANTA",$H872)),"DEKALB (ATL LIMITS)","DEKALB"),IF(AND($AG872="CLAYTON",ISNUMBER(SEARCH("COLLEGE PARK",$H872))),"CLAYTON (COLLEGE PARK)",$AG872))))</f>
        <v/>
      </c>
      <c r="AI872" s="2">
        <f>IF(OR($AH872="",$AD872=""),"",IFERROR(VLOOKUP($AH872,CODES!$A:$B,2,FALSE),"NO CODE"))</f>
        <v/>
      </c>
      <c r="AJ872" s="19">
        <f>IF(OR($AI872="",$AI872="NO CODE"),"",IF(COUNTIFS(RATES!$A:$A,$AI872,RATES!$B:$B,"&lt;="&amp;MonthStart,RATES!$C:$C,"&gt;="&amp;MonthEnd)&lt;&gt;1,"NO RATE",IF($AD872="OFF",SUMIFS(RATES!$F:$F,RATES!$A:$A,$AI872,RATES!$B:$B,"&lt;="&amp;MonthStart,RATES!$C:$C,"&gt;="&amp;MonthEnd),SUMIFS(RATES!$E:$E,RATES!$A:$A,$AI872,RATES!$B:$B,"&lt;="&amp;MonthStart,RATES!$C:$C,"&gt;="&amp;MonthEnd))))</f>
        <v/>
      </c>
      <c r="AK872" s="2">
        <f>IF(OR(NOT(ISNUMBER($AJ872)),N($AA872)=0),"",IF(ABS(N($Z872)/100-$AJ872)&gt;0.0000001,"DIFFERS",""))</f>
        <v/>
      </c>
    </row>
    <row r="873">
      <c r="AD873" s="2">
        <f>IF($L873="","",IF(ISNUMBER(SEARCH("OFF ROAD",$H873)),"OFF",IF(ISNUMBER(SEARCH("ON ROAD",$H873)),"ON","")))</f>
        <v/>
      </c>
      <c r="AE873" s="2">
        <f>IF($AD873="ON",""&amp;$L873,"")</f>
        <v/>
      </c>
      <c r="AF873" s="2">
        <f>IF($L873="","",IF($J873&lt;&gt;"","Y",""))</f>
        <v/>
      </c>
      <c r="AG873" s="2">
        <f>IF($L873="","",IFERROR(TRIM(MID($H873,4,SEARCH(" CO ",$H873)-4)),""&amp;$S873))</f>
        <v/>
      </c>
      <c r="AH873" s="2">
        <f>IF($AG873="","",IF($AG873="FULTON",IF(ISNUMBER(SEARCH("COLLEGE PARK",$H873)),"FULTON (COLLEGE PARK)",IF(ISNUMBER(SEARCH("HAPEVILLE",$H873)),"FULTON (HAPEVILLE)",IF(ISNUMBER(SEARCH("EAST POINT",$H873)),"FULTON (EAST POINT)",IF(ISNUMBER(SEARCH("ATLANTA",$H873)),"FULTON (ATL LIMITS)","FULTON")))),IF($AG873="DEKALB",IF(ISNUMBER(SEARCH("ATLANTA",$H873)),"DEKALB (ATL LIMITS)","DEKALB"),IF(AND($AG873="CLAYTON",ISNUMBER(SEARCH("COLLEGE PARK",$H873))),"CLAYTON (COLLEGE PARK)",$AG873))))</f>
        <v/>
      </c>
      <c r="AI873" s="2">
        <f>IF(OR($AH873="",$AD873=""),"",IFERROR(VLOOKUP($AH873,CODES!$A:$B,2,FALSE),"NO CODE"))</f>
        <v/>
      </c>
      <c r="AJ873" s="19">
        <f>IF(OR($AI873="",$AI873="NO CODE"),"",IF(COUNTIFS(RATES!$A:$A,$AI873,RATES!$B:$B,"&lt;="&amp;MonthStart,RATES!$C:$C,"&gt;="&amp;MonthEnd)&lt;&gt;1,"NO RATE",IF($AD873="OFF",SUMIFS(RATES!$F:$F,RATES!$A:$A,$AI873,RATES!$B:$B,"&lt;="&amp;MonthStart,RATES!$C:$C,"&gt;="&amp;MonthEnd),SUMIFS(RATES!$E:$E,RATES!$A:$A,$AI873,RATES!$B:$B,"&lt;="&amp;MonthStart,RATES!$C:$C,"&gt;="&amp;MonthEnd))))</f>
        <v/>
      </c>
      <c r="AK873" s="2">
        <f>IF(OR(NOT(ISNUMBER($AJ873)),N($AA873)=0),"",IF(ABS(N($Z873)/100-$AJ873)&gt;0.0000001,"DIFFERS",""))</f>
        <v/>
      </c>
    </row>
    <row r="874">
      <c r="AD874" s="2">
        <f>IF($L874="","",IF(ISNUMBER(SEARCH("OFF ROAD",$H874)),"OFF",IF(ISNUMBER(SEARCH("ON ROAD",$H874)),"ON","")))</f>
        <v/>
      </c>
      <c r="AE874" s="2">
        <f>IF($AD874="ON",""&amp;$L874,"")</f>
        <v/>
      </c>
      <c r="AF874" s="2">
        <f>IF($L874="","",IF($J874&lt;&gt;"","Y",""))</f>
        <v/>
      </c>
      <c r="AG874" s="2">
        <f>IF($L874="","",IFERROR(TRIM(MID($H874,4,SEARCH(" CO ",$H874)-4)),""&amp;$S874))</f>
        <v/>
      </c>
      <c r="AH874" s="2">
        <f>IF($AG874="","",IF($AG874="FULTON",IF(ISNUMBER(SEARCH("COLLEGE PARK",$H874)),"FULTON (COLLEGE PARK)",IF(ISNUMBER(SEARCH("HAPEVILLE",$H874)),"FULTON (HAPEVILLE)",IF(ISNUMBER(SEARCH("EAST POINT",$H874)),"FULTON (EAST POINT)",IF(ISNUMBER(SEARCH("ATLANTA",$H874)),"FULTON (ATL LIMITS)","FULTON")))),IF($AG874="DEKALB",IF(ISNUMBER(SEARCH("ATLANTA",$H874)),"DEKALB (ATL LIMITS)","DEKALB"),IF(AND($AG874="CLAYTON",ISNUMBER(SEARCH("COLLEGE PARK",$H874))),"CLAYTON (COLLEGE PARK)",$AG874))))</f>
        <v/>
      </c>
      <c r="AI874" s="2">
        <f>IF(OR($AH874="",$AD874=""),"",IFERROR(VLOOKUP($AH874,CODES!$A:$B,2,FALSE),"NO CODE"))</f>
        <v/>
      </c>
      <c r="AJ874" s="19">
        <f>IF(OR($AI874="",$AI874="NO CODE"),"",IF(COUNTIFS(RATES!$A:$A,$AI874,RATES!$B:$B,"&lt;="&amp;MonthStart,RATES!$C:$C,"&gt;="&amp;MonthEnd)&lt;&gt;1,"NO RATE",IF($AD874="OFF",SUMIFS(RATES!$F:$F,RATES!$A:$A,$AI874,RATES!$B:$B,"&lt;="&amp;MonthStart,RATES!$C:$C,"&gt;="&amp;MonthEnd),SUMIFS(RATES!$E:$E,RATES!$A:$A,$AI874,RATES!$B:$B,"&lt;="&amp;MonthStart,RATES!$C:$C,"&gt;="&amp;MonthEnd))))</f>
        <v/>
      </c>
      <c r="AK874" s="2">
        <f>IF(OR(NOT(ISNUMBER($AJ874)),N($AA874)=0),"",IF(ABS(N($Z874)/100-$AJ874)&gt;0.0000001,"DIFFERS",""))</f>
        <v/>
      </c>
    </row>
    <row r="875">
      <c r="AD875" s="2">
        <f>IF($L875="","",IF(ISNUMBER(SEARCH("OFF ROAD",$H875)),"OFF",IF(ISNUMBER(SEARCH("ON ROAD",$H875)),"ON","")))</f>
        <v/>
      </c>
      <c r="AE875" s="2">
        <f>IF($AD875="ON",""&amp;$L875,"")</f>
        <v/>
      </c>
      <c r="AF875" s="2">
        <f>IF($L875="","",IF($J875&lt;&gt;"","Y",""))</f>
        <v/>
      </c>
      <c r="AG875" s="2">
        <f>IF($L875="","",IFERROR(TRIM(MID($H875,4,SEARCH(" CO ",$H875)-4)),""&amp;$S875))</f>
        <v/>
      </c>
      <c r="AH875" s="2">
        <f>IF($AG875="","",IF($AG875="FULTON",IF(ISNUMBER(SEARCH("COLLEGE PARK",$H875)),"FULTON (COLLEGE PARK)",IF(ISNUMBER(SEARCH("HAPEVILLE",$H875)),"FULTON (HAPEVILLE)",IF(ISNUMBER(SEARCH("EAST POINT",$H875)),"FULTON (EAST POINT)",IF(ISNUMBER(SEARCH("ATLANTA",$H875)),"FULTON (ATL LIMITS)","FULTON")))),IF($AG875="DEKALB",IF(ISNUMBER(SEARCH("ATLANTA",$H875)),"DEKALB (ATL LIMITS)","DEKALB"),IF(AND($AG875="CLAYTON",ISNUMBER(SEARCH("COLLEGE PARK",$H875))),"CLAYTON (COLLEGE PARK)",$AG875))))</f>
        <v/>
      </c>
      <c r="AI875" s="2">
        <f>IF(OR($AH875="",$AD875=""),"",IFERROR(VLOOKUP($AH875,CODES!$A:$B,2,FALSE),"NO CODE"))</f>
        <v/>
      </c>
      <c r="AJ875" s="19">
        <f>IF(OR($AI875="",$AI875="NO CODE"),"",IF(COUNTIFS(RATES!$A:$A,$AI875,RATES!$B:$B,"&lt;="&amp;MonthStart,RATES!$C:$C,"&gt;="&amp;MonthEnd)&lt;&gt;1,"NO RATE",IF($AD875="OFF",SUMIFS(RATES!$F:$F,RATES!$A:$A,$AI875,RATES!$B:$B,"&lt;="&amp;MonthStart,RATES!$C:$C,"&gt;="&amp;MonthEnd),SUMIFS(RATES!$E:$E,RATES!$A:$A,$AI875,RATES!$B:$B,"&lt;="&amp;MonthStart,RATES!$C:$C,"&gt;="&amp;MonthEnd))))</f>
        <v/>
      </c>
      <c r="AK875" s="2">
        <f>IF(OR(NOT(ISNUMBER($AJ875)),N($AA875)=0),"",IF(ABS(N($Z875)/100-$AJ875)&gt;0.0000001,"DIFFERS",""))</f>
        <v/>
      </c>
    </row>
    <row r="876">
      <c r="AD876" s="2">
        <f>IF($L876="","",IF(ISNUMBER(SEARCH("OFF ROAD",$H876)),"OFF",IF(ISNUMBER(SEARCH("ON ROAD",$H876)),"ON","")))</f>
        <v/>
      </c>
      <c r="AE876" s="2">
        <f>IF($AD876="ON",""&amp;$L876,"")</f>
        <v/>
      </c>
      <c r="AF876" s="2">
        <f>IF($L876="","",IF($J876&lt;&gt;"","Y",""))</f>
        <v/>
      </c>
      <c r="AG876" s="2">
        <f>IF($L876="","",IFERROR(TRIM(MID($H876,4,SEARCH(" CO ",$H876)-4)),""&amp;$S876))</f>
        <v/>
      </c>
      <c r="AH876" s="2">
        <f>IF($AG876="","",IF($AG876="FULTON",IF(ISNUMBER(SEARCH("COLLEGE PARK",$H876)),"FULTON (COLLEGE PARK)",IF(ISNUMBER(SEARCH("HAPEVILLE",$H876)),"FULTON (HAPEVILLE)",IF(ISNUMBER(SEARCH("EAST POINT",$H876)),"FULTON (EAST POINT)",IF(ISNUMBER(SEARCH("ATLANTA",$H876)),"FULTON (ATL LIMITS)","FULTON")))),IF($AG876="DEKALB",IF(ISNUMBER(SEARCH("ATLANTA",$H876)),"DEKALB (ATL LIMITS)","DEKALB"),IF(AND($AG876="CLAYTON",ISNUMBER(SEARCH("COLLEGE PARK",$H876))),"CLAYTON (COLLEGE PARK)",$AG876))))</f>
        <v/>
      </c>
      <c r="AI876" s="2">
        <f>IF(OR($AH876="",$AD876=""),"",IFERROR(VLOOKUP($AH876,CODES!$A:$B,2,FALSE),"NO CODE"))</f>
        <v/>
      </c>
      <c r="AJ876" s="19">
        <f>IF(OR($AI876="",$AI876="NO CODE"),"",IF(COUNTIFS(RATES!$A:$A,$AI876,RATES!$B:$B,"&lt;="&amp;MonthStart,RATES!$C:$C,"&gt;="&amp;MonthEnd)&lt;&gt;1,"NO RATE",IF($AD876="OFF",SUMIFS(RATES!$F:$F,RATES!$A:$A,$AI876,RATES!$B:$B,"&lt;="&amp;MonthStart,RATES!$C:$C,"&gt;="&amp;MonthEnd),SUMIFS(RATES!$E:$E,RATES!$A:$A,$AI876,RATES!$B:$B,"&lt;="&amp;MonthStart,RATES!$C:$C,"&gt;="&amp;MonthEnd))))</f>
        <v/>
      </c>
      <c r="AK876" s="2">
        <f>IF(OR(NOT(ISNUMBER($AJ876)),N($AA876)=0),"",IF(ABS(N($Z876)/100-$AJ876)&gt;0.0000001,"DIFFERS",""))</f>
        <v/>
      </c>
    </row>
    <row r="877">
      <c r="AD877" s="2">
        <f>IF($L877="","",IF(ISNUMBER(SEARCH("OFF ROAD",$H877)),"OFF",IF(ISNUMBER(SEARCH("ON ROAD",$H877)),"ON","")))</f>
        <v/>
      </c>
      <c r="AE877" s="2">
        <f>IF($AD877="ON",""&amp;$L877,"")</f>
        <v/>
      </c>
      <c r="AF877" s="2">
        <f>IF($L877="","",IF($J877&lt;&gt;"","Y",""))</f>
        <v/>
      </c>
      <c r="AG877" s="2">
        <f>IF($L877="","",IFERROR(TRIM(MID($H877,4,SEARCH(" CO ",$H877)-4)),""&amp;$S877))</f>
        <v/>
      </c>
      <c r="AH877" s="2">
        <f>IF($AG877="","",IF($AG877="FULTON",IF(ISNUMBER(SEARCH("COLLEGE PARK",$H877)),"FULTON (COLLEGE PARK)",IF(ISNUMBER(SEARCH("HAPEVILLE",$H877)),"FULTON (HAPEVILLE)",IF(ISNUMBER(SEARCH("EAST POINT",$H877)),"FULTON (EAST POINT)",IF(ISNUMBER(SEARCH("ATLANTA",$H877)),"FULTON (ATL LIMITS)","FULTON")))),IF($AG877="DEKALB",IF(ISNUMBER(SEARCH("ATLANTA",$H877)),"DEKALB (ATL LIMITS)","DEKALB"),IF(AND($AG877="CLAYTON",ISNUMBER(SEARCH("COLLEGE PARK",$H877))),"CLAYTON (COLLEGE PARK)",$AG877))))</f>
        <v/>
      </c>
      <c r="AI877" s="2">
        <f>IF(OR($AH877="",$AD877=""),"",IFERROR(VLOOKUP($AH877,CODES!$A:$B,2,FALSE),"NO CODE"))</f>
        <v/>
      </c>
      <c r="AJ877" s="19">
        <f>IF(OR($AI877="",$AI877="NO CODE"),"",IF(COUNTIFS(RATES!$A:$A,$AI877,RATES!$B:$B,"&lt;="&amp;MonthStart,RATES!$C:$C,"&gt;="&amp;MonthEnd)&lt;&gt;1,"NO RATE",IF($AD877="OFF",SUMIFS(RATES!$F:$F,RATES!$A:$A,$AI877,RATES!$B:$B,"&lt;="&amp;MonthStart,RATES!$C:$C,"&gt;="&amp;MonthEnd),SUMIFS(RATES!$E:$E,RATES!$A:$A,$AI877,RATES!$B:$B,"&lt;="&amp;MonthStart,RATES!$C:$C,"&gt;="&amp;MonthEnd))))</f>
        <v/>
      </c>
      <c r="AK877" s="2">
        <f>IF(OR(NOT(ISNUMBER($AJ877)),N($AA877)=0),"",IF(ABS(N($Z877)/100-$AJ877)&gt;0.0000001,"DIFFERS",""))</f>
        <v/>
      </c>
    </row>
    <row r="878">
      <c r="AD878" s="2">
        <f>IF($L878="","",IF(ISNUMBER(SEARCH("OFF ROAD",$H878)),"OFF",IF(ISNUMBER(SEARCH("ON ROAD",$H878)),"ON","")))</f>
        <v/>
      </c>
      <c r="AE878" s="2">
        <f>IF($AD878="ON",""&amp;$L878,"")</f>
        <v/>
      </c>
      <c r="AF878" s="2">
        <f>IF($L878="","",IF($J878&lt;&gt;"","Y",""))</f>
        <v/>
      </c>
      <c r="AG878" s="2">
        <f>IF($L878="","",IFERROR(TRIM(MID($H878,4,SEARCH(" CO ",$H878)-4)),""&amp;$S878))</f>
        <v/>
      </c>
      <c r="AH878" s="2">
        <f>IF($AG878="","",IF($AG878="FULTON",IF(ISNUMBER(SEARCH("COLLEGE PARK",$H878)),"FULTON (COLLEGE PARK)",IF(ISNUMBER(SEARCH("HAPEVILLE",$H878)),"FULTON (HAPEVILLE)",IF(ISNUMBER(SEARCH("EAST POINT",$H878)),"FULTON (EAST POINT)",IF(ISNUMBER(SEARCH("ATLANTA",$H878)),"FULTON (ATL LIMITS)","FULTON")))),IF($AG878="DEKALB",IF(ISNUMBER(SEARCH("ATLANTA",$H878)),"DEKALB (ATL LIMITS)","DEKALB"),IF(AND($AG878="CLAYTON",ISNUMBER(SEARCH("COLLEGE PARK",$H878))),"CLAYTON (COLLEGE PARK)",$AG878))))</f>
        <v/>
      </c>
      <c r="AI878" s="2">
        <f>IF(OR($AH878="",$AD878=""),"",IFERROR(VLOOKUP($AH878,CODES!$A:$B,2,FALSE),"NO CODE"))</f>
        <v/>
      </c>
      <c r="AJ878" s="19">
        <f>IF(OR($AI878="",$AI878="NO CODE"),"",IF(COUNTIFS(RATES!$A:$A,$AI878,RATES!$B:$B,"&lt;="&amp;MonthStart,RATES!$C:$C,"&gt;="&amp;MonthEnd)&lt;&gt;1,"NO RATE",IF($AD878="OFF",SUMIFS(RATES!$F:$F,RATES!$A:$A,$AI878,RATES!$B:$B,"&lt;="&amp;MonthStart,RATES!$C:$C,"&gt;="&amp;MonthEnd),SUMIFS(RATES!$E:$E,RATES!$A:$A,$AI878,RATES!$B:$B,"&lt;="&amp;MonthStart,RATES!$C:$C,"&gt;="&amp;MonthEnd))))</f>
        <v/>
      </c>
      <c r="AK878" s="2">
        <f>IF(OR(NOT(ISNUMBER($AJ878)),N($AA878)=0),"",IF(ABS(N($Z878)/100-$AJ878)&gt;0.0000001,"DIFFERS",""))</f>
        <v/>
      </c>
    </row>
    <row r="879">
      <c r="AD879" s="2">
        <f>IF($L879="","",IF(ISNUMBER(SEARCH("OFF ROAD",$H879)),"OFF",IF(ISNUMBER(SEARCH("ON ROAD",$H879)),"ON","")))</f>
        <v/>
      </c>
      <c r="AE879" s="2">
        <f>IF($AD879="ON",""&amp;$L879,"")</f>
        <v/>
      </c>
      <c r="AF879" s="2">
        <f>IF($L879="","",IF($J879&lt;&gt;"","Y",""))</f>
        <v/>
      </c>
      <c r="AG879" s="2">
        <f>IF($L879="","",IFERROR(TRIM(MID($H879,4,SEARCH(" CO ",$H879)-4)),""&amp;$S879))</f>
        <v/>
      </c>
      <c r="AH879" s="2">
        <f>IF($AG879="","",IF($AG879="FULTON",IF(ISNUMBER(SEARCH("COLLEGE PARK",$H879)),"FULTON (COLLEGE PARK)",IF(ISNUMBER(SEARCH("HAPEVILLE",$H879)),"FULTON (HAPEVILLE)",IF(ISNUMBER(SEARCH("EAST POINT",$H879)),"FULTON (EAST POINT)",IF(ISNUMBER(SEARCH("ATLANTA",$H879)),"FULTON (ATL LIMITS)","FULTON")))),IF($AG879="DEKALB",IF(ISNUMBER(SEARCH("ATLANTA",$H879)),"DEKALB (ATL LIMITS)","DEKALB"),IF(AND($AG879="CLAYTON",ISNUMBER(SEARCH("COLLEGE PARK",$H879))),"CLAYTON (COLLEGE PARK)",$AG879))))</f>
        <v/>
      </c>
      <c r="AI879" s="2">
        <f>IF(OR($AH879="",$AD879=""),"",IFERROR(VLOOKUP($AH879,CODES!$A:$B,2,FALSE),"NO CODE"))</f>
        <v/>
      </c>
      <c r="AJ879" s="19">
        <f>IF(OR($AI879="",$AI879="NO CODE"),"",IF(COUNTIFS(RATES!$A:$A,$AI879,RATES!$B:$B,"&lt;="&amp;MonthStart,RATES!$C:$C,"&gt;="&amp;MonthEnd)&lt;&gt;1,"NO RATE",IF($AD879="OFF",SUMIFS(RATES!$F:$F,RATES!$A:$A,$AI879,RATES!$B:$B,"&lt;="&amp;MonthStart,RATES!$C:$C,"&gt;="&amp;MonthEnd),SUMIFS(RATES!$E:$E,RATES!$A:$A,$AI879,RATES!$B:$B,"&lt;="&amp;MonthStart,RATES!$C:$C,"&gt;="&amp;MonthEnd))))</f>
        <v/>
      </c>
      <c r="AK879" s="2">
        <f>IF(OR(NOT(ISNUMBER($AJ879)),N($AA879)=0),"",IF(ABS(N($Z879)/100-$AJ879)&gt;0.0000001,"DIFFERS",""))</f>
        <v/>
      </c>
    </row>
    <row r="880">
      <c r="AD880" s="2">
        <f>IF($L880="","",IF(ISNUMBER(SEARCH("OFF ROAD",$H880)),"OFF",IF(ISNUMBER(SEARCH("ON ROAD",$H880)),"ON","")))</f>
        <v/>
      </c>
      <c r="AE880" s="2">
        <f>IF($AD880="ON",""&amp;$L880,"")</f>
        <v/>
      </c>
      <c r="AF880" s="2">
        <f>IF($L880="","",IF($J880&lt;&gt;"","Y",""))</f>
        <v/>
      </c>
      <c r="AG880" s="2">
        <f>IF($L880="","",IFERROR(TRIM(MID($H880,4,SEARCH(" CO ",$H880)-4)),""&amp;$S880))</f>
        <v/>
      </c>
      <c r="AH880" s="2">
        <f>IF($AG880="","",IF($AG880="FULTON",IF(ISNUMBER(SEARCH("COLLEGE PARK",$H880)),"FULTON (COLLEGE PARK)",IF(ISNUMBER(SEARCH("HAPEVILLE",$H880)),"FULTON (HAPEVILLE)",IF(ISNUMBER(SEARCH("EAST POINT",$H880)),"FULTON (EAST POINT)",IF(ISNUMBER(SEARCH("ATLANTA",$H880)),"FULTON (ATL LIMITS)","FULTON")))),IF($AG880="DEKALB",IF(ISNUMBER(SEARCH("ATLANTA",$H880)),"DEKALB (ATL LIMITS)","DEKALB"),IF(AND($AG880="CLAYTON",ISNUMBER(SEARCH("COLLEGE PARK",$H880))),"CLAYTON (COLLEGE PARK)",$AG880))))</f>
        <v/>
      </c>
      <c r="AI880" s="2">
        <f>IF(OR($AH880="",$AD880=""),"",IFERROR(VLOOKUP($AH880,CODES!$A:$B,2,FALSE),"NO CODE"))</f>
        <v/>
      </c>
      <c r="AJ880" s="19">
        <f>IF(OR($AI880="",$AI880="NO CODE"),"",IF(COUNTIFS(RATES!$A:$A,$AI880,RATES!$B:$B,"&lt;="&amp;MonthStart,RATES!$C:$C,"&gt;="&amp;MonthEnd)&lt;&gt;1,"NO RATE",IF($AD880="OFF",SUMIFS(RATES!$F:$F,RATES!$A:$A,$AI880,RATES!$B:$B,"&lt;="&amp;MonthStart,RATES!$C:$C,"&gt;="&amp;MonthEnd),SUMIFS(RATES!$E:$E,RATES!$A:$A,$AI880,RATES!$B:$B,"&lt;="&amp;MonthStart,RATES!$C:$C,"&gt;="&amp;MonthEnd))))</f>
        <v/>
      </c>
      <c r="AK880" s="2">
        <f>IF(OR(NOT(ISNUMBER($AJ880)),N($AA880)=0),"",IF(ABS(N($Z880)/100-$AJ880)&gt;0.0000001,"DIFFERS",""))</f>
        <v/>
      </c>
    </row>
    <row r="881">
      <c r="AD881" s="2">
        <f>IF($L881="","",IF(ISNUMBER(SEARCH("OFF ROAD",$H881)),"OFF",IF(ISNUMBER(SEARCH("ON ROAD",$H881)),"ON","")))</f>
        <v/>
      </c>
      <c r="AE881" s="2">
        <f>IF($AD881="ON",""&amp;$L881,"")</f>
        <v/>
      </c>
      <c r="AF881" s="2">
        <f>IF($L881="","",IF($J881&lt;&gt;"","Y",""))</f>
        <v/>
      </c>
      <c r="AG881" s="2">
        <f>IF($L881="","",IFERROR(TRIM(MID($H881,4,SEARCH(" CO ",$H881)-4)),""&amp;$S881))</f>
        <v/>
      </c>
      <c r="AH881" s="2">
        <f>IF($AG881="","",IF($AG881="FULTON",IF(ISNUMBER(SEARCH("COLLEGE PARK",$H881)),"FULTON (COLLEGE PARK)",IF(ISNUMBER(SEARCH("HAPEVILLE",$H881)),"FULTON (HAPEVILLE)",IF(ISNUMBER(SEARCH("EAST POINT",$H881)),"FULTON (EAST POINT)",IF(ISNUMBER(SEARCH("ATLANTA",$H881)),"FULTON (ATL LIMITS)","FULTON")))),IF($AG881="DEKALB",IF(ISNUMBER(SEARCH("ATLANTA",$H881)),"DEKALB (ATL LIMITS)","DEKALB"),IF(AND($AG881="CLAYTON",ISNUMBER(SEARCH("COLLEGE PARK",$H881))),"CLAYTON (COLLEGE PARK)",$AG881))))</f>
        <v/>
      </c>
      <c r="AI881" s="2">
        <f>IF(OR($AH881="",$AD881=""),"",IFERROR(VLOOKUP($AH881,CODES!$A:$B,2,FALSE),"NO CODE"))</f>
        <v/>
      </c>
      <c r="AJ881" s="19">
        <f>IF(OR($AI881="",$AI881="NO CODE"),"",IF(COUNTIFS(RATES!$A:$A,$AI881,RATES!$B:$B,"&lt;="&amp;MonthStart,RATES!$C:$C,"&gt;="&amp;MonthEnd)&lt;&gt;1,"NO RATE",IF($AD881="OFF",SUMIFS(RATES!$F:$F,RATES!$A:$A,$AI881,RATES!$B:$B,"&lt;="&amp;MonthStart,RATES!$C:$C,"&gt;="&amp;MonthEnd),SUMIFS(RATES!$E:$E,RATES!$A:$A,$AI881,RATES!$B:$B,"&lt;="&amp;MonthStart,RATES!$C:$C,"&gt;="&amp;MonthEnd))))</f>
        <v/>
      </c>
      <c r="AK881" s="2">
        <f>IF(OR(NOT(ISNUMBER($AJ881)),N($AA881)=0),"",IF(ABS(N($Z881)/100-$AJ881)&gt;0.0000001,"DIFFERS",""))</f>
        <v/>
      </c>
    </row>
    <row r="882">
      <c r="AD882" s="2">
        <f>IF($L882="","",IF(ISNUMBER(SEARCH("OFF ROAD",$H882)),"OFF",IF(ISNUMBER(SEARCH("ON ROAD",$H882)),"ON","")))</f>
        <v/>
      </c>
      <c r="AE882" s="2">
        <f>IF($AD882="ON",""&amp;$L882,"")</f>
        <v/>
      </c>
      <c r="AF882" s="2">
        <f>IF($L882="","",IF($J882&lt;&gt;"","Y",""))</f>
        <v/>
      </c>
      <c r="AG882" s="2">
        <f>IF($L882="","",IFERROR(TRIM(MID($H882,4,SEARCH(" CO ",$H882)-4)),""&amp;$S882))</f>
        <v/>
      </c>
      <c r="AH882" s="2">
        <f>IF($AG882="","",IF($AG882="FULTON",IF(ISNUMBER(SEARCH("COLLEGE PARK",$H882)),"FULTON (COLLEGE PARK)",IF(ISNUMBER(SEARCH("HAPEVILLE",$H882)),"FULTON (HAPEVILLE)",IF(ISNUMBER(SEARCH("EAST POINT",$H882)),"FULTON (EAST POINT)",IF(ISNUMBER(SEARCH("ATLANTA",$H882)),"FULTON (ATL LIMITS)","FULTON")))),IF($AG882="DEKALB",IF(ISNUMBER(SEARCH("ATLANTA",$H882)),"DEKALB (ATL LIMITS)","DEKALB"),IF(AND($AG882="CLAYTON",ISNUMBER(SEARCH("COLLEGE PARK",$H882))),"CLAYTON (COLLEGE PARK)",$AG882))))</f>
        <v/>
      </c>
      <c r="AI882" s="2">
        <f>IF(OR($AH882="",$AD882=""),"",IFERROR(VLOOKUP($AH882,CODES!$A:$B,2,FALSE),"NO CODE"))</f>
        <v/>
      </c>
      <c r="AJ882" s="19">
        <f>IF(OR($AI882="",$AI882="NO CODE"),"",IF(COUNTIFS(RATES!$A:$A,$AI882,RATES!$B:$B,"&lt;="&amp;MonthStart,RATES!$C:$C,"&gt;="&amp;MonthEnd)&lt;&gt;1,"NO RATE",IF($AD882="OFF",SUMIFS(RATES!$F:$F,RATES!$A:$A,$AI882,RATES!$B:$B,"&lt;="&amp;MonthStart,RATES!$C:$C,"&gt;="&amp;MonthEnd),SUMIFS(RATES!$E:$E,RATES!$A:$A,$AI882,RATES!$B:$B,"&lt;="&amp;MonthStart,RATES!$C:$C,"&gt;="&amp;MonthEnd))))</f>
        <v/>
      </c>
      <c r="AK882" s="2">
        <f>IF(OR(NOT(ISNUMBER($AJ882)),N($AA882)=0),"",IF(ABS(N($Z882)/100-$AJ882)&gt;0.0000001,"DIFFERS",""))</f>
        <v/>
      </c>
    </row>
    <row r="883">
      <c r="AD883" s="2">
        <f>IF($L883="","",IF(ISNUMBER(SEARCH("OFF ROAD",$H883)),"OFF",IF(ISNUMBER(SEARCH("ON ROAD",$H883)),"ON","")))</f>
        <v/>
      </c>
      <c r="AE883" s="2">
        <f>IF($AD883="ON",""&amp;$L883,"")</f>
        <v/>
      </c>
      <c r="AF883" s="2">
        <f>IF($L883="","",IF($J883&lt;&gt;"","Y",""))</f>
        <v/>
      </c>
      <c r="AG883" s="2">
        <f>IF($L883="","",IFERROR(TRIM(MID($H883,4,SEARCH(" CO ",$H883)-4)),""&amp;$S883))</f>
        <v/>
      </c>
      <c r="AH883" s="2">
        <f>IF($AG883="","",IF($AG883="FULTON",IF(ISNUMBER(SEARCH("COLLEGE PARK",$H883)),"FULTON (COLLEGE PARK)",IF(ISNUMBER(SEARCH("HAPEVILLE",$H883)),"FULTON (HAPEVILLE)",IF(ISNUMBER(SEARCH("EAST POINT",$H883)),"FULTON (EAST POINT)",IF(ISNUMBER(SEARCH("ATLANTA",$H883)),"FULTON (ATL LIMITS)","FULTON")))),IF($AG883="DEKALB",IF(ISNUMBER(SEARCH("ATLANTA",$H883)),"DEKALB (ATL LIMITS)","DEKALB"),IF(AND($AG883="CLAYTON",ISNUMBER(SEARCH("COLLEGE PARK",$H883))),"CLAYTON (COLLEGE PARK)",$AG883))))</f>
        <v/>
      </c>
      <c r="AI883" s="2">
        <f>IF(OR($AH883="",$AD883=""),"",IFERROR(VLOOKUP($AH883,CODES!$A:$B,2,FALSE),"NO CODE"))</f>
        <v/>
      </c>
      <c r="AJ883" s="19">
        <f>IF(OR($AI883="",$AI883="NO CODE"),"",IF(COUNTIFS(RATES!$A:$A,$AI883,RATES!$B:$B,"&lt;="&amp;MonthStart,RATES!$C:$C,"&gt;="&amp;MonthEnd)&lt;&gt;1,"NO RATE",IF($AD883="OFF",SUMIFS(RATES!$F:$F,RATES!$A:$A,$AI883,RATES!$B:$B,"&lt;="&amp;MonthStart,RATES!$C:$C,"&gt;="&amp;MonthEnd),SUMIFS(RATES!$E:$E,RATES!$A:$A,$AI883,RATES!$B:$B,"&lt;="&amp;MonthStart,RATES!$C:$C,"&gt;="&amp;MonthEnd))))</f>
        <v/>
      </c>
      <c r="AK883" s="2">
        <f>IF(OR(NOT(ISNUMBER($AJ883)),N($AA883)=0),"",IF(ABS(N($Z883)/100-$AJ883)&gt;0.0000001,"DIFFERS",""))</f>
        <v/>
      </c>
    </row>
    <row r="884">
      <c r="AD884" s="2">
        <f>IF($L884="","",IF(ISNUMBER(SEARCH("OFF ROAD",$H884)),"OFF",IF(ISNUMBER(SEARCH("ON ROAD",$H884)),"ON","")))</f>
        <v/>
      </c>
      <c r="AE884" s="2">
        <f>IF($AD884="ON",""&amp;$L884,"")</f>
        <v/>
      </c>
      <c r="AF884" s="2">
        <f>IF($L884="","",IF($J884&lt;&gt;"","Y",""))</f>
        <v/>
      </c>
      <c r="AG884" s="2">
        <f>IF($L884="","",IFERROR(TRIM(MID($H884,4,SEARCH(" CO ",$H884)-4)),""&amp;$S884))</f>
        <v/>
      </c>
      <c r="AH884" s="2">
        <f>IF($AG884="","",IF($AG884="FULTON",IF(ISNUMBER(SEARCH("COLLEGE PARK",$H884)),"FULTON (COLLEGE PARK)",IF(ISNUMBER(SEARCH("HAPEVILLE",$H884)),"FULTON (HAPEVILLE)",IF(ISNUMBER(SEARCH("EAST POINT",$H884)),"FULTON (EAST POINT)",IF(ISNUMBER(SEARCH("ATLANTA",$H884)),"FULTON (ATL LIMITS)","FULTON")))),IF($AG884="DEKALB",IF(ISNUMBER(SEARCH("ATLANTA",$H884)),"DEKALB (ATL LIMITS)","DEKALB"),IF(AND($AG884="CLAYTON",ISNUMBER(SEARCH("COLLEGE PARK",$H884))),"CLAYTON (COLLEGE PARK)",$AG884))))</f>
        <v/>
      </c>
      <c r="AI884" s="2">
        <f>IF(OR($AH884="",$AD884=""),"",IFERROR(VLOOKUP($AH884,CODES!$A:$B,2,FALSE),"NO CODE"))</f>
        <v/>
      </c>
      <c r="AJ884" s="19">
        <f>IF(OR($AI884="",$AI884="NO CODE"),"",IF(COUNTIFS(RATES!$A:$A,$AI884,RATES!$B:$B,"&lt;="&amp;MonthStart,RATES!$C:$C,"&gt;="&amp;MonthEnd)&lt;&gt;1,"NO RATE",IF($AD884="OFF",SUMIFS(RATES!$F:$F,RATES!$A:$A,$AI884,RATES!$B:$B,"&lt;="&amp;MonthStart,RATES!$C:$C,"&gt;="&amp;MonthEnd),SUMIFS(RATES!$E:$E,RATES!$A:$A,$AI884,RATES!$B:$B,"&lt;="&amp;MonthStart,RATES!$C:$C,"&gt;="&amp;MonthEnd))))</f>
        <v/>
      </c>
      <c r="AK884" s="2">
        <f>IF(OR(NOT(ISNUMBER($AJ884)),N($AA884)=0),"",IF(ABS(N($Z884)/100-$AJ884)&gt;0.0000001,"DIFFERS",""))</f>
        <v/>
      </c>
    </row>
    <row r="885">
      <c r="AD885" s="2">
        <f>IF($L885="","",IF(ISNUMBER(SEARCH("OFF ROAD",$H885)),"OFF",IF(ISNUMBER(SEARCH("ON ROAD",$H885)),"ON","")))</f>
        <v/>
      </c>
      <c r="AE885" s="2">
        <f>IF($AD885="ON",""&amp;$L885,"")</f>
        <v/>
      </c>
      <c r="AF885" s="2">
        <f>IF($L885="","",IF($J885&lt;&gt;"","Y",""))</f>
        <v/>
      </c>
      <c r="AG885" s="2">
        <f>IF($L885="","",IFERROR(TRIM(MID($H885,4,SEARCH(" CO ",$H885)-4)),""&amp;$S885))</f>
        <v/>
      </c>
      <c r="AH885" s="2">
        <f>IF($AG885="","",IF($AG885="FULTON",IF(ISNUMBER(SEARCH("COLLEGE PARK",$H885)),"FULTON (COLLEGE PARK)",IF(ISNUMBER(SEARCH("HAPEVILLE",$H885)),"FULTON (HAPEVILLE)",IF(ISNUMBER(SEARCH("EAST POINT",$H885)),"FULTON (EAST POINT)",IF(ISNUMBER(SEARCH("ATLANTA",$H885)),"FULTON (ATL LIMITS)","FULTON")))),IF($AG885="DEKALB",IF(ISNUMBER(SEARCH("ATLANTA",$H885)),"DEKALB (ATL LIMITS)","DEKALB"),IF(AND($AG885="CLAYTON",ISNUMBER(SEARCH("COLLEGE PARK",$H885))),"CLAYTON (COLLEGE PARK)",$AG885))))</f>
        <v/>
      </c>
      <c r="AI885" s="2">
        <f>IF(OR($AH885="",$AD885=""),"",IFERROR(VLOOKUP($AH885,CODES!$A:$B,2,FALSE),"NO CODE"))</f>
        <v/>
      </c>
      <c r="AJ885" s="19">
        <f>IF(OR($AI885="",$AI885="NO CODE"),"",IF(COUNTIFS(RATES!$A:$A,$AI885,RATES!$B:$B,"&lt;="&amp;MonthStart,RATES!$C:$C,"&gt;="&amp;MonthEnd)&lt;&gt;1,"NO RATE",IF($AD885="OFF",SUMIFS(RATES!$F:$F,RATES!$A:$A,$AI885,RATES!$B:$B,"&lt;="&amp;MonthStart,RATES!$C:$C,"&gt;="&amp;MonthEnd),SUMIFS(RATES!$E:$E,RATES!$A:$A,$AI885,RATES!$B:$B,"&lt;="&amp;MonthStart,RATES!$C:$C,"&gt;="&amp;MonthEnd))))</f>
        <v/>
      </c>
      <c r="AK885" s="2">
        <f>IF(OR(NOT(ISNUMBER($AJ885)),N($AA885)=0),"",IF(ABS(N($Z885)/100-$AJ885)&gt;0.0000001,"DIFFERS",""))</f>
        <v/>
      </c>
    </row>
    <row r="886">
      <c r="AD886" s="2">
        <f>IF($L886="","",IF(ISNUMBER(SEARCH("OFF ROAD",$H886)),"OFF",IF(ISNUMBER(SEARCH("ON ROAD",$H886)),"ON","")))</f>
        <v/>
      </c>
      <c r="AE886" s="2">
        <f>IF($AD886="ON",""&amp;$L886,"")</f>
        <v/>
      </c>
      <c r="AF886" s="2">
        <f>IF($L886="","",IF($J886&lt;&gt;"","Y",""))</f>
        <v/>
      </c>
      <c r="AG886" s="2">
        <f>IF($L886="","",IFERROR(TRIM(MID($H886,4,SEARCH(" CO ",$H886)-4)),""&amp;$S886))</f>
        <v/>
      </c>
      <c r="AH886" s="2">
        <f>IF($AG886="","",IF($AG886="FULTON",IF(ISNUMBER(SEARCH("COLLEGE PARK",$H886)),"FULTON (COLLEGE PARK)",IF(ISNUMBER(SEARCH("HAPEVILLE",$H886)),"FULTON (HAPEVILLE)",IF(ISNUMBER(SEARCH("EAST POINT",$H886)),"FULTON (EAST POINT)",IF(ISNUMBER(SEARCH("ATLANTA",$H886)),"FULTON (ATL LIMITS)","FULTON")))),IF($AG886="DEKALB",IF(ISNUMBER(SEARCH("ATLANTA",$H886)),"DEKALB (ATL LIMITS)","DEKALB"),IF(AND($AG886="CLAYTON",ISNUMBER(SEARCH("COLLEGE PARK",$H886))),"CLAYTON (COLLEGE PARK)",$AG886))))</f>
        <v/>
      </c>
      <c r="AI886" s="2">
        <f>IF(OR($AH886="",$AD886=""),"",IFERROR(VLOOKUP($AH886,CODES!$A:$B,2,FALSE),"NO CODE"))</f>
        <v/>
      </c>
      <c r="AJ886" s="19">
        <f>IF(OR($AI886="",$AI886="NO CODE"),"",IF(COUNTIFS(RATES!$A:$A,$AI886,RATES!$B:$B,"&lt;="&amp;MonthStart,RATES!$C:$C,"&gt;="&amp;MonthEnd)&lt;&gt;1,"NO RATE",IF($AD886="OFF",SUMIFS(RATES!$F:$F,RATES!$A:$A,$AI886,RATES!$B:$B,"&lt;="&amp;MonthStart,RATES!$C:$C,"&gt;="&amp;MonthEnd),SUMIFS(RATES!$E:$E,RATES!$A:$A,$AI886,RATES!$B:$B,"&lt;="&amp;MonthStart,RATES!$C:$C,"&gt;="&amp;MonthEnd))))</f>
        <v/>
      </c>
      <c r="AK886" s="2">
        <f>IF(OR(NOT(ISNUMBER($AJ886)),N($AA886)=0),"",IF(ABS(N($Z886)/100-$AJ886)&gt;0.0000001,"DIFFERS",""))</f>
        <v/>
      </c>
    </row>
    <row r="887">
      <c r="AD887" s="2">
        <f>IF($L887="","",IF(ISNUMBER(SEARCH("OFF ROAD",$H887)),"OFF",IF(ISNUMBER(SEARCH("ON ROAD",$H887)),"ON","")))</f>
        <v/>
      </c>
      <c r="AE887" s="2">
        <f>IF($AD887="ON",""&amp;$L887,"")</f>
        <v/>
      </c>
      <c r="AF887" s="2">
        <f>IF($L887="","",IF($J887&lt;&gt;"","Y",""))</f>
        <v/>
      </c>
      <c r="AG887" s="2">
        <f>IF($L887="","",IFERROR(TRIM(MID($H887,4,SEARCH(" CO ",$H887)-4)),""&amp;$S887))</f>
        <v/>
      </c>
      <c r="AH887" s="2">
        <f>IF($AG887="","",IF($AG887="FULTON",IF(ISNUMBER(SEARCH("COLLEGE PARK",$H887)),"FULTON (COLLEGE PARK)",IF(ISNUMBER(SEARCH("HAPEVILLE",$H887)),"FULTON (HAPEVILLE)",IF(ISNUMBER(SEARCH("EAST POINT",$H887)),"FULTON (EAST POINT)",IF(ISNUMBER(SEARCH("ATLANTA",$H887)),"FULTON (ATL LIMITS)","FULTON")))),IF($AG887="DEKALB",IF(ISNUMBER(SEARCH("ATLANTA",$H887)),"DEKALB (ATL LIMITS)","DEKALB"),IF(AND($AG887="CLAYTON",ISNUMBER(SEARCH("COLLEGE PARK",$H887))),"CLAYTON (COLLEGE PARK)",$AG887))))</f>
        <v/>
      </c>
      <c r="AI887" s="2">
        <f>IF(OR($AH887="",$AD887=""),"",IFERROR(VLOOKUP($AH887,CODES!$A:$B,2,FALSE),"NO CODE"))</f>
        <v/>
      </c>
      <c r="AJ887" s="19">
        <f>IF(OR($AI887="",$AI887="NO CODE"),"",IF(COUNTIFS(RATES!$A:$A,$AI887,RATES!$B:$B,"&lt;="&amp;MonthStart,RATES!$C:$C,"&gt;="&amp;MonthEnd)&lt;&gt;1,"NO RATE",IF($AD887="OFF",SUMIFS(RATES!$F:$F,RATES!$A:$A,$AI887,RATES!$B:$B,"&lt;="&amp;MonthStart,RATES!$C:$C,"&gt;="&amp;MonthEnd),SUMIFS(RATES!$E:$E,RATES!$A:$A,$AI887,RATES!$B:$B,"&lt;="&amp;MonthStart,RATES!$C:$C,"&gt;="&amp;MonthEnd))))</f>
        <v/>
      </c>
      <c r="AK887" s="2">
        <f>IF(OR(NOT(ISNUMBER($AJ887)),N($AA887)=0),"",IF(ABS(N($Z887)/100-$AJ887)&gt;0.0000001,"DIFFERS",""))</f>
        <v/>
      </c>
    </row>
    <row r="888">
      <c r="AD888" s="2">
        <f>IF($L888="","",IF(ISNUMBER(SEARCH("OFF ROAD",$H888)),"OFF",IF(ISNUMBER(SEARCH("ON ROAD",$H888)),"ON","")))</f>
        <v/>
      </c>
      <c r="AE888" s="2">
        <f>IF($AD888="ON",""&amp;$L888,"")</f>
        <v/>
      </c>
      <c r="AF888" s="2">
        <f>IF($L888="","",IF($J888&lt;&gt;"","Y",""))</f>
        <v/>
      </c>
      <c r="AG888" s="2">
        <f>IF($L888="","",IFERROR(TRIM(MID($H888,4,SEARCH(" CO ",$H888)-4)),""&amp;$S888))</f>
        <v/>
      </c>
      <c r="AH888" s="2">
        <f>IF($AG888="","",IF($AG888="FULTON",IF(ISNUMBER(SEARCH("COLLEGE PARK",$H888)),"FULTON (COLLEGE PARK)",IF(ISNUMBER(SEARCH("HAPEVILLE",$H888)),"FULTON (HAPEVILLE)",IF(ISNUMBER(SEARCH("EAST POINT",$H888)),"FULTON (EAST POINT)",IF(ISNUMBER(SEARCH("ATLANTA",$H888)),"FULTON (ATL LIMITS)","FULTON")))),IF($AG888="DEKALB",IF(ISNUMBER(SEARCH("ATLANTA",$H888)),"DEKALB (ATL LIMITS)","DEKALB"),IF(AND($AG888="CLAYTON",ISNUMBER(SEARCH("COLLEGE PARK",$H888))),"CLAYTON (COLLEGE PARK)",$AG888))))</f>
        <v/>
      </c>
      <c r="AI888" s="2">
        <f>IF(OR($AH888="",$AD888=""),"",IFERROR(VLOOKUP($AH888,CODES!$A:$B,2,FALSE),"NO CODE"))</f>
        <v/>
      </c>
      <c r="AJ888" s="19">
        <f>IF(OR($AI888="",$AI888="NO CODE"),"",IF(COUNTIFS(RATES!$A:$A,$AI888,RATES!$B:$B,"&lt;="&amp;MonthStart,RATES!$C:$C,"&gt;="&amp;MonthEnd)&lt;&gt;1,"NO RATE",IF($AD888="OFF",SUMIFS(RATES!$F:$F,RATES!$A:$A,$AI888,RATES!$B:$B,"&lt;="&amp;MonthStart,RATES!$C:$C,"&gt;="&amp;MonthEnd),SUMIFS(RATES!$E:$E,RATES!$A:$A,$AI888,RATES!$B:$B,"&lt;="&amp;MonthStart,RATES!$C:$C,"&gt;="&amp;MonthEnd))))</f>
        <v/>
      </c>
      <c r="AK888" s="2">
        <f>IF(OR(NOT(ISNUMBER($AJ888)),N($AA888)=0),"",IF(ABS(N($Z888)/100-$AJ888)&gt;0.0000001,"DIFFERS",""))</f>
        <v/>
      </c>
    </row>
    <row r="889">
      <c r="AD889" s="2">
        <f>IF($L889="","",IF(ISNUMBER(SEARCH("OFF ROAD",$H889)),"OFF",IF(ISNUMBER(SEARCH("ON ROAD",$H889)),"ON","")))</f>
        <v/>
      </c>
      <c r="AE889" s="2">
        <f>IF($AD889="ON",""&amp;$L889,"")</f>
        <v/>
      </c>
      <c r="AF889" s="2">
        <f>IF($L889="","",IF($J889&lt;&gt;"","Y",""))</f>
        <v/>
      </c>
      <c r="AG889" s="2">
        <f>IF($L889="","",IFERROR(TRIM(MID($H889,4,SEARCH(" CO ",$H889)-4)),""&amp;$S889))</f>
        <v/>
      </c>
      <c r="AH889" s="2">
        <f>IF($AG889="","",IF($AG889="FULTON",IF(ISNUMBER(SEARCH("COLLEGE PARK",$H889)),"FULTON (COLLEGE PARK)",IF(ISNUMBER(SEARCH("HAPEVILLE",$H889)),"FULTON (HAPEVILLE)",IF(ISNUMBER(SEARCH("EAST POINT",$H889)),"FULTON (EAST POINT)",IF(ISNUMBER(SEARCH("ATLANTA",$H889)),"FULTON (ATL LIMITS)","FULTON")))),IF($AG889="DEKALB",IF(ISNUMBER(SEARCH("ATLANTA",$H889)),"DEKALB (ATL LIMITS)","DEKALB"),IF(AND($AG889="CLAYTON",ISNUMBER(SEARCH("COLLEGE PARK",$H889))),"CLAYTON (COLLEGE PARK)",$AG889))))</f>
        <v/>
      </c>
      <c r="AI889" s="2">
        <f>IF(OR($AH889="",$AD889=""),"",IFERROR(VLOOKUP($AH889,CODES!$A:$B,2,FALSE),"NO CODE"))</f>
        <v/>
      </c>
      <c r="AJ889" s="19">
        <f>IF(OR($AI889="",$AI889="NO CODE"),"",IF(COUNTIFS(RATES!$A:$A,$AI889,RATES!$B:$B,"&lt;="&amp;MonthStart,RATES!$C:$C,"&gt;="&amp;MonthEnd)&lt;&gt;1,"NO RATE",IF($AD889="OFF",SUMIFS(RATES!$F:$F,RATES!$A:$A,$AI889,RATES!$B:$B,"&lt;="&amp;MonthStart,RATES!$C:$C,"&gt;="&amp;MonthEnd),SUMIFS(RATES!$E:$E,RATES!$A:$A,$AI889,RATES!$B:$B,"&lt;="&amp;MonthStart,RATES!$C:$C,"&gt;="&amp;MonthEnd))))</f>
        <v/>
      </c>
      <c r="AK889" s="2">
        <f>IF(OR(NOT(ISNUMBER($AJ889)),N($AA889)=0),"",IF(ABS(N($Z889)/100-$AJ889)&gt;0.0000001,"DIFFERS",""))</f>
        <v/>
      </c>
    </row>
    <row r="890">
      <c r="AD890" s="2">
        <f>IF($L890="","",IF(ISNUMBER(SEARCH("OFF ROAD",$H890)),"OFF",IF(ISNUMBER(SEARCH("ON ROAD",$H890)),"ON","")))</f>
        <v/>
      </c>
      <c r="AE890" s="2">
        <f>IF($AD890="ON",""&amp;$L890,"")</f>
        <v/>
      </c>
      <c r="AF890" s="2">
        <f>IF($L890="","",IF($J890&lt;&gt;"","Y",""))</f>
        <v/>
      </c>
      <c r="AG890" s="2">
        <f>IF($L890="","",IFERROR(TRIM(MID($H890,4,SEARCH(" CO ",$H890)-4)),""&amp;$S890))</f>
        <v/>
      </c>
      <c r="AH890" s="2">
        <f>IF($AG890="","",IF($AG890="FULTON",IF(ISNUMBER(SEARCH("COLLEGE PARK",$H890)),"FULTON (COLLEGE PARK)",IF(ISNUMBER(SEARCH("HAPEVILLE",$H890)),"FULTON (HAPEVILLE)",IF(ISNUMBER(SEARCH("EAST POINT",$H890)),"FULTON (EAST POINT)",IF(ISNUMBER(SEARCH("ATLANTA",$H890)),"FULTON (ATL LIMITS)","FULTON")))),IF($AG890="DEKALB",IF(ISNUMBER(SEARCH("ATLANTA",$H890)),"DEKALB (ATL LIMITS)","DEKALB"),IF(AND($AG890="CLAYTON",ISNUMBER(SEARCH("COLLEGE PARK",$H890))),"CLAYTON (COLLEGE PARK)",$AG890))))</f>
        <v/>
      </c>
      <c r="AI890" s="2">
        <f>IF(OR($AH890="",$AD890=""),"",IFERROR(VLOOKUP($AH890,CODES!$A:$B,2,FALSE),"NO CODE"))</f>
        <v/>
      </c>
      <c r="AJ890" s="19">
        <f>IF(OR($AI890="",$AI890="NO CODE"),"",IF(COUNTIFS(RATES!$A:$A,$AI890,RATES!$B:$B,"&lt;="&amp;MonthStart,RATES!$C:$C,"&gt;="&amp;MonthEnd)&lt;&gt;1,"NO RATE",IF($AD890="OFF",SUMIFS(RATES!$F:$F,RATES!$A:$A,$AI890,RATES!$B:$B,"&lt;="&amp;MonthStart,RATES!$C:$C,"&gt;="&amp;MonthEnd),SUMIFS(RATES!$E:$E,RATES!$A:$A,$AI890,RATES!$B:$B,"&lt;="&amp;MonthStart,RATES!$C:$C,"&gt;="&amp;MonthEnd))))</f>
        <v/>
      </c>
      <c r="AK890" s="2">
        <f>IF(OR(NOT(ISNUMBER($AJ890)),N($AA890)=0),"",IF(ABS(N($Z890)/100-$AJ890)&gt;0.0000001,"DIFFERS",""))</f>
        <v/>
      </c>
    </row>
    <row r="891">
      <c r="AD891" s="2">
        <f>IF($L891="","",IF(ISNUMBER(SEARCH("OFF ROAD",$H891)),"OFF",IF(ISNUMBER(SEARCH("ON ROAD",$H891)),"ON","")))</f>
        <v/>
      </c>
      <c r="AE891" s="2">
        <f>IF($AD891="ON",""&amp;$L891,"")</f>
        <v/>
      </c>
      <c r="AF891" s="2">
        <f>IF($L891="","",IF($J891&lt;&gt;"","Y",""))</f>
        <v/>
      </c>
      <c r="AG891" s="2">
        <f>IF($L891="","",IFERROR(TRIM(MID($H891,4,SEARCH(" CO ",$H891)-4)),""&amp;$S891))</f>
        <v/>
      </c>
      <c r="AH891" s="2">
        <f>IF($AG891="","",IF($AG891="FULTON",IF(ISNUMBER(SEARCH("COLLEGE PARK",$H891)),"FULTON (COLLEGE PARK)",IF(ISNUMBER(SEARCH("HAPEVILLE",$H891)),"FULTON (HAPEVILLE)",IF(ISNUMBER(SEARCH("EAST POINT",$H891)),"FULTON (EAST POINT)",IF(ISNUMBER(SEARCH("ATLANTA",$H891)),"FULTON (ATL LIMITS)","FULTON")))),IF($AG891="DEKALB",IF(ISNUMBER(SEARCH("ATLANTA",$H891)),"DEKALB (ATL LIMITS)","DEKALB"),IF(AND($AG891="CLAYTON",ISNUMBER(SEARCH("COLLEGE PARK",$H891))),"CLAYTON (COLLEGE PARK)",$AG891))))</f>
        <v/>
      </c>
      <c r="AI891" s="2">
        <f>IF(OR($AH891="",$AD891=""),"",IFERROR(VLOOKUP($AH891,CODES!$A:$B,2,FALSE),"NO CODE"))</f>
        <v/>
      </c>
      <c r="AJ891" s="19">
        <f>IF(OR($AI891="",$AI891="NO CODE"),"",IF(COUNTIFS(RATES!$A:$A,$AI891,RATES!$B:$B,"&lt;="&amp;MonthStart,RATES!$C:$C,"&gt;="&amp;MonthEnd)&lt;&gt;1,"NO RATE",IF($AD891="OFF",SUMIFS(RATES!$F:$F,RATES!$A:$A,$AI891,RATES!$B:$B,"&lt;="&amp;MonthStart,RATES!$C:$C,"&gt;="&amp;MonthEnd),SUMIFS(RATES!$E:$E,RATES!$A:$A,$AI891,RATES!$B:$B,"&lt;="&amp;MonthStart,RATES!$C:$C,"&gt;="&amp;MonthEnd))))</f>
        <v/>
      </c>
      <c r="AK891" s="2">
        <f>IF(OR(NOT(ISNUMBER($AJ891)),N($AA891)=0),"",IF(ABS(N($Z891)/100-$AJ891)&gt;0.0000001,"DIFFERS",""))</f>
        <v/>
      </c>
    </row>
    <row r="892">
      <c r="AD892" s="2">
        <f>IF($L892="","",IF(ISNUMBER(SEARCH("OFF ROAD",$H892)),"OFF",IF(ISNUMBER(SEARCH("ON ROAD",$H892)),"ON","")))</f>
        <v/>
      </c>
      <c r="AE892" s="2">
        <f>IF($AD892="ON",""&amp;$L892,"")</f>
        <v/>
      </c>
      <c r="AF892" s="2">
        <f>IF($L892="","",IF($J892&lt;&gt;"","Y",""))</f>
        <v/>
      </c>
      <c r="AG892" s="2">
        <f>IF($L892="","",IFERROR(TRIM(MID($H892,4,SEARCH(" CO ",$H892)-4)),""&amp;$S892))</f>
        <v/>
      </c>
      <c r="AH892" s="2">
        <f>IF($AG892="","",IF($AG892="FULTON",IF(ISNUMBER(SEARCH("COLLEGE PARK",$H892)),"FULTON (COLLEGE PARK)",IF(ISNUMBER(SEARCH("HAPEVILLE",$H892)),"FULTON (HAPEVILLE)",IF(ISNUMBER(SEARCH("EAST POINT",$H892)),"FULTON (EAST POINT)",IF(ISNUMBER(SEARCH("ATLANTA",$H892)),"FULTON (ATL LIMITS)","FULTON")))),IF($AG892="DEKALB",IF(ISNUMBER(SEARCH("ATLANTA",$H892)),"DEKALB (ATL LIMITS)","DEKALB"),IF(AND($AG892="CLAYTON",ISNUMBER(SEARCH("COLLEGE PARK",$H892))),"CLAYTON (COLLEGE PARK)",$AG892))))</f>
        <v/>
      </c>
      <c r="AI892" s="2">
        <f>IF(OR($AH892="",$AD892=""),"",IFERROR(VLOOKUP($AH892,CODES!$A:$B,2,FALSE),"NO CODE"))</f>
        <v/>
      </c>
      <c r="AJ892" s="19">
        <f>IF(OR($AI892="",$AI892="NO CODE"),"",IF(COUNTIFS(RATES!$A:$A,$AI892,RATES!$B:$B,"&lt;="&amp;MonthStart,RATES!$C:$C,"&gt;="&amp;MonthEnd)&lt;&gt;1,"NO RATE",IF($AD892="OFF",SUMIFS(RATES!$F:$F,RATES!$A:$A,$AI892,RATES!$B:$B,"&lt;="&amp;MonthStart,RATES!$C:$C,"&gt;="&amp;MonthEnd),SUMIFS(RATES!$E:$E,RATES!$A:$A,$AI892,RATES!$B:$B,"&lt;="&amp;MonthStart,RATES!$C:$C,"&gt;="&amp;MonthEnd))))</f>
        <v/>
      </c>
      <c r="AK892" s="2">
        <f>IF(OR(NOT(ISNUMBER($AJ892)),N($AA892)=0),"",IF(ABS(N($Z892)/100-$AJ892)&gt;0.0000001,"DIFFERS",""))</f>
        <v/>
      </c>
    </row>
    <row r="893">
      <c r="AD893" s="2">
        <f>IF($L893="","",IF(ISNUMBER(SEARCH("OFF ROAD",$H893)),"OFF",IF(ISNUMBER(SEARCH("ON ROAD",$H893)),"ON","")))</f>
        <v/>
      </c>
      <c r="AE893" s="2">
        <f>IF($AD893="ON",""&amp;$L893,"")</f>
        <v/>
      </c>
      <c r="AF893" s="2">
        <f>IF($L893="","",IF($J893&lt;&gt;"","Y",""))</f>
        <v/>
      </c>
      <c r="AG893" s="2">
        <f>IF($L893="","",IFERROR(TRIM(MID($H893,4,SEARCH(" CO ",$H893)-4)),""&amp;$S893))</f>
        <v/>
      </c>
      <c r="AH893" s="2">
        <f>IF($AG893="","",IF($AG893="FULTON",IF(ISNUMBER(SEARCH("COLLEGE PARK",$H893)),"FULTON (COLLEGE PARK)",IF(ISNUMBER(SEARCH("HAPEVILLE",$H893)),"FULTON (HAPEVILLE)",IF(ISNUMBER(SEARCH("EAST POINT",$H893)),"FULTON (EAST POINT)",IF(ISNUMBER(SEARCH("ATLANTA",$H893)),"FULTON (ATL LIMITS)","FULTON")))),IF($AG893="DEKALB",IF(ISNUMBER(SEARCH("ATLANTA",$H893)),"DEKALB (ATL LIMITS)","DEKALB"),IF(AND($AG893="CLAYTON",ISNUMBER(SEARCH("COLLEGE PARK",$H893))),"CLAYTON (COLLEGE PARK)",$AG893))))</f>
        <v/>
      </c>
      <c r="AI893" s="2">
        <f>IF(OR($AH893="",$AD893=""),"",IFERROR(VLOOKUP($AH893,CODES!$A:$B,2,FALSE),"NO CODE"))</f>
        <v/>
      </c>
      <c r="AJ893" s="19">
        <f>IF(OR($AI893="",$AI893="NO CODE"),"",IF(COUNTIFS(RATES!$A:$A,$AI893,RATES!$B:$B,"&lt;="&amp;MonthStart,RATES!$C:$C,"&gt;="&amp;MonthEnd)&lt;&gt;1,"NO RATE",IF($AD893="OFF",SUMIFS(RATES!$F:$F,RATES!$A:$A,$AI893,RATES!$B:$B,"&lt;="&amp;MonthStart,RATES!$C:$C,"&gt;="&amp;MonthEnd),SUMIFS(RATES!$E:$E,RATES!$A:$A,$AI893,RATES!$B:$B,"&lt;="&amp;MonthStart,RATES!$C:$C,"&gt;="&amp;MonthEnd))))</f>
        <v/>
      </c>
      <c r="AK893" s="2">
        <f>IF(OR(NOT(ISNUMBER($AJ893)),N($AA893)=0),"",IF(ABS(N($Z893)/100-$AJ893)&gt;0.0000001,"DIFFERS",""))</f>
        <v/>
      </c>
    </row>
    <row r="894">
      <c r="AD894" s="2">
        <f>IF($L894="","",IF(ISNUMBER(SEARCH("OFF ROAD",$H894)),"OFF",IF(ISNUMBER(SEARCH("ON ROAD",$H894)),"ON","")))</f>
        <v/>
      </c>
      <c r="AE894" s="2">
        <f>IF($AD894="ON",""&amp;$L894,"")</f>
        <v/>
      </c>
      <c r="AF894" s="2">
        <f>IF($L894="","",IF($J894&lt;&gt;"","Y",""))</f>
        <v/>
      </c>
      <c r="AG894" s="2">
        <f>IF($L894="","",IFERROR(TRIM(MID($H894,4,SEARCH(" CO ",$H894)-4)),""&amp;$S894))</f>
        <v/>
      </c>
      <c r="AH894" s="2">
        <f>IF($AG894="","",IF($AG894="FULTON",IF(ISNUMBER(SEARCH("COLLEGE PARK",$H894)),"FULTON (COLLEGE PARK)",IF(ISNUMBER(SEARCH("HAPEVILLE",$H894)),"FULTON (HAPEVILLE)",IF(ISNUMBER(SEARCH("EAST POINT",$H894)),"FULTON (EAST POINT)",IF(ISNUMBER(SEARCH("ATLANTA",$H894)),"FULTON (ATL LIMITS)","FULTON")))),IF($AG894="DEKALB",IF(ISNUMBER(SEARCH("ATLANTA",$H894)),"DEKALB (ATL LIMITS)","DEKALB"),IF(AND($AG894="CLAYTON",ISNUMBER(SEARCH("COLLEGE PARK",$H894))),"CLAYTON (COLLEGE PARK)",$AG894))))</f>
        <v/>
      </c>
      <c r="AI894" s="2">
        <f>IF(OR($AH894="",$AD894=""),"",IFERROR(VLOOKUP($AH894,CODES!$A:$B,2,FALSE),"NO CODE"))</f>
        <v/>
      </c>
      <c r="AJ894" s="19">
        <f>IF(OR($AI894="",$AI894="NO CODE"),"",IF(COUNTIFS(RATES!$A:$A,$AI894,RATES!$B:$B,"&lt;="&amp;MonthStart,RATES!$C:$C,"&gt;="&amp;MonthEnd)&lt;&gt;1,"NO RATE",IF($AD894="OFF",SUMIFS(RATES!$F:$F,RATES!$A:$A,$AI894,RATES!$B:$B,"&lt;="&amp;MonthStart,RATES!$C:$C,"&gt;="&amp;MonthEnd),SUMIFS(RATES!$E:$E,RATES!$A:$A,$AI894,RATES!$B:$B,"&lt;="&amp;MonthStart,RATES!$C:$C,"&gt;="&amp;MonthEnd))))</f>
        <v/>
      </c>
      <c r="AK894" s="2">
        <f>IF(OR(NOT(ISNUMBER($AJ894)),N($AA894)=0),"",IF(ABS(N($Z894)/100-$AJ894)&gt;0.0000001,"DIFFERS",""))</f>
        <v/>
      </c>
    </row>
    <row r="895">
      <c r="AD895" s="2">
        <f>IF($L895="","",IF(ISNUMBER(SEARCH("OFF ROAD",$H895)),"OFF",IF(ISNUMBER(SEARCH("ON ROAD",$H895)),"ON","")))</f>
        <v/>
      </c>
      <c r="AE895" s="2">
        <f>IF($AD895="ON",""&amp;$L895,"")</f>
        <v/>
      </c>
      <c r="AF895" s="2">
        <f>IF($L895="","",IF($J895&lt;&gt;"","Y",""))</f>
        <v/>
      </c>
      <c r="AG895" s="2">
        <f>IF($L895="","",IFERROR(TRIM(MID($H895,4,SEARCH(" CO ",$H895)-4)),""&amp;$S895))</f>
        <v/>
      </c>
      <c r="AH895" s="2">
        <f>IF($AG895="","",IF($AG895="FULTON",IF(ISNUMBER(SEARCH("COLLEGE PARK",$H895)),"FULTON (COLLEGE PARK)",IF(ISNUMBER(SEARCH("HAPEVILLE",$H895)),"FULTON (HAPEVILLE)",IF(ISNUMBER(SEARCH("EAST POINT",$H895)),"FULTON (EAST POINT)",IF(ISNUMBER(SEARCH("ATLANTA",$H895)),"FULTON (ATL LIMITS)","FULTON")))),IF($AG895="DEKALB",IF(ISNUMBER(SEARCH("ATLANTA",$H895)),"DEKALB (ATL LIMITS)","DEKALB"),IF(AND($AG895="CLAYTON",ISNUMBER(SEARCH("COLLEGE PARK",$H895))),"CLAYTON (COLLEGE PARK)",$AG895))))</f>
        <v/>
      </c>
      <c r="AI895" s="2">
        <f>IF(OR($AH895="",$AD895=""),"",IFERROR(VLOOKUP($AH895,CODES!$A:$B,2,FALSE),"NO CODE"))</f>
        <v/>
      </c>
      <c r="AJ895" s="19">
        <f>IF(OR($AI895="",$AI895="NO CODE"),"",IF(COUNTIFS(RATES!$A:$A,$AI895,RATES!$B:$B,"&lt;="&amp;MonthStart,RATES!$C:$C,"&gt;="&amp;MonthEnd)&lt;&gt;1,"NO RATE",IF($AD895="OFF",SUMIFS(RATES!$F:$F,RATES!$A:$A,$AI895,RATES!$B:$B,"&lt;="&amp;MonthStart,RATES!$C:$C,"&gt;="&amp;MonthEnd),SUMIFS(RATES!$E:$E,RATES!$A:$A,$AI895,RATES!$B:$B,"&lt;="&amp;MonthStart,RATES!$C:$C,"&gt;="&amp;MonthEnd))))</f>
        <v/>
      </c>
      <c r="AK895" s="2">
        <f>IF(OR(NOT(ISNUMBER($AJ895)),N($AA895)=0),"",IF(ABS(N($Z895)/100-$AJ895)&gt;0.0000001,"DIFFERS",""))</f>
        <v/>
      </c>
    </row>
    <row r="896">
      <c r="AD896" s="2">
        <f>IF($L896="","",IF(ISNUMBER(SEARCH("OFF ROAD",$H896)),"OFF",IF(ISNUMBER(SEARCH("ON ROAD",$H896)),"ON","")))</f>
        <v/>
      </c>
      <c r="AE896" s="2">
        <f>IF($AD896="ON",""&amp;$L896,"")</f>
        <v/>
      </c>
      <c r="AF896" s="2">
        <f>IF($L896="","",IF($J896&lt;&gt;"","Y",""))</f>
        <v/>
      </c>
      <c r="AG896" s="2">
        <f>IF($L896="","",IFERROR(TRIM(MID($H896,4,SEARCH(" CO ",$H896)-4)),""&amp;$S896))</f>
        <v/>
      </c>
      <c r="AH896" s="2">
        <f>IF($AG896="","",IF($AG896="FULTON",IF(ISNUMBER(SEARCH("COLLEGE PARK",$H896)),"FULTON (COLLEGE PARK)",IF(ISNUMBER(SEARCH("HAPEVILLE",$H896)),"FULTON (HAPEVILLE)",IF(ISNUMBER(SEARCH("EAST POINT",$H896)),"FULTON (EAST POINT)",IF(ISNUMBER(SEARCH("ATLANTA",$H896)),"FULTON (ATL LIMITS)","FULTON")))),IF($AG896="DEKALB",IF(ISNUMBER(SEARCH("ATLANTA",$H896)),"DEKALB (ATL LIMITS)","DEKALB"),IF(AND($AG896="CLAYTON",ISNUMBER(SEARCH("COLLEGE PARK",$H896))),"CLAYTON (COLLEGE PARK)",$AG896))))</f>
        <v/>
      </c>
      <c r="AI896" s="2">
        <f>IF(OR($AH896="",$AD896=""),"",IFERROR(VLOOKUP($AH896,CODES!$A:$B,2,FALSE),"NO CODE"))</f>
        <v/>
      </c>
      <c r="AJ896" s="19">
        <f>IF(OR($AI896="",$AI896="NO CODE"),"",IF(COUNTIFS(RATES!$A:$A,$AI896,RATES!$B:$B,"&lt;="&amp;MonthStart,RATES!$C:$C,"&gt;="&amp;MonthEnd)&lt;&gt;1,"NO RATE",IF($AD896="OFF",SUMIFS(RATES!$F:$F,RATES!$A:$A,$AI896,RATES!$B:$B,"&lt;="&amp;MonthStart,RATES!$C:$C,"&gt;="&amp;MonthEnd),SUMIFS(RATES!$E:$E,RATES!$A:$A,$AI896,RATES!$B:$B,"&lt;="&amp;MonthStart,RATES!$C:$C,"&gt;="&amp;MonthEnd))))</f>
        <v/>
      </c>
      <c r="AK896" s="2">
        <f>IF(OR(NOT(ISNUMBER($AJ896)),N($AA896)=0),"",IF(ABS(N($Z896)/100-$AJ896)&gt;0.0000001,"DIFFERS",""))</f>
        <v/>
      </c>
    </row>
    <row r="897">
      <c r="AD897" s="2">
        <f>IF($L897="","",IF(ISNUMBER(SEARCH("OFF ROAD",$H897)),"OFF",IF(ISNUMBER(SEARCH("ON ROAD",$H897)),"ON","")))</f>
        <v/>
      </c>
      <c r="AE897" s="2">
        <f>IF($AD897="ON",""&amp;$L897,"")</f>
        <v/>
      </c>
      <c r="AF897" s="2">
        <f>IF($L897="","",IF($J897&lt;&gt;"","Y",""))</f>
        <v/>
      </c>
      <c r="AG897" s="2">
        <f>IF($L897="","",IFERROR(TRIM(MID($H897,4,SEARCH(" CO ",$H897)-4)),""&amp;$S897))</f>
        <v/>
      </c>
      <c r="AH897" s="2">
        <f>IF($AG897="","",IF($AG897="FULTON",IF(ISNUMBER(SEARCH("COLLEGE PARK",$H897)),"FULTON (COLLEGE PARK)",IF(ISNUMBER(SEARCH("HAPEVILLE",$H897)),"FULTON (HAPEVILLE)",IF(ISNUMBER(SEARCH("EAST POINT",$H897)),"FULTON (EAST POINT)",IF(ISNUMBER(SEARCH("ATLANTA",$H897)),"FULTON (ATL LIMITS)","FULTON")))),IF($AG897="DEKALB",IF(ISNUMBER(SEARCH("ATLANTA",$H897)),"DEKALB (ATL LIMITS)","DEKALB"),IF(AND($AG897="CLAYTON",ISNUMBER(SEARCH("COLLEGE PARK",$H897))),"CLAYTON (COLLEGE PARK)",$AG897))))</f>
        <v/>
      </c>
      <c r="AI897" s="2">
        <f>IF(OR($AH897="",$AD897=""),"",IFERROR(VLOOKUP($AH897,CODES!$A:$B,2,FALSE),"NO CODE"))</f>
        <v/>
      </c>
      <c r="AJ897" s="19">
        <f>IF(OR($AI897="",$AI897="NO CODE"),"",IF(COUNTIFS(RATES!$A:$A,$AI897,RATES!$B:$B,"&lt;="&amp;MonthStart,RATES!$C:$C,"&gt;="&amp;MonthEnd)&lt;&gt;1,"NO RATE",IF($AD897="OFF",SUMIFS(RATES!$F:$F,RATES!$A:$A,$AI897,RATES!$B:$B,"&lt;="&amp;MonthStart,RATES!$C:$C,"&gt;="&amp;MonthEnd),SUMIFS(RATES!$E:$E,RATES!$A:$A,$AI897,RATES!$B:$B,"&lt;="&amp;MonthStart,RATES!$C:$C,"&gt;="&amp;MonthEnd))))</f>
        <v/>
      </c>
      <c r="AK897" s="2">
        <f>IF(OR(NOT(ISNUMBER($AJ897)),N($AA897)=0),"",IF(ABS(N($Z897)/100-$AJ897)&gt;0.0000001,"DIFFERS",""))</f>
        <v/>
      </c>
    </row>
    <row r="898">
      <c r="AD898" s="2">
        <f>IF($L898="","",IF(ISNUMBER(SEARCH("OFF ROAD",$H898)),"OFF",IF(ISNUMBER(SEARCH("ON ROAD",$H898)),"ON","")))</f>
        <v/>
      </c>
      <c r="AE898" s="2">
        <f>IF($AD898="ON",""&amp;$L898,"")</f>
        <v/>
      </c>
      <c r="AF898" s="2">
        <f>IF($L898="","",IF($J898&lt;&gt;"","Y",""))</f>
        <v/>
      </c>
      <c r="AG898" s="2">
        <f>IF($L898="","",IFERROR(TRIM(MID($H898,4,SEARCH(" CO ",$H898)-4)),""&amp;$S898))</f>
        <v/>
      </c>
      <c r="AH898" s="2">
        <f>IF($AG898="","",IF($AG898="FULTON",IF(ISNUMBER(SEARCH("COLLEGE PARK",$H898)),"FULTON (COLLEGE PARK)",IF(ISNUMBER(SEARCH("HAPEVILLE",$H898)),"FULTON (HAPEVILLE)",IF(ISNUMBER(SEARCH("EAST POINT",$H898)),"FULTON (EAST POINT)",IF(ISNUMBER(SEARCH("ATLANTA",$H898)),"FULTON (ATL LIMITS)","FULTON")))),IF($AG898="DEKALB",IF(ISNUMBER(SEARCH("ATLANTA",$H898)),"DEKALB (ATL LIMITS)","DEKALB"),IF(AND($AG898="CLAYTON",ISNUMBER(SEARCH("COLLEGE PARK",$H898))),"CLAYTON (COLLEGE PARK)",$AG898))))</f>
        <v/>
      </c>
      <c r="AI898" s="2">
        <f>IF(OR($AH898="",$AD898=""),"",IFERROR(VLOOKUP($AH898,CODES!$A:$B,2,FALSE),"NO CODE"))</f>
        <v/>
      </c>
      <c r="AJ898" s="19">
        <f>IF(OR($AI898="",$AI898="NO CODE"),"",IF(COUNTIFS(RATES!$A:$A,$AI898,RATES!$B:$B,"&lt;="&amp;MonthStart,RATES!$C:$C,"&gt;="&amp;MonthEnd)&lt;&gt;1,"NO RATE",IF($AD898="OFF",SUMIFS(RATES!$F:$F,RATES!$A:$A,$AI898,RATES!$B:$B,"&lt;="&amp;MonthStart,RATES!$C:$C,"&gt;="&amp;MonthEnd),SUMIFS(RATES!$E:$E,RATES!$A:$A,$AI898,RATES!$B:$B,"&lt;="&amp;MonthStart,RATES!$C:$C,"&gt;="&amp;MonthEnd))))</f>
        <v/>
      </c>
      <c r="AK898" s="2">
        <f>IF(OR(NOT(ISNUMBER($AJ898)),N($AA898)=0),"",IF(ABS(N($Z898)/100-$AJ898)&gt;0.0000001,"DIFFERS",""))</f>
        <v/>
      </c>
    </row>
    <row r="899">
      <c r="AD899" s="2">
        <f>IF($L899="","",IF(ISNUMBER(SEARCH("OFF ROAD",$H899)),"OFF",IF(ISNUMBER(SEARCH("ON ROAD",$H899)),"ON","")))</f>
        <v/>
      </c>
      <c r="AE899" s="2">
        <f>IF($AD899="ON",""&amp;$L899,"")</f>
        <v/>
      </c>
      <c r="AF899" s="2">
        <f>IF($L899="","",IF($J899&lt;&gt;"","Y",""))</f>
        <v/>
      </c>
      <c r="AG899" s="2">
        <f>IF($L899="","",IFERROR(TRIM(MID($H899,4,SEARCH(" CO ",$H899)-4)),""&amp;$S899))</f>
        <v/>
      </c>
      <c r="AH899" s="2">
        <f>IF($AG899="","",IF($AG899="FULTON",IF(ISNUMBER(SEARCH("COLLEGE PARK",$H899)),"FULTON (COLLEGE PARK)",IF(ISNUMBER(SEARCH("HAPEVILLE",$H899)),"FULTON (HAPEVILLE)",IF(ISNUMBER(SEARCH("EAST POINT",$H899)),"FULTON (EAST POINT)",IF(ISNUMBER(SEARCH("ATLANTA",$H899)),"FULTON (ATL LIMITS)","FULTON")))),IF($AG899="DEKALB",IF(ISNUMBER(SEARCH("ATLANTA",$H899)),"DEKALB (ATL LIMITS)","DEKALB"),IF(AND($AG899="CLAYTON",ISNUMBER(SEARCH("COLLEGE PARK",$H899))),"CLAYTON (COLLEGE PARK)",$AG899))))</f>
        <v/>
      </c>
      <c r="AI899" s="2">
        <f>IF(OR($AH899="",$AD899=""),"",IFERROR(VLOOKUP($AH899,CODES!$A:$B,2,FALSE),"NO CODE"))</f>
        <v/>
      </c>
      <c r="AJ899" s="19">
        <f>IF(OR($AI899="",$AI899="NO CODE"),"",IF(COUNTIFS(RATES!$A:$A,$AI899,RATES!$B:$B,"&lt;="&amp;MonthStart,RATES!$C:$C,"&gt;="&amp;MonthEnd)&lt;&gt;1,"NO RATE",IF($AD899="OFF",SUMIFS(RATES!$F:$F,RATES!$A:$A,$AI899,RATES!$B:$B,"&lt;="&amp;MonthStart,RATES!$C:$C,"&gt;="&amp;MonthEnd),SUMIFS(RATES!$E:$E,RATES!$A:$A,$AI899,RATES!$B:$B,"&lt;="&amp;MonthStart,RATES!$C:$C,"&gt;="&amp;MonthEnd))))</f>
        <v/>
      </c>
      <c r="AK899" s="2">
        <f>IF(OR(NOT(ISNUMBER($AJ899)),N($AA899)=0),"",IF(ABS(N($Z899)/100-$AJ899)&gt;0.0000001,"DIFFERS",""))</f>
        <v/>
      </c>
    </row>
    <row r="900">
      <c r="AD900" s="2">
        <f>IF($L900="","",IF(ISNUMBER(SEARCH("OFF ROAD",$H900)),"OFF",IF(ISNUMBER(SEARCH("ON ROAD",$H900)),"ON","")))</f>
        <v/>
      </c>
      <c r="AE900" s="2">
        <f>IF($AD900="ON",""&amp;$L900,"")</f>
        <v/>
      </c>
      <c r="AF900" s="2">
        <f>IF($L900="","",IF($J900&lt;&gt;"","Y",""))</f>
        <v/>
      </c>
      <c r="AG900" s="2">
        <f>IF($L900="","",IFERROR(TRIM(MID($H900,4,SEARCH(" CO ",$H900)-4)),""&amp;$S900))</f>
        <v/>
      </c>
      <c r="AH900" s="2">
        <f>IF($AG900="","",IF($AG900="FULTON",IF(ISNUMBER(SEARCH("COLLEGE PARK",$H900)),"FULTON (COLLEGE PARK)",IF(ISNUMBER(SEARCH("HAPEVILLE",$H900)),"FULTON (HAPEVILLE)",IF(ISNUMBER(SEARCH("EAST POINT",$H900)),"FULTON (EAST POINT)",IF(ISNUMBER(SEARCH("ATLANTA",$H900)),"FULTON (ATL LIMITS)","FULTON")))),IF($AG900="DEKALB",IF(ISNUMBER(SEARCH("ATLANTA",$H900)),"DEKALB (ATL LIMITS)","DEKALB"),IF(AND($AG900="CLAYTON",ISNUMBER(SEARCH("COLLEGE PARK",$H900))),"CLAYTON (COLLEGE PARK)",$AG900))))</f>
        <v/>
      </c>
      <c r="AI900" s="2">
        <f>IF(OR($AH900="",$AD900=""),"",IFERROR(VLOOKUP($AH900,CODES!$A:$B,2,FALSE),"NO CODE"))</f>
        <v/>
      </c>
      <c r="AJ900" s="19">
        <f>IF(OR($AI900="",$AI900="NO CODE"),"",IF(COUNTIFS(RATES!$A:$A,$AI900,RATES!$B:$B,"&lt;="&amp;MonthStart,RATES!$C:$C,"&gt;="&amp;MonthEnd)&lt;&gt;1,"NO RATE",IF($AD900="OFF",SUMIFS(RATES!$F:$F,RATES!$A:$A,$AI900,RATES!$B:$B,"&lt;="&amp;MonthStart,RATES!$C:$C,"&gt;="&amp;MonthEnd),SUMIFS(RATES!$E:$E,RATES!$A:$A,$AI900,RATES!$B:$B,"&lt;="&amp;MonthStart,RATES!$C:$C,"&gt;="&amp;MonthEnd))))</f>
        <v/>
      </c>
      <c r="AK900" s="2">
        <f>IF(OR(NOT(ISNUMBER($AJ900)),N($AA900)=0),"",IF(ABS(N($Z900)/100-$AJ900)&gt;0.0000001,"DIFFERS",""))</f>
        <v/>
      </c>
    </row>
    <row r="901">
      <c r="AD901" s="2">
        <f>IF($L901="","",IF(ISNUMBER(SEARCH("OFF ROAD",$H901)),"OFF",IF(ISNUMBER(SEARCH("ON ROAD",$H901)),"ON","")))</f>
        <v/>
      </c>
      <c r="AE901" s="2">
        <f>IF($AD901="ON",""&amp;$L901,"")</f>
        <v/>
      </c>
      <c r="AF901" s="2">
        <f>IF($L901="","",IF($J901&lt;&gt;"","Y",""))</f>
        <v/>
      </c>
      <c r="AG901" s="2">
        <f>IF($L901="","",IFERROR(TRIM(MID($H901,4,SEARCH(" CO ",$H901)-4)),""&amp;$S901))</f>
        <v/>
      </c>
      <c r="AH901" s="2">
        <f>IF($AG901="","",IF($AG901="FULTON",IF(ISNUMBER(SEARCH("COLLEGE PARK",$H901)),"FULTON (COLLEGE PARK)",IF(ISNUMBER(SEARCH("HAPEVILLE",$H901)),"FULTON (HAPEVILLE)",IF(ISNUMBER(SEARCH("EAST POINT",$H901)),"FULTON (EAST POINT)",IF(ISNUMBER(SEARCH("ATLANTA",$H901)),"FULTON (ATL LIMITS)","FULTON")))),IF($AG901="DEKALB",IF(ISNUMBER(SEARCH("ATLANTA",$H901)),"DEKALB (ATL LIMITS)","DEKALB"),IF(AND($AG901="CLAYTON",ISNUMBER(SEARCH("COLLEGE PARK",$H901))),"CLAYTON (COLLEGE PARK)",$AG901))))</f>
        <v/>
      </c>
      <c r="AI901" s="2">
        <f>IF(OR($AH901="",$AD901=""),"",IFERROR(VLOOKUP($AH901,CODES!$A:$B,2,FALSE),"NO CODE"))</f>
        <v/>
      </c>
      <c r="AJ901" s="19">
        <f>IF(OR($AI901="",$AI901="NO CODE"),"",IF(COUNTIFS(RATES!$A:$A,$AI901,RATES!$B:$B,"&lt;="&amp;MonthStart,RATES!$C:$C,"&gt;="&amp;MonthEnd)&lt;&gt;1,"NO RATE",IF($AD901="OFF",SUMIFS(RATES!$F:$F,RATES!$A:$A,$AI901,RATES!$B:$B,"&lt;="&amp;MonthStart,RATES!$C:$C,"&gt;="&amp;MonthEnd),SUMIFS(RATES!$E:$E,RATES!$A:$A,$AI901,RATES!$B:$B,"&lt;="&amp;MonthStart,RATES!$C:$C,"&gt;="&amp;MonthEnd))))</f>
        <v/>
      </c>
      <c r="AK901" s="2">
        <f>IF(OR(NOT(ISNUMBER($AJ901)),N($AA901)=0),"",IF(ABS(N($Z901)/100-$AJ901)&gt;0.0000001,"DIFFERS",""))</f>
        <v/>
      </c>
    </row>
    <row r="902">
      <c r="AD902" s="2">
        <f>IF($L902="","",IF(ISNUMBER(SEARCH("OFF ROAD",$H902)),"OFF",IF(ISNUMBER(SEARCH("ON ROAD",$H902)),"ON","")))</f>
        <v/>
      </c>
      <c r="AE902" s="2">
        <f>IF($AD902="ON",""&amp;$L902,"")</f>
        <v/>
      </c>
      <c r="AF902" s="2">
        <f>IF($L902="","",IF($J902&lt;&gt;"","Y",""))</f>
        <v/>
      </c>
      <c r="AG902" s="2">
        <f>IF($L902="","",IFERROR(TRIM(MID($H902,4,SEARCH(" CO ",$H902)-4)),""&amp;$S902))</f>
        <v/>
      </c>
      <c r="AH902" s="2">
        <f>IF($AG902="","",IF($AG902="FULTON",IF(ISNUMBER(SEARCH("COLLEGE PARK",$H902)),"FULTON (COLLEGE PARK)",IF(ISNUMBER(SEARCH("HAPEVILLE",$H902)),"FULTON (HAPEVILLE)",IF(ISNUMBER(SEARCH("EAST POINT",$H902)),"FULTON (EAST POINT)",IF(ISNUMBER(SEARCH("ATLANTA",$H902)),"FULTON (ATL LIMITS)","FULTON")))),IF($AG902="DEKALB",IF(ISNUMBER(SEARCH("ATLANTA",$H902)),"DEKALB (ATL LIMITS)","DEKALB"),IF(AND($AG902="CLAYTON",ISNUMBER(SEARCH("COLLEGE PARK",$H902))),"CLAYTON (COLLEGE PARK)",$AG902))))</f>
        <v/>
      </c>
      <c r="AI902" s="2">
        <f>IF(OR($AH902="",$AD902=""),"",IFERROR(VLOOKUP($AH902,CODES!$A:$B,2,FALSE),"NO CODE"))</f>
        <v/>
      </c>
      <c r="AJ902" s="19">
        <f>IF(OR($AI902="",$AI902="NO CODE"),"",IF(COUNTIFS(RATES!$A:$A,$AI902,RATES!$B:$B,"&lt;="&amp;MonthStart,RATES!$C:$C,"&gt;="&amp;MonthEnd)&lt;&gt;1,"NO RATE",IF($AD902="OFF",SUMIFS(RATES!$F:$F,RATES!$A:$A,$AI902,RATES!$B:$B,"&lt;="&amp;MonthStart,RATES!$C:$C,"&gt;="&amp;MonthEnd),SUMIFS(RATES!$E:$E,RATES!$A:$A,$AI902,RATES!$B:$B,"&lt;="&amp;MonthStart,RATES!$C:$C,"&gt;="&amp;MonthEnd))))</f>
        <v/>
      </c>
      <c r="AK902" s="2">
        <f>IF(OR(NOT(ISNUMBER($AJ902)),N($AA902)=0),"",IF(ABS(N($Z902)/100-$AJ902)&gt;0.0000001,"DIFFERS",""))</f>
        <v/>
      </c>
    </row>
    <row r="903">
      <c r="AD903" s="2">
        <f>IF($L903="","",IF(ISNUMBER(SEARCH("OFF ROAD",$H903)),"OFF",IF(ISNUMBER(SEARCH("ON ROAD",$H903)),"ON","")))</f>
        <v/>
      </c>
      <c r="AE903" s="2">
        <f>IF($AD903="ON",""&amp;$L903,"")</f>
        <v/>
      </c>
      <c r="AF903" s="2">
        <f>IF($L903="","",IF($J903&lt;&gt;"","Y",""))</f>
        <v/>
      </c>
      <c r="AG903" s="2">
        <f>IF($L903="","",IFERROR(TRIM(MID($H903,4,SEARCH(" CO ",$H903)-4)),""&amp;$S903))</f>
        <v/>
      </c>
      <c r="AH903" s="2">
        <f>IF($AG903="","",IF($AG903="FULTON",IF(ISNUMBER(SEARCH("COLLEGE PARK",$H903)),"FULTON (COLLEGE PARK)",IF(ISNUMBER(SEARCH("HAPEVILLE",$H903)),"FULTON (HAPEVILLE)",IF(ISNUMBER(SEARCH("EAST POINT",$H903)),"FULTON (EAST POINT)",IF(ISNUMBER(SEARCH("ATLANTA",$H903)),"FULTON (ATL LIMITS)","FULTON")))),IF($AG903="DEKALB",IF(ISNUMBER(SEARCH("ATLANTA",$H903)),"DEKALB (ATL LIMITS)","DEKALB"),IF(AND($AG903="CLAYTON",ISNUMBER(SEARCH("COLLEGE PARK",$H903))),"CLAYTON (COLLEGE PARK)",$AG903))))</f>
        <v/>
      </c>
      <c r="AI903" s="2">
        <f>IF(OR($AH903="",$AD903=""),"",IFERROR(VLOOKUP($AH903,CODES!$A:$B,2,FALSE),"NO CODE"))</f>
        <v/>
      </c>
      <c r="AJ903" s="19">
        <f>IF(OR($AI903="",$AI903="NO CODE"),"",IF(COUNTIFS(RATES!$A:$A,$AI903,RATES!$B:$B,"&lt;="&amp;MonthStart,RATES!$C:$C,"&gt;="&amp;MonthEnd)&lt;&gt;1,"NO RATE",IF($AD903="OFF",SUMIFS(RATES!$F:$F,RATES!$A:$A,$AI903,RATES!$B:$B,"&lt;="&amp;MonthStart,RATES!$C:$C,"&gt;="&amp;MonthEnd),SUMIFS(RATES!$E:$E,RATES!$A:$A,$AI903,RATES!$B:$B,"&lt;="&amp;MonthStart,RATES!$C:$C,"&gt;="&amp;MonthEnd))))</f>
        <v/>
      </c>
      <c r="AK903" s="2">
        <f>IF(OR(NOT(ISNUMBER($AJ903)),N($AA903)=0),"",IF(ABS(N($Z903)/100-$AJ903)&gt;0.0000001,"DIFFERS",""))</f>
        <v/>
      </c>
    </row>
    <row r="904">
      <c r="AD904" s="2">
        <f>IF($L904="","",IF(ISNUMBER(SEARCH("OFF ROAD",$H904)),"OFF",IF(ISNUMBER(SEARCH("ON ROAD",$H904)),"ON","")))</f>
        <v/>
      </c>
      <c r="AE904" s="2">
        <f>IF($AD904="ON",""&amp;$L904,"")</f>
        <v/>
      </c>
      <c r="AF904" s="2">
        <f>IF($L904="","",IF($J904&lt;&gt;"","Y",""))</f>
        <v/>
      </c>
      <c r="AG904" s="2">
        <f>IF($L904="","",IFERROR(TRIM(MID($H904,4,SEARCH(" CO ",$H904)-4)),""&amp;$S904))</f>
        <v/>
      </c>
      <c r="AH904" s="2">
        <f>IF($AG904="","",IF($AG904="FULTON",IF(ISNUMBER(SEARCH("COLLEGE PARK",$H904)),"FULTON (COLLEGE PARK)",IF(ISNUMBER(SEARCH("HAPEVILLE",$H904)),"FULTON (HAPEVILLE)",IF(ISNUMBER(SEARCH("EAST POINT",$H904)),"FULTON (EAST POINT)",IF(ISNUMBER(SEARCH("ATLANTA",$H904)),"FULTON (ATL LIMITS)","FULTON")))),IF($AG904="DEKALB",IF(ISNUMBER(SEARCH("ATLANTA",$H904)),"DEKALB (ATL LIMITS)","DEKALB"),IF(AND($AG904="CLAYTON",ISNUMBER(SEARCH("COLLEGE PARK",$H904))),"CLAYTON (COLLEGE PARK)",$AG904))))</f>
        <v/>
      </c>
      <c r="AI904" s="2">
        <f>IF(OR($AH904="",$AD904=""),"",IFERROR(VLOOKUP($AH904,CODES!$A:$B,2,FALSE),"NO CODE"))</f>
        <v/>
      </c>
      <c r="AJ904" s="19">
        <f>IF(OR($AI904="",$AI904="NO CODE"),"",IF(COUNTIFS(RATES!$A:$A,$AI904,RATES!$B:$B,"&lt;="&amp;MonthStart,RATES!$C:$C,"&gt;="&amp;MonthEnd)&lt;&gt;1,"NO RATE",IF($AD904="OFF",SUMIFS(RATES!$F:$F,RATES!$A:$A,$AI904,RATES!$B:$B,"&lt;="&amp;MonthStart,RATES!$C:$C,"&gt;="&amp;MonthEnd),SUMIFS(RATES!$E:$E,RATES!$A:$A,$AI904,RATES!$B:$B,"&lt;="&amp;MonthStart,RATES!$C:$C,"&gt;="&amp;MonthEnd))))</f>
        <v/>
      </c>
      <c r="AK904" s="2">
        <f>IF(OR(NOT(ISNUMBER($AJ904)),N($AA904)=0),"",IF(ABS(N($Z904)/100-$AJ904)&gt;0.0000001,"DIFFERS",""))</f>
        <v/>
      </c>
    </row>
    <row r="905">
      <c r="AD905" s="2">
        <f>IF($L905="","",IF(ISNUMBER(SEARCH("OFF ROAD",$H905)),"OFF",IF(ISNUMBER(SEARCH("ON ROAD",$H905)),"ON","")))</f>
        <v/>
      </c>
      <c r="AE905" s="2">
        <f>IF($AD905="ON",""&amp;$L905,"")</f>
        <v/>
      </c>
      <c r="AF905" s="2">
        <f>IF($L905="","",IF($J905&lt;&gt;"","Y",""))</f>
        <v/>
      </c>
      <c r="AG905" s="2">
        <f>IF($L905="","",IFERROR(TRIM(MID($H905,4,SEARCH(" CO ",$H905)-4)),""&amp;$S905))</f>
        <v/>
      </c>
      <c r="AH905" s="2">
        <f>IF($AG905="","",IF($AG905="FULTON",IF(ISNUMBER(SEARCH("COLLEGE PARK",$H905)),"FULTON (COLLEGE PARK)",IF(ISNUMBER(SEARCH("HAPEVILLE",$H905)),"FULTON (HAPEVILLE)",IF(ISNUMBER(SEARCH("EAST POINT",$H905)),"FULTON (EAST POINT)",IF(ISNUMBER(SEARCH("ATLANTA",$H905)),"FULTON (ATL LIMITS)","FULTON")))),IF($AG905="DEKALB",IF(ISNUMBER(SEARCH("ATLANTA",$H905)),"DEKALB (ATL LIMITS)","DEKALB"),IF(AND($AG905="CLAYTON",ISNUMBER(SEARCH("COLLEGE PARK",$H905))),"CLAYTON (COLLEGE PARK)",$AG905))))</f>
        <v/>
      </c>
      <c r="AI905" s="2">
        <f>IF(OR($AH905="",$AD905=""),"",IFERROR(VLOOKUP($AH905,CODES!$A:$B,2,FALSE),"NO CODE"))</f>
        <v/>
      </c>
      <c r="AJ905" s="19">
        <f>IF(OR($AI905="",$AI905="NO CODE"),"",IF(COUNTIFS(RATES!$A:$A,$AI905,RATES!$B:$B,"&lt;="&amp;MonthStart,RATES!$C:$C,"&gt;="&amp;MonthEnd)&lt;&gt;1,"NO RATE",IF($AD905="OFF",SUMIFS(RATES!$F:$F,RATES!$A:$A,$AI905,RATES!$B:$B,"&lt;="&amp;MonthStart,RATES!$C:$C,"&gt;="&amp;MonthEnd),SUMIFS(RATES!$E:$E,RATES!$A:$A,$AI905,RATES!$B:$B,"&lt;="&amp;MonthStart,RATES!$C:$C,"&gt;="&amp;MonthEnd))))</f>
        <v/>
      </c>
      <c r="AK905" s="2">
        <f>IF(OR(NOT(ISNUMBER($AJ905)),N($AA905)=0),"",IF(ABS(N($Z905)/100-$AJ905)&gt;0.0000001,"DIFFERS",""))</f>
        <v/>
      </c>
    </row>
    <row r="906">
      <c r="AD906" s="2">
        <f>IF($L906="","",IF(ISNUMBER(SEARCH("OFF ROAD",$H906)),"OFF",IF(ISNUMBER(SEARCH("ON ROAD",$H906)),"ON","")))</f>
        <v/>
      </c>
      <c r="AE906" s="2">
        <f>IF($AD906="ON",""&amp;$L906,"")</f>
        <v/>
      </c>
      <c r="AF906" s="2">
        <f>IF($L906="","",IF($J906&lt;&gt;"","Y",""))</f>
        <v/>
      </c>
      <c r="AG906" s="2">
        <f>IF($L906="","",IFERROR(TRIM(MID($H906,4,SEARCH(" CO ",$H906)-4)),""&amp;$S906))</f>
        <v/>
      </c>
      <c r="AH906" s="2">
        <f>IF($AG906="","",IF($AG906="FULTON",IF(ISNUMBER(SEARCH("COLLEGE PARK",$H906)),"FULTON (COLLEGE PARK)",IF(ISNUMBER(SEARCH("HAPEVILLE",$H906)),"FULTON (HAPEVILLE)",IF(ISNUMBER(SEARCH("EAST POINT",$H906)),"FULTON (EAST POINT)",IF(ISNUMBER(SEARCH("ATLANTA",$H906)),"FULTON (ATL LIMITS)","FULTON")))),IF($AG906="DEKALB",IF(ISNUMBER(SEARCH("ATLANTA",$H906)),"DEKALB (ATL LIMITS)","DEKALB"),IF(AND($AG906="CLAYTON",ISNUMBER(SEARCH("COLLEGE PARK",$H906))),"CLAYTON (COLLEGE PARK)",$AG906))))</f>
        <v/>
      </c>
      <c r="AI906" s="2">
        <f>IF(OR($AH906="",$AD906=""),"",IFERROR(VLOOKUP($AH906,CODES!$A:$B,2,FALSE),"NO CODE"))</f>
        <v/>
      </c>
      <c r="AJ906" s="19">
        <f>IF(OR($AI906="",$AI906="NO CODE"),"",IF(COUNTIFS(RATES!$A:$A,$AI906,RATES!$B:$B,"&lt;="&amp;MonthStart,RATES!$C:$C,"&gt;="&amp;MonthEnd)&lt;&gt;1,"NO RATE",IF($AD906="OFF",SUMIFS(RATES!$F:$F,RATES!$A:$A,$AI906,RATES!$B:$B,"&lt;="&amp;MonthStart,RATES!$C:$C,"&gt;="&amp;MonthEnd),SUMIFS(RATES!$E:$E,RATES!$A:$A,$AI906,RATES!$B:$B,"&lt;="&amp;MonthStart,RATES!$C:$C,"&gt;="&amp;MonthEnd))))</f>
        <v/>
      </c>
      <c r="AK906" s="2">
        <f>IF(OR(NOT(ISNUMBER($AJ906)),N($AA906)=0),"",IF(ABS(N($Z906)/100-$AJ906)&gt;0.0000001,"DIFFERS",""))</f>
        <v/>
      </c>
    </row>
    <row r="907">
      <c r="AD907" s="2">
        <f>IF($L907="","",IF(ISNUMBER(SEARCH("OFF ROAD",$H907)),"OFF",IF(ISNUMBER(SEARCH("ON ROAD",$H907)),"ON","")))</f>
        <v/>
      </c>
      <c r="AE907" s="2">
        <f>IF($AD907="ON",""&amp;$L907,"")</f>
        <v/>
      </c>
      <c r="AF907" s="2">
        <f>IF($L907="","",IF($J907&lt;&gt;"","Y",""))</f>
        <v/>
      </c>
      <c r="AG907" s="2">
        <f>IF($L907="","",IFERROR(TRIM(MID($H907,4,SEARCH(" CO ",$H907)-4)),""&amp;$S907))</f>
        <v/>
      </c>
      <c r="AH907" s="2">
        <f>IF($AG907="","",IF($AG907="FULTON",IF(ISNUMBER(SEARCH("COLLEGE PARK",$H907)),"FULTON (COLLEGE PARK)",IF(ISNUMBER(SEARCH("HAPEVILLE",$H907)),"FULTON (HAPEVILLE)",IF(ISNUMBER(SEARCH("EAST POINT",$H907)),"FULTON (EAST POINT)",IF(ISNUMBER(SEARCH("ATLANTA",$H907)),"FULTON (ATL LIMITS)","FULTON")))),IF($AG907="DEKALB",IF(ISNUMBER(SEARCH("ATLANTA",$H907)),"DEKALB (ATL LIMITS)","DEKALB"),IF(AND($AG907="CLAYTON",ISNUMBER(SEARCH("COLLEGE PARK",$H907))),"CLAYTON (COLLEGE PARK)",$AG907))))</f>
        <v/>
      </c>
      <c r="AI907" s="2">
        <f>IF(OR($AH907="",$AD907=""),"",IFERROR(VLOOKUP($AH907,CODES!$A:$B,2,FALSE),"NO CODE"))</f>
        <v/>
      </c>
      <c r="AJ907" s="19">
        <f>IF(OR($AI907="",$AI907="NO CODE"),"",IF(COUNTIFS(RATES!$A:$A,$AI907,RATES!$B:$B,"&lt;="&amp;MonthStart,RATES!$C:$C,"&gt;="&amp;MonthEnd)&lt;&gt;1,"NO RATE",IF($AD907="OFF",SUMIFS(RATES!$F:$F,RATES!$A:$A,$AI907,RATES!$B:$B,"&lt;="&amp;MonthStart,RATES!$C:$C,"&gt;="&amp;MonthEnd),SUMIFS(RATES!$E:$E,RATES!$A:$A,$AI907,RATES!$B:$B,"&lt;="&amp;MonthStart,RATES!$C:$C,"&gt;="&amp;MonthEnd))))</f>
        <v/>
      </c>
      <c r="AK907" s="2">
        <f>IF(OR(NOT(ISNUMBER($AJ907)),N($AA907)=0),"",IF(ABS(N($Z907)/100-$AJ907)&gt;0.0000001,"DIFFERS",""))</f>
        <v/>
      </c>
    </row>
    <row r="908">
      <c r="AD908" s="2">
        <f>IF($L908="","",IF(ISNUMBER(SEARCH("OFF ROAD",$H908)),"OFF",IF(ISNUMBER(SEARCH("ON ROAD",$H908)),"ON","")))</f>
        <v/>
      </c>
      <c r="AE908" s="2">
        <f>IF($AD908="ON",""&amp;$L908,"")</f>
        <v/>
      </c>
      <c r="AF908" s="2">
        <f>IF($L908="","",IF($J908&lt;&gt;"","Y",""))</f>
        <v/>
      </c>
      <c r="AG908" s="2">
        <f>IF($L908="","",IFERROR(TRIM(MID($H908,4,SEARCH(" CO ",$H908)-4)),""&amp;$S908))</f>
        <v/>
      </c>
      <c r="AH908" s="2">
        <f>IF($AG908="","",IF($AG908="FULTON",IF(ISNUMBER(SEARCH("COLLEGE PARK",$H908)),"FULTON (COLLEGE PARK)",IF(ISNUMBER(SEARCH("HAPEVILLE",$H908)),"FULTON (HAPEVILLE)",IF(ISNUMBER(SEARCH("EAST POINT",$H908)),"FULTON (EAST POINT)",IF(ISNUMBER(SEARCH("ATLANTA",$H908)),"FULTON (ATL LIMITS)","FULTON")))),IF($AG908="DEKALB",IF(ISNUMBER(SEARCH("ATLANTA",$H908)),"DEKALB (ATL LIMITS)","DEKALB"),IF(AND($AG908="CLAYTON",ISNUMBER(SEARCH("COLLEGE PARK",$H908))),"CLAYTON (COLLEGE PARK)",$AG908))))</f>
        <v/>
      </c>
      <c r="AI908" s="2">
        <f>IF(OR($AH908="",$AD908=""),"",IFERROR(VLOOKUP($AH908,CODES!$A:$B,2,FALSE),"NO CODE"))</f>
        <v/>
      </c>
      <c r="AJ908" s="19">
        <f>IF(OR($AI908="",$AI908="NO CODE"),"",IF(COUNTIFS(RATES!$A:$A,$AI908,RATES!$B:$B,"&lt;="&amp;MonthStart,RATES!$C:$C,"&gt;="&amp;MonthEnd)&lt;&gt;1,"NO RATE",IF($AD908="OFF",SUMIFS(RATES!$F:$F,RATES!$A:$A,$AI908,RATES!$B:$B,"&lt;="&amp;MonthStart,RATES!$C:$C,"&gt;="&amp;MonthEnd),SUMIFS(RATES!$E:$E,RATES!$A:$A,$AI908,RATES!$B:$B,"&lt;="&amp;MonthStart,RATES!$C:$C,"&gt;="&amp;MonthEnd))))</f>
        <v/>
      </c>
      <c r="AK908" s="2">
        <f>IF(OR(NOT(ISNUMBER($AJ908)),N($AA908)=0),"",IF(ABS(N($Z908)/100-$AJ908)&gt;0.0000001,"DIFFERS",""))</f>
        <v/>
      </c>
    </row>
    <row r="909">
      <c r="AD909" s="2">
        <f>IF($L909="","",IF(ISNUMBER(SEARCH("OFF ROAD",$H909)),"OFF",IF(ISNUMBER(SEARCH("ON ROAD",$H909)),"ON","")))</f>
        <v/>
      </c>
      <c r="AE909" s="2">
        <f>IF($AD909="ON",""&amp;$L909,"")</f>
        <v/>
      </c>
      <c r="AF909" s="2">
        <f>IF($L909="","",IF($J909&lt;&gt;"","Y",""))</f>
        <v/>
      </c>
      <c r="AG909" s="2">
        <f>IF($L909="","",IFERROR(TRIM(MID($H909,4,SEARCH(" CO ",$H909)-4)),""&amp;$S909))</f>
        <v/>
      </c>
      <c r="AH909" s="2">
        <f>IF($AG909="","",IF($AG909="FULTON",IF(ISNUMBER(SEARCH("COLLEGE PARK",$H909)),"FULTON (COLLEGE PARK)",IF(ISNUMBER(SEARCH("HAPEVILLE",$H909)),"FULTON (HAPEVILLE)",IF(ISNUMBER(SEARCH("EAST POINT",$H909)),"FULTON (EAST POINT)",IF(ISNUMBER(SEARCH("ATLANTA",$H909)),"FULTON (ATL LIMITS)","FULTON")))),IF($AG909="DEKALB",IF(ISNUMBER(SEARCH("ATLANTA",$H909)),"DEKALB (ATL LIMITS)","DEKALB"),IF(AND($AG909="CLAYTON",ISNUMBER(SEARCH("COLLEGE PARK",$H909))),"CLAYTON (COLLEGE PARK)",$AG909))))</f>
        <v/>
      </c>
      <c r="AI909" s="2">
        <f>IF(OR($AH909="",$AD909=""),"",IFERROR(VLOOKUP($AH909,CODES!$A:$B,2,FALSE),"NO CODE"))</f>
        <v/>
      </c>
      <c r="AJ909" s="19">
        <f>IF(OR($AI909="",$AI909="NO CODE"),"",IF(COUNTIFS(RATES!$A:$A,$AI909,RATES!$B:$B,"&lt;="&amp;MonthStart,RATES!$C:$C,"&gt;="&amp;MonthEnd)&lt;&gt;1,"NO RATE",IF($AD909="OFF",SUMIFS(RATES!$F:$F,RATES!$A:$A,$AI909,RATES!$B:$B,"&lt;="&amp;MonthStart,RATES!$C:$C,"&gt;="&amp;MonthEnd),SUMIFS(RATES!$E:$E,RATES!$A:$A,$AI909,RATES!$B:$B,"&lt;="&amp;MonthStart,RATES!$C:$C,"&gt;="&amp;MonthEnd))))</f>
        <v/>
      </c>
      <c r="AK909" s="2">
        <f>IF(OR(NOT(ISNUMBER($AJ909)),N($AA909)=0),"",IF(ABS(N($Z909)/100-$AJ909)&gt;0.0000001,"DIFFERS",""))</f>
        <v/>
      </c>
    </row>
    <row r="910">
      <c r="AD910" s="2">
        <f>IF($L910="","",IF(ISNUMBER(SEARCH("OFF ROAD",$H910)),"OFF",IF(ISNUMBER(SEARCH("ON ROAD",$H910)),"ON","")))</f>
        <v/>
      </c>
      <c r="AE910" s="2">
        <f>IF($AD910="ON",""&amp;$L910,"")</f>
        <v/>
      </c>
      <c r="AF910" s="2">
        <f>IF($L910="","",IF($J910&lt;&gt;"","Y",""))</f>
        <v/>
      </c>
      <c r="AG910" s="2">
        <f>IF($L910="","",IFERROR(TRIM(MID($H910,4,SEARCH(" CO ",$H910)-4)),""&amp;$S910))</f>
        <v/>
      </c>
      <c r="AH910" s="2">
        <f>IF($AG910="","",IF($AG910="FULTON",IF(ISNUMBER(SEARCH("COLLEGE PARK",$H910)),"FULTON (COLLEGE PARK)",IF(ISNUMBER(SEARCH("HAPEVILLE",$H910)),"FULTON (HAPEVILLE)",IF(ISNUMBER(SEARCH("EAST POINT",$H910)),"FULTON (EAST POINT)",IF(ISNUMBER(SEARCH("ATLANTA",$H910)),"FULTON (ATL LIMITS)","FULTON")))),IF($AG910="DEKALB",IF(ISNUMBER(SEARCH("ATLANTA",$H910)),"DEKALB (ATL LIMITS)","DEKALB"),IF(AND($AG910="CLAYTON",ISNUMBER(SEARCH("COLLEGE PARK",$H910))),"CLAYTON (COLLEGE PARK)",$AG910))))</f>
        <v/>
      </c>
      <c r="AI910" s="2">
        <f>IF(OR($AH910="",$AD910=""),"",IFERROR(VLOOKUP($AH910,CODES!$A:$B,2,FALSE),"NO CODE"))</f>
        <v/>
      </c>
      <c r="AJ910" s="19">
        <f>IF(OR($AI910="",$AI910="NO CODE"),"",IF(COUNTIFS(RATES!$A:$A,$AI910,RATES!$B:$B,"&lt;="&amp;MonthStart,RATES!$C:$C,"&gt;="&amp;MonthEnd)&lt;&gt;1,"NO RATE",IF($AD910="OFF",SUMIFS(RATES!$F:$F,RATES!$A:$A,$AI910,RATES!$B:$B,"&lt;="&amp;MonthStart,RATES!$C:$C,"&gt;="&amp;MonthEnd),SUMIFS(RATES!$E:$E,RATES!$A:$A,$AI910,RATES!$B:$B,"&lt;="&amp;MonthStart,RATES!$C:$C,"&gt;="&amp;MonthEnd))))</f>
        <v/>
      </c>
      <c r="AK910" s="2">
        <f>IF(OR(NOT(ISNUMBER($AJ910)),N($AA910)=0),"",IF(ABS(N($Z910)/100-$AJ910)&gt;0.0000001,"DIFFERS",""))</f>
        <v/>
      </c>
    </row>
    <row r="911">
      <c r="AD911" s="2">
        <f>IF($L911="","",IF(ISNUMBER(SEARCH("OFF ROAD",$H911)),"OFF",IF(ISNUMBER(SEARCH("ON ROAD",$H911)),"ON","")))</f>
        <v/>
      </c>
      <c r="AE911" s="2">
        <f>IF($AD911="ON",""&amp;$L911,"")</f>
        <v/>
      </c>
      <c r="AF911" s="2">
        <f>IF($L911="","",IF($J911&lt;&gt;"","Y",""))</f>
        <v/>
      </c>
      <c r="AG911" s="2">
        <f>IF($L911="","",IFERROR(TRIM(MID($H911,4,SEARCH(" CO ",$H911)-4)),""&amp;$S911))</f>
        <v/>
      </c>
      <c r="AH911" s="2">
        <f>IF($AG911="","",IF($AG911="FULTON",IF(ISNUMBER(SEARCH("COLLEGE PARK",$H911)),"FULTON (COLLEGE PARK)",IF(ISNUMBER(SEARCH("HAPEVILLE",$H911)),"FULTON (HAPEVILLE)",IF(ISNUMBER(SEARCH("EAST POINT",$H911)),"FULTON (EAST POINT)",IF(ISNUMBER(SEARCH("ATLANTA",$H911)),"FULTON (ATL LIMITS)","FULTON")))),IF($AG911="DEKALB",IF(ISNUMBER(SEARCH("ATLANTA",$H911)),"DEKALB (ATL LIMITS)","DEKALB"),IF(AND($AG911="CLAYTON",ISNUMBER(SEARCH("COLLEGE PARK",$H911))),"CLAYTON (COLLEGE PARK)",$AG911))))</f>
        <v/>
      </c>
      <c r="AI911" s="2">
        <f>IF(OR($AH911="",$AD911=""),"",IFERROR(VLOOKUP($AH911,CODES!$A:$B,2,FALSE),"NO CODE"))</f>
        <v/>
      </c>
      <c r="AJ911" s="19">
        <f>IF(OR($AI911="",$AI911="NO CODE"),"",IF(COUNTIFS(RATES!$A:$A,$AI911,RATES!$B:$B,"&lt;="&amp;MonthStart,RATES!$C:$C,"&gt;="&amp;MonthEnd)&lt;&gt;1,"NO RATE",IF($AD911="OFF",SUMIFS(RATES!$F:$F,RATES!$A:$A,$AI911,RATES!$B:$B,"&lt;="&amp;MonthStart,RATES!$C:$C,"&gt;="&amp;MonthEnd),SUMIFS(RATES!$E:$E,RATES!$A:$A,$AI911,RATES!$B:$B,"&lt;="&amp;MonthStart,RATES!$C:$C,"&gt;="&amp;MonthEnd))))</f>
        <v/>
      </c>
      <c r="AK911" s="2">
        <f>IF(OR(NOT(ISNUMBER($AJ911)),N($AA911)=0),"",IF(ABS(N($Z911)/100-$AJ911)&gt;0.0000001,"DIFFERS",""))</f>
        <v/>
      </c>
    </row>
    <row r="912">
      <c r="AD912" s="2">
        <f>IF($L912="","",IF(ISNUMBER(SEARCH("OFF ROAD",$H912)),"OFF",IF(ISNUMBER(SEARCH("ON ROAD",$H912)),"ON","")))</f>
        <v/>
      </c>
      <c r="AE912" s="2">
        <f>IF($AD912="ON",""&amp;$L912,"")</f>
        <v/>
      </c>
      <c r="AF912" s="2">
        <f>IF($L912="","",IF($J912&lt;&gt;"","Y",""))</f>
        <v/>
      </c>
      <c r="AG912" s="2">
        <f>IF($L912="","",IFERROR(TRIM(MID($H912,4,SEARCH(" CO ",$H912)-4)),""&amp;$S912))</f>
        <v/>
      </c>
      <c r="AH912" s="2">
        <f>IF($AG912="","",IF($AG912="FULTON",IF(ISNUMBER(SEARCH("COLLEGE PARK",$H912)),"FULTON (COLLEGE PARK)",IF(ISNUMBER(SEARCH("HAPEVILLE",$H912)),"FULTON (HAPEVILLE)",IF(ISNUMBER(SEARCH("EAST POINT",$H912)),"FULTON (EAST POINT)",IF(ISNUMBER(SEARCH("ATLANTA",$H912)),"FULTON (ATL LIMITS)","FULTON")))),IF($AG912="DEKALB",IF(ISNUMBER(SEARCH("ATLANTA",$H912)),"DEKALB (ATL LIMITS)","DEKALB"),IF(AND($AG912="CLAYTON",ISNUMBER(SEARCH("COLLEGE PARK",$H912))),"CLAYTON (COLLEGE PARK)",$AG912))))</f>
        <v/>
      </c>
      <c r="AI912" s="2">
        <f>IF(OR($AH912="",$AD912=""),"",IFERROR(VLOOKUP($AH912,CODES!$A:$B,2,FALSE),"NO CODE"))</f>
        <v/>
      </c>
      <c r="AJ912" s="19">
        <f>IF(OR($AI912="",$AI912="NO CODE"),"",IF(COUNTIFS(RATES!$A:$A,$AI912,RATES!$B:$B,"&lt;="&amp;MonthStart,RATES!$C:$C,"&gt;="&amp;MonthEnd)&lt;&gt;1,"NO RATE",IF($AD912="OFF",SUMIFS(RATES!$F:$F,RATES!$A:$A,$AI912,RATES!$B:$B,"&lt;="&amp;MonthStart,RATES!$C:$C,"&gt;="&amp;MonthEnd),SUMIFS(RATES!$E:$E,RATES!$A:$A,$AI912,RATES!$B:$B,"&lt;="&amp;MonthStart,RATES!$C:$C,"&gt;="&amp;MonthEnd))))</f>
        <v/>
      </c>
      <c r="AK912" s="2">
        <f>IF(OR(NOT(ISNUMBER($AJ912)),N($AA912)=0),"",IF(ABS(N($Z912)/100-$AJ912)&gt;0.0000001,"DIFFERS",""))</f>
        <v/>
      </c>
    </row>
    <row r="913">
      <c r="AD913" s="2">
        <f>IF($L913="","",IF(ISNUMBER(SEARCH("OFF ROAD",$H913)),"OFF",IF(ISNUMBER(SEARCH("ON ROAD",$H913)),"ON","")))</f>
        <v/>
      </c>
      <c r="AE913" s="2">
        <f>IF($AD913="ON",""&amp;$L913,"")</f>
        <v/>
      </c>
      <c r="AF913" s="2">
        <f>IF($L913="","",IF($J913&lt;&gt;"","Y",""))</f>
        <v/>
      </c>
      <c r="AG913" s="2">
        <f>IF($L913="","",IFERROR(TRIM(MID($H913,4,SEARCH(" CO ",$H913)-4)),""&amp;$S913))</f>
        <v/>
      </c>
      <c r="AH913" s="2">
        <f>IF($AG913="","",IF($AG913="FULTON",IF(ISNUMBER(SEARCH("COLLEGE PARK",$H913)),"FULTON (COLLEGE PARK)",IF(ISNUMBER(SEARCH("HAPEVILLE",$H913)),"FULTON (HAPEVILLE)",IF(ISNUMBER(SEARCH("EAST POINT",$H913)),"FULTON (EAST POINT)",IF(ISNUMBER(SEARCH("ATLANTA",$H913)),"FULTON (ATL LIMITS)","FULTON")))),IF($AG913="DEKALB",IF(ISNUMBER(SEARCH("ATLANTA",$H913)),"DEKALB (ATL LIMITS)","DEKALB"),IF(AND($AG913="CLAYTON",ISNUMBER(SEARCH("COLLEGE PARK",$H913))),"CLAYTON (COLLEGE PARK)",$AG913))))</f>
        <v/>
      </c>
      <c r="AI913" s="2">
        <f>IF(OR($AH913="",$AD913=""),"",IFERROR(VLOOKUP($AH913,CODES!$A:$B,2,FALSE),"NO CODE"))</f>
        <v/>
      </c>
      <c r="AJ913" s="19">
        <f>IF(OR($AI913="",$AI913="NO CODE"),"",IF(COUNTIFS(RATES!$A:$A,$AI913,RATES!$B:$B,"&lt;="&amp;MonthStart,RATES!$C:$C,"&gt;="&amp;MonthEnd)&lt;&gt;1,"NO RATE",IF($AD913="OFF",SUMIFS(RATES!$F:$F,RATES!$A:$A,$AI913,RATES!$B:$B,"&lt;="&amp;MonthStart,RATES!$C:$C,"&gt;="&amp;MonthEnd),SUMIFS(RATES!$E:$E,RATES!$A:$A,$AI913,RATES!$B:$B,"&lt;="&amp;MonthStart,RATES!$C:$C,"&gt;="&amp;MonthEnd))))</f>
        <v/>
      </c>
      <c r="AK913" s="2">
        <f>IF(OR(NOT(ISNUMBER($AJ913)),N($AA913)=0),"",IF(ABS(N($Z913)/100-$AJ913)&gt;0.0000001,"DIFFERS",""))</f>
        <v/>
      </c>
    </row>
    <row r="914">
      <c r="AD914" s="2">
        <f>IF($L914="","",IF(ISNUMBER(SEARCH("OFF ROAD",$H914)),"OFF",IF(ISNUMBER(SEARCH("ON ROAD",$H914)),"ON","")))</f>
        <v/>
      </c>
      <c r="AE914" s="2">
        <f>IF($AD914="ON",""&amp;$L914,"")</f>
        <v/>
      </c>
      <c r="AF914" s="2">
        <f>IF($L914="","",IF($J914&lt;&gt;"","Y",""))</f>
        <v/>
      </c>
      <c r="AG914" s="2">
        <f>IF($L914="","",IFERROR(TRIM(MID($H914,4,SEARCH(" CO ",$H914)-4)),""&amp;$S914))</f>
        <v/>
      </c>
      <c r="AH914" s="2">
        <f>IF($AG914="","",IF($AG914="FULTON",IF(ISNUMBER(SEARCH("COLLEGE PARK",$H914)),"FULTON (COLLEGE PARK)",IF(ISNUMBER(SEARCH("HAPEVILLE",$H914)),"FULTON (HAPEVILLE)",IF(ISNUMBER(SEARCH("EAST POINT",$H914)),"FULTON (EAST POINT)",IF(ISNUMBER(SEARCH("ATLANTA",$H914)),"FULTON (ATL LIMITS)","FULTON")))),IF($AG914="DEKALB",IF(ISNUMBER(SEARCH("ATLANTA",$H914)),"DEKALB (ATL LIMITS)","DEKALB"),IF(AND($AG914="CLAYTON",ISNUMBER(SEARCH("COLLEGE PARK",$H914))),"CLAYTON (COLLEGE PARK)",$AG914))))</f>
        <v/>
      </c>
      <c r="AI914" s="2">
        <f>IF(OR($AH914="",$AD914=""),"",IFERROR(VLOOKUP($AH914,CODES!$A:$B,2,FALSE),"NO CODE"))</f>
        <v/>
      </c>
      <c r="AJ914" s="19">
        <f>IF(OR($AI914="",$AI914="NO CODE"),"",IF(COUNTIFS(RATES!$A:$A,$AI914,RATES!$B:$B,"&lt;="&amp;MonthStart,RATES!$C:$C,"&gt;="&amp;MonthEnd)&lt;&gt;1,"NO RATE",IF($AD914="OFF",SUMIFS(RATES!$F:$F,RATES!$A:$A,$AI914,RATES!$B:$B,"&lt;="&amp;MonthStart,RATES!$C:$C,"&gt;="&amp;MonthEnd),SUMIFS(RATES!$E:$E,RATES!$A:$A,$AI914,RATES!$B:$B,"&lt;="&amp;MonthStart,RATES!$C:$C,"&gt;="&amp;MonthEnd))))</f>
        <v/>
      </c>
      <c r="AK914" s="2">
        <f>IF(OR(NOT(ISNUMBER($AJ914)),N($AA914)=0),"",IF(ABS(N($Z914)/100-$AJ914)&gt;0.0000001,"DIFFERS",""))</f>
        <v/>
      </c>
    </row>
    <row r="915">
      <c r="AD915" s="2">
        <f>IF($L915="","",IF(ISNUMBER(SEARCH("OFF ROAD",$H915)),"OFF",IF(ISNUMBER(SEARCH("ON ROAD",$H915)),"ON","")))</f>
        <v/>
      </c>
      <c r="AE915" s="2">
        <f>IF($AD915="ON",""&amp;$L915,"")</f>
        <v/>
      </c>
      <c r="AF915" s="2">
        <f>IF($L915="","",IF($J915&lt;&gt;"","Y",""))</f>
        <v/>
      </c>
      <c r="AG915" s="2">
        <f>IF($L915="","",IFERROR(TRIM(MID($H915,4,SEARCH(" CO ",$H915)-4)),""&amp;$S915))</f>
        <v/>
      </c>
      <c r="AH915" s="2">
        <f>IF($AG915="","",IF($AG915="FULTON",IF(ISNUMBER(SEARCH("COLLEGE PARK",$H915)),"FULTON (COLLEGE PARK)",IF(ISNUMBER(SEARCH("HAPEVILLE",$H915)),"FULTON (HAPEVILLE)",IF(ISNUMBER(SEARCH("EAST POINT",$H915)),"FULTON (EAST POINT)",IF(ISNUMBER(SEARCH("ATLANTA",$H915)),"FULTON (ATL LIMITS)","FULTON")))),IF($AG915="DEKALB",IF(ISNUMBER(SEARCH("ATLANTA",$H915)),"DEKALB (ATL LIMITS)","DEKALB"),IF(AND($AG915="CLAYTON",ISNUMBER(SEARCH("COLLEGE PARK",$H915))),"CLAYTON (COLLEGE PARK)",$AG915))))</f>
        <v/>
      </c>
      <c r="AI915" s="2">
        <f>IF(OR($AH915="",$AD915=""),"",IFERROR(VLOOKUP($AH915,CODES!$A:$B,2,FALSE),"NO CODE"))</f>
        <v/>
      </c>
      <c r="AJ915" s="19">
        <f>IF(OR($AI915="",$AI915="NO CODE"),"",IF(COUNTIFS(RATES!$A:$A,$AI915,RATES!$B:$B,"&lt;="&amp;MonthStart,RATES!$C:$C,"&gt;="&amp;MonthEnd)&lt;&gt;1,"NO RATE",IF($AD915="OFF",SUMIFS(RATES!$F:$F,RATES!$A:$A,$AI915,RATES!$B:$B,"&lt;="&amp;MonthStart,RATES!$C:$C,"&gt;="&amp;MonthEnd),SUMIFS(RATES!$E:$E,RATES!$A:$A,$AI915,RATES!$B:$B,"&lt;="&amp;MonthStart,RATES!$C:$C,"&gt;="&amp;MonthEnd))))</f>
        <v/>
      </c>
      <c r="AK915" s="2">
        <f>IF(OR(NOT(ISNUMBER($AJ915)),N($AA915)=0),"",IF(ABS(N($Z915)/100-$AJ915)&gt;0.0000001,"DIFFERS",""))</f>
        <v/>
      </c>
    </row>
    <row r="916">
      <c r="AD916" s="2">
        <f>IF($L916="","",IF(ISNUMBER(SEARCH("OFF ROAD",$H916)),"OFF",IF(ISNUMBER(SEARCH("ON ROAD",$H916)),"ON","")))</f>
        <v/>
      </c>
      <c r="AE916" s="2">
        <f>IF($AD916="ON",""&amp;$L916,"")</f>
        <v/>
      </c>
      <c r="AF916" s="2">
        <f>IF($L916="","",IF($J916&lt;&gt;"","Y",""))</f>
        <v/>
      </c>
      <c r="AG916" s="2">
        <f>IF($L916="","",IFERROR(TRIM(MID($H916,4,SEARCH(" CO ",$H916)-4)),""&amp;$S916))</f>
        <v/>
      </c>
      <c r="AH916" s="2">
        <f>IF($AG916="","",IF($AG916="FULTON",IF(ISNUMBER(SEARCH("COLLEGE PARK",$H916)),"FULTON (COLLEGE PARK)",IF(ISNUMBER(SEARCH("HAPEVILLE",$H916)),"FULTON (HAPEVILLE)",IF(ISNUMBER(SEARCH("EAST POINT",$H916)),"FULTON (EAST POINT)",IF(ISNUMBER(SEARCH("ATLANTA",$H916)),"FULTON (ATL LIMITS)","FULTON")))),IF($AG916="DEKALB",IF(ISNUMBER(SEARCH("ATLANTA",$H916)),"DEKALB (ATL LIMITS)","DEKALB"),IF(AND($AG916="CLAYTON",ISNUMBER(SEARCH("COLLEGE PARK",$H916))),"CLAYTON (COLLEGE PARK)",$AG916))))</f>
        <v/>
      </c>
      <c r="AI916" s="2">
        <f>IF(OR($AH916="",$AD916=""),"",IFERROR(VLOOKUP($AH916,CODES!$A:$B,2,FALSE),"NO CODE"))</f>
        <v/>
      </c>
      <c r="AJ916" s="19">
        <f>IF(OR($AI916="",$AI916="NO CODE"),"",IF(COUNTIFS(RATES!$A:$A,$AI916,RATES!$B:$B,"&lt;="&amp;MonthStart,RATES!$C:$C,"&gt;="&amp;MonthEnd)&lt;&gt;1,"NO RATE",IF($AD916="OFF",SUMIFS(RATES!$F:$F,RATES!$A:$A,$AI916,RATES!$B:$B,"&lt;="&amp;MonthStart,RATES!$C:$C,"&gt;="&amp;MonthEnd),SUMIFS(RATES!$E:$E,RATES!$A:$A,$AI916,RATES!$B:$B,"&lt;="&amp;MonthStart,RATES!$C:$C,"&gt;="&amp;MonthEnd))))</f>
        <v/>
      </c>
      <c r="AK916" s="2">
        <f>IF(OR(NOT(ISNUMBER($AJ916)),N($AA916)=0),"",IF(ABS(N($Z916)/100-$AJ916)&gt;0.0000001,"DIFFERS",""))</f>
        <v/>
      </c>
    </row>
    <row r="917">
      <c r="AD917" s="2">
        <f>IF($L917="","",IF(ISNUMBER(SEARCH("OFF ROAD",$H917)),"OFF",IF(ISNUMBER(SEARCH("ON ROAD",$H917)),"ON","")))</f>
        <v/>
      </c>
      <c r="AE917" s="2">
        <f>IF($AD917="ON",""&amp;$L917,"")</f>
        <v/>
      </c>
      <c r="AF917" s="2">
        <f>IF($L917="","",IF($J917&lt;&gt;"","Y",""))</f>
        <v/>
      </c>
      <c r="AG917" s="2">
        <f>IF($L917="","",IFERROR(TRIM(MID($H917,4,SEARCH(" CO ",$H917)-4)),""&amp;$S917))</f>
        <v/>
      </c>
      <c r="AH917" s="2">
        <f>IF($AG917="","",IF($AG917="FULTON",IF(ISNUMBER(SEARCH("COLLEGE PARK",$H917)),"FULTON (COLLEGE PARK)",IF(ISNUMBER(SEARCH("HAPEVILLE",$H917)),"FULTON (HAPEVILLE)",IF(ISNUMBER(SEARCH("EAST POINT",$H917)),"FULTON (EAST POINT)",IF(ISNUMBER(SEARCH("ATLANTA",$H917)),"FULTON (ATL LIMITS)","FULTON")))),IF($AG917="DEKALB",IF(ISNUMBER(SEARCH("ATLANTA",$H917)),"DEKALB (ATL LIMITS)","DEKALB"),IF(AND($AG917="CLAYTON",ISNUMBER(SEARCH("COLLEGE PARK",$H917))),"CLAYTON (COLLEGE PARK)",$AG917))))</f>
        <v/>
      </c>
      <c r="AI917" s="2">
        <f>IF(OR($AH917="",$AD917=""),"",IFERROR(VLOOKUP($AH917,CODES!$A:$B,2,FALSE),"NO CODE"))</f>
        <v/>
      </c>
      <c r="AJ917" s="19">
        <f>IF(OR($AI917="",$AI917="NO CODE"),"",IF(COUNTIFS(RATES!$A:$A,$AI917,RATES!$B:$B,"&lt;="&amp;MonthStart,RATES!$C:$C,"&gt;="&amp;MonthEnd)&lt;&gt;1,"NO RATE",IF($AD917="OFF",SUMIFS(RATES!$F:$F,RATES!$A:$A,$AI917,RATES!$B:$B,"&lt;="&amp;MonthStart,RATES!$C:$C,"&gt;="&amp;MonthEnd),SUMIFS(RATES!$E:$E,RATES!$A:$A,$AI917,RATES!$B:$B,"&lt;="&amp;MonthStart,RATES!$C:$C,"&gt;="&amp;MonthEnd))))</f>
        <v/>
      </c>
      <c r="AK917" s="2">
        <f>IF(OR(NOT(ISNUMBER($AJ917)),N($AA917)=0),"",IF(ABS(N($Z917)/100-$AJ917)&gt;0.0000001,"DIFFERS",""))</f>
        <v/>
      </c>
    </row>
    <row r="918">
      <c r="AD918" s="2">
        <f>IF($L918="","",IF(ISNUMBER(SEARCH("OFF ROAD",$H918)),"OFF",IF(ISNUMBER(SEARCH("ON ROAD",$H918)),"ON","")))</f>
        <v/>
      </c>
      <c r="AE918" s="2">
        <f>IF($AD918="ON",""&amp;$L918,"")</f>
        <v/>
      </c>
      <c r="AF918" s="2">
        <f>IF($L918="","",IF($J918&lt;&gt;"","Y",""))</f>
        <v/>
      </c>
      <c r="AG918" s="2">
        <f>IF($L918="","",IFERROR(TRIM(MID($H918,4,SEARCH(" CO ",$H918)-4)),""&amp;$S918))</f>
        <v/>
      </c>
      <c r="AH918" s="2">
        <f>IF($AG918="","",IF($AG918="FULTON",IF(ISNUMBER(SEARCH("COLLEGE PARK",$H918)),"FULTON (COLLEGE PARK)",IF(ISNUMBER(SEARCH("HAPEVILLE",$H918)),"FULTON (HAPEVILLE)",IF(ISNUMBER(SEARCH("EAST POINT",$H918)),"FULTON (EAST POINT)",IF(ISNUMBER(SEARCH("ATLANTA",$H918)),"FULTON (ATL LIMITS)","FULTON")))),IF($AG918="DEKALB",IF(ISNUMBER(SEARCH("ATLANTA",$H918)),"DEKALB (ATL LIMITS)","DEKALB"),IF(AND($AG918="CLAYTON",ISNUMBER(SEARCH("COLLEGE PARK",$H918))),"CLAYTON (COLLEGE PARK)",$AG918))))</f>
        <v/>
      </c>
      <c r="AI918" s="2">
        <f>IF(OR($AH918="",$AD918=""),"",IFERROR(VLOOKUP($AH918,CODES!$A:$B,2,FALSE),"NO CODE"))</f>
        <v/>
      </c>
      <c r="AJ918" s="19">
        <f>IF(OR($AI918="",$AI918="NO CODE"),"",IF(COUNTIFS(RATES!$A:$A,$AI918,RATES!$B:$B,"&lt;="&amp;MonthStart,RATES!$C:$C,"&gt;="&amp;MonthEnd)&lt;&gt;1,"NO RATE",IF($AD918="OFF",SUMIFS(RATES!$F:$F,RATES!$A:$A,$AI918,RATES!$B:$B,"&lt;="&amp;MonthStart,RATES!$C:$C,"&gt;="&amp;MonthEnd),SUMIFS(RATES!$E:$E,RATES!$A:$A,$AI918,RATES!$B:$B,"&lt;="&amp;MonthStart,RATES!$C:$C,"&gt;="&amp;MonthEnd))))</f>
        <v/>
      </c>
      <c r="AK918" s="2">
        <f>IF(OR(NOT(ISNUMBER($AJ918)),N($AA918)=0),"",IF(ABS(N($Z918)/100-$AJ918)&gt;0.0000001,"DIFFERS",""))</f>
        <v/>
      </c>
    </row>
    <row r="919">
      <c r="AD919" s="2">
        <f>IF($L919="","",IF(ISNUMBER(SEARCH("OFF ROAD",$H919)),"OFF",IF(ISNUMBER(SEARCH("ON ROAD",$H919)),"ON","")))</f>
        <v/>
      </c>
      <c r="AE919" s="2">
        <f>IF($AD919="ON",""&amp;$L919,"")</f>
        <v/>
      </c>
      <c r="AF919" s="2">
        <f>IF($L919="","",IF($J919&lt;&gt;"","Y",""))</f>
        <v/>
      </c>
      <c r="AG919" s="2">
        <f>IF($L919="","",IFERROR(TRIM(MID($H919,4,SEARCH(" CO ",$H919)-4)),""&amp;$S919))</f>
        <v/>
      </c>
      <c r="AH919" s="2">
        <f>IF($AG919="","",IF($AG919="FULTON",IF(ISNUMBER(SEARCH("COLLEGE PARK",$H919)),"FULTON (COLLEGE PARK)",IF(ISNUMBER(SEARCH("HAPEVILLE",$H919)),"FULTON (HAPEVILLE)",IF(ISNUMBER(SEARCH("EAST POINT",$H919)),"FULTON (EAST POINT)",IF(ISNUMBER(SEARCH("ATLANTA",$H919)),"FULTON (ATL LIMITS)","FULTON")))),IF($AG919="DEKALB",IF(ISNUMBER(SEARCH("ATLANTA",$H919)),"DEKALB (ATL LIMITS)","DEKALB"),IF(AND($AG919="CLAYTON",ISNUMBER(SEARCH("COLLEGE PARK",$H919))),"CLAYTON (COLLEGE PARK)",$AG919))))</f>
        <v/>
      </c>
      <c r="AI919" s="2">
        <f>IF(OR($AH919="",$AD919=""),"",IFERROR(VLOOKUP($AH919,CODES!$A:$B,2,FALSE),"NO CODE"))</f>
        <v/>
      </c>
      <c r="AJ919" s="19">
        <f>IF(OR($AI919="",$AI919="NO CODE"),"",IF(COUNTIFS(RATES!$A:$A,$AI919,RATES!$B:$B,"&lt;="&amp;MonthStart,RATES!$C:$C,"&gt;="&amp;MonthEnd)&lt;&gt;1,"NO RATE",IF($AD919="OFF",SUMIFS(RATES!$F:$F,RATES!$A:$A,$AI919,RATES!$B:$B,"&lt;="&amp;MonthStart,RATES!$C:$C,"&gt;="&amp;MonthEnd),SUMIFS(RATES!$E:$E,RATES!$A:$A,$AI919,RATES!$B:$B,"&lt;="&amp;MonthStart,RATES!$C:$C,"&gt;="&amp;MonthEnd))))</f>
        <v/>
      </c>
      <c r="AK919" s="2">
        <f>IF(OR(NOT(ISNUMBER($AJ919)),N($AA919)=0),"",IF(ABS(N($Z919)/100-$AJ919)&gt;0.0000001,"DIFFERS",""))</f>
        <v/>
      </c>
    </row>
    <row r="920">
      <c r="AD920" s="2">
        <f>IF($L920="","",IF(ISNUMBER(SEARCH("OFF ROAD",$H920)),"OFF",IF(ISNUMBER(SEARCH("ON ROAD",$H920)),"ON","")))</f>
        <v/>
      </c>
      <c r="AE920" s="2">
        <f>IF($AD920="ON",""&amp;$L920,"")</f>
        <v/>
      </c>
      <c r="AF920" s="2">
        <f>IF($L920="","",IF($J920&lt;&gt;"","Y",""))</f>
        <v/>
      </c>
      <c r="AG920" s="2">
        <f>IF($L920="","",IFERROR(TRIM(MID($H920,4,SEARCH(" CO ",$H920)-4)),""&amp;$S920))</f>
        <v/>
      </c>
      <c r="AH920" s="2">
        <f>IF($AG920="","",IF($AG920="FULTON",IF(ISNUMBER(SEARCH("COLLEGE PARK",$H920)),"FULTON (COLLEGE PARK)",IF(ISNUMBER(SEARCH("HAPEVILLE",$H920)),"FULTON (HAPEVILLE)",IF(ISNUMBER(SEARCH("EAST POINT",$H920)),"FULTON (EAST POINT)",IF(ISNUMBER(SEARCH("ATLANTA",$H920)),"FULTON (ATL LIMITS)","FULTON")))),IF($AG920="DEKALB",IF(ISNUMBER(SEARCH("ATLANTA",$H920)),"DEKALB (ATL LIMITS)","DEKALB"),IF(AND($AG920="CLAYTON",ISNUMBER(SEARCH("COLLEGE PARK",$H920))),"CLAYTON (COLLEGE PARK)",$AG920))))</f>
        <v/>
      </c>
      <c r="AI920" s="2">
        <f>IF(OR($AH920="",$AD920=""),"",IFERROR(VLOOKUP($AH920,CODES!$A:$B,2,FALSE),"NO CODE"))</f>
        <v/>
      </c>
      <c r="AJ920" s="19">
        <f>IF(OR($AI920="",$AI920="NO CODE"),"",IF(COUNTIFS(RATES!$A:$A,$AI920,RATES!$B:$B,"&lt;="&amp;MonthStart,RATES!$C:$C,"&gt;="&amp;MonthEnd)&lt;&gt;1,"NO RATE",IF($AD920="OFF",SUMIFS(RATES!$F:$F,RATES!$A:$A,$AI920,RATES!$B:$B,"&lt;="&amp;MonthStart,RATES!$C:$C,"&gt;="&amp;MonthEnd),SUMIFS(RATES!$E:$E,RATES!$A:$A,$AI920,RATES!$B:$B,"&lt;="&amp;MonthStart,RATES!$C:$C,"&gt;="&amp;MonthEnd))))</f>
        <v/>
      </c>
      <c r="AK920" s="2">
        <f>IF(OR(NOT(ISNUMBER($AJ920)),N($AA920)=0),"",IF(ABS(N($Z920)/100-$AJ920)&gt;0.0000001,"DIFFERS",""))</f>
        <v/>
      </c>
    </row>
    <row r="921">
      <c r="AD921" s="2">
        <f>IF($L921="","",IF(ISNUMBER(SEARCH("OFF ROAD",$H921)),"OFF",IF(ISNUMBER(SEARCH("ON ROAD",$H921)),"ON","")))</f>
        <v/>
      </c>
      <c r="AE921" s="2">
        <f>IF($AD921="ON",""&amp;$L921,"")</f>
        <v/>
      </c>
      <c r="AF921" s="2">
        <f>IF($L921="","",IF($J921&lt;&gt;"","Y",""))</f>
        <v/>
      </c>
      <c r="AG921" s="2">
        <f>IF($L921="","",IFERROR(TRIM(MID($H921,4,SEARCH(" CO ",$H921)-4)),""&amp;$S921))</f>
        <v/>
      </c>
      <c r="AH921" s="2">
        <f>IF($AG921="","",IF($AG921="FULTON",IF(ISNUMBER(SEARCH("COLLEGE PARK",$H921)),"FULTON (COLLEGE PARK)",IF(ISNUMBER(SEARCH("HAPEVILLE",$H921)),"FULTON (HAPEVILLE)",IF(ISNUMBER(SEARCH("EAST POINT",$H921)),"FULTON (EAST POINT)",IF(ISNUMBER(SEARCH("ATLANTA",$H921)),"FULTON (ATL LIMITS)","FULTON")))),IF($AG921="DEKALB",IF(ISNUMBER(SEARCH("ATLANTA",$H921)),"DEKALB (ATL LIMITS)","DEKALB"),IF(AND($AG921="CLAYTON",ISNUMBER(SEARCH("COLLEGE PARK",$H921))),"CLAYTON (COLLEGE PARK)",$AG921))))</f>
        <v/>
      </c>
      <c r="AI921" s="2">
        <f>IF(OR($AH921="",$AD921=""),"",IFERROR(VLOOKUP($AH921,CODES!$A:$B,2,FALSE),"NO CODE"))</f>
        <v/>
      </c>
      <c r="AJ921" s="19">
        <f>IF(OR($AI921="",$AI921="NO CODE"),"",IF(COUNTIFS(RATES!$A:$A,$AI921,RATES!$B:$B,"&lt;="&amp;MonthStart,RATES!$C:$C,"&gt;="&amp;MonthEnd)&lt;&gt;1,"NO RATE",IF($AD921="OFF",SUMIFS(RATES!$F:$F,RATES!$A:$A,$AI921,RATES!$B:$B,"&lt;="&amp;MonthStart,RATES!$C:$C,"&gt;="&amp;MonthEnd),SUMIFS(RATES!$E:$E,RATES!$A:$A,$AI921,RATES!$B:$B,"&lt;="&amp;MonthStart,RATES!$C:$C,"&gt;="&amp;MonthEnd))))</f>
        <v/>
      </c>
      <c r="AK921" s="2">
        <f>IF(OR(NOT(ISNUMBER($AJ921)),N($AA921)=0),"",IF(ABS(N($Z921)/100-$AJ921)&gt;0.0000001,"DIFFERS",""))</f>
        <v/>
      </c>
    </row>
    <row r="922">
      <c r="AD922" s="2">
        <f>IF($L922="","",IF(ISNUMBER(SEARCH("OFF ROAD",$H922)),"OFF",IF(ISNUMBER(SEARCH("ON ROAD",$H922)),"ON","")))</f>
        <v/>
      </c>
      <c r="AE922" s="2">
        <f>IF($AD922="ON",""&amp;$L922,"")</f>
        <v/>
      </c>
      <c r="AF922" s="2">
        <f>IF($L922="","",IF($J922&lt;&gt;"","Y",""))</f>
        <v/>
      </c>
      <c r="AG922" s="2">
        <f>IF($L922="","",IFERROR(TRIM(MID($H922,4,SEARCH(" CO ",$H922)-4)),""&amp;$S922))</f>
        <v/>
      </c>
      <c r="AH922" s="2">
        <f>IF($AG922="","",IF($AG922="FULTON",IF(ISNUMBER(SEARCH("COLLEGE PARK",$H922)),"FULTON (COLLEGE PARK)",IF(ISNUMBER(SEARCH("HAPEVILLE",$H922)),"FULTON (HAPEVILLE)",IF(ISNUMBER(SEARCH("EAST POINT",$H922)),"FULTON (EAST POINT)",IF(ISNUMBER(SEARCH("ATLANTA",$H922)),"FULTON (ATL LIMITS)","FULTON")))),IF($AG922="DEKALB",IF(ISNUMBER(SEARCH("ATLANTA",$H922)),"DEKALB (ATL LIMITS)","DEKALB"),IF(AND($AG922="CLAYTON",ISNUMBER(SEARCH("COLLEGE PARK",$H922))),"CLAYTON (COLLEGE PARK)",$AG922))))</f>
        <v/>
      </c>
      <c r="AI922" s="2">
        <f>IF(OR($AH922="",$AD922=""),"",IFERROR(VLOOKUP($AH922,CODES!$A:$B,2,FALSE),"NO CODE"))</f>
        <v/>
      </c>
      <c r="AJ922" s="19">
        <f>IF(OR($AI922="",$AI922="NO CODE"),"",IF(COUNTIFS(RATES!$A:$A,$AI922,RATES!$B:$B,"&lt;="&amp;MonthStart,RATES!$C:$C,"&gt;="&amp;MonthEnd)&lt;&gt;1,"NO RATE",IF($AD922="OFF",SUMIFS(RATES!$F:$F,RATES!$A:$A,$AI922,RATES!$B:$B,"&lt;="&amp;MonthStart,RATES!$C:$C,"&gt;="&amp;MonthEnd),SUMIFS(RATES!$E:$E,RATES!$A:$A,$AI922,RATES!$B:$B,"&lt;="&amp;MonthStart,RATES!$C:$C,"&gt;="&amp;MonthEnd))))</f>
        <v/>
      </c>
      <c r="AK922" s="2">
        <f>IF(OR(NOT(ISNUMBER($AJ922)),N($AA922)=0),"",IF(ABS(N($Z922)/100-$AJ922)&gt;0.0000001,"DIFFERS",""))</f>
        <v/>
      </c>
    </row>
    <row r="923">
      <c r="AD923" s="2">
        <f>IF($L923="","",IF(ISNUMBER(SEARCH("OFF ROAD",$H923)),"OFF",IF(ISNUMBER(SEARCH("ON ROAD",$H923)),"ON","")))</f>
        <v/>
      </c>
      <c r="AE923" s="2">
        <f>IF($AD923="ON",""&amp;$L923,"")</f>
        <v/>
      </c>
      <c r="AF923" s="2">
        <f>IF($L923="","",IF($J923&lt;&gt;"","Y",""))</f>
        <v/>
      </c>
      <c r="AG923" s="2">
        <f>IF($L923="","",IFERROR(TRIM(MID($H923,4,SEARCH(" CO ",$H923)-4)),""&amp;$S923))</f>
        <v/>
      </c>
      <c r="AH923" s="2">
        <f>IF($AG923="","",IF($AG923="FULTON",IF(ISNUMBER(SEARCH("COLLEGE PARK",$H923)),"FULTON (COLLEGE PARK)",IF(ISNUMBER(SEARCH("HAPEVILLE",$H923)),"FULTON (HAPEVILLE)",IF(ISNUMBER(SEARCH("EAST POINT",$H923)),"FULTON (EAST POINT)",IF(ISNUMBER(SEARCH("ATLANTA",$H923)),"FULTON (ATL LIMITS)","FULTON")))),IF($AG923="DEKALB",IF(ISNUMBER(SEARCH("ATLANTA",$H923)),"DEKALB (ATL LIMITS)","DEKALB"),IF(AND($AG923="CLAYTON",ISNUMBER(SEARCH("COLLEGE PARK",$H923))),"CLAYTON (COLLEGE PARK)",$AG923))))</f>
        <v/>
      </c>
      <c r="AI923" s="2">
        <f>IF(OR($AH923="",$AD923=""),"",IFERROR(VLOOKUP($AH923,CODES!$A:$B,2,FALSE),"NO CODE"))</f>
        <v/>
      </c>
      <c r="AJ923" s="19">
        <f>IF(OR($AI923="",$AI923="NO CODE"),"",IF(COUNTIFS(RATES!$A:$A,$AI923,RATES!$B:$B,"&lt;="&amp;MonthStart,RATES!$C:$C,"&gt;="&amp;MonthEnd)&lt;&gt;1,"NO RATE",IF($AD923="OFF",SUMIFS(RATES!$F:$F,RATES!$A:$A,$AI923,RATES!$B:$B,"&lt;="&amp;MonthStart,RATES!$C:$C,"&gt;="&amp;MonthEnd),SUMIFS(RATES!$E:$E,RATES!$A:$A,$AI923,RATES!$B:$B,"&lt;="&amp;MonthStart,RATES!$C:$C,"&gt;="&amp;MonthEnd))))</f>
        <v/>
      </c>
      <c r="AK923" s="2">
        <f>IF(OR(NOT(ISNUMBER($AJ923)),N($AA923)=0),"",IF(ABS(N($Z923)/100-$AJ923)&gt;0.0000001,"DIFFERS",""))</f>
        <v/>
      </c>
    </row>
    <row r="924">
      <c r="AD924" s="2">
        <f>IF($L924="","",IF(ISNUMBER(SEARCH("OFF ROAD",$H924)),"OFF",IF(ISNUMBER(SEARCH("ON ROAD",$H924)),"ON","")))</f>
        <v/>
      </c>
      <c r="AE924" s="2">
        <f>IF($AD924="ON",""&amp;$L924,"")</f>
        <v/>
      </c>
      <c r="AF924" s="2">
        <f>IF($L924="","",IF($J924&lt;&gt;"","Y",""))</f>
        <v/>
      </c>
      <c r="AG924" s="2">
        <f>IF($L924="","",IFERROR(TRIM(MID($H924,4,SEARCH(" CO ",$H924)-4)),""&amp;$S924))</f>
        <v/>
      </c>
      <c r="AH924" s="2">
        <f>IF($AG924="","",IF($AG924="FULTON",IF(ISNUMBER(SEARCH("COLLEGE PARK",$H924)),"FULTON (COLLEGE PARK)",IF(ISNUMBER(SEARCH("HAPEVILLE",$H924)),"FULTON (HAPEVILLE)",IF(ISNUMBER(SEARCH("EAST POINT",$H924)),"FULTON (EAST POINT)",IF(ISNUMBER(SEARCH("ATLANTA",$H924)),"FULTON (ATL LIMITS)","FULTON")))),IF($AG924="DEKALB",IF(ISNUMBER(SEARCH("ATLANTA",$H924)),"DEKALB (ATL LIMITS)","DEKALB"),IF(AND($AG924="CLAYTON",ISNUMBER(SEARCH("COLLEGE PARK",$H924))),"CLAYTON (COLLEGE PARK)",$AG924))))</f>
        <v/>
      </c>
      <c r="AI924" s="2">
        <f>IF(OR($AH924="",$AD924=""),"",IFERROR(VLOOKUP($AH924,CODES!$A:$B,2,FALSE),"NO CODE"))</f>
        <v/>
      </c>
      <c r="AJ924" s="19">
        <f>IF(OR($AI924="",$AI924="NO CODE"),"",IF(COUNTIFS(RATES!$A:$A,$AI924,RATES!$B:$B,"&lt;="&amp;MonthStart,RATES!$C:$C,"&gt;="&amp;MonthEnd)&lt;&gt;1,"NO RATE",IF($AD924="OFF",SUMIFS(RATES!$F:$F,RATES!$A:$A,$AI924,RATES!$B:$B,"&lt;="&amp;MonthStart,RATES!$C:$C,"&gt;="&amp;MonthEnd),SUMIFS(RATES!$E:$E,RATES!$A:$A,$AI924,RATES!$B:$B,"&lt;="&amp;MonthStart,RATES!$C:$C,"&gt;="&amp;MonthEnd))))</f>
        <v/>
      </c>
      <c r="AK924" s="2">
        <f>IF(OR(NOT(ISNUMBER($AJ924)),N($AA924)=0),"",IF(ABS(N($Z924)/100-$AJ924)&gt;0.0000001,"DIFFERS",""))</f>
        <v/>
      </c>
    </row>
    <row r="925">
      <c r="AD925" s="2">
        <f>IF($L925="","",IF(ISNUMBER(SEARCH("OFF ROAD",$H925)),"OFF",IF(ISNUMBER(SEARCH("ON ROAD",$H925)),"ON","")))</f>
        <v/>
      </c>
      <c r="AE925" s="2">
        <f>IF($AD925="ON",""&amp;$L925,"")</f>
        <v/>
      </c>
      <c r="AF925" s="2">
        <f>IF($L925="","",IF($J925&lt;&gt;"","Y",""))</f>
        <v/>
      </c>
      <c r="AG925" s="2">
        <f>IF($L925="","",IFERROR(TRIM(MID($H925,4,SEARCH(" CO ",$H925)-4)),""&amp;$S925))</f>
        <v/>
      </c>
      <c r="AH925" s="2">
        <f>IF($AG925="","",IF($AG925="FULTON",IF(ISNUMBER(SEARCH("COLLEGE PARK",$H925)),"FULTON (COLLEGE PARK)",IF(ISNUMBER(SEARCH("HAPEVILLE",$H925)),"FULTON (HAPEVILLE)",IF(ISNUMBER(SEARCH("EAST POINT",$H925)),"FULTON (EAST POINT)",IF(ISNUMBER(SEARCH("ATLANTA",$H925)),"FULTON (ATL LIMITS)","FULTON")))),IF($AG925="DEKALB",IF(ISNUMBER(SEARCH("ATLANTA",$H925)),"DEKALB (ATL LIMITS)","DEKALB"),IF(AND($AG925="CLAYTON",ISNUMBER(SEARCH("COLLEGE PARK",$H925))),"CLAYTON (COLLEGE PARK)",$AG925))))</f>
        <v/>
      </c>
      <c r="AI925" s="2">
        <f>IF(OR($AH925="",$AD925=""),"",IFERROR(VLOOKUP($AH925,CODES!$A:$B,2,FALSE),"NO CODE"))</f>
        <v/>
      </c>
      <c r="AJ925" s="19">
        <f>IF(OR($AI925="",$AI925="NO CODE"),"",IF(COUNTIFS(RATES!$A:$A,$AI925,RATES!$B:$B,"&lt;="&amp;MonthStart,RATES!$C:$C,"&gt;="&amp;MonthEnd)&lt;&gt;1,"NO RATE",IF($AD925="OFF",SUMIFS(RATES!$F:$F,RATES!$A:$A,$AI925,RATES!$B:$B,"&lt;="&amp;MonthStart,RATES!$C:$C,"&gt;="&amp;MonthEnd),SUMIFS(RATES!$E:$E,RATES!$A:$A,$AI925,RATES!$B:$B,"&lt;="&amp;MonthStart,RATES!$C:$C,"&gt;="&amp;MonthEnd))))</f>
        <v/>
      </c>
      <c r="AK925" s="2">
        <f>IF(OR(NOT(ISNUMBER($AJ925)),N($AA925)=0),"",IF(ABS(N($Z925)/100-$AJ925)&gt;0.0000001,"DIFFERS",""))</f>
        <v/>
      </c>
    </row>
    <row r="926">
      <c r="AD926" s="2">
        <f>IF($L926="","",IF(ISNUMBER(SEARCH("OFF ROAD",$H926)),"OFF",IF(ISNUMBER(SEARCH("ON ROAD",$H926)),"ON","")))</f>
        <v/>
      </c>
      <c r="AE926" s="2">
        <f>IF($AD926="ON",""&amp;$L926,"")</f>
        <v/>
      </c>
      <c r="AF926" s="2">
        <f>IF($L926="","",IF($J926&lt;&gt;"","Y",""))</f>
        <v/>
      </c>
      <c r="AG926" s="2">
        <f>IF($L926="","",IFERROR(TRIM(MID($H926,4,SEARCH(" CO ",$H926)-4)),""&amp;$S926))</f>
        <v/>
      </c>
      <c r="AH926" s="2">
        <f>IF($AG926="","",IF($AG926="FULTON",IF(ISNUMBER(SEARCH("COLLEGE PARK",$H926)),"FULTON (COLLEGE PARK)",IF(ISNUMBER(SEARCH("HAPEVILLE",$H926)),"FULTON (HAPEVILLE)",IF(ISNUMBER(SEARCH("EAST POINT",$H926)),"FULTON (EAST POINT)",IF(ISNUMBER(SEARCH("ATLANTA",$H926)),"FULTON (ATL LIMITS)","FULTON")))),IF($AG926="DEKALB",IF(ISNUMBER(SEARCH("ATLANTA",$H926)),"DEKALB (ATL LIMITS)","DEKALB"),IF(AND($AG926="CLAYTON",ISNUMBER(SEARCH("COLLEGE PARK",$H926))),"CLAYTON (COLLEGE PARK)",$AG926))))</f>
        <v/>
      </c>
      <c r="AI926" s="2">
        <f>IF(OR($AH926="",$AD926=""),"",IFERROR(VLOOKUP($AH926,CODES!$A:$B,2,FALSE),"NO CODE"))</f>
        <v/>
      </c>
      <c r="AJ926" s="19">
        <f>IF(OR($AI926="",$AI926="NO CODE"),"",IF(COUNTIFS(RATES!$A:$A,$AI926,RATES!$B:$B,"&lt;="&amp;MonthStart,RATES!$C:$C,"&gt;="&amp;MonthEnd)&lt;&gt;1,"NO RATE",IF($AD926="OFF",SUMIFS(RATES!$F:$F,RATES!$A:$A,$AI926,RATES!$B:$B,"&lt;="&amp;MonthStart,RATES!$C:$C,"&gt;="&amp;MonthEnd),SUMIFS(RATES!$E:$E,RATES!$A:$A,$AI926,RATES!$B:$B,"&lt;="&amp;MonthStart,RATES!$C:$C,"&gt;="&amp;MonthEnd))))</f>
        <v/>
      </c>
      <c r="AK926" s="2">
        <f>IF(OR(NOT(ISNUMBER($AJ926)),N($AA926)=0),"",IF(ABS(N($Z926)/100-$AJ926)&gt;0.0000001,"DIFFERS",""))</f>
        <v/>
      </c>
    </row>
    <row r="927">
      <c r="AD927" s="2">
        <f>IF($L927="","",IF(ISNUMBER(SEARCH("OFF ROAD",$H927)),"OFF",IF(ISNUMBER(SEARCH("ON ROAD",$H927)),"ON","")))</f>
        <v/>
      </c>
      <c r="AE927" s="2">
        <f>IF($AD927="ON",""&amp;$L927,"")</f>
        <v/>
      </c>
      <c r="AF927" s="2">
        <f>IF($L927="","",IF($J927&lt;&gt;"","Y",""))</f>
        <v/>
      </c>
      <c r="AG927" s="2">
        <f>IF($L927="","",IFERROR(TRIM(MID($H927,4,SEARCH(" CO ",$H927)-4)),""&amp;$S927))</f>
        <v/>
      </c>
      <c r="AH927" s="2">
        <f>IF($AG927="","",IF($AG927="FULTON",IF(ISNUMBER(SEARCH("COLLEGE PARK",$H927)),"FULTON (COLLEGE PARK)",IF(ISNUMBER(SEARCH("HAPEVILLE",$H927)),"FULTON (HAPEVILLE)",IF(ISNUMBER(SEARCH("EAST POINT",$H927)),"FULTON (EAST POINT)",IF(ISNUMBER(SEARCH("ATLANTA",$H927)),"FULTON (ATL LIMITS)","FULTON")))),IF($AG927="DEKALB",IF(ISNUMBER(SEARCH("ATLANTA",$H927)),"DEKALB (ATL LIMITS)","DEKALB"),IF(AND($AG927="CLAYTON",ISNUMBER(SEARCH("COLLEGE PARK",$H927))),"CLAYTON (COLLEGE PARK)",$AG927))))</f>
        <v/>
      </c>
      <c r="AI927" s="2">
        <f>IF(OR($AH927="",$AD927=""),"",IFERROR(VLOOKUP($AH927,CODES!$A:$B,2,FALSE),"NO CODE"))</f>
        <v/>
      </c>
      <c r="AJ927" s="19">
        <f>IF(OR($AI927="",$AI927="NO CODE"),"",IF(COUNTIFS(RATES!$A:$A,$AI927,RATES!$B:$B,"&lt;="&amp;MonthStart,RATES!$C:$C,"&gt;="&amp;MonthEnd)&lt;&gt;1,"NO RATE",IF($AD927="OFF",SUMIFS(RATES!$F:$F,RATES!$A:$A,$AI927,RATES!$B:$B,"&lt;="&amp;MonthStart,RATES!$C:$C,"&gt;="&amp;MonthEnd),SUMIFS(RATES!$E:$E,RATES!$A:$A,$AI927,RATES!$B:$B,"&lt;="&amp;MonthStart,RATES!$C:$C,"&gt;="&amp;MonthEnd))))</f>
        <v/>
      </c>
      <c r="AK927" s="2">
        <f>IF(OR(NOT(ISNUMBER($AJ927)),N($AA927)=0),"",IF(ABS(N($Z927)/100-$AJ927)&gt;0.0000001,"DIFFERS",""))</f>
        <v/>
      </c>
    </row>
    <row r="928">
      <c r="AD928" s="2">
        <f>IF($L928="","",IF(ISNUMBER(SEARCH("OFF ROAD",$H928)),"OFF",IF(ISNUMBER(SEARCH("ON ROAD",$H928)),"ON","")))</f>
        <v/>
      </c>
      <c r="AE928" s="2">
        <f>IF($AD928="ON",""&amp;$L928,"")</f>
        <v/>
      </c>
      <c r="AF928" s="2">
        <f>IF($L928="","",IF($J928&lt;&gt;"","Y",""))</f>
        <v/>
      </c>
      <c r="AG928" s="2">
        <f>IF($L928="","",IFERROR(TRIM(MID($H928,4,SEARCH(" CO ",$H928)-4)),""&amp;$S928))</f>
        <v/>
      </c>
      <c r="AH928" s="2">
        <f>IF($AG928="","",IF($AG928="FULTON",IF(ISNUMBER(SEARCH("COLLEGE PARK",$H928)),"FULTON (COLLEGE PARK)",IF(ISNUMBER(SEARCH("HAPEVILLE",$H928)),"FULTON (HAPEVILLE)",IF(ISNUMBER(SEARCH("EAST POINT",$H928)),"FULTON (EAST POINT)",IF(ISNUMBER(SEARCH("ATLANTA",$H928)),"FULTON (ATL LIMITS)","FULTON")))),IF($AG928="DEKALB",IF(ISNUMBER(SEARCH("ATLANTA",$H928)),"DEKALB (ATL LIMITS)","DEKALB"),IF(AND($AG928="CLAYTON",ISNUMBER(SEARCH("COLLEGE PARK",$H928))),"CLAYTON (COLLEGE PARK)",$AG928))))</f>
        <v/>
      </c>
      <c r="AI928" s="2">
        <f>IF(OR($AH928="",$AD928=""),"",IFERROR(VLOOKUP($AH928,CODES!$A:$B,2,FALSE),"NO CODE"))</f>
        <v/>
      </c>
      <c r="AJ928" s="19">
        <f>IF(OR($AI928="",$AI928="NO CODE"),"",IF(COUNTIFS(RATES!$A:$A,$AI928,RATES!$B:$B,"&lt;="&amp;MonthStart,RATES!$C:$C,"&gt;="&amp;MonthEnd)&lt;&gt;1,"NO RATE",IF($AD928="OFF",SUMIFS(RATES!$F:$F,RATES!$A:$A,$AI928,RATES!$B:$B,"&lt;="&amp;MonthStart,RATES!$C:$C,"&gt;="&amp;MonthEnd),SUMIFS(RATES!$E:$E,RATES!$A:$A,$AI928,RATES!$B:$B,"&lt;="&amp;MonthStart,RATES!$C:$C,"&gt;="&amp;MonthEnd))))</f>
        <v/>
      </c>
      <c r="AK928" s="2">
        <f>IF(OR(NOT(ISNUMBER($AJ928)),N($AA928)=0),"",IF(ABS(N($Z928)/100-$AJ928)&gt;0.0000001,"DIFFERS",""))</f>
        <v/>
      </c>
    </row>
    <row r="929">
      <c r="AD929" s="2">
        <f>IF($L929="","",IF(ISNUMBER(SEARCH("OFF ROAD",$H929)),"OFF",IF(ISNUMBER(SEARCH("ON ROAD",$H929)),"ON","")))</f>
        <v/>
      </c>
      <c r="AE929" s="2">
        <f>IF($AD929="ON",""&amp;$L929,"")</f>
        <v/>
      </c>
      <c r="AF929" s="2">
        <f>IF($L929="","",IF($J929&lt;&gt;"","Y",""))</f>
        <v/>
      </c>
      <c r="AG929" s="2">
        <f>IF($L929="","",IFERROR(TRIM(MID($H929,4,SEARCH(" CO ",$H929)-4)),""&amp;$S929))</f>
        <v/>
      </c>
      <c r="AH929" s="2">
        <f>IF($AG929="","",IF($AG929="FULTON",IF(ISNUMBER(SEARCH("COLLEGE PARK",$H929)),"FULTON (COLLEGE PARK)",IF(ISNUMBER(SEARCH("HAPEVILLE",$H929)),"FULTON (HAPEVILLE)",IF(ISNUMBER(SEARCH("EAST POINT",$H929)),"FULTON (EAST POINT)",IF(ISNUMBER(SEARCH("ATLANTA",$H929)),"FULTON (ATL LIMITS)","FULTON")))),IF($AG929="DEKALB",IF(ISNUMBER(SEARCH("ATLANTA",$H929)),"DEKALB (ATL LIMITS)","DEKALB"),IF(AND($AG929="CLAYTON",ISNUMBER(SEARCH("COLLEGE PARK",$H929))),"CLAYTON (COLLEGE PARK)",$AG929))))</f>
        <v/>
      </c>
      <c r="AI929" s="2">
        <f>IF(OR($AH929="",$AD929=""),"",IFERROR(VLOOKUP($AH929,CODES!$A:$B,2,FALSE),"NO CODE"))</f>
        <v/>
      </c>
      <c r="AJ929" s="19">
        <f>IF(OR($AI929="",$AI929="NO CODE"),"",IF(COUNTIFS(RATES!$A:$A,$AI929,RATES!$B:$B,"&lt;="&amp;MonthStart,RATES!$C:$C,"&gt;="&amp;MonthEnd)&lt;&gt;1,"NO RATE",IF($AD929="OFF",SUMIFS(RATES!$F:$F,RATES!$A:$A,$AI929,RATES!$B:$B,"&lt;="&amp;MonthStart,RATES!$C:$C,"&gt;="&amp;MonthEnd),SUMIFS(RATES!$E:$E,RATES!$A:$A,$AI929,RATES!$B:$B,"&lt;="&amp;MonthStart,RATES!$C:$C,"&gt;="&amp;MonthEnd))))</f>
        <v/>
      </c>
      <c r="AK929" s="2">
        <f>IF(OR(NOT(ISNUMBER($AJ929)),N($AA929)=0),"",IF(ABS(N($Z929)/100-$AJ929)&gt;0.0000001,"DIFFERS",""))</f>
        <v/>
      </c>
    </row>
    <row r="930">
      <c r="AD930" s="2">
        <f>IF($L930="","",IF(ISNUMBER(SEARCH("OFF ROAD",$H930)),"OFF",IF(ISNUMBER(SEARCH("ON ROAD",$H930)),"ON","")))</f>
        <v/>
      </c>
      <c r="AE930" s="2">
        <f>IF($AD930="ON",""&amp;$L930,"")</f>
        <v/>
      </c>
      <c r="AF930" s="2">
        <f>IF($L930="","",IF($J930&lt;&gt;"","Y",""))</f>
        <v/>
      </c>
      <c r="AG930" s="2">
        <f>IF($L930="","",IFERROR(TRIM(MID($H930,4,SEARCH(" CO ",$H930)-4)),""&amp;$S930))</f>
        <v/>
      </c>
      <c r="AH930" s="2">
        <f>IF($AG930="","",IF($AG930="FULTON",IF(ISNUMBER(SEARCH("COLLEGE PARK",$H930)),"FULTON (COLLEGE PARK)",IF(ISNUMBER(SEARCH("HAPEVILLE",$H930)),"FULTON (HAPEVILLE)",IF(ISNUMBER(SEARCH("EAST POINT",$H930)),"FULTON (EAST POINT)",IF(ISNUMBER(SEARCH("ATLANTA",$H930)),"FULTON (ATL LIMITS)","FULTON")))),IF($AG930="DEKALB",IF(ISNUMBER(SEARCH("ATLANTA",$H930)),"DEKALB (ATL LIMITS)","DEKALB"),IF(AND($AG930="CLAYTON",ISNUMBER(SEARCH("COLLEGE PARK",$H930))),"CLAYTON (COLLEGE PARK)",$AG930))))</f>
        <v/>
      </c>
      <c r="AI930" s="2">
        <f>IF(OR($AH930="",$AD930=""),"",IFERROR(VLOOKUP($AH930,CODES!$A:$B,2,FALSE),"NO CODE"))</f>
        <v/>
      </c>
      <c r="AJ930" s="19">
        <f>IF(OR($AI930="",$AI930="NO CODE"),"",IF(COUNTIFS(RATES!$A:$A,$AI930,RATES!$B:$B,"&lt;="&amp;MonthStart,RATES!$C:$C,"&gt;="&amp;MonthEnd)&lt;&gt;1,"NO RATE",IF($AD930="OFF",SUMIFS(RATES!$F:$F,RATES!$A:$A,$AI930,RATES!$B:$B,"&lt;="&amp;MonthStart,RATES!$C:$C,"&gt;="&amp;MonthEnd),SUMIFS(RATES!$E:$E,RATES!$A:$A,$AI930,RATES!$B:$B,"&lt;="&amp;MonthStart,RATES!$C:$C,"&gt;="&amp;MonthEnd))))</f>
        <v/>
      </c>
      <c r="AK930" s="2">
        <f>IF(OR(NOT(ISNUMBER($AJ930)),N($AA930)=0),"",IF(ABS(N($Z930)/100-$AJ930)&gt;0.0000001,"DIFFERS",""))</f>
        <v/>
      </c>
    </row>
    <row r="931">
      <c r="AD931" s="2">
        <f>IF($L931="","",IF(ISNUMBER(SEARCH("OFF ROAD",$H931)),"OFF",IF(ISNUMBER(SEARCH("ON ROAD",$H931)),"ON","")))</f>
        <v/>
      </c>
      <c r="AE931" s="2">
        <f>IF($AD931="ON",""&amp;$L931,"")</f>
        <v/>
      </c>
      <c r="AF931" s="2">
        <f>IF($L931="","",IF($J931&lt;&gt;"","Y",""))</f>
        <v/>
      </c>
      <c r="AG931" s="2">
        <f>IF($L931="","",IFERROR(TRIM(MID($H931,4,SEARCH(" CO ",$H931)-4)),""&amp;$S931))</f>
        <v/>
      </c>
      <c r="AH931" s="2">
        <f>IF($AG931="","",IF($AG931="FULTON",IF(ISNUMBER(SEARCH("COLLEGE PARK",$H931)),"FULTON (COLLEGE PARK)",IF(ISNUMBER(SEARCH("HAPEVILLE",$H931)),"FULTON (HAPEVILLE)",IF(ISNUMBER(SEARCH("EAST POINT",$H931)),"FULTON (EAST POINT)",IF(ISNUMBER(SEARCH("ATLANTA",$H931)),"FULTON (ATL LIMITS)","FULTON")))),IF($AG931="DEKALB",IF(ISNUMBER(SEARCH("ATLANTA",$H931)),"DEKALB (ATL LIMITS)","DEKALB"),IF(AND($AG931="CLAYTON",ISNUMBER(SEARCH("COLLEGE PARK",$H931))),"CLAYTON (COLLEGE PARK)",$AG931))))</f>
        <v/>
      </c>
      <c r="AI931" s="2">
        <f>IF(OR($AH931="",$AD931=""),"",IFERROR(VLOOKUP($AH931,CODES!$A:$B,2,FALSE),"NO CODE"))</f>
        <v/>
      </c>
      <c r="AJ931" s="19">
        <f>IF(OR($AI931="",$AI931="NO CODE"),"",IF(COUNTIFS(RATES!$A:$A,$AI931,RATES!$B:$B,"&lt;="&amp;MonthStart,RATES!$C:$C,"&gt;="&amp;MonthEnd)&lt;&gt;1,"NO RATE",IF($AD931="OFF",SUMIFS(RATES!$F:$F,RATES!$A:$A,$AI931,RATES!$B:$B,"&lt;="&amp;MonthStart,RATES!$C:$C,"&gt;="&amp;MonthEnd),SUMIFS(RATES!$E:$E,RATES!$A:$A,$AI931,RATES!$B:$B,"&lt;="&amp;MonthStart,RATES!$C:$C,"&gt;="&amp;MonthEnd))))</f>
        <v/>
      </c>
      <c r="AK931" s="2">
        <f>IF(OR(NOT(ISNUMBER($AJ931)),N($AA931)=0),"",IF(ABS(N($Z931)/100-$AJ931)&gt;0.0000001,"DIFFERS",""))</f>
        <v/>
      </c>
    </row>
    <row r="932">
      <c r="AD932" s="2">
        <f>IF($L932="","",IF(ISNUMBER(SEARCH("OFF ROAD",$H932)),"OFF",IF(ISNUMBER(SEARCH("ON ROAD",$H932)),"ON","")))</f>
        <v/>
      </c>
      <c r="AE932" s="2">
        <f>IF($AD932="ON",""&amp;$L932,"")</f>
        <v/>
      </c>
      <c r="AF932" s="2">
        <f>IF($L932="","",IF($J932&lt;&gt;"","Y",""))</f>
        <v/>
      </c>
      <c r="AG932" s="2">
        <f>IF($L932="","",IFERROR(TRIM(MID($H932,4,SEARCH(" CO ",$H932)-4)),""&amp;$S932))</f>
        <v/>
      </c>
      <c r="AH932" s="2">
        <f>IF($AG932="","",IF($AG932="FULTON",IF(ISNUMBER(SEARCH("COLLEGE PARK",$H932)),"FULTON (COLLEGE PARK)",IF(ISNUMBER(SEARCH("HAPEVILLE",$H932)),"FULTON (HAPEVILLE)",IF(ISNUMBER(SEARCH("EAST POINT",$H932)),"FULTON (EAST POINT)",IF(ISNUMBER(SEARCH("ATLANTA",$H932)),"FULTON (ATL LIMITS)","FULTON")))),IF($AG932="DEKALB",IF(ISNUMBER(SEARCH("ATLANTA",$H932)),"DEKALB (ATL LIMITS)","DEKALB"),IF(AND($AG932="CLAYTON",ISNUMBER(SEARCH("COLLEGE PARK",$H932))),"CLAYTON (COLLEGE PARK)",$AG932))))</f>
        <v/>
      </c>
      <c r="AI932" s="2">
        <f>IF(OR($AH932="",$AD932=""),"",IFERROR(VLOOKUP($AH932,CODES!$A:$B,2,FALSE),"NO CODE"))</f>
        <v/>
      </c>
      <c r="AJ932" s="19">
        <f>IF(OR($AI932="",$AI932="NO CODE"),"",IF(COUNTIFS(RATES!$A:$A,$AI932,RATES!$B:$B,"&lt;="&amp;MonthStart,RATES!$C:$C,"&gt;="&amp;MonthEnd)&lt;&gt;1,"NO RATE",IF($AD932="OFF",SUMIFS(RATES!$F:$F,RATES!$A:$A,$AI932,RATES!$B:$B,"&lt;="&amp;MonthStart,RATES!$C:$C,"&gt;="&amp;MonthEnd),SUMIFS(RATES!$E:$E,RATES!$A:$A,$AI932,RATES!$B:$B,"&lt;="&amp;MonthStart,RATES!$C:$C,"&gt;="&amp;MonthEnd))))</f>
        <v/>
      </c>
      <c r="AK932" s="2">
        <f>IF(OR(NOT(ISNUMBER($AJ932)),N($AA932)=0),"",IF(ABS(N($Z932)/100-$AJ932)&gt;0.0000001,"DIFFERS",""))</f>
        <v/>
      </c>
    </row>
    <row r="933">
      <c r="AD933" s="2">
        <f>IF($L933="","",IF(ISNUMBER(SEARCH("OFF ROAD",$H933)),"OFF",IF(ISNUMBER(SEARCH("ON ROAD",$H933)),"ON","")))</f>
        <v/>
      </c>
      <c r="AE933" s="2">
        <f>IF($AD933="ON",""&amp;$L933,"")</f>
        <v/>
      </c>
      <c r="AF933" s="2">
        <f>IF($L933="","",IF($J933&lt;&gt;"","Y",""))</f>
        <v/>
      </c>
      <c r="AG933" s="2">
        <f>IF($L933="","",IFERROR(TRIM(MID($H933,4,SEARCH(" CO ",$H933)-4)),""&amp;$S933))</f>
        <v/>
      </c>
      <c r="AH933" s="2">
        <f>IF($AG933="","",IF($AG933="FULTON",IF(ISNUMBER(SEARCH("COLLEGE PARK",$H933)),"FULTON (COLLEGE PARK)",IF(ISNUMBER(SEARCH("HAPEVILLE",$H933)),"FULTON (HAPEVILLE)",IF(ISNUMBER(SEARCH("EAST POINT",$H933)),"FULTON (EAST POINT)",IF(ISNUMBER(SEARCH("ATLANTA",$H933)),"FULTON (ATL LIMITS)","FULTON")))),IF($AG933="DEKALB",IF(ISNUMBER(SEARCH("ATLANTA",$H933)),"DEKALB (ATL LIMITS)","DEKALB"),IF(AND($AG933="CLAYTON",ISNUMBER(SEARCH("COLLEGE PARK",$H933))),"CLAYTON (COLLEGE PARK)",$AG933))))</f>
        <v/>
      </c>
      <c r="AI933" s="2">
        <f>IF(OR($AH933="",$AD933=""),"",IFERROR(VLOOKUP($AH933,CODES!$A:$B,2,FALSE),"NO CODE"))</f>
        <v/>
      </c>
      <c r="AJ933" s="19">
        <f>IF(OR($AI933="",$AI933="NO CODE"),"",IF(COUNTIFS(RATES!$A:$A,$AI933,RATES!$B:$B,"&lt;="&amp;MonthStart,RATES!$C:$C,"&gt;="&amp;MonthEnd)&lt;&gt;1,"NO RATE",IF($AD933="OFF",SUMIFS(RATES!$F:$F,RATES!$A:$A,$AI933,RATES!$B:$B,"&lt;="&amp;MonthStart,RATES!$C:$C,"&gt;="&amp;MonthEnd),SUMIFS(RATES!$E:$E,RATES!$A:$A,$AI933,RATES!$B:$B,"&lt;="&amp;MonthStart,RATES!$C:$C,"&gt;="&amp;MonthEnd))))</f>
        <v/>
      </c>
      <c r="AK933" s="2">
        <f>IF(OR(NOT(ISNUMBER($AJ933)),N($AA933)=0),"",IF(ABS(N($Z933)/100-$AJ933)&gt;0.0000001,"DIFFERS",""))</f>
        <v/>
      </c>
    </row>
    <row r="934">
      <c r="AD934" s="2">
        <f>IF($L934="","",IF(ISNUMBER(SEARCH("OFF ROAD",$H934)),"OFF",IF(ISNUMBER(SEARCH("ON ROAD",$H934)),"ON","")))</f>
        <v/>
      </c>
      <c r="AE934" s="2">
        <f>IF($AD934="ON",""&amp;$L934,"")</f>
        <v/>
      </c>
      <c r="AF934" s="2">
        <f>IF($L934="","",IF($J934&lt;&gt;"","Y",""))</f>
        <v/>
      </c>
      <c r="AG934" s="2">
        <f>IF($L934="","",IFERROR(TRIM(MID($H934,4,SEARCH(" CO ",$H934)-4)),""&amp;$S934))</f>
        <v/>
      </c>
      <c r="AH934" s="2">
        <f>IF($AG934="","",IF($AG934="FULTON",IF(ISNUMBER(SEARCH("COLLEGE PARK",$H934)),"FULTON (COLLEGE PARK)",IF(ISNUMBER(SEARCH("HAPEVILLE",$H934)),"FULTON (HAPEVILLE)",IF(ISNUMBER(SEARCH("EAST POINT",$H934)),"FULTON (EAST POINT)",IF(ISNUMBER(SEARCH("ATLANTA",$H934)),"FULTON (ATL LIMITS)","FULTON")))),IF($AG934="DEKALB",IF(ISNUMBER(SEARCH("ATLANTA",$H934)),"DEKALB (ATL LIMITS)","DEKALB"),IF(AND($AG934="CLAYTON",ISNUMBER(SEARCH("COLLEGE PARK",$H934))),"CLAYTON (COLLEGE PARK)",$AG934))))</f>
        <v/>
      </c>
      <c r="AI934" s="2">
        <f>IF(OR($AH934="",$AD934=""),"",IFERROR(VLOOKUP($AH934,CODES!$A:$B,2,FALSE),"NO CODE"))</f>
        <v/>
      </c>
      <c r="AJ934" s="19">
        <f>IF(OR($AI934="",$AI934="NO CODE"),"",IF(COUNTIFS(RATES!$A:$A,$AI934,RATES!$B:$B,"&lt;="&amp;MonthStart,RATES!$C:$C,"&gt;="&amp;MonthEnd)&lt;&gt;1,"NO RATE",IF($AD934="OFF",SUMIFS(RATES!$F:$F,RATES!$A:$A,$AI934,RATES!$B:$B,"&lt;="&amp;MonthStart,RATES!$C:$C,"&gt;="&amp;MonthEnd),SUMIFS(RATES!$E:$E,RATES!$A:$A,$AI934,RATES!$B:$B,"&lt;="&amp;MonthStart,RATES!$C:$C,"&gt;="&amp;MonthEnd))))</f>
        <v/>
      </c>
      <c r="AK934" s="2">
        <f>IF(OR(NOT(ISNUMBER($AJ934)),N($AA934)=0),"",IF(ABS(N($Z934)/100-$AJ934)&gt;0.0000001,"DIFFERS",""))</f>
        <v/>
      </c>
    </row>
    <row r="935">
      <c r="AD935" s="2">
        <f>IF($L935="","",IF(ISNUMBER(SEARCH("OFF ROAD",$H935)),"OFF",IF(ISNUMBER(SEARCH("ON ROAD",$H935)),"ON","")))</f>
        <v/>
      </c>
      <c r="AE935" s="2">
        <f>IF($AD935="ON",""&amp;$L935,"")</f>
        <v/>
      </c>
      <c r="AF935" s="2">
        <f>IF($L935="","",IF($J935&lt;&gt;"","Y",""))</f>
        <v/>
      </c>
      <c r="AG935" s="2">
        <f>IF($L935="","",IFERROR(TRIM(MID($H935,4,SEARCH(" CO ",$H935)-4)),""&amp;$S935))</f>
        <v/>
      </c>
      <c r="AH935" s="2">
        <f>IF($AG935="","",IF($AG935="FULTON",IF(ISNUMBER(SEARCH("COLLEGE PARK",$H935)),"FULTON (COLLEGE PARK)",IF(ISNUMBER(SEARCH("HAPEVILLE",$H935)),"FULTON (HAPEVILLE)",IF(ISNUMBER(SEARCH("EAST POINT",$H935)),"FULTON (EAST POINT)",IF(ISNUMBER(SEARCH("ATLANTA",$H935)),"FULTON (ATL LIMITS)","FULTON")))),IF($AG935="DEKALB",IF(ISNUMBER(SEARCH("ATLANTA",$H935)),"DEKALB (ATL LIMITS)","DEKALB"),IF(AND($AG935="CLAYTON",ISNUMBER(SEARCH("COLLEGE PARK",$H935))),"CLAYTON (COLLEGE PARK)",$AG935))))</f>
        <v/>
      </c>
      <c r="AI935" s="2">
        <f>IF(OR($AH935="",$AD935=""),"",IFERROR(VLOOKUP($AH935,CODES!$A:$B,2,FALSE),"NO CODE"))</f>
        <v/>
      </c>
      <c r="AJ935" s="19">
        <f>IF(OR($AI935="",$AI935="NO CODE"),"",IF(COUNTIFS(RATES!$A:$A,$AI935,RATES!$B:$B,"&lt;="&amp;MonthStart,RATES!$C:$C,"&gt;="&amp;MonthEnd)&lt;&gt;1,"NO RATE",IF($AD935="OFF",SUMIFS(RATES!$F:$F,RATES!$A:$A,$AI935,RATES!$B:$B,"&lt;="&amp;MonthStart,RATES!$C:$C,"&gt;="&amp;MonthEnd),SUMIFS(RATES!$E:$E,RATES!$A:$A,$AI935,RATES!$B:$B,"&lt;="&amp;MonthStart,RATES!$C:$C,"&gt;="&amp;MonthEnd))))</f>
        <v/>
      </c>
      <c r="AK935" s="2">
        <f>IF(OR(NOT(ISNUMBER($AJ935)),N($AA935)=0),"",IF(ABS(N($Z935)/100-$AJ935)&gt;0.0000001,"DIFFERS",""))</f>
        <v/>
      </c>
    </row>
    <row r="936">
      <c r="AD936" s="2">
        <f>IF($L936="","",IF(ISNUMBER(SEARCH("OFF ROAD",$H936)),"OFF",IF(ISNUMBER(SEARCH("ON ROAD",$H936)),"ON","")))</f>
        <v/>
      </c>
      <c r="AE936" s="2">
        <f>IF($AD936="ON",""&amp;$L936,"")</f>
        <v/>
      </c>
      <c r="AF936" s="2">
        <f>IF($L936="","",IF($J936&lt;&gt;"","Y",""))</f>
        <v/>
      </c>
      <c r="AG936" s="2">
        <f>IF($L936="","",IFERROR(TRIM(MID($H936,4,SEARCH(" CO ",$H936)-4)),""&amp;$S936))</f>
        <v/>
      </c>
      <c r="AH936" s="2">
        <f>IF($AG936="","",IF($AG936="FULTON",IF(ISNUMBER(SEARCH("COLLEGE PARK",$H936)),"FULTON (COLLEGE PARK)",IF(ISNUMBER(SEARCH("HAPEVILLE",$H936)),"FULTON (HAPEVILLE)",IF(ISNUMBER(SEARCH("EAST POINT",$H936)),"FULTON (EAST POINT)",IF(ISNUMBER(SEARCH("ATLANTA",$H936)),"FULTON (ATL LIMITS)","FULTON")))),IF($AG936="DEKALB",IF(ISNUMBER(SEARCH("ATLANTA",$H936)),"DEKALB (ATL LIMITS)","DEKALB"),IF(AND($AG936="CLAYTON",ISNUMBER(SEARCH("COLLEGE PARK",$H936))),"CLAYTON (COLLEGE PARK)",$AG936))))</f>
        <v/>
      </c>
      <c r="AI936" s="2">
        <f>IF(OR($AH936="",$AD936=""),"",IFERROR(VLOOKUP($AH936,CODES!$A:$B,2,FALSE),"NO CODE"))</f>
        <v/>
      </c>
      <c r="AJ936" s="19">
        <f>IF(OR($AI936="",$AI936="NO CODE"),"",IF(COUNTIFS(RATES!$A:$A,$AI936,RATES!$B:$B,"&lt;="&amp;MonthStart,RATES!$C:$C,"&gt;="&amp;MonthEnd)&lt;&gt;1,"NO RATE",IF($AD936="OFF",SUMIFS(RATES!$F:$F,RATES!$A:$A,$AI936,RATES!$B:$B,"&lt;="&amp;MonthStart,RATES!$C:$C,"&gt;="&amp;MonthEnd),SUMIFS(RATES!$E:$E,RATES!$A:$A,$AI936,RATES!$B:$B,"&lt;="&amp;MonthStart,RATES!$C:$C,"&gt;="&amp;MonthEnd))))</f>
        <v/>
      </c>
      <c r="AK936" s="2">
        <f>IF(OR(NOT(ISNUMBER($AJ936)),N($AA936)=0),"",IF(ABS(N($Z936)/100-$AJ936)&gt;0.0000001,"DIFFERS",""))</f>
        <v/>
      </c>
    </row>
    <row r="937">
      <c r="AD937" s="2">
        <f>IF($L937="","",IF(ISNUMBER(SEARCH("OFF ROAD",$H937)),"OFF",IF(ISNUMBER(SEARCH("ON ROAD",$H937)),"ON","")))</f>
        <v/>
      </c>
      <c r="AE937" s="2">
        <f>IF($AD937="ON",""&amp;$L937,"")</f>
        <v/>
      </c>
      <c r="AF937" s="2">
        <f>IF($L937="","",IF($J937&lt;&gt;"","Y",""))</f>
        <v/>
      </c>
      <c r="AG937" s="2">
        <f>IF($L937="","",IFERROR(TRIM(MID($H937,4,SEARCH(" CO ",$H937)-4)),""&amp;$S937))</f>
        <v/>
      </c>
      <c r="AH937" s="2">
        <f>IF($AG937="","",IF($AG937="FULTON",IF(ISNUMBER(SEARCH("COLLEGE PARK",$H937)),"FULTON (COLLEGE PARK)",IF(ISNUMBER(SEARCH("HAPEVILLE",$H937)),"FULTON (HAPEVILLE)",IF(ISNUMBER(SEARCH("EAST POINT",$H937)),"FULTON (EAST POINT)",IF(ISNUMBER(SEARCH("ATLANTA",$H937)),"FULTON (ATL LIMITS)","FULTON")))),IF($AG937="DEKALB",IF(ISNUMBER(SEARCH("ATLANTA",$H937)),"DEKALB (ATL LIMITS)","DEKALB"),IF(AND($AG937="CLAYTON",ISNUMBER(SEARCH("COLLEGE PARK",$H937))),"CLAYTON (COLLEGE PARK)",$AG937))))</f>
        <v/>
      </c>
      <c r="AI937" s="2">
        <f>IF(OR($AH937="",$AD937=""),"",IFERROR(VLOOKUP($AH937,CODES!$A:$B,2,FALSE),"NO CODE"))</f>
        <v/>
      </c>
      <c r="AJ937" s="19">
        <f>IF(OR($AI937="",$AI937="NO CODE"),"",IF(COUNTIFS(RATES!$A:$A,$AI937,RATES!$B:$B,"&lt;="&amp;MonthStart,RATES!$C:$C,"&gt;="&amp;MonthEnd)&lt;&gt;1,"NO RATE",IF($AD937="OFF",SUMIFS(RATES!$F:$F,RATES!$A:$A,$AI937,RATES!$B:$B,"&lt;="&amp;MonthStart,RATES!$C:$C,"&gt;="&amp;MonthEnd),SUMIFS(RATES!$E:$E,RATES!$A:$A,$AI937,RATES!$B:$B,"&lt;="&amp;MonthStart,RATES!$C:$C,"&gt;="&amp;MonthEnd))))</f>
        <v/>
      </c>
      <c r="AK937" s="2">
        <f>IF(OR(NOT(ISNUMBER($AJ937)),N($AA937)=0),"",IF(ABS(N($Z937)/100-$AJ937)&gt;0.0000001,"DIFFERS",""))</f>
        <v/>
      </c>
    </row>
    <row r="938">
      <c r="AD938" s="2">
        <f>IF($L938="","",IF(ISNUMBER(SEARCH("OFF ROAD",$H938)),"OFF",IF(ISNUMBER(SEARCH("ON ROAD",$H938)),"ON","")))</f>
        <v/>
      </c>
      <c r="AE938" s="2">
        <f>IF($AD938="ON",""&amp;$L938,"")</f>
        <v/>
      </c>
      <c r="AF938" s="2">
        <f>IF($L938="","",IF($J938&lt;&gt;"","Y",""))</f>
        <v/>
      </c>
      <c r="AG938" s="2">
        <f>IF($L938="","",IFERROR(TRIM(MID($H938,4,SEARCH(" CO ",$H938)-4)),""&amp;$S938))</f>
        <v/>
      </c>
      <c r="AH938" s="2">
        <f>IF($AG938="","",IF($AG938="FULTON",IF(ISNUMBER(SEARCH("COLLEGE PARK",$H938)),"FULTON (COLLEGE PARK)",IF(ISNUMBER(SEARCH("HAPEVILLE",$H938)),"FULTON (HAPEVILLE)",IF(ISNUMBER(SEARCH("EAST POINT",$H938)),"FULTON (EAST POINT)",IF(ISNUMBER(SEARCH("ATLANTA",$H938)),"FULTON (ATL LIMITS)","FULTON")))),IF($AG938="DEKALB",IF(ISNUMBER(SEARCH("ATLANTA",$H938)),"DEKALB (ATL LIMITS)","DEKALB"),IF(AND($AG938="CLAYTON",ISNUMBER(SEARCH("COLLEGE PARK",$H938))),"CLAYTON (COLLEGE PARK)",$AG938))))</f>
        <v/>
      </c>
      <c r="AI938" s="2">
        <f>IF(OR($AH938="",$AD938=""),"",IFERROR(VLOOKUP($AH938,CODES!$A:$B,2,FALSE),"NO CODE"))</f>
        <v/>
      </c>
      <c r="AJ938" s="19">
        <f>IF(OR($AI938="",$AI938="NO CODE"),"",IF(COUNTIFS(RATES!$A:$A,$AI938,RATES!$B:$B,"&lt;="&amp;MonthStart,RATES!$C:$C,"&gt;="&amp;MonthEnd)&lt;&gt;1,"NO RATE",IF($AD938="OFF",SUMIFS(RATES!$F:$F,RATES!$A:$A,$AI938,RATES!$B:$B,"&lt;="&amp;MonthStart,RATES!$C:$C,"&gt;="&amp;MonthEnd),SUMIFS(RATES!$E:$E,RATES!$A:$A,$AI938,RATES!$B:$B,"&lt;="&amp;MonthStart,RATES!$C:$C,"&gt;="&amp;MonthEnd))))</f>
        <v/>
      </c>
      <c r="AK938" s="2">
        <f>IF(OR(NOT(ISNUMBER($AJ938)),N($AA938)=0),"",IF(ABS(N($Z938)/100-$AJ938)&gt;0.0000001,"DIFFERS",""))</f>
        <v/>
      </c>
    </row>
    <row r="939">
      <c r="AD939" s="2">
        <f>IF($L939="","",IF(ISNUMBER(SEARCH("OFF ROAD",$H939)),"OFF",IF(ISNUMBER(SEARCH("ON ROAD",$H939)),"ON","")))</f>
        <v/>
      </c>
      <c r="AE939" s="2">
        <f>IF($AD939="ON",""&amp;$L939,"")</f>
        <v/>
      </c>
      <c r="AF939" s="2">
        <f>IF($L939="","",IF($J939&lt;&gt;"","Y",""))</f>
        <v/>
      </c>
      <c r="AG939" s="2">
        <f>IF($L939="","",IFERROR(TRIM(MID($H939,4,SEARCH(" CO ",$H939)-4)),""&amp;$S939))</f>
        <v/>
      </c>
      <c r="AH939" s="2">
        <f>IF($AG939="","",IF($AG939="FULTON",IF(ISNUMBER(SEARCH("COLLEGE PARK",$H939)),"FULTON (COLLEGE PARK)",IF(ISNUMBER(SEARCH("HAPEVILLE",$H939)),"FULTON (HAPEVILLE)",IF(ISNUMBER(SEARCH("EAST POINT",$H939)),"FULTON (EAST POINT)",IF(ISNUMBER(SEARCH("ATLANTA",$H939)),"FULTON (ATL LIMITS)","FULTON")))),IF($AG939="DEKALB",IF(ISNUMBER(SEARCH("ATLANTA",$H939)),"DEKALB (ATL LIMITS)","DEKALB"),IF(AND($AG939="CLAYTON",ISNUMBER(SEARCH("COLLEGE PARK",$H939))),"CLAYTON (COLLEGE PARK)",$AG939))))</f>
        <v/>
      </c>
      <c r="AI939" s="2">
        <f>IF(OR($AH939="",$AD939=""),"",IFERROR(VLOOKUP($AH939,CODES!$A:$B,2,FALSE),"NO CODE"))</f>
        <v/>
      </c>
      <c r="AJ939" s="19">
        <f>IF(OR($AI939="",$AI939="NO CODE"),"",IF(COUNTIFS(RATES!$A:$A,$AI939,RATES!$B:$B,"&lt;="&amp;MonthStart,RATES!$C:$C,"&gt;="&amp;MonthEnd)&lt;&gt;1,"NO RATE",IF($AD939="OFF",SUMIFS(RATES!$F:$F,RATES!$A:$A,$AI939,RATES!$B:$B,"&lt;="&amp;MonthStart,RATES!$C:$C,"&gt;="&amp;MonthEnd),SUMIFS(RATES!$E:$E,RATES!$A:$A,$AI939,RATES!$B:$B,"&lt;="&amp;MonthStart,RATES!$C:$C,"&gt;="&amp;MonthEnd))))</f>
        <v/>
      </c>
      <c r="AK939" s="2">
        <f>IF(OR(NOT(ISNUMBER($AJ939)),N($AA939)=0),"",IF(ABS(N($Z939)/100-$AJ939)&gt;0.0000001,"DIFFERS",""))</f>
        <v/>
      </c>
    </row>
    <row r="940">
      <c r="AD940" s="2">
        <f>IF($L940="","",IF(ISNUMBER(SEARCH("OFF ROAD",$H940)),"OFF",IF(ISNUMBER(SEARCH("ON ROAD",$H940)),"ON","")))</f>
        <v/>
      </c>
      <c r="AE940" s="2">
        <f>IF($AD940="ON",""&amp;$L940,"")</f>
        <v/>
      </c>
      <c r="AF940" s="2">
        <f>IF($L940="","",IF($J940&lt;&gt;"","Y",""))</f>
        <v/>
      </c>
      <c r="AG940" s="2">
        <f>IF($L940="","",IFERROR(TRIM(MID($H940,4,SEARCH(" CO ",$H940)-4)),""&amp;$S940))</f>
        <v/>
      </c>
      <c r="AH940" s="2">
        <f>IF($AG940="","",IF($AG940="FULTON",IF(ISNUMBER(SEARCH("COLLEGE PARK",$H940)),"FULTON (COLLEGE PARK)",IF(ISNUMBER(SEARCH("HAPEVILLE",$H940)),"FULTON (HAPEVILLE)",IF(ISNUMBER(SEARCH("EAST POINT",$H940)),"FULTON (EAST POINT)",IF(ISNUMBER(SEARCH("ATLANTA",$H940)),"FULTON (ATL LIMITS)","FULTON")))),IF($AG940="DEKALB",IF(ISNUMBER(SEARCH("ATLANTA",$H940)),"DEKALB (ATL LIMITS)","DEKALB"),IF(AND($AG940="CLAYTON",ISNUMBER(SEARCH("COLLEGE PARK",$H940))),"CLAYTON (COLLEGE PARK)",$AG940))))</f>
        <v/>
      </c>
      <c r="AI940" s="2">
        <f>IF(OR($AH940="",$AD940=""),"",IFERROR(VLOOKUP($AH940,CODES!$A:$B,2,FALSE),"NO CODE"))</f>
        <v/>
      </c>
      <c r="AJ940" s="19">
        <f>IF(OR($AI940="",$AI940="NO CODE"),"",IF(COUNTIFS(RATES!$A:$A,$AI940,RATES!$B:$B,"&lt;="&amp;MonthStart,RATES!$C:$C,"&gt;="&amp;MonthEnd)&lt;&gt;1,"NO RATE",IF($AD940="OFF",SUMIFS(RATES!$F:$F,RATES!$A:$A,$AI940,RATES!$B:$B,"&lt;="&amp;MonthStart,RATES!$C:$C,"&gt;="&amp;MonthEnd),SUMIFS(RATES!$E:$E,RATES!$A:$A,$AI940,RATES!$B:$B,"&lt;="&amp;MonthStart,RATES!$C:$C,"&gt;="&amp;MonthEnd))))</f>
        <v/>
      </c>
      <c r="AK940" s="2">
        <f>IF(OR(NOT(ISNUMBER($AJ940)),N($AA940)=0),"",IF(ABS(N($Z940)/100-$AJ940)&gt;0.0000001,"DIFFERS",""))</f>
        <v/>
      </c>
    </row>
    <row r="941">
      <c r="AD941" s="2">
        <f>IF($L941="","",IF(ISNUMBER(SEARCH("OFF ROAD",$H941)),"OFF",IF(ISNUMBER(SEARCH("ON ROAD",$H941)),"ON","")))</f>
        <v/>
      </c>
      <c r="AE941" s="2">
        <f>IF($AD941="ON",""&amp;$L941,"")</f>
        <v/>
      </c>
      <c r="AF941" s="2">
        <f>IF($L941="","",IF($J941&lt;&gt;"","Y",""))</f>
        <v/>
      </c>
      <c r="AG941" s="2">
        <f>IF($L941="","",IFERROR(TRIM(MID($H941,4,SEARCH(" CO ",$H941)-4)),""&amp;$S941))</f>
        <v/>
      </c>
      <c r="AH941" s="2">
        <f>IF($AG941="","",IF($AG941="FULTON",IF(ISNUMBER(SEARCH("COLLEGE PARK",$H941)),"FULTON (COLLEGE PARK)",IF(ISNUMBER(SEARCH("HAPEVILLE",$H941)),"FULTON (HAPEVILLE)",IF(ISNUMBER(SEARCH("EAST POINT",$H941)),"FULTON (EAST POINT)",IF(ISNUMBER(SEARCH("ATLANTA",$H941)),"FULTON (ATL LIMITS)","FULTON")))),IF($AG941="DEKALB",IF(ISNUMBER(SEARCH("ATLANTA",$H941)),"DEKALB (ATL LIMITS)","DEKALB"),IF(AND($AG941="CLAYTON",ISNUMBER(SEARCH("COLLEGE PARK",$H941))),"CLAYTON (COLLEGE PARK)",$AG941))))</f>
        <v/>
      </c>
      <c r="AI941" s="2">
        <f>IF(OR($AH941="",$AD941=""),"",IFERROR(VLOOKUP($AH941,CODES!$A:$B,2,FALSE),"NO CODE"))</f>
        <v/>
      </c>
      <c r="AJ941" s="19">
        <f>IF(OR($AI941="",$AI941="NO CODE"),"",IF(COUNTIFS(RATES!$A:$A,$AI941,RATES!$B:$B,"&lt;="&amp;MonthStart,RATES!$C:$C,"&gt;="&amp;MonthEnd)&lt;&gt;1,"NO RATE",IF($AD941="OFF",SUMIFS(RATES!$F:$F,RATES!$A:$A,$AI941,RATES!$B:$B,"&lt;="&amp;MonthStart,RATES!$C:$C,"&gt;="&amp;MonthEnd),SUMIFS(RATES!$E:$E,RATES!$A:$A,$AI941,RATES!$B:$B,"&lt;="&amp;MonthStart,RATES!$C:$C,"&gt;="&amp;MonthEnd))))</f>
        <v/>
      </c>
      <c r="AK941" s="2">
        <f>IF(OR(NOT(ISNUMBER($AJ941)),N($AA941)=0),"",IF(ABS(N($Z941)/100-$AJ941)&gt;0.0000001,"DIFFERS",""))</f>
        <v/>
      </c>
    </row>
    <row r="942">
      <c r="AD942" s="2">
        <f>IF($L942="","",IF(ISNUMBER(SEARCH("OFF ROAD",$H942)),"OFF",IF(ISNUMBER(SEARCH("ON ROAD",$H942)),"ON","")))</f>
        <v/>
      </c>
      <c r="AE942" s="2">
        <f>IF($AD942="ON",""&amp;$L942,"")</f>
        <v/>
      </c>
      <c r="AF942" s="2">
        <f>IF($L942="","",IF($J942&lt;&gt;"","Y",""))</f>
        <v/>
      </c>
      <c r="AG942" s="2">
        <f>IF($L942="","",IFERROR(TRIM(MID($H942,4,SEARCH(" CO ",$H942)-4)),""&amp;$S942))</f>
        <v/>
      </c>
      <c r="AH942" s="2">
        <f>IF($AG942="","",IF($AG942="FULTON",IF(ISNUMBER(SEARCH("COLLEGE PARK",$H942)),"FULTON (COLLEGE PARK)",IF(ISNUMBER(SEARCH("HAPEVILLE",$H942)),"FULTON (HAPEVILLE)",IF(ISNUMBER(SEARCH("EAST POINT",$H942)),"FULTON (EAST POINT)",IF(ISNUMBER(SEARCH("ATLANTA",$H942)),"FULTON (ATL LIMITS)","FULTON")))),IF($AG942="DEKALB",IF(ISNUMBER(SEARCH("ATLANTA",$H942)),"DEKALB (ATL LIMITS)","DEKALB"),IF(AND($AG942="CLAYTON",ISNUMBER(SEARCH("COLLEGE PARK",$H942))),"CLAYTON (COLLEGE PARK)",$AG942))))</f>
        <v/>
      </c>
      <c r="AI942" s="2">
        <f>IF(OR($AH942="",$AD942=""),"",IFERROR(VLOOKUP($AH942,CODES!$A:$B,2,FALSE),"NO CODE"))</f>
        <v/>
      </c>
      <c r="AJ942" s="19">
        <f>IF(OR($AI942="",$AI942="NO CODE"),"",IF(COUNTIFS(RATES!$A:$A,$AI942,RATES!$B:$B,"&lt;="&amp;MonthStart,RATES!$C:$C,"&gt;="&amp;MonthEnd)&lt;&gt;1,"NO RATE",IF($AD942="OFF",SUMIFS(RATES!$F:$F,RATES!$A:$A,$AI942,RATES!$B:$B,"&lt;="&amp;MonthStart,RATES!$C:$C,"&gt;="&amp;MonthEnd),SUMIFS(RATES!$E:$E,RATES!$A:$A,$AI942,RATES!$B:$B,"&lt;="&amp;MonthStart,RATES!$C:$C,"&gt;="&amp;MonthEnd))))</f>
        <v/>
      </c>
      <c r="AK942" s="2">
        <f>IF(OR(NOT(ISNUMBER($AJ942)),N($AA942)=0),"",IF(ABS(N($Z942)/100-$AJ942)&gt;0.0000001,"DIFFERS",""))</f>
        <v/>
      </c>
    </row>
    <row r="943">
      <c r="AD943" s="2">
        <f>IF($L943="","",IF(ISNUMBER(SEARCH("OFF ROAD",$H943)),"OFF",IF(ISNUMBER(SEARCH("ON ROAD",$H943)),"ON","")))</f>
        <v/>
      </c>
      <c r="AE943" s="2">
        <f>IF($AD943="ON",""&amp;$L943,"")</f>
        <v/>
      </c>
      <c r="AF943" s="2">
        <f>IF($L943="","",IF($J943&lt;&gt;"","Y",""))</f>
        <v/>
      </c>
      <c r="AG943" s="2">
        <f>IF($L943="","",IFERROR(TRIM(MID($H943,4,SEARCH(" CO ",$H943)-4)),""&amp;$S943))</f>
        <v/>
      </c>
      <c r="AH943" s="2">
        <f>IF($AG943="","",IF($AG943="FULTON",IF(ISNUMBER(SEARCH("COLLEGE PARK",$H943)),"FULTON (COLLEGE PARK)",IF(ISNUMBER(SEARCH("HAPEVILLE",$H943)),"FULTON (HAPEVILLE)",IF(ISNUMBER(SEARCH("EAST POINT",$H943)),"FULTON (EAST POINT)",IF(ISNUMBER(SEARCH("ATLANTA",$H943)),"FULTON (ATL LIMITS)","FULTON")))),IF($AG943="DEKALB",IF(ISNUMBER(SEARCH("ATLANTA",$H943)),"DEKALB (ATL LIMITS)","DEKALB"),IF(AND($AG943="CLAYTON",ISNUMBER(SEARCH("COLLEGE PARK",$H943))),"CLAYTON (COLLEGE PARK)",$AG943))))</f>
        <v/>
      </c>
      <c r="AI943" s="2">
        <f>IF(OR($AH943="",$AD943=""),"",IFERROR(VLOOKUP($AH943,CODES!$A:$B,2,FALSE),"NO CODE"))</f>
        <v/>
      </c>
      <c r="AJ943" s="19">
        <f>IF(OR($AI943="",$AI943="NO CODE"),"",IF(COUNTIFS(RATES!$A:$A,$AI943,RATES!$B:$B,"&lt;="&amp;MonthStart,RATES!$C:$C,"&gt;="&amp;MonthEnd)&lt;&gt;1,"NO RATE",IF($AD943="OFF",SUMIFS(RATES!$F:$F,RATES!$A:$A,$AI943,RATES!$B:$B,"&lt;="&amp;MonthStart,RATES!$C:$C,"&gt;="&amp;MonthEnd),SUMIFS(RATES!$E:$E,RATES!$A:$A,$AI943,RATES!$B:$B,"&lt;="&amp;MonthStart,RATES!$C:$C,"&gt;="&amp;MonthEnd))))</f>
        <v/>
      </c>
      <c r="AK943" s="2">
        <f>IF(OR(NOT(ISNUMBER($AJ943)),N($AA943)=0),"",IF(ABS(N($Z943)/100-$AJ943)&gt;0.0000001,"DIFFERS",""))</f>
        <v/>
      </c>
    </row>
    <row r="944">
      <c r="AD944" s="2">
        <f>IF($L944="","",IF(ISNUMBER(SEARCH("OFF ROAD",$H944)),"OFF",IF(ISNUMBER(SEARCH("ON ROAD",$H944)),"ON","")))</f>
        <v/>
      </c>
      <c r="AE944" s="2">
        <f>IF($AD944="ON",""&amp;$L944,"")</f>
        <v/>
      </c>
      <c r="AF944" s="2">
        <f>IF($L944="","",IF($J944&lt;&gt;"","Y",""))</f>
        <v/>
      </c>
      <c r="AG944" s="2">
        <f>IF($L944="","",IFERROR(TRIM(MID($H944,4,SEARCH(" CO ",$H944)-4)),""&amp;$S944))</f>
        <v/>
      </c>
      <c r="AH944" s="2">
        <f>IF($AG944="","",IF($AG944="FULTON",IF(ISNUMBER(SEARCH("COLLEGE PARK",$H944)),"FULTON (COLLEGE PARK)",IF(ISNUMBER(SEARCH("HAPEVILLE",$H944)),"FULTON (HAPEVILLE)",IF(ISNUMBER(SEARCH("EAST POINT",$H944)),"FULTON (EAST POINT)",IF(ISNUMBER(SEARCH("ATLANTA",$H944)),"FULTON (ATL LIMITS)","FULTON")))),IF($AG944="DEKALB",IF(ISNUMBER(SEARCH("ATLANTA",$H944)),"DEKALB (ATL LIMITS)","DEKALB"),IF(AND($AG944="CLAYTON",ISNUMBER(SEARCH("COLLEGE PARK",$H944))),"CLAYTON (COLLEGE PARK)",$AG944))))</f>
        <v/>
      </c>
      <c r="AI944" s="2">
        <f>IF(OR($AH944="",$AD944=""),"",IFERROR(VLOOKUP($AH944,CODES!$A:$B,2,FALSE),"NO CODE"))</f>
        <v/>
      </c>
      <c r="AJ944" s="19">
        <f>IF(OR($AI944="",$AI944="NO CODE"),"",IF(COUNTIFS(RATES!$A:$A,$AI944,RATES!$B:$B,"&lt;="&amp;MonthStart,RATES!$C:$C,"&gt;="&amp;MonthEnd)&lt;&gt;1,"NO RATE",IF($AD944="OFF",SUMIFS(RATES!$F:$F,RATES!$A:$A,$AI944,RATES!$B:$B,"&lt;="&amp;MonthStart,RATES!$C:$C,"&gt;="&amp;MonthEnd),SUMIFS(RATES!$E:$E,RATES!$A:$A,$AI944,RATES!$B:$B,"&lt;="&amp;MonthStart,RATES!$C:$C,"&gt;="&amp;MonthEnd))))</f>
        <v/>
      </c>
      <c r="AK944" s="2">
        <f>IF(OR(NOT(ISNUMBER($AJ944)),N($AA944)=0),"",IF(ABS(N($Z944)/100-$AJ944)&gt;0.0000001,"DIFFERS",""))</f>
        <v/>
      </c>
    </row>
    <row r="945">
      <c r="AD945" s="2">
        <f>IF($L945="","",IF(ISNUMBER(SEARCH("OFF ROAD",$H945)),"OFF",IF(ISNUMBER(SEARCH("ON ROAD",$H945)),"ON","")))</f>
        <v/>
      </c>
      <c r="AE945" s="2">
        <f>IF($AD945="ON",""&amp;$L945,"")</f>
        <v/>
      </c>
      <c r="AF945" s="2">
        <f>IF($L945="","",IF($J945&lt;&gt;"","Y",""))</f>
        <v/>
      </c>
      <c r="AG945" s="2">
        <f>IF($L945="","",IFERROR(TRIM(MID($H945,4,SEARCH(" CO ",$H945)-4)),""&amp;$S945))</f>
        <v/>
      </c>
      <c r="AH945" s="2">
        <f>IF($AG945="","",IF($AG945="FULTON",IF(ISNUMBER(SEARCH("COLLEGE PARK",$H945)),"FULTON (COLLEGE PARK)",IF(ISNUMBER(SEARCH("HAPEVILLE",$H945)),"FULTON (HAPEVILLE)",IF(ISNUMBER(SEARCH("EAST POINT",$H945)),"FULTON (EAST POINT)",IF(ISNUMBER(SEARCH("ATLANTA",$H945)),"FULTON (ATL LIMITS)","FULTON")))),IF($AG945="DEKALB",IF(ISNUMBER(SEARCH("ATLANTA",$H945)),"DEKALB (ATL LIMITS)","DEKALB"),IF(AND($AG945="CLAYTON",ISNUMBER(SEARCH("COLLEGE PARK",$H945))),"CLAYTON (COLLEGE PARK)",$AG945))))</f>
        <v/>
      </c>
      <c r="AI945" s="2">
        <f>IF(OR($AH945="",$AD945=""),"",IFERROR(VLOOKUP($AH945,CODES!$A:$B,2,FALSE),"NO CODE"))</f>
        <v/>
      </c>
      <c r="AJ945" s="19">
        <f>IF(OR($AI945="",$AI945="NO CODE"),"",IF(COUNTIFS(RATES!$A:$A,$AI945,RATES!$B:$B,"&lt;="&amp;MonthStart,RATES!$C:$C,"&gt;="&amp;MonthEnd)&lt;&gt;1,"NO RATE",IF($AD945="OFF",SUMIFS(RATES!$F:$F,RATES!$A:$A,$AI945,RATES!$B:$B,"&lt;="&amp;MonthStart,RATES!$C:$C,"&gt;="&amp;MonthEnd),SUMIFS(RATES!$E:$E,RATES!$A:$A,$AI945,RATES!$B:$B,"&lt;="&amp;MonthStart,RATES!$C:$C,"&gt;="&amp;MonthEnd))))</f>
        <v/>
      </c>
      <c r="AK945" s="2">
        <f>IF(OR(NOT(ISNUMBER($AJ945)),N($AA945)=0),"",IF(ABS(N($Z945)/100-$AJ945)&gt;0.0000001,"DIFFERS",""))</f>
        <v/>
      </c>
    </row>
    <row r="946">
      <c r="AD946" s="2">
        <f>IF($L946="","",IF(ISNUMBER(SEARCH("OFF ROAD",$H946)),"OFF",IF(ISNUMBER(SEARCH("ON ROAD",$H946)),"ON","")))</f>
        <v/>
      </c>
      <c r="AE946" s="2">
        <f>IF($AD946="ON",""&amp;$L946,"")</f>
        <v/>
      </c>
      <c r="AF946" s="2">
        <f>IF($L946="","",IF($J946&lt;&gt;"","Y",""))</f>
        <v/>
      </c>
      <c r="AG946" s="2">
        <f>IF($L946="","",IFERROR(TRIM(MID($H946,4,SEARCH(" CO ",$H946)-4)),""&amp;$S946))</f>
        <v/>
      </c>
      <c r="AH946" s="2">
        <f>IF($AG946="","",IF($AG946="FULTON",IF(ISNUMBER(SEARCH("COLLEGE PARK",$H946)),"FULTON (COLLEGE PARK)",IF(ISNUMBER(SEARCH("HAPEVILLE",$H946)),"FULTON (HAPEVILLE)",IF(ISNUMBER(SEARCH("EAST POINT",$H946)),"FULTON (EAST POINT)",IF(ISNUMBER(SEARCH("ATLANTA",$H946)),"FULTON (ATL LIMITS)","FULTON")))),IF($AG946="DEKALB",IF(ISNUMBER(SEARCH("ATLANTA",$H946)),"DEKALB (ATL LIMITS)","DEKALB"),IF(AND($AG946="CLAYTON",ISNUMBER(SEARCH("COLLEGE PARK",$H946))),"CLAYTON (COLLEGE PARK)",$AG946))))</f>
        <v/>
      </c>
      <c r="AI946" s="2">
        <f>IF(OR($AH946="",$AD946=""),"",IFERROR(VLOOKUP($AH946,CODES!$A:$B,2,FALSE),"NO CODE"))</f>
        <v/>
      </c>
      <c r="AJ946" s="19">
        <f>IF(OR($AI946="",$AI946="NO CODE"),"",IF(COUNTIFS(RATES!$A:$A,$AI946,RATES!$B:$B,"&lt;="&amp;MonthStart,RATES!$C:$C,"&gt;="&amp;MonthEnd)&lt;&gt;1,"NO RATE",IF($AD946="OFF",SUMIFS(RATES!$F:$F,RATES!$A:$A,$AI946,RATES!$B:$B,"&lt;="&amp;MonthStart,RATES!$C:$C,"&gt;="&amp;MonthEnd),SUMIFS(RATES!$E:$E,RATES!$A:$A,$AI946,RATES!$B:$B,"&lt;="&amp;MonthStart,RATES!$C:$C,"&gt;="&amp;MonthEnd))))</f>
        <v/>
      </c>
      <c r="AK946" s="2">
        <f>IF(OR(NOT(ISNUMBER($AJ946)),N($AA946)=0),"",IF(ABS(N($Z946)/100-$AJ946)&gt;0.0000001,"DIFFERS",""))</f>
        <v/>
      </c>
    </row>
    <row r="947">
      <c r="AD947" s="2">
        <f>IF($L947="","",IF(ISNUMBER(SEARCH("OFF ROAD",$H947)),"OFF",IF(ISNUMBER(SEARCH("ON ROAD",$H947)),"ON","")))</f>
        <v/>
      </c>
      <c r="AE947" s="2">
        <f>IF($AD947="ON",""&amp;$L947,"")</f>
        <v/>
      </c>
      <c r="AF947" s="2">
        <f>IF($L947="","",IF($J947&lt;&gt;"","Y",""))</f>
        <v/>
      </c>
      <c r="AG947" s="2">
        <f>IF($L947="","",IFERROR(TRIM(MID($H947,4,SEARCH(" CO ",$H947)-4)),""&amp;$S947))</f>
        <v/>
      </c>
      <c r="AH947" s="2">
        <f>IF($AG947="","",IF($AG947="FULTON",IF(ISNUMBER(SEARCH("COLLEGE PARK",$H947)),"FULTON (COLLEGE PARK)",IF(ISNUMBER(SEARCH("HAPEVILLE",$H947)),"FULTON (HAPEVILLE)",IF(ISNUMBER(SEARCH("EAST POINT",$H947)),"FULTON (EAST POINT)",IF(ISNUMBER(SEARCH("ATLANTA",$H947)),"FULTON (ATL LIMITS)","FULTON")))),IF($AG947="DEKALB",IF(ISNUMBER(SEARCH("ATLANTA",$H947)),"DEKALB (ATL LIMITS)","DEKALB"),IF(AND($AG947="CLAYTON",ISNUMBER(SEARCH("COLLEGE PARK",$H947))),"CLAYTON (COLLEGE PARK)",$AG947))))</f>
        <v/>
      </c>
      <c r="AI947" s="2">
        <f>IF(OR($AH947="",$AD947=""),"",IFERROR(VLOOKUP($AH947,CODES!$A:$B,2,FALSE),"NO CODE"))</f>
        <v/>
      </c>
      <c r="AJ947" s="19">
        <f>IF(OR($AI947="",$AI947="NO CODE"),"",IF(COUNTIFS(RATES!$A:$A,$AI947,RATES!$B:$B,"&lt;="&amp;MonthStart,RATES!$C:$C,"&gt;="&amp;MonthEnd)&lt;&gt;1,"NO RATE",IF($AD947="OFF",SUMIFS(RATES!$F:$F,RATES!$A:$A,$AI947,RATES!$B:$B,"&lt;="&amp;MonthStart,RATES!$C:$C,"&gt;="&amp;MonthEnd),SUMIFS(RATES!$E:$E,RATES!$A:$A,$AI947,RATES!$B:$B,"&lt;="&amp;MonthStart,RATES!$C:$C,"&gt;="&amp;MonthEnd))))</f>
        <v/>
      </c>
      <c r="AK947" s="2">
        <f>IF(OR(NOT(ISNUMBER($AJ947)),N($AA947)=0),"",IF(ABS(N($Z947)/100-$AJ947)&gt;0.0000001,"DIFFERS",""))</f>
        <v/>
      </c>
    </row>
    <row r="948">
      <c r="AD948" s="2">
        <f>IF($L948="","",IF(ISNUMBER(SEARCH("OFF ROAD",$H948)),"OFF",IF(ISNUMBER(SEARCH("ON ROAD",$H948)),"ON","")))</f>
        <v/>
      </c>
      <c r="AE948" s="2">
        <f>IF($AD948="ON",""&amp;$L948,"")</f>
        <v/>
      </c>
      <c r="AF948" s="2">
        <f>IF($L948="","",IF($J948&lt;&gt;"","Y",""))</f>
        <v/>
      </c>
      <c r="AG948" s="2">
        <f>IF($L948="","",IFERROR(TRIM(MID($H948,4,SEARCH(" CO ",$H948)-4)),""&amp;$S948))</f>
        <v/>
      </c>
      <c r="AH948" s="2">
        <f>IF($AG948="","",IF($AG948="FULTON",IF(ISNUMBER(SEARCH("COLLEGE PARK",$H948)),"FULTON (COLLEGE PARK)",IF(ISNUMBER(SEARCH("HAPEVILLE",$H948)),"FULTON (HAPEVILLE)",IF(ISNUMBER(SEARCH("EAST POINT",$H948)),"FULTON (EAST POINT)",IF(ISNUMBER(SEARCH("ATLANTA",$H948)),"FULTON (ATL LIMITS)","FULTON")))),IF($AG948="DEKALB",IF(ISNUMBER(SEARCH("ATLANTA",$H948)),"DEKALB (ATL LIMITS)","DEKALB"),IF(AND($AG948="CLAYTON",ISNUMBER(SEARCH("COLLEGE PARK",$H948))),"CLAYTON (COLLEGE PARK)",$AG948))))</f>
        <v/>
      </c>
      <c r="AI948" s="2">
        <f>IF(OR($AH948="",$AD948=""),"",IFERROR(VLOOKUP($AH948,CODES!$A:$B,2,FALSE),"NO CODE"))</f>
        <v/>
      </c>
      <c r="AJ948" s="19">
        <f>IF(OR($AI948="",$AI948="NO CODE"),"",IF(COUNTIFS(RATES!$A:$A,$AI948,RATES!$B:$B,"&lt;="&amp;MonthStart,RATES!$C:$C,"&gt;="&amp;MonthEnd)&lt;&gt;1,"NO RATE",IF($AD948="OFF",SUMIFS(RATES!$F:$F,RATES!$A:$A,$AI948,RATES!$B:$B,"&lt;="&amp;MonthStart,RATES!$C:$C,"&gt;="&amp;MonthEnd),SUMIFS(RATES!$E:$E,RATES!$A:$A,$AI948,RATES!$B:$B,"&lt;="&amp;MonthStart,RATES!$C:$C,"&gt;="&amp;MonthEnd))))</f>
        <v/>
      </c>
      <c r="AK948" s="2">
        <f>IF(OR(NOT(ISNUMBER($AJ948)),N($AA948)=0),"",IF(ABS(N($Z948)/100-$AJ948)&gt;0.0000001,"DIFFERS",""))</f>
        <v/>
      </c>
    </row>
    <row r="949">
      <c r="AD949" s="2">
        <f>IF($L949="","",IF(ISNUMBER(SEARCH("OFF ROAD",$H949)),"OFF",IF(ISNUMBER(SEARCH("ON ROAD",$H949)),"ON","")))</f>
        <v/>
      </c>
      <c r="AE949" s="2">
        <f>IF($AD949="ON",""&amp;$L949,"")</f>
        <v/>
      </c>
      <c r="AF949" s="2">
        <f>IF($L949="","",IF($J949&lt;&gt;"","Y",""))</f>
        <v/>
      </c>
      <c r="AG949" s="2">
        <f>IF($L949="","",IFERROR(TRIM(MID($H949,4,SEARCH(" CO ",$H949)-4)),""&amp;$S949))</f>
        <v/>
      </c>
      <c r="AH949" s="2">
        <f>IF($AG949="","",IF($AG949="FULTON",IF(ISNUMBER(SEARCH("COLLEGE PARK",$H949)),"FULTON (COLLEGE PARK)",IF(ISNUMBER(SEARCH("HAPEVILLE",$H949)),"FULTON (HAPEVILLE)",IF(ISNUMBER(SEARCH("EAST POINT",$H949)),"FULTON (EAST POINT)",IF(ISNUMBER(SEARCH("ATLANTA",$H949)),"FULTON (ATL LIMITS)","FULTON")))),IF($AG949="DEKALB",IF(ISNUMBER(SEARCH("ATLANTA",$H949)),"DEKALB (ATL LIMITS)","DEKALB"),IF(AND($AG949="CLAYTON",ISNUMBER(SEARCH("COLLEGE PARK",$H949))),"CLAYTON (COLLEGE PARK)",$AG949))))</f>
        <v/>
      </c>
      <c r="AI949" s="2">
        <f>IF(OR($AH949="",$AD949=""),"",IFERROR(VLOOKUP($AH949,CODES!$A:$B,2,FALSE),"NO CODE"))</f>
        <v/>
      </c>
      <c r="AJ949" s="19">
        <f>IF(OR($AI949="",$AI949="NO CODE"),"",IF(COUNTIFS(RATES!$A:$A,$AI949,RATES!$B:$B,"&lt;="&amp;MonthStart,RATES!$C:$C,"&gt;="&amp;MonthEnd)&lt;&gt;1,"NO RATE",IF($AD949="OFF",SUMIFS(RATES!$F:$F,RATES!$A:$A,$AI949,RATES!$B:$B,"&lt;="&amp;MonthStart,RATES!$C:$C,"&gt;="&amp;MonthEnd),SUMIFS(RATES!$E:$E,RATES!$A:$A,$AI949,RATES!$B:$B,"&lt;="&amp;MonthStart,RATES!$C:$C,"&gt;="&amp;MonthEnd))))</f>
        <v/>
      </c>
      <c r="AK949" s="2">
        <f>IF(OR(NOT(ISNUMBER($AJ949)),N($AA949)=0),"",IF(ABS(N($Z949)/100-$AJ949)&gt;0.0000001,"DIFFERS",""))</f>
        <v/>
      </c>
    </row>
    <row r="950">
      <c r="AD950" s="2">
        <f>IF($L950="","",IF(ISNUMBER(SEARCH("OFF ROAD",$H950)),"OFF",IF(ISNUMBER(SEARCH("ON ROAD",$H950)),"ON","")))</f>
        <v/>
      </c>
      <c r="AE950" s="2">
        <f>IF($AD950="ON",""&amp;$L950,"")</f>
        <v/>
      </c>
      <c r="AF950" s="2">
        <f>IF($L950="","",IF($J950&lt;&gt;"","Y",""))</f>
        <v/>
      </c>
      <c r="AG950" s="2">
        <f>IF($L950="","",IFERROR(TRIM(MID($H950,4,SEARCH(" CO ",$H950)-4)),""&amp;$S950))</f>
        <v/>
      </c>
      <c r="AH950" s="2">
        <f>IF($AG950="","",IF($AG950="FULTON",IF(ISNUMBER(SEARCH("COLLEGE PARK",$H950)),"FULTON (COLLEGE PARK)",IF(ISNUMBER(SEARCH("HAPEVILLE",$H950)),"FULTON (HAPEVILLE)",IF(ISNUMBER(SEARCH("EAST POINT",$H950)),"FULTON (EAST POINT)",IF(ISNUMBER(SEARCH("ATLANTA",$H950)),"FULTON (ATL LIMITS)","FULTON")))),IF($AG950="DEKALB",IF(ISNUMBER(SEARCH("ATLANTA",$H950)),"DEKALB (ATL LIMITS)","DEKALB"),IF(AND($AG950="CLAYTON",ISNUMBER(SEARCH("COLLEGE PARK",$H950))),"CLAYTON (COLLEGE PARK)",$AG950))))</f>
        <v/>
      </c>
      <c r="AI950" s="2">
        <f>IF(OR($AH950="",$AD950=""),"",IFERROR(VLOOKUP($AH950,CODES!$A:$B,2,FALSE),"NO CODE"))</f>
        <v/>
      </c>
      <c r="AJ950" s="19">
        <f>IF(OR($AI950="",$AI950="NO CODE"),"",IF(COUNTIFS(RATES!$A:$A,$AI950,RATES!$B:$B,"&lt;="&amp;MonthStart,RATES!$C:$C,"&gt;="&amp;MonthEnd)&lt;&gt;1,"NO RATE",IF($AD950="OFF",SUMIFS(RATES!$F:$F,RATES!$A:$A,$AI950,RATES!$B:$B,"&lt;="&amp;MonthStart,RATES!$C:$C,"&gt;="&amp;MonthEnd),SUMIFS(RATES!$E:$E,RATES!$A:$A,$AI950,RATES!$B:$B,"&lt;="&amp;MonthStart,RATES!$C:$C,"&gt;="&amp;MonthEnd))))</f>
        <v/>
      </c>
      <c r="AK950" s="2">
        <f>IF(OR(NOT(ISNUMBER($AJ950)),N($AA950)=0),"",IF(ABS(N($Z950)/100-$AJ950)&gt;0.0000001,"DIFFERS",""))</f>
        <v/>
      </c>
    </row>
    <row r="951">
      <c r="AD951" s="2">
        <f>IF($L951="","",IF(ISNUMBER(SEARCH("OFF ROAD",$H951)),"OFF",IF(ISNUMBER(SEARCH("ON ROAD",$H951)),"ON","")))</f>
        <v/>
      </c>
      <c r="AE951" s="2">
        <f>IF($AD951="ON",""&amp;$L951,"")</f>
        <v/>
      </c>
      <c r="AF951" s="2">
        <f>IF($L951="","",IF($J951&lt;&gt;"","Y",""))</f>
        <v/>
      </c>
      <c r="AG951" s="2">
        <f>IF($L951="","",IFERROR(TRIM(MID($H951,4,SEARCH(" CO ",$H951)-4)),""&amp;$S951))</f>
        <v/>
      </c>
      <c r="AH951" s="2">
        <f>IF($AG951="","",IF($AG951="FULTON",IF(ISNUMBER(SEARCH("COLLEGE PARK",$H951)),"FULTON (COLLEGE PARK)",IF(ISNUMBER(SEARCH("HAPEVILLE",$H951)),"FULTON (HAPEVILLE)",IF(ISNUMBER(SEARCH("EAST POINT",$H951)),"FULTON (EAST POINT)",IF(ISNUMBER(SEARCH("ATLANTA",$H951)),"FULTON (ATL LIMITS)","FULTON")))),IF($AG951="DEKALB",IF(ISNUMBER(SEARCH("ATLANTA",$H951)),"DEKALB (ATL LIMITS)","DEKALB"),IF(AND($AG951="CLAYTON",ISNUMBER(SEARCH("COLLEGE PARK",$H951))),"CLAYTON (COLLEGE PARK)",$AG951))))</f>
        <v/>
      </c>
      <c r="AI951" s="2">
        <f>IF(OR($AH951="",$AD951=""),"",IFERROR(VLOOKUP($AH951,CODES!$A:$B,2,FALSE),"NO CODE"))</f>
        <v/>
      </c>
      <c r="AJ951" s="19">
        <f>IF(OR($AI951="",$AI951="NO CODE"),"",IF(COUNTIFS(RATES!$A:$A,$AI951,RATES!$B:$B,"&lt;="&amp;MonthStart,RATES!$C:$C,"&gt;="&amp;MonthEnd)&lt;&gt;1,"NO RATE",IF($AD951="OFF",SUMIFS(RATES!$F:$F,RATES!$A:$A,$AI951,RATES!$B:$B,"&lt;="&amp;MonthStart,RATES!$C:$C,"&gt;="&amp;MonthEnd),SUMIFS(RATES!$E:$E,RATES!$A:$A,$AI951,RATES!$B:$B,"&lt;="&amp;MonthStart,RATES!$C:$C,"&gt;="&amp;MonthEnd))))</f>
        <v/>
      </c>
      <c r="AK951" s="2">
        <f>IF(OR(NOT(ISNUMBER($AJ951)),N($AA951)=0),"",IF(ABS(N($Z951)/100-$AJ951)&gt;0.0000001,"DIFFERS",""))</f>
        <v/>
      </c>
    </row>
    <row r="952">
      <c r="AD952" s="2">
        <f>IF($L952="","",IF(ISNUMBER(SEARCH("OFF ROAD",$H952)),"OFF",IF(ISNUMBER(SEARCH("ON ROAD",$H952)),"ON","")))</f>
        <v/>
      </c>
      <c r="AE952" s="2">
        <f>IF($AD952="ON",""&amp;$L952,"")</f>
        <v/>
      </c>
      <c r="AF952" s="2">
        <f>IF($L952="","",IF($J952&lt;&gt;"","Y",""))</f>
        <v/>
      </c>
      <c r="AG952" s="2">
        <f>IF($L952="","",IFERROR(TRIM(MID($H952,4,SEARCH(" CO ",$H952)-4)),""&amp;$S952))</f>
        <v/>
      </c>
      <c r="AH952" s="2">
        <f>IF($AG952="","",IF($AG952="FULTON",IF(ISNUMBER(SEARCH("COLLEGE PARK",$H952)),"FULTON (COLLEGE PARK)",IF(ISNUMBER(SEARCH("HAPEVILLE",$H952)),"FULTON (HAPEVILLE)",IF(ISNUMBER(SEARCH("EAST POINT",$H952)),"FULTON (EAST POINT)",IF(ISNUMBER(SEARCH("ATLANTA",$H952)),"FULTON (ATL LIMITS)","FULTON")))),IF($AG952="DEKALB",IF(ISNUMBER(SEARCH("ATLANTA",$H952)),"DEKALB (ATL LIMITS)","DEKALB"),IF(AND($AG952="CLAYTON",ISNUMBER(SEARCH("COLLEGE PARK",$H952))),"CLAYTON (COLLEGE PARK)",$AG952))))</f>
        <v/>
      </c>
      <c r="AI952" s="2">
        <f>IF(OR($AH952="",$AD952=""),"",IFERROR(VLOOKUP($AH952,CODES!$A:$B,2,FALSE),"NO CODE"))</f>
        <v/>
      </c>
      <c r="AJ952" s="19">
        <f>IF(OR($AI952="",$AI952="NO CODE"),"",IF(COUNTIFS(RATES!$A:$A,$AI952,RATES!$B:$B,"&lt;="&amp;MonthStart,RATES!$C:$C,"&gt;="&amp;MonthEnd)&lt;&gt;1,"NO RATE",IF($AD952="OFF",SUMIFS(RATES!$F:$F,RATES!$A:$A,$AI952,RATES!$B:$B,"&lt;="&amp;MonthStart,RATES!$C:$C,"&gt;="&amp;MonthEnd),SUMIFS(RATES!$E:$E,RATES!$A:$A,$AI952,RATES!$B:$B,"&lt;="&amp;MonthStart,RATES!$C:$C,"&gt;="&amp;MonthEnd))))</f>
        <v/>
      </c>
      <c r="AK952" s="2">
        <f>IF(OR(NOT(ISNUMBER($AJ952)),N($AA952)=0),"",IF(ABS(N($Z952)/100-$AJ952)&gt;0.0000001,"DIFFERS",""))</f>
        <v/>
      </c>
    </row>
    <row r="953">
      <c r="AD953" s="2">
        <f>IF($L953="","",IF(ISNUMBER(SEARCH("OFF ROAD",$H953)),"OFF",IF(ISNUMBER(SEARCH("ON ROAD",$H953)),"ON","")))</f>
        <v/>
      </c>
      <c r="AE953" s="2">
        <f>IF($AD953="ON",""&amp;$L953,"")</f>
        <v/>
      </c>
      <c r="AF953" s="2">
        <f>IF($L953="","",IF($J953&lt;&gt;"","Y",""))</f>
        <v/>
      </c>
      <c r="AG953" s="2">
        <f>IF($L953="","",IFERROR(TRIM(MID($H953,4,SEARCH(" CO ",$H953)-4)),""&amp;$S953))</f>
        <v/>
      </c>
      <c r="AH953" s="2">
        <f>IF($AG953="","",IF($AG953="FULTON",IF(ISNUMBER(SEARCH("COLLEGE PARK",$H953)),"FULTON (COLLEGE PARK)",IF(ISNUMBER(SEARCH("HAPEVILLE",$H953)),"FULTON (HAPEVILLE)",IF(ISNUMBER(SEARCH("EAST POINT",$H953)),"FULTON (EAST POINT)",IF(ISNUMBER(SEARCH("ATLANTA",$H953)),"FULTON (ATL LIMITS)","FULTON")))),IF($AG953="DEKALB",IF(ISNUMBER(SEARCH("ATLANTA",$H953)),"DEKALB (ATL LIMITS)","DEKALB"),IF(AND($AG953="CLAYTON",ISNUMBER(SEARCH("COLLEGE PARK",$H953))),"CLAYTON (COLLEGE PARK)",$AG953))))</f>
        <v/>
      </c>
      <c r="AI953" s="2">
        <f>IF(OR($AH953="",$AD953=""),"",IFERROR(VLOOKUP($AH953,CODES!$A:$B,2,FALSE),"NO CODE"))</f>
        <v/>
      </c>
      <c r="AJ953" s="19">
        <f>IF(OR($AI953="",$AI953="NO CODE"),"",IF(COUNTIFS(RATES!$A:$A,$AI953,RATES!$B:$B,"&lt;="&amp;MonthStart,RATES!$C:$C,"&gt;="&amp;MonthEnd)&lt;&gt;1,"NO RATE",IF($AD953="OFF",SUMIFS(RATES!$F:$F,RATES!$A:$A,$AI953,RATES!$B:$B,"&lt;="&amp;MonthStart,RATES!$C:$C,"&gt;="&amp;MonthEnd),SUMIFS(RATES!$E:$E,RATES!$A:$A,$AI953,RATES!$B:$B,"&lt;="&amp;MonthStart,RATES!$C:$C,"&gt;="&amp;MonthEnd))))</f>
        <v/>
      </c>
      <c r="AK953" s="2">
        <f>IF(OR(NOT(ISNUMBER($AJ953)),N($AA953)=0),"",IF(ABS(N($Z953)/100-$AJ953)&gt;0.0000001,"DIFFERS",""))</f>
        <v/>
      </c>
    </row>
    <row r="954">
      <c r="AD954" s="2">
        <f>IF($L954="","",IF(ISNUMBER(SEARCH("OFF ROAD",$H954)),"OFF",IF(ISNUMBER(SEARCH("ON ROAD",$H954)),"ON","")))</f>
        <v/>
      </c>
      <c r="AE954" s="2">
        <f>IF($AD954="ON",""&amp;$L954,"")</f>
        <v/>
      </c>
      <c r="AF954" s="2">
        <f>IF($L954="","",IF($J954&lt;&gt;"","Y",""))</f>
        <v/>
      </c>
      <c r="AG954" s="2">
        <f>IF($L954="","",IFERROR(TRIM(MID($H954,4,SEARCH(" CO ",$H954)-4)),""&amp;$S954))</f>
        <v/>
      </c>
      <c r="AH954" s="2">
        <f>IF($AG954="","",IF($AG954="FULTON",IF(ISNUMBER(SEARCH("COLLEGE PARK",$H954)),"FULTON (COLLEGE PARK)",IF(ISNUMBER(SEARCH("HAPEVILLE",$H954)),"FULTON (HAPEVILLE)",IF(ISNUMBER(SEARCH("EAST POINT",$H954)),"FULTON (EAST POINT)",IF(ISNUMBER(SEARCH("ATLANTA",$H954)),"FULTON (ATL LIMITS)","FULTON")))),IF($AG954="DEKALB",IF(ISNUMBER(SEARCH("ATLANTA",$H954)),"DEKALB (ATL LIMITS)","DEKALB"),IF(AND($AG954="CLAYTON",ISNUMBER(SEARCH("COLLEGE PARK",$H954))),"CLAYTON (COLLEGE PARK)",$AG954))))</f>
        <v/>
      </c>
      <c r="AI954" s="2">
        <f>IF(OR($AH954="",$AD954=""),"",IFERROR(VLOOKUP($AH954,CODES!$A:$B,2,FALSE),"NO CODE"))</f>
        <v/>
      </c>
      <c r="AJ954" s="19">
        <f>IF(OR($AI954="",$AI954="NO CODE"),"",IF(COUNTIFS(RATES!$A:$A,$AI954,RATES!$B:$B,"&lt;="&amp;MonthStart,RATES!$C:$C,"&gt;="&amp;MonthEnd)&lt;&gt;1,"NO RATE",IF($AD954="OFF",SUMIFS(RATES!$F:$F,RATES!$A:$A,$AI954,RATES!$B:$B,"&lt;="&amp;MonthStart,RATES!$C:$C,"&gt;="&amp;MonthEnd),SUMIFS(RATES!$E:$E,RATES!$A:$A,$AI954,RATES!$B:$B,"&lt;="&amp;MonthStart,RATES!$C:$C,"&gt;="&amp;MonthEnd))))</f>
        <v/>
      </c>
      <c r="AK954" s="2">
        <f>IF(OR(NOT(ISNUMBER($AJ954)),N($AA954)=0),"",IF(ABS(N($Z954)/100-$AJ954)&gt;0.0000001,"DIFFERS",""))</f>
        <v/>
      </c>
    </row>
    <row r="955">
      <c r="AD955" s="2">
        <f>IF($L955="","",IF(ISNUMBER(SEARCH("OFF ROAD",$H955)),"OFF",IF(ISNUMBER(SEARCH("ON ROAD",$H955)),"ON","")))</f>
        <v/>
      </c>
      <c r="AE955" s="2">
        <f>IF($AD955="ON",""&amp;$L955,"")</f>
        <v/>
      </c>
      <c r="AF955" s="2">
        <f>IF($L955="","",IF($J955&lt;&gt;"","Y",""))</f>
        <v/>
      </c>
      <c r="AG955" s="2">
        <f>IF($L955="","",IFERROR(TRIM(MID($H955,4,SEARCH(" CO ",$H955)-4)),""&amp;$S955))</f>
        <v/>
      </c>
      <c r="AH955" s="2">
        <f>IF($AG955="","",IF($AG955="FULTON",IF(ISNUMBER(SEARCH("COLLEGE PARK",$H955)),"FULTON (COLLEGE PARK)",IF(ISNUMBER(SEARCH("HAPEVILLE",$H955)),"FULTON (HAPEVILLE)",IF(ISNUMBER(SEARCH("EAST POINT",$H955)),"FULTON (EAST POINT)",IF(ISNUMBER(SEARCH("ATLANTA",$H955)),"FULTON (ATL LIMITS)","FULTON")))),IF($AG955="DEKALB",IF(ISNUMBER(SEARCH("ATLANTA",$H955)),"DEKALB (ATL LIMITS)","DEKALB"),IF(AND($AG955="CLAYTON",ISNUMBER(SEARCH("COLLEGE PARK",$H955))),"CLAYTON (COLLEGE PARK)",$AG955))))</f>
        <v/>
      </c>
      <c r="AI955" s="2">
        <f>IF(OR($AH955="",$AD955=""),"",IFERROR(VLOOKUP($AH955,CODES!$A:$B,2,FALSE),"NO CODE"))</f>
        <v/>
      </c>
      <c r="AJ955" s="19">
        <f>IF(OR($AI955="",$AI955="NO CODE"),"",IF(COUNTIFS(RATES!$A:$A,$AI955,RATES!$B:$B,"&lt;="&amp;MonthStart,RATES!$C:$C,"&gt;="&amp;MonthEnd)&lt;&gt;1,"NO RATE",IF($AD955="OFF",SUMIFS(RATES!$F:$F,RATES!$A:$A,$AI955,RATES!$B:$B,"&lt;="&amp;MonthStart,RATES!$C:$C,"&gt;="&amp;MonthEnd),SUMIFS(RATES!$E:$E,RATES!$A:$A,$AI955,RATES!$B:$B,"&lt;="&amp;MonthStart,RATES!$C:$C,"&gt;="&amp;MonthEnd))))</f>
        <v/>
      </c>
      <c r="AK955" s="2">
        <f>IF(OR(NOT(ISNUMBER($AJ955)),N($AA955)=0),"",IF(ABS(N($Z955)/100-$AJ955)&gt;0.0000001,"DIFFERS",""))</f>
        <v/>
      </c>
    </row>
    <row r="956">
      <c r="AD956" s="2">
        <f>IF($L956="","",IF(ISNUMBER(SEARCH("OFF ROAD",$H956)),"OFF",IF(ISNUMBER(SEARCH("ON ROAD",$H956)),"ON","")))</f>
        <v/>
      </c>
      <c r="AE956" s="2">
        <f>IF($AD956="ON",""&amp;$L956,"")</f>
        <v/>
      </c>
      <c r="AF956" s="2">
        <f>IF($L956="","",IF($J956&lt;&gt;"","Y",""))</f>
        <v/>
      </c>
      <c r="AG956" s="2">
        <f>IF($L956="","",IFERROR(TRIM(MID($H956,4,SEARCH(" CO ",$H956)-4)),""&amp;$S956))</f>
        <v/>
      </c>
      <c r="AH956" s="2">
        <f>IF($AG956="","",IF($AG956="FULTON",IF(ISNUMBER(SEARCH("COLLEGE PARK",$H956)),"FULTON (COLLEGE PARK)",IF(ISNUMBER(SEARCH("HAPEVILLE",$H956)),"FULTON (HAPEVILLE)",IF(ISNUMBER(SEARCH("EAST POINT",$H956)),"FULTON (EAST POINT)",IF(ISNUMBER(SEARCH("ATLANTA",$H956)),"FULTON (ATL LIMITS)","FULTON")))),IF($AG956="DEKALB",IF(ISNUMBER(SEARCH("ATLANTA",$H956)),"DEKALB (ATL LIMITS)","DEKALB"),IF(AND($AG956="CLAYTON",ISNUMBER(SEARCH("COLLEGE PARK",$H956))),"CLAYTON (COLLEGE PARK)",$AG956))))</f>
        <v/>
      </c>
      <c r="AI956" s="2">
        <f>IF(OR($AH956="",$AD956=""),"",IFERROR(VLOOKUP($AH956,CODES!$A:$B,2,FALSE),"NO CODE"))</f>
        <v/>
      </c>
      <c r="AJ956" s="19">
        <f>IF(OR($AI956="",$AI956="NO CODE"),"",IF(COUNTIFS(RATES!$A:$A,$AI956,RATES!$B:$B,"&lt;="&amp;MonthStart,RATES!$C:$C,"&gt;="&amp;MonthEnd)&lt;&gt;1,"NO RATE",IF($AD956="OFF",SUMIFS(RATES!$F:$F,RATES!$A:$A,$AI956,RATES!$B:$B,"&lt;="&amp;MonthStart,RATES!$C:$C,"&gt;="&amp;MonthEnd),SUMIFS(RATES!$E:$E,RATES!$A:$A,$AI956,RATES!$B:$B,"&lt;="&amp;MonthStart,RATES!$C:$C,"&gt;="&amp;MonthEnd))))</f>
        <v/>
      </c>
      <c r="AK956" s="2">
        <f>IF(OR(NOT(ISNUMBER($AJ956)),N($AA956)=0),"",IF(ABS(N($Z956)/100-$AJ956)&gt;0.0000001,"DIFFERS",""))</f>
        <v/>
      </c>
    </row>
    <row r="957">
      <c r="AD957" s="2">
        <f>IF($L957="","",IF(ISNUMBER(SEARCH("OFF ROAD",$H957)),"OFF",IF(ISNUMBER(SEARCH("ON ROAD",$H957)),"ON","")))</f>
        <v/>
      </c>
      <c r="AE957" s="2">
        <f>IF($AD957="ON",""&amp;$L957,"")</f>
        <v/>
      </c>
      <c r="AF957" s="2">
        <f>IF($L957="","",IF($J957&lt;&gt;"","Y",""))</f>
        <v/>
      </c>
      <c r="AG957" s="2">
        <f>IF($L957="","",IFERROR(TRIM(MID($H957,4,SEARCH(" CO ",$H957)-4)),""&amp;$S957))</f>
        <v/>
      </c>
      <c r="AH957" s="2">
        <f>IF($AG957="","",IF($AG957="FULTON",IF(ISNUMBER(SEARCH("COLLEGE PARK",$H957)),"FULTON (COLLEGE PARK)",IF(ISNUMBER(SEARCH("HAPEVILLE",$H957)),"FULTON (HAPEVILLE)",IF(ISNUMBER(SEARCH("EAST POINT",$H957)),"FULTON (EAST POINT)",IF(ISNUMBER(SEARCH("ATLANTA",$H957)),"FULTON (ATL LIMITS)","FULTON")))),IF($AG957="DEKALB",IF(ISNUMBER(SEARCH("ATLANTA",$H957)),"DEKALB (ATL LIMITS)","DEKALB"),IF(AND($AG957="CLAYTON",ISNUMBER(SEARCH("COLLEGE PARK",$H957))),"CLAYTON (COLLEGE PARK)",$AG957))))</f>
        <v/>
      </c>
      <c r="AI957" s="2">
        <f>IF(OR($AH957="",$AD957=""),"",IFERROR(VLOOKUP($AH957,CODES!$A:$B,2,FALSE),"NO CODE"))</f>
        <v/>
      </c>
      <c r="AJ957" s="19">
        <f>IF(OR($AI957="",$AI957="NO CODE"),"",IF(COUNTIFS(RATES!$A:$A,$AI957,RATES!$B:$B,"&lt;="&amp;MonthStart,RATES!$C:$C,"&gt;="&amp;MonthEnd)&lt;&gt;1,"NO RATE",IF($AD957="OFF",SUMIFS(RATES!$F:$F,RATES!$A:$A,$AI957,RATES!$B:$B,"&lt;="&amp;MonthStart,RATES!$C:$C,"&gt;="&amp;MonthEnd),SUMIFS(RATES!$E:$E,RATES!$A:$A,$AI957,RATES!$B:$B,"&lt;="&amp;MonthStart,RATES!$C:$C,"&gt;="&amp;MonthEnd))))</f>
        <v/>
      </c>
      <c r="AK957" s="2">
        <f>IF(OR(NOT(ISNUMBER($AJ957)),N($AA957)=0),"",IF(ABS(N($Z957)/100-$AJ957)&gt;0.0000001,"DIFFERS",""))</f>
        <v/>
      </c>
    </row>
    <row r="958">
      <c r="AD958" s="2">
        <f>IF($L958="","",IF(ISNUMBER(SEARCH("OFF ROAD",$H958)),"OFF",IF(ISNUMBER(SEARCH("ON ROAD",$H958)),"ON","")))</f>
        <v/>
      </c>
      <c r="AE958" s="2">
        <f>IF($AD958="ON",""&amp;$L958,"")</f>
        <v/>
      </c>
      <c r="AF958" s="2">
        <f>IF($L958="","",IF($J958&lt;&gt;"","Y",""))</f>
        <v/>
      </c>
      <c r="AG958" s="2">
        <f>IF($L958="","",IFERROR(TRIM(MID($H958,4,SEARCH(" CO ",$H958)-4)),""&amp;$S958))</f>
        <v/>
      </c>
      <c r="AH958" s="2">
        <f>IF($AG958="","",IF($AG958="FULTON",IF(ISNUMBER(SEARCH("COLLEGE PARK",$H958)),"FULTON (COLLEGE PARK)",IF(ISNUMBER(SEARCH("HAPEVILLE",$H958)),"FULTON (HAPEVILLE)",IF(ISNUMBER(SEARCH("EAST POINT",$H958)),"FULTON (EAST POINT)",IF(ISNUMBER(SEARCH("ATLANTA",$H958)),"FULTON (ATL LIMITS)","FULTON")))),IF($AG958="DEKALB",IF(ISNUMBER(SEARCH("ATLANTA",$H958)),"DEKALB (ATL LIMITS)","DEKALB"),IF(AND($AG958="CLAYTON",ISNUMBER(SEARCH("COLLEGE PARK",$H958))),"CLAYTON (COLLEGE PARK)",$AG958))))</f>
        <v/>
      </c>
      <c r="AI958" s="2">
        <f>IF(OR($AH958="",$AD958=""),"",IFERROR(VLOOKUP($AH958,CODES!$A:$B,2,FALSE),"NO CODE"))</f>
        <v/>
      </c>
      <c r="AJ958" s="19">
        <f>IF(OR($AI958="",$AI958="NO CODE"),"",IF(COUNTIFS(RATES!$A:$A,$AI958,RATES!$B:$B,"&lt;="&amp;MonthStart,RATES!$C:$C,"&gt;="&amp;MonthEnd)&lt;&gt;1,"NO RATE",IF($AD958="OFF",SUMIFS(RATES!$F:$F,RATES!$A:$A,$AI958,RATES!$B:$B,"&lt;="&amp;MonthStart,RATES!$C:$C,"&gt;="&amp;MonthEnd),SUMIFS(RATES!$E:$E,RATES!$A:$A,$AI958,RATES!$B:$B,"&lt;="&amp;MonthStart,RATES!$C:$C,"&gt;="&amp;MonthEnd))))</f>
        <v/>
      </c>
      <c r="AK958" s="2">
        <f>IF(OR(NOT(ISNUMBER($AJ958)),N($AA958)=0),"",IF(ABS(N($Z958)/100-$AJ958)&gt;0.0000001,"DIFFERS",""))</f>
        <v/>
      </c>
    </row>
    <row r="959">
      <c r="AD959" s="2">
        <f>IF($L959="","",IF(ISNUMBER(SEARCH("OFF ROAD",$H959)),"OFF",IF(ISNUMBER(SEARCH("ON ROAD",$H959)),"ON","")))</f>
        <v/>
      </c>
      <c r="AE959" s="2">
        <f>IF($AD959="ON",""&amp;$L959,"")</f>
        <v/>
      </c>
      <c r="AF959" s="2">
        <f>IF($L959="","",IF($J959&lt;&gt;"","Y",""))</f>
        <v/>
      </c>
      <c r="AG959" s="2">
        <f>IF($L959="","",IFERROR(TRIM(MID($H959,4,SEARCH(" CO ",$H959)-4)),""&amp;$S959))</f>
        <v/>
      </c>
      <c r="AH959" s="2">
        <f>IF($AG959="","",IF($AG959="FULTON",IF(ISNUMBER(SEARCH("COLLEGE PARK",$H959)),"FULTON (COLLEGE PARK)",IF(ISNUMBER(SEARCH("HAPEVILLE",$H959)),"FULTON (HAPEVILLE)",IF(ISNUMBER(SEARCH("EAST POINT",$H959)),"FULTON (EAST POINT)",IF(ISNUMBER(SEARCH("ATLANTA",$H959)),"FULTON (ATL LIMITS)","FULTON")))),IF($AG959="DEKALB",IF(ISNUMBER(SEARCH("ATLANTA",$H959)),"DEKALB (ATL LIMITS)","DEKALB"),IF(AND($AG959="CLAYTON",ISNUMBER(SEARCH("COLLEGE PARK",$H959))),"CLAYTON (COLLEGE PARK)",$AG959))))</f>
        <v/>
      </c>
      <c r="AI959" s="2">
        <f>IF(OR($AH959="",$AD959=""),"",IFERROR(VLOOKUP($AH959,CODES!$A:$B,2,FALSE),"NO CODE"))</f>
        <v/>
      </c>
      <c r="AJ959" s="19">
        <f>IF(OR($AI959="",$AI959="NO CODE"),"",IF(COUNTIFS(RATES!$A:$A,$AI959,RATES!$B:$B,"&lt;="&amp;MonthStart,RATES!$C:$C,"&gt;="&amp;MonthEnd)&lt;&gt;1,"NO RATE",IF($AD959="OFF",SUMIFS(RATES!$F:$F,RATES!$A:$A,$AI959,RATES!$B:$B,"&lt;="&amp;MonthStart,RATES!$C:$C,"&gt;="&amp;MonthEnd),SUMIFS(RATES!$E:$E,RATES!$A:$A,$AI959,RATES!$B:$B,"&lt;="&amp;MonthStart,RATES!$C:$C,"&gt;="&amp;MonthEnd))))</f>
        <v/>
      </c>
      <c r="AK959" s="2">
        <f>IF(OR(NOT(ISNUMBER($AJ959)),N($AA959)=0),"",IF(ABS(N($Z959)/100-$AJ959)&gt;0.0000001,"DIFFERS",""))</f>
        <v/>
      </c>
    </row>
    <row r="960">
      <c r="AD960" s="2">
        <f>IF($L960="","",IF(ISNUMBER(SEARCH("OFF ROAD",$H960)),"OFF",IF(ISNUMBER(SEARCH("ON ROAD",$H960)),"ON","")))</f>
        <v/>
      </c>
      <c r="AE960" s="2">
        <f>IF($AD960="ON",""&amp;$L960,"")</f>
        <v/>
      </c>
      <c r="AF960" s="2">
        <f>IF($L960="","",IF($J960&lt;&gt;"","Y",""))</f>
        <v/>
      </c>
      <c r="AG960" s="2">
        <f>IF($L960="","",IFERROR(TRIM(MID($H960,4,SEARCH(" CO ",$H960)-4)),""&amp;$S960))</f>
        <v/>
      </c>
      <c r="AH960" s="2">
        <f>IF($AG960="","",IF($AG960="FULTON",IF(ISNUMBER(SEARCH("COLLEGE PARK",$H960)),"FULTON (COLLEGE PARK)",IF(ISNUMBER(SEARCH("HAPEVILLE",$H960)),"FULTON (HAPEVILLE)",IF(ISNUMBER(SEARCH("EAST POINT",$H960)),"FULTON (EAST POINT)",IF(ISNUMBER(SEARCH("ATLANTA",$H960)),"FULTON (ATL LIMITS)","FULTON")))),IF($AG960="DEKALB",IF(ISNUMBER(SEARCH("ATLANTA",$H960)),"DEKALB (ATL LIMITS)","DEKALB"),IF(AND($AG960="CLAYTON",ISNUMBER(SEARCH("COLLEGE PARK",$H960))),"CLAYTON (COLLEGE PARK)",$AG960))))</f>
        <v/>
      </c>
      <c r="AI960" s="2">
        <f>IF(OR($AH960="",$AD960=""),"",IFERROR(VLOOKUP($AH960,CODES!$A:$B,2,FALSE),"NO CODE"))</f>
        <v/>
      </c>
      <c r="AJ960" s="19">
        <f>IF(OR($AI960="",$AI960="NO CODE"),"",IF(COUNTIFS(RATES!$A:$A,$AI960,RATES!$B:$B,"&lt;="&amp;MonthStart,RATES!$C:$C,"&gt;="&amp;MonthEnd)&lt;&gt;1,"NO RATE",IF($AD960="OFF",SUMIFS(RATES!$F:$F,RATES!$A:$A,$AI960,RATES!$B:$B,"&lt;="&amp;MonthStart,RATES!$C:$C,"&gt;="&amp;MonthEnd),SUMIFS(RATES!$E:$E,RATES!$A:$A,$AI960,RATES!$B:$B,"&lt;="&amp;MonthStart,RATES!$C:$C,"&gt;="&amp;MonthEnd))))</f>
        <v/>
      </c>
      <c r="AK960" s="2">
        <f>IF(OR(NOT(ISNUMBER($AJ960)),N($AA960)=0),"",IF(ABS(N($Z960)/100-$AJ960)&gt;0.0000001,"DIFFERS",""))</f>
        <v/>
      </c>
    </row>
    <row r="961">
      <c r="AD961" s="2">
        <f>IF($L961="","",IF(ISNUMBER(SEARCH("OFF ROAD",$H961)),"OFF",IF(ISNUMBER(SEARCH("ON ROAD",$H961)),"ON","")))</f>
        <v/>
      </c>
      <c r="AE961" s="2">
        <f>IF($AD961="ON",""&amp;$L961,"")</f>
        <v/>
      </c>
      <c r="AF961" s="2">
        <f>IF($L961="","",IF($J961&lt;&gt;"","Y",""))</f>
        <v/>
      </c>
      <c r="AG961" s="2">
        <f>IF($L961="","",IFERROR(TRIM(MID($H961,4,SEARCH(" CO ",$H961)-4)),""&amp;$S961))</f>
        <v/>
      </c>
      <c r="AH961" s="2">
        <f>IF($AG961="","",IF($AG961="FULTON",IF(ISNUMBER(SEARCH("COLLEGE PARK",$H961)),"FULTON (COLLEGE PARK)",IF(ISNUMBER(SEARCH("HAPEVILLE",$H961)),"FULTON (HAPEVILLE)",IF(ISNUMBER(SEARCH("EAST POINT",$H961)),"FULTON (EAST POINT)",IF(ISNUMBER(SEARCH("ATLANTA",$H961)),"FULTON (ATL LIMITS)","FULTON")))),IF($AG961="DEKALB",IF(ISNUMBER(SEARCH("ATLANTA",$H961)),"DEKALB (ATL LIMITS)","DEKALB"),IF(AND($AG961="CLAYTON",ISNUMBER(SEARCH("COLLEGE PARK",$H961))),"CLAYTON (COLLEGE PARK)",$AG961))))</f>
        <v/>
      </c>
      <c r="AI961" s="2">
        <f>IF(OR($AH961="",$AD961=""),"",IFERROR(VLOOKUP($AH961,CODES!$A:$B,2,FALSE),"NO CODE"))</f>
        <v/>
      </c>
      <c r="AJ961" s="19">
        <f>IF(OR($AI961="",$AI961="NO CODE"),"",IF(COUNTIFS(RATES!$A:$A,$AI961,RATES!$B:$B,"&lt;="&amp;MonthStart,RATES!$C:$C,"&gt;="&amp;MonthEnd)&lt;&gt;1,"NO RATE",IF($AD961="OFF",SUMIFS(RATES!$F:$F,RATES!$A:$A,$AI961,RATES!$B:$B,"&lt;="&amp;MonthStart,RATES!$C:$C,"&gt;="&amp;MonthEnd),SUMIFS(RATES!$E:$E,RATES!$A:$A,$AI961,RATES!$B:$B,"&lt;="&amp;MonthStart,RATES!$C:$C,"&gt;="&amp;MonthEnd))))</f>
        <v/>
      </c>
      <c r="AK961" s="2">
        <f>IF(OR(NOT(ISNUMBER($AJ961)),N($AA961)=0),"",IF(ABS(N($Z961)/100-$AJ961)&gt;0.0000001,"DIFFERS",""))</f>
        <v/>
      </c>
    </row>
    <row r="962">
      <c r="AD962" s="2">
        <f>IF($L962="","",IF(ISNUMBER(SEARCH("OFF ROAD",$H962)),"OFF",IF(ISNUMBER(SEARCH("ON ROAD",$H962)),"ON","")))</f>
        <v/>
      </c>
      <c r="AE962" s="2">
        <f>IF($AD962="ON",""&amp;$L962,"")</f>
        <v/>
      </c>
      <c r="AF962" s="2">
        <f>IF($L962="","",IF($J962&lt;&gt;"","Y",""))</f>
        <v/>
      </c>
      <c r="AG962" s="2">
        <f>IF($L962="","",IFERROR(TRIM(MID($H962,4,SEARCH(" CO ",$H962)-4)),""&amp;$S962))</f>
        <v/>
      </c>
      <c r="AH962" s="2">
        <f>IF($AG962="","",IF($AG962="FULTON",IF(ISNUMBER(SEARCH("COLLEGE PARK",$H962)),"FULTON (COLLEGE PARK)",IF(ISNUMBER(SEARCH("HAPEVILLE",$H962)),"FULTON (HAPEVILLE)",IF(ISNUMBER(SEARCH("EAST POINT",$H962)),"FULTON (EAST POINT)",IF(ISNUMBER(SEARCH("ATLANTA",$H962)),"FULTON (ATL LIMITS)","FULTON")))),IF($AG962="DEKALB",IF(ISNUMBER(SEARCH("ATLANTA",$H962)),"DEKALB (ATL LIMITS)","DEKALB"),IF(AND($AG962="CLAYTON",ISNUMBER(SEARCH("COLLEGE PARK",$H962))),"CLAYTON (COLLEGE PARK)",$AG962))))</f>
        <v/>
      </c>
      <c r="AI962" s="2">
        <f>IF(OR($AH962="",$AD962=""),"",IFERROR(VLOOKUP($AH962,CODES!$A:$B,2,FALSE),"NO CODE"))</f>
        <v/>
      </c>
      <c r="AJ962" s="19">
        <f>IF(OR($AI962="",$AI962="NO CODE"),"",IF(COUNTIFS(RATES!$A:$A,$AI962,RATES!$B:$B,"&lt;="&amp;MonthStart,RATES!$C:$C,"&gt;="&amp;MonthEnd)&lt;&gt;1,"NO RATE",IF($AD962="OFF",SUMIFS(RATES!$F:$F,RATES!$A:$A,$AI962,RATES!$B:$B,"&lt;="&amp;MonthStart,RATES!$C:$C,"&gt;="&amp;MonthEnd),SUMIFS(RATES!$E:$E,RATES!$A:$A,$AI962,RATES!$B:$B,"&lt;="&amp;MonthStart,RATES!$C:$C,"&gt;="&amp;MonthEnd))))</f>
        <v/>
      </c>
      <c r="AK962" s="2">
        <f>IF(OR(NOT(ISNUMBER($AJ962)),N($AA962)=0),"",IF(ABS(N($Z962)/100-$AJ962)&gt;0.0000001,"DIFFERS",""))</f>
        <v/>
      </c>
    </row>
    <row r="963">
      <c r="AD963" s="2">
        <f>IF($L963="","",IF(ISNUMBER(SEARCH("OFF ROAD",$H963)),"OFF",IF(ISNUMBER(SEARCH("ON ROAD",$H963)),"ON","")))</f>
        <v/>
      </c>
      <c r="AE963" s="2">
        <f>IF($AD963="ON",""&amp;$L963,"")</f>
        <v/>
      </c>
      <c r="AF963" s="2">
        <f>IF($L963="","",IF($J963&lt;&gt;"","Y",""))</f>
        <v/>
      </c>
      <c r="AG963" s="2">
        <f>IF($L963="","",IFERROR(TRIM(MID($H963,4,SEARCH(" CO ",$H963)-4)),""&amp;$S963))</f>
        <v/>
      </c>
      <c r="AH963" s="2">
        <f>IF($AG963="","",IF($AG963="FULTON",IF(ISNUMBER(SEARCH("COLLEGE PARK",$H963)),"FULTON (COLLEGE PARK)",IF(ISNUMBER(SEARCH("HAPEVILLE",$H963)),"FULTON (HAPEVILLE)",IF(ISNUMBER(SEARCH("EAST POINT",$H963)),"FULTON (EAST POINT)",IF(ISNUMBER(SEARCH("ATLANTA",$H963)),"FULTON (ATL LIMITS)","FULTON")))),IF($AG963="DEKALB",IF(ISNUMBER(SEARCH("ATLANTA",$H963)),"DEKALB (ATL LIMITS)","DEKALB"),IF(AND($AG963="CLAYTON",ISNUMBER(SEARCH("COLLEGE PARK",$H963))),"CLAYTON (COLLEGE PARK)",$AG963))))</f>
        <v/>
      </c>
      <c r="AI963" s="2">
        <f>IF(OR($AH963="",$AD963=""),"",IFERROR(VLOOKUP($AH963,CODES!$A:$B,2,FALSE),"NO CODE"))</f>
        <v/>
      </c>
      <c r="AJ963" s="19">
        <f>IF(OR($AI963="",$AI963="NO CODE"),"",IF(COUNTIFS(RATES!$A:$A,$AI963,RATES!$B:$B,"&lt;="&amp;MonthStart,RATES!$C:$C,"&gt;="&amp;MonthEnd)&lt;&gt;1,"NO RATE",IF($AD963="OFF",SUMIFS(RATES!$F:$F,RATES!$A:$A,$AI963,RATES!$B:$B,"&lt;="&amp;MonthStart,RATES!$C:$C,"&gt;="&amp;MonthEnd),SUMIFS(RATES!$E:$E,RATES!$A:$A,$AI963,RATES!$B:$B,"&lt;="&amp;MonthStart,RATES!$C:$C,"&gt;="&amp;MonthEnd))))</f>
        <v/>
      </c>
      <c r="AK963" s="2">
        <f>IF(OR(NOT(ISNUMBER($AJ963)),N($AA963)=0),"",IF(ABS(N($Z963)/100-$AJ963)&gt;0.0000001,"DIFFERS",""))</f>
        <v/>
      </c>
    </row>
    <row r="964">
      <c r="AD964" s="2">
        <f>IF($L964="","",IF(ISNUMBER(SEARCH("OFF ROAD",$H964)),"OFF",IF(ISNUMBER(SEARCH("ON ROAD",$H964)),"ON","")))</f>
        <v/>
      </c>
      <c r="AE964" s="2">
        <f>IF($AD964="ON",""&amp;$L964,"")</f>
        <v/>
      </c>
      <c r="AF964" s="2">
        <f>IF($L964="","",IF($J964&lt;&gt;"","Y",""))</f>
        <v/>
      </c>
      <c r="AG964" s="2">
        <f>IF($L964="","",IFERROR(TRIM(MID($H964,4,SEARCH(" CO ",$H964)-4)),""&amp;$S964))</f>
        <v/>
      </c>
      <c r="AH964" s="2">
        <f>IF($AG964="","",IF($AG964="FULTON",IF(ISNUMBER(SEARCH("COLLEGE PARK",$H964)),"FULTON (COLLEGE PARK)",IF(ISNUMBER(SEARCH("HAPEVILLE",$H964)),"FULTON (HAPEVILLE)",IF(ISNUMBER(SEARCH("EAST POINT",$H964)),"FULTON (EAST POINT)",IF(ISNUMBER(SEARCH("ATLANTA",$H964)),"FULTON (ATL LIMITS)","FULTON")))),IF($AG964="DEKALB",IF(ISNUMBER(SEARCH("ATLANTA",$H964)),"DEKALB (ATL LIMITS)","DEKALB"),IF(AND($AG964="CLAYTON",ISNUMBER(SEARCH("COLLEGE PARK",$H964))),"CLAYTON (COLLEGE PARK)",$AG964))))</f>
        <v/>
      </c>
      <c r="AI964" s="2">
        <f>IF(OR($AH964="",$AD964=""),"",IFERROR(VLOOKUP($AH964,CODES!$A:$B,2,FALSE),"NO CODE"))</f>
        <v/>
      </c>
      <c r="AJ964" s="19">
        <f>IF(OR($AI964="",$AI964="NO CODE"),"",IF(COUNTIFS(RATES!$A:$A,$AI964,RATES!$B:$B,"&lt;="&amp;MonthStart,RATES!$C:$C,"&gt;="&amp;MonthEnd)&lt;&gt;1,"NO RATE",IF($AD964="OFF",SUMIFS(RATES!$F:$F,RATES!$A:$A,$AI964,RATES!$B:$B,"&lt;="&amp;MonthStart,RATES!$C:$C,"&gt;="&amp;MonthEnd),SUMIFS(RATES!$E:$E,RATES!$A:$A,$AI964,RATES!$B:$B,"&lt;="&amp;MonthStart,RATES!$C:$C,"&gt;="&amp;MonthEnd))))</f>
        <v/>
      </c>
      <c r="AK964" s="2">
        <f>IF(OR(NOT(ISNUMBER($AJ964)),N($AA964)=0),"",IF(ABS(N($Z964)/100-$AJ964)&gt;0.0000001,"DIFFERS",""))</f>
        <v/>
      </c>
    </row>
    <row r="965">
      <c r="AD965" s="2">
        <f>IF($L965="","",IF(ISNUMBER(SEARCH("OFF ROAD",$H965)),"OFF",IF(ISNUMBER(SEARCH("ON ROAD",$H965)),"ON","")))</f>
        <v/>
      </c>
      <c r="AE965" s="2">
        <f>IF($AD965="ON",""&amp;$L965,"")</f>
        <v/>
      </c>
      <c r="AF965" s="2">
        <f>IF($L965="","",IF($J965&lt;&gt;"","Y",""))</f>
        <v/>
      </c>
      <c r="AG965" s="2">
        <f>IF($L965="","",IFERROR(TRIM(MID($H965,4,SEARCH(" CO ",$H965)-4)),""&amp;$S965))</f>
        <v/>
      </c>
      <c r="AH965" s="2">
        <f>IF($AG965="","",IF($AG965="FULTON",IF(ISNUMBER(SEARCH("COLLEGE PARK",$H965)),"FULTON (COLLEGE PARK)",IF(ISNUMBER(SEARCH("HAPEVILLE",$H965)),"FULTON (HAPEVILLE)",IF(ISNUMBER(SEARCH("EAST POINT",$H965)),"FULTON (EAST POINT)",IF(ISNUMBER(SEARCH("ATLANTA",$H965)),"FULTON (ATL LIMITS)","FULTON")))),IF($AG965="DEKALB",IF(ISNUMBER(SEARCH("ATLANTA",$H965)),"DEKALB (ATL LIMITS)","DEKALB"),IF(AND($AG965="CLAYTON",ISNUMBER(SEARCH("COLLEGE PARK",$H965))),"CLAYTON (COLLEGE PARK)",$AG965))))</f>
        <v/>
      </c>
      <c r="AI965" s="2">
        <f>IF(OR($AH965="",$AD965=""),"",IFERROR(VLOOKUP($AH965,CODES!$A:$B,2,FALSE),"NO CODE"))</f>
        <v/>
      </c>
      <c r="AJ965" s="19">
        <f>IF(OR($AI965="",$AI965="NO CODE"),"",IF(COUNTIFS(RATES!$A:$A,$AI965,RATES!$B:$B,"&lt;="&amp;MonthStart,RATES!$C:$C,"&gt;="&amp;MonthEnd)&lt;&gt;1,"NO RATE",IF($AD965="OFF",SUMIFS(RATES!$F:$F,RATES!$A:$A,$AI965,RATES!$B:$B,"&lt;="&amp;MonthStart,RATES!$C:$C,"&gt;="&amp;MonthEnd),SUMIFS(RATES!$E:$E,RATES!$A:$A,$AI965,RATES!$B:$B,"&lt;="&amp;MonthStart,RATES!$C:$C,"&gt;="&amp;MonthEnd))))</f>
        <v/>
      </c>
      <c r="AK965" s="2">
        <f>IF(OR(NOT(ISNUMBER($AJ965)),N($AA965)=0),"",IF(ABS(N($Z965)/100-$AJ965)&gt;0.0000001,"DIFFERS",""))</f>
        <v/>
      </c>
    </row>
    <row r="966">
      <c r="AD966" s="2">
        <f>IF($L966="","",IF(ISNUMBER(SEARCH("OFF ROAD",$H966)),"OFF",IF(ISNUMBER(SEARCH("ON ROAD",$H966)),"ON","")))</f>
        <v/>
      </c>
      <c r="AE966" s="2">
        <f>IF($AD966="ON",""&amp;$L966,"")</f>
        <v/>
      </c>
      <c r="AF966" s="2">
        <f>IF($L966="","",IF($J966&lt;&gt;"","Y",""))</f>
        <v/>
      </c>
      <c r="AG966" s="2">
        <f>IF($L966="","",IFERROR(TRIM(MID($H966,4,SEARCH(" CO ",$H966)-4)),""&amp;$S966))</f>
        <v/>
      </c>
      <c r="AH966" s="2">
        <f>IF($AG966="","",IF($AG966="FULTON",IF(ISNUMBER(SEARCH("COLLEGE PARK",$H966)),"FULTON (COLLEGE PARK)",IF(ISNUMBER(SEARCH("HAPEVILLE",$H966)),"FULTON (HAPEVILLE)",IF(ISNUMBER(SEARCH("EAST POINT",$H966)),"FULTON (EAST POINT)",IF(ISNUMBER(SEARCH("ATLANTA",$H966)),"FULTON (ATL LIMITS)","FULTON")))),IF($AG966="DEKALB",IF(ISNUMBER(SEARCH("ATLANTA",$H966)),"DEKALB (ATL LIMITS)","DEKALB"),IF(AND($AG966="CLAYTON",ISNUMBER(SEARCH("COLLEGE PARK",$H966))),"CLAYTON (COLLEGE PARK)",$AG966))))</f>
        <v/>
      </c>
      <c r="AI966" s="2">
        <f>IF(OR($AH966="",$AD966=""),"",IFERROR(VLOOKUP($AH966,CODES!$A:$B,2,FALSE),"NO CODE"))</f>
        <v/>
      </c>
      <c r="AJ966" s="19">
        <f>IF(OR($AI966="",$AI966="NO CODE"),"",IF(COUNTIFS(RATES!$A:$A,$AI966,RATES!$B:$B,"&lt;="&amp;MonthStart,RATES!$C:$C,"&gt;="&amp;MonthEnd)&lt;&gt;1,"NO RATE",IF($AD966="OFF",SUMIFS(RATES!$F:$F,RATES!$A:$A,$AI966,RATES!$B:$B,"&lt;="&amp;MonthStart,RATES!$C:$C,"&gt;="&amp;MonthEnd),SUMIFS(RATES!$E:$E,RATES!$A:$A,$AI966,RATES!$B:$B,"&lt;="&amp;MonthStart,RATES!$C:$C,"&gt;="&amp;MonthEnd))))</f>
        <v/>
      </c>
      <c r="AK966" s="2">
        <f>IF(OR(NOT(ISNUMBER($AJ966)),N($AA966)=0),"",IF(ABS(N($Z966)/100-$AJ966)&gt;0.0000001,"DIFFERS",""))</f>
        <v/>
      </c>
    </row>
    <row r="967">
      <c r="AD967" s="2">
        <f>IF($L967="","",IF(ISNUMBER(SEARCH("OFF ROAD",$H967)),"OFF",IF(ISNUMBER(SEARCH("ON ROAD",$H967)),"ON","")))</f>
        <v/>
      </c>
      <c r="AE967" s="2">
        <f>IF($AD967="ON",""&amp;$L967,"")</f>
        <v/>
      </c>
      <c r="AF967" s="2">
        <f>IF($L967="","",IF($J967&lt;&gt;"","Y",""))</f>
        <v/>
      </c>
      <c r="AG967" s="2">
        <f>IF($L967="","",IFERROR(TRIM(MID($H967,4,SEARCH(" CO ",$H967)-4)),""&amp;$S967))</f>
        <v/>
      </c>
      <c r="AH967" s="2">
        <f>IF($AG967="","",IF($AG967="FULTON",IF(ISNUMBER(SEARCH("COLLEGE PARK",$H967)),"FULTON (COLLEGE PARK)",IF(ISNUMBER(SEARCH("HAPEVILLE",$H967)),"FULTON (HAPEVILLE)",IF(ISNUMBER(SEARCH("EAST POINT",$H967)),"FULTON (EAST POINT)",IF(ISNUMBER(SEARCH("ATLANTA",$H967)),"FULTON (ATL LIMITS)","FULTON")))),IF($AG967="DEKALB",IF(ISNUMBER(SEARCH("ATLANTA",$H967)),"DEKALB (ATL LIMITS)","DEKALB"),IF(AND($AG967="CLAYTON",ISNUMBER(SEARCH("COLLEGE PARK",$H967))),"CLAYTON (COLLEGE PARK)",$AG967))))</f>
        <v/>
      </c>
      <c r="AI967" s="2">
        <f>IF(OR($AH967="",$AD967=""),"",IFERROR(VLOOKUP($AH967,CODES!$A:$B,2,FALSE),"NO CODE"))</f>
        <v/>
      </c>
      <c r="AJ967" s="19">
        <f>IF(OR($AI967="",$AI967="NO CODE"),"",IF(COUNTIFS(RATES!$A:$A,$AI967,RATES!$B:$B,"&lt;="&amp;MonthStart,RATES!$C:$C,"&gt;="&amp;MonthEnd)&lt;&gt;1,"NO RATE",IF($AD967="OFF",SUMIFS(RATES!$F:$F,RATES!$A:$A,$AI967,RATES!$B:$B,"&lt;="&amp;MonthStart,RATES!$C:$C,"&gt;="&amp;MonthEnd),SUMIFS(RATES!$E:$E,RATES!$A:$A,$AI967,RATES!$B:$B,"&lt;="&amp;MonthStart,RATES!$C:$C,"&gt;="&amp;MonthEnd))))</f>
        <v/>
      </c>
      <c r="AK967" s="2">
        <f>IF(OR(NOT(ISNUMBER($AJ967)),N($AA967)=0),"",IF(ABS(N($Z967)/100-$AJ967)&gt;0.0000001,"DIFFERS",""))</f>
        <v/>
      </c>
    </row>
    <row r="968">
      <c r="AD968" s="2">
        <f>IF($L968="","",IF(ISNUMBER(SEARCH("OFF ROAD",$H968)),"OFF",IF(ISNUMBER(SEARCH("ON ROAD",$H968)),"ON","")))</f>
        <v/>
      </c>
      <c r="AE968" s="2">
        <f>IF($AD968="ON",""&amp;$L968,"")</f>
        <v/>
      </c>
      <c r="AF968" s="2">
        <f>IF($L968="","",IF($J968&lt;&gt;"","Y",""))</f>
        <v/>
      </c>
      <c r="AG968" s="2">
        <f>IF($L968="","",IFERROR(TRIM(MID($H968,4,SEARCH(" CO ",$H968)-4)),""&amp;$S968))</f>
        <v/>
      </c>
      <c r="AH968" s="2">
        <f>IF($AG968="","",IF($AG968="FULTON",IF(ISNUMBER(SEARCH("COLLEGE PARK",$H968)),"FULTON (COLLEGE PARK)",IF(ISNUMBER(SEARCH("HAPEVILLE",$H968)),"FULTON (HAPEVILLE)",IF(ISNUMBER(SEARCH("EAST POINT",$H968)),"FULTON (EAST POINT)",IF(ISNUMBER(SEARCH("ATLANTA",$H968)),"FULTON (ATL LIMITS)","FULTON")))),IF($AG968="DEKALB",IF(ISNUMBER(SEARCH("ATLANTA",$H968)),"DEKALB (ATL LIMITS)","DEKALB"),IF(AND($AG968="CLAYTON",ISNUMBER(SEARCH("COLLEGE PARK",$H968))),"CLAYTON (COLLEGE PARK)",$AG968))))</f>
        <v/>
      </c>
      <c r="AI968" s="2">
        <f>IF(OR($AH968="",$AD968=""),"",IFERROR(VLOOKUP($AH968,CODES!$A:$B,2,FALSE),"NO CODE"))</f>
        <v/>
      </c>
      <c r="AJ968" s="19">
        <f>IF(OR($AI968="",$AI968="NO CODE"),"",IF(COUNTIFS(RATES!$A:$A,$AI968,RATES!$B:$B,"&lt;="&amp;MonthStart,RATES!$C:$C,"&gt;="&amp;MonthEnd)&lt;&gt;1,"NO RATE",IF($AD968="OFF",SUMIFS(RATES!$F:$F,RATES!$A:$A,$AI968,RATES!$B:$B,"&lt;="&amp;MonthStart,RATES!$C:$C,"&gt;="&amp;MonthEnd),SUMIFS(RATES!$E:$E,RATES!$A:$A,$AI968,RATES!$B:$B,"&lt;="&amp;MonthStart,RATES!$C:$C,"&gt;="&amp;MonthEnd))))</f>
        <v/>
      </c>
      <c r="AK968" s="2">
        <f>IF(OR(NOT(ISNUMBER($AJ968)),N($AA968)=0),"",IF(ABS(N($Z968)/100-$AJ968)&gt;0.0000001,"DIFFERS",""))</f>
        <v/>
      </c>
    </row>
    <row r="969">
      <c r="AD969" s="2">
        <f>IF($L969="","",IF(ISNUMBER(SEARCH("OFF ROAD",$H969)),"OFF",IF(ISNUMBER(SEARCH("ON ROAD",$H969)),"ON","")))</f>
        <v/>
      </c>
      <c r="AE969" s="2">
        <f>IF($AD969="ON",""&amp;$L969,"")</f>
        <v/>
      </c>
      <c r="AF969" s="2">
        <f>IF($L969="","",IF($J969&lt;&gt;"","Y",""))</f>
        <v/>
      </c>
      <c r="AG969" s="2">
        <f>IF($L969="","",IFERROR(TRIM(MID($H969,4,SEARCH(" CO ",$H969)-4)),""&amp;$S969))</f>
        <v/>
      </c>
      <c r="AH969" s="2">
        <f>IF($AG969="","",IF($AG969="FULTON",IF(ISNUMBER(SEARCH("COLLEGE PARK",$H969)),"FULTON (COLLEGE PARK)",IF(ISNUMBER(SEARCH("HAPEVILLE",$H969)),"FULTON (HAPEVILLE)",IF(ISNUMBER(SEARCH("EAST POINT",$H969)),"FULTON (EAST POINT)",IF(ISNUMBER(SEARCH("ATLANTA",$H969)),"FULTON (ATL LIMITS)","FULTON")))),IF($AG969="DEKALB",IF(ISNUMBER(SEARCH("ATLANTA",$H969)),"DEKALB (ATL LIMITS)","DEKALB"),IF(AND($AG969="CLAYTON",ISNUMBER(SEARCH("COLLEGE PARK",$H969))),"CLAYTON (COLLEGE PARK)",$AG969))))</f>
        <v/>
      </c>
      <c r="AI969" s="2">
        <f>IF(OR($AH969="",$AD969=""),"",IFERROR(VLOOKUP($AH969,CODES!$A:$B,2,FALSE),"NO CODE"))</f>
        <v/>
      </c>
      <c r="AJ969" s="19">
        <f>IF(OR($AI969="",$AI969="NO CODE"),"",IF(COUNTIFS(RATES!$A:$A,$AI969,RATES!$B:$B,"&lt;="&amp;MonthStart,RATES!$C:$C,"&gt;="&amp;MonthEnd)&lt;&gt;1,"NO RATE",IF($AD969="OFF",SUMIFS(RATES!$F:$F,RATES!$A:$A,$AI969,RATES!$B:$B,"&lt;="&amp;MonthStart,RATES!$C:$C,"&gt;="&amp;MonthEnd),SUMIFS(RATES!$E:$E,RATES!$A:$A,$AI969,RATES!$B:$B,"&lt;="&amp;MonthStart,RATES!$C:$C,"&gt;="&amp;MonthEnd))))</f>
        <v/>
      </c>
      <c r="AK969" s="2">
        <f>IF(OR(NOT(ISNUMBER($AJ969)),N($AA969)=0),"",IF(ABS(N($Z969)/100-$AJ969)&gt;0.0000001,"DIFFERS",""))</f>
        <v/>
      </c>
    </row>
    <row r="970">
      <c r="AD970" s="2">
        <f>IF($L970="","",IF(ISNUMBER(SEARCH("OFF ROAD",$H970)),"OFF",IF(ISNUMBER(SEARCH("ON ROAD",$H970)),"ON","")))</f>
        <v/>
      </c>
      <c r="AE970" s="2">
        <f>IF($AD970="ON",""&amp;$L970,"")</f>
        <v/>
      </c>
      <c r="AF970" s="2">
        <f>IF($L970="","",IF($J970&lt;&gt;"","Y",""))</f>
        <v/>
      </c>
      <c r="AG970" s="2">
        <f>IF($L970="","",IFERROR(TRIM(MID($H970,4,SEARCH(" CO ",$H970)-4)),""&amp;$S970))</f>
        <v/>
      </c>
      <c r="AH970" s="2">
        <f>IF($AG970="","",IF($AG970="FULTON",IF(ISNUMBER(SEARCH("COLLEGE PARK",$H970)),"FULTON (COLLEGE PARK)",IF(ISNUMBER(SEARCH("HAPEVILLE",$H970)),"FULTON (HAPEVILLE)",IF(ISNUMBER(SEARCH("EAST POINT",$H970)),"FULTON (EAST POINT)",IF(ISNUMBER(SEARCH("ATLANTA",$H970)),"FULTON (ATL LIMITS)","FULTON")))),IF($AG970="DEKALB",IF(ISNUMBER(SEARCH("ATLANTA",$H970)),"DEKALB (ATL LIMITS)","DEKALB"),IF(AND($AG970="CLAYTON",ISNUMBER(SEARCH("COLLEGE PARK",$H970))),"CLAYTON (COLLEGE PARK)",$AG970))))</f>
        <v/>
      </c>
      <c r="AI970" s="2">
        <f>IF(OR($AH970="",$AD970=""),"",IFERROR(VLOOKUP($AH970,CODES!$A:$B,2,FALSE),"NO CODE"))</f>
        <v/>
      </c>
      <c r="AJ970" s="19">
        <f>IF(OR($AI970="",$AI970="NO CODE"),"",IF(COUNTIFS(RATES!$A:$A,$AI970,RATES!$B:$B,"&lt;="&amp;MonthStart,RATES!$C:$C,"&gt;="&amp;MonthEnd)&lt;&gt;1,"NO RATE",IF($AD970="OFF",SUMIFS(RATES!$F:$F,RATES!$A:$A,$AI970,RATES!$B:$B,"&lt;="&amp;MonthStart,RATES!$C:$C,"&gt;="&amp;MonthEnd),SUMIFS(RATES!$E:$E,RATES!$A:$A,$AI970,RATES!$B:$B,"&lt;="&amp;MonthStart,RATES!$C:$C,"&gt;="&amp;MonthEnd))))</f>
        <v/>
      </c>
      <c r="AK970" s="2">
        <f>IF(OR(NOT(ISNUMBER($AJ970)),N($AA970)=0),"",IF(ABS(N($Z970)/100-$AJ970)&gt;0.0000001,"DIFFERS",""))</f>
        <v/>
      </c>
    </row>
    <row r="971">
      <c r="AD971" s="2">
        <f>IF($L971="","",IF(ISNUMBER(SEARCH("OFF ROAD",$H971)),"OFF",IF(ISNUMBER(SEARCH("ON ROAD",$H971)),"ON","")))</f>
        <v/>
      </c>
      <c r="AE971" s="2">
        <f>IF($AD971="ON",""&amp;$L971,"")</f>
        <v/>
      </c>
      <c r="AF971" s="2">
        <f>IF($L971="","",IF($J971&lt;&gt;"","Y",""))</f>
        <v/>
      </c>
      <c r="AG971" s="2">
        <f>IF($L971="","",IFERROR(TRIM(MID($H971,4,SEARCH(" CO ",$H971)-4)),""&amp;$S971))</f>
        <v/>
      </c>
      <c r="AH971" s="2">
        <f>IF($AG971="","",IF($AG971="FULTON",IF(ISNUMBER(SEARCH("COLLEGE PARK",$H971)),"FULTON (COLLEGE PARK)",IF(ISNUMBER(SEARCH("HAPEVILLE",$H971)),"FULTON (HAPEVILLE)",IF(ISNUMBER(SEARCH("EAST POINT",$H971)),"FULTON (EAST POINT)",IF(ISNUMBER(SEARCH("ATLANTA",$H971)),"FULTON (ATL LIMITS)","FULTON")))),IF($AG971="DEKALB",IF(ISNUMBER(SEARCH("ATLANTA",$H971)),"DEKALB (ATL LIMITS)","DEKALB"),IF(AND($AG971="CLAYTON",ISNUMBER(SEARCH("COLLEGE PARK",$H971))),"CLAYTON (COLLEGE PARK)",$AG971))))</f>
        <v/>
      </c>
      <c r="AI971" s="2">
        <f>IF(OR($AH971="",$AD971=""),"",IFERROR(VLOOKUP($AH971,CODES!$A:$B,2,FALSE),"NO CODE"))</f>
        <v/>
      </c>
      <c r="AJ971" s="19">
        <f>IF(OR($AI971="",$AI971="NO CODE"),"",IF(COUNTIFS(RATES!$A:$A,$AI971,RATES!$B:$B,"&lt;="&amp;MonthStart,RATES!$C:$C,"&gt;="&amp;MonthEnd)&lt;&gt;1,"NO RATE",IF($AD971="OFF",SUMIFS(RATES!$F:$F,RATES!$A:$A,$AI971,RATES!$B:$B,"&lt;="&amp;MonthStart,RATES!$C:$C,"&gt;="&amp;MonthEnd),SUMIFS(RATES!$E:$E,RATES!$A:$A,$AI971,RATES!$B:$B,"&lt;="&amp;MonthStart,RATES!$C:$C,"&gt;="&amp;MonthEnd))))</f>
        <v/>
      </c>
      <c r="AK971" s="2">
        <f>IF(OR(NOT(ISNUMBER($AJ971)),N($AA971)=0),"",IF(ABS(N($Z971)/100-$AJ971)&gt;0.0000001,"DIFFERS",""))</f>
        <v/>
      </c>
    </row>
    <row r="972">
      <c r="AD972" s="2">
        <f>IF($L972="","",IF(ISNUMBER(SEARCH("OFF ROAD",$H972)),"OFF",IF(ISNUMBER(SEARCH("ON ROAD",$H972)),"ON","")))</f>
        <v/>
      </c>
      <c r="AE972" s="2">
        <f>IF($AD972="ON",""&amp;$L972,"")</f>
        <v/>
      </c>
      <c r="AF972" s="2">
        <f>IF($L972="","",IF($J972&lt;&gt;"","Y",""))</f>
        <v/>
      </c>
      <c r="AG972" s="2">
        <f>IF($L972="","",IFERROR(TRIM(MID($H972,4,SEARCH(" CO ",$H972)-4)),""&amp;$S972))</f>
        <v/>
      </c>
      <c r="AH972" s="2">
        <f>IF($AG972="","",IF($AG972="FULTON",IF(ISNUMBER(SEARCH("COLLEGE PARK",$H972)),"FULTON (COLLEGE PARK)",IF(ISNUMBER(SEARCH("HAPEVILLE",$H972)),"FULTON (HAPEVILLE)",IF(ISNUMBER(SEARCH("EAST POINT",$H972)),"FULTON (EAST POINT)",IF(ISNUMBER(SEARCH("ATLANTA",$H972)),"FULTON (ATL LIMITS)","FULTON")))),IF($AG972="DEKALB",IF(ISNUMBER(SEARCH("ATLANTA",$H972)),"DEKALB (ATL LIMITS)","DEKALB"),IF(AND($AG972="CLAYTON",ISNUMBER(SEARCH("COLLEGE PARK",$H972))),"CLAYTON (COLLEGE PARK)",$AG972))))</f>
        <v/>
      </c>
      <c r="AI972" s="2">
        <f>IF(OR($AH972="",$AD972=""),"",IFERROR(VLOOKUP($AH972,CODES!$A:$B,2,FALSE),"NO CODE"))</f>
        <v/>
      </c>
      <c r="AJ972" s="19">
        <f>IF(OR($AI972="",$AI972="NO CODE"),"",IF(COUNTIFS(RATES!$A:$A,$AI972,RATES!$B:$B,"&lt;="&amp;MonthStart,RATES!$C:$C,"&gt;="&amp;MonthEnd)&lt;&gt;1,"NO RATE",IF($AD972="OFF",SUMIFS(RATES!$F:$F,RATES!$A:$A,$AI972,RATES!$B:$B,"&lt;="&amp;MonthStart,RATES!$C:$C,"&gt;="&amp;MonthEnd),SUMIFS(RATES!$E:$E,RATES!$A:$A,$AI972,RATES!$B:$B,"&lt;="&amp;MonthStart,RATES!$C:$C,"&gt;="&amp;MonthEnd))))</f>
        <v/>
      </c>
      <c r="AK972" s="2">
        <f>IF(OR(NOT(ISNUMBER($AJ972)),N($AA972)=0),"",IF(ABS(N($Z972)/100-$AJ972)&gt;0.0000001,"DIFFERS",""))</f>
        <v/>
      </c>
    </row>
    <row r="973">
      <c r="AD973" s="2">
        <f>IF($L973="","",IF(ISNUMBER(SEARCH("OFF ROAD",$H973)),"OFF",IF(ISNUMBER(SEARCH("ON ROAD",$H973)),"ON","")))</f>
        <v/>
      </c>
      <c r="AE973" s="2">
        <f>IF($AD973="ON",""&amp;$L973,"")</f>
        <v/>
      </c>
      <c r="AF973" s="2">
        <f>IF($L973="","",IF($J973&lt;&gt;"","Y",""))</f>
        <v/>
      </c>
      <c r="AG973" s="2">
        <f>IF($L973="","",IFERROR(TRIM(MID($H973,4,SEARCH(" CO ",$H973)-4)),""&amp;$S973))</f>
        <v/>
      </c>
      <c r="AH973" s="2">
        <f>IF($AG973="","",IF($AG973="FULTON",IF(ISNUMBER(SEARCH("COLLEGE PARK",$H973)),"FULTON (COLLEGE PARK)",IF(ISNUMBER(SEARCH("HAPEVILLE",$H973)),"FULTON (HAPEVILLE)",IF(ISNUMBER(SEARCH("EAST POINT",$H973)),"FULTON (EAST POINT)",IF(ISNUMBER(SEARCH("ATLANTA",$H973)),"FULTON (ATL LIMITS)","FULTON")))),IF($AG973="DEKALB",IF(ISNUMBER(SEARCH("ATLANTA",$H973)),"DEKALB (ATL LIMITS)","DEKALB"),IF(AND($AG973="CLAYTON",ISNUMBER(SEARCH("COLLEGE PARK",$H973))),"CLAYTON (COLLEGE PARK)",$AG973))))</f>
        <v/>
      </c>
      <c r="AI973" s="2">
        <f>IF(OR($AH973="",$AD973=""),"",IFERROR(VLOOKUP($AH973,CODES!$A:$B,2,FALSE),"NO CODE"))</f>
        <v/>
      </c>
      <c r="AJ973" s="19">
        <f>IF(OR($AI973="",$AI973="NO CODE"),"",IF(COUNTIFS(RATES!$A:$A,$AI973,RATES!$B:$B,"&lt;="&amp;MonthStart,RATES!$C:$C,"&gt;="&amp;MonthEnd)&lt;&gt;1,"NO RATE",IF($AD973="OFF",SUMIFS(RATES!$F:$F,RATES!$A:$A,$AI973,RATES!$B:$B,"&lt;="&amp;MonthStart,RATES!$C:$C,"&gt;="&amp;MonthEnd),SUMIFS(RATES!$E:$E,RATES!$A:$A,$AI973,RATES!$B:$B,"&lt;="&amp;MonthStart,RATES!$C:$C,"&gt;="&amp;MonthEnd))))</f>
        <v/>
      </c>
      <c r="AK973" s="2">
        <f>IF(OR(NOT(ISNUMBER($AJ973)),N($AA973)=0),"",IF(ABS(N($Z973)/100-$AJ973)&gt;0.0000001,"DIFFERS",""))</f>
        <v/>
      </c>
    </row>
    <row r="974">
      <c r="AD974" s="2">
        <f>IF($L974="","",IF(ISNUMBER(SEARCH("OFF ROAD",$H974)),"OFF",IF(ISNUMBER(SEARCH("ON ROAD",$H974)),"ON","")))</f>
        <v/>
      </c>
      <c r="AE974" s="2">
        <f>IF($AD974="ON",""&amp;$L974,"")</f>
        <v/>
      </c>
      <c r="AF974" s="2">
        <f>IF($L974="","",IF($J974&lt;&gt;"","Y",""))</f>
        <v/>
      </c>
      <c r="AG974" s="2">
        <f>IF($L974="","",IFERROR(TRIM(MID($H974,4,SEARCH(" CO ",$H974)-4)),""&amp;$S974))</f>
        <v/>
      </c>
      <c r="AH974" s="2">
        <f>IF($AG974="","",IF($AG974="FULTON",IF(ISNUMBER(SEARCH("COLLEGE PARK",$H974)),"FULTON (COLLEGE PARK)",IF(ISNUMBER(SEARCH("HAPEVILLE",$H974)),"FULTON (HAPEVILLE)",IF(ISNUMBER(SEARCH("EAST POINT",$H974)),"FULTON (EAST POINT)",IF(ISNUMBER(SEARCH("ATLANTA",$H974)),"FULTON (ATL LIMITS)","FULTON")))),IF($AG974="DEKALB",IF(ISNUMBER(SEARCH("ATLANTA",$H974)),"DEKALB (ATL LIMITS)","DEKALB"),IF(AND($AG974="CLAYTON",ISNUMBER(SEARCH("COLLEGE PARK",$H974))),"CLAYTON (COLLEGE PARK)",$AG974))))</f>
        <v/>
      </c>
      <c r="AI974" s="2">
        <f>IF(OR($AH974="",$AD974=""),"",IFERROR(VLOOKUP($AH974,CODES!$A:$B,2,FALSE),"NO CODE"))</f>
        <v/>
      </c>
      <c r="AJ974" s="19">
        <f>IF(OR($AI974="",$AI974="NO CODE"),"",IF(COUNTIFS(RATES!$A:$A,$AI974,RATES!$B:$B,"&lt;="&amp;MonthStart,RATES!$C:$C,"&gt;="&amp;MonthEnd)&lt;&gt;1,"NO RATE",IF($AD974="OFF",SUMIFS(RATES!$F:$F,RATES!$A:$A,$AI974,RATES!$B:$B,"&lt;="&amp;MonthStart,RATES!$C:$C,"&gt;="&amp;MonthEnd),SUMIFS(RATES!$E:$E,RATES!$A:$A,$AI974,RATES!$B:$B,"&lt;="&amp;MonthStart,RATES!$C:$C,"&gt;="&amp;MonthEnd))))</f>
        <v/>
      </c>
      <c r="AK974" s="2">
        <f>IF(OR(NOT(ISNUMBER($AJ974)),N($AA974)=0),"",IF(ABS(N($Z974)/100-$AJ974)&gt;0.0000001,"DIFFERS",""))</f>
        <v/>
      </c>
    </row>
    <row r="975">
      <c r="AD975" s="2">
        <f>IF($L975="","",IF(ISNUMBER(SEARCH("OFF ROAD",$H975)),"OFF",IF(ISNUMBER(SEARCH("ON ROAD",$H975)),"ON","")))</f>
        <v/>
      </c>
      <c r="AE975" s="2">
        <f>IF($AD975="ON",""&amp;$L975,"")</f>
        <v/>
      </c>
      <c r="AF975" s="2">
        <f>IF($L975="","",IF($J975&lt;&gt;"","Y",""))</f>
        <v/>
      </c>
      <c r="AG975" s="2">
        <f>IF($L975="","",IFERROR(TRIM(MID($H975,4,SEARCH(" CO ",$H975)-4)),""&amp;$S975))</f>
        <v/>
      </c>
      <c r="AH975" s="2">
        <f>IF($AG975="","",IF($AG975="FULTON",IF(ISNUMBER(SEARCH("COLLEGE PARK",$H975)),"FULTON (COLLEGE PARK)",IF(ISNUMBER(SEARCH("HAPEVILLE",$H975)),"FULTON (HAPEVILLE)",IF(ISNUMBER(SEARCH("EAST POINT",$H975)),"FULTON (EAST POINT)",IF(ISNUMBER(SEARCH("ATLANTA",$H975)),"FULTON (ATL LIMITS)","FULTON")))),IF($AG975="DEKALB",IF(ISNUMBER(SEARCH("ATLANTA",$H975)),"DEKALB (ATL LIMITS)","DEKALB"),IF(AND($AG975="CLAYTON",ISNUMBER(SEARCH("COLLEGE PARK",$H975))),"CLAYTON (COLLEGE PARK)",$AG975))))</f>
        <v/>
      </c>
      <c r="AI975" s="2">
        <f>IF(OR($AH975="",$AD975=""),"",IFERROR(VLOOKUP($AH975,CODES!$A:$B,2,FALSE),"NO CODE"))</f>
        <v/>
      </c>
      <c r="AJ975" s="19">
        <f>IF(OR($AI975="",$AI975="NO CODE"),"",IF(COUNTIFS(RATES!$A:$A,$AI975,RATES!$B:$B,"&lt;="&amp;MonthStart,RATES!$C:$C,"&gt;="&amp;MonthEnd)&lt;&gt;1,"NO RATE",IF($AD975="OFF",SUMIFS(RATES!$F:$F,RATES!$A:$A,$AI975,RATES!$B:$B,"&lt;="&amp;MonthStart,RATES!$C:$C,"&gt;="&amp;MonthEnd),SUMIFS(RATES!$E:$E,RATES!$A:$A,$AI975,RATES!$B:$B,"&lt;="&amp;MonthStart,RATES!$C:$C,"&gt;="&amp;MonthEnd))))</f>
        <v/>
      </c>
      <c r="AK975" s="2">
        <f>IF(OR(NOT(ISNUMBER($AJ975)),N($AA975)=0),"",IF(ABS(N($Z975)/100-$AJ975)&gt;0.0000001,"DIFFERS",""))</f>
        <v/>
      </c>
    </row>
    <row r="976">
      <c r="AD976" s="2">
        <f>IF($L976="","",IF(ISNUMBER(SEARCH("OFF ROAD",$H976)),"OFF",IF(ISNUMBER(SEARCH("ON ROAD",$H976)),"ON","")))</f>
        <v/>
      </c>
      <c r="AE976" s="2">
        <f>IF($AD976="ON",""&amp;$L976,"")</f>
        <v/>
      </c>
      <c r="AF976" s="2">
        <f>IF($L976="","",IF($J976&lt;&gt;"","Y",""))</f>
        <v/>
      </c>
      <c r="AG976" s="2">
        <f>IF($L976="","",IFERROR(TRIM(MID($H976,4,SEARCH(" CO ",$H976)-4)),""&amp;$S976))</f>
        <v/>
      </c>
      <c r="AH976" s="2">
        <f>IF($AG976="","",IF($AG976="FULTON",IF(ISNUMBER(SEARCH("COLLEGE PARK",$H976)),"FULTON (COLLEGE PARK)",IF(ISNUMBER(SEARCH("HAPEVILLE",$H976)),"FULTON (HAPEVILLE)",IF(ISNUMBER(SEARCH("EAST POINT",$H976)),"FULTON (EAST POINT)",IF(ISNUMBER(SEARCH("ATLANTA",$H976)),"FULTON (ATL LIMITS)","FULTON")))),IF($AG976="DEKALB",IF(ISNUMBER(SEARCH("ATLANTA",$H976)),"DEKALB (ATL LIMITS)","DEKALB"),IF(AND($AG976="CLAYTON",ISNUMBER(SEARCH("COLLEGE PARK",$H976))),"CLAYTON (COLLEGE PARK)",$AG976))))</f>
        <v/>
      </c>
      <c r="AI976" s="2">
        <f>IF(OR($AH976="",$AD976=""),"",IFERROR(VLOOKUP($AH976,CODES!$A:$B,2,FALSE),"NO CODE"))</f>
        <v/>
      </c>
      <c r="AJ976" s="19">
        <f>IF(OR($AI976="",$AI976="NO CODE"),"",IF(COUNTIFS(RATES!$A:$A,$AI976,RATES!$B:$B,"&lt;="&amp;MonthStart,RATES!$C:$C,"&gt;="&amp;MonthEnd)&lt;&gt;1,"NO RATE",IF($AD976="OFF",SUMIFS(RATES!$F:$F,RATES!$A:$A,$AI976,RATES!$B:$B,"&lt;="&amp;MonthStart,RATES!$C:$C,"&gt;="&amp;MonthEnd),SUMIFS(RATES!$E:$E,RATES!$A:$A,$AI976,RATES!$B:$B,"&lt;="&amp;MonthStart,RATES!$C:$C,"&gt;="&amp;MonthEnd))))</f>
        <v/>
      </c>
      <c r="AK976" s="2">
        <f>IF(OR(NOT(ISNUMBER($AJ976)),N($AA976)=0),"",IF(ABS(N($Z976)/100-$AJ976)&gt;0.0000001,"DIFFERS",""))</f>
        <v/>
      </c>
    </row>
    <row r="977">
      <c r="AD977" s="2">
        <f>IF($L977="","",IF(ISNUMBER(SEARCH("OFF ROAD",$H977)),"OFF",IF(ISNUMBER(SEARCH("ON ROAD",$H977)),"ON","")))</f>
        <v/>
      </c>
      <c r="AE977" s="2">
        <f>IF($AD977="ON",""&amp;$L977,"")</f>
        <v/>
      </c>
      <c r="AF977" s="2">
        <f>IF($L977="","",IF($J977&lt;&gt;"","Y",""))</f>
        <v/>
      </c>
      <c r="AG977" s="2">
        <f>IF($L977="","",IFERROR(TRIM(MID($H977,4,SEARCH(" CO ",$H977)-4)),""&amp;$S977))</f>
        <v/>
      </c>
      <c r="AH977" s="2">
        <f>IF($AG977="","",IF($AG977="FULTON",IF(ISNUMBER(SEARCH("COLLEGE PARK",$H977)),"FULTON (COLLEGE PARK)",IF(ISNUMBER(SEARCH("HAPEVILLE",$H977)),"FULTON (HAPEVILLE)",IF(ISNUMBER(SEARCH("EAST POINT",$H977)),"FULTON (EAST POINT)",IF(ISNUMBER(SEARCH("ATLANTA",$H977)),"FULTON (ATL LIMITS)","FULTON")))),IF($AG977="DEKALB",IF(ISNUMBER(SEARCH("ATLANTA",$H977)),"DEKALB (ATL LIMITS)","DEKALB"),IF(AND($AG977="CLAYTON",ISNUMBER(SEARCH("COLLEGE PARK",$H977))),"CLAYTON (COLLEGE PARK)",$AG977))))</f>
        <v/>
      </c>
      <c r="AI977" s="2">
        <f>IF(OR($AH977="",$AD977=""),"",IFERROR(VLOOKUP($AH977,CODES!$A:$B,2,FALSE),"NO CODE"))</f>
        <v/>
      </c>
      <c r="AJ977" s="19">
        <f>IF(OR($AI977="",$AI977="NO CODE"),"",IF(COUNTIFS(RATES!$A:$A,$AI977,RATES!$B:$B,"&lt;="&amp;MonthStart,RATES!$C:$C,"&gt;="&amp;MonthEnd)&lt;&gt;1,"NO RATE",IF($AD977="OFF",SUMIFS(RATES!$F:$F,RATES!$A:$A,$AI977,RATES!$B:$B,"&lt;="&amp;MonthStart,RATES!$C:$C,"&gt;="&amp;MonthEnd),SUMIFS(RATES!$E:$E,RATES!$A:$A,$AI977,RATES!$B:$B,"&lt;="&amp;MonthStart,RATES!$C:$C,"&gt;="&amp;MonthEnd))))</f>
        <v/>
      </c>
      <c r="AK977" s="2">
        <f>IF(OR(NOT(ISNUMBER($AJ977)),N($AA977)=0),"",IF(ABS(N($Z977)/100-$AJ977)&gt;0.0000001,"DIFFERS",""))</f>
        <v/>
      </c>
    </row>
    <row r="978">
      <c r="AD978" s="2">
        <f>IF($L978="","",IF(ISNUMBER(SEARCH("OFF ROAD",$H978)),"OFF",IF(ISNUMBER(SEARCH("ON ROAD",$H978)),"ON","")))</f>
        <v/>
      </c>
      <c r="AE978" s="2">
        <f>IF($AD978="ON",""&amp;$L978,"")</f>
        <v/>
      </c>
      <c r="AF978" s="2">
        <f>IF($L978="","",IF($J978&lt;&gt;"","Y",""))</f>
        <v/>
      </c>
      <c r="AG978" s="2">
        <f>IF($L978="","",IFERROR(TRIM(MID($H978,4,SEARCH(" CO ",$H978)-4)),""&amp;$S978))</f>
        <v/>
      </c>
      <c r="AH978" s="2">
        <f>IF($AG978="","",IF($AG978="FULTON",IF(ISNUMBER(SEARCH("COLLEGE PARK",$H978)),"FULTON (COLLEGE PARK)",IF(ISNUMBER(SEARCH("HAPEVILLE",$H978)),"FULTON (HAPEVILLE)",IF(ISNUMBER(SEARCH("EAST POINT",$H978)),"FULTON (EAST POINT)",IF(ISNUMBER(SEARCH("ATLANTA",$H978)),"FULTON (ATL LIMITS)","FULTON")))),IF($AG978="DEKALB",IF(ISNUMBER(SEARCH("ATLANTA",$H978)),"DEKALB (ATL LIMITS)","DEKALB"),IF(AND($AG978="CLAYTON",ISNUMBER(SEARCH("COLLEGE PARK",$H978))),"CLAYTON (COLLEGE PARK)",$AG978))))</f>
        <v/>
      </c>
      <c r="AI978" s="2">
        <f>IF(OR($AH978="",$AD978=""),"",IFERROR(VLOOKUP($AH978,CODES!$A:$B,2,FALSE),"NO CODE"))</f>
        <v/>
      </c>
      <c r="AJ978" s="19">
        <f>IF(OR($AI978="",$AI978="NO CODE"),"",IF(COUNTIFS(RATES!$A:$A,$AI978,RATES!$B:$B,"&lt;="&amp;MonthStart,RATES!$C:$C,"&gt;="&amp;MonthEnd)&lt;&gt;1,"NO RATE",IF($AD978="OFF",SUMIFS(RATES!$F:$F,RATES!$A:$A,$AI978,RATES!$B:$B,"&lt;="&amp;MonthStart,RATES!$C:$C,"&gt;="&amp;MonthEnd),SUMIFS(RATES!$E:$E,RATES!$A:$A,$AI978,RATES!$B:$B,"&lt;="&amp;MonthStart,RATES!$C:$C,"&gt;="&amp;MonthEnd))))</f>
        <v/>
      </c>
      <c r="AK978" s="2">
        <f>IF(OR(NOT(ISNUMBER($AJ978)),N($AA978)=0),"",IF(ABS(N($Z978)/100-$AJ978)&gt;0.0000001,"DIFFERS",""))</f>
        <v/>
      </c>
    </row>
    <row r="979">
      <c r="AD979" s="2">
        <f>IF($L979="","",IF(ISNUMBER(SEARCH("OFF ROAD",$H979)),"OFF",IF(ISNUMBER(SEARCH("ON ROAD",$H979)),"ON","")))</f>
        <v/>
      </c>
      <c r="AE979" s="2">
        <f>IF($AD979="ON",""&amp;$L979,"")</f>
        <v/>
      </c>
      <c r="AF979" s="2">
        <f>IF($L979="","",IF($J979&lt;&gt;"","Y",""))</f>
        <v/>
      </c>
      <c r="AG979" s="2">
        <f>IF($L979="","",IFERROR(TRIM(MID($H979,4,SEARCH(" CO ",$H979)-4)),""&amp;$S979))</f>
        <v/>
      </c>
      <c r="AH979" s="2">
        <f>IF($AG979="","",IF($AG979="FULTON",IF(ISNUMBER(SEARCH("COLLEGE PARK",$H979)),"FULTON (COLLEGE PARK)",IF(ISNUMBER(SEARCH("HAPEVILLE",$H979)),"FULTON (HAPEVILLE)",IF(ISNUMBER(SEARCH("EAST POINT",$H979)),"FULTON (EAST POINT)",IF(ISNUMBER(SEARCH("ATLANTA",$H979)),"FULTON (ATL LIMITS)","FULTON")))),IF($AG979="DEKALB",IF(ISNUMBER(SEARCH("ATLANTA",$H979)),"DEKALB (ATL LIMITS)","DEKALB"),IF(AND($AG979="CLAYTON",ISNUMBER(SEARCH("COLLEGE PARK",$H979))),"CLAYTON (COLLEGE PARK)",$AG979))))</f>
        <v/>
      </c>
      <c r="AI979" s="2">
        <f>IF(OR($AH979="",$AD979=""),"",IFERROR(VLOOKUP($AH979,CODES!$A:$B,2,FALSE),"NO CODE"))</f>
        <v/>
      </c>
      <c r="AJ979" s="19">
        <f>IF(OR($AI979="",$AI979="NO CODE"),"",IF(COUNTIFS(RATES!$A:$A,$AI979,RATES!$B:$B,"&lt;="&amp;MonthStart,RATES!$C:$C,"&gt;="&amp;MonthEnd)&lt;&gt;1,"NO RATE",IF($AD979="OFF",SUMIFS(RATES!$F:$F,RATES!$A:$A,$AI979,RATES!$B:$B,"&lt;="&amp;MonthStart,RATES!$C:$C,"&gt;="&amp;MonthEnd),SUMIFS(RATES!$E:$E,RATES!$A:$A,$AI979,RATES!$B:$B,"&lt;="&amp;MonthStart,RATES!$C:$C,"&gt;="&amp;MonthEnd))))</f>
        <v/>
      </c>
      <c r="AK979" s="2">
        <f>IF(OR(NOT(ISNUMBER($AJ979)),N($AA979)=0),"",IF(ABS(N($Z979)/100-$AJ979)&gt;0.0000001,"DIFFERS",""))</f>
        <v/>
      </c>
    </row>
    <row r="980">
      <c r="AD980" s="2">
        <f>IF($L980="","",IF(ISNUMBER(SEARCH("OFF ROAD",$H980)),"OFF",IF(ISNUMBER(SEARCH("ON ROAD",$H980)),"ON","")))</f>
        <v/>
      </c>
      <c r="AE980" s="2">
        <f>IF($AD980="ON",""&amp;$L980,"")</f>
        <v/>
      </c>
      <c r="AF980" s="2">
        <f>IF($L980="","",IF($J980&lt;&gt;"","Y",""))</f>
        <v/>
      </c>
      <c r="AG980" s="2">
        <f>IF($L980="","",IFERROR(TRIM(MID($H980,4,SEARCH(" CO ",$H980)-4)),""&amp;$S980))</f>
        <v/>
      </c>
      <c r="AH980" s="2">
        <f>IF($AG980="","",IF($AG980="FULTON",IF(ISNUMBER(SEARCH("COLLEGE PARK",$H980)),"FULTON (COLLEGE PARK)",IF(ISNUMBER(SEARCH("HAPEVILLE",$H980)),"FULTON (HAPEVILLE)",IF(ISNUMBER(SEARCH("EAST POINT",$H980)),"FULTON (EAST POINT)",IF(ISNUMBER(SEARCH("ATLANTA",$H980)),"FULTON (ATL LIMITS)","FULTON")))),IF($AG980="DEKALB",IF(ISNUMBER(SEARCH("ATLANTA",$H980)),"DEKALB (ATL LIMITS)","DEKALB"),IF(AND($AG980="CLAYTON",ISNUMBER(SEARCH("COLLEGE PARK",$H980))),"CLAYTON (COLLEGE PARK)",$AG980))))</f>
        <v/>
      </c>
      <c r="AI980" s="2">
        <f>IF(OR($AH980="",$AD980=""),"",IFERROR(VLOOKUP($AH980,CODES!$A:$B,2,FALSE),"NO CODE"))</f>
        <v/>
      </c>
      <c r="AJ980" s="19">
        <f>IF(OR($AI980="",$AI980="NO CODE"),"",IF(COUNTIFS(RATES!$A:$A,$AI980,RATES!$B:$B,"&lt;="&amp;MonthStart,RATES!$C:$C,"&gt;="&amp;MonthEnd)&lt;&gt;1,"NO RATE",IF($AD980="OFF",SUMIFS(RATES!$F:$F,RATES!$A:$A,$AI980,RATES!$B:$B,"&lt;="&amp;MonthStart,RATES!$C:$C,"&gt;="&amp;MonthEnd),SUMIFS(RATES!$E:$E,RATES!$A:$A,$AI980,RATES!$B:$B,"&lt;="&amp;MonthStart,RATES!$C:$C,"&gt;="&amp;MonthEnd))))</f>
        <v/>
      </c>
      <c r="AK980" s="2">
        <f>IF(OR(NOT(ISNUMBER($AJ980)),N($AA980)=0),"",IF(ABS(N($Z980)/100-$AJ980)&gt;0.0000001,"DIFFERS",""))</f>
        <v/>
      </c>
    </row>
    <row r="981">
      <c r="AD981" s="2">
        <f>IF($L981="","",IF(ISNUMBER(SEARCH("OFF ROAD",$H981)),"OFF",IF(ISNUMBER(SEARCH("ON ROAD",$H981)),"ON","")))</f>
        <v/>
      </c>
      <c r="AE981" s="2">
        <f>IF($AD981="ON",""&amp;$L981,"")</f>
        <v/>
      </c>
      <c r="AF981" s="2">
        <f>IF($L981="","",IF($J981&lt;&gt;"","Y",""))</f>
        <v/>
      </c>
      <c r="AG981" s="2">
        <f>IF($L981="","",IFERROR(TRIM(MID($H981,4,SEARCH(" CO ",$H981)-4)),""&amp;$S981))</f>
        <v/>
      </c>
      <c r="AH981" s="2">
        <f>IF($AG981="","",IF($AG981="FULTON",IF(ISNUMBER(SEARCH("COLLEGE PARK",$H981)),"FULTON (COLLEGE PARK)",IF(ISNUMBER(SEARCH("HAPEVILLE",$H981)),"FULTON (HAPEVILLE)",IF(ISNUMBER(SEARCH("EAST POINT",$H981)),"FULTON (EAST POINT)",IF(ISNUMBER(SEARCH("ATLANTA",$H981)),"FULTON (ATL LIMITS)","FULTON")))),IF($AG981="DEKALB",IF(ISNUMBER(SEARCH("ATLANTA",$H981)),"DEKALB (ATL LIMITS)","DEKALB"),IF(AND($AG981="CLAYTON",ISNUMBER(SEARCH("COLLEGE PARK",$H981))),"CLAYTON (COLLEGE PARK)",$AG981))))</f>
        <v/>
      </c>
      <c r="AI981" s="2">
        <f>IF(OR($AH981="",$AD981=""),"",IFERROR(VLOOKUP($AH981,CODES!$A:$B,2,FALSE),"NO CODE"))</f>
        <v/>
      </c>
      <c r="AJ981" s="19">
        <f>IF(OR($AI981="",$AI981="NO CODE"),"",IF(COUNTIFS(RATES!$A:$A,$AI981,RATES!$B:$B,"&lt;="&amp;MonthStart,RATES!$C:$C,"&gt;="&amp;MonthEnd)&lt;&gt;1,"NO RATE",IF($AD981="OFF",SUMIFS(RATES!$F:$F,RATES!$A:$A,$AI981,RATES!$B:$B,"&lt;="&amp;MonthStart,RATES!$C:$C,"&gt;="&amp;MonthEnd),SUMIFS(RATES!$E:$E,RATES!$A:$A,$AI981,RATES!$B:$B,"&lt;="&amp;MonthStart,RATES!$C:$C,"&gt;="&amp;MonthEnd))))</f>
        <v/>
      </c>
      <c r="AK981" s="2">
        <f>IF(OR(NOT(ISNUMBER($AJ981)),N($AA981)=0),"",IF(ABS(N($Z981)/100-$AJ981)&gt;0.0000001,"DIFFERS",""))</f>
        <v/>
      </c>
    </row>
    <row r="982">
      <c r="AD982" s="2">
        <f>IF($L982="","",IF(ISNUMBER(SEARCH("OFF ROAD",$H982)),"OFF",IF(ISNUMBER(SEARCH("ON ROAD",$H982)),"ON","")))</f>
        <v/>
      </c>
      <c r="AE982" s="2">
        <f>IF($AD982="ON",""&amp;$L982,"")</f>
        <v/>
      </c>
      <c r="AF982" s="2">
        <f>IF($L982="","",IF($J982&lt;&gt;"","Y",""))</f>
        <v/>
      </c>
      <c r="AG982" s="2">
        <f>IF($L982="","",IFERROR(TRIM(MID($H982,4,SEARCH(" CO ",$H982)-4)),""&amp;$S982))</f>
        <v/>
      </c>
      <c r="AH982" s="2">
        <f>IF($AG982="","",IF($AG982="FULTON",IF(ISNUMBER(SEARCH("COLLEGE PARK",$H982)),"FULTON (COLLEGE PARK)",IF(ISNUMBER(SEARCH("HAPEVILLE",$H982)),"FULTON (HAPEVILLE)",IF(ISNUMBER(SEARCH("EAST POINT",$H982)),"FULTON (EAST POINT)",IF(ISNUMBER(SEARCH("ATLANTA",$H982)),"FULTON (ATL LIMITS)","FULTON")))),IF($AG982="DEKALB",IF(ISNUMBER(SEARCH("ATLANTA",$H982)),"DEKALB (ATL LIMITS)","DEKALB"),IF(AND($AG982="CLAYTON",ISNUMBER(SEARCH("COLLEGE PARK",$H982))),"CLAYTON (COLLEGE PARK)",$AG982))))</f>
        <v/>
      </c>
      <c r="AI982" s="2">
        <f>IF(OR($AH982="",$AD982=""),"",IFERROR(VLOOKUP($AH982,CODES!$A:$B,2,FALSE),"NO CODE"))</f>
        <v/>
      </c>
      <c r="AJ982" s="19">
        <f>IF(OR($AI982="",$AI982="NO CODE"),"",IF(COUNTIFS(RATES!$A:$A,$AI982,RATES!$B:$B,"&lt;="&amp;MonthStart,RATES!$C:$C,"&gt;="&amp;MonthEnd)&lt;&gt;1,"NO RATE",IF($AD982="OFF",SUMIFS(RATES!$F:$F,RATES!$A:$A,$AI982,RATES!$B:$B,"&lt;="&amp;MonthStart,RATES!$C:$C,"&gt;="&amp;MonthEnd),SUMIFS(RATES!$E:$E,RATES!$A:$A,$AI982,RATES!$B:$B,"&lt;="&amp;MonthStart,RATES!$C:$C,"&gt;="&amp;MonthEnd))))</f>
        <v/>
      </c>
      <c r="AK982" s="2">
        <f>IF(OR(NOT(ISNUMBER($AJ982)),N($AA982)=0),"",IF(ABS(N($Z982)/100-$AJ982)&gt;0.0000001,"DIFFERS",""))</f>
        <v/>
      </c>
    </row>
    <row r="983">
      <c r="AD983" s="2">
        <f>IF($L983="","",IF(ISNUMBER(SEARCH("OFF ROAD",$H983)),"OFF",IF(ISNUMBER(SEARCH("ON ROAD",$H983)),"ON","")))</f>
        <v/>
      </c>
      <c r="AE983" s="2">
        <f>IF($AD983="ON",""&amp;$L983,"")</f>
        <v/>
      </c>
      <c r="AF983" s="2">
        <f>IF($L983="","",IF($J983&lt;&gt;"","Y",""))</f>
        <v/>
      </c>
      <c r="AG983" s="2">
        <f>IF($L983="","",IFERROR(TRIM(MID($H983,4,SEARCH(" CO ",$H983)-4)),""&amp;$S983))</f>
        <v/>
      </c>
      <c r="AH983" s="2">
        <f>IF($AG983="","",IF($AG983="FULTON",IF(ISNUMBER(SEARCH("COLLEGE PARK",$H983)),"FULTON (COLLEGE PARK)",IF(ISNUMBER(SEARCH("HAPEVILLE",$H983)),"FULTON (HAPEVILLE)",IF(ISNUMBER(SEARCH("EAST POINT",$H983)),"FULTON (EAST POINT)",IF(ISNUMBER(SEARCH("ATLANTA",$H983)),"FULTON (ATL LIMITS)","FULTON")))),IF($AG983="DEKALB",IF(ISNUMBER(SEARCH("ATLANTA",$H983)),"DEKALB (ATL LIMITS)","DEKALB"),IF(AND($AG983="CLAYTON",ISNUMBER(SEARCH("COLLEGE PARK",$H983))),"CLAYTON (COLLEGE PARK)",$AG983))))</f>
        <v/>
      </c>
      <c r="AI983" s="2">
        <f>IF(OR($AH983="",$AD983=""),"",IFERROR(VLOOKUP($AH983,CODES!$A:$B,2,FALSE),"NO CODE"))</f>
        <v/>
      </c>
      <c r="AJ983" s="19">
        <f>IF(OR($AI983="",$AI983="NO CODE"),"",IF(COUNTIFS(RATES!$A:$A,$AI983,RATES!$B:$B,"&lt;="&amp;MonthStart,RATES!$C:$C,"&gt;="&amp;MonthEnd)&lt;&gt;1,"NO RATE",IF($AD983="OFF",SUMIFS(RATES!$F:$F,RATES!$A:$A,$AI983,RATES!$B:$B,"&lt;="&amp;MonthStart,RATES!$C:$C,"&gt;="&amp;MonthEnd),SUMIFS(RATES!$E:$E,RATES!$A:$A,$AI983,RATES!$B:$B,"&lt;="&amp;MonthStart,RATES!$C:$C,"&gt;="&amp;MonthEnd))))</f>
        <v/>
      </c>
      <c r="AK983" s="2">
        <f>IF(OR(NOT(ISNUMBER($AJ983)),N($AA983)=0),"",IF(ABS(N($Z983)/100-$AJ983)&gt;0.0000001,"DIFFERS",""))</f>
        <v/>
      </c>
    </row>
    <row r="984">
      <c r="AD984" s="2">
        <f>IF($L984="","",IF(ISNUMBER(SEARCH("OFF ROAD",$H984)),"OFF",IF(ISNUMBER(SEARCH("ON ROAD",$H984)),"ON","")))</f>
        <v/>
      </c>
      <c r="AE984" s="2">
        <f>IF($AD984="ON",""&amp;$L984,"")</f>
        <v/>
      </c>
      <c r="AF984" s="2">
        <f>IF($L984="","",IF($J984&lt;&gt;"","Y",""))</f>
        <v/>
      </c>
      <c r="AG984" s="2">
        <f>IF($L984="","",IFERROR(TRIM(MID($H984,4,SEARCH(" CO ",$H984)-4)),""&amp;$S984))</f>
        <v/>
      </c>
      <c r="AH984" s="2">
        <f>IF($AG984="","",IF($AG984="FULTON",IF(ISNUMBER(SEARCH("COLLEGE PARK",$H984)),"FULTON (COLLEGE PARK)",IF(ISNUMBER(SEARCH("HAPEVILLE",$H984)),"FULTON (HAPEVILLE)",IF(ISNUMBER(SEARCH("EAST POINT",$H984)),"FULTON (EAST POINT)",IF(ISNUMBER(SEARCH("ATLANTA",$H984)),"FULTON (ATL LIMITS)","FULTON")))),IF($AG984="DEKALB",IF(ISNUMBER(SEARCH("ATLANTA",$H984)),"DEKALB (ATL LIMITS)","DEKALB"),IF(AND($AG984="CLAYTON",ISNUMBER(SEARCH("COLLEGE PARK",$H984))),"CLAYTON (COLLEGE PARK)",$AG984))))</f>
        <v/>
      </c>
      <c r="AI984" s="2">
        <f>IF(OR($AH984="",$AD984=""),"",IFERROR(VLOOKUP($AH984,CODES!$A:$B,2,FALSE),"NO CODE"))</f>
        <v/>
      </c>
      <c r="AJ984" s="19">
        <f>IF(OR($AI984="",$AI984="NO CODE"),"",IF(COUNTIFS(RATES!$A:$A,$AI984,RATES!$B:$B,"&lt;="&amp;MonthStart,RATES!$C:$C,"&gt;="&amp;MonthEnd)&lt;&gt;1,"NO RATE",IF($AD984="OFF",SUMIFS(RATES!$F:$F,RATES!$A:$A,$AI984,RATES!$B:$B,"&lt;="&amp;MonthStart,RATES!$C:$C,"&gt;="&amp;MonthEnd),SUMIFS(RATES!$E:$E,RATES!$A:$A,$AI984,RATES!$B:$B,"&lt;="&amp;MonthStart,RATES!$C:$C,"&gt;="&amp;MonthEnd))))</f>
        <v/>
      </c>
      <c r="AK984" s="2">
        <f>IF(OR(NOT(ISNUMBER($AJ984)),N($AA984)=0),"",IF(ABS(N($Z984)/100-$AJ984)&gt;0.0000001,"DIFFERS",""))</f>
        <v/>
      </c>
    </row>
    <row r="985">
      <c r="AD985" s="2">
        <f>IF($L985="","",IF(ISNUMBER(SEARCH("OFF ROAD",$H985)),"OFF",IF(ISNUMBER(SEARCH("ON ROAD",$H985)),"ON","")))</f>
        <v/>
      </c>
      <c r="AE985" s="2">
        <f>IF($AD985="ON",""&amp;$L985,"")</f>
        <v/>
      </c>
      <c r="AF985" s="2">
        <f>IF($L985="","",IF($J985&lt;&gt;"","Y",""))</f>
        <v/>
      </c>
      <c r="AG985" s="2">
        <f>IF($L985="","",IFERROR(TRIM(MID($H985,4,SEARCH(" CO ",$H985)-4)),""&amp;$S985))</f>
        <v/>
      </c>
      <c r="AH985" s="2">
        <f>IF($AG985="","",IF($AG985="FULTON",IF(ISNUMBER(SEARCH("COLLEGE PARK",$H985)),"FULTON (COLLEGE PARK)",IF(ISNUMBER(SEARCH("HAPEVILLE",$H985)),"FULTON (HAPEVILLE)",IF(ISNUMBER(SEARCH("EAST POINT",$H985)),"FULTON (EAST POINT)",IF(ISNUMBER(SEARCH("ATLANTA",$H985)),"FULTON (ATL LIMITS)","FULTON")))),IF($AG985="DEKALB",IF(ISNUMBER(SEARCH("ATLANTA",$H985)),"DEKALB (ATL LIMITS)","DEKALB"),IF(AND($AG985="CLAYTON",ISNUMBER(SEARCH("COLLEGE PARK",$H985))),"CLAYTON (COLLEGE PARK)",$AG985))))</f>
        <v/>
      </c>
      <c r="AI985" s="2">
        <f>IF(OR($AH985="",$AD985=""),"",IFERROR(VLOOKUP($AH985,CODES!$A:$B,2,FALSE),"NO CODE"))</f>
        <v/>
      </c>
      <c r="AJ985" s="19">
        <f>IF(OR($AI985="",$AI985="NO CODE"),"",IF(COUNTIFS(RATES!$A:$A,$AI985,RATES!$B:$B,"&lt;="&amp;MonthStart,RATES!$C:$C,"&gt;="&amp;MonthEnd)&lt;&gt;1,"NO RATE",IF($AD985="OFF",SUMIFS(RATES!$F:$F,RATES!$A:$A,$AI985,RATES!$B:$B,"&lt;="&amp;MonthStart,RATES!$C:$C,"&gt;="&amp;MonthEnd),SUMIFS(RATES!$E:$E,RATES!$A:$A,$AI985,RATES!$B:$B,"&lt;="&amp;MonthStart,RATES!$C:$C,"&gt;="&amp;MonthEnd))))</f>
        <v/>
      </c>
      <c r="AK985" s="2">
        <f>IF(OR(NOT(ISNUMBER($AJ985)),N($AA985)=0),"",IF(ABS(N($Z985)/100-$AJ985)&gt;0.0000001,"DIFFERS",""))</f>
        <v/>
      </c>
    </row>
    <row r="986">
      <c r="AD986" s="2">
        <f>IF($L986="","",IF(ISNUMBER(SEARCH("OFF ROAD",$H986)),"OFF",IF(ISNUMBER(SEARCH("ON ROAD",$H986)),"ON","")))</f>
        <v/>
      </c>
      <c r="AE986" s="2">
        <f>IF($AD986="ON",""&amp;$L986,"")</f>
        <v/>
      </c>
      <c r="AF986" s="2">
        <f>IF($L986="","",IF($J986&lt;&gt;"","Y",""))</f>
        <v/>
      </c>
      <c r="AG986" s="2">
        <f>IF($L986="","",IFERROR(TRIM(MID($H986,4,SEARCH(" CO ",$H986)-4)),""&amp;$S986))</f>
        <v/>
      </c>
      <c r="AH986" s="2">
        <f>IF($AG986="","",IF($AG986="FULTON",IF(ISNUMBER(SEARCH("COLLEGE PARK",$H986)),"FULTON (COLLEGE PARK)",IF(ISNUMBER(SEARCH("HAPEVILLE",$H986)),"FULTON (HAPEVILLE)",IF(ISNUMBER(SEARCH("EAST POINT",$H986)),"FULTON (EAST POINT)",IF(ISNUMBER(SEARCH("ATLANTA",$H986)),"FULTON (ATL LIMITS)","FULTON")))),IF($AG986="DEKALB",IF(ISNUMBER(SEARCH("ATLANTA",$H986)),"DEKALB (ATL LIMITS)","DEKALB"),IF(AND($AG986="CLAYTON",ISNUMBER(SEARCH("COLLEGE PARK",$H986))),"CLAYTON (COLLEGE PARK)",$AG986))))</f>
        <v/>
      </c>
      <c r="AI986" s="2">
        <f>IF(OR($AH986="",$AD986=""),"",IFERROR(VLOOKUP($AH986,CODES!$A:$B,2,FALSE),"NO CODE"))</f>
        <v/>
      </c>
      <c r="AJ986" s="19">
        <f>IF(OR($AI986="",$AI986="NO CODE"),"",IF(COUNTIFS(RATES!$A:$A,$AI986,RATES!$B:$B,"&lt;="&amp;MonthStart,RATES!$C:$C,"&gt;="&amp;MonthEnd)&lt;&gt;1,"NO RATE",IF($AD986="OFF",SUMIFS(RATES!$F:$F,RATES!$A:$A,$AI986,RATES!$B:$B,"&lt;="&amp;MonthStart,RATES!$C:$C,"&gt;="&amp;MonthEnd),SUMIFS(RATES!$E:$E,RATES!$A:$A,$AI986,RATES!$B:$B,"&lt;="&amp;MonthStart,RATES!$C:$C,"&gt;="&amp;MonthEnd))))</f>
        <v/>
      </c>
      <c r="AK986" s="2">
        <f>IF(OR(NOT(ISNUMBER($AJ986)),N($AA986)=0),"",IF(ABS(N($Z986)/100-$AJ986)&gt;0.0000001,"DIFFERS",""))</f>
        <v/>
      </c>
    </row>
    <row r="987">
      <c r="AD987" s="2">
        <f>IF($L987="","",IF(ISNUMBER(SEARCH("OFF ROAD",$H987)),"OFF",IF(ISNUMBER(SEARCH("ON ROAD",$H987)),"ON","")))</f>
        <v/>
      </c>
      <c r="AE987" s="2">
        <f>IF($AD987="ON",""&amp;$L987,"")</f>
        <v/>
      </c>
      <c r="AF987" s="2">
        <f>IF($L987="","",IF($J987&lt;&gt;"","Y",""))</f>
        <v/>
      </c>
      <c r="AG987" s="2">
        <f>IF($L987="","",IFERROR(TRIM(MID($H987,4,SEARCH(" CO ",$H987)-4)),""&amp;$S987))</f>
        <v/>
      </c>
      <c r="AH987" s="2">
        <f>IF($AG987="","",IF($AG987="FULTON",IF(ISNUMBER(SEARCH("COLLEGE PARK",$H987)),"FULTON (COLLEGE PARK)",IF(ISNUMBER(SEARCH("HAPEVILLE",$H987)),"FULTON (HAPEVILLE)",IF(ISNUMBER(SEARCH("EAST POINT",$H987)),"FULTON (EAST POINT)",IF(ISNUMBER(SEARCH("ATLANTA",$H987)),"FULTON (ATL LIMITS)","FULTON")))),IF($AG987="DEKALB",IF(ISNUMBER(SEARCH("ATLANTA",$H987)),"DEKALB (ATL LIMITS)","DEKALB"),IF(AND($AG987="CLAYTON",ISNUMBER(SEARCH("COLLEGE PARK",$H987))),"CLAYTON (COLLEGE PARK)",$AG987))))</f>
        <v/>
      </c>
      <c r="AI987" s="2">
        <f>IF(OR($AH987="",$AD987=""),"",IFERROR(VLOOKUP($AH987,CODES!$A:$B,2,FALSE),"NO CODE"))</f>
        <v/>
      </c>
      <c r="AJ987" s="19">
        <f>IF(OR($AI987="",$AI987="NO CODE"),"",IF(COUNTIFS(RATES!$A:$A,$AI987,RATES!$B:$B,"&lt;="&amp;MonthStart,RATES!$C:$C,"&gt;="&amp;MonthEnd)&lt;&gt;1,"NO RATE",IF($AD987="OFF",SUMIFS(RATES!$F:$F,RATES!$A:$A,$AI987,RATES!$B:$B,"&lt;="&amp;MonthStart,RATES!$C:$C,"&gt;="&amp;MonthEnd),SUMIFS(RATES!$E:$E,RATES!$A:$A,$AI987,RATES!$B:$B,"&lt;="&amp;MonthStart,RATES!$C:$C,"&gt;="&amp;MonthEnd))))</f>
        <v/>
      </c>
      <c r="AK987" s="2">
        <f>IF(OR(NOT(ISNUMBER($AJ987)),N($AA987)=0),"",IF(ABS(N($Z987)/100-$AJ987)&gt;0.0000001,"DIFFERS",""))</f>
        <v/>
      </c>
    </row>
    <row r="988">
      <c r="AD988" s="2">
        <f>IF($L988="","",IF(ISNUMBER(SEARCH("OFF ROAD",$H988)),"OFF",IF(ISNUMBER(SEARCH("ON ROAD",$H988)),"ON","")))</f>
        <v/>
      </c>
      <c r="AE988" s="2">
        <f>IF($AD988="ON",""&amp;$L988,"")</f>
        <v/>
      </c>
      <c r="AF988" s="2">
        <f>IF($L988="","",IF($J988&lt;&gt;"","Y",""))</f>
        <v/>
      </c>
      <c r="AG988" s="2">
        <f>IF($L988="","",IFERROR(TRIM(MID($H988,4,SEARCH(" CO ",$H988)-4)),""&amp;$S988))</f>
        <v/>
      </c>
      <c r="AH988" s="2">
        <f>IF($AG988="","",IF($AG988="FULTON",IF(ISNUMBER(SEARCH("COLLEGE PARK",$H988)),"FULTON (COLLEGE PARK)",IF(ISNUMBER(SEARCH("HAPEVILLE",$H988)),"FULTON (HAPEVILLE)",IF(ISNUMBER(SEARCH("EAST POINT",$H988)),"FULTON (EAST POINT)",IF(ISNUMBER(SEARCH("ATLANTA",$H988)),"FULTON (ATL LIMITS)","FULTON")))),IF($AG988="DEKALB",IF(ISNUMBER(SEARCH("ATLANTA",$H988)),"DEKALB (ATL LIMITS)","DEKALB"),IF(AND($AG988="CLAYTON",ISNUMBER(SEARCH("COLLEGE PARK",$H988))),"CLAYTON (COLLEGE PARK)",$AG988))))</f>
        <v/>
      </c>
      <c r="AI988" s="2">
        <f>IF(OR($AH988="",$AD988=""),"",IFERROR(VLOOKUP($AH988,CODES!$A:$B,2,FALSE),"NO CODE"))</f>
        <v/>
      </c>
      <c r="AJ988" s="19">
        <f>IF(OR($AI988="",$AI988="NO CODE"),"",IF(COUNTIFS(RATES!$A:$A,$AI988,RATES!$B:$B,"&lt;="&amp;MonthStart,RATES!$C:$C,"&gt;="&amp;MonthEnd)&lt;&gt;1,"NO RATE",IF($AD988="OFF",SUMIFS(RATES!$F:$F,RATES!$A:$A,$AI988,RATES!$B:$B,"&lt;="&amp;MonthStart,RATES!$C:$C,"&gt;="&amp;MonthEnd),SUMIFS(RATES!$E:$E,RATES!$A:$A,$AI988,RATES!$B:$B,"&lt;="&amp;MonthStart,RATES!$C:$C,"&gt;="&amp;MonthEnd))))</f>
        <v/>
      </c>
      <c r="AK988" s="2">
        <f>IF(OR(NOT(ISNUMBER($AJ988)),N($AA988)=0),"",IF(ABS(N($Z988)/100-$AJ988)&gt;0.0000001,"DIFFERS",""))</f>
        <v/>
      </c>
    </row>
    <row r="989">
      <c r="AD989" s="2">
        <f>IF($L989="","",IF(ISNUMBER(SEARCH("OFF ROAD",$H989)),"OFF",IF(ISNUMBER(SEARCH("ON ROAD",$H989)),"ON","")))</f>
        <v/>
      </c>
      <c r="AE989" s="2">
        <f>IF($AD989="ON",""&amp;$L989,"")</f>
        <v/>
      </c>
      <c r="AF989" s="2">
        <f>IF($L989="","",IF($J989&lt;&gt;"","Y",""))</f>
        <v/>
      </c>
      <c r="AG989" s="2">
        <f>IF($L989="","",IFERROR(TRIM(MID($H989,4,SEARCH(" CO ",$H989)-4)),""&amp;$S989))</f>
        <v/>
      </c>
      <c r="AH989" s="2">
        <f>IF($AG989="","",IF($AG989="FULTON",IF(ISNUMBER(SEARCH("COLLEGE PARK",$H989)),"FULTON (COLLEGE PARK)",IF(ISNUMBER(SEARCH("HAPEVILLE",$H989)),"FULTON (HAPEVILLE)",IF(ISNUMBER(SEARCH("EAST POINT",$H989)),"FULTON (EAST POINT)",IF(ISNUMBER(SEARCH("ATLANTA",$H989)),"FULTON (ATL LIMITS)","FULTON")))),IF($AG989="DEKALB",IF(ISNUMBER(SEARCH("ATLANTA",$H989)),"DEKALB (ATL LIMITS)","DEKALB"),IF(AND($AG989="CLAYTON",ISNUMBER(SEARCH("COLLEGE PARK",$H989))),"CLAYTON (COLLEGE PARK)",$AG989))))</f>
        <v/>
      </c>
      <c r="AI989" s="2">
        <f>IF(OR($AH989="",$AD989=""),"",IFERROR(VLOOKUP($AH989,CODES!$A:$B,2,FALSE),"NO CODE"))</f>
        <v/>
      </c>
      <c r="AJ989" s="19">
        <f>IF(OR($AI989="",$AI989="NO CODE"),"",IF(COUNTIFS(RATES!$A:$A,$AI989,RATES!$B:$B,"&lt;="&amp;MonthStart,RATES!$C:$C,"&gt;="&amp;MonthEnd)&lt;&gt;1,"NO RATE",IF($AD989="OFF",SUMIFS(RATES!$F:$F,RATES!$A:$A,$AI989,RATES!$B:$B,"&lt;="&amp;MonthStart,RATES!$C:$C,"&gt;="&amp;MonthEnd),SUMIFS(RATES!$E:$E,RATES!$A:$A,$AI989,RATES!$B:$B,"&lt;="&amp;MonthStart,RATES!$C:$C,"&gt;="&amp;MonthEnd))))</f>
        <v/>
      </c>
      <c r="AK989" s="2">
        <f>IF(OR(NOT(ISNUMBER($AJ989)),N($AA989)=0),"",IF(ABS(N($Z989)/100-$AJ989)&gt;0.0000001,"DIFFERS",""))</f>
        <v/>
      </c>
    </row>
    <row r="990">
      <c r="AD990" s="2">
        <f>IF($L990="","",IF(ISNUMBER(SEARCH("OFF ROAD",$H990)),"OFF",IF(ISNUMBER(SEARCH("ON ROAD",$H990)),"ON","")))</f>
        <v/>
      </c>
      <c r="AE990" s="2">
        <f>IF($AD990="ON",""&amp;$L990,"")</f>
        <v/>
      </c>
      <c r="AF990" s="2">
        <f>IF($L990="","",IF($J990&lt;&gt;"","Y",""))</f>
        <v/>
      </c>
      <c r="AG990" s="2">
        <f>IF($L990="","",IFERROR(TRIM(MID($H990,4,SEARCH(" CO ",$H990)-4)),""&amp;$S990))</f>
        <v/>
      </c>
      <c r="AH990" s="2">
        <f>IF($AG990="","",IF($AG990="FULTON",IF(ISNUMBER(SEARCH("COLLEGE PARK",$H990)),"FULTON (COLLEGE PARK)",IF(ISNUMBER(SEARCH("HAPEVILLE",$H990)),"FULTON (HAPEVILLE)",IF(ISNUMBER(SEARCH("EAST POINT",$H990)),"FULTON (EAST POINT)",IF(ISNUMBER(SEARCH("ATLANTA",$H990)),"FULTON (ATL LIMITS)","FULTON")))),IF($AG990="DEKALB",IF(ISNUMBER(SEARCH("ATLANTA",$H990)),"DEKALB (ATL LIMITS)","DEKALB"),IF(AND($AG990="CLAYTON",ISNUMBER(SEARCH("COLLEGE PARK",$H990))),"CLAYTON (COLLEGE PARK)",$AG990))))</f>
        <v/>
      </c>
      <c r="AI990" s="2">
        <f>IF(OR($AH990="",$AD990=""),"",IFERROR(VLOOKUP($AH990,CODES!$A:$B,2,FALSE),"NO CODE"))</f>
        <v/>
      </c>
      <c r="AJ990" s="19">
        <f>IF(OR($AI990="",$AI990="NO CODE"),"",IF(COUNTIFS(RATES!$A:$A,$AI990,RATES!$B:$B,"&lt;="&amp;MonthStart,RATES!$C:$C,"&gt;="&amp;MonthEnd)&lt;&gt;1,"NO RATE",IF($AD990="OFF",SUMIFS(RATES!$F:$F,RATES!$A:$A,$AI990,RATES!$B:$B,"&lt;="&amp;MonthStart,RATES!$C:$C,"&gt;="&amp;MonthEnd),SUMIFS(RATES!$E:$E,RATES!$A:$A,$AI990,RATES!$B:$B,"&lt;="&amp;MonthStart,RATES!$C:$C,"&gt;="&amp;MonthEnd))))</f>
        <v/>
      </c>
      <c r="AK990" s="2">
        <f>IF(OR(NOT(ISNUMBER($AJ990)),N($AA990)=0),"",IF(ABS(N($Z990)/100-$AJ990)&gt;0.0000001,"DIFFERS",""))</f>
        <v/>
      </c>
    </row>
    <row r="991">
      <c r="AD991" s="2">
        <f>IF($L991="","",IF(ISNUMBER(SEARCH("OFF ROAD",$H991)),"OFF",IF(ISNUMBER(SEARCH("ON ROAD",$H991)),"ON","")))</f>
        <v/>
      </c>
      <c r="AE991" s="2">
        <f>IF($AD991="ON",""&amp;$L991,"")</f>
        <v/>
      </c>
      <c r="AF991" s="2">
        <f>IF($L991="","",IF($J991&lt;&gt;"","Y",""))</f>
        <v/>
      </c>
      <c r="AG991" s="2">
        <f>IF($L991="","",IFERROR(TRIM(MID($H991,4,SEARCH(" CO ",$H991)-4)),""&amp;$S991))</f>
        <v/>
      </c>
      <c r="AH991" s="2">
        <f>IF($AG991="","",IF($AG991="FULTON",IF(ISNUMBER(SEARCH("COLLEGE PARK",$H991)),"FULTON (COLLEGE PARK)",IF(ISNUMBER(SEARCH("HAPEVILLE",$H991)),"FULTON (HAPEVILLE)",IF(ISNUMBER(SEARCH("EAST POINT",$H991)),"FULTON (EAST POINT)",IF(ISNUMBER(SEARCH("ATLANTA",$H991)),"FULTON (ATL LIMITS)","FULTON")))),IF($AG991="DEKALB",IF(ISNUMBER(SEARCH("ATLANTA",$H991)),"DEKALB (ATL LIMITS)","DEKALB"),IF(AND($AG991="CLAYTON",ISNUMBER(SEARCH("COLLEGE PARK",$H991))),"CLAYTON (COLLEGE PARK)",$AG991))))</f>
        <v/>
      </c>
      <c r="AI991" s="2">
        <f>IF(OR($AH991="",$AD991=""),"",IFERROR(VLOOKUP($AH991,CODES!$A:$B,2,FALSE),"NO CODE"))</f>
        <v/>
      </c>
      <c r="AJ991" s="19">
        <f>IF(OR($AI991="",$AI991="NO CODE"),"",IF(COUNTIFS(RATES!$A:$A,$AI991,RATES!$B:$B,"&lt;="&amp;MonthStart,RATES!$C:$C,"&gt;="&amp;MonthEnd)&lt;&gt;1,"NO RATE",IF($AD991="OFF",SUMIFS(RATES!$F:$F,RATES!$A:$A,$AI991,RATES!$B:$B,"&lt;="&amp;MonthStart,RATES!$C:$C,"&gt;="&amp;MonthEnd),SUMIFS(RATES!$E:$E,RATES!$A:$A,$AI991,RATES!$B:$B,"&lt;="&amp;MonthStart,RATES!$C:$C,"&gt;="&amp;MonthEnd))))</f>
        <v/>
      </c>
      <c r="AK991" s="2">
        <f>IF(OR(NOT(ISNUMBER($AJ991)),N($AA991)=0),"",IF(ABS(N($Z991)/100-$AJ991)&gt;0.0000001,"DIFFERS",""))</f>
        <v/>
      </c>
    </row>
    <row r="992">
      <c r="AD992" s="2">
        <f>IF($L992="","",IF(ISNUMBER(SEARCH("OFF ROAD",$H992)),"OFF",IF(ISNUMBER(SEARCH("ON ROAD",$H992)),"ON","")))</f>
        <v/>
      </c>
      <c r="AE992" s="2">
        <f>IF($AD992="ON",""&amp;$L992,"")</f>
        <v/>
      </c>
      <c r="AF992" s="2">
        <f>IF($L992="","",IF($J992&lt;&gt;"","Y",""))</f>
        <v/>
      </c>
      <c r="AG992" s="2">
        <f>IF($L992="","",IFERROR(TRIM(MID($H992,4,SEARCH(" CO ",$H992)-4)),""&amp;$S992))</f>
        <v/>
      </c>
      <c r="AH992" s="2">
        <f>IF($AG992="","",IF($AG992="FULTON",IF(ISNUMBER(SEARCH("COLLEGE PARK",$H992)),"FULTON (COLLEGE PARK)",IF(ISNUMBER(SEARCH("HAPEVILLE",$H992)),"FULTON (HAPEVILLE)",IF(ISNUMBER(SEARCH("EAST POINT",$H992)),"FULTON (EAST POINT)",IF(ISNUMBER(SEARCH("ATLANTA",$H992)),"FULTON (ATL LIMITS)","FULTON")))),IF($AG992="DEKALB",IF(ISNUMBER(SEARCH("ATLANTA",$H992)),"DEKALB (ATL LIMITS)","DEKALB"),IF(AND($AG992="CLAYTON",ISNUMBER(SEARCH("COLLEGE PARK",$H992))),"CLAYTON (COLLEGE PARK)",$AG992))))</f>
        <v/>
      </c>
      <c r="AI992" s="2">
        <f>IF(OR($AH992="",$AD992=""),"",IFERROR(VLOOKUP($AH992,CODES!$A:$B,2,FALSE),"NO CODE"))</f>
        <v/>
      </c>
      <c r="AJ992" s="19">
        <f>IF(OR($AI992="",$AI992="NO CODE"),"",IF(COUNTIFS(RATES!$A:$A,$AI992,RATES!$B:$B,"&lt;="&amp;MonthStart,RATES!$C:$C,"&gt;="&amp;MonthEnd)&lt;&gt;1,"NO RATE",IF($AD992="OFF",SUMIFS(RATES!$F:$F,RATES!$A:$A,$AI992,RATES!$B:$B,"&lt;="&amp;MonthStart,RATES!$C:$C,"&gt;="&amp;MonthEnd),SUMIFS(RATES!$E:$E,RATES!$A:$A,$AI992,RATES!$B:$B,"&lt;="&amp;MonthStart,RATES!$C:$C,"&gt;="&amp;MonthEnd))))</f>
        <v/>
      </c>
      <c r="AK992" s="2">
        <f>IF(OR(NOT(ISNUMBER($AJ992)),N($AA992)=0),"",IF(ABS(N($Z992)/100-$AJ992)&gt;0.0000001,"DIFFERS",""))</f>
        <v/>
      </c>
    </row>
    <row r="993">
      <c r="AD993" s="2">
        <f>IF($L993="","",IF(ISNUMBER(SEARCH("OFF ROAD",$H993)),"OFF",IF(ISNUMBER(SEARCH("ON ROAD",$H993)),"ON","")))</f>
        <v/>
      </c>
      <c r="AE993" s="2">
        <f>IF($AD993="ON",""&amp;$L993,"")</f>
        <v/>
      </c>
      <c r="AF993" s="2">
        <f>IF($L993="","",IF($J993&lt;&gt;"","Y",""))</f>
        <v/>
      </c>
      <c r="AG993" s="2">
        <f>IF($L993="","",IFERROR(TRIM(MID($H993,4,SEARCH(" CO ",$H993)-4)),""&amp;$S993))</f>
        <v/>
      </c>
      <c r="AH993" s="2">
        <f>IF($AG993="","",IF($AG993="FULTON",IF(ISNUMBER(SEARCH("COLLEGE PARK",$H993)),"FULTON (COLLEGE PARK)",IF(ISNUMBER(SEARCH("HAPEVILLE",$H993)),"FULTON (HAPEVILLE)",IF(ISNUMBER(SEARCH("EAST POINT",$H993)),"FULTON (EAST POINT)",IF(ISNUMBER(SEARCH("ATLANTA",$H993)),"FULTON (ATL LIMITS)","FULTON")))),IF($AG993="DEKALB",IF(ISNUMBER(SEARCH("ATLANTA",$H993)),"DEKALB (ATL LIMITS)","DEKALB"),IF(AND($AG993="CLAYTON",ISNUMBER(SEARCH("COLLEGE PARK",$H993))),"CLAYTON (COLLEGE PARK)",$AG993))))</f>
        <v/>
      </c>
      <c r="AI993" s="2">
        <f>IF(OR($AH993="",$AD993=""),"",IFERROR(VLOOKUP($AH993,CODES!$A:$B,2,FALSE),"NO CODE"))</f>
        <v/>
      </c>
      <c r="AJ993" s="19">
        <f>IF(OR($AI993="",$AI993="NO CODE"),"",IF(COUNTIFS(RATES!$A:$A,$AI993,RATES!$B:$B,"&lt;="&amp;MonthStart,RATES!$C:$C,"&gt;="&amp;MonthEnd)&lt;&gt;1,"NO RATE",IF($AD993="OFF",SUMIFS(RATES!$F:$F,RATES!$A:$A,$AI993,RATES!$B:$B,"&lt;="&amp;MonthStart,RATES!$C:$C,"&gt;="&amp;MonthEnd),SUMIFS(RATES!$E:$E,RATES!$A:$A,$AI993,RATES!$B:$B,"&lt;="&amp;MonthStart,RATES!$C:$C,"&gt;="&amp;MonthEnd))))</f>
        <v/>
      </c>
      <c r="AK993" s="2">
        <f>IF(OR(NOT(ISNUMBER($AJ993)),N($AA993)=0),"",IF(ABS(N($Z993)/100-$AJ993)&gt;0.0000001,"DIFFERS",""))</f>
        <v/>
      </c>
    </row>
    <row r="994">
      <c r="AD994" s="2">
        <f>IF($L994="","",IF(ISNUMBER(SEARCH("OFF ROAD",$H994)),"OFF",IF(ISNUMBER(SEARCH("ON ROAD",$H994)),"ON","")))</f>
        <v/>
      </c>
      <c r="AE994" s="2">
        <f>IF($AD994="ON",""&amp;$L994,"")</f>
        <v/>
      </c>
      <c r="AF994" s="2">
        <f>IF($L994="","",IF($J994&lt;&gt;"","Y",""))</f>
        <v/>
      </c>
      <c r="AG994" s="2">
        <f>IF($L994="","",IFERROR(TRIM(MID($H994,4,SEARCH(" CO ",$H994)-4)),""&amp;$S994))</f>
        <v/>
      </c>
      <c r="AH994" s="2">
        <f>IF($AG994="","",IF($AG994="FULTON",IF(ISNUMBER(SEARCH("COLLEGE PARK",$H994)),"FULTON (COLLEGE PARK)",IF(ISNUMBER(SEARCH("HAPEVILLE",$H994)),"FULTON (HAPEVILLE)",IF(ISNUMBER(SEARCH("EAST POINT",$H994)),"FULTON (EAST POINT)",IF(ISNUMBER(SEARCH("ATLANTA",$H994)),"FULTON (ATL LIMITS)","FULTON")))),IF($AG994="DEKALB",IF(ISNUMBER(SEARCH("ATLANTA",$H994)),"DEKALB (ATL LIMITS)","DEKALB"),IF(AND($AG994="CLAYTON",ISNUMBER(SEARCH("COLLEGE PARK",$H994))),"CLAYTON (COLLEGE PARK)",$AG994))))</f>
        <v/>
      </c>
      <c r="AI994" s="2">
        <f>IF(OR($AH994="",$AD994=""),"",IFERROR(VLOOKUP($AH994,CODES!$A:$B,2,FALSE),"NO CODE"))</f>
        <v/>
      </c>
      <c r="AJ994" s="19">
        <f>IF(OR($AI994="",$AI994="NO CODE"),"",IF(COUNTIFS(RATES!$A:$A,$AI994,RATES!$B:$B,"&lt;="&amp;MonthStart,RATES!$C:$C,"&gt;="&amp;MonthEnd)&lt;&gt;1,"NO RATE",IF($AD994="OFF",SUMIFS(RATES!$F:$F,RATES!$A:$A,$AI994,RATES!$B:$B,"&lt;="&amp;MonthStart,RATES!$C:$C,"&gt;="&amp;MonthEnd),SUMIFS(RATES!$E:$E,RATES!$A:$A,$AI994,RATES!$B:$B,"&lt;="&amp;MonthStart,RATES!$C:$C,"&gt;="&amp;MonthEnd))))</f>
        <v/>
      </c>
      <c r="AK994" s="2">
        <f>IF(OR(NOT(ISNUMBER($AJ994)),N($AA994)=0),"",IF(ABS(N($Z994)/100-$AJ994)&gt;0.0000001,"DIFFERS",""))</f>
        <v/>
      </c>
    </row>
    <row r="995">
      <c r="AD995" s="2">
        <f>IF($L995="","",IF(ISNUMBER(SEARCH("OFF ROAD",$H995)),"OFF",IF(ISNUMBER(SEARCH("ON ROAD",$H995)),"ON","")))</f>
        <v/>
      </c>
      <c r="AE995" s="2">
        <f>IF($AD995="ON",""&amp;$L995,"")</f>
        <v/>
      </c>
      <c r="AF995" s="2">
        <f>IF($L995="","",IF($J995&lt;&gt;"","Y",""))</f>
        <v/>
      </c>
      <c r="AG995" s="2">
        <f>IF($L995="","",IFERROR(TRIM(MID($H995,4,SEARCH(" CO ",$H995)-4)),""&amp;$S995))</f>
        <v/>
      </c>
      <c r="AH995" s="2">
        <f>IF($AG995="","",IF($AG995="FULTON",IF(ISNUMBER(SEARCH("COLLEGE PARK",$H995)),"FULTON (COLLEGE PARK)",IF(ISNUMBER(SEARCH("HAPEVILLE",$H995)),"FULTON (HAPEVILLE)",IF(ISNUMBER(SEARCH("EAST POINT",$H995)),"FULTON (EAST POINT)",IF(ISNUMBER(SEARCH("ATLANTA",$H995)),"FULTON (ATL LIMITS)","FULTON")))),IF($AG995="DEKALB",IF(ISNUMBER(SEARCH("ATLANTA",$H995)),"DEKALB (ATL LIMITS)","DEKALB"),IF(AND($AG995="CLAYTON",ISNUMBER(SEARCH("COLLEGE PARK",$H995))),"CLAYTON (COLLEGE PARK)",$AG995))))</f>
        <v/>
      </c>
      <c r="AI995" s="2">
        <f>IF(OR($AH995="",$AD995=""),"",IFERROR(VLOOKUP($AH995,CODES!$A:$B,2,FALSE),"NO CODE"))</f>
        <v/>
      </c>
      <c r="AJ995" s="19">
        <f>IF(OR($AI995="",$AI995="NO CODE"),"",IF(COUNTIFS(RATES!$A:$A,$AI995,RATES!$B:$B,"&lt;="&amp;MonthStart,RATES!$C:$C,"&gt;="&amp;MonthEnd)&lt;&gt;1,"NO RATE",IF($AD995="OFF",SUMIFS(RATES!$F:$F,RATES!$A:$A,$AI995,RATES!$B:$B,"&lt;="&amp;MonthStart,RATES!$C:$C,"&gt;="&amp;MonthEnd),SUMIFS(RATES!$E:$E,RATES!$A:$A,$AI995,RATES!$B:$B,"&lt;="&amp;MonthStart,RATES!$C:$C,"&gt;="&amp;MonthEnd))))</f>
        <v/>
      </c>
      <c r="AK995" s="2">
        <f>IF(OR(NOT(ISNUMBER($AJ995)),N($AA995)=0),"",IF(ABS(N($Z995)/100-$AJ995)&gt;0.0000001,"DIFFERS",""))</f>
        <v/>
      </c>
    </row>
    <row r="996">
      <c r="AD996" s="2">
        <f>IF($L996="","",IF(ISNUMBER(SEARCH("OFF ROAD",$H996)),"OFF",IF(ISNUMBER(SEARCH("ON ROAD",$H996)),"ON","")))</f>
        <v/>
      </c>
      <c r="AE996" s="2">
        <f>IF($AD996="ON",""&amp;$L996,"")</f>
        <v/>
      </c>
      <c r="AF996" s="2">
        <f>IF($L996="","",IF($J996&lt;&gt;"","Y",""))</f>
        <v/>
      </c>
      <c r="AG996" s="2">
        <f>IF($L996="","",IFERROR(TRIM(MID($H996,4,SEARCH(" CO ",$H996)-4)),""&amp;$S996))</f>
        <v/>
      </c>
      <c r="AH996" s="2">
        <f>IF($AG996="","",IF($AG996="FULTON",IF(ISNUMBER(SEARCH("COLLEGE PARK",$H996)),"FULTON (COLLEGE PARK)",IF(ISNUMBER(SEARCH("HAPEVILLE",$H996)),"FULTON (HAPEVILLE)",IF(ISNUMBER(SEARCH("EAST POINT",$H996)),"FULTON (EAST POINT)",IF(ISNUMBER(SEARCH("ATLANTA",$H996)),"FULTON (ATL LIMITS)","FULTON")))),IF($AG996="DEKALB",IF(ISNUMBER(SEARCH("ATLANTA",$H996)),"DEKALB (ATL LIMITS)","DEKALB"),IF(AND($AG996="CLAYTON",ISNUMBER(SEARCH("COLLEGE PARK",$H996))),"CLAYTON (COLLEGE PARK)",$AG996))))</f>
        <v/>
      </c>
      <c r="AI996" s="2">
        <f>IF(OR($AH996="",$AD996=""),"",IFERROR(VLOOKUP($AH996,CODES!$A:$B,2,FALSE),"NO CODE"))</f>
        <v/>
      </c>
      <c r="AJ996" s="19">
        <f>IF(OR($AI996="",$AI996="NO CODE"),"",IF(COUNTIFS(RATES!$A:$A,$AI996,RATES!$B:$B,"&lt;="&amp;MonthStart,RATES!$C:$C,"&gt;="&amp;MonthEnd)&lt;&gt;1,"NO RATE",IF($AD996="OFF",SUMIFS(RATES!$F:$F,RATES!$A:$A,$AI996,RATES!$B:$B,"&lt;="&amp;MonthStart,RATES!$C:$C,"&gt;="&amp;MonthEnd),SUMIFS(RATES!$E:$E,RATES!$A:$A,$AI996,RATES!$B:$B,"&lt;="&amp;MonthStart,RATES!$C:$C,"&gt;="&amp;MonthEnd))))</f>
        <v/>
      </c>
      <c r="AK996" s="2">
        <f>IF(OR(NOT(ISNUMBER($AJ996)),N($AA996)=0),"",IF(ABS(N($Z996)/100-$AJ996)&gt;0.0000001,"DIFFERS",""))</f>
        <v/>
      </c>
    </row>
    <row r="997">
      <c r="AD997" s="2">
        <f>IF($L997="","",IF(ISNUMBER(SEARCH("OFF ROAD",$H997)),"OFF",IF(ISNUMBER(SEARCH("ON ROAD",$H997)),"ON","")))</f>
        <v/>
      </c>
      <c r="AE997" s="2">
        <f>IF($AD997="ON",""&amp;$L997,"")</f>
        <v/>
      </c>
      <c r="AF997" s="2">
        <f>IF($L997="","",IF($J997&lt;&gt;"","Y",""))</f>
        <v/>
      </c>
      <c r="AG997" s="2">
        <f>IF($L997="","",IFERROR(TRIM(MID($H997,4,SEARCH(" CO ",$H997)-4)),""&amp;$S997))</f>
        <v/>
      </c>
      <c r="AH997" s="2">
        <f>IF($AG997="","",IF($AG997="FULTON",IF(ISNUMBER(SEARCH("COLLEGE PARK",$H997)),"FULTON (COLLEGE PARK)",IF(ISNUMBER(SEARCH("HAPEVILLE",$H997)),"FULTON (HAPEVILLE)",IF(ISNUMBER(SEARCH("EAST POINT",$H997)),"FULTON (EAST POINT)",IF(ISNUMBER(SEARCH("ATLANTA",$H997)),"FULTON (ATL LIMITS)","FULTON")))),IF($AG997="DEKALB",IF(ISNUMBER(SEARCH("ATLANTA",$H997)),"DEKALB (ATL LIMITS)","DEKALB"),IF(AND($AG997="CLAYTON",ISNUMBER(SEARCH("COLLEGE PARK",$H997))),"CLAYTON (COLLEGE PARK)",$AG997))))</f>
        <v/>
      </c>
      <c r="AI997" s="2">
        <f>IF(OR($AH997="",$AD997=""),"",IFERROR(VLOOKUP($AH997,CODES!$A:$B,2,FALSE),"NO CODE"))</f>
        <v/>
      </c>
      <c r="AJ997" s="19">
        <f>IF(OR($AI997="",$AI997="NO CODE"),"",IF(COUNTIFS(RATES!$A:$A,$AI997,RATES!$B:$B,"&lt;="&amp;MonthStart,RATES!$C:$C,"&gt;="&amp;MonthEnd)&lt;&gt;1,"NO RATE",IF($AD997="OFF",SUMIFS(RATES!$F:$F,RATES!$A:$A,$AI997,RATES!$B:$B,"&lt;="&amp;MonthStart,RATES!$C:$C,"&gt;="&amp;MonthEnd),SUMIFS(RATES!$E:$E,RATES!$A:$A,$AI997,RATES!$B:$B,"&lt;="&amp;MonthStart,RATES!$C:$C,"&gt;="&amp;MonthEnd))))</f>
        <v/>
      </c>
      <c r="AK997" s="2">
        <f>IF(OR(NOT(ISNUMBER($AJ997)),N($AA997)=0),"",IF(ABS(N($Z997)/100-$AJ997)&gt;0.0000001,"DIFFERS",""))</f>
        <v/>
      </c>
    </row>
    <row r="998">
      <c r="AD998" s="2">
        <f>IF($L998="","",IF(ISNUMBER(SEARCH("OFF ROAD",$H998)),"OFF",IF(ISNUMBER(SEARCH("ON ROAD",$H998)),"ON","")))</f>
        <v/>
      </c>
      <c r="AE998" s="2">
        <f>IF($AD998="ON",""&amp;$L998,"")</f>
        <v/>
      </c>
      <c r="AF998" s="2">
        <f>IF($L998="","",IF($J998&lt;&gt;"","Y",""))</f>
        <v/>
      </c>
      <c r="AG998" s="2">
        <f>IF($L998="","",IFERROR(TRIM(MID($H998,4,SEARCH(" CO ",$H998)-4)),""&amp;$S998))</f>
        <v/>
      </c>
      <c r="AH998" s="2">
        <f>IF($AG998="","",IF($AG998="FULTON",IF(ISNUMBER(SEARCH("COLLEGE PARK",$H998)),"FULTON (COLLEGE PARK)",IF(ISNUMBER(SEARCH("HAPEVILLE",$H998)),"FULTON (HAPEVILLE)",IF(ISNUMBER(SEARCH("EAST POINT",$H998)),"FULTON (EAST POINT)",IF(ISNUMBER(SEARCH("ATLANTA",$H998)),"FULTON (ATL LIMITS)","FULTON")))),IF($AG998="DEKALB",IF(ISNUMBER(SEARCH("ATLANTA",$H998)),"DEKALB (ATL LIMITS)","DEKALB"),IF(AND($AG998="CLAYTON",ISNUMBER(SEARCH("COLLEGE PARK",$H998))),"CLAYTON (COLLEGE PARK)",$AG998))))</f>
        <v/>
      </c>
      <c r="AI998" s="2">
        <f>IF(OR($AH998="",$AD998=""),"",IFERROR(VLOOKUP($AH998,CODES!$A:$B,2,FALSE),"NO CODE"))</f>
        <v/>
      </c>
      <c r="AJ998" s="19">
        <f>IF(OR($AI998="",$AI998="NO CODE"),"",IF(COUNTIFS(RATES!$A:$A,$AI998,RATES!$B:$B,"&lt;="&amp;MonthStart,RATES!$C:$C,"&gt;="&amp;MonthEnd)&lt;&gt;1,"NO RATE",IF($AD998="OFF",SUMIFS(RATES!$F:$F,RATES!$A:$A,$AI998,RATES!$B:$B,"&lt;="&amp;MonthStart,RATES!$C:$C,"&gt;="&amp;MonthEnd),SUMIFS(RATES!$E:$E,RATES!$A:$A,$AI998,RATES!$B:$B,"&lt;="&amp;MonthStart,RATES!$C:$C,"&gt;="&amp;MonthEnd))))</f>
        <v/>
      </c>
      <c r="AK998" s="2">
        <f>IF(OR(NOT(ISNUMBER($AJ998)),N($AA998)=0),"",IF(ABS(N($Z998)/100-$AJ998)&gt;0.0000001,"DIFFERS",""))</f>
        <v/>
      </c>
    </row>
    <row r="999">
      <c r="AD999" s="2">
        <f>IF($L999="","",IF(ISNUMBER(SEARCH("OFF ROAD",$H999)),"OFF",IF(ISNUMBER(SEARCH("ON ROAD",$H999)),"ON","")))</f>
        <v/>
      </c>
      <c r="AE999" s="2">
        <f>IF($AD999="ON",""&amp;$L999,"")</f>
        <v/>
      </c>
      <c r="AF999" s="2">
        <f>IF($L999="","",IF($J999&lt;&gt;"","Y",""))</f>
        <v/>
      </c>
      <c r="AG999" s="2">
        <f>IF($L999="","",IFERROR(TRIM(MID($H999,4,SEARCH(" CO ",$H999)-4)),""&amp;$S999))</f>
        <v/>
      </c>
      <c r="AH999" s="2">
        <f>IF($AG999="","",IF($AG999="FULTON",IF(ISNUMBER(SEARCH("COLLEGE PARK",$H999)),"FULTON (COLLEGE PARK)",IF(ISNUMBER(SEARCH("HAPEVILLE",$H999)),"FULTON (HAPEVILLE)",IF(ISNUMBER(SEARCH("EAST POINT",$H999)),"FULTON (EAST POINT)",IF(ISNUMBER(SEARCH("ATLANTA",$H999)),"FULTON (ATL LIMITS)","FULTON")))),IF($AG999="DEKALB",IF(ISNUMBER(SEARCH("ATLANTA",$H999)),"DEKALB (ATL LIMITS)","DEKALB"),IF(AND($AG999="CLAYTON",ISNUMBER(SEARCH("COLLEGE PARK",$H999))),"CLAYTON (COLLEGE PARK)",$AG999))))</f>
        <v/>
      </c>
      <c r="AI999" s="2">
        <f>IF(OR($AH999="",$AD999=""),"",IFERROR(VLOOKUP($AH999,CODES!$A:$B,2,FALSE),"NO CODE"))</f>
        <v/>
      </c>
      <c r="AJ999" s="19">
        <f>IF(OR($AI999="",$AI999="NO CODE"),"",IF(COUNTIFS(RATES!$A:$A,$AI999,RATES!$B:$B,"&lt;="&amp;MonthStart,RATES!$C:$C,"&gt;="&amp;MonthEnd)&lt;&gt;1,"NO RATE",IF($AD999="OFF",SUMIFS(RATES!$F:$F,RATES!$A:$A,$AI999,RATES!$B:$B,"&lt;="&amp;MonthStart,RATES!$C:$C,"&gt;="&amp;MonthEnd),SUMIFS(RATES!$E:$E,RATES!$A:$A,$AI999,RATES!$B:$B,"&lt;="&amp;MonthStart,RATES!$C:$C,"&gt;="&amp;MonthEnd))))</f>
        <v/>
      </c>
      <c r="AK999" s="2">
        <f>IF(OR(NOT(ISNUMBER($AJ999)),N($AA999)=0),"",IF(ABS(N($Z999)/100-$AJ999)&gt;0.0000001,"DIFFERS",""))</f>
        <v/>
      </c>
    </row>
    <row r="1000">
      <c r="AD1000" s="2">
        <f>IF($L1000="","",IF(ISNUMBER(SEARCH("OFF ROAD",$H1000)),"OFF",IF(ISNUMBER(SEARCH("ON ROAD",$H1000)),"ON","")))</f>
        <v/>
      </c>
      <c r="AE1000" s="2">
        <f>IF($AD1000="ON",""&amp;$L1000,"")</f>
        <v/>
      </c>
      <c r="AF1000" s="2">
        <f>IF($L1000="","",IF($J1000&lt;&gt;"","Y",""))</f>
        <v/>
      </c>
      <c r="AG1000" s="2">
        <f>IF($L1000="","",IFERROR(TRIM(MID($H1000,4,SEARCH(" CO ",$H1000)-4)),""&amp;$S1000))</f>
        <v/>
      </c>
      <c r="AH1000" s="2">
        <f>IF($AG1000="","",IF($AG1000="FULTON",IF(ISNUMBER(SEARCH("COLLEGE PARK",$H1000)),"FULTON (COLLEGE PARK)",IF(ISNUMBER(SEARCH("HAPEVILLE",$H1000)),"FULTON (HAPEVILLE)",IF(ISNUMBER(SEARCH("EAST POINT",$H1000)),"FULTON (EAST POINT)",IF(ISNUMBER(SEARCH("ATLANTA",$H1000)),"FULTON (ATL LIMITS)","FULTON")))),IF($AG1000="DEKALB",IF(ISNUMBER(SEARCH("ATLANTA",$H1000)),"DEKALB (ATL LIMITS)","DEKALB"),IF(AND($AG1000="CLAYTON",ISNUMBER(SEARCH("COLLEGE PARK",$H1000))),"CLAYTON (COLLEGE PARK)",$AG1000))))</f>
        <v/>
      </c>
      <c r="AI1000" s="2">
        <f>IF(OR($AH1000="",$AD1000=""),"",IFERROR(VLOOKUP($AH1000,CODES!$A:$B,2,FALSE),"NO CODE"))</f>
        <v/>
      </c>
      <c r="AJ1000" s="19">
        <f>IF(OR($AI1000="",$AI1000="NO CODE"),"",IF(COUNTIFS(RATES!$A:$A,$AI1000,RATES!$B:$B,"&lt;="&amp;MonthStart,RATES!$C:$C,"&gt;="&amp;MonthEnd)&lt;&gt;1,"NO RATE",IF($AD1000="OFF",SUMIFS(RATES!$F:$F,RATES!$A:$A,$AI1000,RATES!$B:$B,"&lt;="&amp;MonthStart,RATES!$C:$C,"&gt;="&amp;MonthEnd),SUMIFS(RATES!$E:$E,RATES!$A:$A,$AI1000,RATES!$B:$B,"&lt;="&amp;MonthStart,RATES!$C:$C,"&gt;="&amp;MonthEnd))))</f>
        <v/>
      </c>
      <c r="AK1000" s="2">
        <f>IF(OR(NOT(ISNUMBER($AJ1000)),N($AA1000)=0),"",IF(ABS(N($Z1000)/100-$AJ1000)&gt;0.0000001,"DIFFERS",""))</f>
        <v/>
      </c>
    </row>
    <row r="1001">
      <c r="AD1001" s="2">
        <f>IF($L1001="","",IF(ISNUMBER(SEARCH("OFF ROAD",$H1001)),"OFF",IF(ISNUMBER(SEARCH("ON ROAD",$H1001)),"ON","")))</f>
        <v/>
      </c>
      <c r="AE1001" s="2">
        <f>IF($AD1001="ON",""&amp;$L1001,"")</f>
        <v/>
      </c>
      <c r="AF1001" s="2">
        <f>IF($L1001="","",IF($J1001&lt;&gt;"","Y",""))</f>
        <v/>
      </c>
      <c r="AG1001" s="2">
        <f>IF($L1001="","",IFERROR(TRIM(MID($H1001,4,SEARCH(" CO ",$H1001)-4)),""&amp;$S1001))</f>
        <v/>
      </c>
      <c r="AH1001" s="2">
        <f>IF($AG1001="","",IF($AG1001="FULTON",IF(ISNUMBER(SEARCH("COLLEGE PARK",$H1001)),"FULTON (COLLEGE PARK)",IF(ISNUMBER(SEARCH("HAPEVILLE",$H1001)),"FULTON (HAPEVILLE)",IF(ISNUMBER(SEARCH("EAST POINT",$H1001)),"FULTON (EAST POINT)",IF(ISNUMBER(SEARCH("ATLANTA",$H1001)),"FULTON (ATL LIMITS)","FULTON")))),IF($AG1001="DEKALB",IF(ISNUMBER(SEARCH("ATLANTA",$H1001)),"DEKALB (ATL LIMITS)","DEKALB"),IF(AND($AG1001="CLAYTON",ISNUMBER(SEARCH("COLLEGE PARK",$H1001))),"CLAYTON (COLLEGE PARK)",$AG1001))))</f>
        <v/>
      </c>
      <c r="AI1001" s="2">
        <f>IF(OR($AH1001="",$AD1001=""),"",IFERROR(VLOOKUP($AH1001,CODES!$A:$B,2,FALSE),"NO CODE"))</f>
        <v/>
      </c>
      <c r="AJ1001" s="19">
        <f>IF(OR($AI1001="",$AI1001="NO CODE"),"",IF(COUNTIFS(RATES!$A:$A,$AI1001,RATES!$B:$B,"&lt;="&amp;MonthStart,RATES!$C:$C,"&gt;="&amp;MonthEnd)&lt;&gt;1,"NO RATE",IF($AD1001="OFF",SUMIFS(RATES!$F:$F,RATES!$A:$A,$AI1001,RATES!$B:$B,"&lt;="&amp;MonthStart,RATES!$C:$C,"&gt;="&amp;MonthEnd),SUMIFS(RATES!$E:$E,RATES!$A:$A,$AI1001,RATES!$B:$B,"&lt;="&amp;MonthStart,RATES!$C:$C,"&gt;="&amp;MonthEnd))))</f>
        <v/>
      </c>
      <c r="AK1001" s="2">
        <f>IF(OR(NOT(ISNUMBER($AJ1001)),N($AA1001)=0),"",IF(ABS(N($Z1001)/100-$AJ1001)&gt;0.0000001,"DIFFERS",""))</f>
        <v/>
      </c>
    </row>
    <row r="1002">
      <c r="AD1002" s="2">
        <f>IF($L1002="","",IF(ISNUMBER(SEARCH("OFF ROAD",$H1002)),"OFF",IF(ISNUMBER(SEARCH("ON ROAD",$H1002)),"ON","")))</f>
        <v/>
      </c>
      <c r="AE1002" s="2">
        <f>IF($AD1002="ON",""&amp;$L1002,"")</f>
        <v/>
      </c>
      <c r="AF1002" s="2">
        <f>IF($L1002="","",IF($J1002&lt;&gt;"","Y",""))</f>
        <v/>
      </c>
      <c r="AG1002" s="2">
        <f>IF($L1002="","",IFERROR(TRIM(MID($H1002,4,SEARCH(" CO ",$H1002)-4)),""&amp;$S1002))</f>
        <v/>
      </c>
      <c r="AH1002" s="2">
        <f>IF($AG1002="","",IF($AG1002="FULTON",IF(ISNUMBER(SEARCH("COLLEGE PARK",$H1002)),"FULTON (COLLEGE PARK)",IF(ISNUMBER(SEARCH("HAPEVILLE",$H1002)),"FULTON (HAPEVILLE)",IF(ISNUMBER(SEARCH("EAST POINT",$H1002)),"FULTON (EAST POINT)",IF(ISNUMBER(SEARCH("ATLANTA",$H1002)),"FULTON (ATL LIMITS)","FULTON")))),IF($AG1002="DEKALB",IF(ISNUMBER(SEARCH("ATLANTA",$H1002)),"DEKALB (ATL LIMITS)","DEKALB"),IF(AND($AG1002="CLAYTON",ISNUMBER(SEARCH("COLLEGE PARK",$H1002))),"CLAYTON (COLLEGE PARK)",$AG1002))))</f>
        <v/>
      </c>
      <c r="AI1002" s="2">
        <f>IF(OR($AH1002="",$AD1002=""),"",IFERROR(VLOOKUP($AH1002,CODES!$A:$B,2,FALSE),"NO CODE"))</f>
        <v/>
      </c>
      <c r="AJ1002" s="19">
        <f>IF(OR($AI1002="",$AI1002="NO CODE"),"",IF(COUNTIFS(RATES!$A:$A,$AI1002,RATES!$B:$B,"&lt;="&amp;MonthStart,RATES!$C:$C,"&gt;="&amp;MonthEnd)&lt;&gt;1,"NO RATE",IF($AD1002="OFF",SUMIFS(RATES!$F:$F,RATES!$A:$A,$AI1002,RATES!$B:$B,"&lt;="&amp;MonthStart,RATES!$C:$C,"&gt;="&amp;MonthEnd),SUMIFS(RATES!$E:$E,RATES!$A:$A,$AI1002,RATES!$B:$B,"&lt;="&amp;MonthStart,RATES!$C:$C,"&gt;="&amp;MonthEnd))))</f>
        <v/>
      </c>
      <c r="AK1002" s="2">
        <f>IF(OR(NOT(ISNUMBER($AJ1002)),N($AA1002)=0),"",IF(ABS(N($Z1002)/100-$AJ1002)&gt;0.0000001,"DIFFERS",""))</f>
        <v/>
      </c>
    </row>
    <row r="1003">
      <c r="AD1003" s="2">
        <f>IF($L1003="","",IF(ISNUMBER(SEARCH("OFF ROAD",$H1003)),"OFF",IF(ISNUMBER(SEARCH("ON ROAD",$H1003)),"ON","")))</f>
        <v/>
      </c>
      <c r="AE1003" s="2">
        <f>IF($AD1003="ON",""&amp;$L1003,"")</f>
        <v/>
      </c>
      <c r="AF1003" s="2">
        <f>IF($L1003="","",IF($J1003&lt;&gt;"","Y",""))</f>
        <v/>
      </c>
      <c r="AG1003" s="2">
        <f>IF($L1003="","",IFERROR(TRIM(MID($H1003,4,SEARCH(" CO ",$H1003)-4)),""&amp;$S1003))</f>
        <v/>
      </c>
      <c r="AH1003" s="2">
        <f>IF($AG1003="","",IF($AG1003="FULTON",IF(ISNUMBER(SEARCH("COLLEGE PARK",$H1003)),"FULTON (COLLEGE PARK)",IF(ISNUMBER(SEARCH("HAPEVILLE",$H1003)),"FULTON (HAPEVILLE)",IF(ISNUMBER(SEARCH("EAST POINT",$H1003)),"FULTON (EAST POINT)",IF(ISNUMBER(SEARCH("ATLANTA",$H1003)),"FULTON (ATL LIMITS)","FULTON")))),IF($AG1003="DEKALB",IF(ISNUMBER(SEARCH("ATLANTA",$H1003)),"DEKALB (ATL LIMITS)","DEKALB"),IF(AND($AG1003="CLAYTON",ISNUMBER(SEARCH("COLLEGE PARK",$H1003))),"CLAYTON (COLLEGE PARK)",$AG1003))))</f>
        <v/>
      </c>
      <c r="AI1003" s="2">
        <f>IF(OR($AH1003="",$AD1003=""),"",IFERROR(VLOOKUP($AH1003,CODES!$A:$B,2,FALSE),"NO CODE"))</f>
        <v/>
      </c>
      <c r="AJ1003" s="19">
        <f>IF(OR($AI1003="",$AI1003="NO CODE"),"",IF(COUNTIFS(RATES!$A:$A,$AI1003,RATES!$B:$B,"&lt;="&amp;MonthStart,RATES!$C:$C,"&gt;="&amp;MonthEnd)&lt;&gt;1,"NO RATE",IF($AD1003="OFF",SUMIFS(RATES!$F:$F,RATES!$A:$A,$AI1003,RATES!$B:$B,"&lt;="&amp;MonthStart,RATES!$C:$C,"&gt;="&amp;MonthEnd),SUMIFS(RATES!$E:$E,RATES!$A:$A,$AI1003,RATES!$B:$B,"&lt;="&amp;MonthStart,RATES!$C:$C,"&gt;="&amp;MonthEnd))))</f>
        <v/>
      </c>
      <c r="AK1003" s="2">
        <f>IF(OR(NOT(ISNUMBER($AJ1003)),N($AA1003)=0),"",IF(ABS(N($Z1003)/100-$AJ1003)&gt;0.0000001,"DIFFERS",""))</f>
        <v/>
      </c>
    </row>
    <row r="1004">
      <c r="AD1004" s="2">
        <f>IF($L1004="","",IF(ISNUMBER(SEARCH("OFF ROAD",$H1004)),"OFF",IF(ISNUMBER(SEARCH("ON ROAD",$H1004)),"ON","")))</f>
        <v/>
      </c>
      <c r="AE1004" s="2">
        <f>IF($AD1004="ON",""&amp;$L1004,"")</f>
        <v/>
      </c>
      <c r="AF1004" s="2">
        <f>IF($L1004="","",IF($J1004&lt;&gt;"","Y",""))</f>
        <v/>
      </c>
      <c r="AG1004" s="2">
        <f>IF($L1004="","",IFERROR(TRIM(MID($H1004,4,SEARCH(" CO ",$H1004)-4)),""&amp;$S1004))</f>
        <v/>
      </c>
      <c r="AH1004" s="2">
        <f>IF($AG1004="","",IF($AG1004="FULTON",IF(ISNUMBER(SEARCH("COLLEGE PARK",$H1004)),"FULTON (COLLEGE PARK)",IF(ISNUMBER(SEARCH("HAPEVILLE",$H1004)),"FULTON (HAPEVILLE)",IF(ISNUMBER(SEARCH("EAST POINT",$H1004)),"FULTON (EAST POINT)",IF(ISNUMBER(SEARCH("ATLANTA",$H1004)),"FULTON (ATL LIMITS)","FULTON")))),IF($AG1004="DEKALB",IF(ISNUMBER(SEARCH("ATLANTA",$H1004)),"DEKALB (ATL LIMITS)","DEKALB"),IF(AND($AG1004="CLAYTON",ISNUMBER(SEARCH("COLLEGE PARK",$H1004))),"CLAYTON (COLLEGE PARK)",$AG1004))))</f>
        <v/>
      </c>
      <c r="AI1004" s="2">
        <f>IF(OR($AH1004="",$AD1004=""),"",IFERROR(VLOOKUP($AH1004,CODES!$A:$B,2,FALSE),"NO CODE"))</f>
        <v/>
      </c>
      <c r="AJ1004" s="19">
        <f>IF(OR($AI1004="",$AI1004="NO CODE"),"",IF(COUNTIFS(RATES!$A:$A,$AI1004,RATES!$B:$B,"&lt;="&amp;MonthStart,RATES!$C:$C,"&gt;="&amp;MonthEnd)&lt;&gt;1,"NO RATE",IF($AD1004="OFF",SUMIFS(RATES!$F:$F,RATES!$A:$A,$AI1004,RATES!$B:$B,"&lt;="&amp;MonthStart,RATES!$C:$C,"&gt;="&amp;MonthEnd),SUMIFS(RATES!$E:$E,RATES!$A:$A,$AI1004,RATES!$B:$B,"&lt;="&amp;MonthStart,RATES!$C:$C,"&gt;="&amp;MonthEnd))))</f>
        <v/>
      </c>
      <c r="AK1004" s="2">
        <f>IF(OR(NOT(ISNUMBER($AJ1004)),N($AA1004)=0),"",IF(ABS(N($Z1004)/100-$AJ1004)&gt;0.0000001,"DIFFERS",""))</f>
        <v/>
      </c>
    </row>
    <row r="1005">
      <c r="AD1005" s="2">
        <f>IF($L1005="","",IF(ISNUMBER(SEARCH("OFF ROAD",$H1005)),"OFF",IF(ISNUMBER(SEARCH("ON ROAD",$H1005)),"ON","")))</f>
        <v/>
      </c>
      <c r="AE1005" s="2">
        <f>IF($AD1005="ON",""&amp;$L1005,"")</f>
        <v/>
      </c>
      <c r="AF1005" s="2">
        <f>IF($L1005="","",IF($J1005&lt;&gt;"","Y",""))</f>
        <v/>
      </c>
      <c r="AG1005" s="2">
        <f>IF($L1005="","",IFERROR(TRIM(MID($H1005,4,SEARCH(" CO ",$H1005)-4)),""&amp;$S1005))</f>
        <v/>
      </c>
      <c r="AH1005" s="2">
        <f>IF($AG1005="","",IF($AG1005="FULTON",IF(ISNUMBER(SEARCH("COLLEGE PARK",$H1005)),"FULTON (COLLEGE PARK)",IF(ISNUMBER(SEARCH("HAPEVILLE",$H1005)),"FULTON (HAPEVILLE)",IF(ISNUMBER(SEARCH("EAST POINT",$H1005)),"FULTON (EAST POINT)",IF(ISNUMBER(SEARCH("ATLANTA",$H1005)),"FULTON (ATL LIMITS)","FULTON")))),IF($AG1005="DEKALB",IF(ISNUMBER(SEARCH("ATLANTA",$H1005)),"DEKALB (ATL LIMITS)","DEKALB"),IF(AND($AG1005="CLAYTON",ISNUMBER(SEARCH("COLLEGE PARK",$H1005))),"CLAYTON (COLLEGE PARK)",$AG1005))))</f>
        <v/>
      </c>
      <c r="AI1005" s="2">
        <f>IF(OR($AH1005="",$AD1005=""),"",IFERROR(VLOOKUP($AH1005,CODES!$A:$B,2,FALSE),"NO CODE"))</f>
        <v/>
      </c>
      <c r="AJ1005" s="19">
        <f>IF(OR($AI1005="",$AI1005="NO CODE"),"",IF(COUNTIFS(RATES!$A:$A,$AI1005,RATES!$B:$B,"&lt;="&amp;MonthStart,RATES!$C:$C,"&gt;="&amp;MonthEnd)&lt;&gt;1,"NO RATE",IF($AD1005="OFF",SUMIFS(RATES!$F:$F,RATES!$A:$A,$AI1005,RATES!$B:$B,"&lt;="&amp;MonthStart,RATES!$C:$C,"&gt;="&amp;MonthEnd),SUMIFS(RATES!$E:$E,RATES!$A:$A,$AI1005,RATES!$B:$B,"&lt;="&amp;MonthStart,RATES!$C:$C,"&gt;="&amp;MonthEnd))))</f>
        <v/>
      </c>
      <c r="AK1005" s="2">
        <f>IF(OR(NOT(ISNUMBER($AJ1005)),N($AA1005)=0),"",IF(ABS(N($Z1005)/100-$AJ1005)&gt;0.0000001,"DIFFERS",""))</f>
        <v/>
      </c>
    </row>
    <row r="1006">
      <c r="AD1006" s="2">
        <f>IF($L1006="","",IF(ISNUMBER(SEARCH("OFF ROAD",$H1006)),"OFF",IF(ISNUMBER(SEARCH("ON ROAD",$H1006)),"ON","")))</f>
        <v/>
      </c>
      <c r="AE1006" s="2">
        <f>IF($AD1006="ON",""&amp;$L1006,"")</f>
        <v/>
      </c>
      <c r="AF1006" s="2">
        <f>IF($L1006="","",IF($J1006&lt;&gt;"","Y",""))</f>
        <v/>
      </c>
      <c r="AG1006" s="2">
        <f>IF($L1006="","",IFERROR(TRIM(MID($H1006,4,SEARCH(" CO ",$H1006)-4)),""&amp;$S1006))</f>
        <v/>
      </c>
      <c r="AH1006" s="2">
        <f>IF($AG1006="","",IF($AG1006="FULTON",IF(ISNUMBER(SEARCH("COLLEGE PARK",$H1006)),"FULTON (COLLEGE PARK)",IF(ISNUMBER(SEARCH("HAPEVILLE",$H1006)),"FULTON (HAPEVILLE)",IF(ISNUMBER(SEARCH("EAST POINT",$H1006)),"FULTON (EAST POINT)",IF(ISNUMBER(SEARCH("ATLANTA",$H1006)),"FULTON (ATL LIMITS)","FULTON")))),IF($AG1006="DEKALB",IF(ISNUMBER(SEARCH("ATLANTA",$H1006)),"DEKALB (ATL LIMITS)","DEKALB"),IF(AND($AG1006="CLAYTON",ISNUMBER(SEARCH("COLLEGE PARK",$H1006))),"CLAYTON (COLLEGE PARK)",$AG1006))))</f>
        <v/>
      </c>
      <c r="AI1006" s="2">
        <f>IF(OR($AH1006="",$AD1006=""),"",IFERROR(VLOOKUP($AH1006,CODES!$A:$B,2,FALSE),"NO CODE"))</f>
        <v/>
      </c>
      <c r="AJ1006" s="19">
        <f>IF(OR($AI1006="",$AI1006="NO CODE"),"",IF(COUNTIFS(RATES!$A:$A,$AI1006,RATES!$B:$B,"&lt;="&amp;MonthStart,RATES!$C:$C,"&gt;="&amp;MonthEnd)&lt;&gt;1,"NO RATE",IF($AD1006="OFF",SUMIFS(RATES!$F:$F,RATES!$A:$A,$AI1006,RATES!$B:$B,"&lt;="&amp;MonthStart,RATES!$C:$C,"&gt;="&amp;MonthEnd),SUMIFS(RATES!$E:$E,RATES!$A:$A,$AI1006,RATES!$B:$B,"&lt;="&amp;MonthStart,RATES!$C:$C,"&gt;="&amp;MonthEnd))))</f>
        <v/>
      </c>
      <c r="AK1006" s="2">
        <f>IF(OR(NOT(ISNUMBER($AJ1006)),N($AA1006)=0),"",IF(ABS(N($Z1006)/100-$AJ1006)&gt;0.0000001,"DIFFERS",""))</f>
        <v/>
      </c>
    </row>
    <row r="1007">
      <c r="AD1007" s="2">
        <f>IF($L1007="","",IF(ISNUMBER(SEARCH("OFF ROAD",$H1007)),"OFF",IF(ISNUMBER(SEARCH("ON ROAD",$H1007)),"ON","")))</f>
        <v/>
      </c>
      <c r="AE1007" s="2">
        <f>IF($AD1007="ON",""&amp;$L1007,"")</f>
        <v/>
      </c>
      <c r="AF1007" s="2">
        <f>IF($L1007="","",IF($J1007&lt;&gt;"","Y",""))</f>
        <v/>
      </c>
      <c r="AG1007" s="2">
        <f>IF($L1007="","",IFERROR(TRIM(MID($H1007,4,SEARCH(" CO ",$H1007)-4)),""&amp;$S1007))</f>
        <v/>
      </c>
      <c r="AH1007" s="2">
        <f>IF($AG1007="","",IF($AG1007="FULTON",IF(ISNUMBER(SEARCH("COLLEGE PARK",$H1007)),"FULTON (COLLEGE PARK)",IF(ISNUMBER(SEARCH("HAPEVILLE",$H1007)),"FULTON (HAPEVILLE)",IF(ISNUMBER(SEARCH("EAST POINT",$H1007)),"FULTON (EAST POINT)",IF(ISNUMBER(SEARCH("ATLANTA",$H1007)),"FULTON (ATL LIMITS)","FULTON")))),IF($AG1007="DEKALB",IF(ISNUMBER(SEARCH("ATLANTA",$H1007)),"DEKALB (ATL LIMITS)","DEKALB"),IF(AND($AG1007="CLAYTON",ISNUMBER(SEARCH("COLLEGE PARK",$H1007))),"CLAYTON (COLLEGE PARK)",$AG1007))))</f>
        <v/>
      </c>
      <c r="AI1007" s="2">
        <f>IF(OR($AH1007="",$AD1007=""),"",IFERROR(VLOOKUP($AH1007,CODES!$A:$B,2,FALSE),"NO CODE"))</f>
        <v/>
      </c>
      <c r="AJ1007" s="19">
        <f>IF(OR($AI1007="",$AI1007="NO CODE"),"",IF(COUNTIFS(RATES!$A:$A,$AI1007,RATES!$B:$B,"&lt;="&amp;MonthStart,RATES!$C:$C,"&gt;="&amp;MonthEnd)&lt;&gt;1,"NO RATE",IF($AD1007="OFF",SUMIFS(RATES!$F:$F,RATES!$A:$A,$AI1007,RATES!$B:$B,"&lt;="&amp;MonthStart,RATES!$C:$C,"&gt;="&amp;MonthEnd),SUMIFS(RATES!$E:$E,RATES!$A:$A,$AI1007,RATES!$B:$B,"&lt;="&amp;MonthStart,RATES!$C:$C,"&gt;="&amp;MonthEnd))))</f>
        <v/>
      </c>
      <c r="AK1007" s="2">
        <f>IF(OR(NOT(ISNUMBER($AJ1007)),N($AA1007)=0),"",IF(ABS(N($Z1007)/100-$AJ1007)&gt;0.0000001,"DIFFERS",""))</f>
        <v/>
      </c>
    </row>
    <row r="1008">
      <c r="AD1008" s="2">
        <f>IF($L1008="","",IF(ISNUMBER(SEARCH("OFF ROAD",$H1008)),"OFF",IF(ISNUMBER(SEARCH("ON ROAD",$H1008)),"ON","")))</f>
        <v/>
      </c>
      <c r="AE1008" s="2">
        <f>IF($AD1008="ON",""&amp;$L1008,"")</f>
        <v/>
      </c>
      <c r="AF1008" s="2">
        <f>IF($L1008="","",IF($J1008&lt;&gt;"","Y",""))</f>
        <v/>
      </c>
      <c r="AG1008" s="2">
        <f>IF($L1008="","",IFERROR(TRIM(MID($H1008,4,SEARCH(" CO ",$H1008)-4)),""&amp;$S1008))</f>
        <v/>
      </c>
      <c r="AH1008" s="2">
        <f>IF($AG1008="","",IF($AG1008="FULTON",IF(ISNUMBER(SEARCH("COLLEGE PARK",$H1008)),"FULTON (COLLEGE PARK)",IF(ISNUMBER(SEARCH("HAPEVILLE",$H1008)),"FULTON (HAPEVILLE)",IF(ISNUMBER(SEARCH("EAST POINT",$H1008)),"FULTON (EAST POINT)",IF(ISNUMBER(SEARCH("ATLANTA",$H1008)),"FULTON (ATL LIMITS)","FULTON")))),IF($AG1008="DEKALB",IF(ISNUMBER(SEARCH("ATLANTA",$H1008)),"DEKALB (ATL LIMITS)","DEKALB"),IF(AND($AG1008="CLAYTON",ISNUMBER(SEARCH("COLLEGE PARK",$H1008))),"CLAYTON (COLLEGE PARK)",$AG1008))))</f>
        <v/>
      </c>
      <c r="AI1008" s="2">
        <f>IF(OR($AH1008="",$AD1008=""),"",IFERROR(VLOOKUP($AH1008,CODES!$A:$B,2,FALSE),"NO CODE"))</f>
        <v/>
      </c>
      <c r="AJ1008" s="19">
        <f>IF(OR($AI1008="",$AI1008="NO CODE"),"",IF(COUNTIFS(RATES!$A:$A,$AI1008,RATES!$B:$B,"&lt;="&amp;MonthStart,RATES!$C:$C,"&gt;="&amp;MonthEnd)&lt;&gt;1,"NO RATE",IF($AD1008="OFF",SUMIFS(RATES!$F:$F,RATES!$A:$A,$AI1008,RATES!$B:$B,"&lt;="&amp;MonthStart,RATES!$C:$C,"&gt;="&amp;MonthEnd),SUMIFS(RATES!$E:$E,RATES!$A:$A,$AI1008,RATES!$B:$B,"&lt;="&amp;MonthStart,RATES!$C:$C,"&gt;="&amp;MonthEnd))))</f>
        <v/>
      </c>
      <c r="AK1008" s="2">
        <f>IF(OR(NOT(ISNUMBER($AJ1008)),N($AA1008)=0),"",IF(ABS(N($Z1008)/100-$AJ1008)&gt;0.0000001,"DIFFERS",""))</f>
        <v/>
      </c>
    </row>
    <row r="1009">
      <c r="AD1009" s="2">
        <f>IF($L1009="","",IF(ISNUMBER(SEARCH("OFF ROAD",$H1009)),"OFF",IF(ISNUMBER(SEARCH("ON ROAD",$H1009)),"ON","")))</f>
        <v/>
      </c>
      <c r="AE1009" s="2">
        <f>IF($AD1009="ON",""&amp;$L1009,"")</f>
        <v/>
      </c>
      <c r="AF1009" s="2">
        <f>IF($L1009="","",IF($J1009&lt;&gt;"","Y",""))</f>
        <v/>
      </c>
      <c r="AG1009" s="2">
        <f>IF($L1009="","",IFERROR(TRIM(MID($H1009,4,SEARCH(" CO ",$H1009)-4)),""&amp;$S1009))</f>
        <v/>
      </c>
      <c r="AH1009" s="2">
        <f>IF($AG1009="","",IF($AG1009="FULTON",IF(ISNUMBER(SEARCH("COLLEGE PARK",$H1009)),"FULTON (COLLEGE PARK)",IF(ISNUMBER(SEARCH("HAPEVILLE",$H1009)),"FULTON (HAPEVILLE)",IF(ISNUMBER(SEARCH("EAST POINT",$H1009)),"FULTON (EAST POINT)",IF(ISNUMBER(SEARCH("ATLANTA",$H1009)),"FULTON (ATL LIMITS)","FULTON")))),IF($AG1009="DEKALB",IF(ISNUMBER(SEARCH("ATLANTA",$H1009)),"DEKALB (ATL LIMITS)","DEKALB"),IF(AND($AG1009="CLAYTON",ISNUMBER(SEARCH("COLLEGE PARK",$H1009))),"CLAYTON (COLLEGE PARK)",$AG1009))))</f>
        <v/>
      </c>
      <c r="AI1009" s="2">
        <f>IF(OR($AH1009="",$AD1009=""),"",IFERROR(VLOOKUP($AH1009,CODES!$A:$B,2,FALSE),"NO CODE"))</f>
        <v/>
      </c>
      <c r="AJ1009" s="19">
        <f>IF(OR($AI1009="",$AI1009="NO CODE"),"",IF(COUNTIFS(RATES!$A:$A,$AI1009,RATES!$B:$B,"&lt;="&amp;MonthStart,RATES!$C:$C,"&gt;="&amp;MonthEnd)&lt;&gt;1,"NO RATE",IF($AD1009="OFF",SUMIFS(RATES!$F:$F,RATES!$A:$A,$AI1009,RATES!$B:$B,"&lt;="&amp;MonthStart,RATES!$C:$C,"&gt;="&amp;MonthEnd),SUMIFS(RATES!$E:$E,RATES!$A:$A,$AI1009,RATES!$B:$B,"&lt;="&amp;MonthStart,RATES!$C:$C,"&gt;="&amp;MonthEnd))))</f>
        <v/>
      </c>
      <c r="AK1009" s="2">
        <f>IF(OR(NOT(ISNUMBER($AJ1009)),N($AA1009)=0),"",IF(ABS(N($Z1009)/100-$AJ1009)&gt;0.0000001,"DIFFERS",""))</f>
        <v/>
      </c>
    </row>
    <row r="1010">
      <c r="AD1010" s="2">
        <f>IF($L1010="","",IF(ISNUMBER(SEARCH("OFF ROAD",$H1010)),"OFF",IF(ISNUMBER(SEARCH("ON ROAD",$H1010)),"ON","")))</f>
        <v/>
      </c>
      <c r="AE1010" s="2">
        <f>IF($AD1010="ON",""&amp;$L1010,"")</f>
        <v/>
      </c>
      <c r="AF1010" s="2">
        <f>IF($L1010="","",IF($J1010&lt;&gt;"","Y",""))</f>
        <v/>
      </c>
      <c r="AG1010" s="2">
        <f>IF($L1010="","",IFERROR(TRIM(MID($H1010,4,SEARCH(" CO ",$H1010)-4)),""&amp;$S1010))</f>
        <v/>
      </c>
      <c r="AH1010" s="2">
        <f>IF($AG1010="","",IF($AG1010="FULTON",IF(ISNUMBER(SEARCH("COLLEGE PARK",$H1010)),"FULTON (COLLEGE PARK)",IF(ISNUMBER(SEARCH("HAPEVILLE",$H1010)),"FULTON (HAPEVILLE)",IF(ISNUMBER(SEARCH("EAST POINT",$H1010)),"FULTON (EAST POINT)",IF(ISNUMBER(SEARCH("ATLANTA",$H1010)),"FULTON (ATL LIMITS)","FULTON")))),IF($AG1010="DEKALB",IF(ISNUMBER(SEARCH("ATLANTA",$H1010)),"DEKALB (ATL LIMITS)","DEKALB"),IF(AND($AG1010="CLAYTON",ISNUMBER(SEARCH("COLLEGE PARK",$H1010))),"CLAYTON (COLLEGE PARK)",$AG1010))))</f>
        <v/>
      </c>
      <c r="AI1010" s="2">
        <f>IF(OR($AH1010="",$AD1010=""),"",IFERROR(VLOOKUP($AH1010,CODES!$A:$B,2,FALSE),"NO CODE"))</f>
        <v/>
      </c>
      <c r="AJ1010" s="19">
        <f>IF(OR($AI1010="",$AI1010="NO CODE"),"",IF(COUNTIFS(RATES!$A:$A,$AI1010,RATES!$B:$B,"&lt;="&amp;MonthStart,RATES!$C:$C,"&gt;="&amp;MonthEnd)&lt;&gt;1,"NO RATE",IF($AD1010="OFF",SUMIFS(RATES!$F:$F,RATES!$A:$A,$AI1010,RATES!$B:$B,"&lt;="&amp;MonthStart,RATES!$C:$C,"&gt;="&amp;MonthEnd),SUMIFS(RATES!$E:$E,RATES!$A:$A,$AI1010,RATES!$B:$B,"&lt;="&amp;MonthStart,RATES!$C:$C,"&gt;="&amp;MonthEnd))))</f>
        <v/>
      </c>
      <c r="AK1010" s="2">
        <f>IF(OR(NOT(ISNUMBER($AJ1010)),N($AA1010)=0),"",IF(ABS(N($Z1010)/100-$AJ1010)&gt;0.0000001,"DIFFERS",""))</f>
        <v/>
      </c>
    </row>
    <row r="1011">
      <c r="AD1011" s="2">
        <f>IF($L1011="","",IF(ISNUMBER(SEARCH("OFF ROAD",$H1011)),"OFF",IF(ISNUMBER(SEARCH("ON ROAD",$H1011)),"ON","")))</f>
        <v/>
      </c>
      <c r="AE1011" s="2">
        <f>IF($AD1011="ON",""&amp;$L1011,"")</f>
        <v/>
      </c>
      <c r="AF1011" s="2">
        <f>IF($L1011="","",IF($J1011&lt;&gt;"","Y",""))</f>
        <v/>
      </c>
      <c r="AG1011" s="2">
        <f>IF($L1011="","",IFERROR(TRIM(MID($H1011,4,SEARCH(" CO ",$H1011)-4)),""&amp;$S1011))</f>
        <v/>
      </c>
      <c r="AH1011" s="2">
        <f>IF($AG1011="","",IF($AG1011="FULTON",IF(ISNUMBER(SEARCH("COLLEGE PARK",$H1011)),"FULTON (COLLEGE PARK)",IF(ISNUMBER(SEARCH("HAPEVILLE",$H1011)),"FULTON (HAPEVILLE)",IF(ISNUMBER(SEARCH("EAST POINT",$H1011)),"FULTON (EAST POINT)",IF(ISNUMBER(SEARCH("ATLANTA",$H1011)),"FULTON (ATL LIMITS)","FULTON")))),IF($AG1011="DEKALB",IF(ISNUMBER(SEARCH("ATLANTA",$H1011)),"DEKALB (ATL LIMITS)","DEKALB"),IF(AND($AG1011="CLAYTON",ISNUMBER(SEARCH("COLLEGE PARK",$H1011))),"CLAYTON (COLLEGE PARK)",$AG1011))))</f>
        <v/>
      </c>
      <c r="AI1011" s="2">
        <f>IF(OR($AH1011="",$AD1011=""),"",IFERROR(VLOOKUP($AH1011,CODES!$A:$B,2,FALSE),"NO CODE"))</f>
        <v/>
      </c>
      <c r="AJ1011" s="19">
        <f>IF(OR($AI1011="",$AI1011="NO CODE"),"",IF(COUNTIFS(RATES!$A:$A,$AI1011,RATES!$B:$B,"&lt;="&amp;MonthStart,RATES!$C:$C,"&gt;="&amp;MonthEnd)&lt;&gt;1,"NO RATE",IF($AD1011="OFF",SUMIFS(RATES!$F:$F,RATES!$A:$A,$AI1011,RATES!$B:$B,"&lt;="&amp;MonthStart,RATES!$C:$C,"&gt;="&amp;MonthEnd),SUMIFS(RATES!$E:$E,RATES!$A:$A,$AI1011,RATES!$B:$B,"&lt;="&amp;MonthStart,RATES!$C:$C,"&gt;="&amp;MonthEnd))))</f>
        <v/>
      </c>
      <c r="AK1011" s="2">
        <f>IF(OR(NOT(ISNUMBER($AJ1011)),N($AA1011)=0),"",IF(ABS(N($Z1011)/100-$AJ1011)&gt;0.0000001,"DIFFERS",""))</f>
        <v/>
      </c>
    </row>
    <row r="1012">
      <c r="AD1012" s="2">
        <f>IF($L1012="","",IF(ISNUMBER(SEARCH("OFF ROAD",$H1012)),"OFF",IF(ISNUMBER(SEARCH("ON ROAD",$H1012)),"ON","")))</f>
        <v/>
      </c>
      <c r="AE1012" s="2">
        <f>IF($AD1012="ON",""&amp;$L1012,"")</f>
        <v/>
      </c>
      <c r="AF1012" s="2">
        <f>IF($L1012="","",IF($J1012&lt;&gt;"","Y",""))</f>
        <v/>
      </c>
      <c r="AG1012" s="2">
        <f>IF($L1012="","",IFERROR(TRIM(MID($H1012,4,SEARCH(" CO ",$H1012)-4)),""&amp;$S1012))</f>
        <v/>
      </c>
      <c r="AH1012" s="2">
        <f>IF($AG1012="","",IF($AG1012="FULTON",IF(ISNUMBER(SEARCH("COLLEGE PARK",$H1012)),"FULTON (COLLEGE PARK)",IF(ISNUMBER(SEARCH("HAPEVILLE",$H1012)),"FULTON (HAPEVILLE)",IF(ISNUMBER(SEARCH("EAST POINT",$H1012)),"FULTON (EAST POINT)",IF(ISNUMBER(SEARCH("ATLANTA",$H1012)),"FULTON (ATL LIMITS)","FULTON")))),IF($AG1012="DEKALB",IF(ISNUMBER(SEARCH("ATLANTA",$H1012)),"DEKALB (ATL LIMITS)","DEKALB"),IF(AND($AG1012="CLAYTON",ISNUMBER(SEARCH("COLLEGE PARK",$H1012))),"CLAYTON (COLLEGE PARK)",$AG1012))))</f>
        <v/>
      </c>
      <c r="AI1012" s="2">
        <f>IF(OR($AH1012="",$AD1012=""),"",IFERROR(VLOOKUP($AH1012,CODES!$A:$B,2,FALSE),"NO CODE"))</f>
        <v/>
      </c>
      <c r="AJ1012" s="19">
        <f>IF(OR($AI1012="",$AI1012="NO CODE"),"",IF(COUNTIFS(RATES!$A:$A,$AI1012,RATES!$B:$B,"&lt;="&amp;MonthStart,RATES!$C:$C,"&gt;="&amp;MonthEnd)&lt;&gt;1,"NO RATE",IF($AD1012="OFF",SUMIFS(RATES!$F:$F,RATES!$A:$A,$AI1012,RATES!$B:$B,"&lt;="&amp;MonthStart,RATES!$C:$C,"&gt;="&amp;MonthEnd),SUMIFS(RATES!$E:$E,RATES!$A:$A,$AI1012,RATES!$B:$B,"&lt;="&amp;MonthStart,RATES!$C:$C,"&gt;="&amp;MonthEnd))))</f>
        <v/>
      </c>
      <c r="AK1012" s="2">
        <f>IF(OR(NOT(ISNUMBER($AJ1012)),N($AA1012)=0),"",IF(ABS(N($Z1012)/100-$AJ1012)&gt;0.0000001,"DIFFERS",""))</f>
        <v/>
      </c>
    </row>
    <row r="1013">
      <c r="AD1013" s="2">
        <f>IF($L1013="","",IF(ISNUMBER(SEARCH("OFF ROAD",$H1013)),"OFF",IF(ISNUMBER(SEARCH("ON ROAD",$H1013)),"ON","")))</f>
        <v/>
      </c>
      <c r="AE1013" s="2">
        <f>IF($AD1013="ON",""&amp;$L1013,"")</f>
        <v/>
      </c>
      <c r="AF1013" s="2">
        <f>IF($L1013="","",IF($J1013&lt;&gt;"","Y",""))</f>
        <v/>
      </c>
      <c r="AG1013" s="2">
        <f>IF($L1013="","",IFERROR(TRIM(MID($H1013,4,SEARCH(" CO ",$H1013)-4)),""&amp;$S1013))</f>
        <v/>
      </c>
      <c r="AH1013" s="2">
        <f>IF($AG1013="","",IF($AG1013="FULTON",IF(ISNUMBER(SEARCH("COLLEGE PARK",$H1013)),"FULTON (COLLEGE PARK)",IF(ISNUMBER(SEARCH("HAPEVILLE",$H1013)),"FULTON (HAPEVILLE)",IF(ISNUMBER(SEARCH("EAST POINT",$H1013)),"FULTON (EAST POINT)",IF(ISNUMBER(SEARCH("ATLANTA",$H1013)),"FULTON (ATL LIMITS)","FULTON")))),IF($AG1013="DEKALB",IF(ISNUMBER(SEARCH("ATLANTA",$H1013)),"DEKALB (ATL LIMITS)","DEKALB"),IF(AND($AG1013="CLAYTON",ISNUMBER(SEARCH("COLLEGE PARK",$H1013))),"CLAYTON (COLLEGE PARK)",$AG1013))))</f>
        <v/>
      </c>
      <c r="AI1013" s="2">
        <f>IF(OR($AH1013="",$AD1013=""),"",IFERROR(VLOOKUP($AH1013,CODES!$A:$B,2,FALSE),"NO CODE"))</f>
        <v/>
      </c>
      <c r="AJ1013" s="19">
        <f>IF(OR($AI1013="",$AI1013="NO CODE"),"",IF(COUNTIFS(RATES!$A:$A,$AI1013,RATES!$B:$B,"&lt;="&amp;MonthStart,RATES!$C:$C,"&gt;="&amp;MonthEnd)&lt;&gt;1,"NO RATE",IF($AD1013="OFF",SUMIFS(RATES!$F:$F,RATES!$A:$A,$AI1013,RATES!$B:$B,"&lt;="&amp;MonthStart,RATES!$C:$C,"&gt;="&amp;MonthEnd),SUMIFS(RATES!$E:$E,RATES!$A:$A,$AI1013,RATES!$B:$B,"&lt;="&amp;MonthStart,RATES!$C:$C,"&gt;="&amp;MonthEnd))))</f>
        <v/>
      </c>
      <c r="AK1013" s="2">
        <f>IF(OR(NOT(ISNUMBER($AJ1013)),N($AA1013)=0),"",IF(ABS(N($Z1013)/100-$AJ1013)&gt;0.0000001,"DIFFERS",""))</f>
        <v/>
      </c>
    </row>
    <row r="1014">
      <c r="AD1014" s="2">
        <f>IF($L1014="","",IF(ISNUMBER(SEARCH("OFF ROAD",$H1014)),"OFF",IF(ISNUMBER(SEARCH("ON ROAD",$H1014)),"ON","")))</f>
        <v/>
      </c>
      <c r="AE1014" s="2">
        <f>IF($AD1014="ON",""&amp;$L1014,"")</f>
        <v/>
      </c>
      <c r="AF1014" s="2">
        <f>IF($L1014="","",IF($J1014&lt;&gt;"","Y",""))</f>
        <v/>
      </c>
      <c r="AG1014" s="2">
        <f>IF($L1014="","",IFERROR(TRIM(MID($H1014,4,SEARCH(" CO ",$H1014)-4)),""&amp;$S1014))</f>
        <v/>
      </c>
      <c r="AH1014" s="2">
        <f>IF($AG1014="","",IF($AG1014="FULTON",IF(ISNUMBER(SEARCH("COLLEGE PARK",$H1014)),"FULTON (COLLEGE PARK)",IF(ISNUMBER(SEARCH("HAPEVILLE",$H1014)),"FULTON (HAPEVILLE)",IF(ISNUMBER(SEARCH("EAST POINT",$H1014)),"FULTON (EAST POINT)",IF(ISNUMBER(SEARCH("ATLANTA",$H1014)),"FULTON (ATL LIMITS)","FULTON")))),IF($AG1014="DEKALB",IF(ISNUMBER(SEARCH("ATLANTA",$H1014)),"DEKALB (ATL LIMITS)","DEKALB"),IF(AND($AG1014="CLAYTON",ISNUMBER(SEARCH("COLLEGE PARK",$H1014))),"CLAYTON (COLLEGE PARK)",$AG1014))))</f>
        <v/>
      </c>
      <c r="AI1014" s="2">
        <f>IF(OR($AH1014="",$AD1014=""),"",IFERROR(VLOOKUP($AH1014,CODES!$A:$B,2,FALSE),"NO CODE"))</f>
        <v/>
      </c>
      <c r="AJ1014" s="19">
        <f>IF(OR($AI1014="",$AI1014="NO CODE"),"",IF(COUNTIFS(RATES!$A:$A,$AI1014,RATES!$B:$B,"&lt;="&amp;MonthStart,RATES!$C:$C,"&gt;="&amp;MonthEnd)&lt;&gt;1,"NO RATE",IF($AD1014="OFF",SUMIFS(RATES!$F:$F,RATES!$A:$A,$AI1014,RATES!$B:$B,"&lt;="&amp;MonthStart,RATES!$C:$C,"&gt;="&amp;MonthEnd),SUMIFS(RATES!$E:$E,RATES!$A:$A,$AI1014,RATES!$B:$B,"&lt;="&amp;MonthStart,RATES!$C:$C,"&gt;="&amp;MonthEnd))))</f>
        <v/>
      </c>
      <c r="AK1014" s="2">
        <f>IF(OR(NOT(ISNUMBER($AJ1014)),N($AA1014)=0),"",IF(ABS(N($Z1014)/100-$AJ1014)&gt;0.0000001,"DIFFERS",""))</f>
        <v/>
      </c>
    </row>
    <row r="1015">
      <c r="AD1015" s="2">
        <f>IF($L1015="","",IF(ISNUMBER(SEARCH("OFF ROAD",$H1015)),"OFF",IF(ISNUMBER(SEARCH("ON ROAD",$H1015)),"ON","")))</f>
        <v/>
      </c>
      <c r="AE1015" s="2">
        <f>IF($AD1015="ON",""&amp;$L1015,"")</f>
        <v/>
      </c>
      <c r="AF1015" s="2">
        <f>IF($L1015="","",IF($J1015&lt;&gt;"","Y",""))</f>
        <v/>
      </c>
      <c r="AG1015" s="2">
        <f>IF($L1015="","",IFERROR(TRIM(MID($H1015,4,SEARCH(" CO ",$H1015)-4)),""&amp;$S1015))</f>
        <v/>
      </c>
      <c r="AH1015" s="2">
        <f>IF($AG1015="","",IF($AG1015="FULTON",IF(ISNUMBER(SEARCH("COLLEGE PARK",$H1015)),"FULTON (COLLEGE PARK)",IF(ISNUMBER(SEARCH("HAPEVILLE",$H1015)),"FULTON (HAPEVILLE)",IF(ISNUMBER(SEARCH("EAST POINT",$H1015)),"FULTON (EAST POINT)",IF(ISNUMBER(SEARCH("ATLANTA",$H1015)),"FULTON (ATL LIMITS)","FULTON")))),IF($AG1015="DEKALB",IF(ISNUMBER(SEARCH("ATLANTA",$H1015)),"DEKALB (ATL LIMITS)","DEKALB"),IF(AND($AG1015="CLAYTON",ISNUMBER(SEARCH("COLLEGE PARK",$H1015))),"CLAYTON (COLLEGE PARK)",$AG1015))))</f>
        <v/>
      </c>
      <c r="AI1015" s="2">
        <f>IF(OR($AH1015="",$AD1015=""),"",IFERROR(VLOOKUP($AH1015,CODES!$A:$B,2,FALSE),"NO CODE"))</f>
        <v/>
      </c>
      <c r="AJ1015" s="19">
        <f>IF(OR($AI1015="",$AI1015="NO CODE"),"",IF(COUNTIFS(RATES!$A:$A,$AI1015,RATES!$B:$B,"&lt;="&amp;MonthStart,RATES!$C:$C,"&gt;="&amp;MonthEnd)&lt;&gt;1,"NO RATE",IF($AD1015="OFF",SUMIFS(RATES!$F:$F,RATES!$A:$A,$AI1015,RATES!$B:$B,"&lt;="&amp;MonthStart,RATES!$C:$C,"&gt;="&amp;MonthEnd),SUMIFS(RATES!$E:$E,RATES!$A:$A,$AI1015,RATES!$B:$B,"&lt;="&amp;MonthStart,RATES!$C:$C,"&gt;="&amp;MonthEnd))))</f>
        <v/>
      </c>
      <c r="AK1015" s="2">
        <f>IF(OR(NOT(ISNUMBER($AJ1015)),N($AA1015)=0),"",IF(ABS(N($Z1015)/100-$AJ1015)&gt;0.0000001,"DIFFERS",""))</f>
        <v/>
      </c>
    </row>
    <row r="1016">
      <c r="AD1016" s="2">
        <f>IF($L1016="","",IF(ISNUMBER(SEARCH("OFF ROAD",$H1016)),"OFF",IF(ISNUMBER(SEARCH("ON ROAD",$H1016)),"ON","")))</f>
        <v/>
      </c>
      <c r="AE1016" s="2">
        <f>IF($AD1016="ON",""&amp;$L1016,"")</f>
        <v/>
      </c>
      <c r="AF1016" s="2">
        <f>IF($L1016="","",IF($J1016&lt;&gt;"","Y",""))</f>
        <v/>
      </c>
      <c r="AG1016" s="2">
        <f>IF($L1016="","",IFERROR(TRIM(MID($H1016,4,SEARCH(" CO ",$H1016)-4)),""&amp;$S1016))</f>
        <v/>
      </c>
      <c r="AH1016" s="2">
        <f>IF($AG1016="","",IF($AG1016="FULTON",IF(ISNUMBER(SEARCH("COLLEGE PARK",$H1016)),"FULTON (COLLEGE PARK)",IF(ISNUMBER(SEARCH("HAPEVILLE",$H1016)),"FULTON (HAPEVILLE)",IF(ISNUMBER(SEARCH("EAST POINT",$H1016)),"FULTON (EAST POINT)",IF(ISNUMBER(SEARCH("ATLANTA",$H1016)),"FULTON (ATL LIMITS)","FULTON")))),IF($AG1016="DEKALB",IF(ISNUMBER(SEARCH("ATLANTA",$H1016)),"DEKALB (ATL LIMITS)","DEKALB"),IF(AND($AG1016="CLAYTON",ISNUMBER(SEARCH("COLLEGE PARK",$H1016))),"CLAYTON (COLLEGE PARK)",$AG1016))))</f>
        <v/>
      </c>
      <c r="AI1016" s="2">
        <f>IF(OR($AH1016="",$AD1016=""),"",IFERROR(VLOOKUP($AH1016,CODES!$A:$B,2,FALSE),"NO CODE"))</f>
        <v/>
      </c>
      <c r="AJ1016" s="19">
        <f>IF(OR($AI1016="",$AI1016="NO CODE"),"",IF(COUNTIFS(RATES!$A:$A,$AI1016,RATES!$B:$B,"&lt;="&amp;MonthStart,RATES!$C:$C,"&gt;="&amp;MonthEnd)&lt;&gt;1,"NO RATE",IF($AD1016="OFF",SUMIFS(RATES!$F:$F,RATES!$A:$A,$AI1016,RATES!$B:$B,"&lt;="&amp;MonthStart,RATES!$C:$C,"&gt;="&amp;MonthEnd),SUMIFS(RATES!$E:$E,RATES!$A:$A,$AI1016,RATES!$B:$B,"&lt;="&amp;MonthStart,RATES!$C:$C,"&gt;="&amp;MonthEnd))))</f>
        <v/>
      </c>
      <c r="AK1016" s="2">
        <f>IF(OR(NOT(ISNUMBER($AJ1016)),N($AA1016)=0),"",IF(ABS(N($Z1016)/100-$AJ1016)&gt;0.0000001,"DIFFERS",""))</f>
        <v/>
      </c>
    </row>
    <row r="1017">
      <c r="AD1017" s="2">
        <f>IF($L1017="","",IF(ISNUMBER(SEARCH("OFF ROAD",$H1017)),"OFF",IF(ISNUMBER(SEARCH("ON ROAD",$H1017)),"ON","")))</f>
        <v/>
      </c>
      <c r="AE1017" s="2">
        <f>IF($AD1017="ON",""&amp;$L1017,"")</f>
        <v/>
      </c>
      <c r="AF1017" s="2">
        <f>IF($L1017="","",IF($J1017&lt;&gt;"","Y",""))</f>
        <v/>
      </c>
      <c r="AG1017" s="2">
        <f>IF($L1017="","",IFERROR(TRIM(MID($H1017,4,SEARCH(" CO ",$H1017)-4)),""&amp;$S1017))</f>
        <v/>
      </c>
      <c r="AH1017" s="2">
        <f>IF($AG1017="","",IF($AG1017="FULTON",IF(ISNUMBER(SEARCH("COLLEGE PARK",$H1017)),"FULTON (COLLEGE PARK)",IF(ISNUMBER(SEARCH("HAPEVILLE",$H1017)),"FULTON (HAPEVILLE)",IF(ISNUMBER(SEARCH("EAST POINT",$H1017)),"FULTON (EAST POINT)",IF(ISNUMBER(SEARCH("ATLANTA",$H1017)),"FULTON (ATL LIMITS)","FULTON")))),IF($AG1017="DEKALB",IF(ISNUMBER(SEARCH("ATLANTA",$H1017)),"DEKALB (ATL LIMITS)","DEKALB"),IF(AND($AG1017="CLAYTON",ISNUMBER(SEARCH("COLLEGE PARK",$H1017))),"CLAYTON (COLLEGE PARK)",$AG1017))))</f>
        <v/>
      </c>
      <c r="AI1017" s="2">
        <f>IF(OR($AH1017="",$AD1017=""),"",IFERROR(VLOOKUP($AH1017,CODES!$A:$B,2,FALSE),"NO CODE"))</f>
        <v/>
      </c>
      <c r="AJ1017" s="19">
        <f>IF(OR($AI1017="",$AI1017="NO CODE"),"",IF(COUNTIFS(RATES!$A:$A,$AI1017,RATES!$B:$B,"&lt;="&amp;MonthStart,RATES!$C:$C,"&gt;="&amp;MonthEnd)&lt;&gt;1,"NO RATE",IF($AD1017="OFF",SUMIFS(RATES!$F:$F,RATES!$A:$A,$AI1017,RATES!$B:$B,"&lt;="&amp;MonthStart,RATES!$C:$C,"&gt;="&amp;MonthEnd),SUMIFS(RATES!$E:$E,RATES!$A:$A,$AI1017,RATES!$B:$B,"&lt;="&amp;MonthStart,RATES!$C:$C,"&gt;="&amp;MonthEnd))))</f>
        <v/>
      </c>
      <c r="AK1017" s="2">
        <f>IF(OR(NOT(ISNUMBER($AJ1017)),N($AA1017)=0),"",IF(ABS(N($Z1017)/100-$AJ1017)&gt;0.0000001,"DIFFERS",""))</f>
        <v/>
      </c>
    </row>
    <row r="1018">
      <c r="AD1018" s="2">
        <f>IF($L1018="","",IF(ISNUMBER(SEARCH("OFF ROAD",$H1018)),"OFF",IF(ISNUMBER(SEARCH("ON ROAD",$H1018)),"ON","")))</f>
        <v/>
      </c>
      <c r="AE1018" s="2">
        <f>IF($AD1018="ON",""&amp;$L1018,"")</f>
        <v/>
      </c>
      <c r="AF1018" s="2">
        <f>IF($L1018="","",IF($J1018&lt;&gt;"","Y",""))</f>
        <v/>
      </c>
      <c r="AG1018" s="2">
        <f>IF($L1018="","",IFERROR(TRIM(MID($H1018,4,SEARCH(" CO ",$H1018)-4)),""&amp;$S1018))</f>
        <v/>
      </c>
      <c r="AH1018" s="2">
        <f>IF($AG1018="","",IF($AG1018="FULTON",IF(ISNUMBER(SEARCH("COLLEGE PARK",$H1018)),"FULTON (COLLEGE PARK)",IF(ISNUMBER(SEARCH("HAPEVILLE",$H1018)),"FULTON (HAPEVILLE)",IF(ISNUMBER(SEARCH("EAST POINT",$H1018)),"FULTON (EAST POINT)",IF(ISNUMBER(SEARCH("ATLANTA",$H1018)),"FULTON (ATL LIMITS)","FULTON")))),IF($AG1018="DEKALB",IF(ISNUMBER(SEARCH("ATLANTA",$H1018)),"DEKALB (ATL LIMITS)","DEKALB"),IF(AND($AG1018="CLAYTON",ISNUMBER(SEARCH("COLLEGE PARK",$H1018))),"CLAYTON (COLLEGE PARK)",$AG1018))))</f>
        <v/>
      </c>
      <c r="AI1018" s="2">
        <f>IF(OR($AH1018="",$AD1018=""),"",IFERROR(VLOOKUP($AH1018,CODES!$A:$B,2,FALSE),"NO CODE"))</f>
        <v/>
      </c>
      <c r="AJ1018" s="19">
        <f>IF(OR($AI1018="",$AI1018="NO CODE"),"",IF(COUNTIFS(RATES!$A:$A,$AI1018,RATES!$B:$B,"&lt;="&amp;MonthStart,RATES!$C:$C,"&gt;="&amp;MonthEnd)&lt;&gt;1,"NO RATE",IF($AD1018="OFF",SUMIFS(RATES!$F:$F,RATES!$A:$A,$AI1018,RATES!$B:$B,"&lt;="&amp;MonthStart,RATES!$C:$C,"&gt;="&amp;MonthEnd),SUMIFS(RATES!$E:$E,RATES!$A:$A,$AI1018,RATES!$B:$B,"&lt;="&amp;MonthStart,RATES!$C:$C,"&gt;="&amp;MonthEnd))))</f>
        <v/>
      </c>
      <c r="AK1018" s="2">
        <f>IF(OR(NOT(ISNUMBER($AJ1018)),N($AA1018)=0),"",IF(ABS(N($Z1018)/100-$AJ1018)&gt;0.0000001,"DIFFERS",""))</f>
        <v/>
      </c>
    </row>
    <row r="1019">
      <c r="AD1019" s="2">
        <f>IF($L1019="","",IF(ISNUMBER(SEARCH("OFF ROAD",$H1019)),"OFF",IF(ISNUMBER(SEARCH("ON ROAD",$H1019)),"ON","")))</f>
        <v/>
      </c>
      <c r="AE1019" s="2">
        <f>IF($AD1019="ON",""&amp;$L1019,"")</f>
        <v/>
      </c>
      <c r="AF1019" s="2">
        <f>IF($L1019="","",IF($J1019&lt;&gt;"","Y",""))</f>
        <v/>
      </c>
      <c r="AG1019" s="2">
        <f>IF($L1019="","",IFERROR(TRIM(MID($H1019,4,SEARCH(" CO ",$H1019)-4)),""&amp;$S1019))</f>
        <v/>
      </c>
      <c r="AH1019" s="2">
        <f>IF($AG1019="","",IF($AG1019="FULTON",IF(ISNUMBER(SEARCH("COLLEGE PARK",$H1019)),"FULTON (COLLEGE PARK)",IF(ISNUMBER(SEARCH("HAPEVILLE",$H1019)),"FULTON (HAPEVILLE)",IF(ISNUMBER(SEARCH("EAST POINT",$H1019)),"FULTON (EAST POINT)",IF(ISNUMBER(SEARCH("ATLANTA",$H1019)),"FULTON (ATL LIMITS)","FULTON")))),IF($AG1019="DEKALB",IF(ISNUMBER(SEARCH("ATLANTA",$H1019)),"DEKALB (ATL LIMITS)","DEKALB"),IF(AND($AG1019="CLAYTON",ISNUMBER(SEARCH("COLLEGE PARK",$H1019))),"CLAYTON (COLLEGE PARK)",$AG1019))))</f>
        <v/>
      </c>
      <c r="AI1019" s="2">
        <f>IF(OR($AH1019="",$AD1019=""),"",IFERROR(VLOOKUP($AH1019,CODES!$A:$B,2,FALSE),"NO CODE"))</f>
        <v/>
      </c>
      <c r="AJ1019" s="19">
        <f>IF(OR($AI1019="",$AI1019="NO CODE"),"",IF(COUNTIFS(RATES!$A:$A,$AI1019,RATES!$B:$B,"&lt;="&amp;MonthStart,RATES!$C:$C,"&gt;="&amp;MonthEnd)&lt;&gt;1,"NO RATE",IF($AD1019="OFF",SUMIFS(RATES!$F:$F,RATES!$A:$A,$AI1019,RATES!$B:$B,"&lt;="&amp;MonthStart,RATES!$C:$C,"&gt;="&amp;MonthEnd),SUMIFS(RATES!$E:$E,RATES!$A:$A,$AI1019,RATES!$B:$B,"&lt;="&amp;MonthStart,RATES!$C:$C,"&gt;="&amp;MonthEnd))))</f>
        <v/>
      </c>
      <c r="AK1019" s="2">
        <f>IF(OR(NOT(ISNUMBER($AJ1019)),N($AA1019)=0),"",IF(ABS(N($Z1019)/100-$AJ1019)&gt;0.0000001,"DIFFERS",""))</f>
        <v/>
      </c>
    </row>
    <row r="1020">
      <c r="AD1020" s="2">
        <f>IF($L1020="","",IF(ISNUMBER(SEARCH("OFF ROAD",$H1020)),"OFF",IF(ISNUMBER(SEARCH("ON ROAD",$H1020)),"ON","")))</f>
        <v/>
      </c>
      <c r="AE1020" s="2">
        <f>IF($AD1020="ON",""&amp;$L1020,"")</f>
        <v/>
      </c>
      <c r="AF1020" s="2">
        <f>IF($L1020="","",IF($J1020&lt;&gt;"","Y",""))</f>
        <v/>
      </c>
      <c r="AG1020" s="2">
        <f>IF($L1020="","",IFERROR(TRIM(MID($H1020,4,SEARCH(" CO ",$H1020)-4)),""&amp;$S1020))</f>
        <v/>
      </c>
      <c r="AH1020" s="2">
        <f>IF($AG1020="","",IF($AG1020="FULTON",IF(ISNUMBER(SEARCH("COLLEGE PARK",$H1020)),"FULTON (COLLEGE PARK)",IF(ISNUMBER(SEARCH("HAPEVILLE",$H1020)),"FULTON (HAPEVILLE)",IF(ISNUMBER(SEARCH("EAST POINT",$H1020)),"FULTON (EAST POINT)",IF(ISNUMBER(SEARCH("ATLANTA",$H1020)),"FULTON (ATL LIMITS)","FULTON")))),IF($AG1020="DEKALB",IF(ISNUMBER(SEARCH("ATLANTA",$H1020)),"DEKALB (ATL LIMITS)","DEKALB"),IF(AND($AG1020="CLAYTON",ISNUMBER(SEARCH("COLLEGE PARK",$H1020))),"CLAYTON (COLLEGE PARK)",$AG1020))))</f>
        <v/>
      </c>
      <c r="AI1020" s="2">
        <f>IF(OR($AH1020="",$AD1020=""),"",IFERROR(VLOOKUP($AH1020,CODES!$A:$B,2,FALSE),"NO CODE"))</f>
        <v/>
      </c>
      <c r="AJ1020" s="19">
        <f>IF(OR($AI1020="",$AI1020="NO CODE"),"",IF(COUNTIFS(RATES!$A:$A,$AI1020,RATES!$B:$B,"&lt;="&amp;MonthStart,RATES!$C:$C,"&gt;="&amp;MonthEnd)&lt;&gt;1,"NO RATE",IF($AD1020="OFF",SUMIFS(RATES!$F:$F,RATES!$A:$A,$AI1020,RATES!$B:$B,"&lt;="&amp;MonthStart,RATES!$C:$C,"&gt;="&amp;MonthEnd),SUMIFS(RATES!$E:$E,RATES!$A:$A,$AI1020,RATES!$B:$B,"&lt;="&amp;MonthStart,RATES!$C:$C,"&gt;="&amp;MonthEnd))))</f>
        <v/>
      </c>
      <c r="AK1020" s="2">
        <f>IF(OR(NOT(ISNUMBER($AJ1020)),N($AA1020)=0),"",IF(ABS(N($Z1020)/100-$AJ1020)&gt;0.0000001,"DIFFERS",""))</f>
        <v/>
      </c>
    </row>
    <row r="1021">
      <c r="AD1021" s="2">
        <f>IF($L1021="","",IF(ISNUMBER(SEARCH("OFF ROAD",$H1021)),"OFF",IF(ISNUMBER(SEARCH("ON ROAD",$H1021)),"ON","")))</f>
        <v/>
      </c>
      <c r="AE1021" s="2">
        <f>IF($AD1021="ON",""&amp;$L1021,"")</f>
        <v/>
      </c>
      <c r="AF1021" s="2">
        <f>IF($L1021="","",IF($J1021&lt;&gt;"","Y",""))</f>
        <v/>
      </c>
      <c r="AG1021" s="2">
        <f>IF($L1021="","",IFERROR(TRIM(MID($H1021,4,SEARCH(" CO ",$H1021)-4)),""&amp;$S1021))</f>
        <v/>
      </c>
      <c r="AH1021" s="2">
        <f>IF($AG1021="","",IF($AG1021="FULTON",IF(ISNUMBER(SEARCH("COLLEGE PARK",$H1021)),"FULTON (COLLEGE PARK)",IF(ISNUMBER(SEARCH("HAPEVILLE",$H1021)),"FULTON (HAPEVILLE)",IF(ISNUMBER(SEARCH("EAST POINT",$H1021)),"FULTON (EAST POINT)",IF(ISNUMBER(SEARCH("ATLANTA",$H1021)),"FULTON (ATL LIMITS)","FULTON")))),IF($AG1021="DEKALB",IF(ISNUMBER(SEARCH("ATLANTA",$H1021)),"DEKALB (ATL LIMITS)","DEKALB"),IF(AND($AG1021="CLAYTON",ISNUMBER(SEARCH("COLLEGE PARK",$H1021))),"CLAYTON (COLLEGE PARK)",$AG1021))))</f>
        <v/>
      </c>
      <c r="AI1021" s="2">
        <f>IF(OR($AH1021="",$AD1021=""),"",IFERROR(VLOOKUP($AH1021,CODES!$A:$B,2,FALSE),"NO CODE"))</f>
        <v/>
      </c>
      <c r="AJ1021" s="19">
        <f>IF(OR($AI1021="",$AI1021="NO CODE"),"",IF(COUNTIFS(RATES!$A:$A,$AI1021,RATES!$B:$B,"&lt;="&amp;MonthStart,RATES!$C:$C,"&gt;="&amp;MonthEnd)&lt;&gt;1,"NO RATE",IF($AD1021="OFF",SUMIFS(RATES!$F:$F,RATES!$A:$A,$AI1021,RATES!$B:$B,"&lt;="&amp;MonthStart,RATES!$C:$C,"&gt;="&amp;MonthEnd),SUMIFS(RATES!$E:$E,RATES!$A:$A,$AI1021,RATES!$B:$B,"&lt;="&amp;MonthStart,RATES!$C:$C,"&gt;="&amp;MonthEnd))))</f>
        <v/>
      </c>
      <c r="AK1021" s="2">
        <f>IF(OR(NOT(ISNUMBER($AJ1021)),N($AA1021)=0),"",IF(ABS(N($Z1021)/100-$AJ1021)&gt;0.0000001,"DIFFERS",""))</f>
        <v/>
      </c>
    </row>
    <row r="1022">
      <c r="AD1022" s="2">
        <f>IF($L1022="","",IF(ISNUMBER(SEARCH("OFF ROAD",$H1022)),"OFF",IF(ISNUMBER(SEARCH("ON ROAD",$H1022)),"ON","")))</f>
        <v/>
      </c>
      <c r="AE1022" s="2">
        <f>IF($AD1022="ON",""&amp;$L1022,"")</f>
        <v/>
      </c>
      <c r="AF1022" s="2">
        <f>IF($L1022="","",IF($J1022&lt;&gt;"","Y",""))</f>
        <v/>
      </c>
      <c r="AG1022" s="2">
        <f>IF($L1022="","",IFERROR(TRIM(MID($H1022,4,SEARCH(" CO ",$H1022)-4)),""&amp;$S1022))</f>
        <v/>
      </c>
      <c r="AH1022" s="2">
        <f>IF($AG1022="","",IF($AG1022="FULTON",IF(ISNUMBER(SEARCH("COLLEGE PARK",$H1022)),"FULTON (COLLEGE PARK)",IF(ISNUMBER(SEARCH("HAPEVILLE",$H1022)),"FULTON (HAPEVILLE)",IF(ISNUMBER(SEARCH("EAST POINT",$H1022)),"FULTON (EAST POINT)",IF(ISNUMBER(SEARCH("ATLANTA",$H1022)),"FULTON (ATL LIMITS)","FULTON")))),IF($AG1022="DEKALB",IF(ISNUMBER(SEARCH("ATLANTA",$H1022)),"DEKALB (ATL LIMITS)","DEKALB"),IF(AND($AG1022="CLAYTON",ISNUMBER(SEARCH("COLLEGE PARK",$H1022))),"CLAYTON (COLLEGE PARK)",$AG1022))))</f>
        <v/>
      </c>
      <c r="AI1022" s="2">
        <f>IF(OR($AH1022="",$AD1022=""),"",IFERROR(VLOOKUP($AH1022,CODES!$A:$B,2,FALSE),"NO CODE"))</f>
        <v/>
      </c>
      <c r="AJ1022" s="19">
        <f>IF(OR($AI1022="",$AI1022="NO CODE"),"",IF(COUNTIFS(RATES!$A:$A,$AI1022,RATES!$B:$B,"&lt;="&amp;MonthStart,RATES!$C:$C,"&gt;="&amp;MonthEnd)&lt;&gt;1,"NO RATE",IF($AD1022="OFF",SUMIFS(RATES!$F:$F,RATES!$A:$A,$AI1022,RATES!$B:$B,"&lt;="&amp;MonthStart,RATES!$C:$C,"&gt;="&amp;MonthEnd),SUMIFS(RATES!$E:$E,RATES!$A:$A,$AI1022,RATES!$B:$B,"&lt;="&amp;MonthStart,RATES!$C:$C,"&gt;="&amp;MonthEnd))))</f>
        <v/>
      </c>
      <c r="AK1022" s="2">
        <f>IF(OR(NOT(ISNUMBER($AJ1022)),N($AA1022)=0),"",IF(ABS(N($Z1022)/100-$AJ1022)&gt;0.0000001,"DIFFERS",""))</f>
        <v/>
      </c>
    </row>
    <row r="1023">
      <c r="AD1023" s="2">
        <f>IF($L1023="","",IF(ISNUMBER(SEARCH("OFF ROAD",$H1023)),"OFF",IF(ISNUMBER(SEARCH("ON ROAD",$H1023)),"ON","")))</f>
        <v/>
      </c>
      <c r="AE1023" s="2">
        <f>IF($AD1023="ON",""&amp;$L1023,"")</f>
        <v/>
      </c>
      <c r="AF1023" s="2">
        <f>IF($L1023="","",IF($J1023&lt;&gt;"","Y",""))</f>
        <v/>
      </c>
      <c r="AG1023" s="2">
        <f>IF($L1023="","",IFERROR(TRIM(MID($H1023,4,SEARCH(" CO ",$H1023)-4)),""&amp;$S1023))</f>
        <v/>
      </c>
      <c r="AH1023" s="2">
        <f>IF($AG1023="","",IF($AG1023="FULTON",IF(ISNUMBER(SEARCH("COLLEGE PARK",$H1023)),"FULTON (COLLEGE PARK)",IF(ISNUMBER(SEARCH("HAPEVILLE",$H1023)),"FULTON (HAPEVILLE)",IF(ISNUMBER(SEARCH("EAST POINT",$H1023)),"FULTON (EAST POINT)",IF(ISNUMBER(SEARCH("ATLANTA",$H1023)),"FULTON (ATL LIMITS)","FULTON")))),IF($AG1023="DEKALB",IF(ISNUMBER(SEARCH("ATLANTA",$H1023)),"DEKALB (ATL LIMITS)","DEKALB"),IF(AND($AG1023="CLAYTON",ISNUMBER(SEARCH("COLLEGE PARK",$H1023))),"CLAYTON (COLLEGE PARK)",$AG1023))))</f>
        <v/>
      </c>
      <c r="AI1023" s="2">
        <f>IF(OR($AH1023="",$AD1023=""),"",IFERROR(VLOOKUP($AH1023,CODES!$A:$B,2,FALSE),"NO CODE"))</f>
        <v/>
      </c>
      <c r="AJ1023" s="19">
        <f>IF(OR($AI1023="",$AI1023="NO CODE"),"",IF(COUNTIFS(RATES!$A:$A,$AI1023,RATES!$B:$B,"&lt;="&amp;MonthStart,RATES!$C:$C,"&gt;="&amp;MonthEnd)&lt;&gt;1,"NO RATE",IF($AD1023="OFF",SUMIFS(RATES!$F:$F,RATES!$A:$A,$AI1023,RATES!$B:$B,"&lt;="&amp;MonthStart,RATES!$C:$C,"&gt;="&amp;MonthEnd),SUMIFS(RATES!$E:$E,RATES!$A:$A,$AI1023,RATES!$B:$B,"&lt;="&amp;MonthStart,RATES!$C:$C,"&gt;="&amp;MonthEnd))))</f>
        <v/>
      </c>
      <c r="AK1023" s="2">
        <f>IF(OR(NOT(ISNUMBER($AJ1023)),N($AA1023)=0),"",IF(ABS(N($Z1023)/100-$AJ1023)&gt;0.0000001,"DIFFERS",""))</f>
        <v/>
      </c>
    </row>
    <row r="1024">
      <c r="AD1024" s="2">
        <f>IF($L1024="","",IF(ISNUMBER(SEARCH("OFF ROAD",$H1024)),"OFF",IF(ISNUMBER(SEARCH("ON ROAD",$H1024)),"ON","")))</f>
        <v/>
      </c>
      <c r="AE1024" s="2">
        <f>IF($AD1024="ON",""&amp;$L1024,"")</f>
        <v/>
      </c>
      <c r="AF1024" s="2">
        <f>IF($L1024="","",IF($J1024&lt;&gt;"","Y",""))</f>
        <v/>
      </c>
      <c r="AG1024" s="2">
        <f>IF($L1024="","",IFERROR(TRIM(MID($H1024,4,SEARCH(" CO ",$H1024)-4)),""&amp;$S1024))</f>
        <v/>
      </c>
      <c r="AH1024" s="2">
        <f>IF($AG1024="","",IF($AG1024="FULTON",IF(ISNUMBER(SEARCH("COLLEGE PARK",$H1024)),"FULTON (COLLEGE PARK)",IF(ISNUMBER(SEARCH("HAPEVILLE",$H1024)),"FULTON (HAPEVILLE)",IF(ISNUMBER(SEARCH("EAST POINT",$H1024)),"FULTON (EAST POINT)",IF(ISNUMBER(SEARCH("ATLANTA",$H1024)),"FULTON (ATL LIMITS)","FULTON")))),IF($AG1024="DEKALB",IF(ISNUMBER(SEARCH("ATLANTA",$H1024)),"DEKALB (ATL LIMITS)","DEKALB"),IF(AND($AG1024="CLAYTON",ISNUMBER(SEARCH("COLLEGE PARK",$H1024))),"CLAYTON (COLLEGE PARK)",$AG1024))))</f>
        <v/>
      </c>
      <c r="AI1024" s="2">
        <f>IF(OR($AH1024="",$AD1024=""),"",IFERROR(VLOOKUP($AH1024,CODES!$A:$B,2,FALSE),"NO CODE"))</f>
        <v/>
      </c>
      <c r="AJ1024" s="19">
        <f>IF(OR($AI1024="",$AI1024="NO CODE"),"",IF(COUNTIFS(RATES!$A:$A,$AI1024,RATES!$B:$B,"&lt;="&amp;MonthStart,RATES!$C:$C,"&gt;="&amp;MonthEnd)&lt;&gt;1,"NO RATE",IF($AD1024="OFF",SUMIFS(RATES!$F:$F,RATES!$A:$A,$AI1024,RATES!$B:$B,"&lt;="&amp;MonthStart,RATES!$C:$C,"&gt;="&amp;MonthEnd),SUMIFS(RATES!$E:$E,RATES!$A:$A,$AI1024,RATES!$B:$B,"&lt;="&amp;MonthStart,RATES!$C:$C,"&gt;="&amp;MonthEnd))))</f>
        <v/>
      </c>
      <c r="AK1024" s="2">
        <f>IF(OR(NOT(ISNUMBER($AJ1024)),N($AA1024)=0),"",IF(ABS(N($Z1024)/100-$AJ1024)&gt;0.0000001,"DIFFERS",""))</f>
        <v/>
      </c>
    </row>
    <row r="1025">
      <c r="AD1025" s="2">
        <f>IF($L1025="","",IF(ISNUMBER(SEARCH("OFF ROAD",$H1025)),"OFF",IF(ISNUMBER(SEARCH("ON ROAD",$H1025)),"ON","")))</f>
        <v/>
      </c>
      <c r="AE1025" s="2">
        <f>IF($AD1025="ON",""&amp;$L1025,"")</f>
        <v/>
      </c>
      <c r="AF1025" s="2">
        <f>IF($L1025="","",IF($J1025&lt;&gt;"","Y",""))</f>
        <v/>
      </c>
      <c r="AG1025" s="2">
        <f>IF($L1025="","",IFERROR(TRIM(MID($H1025,4,SEARCH(" CO ",$H1025)-4)),""&amp;$S1025))</f>
        <v/>
      </c>
      <c r="AH1025" s="2">
        <f>IF($AG1025="","",IF($AG1025="FULTON",IF(ISNUMBER(SEARCH("COLLEGE PARK",$H1025)),"FULTON (COLLEGE PARK)",IF(ISNUMBER(SEARCH("HAPEVILLE",$H1025)),"FULTON (HAPEVILLE)",IF(ISNUMBER(SEARCH("EAST POINT",$H1025)),"FULTON (EAST POINT)",IF(ISNUMBER(SEARCH("ATLANTA",$H1025)),"FULTON (ATL LIMITS)","FULTON")))),IF($AG1025="DEKALB",IF(ISNUMBER(SEARCH("ATLANTA",$H1025)),"DEKALB (ATL LIMITS)","DEKALB"),IF(AND($AG1025="CLAYTON",ISNUMBER(SEARCH("COLLEGE PARK",$H1025))),"CLAYTON (COLLEGE PARK)",$AG1025))))</f>
        <v/>
      </c>
      <c r="AI1025" s="2">
        <f>IF(OR($AH1025="",$AD1025=""),"",IFERROR(VLOOKUP($AH1025,CODES!$A:$B,2,FALSE),"NO CODE"))</f>
        <v/>
      </c>
      <c r="AJ1025" s="19">
        <f>IF(OR($AI1025="",$AI1025="NO CODE"),"",IF(COUNTIFS(RATES!$A:$A,$AI1025,RATES!$B:$B,"&lt;="&amp;MonthStart,RATES!$C:$C,"&gt;="&amp;MonthEnd)&lt;&gt;1,"NO RATE",IF($AD1025="OFF",SUMIFS(RATES!$F:$F,RATES!$A:$A,$AI1025,RATES!$B:$B,"&lt;="&amp;MonthStart,RATES!$C:$C,"&gt;="&amp;MonthEnd),SUMIFS(RATES!$E:$E,RATES!$A:$A,$AI1025,RATES!$B:$B,"&lt;="&amp;MonthStart,RATES!$C:$C,"&gt;="&amp;MonthEnd))))</f>
        <v/>
      </c>
      <c r="AK1025" s="2">
        <f>IF(OR(NOT(ISNUMBER($AJ1025)),N($AA1025)=0),"",IF(ABS(N($Z1025)/100-$AJ1025)&gt;0.0000001,"DIFFERS",""))</f>
        <v/>
      </c>
    </row>
    <row r="1026">
      <c r="AD1026" s="2">
        <f>IF($L1026="","",IF(ISNUMBER(SEARCH("OFF ROAD",$H1026)),"OFF",IF(ISNUMBER(SEARCH("ON ROAD",$H1026)),"ON","")))</f>
        <v/>
      </c>
      <c r="AE1026" s="2">
        <f>IF($AD1026="ON",""&amp;$L1026,"")</f>
        <v/>
      </c>
      <c r="AF1026" s="2">
        <f>IF($L1026="","",IF($J1026&lt;&gt;"","Y",""))</f>
        <v/>
      </c>
      <c r="AG1026" s="2">
        <f>IF($L1026="","",IFERROR(TRIM(MID($H1026,4,SEARCH(" CO ",$H1026)-4)),""&amp;$S1026))</f>
        <v/>
      </c>
      <c r="AH1026" s="2">
        <f>IF($AG1026="","",IF($AG1026="FULTON",IF(ISNUMBER(SEARCH("COLLEGE PARK",$H1026)),"FULTON (COLLEGE PARK)",IF(ISNUMBER(SEARCH("HAPEVILLE",$H1026)),"FULTON (HAPEVILLE)",IF(ISNUMBER(SEARCH("EAST POINT",$H1026)),"FULTON (EAST POINT)",IF(ISNUMBER(SEARCH("ATLANTA",$H1026)),"FULTON (ATL LIMITS)","FULTON")))),IF($AG1026="DEKALB",IF(ISNUMBER(SEARCH("ATLANTA",$H1026)),"DEKALB (ATL LIMITS)","DEKALB"),IF(AND($AG1026="CLAYTON",ISNUMBER(SEARCH("COLLEGE PARK",$H1026))),"CLAYTON (COLLEGE PARK)",$AG1026))))</f>
        <v/>
      </c>
      <c r="AI1026" s="2">
        <f>IF(OR($AH1026="",$AD1026=""),"",IFERROR(VLOOKUP($AH1026,CODES!$A:$B,2,FALSE),"NO CODE"))</f>
        <v/>
      </c>
      <c r="AJ1026" s="19">
        <f>IF(OR($AI1026="",$AI1026="NO CODE"),"",IF(COUNTIFS(RATES!$A:$A,$AI1026,RATES!$B:$B,"&lt;="&amp;MonthStart,RATES!$C:$C,"&gt;="&amp;MonthEnd)&lt;&gt;1,"NO RATE",IF($AD1026="OFF",SUMIFS(RATES!$F:$F,RATES!$A:$A,$AI1026,RATES!$B:$B,"&lt;="&amp;MonthStart,RATES!$C:$C,"&gt;="&amp;MonthEnd),SUMIFS(RATES!$E:$E,RATES!$A:$A,$AI1026,RATES!$B:$B,"&lt;="&amp;MonthStart,RATES!$C:$C,"&gt;="&amp;MonthEnd))))</f>
        <v/>
      </c>
      <c r="AK1026" s="2">
        <f>IF(OR(NOT(ISNUMBER($AJ1026)),N($AA1026)=0),"",IF(ABS(N($Z1026)/100-$AJ1026)&gt;0.0000001,"DIFFERS",""))</f>
        <v/>
      </c>
    </row>
    <row r="1027">
      <c r="AD1027" s="2">
        <f>IF($L1027="","",IF(ISNUMBER(SEARCH("OFF ROAD",$H1027)),"OFF",IF(ISNUMBER(SEARCH("ON ROAD",$H1027)),"ON","")))</f>
        <v/>
      </c>
      <c r="AE1027" s="2">
        <f>IF($AD1027="ON",""&amp;$L1027,"")</f>
        <v/>
      </c>
      <c r="AF1027" s="2">
        <f>IF($L1027="","",IF($J1027&lt;&gt;"","Y",""))</f>
        <v/>
      </c>
      <c r="AG1027" s="2">
        <f>IF($L1027="","",IFERROR(TRIM(MID($H1027,4,SEARCH(" CO ",$H1027)-4)),""&amp;$S1027))</f>
        <v/>
      </c>
      <c r="AH1027" s="2">
        <f>IF($AG1027="","",IF($AG1027="FULTON",IF(ISNUMBER(SEARCH("COLLEGE PARK",$H1027)),"FULTON (COLLEGE PARK)",IF(ISNUMBER(SEARCH("HAPEVILLE",$H1027)),"FULTON (HAPEVILLE)",IF(ISNUMBER(SEARCH("EAST POINT",$H1027)),"FULTON (EAST POINT)",IF(ISNUMBER(SEARCH("ATLANTA",$H1027)),"FULTON (ATL LIMITS)","FULTON")))),IF($AG1027="DEKALB",IF(ISNUMBER(SEARCH("ATLANTA",$H1027)),"DEKALB (ATL LIMITS)","DEKALB"),IF(AND($AG1027="CLAYTON",ISNUMBER(SEARCH("COLLEGE PARK",$H1027))),"CLAYTON (COLLEGE PARK)",$AG1027))))</f>
        <v/>
      </c>
      <c r="AI1027" s="2">
        <f>IF(OR($AH1027="",$AD1027=""),"",IFERROR(VLOOKUP($AH1027,CODES!$A:$B,2,FALSE),"NO CODE"))</f>
        <v/>
      </c>
      <c r="AJ1027" s="19">
        <f>IF(OR($AI1027="",$AI1027="NO CODE"),"",IF(COUNTIFS(RATES!$A:$A,$AI1027,RATES!$B:$B,"&lt;="&amp;MonthStart,RATES!$C:$C,"&gt;="&amp;MonthEnd)&lt;&gt;1,"NO RATE",IF($AD1027="OFF",SUMIFS(RATES!$F:$F,RATES!$A:$A,$AI1027,RATES!$B:$B,"&lt;="&amp;MonthStart,RATES!$C:$C,"&gt;="&amp;MonthEnd),SUMIFS(RATES!$E:$E,RATES!$A:$A,$AI1027,RATES!$B:$B,"&lt;="&amp;MonthStart,RATES!$C:$C,"&gt;="&amp;MonthEnd))))</f>
        <v/>
      </c>
      <c r="AK1027" s="2">
        <f>IF(OR(NOT(ISNUMBER($AJ1027)),N($AA1027)=0),"",IF(ABS(N($Z1027)/100-$AJ1027)&gt;0.0000001,"DIFFERS",""))</f>
        <v/>
      </c>
    </row>
    <row r="1028">
      <c r="AD1028" s="2">
        <f>IF($L1028="","",IF(ISNUMBER(SEARCH("OFF ROAD",$H1028)),"OFF",IF(ISNUMBER(SEARCH("ON ROAD",$H1028)),"ON","")))</f>
        <v/>
      </c>
      <c r="AE1028" s="2">
        <f>IF($AD1028="ON",""&amp;$L1028,"")</f>
        <v/>
      </c>
      <c r="AF1028" s="2">
        <f>IF($L1028="","",IF($J1028&lt;&gt;"","Y",""))</f>
        <v/>
      </c>
      <c r="AG1028" s="2">
        <f>IF($L1028="","",IFERROR(TRIM(MID($H1028,4,SEARCH(" CO ",$H1028)-4)),""&amp;$S1028))</f>
        <v/>
      </c>
      <c r="AH1028" s="2">
        <f>IF($AG1028="","",IF($AG1028="FULTON",IF(ISNUMBER(SEARCH("COLLEGE PARK",$H1028)),"FULTON (COLLEGE PARK)",IF(ISNUMBER(SEARCH("HAPEVILLE",$H1028)),"FULTON (HAPEVILLE)",IF(ISNUMBER(SEARCH("EAST POINT",$H1028)),"FULTON (EAST POINT)",IF(ISNUMBER(SEARCH("ATLANTA",$H1028)),"FULTON (ATL LIMITS)","FULTON")))),IF($AG1028="DEKALB",IF(ISNUMBER(SEARCH("ATLANTA",$H1028)),"DEKALB (ATL LIMITS)","DEKALB"),IF(AND($AG1028="CLAYTON",ISNUMBER(SEARCH("COLLEGE PARK",$H1028))),"CLAYTON (COLLEGE PARK)",$AG1028))))</f>
        <v/>
      </c>
      <c r="AI1028" s="2">
        <f>IF(OR($AH1028="",$AD1028=""),"",IFERROR(VLOOKUP($AH1028,CODES!$A:$B,2,FALSE),"NO CODE"))</f>
        <v/>
      </c>
      <c r="AJ1028" s="19">
        <f>IF(OR($AI1028="",$AI1028="NO CODE"),"",IF(COUNTIFS(RATES!$A:$A,$AI1028,RATES!$B:$B,"&lt;="&amp;MonthStart,RATES!$C:$C,"&gt;="&amp;MonthEnd)&lt;&gt;1,"NO RATE",IF($AD1028="OFF",SUMIFS(RATES!$F:$F,RATES!$A:$A,$AI1028,RATES!$B:$B,"&lt;="&amp;MonthStart,RATES!$C:$C,"&gt;="&amp;MonthEnd),SUMIFS(RATES!$E:$E,RATES!$A:$A,$AI1028,RATES!$B:$B,"&lt;="&amp;MonthStart,RATES!$C:$C,"&gt;="&amp;MonthEnd))))</f>
        <v/>
      </c>
      <c r="AK1028" s="2">
        <f>IF(OR(NOT(ISNUMBER($AJ1028)),N($AA1028)=0),"",IF(ABS(N($Z1028)/100-$AJ1028)&gt;0.0000001,"DIFFERS",""))</f>
        <v/>
      </c>
    </row>
    <row r="1029">
      <c r="AD1029" s="2">
        <f>IF($L1029="","",IF(ISNUMBER(SEARCH("OFF ROAD",$H1029)),"OFF",IF(ISNUMBER(SEARCH("ON ROAD",$H1029)),"ON","")))</f>
        <v/>
      </c>
      <c r="AE1029" s="2">
        <f>IF($AD1029="ON",""&amp;$L1029,"")</f>
        <v/>
      </c>
      <c r="AF1029" s="2">
        <f>IF($L1029="","",IF($J1029&lt;&gt;"","Y",""))</f>
        <v/>
      </c>
      <c r="AG1029" s="2">
        <f>IF($L1029="","",IFERROR(TRIM(MID($H1029,4,SEARCH(" CO ",$H1029)-4)),""&amp;$S1029))</f>
        <v/>
      </c>
      <c r="AH1029" s="2">
        <f>IF($AG1029="","",IF($AG1029="FULTON",IF(ISNUMBER(SEARCH("COLLEGE PARK",$H1029)),"FULTON (COLLEGE PARK)",IF(ISNUMBER(SEARCH("HAPEVILLE",$H1029)),"FULTON (HAPEVILLE)",IF(ISNUMBER(SEARCH("EAST POINT",$H1029)),"FULTON (EAST POINT)",IF(ISNUMBER(SEARCH("ATLANTA",$H1029)),"FULTON (ATL LIMITS)","FULTON")))),IF($AG1029="DEKALB",IF(ISNUMBER(SEARCH("ATLANTA",$H1029)),"DEKALB (ATL LIMITS)","DEKALB"),IF(AND($AG1029="CLAYTON",ISNUMBER(SEARCH("COLLEGE PARK",$H1029))),"CLAYTON (COLLEGE PARK)",$AG1029))))</f>
        <v/>
      </c>
      <c r="AI1029" s="2">
        <f>IF(OR($AH1029="",$AD1029=""),"",IFERROR(VLOOKUP($AH1029,CODES!$A:$B,2,FALSE),"NO CODE"))</f>
        <v/>
      </c>
      <c r="AJ1029" s="19">
        <f>IF(OR($AI1029="",$AI1029="NO CODE"),"",IF(COUNTIFS(RATES!$A:$A,$AI1029,RATES!$B:$B,"&lt;="&amp;MonthStart,RATES!$C:$C,"&gt;="&amp;MonthEnd)&lt;&gt;1,"NO RATE",IF($AD1029="OFF",SUMIFS(RATES!$F:$F,RATES!$A:$A,$AI1029,RATES!$B:$B,"&lt;="&amp;MonthStart,RATES!$C:$C,"&gt;="&amp;MonthEnd),SUMIFS(RATES!$E:$E,RATES!$A:$A,$AI1029,RATES!$B:$B,"&lt;="&amp;MonthStart,RATES!$C:$C,"&gt;="&amp;MonthEnd))))</f>
        <v/>
      </c>
      <c r="AK1029" s="2">
        <f>IF(OR(NOT(ISNUMBER($AJ1029)),N($AA1029)=0),"",IF(ABS(N($Z1029)/100-$AJ1029)&gt;0.0000001,"DIFFERS",""))</f>
        <v/>
      </c>
    </row>
    <row r="1030">
      <c r="AD1030" s="2">
        <f>IF($L1030="","",IF(ISNUMBER(SEARCH("OFF ROAD",$H1030)),"OFF",IF(ISNUMBER(SEARCH("ON ROAD",$H1030)),"ON","")))</f>
        <v/>
      </c>
      <c r="AE1030" s="2">
        <f>IF($AD1030="ON",""&amp;$L1030,"")</f>
        <v/>
      </c>
      <c r="AF1030" s="2">
        <f>IF($L1030="","",IF($J1030&lt;&gt;"","Y",""))</f>
        <v/>
      </c>
      <c r="AG1030" s="2">
        <f>IF($L1030="","",IFERROR(TRIM(MID($H1030,4,SEARCH(" CO ",$H1030)-4)),""&amp;$S1030))</f>
        <v/>
      </c>
      <c r="AH1030" s="2">
        <f>IF($AG1030="","",IF($AG1030="FULTON",IF(ISNUMBER(SEARCH("COLLEGE PARK",$H1030)),"FULTON (COLLEGE PARK)",IF(ISNUMBER(SEARCH("HAPEVILLE",$H1030)),"FULTON (HAPEVILLE)",IF(ISNUMBER(SEARCH("EAST POINT",$H1030)),"FULTON (EAST POINT)",IF(ISNUMBER(SEARCH("ATLANTA",$H1030)),"FULTON (ATL LIMITS)","FULTON")))),IF($AG1030="DEKALB",IF(ISNUMBER(SEARCH("ATLANTA",$H1030)),"DEKALB (ATL LIMITS)","DEKALB"),IF(AND($AG1030="CLAYTON",ISNUMBER(SEARCH("COLLEGE PARK",$H1030))),"CLAYTON (COLLEGE PARK)",$AG1030))))</f>
        <v/>
      </c>
      <c r="AI1030" s="2">
        <f>IF(OR($AH1030="",$AD1030=""),"",IFERROR(VLOOKUP($AH1030,CODES!$A:$B,2,FALSE),"NO CODE"))</f>
        <v/>
      </c>
      <c r="AJ1030" s="19">
        <f>IF(OR($AI1030="",$AI1030="NO CODE"),"",IF(COUNTIFS(RATES!$A:$A,$AI1030,RATES!$B:$B,"&lt;="&amp;MonthStart,RATES!$C:$C,"&gt;="&amp;MonthEnd)&lt;&gt;1,"NO RATE",IF($AD1030="OFF",SUMIFS(RATES!$F:$F,RATES!$A:$A,$AI1030,RATES!$B:$B,"&lt;="&amp;MonthStart,RATES!$C:$C,"&gt;="&amp;MonthEnd),SUMIFS(RATES!$E:$E,RATES!$A:$A,$AI1030,RATES!$B:$B,"&lt;="&amp;MonthStart,RATES!$C:$C,"&gt;="&amp;MonthEnd))))</f>
        <v/>
      </c>
      <c r="AK1030" s="2">
        <f>IF(OR(NOT(ISNUMBER($AJ1030)),N($AA1030)=0),"",IF(ABS(N($Z1030)/100-$AJ1030)&gt;0.0000001,"DIFFERS",""))</f>
        <v/>
      </c>
    </row>
    <row r="1031">
      <c r="AD1031" s="2">
        <f>IF($L1031="","",IF(ISNUMBER(SEARCH("OFF ROAD",$H1031)),"OFF",IF(ISNUMBER(SEARCH("ON ROAD",$H1031)),"ON","")))</f>
        <v/>
      </c>
      <c r="AE1031" s="2">
        <f>IF($AD1031="ON",""&amp;$L1031,"")</f>
        <v/>
      </c>
      <c r="AF1031" s="2">
        <f>IF($L1031="","",IF($J1031&lt;&gt;"","Y",""))</f>
        <v/>
      </c>
      <c r="AG1031" s="2">
        <f>IF($L1031="","",IFERROR(TRIM(MID($H1031,4,SEARCH(" CO ",$H1031)-4)),""&amp;$S1031))</f>
        <v/>
      </c>
      <c r="AH1031" s="2">
        <f>IF($AG1031="","",IF($AG1031="FULTON",IF(ISNUMBER(SEARCH("COLLEGE PARK",$H1031)),"FULTON (COLLEGE PARK)",IF(ISNUMBER(SEARCH("HAPEVILLE",$H1031)),"FULTON (HAPEVILLE)",IF(ISNUMBER(SEARCH("EAST POINT",$H1031)),"FULTON (EAST POINT)",IF(ISNUMBER(SEARCH("ATLANTA",$H1031)),"FULTON (ATL LIMITS)","FULTON")))),IF($AG1031="DEKALB",IF(ISNUMBER(SEARCH("ATLANTA",$H1031)),"DEKALB (ATL LIMITS)","DEKALB"),IF(AND($AG1031="CLAYTON",ISNUMBER(SEARCH("COLLEGE PARK",$H1031))),"CLAYTON (COLLEGE PARK)",$AG1031))))</f>
        <v/>
      </c>
      <c r="AI1031" s="2">
        <f>IF(OR($AH1031="",$AD1031=""),"",IFERROR(VLOOKUP($AH1031,CODES!$A:$B,2,FALSE),"NO CODE"))</f>
        <v/>
      </c>
      <c r="AJ1031" s="19">
        <f>IF(OR($AI1031="",$AI1031="NO CODE"),"",IF(COUNTIFS(RATES!$A:$A,$AI1031,RATES!$B:$B,"&lt;="&amp;MonthStart,RATES!$C:$C,"&gt;="&amp;MonthEnd)&lt;&gt;1,"NO RATE",IF($AD1031="OFF",SUMIFS(RATES!$F:$F,RATES!$A:$A,$AI1031,RATES!$B:$B,"&lt;="&amp;MonthStart,RATES!$C:$C,"&gt;="&amp;MonthEnd),SUMIFS(RATES!$E:$E,RATES!$A:$A,$AI1031,RATES!$B:$B,"&lt;="&amp;MonthStart,RATES!$C:$C,"&gt;="&amp;MonthEnd))))</f>
        <v/>
      </c>
      <c r="AK1031" s="2">
        <f>IF(OR(NOT(ISNUMBER($AJ1031)),N($AA1031)=0),"",IF(ABS(N($Z1031)/100-$AJ1031)&gt;0.0000001,"DIFFERS",""))</f>
        <v/>
      </c>
    </row>
    <row r="1032">
      <c r="AD1032" s="2">
        <f>IF($L1032="","",IF(ISNUMBER(SEARCH("OFF ROAD",$H1032)),"OFF",IF(ISNUMBER(SEARCH("ON ROAD",$H1032)),"ON","")))</f>
        <v/>
      </c>
      <c r="AE1032" s="2">
        <f>IF($AD1032="ON",""&amp;$L1032,"")</f>
        <v/>
      </c>
      <c r="AF1032" s="2">
        <f>IF($L1032="","",IF($J1032&lt;&gt;"","Y",""))</f>
        <v/>
      </c>
      <c r="AG1032" s="2">
        <f>IF($L1032="","",IFERROR(TRIM(MID($H1032,4,SEARCH(" CO ",$H1032)-4)),""&amp;$S1032))</f>
        <v/>
      </c>
      <c r="AH1032" s="2">
        <f>IF($AG1032="","",IF($AG1032="FULTON",IF(ISNUMBER(SEARCH("COLLEGE PARK",$H1032)),"FULTON (COLLEGE PARK)",IF(ISNUMBER(SEARCH("HAPEVILLE",$H1032)),"FULTON (HAPEVILLE)",IF(ISNUMBER(SEARCH("EAST POINT",$H1032)),"FULTON (EAST POINT)",IF(ISNUMBER(SEARCH("ATLANTA",$H1032)),"FULTON (ATL LIMITS)","FULTON")))),IF($AG1032="DEKALB",IF(ISNUMBER(SEARCH("ATLANTA",$H1032)),"DEKALB (ATL LIMITS)","DEKALB"),IF(AND($AG1032="CLAYTON",ISNUMBER(SEARCH("COLLEGE PARK",$H1032))),"CLAYTON (COLLEGE PARK)",$AG1032))))</f>
        <v/>
      </c>
      <c r="AI1032" s="2">
        <f>IF(OR($AH1032="",$AD1032=""),"",IFERROR(VLOOKUP($AH1032,CODES!$A:$B,2,FALSE),"NO CODE"))</f>
        <v/>
      </c>
      <c r="AJ1032" s="19">
        <f>IF(OR($AI1032="",$AI1032="NO CODE"),"",IF(COUNTIFS(RATES!$A:$A,$AI1032,RATES!$B:$B,"&lt;="&amp;MonthStart,RATES!$C:$C,"&gt;="&amp;MonthEnd)&lt;&gt;1,"NO RATE",IF($AD1032="OFF",SUMIFS(RATES!$F:$F,RATES!$A:$A,$AI1032,RATES!$B:$B,"&lt;="&amp;MonthStart,RATES!$C:$C,"&gt;="&amp;MonthEnd),SUMIFS(RATES!$E:$E,RATES!$A:$A,$AI1032,RATES!$B:$B,"&lt;="&amp;MonthStart,RATES!$C:$C,"&gt;="&amp;MonthEnd))))</f>
        <v/>
      </c>
      <c r="AK1032" s="2">
        <f>IF(OR(NOT(ISNUMBER($AJ1032)),N($AA1032)=0),"",IF(ABS(N($Z1032)/100-$AJ1032)&gt;0.0000001,"DIFFERS",""))</f>
        <v/>
      </c>
    </row>
    <row r="1033">
      <c r="AD1033" s="2">
        <f>IF($L1033="","",IF(ISNUMBER(SEARCH("OFF ROAD",$H1033)),"OFF",IF(ISNUMBER(SEARCH("ON ROAD",$H1033)),"ON","")))</f>
        <v/>
      </c>
      <c r="AE1033" s="2">
        <f>IF($AD1033="ON",""&amp;$L1033,"")</f>
        <v/>
      </c>
      <c r="AF1033" s="2">
        <f>IF($L1033="","",IF($J1033&lt;&gt;"","Y",""))</f>
        <v/>
      </c>
      <c r="AG1033" s="2">
        <f>IF($L1033="","",IFERROR(TRIM(MID($H1033,4,SEARCH(" CO ",$H1033)-4)),""&amp;$S1033))</f>
        <v/>
      </c>
      <c r="AH1033" s="2">
        <f>IF($AG1033="","",IF($AG1033="FULTON",IF(ISNUMBER(SEARCH("COLLEGE PARK",$H1033)),"FULTON (COLLEGE PARK)",IF(ISNUMBER(SEARCH("HAPEVILLE",$H1033)),"FULTON (HAPEVILLE)",IF(ISNUMBER(SEARCH("EAST POINT",$H1033)),"FULTON (EAST POINT)",IF(ISNUMBER(SEARCH("ATLANTA",$H1033)),"FULTON (ATL LIMITS)","FULTON")))),IF($AG1033="DEKALB",IF(ISNUMBER(SEARCH("ATLANTA",$H1033)),"DEKALB (ATL LIMITS)","DEKALB"),IF(AND($AG1033="CLAYTON",ISNUMBER(SEARCH("COLLEGE PARK",$H1033))),"CLAYTON (COLLEGE PARK)",$AG1033))))</f>
        <v/>
      </c>
      <c r="AI1033" s="2">
        <f>IF(OR($AH1033="",$AD1033=""),"",IFERROR(VLOOKUP($AH1033,CODES!$A:$B,2,FALSE),"NO CODE"))</f>
        <v/>
      </c>
      <c r="AJ1033" s="19">
        <f>IF(OR($AI1033="",$AI1033="NO CODE"),"",IF(COUNTIFS(RATES!$A:$A,$AI1033,RATES!$B:$B,"&lt;="&amp;MonthStart,RATES!$C:$C,"&gt;="&amp;MonthEnd)&lt;&gt;1,"NO RATE",IF($AD1033="OFF",SUMIFS(RATES!$F:$F,RATES!$A:$A,$AI1033,RATES!$B:$B,"&lt;="&amp;MonthStart,RATES!$C:$C,"&gt;="&amp;MonthEnd),SUMIFS(RATES!$E:$E,RATES!$A:$A,$AI1033,RATES!$B:$B,"&lt;="&amp;MonthStart,RATES!$C:$C,"&gt;="&amp;MonthEnd))))</f>
        <v/>
      </c>
      <c r="AK1033" s="2">
        <f>IF(OR(NOT(ISNUMBER($AJ1033)),N($AA1033)=0),"",IF(ABS(N($Z1033)/100-$AJ1033)&gt;0.0000001,"DIFFERS",""))</f>
        <v/>
      </c>
    </row>
    <row r="1034">
      <c r="AD1034" s="2">
        <f>IF($L1034="","",IF(ISNUMBER(SEARCH("OFF ROAD",$H1034)),"OFF",IF(ISNUMBER(SEARCH("ON ROAD",$H1034)),"ON","")))</f>
        <v/>
      </c>
      <c r="AE1034" s="2">
        <f>IF($AD1034="ON",""&amp;$L1034,"")</f>
        <v/>
      </c>
      <c r="AF1034" s="2">
        <f>IF($L1034="","",IF($J1034&lt;&gt;"","Y",""))</f>
        <v/>
      </c>
      <c r="AG1034" s="2">
        <f>IF($L1034="","",IFERROR(TRIM(MID($H1034,4,SEARCH(" CO ",$H1034)-4)),""&amp;$S1034))</f>
        <v/>
      </c>
      <c r="AH1034" s="2">
        <f>IF($AG1034="","",IF($AG1034="FULTON",IF(ISNUMBER(SEARCH("COLLEGE PARK",$H1034)),"FULTON (COLLEGE PARK)",IF(ISNUMBER(SEARCH("HAPEVILLE",$H1034)),"FULTON (HAPEVILLE)",IF(ISNUMBER(SEARCH("EAST POINT",$H1034)),"FULTON (EAST POINT)",IF(ISNUMBER(SEARCH("ATLANTA",$H1034)),"FULTON (ATL LIMITS)","FULTON")))),IF($AG1034="DEKALB",IF(ISNUMBER(SEARCH("ATLANTA",$H1034)),"DEKALB (ATL LIMITS)","DEKALB"),IF(AND($AG1034="CLAYTON",ISNUMBER(SEARCH("COLLEGE PARK",$H1034))),"CLAYTON (COLLEGE PARK)",$AG1034))))</f>
        <v/>
      </c>
      <c r="AI1034" s="2">
        <f>IF(OR($AH1034="",$AD1034=""),"",IFERROR(VLOOKUP($AH1034,CODES!$A:$B,2,FALSE),"NO CODE"))</f>
        <v/>
      </c>
      <c r="AJ1034" s="19">
        <f>IF(OR($AI1034="",$AI1034="NO CODE"),"",IF(COUNTIFS(RATES!$A:$A,$AI1034,RATES!$B:$B,"&lt;="&amp;MonthStart,RATES!$C:$C,"&gt;="&amp;MonthEnd)&lt;&gt;1,"NO RATE",IF($AD1034="OFF",SUMIFS(RATES!$F:$F,RATES!$A:$A,$AI1034,RATES!$B:$B,"&lt;="&amp;MonthStart,RATES!$C:$C,"&gt;="&amp;MonthEnd),SUMIFS(RATES!$E:$E,RATES!$A:$A,$AI1034,RATES!$B:$B,"&lt;="&amp;MonthStart,RATES!$C:$C,"&gt;="&amp;MonthEnd))))</f>
        <v/>
      </c>
      <c r="AK1034" s="2">
        <f>IF(OR(NOT(ISNUMBER($AJ1034)),N($AA1034)=0),"",IF(ABS(N($Z1034)/100-$AJ1034)&gt;0.0000001,"DIFFERS",""))</f>
        <v/>
      </c>
    </row>
    <row r="1035">
      <c r="AD1035" s="2">
        <f>IF($L1035="","",IF(ISNUMBER(SEARCH("OFF ROAD",$H1035)),"OFF",IF(ISNUMBER(SEARCH("ON ROAD",$H1035)),"ON","")))</f>
        <v/>
      </c>
      <c r="AE1035" s="2">
        <f>IF($AD1035="ON",""&amp;$L1035,"")</f>
        <v/>
      </c>
      <c r="AF1035" s="2">
        <f>IF($L1035="","",IF($J1035&lt;&gt;"","Y",""))</f>
        <v/>
      </c>
      <c r="AG1035" s="2">
        <f>IF($L1035="","",IFERROR(TRIM(MID($H1035,4,SEARCH(" CO ",$H1035)-4)),""&amp;$S1035))</f>
        <v/>
      </c>
      <c r="AH1035" s="2">
        <f>IF($AG1035="","",IF($AG1035="FULTON",IF(ISNUMBER(SEARCH("COLLEGE PARK",$H1035)),"FULTON (COLLEGE PARK)",IF(ISNUMBER(SEARCH("HAPEVILLE",$H1035)),"FULTON (HAPEVILLE)",IF(ISNUMBER(SEARCH("EAST POINT",$H1035)),"FULTON (EAST POINT)",IF(ISNUMBER(SEARCH("ATLANTA",$H1035)),"FULTON (ATL LIMITS)","FULTON")))),IF($AG1035="DEKALB",IF(ISNUMBER(SEARCH("ATLANTA",$H1035)),"DEKALB (ATL LIMITS)","DEKALB"),IF(AND($AG1035="CLAYTON",ISNUMBER(SEARCH("COLLEGE PARK",$H1035))),"CLAYTON (COLLEGE PARK)",$AG1035))))</f>
        <v/>
      </c>
      <c r="AI1035" s="2">
        <f>IF(OR($AH1035="",$AD1035=""),"",IFERROR(VLOOKUP($AH1035,CODES!$A:$B,2,FALSE),"NO CODE"))</f>
        <v/>
      </c>
      <c r="AJ1035" s="19">
        <f>IF(OR($AI1035="",$AI1035="NO CODE"),"",IF(COUNTIFS(RATES!$A:$A,$AI1035,RATES!$B:$B,"&lt;="&amp;MonthStart,RATES!$C:$C,"&gt;="&amp;MonthEnd)&lt;&gt;1,"NO RATE",IF($AD1035="OFF",SUMIFS(RATES!$F:$F,RATES!$A:$A,$AI1035,RATES!$B:$B,"&lt;="&amp;MonthStart,RATES!$C:$C,"&gt;="&amp;MonthEnd),SUMIFS(RATES!$E:$E,RATES!$A:$A,$AI1035,RATES!$B:$B,"&lt;="&amp;MonthStart,RATES!$C:$C,"&gt;="&amp;MonthEnd))))</f>
        <v/>
      </c>
      <c r="AK1035" s="2">
        <f>IF(OR(NOT(ISNUMBER($AJ1035)),N($AA1035)=0),"",IF(ABS(N($Z1035)/100-$AJ1035)&gt;0.0000001,"DIFFERS",""))</f>
        <v/>
      </c>
    </row>
    <row r="1036">
      <c r="AD1036" s="2">
        <f>IF($L1036="","",IF(ISNUMBER(SEARCH("OFF ROAD",$H1036)),"OFF",IF(ISNUMBER(SEARCH("ON ROAD",$H1036)),"ON","")))</f>
        <v/>
      </c>
      <c r="AE1036" s="2">
        <f>IF($AD1036="ON",""&amp;$L1036,"")</f>
        <v/>
      </c>
      <c r="AF1036" s="2">
        <f>IF($L1036="","",IF($J1036&lt;&gt;"","Y",""))</f>
        <v/>
      </c>
      <c r="AG1036" s="2">
        <f>IF($L1036="","",IFERROR(TRIM(MID($H1036,4,SEARCH(" CO ",$H1036)-4)),""&amp;$S1036))</f>
        <v/>
      </c>
      <c r="AH1036" s="2">
        <f>IF($AG1036="","",IF($AG1036="FULTON",IF(ISNUMBER(SEARCH("COLLEGE PARK",$H1036)),"FULTON (COLLEGE PARK)",IF(ISNUMBER(SEARCH("HAPEVILLE",$H1036)),"FULTON (HAPEVILLE)",IF(ISNUMBER(SEARCH("EAST POINT",$H1036)),"FULTON (EAST POINT)",IF(ISNUMBER(SEARCH("ATLANTA",$H1036)),"FULTON (ATL LIMITS)","FULTON")))),IF($AG1036="DEKALB",IF(ISNUMBER(SEARCH("ATLANTA",$H1036)),"DEKALB (ATL LIMITS)","DEKALB"),IF(AND($AG1036="CLAYTON",ISNUMBER(SEARCH("COLLEGE PARK",$H1036))),"CLAYTON (COLLEGE PARK)",$AG1036))))</f>
        <v/>
      </c>
      <c r="AI1036" s="2">
        <f>IF(OR($AH1036="",$AD1036=""),"",IFERROR(VLOOKUP($AH1036,CODES!$A:$B,2,FALSE),"NO CODE"))</f>
        <v/>
      </c>
      <c r="AJ1036" s="19">
        <f>IF(OR($AI1036="",$AI1036="NO CODE"),"",IF(COUNTIFS(RATES!$A:$A,$AI1036,RATES!$B:$B,"&lt;="&amp;MonthStart,RATES!$C:$C,"&gt;="&amp;MonthEnd)&lt;&gt;1,"NO RATE",IF($AD1036="OFF",SUMIFS(RATES!$F:$F,RATES!$A:$A,$AI1036,RATES!$B:$B,"&lt;="&amp;MonthStart,RATES!$C:$C,"&gt;="&amp;MonthEnd),SUMIFS(RATES!$E:$E,RATES!$A:$A,$AI1036,RATES!$B:$B,"&lt;="&amp;MonthStart,RATES!$C:$C,"&gt;="&amp;MonthEnd))))</f>
        <v/>
      </c>
      <c r="AK1036" s="2">
        <f>IF(OR(NOT(ISNUMBER($AJ1036)),N($AA1036)=0),"",IF(ABS(N($Z1036)/100-$AJ1036)&gt;0.0000001,"DIFFERS",""))</f>
        <v/>
      </c>
    </row>
    <row r="1037">
      <c r="AD1037" s="2">
        <f>IF($L1037="","",IF(ISNUMBER(SEARCH("OFF ROAD",$H1037)),"OFF",IF(ISNUMBER(SEARCH("ON ROAD",$H1037)),"ON","")))</f>
        <v/>
      </c>
      <c r="AE1037" s="2">
        <f>IF($AD1037="ON",""&amp;$L1037,"")</f>
        <v/>
      </c>
      <c r="AF1037" s="2">
        <f>IF($L1037="","",IF($J1037&lt;&gt;"","Y",""))</f>
        <v/>
      </c>
      <c r="AG1037" s="2">
        <f>IF($L1037="","",IFERROR(TRIM(MID($H1037,4,SEARCH(" CO ",$H1037)-4)),""&amp;$S1037))</f>
        <v/>
      </c>
      <c r="AH1037" s="2">
        <f>IF($AG1037="","",IF($AG1037="FULTON",IF(ISNUMBER(SEARCH("COLLEGE PARK",$H1037)),"FULTON (COLLEGE PARK)",IF(ISNUMBER(SEARCH("HAPEVILLE",$H1037)),"FULTON (HAPEVILLE)",IF(ISNUMBER(SEARCH("EAST POINT",$H1037)),"FULTON (EAST POINT)",IF(ISNUMBER(SEARCH("ATLANTA",$H1037)),"FULTON (ATL LIMITS)","FULTON")))),IF($AG1037="DEKALB",IF(ISNUMBER(SEARCH("ATLANTA",$H1037)),"DEKALB (ATL LIMITS)","DEKALB"),IF(AND($AG1037="CLAYTON",ISNUMBER(SEARCH("COLLEGE PARK",$H1037))),"CLAYTON (COLLEGE PARK)",$AG1037))))</f>
        <v/>
      </c>
      <c r="AI1037" s="2">
        <f>IF(OR($AH1037="",$AD1037=""),"",IFERROR(VLOOKUP($AH1037,CODES!$A:$B,2,FALSE),"NO CODE"))</f>
        <v/>
      </c>
      <c r="AJ1037" s="19">
        <f>IF(OR($AI1037="",$AI1037="NO CODE"),"",IF(COUNTIFS(RATES!$A:$A,$AI1037,RATES!$B:$B,"&lt;="&amp;MonthStart,RATES!$C:$C,"&gt;="&amp;MonthEnd)&lt;&gt;1,"NO RATE",IF($AD1037="OFF",SUMIFS(RATES!$F:$F,RATES!$A:$A,$AI1037,RATES!$B:$B,"&lt;="&amp;MonthStart,RATES!$C:$C,"&gt;="&amp;MonthEnd),SUMIFS(RATES!$E:$E,RATES!$A:$A,$AI1037,RATES!$B:$B,"&lt;="&amp;MonthStart,RATES!$C:$C,"&gt;="&amp;MonthEnd))))</f>
        <v/>
      </c>
      <c r="AK1037" s="2">
        <f>IF(OR(NOT(ISNUMBER($AJ1037)),N($AA1037)=0),"",IF(ABS(N($Z1037)/100-$AJ1037)&gt;0.0000001,"DIFFERS",""))</f>
        <v/>
      </c>
    </row>
    <row r="1038">
      <c r="AD1038" s="2">
        <f>IF($L1038="","",IF(ISNUMBER(SEARCH("OFF ROAD",$H1038)),"OFF",IF(ISNUMBER(SEARCH("ON ROAD",$H1038)),"ON","")))</f>
        <v/>
      </c>
      <c r="AE1038" s="2">
        <f>IF($AD1038="ON",""&amp;$L1038,"")</f>
        <v/>
      </c>
      <c r="AF1038" s="2">
        <f>IF($L1038="","",IF($J1038&lt;&gt;"","Y",""))</f>
        <v/>
      </c>
      <c r="AG1038" s="2">
        <f>IF($L1038="","",IFERROR(TRIM(MID($H1038,4,SEARCH(" CO ",$H1038)-4)),""&amp;$S1038))</f>
        <v/>
      </c>
      <c r="AH1038" s="2">
        <f>IF($AG1038="","",IF($AG1038="FULTON",IF(ISNUMBER(SEARCH("COLLEGE PARK",$H1038)),"FULTON (COLLEGE PARK)",IF(ISNUMBER(SEARCH("HAPEVILLE",$H1038)),"FULTON (HAPEVILLE)",IF(ISNUMBER(SEARCH("EAST POINT",$H1038)),"FULTON (EAST POINT)",IF(ISNUMBER(SEARCH("ATLANTA",$H1038)),"FULTON (ATL LIMITS)","FULTON")))),IF($AG1038="DEKALB",IF(ISNUMBER(SEARCH("ATLANTA",$H1038)),"DEKALB (ATL LIMITS)","DEKALB"),IF(AND($AG1038="CLAYTON",ISNUMBER(SEARCH("COLLEGE PARK",$H1038))),"CLAYTON (COLLEGE PARK)",$AG1038))))</f>
        <v/>
      </c>
      <c r="AI1038" s="2">
        <f>IF(OR($AH1038="",$AD1038=""),"",IFERROR(VLOOKUP($AH1038,CODES!$A:$B,2,FALSE),"NO CODE"))</f>
        <v/>
      </c>
      <c r="AJ1038" s="19">
        <f>IF(OR($AI1038="",$AI1038="NO CODE"),"",IF(COUNTIFS(RATES!$A:$A,$AI1038,RATES!$B:$B,"&lt;="&amp;MonthStart,RATES!$C:$C,"&gt;="&amp;MonthEnd)&lt;&gt;1,"NO RATE",IF($AD1038="OFF",SUMIFS(RATES!$F:$F,RATES!$A:$A,$AI1038,RATES!$B:$B,"&lt;="&amp;MonthStart,RATES!$C:$C,"&gt;="&amp;MonthEnd),SUMIFS(RATES!$E:$E,RATES!$A:$A,$AI1038,RATES!$B:$B,"&lt;="&amp;MonthStart,RATES!$C:$C,"&gt;="&amp;MonthEnd))))</f>
        <v/>
      </c>
      <c r="AK1038" s="2">
        <f>IF(OR(NOT(ISNUMBER($AJ1038)),N($AA1038)=0),"",IF(ABS(N($Z1038)/100-$AJ1038)&gt;0.0000001,"DIFFERS",""))</f>
        <v/>
      </c>
    </row>
    <row r="1039">
      <c r="AD1039" s="2">
        <f>IF($L1039="","",IF(ISNUMBER(SEARCH("OFF ROAD",$H1039)),"OFF",IF(ISNUMBER(SEARCH("ON ROAD",$H1039)),"ON","")))</f>
        <v/>
      </c>
      <c r="AE1039" s="2">
        <f>IF($AD1039="ON",""&amp;$L1039,"")</f>
        <v/>
      </c>
      <c r="AF1039" s="2">
        <f>IF($L1039="","",IF($J1039&lt;&gt;"","Y",""))</f>
        <v/>
      </c>
      <c r="AG1039" s="2">
        <f>IF($L1039="","",IFERROR(TRIM(MID($H1039,4,SEARCH(" CO ",$H1039)-4)),""&amp;$S1039))</f>
        <v/>
      </c>
      <c r="AH1039" s="2">
        <f>IF($AG1039="","",IF($AG1039="FULTON",IF(ISNUMBER(SEARCH("COLLEGE PARK",$H1039)),"FULTON (COLLEGE PARK)",IF(ISNUMBER(SEARCH("HAPEVILLE",$H1039)),"FULTON (HAPEVILLE)",IF(ISNUMBER(SEARCH("EAST POINT",$H1039)),"FULTON (EAST POINT)",IF(ISNUMBER(SEARCH("ATLANTA",$H1039)),"FULTON (ATL LIMITS)","FULTON")))),IF($AG1039="DEKALB",IF(ISNUMBER(SEARCH("ATLANTA",$H1039)),"DEKALB (ATL LIMITS)","DEKALB"),IF(AND($AG1039="CLAYTON",ISNUMBER(SEARCH("COLLEGE PARK",$H1039))),"CLAYTON (COLLEGE PARK)",$AG1039))))</f>
        <v/>
      </c>
      <c r="AI1039" s="2">
        <f>IF(OR($AH1039="",$AD1039=""),"",IFERROR(VLOOKUP($AH1039,CODES!$A:$B,2,FALSE),"NO CODE"))</f>
        <v/>
      </c>
      <c r="AJ1039" s="19">
        <f>IF(OR($AI1039="",$AI1039="NO CODE"),"",IF(COUNTIFS(RATES!$A:$A,$AI1039,RATES!$B:$B,"&lt;="&amp;MonthStart,RATES!$C:$C,"&gt;="&amp;MonthEnd)&lt;&gt;1,"NO RATE",IF($AD1039="OFF",SUMIFS(RATES!$F:$F,RATES!$A:$A,$AI1039,RATES!$B:$B,"&lt;="&amp;MonthStart,RATES!$C:$C,"&gt;="&amp;MonthEnd),SUMIFS(RATES!$E:$E,RATES!$A:$A,$AI1039,RATES!$B:$B,"&lt;="&amp;MonthStart,RATES!$C:$C,"&gt;="&amp;MonthEnd))))</f>
        <v/>
      </c>
      <c r="AK1039" s="2">
        <f>IF(OR(NOT(ISNUMBER($AJ1039)),N($AA1039)=0),"",IF(ABS(N($Z1039)/100-$AJ1039)&gt;0.0000001,"DIFFERS",""))</f>
        <v/>
      </c>
    </row>
    <row r="1040">
      <c r="AD1040" s="2">
        <f>IF($L1040="","",IF(ISNUMBER(SEARCH("OFF ROAD",$H1040)),"OFF",IF(ISNUMBER(SEARCH("ON ROAD",$H1040)),"ON","")))</f>
        <v/>
      </c>
      <c r="AE1040" s="2">
        <f>IF($AD1040="ON",""&amp;$L1040,"")</f>
        <v/>
      </c>
      <c r="AF1040" s="2">
        <f>IF($L1040="","",IF($J1040&lt;&gt;"","Y",""))</f>
        <v/>
      </c>
      <c r="AG1040" s="2">
        <f>IF($L1040="","",IFERROR(TRIM(MID($H1040,4,SEARCH(" CO ",$H1040)-4)),""&amp;$S1040))</f>
        <v/>
      </c>
      <c r="AH1040" s="2">
        <f>IF($AG1040="","",IF($AG1040="FULTON",IF(ISNUMBER(SEARCH("COLLEGE PARK",$H1040)),"FULTON (COLLEGE PARK)",IF(ISNUMBER(SEARCH("HAPEVILLE",$H1040)),"FULTON (HAPEVILLE)",IF(ISNUMBER(SEARCH("EAST POINT",$H1040)),"FULTON (EAST POINT)",IF(ISNUMBER(SEARCH("ATLANTA",$H1040)),"FULTON (ATL LIMITS)","FULTON")))),IF($AG1040="DEKALB",IF(ISNUMBER(SEARCH("ATLANTA",$H1040)),"DEKALB (ATL LIMITS)","DEKALB"),IF(AND($AG1040="CLAYTON",ISNUMBER(SEARCH("COLLEGE PARK",$H1040))),"CLAYTON (COLLEGE PARK)",$AG1040))))</f>
        <v/>
      </c>
      <c r="AI1040" s="2">
        <f>IF(OR($AH1040="",$AD1040=""),"",IFERROR(VLOOKUP($AH1040,CODES!$A:$B,2,FALSE),"NO CODE"))</f>
        <v/>
      </c>
      <c r="AJ1040" s="19">
        <f>IF(OR($AI1040="",$AI1040="NO CODE"),"",IF(COUNTIFS(RATES!$A:$A,$AI1040,RATES!$B:$B,"&lt;="&amp;MonthStart,RATES!$C:$C,"&gt;="&amp;MonthEnd)&lt;&gt;1,"NO RATE",IF($AD1040="OFF",SUMIFS(RATES!$F:$F,RATES!$A:$A,$AI1040,RATES!$B:$B,"&lt;="&amp;MonthStart,RATES!$C:$C,"&gt;="&amp;MonthEnd),SUMIFS(RATES!$E:$E,RATES!$A:$A,$AI1040,RATES!$B:$B,"&lt;="&amp;MonthStart,RATES!$C:$C,"&gt;="&amp;MonthEnd))))</f>
        <v/>
      </c>
      <c r="AK1040" s="2">
        <f>IF(OR(NOT(ISNUMBER($AJ1040)),N($AA1040)=0),"",IF(ABS(N($Z1040)/100-$AJ1040)&gt;0.0000001,"DIFFERS",""))</f>
        <v/>
      </c>
    </row>
    <row r="1041">
      <c r="AD1041" s="2">
        <f>IF($L1041="","",IF(ISNUMBER(SEARCH("OFF ROAD",$H1041)),"OFF",IF(ISNUMBER(SEARCH("ON ROAD",$H1041)),"ON","")))</f>
        <v/>
      </c>
      <c r="AE1041" s="2">
        <f>IF($AD1041="ON",""&amp;$L1041,"")</f>
        <v/>
      </c>
      <c r="AF1041" s="2">
        <f>IF($L1041="","",IF($J1041&lt;&gt;"","Y",""))</f>
        <v/>
      </c>
      <c r="AG1041" s="2">
        <f>IF($L1041="","",IFERROR(TRIM(MID($H1041,4,SEARCH(" CO ",$H1041)-4)),""&amp;$S1041))</f>
        <v/>
      </c>
      <c r="AH1041" s="2">
        <f>IF($AG1041="","",IF($AG1041="FULTON",IF(ISNUMBER(SEARCH("COLLEGE PARK",$H1041)),"FULTON (COLLEGE PARK)",IF(ISNUMBER(SEARCH("HAPEVILLE",$H1041)),"FULTON (HAPEVILLE)",IF(ISNUMBER(SEARCH("EAST POINT",$H1041)),"FULTON (EAST POINT)",IF(ISNUMBER(SEARCH("ATLANTA",$H1041)),"FULTON (ATL LIMITS)","FULTON")))),IF($AG1041="DEKALB",IF(ISNUMBER(SEARCH("ATLANTA",$H1041)),"DEKALB (ATL LIMITS)","DEKALB"),IF(AND($AG1041="CLAYTON",ISNUMBER(SEARCH("COLLEGE PARK",$H1041))),"CLAYTON (COLLEGE PARK)",$AG1041))))</f>
        <v/>
      </c>
      <c r="AI1041" s="2">
        <f>IF(OR($AH1041="",$AD1041=""),"",IFERROR(VLOOKUP($AH1041,CODES!$A:$B,2,FALSE),"NO CODE"))</f>
        <v/>
      </c>
      <c r="AJ1041" s="19">
        <f>IF(OR($AI1041="",$AI1041="NO CODE"),"",IF(COUNTIFS(RATES!$A:$A,$AI1041,RATES!$B:$B,"&lt;="&amp;MonthStart,RATES!$C:$C,"&gt;="&amp;MonthEnd)&lt;&gt;1,"NO RATE",IF($AD1041="OFF",SUMIFS(RATES!$F:$F,RATES!$A:$A,$AI1041,RATES!$B:$B,"&lt;="&amp;MonthStart,RATES!$C:$C,"&gt;="&amp;MonthEnd),SUMIFS(RATES!$E:$E,RATES!$A:$A,$AI1041,RATES!$B:$B,"&lt;="&amp;MonthStart,RATES!$C:$C,"&gt;="&amp;MonthEnd))))</f>
        <v/>
      </c>
      <c r="AK1041" s="2">
        <f>IF(OR(NOT(ISNUMBER($AJ1041)),N($AA1041)=0),"",IF(ABS(N($Z1041)/100-$AJ1041)&gt;0.0000001,"DIFFERS",""))</f>
        <v/>
      </c>
    </row>
    <row r="1042">
      <c r="AD1042" s="2">
        <f>IF($L1042="","",IF(ISNUMBER(SEARCH("OFF ROAD",$H1042)),"OFF",IF(ISNUMBER(SEARCH("ON ROAD",$H1042)),"ON","")))</f>
        <v/>
      </c>
      <c r="AE1042" s="2">
        <f>IF($AD1042="ON",""&amp;$L1042,"")</f>
        <v/>
      </c>
      <c r="AF1042" s="2">
        <f>IF($L1042="","",IF($J1042&lt;&gt;"","Y",""))</f>
        <v/>
      </c>
      <c r="AG1042" s="2">
        <f>IF($L1042="","",IFERROR(TRIM(MID($H1042,4,SEARCH(" CO ",$H1042)-4)),""&amp;$S1042))</f>
        <v/>
      </c>
      <c r="AH1042" s="2">
        <f>IF($AG1042="","",IF($AG1042="FULTON",IF(ISNUMBER(SEARCH("COLLEGE PARK",$H1042)),"FULTON (COLLEGE PARK)",IF(ISNUMBER(SEARCH("HAPEVILLE",$H1042)),"FULTON (HAPEVILLE)",IF(ISNUMBER(SEARCH("EAST POINT",$H1042)),"FULTON (EAST POINT)",IF(ISNUMBER(SEARCH("ATLANTA",$H1042)),"FULTON (ATL LIMITS)","FULTON")))),IF($AG1042="DEKALB",IF(ISNUMBER(SEARCH("ATLANTA",$H1042)),"DEKALB (ATL LIMITS)","DEKALB"),IF(AND($AG1042="CLAYTON",ISNUMBER(SEARCH("COLLEGE PARK",$H1042))),"CLAYTON (COLLEGE PARK)",$AG1042))))</f>
        <v/>
      </c>
      <c r="AI1042" s="2">
        <f>IF(OR($AH1042="",$AD1042=""),"",IFERROR(VLOOKUP($AH1042,CODES!$A:$B,2,FALSE),"NO CODE"))</f>
        <v/>
      </c>
      <c r="AJ1042" s="19">
        <f>IF(OR($AI1042="",$AI1042="NO CODE"),"",IF(COUNTIFS(RATES!$A:$A,$AI1042,RATES!$B:$B,"&lt;="&amp;MonthStart,RATES!$C:$C,"&gt;="&amp;MonthEnd)&lt;&gt;1,"NO RATE",IF($AD1042="OFF",SUMIFS(RATES!$F:$F,RATES!$A:$A,$AI1042,RATES!$B:$B,"&lt;="&amp;MonthStart,RATES!$C:$C,"&gt;="&amp;MonthEnd),SUMIFS(RATES!$E:$E,RATES!$A:$A,$AI1042,RATES!$B:$B,"&lt;="&amp;MonthStart,RATES!$C:$C,"&gt;="&amp;MonthEnd))))</f>
        <v/>
      </c>
      <c r="AK1042" s="2">
        <f>IF(OR(NOT(ISNUMBER($AJ1042)),N($AA1042)=0),"",IF(ABS(N($Z1042)/100-$AJ1042)&gt;0.0000001,"DIFFERS",""))</f>
        <v/>
      </c>
    </row>
    <row r="1043">
      <c r="AD1043" s="2">
        <f>IF($L1043="","",IF(ISNUMBER(SEARCH("OFF ROAD",$H1043)),"OFF",IF(ISNUMBER(SEARCH("ON ROAD",$H1043)),"ON","")))</f>
        <v/>
      </c>
      <c r="AE1043" s="2">
        <f>IF($AD1043="ON",""&amp;$L1043,"")</f>
        <v/>
      </c>
      <c r="AF1043" s="2">
        <f>IF($L1043="","",IF($J1043&lt;&gt;"","Y",""))</f>
        <v/>
      </c>
      <c r="AG1043" s="2">
        <f>IF($L1043="","",IFERROR(TRIM(MID($H1043,4,SEARCH(" CO ",$H1043)-4)),""&amp;$S1043))</f>
        <v/>
      </c>
      <c r="AH1043" s="2">
        <f>IF($AG1043="","",IF($AG1043="FULTON",IF(ISNUMBER(SEARCH("COLLEGE PARK",$H1043)),"FULTON (COLLEGE PARK)",IF(ISNUMBER(SEARCH("HAPEVILLE",$H1043)),"FULTON (HAPEVILLE)",IF(ISNUMBER(SEARCH("EAST POINT",$H1043)),"FULTON (EAST POINT)",IF(ISNUMBER(SEARCH("ATLANTA",$H1043)),"FULTON (ATL LIMITS)","FULTON")))),IF($AG1043="DEKALB",IF(ISNUMBER(SEARCH("ATLANTA",$H1043)),"DEKALB (ATL LIMITS)","DEKALB"),IF(AND($AG1043="CLAYTON",ISNUMBER(SEARCH("COLLEGE PARK",$H1043))),"CLAYTON (COLLEGE PARK)",$AG1043))))</f>
        <v/>
      </c>
      <c r="AI1043" s="2">
        <f>IF(OR($AH1043="",$AD1043=""),"",IFERROR(VLOOKUP($AH1043,CODES!$A:$B,2,FALSE),"NO CODE"))</f>
        <v/>
      </c>
      <c r="AJ1043" s="19">
        <f>IF(OR($AI1043="",$AI1043="NO CODE"),"",IF(COUNTIFS(RATES!$A:$A,$AI1043,RATES!$B:$B,"&lt;="&amp;MonthStart,RATES!$C:$C,"&gt;="&amp;MonthEnd)&lt;&gt;1,"NO RATE",IF($AD1043="OFF",SUMIFS(RATES!$F:$F,RATES!$A:$A,$AI1043,RATES!$B:$B,"&lt;="&amp;MonthStart,RATES!$C:$C,"&gt;="&amp;MonthEnd),SUMIFS(RATES!$E:$E,RATES!$A:$A,$AI1043,RATES!$B:$B,"&lt;="&amp;MonthStart,RATES!$C:$C,"&gt;="&amp;MonthEnd))))</f>
        <v/>
      </c>
      <c r="AK1043" s="2">
        <f>IF(OR(NOT(ISNUMBER($AJ1043)),N($AA1043)=0),"",IF(ABS(N($Z1043)/100-$AJ1043)&gt;0.0000001,"DIFFERS",""))</f>
        <v/>
      </c>
    </row>
    <row r="1044">
      <c r="AD1044" s="2">
        <f>IF($L1044="","",IF(ISNUMBER(SEARCH("OFF ROAD",$H1044)),"OFF",IF(ISNUMBER(SEARCH("ON ROAD",$H1044)),"ON","")))</f>
        <v/>
      </c>
      <c r="AE1044" s="2">
        <f>IF($AD1044="ON",""&amp;$L1044,"")</f>
        <v/>
      </c>
      <c r="AF1044" s="2">
        <f>IF($L1044="","",IF($J1044&lt;&gt;"","Y",""))</f>
        <v/>
      </c>
      <c r="AG1044" s="2">
        <f>IF($L1044="","",IFERROR(TRIM(MID($H1044,4,SEARCH(" CO ",$H1044)-4)),""&amp;$S1044))</f>
        <v/>
      </c>
      <c r="AH1044" s="2">
        <f>IF($AG1044="","",IF($AG1044="FULTON",IF(ISNUMBER(SEARCH("COLLEGE PARK",$H1044)),"FULTON (COLLEGE PARK)",IF(ISNUMBER(SEARCH("HAPEVILLE",$H1044)),"FULTON (HAPEVILLE)",IF(ISNUMBER(SEARCH("EAST POINT",$H1044)),"FULTON (EAST POINT)",IF(ISNUMBER(SEARCH("ATLANTA",$H1044)),"FULTON (ATL LIMITS)","FULTON")))),IF($AG1044="DEKALB",IF(ISNUMBER(SEARCH("ATLANTA",$H1044)),"DEKALB (ATL LIMITS)","DEKALB"),IF(AND($AG1044="CLAYTON",ISNUMBER(SEARCH("COLLEGE PARK",$H1044))),"CLAYTON (COLLEGE PARK)",$AG1044))))</f>
        <v/>
      </c>
      <c r="AI1044" s="2">
        <f>IF(OR($AH1044="",$AD1044=""),"",IFERROR(VLOOKUP($AH1044,CODES!$A:$B,2,FALSE),"NO CODE"))</f>
        <v/>
      </c>
      <c r="AJ1044" s="19">
        <f>IF(OR($AI1044="",$AI1044="NO CODE"),"",IF(COUNTIFS(RATES!$A:$A,$AI1044,RATES!$B:$B,"&lt;="&amp;MonthStart,RATES!$C:$C,"&gt;="&amp;MonthEnd)&lt;&gt;1,"NO RATE",IF($AD1044="OFF",SUMIFS(RATES!$F:$F,RATES!$A:$A,$AI1044,RATES!$B:$B,"&lt;="&amp;MonthStart,RATES!$C:$C,"&gt;="&amp;MonthEnd),SUMIFS(RATES!$E:$E,RATES!$A:$A,$AI1044,RATES!$B:$B,"&lt;="&amp;MonthStart,RATES!$C:$C,"&gt;="&amp;MonthEnd))))</f>
        <v/>
      </c>
      <c r="AK1044" s="2">
        <f>IF(OR(NOT(ISNUMBER($AJ1044)),N($AA1044)=0),"",IF(ABS(N($Z1044)/100-$AJ1044)&gt;0.0000001,"DIFFERS",""))</f>
        <v/>
      </c>
    </row>
    <row r="1045">
      <c r="AD1045" s="2">
        <f>IF($L1045="","",IF(ISNUMBER(SEARCH("OFF ROAD",$H1045)),"OFF",IF(ISNUMBER(SEARCH("ON ROAD",$H1045)),"ON","")))</f>
        <v/>
      </c>
      <c r="AE1045" s="2">
        <f>IF($AD1045="ON",""&amp;$L1045,"")</f>
        <v/>
      </c>
      <c r="AF1045" s="2">
        <f>IF($L1045="","",IF($J1045&lt;&gt;"","Y",""))</f>
        <v/>
      </c>
      <c r="AG1045" s="2">
        <f>IF($L1045="","",IFERROR(TRIM(MID($H1045,4,SEARCH(" CO ",$H1045)-4)),""&amp;$S1045))</f>
        <v/>
      </c>
      <c r="AH1045" s="2">
        <f>IF($AG1045="","",IF($AG1045="FULTON",IF(ISNUMBER(SEARCH("COLLEGE PARK",$H1045)),"FULTON (COLLEGE PARK)",IF(ISNUMBER(SEARCH("HAPEVILLE",$H1045)),"FULTON (HAPEVILLE)",IF(ISNUMBER(SEARCH("EAST POINT",$H1045)),"FULTON (EAST POINT)",IF(ISNUMBER(SEARCH("ATLANTA",$H1045)),"FULTON (ATL LIMITS)","FULTON")))),IF($AG1045="DEKALB",IF(ISNUMBER(SEARCH("ATLANTA",$H1045)),"DEKALB (ATL LIMITS)","DEKALB"),IF(AND($AG1045="CLAYTON",ISNUMBER(SEARCH("COLLEGE PARK",$H1045))),"CLAYTON (COLLEGE PARK)",$AG1045))))</f>
        <v/>
      </c>
      <c r="AI1045" s="2">
        <f>IF(OR($AH1045="",$AD1045=""),"",IFERROR(VLOOKUP($AH1045,CODES!$A:$B,2,FALSE),"NO CODE"))</f>
        <v/>
      </c>
      <c r="AJ1045" s="19">
        <f>IF(OR($AI1045="",$AI1045="NO CODE"),"",IF(COUNTIFS(RATES!$A:$A,$AI1045,RATES!$B:$B,"&lt;="&amp;MonthStart,RATES!$C:$C,"&gt;="&amp;MonthEnd)&lt;&gt;1,"NO RATE",IF($AD1045="OFF",SUMIFS(RATES!$F:$F,RATES!$A:$A,$AI1045,RATES!$B:$B,"&lt;="&amp;MonthStart,RATES!$C:$C,"&gt;="&amp;MonthEnd),SUMIFS(RATES!$E:$E,RATES!$A:$A,$AI1045,RATES!$B:$B,"&lt;="&amp;MonthStart,RATES!$C:$C,"&gt;="&amp;MonthEnd))))</f>
        <v/>
      </c>
      <c r="AK1045" s="2">
        <f>IF(OR(NOT(ISNUMBER($AJ1045)),N($AA1045)=0),"",IF(ABS(N($Z1045)/100-$AJ1045)&gt;0.0000001,"DIFFERS",""))</f>
        <v/>
      </c>
    </row>
    <row r="1046">
      <c r="AD1046" s="2">
        <f>IF($L1046="","",IF(ISNUMBER(SEARCH("OFF ROAD",$H1046)),"OFF",IF(ISNUMBER(SEARCH("ON ROAD",$H1046)),"ON","")))</f>
        <v/>
      </c>
      <c r="AE1046" s="2">
        <f>IF($AD1046="ON",""&amp;$L1046,"")</f>
        <v/>
      </c>
      <c r="AF1046" s="2">
        <f>IF($L1046="","",IF($J1046&lt;&gt;"","Y",""))</f>
        <v/>
      </c>
      <c r="AG1046" s="2">
        <f>IF($L1046="","",IFERROR(TRIM(MID($H1046,4,SEARCH(" CO ",$H1046)-4)),""&amp;$S1046))</f>
        <v/>
      </c>
      <c r="AH1046" s="2">
        <f>IF($AG1046="","",IF($AG1046="FULTON",IF(ISNUMBER(SEARCH("COLLEGE PARK",$H1046)),"FULTON (COLLEGE PARK)",IF(ISNUMBER(SEARCH("HAPEVILLE",$H1046)),"FULTON (HAPEVILLE)",IF(ISNUMBER(SEARCH("EAST POINT",$H1046)),"FULTON (EAST POINT)",IF(ISNUMBER(SEARCH("ATLANTA",$H1046)),"FULTON (ATL LIMITS)","FULTON")))),IF($AG1046="DEKALB",IF(ISNUMBER(SEARCH("ATLANTA",$H1046)),"DEKALB (ATL LIMITS)","DEKALB"),IF(AND($AG1046="CLAYTON",ISNUMBER(SEARCH("COLLEGE PARK",$H1046))),"CLAYTON (COLLEGE PARK)",$AG1046))))</f>
        <v/>
      </c>
      <c r="AI1046" s="2">
        <f>IF(OR($AH1046="",$AD1046=""),"",IFERROR(VLOOKUP($AH1046,CODES!$A:$B,2,FALSE),"NO CODE"))</f>
        <v/>
      </c>
      <c r="AJ1046" s="19">
        <f>IF(OR($AI1046="",$AI1046="NO CODE"),"",IF(COUNTIFS(RATES!$A:$A,$AI1046,RATES!$B:$B,"&lt;="&amp;MonthStart,RATES!$C:$C,"&gt;="&amp;MonthEnd)&lt;&gt;1,"NO RATE",IF($AD1046="OFF",SUMIFS(RATES!$F:$F,RATES!$A:$A,$AI1046,RATES!$B:$B,"&lt;="&amp;MonthStart,RATES!$C:$C,"&gt;="&amp;MonthEnd),SUMIFS(RATES!$E:$E,RATES!$A:$A,$AI1046,RATES!$B:$B,"&lt;="&amp;MonthStart,RATES!$C:$C,"&gt;="&amp;MonthEnd))))</f>
        <v/>
      </c>
      <c r="AK1046" s="2">
        <f>IF(OR(NOT(ISNUMBER($AJ1046)),N($AA1046)=0),"",IF(ABS(N($Z1046)/100-$AJ1046)&gt;0.0000001,"DIFFERS",""))</f>
        <v/>
      </c>
    </row>
    <row r="1047">
      <c r="AD1047" s="2">
        <f>IF($L1047="","",IF(ISNUMBER(SEARCH("OFF ROAD",$H1047)),"OFF",IF(ISNUMBER(SEARCH("ON ROAD",$H1047)),"ON","")))</f>
        <v/>
      </c>
      <c r="AE1047" s="2">
        <f>IF($AD1047="ON",""&amp;$L1047,"")</f>
        <v/>
      </c>
      <c r="AF1047" s="2">
        <f>IF($L1047="","",IF($J1047&lt;&gt;"","Y",""))</f>
        <v/>
      </c>
      <c r="AG1047" s="2">
        <f>IF($L1047="","",IFERROR(TRIM(MID($H1047,4,SEARCH(" CO ",$H1047)-4)),""&amp;$S1047))</f>
        <v/>
      </c>
      <c r="AH1047" s="2">
        <f>IF($AG1047="","",IF($AG1047="FULTON",IF(ISNUMBER(SEARCH("COLLEGE PARK",$H1047)),"FULTON (COLLEGE PARK)",IF(ISNUMBER(SEARCH("HAPEVILLE",$H1047)),"FULTON (HAPEVILLE)",IF(ISNUMBER(SEARCH("EAST POINT",$H1047)),"FULTON (EAST POINT)",IF(ISNUMBER(SEARCH("ATLANTA",$H1047)),"FULTON (ATL LIMITS)","FULTON")))),IF($AG1047="DEKALB",IF(ISNUMBER(SEARCH("ATLANTA",$H1047)),"DEKALB (ATL LIMITS)","DEKALB"),IF(AND($AG1047="CLAYTON",ISNUMBER(SEARCH("COLLEGE PARK",$H1047))),"CLAYTON (COLLEGE PARK)",$AG1047))))</f>
        <v/>
      </c>
      <c r="AI1047" s="2">
        <f>IF(OR($AH1047="",$AD1047=""),"",IFERROR(VLOOKUP($AH1047,CODES!$A:$B,2,FALSE),"NO CODE"))</f>
        <v/>
      </c>
      <c r="AJ1047" s="19">
        <f>IF(OR($AI1047="",$AI1047="NO CODE"),"",IF(COUNTIFS(RATES!$A:$A,$AI1047,RATES!$B:$B,"&lt;="&amp;MonthStart,RATES!$C:$C,"&gt;="&amp;MonthEnd)&lt;&gt;1,"NO RATE",IF($AD1047="OFF",SUMIFS(RATES!$F:$F,RATES!$A:$A,$AI1047,RATES!$B:$B,"&lt;="&amp;MonthStart,RATES!$C:$C,"&gt;="&amp;MonthEnd),SUMIFS(RATES!$E:$E,RATES!$A:$A,$AI1047,RATES!$B:$B,"&lt;="&amp;MonthStart,RATES!$C:$C,"&gt;="&amp;MonthEnd))))</f>
        <v/>
      </c>
      <c r="AK1047" s="2">
        <f>IF(OR(NOT(ISNUMBER($AJ1047)),N($AA1047)=0),"",IF(ABS(N($Z1047)/100-$AJ1047)&gt;0.0000001,"DIFFERS",""))</f>
        <v/>
      </c>
    </row>
    <row r="1048">
      <c r="AD1048" s="2">
        <f>IF($L1048="","",IF(ISNUMBER(SEARCH("OFF ROAD",$H1048)),"OFF",IF(ISNUMBER(SEARCH("ON ROAD",$H1048)),"ON","")))</f>
        <v/>
      </c>
      <c r="AE1048" s="2">
        <f>IF($AD1048="ON",""&amp;$L1048,"")</f>
        <v/>
      </c>
      <c r="AF1048" s="2">
        <f>IF($L1048="","",IF($J1048&lt;&gt;"","Y",""))</f>
        <v/>
      </c>
      <c r="AG1048" s="2">
        <f>IF($L1048="","",IFERROR(TRIM(MID($H1048,4,SEARCH(" CO ",$H1048)-4)),""&amp;$S1048))</f>
        <v/>
      </c>
      <c r="AH1048" s="2">
        <f>IF($AG1048="","",IF($AG1048="FULTON",IF(ISNUMBER(SEARCH("COLLEGE PARK",$H1048)),"FULTON (COLLEGE PARK)",IF(ISNUMBER(SEARCH("HAPEVILLE",$H1048)),"FULTON (HAPEVILLE)",IF(ISNUMBER(SEARCH("EAST POINT",$H1048)),"FULTON (EAST POINT)",IF(ISNUMBER(SEARCH("ATLANTA",$H1048)),"FULTON (ATL LIMITS)","FULTON")))),IF($AG1048="DEKALB",IF(ISNUMBER(SEARCH("ATLANTA",$H1048)),"DEKALB (ATL LIMITS)","DEKALB"),IF(AND($AG1048="CLAYTON",ISNUMBER(SEARCH("COLLEGE PARK",$H1048))),"CLAYTON (COLLEGE PARK)",$AG1048))))</f>
        <v/>
      </c>
      <c r="AI1048" s="2">
        <f>IF(OR($AH1048="",$AD1048=""),"",IFERROR(VLOOKUP($AH1048,CODES!$A:$B,2,FALSE),"NO CODE"))</f>
        <v/>
      </c>
      <c r="AJ1048" s="19">
        <f>IF(OR($AI1048="",$AI1048="NO CODE"),"",IF(COUNTIFS(RATES!$A:$A,$AI1048,RATES!$B:$B,"&lt;="&amp;MonthStart,RATES!$C:$C,"&gt;="&amp;MonthEnd)&lt;&gt;1,"NO RATE",IF($AD1048="OFF",SUMIFS(RATES!$F:$F,RATES!$A:$A,$AI1048,RATES!$B:$B,"&lt;="&amp;MonthStart,RATES!$C:$C,"&gt;="&amp;MonthEnd),SUMIFS(RATES!$E:$E,RATES!$A:$A,$AI1048,RATES!$B:$B,"&lt;="&amp;MonthStart,RATES!$C:$C,"&gt;="&amp;MonthEnd))))</f>
        <v/>
      </c>
      <c r="AK1048" s="2">
        <f>IF(OR(NOT(ISNUMBER($AJ1048)),N($AA1048)=0),"",IF(ABS(N($Z1048)/100-$AJ1048)&gt;0.0000001,"DIFFERS",""))</f>
        <v/>
      </c>
    </row>
    <row r="1049">
      <c r="AD1049" s="2">
        <f>IF($L1049="","",IF(ISNUMBER(SEARCH("OFF ROAD",$H1049)),"OFF",IF(ISNUMBER(SEARCH("ON ROAD",$H1049)),"ON","")))</f>
        <v/>
      </c>
      <c r="AE1049" s="2">
        <f>IF($AD1049="ON",""&amp;$L1049,"")</f>
        <v/>
      </c>
      <c r="AF1049" s="2">
        <f>IF($L1049="","",IF($J1049&lt;&gt;"","Y",""))</f>
        <v/>
      </c>
      <c r="AG1049" s="2">
        <f>IF($L1049="","",IFERROR(TRIM(MID($H1049,4,SEARCH(" CO ",$H1049)-4)),""&amp;$S1049))</f>
        <v/>
      </c>
      <c r="AH1049" s="2">
        <f>IF($AG1049="","",IF($AG1049="FULTON",IF(ISNUMBER(SEARCH("COLLEGE PARK",$H1049)),"FULTON (COLLEGE PARK)",IF(ISNUMBER(SEARCH("HAPEVILLE",$H1049)),"FULTON (HAPEVILLE)",IF(ISNUMBER(SEARCH("EAST POINT",$H1049)),"FULTON (EAST POINT)",IF(ISNUMBER(SEARCH("ATLANTA",$H1049)),"FULTON (ATL LIMITS)","FULTON")))),IF($AG1049="DEKALB",IF(ISNUMBER(SEARCH("ATLANTA",$H1049)),"DEKALB (ATL LIMITS)","DEKALB"),IF(AND($AG1049="CLAYTON",ISNUMBER(SEARCH("COLLEGE PARK",$H1049))),"CLAYTON (COLLEGE PARK)",$AG1049))))</f>
        <v/>
      </c>
      <c r="AI1049" s="2">
        <f>IF(OR($AH1049="",$AD1049=""),"",IFERROR(VLOOKUP($AH1049,CODES!$A:$B,2,FALSE),"NO CODE"))</f>
        <v/>
      </c>
      <c r="AJ1049" s="19">
        <f>IF(OR($AI1049="",$AI1049="NO CODE"),"",IF(COUNTIFS(RATES!$A:$A,$AI1049,RATES!$B:$B,"&lt;="&amp;MonthStart,RATES!$C:$C,"&gt;="&amp;MonthEnd)&lt;&gt;1,"NO RATE",IF($AD1049="OFF",SUMIFS(RATES!$F:$F,RATES!$A:$A,$AI1049,RATES!$B:$B,"&lt;="&amp;MonthStart,RATES!$C:$C,"&gt;="&amp;MonthEnd),SUMIFS(RATES!$E:$E,RATES!$A:$A,$AI1049,RATES!$B:$B,"&lt;="&amp;MonthStart,RATES!$C:$C,"&gt;="&amp;MonthEnd))))</f>
        <v/>
      </c>
      <c r="AK1049" s="2">
        <f>IF(OR(NOT(ISNUMBER($AJ1049)),N($AA1049)=0),"",IF(ABS(N($Z1049)/100-$AJ1049)&gt;0.0000001,"DIFFERS",""))</f>
        <v/>
      </c>
    </row>
    <row r="1050">
      <c r="AD1050" s="2">
        <f>IF($L1050="","",IF(ISNUMBER(SEARCH("OFF ROAD",$H1050)),"OFF",IF(ISNUMBER(SEARCH("ON ROAD",$H1050)),"ON","")))</f>
        <v/>
      </c>
      <c r="AE1050" s="2">
        <f>IF($AD1050="ON",""&amp;$L1050,"")</f>
        <v/>
      </c>
      <c r="AF1050" s="2">
        <f>IF($L1050="","",IF($J1050&lt;&gt;"","Y",""))</f>
        <v/>
      </c>
      <c r="AG1050" s="2">
        <f>IF($L1050="","",IFERROR(TRIM(MID($H1050,4,SEARCH(" CO ",$H1050)-4)),""&amp;$S1050))</f>
        <v/>
      </c>
      <c r="AH1050" s="2">
        <f>IF($AG1050="","",IF($AG1050="FULTON",IF(ISNUMBER(SEARCH("COLLEGE PARK",$H1050)),"FULTON (COLLEGE PARK)",IF(ISNUMBER(SEARCH("HAPEVILLE",$H1050)),"FULTON (HAPEVILLE)",IF(ISNUMBER(SEARCH("EAST POINT",$H1050)),"FULTON (EAST POINT)",IF(ISNUMBER(SEARCH("ATLANTA",$H1050)),"FULTON (ATL LIMITS)","FULTON")))),IF($AG1050="DEKALB",IF(ISNUMBER(SEARCH("ATLANTA",$H1050)),"DEKALB (ATL LIMITS)","DEKALB"),IF(AND($AG1050="CLAYTON",ISNUMBER(SEARCH("COLLEGE PARK",$H1050))),"CLAYTON (COLLEGE PARK)",$AG1050))))</f>
        <v/>
      </c>
      <c r="AI1050" s="2">
        <f>IF(OR($AH1050="",$AD1050=""),"",IFERROR(VLOOKUP($AH1050,CODES!$A:$B,2,FALSE),"NO CODE"))</f>
        <v/>
      </c>
      <c r="AJ1050" s="19">
        <f>IF(OR($AI1050="",$AI1050="NO CODE"),"",IF(COUNTIFS(RATES!$A:$A,$AI1050,RATES!$B:$B,"&lt;="&amp;MonthStart,RATES!$C:$C,"&gt;="&amp;MonthEnd)&lt;&gt;1,"NO RATE",IF($AD1050="OFF",SUMIFS(RATES!$F:$F,RATES!$A:$A,$AI1050,RATES!$B:$B,"&lt;="&amp;MonthStart,RATES!$C:$C,"&gt;="&amp;MonthEnd),SUMIFS(RATES!$E:$E,RATES!$A:$A,$AI1050,RATES!$B:$B,"&lt;="&amp;MonthStart,RATES!$C:$C,"&gt;="&amp;MonthEnd))))</f>
        <v/>
      </c>
      <c r="AK1050" s="2">
        <f>IF(OR(NOT(ISNUMBER($AJ1050)),N($AA1050)=0),"",IF(ABS(N($Z1050)/100-$AJ1050)&gt;0.0000001,"DIFFERS",""))</f>
        <v/>
      </c>
    </row>
    <row r="1051">
      <c r="AD1051" s="2">
        <f>IF($L1051="","",IF(ISNUMBER(SEARCH("OFF ROAD",$H1051)),"OFF",IF(ISNUMBER(SEARCH("ON ROAD",$H1051)),"ON","")))</f>
        <v/>
      </c>
      <c r="AE1051" s="2">
        <f>IF($AD1051="ON",""&amp;$L1051,"")</f>
        <v/>
      </c>
      <c r="AF1051" s="2">
        <f>IF($L1051="","",IF($J1051&lt;&gt;"","Y",""))</f>
        <v/>
      </c>
      <c r="AG1051" s="2">
        <f>IF($L1051="","",IFERROR(TRIM(MID($H1051,4,SEARCH(" CO ",$H1051)-4)),""&amp;$S1051))</f>
        <v/>
      </c>
      <c r="AH1051" s="2">
        <f>IF($AG1051="","",IF($AG1051="FULTON",IF(ISNUMBER(SEARCH("COLLEGE PARK",$H1051)),"FULTON (COLLEGE PARK)",IF(ISNUMBER(SEARCH("HAPEVILLE",$H1051)),"FULTON (HAPEVILLE)",IF(ISNUMBER(SEARCH("EAST POINT",$H1051)),"FULTON (EAST POINT)",IF(ISNUMBER(SEARCH("ATLANTA",$H1051)),"FULTON (ATL LIMITS)","FULTON")))),IF($AG1051="DEKALB",IF(ISNUMBER(SEARCH("ATLANTA",$H1051)),"DEKALB (ATL LIMITS)","DEKALB"),IF(AND($AG1051="CLAYTON",ISNUMBER(SEARCH("COLLEGE PARK",$H1051))),"CLAYTON (COLLEGE PARK)",$AG1051))))</f>
        <v/>
      </c>
      <c r="AI1051" s="2">
        <f>IF(OR($AH1051="",$AD1051=""),"",IFERROR(VLOOKUP($AH1051,CODES!$A:$B,2,FALSE),"NO CODE"))</f>
        <v/>
      </c>
      <c r="AJ1051" s="19">
        <f>IF(OR($AI1051="",$AI1051="NO CODE"),"",IF(COUNTIFS(RATES!$A:$A,$AI1051,RATES!$B:$B,"&lt;="&amp;MonthStart,RATES!$C:$C,"&gt;="&amp;MonthEnd)&lt;&gt;1,"NO RATE",IF($AD1051="OFF",SUMIFS(RATES!$F:$F,RATES!$A:$A,$AI1051,RATES!$B:$B,"&lt;="&amp;MonthStart,RATES!$C:$C,"&gt;="&amp;MonthEnd),SUMIFS(RATES!$E:$E,RATES!$A:$A,$AI1051,RATES!$B:$B,"&lt;="&amp;MonthStart,RATES!$C:$C,"&gt;="&amp;MonthEnd))))</f>
        <v/>
      </c>
      <c r="AK1051" s="2">
        <f>IF(OR(NOT(ISNUMBER($AJ1051)),N($AA1051)=0),"",IF(ABS(N($Z1051)/100-$AJ1051)&gt;0.0000001,"DIFFERS",""))</f>
        <v/>
      </c>
    </row>
    <row r="1052">
      <c r="AD1052" s="2">
        <f>IF($L1052="","",IF(ISNUMBER(SEARCH("OFF ROAD",$H1052)),"OFF",IF(ISNUMBER(SEARCH("ON ROAD",$H1052)),"ON","")))</f>
        <v/>
      </c>
      <c r="AE1052" s="2">
        <f>IF($AD1052="ON",""&amp;$L1052,"")</f>
        <v/>
      </c>
      <c r="AF1052" s="2">
        <f>IF($L1052="","",IF($J1052&lt;&gt;"","Y",""))</f>
        <v/>
      </c>
      <c r="AG1052" s="2">
        <f>IF($L1052="","",IFERROR(TRIM(MID($H1052,4,SEARCH(" CO ",$H1052)-4)),""&amp;$S1052))</f>
        <v/>
      </c>
      <c r="AH1052" s="2">
        <f>IF($AG1052="","",IF($AG1052="FULTON",IF(ISNUMBER(SEARCH("COLLEGE PARK",$H1052)),"FULTON (COLLEGE PARK)",IF(ISNUMBER(SEARCH("HAPEVILLE",$H1052)),"FULTON (HAPEVILLE)",IF(ISNUMBER(SEARCH("EAST POINT",$H1052)),"FULTON (EAST POINT)",IF(ISNUMBER(SEARCH("ATLANTA",$H1052)),"FULTON (ATL LIMITS)","FULTON")))),IF($AG1052="DEKALB",IF(ISNUMBER(SEARCH("ATLANTA",$H1052)),"DEKALB (ATL LIMITS)","DEKALB"),IF(AND($AG1052="CLAYTON",ISNUMBER(SEARCH("COLLEGE PARK",$H1052))),"CLAYTON (COLLEGE PARK)",$AG1052))))</f>
        <v/>
      </c>
      <c r="AI1052" s="2">
        <f>IF(OR($AH1052="",$AD1052=""),"",IFERROR(VLOOKUP($AH1052,CODES!$A:$B,2,FALSE),"NO CODE"))</f>
        <v/>
      </c>
      <c r="AJ1052" s="19">
        <f>IF(OR($AI1052="",$AI1052="NO CODE"),"",IF(COUNTIFS(RATES!$A:$A,$AI1052,RATES!$B:$B,"&lt;="&amp;MonthStart,RATES!$C:$C,"&gt;="&amp;MonthEnd)&lt;&gt;1,"NO RATE",IF($AD1052="OFF",SUMIFS(RATES!$F:$F,RATES!$A:$A,$AI1052,RATES!$B:$B,"&lt;="&amp;MonthStart,RATES!$C:$C,"&gt;="&amp;MonthEnd),SUMIFS(RATES!$E:$E,RATES!$A:$A,$AI1052,RATES!$B:$B,"&lt;="&amp;MonthStart,RATES!$C:$C,"&gt;="&amp;MonthEnd))))</f>
        <v/>
      </c>
      <c r="AK1052" s="2">
        <f>IF(OR(NOT(ISNUMBER($AJ1052)),N($AA1052)=0),"",IF(ABS(N($Z1052)/100-$AJ1052)&gt;0.0000001,"DIFFERS",""))</f>
        <v/>
      </c>
    </row>
    <row r="1053">
      <c r="AD1053" s="2">
        <f>IF($L1053="","",IF(ISNUMBER(SEARCH("OFF ROAD",$H1053)),"OFF",IF(ISNUMBER(SEARCH("ON ROAD",$H1053)),"ON","")))</f>
        <v/>
      </c>
      <c r="AE1053" s="2">
        <f>IF($AD1053="ON",""&amp;$L1053,"")</f>
        <v/>
      </c>
      <c r="AF1053" s="2">
        <f>IF($L1053="","",IF($J1053&lt;&gt;"","Y",""))</f>
        <v/>
      </c>
      <c r="AG1053" s="2">
        <f>IF($L1053="","",IFERROR(TRIM(MID($H1053,4,SEARCH(" CO ",$H1053)-4)),""&amp;$S1053))</f>
        <v/>
      </c>
      <c r="AH1053" s="2">
        <f>IF($AG1053="","",IF($AG1053="FULTON",IF(ISNUMBER(SEARCH("COLLEGE PARK",$H1053)),"FULTON (COLLEGE PARK)",IF(ISNUMBER(SEARCH("HAPEVILLE",$H1053)),"FULTON (HAPEVILLE)",IF(ISNUMBER(SEARCH("EAST POINT",$H1053)),"FULTON (EAST POINT)",IF(ISNUMBER(SEARCH("ATLANTA",$H1053)),"FULTON (ATL LIMITS)","FULTON")))),IF($AG1053="DEKALB",IF(ISNUMBER(SEARCH("ATLANTA",$H1053)),"DEKALB (ATL LIMITS)","DEKALB"),IF(AND($AG1053="CLAYTON",ISNUMBER(SEARCH("COLLEGE PARK",$H1053))),"CLAYTON (COLLEGE PARK)",$AG1053))))</f>
        <v/>
      </c>
      <c r="AI1053" s="2">
        <f>IF(OR($AH1053="",$AD1053=""),"",IFERROR(VLOOKUP($AH1053,CODES!$A:$B,2,FALSE),"NO CODE"))</f>
        <v/>
      </c>
      <c r="AJ1053" s="19">
        <f>IF(OR($AI1053="",$AI1053="NO CODE"),"",IF(COUNTIFS(RATES!$A:$A,$AI1053,RATES!$B:$B,"&lt;="&amp;MonthStart,RATES!$C:$C,"&gt;="&amp;MonthEnd)&lt;&gt;1,"NO RATE",IF($AD1053="OFF",SUMIFS(RATES!$F:$F,RATES!$A:$A,$AI1053,RATES!$B:$B,"&lt;="&amp;MonthStart,RATES!$C:$C,"&gt;="&amp;MonthEnd),SUMIFS(RATES!$E:$E,RATES!$A:$A,$AI1053,RATES!$B:$B,"&lt;="&amp;MonthStart,RATES!$C:$C,"&gt;="&amp;MonthEnd))))</f>
        <v/>
      </c>
      <c r="AK1053" s="2">
        <f>IF(OR(NOT(ISNUMBER($AJ1053)),N($AA1053)=0),"",IF(ABS(N($Z1053)/100-$AJ1053)&gt;0.0000001,"DIFFERS",""))</f>
        <v/>
      </c>
    </row>
    <row r="1054">
      <c r="AD1054" s="2">
        <f>IF($L1054="","",IF(ISNUMBER(SEARCH("OFF ROAD",$H1054)),"OFF",IF(ISNUMBER(SEARCH("ON ROAD",$H1054)),"ON","")))</f>
        <v/>
      </c>
      <c r="AE1054" s="2">
        <f>IF($AD1054="ON",""&amp;$L1054,"")</f>
        <v/>
      </c>
      <c r="AF1054" s="2">
        <f>IF($L1054="","",IF($J1054&lt;&gt;"","Y",""))</f>
        <v/>
      </c>
      <c r="AG1054" s="2">
        <f>IF($L1054="","",IFERROR(TRIM(MID($H1054,4,SEARCH(" CO ",$H1054)-4)),""&amp;$S1054))</f>
        <v/>
      </c>
      <c r="AH1054" s="2">
        <f>IF($AG1054="","",IF($AG1054="FULTON",IF(ISNUMBER(SEARCH("COLLEGE PARK",$H1054)),"FULTON (COLLEGE PARK)",IF(ISNUMBER(SEARCH("HAPEVILLE",$H1054)),"FULTON (HAPEVILLE)",IF(ISNUMBER(SEARCH("EAST POINT",$H1054)),"FULTON (EAST POINT)",IF(ISNUMBER(SEARCH("ATLANTA",$H1054)),"FULTON (ATL LIMITS)","FULTON")))),IF($AG1054="DEKALB",IF(ISNUMBER(SEARCH("ATLANTA",$H1054)),"DEKALB (ATL LIMITS)","DEKALB"),IF(AND($AG1054="CLAYTON",ISNUMBER(SEARCH("COLLEGE PARK",$H1054))),"CLAYTON (COLLEGE PARK)",$AG1054))))</f>
        <v/>
      </c>
      <c r="AI1054" s="2">
        <f>IF(OR($AH1054="",$AD1054=""),"",IFERROR(VLOOKUP($AH1054,CODES!$A:$B,2,FALSE),"NO CODE"))</f>
        <v/>
      </c>
      <c r="AJ1054" s="19">
        <f>IF(OR($AI1054="",$AI1054="NO CODE"),"",IF(COUNTIFS(RATES!$A:$A,$AI1054,RATES!$B:$B,"&lt;="&amp;MonthStart,RATES!$C:$C,"&gt;="&amp;MonthEnd)&lt;&gt;1,"NO RATE",IF($AD1054="OFF",SUMIFS(RATES!$F:$F,RATES!$A:$A,$AI1054,RATES!$B:$B,"&lt;="&amp;MonthStart,RATES!$C:$C,"&gt;="&amp;MonthEnd),SUMIFS(RATES!$E:$E,RATES!$A:$A,$AI1054,RATES!$B:$B,"&lt;="&amp;MonthStart,RATES!$C:$C,"&gt;="&amp;MonthEnd))))</f>
        <v/>
      </c>
      <c r="AK1054" s="2">
        <f>IF(OR(NOT(ISNUMBER($AJ1054)),N($AA1054)=0),"",IF(ABS(N($Z1054)/100-$AJ1054)&gt;0.0000001,"DIFFERS",""))</f>
        <v/>
      </c>
    </row>
    <row r="1055">
      <c r="AD1055" s="2">
        <f>IF($L1055="","",IF(ISNUMBER(SEARCH("OFF ROAD",$H1055)),"OFF",IF(ISNUMBER(SEARCH("ON ROAD",$H1055)),"ON","")))</f>
        <v/>
      </c>
      <c r="AE1055" s="2">
        <f>IF($AD1055="ON",""&amp;$L1055,"")</f>
        <v/>
      </c>
      <c r="AF1055" s="2">
        <f>IF($L1055="","",IF($J1055&lt;&gt;"","Y",""))</f>
        <v/>
      </c>
      <c r="AG1055" s="2">
        <f>IF($L1055="","",IFERROR(TRIM(MID($H1055,4,SEARCH(" CO ",$H1055)-4)),""&amp;$S1055))</f>
        <v/>
      </c>
      <c r="AH1055" s="2">
        <f>IF($AG1055="","",IF($AG1055="FULTON",IF(ISNUMBER(SEARCH("COLLEGE PARK",$H1055)),"FULTON (COLLEGE PARK)",IF(ISNUMBER(SEARCH("HAPEVILLE",$H1055)),"FULTON (HAPEVILLE)",IF(ISNUMBER(SEARCH("EAST POINT",$H1055)),"FULTON (EAST POINT)",IF(ISNUMBER(SEARCH("ATLANTA",$H1055)),"FULTON (ATL LIMITS)","FULTON")))),IF($AG1055="DEKALB",IF(ISNUMBER(SEARCH("ATLANTA",$H1055)),"DEKALB (ATL LIMITS)","DEKALB"),IF(AND($AG1055="CLAYTON",ISNUMBER(SEARCH("COLLEGE PARK",$H1055))),"CLAYTON (COLLEGE PARK)",$AG1055))))</f>
        <v/>
      </c>
      <c r="AI1055" s="2">
        <f>IF(OR($AH1055="",$AD1055=""),"",IFERROR(VLOOKUP($AH1055,CODES!$A:$B,2,FALSE),"NO CODE"))</f>
        <v/>
      </c>
      <c r="AJ1055" s="19">
        <f>IF(OR($AI1055="",$AI1055="NO CODE"),"",IF(COUNTIFS(RATES!$A:$A,$AI1055,RATES!$B:$B,"&lt;="&amp;MonthStart,RATES!$C:$C,"&gt;="&amp;MonthEnd)&lt;&gt;1,"NO RATE",IF($AD1055="OFF",SUMIFS(RATES!$F:$F,RATES!$A:$A,$AI1055,RATES!$B:$B,"&lt;="&amp;MonthStart,RATES!$C:$C,"&gt;="&amp;MonthEnd),SUMIFS(RATES!$E:$E,RATES!$A:$A,$AI1055,RATES!$B:$B,"&lt;="&amp;MonthStart,RATES!$C:$C,"&gt;="&amp;MonthEnd))))</f>
        <v/>
      </c>
      <c r="AK1055" s="2">
        <f>IF(OR(NOT(ISNUMBER($AJ1055)),N($AA1055)=0),"",IF(ABS(N($Z1055)/100-$AJ1055)&gt;0.0000001,"DIFFERS",""))</f>
        <v/>
      </c>
    </row>
    <row r="1056">
      <c r="AD1056" s="2">
        <f>IF($L1056="","",IF(ISNUMBER(SEARCH("OFF ROAD",$H1056)),"OFF",IF(ISNUMBER(SEARCH("ON ROAD",$H1056)),"ON","")))</f>
        <v/>
      </c>
      <c r="AE1056" s="2">
        <f>IF($AD1056="ON",""&amp;$L1056,"")</f>
        <v/>
      </c>
      <c r="AF1056" s="2">
        <f>IF($L1056="","",IF($J1056&lt;&gt;"","Y",""))</f>
        <v/>
      </c>
      <c r="AG1056" s="2">
        <f>IF($L1056="","",IFERROR(TRIM(MID($H1056,4,SEARCH(" CO ",$H1056)-4)),""&amp;$S1056))</f>
        <v/>
      </c>
      <c r="AH1056" s="2">
        <f>IF($AG1056="","",IF($AG1056="FULTON",IF(ISNUMBER(SEARCH("COLLEGE PARK",$H1056)),"FULTON (COLLEGE PARK)",IF(ISNUMBER(SEARCH("HAPEVILLE",$H1056)),"FULTON (HAPEVILLE)",IF(ISNUMBER(SEARCH("EAST POINT",$H1056)),"FULTON (EAST POINT)",IF(ISNUMBER(SEARCH("ATLANTA",$H1056)),"FULTON (ATL LIMITS)","FULTON")))),IF($AG1056="DEKALB",IF(ISNUMBER(SEARCH("ATLANTA",$H1056)),"DEKALB (ATL LIMITS)","DEKALB"),IF(AND($AG1056="CLAYTON",ISNUMBER(SEARCH("COLLEGE PARK",$H1056))),"CLAYTON (COLLEGE PARK)",$AG1056))))</f>
        <v/>
      </c>
      <c r="AI1056" s="2">
        <f>IF(OR($AH1056="",$AD1056=""),"",IFERROR(VLOOKUP($AH1056,CODES!$A:$B,2,FALSE),"NO CODE"))</f>
        <v/>
      </c>
      <c r="AJ1056" s="19">
        <f>IF(OR($AI1056="",$AI1056="NO CODE"),"",IF(COUNTIFS(RATES!$A:$A,$AI1056,RATES!$B:$B,"&lt;="&amp;MonthStart,RATES!$C:$C,"&gt;="&amp;MonthEnd)&lt;&gt;1,"NO RATE",IF($AD1056="OFF",SUMIFS(RATES!$F:$F,RATES!$A:$A,$AI1056,RATES!$B:$B,"&lt;="&amp;MonthStart,RATES!$C:$C,"&gt;="&amp;MonthEnd),SUMIFS(RATES!$E:$E,RATES!$A:$A,$AI1056,RATES!$B:$B,"&lt;="&amp;MonthStart,RATES!$C:$C,"&gt;="&amp;MonthEnd))))</f>
        <v/>
      </c>
      <c r="AK1056" s="2">
        <f>IF(OR(NOT(ISNUMBER($AJ1056)),N($AA1056)=0),"",IF(ABS(N($Z1056)/100-$AJ1056)&gt;0.0000001,"DIFFERS",""))</f>
        <v/>
      </c>
    </row>
    <row r="1057">
      <c r="AD1057" s="2">
        <f>IF($L1057="","",IF(ISNUMBER(SEARCH("OFF ROAD",$H1057)),"OFF",IF(ISNUMBER(SEARCH("ON ROAD",$H1057)),"ON","")))</f>
        <v/>
      </c>
      <c r="AE1057" s="2">
        <f>IF($AD1057="ON",""&amp;$L1057,"")</f>
        <v/>
      </c>
      <c r="AF1057" s="2">
        <f>IF($L1057="","",IF($J1057&lt;&gt;"","Y",""))</f>
        <v/>
      </c>
      <c r="AG1057" s="2">
        <f>IF($L1057="","",IFERROR(TRIM(MID($H1057,4,SEARCH(" CO ",$H1057)-4)),""&amp;$S1057))</f>
        <v/>
      </c>
      <c r="AH1057" s="2">
        <f>IF($AG1057="","",IF($AG1057="FULTON",IF(ISNUMBER(SEARCH("COLLEGE PARK",$H1057)),"FULTON (COLLEGE PARK)",IF(ISNUMBER(SEARCH("HAPEVILLE",$H1057)),"FULTON (HAPEVILLE)",IF(ISNUMBER(SEARCH("EAST POINT",$H1057)),"FULTON (EAST POINT)",IF(ISNUMBER(SEARCH("ATLANTA",$H1057)),"FULTON (ATL LIMITS)","FULTON")))),IF($AG1057="DEKALB",IF(ISNUMBER(SEARCH("ATLANTA",$H1057)),"DEKALB (ATL LIMITS)","DEKALB"),IF(AND($AG1057="CLAYTON",ISNUMBER(SEARCH("COLLEGE PARK",$H1057))),"CLAYTON (COLLEGE PARK)",$AG1057))))</f>
        <v/>
      </c>
      <c r="AI1057" s="2">
        <f>IF(OR($AH1057="",$AD1057=""),"",IFERROR(VLOOKUP($AH1057,CODES!$A:$B,2,FALSE),"NO CODE"))</f>
        <v/>
      </c>
      <c r="AJ1057" s="19">
        <f>IF(OR($AI1057="",$AI1057="NO CODE"),"",IF(COUNTIFS(RATES!$A:$A,$AI1057,RATES!$B:$B,"&lt;="&amp;MonthStart,RATES!$C:$C,"&gt;="&amp;MonthEnd)&lt;&gt;1,"NO RATE",IF($AD1057="OFF",SUMIFS(RATES!$F:$F,RATES!$A:$A,$AI1057,RATES!$B:$B,"&lt;="&amp;MonthStart,RATES!$C:$C,"&gt;="&amp;MonthEnd),SUMIFS(RATES!$E:$E,RATES!$A:$A,$AI1057,RATES!$B:$B,"&lt;="&amp;MonthStart,RATES!$C:$C,"&gt;="&amp;MonthEnd))))</f>
        <v/>
      </c>
      <c r="AK1057" s="2">
        <f>IF(OR(NOT(ISNUMBER($AJ1057)),N($AA1057)=0),"",IF(ABS(N($Z1057)/100-$AJ1057)&gt;0.0000001,"DIFFERS",""))</f>
        <v/>
      </c>
    </row>
    <row r="1058">
      <c r="AD1058" s="2">
        <f>IF($L1058="","",IF(ISNUMBER(SEARCH("OFF ROAD",$H1058)),"OFF",IF(ISNUMBER(SEARCH("ON ROAD",$H1058)),"ON","")))</f>
        <v/>
      </c>
      <c r="AE1058" s="2">
        <f>IF($AD1058="ON",""&amp;$L1058,"")</f>
        <v/>
      </c>
      <c r="AF1058" s="2">
        <f>IF($L1058="","",IF($J1058&lt;&gt;"","Y",""))</f>
        <v/>
      </c>
      <c r="AG1058" s="2">
        <f>IF($L1058="","",IFERROR(TRIM(MID($H1058,4,SEARCH(" CO ",$H1058)-4)),""&amp;$S1058))</f>
        <v/>
      </c>
      <c r="AH1058" s="2">
        <f>IF($AG1058="","",IF($AG1058="FULTON",IF(ISNUMBER(SEARCH("COLLEGE PARK",$H1058)),"FULTON (COLLEGE PARK)",IF(ISNUMBER(SEARCH("HAPEVILLE",$H1058)),"FULTON (HAPEVILLE)",IF(ISNUMBER(SEARCH("EAST POINT",$H1058)),"FULTON (EAST POINT)",IF(ISNUMBER(SEARCH("ATLANTA",$H1058)),"FULTON (ATL LIMITS)","FULTON")))),IF($AG1058="DEKALB",IF(ISNUMBER(SEARCH("ATLANTA",$H1058)),"DEKALB (ATL LIMITS)","DEKALB"),IF(AND($AG1058="CLAYTON",ISNUMBER(SEARCH("COLLEGE PARK",$H1058))),"CLAYTON (COLLEGE PARK)",$AG1058))))</f>
        <v/>
      </c>
      <c r="AI1058" s="2">
        <f>IF(OR($AH1058="",$AD1058=""),"",IFERROR(VLOOKUP($AH1058,CODES!$A:$B,2,FALSE),"NO CODE"))</f>
        <v/>
      </c>
      <c r="AJ1058" s="19">
        <f>IF(OR($AI1058="",$AI1058="NO CODE"),"",IF(COUNTIFS(RATES!$A:$A,$AI1058,RATES!$B:$B,"&lt;="&amp;MonthStart,RATES!$C:$C,"&gt;="&amp;MonthEnd)&lt;&gt;1,"NO RATE",IF($AD1058="OFF",SUMIFS(RATES!$F:$F,RATES!$A:$A,$AI1058,RATES!$B:$B,"&lt;="&amp;MonthStart,RATES!$C:$C,"&gt;="&amp;MonthEnd),SUMIFS(RATES!$E:$E,RATES!$A:$A,$AI1058,RATES!$B:$B,"&lt;="&amp;MonthStart,RATES!$C:$C,"&gt;="&amp;MonthEnd))))</f>
        <v/>
      </c>
      <c r="AK1058" s="2">
        <f>IF(OR(NOT(ISNUMBER($AJ1058)),N($AA1058)=0),"",IF(ABS(N($Z1058)/100-$AJ1058)&gt;0.0000001,"DIFFERS",""))</f>
        <v/>
      </c>
    </row>
    <row r="1059">
      <c r="AD1059" s="2">
        <f>IF($L1059="","",IF(ISNUMBER(SEARCH("OFF ROAD",$H1059)),"OFF",IF(ISNUMBER(SEARCH("ON ROAD",$H1059)),"ON","")))</f>
        <v/>
      </c>
      <c r="AE1059" s="2">
        <f>IF($AD1059="ON",""&amp;$L1059,"")</f>
        <v/>
      </c>
      <c r="AF1059" s="2">
        <f>IF($L1059="","",IF($J1059&lt;&gt;"","Y",""))</f>
        <v/>
      </c>
      <c r="AG1059" s="2">
        <f>IF($L1059="","",IFERROR(TRIM(MID($H1059,4,SEARCH(" CO ",$H1059)-4)),""&amp;$S1059))</f>
        <v/>
      </c>
      <c r="AH1059" s="2">
        <f>IF($AG1059="","",IF($AG1059="FULTON",IF(ISNUMBER(SEARCH("COLLEGE PARK",$H1059)),"FULTON (COLLEGE PARK)",IF(ISNUMBER(SEARCH("HAPEVILLE",$H1059)),"FULTON (HAPEVILLE)",IF(ISNUMBER(SEARCH("EAST POINT",$H1059)),"FULTON (EAST POINT)",IF(ISNUMBER(SEARCH("ATLANTA",$H1059)),"FULTON (ATL LIMITS)","FULTON")))),IF($AG1059="DEKALB",IF(ISNUMBER(SEARCH("ATLANTA",$H1059)),"DEKALB (ATL LIMITS)","DEKALB"),IF(AND($AG1059="CLAYTON",ISNUMBER(SEARCH("COLLEGE PARK",$H1059))),"CLAYTON (COLLEGE PARK)",$AG1059))))</f>
        <v/>
      </c>
      <c r="AI1059" s="2">
        <f>IF(OR($AH1059="",$AD1059=""),"",IFERROR(VLOOKUP($AH1059,CODES!$A:$B,2,FALSE),"NO CODE"))</f>
        <v/>
      </c>
      <c r="AJ1059" s="19">
        <f>IF(OR($AI1059="",$AI1059="NO CODE"),"",IF(COUNTIFS(RATES!$A:$A,$AI1059,RATES!$B:$B,"&lt;="&amp;MonthStart,RATES!$C:$C,"&gt;="&amp;MonthEnd)&lt;&gt;1,"NO RATE",IF($AD1059="OFF",SUMIFS(RATES!$F:$F,RATES!$A:$A,$AI1059,RATES!$B:$B,"&lt;="&amp;MonthStart,RATES!$C:$C,"&gt;="&amp;MonthEnd),SUMIFS(RATES!$E:$E,RATES!$A:$A,$AI1059,RATES!$B:$B,"&lt;="&amp;MonthStart,RATES!$C:$C,"&gt;="&amp;MonthEnd))))</f>
        <v/>
      </c>
      <c r="AK1059" s="2">
        <f>IF(OR(NOT(ISNUMBER($AJ1059)),N($AA1059)=0),"",IF(ABS(N($Z1059)/100-$AJ1059)&gt;0.0000001,"DIFFERS",""))</f>
        <v/>
      </c>
    </row>
    <row r="1060">
      <c r="AD1060" s="2">
        <f>IF($L1060="","",IF(ISNUMBER(SEARCH("OFF ROAD",$H1060)),"OFF",IF(ISNUMBER(SEARCH("ON ROAD",$H1060)),"ON","")))</f>
        <v/>
      </c>
      <c r="AE1060" s="2">
        <f>IF($AD1060="ON",""&amp;$L1060,"")</f>
        <v/>
      </c>
      <c r="AF1060" s="2">
        <f>IF($L1060="","",IF($J1060&lt;&gt;"","Y",""))</f>
        <v/>
      </c>
      <c r="AG1060" s="2">
        <f>IF($L1060="","",IFERROR(TRIM(MID($H1060,4,SEARCH(" CO ",$H1060)-4)),""&amp;$S1060))</f>
        <v/>
      </c>
      <c r="AH1060" s="2">
        <f>IF($AG1060="","",IF($AG1060="FULTON",IF(ISNUMBER(SEARCH("COLLEGE PARK",$H1060)),"FULTON (COLLEGE PARK)",IF(ISNUMBER(SEARCH("HAPEVILLE",$H1060)),"FULTON (HAPEVILLE)",IF(ISNUMBER(SEARCH("EAST POINT",$H1060)),"FULTON (EAST POINT)",IF(ISNUMBER(SEARCH("ATLANTA",$H1060)),"FULTON (ATL LIMITS)","FULTON")))),IF($AG1060="DEKALB",IF(ISNUMBER(SEARCH("ATLANTA",$H1060)),"DEKALB (ATL LIMITS)","DEKALB"),IF(AND($AG1060="CLAYTON",ISNUMBER(SEARCH("COLLEGE PARK",$H1060))),"CLAYTON (COLLEGE PARK)",$AG1060))))</f>
        <v/>
      </c>
      <c r="AI1060" s="2">
        <f>IF(OR($AH1060="",$AD1060=""),"",IFERROR(VLOOKUP($AH1060,CODES!$A:$B,2,FALSE),"NO CODE"))</f>
        <v/>
      </c>
      <c r="AJ1060" s="19">
        <f>IF(OR($AI1060="",$AI1060="NO CODE"),"",IF(COUNTIFS(RATES!$A:$A,$AI1060,RATES!$B:$B,"&lt;="&amp;MonthStart,RATES!$C:$C,"&gt;="&amp;MonthEnd)&lt;&gt;1,"NO RATE",IF($AD1060="OFF",SUMIFS(RATES!$F:$F,RATES!$A:$A,$AI1060,RATES!$B:$B,"&lt;="&amp;MonthStart,RATES!$C:$C,"&gt;="&amp;MonthEnd),SUMIFS(RATES!$E:$E,RATES!$A:$A,$AI1060,RATES!$B:$B,"&lt;="&amp;MonthStart,RATES!$C:$C,"&gt;="&amp;MonthEnd))))</f>
        <v/>
      </c>
      <c r="AK1060" s="2">
        <f>IF(OR(NOT(ISNUMBER($AJ1060)),N($AA1060)=0),"",IF(ABS(N($Z1060)/100-$AJ1060)&gt;0.0000001,"DIFFERS",""))</f>
        <v/>
      </c>
    </row>
    <row r="1061">
      <c r="AD1061" s="2">
        <f>IF($L1061="","",IF(ISNUMBER(SEARCH("OFF ROAD",$H1061)),"OFF",IF(ISNUMBER(SEARCH("ON ROAD",$H1061)),"ON","")))</f>
        <v/>
      </c>
      <c r="AE1061" s="2">
        <f>IF($AD1061="ON",""&amp;$L1061,"")</f>
        <v/>
      </c>
      <c r="AF1061" s="2">
        <f>IF($L1061="","",IF($J1061&lt;&gt;"","Y",""))</f>
        <v/>
      </c>
      <c r="AG1061" s="2">
        <f>IF($L1061="","",IFERROR(TRIM(MID($H1061,4,SEARCH(" CO ",$H1061)-4)),""&amp;$S1061))</f>
        <v/>
      </c>
      <c r="AH1061" s="2">
        <f>IF($AG1061="","",IF($AG1061="FULTON",IF(ISNUMBER(SEARCH("COLLEGE PARK",$H1061)),"FULTON (COLLEGE PARK)",IF(ISNUMBER(SEARCH("HAPEVILLE",$H1061)),"FULTON (HAPEVILLE)",IF(ISNUMBER(SEARCH("EAST POINT",$H1061)),"FULTON (EAST POINT)",IF(ISNUMBER(SEARCH("ATLANTA",$H1061)),"FULTON (ATL LIMITS)","FULTON")))),IF($AG1061="DEKALB",IF(ISNUMBER(SEARCH("ATLANTA",$H1061)),"DEKALB (ATL LIMITS)","DEKALB"),IF(AND($AG1061="CLAYTON",ISNUMBER(SEARCH("COLLEGE PARK",$H1061))),"CLAYTON (COLLEGE PARK)",$AG1061))))</f>
        <v/>
      </c>
      <c r="AI1061" s="2">
        <f>IF(OR($AH1061="",$AD1061=""),"",IFERROR(VLOOKUP($AH1061,CODES!$A:$B,2,FALSE),"NO CODE"))</f>
        <v/>
      </c>
      <c r="AJ1061" s="19">
        <f>IF(OR($AI1061="",$AI1061="NO CODE"),"",IF(COUNTIFS(RATES!$A:$A,$AI1061,RATES!$B:$B,"&lt;="&amp;MonthStart,RATES!$C:$C,"&gt;="&amp;MonthEnd)&lt;&gt;1,"NO RATE",IF($AD1061="OFF",SUMIFS(RATES!$F:$F,RATES!$A:$A,$AI1061,RATES!$B:$B,"&lt;="&amp;MonthStart,RATES!$C:$C,"&gt;="&amp;MonthEnd),SUMIFS(RATES!$E:$E,RATES!$A:$A,$AI1061,RATES!$B:$B,"&lt;="&amp;MonthStart,RATES!$C:$C,"&gt;="&amp;MonthEnd))))</f>
        <v/>
      </c>
      <c r="AK1061" s="2">
        <f>IF(OR(NOT(ISNUMBER($AJ1061)),N($AA1061)=0),"",IF(ABS(N($Z1061)/100-$AJ1061)&gt;0.0000001,"DIFFERS",""))</f>
        <v/>
      </c>
    </row>
    <row r="1062">
      <c r="AD1062" s="2">
        <f>IF($L1062="","",IF(ISNUMBER(SEARCH("OFF ROAD",$H1062)),"OFF",IF(ISNUMBER(SEARCH("ON ROAD",$H1062)),"ON","")))</f>
        <v/>
      </c>
      <c r="AE1062" s="2">
        <f>IF($AD1062="ON",""&amp;$L1062,"")</f>
        <v/>
      </c>
      <c r="AF1062" s="2">
        <f>IF($L1062="","",IF($J1062&lt;&gt;"","Y",""))</f>
        <v/>
      </c>
      <c r="AG1062" s="2">
        <f>IF($L1062="","",IFERROR(TRIM(MID($H1062,4,SEARCH(" CO ",$H1062)-4)),""&amp;$S1062))</f>
        <v/>
      </c>
      <c r="AH1062" s="2">
        <f>IF($AG1062="","",IF($AG1062="FULTON",IF(ISNUMBER(SEARCH("COLLEGE PARK",$H1062)),"FULTON (COLLEGE PARK)",IF(ISNUMBER(SEARCH("HAPEVILLE",$H1062)),"FULTON (HAPEVILLE)",IF(ISNUMBER(SEARCH("EAST POINT",$H1062)),"FULTON (EAST POINT)",IF(ISNUMBER(SEARCH("ATLANTA",$H1062)),"FULTON (ATL LIMITS)","FULTON")))),IF($AG1062="DEKALB",IF(ISNUMBER(SEARCH("ATLANTA",$H1062)),"DEKALB (ATL LIMITS)","DEKALB"),IF(AND($AG1062="CLAYTON",ISNUMBER(SEARCH("COLLEGE PARK",$H1062))),"CLAYTON (COLLEGE PARK)",$AG1062))))</f>
        <v/>
      </c>
      <c r="AI1062" s="2">
        <f>IF(OR($AH1062="",$AD1062=""),"",IFERROR(VLOOKUP($AH1062,CODES!$A:$B,2,FALSE),"NO CODE"))</f>
        <v/>
      </c>
      <c r="AJ1062" s="19">
        <f>IF(OR($AI1062="",$AI1062="NO CODE"),"",IF(COUNTIFS(RATES!$A:$A,$AI1062,RATES!$B:$B,"&lt;="&amp;MonthStart,RATES!$C:$C,"&gt;="&amp;MonthEnd)&lt;&gt;1,"NO RATE",IF($AD1062="OFF",SUMIFS(RATES!$F:$F,RATES!$A:$A,$AI1062,RATES!$B:$B,"&lt;="&amp;MonthStart,RATES!$C:$C,"&gt;="&amp;MonthEnd),SUMIFS(RATES!$E:$E,RATES!$A:$A,$AI1062,RATES!$B:$B,"&lt;="&amp;MonthStart,RATES!$C:$C,"&gt;="&amp;MonthEnd))))</f>
        <v/>
      </c>
      <c r="AK1062" s="2">
        <f>IF(OR(NOT(ISNUMBER($AJ1062)),N($AA1062)=0),"",IF(ABS(N($Z1062)/100-$AJ1062)&gt;0.0000001,"DIFFERS",""))</f>
        <v/>
      </c>
    </row>
    <row r="1063">
      <c r="AD1063" s="2">
        <f>IF($L1063="","",IF(ISNUMBER(SEARCH("OFF ROAD",$H1063)),"OFF",IF(ISNUMBER(SEARCH("ON ROAD",$H1063)),"ON","")))</f>
        <v/>
      </c>
      <c r="AE1063" s="2">
        <f>IF($AD1063="ON",""&amp;$L1063,"")</f>
        <v/>
      </c>
      <c r="AF1063" s="2">
        <f>IF($L1063="","",IF($J1063&lt;&gt;"","Y",""))</f>
        <v/>
      </c>
      <c r="AG1063" s="2">
        <f>IF($L1063="","",IFERROR(TRIM(MID($H1063,4,SEARCH(" CO ",$H1063)-4)),""&amp;$S1063))</f>
        <v/>
      </c>
      <c r="AH1063" s="2">
        <f>IF($AG1063="","",IF($AG1063="FULTON",IF(ISNUMBER(SEARCH("COLLEGE PARK",$H1063)),"FULTON (COLLEGE PARK)",IF(ISNUMBER(SEARCH("HAPEVILLE",$H1063)),"FULTON (HAPEVILLE)",IF(ISNUMBER(SEARCH("EAST POINT",$H1063)),"FULTON (EAST POINT)",IF(ISNUMBER(SEARCH("ATLANTA",$H1063)),"FULTON (ATL LIMITS)","FULTON")))),IF($AG1063="DEKALB",IF(ISNUMBER(SEARCH("ATLANTA",$H1063)),"DEKALB (ATL LIMITS)","DEKALB"),IF(AND($AG1063="CLAYTON",ISNUMBER(SEARCH("COLLEGE PARK",$H1063))),"CLAYTON (COLLEGE PARK)",$AG1063))))</f>
        <v/>
      </c>
      <c r="AI1063" s="2">
        <f>IF(OR($AH1063="",$AD1063=""),"",IFERROR(VLOOKUP($AH1063,CODES!$A:$B,2,FALSE),"NO CODE"))</f>
        <v/>
      </c>
      <c r="AJ1063" s="19">
        <f>IF(OR($AI1063="",$AI1063="NO CODE"),"",IF(COUNTIFS(RATES!$A:$A,$AI1063,RATES!$B:$B,"&lt;="&amp;MonthStart,RATES!$C:$C,"&gt;="&amp;MonthEnd)&lt;&gt;1,"NO RATE",IF($AD1063="OFF",SUMIFS(RATES!$F:$F,RATES!$A:$A,$AI1063,RATES!$B:$B,"&lt;="&amp;MonthStart,RATES!$C:$C,"&gt;="&amp;MonthEnd),SUMIFS(RATES!$E:$E,RATES!$A:$A,$AI1063,RATES!$B:$B,"&lt;="&amp;MonthStart,RATES!$C:$C,"&gt;="&amp;MonthEnd))))</f>
        <v/>
      </c>
      <c r="AK1063" s="2">
        <f>IF(OR(NOT(ISNUMBER($AJ1063)),N($AA1063)=0),"",IF(ABS(N($Z1063)/100-$AJ1063)&gt;0.0000001,"DIFFERS",""))</f>
        <v/>
      </c>
    </row>
    <row r="1064">
      <c r="AD1064" s="2">
        <f>IF($L1064="","",IF(ISNUMBER(SEARCH("OFF ROAD",$H1064)),"OFF",IF(ISNUMBER(SEARCH("ON ROAD",$H1064)),"ON","")))</f>
        <v/>
      </c>
      <c r="AE1064" s="2">
        <f>IF($AD1064="ON",""&amp;$L1064,"")</f>
        <v/>
      </c>
      <c r="AF1064" s="2">
        <f>IF($L1064="","",IF($J1064&lt;&gt;"","Y",""))</f>
        <v/>
      </c>
      <c r="AG1064" s="2">
        <f>IF($L1064="","",IFERROR(TRIM(MID($H1064,4,SEARCH(" CO ",$H1064)-4)),""&amp;$S1064))</f>
        <v/>
      </c>
      <c r="AH1064" s="2">
        <f>IF($AG1064="","",IF($AG1064="FULTON",IF(ISNUMBER(SEARCH("COLLEGE PARK",$H1064)),"FULTON (COLLEGE PARK)",IF(ISNUMBER(SEARCH("HAPEVILLE",$H1064)),"FULTON (HAPEVILLE)",IF(ISNUMBER(SEARCH("EAST POINT",$H1064)),"FULTON (EAST POINT)",IF(ISNUMBER(SEARCH("ATLANTA",$H1064)),"FULTON (ATL LIMITS)","FULTON")))),IF($AG1064="DEKALB",IF(ISNUMBER(SEARCH("ATLANTA",$H1064)),"DEKALB (ATL LIMITS)","DEKALB"),IF(AND($AG1064="CLAYTON",ISNUMBER(SEARCH("COLLEGE PARK",$H1064))),"CLAYTON (COLLEGE PARK)",$AG1064))))</f>
        <v/>
      </c>
      <c r="AI1064" s="2">
        <f>IF(OR($AH1064="",$AD1064=""),"",IFERROR(VLOOKUP($AH1064,CODES!$A:$B,2,FALSE),"NO CODE"))</f>
        <v/>
      </c>
      <c r="AJ1064" s="19">
        <f>IF(OR($AI1064="",$AI1064="NO CODE"),"",IF(COUNTIFS(RATES!$A:$A,$AI1064,RATES!$B:$B,"&lt;="&amp;MonthStart,RATES!$C:$C,"&gt;="&amp;MonthEnd)&lt;&gt;1,"NO RATE",IF($AD1064="OFF",SUMIFS(RATES!$F:$F,RATES!$A:$A,$AI1064,RATES!$B:$B,"&lt;="&amp;MonthStart,RATES!$C:$C,"&gt;="&amp;MonthEnd),SUMIFS(RATES!$E:$E,RATES!$A:$A,$AI1064,RATES!$B:$B,"&lt;="&amp;MonthStart,RATES!$C:$C,"&gt;="&amp;MonthEnd))))</f>
        <v/>
      </c>
      <c r="AK1064" s="2">
        <f>IF(OR(NOT(ISNUMBER($AJ1064)),N($AA1064)=0),"",IF(ABS(N($Z1064)/100-$AJ1064)&gt;0.0000001,"DIFFERS",""))</f>
        <v/>
      </c>
    </row>
    <row r="1065">
      <c r="AD1065" s="2">
        <f>IF($L1065="","",IF(ISNUMBER(SEARCH("OFF ROAD",$H1065)),"OFF",IF(ISNUMBER(SEARCH("ON ROAD",$H1065)),"ON","")))</f>
        <v/>
      </c>
      <c r="AE1065" s="2">
        <f>IF($AD1065="ON",""&amp;$L1065,"")</f>
        <v/>
      </c>
      <c r="AF1065" s="2">
        <f>IF($L1065="","",IF($J1065&lt;&gt;"","Y",""))</f>
        <v/>
      </c>
      <c r="AG1065" s="2">
        <f>IF($L1065="","",IFERROR(TRIM(MID($H1065,4,SEARCH(" CO ",$H1065)-4)),""&amp;$S1065))</f>
        <v/>
      </c>
      <c r="AH1065" s="2">
        <f>IF($AG1065="","",IF($AG1065="FULTON",IF(ISNUMBER(SEARCH("COLLEGE PARK",$H1065)),"FULTON (COLLEGE PARK)",IF(ISNUMBER(SEARCH("HAPEVILLE",$H1065)),"FULTON (HAPEVILLE)",IF(ISNUMBER(SEARCH("EAST POINT",$H1065)),"FULTON (EAST POINT)",IF(ISNUMBER(SEARCH("ATLANTA",$H1065)),"FULTON (ATL LIMITS)","FULTON")))),IF($AG1065="DEKALB",IF(ISNUMBER(SEARCH("ATLANTA",$H1065)),"DEKALB (ATL LIMITS)","DEKALB"),IF(AND($AG1065="CLAYTON",ISNUMBER(SEARCH("COLLEGE PARK",$H1065))),"CLAYTON (COLLEGE PARK)",$AG1065))))</f>
        <v/>
      </c>
      <c r="AI1065" s="2">
        <f>IF(OR($AH1065="",$AD1065=""),"",IFERROR(VLOOKUP($AH1065,CODES!$A:$B,2,FALSE),"NO CODE"))</f>
        <v/>
      </c>
      <c r="AJ1065" s="19">
        <f>IF(OR($AI1065="",$AI1065="NO CODE"),"",IF(COUNTIFS(RATES!$A:$A,$AI1065,RATES!$B:$B,"&lt;="&amp;MonthStart,RATES!$C:$C,"&gt;="&amp;MonthEnd)&lt;&gt;1,"NO RATE",IF($AD1065="OFF",SUMIFS(RATES!$F:$F,RATES!$A:$A,$AI1065,RATES!$B:$B,"&lt;="&amp;MonthStart,RATES!$C:$C,"&gt;="&amp;MonthEnd),SUMIFS(RATES!$E:$E,RATES!$A:$A,$AI1065,RATES!$B:$B,"&lt;="&amp;MonthStart,RATES!$C:$C,"&gt;="&amp;MonthEnd))))</f>
        <v/>
      </c>
      <c r="AK1065" s="2">
        <f>IF(OR(NOT(ISNUMBER($AJ1065)),N($AA1065)=0),"",IF(ABS(N($Z1065)/100-$AJ1065)&gt;0.0000001,"DIFFERS",""))</f>
        <v/>
      </c>
    </row>
    <row r="1066">
      <c r="AD1066" s="2">
        <f>IF($L1066="","",IF(ISNUMBER(SEARCH("OFF ROAD",$H1066)),"OFF",IF(ISNUMBER(SEARCH("ON ROAD",$H1066)),"ON","")))</f>
        <v/>
      </c>
      <c r="AE1066" s="2">
        <f>IF($AD1066="ON",""&amp;$L1066,"")</f>
        <v/>
      </c>
      <c r="AF1066" s="2">
        <f>IF($L1066="","",IF($J1066&lt;&gt;"","Y",""))</f>
        <v/>
      </c>
      <c r="AG1066" s="2">
        <f>IF($L1066="","",IFERROR(TRIM(MID($H1066,4,SEARCH(" CO ",$H1066)-4)),""&amp;$S1066))</f>
        <v/>
      </c>
      <c r="AH1066" s="2">
        <f>IF($AG1066="","",IF($AG1066="FULTON",IF(ISNUMBER(SEARCH("COLLEGE PARK",$H1066)),"FULTON (COLLEGE PARK)",IF(ISNUMBER(SEARCH("HAPEVILLE",$H1066)),"FULTON (HAPEVILLE)",IF(ISNUMBER(SEARCH("EAST POINT",$H1066)),"FULTON (EAST POINT)",IF(ISNUMBER(SEARCH("ATLANTA",$H1066)),"FULTON (ATL LIMITS)","FULTON")))),IF($AG1066="DEKALB",IF(ISNUMBER(SEARCH("ATLANTA",$H1066)),"DEKALB (ATL LIMITS)","DEKALB"),IF(AND($AG1066="CLAYTON",ISNUMBER(SEARCH("COLLEGE PARK",$H1066))),"CLAYTON (COLLEGE PARK)",$AG1066))))</f>
        <v/>
      </c>
      <c r="AI1066" s="2">
        <f>IF(OR($AH1066="",$AD1066=""),"",IFERROR(VLOOKUP($AH1066,CODES!$A:$B,2,FALSE),"NO CODE"))</f>
        <v/>
      </c>
      <c r="AJ1066" s="19">
        <f>IF(OR($AI1066="",$AI1066="NO CODE"),"",IF(COUNTIFS(RATES!$A:$A,$AI1066,RATES!$B:$B,"&lt;="&amp;MonthStart,RATES!$C:$C,"&gt;="&amp;MonthEnd)&lt;&gt;1,"NO RATE",IF($AD1066="OFF",SUMIFS(RATES!$F:$F,RATES!$A:$A,$AI1066,RATES!$B:$B,"&lt;="&amp;MonthStart,RATES!$C:$C,"&gt;="&amp;MonthEnd),SUMIFS(RATES!$E:$E,RATES!$A:$A,$AI1066,RATES!$B:$B,"&lt;="&amp;MonthStart,RATES!$C:$C,"&gt;="&amp;MonthEnd))))</f>
        <v/>
      </c>
      <c r="AK1066" s="2">
        <f>IF(OR(NOT(ISNUMBER($AJ1066)),N($AA1066)=0),"",IF(ABS(N($Z1066)/100-$AJ1066)&gt;0.0000001,"DIFFERS",""))</f>
        <v/>
      </c>
    </row>
    <row r="1067">
      <c r="AD1067" s="2">
        <f>IF($L1067="","",IF(ISNUMBER(SEARCH("OFF ROAD",$H1067)),"OFF",IF(ISNUMBER(SEARCH("ON ROAD",$H1067)),"ON","")))</f>
        <v/>
      </c>
      <c r="AE1067" s="2">
        <f>IF($AD1067="ON",""&amp;$L1067,"")</f>
        <v/>
      </c>
      <c r="AF1067" s="2">
        <f>IF($L1067="","",IF($J1067&lt;&gt;"","Y",""))</f>
        <v/>
      </c>
      <c r="AG1067" s="2">
        <f>IF($L1067="","",IFERROR(TRIM(MID($H1067,4,SEARCH(" CO ",$H1067)-4)),""&amp;$S1067))</f>
        <v/>
      </c>
      <c r="AH1067" s="2">
        <f>IF($AG1067="","",IF($AG1067="FULTON",IF(ISNUMBER(SEARCH("COLLEGE PARK",$H1067)),"FULTON (COLLEGE PARK)",IF(ISNUMBER(SEARCH("HAPEVILLE",$H1067)),"FULTON (HAPEVILLE)",IF(ISNUMBER(SEARCH("EAST POINT",$H1067)),"FULTON (EAST POINT)",IF(ISNUMBER(SEARCH("ATLANTA",$H1067)),"FULTON (ATL LIMITS)","FULTON")))),IF($AG1067="DEKALB",IF(ISNUMBER(SEARCH("ATLANTA",$H1067)),"DEKALB (ATL LIMITS)","DEKALB"),IF(AND($AG1067="CLAYTON",ISNUMBER(SEARCH("COLLEGE PARK",$H1067))),"CLAYTON (COLLEGE PARK)",$AG1067))))</f>
        <v/>
      </c>
      <c r="AI1067" s="2">
        <f>IF(OR($AH1067="",$AD1067=""),"",IFERROR(VLOOKUP($AH1067,CODES!$A:$B,2,FALSE),"NO CODE"))</f>
        <v/>
      </c>
      <c r="AJ1067" s="19">
        <f>IF(OR($AI1067="",$AI1067="NO CODE"),"",IF(COUNTIFS(RATES!$A:$A,$AI1067,RATES!$B:$B,"&lt;="&amp;MonthStart,RATES!$C:$C,"&gt;="&amp;MonthEnd)&lt;&gt;1,"NO RATE",IF($AD1067="OFF",SUMIFS(RATES!$F:$F,RATES!$A:$A,$AI1067,RATES!$B:$B,"&lt;="&amp;MonthStart,RATES!$C:$C,"&gt;="&amp;MonthEnd),SUMIFS(RATES!$E:$E,RATES!$A:$A,$AI1067,RATES!$B:$B,"&lt;="&amp;MonthStart,RATES!$C:$C,"&gt;="&amp;MonthEnd))))</f>
        <v/>
      </c>
      <c r="AK1067" s="2">
        <f>IF(OR(NOT(ISNUMBER($AJ1067)),N($AA1067)=0),"",IF(ABS(N($Z1067)/100-$AJ1067)&gt;0.0000001,"DIFFERS",""))</f>
        <v/>
      </c>
    </row>
    <row r="1068">
      <c r="AD1068" s="2">
        <f>IF($L1068="","",IF(ISNUMBER(SEARCH("OFF ROAD",$H1068)),"OFF",IF(ISNUMBER(SEARCH("ON ROAD",$H1068)),"ON","")))</f>
        <v/>
      </c>
      <c r="AE1068" s="2">
        <f>IF($AD1068="ON",""&amp;$L1068,"")</f>
        <v/>
      </c>
      <c r="AF1068" s="2">
        <f>IF($L1068="","",IF($J1068&lt;&gt;"","Y",""))</f>
        <v/>
      </c>
      <c r="AG1068" s="2">
        <f>IF($L1068="","",IFERROR(TRIM(MID($H1068,4,SEARCH(" CO ",$H1068)-4)),""&amp;$S1068))</f>
        <v/>
      </c>
      <c r="AH1068" s="2">
        <f>IF($AG1068="","",IF($AG1068="FULTON",IF(ISNUMBER(SEARCH("COLLEGE PARK",$H1068)),"FULTON (COLLEGE PARK)",IF(ISNUMBER(SEARCH("HAPEVILLE",$H1068)),"FULTON (HAPEVILLE)",IF(ISNUMBER(SEARCH("EAST POINT",$H1068)),"FULTON (EAST POINT)",IF(ISNUMBER(SEARCH("ATLANTA",$H1068)),"FULTON (ATL LIMITS)","FULTON")))),IF($AG1068="DEKALB",IF(ISNUMBER(SEARCH("ATLANTA",$H1068)),"DEKALB (ATL LIMITS)","DEKALB"),IF(AND($AG1068="CLAYTON",ISNUMBER(SEARCH("COLLEGE PARK",$H1068))),"CLAYTON (COLLEGE PARK)",$AG1068))))</f>
        <v/>
      </c>
      <c r="AI1068" s="2">
        <f>IF(OR($AH1068="",$AD1068=""),"",IFERROR(VLOOKUP($AH1068,CODES!$A:$B,2,FALSE),"NO CODE"))</f>
        <v/>
      </c>
      <c r="AJ1068" s="19">
        <f>IF(OR($AI1068="",$AI1068="NO CODE"),"",IF(COUNTIFS(RATES!$A:$A,$AI1068,RATES!$B:$B,"&lt;="&amp;MonthStart,RATES!$C:$C,"&gt;="&amp;MonthEnd)&lt;&gt;1,"NO RATE",IF($AD1068="OFF",SUMIFS(RATES!$F:$F,RATES!$A:$A,$AI1068,RATES!$B:$B,"&lt;="&amp;MonthStart,RATES!$C:$C,"&gt;="&amp;MonthEnd),SUMIFS(RATES!$E:$E,RATES!$A:$A,$AI1068,RATES!$B:$B,"&lt;="&amp;MonthStart,RATES!$C:$C,"&gt;="&amp;MonthEnd))))</f>
        <v/>
      </c>
      <c r="AK1068" s="2">
        <f>IF(OR(NOT(ISNUMBER($AJ1068)),N($AA1068)=0),"",IF(ABS(N($Z1068)/100-$AJ1068)&gt;0.0000001,"DIFFERS",""))</f>
        <v/>
      </c>
    </row>
    <row r="1069">
      <c r="AD1069" s="2">
        <f>IF($L1069="","",IF(ISNUMBER(SEARCH("OFF ROAD",$H1069)),"OFF",IF(ISNUMBER(SEARCH("ON ROAD",$H1069)),"ON","")))</f>
        <v/>
      </c>
      <c r="AE1069" s="2">
        <f>IF($AD1069="ON",""&amp;$L1069,"")</f>
        <v/>
      </c>
      <c r="AF1069" s="2">
        <f>IF($L1069="","",IF($J1069&lt;&gt;"","Y",""))</f>
        <v/>
      </c>
      <c r="AG1069" s="2">
        <f>IF($L1069="","",IFERROR(TRIM(MID($H1069,4,SEARCH(" CO ",$H1069)-4)),""&amp;$S1069))</f>
        <v/>
      </c>
      <c r="AH1069" s="2">
        <f>IF($AG1069="","",IF($AG1069="FULTON",IF(ISNUMBER(SEARCH("COLLEGE PARK",$H1069)),"FULTON (COLLEGE PARK)",IF(ISNUMBER(SEARCH("HAPEVILLE",$H1069)),"FULTON (HAPEVILLE)",IF(ISNUMBER(SEARCH("EAST POINT",$H1069)),"FULTON (EAST POINT)",IF(ISNUMBER(SEARCH("ATLANTA",$H1069)),"FULTON (ATL LIMITS)","FULTON")))),IF($AG1069="DEKALB",IF(ISNUMBER(SEARCH("ATLANTA",$H1069)),"DEKALB (ATL LIMITS)","DEKALB"),IF(AND($AG1069="CLAYTON",ISNUMBER(SEARCH("COLLEGE PARK",$H1069))),"CLAYTON (COLLEGE PARK)",$AG1069))))</f>
        <v/>
      </c>
      <c r="AI1069" s="2">
        <f>IF(OR($AH1069="",$AD1069=""),"",IFERROR(VLOOKUP($AH1069,CODES!$A:$B,2,FALSE),"NO CODE"))</f>
        <v/>
      </c>
      <c r="AJ1069" s="19">
        <f>IF(OR($AI1069="",$AI1069="NO CODE"),"",IF(COUNTIFS(RATES!$A:$A,$AI1069,RATES!$B:$B,"&lt;="&amp;MonthStart,RATES!$C:$C,"&gt;="&amp;MonthEnd)&lt;&gt;1,"NO RATE",IF($AD1069="OFF",SUMIFS(RATES!$F:$F,RATES!$A:$A,$AI1069,RATES!$B:$B,"&lt;="&amp;MonthStart,RATES!$C:$C,"&gt;="&amp;MonthEnd),SUMIFS(RATES!$E:$E,RATES!$A:$A,$AI1069,RATES!$B:$B,"&lt;="&amp;MonthStart,RATES!$C:$C,"&gt;="&amp;MonthEnd))))</f>
        <v/>
      </c>
      <c r="AK1069" s="2">
        <f>IF(OR(NOT(ISNUMBER($AJ1069)),N($AA1069)=0),"",IF(ABS(N($Z1069)/100-$AJ1069)&gt;0.0000001,"DIFFERS",""))</f>
        <v/>
      </c>
    </row>
    <row r="1070">
      <c r="AD1070" s="2">
        <f>IF($L1070="","",IF(ISNUMBER(SEARCH("OFF ROAD",$H1070)),"OFF",IF(ISNUMBER(SEARCH("ON ROAD",$H1070)),"ON","")))</f>
        <v/>
      </c>
      <c r="AE1070" s="2">
        <f>IF($AD1070="ON",""&amp;$L1070,"")</f>
        <v/>
      </c>
      <c r="AF1070" s="2">
        <f>IF($L1070="","",IF($J1070&lt;&gt;"","Y",""))</f>
        <v/>
      </c>
      <c r="AG1070" s="2">
        <f>IF($L1070="","",IFERROR(TRIM(MID($H1070,4,SEARCH(" CO ",$H1070)-4)),""&amp;$S1070))</f>
        <v/>
      </c>
      <c r="AH1070" s="2">
        <f>IF($AG1070="","",IF($AG1070="FULTON",IF(ISNUMBER(SEARCH("COLLEGE PARK",$H1070)),"FULTON (COLLEGE PARK)",IF(ISNUMBER(SEARCH("HAPEVILLE",$H1070)),"FULTON (HAPEVILLE)",IF(ISNUMBER(SEARCH("EAST POINT",$H1070)),"FULTON (EAST POINT)",IF(ISNUMBER(SEARCH("ATLANTA",$H1070)),"FULTON (ATL LIMITS)","FULTON")))),IF($AG1070="DEKALB",IF(ISNUMBER(SEARCH("ATLANTA",$H1070)),"DEKALB (ATL LIMITS)","DEKALB"),IF(AND($AG1070="CLAYTON",ISNUMBER(SEARCH("COLLEGE PARK",$H1070))),"CLAYTON (COLLEGE PARK)",$AG1070))))</f>
        <v/>
      </c>
      <c r="AI1070" s="2">
        <f>IF(OR($AH1070="",$AD1070=""),"",IFERROR(VLOOKUP($AH1070,CODES!$A:$B,2,FALSE),"NO CODE"))</f>
        <v/>
      </c>
      <c r="AJ1070" s="19">
        <f>IF(OR($AI1070="",$AI1070="NO CODE"),"",IF(COUNTIFS(RATES!$A:$A,$AI1070,RATES!$B:$B,"&lt;="&amp;MonthStart,RATES!$C:$C,"&gt;="&amp;MonthEnd)&lt;&gt;1,"NO RATE",IF($AD1070="OFF",SUMIFS(RATES!$F:$F,RATES!$A:$A,$AI1070,RATES!$B:$B,"&lt;="&amp;MonthStart,RATES!$C:$C,"&gt;="&amp;MonthEnd),SUMIFS(RATES!$E:$E,RATES!$A:$A,$AI1070,RATES!$B:$B,"&lt;="&amp;MonthStart,RATES!$C:$C,"&gt;="&amp;MonthEnd))))</f>
        <v/>
      </c>
      <c r="AK1070" s="2">
        <f>IF(OR(NOT(ISNUMBER($AJ1070)),N($AA1070)=0),"",IF(ABS(N($Z1070)/100-$AJ1070)&gt;0.0000001,"DIFFERS",""))</f>
        <v/>
      </c>
    </row>
    <row r="1071">
      <c r="AD1071" s="2">
        <f>IF($L1071="","",IF(ISNUMBER(SEARCH("OFF ROAD",$H1071)),"OFF",IF(ISNUMBER(SEARCH("ON ROAD",$H1071)),"ON","")))</f>
        <v/>
      </c>
      <c r="AE1071" s="2">
        <f>IF($AD1071="ON",""&amp;$L1071,"")</f>
        <v/>
      </c>
      <c r="AF1071" s="2">
        <f>IF($L1071="","",IF($J1071&lt;&gt;"","Y",""))</f>
        <v/>
      </c>
      <c r="AG1071" s="2">
        <f>IF($L1071="","",IFERROR(TRIM(MID($H1071,4,SEARCH(" CO ",$H1071)-4)),""&amp;$S1071))</f>
        <v/>
      </c>
      <c r="AH1071" s="2">
        <f>IF($AG1071="","",IF($AG1071="FULTON",IF(ISNUMBER(SEARCH("COLLEGE PARK",$H1071)),"FULTON (COLLEGE PARK)",IF(ISNUMBER(SEARCH("HAPEVILLE",$H1071)),"FULTON (HAPEVILLE)",IF(ISNUMBER(SEARCH("EAST POINT",$H1071)),"FULTON (EAST POINT)",IF(ISNUMBER(SEARCH("ATLANTA",$H1071)),"FULTON (ATL LIMITS)","FULTON")))),IF($AG1071="DEKALB",IF(ISNUMBER(SEARCH("ATLANTA",$H1071)),"DEKALB (ATL LIMITS)","DEKALB"),IF(AND($AG1071="CLAYTON",ISNUMBER(SEARCH("COLLEGE PARK",$H1071))),"CLAYTON (COLLEGE PARK)",$AG1071))))</f>
        <v/>
      </c>
      <c r="AI1071" s="2">
        <f>IF(OR($AH1071="",$AD1071=""),"",IFERROR(VLOOKUP($AH1071,CODES!$A:$B,2,FALSE),"NO CODE"))</f>
        <v/>
      </c>
      <c r="AJ1071" s="19">
        <f>IF(OR($AI1071="",$AI1071="NO CODE"),"",IF(COUNTIFS(RATES!$A:$A,$AI1071,RATES!$B:$B,"&lt;="&amp;MonthStart,RATES!$C:$C,"&gt;="&amp;MonthEnd)&lt;&gt;1,"NO RATE",IF($AD1071="OFF",SUMIFS(RATES!$F:$F,RATES!$A:$A,$AI1071,RATES!$B:$B,"&lt;="&amp;MonthStart,RATES!$C:$C,"&gt;="&amp;MonthEnd),SUMIFS(RATES!$E:$E,RATES!$A:$A,$AI1071,RATES!$B:$B,"&lt;="&amp;MonthStart,RATES!$C:$C,"&gt;="&amp;MonthEnd))))</f>
        <v/>
      </c>
      <c r="AK1071" s="2">
        <f>IF(OR(NOT(ISNUMBER($AJ1071)),N($AA1071)=0),"",IF(ABS(N($Z1071)/100-$AJ1071)&gt;0.0000001,"DIFFERS",""))</f>
        <v/>
      </c>
    </row>
    <row r="1072">
      <c r="AD1072" s="2">
        <f>IF($L1072="","",IF(ISNUMBER(SEARCH("OFF ROAD",$H1072)),"OFF",IF(ISNUMBER(SEARCH("ON ROAD",$H1072)),"ON","")))</f>
        <v/>
      </c>
      <c r="AE1072" s="2">
        <f>IF($AD1072="ON",""&amp;$L1072,"")</f>
        <v/>
      </c>
      <c r="AF1072" s="2">
        <f>IF($L1072="","",IF($J1072&lt;&gt;"","Y",""))</f>
        <v/>
      </c>
      <c r="AG1072" s="2">
        <f>IF($L1072="","",IFERROR(TRIM(MID($H1072,4,SEARCH(" CO ",$H1072)-4)),""&amp;$S1072))</f>
        <v/>
      </c>
      <c r="AH1072" s="2">
        <f>IF($AG1072="","",IF($AG1072="FULTON",IF(ISNUMBER(SEARCH("COLLEGE PARK",$H1072)),"FULTON (COLLEGE PARK)",IF(ISNUMBER(SEARCH("HAPEVILLE",$H1072)),"FULTON (HAPEVILLE)",IF(ISNUMBER(SEARCH("EAST POINT",$H1072)),"FULTON (EAST POINT)",IF(ISNUMBER(SEARCH("ATLANTA",$H1072)),"FULTON (ATL LIMITS)","FULTON")))),IF($AG1072="DEKALB",IF(ISNUMBER(SEARCH("ATLANTA",$H1072)),"DEKALB (ATL LIMITS)","DEKALB"),IF(AND($AG1072="CLAYTON",ISNUMBER(SEARCH("COLLEGE PARK",$H1072))),"CLAYTON (COLLEGE PARK)",$AG1072))))</f>
        <v/>
      </c>
      <c r="AI1072" s="2">
        <f>IF(OR($AH1072="",$AD1072=""),"",IFERROR(VLOOKUP($AH1072,CODES!$A:$B,2,FALSE),"NO CODE"))</f>
        <v/>
      </c>
      <c r="AJ1072" s="19">
        <f>IF(OR($AI1072="",$AI1072="NO CODE"),"",IF(COUNTIFS(RATES!$A:$A,$AI1072,RATES!$B:$B,"&lt;="&amp;MonthStart,RATES!$C:$C,"&gt;="&amp;MonthEnd)&lt;&gt;1,"NO RATE",IF($AD1072="OFF",SUMIFS(RATES!$F:$F,RATES!$A:$A,$AI1072,RATES!$B:$B,"&lt;="&amp;MonthStart,RATES!$C:$C,"&gt;="&amp;MonthEnd),SUMIFS(RATES!$E:$E,RATES!$A:$A,$AI1072,RATES!$B:$B,"&lt;="&amp;MonthStart,RATES!$C:$C,"&gt;="&amp;MonthEnd))))</f>
        <v/>
      </c>
      <c r="AK1072" s="2">
        <f>IF(OR(NOT(ISNUMBER($AJ1072)),N($AA1072)=0),"",IF(ABS(N($Z1072)/100-$AJ1072)&gt;0.0000001,"DIFFERS",""))</f>
        <v/>
      </c>
    </row>
    <row r="1073">
      <c r="AD1073" s="2">
        <f>IF($L1073="","",IF(ISNUMBER(SEARCH("OFF ROAD",$H1073)),"OFF",IF(ISNUMBER(SEARCH("ON ROAD",$H1073)),"ON","")))</f>
        <v/>
      </c>
      <c r="AE1073" s="2">
        <f>IF($AD1073="ON",""&amp;$L1073,"")</f>
        <v/>
      </c>
      <c r="AF1073" s="2">
        <f>IF($L1073="","",IF($J1073&lt;&gt;"","Y",""))</f>
        <v/>
      </c>
      <c r="AG1073" s="2">
        <f>IF($L1073="","",IFERROR(TRIM(MID($H1073,4,SEARCH(" CO ",$H1073)-4)),""&amp;$S1073))</f>
        <v/>
      </c>
      <c r="AH1073" s="2">
        <f>IF($AG1073="","",IF($AG1073="FULTON",IF(ISNUMBER(SEARCH("COLLEGE PARK",$H1073)),"FULTON (COLLEGE PARK)",IF(ISNUMBER(SEARCH("HAPEVILLE",$H1073)),"FULTON (HAPEVILLE)",IF(ISNUMBER(SEARCH("EAST POINT",$H1073)),"FULTON (EAST POINT)",IF(ISNUMBER(SEARCH("ATLANTA",$H1073)),"FULTON (ATL LIMITS)","FULTON")))),IF($AG1073="DEKALB",IF(ISNUMBER(SEARCH("ATLANTA",$H1073)),"DEKALB (ATL LIMITS)","DEKALB"),IF(AND($AG1073="CLAYTON",ISNUMBER(SEARCH("COLLEGE PARK",$H1073))),"CLAYTON (COLLEGE PARK)",$AG1073))))</f>
        <v/>
      </c>
      <c r="AI1073" s="2">
        <f>IF(OR($AH1073="",$AD1073=""),"",IFERROR(VLOOKUP($AH1073,CODES!$A:$B,2,FALSE),"NO CODE"))</f>
        <v/>
      </c>
      <c r="AJ1073" s="19">
        <f>IF(OR($AI1073="",$AI1073="NO CODE"),"",IF(COUNTIFS(RATES!$A:$A,$AI1073,RATES!$B:$B,"&lt;="&amp;MonthStart,RATES!$C:$C,"&gt;="&amp;MonthEnd)&lt;&gt;1,"NO RATE",IF($AD1073="OFF",SUMIFS(RATES!$F:$F,RATES!$A:$A,$AI1073,RATES!$B:$B,"&lt;="&amp;MonthStart,RATES!$C:$C,"&gt;="&amp;MonthEnd),SUMIFS(RATES!$E:$E,RATES!$A:$A,$AI1073,RATES!$B:$B,"&lt;="&amp;MonthStart,RATES!$C:$C,"&gt;="&amp;MonthEnd))))</f>
        <v/>
      </c>
      <c r="AK1073" s="2">
        <f>IF(OR(NOT(ISNUMBER($AJ1073)),N($AA1073)=0),"",IF(ABS(N($Z1073)/100-$AJ1073)&gt;0.0000001,"DIFFERS",""))</f>
        <v/>
      </c>
    </row>
    <row r="1074">
      <c r="AD1074" s="2">
        <f>IF($L1074="","",IF(ISNUMBER(SEARCH("OFF ROAD",$H1074)),"OFF",IF(ISNUMBER(SEARCH("ON ROAD",$H1074)),"ON","")))</f>
        <v/>
      </c>
      <c r="AE1074" s="2">
        <f>IF($AD1074="ON",""&amp;$L1074,"")</f>
        <v/>
      </c>
      <c r="AF1074" s="2">
        <f>IF($L1074="","",IF($J1074&lt;&gt;"","Y",""))</f>
        <v/>
      </c>
      <c r="AG1074" s="2">
        <f>IF($L1074="","",IFERROR(TRIM(MID($H1074,4,SEARCH(" CO ",$H1074)-4)),""&amp;$S1074))</f>
        <v/>
      </c>
      <c r="AH1074" s="2">
        <f>IF($AG1074="","",IF($AG1074="FULTON",IF(ISNUMBER(SEARCH("COLLEGE PARK",$H1074)),"FULTON (COLLEGE PARK)",IF(ISNUMBER(SEARCH("HAPEVILLE",$H1074)),"FULTON (HAPEVILLE)",IF(ISNUMBER(SEARCH("EAST POINT",$H1074)),"FULTON (EAST POINT)",IF(ISNUMBER(SEARCH("ATLANTA",$H1074)),"FULTON (ATL LIMITS)","FULTON")))),IF($AG1074="DEKALB",IF(ISNUMBER(SEARCH("ATLANTA",$H1074)),"DEKALB (ATL LIMITS)","DEKALB"),IF(AND($AG1074="CLAYTON",ISNUMBER(SEARCH("COLLEGE PARK",$H1074))),"CLAYTON (COLLEGE PARK)",$AG1074))))</f>
        <v/>
      </c>
      <c r="AI1074" s="2">
        <f>IF(OR($AH1074="",$AD1074=""),"",IFERROR(VLOOKUP($AH1074,CODES!$A:$B,2,FALSE),"NO CODE"))</f>
        <v/>
      </c>
      <c r="AJ1074" s="19">
        <f>IF(OR($AI1074="",$AI1074="NO CODE"),"",IF(COUNTIFS(RATES!$A:$A,$AI1074,RATES!$B:$B,"&lt;="&amp;MonthStart,RATES!$C:$C,"&gt;="&amp;MonthEnd)&lt;&gt;1,"NO RATE",IF($AD1074="OFF",SUMIFS(RATES!$F:$F,RATES!$A:$A,$AI1074,RATES!$B:$B,"&lt;="&amp;MonthStart,RATES!$C:$C,"&gt;="&amp;MonthEnd),SUMIFS(RATES!$E:$E,RATES!$A:$A,$AI1074,RATES!$B:$B,"&lt;="&amp;MonthStart,RATES!$C:$C,"&gt;="&amp;MonthEnd))))</f>
        <v/>
      </c>
      <c r="AK1074" s="2">
        <f>IF(OR(NOT(ISNUMBER($AJ1074)),N($AA1074)=0),"",IF(ABS(N($Z1074)/100-$AJ1074)&gt;0.0000001,"DIFFERS",""))</f>
        <v/>
      </c>
    </row>
    <row r="1075">
      <c r="AD1075" s="2">
        <f>IF($L1075="","",IF(ISNUMBER(SEARCH("OFF ROAD",$H1075)),"OFF",IF(ISNUMBER(SEARCH("ON ROAD",$H1075)),"ON","")))</f>
        <v/>
      </c>
      <c r="AE1075" s="2">
        <f>IF($AD1075="ON",""&amp;$L1075,"")</f>
        <v/>
      </c>
      <c r="AF1075" s="2">
        <f>IF($L1075="","",IF($J1075&lt;&gt;"","Y",""))</f>
        <v/>
      </c>
      <c r="AG1075" s="2">
        <f>IF($L1075="","",IFERROR(TRIM(MID($H1075,4,SEARCH(" CO ",$H1075)-4)),""&amp;$S1075))</f>
        <v/>
      </c>
      <c r="AH1075" s="2">
        <f>IF($AG1075="","",IF($AG1075="FULTON",IF(ISNUMBER(SEARCH("COLLEGE PARK",$H1075)),"FULTON (COLLEGE PARK)",IF(ISNUMBER(SEARCH("HAPEVILLE",$H1075)),"FULTON (HAPEVILLE)",IF(ISNUMBER(SEARCH("EAST POINT",$H1075)),"FULTON (EAST POINT)",IF(ISNUMBER(SEARCH("ATLANTA",$H1075)),"FULTON (ATL LIMITS)","FULTON")))),IF($AG1075="DEKALB",IF(ISNUMBER(SEARCH("ATLANTA",$H1075)),"DEKALB (ATL LIMITS)","DEKALB"),IF(AND($AG1075="CLAYTON",ISNUMBER(SEARCH("COLLEGE PARK",$H1075))),"CLAYTON (COLLEGE PARK)",$AG1075))))</f>
        <v/>
      </c>
      <c r="AI1075" s="2">
        <f>IF(OR($AH1075="",$AD1075=""),"",IFERROR(VLOOKUP($AH1075,CODES!$A:$B,2,FALSE),"NO CODE"))</f>
        <v/>
      </c>
      <c r="AJ1075" s="19">
        <f>IF(OR($AI1075="",$AI1075="NO CODE"),"",IF(COUNTIFS(RATES!$A:$A,$AI1075,RATES!$B:$B,"&lt;="&amp;MonthStart,RATES!$C:$C,"&gt;="&amp;MonthEnd)&lt;&gt;1,"NO RATE",IF($AD1075="OFF",SUMIFS(RATES!$F:$F,RATES!$A:$A,$AI1075,RATES!$B:$B,"&lt;="&amp;MonthStart,RATES!$C:$C,"&gt;="&amp;MonthEnd),SUMIFS(RATES!$E:$E,RATES!$A:$A,$AI1075,RATES!$B:$B,"&lt;="&amp;MonthStart,RATES!$C:$C,"&gt;="&amp;MonthEnd))))</f>
        <v/>
      </c>
      <c r="AK1075" s="2">
        <f>IF(OR(NOT(ISNUMBER($AJ1075)),N($AA1075)=0),"",IF(ABS(N($Z1075)/100-$AJ1075)&gt;0.0000001,"DIFFERS",""))</f>
        <v/>
      </c>
    </row>
    <row r="1076">
      <c r="AD1076" s="2">
        <f>IF($L1076="","",IF(ISNUMBER(SEARCH("OFF ROAD",$H1076)),"OFF",IF(ISNUMBER(SEARCH("ON ROAD",$H1076)),"ON","")))</f>
        <v/>
      </c>
      <c r="AE1076" s="2">
        <f>IF($AD1076="ON",""&amp;$L1076,"")</f>
        <v/>
      </c>
      <c r="AF1076" s="2">
        <f>IF($L1076="","",IF($J1076&lt;&gt;"","Y",""))</f>
        <v/>
      </c>
      <c r="AG1076" s="2">
        <f>IF($L1076="","",IFERROR(TRIM(MID($H1076,4,SEARCH(" CO ",$H1076)-4)),""&amp;$S1076))</f>
        <v/>
      </c>
      <c r="AH1076" s="2">
        <f>IF($AG1076="","",IF($AG1076="FULTON",IF(ISNUMBER(SEARCH("COLLEGE PARK",$H1076)),"FULTON (COLLEGE PARK)",IF(ISNUMBER(SEARCH("HAPEVILLE",$H1076)),"FULTON (HAPEVILLE)",IF(ISNUMBER(SEARCH("EAST POINT",$H1076)),"FULTON (EAST POINT)",IF(ISNUMBER(SEARCH("ATLANTA",$H1076)),"FULTON (ATL LIMITS)","FULTON")))),IF($AG1076="DEKALB",IF(ISNUMBER(SEARCH("ATLANTA",$H1076)),"DEKALB (ATL LIMITS)","DEKALB"),IF(AND($AG1076="CLAYTON",ISNUMBER(SEARCH("COLLEGE PARK",$H1076))),"CLAYTON (COLLEGE PARK)",$AG1076))))</f>
        <v/>
      </c>
      <c r="AI1076" s="2">
        <f>IF(OR($AH1076="",$AD1076=""),"",IFERROR(VLOOKUP($AH1076,CODES!$A:$B,2,FALSE),"NO CODE"))</f>
        <v/>
      </c>
      <c r="AJ1076" s="19">
        <f>IF(OR($AI1076="",$AI1076="NO CODE"),"",IF(COUNTIFS(RATES!$A:$A,$AI1076,RATES!$B:$B,"&lt;="&amp;MonthStart,RATES!$C:$C,"&gt;="&amp;MonthEnd)&lt;&gt;1,"NO RATE",IF($AD1076="OFF",SUMIFS(RATES!$F:$F,RATES!$A:$A,$AI1076,RATES!$B:$B,"&lt;="&amp;MonthStart,RATES!$C:$C,"&gt;="&amp;MonthEnd),SUMIFS(RATES!$E:$E,RATES!$A:$A,$AI1076,RATES!$B:$B,"&lt;="&amp;MonthStart,RATES!$C:$C,"&gt;="&amp;MonthEnd))))</f>
        <v/>
      </c>
      <c r="AK1076" s="2">
        <f>IF(OR(NOT(ISNUMBER($AJ1076)),N($AA1076)=0),"",IF(ABS(N($Z1076)/100-$AJ1076)&gt;0.0000001,"DIFFERS",""))</f>
        <v/>
      </c>
    </row>
    <row r="1077">
      <c r="AD1077" s="2">
        <f>IF($L1077="","",IF(ISNUMBER(SEARCH("OFF ROAD",$H1077)),"OFF",IF(ISNUMBER(SEARCH("ON ROAD",$H1077)),"ON","")))</f>
        <v/>
      </c>
      <c r="AE1077" s="2">
        <f>IF($AD1077="ON",""&amp;$L1077,"")</f>
        <v/>
      </c>
      <c r="AF1077" s="2">
        <f>IF($L1077="","",IF($J1077&lt;&gt;"","Y",""))</f>
        <v/>
      </c>
      <c r="AG1077" s="2">
        <f>IF($L1077="","",IFERROR(TRIM(MID($H1077,4,SEARCH(" CO ",$H1077)-4)),""&amp;$S1077))</f>
        <v/>
      </c>
      <c r="AH1077" s="2">
        <f>IF($AG1077="","",IF($AG1077="FULTON",IF(ISNUMBER(SEARCH("COLLEGE PARK",$H1077)),"FULTON (COLLEGE PARK)",IF(ISNUMBER(SEARCH("HAPEVILLE",$H1077)),"FULTON (HAPEVILLE)",IF(ISNUMBER(SEARCH("EAST POINT",$H1077)),"FULTON (EAST POINT)",IF(ISNUMBER(SEARCH("ATLANTA",$H1077)),"FULTON (ATL LIMITS)","FULTON")))),IF($AG1077="DEKALB",IF(ISNUMBER(SEARCH("ATLANTA",$H1077)),"DEKALB (ATL LIMITS)","DEKALB"),IF(AND($AG1077="CLAYTON",ISNUMBER(SEARCH("COLLEGE PARK",$H1077))),"CLAYTON (COLLEGE PARK)",$AG1077))))</f>
        <v/>
      </c>
      <c r="AI1077" s="2">
        <f>IF(OR($AH1077="",$AD1077=""),"",IFERROR(VLOOKUP($AH1077,CODES!$A:$B,2,FALSE),"NO CODE"))</f>
        <v/>
      </c>
      <c r="AJ1077" s="19">
        <f>IF(OR($AI1077="",$AI1077="NO CODE"),"",IF(COUNTIFS(RATES!$A:$A,$AI1077,RATES!$B:$B,"&lt;="&amp;MonthStart,RATES!$C:$C,"&gt;="&amp;MonthEnd)&lt;&gt;1,"NO RATE",IF($AD1077="OFF",SUMIFS(RATES!$F:$F,RATES!$A:$A,$AI1077,RATES!$B:$B,"&lt;="&amp;MonthStart,RATES!$C:$C,"&gt;="&amp;MonthEnd),SUMIFS(RATES!$E:$E,RATES!$A:$A,$AI1077,RATES!$B:$B,"&lt;="&amp;MonthStart,RATES!$C:$C,"&gt;="&amp;MonthEnd))))</f>
        <v/>
      </c>
      <c r="AK1077" s="2">
        <f>IF(OR(NOT(ISNUMBER($AJ1077)),N($AA1077)=0),"",IF(ABS(N($Z1077)/100-$AJ1077)&gt;0.0000001,"DIFFERS",""))</f>
        <v/>
      </c>
    </row>
    <row r="1078">
      <c r="AD1078" s="2">
        <f>IF($L1078="","",IF(ISNUMBER(SEARCH("OFF ROAD",$H1078)),"OFF",IF(ISNUMBER(SEARCH("ON ROAD",$H1078)),"ON","")))</f>
        <v/>
      </c>
      <c r="AE1078" s="2">
        <f>IF($AD1078="ON",""&amp;$L1078,"")</f>
        <v/>
      </c>
      <c r="AF1078" s="2">
        <f>IF($L1078="","",IF($J1078&lt;&gt;"","Y",""))</f>
        <v/>
      </c>
      <c r="AG1078" s="2">
        <f>IF($L1078="","",IFERROR(TRIM(MID($H1078,4,SEARCH(" CO ",$H1078)-4)),""&amp;$S1078))</f>
        <v/>
      </c>
      <c r="AH1078" s="2">
        <f>IF($AG1078="","",IF($AG1078="FULTON",IF(ISNUMBER(SEARCH("COLLEGE PARK",$H1078)),"FULTON (COLLEGE PARK)",IF(ISNUMBER(SEARCH("HAPEVILLE",$H1078)),"FULTON (HAPEVILLE)",IF(ISNUMBER(SEARCH("EAST POINT",$H1078)),"FULTON (EAST POINT)",IF(ISNUMBER(SEARCH("ATLANTA",$H1078)),"FULTON (ATL LIMITS)","FULTON")))),IF($AG1078="DEKALB",IF(ISNUMBER(SEARCH("ATLANTA",$H1078)),"DEKALB (ATL LIMITS)","DEKALB"),IF(AND($AG1078="CLAYTON",ISNUMBER(SEARCH("COLLEGE PARK",$H1078))),"CLAYTON (COLLEGE PARK)",$AG1078))))</f>
        <v/>
      </c>
      <c r="AI1078" s="2">
        <f>IF(OR($AH1078="",$AD1078=""),"",IFERROR(VLOOKUP($AH1078,CODES!$A:$B,2,FALSE),"NO CODE"))</f>
        <v/>
      </c>
      <c r="AJ1078" s="19">
        <f>IF(OR($AI1078="",$AI1078="NO CODE"),"",IF(COUNTIFS(RATES!$A:$A,$AI1078,RATES!$B:$B,"&lt;="&amp;MonthStart,RATES!$C:$C,"&gt;="&amp;MonthEnd)&lt;&gt;1,"NO RATE",IF($AD1078="OFF",SUMIFS(RATES!$F:$F,RATES!$A:$A,$AI1078,RATES!$B:$B,"&lt;="&amp;MonthStart,RATES!$C:$C,"&gt;="&amp;MonthEnd),SUMIFS(RATES!$E:$E,RATES!$A:$A,$AI1078,RATES!$B:$B,"&lt;="&amp;MonthStart,RATES!$C:$C,"&gt;="&amp;MonthEnd))))</f>
        <v/>
      </c>
      <c r="AK1078" s="2">
        <f>IF(OR(NOT(ISNUMBER($AJ1078)),N($AA1078)=0),"",IF(ABS(N($Z1078)/100-$AJ1078)&gt;0.0000001,"DIFFERS",""))</f>
        <v/>
      </c>
    </row>
    <row r="1079">
      <c r="AD1079" s="2">
        <f>IF($L1079="","",IF(ISNUMBER(SEARCH("OFF ROAD",$H1079)),"OFF",IF(ISNUMBER(SEARCH("ON ROAD",$H1079)),"ON","")))</f>
        <v/>
      </c>
      <c r="AE1079" s="2">
        <f>IF($AD1079="ON",""&amp;$L1079,"")</f>
        <v/>
      </c>
      <c r="AF1079" s="2">
        <f>IF($L1079="","",IF($J1079&lt;&gt;"","Y",""))</f>
        <v/>
      </c>
      <c r="AG1079" s="2">
        <f>IF($L1079="","",IFERROR(TRIM(MID($H1079,4,SEARCH(" CO ",$H1079)-4)),""&amp;$S1079))</f>
        <v/>
      </c>
      <c r="AH1079" s="2">
        <f>IF($AG1079="","",IF($AG1079="FULTON",IF(ISNUMBER(SEARCH("COLLEGE PARK",$H1079)),"FULTON (COLLEGE PARK)",IF(ISNUMBER(SEARCH("HAPEVILLE",$H1079)),"FULTON (HAPEVILLE)",IF(ISNUMBER(SEARCH("EAST POINT",$H1079)),"FULTON (EAST POINT)",IF(ISNUMBER(SEARCH("ATLANTA",$H1079)),"FULTON (ATL LIMITS)","FULTON")))),IF($AG1079="DEKALB",IF(ISNUMBER(SEARCH("ATLANTA",$H1079)),"DEKALB (ATL LIMITS)","DEKALB"),IF(AND($AG1079="CLAYTON",ISNUMBER(SEARCH("COLLEGE PARK",$H1079))),"CLAYTON (COLLEGE PARK)",$AG1079))))</f>
        <v/>
      </c>
      <c r="AI1079" s="2">
        <f>IF(OR($AH1079="",$AD1079=""),"",IFERROR(VLOOKUP($AH1079,CODES!$A:$B,2,FALSE),"NO CODE"))</f>
        <v/>
      </c>
      <c r="AJ1079" s="19">
        <f>IF(OR($AI1079="",$AI1079="NO CODE"),"",IF(COUNTIFS(RATES!$A:$A,$AI1079,RATES!$B:$B,"&lt;="&amp;MonthStart,RATES!$C:$C,"&gt;="&amp;MonthEnd)&lt;&gt;1,"NO RATE",IF($AD1079="OFF",SUMIFS(RATES!$F:$F,RATES!$A:$A,$AI1079,RATES!$B:$B,"&lt;="&amp;MonthStart,RATES!$C:$C,"&gt;="&amp;MonthEnd),SUMIFS(RATES!$E:$E,RATES!$A:$A,$AI1079,RATES!$B:$B,"&lt;="&amp;MonthStart,RATES!$C:$C,"&gt;="&amp;MonthEnd))))</f>
        <v/>
      </c>
      <c r="AK1079" s="2">
        <f>IF(OR(NOT(ISNUMBER($AJ1079)),N($AA1079)=0),"",IF(ABS(N($Z1079)/100-$AJ1079)&gt;0.0000001,"DIFFERS",""))</f>
        <v/>
      </c>
    </row>
    <row r="1080">
      <c r="AD1080" s="2">
        <f>IF($L1080="","",IF(ISNUMBER(SEARCH("OFF ROAD",$H1080)),"OFF",IF(ISNUMBER(SEARCH("ON ROAD",$H1080)),"ON","")))</f>
        <v/>
      </c>
      <c r="AE1080" s="2">
        <f>IF($AD1080="ON",""&amp;$L1080,"")</f>
        <v/>
      </c>
      <c r="AF1080" s="2">
        <f>IF($L1080="","",IF($J1080&lt;&gt;"","Y",""))</f>
        <v/>
      </c>
      <c r="AG1080" s="2">
        <f>IF($L1080="","",IFERROR(TRIM(MID($H1080,4,SEARCH(" CO ",$H1080)-4)),""&amp;$S1080))</f>
        <v/>
      </c>
      <c r="AH1080" s="2">
        <f>IF($AG1080="","",IF($AG1080="FULTON",IF(ISNUMBER(SEARCH("COLLEGE PARK",$H1080)),"FULTON (COLLEGE PARK)",IF(ISNUMBER(SEARCH("HAPEVILLE",$H1080)),"FULTON (HAPEVILLE)",IF(ISNUMBER(SEARCH("EAST POINT",$H1080)),"FULTON (EAST POINT)",IF(ISNUMBER(SEARCH("ATLANTA",$H1080)),"FULTON (ATL LIMITS)","FULTON")))),IF($AG1080="DEKALB",IF(ISNUMBER(SEARCH("ATLANTA",$H1080)),"DEKALB (ATL LIMITS)","DEKALB"),IF(AND($AG1080="CLAYTON",ISNUMBER(SEARCH("COLLEGE PARK",$H1080))),"CLAYTON (COLLEGE PARK)",$AG1080))))</f>
        <v/>
      </c>
      <c r="AI1080" s="2">
        <f>IF(OR($AH1080="",$AD1080=""),"",IFERROR(VLOOKUP($AH1080,CODES!$A:$B,2,FALSE),"NO CODE"))</f>
        <v/>
      </c>
      <c r="AJ1080" s="19">
        <f>IF(OR($AI1080="",$AI1080="NO CODE"),"",IF(COUNTIFS(RATES!$A:$A,$AI1080,RATES!$B:$B,"&lt;="&amp;MonthStart,RATES!$C:$C,"&gt;="&amp;MonthEnd)&lt;&gt;1,"NO RATE",IF($AD1080="OFF",SUMIFS(RATES!$F:$F,RATES!$A:$A,$AI1080,RATES!$B:$B,"&lt;="&amp;MonthStart,RATES!$C:$C,"&gt;="&amp;MonthEnd),SUMIFS(RATES!$E:$E,RATES!$A:$A,$AI1080,RATES!$B:$B,"&lt;="&amp;MonthStart,RATES!$C:$C,"&gt;="&amp;MonthEnd))))</f>
        <v/>
      </c>
      <c r="AK1080" s="2">
        <f>IF(OR(NOT(ISNUMBER($AJ1080)),N($AA1080)=0),"",IF(ABS(N($Z1080)/100-$AJ1080)&gt;0.0000001,"DIFFERS",""))</f>
        <v/>
      </c>
    </row>
    <row r="1081">
      <c r="AD1081" s="2">
        <f>IF($L1081="","",IF(ISNUMBER(SEARCH("OFF ROAD",$H1081)),"OFF",IF(ISNUMBER(SEARCH("ON ROAD",$H1081)),"ON","")))</f>
        <v/>
      </c>
      <c r="AE1081" s="2">
        <f>IF($AD1081="ON",""&amp;$L1081,"")</f>
        <v/>
      </c>
      <c r="AF1081" s="2">
        <f>IF($L1081="","",IF($J1081&lt;&gt;"","Y",""))</f>
        <v/>
      </c>
      <c r="AG1081" s="2">
        <f>IF($L1081="","",IFERROR(TRIM(MID($H1081,4,SEARCH(" CO ",$H1081)-4)),""&amp;$S1081))</f>
        <v/>
      </c>
      <c r="AH1081" s="2">
        <f>IF($AG1081="","",IF($AG1081="FULTON",IF(ISNUMBER(SEARCH("COLLEGE PARK",$H1081)),"FULTON (COLLEGE PARK)",IF(ISNUMBER(SEARCH("HAPEVILLE",$H1081)),"FULTON (HAPEVILLE)",IF(ISNUMBER(SEARCH("EAST POINT",$H1081)),"FULTON (EAST POINT)",IF(ISNUMBER(SEARCH("ATLANTA",$H1081)),"FULTON (ATL LIMITS)","FULTON")))),IF($AG1081="DEKALB",IF(ISNUMBER(SEARCH("ATLANTA",$H1081)),"DEKALB (ATL LIMITS)","DEKALB"),IF(AND($AG1081="CLAYTON",ISNUMBER(SEARCH("COLLEGE PARK",$H1081))),"CLAYTON (COLLEGE PARK)",$AG1081))))</f>
        <v/>
      </c>
      <c r="AI1081" s="2">
        <f>IF(OR($AH1081="",$AD1081=""),"",IFERROR(VLOOKUP($AH1081,CODES!$A:$B,2,FALSE),"NO CODE"))</f>
        <v/>
      </c>
      <c r="AJ1081" s="19">
        <f>IF(OR($AI1081="",$AI1081="NO CODE"),"",IF(COUNTIFS(RATES!$A:$A,$AI1081,RATES!$B:$B,"&lt;="&amp;MonthStart,RATES!$C:$C,"&gt;="&amp;MonthEnd)&lt;&gt;1,"NO RATE",IF($AD1081="OFF",SUMIFS(RATES!$F:$F,RATES!$A:$A,$AI1081,RATES!$B:$B,"&lt;="&amp;MonthStart,RATES!$C:$C,"&gt;="&amp;MonthEnd),SUMIFS(RATES!$E:$E,RATES!$A:$A,$AI1081,RATES!$B:$B,"&lt;="&amp;MonthStart,RATES!$C:$C,"&gt;="&amp;MonthEnd))))</f>
        <v/>
      </c>
      <c r="AK1081" s="2">
        <f>IF(OR(NOT(ISNUMBER($AJ1081)),N($AA1081)=0),"",IF(ABS(N($Z1081)/100-$AJ1081)&gt;0.0000001,"DIFFERS",""))</f>
        <v/>
      </c>
    </row>
    <row r="1082">
      <c r="AD1082" s="2">
        <f>IF($L1082="","",IF(ISNUMBER(SEARCH("OFF ROAD",$H1082)),"OFF",IF(ISNUMBER(SEARCH("ON ROAD",$H1082)),"ON","")))</f>
        <v/>
      </c>
      <c r="AE1082" s="2">
        <f>IF($AD1082="ON",""&amp;$L1082,"")</f>
        <v/>
      </c>
      <c r="AF1082" s="2">
        <f>IF($L1082="","",IF($J1082&lt;&gt;"","Y",""))</f>
        <v/>
      </c>
      <c r="AG1082" s="2">
        <f>IF($L1082="","",IFERROR(TRIM(MID($H1082,4,SEARCH(" CO ",$H1082)-4)),""&amp;$S1082))</f>
        <v/>
      </c>
      <c r="AH1082" s="2">
        <f>IF($AG1082="","",IF($AG1082="FULTON",IF(ISNUMBER(SEARCH("COLLEGE PARK",$H1082)),"FULTON (COLLEGE PARK)",IF(ISNUMBER(SEARCH("HAPEVILLE",$H1082)),"FULTON (HAPEVILLE)",IF(ISNUMBER(SEARCH("EAST POINT",$H1082)),"FULTON (EAST POINT)",IF(ISNUMBER(SEARCH("ATLANTA",$H1082)),"FULTON (ATL LIMITS)","FULTON")))),IF($AG1082="DEKALB",IF(ISNUMBER(SEARCH("ATLANTA",$H1082)),"DEKALB (ATL LIMITS)","DEKALB"),IF(AND($AG1082="CLAYTON",ISNUMBER(SEARCH("COLLEGE PARK",$H1082))),"CLAYTON (COLLEGE PARK)",$AG1082))))</f>
        <v/>
      </c>
      <c r="AI1082" s="2">
        <f>IF(OR($AH1082="",$AD1082=""),"",IFERROR(VLOOKUP($AH1082,CODES!$A:$B,2,FALSE),"NO CODE"))</f>
        <v/>
      </c>
      <c r="AJ1082" s="19">
        <f>IF(OR($AI1082="",$AI1082="NO CODE"),"",IF(COUNTIFS(RATES!$A:$A,$AI1082,RATES!$B:$B,"&lt;="&amp;MonthStart,RATES!$C:$C,"&gt;="&amp;MonthEnd)&lt;&gt;1,"NO RATE",IF($AD1082="OFF",SUMIFS(RATES!$F:$F,RATES!$A:$A,$AI1082,RATES!$B:$B,"&lt;="&amp;MonthStart,RATES!$C:$C,"&gt;="&amp;MonthEnd),SUMIFS(RATES!$E:$E,RATES!$A:$A,$AI1082,RATES!$B:$B,"&lt;="&amp;MonthStart,RATES!$C:$C,"&gt;="&amp;MonthEnd))))</f>
        <v/>
      </c>
      <c r="AK1082" s="2">
        <f>IF(OR(NOT(ISNUMBER($AJ1082)),N($AA1082)=0),"",IF(ABS(N($Z1082)/100-$AJ1082)&gt;0.0000001,"DIFFERS",""))</f>
        <v/>
      </c>
    </row>
    <row r="1083">
      <c r="AD1083" s="2">
        <f>IF($L1083="","",IF(ISNUMBER(SEARCH("OFF ROAD",$H1083)),"OFF",IF(ISNUMBER(SEARCH("ON ROAD",$H1083)),"ON","")))</f>
        <v/>
      </c>
      <c r="AE1083" s="2">
        <f>IF($AD1083="ON",""&amp;$L1083,"")</f>
        <v/>
      </c>
      <c r="AF1083" s="2">
        <f>IF($L1083="","",IF($J1083&lt;&gt;"","Y",""))</f>
        <v/>
      </c>
      <c r="AG1083" s="2">
        <f>IF($L1083="","",IFERROR(TRIM(MID($H1083,4,SEARCH(" CO ",$H1083)-4)),""&amp;$S1083))</f>
        <v/>
      </c>
      <c r="AH1083" s="2">
        <f>IF($AG1083="","",IF($AG1083="FULTON",IF(ISNUMBER(SEARCH("COLLEGE PARK",$H1083)),"FULTON (COLLEGE PARK)",IF(ISNUMBER(SEARCH("HAPEVILLE",$H1083)),"FULTON (HAPEVILLE)",IF(ISNUMBER(SEARCH("EAST POINT",$H1083)),"FULTON (EAST POINT)",IF(ISNUMBER(SEARCH("ATLANTA",$H1083)),"FULTON (ATL LIMITS)","FULTON")))),IF($AG1083="DEKALB",IF(ISNUMBER(SEARCH("ATLANTA",$H1083)),"DEKALB (ATL LIMITS)","DEKALB"),IF(AND($AG1083="CLAYTON",ISNUMBER(SEARCH("COLLEGE PARK",$H1083))),"CLAYTON (COLLEGE PARK)",$AG1083))))</f>
        <v/>
      </c>
      <c r="AI1083" s="2">
        <f>IF(OR($AH1083="",$AD1083=""),"",IFERROR(VLOOKUP($AH1083,CODES!$A:$B,2,FALSE),"NO CODE"))</f>
        <v/>
      </c>
      <c r="AJ1083" s="19">
        <f>IF(OR($AI1083="",$AI1083="NO CODE"),"",IF(COUNTIFS(RATES!$A:$A,$AI1083,RATES!$B:$B,"&lt;="&amp;MonthStart,RATES!$C:$C,"&gt;="&amp;MonthEnd)&lt;&gt;1,"NO RATE",IF($AD1083="OFF",SUMIFS(RATES!$F:$F,RATES!$A:$A,$AI1083,RATES!$B:$B,"&lt;="&amp;MonthStart,RATES!$C:$C,"&gt;="&amp;MonthEnd),SUMIFS(RATES!$E:$E,RATES!$A:$A,$AI1083,RATES!$B:$B,"&lt;="&amp;MonthStart,RATES!$C:$C,"&gt;="&amp;MonthEnd))))</f>
        <v/>
      </c>
      <c r="AK1083" s="2">
        <f>IF(OR(NOT(ISNUMBER($AJ1083)),N($AA1083)=0),"",IF(ABS(N($Z1083)/100-$AJ1083)&gt;0.0000001,"DIFFERS",""))</f>
        <v/>
      </c>
    </row>
    <row r="1084">
      <c r="AD1084" s="2">
        <f>IF($L1084="","",IF(ISNUMBER(SEARCH("OFF ROAD",$H1084)),"OFF",IF(ISNUMBER(SEARCH("ON ROAD",$H1084)),"ON","")))</f>
        <v/>
      </c>
      <c r="AE1084" s="2">
        <f>IF($AD1084="ON",""&amp;$L1084,"")</f>
        <v/>
      </c>
      <c r="AF1084" s="2">
        <f>IF($L1084="","",IF($J1084&lt;&gt;"","Y",""))</f>
        <v/>
      </c>
      <c r="AG1084" s="2">
        <f>IF($L1084="","",IFERROR(TRIM(MID($H1084,4,SEARCH(" CO ",$H1084)-4)),""&amp;$S1084))</f>
        <v/>
      </c>
      <c r="AH1084" s="2">
        <f>IF($AG1084="","",IF($AG1084="FULTON",IF(ISNUMBER(SEARCH("COLLEGE PARK",$H1084)),"FULTON (COLLEGE PARK)",IF(ISNUMBER(SEARCH("HAPEVILLE",$H1084)),"FULTON (HAPEVILLE)",IF(ISNUMBER(SEARCH("EAST POINT",$H1084)),"FULTON (EAST POINT)",IF(ISNUMBER(SEARCH("ATLANTA",$H1084)),"FULTON (ATL LIMITS)","FULTON")))),IF($AG1084="DEKALB",IF(ISNUMBER(SEARCH("ATLANTA",$H1084)),"DEKALB (ATL LIMITS)","DEKALB"),IF(AND($AG1084="CLAYTON",ISNUMBER(SEARCH("COLLEGE PARK",$H1084))),"CLAYTON (COLLEGE PARK)",$AG1084))))</f>
        <v/>
      </c>
      <c r="AI1084" s="2">
        <f>IF(OR($AH1084="",$AD1084=""),"",IFERROR(VLOOKUP($AH1084,CODES!$A:$B,2,FALSE),"NO CODE"))</f>
        <v/>
      </c>
      <c r="AJ1084" s="19">
        <f>IF(OR($AI1084="",$AI1084="NO CODE"),"",IF(COUNTIFS(RATES!$A:$A,$AI1084,RATES!$B:$B,"&lt;="&amp;MonthStart,RATES!$C:$C,"&gt;="&amp;MonthEnd)&lt;&gt;1,"NO RATE",IF($AD1084="OFF",SUMIFS(RATES!$F:$F,RATES!$A:$A,$AI1084,RATES!$B:$B,"&lt;="&amp;MonthStart,RATES!$C:$C,"&gt;="&amp;MonthEnd),SUMIFS(RATES!$E:$E,RATES!$A:$A,$AI1084,RATES!$B:$B,"&lt;="&amp;MonthStart,RATES!$C:$C,"&gt;="&amp;MonthEnd))))</f>
        <v/>
      </c>
      <c r="AK1084" s="2">
        <f>IF(OR(NOT(ISNUMBER($AJ1084)),N($AA1084)=0),"",IF(ABS(N($Z1084)/100-$AJ1084)&gt;0.0000001,"DIFFERS",""))</f>
        <v/>
      </c>
    </row>
    <row r="1085">
      <c r="AD1085" s="2">
        <f>IF($L1085="","",IF(ISNUMBER(SEARCH("OFF ROAD",$H1085)),"OFF",IF(ISNUMBER(SEARCH("ON ROAD",$H1085)),"ON","")))</f>
        <v/>
      </c>
      <c r="AE1085" s="2">
        <f>IF($AD1085="ON",""&amp;$L1085,"")</f>
        <v/>
      </c>
      <c r="AF1085" s="2">
        <f>IF($L1085="","",IF($J1085&lt;&gt;"","Y",""))</f>
        <v/>
      </c>
      <c r="AG1085" s="2">
        <f>IF($L1085="","",IFERROR(TRIM(MID($H1085,4,SEARCH(" CO ",$H1085)-4)),""&amp;$S1085))</f>
        <v/>
      </c>
      <c r="AH1085" s="2">
        <f>IF($AG1085="","",IF($AG1085="FULTON",IF(ISNUMBER(SEARCH("COLLEGE PARK",$H1085)),"FULTON (COLLEGE PARK)",IF(ISNUMBER(SEARCH("HAPEVILLE",$H1085)),"FULTON (HAPEVILLE)",IF(ISNUMBER(SEARCH("EAST POINT",$H1085)),"FULTON (EAST POINT)",IF(ISNUMBER(SEARCH("ATLANTA",$H1085)),"FULTON (ATL LIMITS)","FULTON")))),IF($AG1085="DEKALB",IF(ISNUMBER(SEARCH("ATLANTA",$H1085)),"DEKALB (ATL LIMITS)","DEKALB"),IF(AND($AG1085="CLAYTON",ISNUMBER(SEARCH("COLLEGE PARK",$H1085))),"CLAYTON (COLLEGE PARK)",$AG1085))))</f>
        <v/>
      </c>
      <c r="AI1085" s="2">
        <f>IF(OR($AH1085="",$AD1085=""),"",IFERROR(VLOOKUP($AH1085,CODES!$A:$B,2,FALSE),"NO CODE"))</f>
        <v/>
      </c>
      <c r="AJ1085" s="19">
        <f>IF(OR($AI1085="",$AI1085="NO CODE"),"",IF(COUNTIFS(RATES!$A:$A,$AI1085,RATES!$B:$B,"&lt;="&amp;MonthStart,RATES!$C:$C,"&gt;="&amp;MonthEnd)&lt;&gt;1,"NO RATE",IF($AD1085="OFF",SUMIFS(RATES!$F:$F,RATES!$A:$A,$AI1085,RATES!$B:$B,"&lt;="&amp;MonthStart,RATES!$C:$C,"&gt;="&amp;MonthEnd),SUMIFS(RATES!$E:$E,RATES!$A:$A,$AI1085,RATES!$B:$B,"&lt;="&amp;MonthStart,RATES!$C:$C,"&gt;="&amp;MonthEnd))))</f>
        <v/>
      </c>
      <c r="AK1085" s="2">
        <f>IF(OR(NOT(ISNUMBER($AJ1085)),N($AA1085)=0),"",IF(ABS(N($Z1085)/100-$AJ1085)&gt;0.0000001,"DIFFERS",""))</f>
        <v/>
      </c>
    </row>
    <row r="1086">
      <c r="AD1086" s="2">
        <f>IF($L1086="","",IF(ISNUMBER(SEARCH("OFF ROAD",$H1086)),"OFF",IF(ISNUMBER(SEARCH("ON ROAD",$H1086)),"ON","")))</f>
        <v/>
      </c>
      <c r="AE1086" s="2">
        <f>IF($AD1086="ON",""&amp;$L1086,"")</f>
        <v/>
      </c>
      <c r="AF1086" s="2">
        <f>IF($L1086="","",IF($J1086&lt;&gt;"","Y",""))</f>
        <v/>
      </c>
      <c r="AG1086" s="2">
        <f>IF($L1086="","",IFERROR(TRIM(MID($H1086,4,SEARCH(" CO ",$H1086)-4)),""&amp;$S1086))</f>
        <v/>
      </c>
      <c r="AH1086" s="2">
        <f>IF($AG1086="","",IF($AG1086="FULTON",IF(ISNUMBER(SEARCH("COLLEGE PARK",$H1086)),"FULTON (COLLEGE PARK)",IF(ISNUMBER(SEARCH("HAPEVILLE",$H1086)),"FULTON (HAPEVILLE)",IF(ISNUMBER(SEARCH("EAST POINT",$H1086)),"FULTON (EAST POINT)",IF(ISNUMBER(SEARCH("ATLANTA",$H1086)),"FULTON (ATL LIMITS)","FULTON")))),IF($AG1086="DEKALB",IF(ISNUMBER(SEARCH("ATLANTA",$H1086)),"DEKALB (ATL LIMITS)","DEKALB"),IF(AND($AG1086="CLAYTON",ISNUMBER(SEARCH("COLLEGE PARK",$H1086))),"CLAYTON (COLLEGE PARK)",$AG1086))))</f>
        <v/>
      </c>
      <c r="AI1086" s="2">
        <f>IF(OR($AH1086="",$AD1086=""),"",IFERROR(VLOOKUP($AH1086,CODES!$A:$B,2,FALSE),"NO CODE"))</f>
        <v/>
      </c>
      <c r="AJ1086" s="19">
        <f>IF(OR($AI1086="",$AI1086="NO CODE"),"",IF(COUNTIFS(RATES!$A:$A,$AI1086,RATES!$B:$B,"&lt;="&amp;MonthStart,RATES!$C:$C,"&gt;="&amp;MonthEnd)&lt;&gt;1,"NO RATE",IF($AD1086="OFF",SUMIFS(RATES!$F:$F,RATES!$A:$A,$AI1086,RATES!$B:$B,"&lt;="&amp;MonthStart,RATES!$C:$C,"&gt;="&amp;MonthEnd),SUMIFS(RATES!$E:$E,RATES!$A:$A,$AI1086,RATES!$B:$B,"&lt;="&amp;MonthStart,RATES!$C:$C,"&gt;="&amp;MonthEnd))))</f>
        <v/>
      </c>
      <c r="AK1086" s="2">
        <f>IF(OR(NOT(ISNUMBER($AJ1086)),N($AA1086)=0),"",IF(ABS(N($Z1086)/100-$AJ1086)&gt;0.0000001,"DIFFERS",""))</f>
        <v/>
      </c>
    </row>
    <row r="1087">
      <c r="AD1087" s="2">
        <f>IF($L1087="","",IF(ISNUMBER(SEARCH("OFF ROAD",$H1087)),"OFF",IF(ISNUMBER(SEARCH("ON ROAD",$H1087)),"ON","")))</f>
        <v/>
      </c>
      <c r="AE1087" s="2">
        <f>IF($AD1087="ON",""&amp;$L1087,"")</f>
        <v/>
      </c>
      <c r="AF1087" s="2">
        <f>IF($L1087="","",IF($J1087&lt;&gt;"","Y",""))</f>
        <v/>
      </c>
      <c r="AG1087" s="2">
        <f>IF($L1087="","",IFERROR(TRIM(MID($H1087,4,SEARCH(" CO ",$H1087)-4)),""&amp;$S1087))</f>
        <v/>
      </c>
      <c r="AH1087" s="2">
        <f>IF($AG1087="","",IF($AG1087="FULTON",IF(ISNUMBER(SEARCH("COLLEGE PARK",$H1087)),"FULTON (COLLEGE PARK)",IF(ISNUMBER(SEARCH("HAPEVILLE",$H1087)),"FULTON (HAPEVILLE)",IF(ISNUMBER(SEARCH("EAST POINT",$H1087)),"FULTON (EAST POINT)",IF(ISNUMBER(SEARCH("ATLANTA",$H1087)),"FULTON (ATL LIMITS)","FULTON")))),IF($AG1087="DEKALB",IF(ISNUMBER(SEARCH("ATLANTA",$H1087)),"DEKALB (ATL LIMITS)","DEKALB"),IF(AND($AG1087="CLAYTON",ISNUMBER(SEARCH("COLLEGE PARK",$H1087))),"CLAYTON (COLLEGE PARK)",$AG1087))))</f>
        <v/>
      </c>
      <c r="AI1087" s="2">
        <f>IF(OR($AH1087="",$AD1087=""),"",IFERROR(VLOOKUP($AH1087,CODES!$A:$B,2,FALSE),"NO CODE"))</f>
        <v/>
      </c>
      <c r="AJ1087" s="19">
        <f>IF(OR($AI1087="",$AI1087="NO CODE"),"",IF(COUNTIFS(RATES!$A:$A,$AI1087,RATES!$B:$B,"&lt;="&amp;MonthStart,RATES!$C:$C,"&gt;="&amp;MonthEnd)&lt;&gt;1,"NO RATE",IF($AD1087="OFF",SUMIFS(RATES!$F:$F,RATES!$A:$A,$AI1087,RATES!$B:$B,"&lt;="&amp;MonthStart,RATES!$C:$C,"&gt;="&amp;MonthEnd),SUMIFS(RATES!$E:$E,RATES!$A:$A,$AI1087,RATES!$B:$B,"&lt;="&amp;MonthStart,RATES!$C:$C,"&gt;="&amp;MonthEnd))))</f>
        <v/>
      </c>
      <c r="AK1087" s="2">
        <f>IF(OR(NOT(ISNUMBER($AJ1087)),N($AA1087)=0),"",IF(ABS(N($Z1087)/100-$AJ1087)&gt;0.0000001,"DIFFERS",""))</f>
        <v/>
      </c>
    </row>
    <row r="1088">
      <c r="AD1088" s="2">
        <f>IF($L1088="","",IF(ISNUMBER(SEARCH("OFF ROAD",$H1088)),"OFF",IF(ISNUMBER(SEARCH("ON ROAD",$H1088)),"ON","")))</f>
        <v/>
      </c>
      <c r="AE1088" s="2">
        <f>IF($AD1088="ON",""&amp;$L1088,"")</f>
        <v/>
      </c>
      <c r="AF1088" s="2">
        <f>IF($L1088="","",IF($J1088&lt;&gt;"","Y",""))</f>
        <v/>
      </c>
      <c r="AG1088" s="2">
        <f>IF($L1088="","",IFERROR(TRIM(MID($H1088,4,SEARCH(" CO ",$H1088)-4)),""&amp;$S1088))</f>
        <v/>
      </c>
      <c r="AH1088" s="2">
        <f>IF($AG1088="","",IF($AG1088="FULTON",IF(ISNUMBER(SEARCH("COLLEGE PARK",$H1088)),"FULTON (COLLEGE PARK)",IF(ISNUMBER(SEARCH("HAPEVILLE",$H1088)),"FULTON (HAPEVILLE)",IF(ISNUMBER(SEARCH("EAST POINT",$H1088)),"FULTON (EAST POINT)",IF(ISNUMBER(SEARCH("ATLANTA",$H1088)),"FULTON (ATL LIMITS)","FULTON")))),IF($AG1088="DEKALB",IF(ISNUMBER(SEARCH("ATLANTA",$H1088)),"DEKALB (ATL LIMITS)","DEKALB"),IF(AND($AG1088="CLAYTON",ISNUMBER(SEARCH("COLLEGE PARK",$H1088))),"CLAYTON (COLLEGE PARK)",$AG1088))))</f>
        <v/>
      </c>
      <c r="AI1088" s="2">
        <f>IF(OR($AH1088="",$AD1088=""),"",IFERROR(VLOOKUP($AH1088,CODES!$A:$B,2,FALSE),"NO CODE"))</f>
        <v/>
      </c>
      <c r="AJ1088" s="19">
        <f>IF(OR($AI1088="",$AI1088="NO CODE"),"",IF(COUNTIFS(RATES!$A:$A,$AI1088,RATES!$B:$B,"&lt;="&amp;MonthStart,RATES!$C:$C,"&gt;="&amp;MonthEnd)&lt;&gt;1,"NO RATE",IF($AD1088="OFF",SUMIFS(RATES!$F:$F,RATES!$A:$A,$AI1088,RATES!$B:$B,"&lt;="&amp;MonthStart,RATES!$C:$C,"&gt;="&amp;MonthEnd),SUMIFS(RATES!$E:$E,RATES!$A:$A,$AI1088,RATES!$B:$B,"&lt;="&amp;MonthStart,RATES!$C:$C,"&gt;="&amp;MonthEnd))))</f>
        <v/>
      </c>
      <c r="AK1088" s="2">
        <f>IF(OR(NOT(ISNUMBER($AJ1088)),N($AA1088)=0),"",IF(ABS(N($Z1088)/100-$AJ1088)&gt;0.0000001,"DIFFERS",""))</f>
        <v/>
      </c>
    </row>
    <row r="1089">
      <c r="AD1089" s="2">
        <f>IF($L1089="","",IF(ISNUMBER(SEARCH("OFF ROAD",$H1089)),"OFF",IF(ISNUMBER(SEARCH("ON ROAD",$H1089)),"ON","")))</f>
        <v/>
      </c>
      <c r="AE1089" s="2">
        <f>IF($AD1089="ON",""&amp;$L1089,"")</f>
        <v/>
      </c>
      <c r="AF1089" s="2">
        <f>IF($L1089="","",IF($J1089&lt;&gt;"","Y",""))</f>
        <v/>
      </c>
      <c r="AG1089" s="2">
        <f>IF($L1089="","",IFERROR(TRIM(MID($H1089,4,SEARCH(" CO ",$H1089)-4)),""&amp;$S1089))</f>
        <v/>
      </c>
      <c r="AH1089" s="2">
        <f>IF($AG1089="","",IF($AG1089="FULTON",IF(ISNUMBER(SEARCH("COLLEGE PARK",$H1089)),"FULTON (COLLEGE PARK)",IF(ISNUMBER(SEARCH("HAPEVILLE",$H1089)),"FULTON (HAPEVILLE)",IF(ISNUMBER(SEARCH("EAST POINT",$H1089)),"FULTON (EAST POINT)",IF(ISNUMBER(SEARCH("ATLANTA",$H1089)),"FULTON (ATL LIMITS)","FULTON")))),IF($AG1089="DEKALB",IF(ISNUMBER(SEARCH("ATLANTA",$H1089)),"DEKALB (ATL LIMITS)","DEKALB"),IF(AND($AG1089="CLAYTON",ISNUMBER(SEARCH("COLLEGE PARK",$H1089))),"CLAYTON (COLLEGE PARK)",$AG1089))))</f>
        <v/>
      </c>
      <c r="AI1089" s="2">
        <f>IF(OR($AH1089="",$AD1089=""),"",IFERROR(VLOOKUP($AH1089,CODES!$A:$B,2,FALSE),"NO CODE"))</f>
        <v/>
      </c>
      <c r="AJ1089" s="19">
        <f>IF(OR($AI1089="",$AI1089="NO CODE"),"",IF(COUNTIFS(RATES!$A:$A,$AI1089,RATES!$B:$B,"&lt;="&amp;MonthStart,RATES!$C:$C,"&gt;="&amp;MonthEnd)&lt;&gt;1,"NO RATE",IF($AD1089="OFF",SUMIFS(RATES!$F:$F,RATES!$A:$A,$AI1089,RATES!$B:$B,"&lt;="&amp;MonthStart,RATES!$C:$C,"&gt;="&amp;MonthEnd),SUMIFS(RATES!$E:$E,RATES!$A:$A,$AI1089,RATES!$B:$B,"&lt;="&amp;MonthStart,RATES!$C:$C,"&gt;="&amp;MonthEnd))))</f>
        <v/>
      </c>
      <c r="AK1089" s="2">
        <f>IF(OR(NOT(ISNUMBER($AJ1089)),N($AA1089)=0),"",IF(ABS(N($Z1089)/100-$AJ1089)&gt;0.0000001,"DIFFERS",""))</f>
        <v/>
      </c>
    </row>
    <row r="1090">
      <c r="AD1090" s="2">
        <f>IF($L1090="","",IF(ISNUMBER(SEARCH("OFF ROAD",$H1090)),"OFF",IF(ISNUMBER(SEARCH("ON ROAD",$H1090)),"ON","")))</f>
        <v/>
      </c>
      <c r="AE1090" s="2">
        <f>IF($AD1090="ON",""&amp;$L1090,"")</f>
        <v/>
      </c>
      <c r="AF1090" s="2">
        <f>IF($L1090="","",IF($J1090&lt;&gt;"","Y",""))</f>
        <v/>
      </c>
      <c r="AG1090" s="2">
        <f>IF($L1090="","",IFERROR(TRIM(MID($H1090,4,SEARCH(" CO ",$H1090)-4)),""&amp;$S1090))</f>
        <v/>
      </c>
      <c r="AH1090" s="2">
        <f>IF($AG1090="","",IF($AG1090="FULTON",IF(ISNUMBER(SEARCH("COLLEGE PARK",$H1090)),"FULTON (COLLEGE PARK)",IF(ISNUMBER(SEARCH("HAPEVILLE",$H1090)),"FULTON (HAPEVILLE)",IF(ISNUMBER(SEARCH("EAST POINT",$H1090)),"FULTON (EAST POINT)",IF(ISNUMBER(SEARCH("ATLANTA",$H1090)),"FULTON (ATL LIMITS)","FULTON")))),IF($AG1090="DEKALB",IF(ISNUMBER(SEARCH("ATLANTA",$H1090)),"DEKALB (ATL LIMITS)","DEKALB"),IF(AND($AG1090="CLAYTON",ISNUMBER(SEARCH("COLLEGE PARK",$H1090))),"CLAYTON (COLLEGE PARK)",$AG1090))))</f>
        <v/>
      </c>
      <c r="AI1090" s="2">
        <f>IF(OR($AH1090="",$AD1090=""),"",IFERROR(VLOOKUP($AH1090,CODES!$A:$B,2,FALSE),"NO CODE"))</f>
        <v/>
      </c>
      <c r="AJ1090" s="19">
        <f>IF(OR($AI1090="",$AI1090="NO CODE"),"",IF(COUNTIFS(RATES!$A:$A,$AI1090,RATES!$B:$B,"&lt;="&amp;MonthStart,RATES!$C:$C,"&gt;="&amp;MonthEnd)&lt;&gt;1,"NO RATE",IF($AD1090="OFF",SUMIFS(RATES!$F:$F,RATES!$A:$A,$AI1090,RATES!$B:$B,"&lt;="&amp;MonthStart,RATES!$C:$C,"&gt;="&amp;MonthEnd),SUMIFS(RATES!$E:$E,RATES!$A:$A,$AI1090,RATES!$B:$B,"&lt;="&amp;MonthStart,RATES!$C:$C,"&gt;="&amp;MonthEnd))))</f>
        <v/>
      </c>
      <c r="AK1090" s="2">
        <f>IF(OR(NOT(ISNUMBER($AJ1090)),N($AA1090)=0),"",IF(ABS(N($Z1090)/100-$AJ1090)&gt;0.0000001,"DIFFERS",""))</f>
        <v/>
      </c>
    </row>
    <row r="1091">
      <c r="AD1091" s="2">
        <f>IF($L1091="","",IF(ISNUMBER(SEARCH("OFF ROAD",$H1091)),"OFF",IF(ISNUMBER(SEARCH("ON ROAD",$H1091)),"ON","")))</f>
        <v/>
      </c>
      <c r="AE1091" s="2">
        <f>IF($AD1091="ON",""&amp;$L1091,"")</f>
        <v/>
      </c>
      <c r="AF1091" s="2">
        <f>IF($L1091="","",IF($J1091&lt;&gt;"","Y",""))</f>
        <v/>
      </c>
      <c r="AG1091" s="2">
        <f>IF($L1091="","",IFERROR(TRIM(MID($H1091,4,SEARCH(" CO ",$H1091)-4)),""&amp;$S1091))</f>
        <v/>
      </c>
      <c r="AH1091" s="2">
        <f>IF($AG1091="","",IF($AG1091="FULTON",IF(ISNUMBER(SEARCH("COLLEGE PARK",$H1091)),"FULTON (COLLEGE PARK)",IF(ISNUMBER(SEARCH("HAPEVILLE",$H1091)),"FULTON (HAPEVILLE)",IF(ISNUMBER(SEARCH("EAST POINT",$H1091)),"FULTON (EAST POINT)",IF(ISNUMBER(SEARCH("ATLANTA",$H1091)),"FULTON (ATL LIMITS)","FULTON")))),IF($AG1091="DEKALB",IF(ISNUMBER(SEARCH("ATLANTA",$H1091)),"DEKALB (ATL LIMITS)","DEKALB"),IF(AND($AG1091="CLAYTON",ISNUMBER(SEARCH("COLLEGE PARK",$H1091))),"CLAYTON (COLLEGE PARK)",$AG1091))))</f>
        <v/>
      </c>
      <c r="AI1091" s="2">
        <f>IF(OR($AH1091="",$AD1091=""),"",IFERROR(VLOOKUP($AH1091,CODES!$A:$B,2,FALSE),"NO CODE"))</f>
        <v/>
      </c>
      <c r="AJ1091" s="19">
        <f>IF(OR($AI1091="",$AI1091="NO CODE"),"",IF(COUNTIFS(RATES!$A:$A,$AI1091,RATES!$B:$B,"&lt;="&amp;MonthStart,RATES!$C:$C,"&gt;="&amp;MonthEnd)&lt;&gt;1,"NO RATE",IF($AD1091="OFF",SUMIFS(RATES!$F:$F,RATES!$A:$A,$AI1091,RATES!$B:$B,"&lt;="&amp;MonthStart,RATES!$C:$C,"&gt;="&amp;MonthEnd),SUMIFS(RATES!$E:$E,RATES!$A:$A,$AI1091,RATES!$B:$B,"&lt;="&amp;MonthStart,RATES!$C:$C,"&gt;="&amp;MonthEnd))))</f>
        <v/>
      </c>
      <c r="AK1091" s="2">
        <f>IF(OR(NOT(ISNUMBER($AJ1091)),N($AA1091)=0),"",IF(ABS(N($Z1091)/100-$AJ1091)&gt;0.0000001,"DIFFERS",""))</f>
        <v/>
      </c>
    </row>
    <row r="1092">
      <c r="AD1092" s="2">
        <f>IF($L1092="","",IF(ISNUMBER(SEARCH("OFF ROAD",$H1092)),"OFF",IF(ISNUMBER(SEARCH("ON ROAD",$H1092)),"ON","")))</f>
        <v/>
      </c>
      <c r="AE1092" s="2">
        <f>IF($AD1092="ON",""&amp;$L1092,"")</f>
        <v/>
      </c>
      <c r="AF1092" s="2">
        <f>IF($L1092="","",IF($J1092&lt;&gt;"","Y",""))</f>
        <v/>
      </c>
      <c r="AG1092" s="2">
        <f>IF($L1092="","",IFERROR(TRIM(MID($H1092,4,SEARCH(" CO ",$H1092)-4)),""&amp;$S1092))</f>
        <v/>
      </c>
      <c r="AH1092" s="2">
        <f>IF($AG1092="","",IF($AG1092="FULTON",IF(ISNUMBER(SEARCH("COLLEGE PARK",$H1092)),"FULTON (COLLEGE PARK)",IF(ISNUMBER(SEARCH("HAPEVILLE",$H1092)),"FULTON (HAPEVILLE)",IF(ISNUMBER(SEARCH("EAST POINT",$H1092)),"FULTON (EAST POINT)",IF(ISNUMBER(SEARCH("ATLANTA",$H1092)),"FULTON (ATL LIMITS)","FULTON")))),IF($AG1092="DEKALB",IF(ISNUMBER(SEARCH("ATLANTA",$H1092)),"DEKALB (ATL LIMITS)","DEKALB"),IF(AND($AG1092="CLAYTON",ISNUMBER(SEARCH("COLLEGE PARK",$H1092))),"CLAYTON (COLLEGE PARK)",$AG1092))))</f>
        <v/>
      </c>
      <c r="AI1092" s="2">
        <f>IF(OR($AH1092="",$AD1092=""),"",IFERROR(VLOOKUP($AH1092,CODES!$A:$B,2,FALSE),"NO CODE"))</f>
        <v/>
      </c>
      <c r="AJ1092" s="19">
        <f>IF(OR($AI1092="",$AI1092="NO CODE"),"",IF(COUNTIFS(RATES!$A:$A,$AI1092,RATES!$B:$B,"&lt;="&amp;MonthStart,RATES!$C:$C,"&gt;="&amp;MonthEnd)&lt;&gt;1,"NO RATE",IF($AD1092="OFF",SUMIFS(RATES!$F:$F,RATES!$A:$A,$AI1092,RATES!$B:$B,"&lt;="&amp;MonthStart,RATES!$C:$C,"&gt;="&amp;MonthEnd),SUMIFS(RATES!$E:$E,RATES!$A:$A,$AI1092,RATES!$B:$B,"&lt;="&amp;MonthStart,RATES!$C:$C,"&gt;="&amp;MonthEnd))))</f>
        <v/>
      </c>
      <c r="AK1092" s="2">
        <f>IF(OR(NOT(ISNUMBER($AJ1092)),N($AA1092)=0),"",IF(ABS(N($Z1092)/100-$AJ1092)&gt;0.0000001,"DIFFERS",""))</f>
        <v/>
      </c>
    </row>
    <row r="1093">
      <c r="AD1093" s="2">
        <f>IF($L1093="","",IF(ISNUMBER(SEARCH("OFF ROAD",$H1093)),"OFF",IF(ISNUMBER(SEARCH("ON ROAD",$H1093)),"ON","")))</f>
        <v/>
      </c>
      <c r="AE1093" s="2">
        <f>IF($AD1093="ON",""&amp;$L1093,"")</f>
        <v/>
      </c>
      <c r="AF1093" s="2">
        <f>IF($L1093="","",IF($J1093&lt;&gt;"","Y",""))</f>
        <v/>
      </c>
      <c r="AG1093" s="2">
        <f>IF($L1093="","",IFERROR(TRIM(MID($H1093,4,SEARCH(" CO ",$H1093)-4)),""&amp;$S1093))</f>
        <v/>
      </c>
      <c r="AH1093" s="2">
        <f>IF($AG1093="","",IF($AG1093="FULTON",IF(ISNUMBER(SEARCH("COLLEGE PARK",$H1093)),"FULTON (COLLEGE PARK)",IF(ISNUMBER(SEARCH("HAPEVILLE",$H1093)),"FULTON (HAPEVILLE)",IF(ISNUMBER(SEARCH("EAST POINT",$H1093)),"FULTON (EAST POINT)",IF(ISNUMBER(SEARCH("ATLANTA",$H1093)),"FULTON (ATL LIMITS)","FULTON")))),IF($AG1093="DEKALB",IF(ISNUMBER(SEARCH("ATLANTA",$H1093)),"DEKALB (ATL LIMITS)","DEKALB"),IF(AND($AG1093="CLAYTON",ISNUMBER(SEARCH("COLLEGE PARK",$H1093))),"CLAYTON (COLLEGE PARK)",$AG1093))))</f>
        <v/>
      </c>
      <c r="AI1093" s="2">
        <f>IF(OR($AH1093="",$AD1093=""),"",IFERROR(VLOOKUP($AH1093,CODES!$A:$B,2,FALSE),"NO CODE"))</f>
        <v/>
      </c>
      <c r="AJ1093" s="19">
        <f>IF(OR($AI1093="",$AI1093="NO CODE"),"",IF(COUNTIFS(RATES!$A:$A,$AI1093,RATES!$B:$B,"&lt;="&amp;MonthStart,RATES!$C:$C,"&gt;="&amp;MonthEnd)&lt;&gt;1,"NO RATE",IF($AD1093="OFF",SUMIFS(RATES!$F:$F,RATES!$A:$A,$AI1093,RATES!$B:$B,"&lt;="&amp;MonthStart,RATES!$C:$C,"&gt;="&amp;MonthEnd),SUMIFS(RATES!$E:$E,RATES!$A:$A,$AI1093,RATES!$B:$B,"&lt;="&amp;MonthStart,RATES!$C:$C,"&gt;="&amp;MonthEnd))))</f>
        <v/>
      </c>
      <c r="AK1093" s="2">
        <f>IF(OR(NOT(ISNUMBER($AJ1093)),N($AA1093)=0),"",IF(ABS(N($Z1093)/100-$AJ1093)&gt;0.0000001,"DIFFERS",""))</f>
        <v/>
      </c>
    </row>
    <row r="1094">
      <c r="AD1094" s="2">
        <f>IF($L1094="","",IF(ISNUMBER(SEARCH("OFF ROAD",$H1094)),"OFF",IF(ISNUMBER(SEARCH("ON ROAD",$H1094)),"ON","")))</f>
        <v/>
      </c>
      <c r="AE1094" s="2">
        <f>IF($AD1094="ON",""&amp;$L1094,"")</f>
        <v/>
      </c>
      <c r="AF1094" s="2">
        <f>IF($L1094="","",IF($J1094&lt;&gt;"","Y",""))</f>
        <v/>
      </c>
      <c r="AG1094" s="2">
        <f>IF($L1094="","",IFERROR(TRIM(MID($H1094,4,SEARCH(" CO ",$H1094)-4)),""&amp;$S1094))</f>
        <v/>
      </c>
      <c r="AH1094" s="2">
        <f>IF($AG1094="","",IF($AG1094="FULTON",IF(ISNUMBER(SEARCH("COLLEGE PARK",$H1094)),"FULTON (COLLEGE PARK)",IF(ISNUMBER(SEARCH("HAPEVILLE",$H1094)),"FULTON (HAPEVILLE)",IF(ISNUMBER(SEARCH("EAST POINT",$H1094)),"FULTON (EAST POINT)",IF(ISNUMBER(SEARCH("ATLANTA",$H1094)),"FULTON (ATL LIMITS)","FULTON")))),IF($AG1094="DEKALB",IF(ISNUMBER(SEARCH("ATLANTA",$H1094)),"DEKALB (ATL LIMITS)","DEKALB"),IF(AND($AG1094="CLAYTON",ISNUMBER(SEARCH("COLLEGE PARK",$H1094))),"CLAYTON (COLLEGE PARK)",$AG1094))))</f>
        <v/>
      </c>
      <c r="AI1094" s="2">
        <f>IF(OR($AH1094="",$AD1094=""),"",IFERROR(VLOOKUP($AH1094,CODES!$A:$B,2,FALSE),"NO CODE"))</f>
        <v/>
      </c>
      <c r="AJ1094" s="19">
        <f>IF(OR($AI1094="",$AI1094="NO CODE"),"",IF(COUNTIFS(RATES!$A:$A,$AI1094,RATES!$B:$B,"&lt;="&amp;MonthStart,RATES!$C:$C,"&gt;="&amp;MonthEnd)&lt;&gt;1,"NO RATE",IF($AD1094="OFF",SUMIFS(RATES!$F:$F,RATES!$A:$A,$AI1094,RATES!$B:$B,"&lt;="&amp;MonthStart,RATES!$C:$C,"&gt;="&amp;MonthEnd),SUMIFS(RATES!$E:$E,RATES!$A:$A,$AI1094,RATES!$B:$B,"&lt;="&amp;MonthStart,RATES!$C:$C,"&gt;="&amp;MonthEnd))))</f>
        <v/>
      </c>
      <c r="AK1094" s="2">
        <f>IF(OR(NOT(ISNUMBER($AJ1094)),N($AA1094)=0),"",IF(ABS(N($Z1094)/100-$AJ1094)&gt;0.0000001,"DIFFERS",""))</f>
        <v/>
      </c>
    </row>
    <row r="1095">
      <c r="AD1095" s="2">
        <f>IF($L1095="","",IF(ISNUMBER(SEARCH("OFF ROAD",$H1095)),"OFF",IF(ISNUMBER(SEARCH("ON ROAD",$H1095)),"ON","")))</f>
        <v/>
      </c>
      <c r="AE1095" s="2">
        <f>IF($AD1095="ON",""&amp;$L1095,"")</f>
        <v/>
      </c>
      <c r="AF1095" s="2">
        <f>IF($L1095="","",IF($J1095&lt;&gt;"","Y",""))</f>
        <v/>
      </c>
      <c r="AG1095" s="2">
        <f>IF($L1095="","",IFERROR(TRIM(MID($H1095,4,SEARCH(" CO ",$H1095)-4)),""&amp;$S1095))</f>
        <v/>
      </c>
      <c r="AH1095" s="2">
        <f>IF($AG1095="","",IF($AG1095="FULTON",IF(ISNUMBER(SEARCH("COLLEGE PARK",$H1095)),"FULTON (COLLEGE PARK)",IF(ISNUMBER(SEARCH("HAPEVILLE",$H1095)),"FULTON (HAPEVILLE)",IF(ISNUMBER(SEARCH("EAST POINT",$H1095)),"FULTON (EAST POINT)",IF(ISNUMBER(SEARCH("ATLANTA",$H1095)),"FULTON (ATL LIMITS)","FULTON")))),IF($AG1095="DEKALB",IF(ISNUMBER(SEARCH("ATLANTA",$H1095)),"DEKALB (ATL LIMITS)","DEKALB"),IF(AND($AG1095="CLAYTON",ISNUMBER(SEARCH("COLLEGE PARK",$H1095))),"CLAYTON (COLLEGE PARK)",$AG1095))))</f>
        <v/>
      </c>
      <c r="AI1095" s="2">
        <f>IF(OR($AH1095="",$AD1095=""),"",IFERROR(VLOOKUP($AH1095,CODES!$A:$B,2,FALSE),"NO CODE"))</f>
        <v/>
      </c>
      <c r="AJ1095" s="19">
        <f>IF(OR($AI1095="",$AI1095="NO CODE"),"",IF(COUNTIFS(RATES!$A:$A,$AI1095,RATES!$B:$B,"&lt;="&amp;MonthStart,RATES!$C:$C,"&gt;="&amp;MonthEnd)&lt;&gt;1,"NO RATE",IF($AD1095="OFF",SUMIFS(RATES!$F:$F,RATES!$A:$A,$AI1095,RATES!$B:$B,"&lt;="&amp;MonthStart,RATES!$C:$C,"&gt;="&amp;MonthEnd),SUMIFS(RATES!$E:$E,RATES!$A:$A,$AI1095,RATES!$B:$B,"&lt;="&amp;MonthStart,RATES!$C:$C,"&gt;="&amp;MonthEnd))))</f>
        <v/>
      </c>
      <c r="AK1095" s="2">
        <f>IF(OR(NOT(ISNUMBER($AJ1095)),N($AA1095)=0),"",IF(ABS(N($Z1095)/100-$AJ1095)&gt;0.0000001,"DIFFERS",""))</f>
        <v/>
      </c>
    </row>
    <row r="1096">
      <c r="AD1096" s="2">
        <f>IF($L1096="","",IF(ISNUMBER(SEARCH("OFF ROAD",$H1096)),"OFF",IF(ISNUMBER(SEARCH("ON ROAD",$H1096)),"ON","")))</f>
        <v/>
      </c>
      <c r="AE1096" s="2">
        <f>IF($AD1096="ON",""&amp;$L1096,"")</f>
        <v/>
      </c>
      <c r="AF1096" s="2">
        <f>IF($L1096="","",IF($J1096&lt;&gt;"","Y",""))</f>
        <v/>
      </c>
      <c r="AG1096" s="2">
        <f>IF($L1096="","",IFERROR(TRIM(MID($H1096,4,SEARCH(" CO ",$H1096)-4)),""&amp;$S1096))</f>
        <v/>
      </c>
      <c r="AH1096" s="2">
        <f>IF($AG1096="","",IF($AG1096="FULTON",IF(ISNUMBER(SEARCH("COLLEGE PARK",$H1096)),"FULTON (COLLEGE PARK)",IF(ISNUMBER(SEARCH("HAPEVILLE",$H1096)),"FULTON (HAPEVILLE)",IF(ISNUMBER(SEARCH("EAST POINT",$H1096)),"FULTON (EAST POINT)",IF(ISNUMBER(SEARCH("ATLANTA",$H1096)),"FULTON (ATL LIMITS)","FULTON")))),IF($AG1096="DEKALB",IF(ISNUMBER(SEARCH("ATLANTA",$H1096)),"DEKALB (ATL LIMITS)","DEKALB"),IF(AND($AG1096="CLAYTON",ISNUMBER(SEARCH("COLLEGE PARK",$H1096))),"CLAYTON (COLLEGE PARK)",$AG1096))))</f>
        <v/>
      </c>
      <c r="AI1096" s="2">
        <f>IF(OR($AH1096="",$AD1096=""),"",IFERROR(VLOOKUP($AH1096,CODES!$A:$B,2,FALSE),"NO CODE"))</f>
        <v/>
      </c>
      <c r="AJ1096" s="19">
        <f>IF(OR($AI1096="",$AI1096="NO CODE"),"",IF(COUNTIFS(RATES!$A:$A,$AI1096,RATES!$B:$B,"&lt;="&amp;MonthStart,RATES!$C:$C,"&gt;="&amp;MonthEnd)&lt;&gt;1,"NO RATE",IF($AD1096="OFF",SUMIFS(RATES!$F:$F,RATES!$A:$A,$AI1096,RATES!$B:$B,"&lt;="&amp;MonthStart,RATES!$C:$C,"&gt;="&amp;MonthEnd),SUMIFS(RATES!$E:$E,RATES!$A:$A,$AI1096,RATES!$B:$B,"&lt;="&amp;MonthStart,RATES!$C:$C,"&gt;="&amp;MonthEnd))))</f>
        <v/>
      </c>
      <c r="AK1096" s="2">
        <f>IF(OR(NOT(ISNUMBER($AJ1096)),N($AA1096)=0),"",IF(ABS(N($Z1096)/100-$AJ1096)&gt;0.0000001,"DIFFERS",""))</f>
        <v/>
      </c>
    </row>
    <row r="1097">
      <c r="AD1097" s="2">
        <f>IF($L1097="","",IF(ISNUMBER(SEARCH("OFF ROAD",$H1097)),"OFF",IF(ISNUMBER(SEARCH("ON ROAD",$H1097)),"ON","")))</f>
        <v/>
      </c>
      <c r="AE1097" s="2">
        <f>IF($AD1097="ON",""&amp;$L1097,"")</f>
        <v/>
      </c>
      <c r="AF1097" s="2">
        <f>IF($L1097="","",IF($J1097&lt;&gt;"","Y",""))</f>
        <v/>
      </c>
      <c r="AG1097" s="2">
        <f>IF($L1097="","",IFERROR(TRIM(MID($H1097,4,SEARCH(" CO ",$H1097)-4)),""&amp;$S1097))</f>
        <v/>
      </c>
      <c r="AH1097" s="2">
        <f>IF($AG1097="","",IF($AG1097="FULTON",IF(ISNUMBER(SEARCH("COLLEGE PARK",$H1097)),"FULTON (COLLEGE PARK)",IF(ISNUMBER(SEARCH("HAPEVILLE",$H1097)),"FULTON (HAPEVILLE)",IF(ISNUMBER(SEARCH("EAST POINT",$H1097)),"FULTON (EAST POINT)",IF(ISNUMBER(SEARCH("ATLANTA",$H1097)),"FULTON (ATL LIMITS)","FULTON")))),IF($AG1097="DEKALB",IF(ISNUMBER(SEARCH("ATLANTA",$H1097)),"DEKALB (ATL LIMITS)","DEKALB"),IF(AND($AG1097="CLAYTON",ISNUMBER(SEARCH("COLLEGE PARK",$H1097))),"CLAYTON (COLLEGE PARK)",$AG1097))))</f>
        <v/>
      </c>
      <c r="AI1097" s="2">
        <f>IF(OR($AH1097="",$AD1097=""),"",IFERROR(VLOOKUP($AH1097,CODES!$A:$B,2,FALSE),"NO CODE"))</f>
        <v/>
      </c>
      <c r="AJ1097" s="19">
        <f>IF(OR($AI1097="",$AI1097="NO CODE"),"",IF(COUNTIFS(RATES!$A:$A,$AI1097,RATES!$B:$B,"&lt;="&amp;MonthStart,RATES!$C:$C,"&gt;="&amp;MonthEnd)&lt;&gt;1,"NO RATE",IF($AD1097="OFF",SUMIFS(RATES!$F:$F,RATES!$A:$A,$AI1097,RATES!$B:$B,"&lt;="&amp;MonthStart,RATES!$C:$C,"&gt;="&amp;MonthEnd),SUMIFS(RATES!$E:$E,RATES!$A:$A,$AI1097,RATES!$B:$B,"&lt;="&amp;MonthStart,RATES!$C:$C,"&gt;="&amp;MonthEnd))))</f>
        <v/>
      </c>
      <c r="AK1097" s="2">
        <f>IF(OR(NOT(ISNUMBER($AJ1097)),N($AA1097)=0),"",IF(ABS(N($Z1097)/100-$AJ1097)&gt;0.0000001,"DIFFERS",""))</f>
        <v/>
      </c>
    </row>
    <row r="1098">
      <c r="AD1098" s="2">
        <f>IF($L1098="","",IF(ISNUMBER(SEARCH("OFF ROAD",$H1098)),"OFF",IF(ISNUMBER(SEARCH("ON ROAD",$H1098)),"ON","")))</f>
        <v/>
      </c>
      <c r="AE1098" s="2">
        <f>IF($AD1098="ON",""&amp;$L1098,"")</f>
        <v/>
      </c>
      <c r="AF1098" s="2">
        <f>IF($L1098="","",IF($J1098&lt;&gt;"","Y",""))</f>
        <v/>
      </c>
      <c r="AG1098" s="2">
        <f>IF($L1098="","",IFERROR(TRIM(MID($H1098,4,SEARCH(" CO ",$H1098)-4)),""&amp;$S1098))</f>
        <v/>
      </c>
      <c r="AH1098" s="2">
        <f>IF($AG1098="","",IF($AG1098="FULTON",IF(ISNUMBER(SEARCH("COLLEGE PARK",$H1098)),"FULTON (COLLEGE PARK)",IF(ISNUMBER(SEARCH("HAPEVILLE",$H1098)),"FULTON (HAPEVILLE)",IF(ISNUMBER(SEARCH("EAST POINT",$H1098)),"FULTON (EAST POINT)",IF(ISNUMBER(SEARCH("ATLANTA",$H1098)),"FULTON (ATL LIMITS)","FULTON")))),IF($AG1098="DEKALB",IF(ISNUMBER(SEARCH("ATLANTA",$H1098)),"DEKALB (ATL LIMITS)","DEKALB"),IF(AND($AG1098="CLAYTON",ISNUMBER(SEARCH("COLLEGE PARK",$H1098))),"CLAYTON (COLLEGE PARK)",$AG1098))))</f>
        <v/>
      </c>
      <c r="AI1098" s="2">
        <f>IF(OR($AH1098="",$AD1098=""),"",IFERROR(VLOOKUP($AH1098,CODES!$A:$B,2,FALSE),"NO CODE"))</f>
        <v/>
      </c>
      <c r="AJ1098" s="19">
        <f>IF(OR($AI1098="",$AI1098="NO CODE"),"",IF(COUNTIFS(RATES!$A:$A,$AI1098,RATES!$B:$B,"&lt;="&amp;MonthStart,RATES!$C:$C,"&gt;="&amp;MonthEnd)&lt;&gt;1,"NO RATE",IF($AD1098="OFF",SUMIFS(RATES!$F:$F,RATES!$A:$A,$AI1098,RATES!$B:$B,"&lt;="&amp;MonthStart,RATES!$C:$C,"&gt;="&amp;MonthEnd),SUMIFS(RATES!$E:$E,RATES!$A:$A,$AI1098,RATES!$B:$B,"&lt;="&amp;MonthStart,RATES!$C:$C,"&gt;="&amp;MonthEnd))))</f>
        <v/>
      </c>
      <c r="AK1098" s="2">
        <f>IF(OR(NOT(ISNUMBER($AJ1098)),N($AA1098)=0),"",IF(ABS(N($Z1098)/100-$AJ1098)&gt;0.0000001,"DIFFERS",""))</f>
        <v/>
      </c>
    </row>
    <row r="1099">
      <c r="AD1099" s="2">
        <f>IF($L1099="","",IF(ISNUMBER(SEARCH("OFF ROAD",$H1099)),"OFF",IF(ISNUMBER(SEARCH("ON ROAD",$H1099)),"ON","")))</f>
        <v/>
      </c>
      <c r="AE1099" s="2">
        <f>IF($AD1099="ON",""&amp;$L1099,"")</f>
        <v/>
      </c>
      <c r="AF1099" s="2">
        <f>IF($L1099="","",IF($J1099&lt;&gt;"","Y",""))</f>
        <v/>
      </c>
      <c r="AG1099" s="2">
        <f>IF($L1099="","",IFERROR(TRIM(MID($H1099,4,SEARCH(" CO ",$H1099)-4)),""&amp;$S1099))</f>
        <v/>
      </c>
      <c r="AH1099" s="2">
        <f>IF($AG1099="","",IF($AG1099="FULTON",IF(ISNUMBER(SEARCH("COLLEGE PARK",$H1099)),"FULTON (COLLEGE PARK)",IF(ISNUMBER(SEARCH("HAPEVILLE",$H1099)),"FULTON (HAPEVILLE)",IF(ISNUMBER(SEARCH("EAST POINT",$H1099)),"FULTON (EAST POINT)",IF(ISNUMBER(SEARCH("ATLANTA",$H1099)),"FULTON (ATL LIMITS)","FULTON")))),IF($AG1099="DEKALB",IF(ISNUMBER(SEARCH("ATLANTA",$H1099)),"DEKALB (ATL LIMITS)","DEKALB"),IF(AND($AG1099="CLAYTON",ISNUMBER(SEARCH("COLLEGE PARK",$H1099))),"CLAYTON (COLLEGE PARK)",$AG1099))))</f>
        <v/>
      </c>
      <c r="AI1099" s="2">
        <f>IF(OR($AH1099="",$AD1099=""),"",IFERROR(VLOOKUP($AH1099,CODES!$A:$B,2,FALSE),"NO CODE"))</f>
        <v/>
      </c>
      <c r="AJ1099" s="19">
        <f>IF(OR($AI1099="",$AI1099="NO CODE"),"",IF(COUNTIFS(RATES!$A:$A,$AI1099,RATES!$B:$B,"&lt;="&amp;MonthStart,RATES!$C:$C,"&gt;="&amp;MonthEnd)&lt;&gt;1,"NO RATE",IF($AD1099="OFF",SUMIFS(RATES!$F:$F,RATES!$A:$A,$AI1099,RATES!$B:$B,"&lt;="&amp;MonthStart,RATES!$C:$C,"&gt;="&amp;MonthEnd),SUMIFS(RATES!$E:$E,RATES!$A:$A,$AI1099,RATES!$B:$B,"&lt;="&amp;MonthStart,RATES!$C:$C,"&gt;="&amp;MonthEnd))))</f>
        <v/>
      </c>
      <c r="AK1099" s="2">
        <f>IF(OR(NOT(ISNUMBER($AJ1099)),N($AA1099)=0),"",IF(ABS(N($Z1099)/100-$AJ1099)&gt;0.0000001,"DIFFERS",""))</f>
        <v/>
      </c>
    </row>
    <row r="1100">
      <c r="AD1100" s="2">
        <f>IF($L1100="","",IF(ISNUMBER(SEARCH("OFF ROAD",$H1100)),"OFF",IF(ISNUMBER(SEARCH("ON ROAD",$H1100)),"ON","")))</f>
        <v/>
      </c>
      <c r="AE1100" s="2">
        <f>IF($AD1100="ON",""&amp;$L1100,"")</f>
        <v/>
      </c>
      <c r="AF1100" s="2">
        <f>IF($L1100="","",IF($J1100&lt;&gt;"","Y",""))</f>
        <v/>
      </c>
      <c r="AG1100" s="2">
        <f>IF($L1100="","",IFERROR(TRIM(MID($H1100,4,SEARCH(" CO ",$H1100)-4)),""&amp;$S1100))</f>
        <v/>
      </c>
      <c r="AH1100" s="2">
        <f>IF($AG1100="","",IF($AG1100="FULTON",IF(ISNUMBER(SEARCH("COLLEGE PARK",$H1100)),"FULTON (COLLEGE PARK)",IF(ISNUMBER(SEARCH("HAPEVILLE",$H1100)),"FULTON (HAPEVILLE)",IF(ISNUMBER(SEARCH("EAST POINT",$H1100)),"FULTON (EAST POINT)",IF(ISNUMBER(SEARCH("ATLANTA",$H1100)),"FULTON (ATL LIMITS)","FULTON")))),IF($AG1100="DEKALB",IF(ISNUMBER(SEARCH("ATLANTA",$H1100)),"DEKALB (ATL LIMITS)","DEKALB"),IF(AND($AG1100="CLAYTON",ISNUMBER(SEARCH("COLLEGE PARK",$H1100))),"CLAYTON (COLLEGE PARK)",$AG1100))))</f>
        <v/>
      </c>
      <c r="AI1100" s="2">
        <f>IF(OR($AH1100="",$AD1100=""),"",IFERROR(VLOOKUP($AH1100,CODES!$A:$B,2,FALSE),"NO CODE"))</f>
        <v/>
      </c>
      <c r="AJ1100" s="19">
        <f>IF(OR($AI1100="",$AI1100="NO CODE"),"",IF(COUNTIFS(RATES!$A:$A,$AI1100,RATES!$B:$B,"&lt;="&amp;MonthStart,RATES!$C:$C,"&gt;="&amp;MonthEnd)&lt;&gt;1,"NO RATE",IF($AD1100="OFF",SUMIFS(RATES!$F:$F,RATES!$A:$A,$AI1100,RATES!$B:$B,"&lt;="&amp;MonthStart,RATES!$C:$C,"&gt;="&amp;MonthEnd),SUMIFS(RATES!$E:$E,RATES!$A:$A,$AI1100,RATES!$B:$B,"&lt;="&amp;MonthStart,RATES!$C:$C,"&gt;="&amp;MonthEnd))))</f>
        <v/>
      </c>
      <c r="AK1100" s="2">
        <f>IF(OR(NOT(ISNUMBER($AJ1100)),N($AA1100)=0),"",IF(ABS(N($Z1100)/100-$AJ1100)&gt;0.0000001,"DIFFERS",""))</f>
        <v/>
      </c>
    </row>
    <row r="1101">
      <c r="AD1101" s="2">
        <f>IF($L1101="","",IF(ISNUMBER(SEARCH("OFF ROAD",$H1101)),"OFF",IF(ISNUMBER(SEARCH("ON ROAD",$H1101)),"ON","")))</f>
        <v/>
      </c>
      <c r="AE1101" s="2">
        <f>IF($AD1101="ON",""&amp;$L1101,"")</f>
        <v/>
      </c>
      <c r="AF1101" s="2">
        <f>IF($L1101="","",IF($J1101&lt;&gt;"","Y",""))</f>
        <v/>
      </c>
      <c r="AG1101" s="2">
        <f>IF($L1101="","",IFERROR(TRIM(MID($H1101,4,SEARCH(" CO ",$H1101)-4)),""&amp;$S1101))</f>
        <v/>
      </c>
      <c r="AH1101" s="2">
        <f>IF($AG1101="","",IF($AG1101="FULTON",IF(ISNUMBER(SEARCH("COLLEGE PARK",$H1101)),"FULTON (COLLEGE PARK)",IF(ISNUMBER(SEARCH("HAPEVILLE",$H1101)),"FULTON (HAPEVILLE)",IF(ISNUMBER(SEARCH("EAST POINT",$H1101)),"FULTON (EAST POINT)",IF(ISNUMBER(SEARCH("ATLANTA",$H1101)),"FULTON (ATL LIMITS)","FULTON")))),IF($AG1101="DEKALB",IF(ISNUMBER(SEARCH("ATLANTA",$H1101)),"DEKALB (ATL LIMITS)","DEKALB"),IF(AND($AG1101="CLAYTON",ISNUMBER(SEARCH("COLLEGE PARK",$H1101))),"CLAYTON (COLLEGE PARK)",$AG1101))))</f>
        <v/>
      </c>
      <c r="AI1101" s="2">
        <f>IF(OR($AH1101="",$AD1101=""),"",IFERROR(VLOOKUP($AH1101,CODES!$A:$B,2,FALSE),"NO CODE"))</f>
        <v/>
      </c>
      <c r="AJ1101" s="19">
        <f>IF(OR($AI1101="",$AI1101="NO CODE"),"",IF(COUNTIFS(RATES!$A:$A,$AI1101,RATES!$B:$B,"&lt;="&amp;MonthStart,RATES!$C:$C,"&gt;="&amp;MonthEnd)&lt;&gt;1,"NO RATE",IF($AD1101="OFF",SUMIFS(RATES!$F:$F,RATES!$A:$A,$AI1101,RATES!$B:$B,"&lt;="&amp;MonthStart,RATES!$C:$C,"&gt;="&amp;MonthEnd),SUMIFS(RATES!$E:$E,RATES!$A:$A,$AI1101,RATES!$B:$B,"&lt;="&amp;MonthStart,RATES!$C:$C,"&gt;="&amp;MonthEnd))))</f>
        <v/>
      </c>
      <c r="AK1101" s="2">
        <f>IF(OR(NOT(ISNUMBER($AJ1101)),N($AA1101)=0),"",IF(ABS(N($Z1101)/100-$AJ1101)&gt;0.0000001,"DIFFERS",""))</f>
        <v/>
      </c>
    </row>
    <row r="1102">
      <c r="AD1102" s="2">
        <f>IF($L1102="","",IF(ISNUMBER(SEARCH("OFF ROAD",$H1102)),"OFF",IF(ISNUMBER(SEARCH("ON ROAD",$H1102)),"ON","")))</f>
        <v/>
      </c>
      <c r="AE1102" s="2">
        <f>IF($AD1102="ON",""&amp;$L1102,"")</f>
        <v/>
      </c>
      <c r="AF1102" s="2">
        <f>IF($L1102="","",IF($J1102&lt;&gt;"","Y",""))</f>
        <v/>
      </c>
      <c r="AG1102" s="2">
        <f>IF($L1102="","",IFERROR(TRIM(MID($H1102,4,SEARCH(" CO ",$H1102)-4)),""&amp;$S1102))</f>
        <v/>
      </c>
      <c r="AH1102" s="2">
        <f>IF($AG1102="","",IF($AG1102="FULTON",IF(ISNUMBER(SEARCH("COLLEGE PARK",$H1102)),"FULTON (COLLEGE PARK)",IF(ISNUMBER(SEARCH("HAPEVILLE",$H1102)),"FULTON (HAPEVILLE)",IF(ISNUMBER(SEARCH("EAST POINT",$H1102)),"FULTON (EAST POINT)",IF(ISNUMBER(SEARCH("ATLANTA",$H1102)),"FULTON (ATL LIMITS)","FULTON")))),IF($AG1102="DEKALB",IF(ISNUMBER(SEARCH("ATLANTA",$H1102)),"DEKALB (ATL LIMITS)","DEKALB"),IF(AND($AG1102="CLAYTON",ISNUMBER(SEARCH("COLLEGE PARK",$H1102))),"CLAYTON (COLLEGE PARK)",$AG1102))))</f>
        <v/>
      </c>
      <c r="AI1102" s="2">
        <f>IF(OR($AH1102="",$AD1102=""),"",IFERROR(VLOOKUP($AH1102,CODES!$A:$B,2,FALSE),"NO CODE"))</f>
        <v/>
      </c>
      <c r="AJ1102" s="19">
        <f>IF(OR($AI1102="",$AI1102="NO CODE"),"",IF(COUNTIFS(RATES!$A:$A,$AI1102,RATES!$B:$B,"&lt;="&amp;MonthStart,RATES!$C:$C,"&gt;="&amp;MonthEnd)&lt;&gt;1,"NO RATE",IF($AD1102="OFF",SUMIFS(RATES!$F:$F,RATES!$A:$A,$AI1102,RATES!$B:$B,"&lt;="&amp;MonthStart,RATES!$C:$C,"&gt;="&amp;MonthEnd),SUMIFS(RATES!$E:$E,RATES!$A:$A,$AI1102,RATES!$B:$B,"&lt;="&amp;MonthStart,RATES!$C:$C,"&gt;="&amp;MonthEnd))))</f>
        <v/>
      </c>
      <c r="AK1102" s="2">
        <f>IF(OR(NOT(ISNUMBER($AJ1102)),N($AA1102)=0),"",IF(ABS(N($Z1102)/100-$AJ1102)&gt;0.0000001,"DIFFERS",""))</f>
        <v/>
      </c>
    </row>
    <row r="1103">
      <c r="AD1103" s="2">
        <f>IF($L1103="","",IF(ISNUMBER(SEARCH("OFF ROAD",$H1103)),"OFF",IF(ISNUMBER(SEARCH("ON ROAD",$H1103)),"ON","")))</f>
        <v/>
      </c>
      <c r="AE1103" s="2">
        <f>IF($AD1103="ON",""&amp;$L1103,"")</f>
        <v/>
      </c>
      <c r="AF1103" s="2">
        <f>IF($L1103="","",IF($J1103&lt;&gt;"","Y",""))</f>
        <v/>
      </c>
      <c r="AG1103" s="2">
        <f>IF($L1103="","",IFERROR(TRIM(MID($H1103,4,SEARCH(" CO ",$H1103)-4)),""&amp;$S1103))</f>
        <v/>
      </c>
      <c r="AH1103" s="2">
        <f>IF($AG1103="","",IF($AG1103="FULTON",IF(ISNUMBER(SEARCH("COLLEGE PARK",$H1103)),"FULTON (COLLEGE PARK)",IF(ISNUMBER(SEARCH("HAPEVILLE",$H1103)),"FULTON (HAPEVILLE)",IF(ISNUMBER(SEARCH("EAST POINT",$H1103)),"FULTON (EAST POINT)",IF(ISNUMBER(SEARCH("ATLANTA",$H1103)),"FULTON (ATL LIMITS)","FULTON")))),IF($AG1103="DEKALB",IF(ISNUMBER(SEARCH("ATLANTA",$H1103)),"DEKALB (ATL LIMITS)","DEKALB"),IF(AND($AG1103="CLAYTON",ISNUMBER(SEARCH("COLLEGE PARK",$H1103))),"CLAYTON (COLLEGE PARK)",$AG1103))))</f>
        <v/>
      </c>
      <c r="AI1103" s="2">
        <f>IF(OR($AH1103="",$AD1103=""),"",IFERROR(VLOOKUP($AH1103,CODES!$A:$B,2,FALSE),"NO CODE"))</f>
        <v/>
      </c>
      <c r="AJ1103" s="19">
        <f>IF(OR($AI1103="",$AI1103="NO CODE"),"",IF(COUNTIFS(RATES!$A:$A,$AI1103,RATES!$B:$B,"&lt;="&amp;MonthStart,RATES!$C:$C,"&gt;="&amp;MonthEnd)&lt;&gt;1,"NO RATE",IF($AD1103="OFF",SUMIFS(RATES!$F:$F,RATES!$A:$A,$AI1103,RATES!$B:$B,"&lt;="&amp;MonthStart,RATES!$C:$C,"&gt;="&amp;MonthEnd),SUMIFS(RATES!$E:$E,RATES!$A:$A,$AI1103,RATES!$B:$B,"&lt;="&amp;MonthStart,RATES!$C:$C,"&gt;="&amp;MonthEnd))))</f>
        <v/>
      </c>
      <c r="AK1103" s="2">
        <f>IF(OR(NOT(ISNUMBER($AJ1103)),N($AA1103)=0),"",IF(ABS(N($Z1103)/100-$AJ1103)&gt;0.0000001,"DIFFERS",""))</f>
        <v/>
      </c>
    </row>
    <row r="1104">
      <c r="AD1104" s="2">
        <f>IF($L1104="","",IF(ISNUMBER(SEARCH("OFF ROAD",$H1104)),"OFF",IF(ISNUMBER(SEARCH("ON ROAD",$H1104)),"ON","")))</f>
        <v/>
      </c>
      <c r="AE1104" s="2">
        <f>IF($AD1104="ON",""&amp;$L1104,"")</f>
        <v/>
      </c>
      <c r="AF1104" s="2">
        <f>IF($L1104="","",IF($J1104&lt;&gt;"","Y",""))</f>
        <v/>
      </c>
      <c r="AG1104" s="2">
        <f>IF($L1104="","",IFERROR(TRIM(MID($H1104,4,SEARCH(" CO ",$H1104)-4)),""&amp;$S1104))</f>
        <v/>
      </c>
      <c r="AH1104" s="2">
        <f>IF($AG1104="","",IF($AG1104="FULTON",IF(ISNUMBER(SEARCH("COLLEGE PARK",$H1104)),"FULTON (COLLEGE PARK)",IF(ISNUMBER(SEARCH("HAPEVILLE",$H1104)),"FULTON (HAPEVILLE)",IF(ISNUMBER(SEARCH("EAST POINT",$H1104)),"FULTON (EAST POINT)",IF(ISNUMBER(SEARCH("ATLANTA",$H1104)),"FULTON (ATL LIMITS)","FULTON")))),IF($AG1104="DEKALB",IF(ISNUMBER(SEARCH("ATLANTA",$H1104)),"DEKALB (ATL LIMITS)","DEKALB"),IF(AND($AG1104="CLAYTON",ISNUMBER(SEARCH("COLLEGE PARK",$H1104))),"CLAYTON (COLLEGE PARK)",$AG1104))))</f>
        <v/>
      </c>
      <c r="AI1104" s="2">
        <f>IF(OR($AH1104="",$AD1104=""),"",IFERROR(VLOOKUP($AH1104,CODES!$A:$B,2,FALSE),"NO CODE"))</f>
        <v/>
      </c>
      <c r="AJ1104" s="19">
        <f>IF(OR($AI1104="",$AI1104="NO CODE"),"",IF(COUNTIFS(RATES!$A:$A,$AI1104,RATES!$B:$B,"&lt;="&amp;MonthStart,RATES!$C:$C,"&gt;="&amp;MonthEnd)&lt;&gt;1,"NO RATE",IF($AD1104="OFF",SUMIFS(RATES!$F:$F,RATES!$A:$A,$AI1104,RATES!$B:$B,"&lt;="&amp;MonthStart,RATES!$C:$C,"&gt;="&amp;MonthEnd),SUMIFS(RATES!$E:$E,RATES!$A:$A,$AI1104,RATES!$B:$B,"&lt;="&amp;MonthStart,RATES!$C:$C,"&gt;="&amp;MonthEnd))))</f>
        <v/>
      </c>
      <c r="AK1104" s="2">
        <f>IF(OR(NOT(ISNUMBER($AJ1104)),N($AA1104)=0),"",IF(ABS(N($Z1104)/100-$AJ1104)&gt;0.0000001,"DIFFERS",""))</f>
        <v/>
      </c>
    </row>
    <row r="1105">
      <c r="AD1105" s="2">
        <f>IF($L1105="","",IF(ISNUMBER(SEARCH("OFF ROAD",$H1105)),"OFF",IF(ISNUMBER(SEARCH("ON ROAD",$H1105)),"ON","")))</f>
        <v/>
      </c>
      <c r="AE1105" s="2">
        <f>IF($AD1105="ON",""&amp;$L1105,"")</f>
        <v/>
      </c>
      <c r="AF1105" s="2">
        <f>IF($L1105="","",IF($J1105&lt;&gt;"","Y",""))</f>
        <v/>
      </c>
      <c r="AG1105" s="2">
        <f>IF($L1105="","",IFERROR(TRIM(MID($H1105,4,SEARCH(" CO ",$H1105)-4)),""&amp;$S1105))</f>
        <v/>
      </c>
      <c r="AH1105" s="2">
        <f>IF($AG1105="","",IF($AG1105="FULTON",IF(ISNUMBER(SEARCH("COLLEGE PARK",$H1105)),"FULTON (COLLEGE PARK)",IF(ISNUMBER(SEARCH("HAPEVILLE",$H1105)),"FULTON (HAPEVILLE)",IF(ISNUMBER(SEARCH("EAST POINT",$H1105)),"FULTON (EAST POINT)",IF(ISNUMBER(SEARCH("ATLANTA",$H1105)),"FULTON (ATL LIMITS)","FULTON")))),IF($AG1105="DEKALB",IF(ISNUMBER(SEARCH("ATLANTA",$H1105)),"DEKALB (ATL LIMITS)","DEKALB"),IF(AND($AG1105="CLAYTON",ISNUMBER(SEARCH("COLLEGE PARK",$H1105))),"CLAYTON (COLLEGE PARK)",$AG1105))))</f>
        <v/>
      </c>
      <c r="AI1105" s="2">
        <f>IF(OR($AH1105="",$AD1105=""),"",IFERROR(VLOOKUP($AH1105,CODES!$A:$B,2,FALSE),"NO CODE"))</f>
        <v/>
      </c>
      <c r="AJ1105" s="19">
        <f>IF(OR($AI1105="",$AI1105="NO CODE"),"",IF(COUNTIFS(RATES!$A:$A,$AI1105,RATES!$B:$B,"&lt;="&amp;MonthStart,RATES!$C:$C,"&gt;="&amp;MonthEnd)&lt;&gt;1,"NO RATE",IF($AD1105="OFF",SUMIFS(RATES!$F:$F,RATES!$A:$A,$AI1105,RATES!$B:$B,"&lt;="&amp;MonthStart,RATES!$C:$C,"&gt;="&amp;MonthEnd),SUMIFS(RATES!$E:$E,RATES!$A:$A,$AI1105,RATES!$B:$B,"&lt;="&amp;MonthStart,RATES!$C:$C,"&gt;="&amp;MonthEnd))))</f>
        <v/>
      </c>
      <c r="AK1105" s="2">
        <f>IF(OR(NOT(ISNUMBER($AJ1105)),N($AA1105)=0),"",IF(ABS(N($Z1105)/100-$AJ1105)&gt;0.0000001,"DIFFERS",""))</f>
        <v/>
      </c>
    </row>
    <row r="1106">
      <c r="AD1106" s="2">
        <f>IF($L1106="","",IF(ISNUMBER(SEARCH("OFF ROAD",$H1106)),"OFF",IF(ISNUMBER(SEARCH("ON ROAD",$H1106)),"ON","")))</f>
        <v/>
      </c>
      <c r="AE1106" s="2">
        <f>IF($AD1106="ON",""&amp;$L1106,"")</f>
        <v/>
      </c>
      <c r="AF1106" s="2">
        <f>IF($L1106="","",IF($J1106&lt;&gt;"","Y",""))</f>
        <v/>
      </c>
      <c r="AG1106" s="2">
        <f>IF($L1106="","",IFERROR(TRIM(MID($H1106,4,SEARCH(" CO ",$H1106)-4)),""&amp;$S1106))</f>
        <v/>
      </c>
      <c r="AH1106" s="2">
        <f>IF($AG1106="","",IF($AG1106="FULTON",IF(ISNUMBER(SEARCH("COLLEGE PARK",$H1106)),"FULTON (COLLEGE PARK)",IF(ISNUMBER(SEARCH("HAPEVILLE",$H1106)),"FULTON (HAPEVILLE)",IF(ISNUMBER(SEARCH("EAST POINT",$H1106)),"FULTON (EAST POINT)",IF(ISNUMBER(SEARCH("ATLANTA",$H1106)),"FULTON (ATL LIMITS)","FULTON")))),IF($AG1106="DEKALB",IF(ISNUMBER(SEARCH("ATLANTA",$H1106)),"DEKALB (ATL LIMITS)","DEKALB"),IF(AND($AG1106="CLAYTON",ISNUMBER(SEARCH("COLLEGE PARK",$H1106))),"CLAYTON (COLLEGE PARK)",$AG1106))))</f>
        <v/>
      </c>
      <c r="AI1106" s="2">
        <f>IF(OR($AH1106="",$AD1106=""),"",IFERROR(VLOOKUP($AH1106,CODES!$A:$B,2,FALSE),"NO CODE"))</f>
        <v/>
      </c>
      <c r="AJ1106" s="19">
        <f>IF(OR($AI1106="",$AI1106="NO CODE"),"",IF(COUNTIFS(RATES!$A:$A,$AI1106,RATES!$B:$B,"&lt;="&amp;MonthStart,RATES!$C:$C,"&gt;="&amp;MonthEnd)&lt;&gt;1,"NO RATE",IF($AD1106="OFF",SUMIFS(RATES!$F:$F,RATES!$A:$A,$AI1106,RATES!$B:$B,"&lt;="&amp;MonthStart,RATES!$C:$C,"&gt;="&amp;MonthEnd),SUMIFS(RATES!$E:$E,RATES!$A:$A,$AI1106,RATES!$B:$B,"&lt;="&amp;MonthStart,RATES!$C:$C,"&gt;="&amp;MonthEnd))))</f>
        <v/>
      </c>
      <c r="AK1106" s="2">
        <f>IF(OR(NOT(ISNUMBER($AJ1106)),N($AA1106)=0),"",IF(ABS(N($Z1106)/100-$AJ1106)&gt;0.0000001,"DIFFERS",""))</f>
        <v/>
      </c>
    </row>
    <row r="1107">
      <c r="AD1107" s="2">
        <f>IF($L1107="","",IF(ISNUMBER(SEARCH("OFF ROAD",$H1107)),"OFF",IF(ISNUMBER(SEARCH("ON ROAD",$H1107)),"ON","")))</f>
        <v/>
      </c>
      <c r="AE1107" s="2">
        <f>IF($AD1107="ON",""&amp;$L1107,"")</f>
        <v/>
      </c>
      <c r="AF1107" s="2">
        <f>IF($L1107="","",IF($J1107&lt;&gt;"","Y",""))</f>
        <v/>
      </c>
      <c r="AG1107" s="2">
        <f>IF($L1107="","",IFERROR(TRIM(MID($H1107,4,SEARCH(" CO ",$H1107)-4)),""&amp;$S1107))</f>
        <v/>
      </c>
      <c r="AH1107" s="2">
        <f>IF($AG1107="","",IF($AG1107="FULTON",IF(ISNUMBER(SEARCH("COLLEGE PARK",$H1107)),"FULTON (COLLEGE PARK)",IF(ISNUMBER(SEARCH("HAPEVILLE",$H1107)),"FULTON (HAPEVILLE)",IF(ISNUMBER(SEARCH("EAST POINT",$H1107)),"FULTON (EAST POINT)",IF(ISNUMBER(SEARCH("ATLANTA",$H1107)),"FULTON (ATL LIMITS)","FULTON")))),IF($AG1107="DEKALB",IF(ISNUMBER(SEARCH("ATLANTA",$H1107)),"DEKALB (ATL LIMITS)","DEKALB"),IF(AND($AG1107="CLAYTON",ISNUMBER(SEARCH("COLLEGE PARK",$H1107))),"CLAYTON (COLLEGE PARK)",$AG1107))))</f>
        <v/>
      </c>
      <c r="AI1107" s="2">
        <f>IF(OR($AH1107="",$AD1107=""),"",IFERROR(VLOOKUP($AH1107,CODES!$A:$B,2,FALSE),"NO CODE"))</f>
        <v/>
      </c>
      <c r="AJ1107" s="19">
        <f>IF(OR($AI1107="",$AI1107="NO CODE"),"",IF(COUNTIFS(RATES!$A:$A,$AI1107,RATES!$B:$B,"&lt;="&amp;MonthStart,RATES!$C:$C,"&gt;="&amp;MonthEnd)&lt;&gt;1,"NO RATE",IF($AD1107="OFF",SUMIFS(RATES!$F:$F,RATES!$A:$A,$AI1107,RATES!$B:$B,"&lt;="&amp;MonthStart,RATES!$C:$C,"&gt;="&amp;MonthEnd),SUMIFS(RATES!$E:$E,RATES!$A:$A,$AI1107,RATES!$B:$B,"&lt;="&amp;MonthStart,RATES!$C:$C,"&gt;="&amp;MonthEnd))))</f>
        <v/>
      </c>
      <c r="AK1107" s="2">
        <f>IF(OR(NOT(ISNUMBER($AJ1107)),N($AA1107)=0),"",IF(ABS(N($Z1107)/100-$AJ1107)&gt;0.0000001,"DIFFERS",""))</f>
        <v/>
      </c>
    </row>
    <row r="1108">
      <c r="AD1108" s="2">
        <f>IF($L1108="","",IF(ISNUMBER(SEARCH("OFF ROAD",$H1108)),"OFF",IF(ISNUMBER(SEARCH("ON ROAD",$H1108)),"ON","")))</f>
        <v/>
      </c>
      <c r="AE1108" s="2">
        <f>IF($AD1108="ON",""&amp;$L1108,"")</f>
        <v/>
      </c>
      <c r="AF1108" s="2">
        <f>IF($L1108="","",IF($J1108&lt;&gt;"","Y",""))</f>
        <v/>
      </c>
      <c r="AG1108" s="2">
        <f>IF($L1108="","",IFERROR(TRIM(MID($H1108,4,SEARCH(" CO ",$H1108)-4)),""&amp;$S1108))</f>
        <v/>
      </c>
      <c r="AH1108" s="2">
        <f>IF($AG1108="","",IF($AG1108="FULTON",IF(ISNUMBER(SEARCH("COLLEGE PARK",$H1108)),"FULTON (COLLEGE PARK)",IF(ISNUMBER(SEARCH("HAPEVILLE",$H1108)),"FULTON (HAPEVILLE)",IF(ISNUMBER(SEARCH("EAST POINT",$H1108)),"FULTON (EAST POINT)",IF(ISNUMBER(SEARCH("ATLANTA",$H1108)),"FULTON (ATL LIMITS)","FULTON")))),IF($AG1108="DEKALB",IF(ISNUMBER(SEARCH("ATLANTA",$H1108)),"DEKALB (ATL LIMITS)","DEKALB"),IF(AND($AG1108="CLAYTON",ISNUMBER(SEARCH("COLLEGE PARK",$H1108))),"CLAYTON (COLLEGE PARK)",$AG1108))))</f>
        <v/>
      </c>
      <c r="AI1108" s="2">
        <f>IF(OR($AH1108="",$AD1108=""),"",IFERROR(VLOOKUP($AH1108,CODES!$A:$B,2,FALSE),"NO CODE"))</f>
        <v/>
      </c>
      <c r="AJ1108" s="19">
        <f>IF(OR($AI1108="",$AI1108="NO CODE"),"",IF(COUNTIFS(RATES!$A:$A,$AI1108,RATES!$B:$B,"&lt;="&amp;MonthStart,RATES!$C:$C,"&gt;="&amp;MonthEnd)&lt;&gt;1,"NO RATE",IF($AD1108="OFF",SUMIFS(RATES!$F:$F,RATES!$A:$A,$AI1108,RATES!$B:$B,"&lt;="&amp;MonthStart,RATES!$C:$C,"&gt;="&amp;MonthEnd),SUMIFS(RATES!$E:$E,RATES!$A:$A,$AI1108,RATES!$B:$B,"&lt;="&amp;MonthStart,RATES!$C:$C,"&gt;="&amp;MonthEnd))))</f>
        <v/>
      </c>
      <c r="AK1108" s="2">
        <f>IF(OR(NOT(ISNUMBER($AJ1108)),N($AA1108)=0),"",IF(ABS(N($Z1108)/100-$AJ1108)&gt;0.0000001,"DIFFERS",""))</f>
        <v/>
      </c>
    </row>
    <row r="1109">
      <c r="AD1109" s="2">
        <f>IF($L1109="","",IF(ISNUMBER(SEARCH("OFF ROAD",$H1109)),"OFF",IF(ISNUMBER(SEARCH("ON ROAD",$H1109)),"ON","")))</f>
        <v/>
      </c>
      <c r="AE1109" s="2">
        <f>IF($AD1109="ON",""&amp;$L1109,"")</f>
        <v/>
      </c>
      <c r="AF1109" s="2">
        <f>IF($L1109="","",IF($J1109&lt;&gt;"","Y",""))</f>
        <v/>
      </c>
      <c r="AG1109" s="2">
        <f>IF($L1109="","",IFERROR(TRIM(MID($H1109,4,SEARCH(" CO ",$H1109)-4)),""&amp;$S1109))</f>
        <v/>
      </c>
      <c r="AH1109" s="2">
        <f>IF($AG1109="","",IF($AG1109="FULTON",IF(ISNUMBER(SEARCH("COLLEGE PARK",$H1109)),"FULTON (COLLEGE PARK)",IF(ISNUMBER(SEARCH("HAPEVILLE",$H1109)),"FULTON (HAPEVILLE)",IF(ISNUMBER(SEARCH("EAST POINT",$H1109)),"FULTON (EAST POINT)",IF(ISNUMBER(SEARCH("ATLANTA",$H1109)),"FULTON (ATL LIMITS)","FULTON")))),IF($AG1109="DEKALB",IF(ISNUMBER(SEARCH("ATLANTA",$H1109)),"DEKALB (ATL LIMITS)","DEKALB"),IF(AND($AG1109="CLAYTON",ISNUMBER(SEARCH("COLLEGE PARK",$H1109))),"CLAYTON (COLLEGE PARK)",$AG1109))))</f>
        <v/>
      </c>
      <c r="AI1109" s="2">
        <f>IF(OR($AH1109="",$AD1109=""),"",IFERROR(VLOOKUP($AH1109,CODES!$A:$B,2,FALSE),"NO CODE"))</f>
        <v/>
      </c>
      <c r="AJ1109" s="19">
        <f>IF(OR($AI1109="",$AI1109="NO CODE"),"",IF(COUNTIFS(RATES!$A:$A,$AI1109,RATES!$B:$B,"&lt;="&amp;MonthStart,RATES!$C:$C,"&gt;="&amp;MonthEnd)&lt;&gt;1,"NO RATE",IF($AD1109="OFF",SUMIFS(RATES!$F:$F,RATES!$A:$A,$AI1109,RATES!$B:$B,"&lt;="&amp;MonthStart,RATES!$C:$C,"&gt;="&amp;MonthEnd),SUMIFS(RATES!$E:$E,RATES!$A:$A,$AI1109,RATES!$B:$B,"&lt;="&amp;MonthStart,RATES!$C:$C,"&gt;="&amp;MonthEnd))))</f>
        <v/>
      </c>
      <c r="AK1109" s="2">
        <f>IF(OR(NOT(ISNUMBER($AJ1109)),N($AA1109)=0),"",IF(ABS(N($Z1109)/100-$AJ1109)&gt;0.0000001,"DIFFERS",""))</f>
        <v/>
      </c>
    </row>
    <row r="1110">
      <c r="AD1110" s="2">
        <f>IF($L1110="","",IF(ISNUMBER(SEARCH("OFF ROAD",$H1110)),"OFF",IF(ISNUMBER(SEARCH("ON ROAD",$H1110)),"ON","")))</f>
        <v/>
      </c>
      <c r="AE1110" s="2">
        <f>IF($AD1110="ON",""&amp;$L1110,"")</f>
        <v/>
      </c>
      <c r="AF1110" s="2">
        <f>IF($L1110="","",IF($J1110&lt;&gt;"","Y",""))</f>
        <v/>
      </c>
      <c r="AG1110" s="2">
        <f>IF($L1110="","",IFERROR(TRIM(MID($H1110,4,SEARCH(" CO ",$H1110)-4)),""&amp;$S1110))</f>
        <v/>
      </c>
      <c r="AH1110" s="2">
        <f>IF($AG1110="","",IF($AG1110="FULTON",IF(ISNUMBER(SEARCH("COLLEGE PARK",$H1110)),"FULTON (COLLEGE PARK)",IF(ISNUMBER(SEARCH("HAPEVILLE",$H1110)),"FULTON (HAPEVILLE)",IF(ISNUMBER(SEARCH("EAST POINT",$H1110)),"FULTON (EAST POINT)",IF(ISNUMBER(SEARCH("ATLANTA",$H1110)),"FULTON (ATL LIMITS)","FULTON")))),IF($AG1110="DEKALB",IF(ISNUMBER(SEARCH("ATLANTA",$H1110)),"DEKALB (ATL LIMITS)","DEKALB"),IF(AND($AG1110="CLAYTON",ISNUMBER(SEARCH("COLLEGE PARK",$H1110))),"CLAYTON (COLLEGE PARK)",$AG1110))))</f>
        <v/>
      </c>
      <c r="AI1110" s="2">
        <f>IF(OR($AH1110="",$AD1110=""),"",IFERROR(VLOOKUP($AH1110,CODES!$A:$B,2,FALSE),"NO CODE"))</f>
        <v/>
      </c>
      <c r="AJ1110" s="19">
        <f>IF(OR($AI1110="",$AI1110="NO CODE"),"",IF(COUNTIFS(RATES!$A:$A,$AI1110,RATES!$B:$B,"&lt;="&amp;MonthStart,RATES!$C:$C,"&gt;="&amp;MonthEnd)&lt;&gt;1,"NO RATE",IF($AD1110="OFF",SUMIFS(RATES!$F:$F,RATES!$A:$A,$AI1110,RATES!$B:$B,"&lt;="&amp;MonthStart,RATES!$C:$C,"&gt;="&amp;MonthEnd),SUMIFS(RATES!$E:$E,RATES!$A:$A,$AI1110,RATES!$B:$B,"&lt;="&amp;MonthStart,RATES!$C:$C,"&gt;="&amp;MonthEnd))))</f>
        <v/>
      </c>
      <c r="AK1110" s="2">
        <f>IF(OR(NOT(ISNUMBER($AJ1110)),N($AA1110)=0),"",IF(ABS(N($Z1110)/100-$AJ1110)&gt;0.0000001,"DIFFERS",""))</f>
        <v/>
      </c>
    </row>
    <row r="1111">
      <c r="AD1111" s="2">
        <f>IF($L1111="","",IF(ISNUMBER(SEARCH("OFF ROAD",$H1111)),"OFF",IF(ISNUMBER(SEARCH("ON ROAD",$H1111)),"ON","")))</f>
        <v/>
      </c>
      <c r="AE1111" s="2">
        <f>IF($AD1111="ON",""&amp;$L1111,"")</f>
        <v/>
      </c>
      <c r="AF1111" s="2">
        <f>IF($L1111="","",IF($J1111&lt;&gt;"","Y",""))</f>
        <v/>
      </c>
      <c r="AG1111" s="2">
        <f>IF($L1111="","",IFERROR(TRIM(MID($H1111,4,SEARCH(" CO ",$H1111)-4)),""&amp;$S1111))</f>
        <v/>
      </c>
      <c r="AH1111" s="2">
        <f>IF($AG1111="","",IF($AG1111="FULTON",IF(ISNUMBER(SEARCH("COLLEGE PARK",$H1111)),"FULTON (COLLEGE PARK)",IF(ISNUMBER(SEARCH("HAPEVILLE",$H1111)),"FULTON (HAPEVILLE)",IF(ISNUMBER(SEARCH("EAST POINT",$H1111)),"FULTON (EAST POINT)",IF(ISNUMBER(SEARCH("ATLANTA",$H1111)),"FULTON (ATL LIMITS)","FULTON")))),IF($AG1111="DEKALB",IF(ISNUMBER(SEARCH("ATLANTA",$H1111)),"DEKALB (ATL LIMITS)","DEKALB"),IF(AND($AG1111="CLAYTON",ISNUMBER(SEARCH("COLLEGE PARK",$H1111))),"CLAYTON (COLLEGE PARK)",$AG1111))))</f>
        <v/>
      </c>
      <c r="AI1111" s="2">
        <f>IF(OR($AH1111="",$AD1111=""),"",IFERROR(VLOOKUP($AH1111,CODES!$A:$B,2,FALSE),"NO CODE"))</f>
        <v/>
      </c>
      <c r="AJ1111" s="19">
        <f>IF(OR($AI1111="",$AI1111="NO CODE"),"",IF(COUNTIFS(RATES!$A:$A,$AI1111,RATES!$B:$B,"&lt;="&amp;MonthStart,RATES!$C:$C,"&gt;="&amp;MonthEnd)&lt;&gt;1,"NO RATE",IF($AD1111="OFF",SUMIFS(RATES!$F:$F,RATES!$A:$A,$AI1111,RATES!$B:$B,"&lt;="&amp;MonthStart,RATES!$C:$C,"&gt;="&amp;MonthEnd),SUMIFS(RATES!$E:$E,RATES!$A:$A,$AI1111,RATES!$B:$B,"&lt;="&amp;MonthStart,RATES!$C:$C,"&gt;="&amp;MonthEnd))))</f>
        <v/>
      </c>
      <c r="AK1111" s="2">
        <f>IF(OR(NOT(ISNUMBER($AJ1111)),N($AA1111)=0),"",IF(ABS(N($Z1111)/100-$AJ1111)&gt;0.0000001,"DIFFERS",""))</f>
        <v/>
      </c>
    </row>
    <row r="1112">
      <c r="AD1112" s="2">
        <f>IF($L1112="","",IF(ISNUMBER(SEARCH("OFF ROAD",$H1112)),"OFF",IF(ISNUMBER(SEARCH("ON ROAD",$H1112)),"ON","")))</f>
        <v/>
      </c>
      <c r="AE1112" s="2">
        <f>IF($AD1112="ON",""&amp;$L1112,"")</f>
        <v/>
      </c>
      <c r="AF1112" s="2">
        <f>IF($L1112="","",IF($J1112&lt;&gt;"","Y",""))</f>
        <v/>
      </c>
      <c r="AG1112" s="2">
        <f>IF($L1112="","",IFERROR(TRIM(MID($H1112,4,SEARCH(" CO ",$H1112)-4)),""&amp;$S1112))</f>
        <v/>
      </c>
      <c r="AH1112" s="2">
        <f>IF($AG1112="","",IF($AG1112="FULTON",IF(ISNUMBER(SEARCH("COLLEGE PARK",$H1112)),"FULTON (COLLEGE PARK)",IF(ISNUMBER(SEARCH("HAPEVILLE",$H1112)),"FULTON (HAPEVILLE)",IF(ISNUMBER(SEARCH("EAST POINT",$H1112)),"FULTON (EAST POINT)",IF(ISNUMBER(SEARCH("ATLANTA",$H1112)),"FULTON (ATL LIMITS)","FULTON")))),IF($AG1112="DEKALB",IF(ISNUMBER(SEARCH("ATLANTA",$H1112)),"DEKALB (ATL LIMITS)","DEKALB"),IF(AND($AG1112="CLAYTON",ISNUMBER(SEARCH("COLLEGE PARK",$H1112))),"CLAYTON (COLLEGE PARK)",$AG1112))))</f>
        <v/>
      </c>
      <c r="AI1112" s="2">
        <f>IF(OR($AH1112="",$AD1112=""),"",IFERROR(VLOOKUP($AH1112,CODES!$A:$B,2,FALSE),"NO CODE"))</f>
        <v/>
      </c>
      <c r="AJ1112" s="19">
        <f>IF(OR($AI1112="",$AI1112="NO CODE"),"",IF(COUNTIFS(RATES!$A:$A,$AI1112,RATES!$B:$B,"&lt;="&amp;MonthStart,RATES!$C:$C,"&gt;="&amp;MonthEnd)&lt;&gt;1,"NO RATE",IF($AD1112="OFF",SUMIFS(RATES!$F:$F,RATES!$A:$A,$AI1112,RATES!$B:$B,"&lt;="&amp;MonthStart,RATES!$C:$C,"&gt;="&amp;MonthEnd),SUMIFS(RATES!$E:$E,RATES!$A:$A,$AI1112,RATES!$B:$B,"&lt;="&amp;MonthStart,RATES!$C:$C,"&gt;="&amp;MonthEnd))))</f>
        <v/>
      </c>
      <c r="AK1112" s="2">
        <f>IF(OR(NOT(ISNUMBER($AJ1112)),N($AA1112)=0),"",IF(ABS(N($Z1112)/100-$AJ1112)&gt;0.0000001,"DIFFERS",""))</f>
        <v/>
      </c>
    </row>
    <row r="1113">
      <c r="AD1113" s="2">
        <f>IF($L1113="","",IF(ISNUMBER(SEARCH("OFF ROAD",$H1113)),"OFF",IF(ISNUMBER(SEARCH("ON ROAD",$H1113)),"ON","")))</f>
        <v/>
      </c>
      <c r="AE1113" s="2">
        <f>IF($AD1113="ON",""&amp;$L1113,"")</f>
        <v/>
      </c>
      <c r="AF1113" s="2">
        <f>IF($L1113="","",IF($J1113&lt;&gt;"","Y",""))</f>
        <v/>
      </c>
      <c r="AG1113" s="2">
        <f>IF($L1113="","",IFERROR(TRIM(MID($H1113,4,SEARCH(" CO ",$H1113)-4)),""&amp;$S1113))</f>
        <v/>
      </c>
      <c r="AH1113" s="2">
        <f>IF($AG1113="","",IF($AG1113="FULTON",IF(ISNUMBER(SEARCH("COLLEGE PARK",$H1113)),"FULTON (COLLEGE PARK)",IF(ISNUMBER(SEARCH("HAPEVILLE",$H1113)),"FULTON (HAPEVILLE)",IF(ISNUMBER(SEARCH("EAST POINT",$H1113)),"FULTON (EAST POINT)",IF(ISNUMBER(SEARCH("ATLANTA",$H1113)),"FULTON (ATL LIMITS)","FULTON")))),IF($AG1113="DEKALB",IF(ISNUMBER(SEARCH("ATLANTA",$H1113)),"DEKALB (ATL LIMITS)","DEKALB"),IF(AND($AG1113="CLAYTON",ISNUMBER(SEARCH("COLLEGE PARK",$H1113))),"CLAYTON (COLLEGE PARK)",$AG1113))))</f>
        <v/>
      </c>
      <c r="AI1113" s="2">
        <f>IF(OR($AH1113="",$AD1113=""),"",IFERROR(VLOOKUP($AH1113,CODES!$A:$B,2,FALSE),"NO CODE"))</f>
        <v/>
      </c>
      <c r="AJ1113" s="19">
        <f>IF(OR($AI1113="",$AI1113="NO CODE"),"",IF(COUNTIFS(RATES!$A:$A,$AI1113,RATES!$B:$B,"&lt;="&amp;MonthStart,RATES!$C:$C,"&gt;="&amp;MonthEnd)&lt;&gt;1,"NO RATE",IF($AD1113="OFF",SUMIFS(RATES!$F:$F,RATES!$A:$A,$AI1113,RATES!$B:$B,"&lt;="&amp;MonthStart,RATES!$C:$C,"&gt;="&amp;MonthEnd),SUMIFS(RATES!$E:$E,RATES!$A:$A,$AI1113,RATES!$B:$B,"&lt;="&amp;MonthStart,RATES!$C:$C,"&gt;="&amp;MonthEnd))))</f>
        <v/>
      </c>
      <c r="AK1113" s="2">
        <f>IF(OR(NOT(ISNUMBER($AJ1113)),N($AA1113)=0),"",IF(ABS(N($Z1113)/100-$AJ1113)&gt;0.0000001,"DIFFERS",""))</f>
        <v/>
      </c>
    </row>
    <row r="1114">
      <c r="AD1114" s="2">
        <f>IF($L1114="","",IF(ISNUMBER(SEARCH("OFF ROAD",$H1114)),"OFF",IF(ISNUMBER(SEARCH("ON ROAD",$H1114)),"ON","")))</f>
        <v/>
      </c>
      <c r="AE1114" s="2">
        <f>IF($AD1114="ON",""&amp;$L1114,"")</f>
        <v/>
      </c>
      <c r="AF1114" s="2">
        <f>IF($L1114="","",IF($J1114&lt;&gt;"","Y",""))</f>
        <v/>
      </c>
      <c r="AG1114" s="2">
        <f>IF($L1114="","",IFERROR(TRIM(MID($H1114,4,SEARCH(" CO ",$H1114)-4)),""&amp;$S1114))</f>
        <v/>
      </c>
      <c r="AH1114" s="2">
        <f>IF($AG1114="","",IF($AG1114="FULTON",IF(ISNUMBER(SEARCH("COLLEGE PARK",$H1114)),"FULTON (COLLEGE PARK)",IF(ISNUMBER(SEARCH("HAPEVILLE",$H1114)),"FULTON (HAPEVILLE)",IF(ISNUMBER(SEARCH("EAST POINT",$H1114)),"FULTON (EAST POINT)",IF(ISNUMBER(SEARCH("ATLANTA",$H1114)),"FULTON (ATL LIMITS)","FULTON")))),IF($AG1114="DEKALB",IF(ISNUMBER(SEARCH("ATLANTA",$H1114)),"DEKALB (ATL LIMITS)","DEKALB"),IF(AND($AG1114="CLAYTON",ISNUMBER(SEARCH("COLLEGE PARK",$H1114))),"CLAYTON (COLLEGE PARK)",$AG1114))))</f>
        <v/>
      </c>
      <c r="AI1114" s="2">
        <f>IF(OR($AH1114="",$AD1114=""),"",IFERROR(VLOOKUP($AH1114,CODES!$A:$B,2,FALSE),"NO CODE"))</f>
        <v/>
      </c>
      <c r="AJ1114" s="19">
        <f>IF(OR($AI1114="",$AI1114="NO CODE"),"",IF(COUNTIFS(RATES!$A:$A,$AI1114,RATES!$B:$B,"&lt;="&amp;MonthStart,RATES!$C:$C,"&gt;="&amp;MonthEnd)&lt;&gt;1,"NO RATE",IF($AD1114="OFF",SUMIFS(RATES!$F:$F,RATES!$A:$A,$AI1114,RATES!$B:$B,"&lt;="&amp;MonthStart,RATES!$C:$C,"&gt;="&amp;MonthEnd),SUMIFS(RATES!$E:$E,RATES!$A:$A,$AI1114,RATES!$B:$B,"&lt;="&amp;MonthStart,RATES!$C:$C,"&gt;="&amp;MonthEnd))))</f>
        <v/>
      </c>
      <c r="AK1114" s="2">
        <f>IF(OR(NOT(ISNUMBER($AJ1114)),N($AA1114)=0),"",IF(ABS(N($Z1114)/100-$AJ1114)&gt;0.0000001,"DIFFERS",""))</f>
        <v/>
      </c>
    </row>
    <row r="1115">
      <c r="AD1115" s="2">
        <f>IF($L1115="","",IF(ISNUMBER(SEARCH("OFF ROAD",$H1115)),"OFF",IF(ISNUMBER(SEARCH("ON ROAD",$H1115)),"ON","")))</f>
        <v/>
      </c>
      <c r="AE1115" s="2">
        <f>IF($AD1115="ON",""&amp;$L1115,"")</f>
        <v/>
      </c>
      <c r="AF1115" s="2">
        <f>IF($L1115="","",IF($J1115&lt;&gt;"","Y",""))</f>
        <v/>
      </c>
      <c r="AG1115" s="2">
        <f>IF($L1115="","",IFERROR(TRIM(MID($H1115,4,SEARCH(" CO ",$H1115)-4)),""&amp;$S1115))</f>
        <v/>
      </c>
      <c r="AH1115" s="2">
        <f>IF($AG1115="","",IF($AG1115="FULTON",IF(ISNUMBER(SEARCH("COLLEGE PARK",$H1115)),"FULTON (COLLEGE PARK)",IF(ISNUMBER(SEARCH("HAPEVILLE",$H1115)),"FULTON (HAPEVILLE)",IF(ISNUMBER(SEARCH("EAST POINT",$H1115)),"FULTON (EAST POINT)",IF(ISNUMBER(SEARCH("ATLANTA",$H1115)),"FULTON (ATL LIMITS)","FULTON")))),IF($AG1115="DEKALB",IF(ISNUMBER(SEARCH("ATLANTA",$H1115)),"DEKALB (ATL LIMITS)","DEKALB"),IF(AND($AG1115="CLAYTON",ISNUMBER(SEARCH("COLLEGE PARK",$H1115))),"CLAYTON (COLLEGE PARK)",$AG1115))))</f>
        <v/>
      </c>
      <c r="AI1115" s="2">
        <f>IF(OR($AH1115="",$AD1115=""),"",IFERROR(VLOOKUP($AH1115,CODES!$A:$B,2,FALSE),"NO CODE"))</f>
        <v/>
      </c>
      <c r="AJ1115" s="19">
        <f>IF(OR($AI1115="",$AI1115="NO CODE"),"",IF(COUNTIFS(RATES!$A:$A,$AI1115,RATES!$B:$B,"&lt;="&amp;MonthStart,RATES!$C:$C,"&gt;="&amp;MonthEnd)&lt;&gt;1,"NO RATE",IF($AD1115="OFF",SUMIFS(RATES!$F:$F,RATES!$A:$A,$AI1115,RATES!$B:$B,"&lt;="&amp;MonthStart,RATES!$C:$C,"&gt;="&amp;MonthEnd),SUMIFS(RATES!$E:$E,RATES!$A:$A,$AI1115,RATES!$B:$B,"&lt;="&amp;MonthStart,RATES!$C:$C,"&gt;="&amp;MonthEnd))))</f>
        <v/>
      </c>
      <c r="AK1115" s="2">
        <f>IF(OR(NOT(ISNUMBER($AJ1115)),N($AA1115)=0),"",IF(ABS(N($Z1115)/100-$AJ1115)&gt;0.0000001,"DIFFERS",""))</f>
        <v/>
      </c>
    </row>
    <row r="1116">
      <c r="AD1116" s="2">
        <f>IF($L1116="","",IF(ISNUMBER(SEARCH("OFF ROAD",$H1116)),"OFF",IF(ISNUMBER(SEARCH("ON ROAD",$H1116)),"ON","")))</f>
        <v/>
      </c>
      <c r="AE1116" s="2">
        <f>IF($AD1116="ON",""&amp;$L1116,"")</f>
        <v/>
      </c>
      <c r="AF1116" s="2">
        <f>IF($L1116="","",IF($J1116&lt;&gt;"","Y",""))</f>
        <v/>
      </c>
      <c r="AG1116" s="2">
        <f>IF($L1116="","",IFERROR(TRIM(MID($H1116,4,SEARCH(" CO ",$H1116)-4)),""&amp;$S1116))</f>
        <v/>
      </c>
      <c r="AH1116" s="2">
        <f>IF($AG1116="","",IF($AG1116="FULTON",IF(ISNUMBER(SEARCH("COLLEGE PARK",$H1116)),"FULTON (COLLEGE PARK)",IF(ISNUMBER(SEARCH("HAPEVILLE",$H1116)),"FULTON (HAPEVILLE)",IF(ISNUMBER(SEARCH("EAST POINT",$H1116)),"FULTON (EAST POINT)",IF(ISNUMBER(SEARCH("ATLANTA",$H1116)),"FULTON (ATL LIMITS)","FULTON")))),IF($AG1116="DEKALB",IF(ISNUMBER(SEARCH("ATLANTA",$H1116)),"DEKALB (ATL LIMITS)","DEKALB"),IF(AND($AG1116="CLAYTON",ISNUMBER(SEARCH("COLLEGE PARK",$H1116))),"CLAYTON (COLLEGE PARK)",$AG1116))))</f>
        <v/>
      </c>
      <c r="AI1116" s="2">
        <f>IF(OR($AH1116="",$AD1116=""),"",IFERROR(VLOOKUP($AH1116,CODES!$A:$B,2,FALSE),"NO CODE"))</f>
        <v/>
      </c>
      <c r="AJ1116" s="19">
        <f>IF(OR($AI1116="",$AI1116="NO CODE"),"",IF(COUNTIFS(RATES!$A:$A,$AI1116,RATES!$B:$B,"&lt;="&amp;MonthStart,RATES!$C:$C,"&gt;="&amp;MonthEnd)&lt;&gt;1,"NO RATE",IF($AD1116="OFF",SUMIFS(RATES!$F:$F,RATES!$A:$A,$AI1116,RATES!$B:$B,"&lt;="&amp;MonthStart,RATES!$C:$C,"&gt;="&amp;MonthEnd),SUMIFS(RATES!$E:$E,RATES!$A:$A,$AI1116,RATES!$B:$B,"&lt;="&amp;MonthStart,RATES!$C:$C,"&gt;="&amp;MonthEnd))))</f>
        <v/>
      </c>
      <c r="AK1116" s="2">
        <f>IF(OR(NOT(ISNUMBER($AJ1116)),N($AA1116)=0),"",IF(ABS(N($Z1116)/100-$AJ1116)&gt;0.0000001,"DIFFERS",""))</f>
        <v/>
      </c>
    </row>
    <row r="1117">
      <c r="AD1117" s="2">
        <f>IF($L1117="","",IF(ISNUMBER(SEARCH("OFF ROAD",$H1117)),"OFF",IF(ISNUMBER(SEARCH("ON ROAD",$H1117)),"ON","")))</f>
        <v/>
      </c>
      <c r="AE1117" s="2">
        <f>IF($AD1117="ON",""&amp;$L1117,"")</f>
        <v/>
      </c>
      <c r="AF1117" s="2">
        <f>IF($L1117="","",IF($J1117&lt;&gt;"","Y",""))</f>
        <v/>
      </c>
      <c r="AG1117" s="2">
        <f>IF($L1117="","",IFERROR(TRIM(MID($H1117,4,SEARCH(" CO ",$H1117)-4)),""&amp;$S1117))</f>
        <v/>
      </c>
      <c r="AH1117" s="2">
        <f>IF($AG1117="","",IF($AG1117="FULTON",IF(ISNUMBER(SEARCH("COLLEGE PARK",$H1117)),"FULTON (COLLEGE PARK)",IF(ISNUMBER(SEARCH("HAPEVILLE",$H1117)),"FULTON (HAPEVILLE)",IF(ISNUMBER(SEARCH("EAST POINT",$H1117)),"FULTON (EAST POINT)",IF(ISNUMBER(SEARCH("ATLANTA",$H1117)),"FULTON (ATL LIMITS)","FULTON")))),IF($AG1117="DEKALB",IF(ISNUMBER(SEARCH("ATLANTA",$H1117)),"DEKALB (ATL LIMITS)","DEKALB"),IF(AND($AG1117="CLAYTON",ISNUMBER(SEARCH("COLLEGE PARK",$H1117))),"CLAYTON (COLLEGE PARK)",$AG1117))))</f>
        <v/>
      </c>
      <c r="AI1117" s="2">
        <f>IF(OR($AH1117="",$AD1117=""),"",IFERROR(VLOOKUP($AH1117,CODES!$A:$B,2,FALSE),"NO CODE"))</f>
        <v/>
      </c>
      <c r="AJ1117" s="19">
        <f>IF(OR($AI1117="",$AI1117="NO CODE"),"",IF(COUNTIFS(RATES!$A:$A,$AI1117,RATES!$B:$B,"&lt;="&amp;MonthStart,RATES!$C:$C,"&gt;="&amp;MonthEnd)&lt;&gt;1,"NO RATE",IF($AD1117="OFF",SUMIFS(RATES!$F:$F,RATES!$A:$A,$AI1117,RATES!$B:$B,"&lt;="&amp;MonthStart,RATES!$C:$C,"&gt;="&amp;MonthEnd),SUMIFS(RATES!$E:$E,RATES!$A:$A,$AI1117,RATES!$B:$B,"&lt;="&amp;MonthStart,RATES!$C:$C,"&gt;="&amp;MonthEnd))))</f>
        <v/>
      </c>
      <c r="AK1117" s="2">
        <f>IF(OR(NOT(ISNUMBER($AJ1117)),N($AA1117)=0),"",IF(ABS(N($Z1117)/100-$AJ1117)&gt;0.0000001,"DIFFERS",""))</f>
        <v/>
      </c>
    </row>
    <row r="1118">
      <c r="AD1118" s="2">
        <f>IF($L1118="","",IF(ISNUMBER(SEARCH("OFF ROAD",$H1118)),"OFF",IF(ISNUMBER(SEARCH("ON ROAD",$H1118)),"ON","")))</f>
        <v/>
      </c>
      <c r="AE1118" s="2">
        <f>IF($AD1118="ON",""&amp;$L1118,"")</f>
        <v/>
      </c>
      <c r="AF1118" s="2">
        <f>IF($L1118="","",IF($J1118&lt;&gt;"","Y",""))</f>
        <v/>
      </c>
      <c r="AG1118" s="2">
        <f>IF($L1118="","",IFERROR(TRIM(MID($H1118,4,SEARCH(" CO ",$H1118)-4)),""&amp;$S1118))</f>
        <v/>
      </c>
      <c r="AH1118" s="2">
        <f>IF($AG1118="","",IF($AG1118="FULTON",IF(ISNUMBER(SEARCH("COLLEGE PARK",$H1118)),"FULTON (COLLEGE PARK)",IF(ISNUMBER(SEARCH("HAPEVILLE",$H1118)),"FULTON (HAPEVILLE)",IF(ISNUMBER(SEARCH("EAST POINT",$H1118)),"FULTON (EAST POINT)",IF(ISNUMBER(SEARCH("ATLANTA",$H1118)),"FULTON (ATL LIMITS)","FULTON")))),IF($AG1118="DEKALB",IF(ISNUMBER(SEARCH("ATLANTA",$H1118)),"DEKALB (ATL LIMITS)","DEKALB"),IF(AND($AG1118="CLAYTON",ISNUMBER(SEARCH("COLLEGE PARK",$H1118))),"CLAYTON (COLLEGE PARK)",$AG1118))))</f>
        <v/>
      </c>
      <c r="AI1118" s="2">
        <f>IF(OR($AH1118="",$AD1118=""),"",IFERROR(VLOOKUP($AH1118,CODES!$A:$B,2,FALSE),"NO CODE"))</f>
        <v/>
      </c>
      <c r="AJ1118" s="19">
        <f>IF(OR($AI1118="",$AI1118="NO CODE"),"",IF(COUNTIFS(RATES!$A:$A,$AI1118,RATES!$B:$B,"&lt;="&amp;MonthStart,RATES!$C:$C,"&gt;="&amp;MonthEnd)&lt;&gt;1,"NO RATE",IF($AD1118="OFF",SUMIFS(RATES!$F:$F,RATES!$A:$A,$AI1118,RATES!$B:$B,"&lt;="&amp;MonthStart,RATES!$C:$C,"&gt;="&amp;MonthEnd),SUMIFS(RATES!$E:$E,RATES!$A:$A,$AI1118,RATES!$B:$B,"&lt;="&amp;MonthStart,RATES!$C:$C,"&gt;="&amp;MonthEnd))))</f>
        <v/>
      </c>
      <c r="AK1118" s="2">
        <f>IF(OR(NOT(ISNUMBER($AJ1118)),N($AA1118)=0),"",IF(ABS(N($Z1118)/100-$AJ1118)&gt;0.0000001,"DIFFERS",""))</f>
        <v/>
      </c>
    </row>
    <row r="1119">
      <c r="AD1119" s="2">
        <f>IF($L1119="","",IF(ISNUMBER(SEARCH("OFF ROAD",$H1119)),"OFF",IF(ISNUMBER(SEARCH("ON ROAD",$H1119)),"ON","")))</f>
        <v/>
      </c>
      <c r="AE1119" s="2">
        <f>IF($AD1119="ON",""&amp;$L1119,"")</f>
        <v/>
      </c>
      <c r="AF1119" s="2">
        <f>IF($L1119="","",IF($J1119&lt;&gt;"","Y",""))</f>
        <v/>
      </c>
      <c r="AG1119" s="2">
        <f>IF($L1119="","",IFERROR(TRIM(MID($H1119,4,SEARCH(" CO ",$H1119)-4)),""&amp;$S1119))</f>
        <v/>
      </c>
      <c r="AH1119" s="2">
        <f>IF($AG1119="","",IF($AG1119="FULTON",IF(ISNUMBER(SEARCH("COLLEGE PARK",$H1119)),"FULTON (COLLEGE PARK)",IF(ISNUMBER(SEARCH("HAPEVILLE",$H1119)),"FULTON (HAPEVILLE)",IF(ISNUMBER(SEARCH("EAST POINT",$H1119)),"FULTON (EAST POINT)",IF(ISNUMBER(SEARCH("ATLANTA",$H1119)),"FULTON (ATL LIMITS)","FULTON")))),IF($AG1119="DEKALB",IF(ISNUMBER(SEARCH("ATLANTA",$H1119)),"DEKALB (ATL LIMITS)","DEKALB"),IF(AND($AG1119="CLAYTON",ISNUMBER(SEARCH("COLLEGE PARK",$H1119))),"CLAYTON (COLLEGE PARK)",$AG1119))))</f>
        <v/>
      </c>
      <c r="AI1119" s="2">
        <f>IF(OR($AH1119="",$AD1119=""),"",IFERROR(VLOOKUP($AH1119,CODES!$A:$B,2,FALSE),"NO CODE"))</f>
        <v/>
      </c>
      <c r="AJ1119" s="19">
        <f>IF(OR($AI1119="",$AI1119="NO CODE"),"",IF(COUNTIFS(RATES!$A:$A,$AI1119,RATES!$B:$B,"&lt;="&amp;MonthStart,RATES!$C:$C,"&gt;="&amp;MonthEnd)&lt;&gt;1,"NO RATE",IF($AD1119="OFF",SUMIFS(RATES!$F:$F,RATES!$A:$A,$AI1119,RATES!$B:$B,"&lt;="&amp;MonthStart,RATES!$C:$C,"&gt;="&amp;MonthEnd),SUMIFS(RATES!$E:$E,RATES!$A:$A,$AI1119,RATES!$B:$B,"&lt;="&amp;MonthStart,RATES!$C:$C,"&gt;="&amp;MonthEnd))))</f>
        <v/>
      </c>
      <c r="AK1119" s="2">
        <f>IF(OR(NOT(ISNUMBER($AJ1119)),N($AA1119)=0),"",IF(ABS(N($Z1119)/100-$AJ1119)&gt;0.0000001,"DIFFERS",""))</f>
        <v/>
      </c>
    </row>
    <row r="1120">
      <c r="AD1120" s="2">
        <f>IF($L1120="","",IF(ISNUMBER(SEARCH("OFF ROAD",$H1120)),"OFF",IF(ISNUMBER(SEARCH("ON ROAD",$H1120)),"ON","")))</f>
        <v/>
      </c>
      <c r="AE1120" s="2">
        <f>IF($AD1120="ON",""&amp;$L1120,"")</f>
        <v/>
      </c>
      <c r="AF1120" s="2">
        <f>IF($L1120="","",IF($J1120&lt;&gt;"","Y",""))</f>
        <v/>
      </c>
      <c r="AG1120" s="2">
        <f>IF($L1120="","",IFERROR(TRIM(MID($H1120,4,SEARCH(" CO ",$H1120)-4)),""&amp;$S1120))</f>
        <v/>
      </c>
      <c r="AH1120" s="2">
        <f>IF($AG1120="","",IF($AG1120="FULTON",IF(ISNUMBER(SEARCH("COLLEGE PARK",$H1120)),"FULTON (COLLEGE PARK)",IF(ISNUMBER(SEARCH("HAPEVILLE",$H1120)),"FULTON (HAPEVILLE)",IF(ISNUMBER(SEARCH("EAST POINT",$H1120)),"FULTON (EAST POINT)",IF(ISNUMBER(SEARCH("ATLANTA",$H1120)),"FULTON (ATL LIMITS)","FULTON")))),IF($AG1120="DEKALB",IF(ISNUMBER(SEARCH("ATLANTA",$H1120)),"DEKALB (ATL LIMITS)","DEKALB"),IF(AND($AG1120="CLAYTON",ISNUMBER(SEARCH("COLLEGE PARK",$H1120))),"CLAYTON (COLLEGE PARK)",$AG1120))))</f>
        <v/>
      </c>
      <c r="AI1120" s="2">
        <f>IF(OR($AH1120="",$AD1120=""),"",IFERROR(VLOOKUP($AH1120,CODES!$A:$B,2,FALSE),"NO CODE"))</f>
        <v/>
      </c>
      <c r="AJ1120" s="19">
        <f>IF(OR($AI1120="",$AI1120="NO CODE"),"",IF(COUNTIFS(RATES!$A:$A,$AI1120,RATES!$B:$B,"&lt;="&amp;MonthStart,RATES!$C:$C,"&gt;="&amp;MonthEnd)&lt;&gt;1,"NO RATE",IF($AD1120="OFF",SUMIFS(RATES!$F:$F,RATES!$A:$A,$AI1120,RATES!$B:$B,"&lt;="&amp;MonthStart,RATES!$C:$C,"&gt;="&amp;MonthEnd),SUMIFS(RATES!$E:$E,RATES!$A:$A,$AI1120,RATES!$B:$B,"&lt;="&amp;MonthStart,RATES!$C:$C,"&gt;="&amp;MonthEnd))))</f>
        <v/>
      </c>
      <c r="AK1120" s="2">
        <f>IF(OR(NOT(ISNUMBER($AJ1120)),N($AA1120)=0),"",IF(ABS(N($Z1120)/100-$AJ1120)&gt;0.0000001,"DIFFERS",""))</f>
        <v/>
      </c>
    </row>
    <row r="1121">
      <c r="AD1121" s="2">
        <f>IF($L1121="","",IF(ISNUMBER(SEARCH("OFF ROAD",$H1121)),"OFF",IF(ISNUMBER(SEARCH("ON ROAD",$H1121)),"ON","")))</f>
        <v/>
      </c>
      <c r="AE1121" s="2">
        <f>IF($AD1121="ON",""&amp;$L1121,"")</f>
        <v/>
      </c>
      <c r="AF1121" s="2">
        <f>IF($L1121="","",IF($J1121&lt;&gt;"","Y",""))</f>
        <v/>
      </c>
      <c r="AG1121" s="2">
        <f>IF($L1121="","",IFERROR(TRIM(MID($H1121,4,SEARCH(" CO ",$H1121)-4)),""&amp;$S1121))</f>
        <v/>
      </c>
      <c r="AH1121" s="2">
        <f>IF($AG1121="","",IF($AG1121="FULTON",IF(ISNUMBER(SEARCH("COLLEGE PARK",$H1121)),"FULTON (COLLEGE PARK)",IF(ISNUMBER(SEARCH("HAPEVILLE",$H1121)),"FULTON (HAPEVILLE)",IF(ISNUMBER(SEARCH("EAST POINT",$H1121)),"FULTON (EAST POINT)",IF(ISNUMBER(SEARCH("ATLANTA",$H1121)),"FULTON (ATL LIMITS)","FULTON")))),IF($AG1121="DEKALB",IF(ISNUMBER(SEARCH("ATLANTA",$H1121)),"DEKALB (ATL LIMITS)","DEKALB"),IF(AND($AG1121="CLAYTON",ISNUMBER(SEARCH("COLLEGE PARK",$H1121))),"CLAYTON (COLLEGE PARK)",$AG1121))))</f>
        <v/>
      </c>
      <c r="AI1121" s="2">
        <f>IF(OR($AH1121="",$AD1121=""),"",IFERROR(VLOOKUP($AH1121,CODES!$A:$B,2,FALSE),"NO CODE"))</f>
        <v/>
      </c>
      <c r="AJ1121" s="19">
        <f>IF(OR($AI1121="",$AI1121="NO CODE"),"",IF(COUNTIFS(RATES!$A:$A,$AI1121,RATES!$B:$B,"&lt;="&amp;MonthStart,RATES!$C:$C,"&gt;="&amp;MonthEnd)&lt;&gt;1,"NO RATE",IF($AD1121="OFF",SUMIFS(RATES!$F:$F,RATES!$A:$A,$AI1121,RATES!$B:$B,"&lt;="&amp;MonthStart,RATES!$C:$C,"&gt;="&amp;MonthEnd),SUMIFS(RATES!$E:$E,RATES!$A:$A,$AI1121,RATES!$B:$B,"&lt;="&amp;MonthStart,RATES!$C:$C,"&gt;="&amp;MonthEnd))))</f>
        <v/>
      </c>
      <c r="AK1121" s="2">
        <f>IF(OR(NOT(ISNUMBER($AJ1121)),N($AA1121)=0),"",IF(ABS(N($Z1121)/100-$AJ1121)&gt;0.0000001,"DIFFERS",""))</f>
        <v/>
      </c>
    </row>
    <row r="1122">
      <c r="AD1122" s="2">
        <f>IF($L1122="","",IF(ISNUMBER(SEARCH("OFF ROAD",$H1122)),"OFF",IF(ISNUMBER(SEARCH("ON ROAD",$H1122)),"ON","")))</f>
        <v/>
      </c>
      <c r="AE1122" s="2">
        <f>IF($AD1122="ON",""&amp;$L1122,"")</f>
        <v/>
      </c>
      <c r="AF1122" s="2">
        <f>IF($L1122="","",IF($J1122&lt;&gt;"","Y",""))</f>
        <v/>
      </c>
      <c r="AG1122" s="2">
        <f>IF($L1122="","",IFERROR(TRIM(MID($H1122,4,SEARCH(" CO ",$H1122)-4)),""&amp;$S1122))</f>
        <v/>
      </c>
      <c r="AH1122" s="2">
        <f>IF($AG1122="","",IF($AG1122="FULTON",IF(ISNUMBER(SEARCH("COLLEGE PARK",$H1122)),"FULTON (COLLEGE PARK)",IF(ISNUMBER(SEARCH("HAPEVILLE",$H1122)),"FULTON (HAPEVILLE)",IF(ISNUMBER(SEARCH("EAST POINT",$H1122)),"FULTON (EAST POINT)",IF(ISNUMBER(SEARCH("ATLANTA",$H1122)),"FULTON (ATL LIMITS)","FULTON")))),IF($AG1122="DEKALB",IF(ISNUMBER(SEARCH("ATLANTA",$H1122)),"DEKALB (ATL LIMITS)","DEKALB"),IF(AND($AG1122="CLAYTON",ISNUMBER(SEARCH("COLLEGE PARK",$H1122))),"CLAYTON (COLLEGE PARK)",$AG1122))))</f>
        <v/>
      </c>
      <c r="AI1122" s="2">
        <f>IF(OR($AH1122="",$AD1122=""),"",IFERROR(VLOOKUP($AH1122,CODES!$A:$B,2,FALSE),"NO CODE"))</f>
        <v/>
      </c>
      <c r="AJ1122" s="19">
        <f>IF(OR($AI1122="",$AI1122="NO CODE"),"",IF(COUNTIFS(RATES!$A:$A,$AI1122,RATES!$B:$B,"&lt;="&amp;MonthStart,RATES!$C:$C,"&gt;="&amp;MonthEnd)&lt;&gt;1,"NO RATE",IF($AD1122="OFF",SUMIFS(RATES!$F:$F,RATES!$A:$A,$AI1122,RATES!$B:$B,"&lt;="&amp;MonthStart,RATES!$C:$C,"&gt;="&amp;MonthEnd),SUMIFS(RATES!$E:$E,RATES!$A:$A,$AI1122,RATES!$B:$B,"&lt;="&amp;MonthStart,RATES!$C:$C,"&gt;="&amp;MonthEnd))))</f>
        <v/>
      </c>
      <c r="AK1122" s="2">
        <f>IF(OR(NOT(ISNUMBER($AJ1122)),N($AA1122)=0),"",IF(ABS(N($Z1122)/100-$AJ1122)&gt;0.0000001,"DIFFERS",""))</f>
        <v/>
      </c>
    </row>
    <row r="1123">
      <c r="AD1123" s="2">
        <f>IF($L1123="","",IF(ISNUMBER(SEARCH("OFF ROAD",$H1123)),"OFF",IF(ISNUMBER(SEARCH("ON ROAD",$H1123)),"ON","")))</f>
        <v/>
      </c>
      <c r="AE1123" s="2">
        <f>IF($AD1123="ON",""&amp;$L1123,"")</f>
        <v/>
      </c>
      <c r="AF1123" s="2">
        <f>IF($L1123="","",IF($J1123&lt;&gt;"","Y",""))</f>
        <v/>
      </c>
      <c r="AG1123" s="2">
        <f>IF($L1123="","",IFERROR(TRIM(MID($H1123,4,SEARCH(" CO ",$H1123)-4)),""&amp;$S1123))</f>
        <v/>
      </c>
      <c r="AH1123" s="2">
        <f>IF($AG1123="","",IF($AG1123="FULTON",IF(ISNUMBER(SEARCH("COLLEGE PARK",$H1123)),"FULTON (COLLEGE PARK)",IF(ISNUMBER(SEARCH("HAPEVILLE",$H1123)),"FULTON (HAPEVILLE)",IF(ISNUMBER(SEARCH("EAST POINT",$H1123)),"FULTON (EAST POINT)",IF(ISNUMBER(SEARCH("ATLANTA",$H1123)),"FULTON (ATL LIMITS)","FULTON")))),IF($AG1123="DEKALB",IF(ISNUMBER(SEARCH("ATLANTA",$H1123)),"DEKALB (ATL LIMITS)","DEKALB"),IF(AND($AG1123="CLAYTON",ISNUMBER(SEARCH("COLLEGE PARK",$H1123))),"CLAYTON (COLLEGE PARK)",$AG1123))))</f>
        <v/>
      </c>
      <c r="AI1123" s="2">
        <f>IF(OR($AH1123="",$AD1123=""),"",IFERROR(VLOOKUP($AH1123,CODES!$A:$B,2,FALSE),"NO CODE"))</f>
        <v/>
      </c>
      <c r="AJ1123" s="19">
        <f>IF(OR($AI1123="",$AI1123="NO CODE"),"",IF(COUNTIFS(RATES!$A:$A,$AI1123,RATES!$B:$B,"&lt;="&amp;MonthStart,RATES!$C:$C,"&gt;="&amp;MonthEnd)&lt;&gt;1,"NO RATE",IF($AD1123="OFF",SUMIFS(RATES!$F:$F,RATES!$A:$A,$AI1123,RATES!$B:$B,"&lt;="&amp;MonthStart,RATES!$C:$C,"&gt;="&amp;MonthEnd),SUMIFS(RATES!$E:$E,RATES!$A:$A,$AI1123,RATES!$B:$B,"&lt;="&amp;MonthStart,RATES!$C:$C,"&gt;="&amp;MonthEnd))))</f>
        <v/>
      </c>
      <c r="AK1123" s="2">
        <f>IF(OR(NOT(ISNUMBER($AJ1123)),N($AA1123)=0),"",IF(ABS(N($Z1123)/100-$AJ1123)&gt;0.0000001,"DIFFERS",""))</f>
        <v/>
      </c>
    </row>
    <row r="1124">
      <c r="AD1124" s="2">
        <f>IF($L1124="","",IF(ISNUMBER(SEARCH("OFF ROAD",$H1124)),"OFF",IF(ISNUMBER(SEARCH("ON ROAD",$H1124)),"ON","")))</f>
        <v/>
      </c>
      <c r="AE1124" s="2">
        <f>IF($AD1124="ON",""&amp;$L1124,"")</f>
        <v/>
      </c>
      <c r="AF1124" s="2">
        <f>IF($L1124="","",IF($J1124&lt;&gt;"","Y",""))</f>
        <v/>
      </c>
      <c r="AG1124" s="2">
        <f>IF($L1124="","",IFERROR(TRIM(MID($H1124,4,SEARCH(" CO ",$H1124)-4)),""&amp;$S1124))</f>
        <v/>
      </c>
      <c r="AH1124" s="2">
        <f>IF($AG1124="","",IF($AG1124="FULTON",IF(ISNUMBER(SEARCH("COLLEGE PARK",$H1124)),"FULTON (COLLEGE PARK)",IF(ISNUMBER(SEARCH("HAPEVILLE",$H1124)),"FULTON (HAPEVILLE)",IF(ISNUMBER(SEARCH("EAST POINT",$H1124)),"FULTON (EAST POINT)",IF(ISNUMBER(SEARCH("ATLANTA",$H1124)),"FULTON (ATL LIMITS)","FULTON")))),IF($AG1124="DEKALB",IF(ISNUMBER(SEARCH("ATLANTA",$H1124)),"DEKALB (ATL LIMITS)","DEKALB"),IF(AND($AG1124="CLAYTON",ISNUMBER(SEARCH("COLLEGE PARK",$H1124))),"CLAYTON (COLLEGE PARK)",$AG1124))))</f>
        <v/>
      </c>
      <c r="AI1124" s="2">
        <f>IF(OR($AH1124="",$AD1124=""),"",IFERROR(VLOOKUP($AH1124,CODES!$A:$B,2,FALSE),"NO CODE"))</f>
        <v/>
      </c>
      <c r="AJ1124" s="19">
        <f>IF(OR($AI1124="",$AI1124="NO CODE"),"",IF(COUNTIFS(RATES!$A:$A,$AI1124,RATES!$B:$B,"&lt;="&amp;MonthStart,RATES!$C:$C,"&gt;="&amp;MonthEnd)&lt;&gt;1,"NO RATE",IF($AD1124="OFF",SUMIFS(RATES!$F:$F,RATES!$A:$A,$AI1124,RATES!$B:$B,"&lt;="&amp;MonthStart,RATES!$C:$C,"&gt;="&amp;MonthEnd),SUMIFS(RATES!$E:$E,RATES!$A:$A,$AI1124,RATES!$B:$B,"&lt;="&amp;MonthStart,RATES!$C:$C,"&gt;="&amp;MonthEnd))))</f>
        <v/>
      </c>
      <c r="AK1124" s="2">
        <f>IF(OR(NOT(ISNUMBER($AJ1124)),N($AA1124)=0),"",IF(ABS(N($Z1124)/100-$AJ1124)&gt;0.0000001,"DIFFERS",""))</f>
        <v/>
      </c>
    </row>
    <row r="1125">
      <c r="AD1125" s="2">
        <f>IF($L1125="","",IF(ISNUMBER(SEARCH("OFF ROAD",$H1125)),"OFF",IF(ISNUMBER(SEARCH("ON ROAD",$H1125)),"ON","")))</f>
        <v/>
      </c>
      <c r="AE1125" s="2">
        <f>IF($AD1125="ON",""&amp;$L1125,"")</f>
        <v/>
      </c>
      <c r="AF1125" s="2">
        <f>IF($L1125="","",IF($J1125&lt;&gt;"","Y",""))</f>
        <v/>
      </c>
      <c r="AG1125" s="2">
        <f>IF($L1125="","",IFERROR(TRIM(MID($H1125,4,SEARCH(" CO ",$H1125)-4)),""&amp;$S1125))</f>
        <v/>
      </c>
      <c r="AH1125" s="2">
        <f>IF($AG1125="","",IF($AG1125="FULTON",IF(ISNUMBER(SEARCH("COLLEGE PARK",$H1125)),"FULTON (COLLEGE PARK)",IF(ISNUMBER(SEARCH("HAPEVILLE",$H1125)),"FULTON (HAPEVILLE)",IF(ISNUMBER(SEARCH("EAST POINT",$H1125)),"FULTON (EAST POINT)",IF(ISNUMBER(SEARCH("ATLANTA",$H1125)),"FULTON (ATL LIMITS)","FULTON")))),IF($AG1125="DEKALB",IF(ISNUMBER(SEARCH("ATLANTA",$H1125)),"DEKALB (ATL LIMITS)","DEKALB"),IF(AND($AG1125="CLAYTON",ISNUMBER(SEARCH("COLLEGE PARK",$H1125))),"CLAYTON (COLLEGE PARK)",$AG1125))))</f>
        <v/>
      </c>
      <c r="AI1125" s="2">
        <f>IF(OR($AH1125="",$AD1125=""),"",IFERROR(VLOOKUP($AH1125,CODES!$A:$B,2,FALSE),"NO CODE"))</f>
        <v/>
      </c>
      <c r="AJ1125" s="19">
        <f>IF(OR($AI1125="",$AI1125="NO CODE"),"",IF(COUNTIFS(RATES!$A:$A,$AI1125,RATES!$B:$B,"&lt;="&amp;MonthStart,RATES!$C:$C,"&gt;="&amp;MonthEnd)&lt;&gt;1,"NO RATE",IF($AD1125="OFF",SUMIFS(RATES!$F:$F,RATES!$A:$A,$AI1125,RATES!$B:$B,"&lt;="&amp;MonthStart,RATES!$C:$C,"&gt;="&amp;MonthEnd),SUMIFS(RATES!$E:$E,RATES!$A:$A,$AI1125,RATES!$B:$B,"&lt;="&amp;MonthStart,RATES!$C:$C,"&gt;="&amp;MonthEnd))))</f>
        <v/>
      </c>
      <c r="AK1125" s="2">
        <f>IF(OR(NOT(ISNUMBER($AJ1125)),N($AA1125)=0),"",IF(ABS(N($Z1125)/100-$AJ1125)&gt;0.0000001,"DIFFERS",""))</f>
        <v/>
      </c>
    </row>
    <row r="1126">
      <c r="AD1126" s="2">
        <f>IF($L1126="","",IF(ISNUMBER(SEARCH("OFF ROAD",$H1126)),"OFF",IF(ISNUMBER(SEARCH("ON ROAD",$H1126)),"ON","")))</f>
        <v/>
      </c>
      <c r="AE1126" s="2">
        <f>IF($AD1126="ON",""&amp;$L1126,"")</f>
        <v/>
      </c>
      <c r="AF1126" s="2">
        <f>IF($L1126="","",IF($J1126&lt;&gt;"","Y",""))</f>
        <v/>
      </c>
      <c r="AG1126" s="2">
        <f>IF($L1126="","",IFERROR(TRIM(MID($H1126,4,SEARCH(" CO ",$H1126)-4)),""&amp;$S1126))</f>
        <v/>
      </c>
      <c r="AH1126" s="2">
        <f>IF($AG1126="","",IF($AG1126="FULTON",IF(ISNUMBER(SEARCH("COLLEGE PARK",$H1126)),"FULTON (COLLEGE PARK)",IF(ISNUMBER(SEARCH("HAPEVILLE",$H1126)),"FULTON (HAPEVILLE)",IF(ISNUMBER(SEARCH("EAST POINT",$H1126)),"FULTON (EAST POINT)",IF(ISNUMBER(SEARCH("ATLANTA",$H1126)),"FULTON (ATL LIMITS)","FULTON")))),IF($AG1126="DEKALB",IF(ISNUMBER(SEARCH("ATLANTA",$H1126)),"DEKALB (ATL LIMITS)","DEKALB"),IF(AND($AG1126="CLAYTON",ISNUMBER(SEARCH("COLLEGE PARK",$H1126))),"CLAYTON (COLLEGE PARK)",$AG1126))))</f>
        <v/>
      </c>
      <c r="AI1126" s="2">
        <f>IF(OR($AH1126="",$AD1126=""),"",IFERROR(VLOOKUP($AH1126,CODES!$A:$B,2,FALSE),"NO CODE"))</f>
        <v/>
      </c>
      <c r="AJ1126" s="19">
        <f>IF(OR($AI1126="",$AI1126="NO CODE"),"",IF(COUNTIFS(RATES!$A:$A,$AI1126,RATES!$B:$B,"&lt;="&amp;MonthStart,RATES!$C:$C,"&gt;="&amp;MonthEnd)&lt;&gt;1,"NO RATE",IF($AD1126="OFF",SUMIFS(RATES!$F:$F,RATES!$A:$A,$AI1126,RATES!$B:$B,"&lt;="&amp;MonthStart,RATES!$C:$C,"&gt;="&amp;MonthEnd),SUMIFS(RATES!$E:$E,RATES!$A:$A,$AI1126,RATES!$B:$B,"&lt;="&amp;MonthStart,RATES!$C:$C,"&gt;="&amp;MonthEnd))))</f>
        <v/>
      </c>
      <c r="AK1126" s="2">
        <f>IF(OR(NOT(ISNUMBER($AJ1126)),N($AA1126)=0),"",IF(ABS(N($Z1126)/100-$AJ1126)&gt;0.0000001,"DIFFERS",""))</f>
        <v/>
      </c>
    </row>
    <row r="1127">
      <c r="AD1127" s="2">
        <f>IF($L1127="","",IF(ISNUMBER(SEARCH("OFF ROAD",$H1127)),"OFF",IF(ISNUMBER(SEARCH("ON ROAD",$H1127)),"ON","")))</f>
        <v/>
      </c>
      <c r="AE1127" s="2">
        <f>IF($AD1127="ON",""&amp;$L1127,"")</f>
        <v/>
      </c>
      <c r="AF1127" s="2">
        <f>IF($L1127="","",IF($J1127&lt;&gt;"","Y",""))</f>
        <v/>
      </c>
      <c r="AG1127" s="2">
        <f>IF($L1127="","",IFERROR(TRIM(MID($H1127,4,SEARCH(" CO ",$H1127)-4)),""&amp;$S1127))</f>
        <v/>
      </c>
      <c r="AH1127" s="2">
        <f>IF($AG1127="","",IF($AG1127="FULTON",IF(ISNUMBER(SEARCH("COLLEGE PARK",$H1127)),"FULTON (COLLEGE PARK)",IF(ISNUMBER(SEARCH("HAPEVILLE",$H1127)),"FULTON (HAPEVILLE)",IF(ISNUMBER(SEARCH("EAST POINT",$H1127)),"FULTON (EAST POINT)",IF(ISNUMBER(SEARCH("ATLANTA",$H1127)),"FULTON (ATL LIMITS)","FULTON")))),IF($AG1127="DEKALB",IF(ISNUMBER(SEARCH("ATLANTA",$H1127)),"DEKALB (ATL LIMITS)","DEKALB"),IF(AND($AG1127="CLAYTON",ISNUMBER(SEARCH("COLLEGE PARK",$H1127))),"CLAYTON (COLLEGE PARK)",$AG1127))))</f>
        <v/>
      </c>
      <c r="AI1127" s="2">
        <f>IF(OR($AH1127="",$AD1127=""),"",IFERROR(VLOOKUP($AH1127,CODES!$A:$B,2,FALSE),"NO CODE"))</f>
        <v/>
      </c>
      <c r="AJ1127" s="19">
        <f>IF(OR($AI1127="",$AI1127="NO CODE"),"",IF(COUNTIFS(RATES!$A:$A,$AI1127,RATES!$B:$B,"&lt;="&amp;MonthStart,RATES!$C:$C,"&gt;="&amp;MonthEnd)&lt;&gt;1,"NO RATE",IF($AD1127="OFF",SUMIFS(RATES!$F:$F,RATES!$A:$A,$AI1127,RATES!$B:$B,"&lt;="&amp;MonthStart,RATES!$C:$C,"&gt;="&amp;MonthEnd),SUMIFS(RATES!$E:$E,RATES!$A:$A,$AI1127,RATES!$B:$B,"&lt;="&amp;MonthStart,RATES!$C:$C,"&gt;="&amp;MonthEnd))))</f>
        <v/>
      </c>
      <c r="AK1127" s="2">
        <f>IF(OR(NOT(ISNUMBER($AJ1127)),N($AA1127)=0),"",IF(ABS(N($Z1127)/100-$AJ1127)&gt;0.0000001,"DIFFERS",""))</f>
        <v/>
      </c>
    </row>
    <row r="1128">
      <c r="AD1128" s="2">
        <f>IF($L1128="","",IF(ISNUMBER(SEARCH("OFF ROAD",$H1128)),"OFF",IF(ISNUMBER(SEARCH("ON ROAD",$H1128)),"ON","")))</f>
        <v/>
      </c>
      <c r="AE1128" s="2">
        <f>IF($AD1128="ON",""&amp;$L1128,"")</f>
        <v/>
      </c>
      <c r="AF1128" s="2">
        <f>IF($L1128="","",IF($J1128&lt;&gt;"","Y",""))</f>
        <v/>
      </c>
      <c r="AG1128" s="2">
        <f>IF($L1128="","",IFERROR(TRIM(MID($H1128,4,SEARCH(" CO ",$H1128)-4)),""&amp;$S1128))</f>
        <v/>
      </c>
      <c r="AH1128" s="2">
        <f>IF($AG1128="","",IF($AG1128="FULTON",IF(ISNUMBER(SEARCH("COLLEGE PARK",$H1128)),"FULTON (COLLEGE PARK)",IF(ISNUMBER(SEARCH("HAPEVILLE",$H1128)),"FULTON (HAPEVILLE)",IF(ISNUMBER(SEARCH("EAST POINT",$H1128)),"FULTON (EAST POINT)",IF(ISNUMBER(SEARCH("ATLANTA",$H1128)),"FULTON (ATL LIMITS)","FULTON")))),IF($AG1128="DEKALB",IF(ISNUMBER(SEARCH("ATLANTA",$H1128)),"DEKALB (ATL LIMITS)","DEKALB"),IF(AND($AG1128="CLAYTON",ISNUMBER(SEARCH("COLLEGE PARK",$H1128))),"CLAYTON (COLLEGE PARK)",$AG1128))))</f>
        <v/>
      </c>
      <c r="AI1128" s="2">
        <f>IF(OR($AH1128="",$AD1128=""),"",IFERROR(VLOOKUP($AH1128,CODES!$A:$B,2,FALSE),"NO CODE"))</f>
        <v/>
      </c>
      <c r="AJ1128" s="19">
        <f>IF(OR($AI1128="",$AI1128="NO CODE"),"",IF(COUNTIFS(RATES!$A:$A,$AI1128,RATES!$B:$B,"&lt;="&amp;MonthStart,RATES!$C:$C,"&gt;="&amp;MonthEnd)&lt;&gt;1,"NO RATE",IF($AD1128="OFF",SUMIFS(RATES!$F:$F,RATES!$A:$A,$AI1128,RATES!$B:$B,"&lt;="&amp;MonthStart,RATES!$C:$C,"&gt;="&amp;MonthEnd),SUMIFS(RATES!$E:$E,RATES!$A:$A,$AI1128,RATES!$B:$B,"&lt;="&amp;MonthStart,RATES!$C:$C,"&gt;="&amp;MonthEnd))))</f>
        <v/>
      </c>
      <c r="AK1128" s="2">
        <f>IF(OR(NOT(ISNUMBER($AJ1128)),N($AA1128)=0),"",IF(ABS(N($Z1128)/100-$AJ1128)&gt;0.0000001,"DIFFERS",""))</f>
        <v/>
      </c>
    </row>
    <row r="1129">
      <c r="AD1129" s="2">
        <f>IF($L1129="","",IF(ISNUMBER(SEARCH("OFF ROAD",$H1129)),"OFF",IF(ISNUMBER(SEARCH("ON ROAD",$H1129)),"ON","")))</f>
        <v/>
      </c>
      <c r="AE1129" s="2">
        <f>IF($AD1129="ON",""&amp;$L1129,"")</f>
        <v/>
      </c>
      <c r="AF1129" s="2">
        <f>IF($L1129="","",IF($J1129&lt;&gt;"","Y",""))</f>
        <v/>
      </c>
      <c r="AG1129" s="2">
        <f>IF($L1129="","",IFERROR(TRIM(MID($H1129,4,SEARCH(" CO ",$H1129)-4)),""&amp;$S1129))</f>
        <v/>
      </c>
      <c r="AH1129" s="2">
        <f>IF($AG1129="","",IF($AG1129="FULTON",IF(ISNUMBER(SEARCH("COLLEGE PARK",$H1129)),"FULTON (COLLEGE PARK)",IF(ISNUMBER(SEARCH("HAPEVILLE",$H1129)),"FULTON (HAPEVILLE)",IF(ISNUMBER(SEARCH("EAST POINT",$H1129)),"FULTON (EAST POINT)",IF(ISNUMBER(SEARCH("ATLANTA",$H1129)),"FULTON (ATL LIMITS)","FULTON")))),IF($AG1129="DEKALB",IF(ISNUMBER(SEARCH("ATLANTA",$H1129)),"DEKALB (ATL LIMITS)","DEKALB"),IF(AND($AG1129="CLAYTON",ISNUMBER(SEARCH("COLLEGE PARK",$H1129))),"CLAYTON (COLLEGE PARK)",$AG1129))))</f>
        <v/>
      </c>
      <c r="AI1129" s="2">
        <f>IF(OR($AH1129="",$AD1129=""),"",IFERROR(VLOOKUP($AH1129,CODES!$A:$B,2,FALSE),"NO CODE"))</f>
        <v/>
      </c>
      <c r="AJ1129" s="19">
        <f>IF(OR($AI1129="",$AI1129="NO CODE"),"",IF(COUNTIFS(RATES!$A:$A,$AI1129,RATES!$B:$B,"&lt;="&amp;MonthStart,RATES!$C:$C,"&gt;="&amp;MonthEnd)&lt;&gt;1,"NO RATE",IF($AD1129="OFF",SUMIFS(RATES!$F:$F,RATES!$A:$A,$AI1129,RATES!$B:$B,"&lt;="&amp;MonthStart,RATES!$C:$C,"&gt;="&amp;MonthEnd),SUMIFS(RATES!$E:$E,RATES!$A:$A,$AI1129,RATES!$B:$B,"&lt;="&amp;MonthStart,RATES!$C:$C,"&gt;="&amp;MonthEnd))))</f>
        <v/>
      </c>
      <c r="AK1129" s="2">
        <f>IF(OR(NOT(ISNUMBER($AJ1129)),N($AA1129)=0),"",IF(ABS(N($Z1129)/100-$AJ1129)&gt;0.0000001,"DIFFERS",""))</f>
        <v/>
      </c>
    </row>
    <row r="1130">
      <c r="AD1130" s="2">
        <f>IF($L1130="","",IF(ISNUMBER(SEARCH("OFF ROAD",$H1130)),"OFF",IF(ISNUMBER(SEARCH("ON ROAD",$H1130)),"ON","")))</f>
        <v/>
      </c>
      <c r="AE1130" s="2">
        <f>IF($AD1130="ON",""&amp;$L1130,"")</f>
        <v/>
      </c>
      <c r="AF1130" s="2">
        <f>IF($L1130="","",IF($J1130&lt;&gt;"","Y",""))</f>
        <v/>
      </c>
      <c r="AG1130" s="2">
        <f>IF($L1130="","",IFERROR(TRIM(MID($H1130,4,SEARCH(" CO ",$H1130)-4)),""&amp;$S1130))</f>
        <v/>
      </c>
      <c r="AH1130" s="2">
        <f>IF($AG1130="","",IF($AG1130="FULTON",IF(ISNUMBER(SEARCH("COLLEGE PARK",$H1130)),"FULTON (COLLEGE PARK)",IF(ISNUMBER(SEARCH("HAPEVILLE",$H1130)),"FULTON (HAPEVILLE)",IF(ISNUMBER(SEARCH("EAST POINT",$H1130)),"FULTON (EAST POINT)",IF(ISNUMBER(SEARCH("ATLANTA",$H1130)),"FULTON (ATL LIMITS)","FULTON")))),IF($AG1130="DEKALB",IF(ISNUMBER(SEARCH("ATLANTA",$H1130)),"DEKALB (ATL LIMITS)","DEKALB"),IF(AND($AG1130="CLAYTON",ISNUMBER(SEARCH("COLLEGE PARK",$H1130))),"CLAYTON (COLLEGE PARK)",$AG1130))))</f>
        <v/>
      </c>
      <c r="AI1130" s="2">
        <f>IF(OR($AH1130="",$AD1130=""),"",IFERROR(VLOOKUP($AH1130,CODES!$A:$B,2,FALSE),"NO CODE"))</f>
        <v/>
      </c>
      <c r="AJ1130" s="19">
        <f>IF(OR($AI1130="",$AI1130="NO CODE"),"",IF(COUNTIFS(RATES!$A:$A,$AI1130,RATES!$B:$B,"&lt;="&amp;MonthStart,RATES!$C:$C,"&gt;="&amp;MonthEnd)&lt;&gt;1,"NO RATE",IF($AD1130="OFF",SUMIFS(RATES!$F:$F,RATES!$A:$A,$AI1130,RATES!$B:$B,"&lt;="&amp;MonthStart,RATES!$C:$C,"&gt;="&amp;MonthEnd),SUMIFS(RATES!$E:$E,RATES!$A:$A,$AI1130,RATES!$B:$B,"&lt;="&amp;MonthStart,RATES!$C:$C,"&gt;="&amp;MonthEnd))))</f>
        <v/>
      </c>
      <c r="AK1130" s="2">
        <f>IF(OR(NOT(ISNUMBER($AJ1130)),N($AA1130)=0),"",IF(ABS(N($Z1130)/100-$AJ1130)&gt;0.0000001,"DIFFERS",""))</f>
        <v/>
      </c>
    </row>
    <row r="1131">
      <c r="AD1131" s="2">
        <f>IF($L1131="","",IF(ISNUMBER(SEARCH("OFF ROAD",$H1131)),"OFF",IF(ISNUMBER(SEARCH("ON ROAD",$H1131)),"ON","")))</f>
        <v/>
      </c>
      <c r="AE1131" s="2">
        <f>IF($AD1131="ON",""&amp;$L1131,"")</f>
        <v/>
      </c>
      <c r="AF1131" s="2">
        <f>IF($L1131="","",IF($J1131&lt;&gt;"","Y",""))</f>
        <v/>
      </c>
      <c r="AG1131" s="2">
        <f>IF($L1131="","",IFERROR(TRIM(MID($H1131,4,SEARCH(" CO ",$H1131)-4)),""&amp;$S1131))</f>
        <v/>
      </c>
      <c r="AH1131" s="2">
        <f>IF($AG1131="","",IF($AG1131="FULTON",IF(ISNUMBER(SEARCH("COLLEGE PARK",$H1131)),"FULTON (COLLEGE PARK)",IF(ISNUMBER(SEARCH("HAPEVILLE",$H1131)),"FULTON (HAPEVILLE)",IF(ISNUMBER(SEARCH("EAST POINT",$H1131)),"FULTON (EAST POINT)",IF(ISNUMBER(SEARCH("ATLANTA",$H1131)),"FULTON (ATL LIMITS)","FULTON")))),IF($AG1131="DEKALB",IF(ISNUMBER(SEARCH("ATLANTA",$H1131)),"DEKALB (ATL LIMITS)","DEKALB"),IF(AND($AG1131="CLAYTON",ISNUMBER(SEARCH("COLLEGE PARK",$H1131))),"CLAYTON (COLLEGE PARK)",$AG1131))))</f>
        <v/>
      </c>
      <c r="AI1131" s="2">
        <f>IF(OR($AH1131="",$AD1131=""),"",IFERROR(VLOOKUP($AH1131,CODES!$A:$B,2,FALSE),"NO CODE"))</f>
        <v/>
      </c>
      <c r="AJ1131" s="19">
        <f>IF(OR($AI1131="",$AI1131="NO CODE"),"",IF(COUNTIFS(RATES!$A:$A,$AI1131,RATES!$B:$B,"&lt;="&amp;MonthStart,RATES!$C:$C,"&gt;="&amp;MonthEnd)&lt;&gt;1,"NO RATE",IF($AD1131="OFF",SUMIFS(RATES!$F:$F,RATES!$A:$A,$AI1131,RATES!$B:$B,"&lt;="&amp;MonthStart,RATES!$C:$C,"&gt;="&amp;MonthEnd),SUMIFS(RATES!$E:$E,RATES!$A:$A,$AI1131,RATES!$B:$B,"&lt;="&amp;MonthStart,RATES!$C:$C,"&gt;="&amp;MonthEnd))))</f>
        <v/>
      </c>
      <c r="AK1131" s="2">
        <f>IF(OR(NOT(ISNUMBER($AJ1131)),N($AA1131)=0),"",IF(ABS(N($Z1131)/100-$AJ1131)&gt;0.0000001,"DIFFERS",""))</f>
        <v/>
      </c>
    </row>
    <row r="1132">
      <c r="AD1132" s="2">
        <f>IF($L1132="","",IF(ISNUMBER(SEARCH("OFF ROAD",$H1132)),"OFF",IF(ISNUMBER(SEARCH("ON ROAD",$H1132)),"ON","")))</f>
        <v/>
      </c>
      <c r="AE1132" s="2">
        <f>IF($AD1132="ON",""&amp;$L1132,"")</f>
        <v/>
      </c>
      <c r="AF1132" s="2">
        <f>IF($L1132="","",IF($J1132&lt;&gt;"","Y",""))</f>
        <v/>
      </c>
      <c r="AG1132" s="2">
        <f>IF($L1132="","",IFERROR(TRIM(MID($H1132,4,SEARCH(" CO ",$H1132)-4)),""&amp;$S1132))</f>
        <v/>
      </c>
      <c r="AH1132" s="2">
        <f>IF($AG1132="","",IF($AG1132="FULTON",IF(ISNUMBER(SEARCH("COLLEGE PARK",$H1132)),"FULTON (COLLEGE PARK)",IF(ISNUMBER(SEARCH("HAPEVILLE",$H1132)),"FULTON (HAPEVILLE)",IF(ISNUMBER(SEARCH("EAST POINT",$H1132)),"FULTON (EAST POINT)",IF(ISNUMBER(SEARCH("ATLANTA",$H1132)),"FULTON (ATL LIMITS)","FULTON")))),IF($AG1132="DEKALB",IF(ISNUMBER(SEARCH("ATLANTA",$H1132)),"DEKALB (ATL LIMITS)","DEKALB"),IF(AND($AG1132="CLAYTON",ISNUMBER(SEARCH("COLLEGE PARK",$H1132))),"CLAYTON (COLLEGE PARK)",$AG1132))))</f>
        <v/>
      </c>
      <c r="AI1132" s="2">
        <f>IF(OR($AH1132="",$AD1132=""),"",IFERROR(VLOOKUP($AH1132,CODES!$A:$B,2,FALSE),"NO CODE"))</f>
        <v/>
      </c>
      <c r="AJ1132" s="19">
        <f>IF(OR($AI1132="",$AI1132="NO CODE"),"",IF(COUNTIFS(RATES!$A:$A,$AI1132,RATES!$B:$B,"&lt;="&amp;MonthStart,RATES!$C:$C,"&gt;="&amp;MonthEnd)&lt;&gt;1,"NO RATE",IF($AD1132="OFF",SUMIFS(RATES!$F:$F,RATES!$A:$A,$AI1132,RATES!$B:$B,"&lt;="&amp;MonthStart,RATES!$C:$C,"&gt;="&amp;MonthEnd),SUMIFS(RATES!$E:$E,RATES!$A:$A,$AI1132,RATES!$B:$B,"&lt;="&amp;MonthStart,RATES!$C:$C,"&gt;="&amp;MonthEnd))))</f>
        <v/>
      </c>
      <c r="AK1132" s="2">
        <f>IF(OR(NOT(ISNUMBER($AJ1132)),N($AA1132)=0),"",IF(ABS(N($Z1132)/100-$AJ1132)&gt;0.0000001,"DIFFERS",""))</f>
        <v/>
      </c>
    </row>
    <row r="1133">
      <c r="AD1133" s="2">
        <f>IF($L1133="","",IF(ISNUMBER(SEARCH("OFF ROAD",$H1133)),"OFF",IF(ISNUMBER(SEARCH("ON ROAD",$H1133)),"ON","")))</f>
        <v/>
      </c>
      <c r="AE1133" s="2">
        <f>IF($AD1133="ON",""&amp;$L1133,"")</f>
        <v/>
      </c>
      <c r="AF1133" s="2">
        <f>IF($L1133="","",IF($J1133&lt;&gt;"","Y",""))</f>
        <v/>
      </c>
      <c r="AG1133" s="2">
        <f>IF($L1133="","",IFERROR(TRIM(MID($H1133,4,SEARCH(" CO ",$H1133)-4)),""&amp;$S1133))</f>
        <v/>
      </c>
      <c r="AH1133" s="2">
        <f>IF($AG1133="","",IF($AG1133="FULTON",IF(ISNUMBER(SEARCH("COLLEGE PARK",$H1133)),"FULTON (COLLEGE PARK)",IF(ISNUMBER(SEARCH("HAPEVILLE",$H1133)),"FULTON (HAPEVILLE)",IF(ISNUMBER(SEARCH("EAST POINT",$H1133)),"FULTON (EAST POINT)",IF(ISNUMBER(SEARCH("ATLANTA",$H1133)),"FULTON (ATL LIMITS)","FULTON")))),IF($AG1133="DEKALB",IF(ISNUMBER(SEARCH("ATLANTA",$H1133)),"DEKALB (ATL LIMITS)","DEKALB"),IF(AND($AG1133="CLAYTON",ISNUMBER(SEARCH("COLLEGE PARK",$H1133))),"CLAYTON (COLLEGE PARK)",$AG1133))))</f>
        <v/>
      </c>
      <c r="AI1133" s="2">
        <f>IF(OR($AH1133="",$AD1133=""),"",IFERROR(VLOOKUP($AH1133,CODES!$A:$B,2,FALSE),"NO CODE"))</f>
        <v/>
      </c>
      <c r="AJ1133" s="19">
        <f>IF(OR($AI1133="",$AI1133="NO CODE"),"",IF(COUNTIFS(RATES!$A:$A,$AI1133,RATES!$B:$B,"&lt;="&amp;MonthStart,RATES!$C:$C,"&gt;="&amp;MonthEnd)&lt;&gt;1,"NO RATE",IF($AD1133="OFF",SUMIFS(RATES!$F:$F,RATES!$A:$A,$AI1133,RATES!$B:$B,"&lt;="&amp;MonthStart,RATES!$C:$C,"&gt;="&amp;MonthEnd),SUMIFS(RATES!$E:$E,RATES!$A:$A,$AI1133,RATES!$B:$B,"&lt;="&amp;MonthStart,RATES!$C:$C,"&gt;="&amp;MonthEnd))))</f>
        <v/>
      </c>
      <c r="AK1133" s="2">
        <f>IF(OR(NOT(ISNUMBER($AJ1133)),N($AA1133)=0),"",IF(ABS(N($Z1133)/100-$AJ1133)&gt;0.0000001,"DIFFERS",""))</f>
        <v/>
      </c>
    </row>
    <row r="1134">
      <c r="AD1134" s="2">
        <f>IF($L1134="","",IF(ISNUMBER(SEARCH("OFF ROAD",$H1134)),"OFF",IF(ISNUMBER(SEARCH("ON ROAD",$H1134)),"ON","")))</f>
        <v/>
      </c>
      <c r="AE1134" s="2">
        <f>IF($AD1134="ON",""&amp;$L1134,"")</f>
        <v/>
      </c>
      <c r="AF1134" s="2">
        <f>IF($L1134="","",IF($J1134&lt;&gt;"","Y",""))</f>
        <v/>
      </c>
      <c r="AG1134" s="2">
        <f>IF($L1134="","",IFERROR(TRIM(MID($H1134,4,SEARCH(" CO ",$H1134)-4)),""&amp;$S1134))</f>
        <v/>
      </c>
      <c r="AH1134" s="2">
        <f>IF($AG1134="","",IF($AG1134="FULTON",IF(ISNUMBER(SEARCH("COLLEGE PARK",$H1134)),"FULTON (COLLEGE PARK)",IF(ISNUMBER(SEARCH("HAPEVILLE",$H1134)),"FULTON (HAPEVILLE)",IF(ISNUMBER(SEARCH("EAST POINT",$H1134)),"FULTON (EAST POINT)",IF(ISNUMBER(SEARCH("ATLANTA",$H1134)),"FULTON (ATL LIMITS)","FULTON")))),IF($AG1134="DEKALB",IF(ISNUMBER(SEARCH("ATLANTA",$H1134)),"DEKALB (ATL LIMITS)","DEKALB"),IF(AND($AG1134="CLAYTON",ISNUMBER(SEARCH("COLLEGE PARK",$H1134))),"CLAYTON (COLLEGE PARK)",$AG1134))))</f>
        <v/>
      </c>
      <c r="AI1134" s="2">
        <f>IF(OR($AH1134="",$AD1134=""),"",IFERROR(VLOOKUP($AH1134,CODES!$A:$B,2,FALSE),"NO CODE"))</f>
        <v/>
      </c>
      <c r="AJ1134" s="19">
        <f>IF(OR($AI1134="",$AI1134="NO CODE"),"",IF(COUNTIFS(RATES!$A:$A,$AI1134,RATES!$B:$B,"&lt;="&amp;MonthStart,RATES!$C:$C,"&gt;="&amp;MonthEnd)&lt;&gt;1,"NO RATE",IF($AD1134="OFF",SUMIFS(RATES!$F:$F,RATES!$A:$A,$AI1134,RATES!$B:$B,"&lt;="&amp;MonthStart,RATES!$C:$C,"&gt;="&amp;MonthEnd),SUMIFS(RATES!$E:$E,RATES!$A:$A,$AI1134,RATES!$B:$B,"&lt;="&amp;MonthStart,RATES!$C:$C,"&gt;="&amp;MonthEnd))))</f>
        <v/>
      </c>
      <c r="AK1134" s="2">
        <f>IF(OR(NOT(ISNUMBER($AJ1134)),N($AA1134)=0),"",IF(ABS(N($Z1134)/100-$AJ1134)&gt;0.0000001,"DIFFERS",""))</f>
        <v/>
      </c>
    </row>
    <row r="1135">
      <c r="AD1135" s="2">
        <f>IF($L1135="","",IF(ISNUMBER(SEARCH("OFF ROAD",$H1135)),"OFF",IF(ISNUMBER(SEARCH("ON ROAD",$H1135)),"ON","")))</f>
        <v/>
      </c>
      <c r="AE1135" s="2">
        <f>IF($AD1135="ON",""&amp;$L1135,"")</f>
        <v/>
      </c>
      <c r="AF1135" s="2">
        <f>IF($L1135="","",IF($J1135&lt;&gt;"","Y",""))</f>
        <v/>
      </c>
      <c r="AG1135" s="2">
        <f>IF($L1135="","",IFERROR(TRIM(MID($H1135,4,SEARCH(" CO ",$H1135)-4)),""&amp;$S1135))</f>
        <v/>
      </c>
      <c r="AH1135" s="2">
        <f>IF($AG1135="","",IF($AG1135="FULTON",IF(ISNUMBER(SEARCH("COLLEGE PARK",$H1135)),"FULTON (COLLEGE PARK)",IF(ISNUMBER(SEARCH("HAPEVILLE",$H1135)),"FULTON (HAPEVILLE)",IF(ISNUMBER(SEARCH("EAST POINT",$H1135)),"FULTON (EAST POINT)",IF(ISNUMBER(SEARCH("ATLANTA",$H1135)),"FULTON (ATL LIMITS)","FULTON")))),IF($AG1135="DEKALB",IF(ISNUMBER(SEARCH("ATLANTA",$H1135)),"DEKALB (ATL LIMITS)","DEKALB"),IF(AND($AG1135="CLAYTON",ISNUMBER(SEARCH("COLLEGE PARK",$H1135))),"CLAYTON (COLLEGE PARK)",$AG1135))))</f>
        <v/>
      </c>
      <c r="AI1135" s="2">
        <f>IF(OR($AH1135="",$AD1135=""),"",IFERROR(VLOOKUP($AH1135,CODES!$A:$B,2,FALSE),"NO CODE"))</f>
        <v/>
      </c>
      <c r="AJ1135" s="19">
        <f>IF(OR($AI1135="",$AI1135="NO CODE"),"",IF(COUNTIFS(RATES!$A:$A,$AI1135,RATES!$B:$B,"&lt;="&amp;MonthStart,RATES!$C:$C,"&gt;="&amp;MonthEnd)&lt;&gt;1,"NO RATE",IF($AD1135="OFF",SUMIFS(RATES!$F:$F,RATES!$A:$A,$AI1135,RATES!$B:$B,"&lt;="&amp;MonthStart,RATES!$C:$C,"&gt;="&amp;MonthEnd),SUMIFS(RATES!$E:$E,RATES!$A:$A,$AI1135,RATES!$B:$B,"&lt;="&amp;MonthStart,RATES!$C:$C,"&gt;="&amp;MonthEnd))))</f>
        <v/>
      </c>
      <c r="AK1135" s="2">
        <f>IF(OR(NOT(ISNUMBER($AJ1135)),N($AA1135)=0),"",IF(ABS(N($Z1135)/100-$AJ1135)&gt;0.0000001,"DIFFERS",""))</f>
        <v/>
      </c>
    </row>
    <row r="1136">
      <c r="AD1136" s="2">
        <f>IF($L1136="","",IF(ISNUMBER(SEARCH("OFF ROAD",$H1136)),"OFF",IF(ISNUMBER(SEARCH("ON ROAD",$H1136)),"ON","")))</f>
        <v/>
      </c>
      <c r="AE1136" s="2">
        <f>IF($AD1136="ON",""&amp;$L1136,"")</f>
        <v/>
      </c>
      <c r="AF1136" s="2">
        <f>IF($L1136="","",IF($J1136&lt;&gt;"","Y",""))</f>
        <v/>
      </c>
      <c r="AG1136" s="2">
        <f>IF($L1136="","",IFERROR(TRIM(MID($H1136,4,SEARCH(" CO ",$H1136)-4)),""&amp;$S1136))</f>
        <v/>
      </c>
      <c r="AH1136" s="2">
        <f>IF($AG1136="","",IF($AG1136="FULTON",IF(ISNUMBER(SEARCH("COLLEGE PARK",$H1136)),"FULTON (COLLEGE PARK)",IF(ISNUMBER(SEARCH("HAPEVILLE",$H1136)),"FULTON (HAPEVILLE)",IF(ISNUMBER(SEARCH("EAST POINT",$H1136)),"FULTON (EAST POINT)",IF(ISNUMBER(SEARCH("ATLANTA",$H1136)),"FULTON (ATL LIMITS)","FULTON")))),IF($AG1136="DEKALB",IF(ISNUMBER(SEARCH("ATLANTA",$H1136)),"DEKALB (ATL LIMITS)","DEKALB"),IF(AND($AG1136="CLAYTON",ISNUMBER(SEARCH("COLLEGE PARK",$H1136))),"CLAYTON (COLLEGE PARK)",$AG1136))))</f>
        <v/>
      </c>
      <c r="AI1136" s="2">
        <f>IF(OR($AH1136="",$AD1136=""),"",IFERROR(VLOOKUP($AH1136,CODES!$A:$B,2,FALSE),"NO CODE"))</f>
        <v/>
      </c>
      <c r="AJ1136" s="19">
        <f>IF(OR($AI1136="",$AI1136="NO CODE"),"",IF(COUNTIFS(RATES!$A:$A,$AI1136,RATES!$B:$B,"&lt;="&amp;MonthStart,RATES!$C:$C,"&gt;="&amp;MonthEnd)&lt;&gt;1,"NO RATE",IF($AD1136="OFF",SUMIFS(RATES!$F:$F,RATES!$A:$A,$AI1136,RATES!$B:$B,"&lt;="&amp;MonthStart,RATES!$C:$C,"&gt;="&amp;MonthEnd),SUMIFS(RATES!$E:$E,RATES!$A:$A,$AI1136,RATES!$B:$B,"&lt;="&amp;MonthStart,RATES!$C:$C,"&gt;="&amp;MonthEnd))))</f>
        <v/>
      </c>
      <c r="AK1136" s="2">
        <f>IF(OR(NOT(ISNUMBER($AJ1136)),N($AA1136)=0),"",IF(ABS(N($Z1136)/100-$AJ1136)&gt;0.0000001,"DIFFERS",""))</f>
        <v/>
      </c>
    </row>
    <row r="1137">
      <c r="AD1137" s="2">
        <f>IF($L1137="","",IF(ISNUMBER(SEARCH("OFF ROAD",$H1137)),"OFF",IF(ISNUMBER(SEARCH("ON ROAD",$H1137)),"ON","")))</f>
        <v/>
      </c>
      <c r="AE1137" s="2">
        <f>IF($AD1137="ON",""&amp;$L1137,"")</f>
        <v/>
      </c>
      <c r="AF1137" s="2">
        <f>IF($L1137="","",IF($J1137&lt;&gt;"","Y",""))</f>
        <v/>
      </c>
      <c r="AG1137" s="2">
        <f>IF($L1137="","",IFERROR(TRIM(MID($H1137,4,SEARCH(" CO ",$H1137)-4)),""&amp;$S1137))</f>
        <v/>
      </c>
      <c r="AH1137" s="2">
        <f>IF($AG1137="","",IF($AG1137="FULTON",IF(ISNUMBER(SEARCH("COLLEGE PARK",$H1137)),"FULTON (COLLEGE PARK)",IF(ISNUMBER(SEARCH("HAPEVILLE",$H1137)),"FULTON (HAPEVILLE)",IF(ISNUMBER(SEARCH("EAST POINT",$H1137)),"FULTON (EAST POINT)",IF(ISNUMBER(SEARCH("ATLANTA",$H1137)),"FULTON (ATL LIMITS)","FULTON")))),IF($AG1137="DEKALB",IF(ISNUMBER(SEARCH("ATLANTA",$H1137)),"DEKALB (ATL LIMITS)","DEKALB"),IF(AND($AG1137="CLAYTON",ISNUMBER(SEARCH("COLLEGE PARK",$H1137))),"CLAYTON (COLLEGE PARK)",$AG1137))))</f>
        <v/>
      </c>
      <c r="AI1137" s="2">
        <f>IF(OR($AH1137="",$AD1137=""),"",IFERROR(VLOOKUP($AH1137,CODES!$A:$B,2,FALSE),"NO CODE"))</f>
        <v/>
      </c>
      <c r="AJ1137" s="19">
        <f>IF(OR($AI1137="",$AI1137="NO CODE"),"",IF(COUNTIFS(RATES!$A:$A,$AI1137,RATES!$B:$B,"&lt;="&amp;MonthStart,RATES!$C:$C,"&gt;="&amp;MonthEnd)&lt;&gt;1,"NO RATE",IF($AD1137="OFF",SUMIFS(RATES!$F:$F,RATES!$A:$A,$AI1137,RATES!$B:$B,"&lt;="&amp;MonthStart,RATES!$C:$C,"&gt;="&amp;MonthEnd),SUMIFS(RATES!$E:$E,RATES!$A:$A,$AI1137,RATES!$B:$B,"&lt;="&amp;MonthStart,RATES!$C:$C,"&gt;="&amp;MonthEnd))))</f>
        <v/>
      </c>
      <c r="AK1137" s="2">
        <f>IF(OR(NOT(ISNUMBER($AJ1137)),N($AA1137)=0),"",IF(ABS(N($Z1137)/100-$AJ1137)&gt;0.0000001,"DIFFERS",""))</f>
        <v/>
      </c>
    </row>
    <row r="1138">
      <c r="AD1138" s="2">
        <f>IF($L1138="","",IF(ISNUMBER(SEARCH("OFF ROAD",$H1138)),"OFF",IF(ISNUMBER(SEARCH("ON ROAD",$H1138)),"ON","")))</f>
        <v/>
      </c>
      <c r="AE1138" s="2">
        <f>IF($AD1138="ON",""&amp;$L1138,"")</f>
        <v/>
      </c>
      <c r="AF1138" s="2">
        <f>IF($L1138="","",IF($J1138&lt;&gt;"","Y",""))</f>
        <v/>
      </c>
      <c r="AG1138" s="2">
        <f>IF($L1138="","",IFERROR(TRIM(MID($H1138,4,SEARCH(" CO ",$H1138)-4)),""&amp;$S1138))</f>
        <v/>
      </c>
      <c r="AH1138" s="2">
        <f>IF($AG1138="","",IF($AG1138="FULTON",IF(ISNUMBER(SEARCH("COLLEGE PARK",$H1138)),"FULTON (COLLEGE PARK)",IF(ISNUMBER(SEARCH("HAPEVILLE",$H1138)),"FULTON (HAPEVILLE)",IF(ISNUMBER(SEARCH("EAST POINT",$H1138)),"FULTON (EAST POINT)",IF(ISNUMBER(SEARCH("ATLANTA",$H1138)),"FULTON (ATL LIMITS)","FULTON")))),IF($AG1138="DEKALB",IF(ISNUMBER(SEARCH("ATLANTA",$H1138)),"DEKALB (ATL LIMITS)","DEKALB"),IF(AND($AG1138="CLAYTON",ISNUMBER(SEARCH("COLLEGE PARK",$H1138))),"CLAYTON (COLLEGE PARK)",$AG1138))))</f>
        <v/>
      </c>
      <c r="AI1138" s="2">
        <f>IF(OR($AH1138="",$AD1138=""),"",IFERROR(VLOOKUP($AH1138,CODES!$A:$B,2,FALSE),"NO CODE"))</f>
        <v/>
      </c>
      <c r="AJ1138" s="19">
        <f>IF(OR($AI1138="",$AI1138="NO CODE"),"",IF(COUNTIFS(RATES!$A:$A,$AI1138,RATES!$B:$B,"&lt;="&amp;MonthStart,RATES!$C:$C,"&gt;="&amp;MonthEnd)&lt;&gt;1,"NO RATE",IF($AD1138="OFF",SUMIFS(RATES!$F:$F,RATES!$A:$A,$AI1138,RATES!$B:$B,"&lt;="&amp;MonthStart,RATES!$C:$C,"&gt;="&amp;MonthEnd),SUMIFS(RATES!$E:$E,RATES!$A:$A,$AI1138,RATES!$B:$B,"&lt;="&amp;MonthStart,RATES!$C:$C,"&gt;="&amp;MonthEnd))))</f>
        <v/>
      </c>
      <c r="AK1138" s="2">
        <f>IF(OR(NOT(ISNUMBER($AJ1138)),N($AA1138)=0),"",IF(ABS(N($Z1138)/100-$AJ1138)&gt;0.0000001,"DIFFERS",""))</f>
        <v/>
      </c>
    </row>
    <row r="1139">
      <c r="AD1139" s="2">
        <f>IF($L1139="","",IF(ISNUMBER(SEARCH("OFF ROAD",$H1139)),"OFF",IF(ISNUMBER(SEARCH("ON ROAD",$H1139)),"ON","")))</f>
        <v/>
      </c>
      <c r="AE1139" s="2">
        <f>IF($AD1139="ON",""&amp;$L1139,"")</f>
        <v/>
      </c>
      <c r="AF1139" s="2">
        <f>IF($L1139="","",IF($J1139&lt;&gt;"","Y",""))</f>
        <v/>
      </c>
      <c r="AG1139" s="2">
        <f>IF($L1139="","",IFERROR(TRIM(MID($H1139,4,SEARCH(" CO ",$H1139)-4)),""&amp;$S1139))</f>
        <v/>
      </c>
      <c r="AH1139" s="2">
        <f>IF($AG1139="","",IF($AG1139="FULTON",IF(ISNUMBER(SEARCH("COLLEGE PARK",$H1139)),"FULTON (COLLEGE PARK)",IF(ISNUMBER(SEARCH("HAPEVILLE",$H1139)),"FULTON (HAPEVILLE)",IF(ISNUMBER(SEARCH("EAST POINT",$H1139)),"FULTON (EAST POINT)",IF(ISNUMBER(SEARCH("ATLANTA",$H1139)),"FULTON (ATL LIMITS)","FULTON")))),IF($AG1139="DEKALB",IF(ISNUMBER(SEARCH("ATLANTA",$H1139)),"DEKALB (ATL LIMITS)","DEKALB"),IF(AND($AG1139="CLAYTON",ISNUMBER(SEARCH("COLLEGE PARK",$H1139))),"CLAYTON (COLLEGE PARK)",$AG1139))))</f>
        <v/>
      </c>
      <c r="AI1139" s="2">
        <f>IF(OR($AH1139="",$AD1139=""),"",IFERROR(VLOOKUP($AH1139,CODES!$A:$B,2,FALSE),"NO CODE"))</f>
        <v/>
      </c>
      <c r="AJ1139" s="19">
        <f>IF(OR($AI1139="",$AI1139="NO CODE"),"",IF(COUNTIFS(RATES!$A:$A,$AI1139,RATES!$B:$B,"&lt;="&amp;MonthStart,RATES!$C:$C,"&gt;="&amp;MonthEnd)&lt;&gt;1,"NO RATE",IF($AD1139="OFF",SUMIFS(RATES!$F:$F,RATES!$A:$A,$AI1139,RATES!$B:$B,"&lt;="&amp;MonthStart,RATES!$C:$C,"&gt;="&amp;MonthEnd),SUMIFS(RATES!$E:$E,RATES!$A:$A,$AI1139,RATES!$B:$B,"&lt;="&amp;MonthStart,RATES!$C:$C,"&gt;="&amp;MonthEnd))))</f>
        <v/>
      </c>
      <c r="AK1139" s="2">
        <f>IF(OR(NOT(ISNUMBER($AJ1139)),N($AA1139)=0),"",IF(ABS(N($Z1139)/100-$AJ1139)&gt;0.0000001,"DIFFERS",""))</f>
        <v/>
      </c>
    </row>
    <row r="1140">
      <c r="AD1140" s="2">
        <f>IF($L1140="","",IF(ISNUMBER(SEARCH("OFF ROAD",$H1140)),"OFF",IF(ISNUMBER(SEARCH("ON ROAD",$H1140)),"ON","")))</f>
        <v/>
      </c>
      <c r="AE1140" s="2">
        <f>IF($AD1140="ON",""&amp;$L1140,"")</f>
        <v/>
      </c>
      <c r="AF1140" s="2">
        <f>IF($L1140="","",IF($J1140&lt;&gt;"","Y",""))</f>
        <v/>
      </c>
      <c r="AG1140" s="2">
        <f>IF($L1140="","",IFERROR(TRIM(MID($H1140,4,SEARCH(" CO ",$H1140)-4)),""&amp;$S1140))</f>
        <v/>
      </c>
      <c r="AH1140" s="2">
        <f>IF($AG1140="","",IF($AG1140="FULTON",IF(ISNUMBER(SEARCH("COLLEGE PARK",$H1140)),"FULTON (COLLEGE PARK)",IF(ISNUMBER(SEARCH("HAPEVILLE",$H1140)),"FULTON (HAPEVILLE)",IF(ISNUMBER(SEARCH("EAST POINT",$H1140)),"FULTON (EAST POINT)",IF(ISNUMBER(SEARCH("ATLANTA",$H1140)),"FULTON (ATL LIMITS)","FULTON")))),IF($AG1140="DEKALB",IF(ISNUMBER(SEARCH("ATLANTA",$H1140)),"DEKALB (ATL LIMITS)","DEKALB"),IF(AND($AG1140="CLAYTON",ISNUMBER(SEARCH("COLLEGE PARK",$H1140))),"CLAYTON (COLLEGE PARK)",$AG1140))))</f>
        <v/>
      </c>
      <c r="AI1140" s="2">
        <f>IF(OR($AH1140="",$AD1140=""),"",IFERROR(VLOOKUP($AH1140,CODES!$A:$B,2,FALSE),"NO CODE"))</f>
        <v/>
      </c>
      <c r="AJ1140" s="19">
        <f>IF(OR($AI1140="",$AI1140="NO CODE"),"",IF(COUNTIFS(RATES!$A:$A,$AI1140,RATES!$B:$B,"&lt;="&amp;MonthStart,RATES!$C:$C,"&gt;="&amp;MonthEnd)&lt;&gt;1,"NO RATE",IF($AD1140="OFF",SUMIFS(RATES!$F:$F,RATES!$A:$A,$AI1140,RATES!$B:$B,"&lt;="&amp;MonthStart,RATES!$C:$C,"&gt;="&amp;MonthEnd),SUMIFS(RATES!$E:$E,RATES!$A:$A,$AI1140,RATES!$B:$B,"&lt;="&amp;MonthStart,RATES!$C:$C,"&gt;="&amp;MonthEnd))))</f>
        <v/>
      </c>
      <c r="AK1140" s="2">
        <f>IF(OR(NOT(ISNUMBER($AJ1140)),N($AA1140)=0),"",IF(ABS(N($Z1140)/100-$AJ1140)&gt;0.0000001,"DIFFERS",""))</f>
        <v/>
      </c>
    </row>
    <row r="1141">
      <c r="AD1141" s="2">
        <f>IF($L1141="","",IF(ISNUMBER(SEARCH("OFF ROAD",$H1141)),"OFF",IF(ISNUMBER(SEARCH("ON ROAD",$H1141)),"ON","")))</f>
        <v/>
      </c>
      <c r="AE1141" s="2">
        <f>IF($AD1141="ON",""&amp;$L1141,"")</f>
        <v/>
      </c>
      <c r="AF1141" s="2">
        <f>IF($L1141="","",IF($J1141&lt;&gt;"","Y",""))</f>
        <v/>
      </c>
      <c r="AG1141" s="2">
        <f>IF($L1141="","",IFERROR(TRIM(MID($H1141,4,SEARCH(" CO ",$H1141)-4)),""&amp;$S1141))</f>
        <v/>
      </c>
      <c r="AH1141" s="2">
        <f>IF($AG1141="","",IF($AG1141="FULTON",IF(ISNUMBER(SEARCH("COLLEGE PARK",$H1141)),"FULTON (COLLEGE PARK)",IF(ISNUMBER(SEARCH("HAPEVILLE",$H1141)),"FULTON (HAPEVILLE)",IF(ISNUMBER(SEARCH("EAST POINT",$H1141)),"FULTON (EAST POINT)",IF(ISNUMBER(SEARCH("ATLANTA",$H1141)),"FULTON (ATL LIMITS)","FULTON")))),IF($AG1141="DEKALB",IF(ISNUMBER(SEARCH("ATLANTA",$H1141)),"DEKALB (ATL LIMITS)","DEKALB"),IF(AND($AG1141="CLAYTON",ISNUMBER(SEARCH("COLLEGE PARK",$H1141))),"CLAYTON (COLLEGE PARK)",$AG1141))))</f>
        <v/>
      </c>
      <c r="AI1141" s="2">
        <f>IF(OR($AH1141="",$AD1141=""),"",IFERROR(VLOOKUP($AH1141,CODES!$A:$B,2,FALSE),"NO CODE"))</f>
        <v/>
      </c>
      <c r="AJ1141" s="19">
        <f>IF(OR($AI1141="",$AI1141="NO CODE"),"",IF(COUNTIFS(RATES!$A:$A,$AI1141,RATES!$B:$B,"&lt;="&amp;MonthStart,RATES!$C:$C,"&gt;="&amp;MonthEnd)&lt;&gt;1,"NO RATE",IF($AD1141="OFF",SUMIFS(RATES!$F:$F,RATES!$A:$A,$AI1141,RATES!$B:$B,"&lt;="&amp;MonthStart,RATES!$C:$C,"&gt;="&amp;MonthEnd),SUMIFS(RATES!$E:$E,RATES!$A:$A,$AI1141,RATES!$B:$B,"&lt;="&amp;MonthStart,RATES!$C:$C,"&gt;="&amp;MonthEnd))))</f>
        <v/>
      </c>
      <c r="AK1141" s="2">
        <f>IF(OR(NOT(ISNUMBER($AJ1141)),N($AA1141)=0),"",IF(ABS(N($Z1141)/100-$AJ1141)&gt;0.0000001,"DIFFERS",""))</f>
        <v/>
      </c>
    </row>
    <row r="1142">
      <c r="AD1142" s="2">
        <f>IF($L1142="","",IF(ISNUMBER(SEARCH("OFF ROAD",$H1142)),"OFF",IF(ISNUMBER(SEARCH("ON ROAD",$H1142)),"ON","")))</f>
        <v/>
      </c>
      <c r="AE1142" s="2">
        <f>IF($AD1142="ON",""&amp;$L1142,"")</f>
        <v/>
      </c>
      <c r="AF1142" s="2">
        <f>IF($L1142="","",IF($J1142&lt;&gt;"","Y",""))</f>
        <v/>
      </c>
      <c r="AG1142" s="2">
        <f>IF($L1142="","",IFERROR(TRIM(MID($H1142,4,SEARCH(" CO ",$H1142)-4)),""&amp;$S1142))</f>
        <v/>
      </c>
      <c r="AH1142" s="2">
        <f>IF($AG1142="","",IF($AG1142="FULTON",IF(ISNUMBER(SEARCH("COLLEGE PARK",$H1142)),"FULTON (COLLEGE PARK)",IF(ISNUMBER(SEARCH("HAPEVILLE",$H1142)),"FULTON (HAPEVILLE)",IF(ISNUMBER(SEARCH("EAST POINT",$H1142)),"FULTON (EAST POINT)",IF(ISNUMBER(SEARCH("ATLANTA",$H1142)),"FULTON (ATL LIMITS)","FULTON")))),IF($AG1142="DEKALB",IF(ISNUMBER(SEARCH("ATLANTA",$H1142)),"DEKALB (ATL LIMITS)","DEKALB"),IF(AND($AG1142="CLAYTON",ISNUMBER(SEARCH("COLLEGE PARK",$H1142))),"CLAYTON (COLLEGE PARK)",$AG1142))))</f>
        <v/>
      </c>
      <c r="AI1142" s="2">
        <f>IF(OR($AH1142="",$AD1142=""),"",IFERROR(VLOOKUP($AH1142,CODES!$A:$B,2,FALSE),"NO CODE"))</f>
        <v/>
      </c>
      <c r="AJ1142" s="19">
        <f>IF(OR($AI1142="",$AI1142="NO CODE"),"",IF(COUNTIFS(RATES!$A:$A,$AI1142,RATES!$B:$B,"&lt;="&amp;MonthStart,RATES!$C:$C,"&gt;="&amp;MonthEnd)&lt;&gt;1,"NO RATE",IF($AD1142="OFF",SUMIFS(RATES!$F:$F,RATES!$A:$A,$AI1142,RATES!$B:$B,"&lt;="&amp;MonthStart,RATES!$C:$C,"&gt;="&amp;MonthEnd),SUMIFS(RATES!$E:$E,RATES!$A:$A,$AI1142,RATES!$B:$B,"&lt;="&amp;MonthStart,RATES!$C:$C,"&gt;="&amp;MonthEnd))))</f>
        <v/>
      </c>
      <c r="AK1142" s="2">
        <f>IF(OR(NOT(ISNUMBER($AJ1142)),N($AA1142)=0),"",IF(ABS(N($Z1142)/100-$AJ1142)&gt;0.0000001,"DIFFERS",""))</f>
        <v/>
      </c>
    </row>
    <row r="1143">
      <c r="AD1143" s="2">
        <f>IF($L1143="","",IF(ISNUMBER(SEARCH("OFF ROAD",$H1143)),"OFF",IF(ISNUMBER(SEARCH("ON ROAD",$H1143)),"ON","")))</f>
        <v/>
      </c>
      <c r="AE1143" s="2">
        <f>IF($AD1143="ON",""&amp;$L1143,"")</f>
        <v/>
      </c>
      <c r="AF1143" s="2">
        <f>IF($L1143="","",IF($J1143&lt;&gt;"","Y",""))</f>
        <v/>
      </c>
      <c r="AG1143" s="2">
        <f>IF($L1143="","",IFERROR(TRIM(MID($H1143,4,SEARCH(" CO ",$H1143)-4)),""&amp;$S1143))</f>
        <v/>
      </c>
      <c r="AH1143" s="2">
        <f>IF($AG1143="","",IF($AG1143="FULTON",IF(ISNUMBER(SEARCH("COLLEGE PARK",$H1143)),"FULTON (COLLEGE PARK)",IF(ISNUMBER(SEARCH("HAPEVILLE",$H1143)),"FULTON (HAPEVILLE)",IF(ISNUMBER(SEARCH("EAST POINT",$H1143)),"FULTON (EAST POINT)",IF(ISNUMBER(SEARCH("ATLANTA",$H1143)),"FULTON (ATL LIMITS)","FULTON")))),IF($AG1143="DEKALB",IF(ISNUMBER(SEARCH("ATLANTA",$H1143)),"DEKALB (ATL LIMITS)","DEKALB"),IF(AND($AG1143="CLAYTON",ISNUMBER(SEARCH("COLLEGE PARK",$H1143))),"CLAYTON (COLLEGE PARK)",$AG1143))))</f>
        <v/>
      </c>
      <c r="AI1143" s="2">
        <f>IF(OR($AH1143="",$AD1143=""),"",IFERROR(VLOOKUP($AH1143,CODES!$A:$B,2,FALSE),"NO CODE"))</f>
        <v/>
      </c>
      <c r="AJ1143" s="19">
        <f>IF(OR($AI1143="",$AI1143="NO CODE"),"",IF(COUNTIFS(RATES!$A:$A,$AI1143,RATES!$B:$B,"&lt;="&amp;MonthStart,RATES!$C:$C,"&gt;="&amp;MonthEnd)&lt;&gt;1,"NO RATE",IF($AD1143="OFF",SUMIFS(RATES!$F:$F,RATES!$A:$A,$AI1143,RATES!$B:$B,"&lt;="&amp;MonthStart,RATES!$C:$C,"&gt;="&amp;MonthEnd),SUMIFS(RATES!$E:$E,RATES!$A:$A,$AI1143,RATES!$B:$B,"&lt;="&amp;MonthStart,RATES!$C:$C,"&gt;="&amp;MonthEnd))))</f>
        <v/>
      </c>
      <c r="AK1143" s="2">
        <f>IF(OR(NOT(ISNUMBER($AJ1143)),N($AA1143)=0),"",IF(ABS(N($Z1143)/100-$AJ1143)&gt;0.0000001,"DIFFERS",""))</f>
        <v/>
      </c>
    </row>
    <row r="1144">
      <c r="AD1144" s="2">
        <f>IF($L1144="","",IF(ISNUMBER(SEARCH("OFF ROAD",$H1144)),"OFF",IF(ISNUMBER(SEARCH("ON ROAD",$H1144)),"ON","")))</f>
        <v/>
      </c>
      <c r="AE1144" s="2">
        <f>IF($AD1144="ON",""&amp;$L1144,"")</f>
        <v/>
      </c>
      <c r="AF1144" s="2">
        <f>IF($L1144="","",IF($J1144&lt;&gt;"","Y",""))</f>
        <v/>
      </c>
      <c r="AG1144" s="2">
        <f>IF($L1144="","",IFERROR(TRIM(MID($H1144,4,SEARCH(" CO ",$H1144)-4)),""&amp;$S1144))</f>
        <v/>
      </c>
      <c r="AH1144" s="2">
        <f>IF($AG1144="","",IF($AG1144="FULTON",IF(ISNUMBER(SEARCH("COLLEGE PARK",$H1144)),"FULTON (COLLEGE PARK)",IF(ISNUMBER(SEARCH("HAPEVILLE",$H1144)),"FULTON (HAPEVILLE)",IF(ISNUMBER(SEARCH("EAST POINT",$H1144)),"FULTON (EAST POINT)",IF(ISNUMBER(SEARCH("ATLANTA",$H1144)),"FULTON (ATL LIMITS)","FULTON")))),IF($AG1144="DEKALB",IF(ISNUMBER(SEARCH("ATLANTA",$H1144)),"DEKALB (ATL LIMITS)","DEKALB"),IF(AND($AG1144="CLAYTON",ISNUMBER(SEARCH("COLLEGE PARK",$H1144))),"CLAYTON (COLLEGE PARK)",$AG1144))))</f>
        <v/>
      </c>
      <c r="AI1144" s="2">
        <f>IF(OR($AH1144="",$AD1144=""),"",IFERROR(VLOOKUP($AH1144,CODES!$A:$B,2,FALSE),"NO CODE"))</f>
        <v/>
      </c>
      <c r="AJ1144" s="19">
        <f>IF(OR($AI1144="",$AI1144="NO CODE"),"",IF(COUNTIFS(RATES!$A:$A,$AI1144,RATES!$B:$B,"&lt;="&amp;MonthStart,RATES!$C:$C,"&gt;="&amp;MonthEnd)&lt;&gt;1,"NO RATE",IF($AD1144="OFF",SUMIFS(RATES!$F:$F,RATES!$A:$A,$AI1144,RATES!$B:$B,"&lt;="&amp;MonthStart,RATES!$C:$C,"&gt;="&amp;MonthEnd),SUMIFS(RATES!$E:$E,RATES!$A:$A,$AI1144,RATES!$B:$B,"&lt;="&amp;MonthStart,RATES!$C:$C,"&gt;="&amp;MonthEnd))))</f>
        <v/>
      </c>
      <c r="AK1144" s="2">
        <f>IF(OR(NOT(ISNUMBER($AJ1144)),N($AA1144)=0),"",IF(ABS(N($Z1144)/100-$AJ1144)&gt;0.0000001,"DIFFERS",""))</f>
        <v/>
      </c>
    </row>
    <row r="1145">
      <c r="AD1145" s="2">
        <f>IF($L1145="","",IF(ISNUMBER(SEARCH("OFF ROAD",$H1145)),"OFF",IF(ISNUMBER(SEARCH("ON ROAD",$H1145)),"ON","")))</f>
        <v/>
      </c>
      <c r="AE1145" s="2">
        <f>IF($AD1145="ON",""&amp;$L1145,"")</f>
        <v/>
      </c>
      <c r="AF1145" s="2">
        <f>IF($L1145="","",IF($J1145&lt;&gt;"","Y",""))</f>
        <v/>
      </c>
      <c r="AG1145" s="2">
        <f>IF($L1145="","",IFERROR(TRIM(MID($H1145,4,SEARCH(" CO ",$H1145)-4)),""&amp;$S1145))</f>
        <v/>
      </c>
      <c r="AH1145" s="2">
        <f>IF($AG1145="","",IF($AG1145="FULTON",IF(ISNUMBER(SEARCH("COLLEGE PARK",$H1145)),"FULTON (COLLEGE PARK)",IF(ISNUMBER(SEARCH("HAPEVILLE",$H1145)),"FULTON (HAPEVILLE)",IF(ISNUMBER(SEARCH("EAST POINT",$H1145)),"FULTON (EAST POINT)",IF(ISNUMBER(SEARCH("ATLANTA",$H1145)),"FULTON (ATL LIMITS)","FULTON")))),IF($AG1145="DEKALB",IF(ISNUMBER(SEARCH("ATLANTA",$H1145)),"DEKALB (ATL LIMITS)","DEKALB"),IF(AND($AG1145="CLAYTON",ISNUMBER(SEARCH("COLLEGE PARK",$H1145))),"CLAYTON (COLLEGE PARK)",$AG1145))))</f>
        <v/>
      </c>
      <c r="AI1145" s="2">
        <f>IF(OR($AH1145="",$AD1145=""),"",IFERROR(VLOOKUP($AH1145,CODES!$A:$B,2,FALSE),"NO CODE"))</f>
        <v/>
      </c>
      <c r="AJ1145" s="19">
        <f>IF(OR($AI1145="",$AI1145="NO CODE"),"",IF(COUNTIFS(RATES!$A:$A,$AI1145,RATES!$B:$B,"&lt;="&amp;MonthStart,RATES!$C:$C,"&gt;="&amp;MonthEnd)&lt;&gt;1,"NO RATE",IF($AD1145="OFF",SUMIFS(RATES!$F:$F,RATES!$A:$A,$AI1145,RATES!$B:$B,"&lt;="&amp;MonthStart,RATES!$C:$C,"&gt;="&amp;MonthEnd),SUMIFS(RATES!$E:$E,RATES!$A:$A,$AI1145,RATES!$B:$B,"&lt;="&amp;MonthStart,RATES!$C:$C,"&gt;="&amp;MonthEnd))))</f>
        <v/>
      </c>
      <c r="AK1145" s="2">
        <f>IF(OR(NOT(ISNUMBER($AJ1145)),N($AA1145)=0),"",IF(ABS(N($Z1145)/100-$AJ1145)&gt;0.0000001,"DIFFERS",""))</f>
        <v/>
      </c>
    </row>
    <row r="1146">
      <c r="AD1146" s="2">
        <f>IF($L1146="","",IF(ISNUMBER(SEARCH("OFF ROAD",$H1146)),"OFF",IF(ISNUMBER(SEARCH("ON ROAD",$H1146)),"ON","")))</f>
        <v/>
      </c>
      <c r="AE1146" s="2">
        <f>IF($AD1146="ON",""&amp;$L1146,"")</f>
        <v/>
      </c>
      <c r="AF1146" s="2">
        <f>IF($L1146="","",IF($J1146&lt;&gt;"","Y",""))</f>
        <v/>
      </c>
      <c r="AG1146" s="2">
        <f>IF($L1146="","",IFERROR(TRIM(MID($H1146,4,SEARCH(" CO ",$H1146)-4)),""&amp;$S1146))</f>
        <v/>
      </c>
      <c r="AH1146" s="2">
        <f>IF($AG1146="","",IF($AG1146="FULTON",IF(ISNUMBER(SEARCH("COLLEGE PARK",$H1146)),"FULTON (COLLEGE PARK)",IF(ISNUMBER(SEARCH("HAPEVILLE",$H1146)),"FULTON (HAPEVILLE)",IF(ISNUMBER(SEARCH("EAST POINT",$H1146)),"FULTON (EAST POINT)",IF(ISNUMBER(SEARCH("ATLANTA",$H1146)),"FULTON (ATL LIMITS)","FULTON")))),IF($AG1146="DEKALB",IF(ISNUMBER(SEARCH("ATLANTA",$H1146)),"DEKALB (ATL LIMITS)","DEKALB"),IF(AND($AG1146="CLAYTON",ISNUMBER(SEARCH("COLLEGE PARK",$H1146))),"CLAYTON (COLLEGE PARK)",$AG1146))))</f>
        <v/>
      </c>
      <c r="AI1146" s="2">
        <f>IF(OR($AH1146="",$AD1146=""),"",IFERROR(VLOOKUP($AH1146,CODES!$A:$B,2,FALSE),"NO CODE"))</f>
        <v/>
      </c>
      <c r="AJ1146" s="19">
        <f>IF(OR($AI1146="",$AI1146="NO CODE"),"",IF(COUNTIFS(RATES!$A:$A,$AI1146,RATES!$B:$B,"&lt;="&amp;MonthStart,RATES!$C:$C,"&gt;="&amp;MonthEnd)&lt;&gt;1,"NO RATE",IF($AD1146="OFF",SUMIFS(RATES!$F:$F,RATES!$A:$A,$AI1146,RATES!$B:$B,"&lt;="&amp;MonthStart,RATES!$C:$C,"&gt;="&amp;MonthEnd),SUMIFS(RATES!$E:$E,RATES!$A:$A,$AI1146,RATES!$B:$B,"&lt;="&amp;MonthStart,RATES!$C:$C,"&gt;="&amp;MonthEnd))))</f>
        <v/>
      </c>
      <c r="AK1146" s="2">
        <f>IF(OR(NOT(ISNUMBER($AJ1146)),N($AA1146)=0),"",IF(ABS(N($Z1146)/100-$AJ1146)&gt;0.0000001,"DIFFERS",""))</f>
        <v/>
      </c>
    </row>
    <row r="1147">
      <c r="AD1147" s="2">
        <f>IF($L1147="","",IF(ISNUMBER(SEARCH("OFF ROAD",$H1147)),"OFF",IF(ISNUMBER(SEARCH("ON ROAD",$H1147)),"ON","")))</f>
        <v/>
      </c>
      <c r="AE1147" s="2">
        <f>IF($AD1147="ON",""&amp;$L1147,"")</f>
        <v/>
      </c>
      <c r="AF1147" s="2">
        <f>IF($L1147="","",IF($J1147&lt;&gt;"","Y",""))</f>
        <v/>
      </c>
      <c r="AG1147" s="2">
        <f>IF($L1147="","",IFERROR(TRIM(MID($H1147,4,SEARCH(" CO ",$H1147)-4)),""&amp;$S1147))</f>
        <v/>
      </c>
      <c r="AH1147" s="2">
        <f>IF($AG1147="","",IF($AG1147="FULTON",IF(ISNUMBER(SEARCH("COLLEGE PARK",$H1147)),"FULTON (COLLEGE PARK)",IF(ISNUMBER(SEARCH("HAPEVILLE",$H1147)),"FULTON (HAPEVILLE)",IF(ISNUMBER(SEARCH("EAST POINT",$H1147)),"FULTON (EAST POINT)",IF(ISNUMBER(SEARCH("ATLANTA",$H1147)),"FULTON (ATL LIMITS)","FULTON")))),IF($AG1147="DEKALB",IF(ISNUMBER(SEARCH("ATLANTA",$H1147)),"DEKALB (ATL LIMITS)","DEKALB"),IF(AND($AG1147="CLAYTON",ISNUMBER(SEARCH("COLLEGE PARK",$H1147))),"CLAYTON (COLLEGE PARK)",$AG1147))))</f>
        <v/>
      </c>
      <c r="AI1147" s="2">
        <f>IF(OR($AH1147="",$AD1147=""),"",IFERROR(VLOOKUP($AH1147,CODES!$A:$B,2,FALSE),"NO CODE"))</f>
        <v/>
      </c>
      <c r="AJ1147" s="19">
        <f>IF(OR($AI1147="",$AI1147="NO CODE"),"",IF(COUNTIFS(RATES!$A:$A,$AI1147,RATES!$B:$B,"&lt;="&amp;MonthStart,RATES!$C:$C,"&gt;="&amp;MonthEnd)&lt;&gt;1,"NO RATE",IF($AD1147="OFF",SUMIFS(RATES!$F:$F,RATES!$A:$A,$AI1147,RATES!$B:$B,"&lt;="&amp;MonthStart,RATES!$C:$C,"&gt;="&amp;MonthEnd),SUMIFS(RATES!$E:$E,RATES!$A:$A,$AI1147,RATES!$B:$B,"&lt;="&amp;MonthStart,RATES!$C:$C,"&gt;="&amp;MonthEnd))))</f>
        <v/>
      </c>
      <c r="AK1147" s="2">
        <f>IF(OR(NOT(ISNUMBER($AJ1147)),N($AA1147)=0),"",IF(ABS(N($Z1147)/100-$AJ1147)&gt;0.0000001,"DIFFERS",""))</f>
        <v/>
      </c>
    </row>
    <row r="1148">
      <c r="AD1148" s="2">
        <f>IF($L1148="","",IF(ISNUMBER(SEARCH("OFF ROAD",$H1148)),"OFF",IF(ISNUMBER(SEARCH("ON ROAD",$H1148)),"ON","")))</f>
        <v/>
      </c>
      <c r="AE1148" s="2">
        <f>IF($AD1148="ON",""&amp;$L1148,"")</f>
        <v/>
      </c>
      <c r="AF1148" s="2">
        <f>IF($L1148="","",IF($J1148&lt;&gt;"","Y",""))</f>
        <v/>
      </c>
      <c r="AG1148" s="2">
        <f>IF($L1148="","",IFERROR(TRIM(MID($H1148,4,SEARCH(" CO ",$H1148)-4)),""&amp;$S1148))</f>
        <v/>
      </c>
      <c r="AH1148" s="2">
        <f>IF($AG1148="","",IF($AG1148="FULTON",IF(ISNUMBER(SEARCH("COLLEGE PARK",$H1148)),"FULTON (COLLEGE PARK)",IF(ISNUMBER(SEARCH("HAPEVILLE",$H1148)),"FULTON (HAPEVILLE)",IF(ISNUMBER(SEARCH("EAST POINT",$H1148)),"FULTON (EAST POINT)",IF(ISNUMBER(SEARCH("ATLANTA",$H1148)),"FULTON (ATL LIMITS)","FULTON")))),IF($AG1148="DEKALB",IF(ISNUMBER(SEARCH("ATLANTA",$H1148)),"DEKALB (ATL LIMITS)","DEKALB"),IF(AND($AG1148="CLAYTON",ISNUMBER(SEARCH("COLLEGE PARK",$H1148))),"CLAYTON (COLLEGE PARK)",$AG1148))))</f>
        <v/>
      </c>
      <c r="AI1148" s="2">
        <f>IF(OR($AH1148="",$AD1148=""),"",IFERROR(VLOOKUP($AH1148,CODES!$A:$B,2,FALSE),"NO CODE"))</f>
        <v/>
      </c>
      <c r="AJ1148" s="19">
        <f>IF(OR($AI1148="",$AI1148="NO CODE"),"",IF(COUNTIFS(RATES!$A:$A,$AI1148,RATES!$B:$B,"&lt;="&amp;MonthStart,RATES!$C:$C,"&gt;="&amp;MonthEnd)&lt;&gt;1,"NO RATE",IF($AD1148="OFF",SUMIFS(RATES!$F:$F,RATES!$A:$A,$AI1148,RATES!$B:$B,"&lt;="&amp;MonthStart,RATES!$C:$C,"&gt;="&amp;MonthEnd),SUMIFS(RATES!$E:$E,RATES!$A:$A,$AI1148,RATES!$B:$B,"&lt;="&amp;MonthStart,RATES!$C:$C,"&gt;="&amp;MonthEnd))))</f>
        <v/>
      </c>
      <c r="AK1148" s="2">
        <f>IF(OR(NOT(ISNUMBER($AJ1148)),N($AA1148)=0),"",IF(ABS(N($Z1148)/100-$AJ1148)&gt;0.0000001,"DIFFERS",""))</f>
        <v/>
      </c>
    </row>
    <row r="1149">
      <c r="AD1149" s="2">
        <f>IF($L1149="","",IF(ISNUMBER(SEARCH("OFF ROAD",$H1149)),"OFF",IF(ISNUMBER(SEARCH("ON ROAD",$H1149)),"ON","")))</f>
        <v/>
      </c>
      <c r="AE1149" s="2">
        <f>IF($AD1149="ON",""&amp;$L1149,"")</f>
        <v/>
      </c>
      <c r="AF1149" s="2">
        <f>IF($L1149="","",IF($J1149&lt;&gt;"","Y",""))</f>
        <v/>
      </c>
      <c r="AG1149" s="2">
        <f>IF($L1149="","",IFERROR(TRIM(MID($H1149,4,SEARCH(" CO ",$H1149)-4)),""&amp;$S1149))</f>
        <v/>
      </c>
      <c r="AH1149" s="2">
        <f>IF($AG1149="","",IF($AG1149="FULTON",IF(ISNUMBER(SEARCH("COLLEGE PARK",$H1149)),"FULTON (COLLEGE PARK)",IF(ISNUMBER(SEARCH("HAPEVILLE",$H1149)),"FULTON (HAPEVILLE)",IF(ISNUMBER(SEARCH("EAST POINT",$H1149)),"FULTON (EAST POINT)",IF(ISNUMBER(SEARCH("ATLANTA",$H1149)),"FULTON (ATL LIMITS)","FULTON")))),IF($AG1149="DEKALB",IF(ISNUMBER(SEARCH("ATLANTA",$H1149)),"DEKALB (ATL LIMITS)","DEKALB"),IF(AND($AG1149="CLAYTON",ISNUMBER(SEARCH("COLLEGE PARK",$H1149))),"CLAYTON (COLLEGE PARK)",$AG1149))))</f>
        <v/>
      </c>
      <c r="AI1149" s="2">
        <f>IF(OR($AH1149="",$AD1149=""),"",IFERROR(VLOOKUP($AH1149,CODES!$A:$B,2,FALSE),"NO CODE"))</f>
        <v/>
      </c>
      <c r="AJ1149" s="19">
        <f>IF(OR($AI1149="",$AI1149="NO CODE"),"",IF(COUNTIFS(RATES!$A:$A,$AI1149,RATES!$B:$B,"&lt;="&amp;MonthStart,RATES!$C:$C,"&gt;="&amp;MonthEnd)&lt;&gt;1,"NO RATE",IF($AD1149="OFF",SUMIFS(RATES!$F:$F,RATES!$A:$A,$AI1149,RATES!$B:$B,"&lt;="&amp;MonthStart,RATES!$C:$C,"&gt;="&amp;MonthEnd),SUMIFS(RATES!$E:$E,RATES!$A:$A,$AI1149,RATES!$B:$B,"&lt;="&amp;MonthStart,RATES!$C:$C,"&gt;="&amp;MonthEnd))))</f>
        <v/>
      </c>
      <c r="AK1149" s="2">
        <f>IF(OR(NOT(ISNUMBER($AJ1149)),N($AA1149)=0),"",IF(ABS(N($Z1149)/100-$AJ1149)&gt;0.0000001,"DIFFERS",""))</f>
        <v/>
      </c>
    </row>
    <row r="1150">
      <c r="AD1150" s="2">
        <f>IF($L1150="","",IF(ISNUMBER(SEARCH("OFF ROAD",$H1150)),"OFF",IF(ISNUMBER(SEARCH("ON ROAD",$H1150)),"ON","")))</f>
        <v/>
      </c>
      <c r="AE1150" s="2">
        <f>IF($AD1150="ON",""&amp;$L1150,"")</f>
        <v/>
      </c>
      <c r="AF1150" s="2">
        <f>IF($L1150="","",IF($J1150&lt;&gt;"","Y",""))</f>
        <v/>
      </c>
      <c r="AG1150" s="2">
        <f>IF($L1150="","",IFERROR(TRIM(MID($H1150,4,SEARCH(" CO ",$H1150)-4)),""&amp;$S1150))</f>
        <v/>
      </c>
      <c r="AH1150" s="2">
        <f>IF($AG1150="","",IF($AG1150="FULTON",IF(ISNUMBER(SEARCH("COLLEGE PARK",$H1150)),"FULTON (COLLEGE PARK)",IF(ISNUMBER(SEARCH("HAPEVILLE",$H1150)),"FULTON (HAPEVILLE)",IF(ISNUMBER(SEARCH("EAST POINT",$H1150)),"FULTON (EAST POINT)",IF(ISNUMBER(SEARCH("ATLANTA",$H1150)),"FULTON (ATL LIMITS)","FULTON")))),IF($AG1150="DEKALB",IF(ISNUMBER(SEARCH("ATLANTA",$H1150)),"DEKALB (ATL LIMITS)","DEKALB"),IF(AND($AG1150="CLAYTON",ISNUMBER(SEARCH("COLLEGE PARK",$H1150))),"CLAYTON (COLLEGE PARK)",$AG1150))))</f>
        <v/>
      </c>
      <c r="AI1150" s="2">
        <f>IF(OR($AH1150="",$AD1150=""),"",IFERROR(VLOOKUP($AH1150,CODES!$A:$B,2,FALSE),"NO CODE"))</f>
        <v/>
      </c>
      <c r="AJ1150" s="19">
        <f>IF(OR($AI1150="",$AI1150="NO CODE"),"",IF(COUNTIFS(RATES!$A:$A,$AI1150,RATES!$B:$B,"&lt;="&amp;MonthStart,RATES!$C:$C,"&gt;="&amp;MonthEnd)&lt;&gt;1,"NO RATE",IF($AD1150="OFF",SUMIFS(RATES!$F:$F,RATES!$A:$A,$AI1150,RATES!$B:$B,"&lt;="&amp;MonthStart,RATES!$C:$C,"&gt;="&amp;MonthEnd),SUMIFS(RATES!$E:$E,RATES!$A:$A,$AI1150,RATES!$B:$B,"&lt;="&amp;MonthStart,RATES!$C:$C,"&gt;="&amp;MonthEnd))))</f>
        <v/>
      </c>
      <c r="AK1150" s="2">
        <f>IF(OR(NOT(ISNUMBER($AJ1150)),N($AA1150)=0),"",IF(ABS(N($Z1150)/100-$AJ1150)&gt;0.0000001,"DIFFERS",""))</f>
        <v/>
      </c>
    </row>
    <row r="1151">
      <c r="AD1151" s="2">
        <f>IF($L1151="","",IF(ISNUMBER(SEARCH("OFF ROAD",$H1151)),"OFF",IF(ISNUMBER(SEARCH("ON ROAD",$H1151)),"ON","")))</f>
        <v/>
      </c>
      <c r="AE1151" s="2">
        <f>IF($AD1151="ON",""&amp;$L1151,"")</f>
        <v/>
      </c>
      <c r="AF1151" s="2">
        <f>IF($L1151="","",IF($J1151&lt;&gt;"","Y",""))</f>
        <v/>
      </c>
      <c r="AG1151" s="2">
        <f>IF($L1151="","",IFERROR(TRIM(MID($H1151,4,SEARCH(" CO ",$H1151)-4)),""&amp;$S1151))</f>
        <v/>
      </c>
      <c r="AH1151" s="2">
        <f>IF($AG1151="","",IF($AG1151="FULTON",IF(ISNUMBER(SEARCH("COLLEGE PARK",$H1151)),"FULTON (COLLEGE PARK)",IF(ISNUMBER(SEARCH("HAPEVILLE",$H1151)),"FULTON (HAPEVILLE)",IF(ISNUMBER(SEARCH("EAST POINT",$H1151)),"FULTON (EAST POINT)",IF(ISNUMBER(SEARCH("ATLANTA",$H1151)),"FULTON (ATL LIMITS)","FULTON")))),IF($AG1151="DEKALB",IF(ISNUMBER(SEARCH("ATLANTA",$H1151)),"DEKALB (ATL LIMITS)","DEKALB"),IF(AND($AG1151="CLAYTON",ISNUMBER(SEARCH("COLLEGE PARK",$H1151))),"CLAYTON (COLLEGE PARK)",$AG1151))))</f>
        <v/>
      </c>
      <c r="AI1151" s="2">
        <f>IF(OR($AH1151="",$AD1151=""),"",IFERROR(VLOOKUP($AH1151,CODES!$A:$B,2,FALSE),"NO CODE"))</f>
        <v/>
      </c>
      <c r="AJ1151" s="19">
        <f>IF(OR($AI1151="",$AI1151="NO CODE"),"",IF(COUNTIFS(RATES!$A:$A,$AI1151,RATES!$B:$B,"&lt;="&amp;MonthStart,RATES!$C:$C,"&gt;="&amp;MonthEnd)&lt;&gt;1,"NO RATE",IF($AD1151="OFF",SUMIFS(RATES!$F:$F,RATES!$A:$A,$AI1151,RATES!$B:$B,"&lt;="&amp;MonthStart,RATES!$C:$C,"&gt;="&amp;MonthEnd),SUMIFS(RATES!$E:$E,RATES!$A:$A,$AI1151,RATES!$B:$B,"&lt;="&amp;MonthStart,RATES!$C:$C,"&gt;="&amp;MonthEnd))))</f>
        <v/>
      </c>
      <c r="AK1151" s="2">
        <f>IF(OR(NOT(ISNUMBER($AJ1151)),N($AA1151)=0),"",IF(ABS(N($Z1151)/100-$AJ1151)&gt;0.0000001,"DIFFERS",""))</f>
        <v/>
      </c>
    </row>
    <row r="1152">
      <c r="AD1152" s="2">
        <f>IF($L1152="","",IF(ISNUMBER(SEARCH("OFF ROAD",$H1152)),"OFF",IF(ISNUMBER(SEARCH("ON ROAD",$H1152)),"ON","")))</f>
        <v/>
      </c>
      <c r="AE1152" s="2">
        <f>IF($AD1152="ON",""&amp;$L1152,"")</f>
        <v/>
      </c>
      <c r="AF1152" s="2">
        <f>IF($L1152="","",IF($J1152&lt;&gt;"","Y",""))</f>
        <v/>
      </c>
      <c r="AG1152" s="2">
        <f>IF($L1152="","",IFERROR(TRIM(MID($H1152,4,SEARCH(" CO ",$H1152)-4)),""&amp;$S1152))</f>
        <v/>
      </c>
      <c r="AH1152" s="2">
        <f>IF($AG1152="","",IF($AG1152="FULTON",IF(ISNUMBER(SEARCH("COLLEGE PARK",$H1152)),"FULTON (COLLEGE PARK)",IF(ISNUMBER(SEARCH("HAPEVILLE",$H1152)),"FULTON (HAPEVILLE)",IF(ISNUMBER(SEARCH("EAST POINT",$H1152)),"FULTON (EAST POINT)",IF(ISNUMBER(SEARCH("ATLANTA",$H1152)),"FULTON (ATL LIMITS)","FULTON")))),IF($AG1152="DEKALB",IF(ISNUMBER(SEARCH("ATLANTA",$H1152)),"DEKALB (ATL LIMITS)","DEKALB"),IF(AND($AG1152="CLAYTON",ISNUMBER(SEARCH("COLLEGE PARK",$H1152))),"CLAYTON (COLLEGE PARK)",$AG1152))))</f>
        <v/>
      </c>
      <c r="AI1152" s="2">
        <f>IF(OR($AH1152="",$AD1152=""),"",IFERROR(VLOOKUP($AH1152,CODES!$A:$B,2,FALSE),"NO CODE"))</f>
        <v/>
      </c>
      <c r="AJ1152" s="19">
        <f>IF(OR($AI1152="",$AI1152="NO CODE"),"",IF(COUNTIFS(RATES!$A:$A,$AI1152,RATES!$B:$B,"&lt;="&amp;MonthStart,RATES!$C:$C,"&gt;="&amp;MonthEnd)&lt;&gt;1,"NO RATE",IF($AD1152="OFF",SUMIFS(RATES!$F:$F,RATES!$A:$A,$AI1152,RATES!$B:$B,"&lt;="&amp;MonthStart,RATES!$C:$C,"&gt;="&amp;MonthEnd),SUMIFS(RATES!$E:$E,RATES!$A:$A,$AI1152,RATES!$B:$B,"&lt;="&amp;MonthStart,RATES!$C:$C,"&gt;="&amp;MonthEnd))))</f>
        <v/>
      </c>
      <c r="AK1152" s="2">
        <f>IF(OR(NOT(ISNUMBER($AJ1152)),N($AA1152)=0),"",IF(ABS(N($Z1152)/100-$AJ1152)&gt;0.0000001,"DIFFERS",""))</f>
        <v/>
      </c>
    </row>
    <row r="1153">
      <c r="AD1153" s="2">
        <f>IF($L1153="","",IF(ISNUMBER(SEARCH("OFF ROAD",$H1153)),"OFF",IF(ISNUMBER(SEARCH("ON ROAD",$H1153)),"ON","")))</f>
        <v/>
      </c>
      <c r="AE1153" s="2">
        <f>IF($AD1153="ON",""&amp;$L1153,"")</f>
        <v/>
      </c>
      <c r="AF1153" s="2">
        <f>IF($L1153="","",IF($J1153&lt;&gt;"","Y",""))</f>
        <v/>
      </c>
      <c r="AG1153" s="2">
        <f>IF($L1153="","",IFERROR(TRIM(MID($H1153,4,SEARCH(" CO ",$H1153)-4)),""&amp;$S1153))</f>
        <v/>
      </c>
      <c r="AH1153" s="2">
        <f>IF($AG1153="","",IF($AG1153="FULTON",IF(ISNUMBER(SEARCH("COLLEGE PARK",$H1153)),"FULTON (COLLEGE PARK)",IF(ISNUMBER(SEARCH("HAPEVILLE",$H1153)),"FULTON (HAPEVILLE)",IF(ISNUMBER(SEARCH("EAST POINT",$H1153)),"FULTON (EAST POINT)",IF(ISNUMBER(SEARCH("ATLANTA",$H1153)),"FULTON (ATL LIMITS)","FULTON")))),IF($AG1153="DEKALB",IF(ISNUMBER(SEARCH("ATLANTA",$H1153)),"DEKALB (ATL LIMITS)","DEKALB"),IF(AND($AG1153="CLAYTON",ISNUMBER(SEARCH("COLLEGE PARK",$H1153))),"CLAYTON (COLLEGE PARK)",$AG1153))))</f>
        <v/>
      </c>
      <c r="AI1153" s="2">
        <f>IF(OR($AH1153="",$AD1153=""),"",IFERROR(VLOOKUP($AH1153,CODES!$A:$B,2,FALSE),"NO CODE"))</f>
        <v/>
      </c>
      <c r="AJ1153" s="19">
        <f>IF(OR($AI1153="",$AI1153="NO CODE"),"",IF(COUNTIFS(RATES!$A:$A,$AI1153,RATES!$B:$B,"&lt;="&amp;MonthStart,RATES!$C:$C,"&gt;="&amp;MonthEnd)&lt;&gt;1,"NO RATE",IF($AD1153="OFF",SUMIFS(RATES!$F:$F,RATES!$A:$A,$AI1153,RATES!$B:$B,"&lt;="&amp;MonthStart,RATES!$C:$C,"&gt;="&amp;MonthEnd),SUMIFS(RATES!$E:$E,RATES!$A:$A,$AI1153,RATES!$B:$B,"&lt;="&amp;MonthStart,RATES!$C:$C,"&gt;="&amp;MonthEnd))))</f>
        <v/>
      </c>
      <c r="AK1153" s="2">
        <f>IF(OR(NOT(ISNUMBER($AJ1153)),N($AA1153)=0),"",IF(ABS(N($Z1153)/100-$AJ1153)&gt;0.0000001,"DIFFERS",""))</f>
        <v/>
      </c>
    </row>
    <row r="1154">
      <c r="AD1154" s="2">
        <f>IF($L1154="","",IF(ISNUMBER(SEARCH("OFF ROAD",$H1154)),"OFF",IF(ISNUMBER(SEARCH("ON ROAD",$H1154)),"ON","")))</f>
        <v/>
      </c>
      <c r="AE1154" s="2">
        <f>IF($AD1154="ON",""&amp;$L1154,"")</f>
        <v/>
      </c>
      <c r="AF1154" s="2">
        <f>IF($L1154="","",IF($J1154&lt;&gt;"","Y",""))</f>
        <v/>
      </c>
      <c r="AG1154" s="2">
        <f>IF($L1154="","",IFERROR(TRIM(MID($H1154,4,SEARCH(" CO ",$H1154)-4)),""&amp;$S1154))</f>
        <v/>
      </c>
      <c r="AH1154" s="2">
        <f>IF($AG1154="","",IF($AG1154="FULTON",IF(ISNUMBER(SEARCH("COLLEGE PARK",$H1154)),"FULTON (COLLEGE PARK)",IF(ISNUMBER(SEARCH("HAPEVILLE",$H1154)),"FULTON (HAPEVILLE)",IF(ISNUMBER(SEARCH("EAST POINT",$H1154)),"FULTON (EAST POINT)",IF(ISNUMBER(SEARCH("ATLANTA",$H1154)),"FULTON (ATL LIMITS)","FULTON")))),IF($AG1154="DEKALB",IF(ISNUMBER(SEARCH("ATLANTA",$H1154)),"DEKALB (ATL LIMITS)","DEKALB"),IF(AND($AG1154="CLAYTON",ISNUMBER(SEARCH("COLLEGE PARK",$H1154))),"CLAYTON (COLLEGE PARK)",$AG1154))))</f>
        <v/>
      </c>
      <c r="AI1154" s="2">
        <f>IF(OR($AH1154="",$AD1154=""),"",IFERROR(VLOOKUP($AH1154,CODES!$A:$B,2,FALSE),"NO CODE"))</f>
        <v/>
      </c>
      <c r="AJ1154" s="19">
        <f>IF(OR($AI1154="",$AI1154="NO CODE"),"",IF(COUNTIFS(RATES!$A:$A,$AI1154,RATES!$B:$B,"&lt;="&amp;MonthStart,RATES!$C:$C,"&gt;="&amp;MonthEnd)&lt;&gt;1,"NO RATE",IF($AD1154="OFF",SUMIFS(RATES!$F:$F,RATES!$A:$A,$AI1154,RATES!$B:$B,"&lt;="&amp;MonthStart,RATES!$C:$C,"&gt;="&amp;MonthEnd),SUMIFS(RATES!$E:$E,RATES!$A:$A,$AI1154,RATES!$B:$B,"&lt;="&amp;MonthStart,RATES!$C:$C,"&gt;="&amp;MonthEnd))))</f>
        <v/>
      </c>
      <c r="AK1154" s="2">
        <f>IF(OR(NOT(ISNUMBER($AJ1154)),N($AA1154)=0),"",IF(ABS(N($Z1154)/100-$AJ1154)&gt;0.0000001,"DIFFERS",""))</f>
        <v/>
      </c>
    </row>
    <row r="1155">
      <c r="AD1155" s="2">
        <f>IF($L1155="","",IF(ISNUMBER(SEARCH("OFF ROAD",$H1155)),"OFF",IF(ISNUMBER(SEARCH("ON ROAD",$H1155)),"ON","")))</f>
        <v/>
      </c>
      <c r="AE1155" s="2">
        <f>IF($AD1155="ON",""&amp;$L1155,"")</f>
        <v/>
      </c>
      <c r="AF1155" s="2">
        <f>IF($L1155="","",IF($J1155&lt;&gt;"","Y",""))</f>
        <v/>
      </c>
      <c r="AG1155" s="2">
        <f>IF($L1155="","",IFERROR(TRIM(MID($H1155,4,SEARCH(" CO ",$H1155)-4)),""&amp;$S1155))</f>
        <v/>
      </c>
      <c r="AH1155" s="2">
        <f>IF($AG1155="","",IF($AG1155="FULTON",IF(ISNUMBER(SEARCH("COLLEGE PARK",$H1155)),"FULTON (COLLEGE PARK)",IF(ISNUMBER(SEARCH("HAPEVILLE",$H1155)),"FULTON (HAPEVILLE)",IF(ISNUMBER(SEARCH("EAST POINT",$H1155)),"FULTON (EAST POINT)",IF(ISNUMBER(SEARCH("ATLANTA",$H1155)),"FULTON (ATL LIMITS)","FULTON")))),IF($AG1155="DEKALB",IF(ISNUMBER(SEARCH("ATLANTA",$H1155)),"DEKALB (ATL LIMITS)","DEKALB"),IF(AND($AG1155="CLAYTON",ISNUMBER(SEARCH("COLLEGE PARK",$H1155))),"CLAYTON (COLLEGE PARK)",$AG1155))))</f>
        <v/>
      </c>
      <c r="AI1155" s="2">
        <f>IF(OR($AH1155="",$AD1155=""),"",IFERROR(VLOOKUP($AH1155,CODES!$A:$B,2,FALSE),"NO CODE"))</f>
        <v/>
      </c>
      <c r="AJ1155" s="19">
        <f>IF(OR($AI1155="",$AI1155="NO CODE"),"",IF(COUNTIFS(RATES!$A:$A,$AI1155,RATES!$B:$B,"&lt;="&amp;MonthStart,RATES!$C:$C,"&gt;="&amp;MonthEnd)&lt;&gt;1,"NO RATE",IF($AD1155="OFF",SUMIFS(RATES!$F:$F,RATES!$A:$A,$AI1155,RATES!$B:$B,"&lt;="&amp;MonthStart,RATES!$C:$C,"&gt;="&amp;MonthEnd),SUMIFS(RATES!$E:$E,RATES!$A:$A,$AI1155,RATES!$B:$B,"&lt;="&amp;MonthStart,RATES!$C:$C,"&gt;="&amp;MonthEnd))))</f>
        <v/>
      </c>
      <c r="AK1155" s="2">
        <f>IF(OR(NOT(ISNUMBER($AJ1155)),N($AA1155)=0),"",IF(ABS(N($Z1155)/100-$AJ1155)&gt;0.0000001,"DIFFERS",""))</f>
        <v/>
      </c>
    </row>
    <row r="1156">
      <c r="AD1156" s="2">
        <f>IF($L1156="","",IF(ISNUMBER(SEARCH("OFF ROAD",$H1156)),"OFF",IF(ISNUMBER(SEARCH("ON ROAD",$H1156)),"ON","")))</f>
        <v/>
      </c>
      <c r="AE1156" s="2">
        <f>IF($AD1156="ON",""&amp;$L1156,"")</f>
        <v/>
      </c>
      <c r="AF1156" s="2">
        <f>IF($L1156="","",IF($J1156&lt;&gt;"","Y",""))</f>
        <v/>
      </c>
      <c r="AG1156" s="2">
        <f>IF($L1156="","",IFERROR(TRIM(MID($H1156,4,SEARCH(" CO ",$H1156)-4)),""&amp;$S1156))</f>
        <v/>
      </c>
      <c r="AH1156" s="2">
        <f>IF($AG1156="","",IF($AG1156="FULTON",IF(ISNUMBER(SEARCH("COLLEGE PARK",$H1156)),"FULTON (COLLEGE PARK)",IF(ISNUMBER(SEARCH("HAPEVILLE",$H1156)),"FULTON (HAPEVILLE)",IF(ISNUMBER(SEARCH("EAST POINT",$H1156)),"FULTON (EAST POINT)",IF(ISNUMBER(SEARCH("ATLANTA",$H1156)),"FULTON (ATL LIMITS)","FULTON")))),IF($AG1156="DEKALB",IF(ISNUMBER(SEARCH("ATLANTA",$H1156)),"DEKALB (ATL LIMITS)","DEKALB"),IF(AND($AG1156="CLAYTON",ISNUMBER(SEARCH("COLLEGE PARK",$H1156))),"CLAYTON (COLLEGE PARK)",$AG1156))))</f>
        <v/>
      </c>
      <c r="AI1156" s="2">
        <f>IF(OR($AH1156="",$AD1156=""),"",IFERROR(VLOOKUP($AH1156,CODES!$A:$B,2,FALSE),"NO CODE"))</f>
        <v/>
      </c>
      <c r="AJ1156" s="19">
        <f>IF(OR($AI1156="",$AI1156="NO CODE"),"",IF(COUNTIFS(RATES!$A:$A,$AI1156,RATES!$B:$B,"&lt;="&amp;MonthStart,RATES!$C:$C,"&gt;="&amp;MonthEnd)&lt;&gt;1,"NO RATE",IF($AD1156="OFF",SUMIFS(RATES!$F:$F,RATES!$A:$A,$AI1156,RATES!$B:$B,"&lt;="&amp;MonthStart,RATES!$C:$C,"&gt;="&amp;MonthEnd),SUMIFS(RATES!$E:$E,RATES!$A:$A,$AI1156,RATES!$B:$B,"&lt;="&amp;MonthStart,RATES!$C:$C,"&gt;="&amp;MonthEnd))))</f>
        <v/>
      </c>
      <c r="AK1156" s="2">
        <f>IF(OR(NOT(ISNUMBER($AJ1156)),N($AA1156)=0),"",IF(ABS(N($Z1156)/100-$AJ1156)&gt;0.0000001,"DIFFERS",""))</f>
        <v/>
      </c>
    </row>
    <row r="1157">
      <c r="AD1157" s="2">
        <f>IF($L1157="","",IF(ISNUMBER(SEARCH("OFF ROAD",$H1157)),"OFF",IF(ISNUMBER(SEARCH("ON ROAD",$H1157)),"ON","")))</f>
        <v/>
      </c>
      <c r="AE1157" s="2">
        <f>IF($AD1157="ON",""&amp;$L1157,"")</f>
        <v/>
      </c>
      <c r="AF1157" s="2">
        <f>IF($L1157="","",IF($J1157&lt;&gt;"","Y",""))</f>
        <v/>
      </c>
      <c r="AG1157" s="2">
        <f>IF($L1157="","",IFERROR(TRIM(MID($H1157,4,SEARCH(" CO ",$H1157)-4)),""&amp;$S1157))</f>
        <v/>
      </c>
      <c r="AH1157" s="2">
        <f>IF($AG1157="","",IF($AG1157="FULTON",IF(ISNUMBER(SEARCH("COLLEGE PARK",$H1157)),"FULTON (COLLEGE PARK)",IF(ISNUMBER(SEARCH("HAPEVILLE",$H1157)),"FULTON (HAPEVILLE)",IF(ISNUMBER(SEARCH("EAST POINT",$H1157)),"FULTON (EAST POINT)",IF(ISNUMBER(SEARCH("ATLANTA",$H1157)),"FULTON (ATL LIMITS)","FULTON")))),IF($AG1157="DEKALB",IF(ISNUMBER(SEARCH("ATLANTA",$H1157)),"DEKALB (ATL LIMITS)","DEKALB"),IF(AND($AG1157="CLAYTON",ISNUMBER(SEARCH("COLLEGE PARK",$H1157))),"CLAYTON (COLLEGE PARK)",$AG1157))))</f>
        <v/>
      </c>
      <c r="AI1157" s="2">
        <f>IF(OR($AH1157="",$AD1157=""),"",IFERROR(VLOOKUP($AH1157,CODES!$A:$B,2,FALSE),"NO CODE"))</f>
        <v/>
      </c>
      <c r="AJ1157" s="19">
        <f>IF(OR($AI1157="",$AI1157="NO CODE"),"",IF(COUNTIFS(RATES!$A:$A,$AI1157,RATES!$B:$B,"&lt;="&amp;MonthStart,RATES!$C:$C,"&gt;="&amp;MonthEnd)&lt;&gt;1,"NO RATE",IF($AD1157="OFF",SUMIFS(RATES!$F:$F,RATES!$A:$A,$AI1157,RATES!$B:$B,"&lt;="&amp;MonthStart,RATES!$C:$C,"&gt;="&amp;MonthEnd),SUMIFS(RATES!$E:$E,RATES!$A:$A,$AI1157,RATES!$B:$B,"&lt;="&amp;MonthStart,RATES!$C:$C,"&gt;="&amp;MonthEnd))))</f>
        <v/>
      </c>
      <c r="AK1157" s="2">
        <f>IF(OR(NOT(ISNUMBER($AJ1157)),N($AA1157)=0),"",IF(ABS(N($Z1157)/100-$AJ1157)&gt;0.0000001,"DIFFERS",""))</f>
        <v/>
      </c>
    </row>
    <row r="1158">
      <c r="AD1158" s="2">
        <f>IF($L1158="","",IF(ISNUMBER(SEARCH("OFF ROAD",$H1158)),"OFF",IF(ISNUMBER(SEARCH("ON ROAD",$H1158)),"ON","")))</f>
        <v/>
      </c>
      <c r="AE1158" s="2">
        <f>IF($AD1158="ON",""&amp;$L1158,"")</f>
        <v/>
      </c>
      <c r="AF1158" s="2">
        <f>IF($L1158="","",IF($J1158&lt;&gt;"","Y",""))</f>
        <v/>
      </c>
      <c r="AG1158" s="2">
        <f>IF($L1158="","",IFERROR(TRIM(MID($H1158,4,SEARCH(" CO ",$H1158)-4)),""&amp;$S1158))</f>
        <v/>
      </c>
      <c r="AH1158" s="2">
        <f>IF($AG1158="","",IF($AG1158="FULTON",IF(ISNUMBER(SEARCH("COLLEGE PARK",$H1158)),"FULTON (COLLEGE PARK)",IF(ISNUMBER(SEARCH("HAPEVILLE",$H1158)),"FULTON (HAPEVILLE)",IF(ISNUMBER(SEARCH("EAST POINT",$H1158)),"FULTON (EAST POINT)",IF(ISNUMBER(SEARCH("ATLANTA",$H1158)),"FULTON (ATL LIMITS)","FULTON")))),IF($AG1158="DEKALB",IF(ISNUMBER(SEARCH("ATLANTA",$H1158)),"DEKALB (ATL LIMITS)","DEKALB"),IF(AND($AG1158="CLAYTON",ISNUMBER(SEARCH("COLLEGE PARK",$H1158))),"CLAYTON (COLLEGE PARK)",$AG1158))))</f>
        <v/>
      </c>
      <c r="AI1158" s="2">
        <f>IF(OR($AH1158="",$AD1158=""),"",IFERROR(VLOOKUP($AH1158,CODES!$A:$B,2,FALSE),"NO CODE"))</f>
        <v/>
      </c>
      <c r="AJ1158" s="19">
        <f>IF(OR($AI1158="",$AI1158="NO CODE"),"",IF(COUNTIFS(RATES!$A:$A,$AI1158,RATES!$B:$B,"&lt;="&amp;MonthStart,RATES!$C:$C,"&gt;="&amp;MonthEnd)&lt;&gt;1,"NO RATE",IF($AD1158="OFF",SUMIFS(RATES!$F:$F,RATES!$A:$A,$AI1158,RATES!$B:$B,"&lt;="&amp;MonthStart,RATES!$C:$C,"&gt;="&amp;MonthEnd),SUMIFS(RATES!$E:$E,RATES!$A:$A,$AI1158,RATES!$B:$B,"&lt;="&amp;MonthStart,RATES!$C:$C,"&gt;="&amp;MonthEnd))))</f>
        <v/>
      </c>
      <c r="AK1158" s="2">
        <f>IF(OR(NOT(ISNUMBER($AJ1158)),N($AA1158)=0),"",IF(ABS(N($Z1158)/100-$AJ1158)&gt;0.0000001,"DIFFERS",""))</f>
        <v/>
      </c>
    </row>
    <row r="1159">
      <c r="AD1159" s="2">
        <f>IF($L1159="","",IF(ISNUMBER(SEARCH("OFF ROAD",$H1159)),"OFF",IF(ISNUMBER(SEARCH("ON ROAD",$H1159)),"ON","")))</f>
        <v/>
      </c>
      <c r="AE1159" s="2">
        <f>IF($AD1159="ON",""&amp;$L1159,"")</f>
        <v/>
      </c>
      <c r="AF1159" s="2">
        <f>IF($L1159="","",IF($J1159&lt;&gt;"","Y",""))</f>
        <v/>
      </c>
      <c r="AG1159" s="2">
        <f>IF($L1159="","",IFERROR(TRIM(MID($H1159,4,SEARCH(" CO ",$H1159)-4)),""&amp;$S1159))</f>
        <v/>
      </c>
      <c r="AH1159" s="2">
        <f>IF($AG1159="","",IF($AG1159="FULTON",IF(ISNUMBER(SEARCH("COLLEGE PARK",$H1159)),"FULTON (COLLEGE PARK)",IF(ISNUMBER(SEARCH("HAPEVILLE",$H1159)),"FULTON (HAPEVILLE)",IF(ISNUMBER(SEARCH("EAST POINT",$H1159)),"FULTON (EAST POINT)",IF(ISNUMBER(SEARCH("ATLANTA",$H1159)),"FULTON (ATL LIMITS)","FULTON")))),IF($AG1159="DEKALB",IF(ISNUMBER(SEARCH("ATLANTA",$H1159)),"DEKALB (ATL LIMITS)","DEKALB"),IF(AND($AG1159="CLAYTON",ISNUMBER(SEARCH("COLLEGE PARK",$H1159))),"CLAYTON (COLLEGE PARK)",$AG1159))))</f>
        <v/>
      </c>
      <c r="AI1159" s="2">
        <f>IF(OR($AH1159="",$AD1159=""),"",IFERROR(VLOOKUP($AH1159,CODES!$A:$B,2,FALSE),"NO CODE"))</f>
        <v/>
      </c>
      <c r="AJ1159" s="19">
        <f>IF(OR($AI1159="",$AI1159="NO CODE"),"",IF(COUNTIFS(RATES!$A:$A,$AI1159,RATES!$B:$B,"&lt;="&amp;MonthStart,RATES!$C:$C,"&gt;="&amp;MonthEnd)&lt;&gt;1,"NO RATE",IF($AD1159="OFF",SUMIFS(RATES!$F:$F,RATES!$A:$A,$AI1159,RATES!$B:$B,"&lt;="&amp;MonthStart,RATES!$C:$C,"&gt;="&amp;MonthEnd),SUMIFS(RATES!$E:$E,RATES!$A:$A,$AI1159,RATES!$B:$B,"&lt;="&amp;MonthStart,RATES!$C:$C,"&gt;="&amp;MonthEnd))))</f>
        <v/>
      </c>
      <c r="AK1159" s="2">
        <f>IF(OR(NOT(ISNUMBER($AJ1159)),N($AA1159)=0),"",IF(ABS(N($Z1159)/100-$AJ1159)&gt;0.0000001,"DIFFERS",""))</f>
        <v/>
      </c>
    </row>
    <row r="1160">
      <c r="AD1160" s="2">
        <f>IF($L1160="","",IF(ISNUMBER(SEARCH("OFF ROAD",$H1160)),"OFF",IF(ISNUMBER(SEARCH("ON ROAD",$H1160)),"ON","")))</f>
        <v/>
      </c>
      <c r="AE1160" s="2">
        <f>IF($AD1160="ON",""&amp;$L1160,"")</f>
        <v/>
      </c>
      <c r="AF1160" s="2">
        <f>IF($L1160="","",IF($J1160&lt;&gt;"","Y",""))</f>
        <v/>
      </c>
      <c r="AG1160" s="2">
        <f>IF($L1160="","",IFERROR(TRIM(MID($H1160,4,SEARCH(" CO ",$H1160)-4)),""&amp;$S1160))</f>
        <v/>
      </c>
      <c r="AH1160" s="2">
        <f>IF($AG1160="","",IF($AG1160="FULTON",IF(ISNUMBER(SEARCH("COLLEGE PARK",$H1160)),"FULTON (COLLEGE PARK)",IF(ISNUMBER(SEARCH("HAPEVILLE",$H1160)),"FULTON (HAPEVILLE)",IF(ISNUMBER(SEARCH("EAST POINT",$H1160)),"FULTON (EAST POINT)",IF(ISNUMBER(SEARCH("ATLANTA",$H1160)),"FULTON (ATL LIMITS)","FULTON")))),IF($AG1160="DEKALB",IF(ISNUMBER(SEARCH("ATLANTA",$H1160)),"DEKALB (ATL LIMITS)","DEKALB"),IF(AND($AG1160="CLAYTON",ISNUMBER(SEARCH("COLLEGE PARK",$H1160))),"CLAYTON (COLLEGE PARK)",$AG1160))))</f>
        <v/>
      </c>
      <c r="AI1160" s="2">
        <f>IF(OR($AH1160="",$AD1160=""),"",IFERROR(VLOOKUP($AH1160,CODES!$A:$B,2,FALSE),"NO CODE"))</f>
        <v/>
      </c>
      <c r="AJ1160" s="19">
        <f>IF(OR($AI1160="",$AI1160="NO CODE"),"",IF(COUNTIFS(RATES!$A:$A,$AI1160,RATES!$B:$B,"&lt;="&amp;MonthStart,RATES!$C:$C,"&gt;="&amp;MonthEnd)&lt;&gt;1,"NO RATE",IF($AD1160="OFF",SUMIFS(RATES!$F:$F,RATES!$A:$A,$AI1160,RATES!$B:$B,"&lt;="&amp;MonthStart,RATES!$C:$C,"&gt;="&amp;MonthEnd),SUMIFS(RATES!$E:$E,RATES!$A:$A,$AI1160,RATES!$B:$B,"&lt;="&amp;MonthStart,RATES!$C:$C,"&gt;="&amp;MonthEnd))))</f>
        <v/>
      </c>
      <c r="AK1160" s="2">
        <f>IF(OR(NOT(ISNUMBER($AJ1160)),N($AA1160)=0),"",IF(ABS(N($Z1160)/100-$AJ1160)&gt;0.0000001,"DIFFERS",""))</f>
        <v/>
      </c>
    </row>
    <row r="1161">
      <c r="AD1161" s="2">
        <f>IF($L1161="","",IF(ISNUMBER(SEARCH("OFF ROAD",$H1161)),"OFF",IF(ISNUMBER(SEARCH("ON ROAD",$H1161)),"ON","")))</f>
        <v/>
      </c>
      <c r="AE1161" s="2">
        <f>IF($AD1161="ON",""&amp;$L1161,"")</f>
        <v/>
      </c>
      <c r="AF1161" s="2">
        <f>IF($L1161="","",IF($J1161&lt;&gt;"","Y",""))</f>
        <v/>
      </c>
      <c r="AG1161" s="2">
        <f>IF($L1161="","",IFERROR(TRIM(MID($H1161,4,SEARCH(" CO ",$H1161)-4)),""&amp;$S1161))</f>
        <v/>
      </c>
      <c r="AH1161" s="2">
        <f>IF($AG1161="","",IF($AG1161="FULTON",IF(ISNUMBER(SEARCH("COLLEGE PARK",$H1161)),"FULTON (COLLEGE PARK)",IF(ISNUMBER(SEARCH("HAPEVILLE",$H1161)),"FULTON (HAPEVILLE)",IF(ISNUMBER(SEARCH("EAST POINT",$H1161)),"FULTON (EAST POINT)",IF(ISNUMBER(SEARCH("ATLANTA",$H1161)),"FULTON (ATL LIMITS)","FULTON")))),IF($AG1161="DEKALB",IF(ISNUMBER(SEARCH("ATLANTA",$H1161)),"DEKALB (ATL LIMITS)","DEKALB"),IF(AND($AG1161="CLAYTON",ISNUMBER(SEARCH("COLLEGE PARK",$H1161))),"CLAYTON (COLLEGE PARK)",$AG1161))))</f>
        <v/>
      </c>
      <c r="AI1161" s="2">
        <f>IF(OR($AH1161="",$AD1161=""),"",IFERROR(VLOOKUP($AH1161,CODES!$A:$B,2,FALSE),"NO CODE"))</f>
        <v/>
      </c>
      <c r="AJ1161" s="19">
        <f>IF(OR($AI1161="",$AI1161="NO CODE"),"",IF(COUNTIFS(RATES!$A:$A,$AI1161,RATES!$B:$B,"&lt;="&amp;MonthStart,RATES!$C:$C,"&gt;="&amp;MonthEnd)&lt;&gt;1,"NO RATE",IF($AD1161="OFF",SUMIFS(RATES!$F:$F,RATES!$A:$A,$AI1161,RATES!$B:$B,"&lt;="&amp;MonthStart,RATES!$C:$C,"&gt;="&amp;MonthEnd),SUMIFS(RATES!$E:$E,RATES!$A:$A,$AI1161,RATES!$B:$B,"&lt;="&amp;MonthStart,RATES!$C:$C,"&gt;="&amp;MonthEnd))))</f>
        <v/>
      </c>
      <c r="AK1161" s="2">
        <f>IF(OR(NOT(ISNUMBER($AJ1161)),N($AA1161)=0),"",IF(ABS(N($Z1161)/100-$AJ1161)&gt;0.0000001,"DIFFERS",""))</f>
        <v/>
      </c>
    </row>
    <row r="1162">
      <c r="AD1162" s="2">
        <f>IF($L1162="","",IF(ISNUMBER(SEARCH("OFF ROAD",$H1162)),"OFF",IF(ISNUMBER(SEARCH("ON ROAD",$H1162)),"ON","")))</f>
        <v/>
      </c>
      <c r="AE1162" s="2">
        <f>IF($AD1162="ON",""&amp;$L1162,"")</f>
        <v/>
      </c>
      <c r="AF1162" s="2">
        <f>IF($L1162="","",IF($J1162&lt;&gt;"","Y",""))</f>
        <v/>
      </c>
      <c r="AG1162" s="2">
        <f>IF($L1162="","",IFERROR(TRIM(MID($H1162,4,SEARCH(" CO ",$H1162)-4)),""&amp;$S1162))</f>
        <v/>
      </c>
      <c r="AH1162" s="2">
        <f>IF($AG1162="","",IF($AG1162="FULTON",IF(ISNUMBER(SEARCH("COLLEGE PARK",$H1162)),"FULTON (COLLEGE PARK)",IF(ISNUMBER(SEARCH("HAPEVILLE",$H1162)),"FULTON (HAPEVILLE)",IF(ISNUMBER(SEARCH("EAST POINT",$H1162)),"FULTON (EAST POINT)",IF(ISNUMBER(SEARCH("ATLANTA",$H1162)),"FULTON (ATL LIMITS)","FULTON")))),IF($AG1162="DEKALB",IF(ISNUMBER(SEARCH("ATLANTA",$H1162)),"DEKALB (ATL LIMITS)","DEKALB"),IF(AND($AG1162="CLAYTON",ISNUMBER(SEARCH("COLLEGE PARK",$H1162))),"CLAYTON (COLLEGE PARK)",$AG1162))))</f>
        <v/>
      </c>
      <c r="AI1162" s="2">
        <f>IF(OR($AH1162="",$AD1162=""),"",IFERROR(VLOOKUP($AH1162,CODES!$A:$B,2,FALSE),"NO CODE"))</f>
        <v/>
      </c>
      <c r="AJ1162" s="19">
        <f>IF(OR($AI1162="",$AI1162="NO CODE"),"",IF(COUNTIFS(RATES!$A:$A,$AI1162,RATES!$B:$B,"&lt;="&amp;MonthStart,RATES!$C:$C,"&gt;="&amp;MonthEnd)&lt;&gt;1,"NO RATE",IF($AD1162="OFF",SUMIFS(RATES!$F:$F,RATES!$A:$A,$AI1162,RATES!$B:$B,"&lt;="&amp;MonthStart,RATES!$C:$C,"&gt;="&amp;MonthEnd),SUMIFS(RATES!$E:$E,RATES!$A:$A,$AI1162,RATES!$B:$B,"&lt;="&amp;MonthStart,RATES!$C:$C,"&gt;="&amp;MonthEnd))))</f>
        <v/>
      </c>
      <c r="AK1162" s="2">
        <f>IF(OR(NOT(ISNUMBER($AJ1162)),N($AA1162)=0),"",IF(ABS(N($Z1162)/100-$AJ1162)&gt;0.0000001,"DIFFERS",""))</f>
        <v/>
      </c>
    </row>
    <row r="1163">
      <c r="AD1163" s="2">
        <f>IF($L1163="","",IF(ISNUMBER(SEARCH("OFF ROAD",$H1163)),"OFF",IF(ISNUMBER(SEARCH("ON ROAD",$H1163)),"ON","")))</f>
        <v/>
      </c>
      <c r="AE1163" s="2">
        <f>IF($AD1163="ON",""&amp;$L1163,"")</f>
        <v/>
      </c>
      <c r="AF1163" s="2">
        <f>IF($L1163="","",IF($J1163&lt;&gt;"","Y",""))</f>
        <v/>
      </c>
      <c r="AG1163" s="2">
        <f>IF($L1163="","",IFERROR(TRIM(MID($H1163,4,SEARCH(" CO ",$H1163)-4)),""&amp;$S1163))</f>
        <v/>
      </c>
      <c r="AH1163" s="2">
        <f>IF($AG1163="","",IF($AG1163="FULTON",IF(ISNUMBER(SEARCH("COLLEGE PARK",$H1163)),"FULTON (COLLEGE PARK)",IF(ISNUMBER(SEARCH("HAPEVILLE",$H1163)),"FULTON (HAPEVILLE)",IF(ISNUMBER(SEARCH("EAST POINT",$H1163)),"FULTON (EAST POINT)",IF(ISNUMBER(SEARCH("ATLANTA",$H1163)),"FULTON (ATL LIMITS)","FULTON")))),IF($AG1163="DEKALB",IF(ISNUMBER(SEARCH("ATLANTA",$H1163)),"DEKALB (ATL LIMITS)","DEKALB"),IF(AND($AG1163="CLAYTON",ISNUMBER(SEARCH("COLLEGE PARK",$H1163))),"CLAYTON (COLLEGE PARK)",$AG1163))))</f>
        <v/>
      </c>
      <c r="AI1163" s="2">
        <f>IF(OR($AH1163="",$AD1163=""),"",IFERROR(VLOOKUP($AH1163,CODES!$A:$B,2,FALSE),"NO CODE"))</f>
        <v/>
      </c>
      <c r="AJ1163" s="19">
        <f>IF(OR($AI1163="",$AI1163="NO CODE"),"",IF(COUNTIFS(RATES!$A:$A,$AI1163,RATES!$B:$B,"&lt;="&amp;MonthStart,RATES!$C:$C,"&gt;="&amp;MonthEnd)&lt;&gt;1,"NO RATE",IF($AD1163="OFF",SUMIFS(RATES!$F:$F,RATES!$A:$A,$AI1163,RATES!$B:$B,"&lt;="&amp;MonthStart,RATES!$C:$C,"&gt;="&amp;MonthEnd),SUMIFS(RATES!$E:$E,RATES!$A:$A,$AI1163,RATES!$B:$B,"&lt;="&amp;MonthStart,RATES!$C:$C,"&gt;="&amp;MonthEnd))))</f>
        <v/>
      </c>
      <c r="AK1163" s="2">
        <f>IF(OR(NOT(ISNUMBER($AJ1163)),N($AA1163)=0),"",IF(ABS(N($Z1163)/100-$AJ1163)&gt;0.0000001,"DIFFERS",""))</f>
        <v/>
      </c>
    </row>
    <row r="1164">
      <c r="AD1164" s="2">
        <f>IF($L1164="","",IF(ISNUMBER(SEARCH("OFF ROAD",$H1164)),"OFF",IF(ISNUMBER(SEARCH("ON ROAD",$H1164)),"ON","")))</f>
        <v/>
      </c>
      <c r="AE1164" s="2">
        <f>IF($AD1164="ON",""&amp;$L1164,"")</f>
        <v/>
      </c>
      <c r="AF1164" s="2">
        <f>IF($L1164="","",IF($J1164&lt;&gt;"","Y",""))</f>
        <v/>
      </c>
      <c r="AG1164" s="2">
        <f>IF($L1164="","",IFERROR(TRIM(MID($H1164,4,SEARCH(" CO ",$H1164)-4)),""&amp;$S1164))</f>
        <v/>
      </c>
      <c r="AH1164" s="2">
        <f>IF($AG1164="","",IF($AG1164="FULTON",IF(ISNUMBER(SEARCH("COLLEGE PARK",$H1164)),"FULTON (COLLEGE PARK)",IF(ISNUMBER(SEARCH("HAPEVILLE",$H1164)),"FULTON (HAPEVILLE)",IF(ISNUMBER(SEARCH("EAST POINT",$H1164)),"FULTON (EAST POINT)",IF(ISNUMBER(SEARCH("ATLANTA",$H1164)),"FULTON (ATL LIMITS)","FULTON")))),IF($AG1164="DEKALB",IF(ISNUMBER(SEARCH("ATLANTA",$H1164)),"DEKALB (ATL LIMITS)","DEKALB"),IF(AND($AG1164="CLAYTON",ISNUMBER(SEARCH("COLLEGE PARK",$H1164))),"CLAYTON (COLLEGE PARK)",$AG1164))))</f>
        <v/>
      </c>
      <c r="AI1164" s="2">
        <f>IF(OR($AH1164="",$AD1164=""),"",IFERROR(VLOOKUP($AH1164,CODES!$A:$B,2,FALSE),"NO CODE"))</f>
        <v/>
      </c>
      <c r="AJ1164" s="19">
        <f>IF(OR($AI1164="",$AI1164="NO CODE"),"",IF(COUNTIFS(RATES!$A:$A,$AI1164,RATES!$B:$B,"&lt;="&amp;MonthStart,RATES!$C:$C,"&gt;="&amp;MonthEnd)&lt;&gt;1,"NO RATE",IF($AD1164="OFF",SUMIFS(RATES!$F:$F,RATES!$A:$A,$AI1164,RATES!$B:$B,"&lt;="&amp;MonthStart,RATES!$C:$C,"&gt;="&amp;MonthEnd),SUMIFS(RATES!$E:$E,RATES!$A:$A,$AI1164,RATES!$B:$B,"&lt;="&amp;MonthStart,RATES!$C:$C,"&gt;="&amp;MonthEnd))))</f>
        <v/>
      </c>
      <c r="AK1164" s="2">
        <f>IF(OR(NOT(ISNUMBER($AJ1164)),N($AA1164)=0),"",IF(ABS(N($Z1164)/100-$AJ1164)&gt;0.0000001,"DIFFERS",""))</f>
        <v/>
      </c>
    </row>
    <row r="1165">
      <c r="AD1165" s="2">
        <f>IF($L1165="","",IF(ISNUMBER(SEARCH("OFF ROAD",$H1165)),"OFF",IF(ISNUMBER(SEARCH("ON ROAD",$H1165)),"ON","")))</f>
        <v/>
      </c>
      <c r="AE1165" s="2">
        <f>IF($AD1165="ON",""&amp;$L1165,"")</f>
        <v/>
      </c>
      <c r="AF1165" s="2">
        <f>IF($L1165="","",IF($J1165&lt;&gt;"","Y",""))</f>
        <v/>
      </c>
      <c r="AG1165" s="2">
        <f>IF($L1165="","",IFERROR(TRIM(MID($H1165,4,SEARCH(" CO ",$H1165)-4)),""&amp;$S1165))</f>
        <v/>
      </c>
      <c r="AH1165" s="2">
        <f>IF($AG1165="","",IF($AG1165="FULTON",IF(ISNUMBER(SEARCH("COLLEGE PARK",$H1165)),"FULTON (COLLEGE PARK)",IF(ISNUMBER(SEARCH("HAPEVILLE",$H1165)),"FULTON (HAPEVILLE)",IF(ISNUMBER(SEARCH("EAST POINT",$H1165)),"FULTON (EAST POINT)",IF(ISNUMBER(SEARCH("ATLANTA",$H1165)),"FULTON (ATL LIMITS)","FULTON")))),IF($AG1165="DEKALB",IF(ISNUMBER(SEARCH("ATLANTA",$H1165)),"DEKALB (ATL LIMITS)","DEKALB"),IF(AND($AG1165="CLAYTON",ISNUMBER(SEARCH("COLLEGE PARK",$H1165))),"CLAYTON (COLLEGE PARK)",$AG1165))))</f>
        <v/>
      </c>
      <c r="AI1165" s="2">
        <f>IF(OR($AH1165="",$AD1165=""),"",IFERROR(VLOOKUP($AH1165,CODES!$A:$B,2,FALSE),"NO CODE"))</f>
        <v/>
      </c>
      <c r="AJ1165" s="19">
        <f>IF(OR($AI1165="",$AI1165="NO CODE"),"",IF(COUNTIFS(RATES!$A:$A,$AI1165,RATES!$B:$B,"&lt;="&amp;MonthStart,RATES!$C:$C,"&gt;="&amp;MonthEnd)&lt;&gt;1,"NO RATE",IF($AD1165="OFF",SUMIFS(RATES!$F:$F,RATES!$A:$A,$AI1165,RATES!$B:$B,"&lt;="&amp;MonthStart,RATES!$C:$C,"&gt;="&amp;MonthEnd),SUMIFS(RATES!$E:$E,RATES!$A:$A,$AI1165,RATES!$B:$B,"&lt;="&amp;MonthStart,RATES!$C:$C,"&gt;="&amp;MonthEnd))))</f>
        <v/>
      </c>
      <c r="AK1165" s="2">
        <f>IF(OR(NOT(ISNUMBER($AJ1165)),N($AA1165)=0),"",IF(ABS(N($Z1165)/100-$AJ1165)&gt;0.0000001,"DIFFERS",""))</f>
        <v/>
      </c>
    </row>
    <row r="1166">
      <c r="AD1166" s="2">
        <f>IF($L1166="","",IF(ISNUMBER(SEARCH("OFF ROAD",$H1166)),"OFF",IF(ISNUMBER(SEARCH("ON ROAD",$H1166)),"ON","")))</f>
        <v/>
      </c>
      <c r="AE1166" s="2">
        <f>IF($AD1166="ON",""&amp;$L1166,"")</f>
        <v/>
      </c>
      <c r="AF1166" s="2">
        <f>IF($L1166="","",IF($J1166&lt;&gt;"","Y",""))</f>
        <v/>
      </c>
      <c r="AG1166" s="2">
        <f>IF($L1166="","",IFERROR(TRIM(MID($H1166,4,SEARCH(" CO ",$H1166)-4)),""&amp;$S1166))</f>
        <v/>
      </c>
      <c r="AH1166" s="2">
        <f>IF($AG1166="","",IF($AG1166="FULTON",IF(ISNUMBER(SEARCH("COLLEGE PARK",$H1166)),"FULTON (COLLEGE PARK)",IF(ISNUMBER(SEARCH("HAPEVILLE",$H1166)),"FULTON (HAPEVILLE)",IF(ISNUMBER(SEARCH("EAST POINT",$H1166)),"FULTON (EAST POINT)",IF(ISNUMBER(SEARCH("ATLANTA",$H1166)),"FULTON (ATL LIMITS)","FULTON")))),IF($AG1166="DEKALB",IF(ISNUMBER(SEARCH("ATLANTA",$H1166)),"DEKALB (ATL LIMITS)","DEKALB"),IF(AND($AG1166="CLAYTON",ISNUMBER(SEARCH("COLLEGE PARK",$H1166))),"CLAYTON (COLLEGE PARK)",$AG1166))))</f>
        <v/>
      </c>
      <c r="AI1166" s="2">
        <f>IF(OR($AH1166="",$AD1166=""),"",IFERROR(VLOOKUP($AH1166,CODES!$A:$B,2,FALSE),"NO CODE"))</f>
        <v/>
      </c>
      <c r="AJ1166" s="19">
        <f>IF(OR($AI1166="",$AI1166="NO CODE"),"",IF(COUNTIFS(RATES!$A:$A,$AI1166,RATES!$B:$B,"&lt;="&amp;MonthStart,RATES!$C:$C,"&gt;="&amp;MonthEnd)&lt;&gt;1,"NO RATE",IF($AD1166="OFF",SUMIFS(RATES!$F:$F,RATES!$A:$A,$AI1166,RATES!$B:$B,"&lt;="&amp;MonthStart,RATES!$C:$C,"&gt;="&amp;MonthEnd),SUMIFS(RATES!$E:$E,RATES!$A:$A,$AI1166,RATES!$B:$B,"&lt;="&amp;MonthStart,RATES!$C:$C,"&gt;="&amp;MonthEnd))))</f>
        <v/>
      </c>
      <c r="AK1166" s="2">
        <f>IF(OR(NOT(ISNUMBER($AJ1166)),N($AA1166)=0),"",IF(ABS(N($Z1166)/100-$AJ1166)&gt;0.0000001,"DIFFERS",""))</f>
        <v/>
      </c>
    </row>
    <row r="1167">
      <c r="AD1167" s="2">
        <f>IF($L1167="","",IF(ISNUMBER(SEARCH("OFF ROAD",$H1167)),"OFF",IF(ISNUMBER(SEARCH("ON ROAD",$H1167)),"ON","")))</f>
        <v/>
      </c>
      <c r="AE1167" s="2">
        <f>IF($AD1167="ON",""&amp;$L1167,"")</f>
        <v/>
      </c>
      <c r="AF1167" s="2">
        <f>IF($L1167="","",IF($J1167&lt;&gt;"","Y",""))</f>
        <v/>
      </c>
      <c r="AG1167" s="2">
        <f>IF($L1167="","",IFERROR(TRIM(MID($H1167,4,SEARCH(" CO ",$H1167)-4)),""&amp;$S1167))</f>
        <v/>
      </c>
      <c r="AH1167" s="2">
        <f>IF($AG1167="","",IF($AG1167="FULTON",IF(ISNUMBER(SEARCH("COLLEGE PARK",$H1167)),"FULTON (COLLEGE PARK)",IF(ISNUMBER(SEARCH("HAPEVILLE",$H1167)),"FULTON (HAPEVILLE)",IF(ISNUMBER(SEARCH("EAST POINT",$H1167)),"FULTON (EAST POINT)",IF(ISNUMBER(SEARCH("ATLANTA",$H1167)),"FULTON (ATL LIMITS)","FULTON")))),IF($AG1167="DEKALB",IF(ISNUMBER(SEARCH("ATLANTA",$H1167)),"DEKALB (ATL LIMITS)","DEKALB"),IF(AND($AG1167="CLAYTON",ISNUMBER(SEARCH("COLLEGE PARK",$H1167))),"CLAYTON (COLLEGE PARK)",$AG1167))))</f>
        <v/>
      </c>
      <c r="AI1167" s="2">
        <f>IF(OR($AH1167="",$AD1167=""),"",IFERROR(VLOOKUP($AH1167,CODES!$A:$B,2,FALSE),"NO CODE"))</f>
        <v/>
      </c>
      <c r="AJ1167" s="19">
        <f>IF(OR($AI1167="",$AI1167="NO CODE"),"",IF(COUNTIFS(RATES!$A:$A,$AI1167,RATES!$B:$B,"&lt;="&amp;MonthStart,RATES!$C:$C,"&gt;="&amp;MonthEnd)&lt;&gt;1,"NO RATE",IF($AD1167="OFF",SUMIFS(RATES!$F:$F,RATES!$A:$A,$AI1167,RATES!$B:$B,"&lt;="&amp;MonthStart,RATES!$C:$C,"&gt;="&amp;MonthEnd),SUMIFS(RATES!$E:$E,RATES!$A:$A,$AI1167,RATES!$B:$B,"&lt;="&amp;MonthStart,RATES!$C:$C,"&gt;="&amp;MonthEnd))))</f>
        <v/>
      </c>
      <c r="AK1167" s="2">
        <f>IF(OR(NOT(ISNUMBER($AJ1167)),N($AA1167)=0),"",IF(ABS(N($Z1167)/100-$AJ1167)&gt;0.0000001,"DIFFERS",""))</f>
        <v/>
      </c>
    </row>
    <row r="1168">
      <c r="AD1168" s="2">
        <f>IF($L1168="","",IF(ISNUMBER(SEARCH("OFF ROAD",$H1168)),"OFF",IF(ISNUMBER(SEARCH("ON ROAD",$H1168)),"ON","")))</f>
        <v/>
      </c>
      <c r="AE1168" s="2">
        <f>IF($AD1168="ON",""&amp;$L1168,"")</f>
        <v/>
      </c>
      <c r="AF1168" s="2">
        <f>IF($L1168="","",IF($J1168&lt;&gt;"","Y",""))</f>
        <v/>
      </c>
      <c r="AG1168" s="2">
        <f>IF($L1168="","",IFERROR(TRIM(MID($H1168,4,SEARCH(" CO ",$H1168)-4)),""&amp;$S1168))</f>
        <v/>
      </c>
      <c r="AH1168" s="2">
        <f>IF($AG1168="","",IF($AG1168="FULTON",IF(ISNUMBER(SEARCH("COLLEGE PARK",$H1168)),"FULTON (COLLEGE PARK)",IF(ISNUMBER(SEARCH("HAPEVILLE",$H1168)),"FULTON (HAPEVILLE)",IF(ISNUMBER(SEARCH("EAST POINT",$H1168)),"FULTON (EAST POINT)",IF(ISNUMBER(SEARCH("ATLANTA",$H1168)),"FULTON (ATL LIMITS)","FULTON")))),IF($AG1168="DEKALB",IF(ISNUMBER(SEARCH("ATLANTA",$H1168)),"DEKALB (ATL LIMITS)","DEKALB"),IF(AND($AG1168="CLAYTON",ISNUMBER(SEARCH("COLLEGE PARK",$H1168))),"CLAYTON (COLLEGE PARK)",$AG1168))))</f>
        <v/>
      </c>
      <c r="AI1168" s="2">
        <f>IF(OR($AH1168="",$AD1168=""),"",IFERROR(VLOOKUP($AH1168,CODES!$A:$B,2,FALSE),"NO CODE"))</f>
        <v/>
      </c>
      <c r="AJ1168" s="19">
        <f>IF(OR($AI1168="",$AI1168="NO CODE"),"",IF(COUNTIFS(RATES!$A:$A,$AI1168,RATES!$B:$B,"&lt;="&amp;MonthStart,RATES!$C:$C,"&gt;="&amp;MonthEnd)&lt;&gt;1,"NO RATE",IF($AD1168="OFF",SUMIFS(RATES!$F:$F,RATES!$A:$A,$AI1168,RATES!$B:$B,"&lt;="&amp;MonthStart,RATES!$C:$C,"&gt;="&amp;MonthEnd),SUMIFS(RATES!$E:$E,RATES!$A:$A,$AI1168,RATES!$B:$B,"&lt;="&amp;MonthStart,RATES!$C:$C,"&gt;="&amp;MonthEnd))))</f>
        <v/>
      </c>
      <c r="AK1168" s="2">
        <f>IF(OR(NOT(ISNUMBER($AJ1168)),N($AA1168)=0),"",IF(ABS(N($Z1168)/100-$AJ1168)&gt;0.0000001,"DIFFERS",""))</f>
        <v/>
      </c>
    </row>
    <row r="1169">
      <c r="AD1169" s="2">
        <f>IF($L1169="","",IF(ISNUMBER(SEARCH("OFF ROAD",$H1169)),"OFF",IF(ISNUMBER(SEARCH("ON ROAD",$H1169)),"ON","")))</f>
        <v/>
      </c>
      <c r="AE1169" s="2">
        <f>IF($AD1169="ON",""&amp;$L1169,"")</f>
        <v/>
      </c>
      <c r="AF1169" s="2">
        <f>IF($L1169="","",IF($J1169&lt;&gt;"","Y",""))</f>
        <v/>
      </c>
      <c r="AG1169" s="2">
        <f>IF($L1169="","",IFERROR(TRIM(MID($H1169,4,SEARCH(" CO ",$H1169)-4)),""&amp;$S1169))</f>
        <v/>
      </c>
      <c r="AH1169" s="2">
        <f>IF($AG1169="","",IF($AG1169="FULTON",IF(ISNUMBER(SEARCH("COLLEGE PARK",$H1169)),"FULTON (COLLEGE PARK)",IF(ISNUMBER(SEARCH("HAPEVILLE",$H1169)),"FULTON (HAPEVILLE)",IF(ISNUMBER(SEARCH("EAST POINT",$H1169)),"FULTON (EAST POINT)",IF(ISNUMBER(SEARCH("ATLANTA",$H1169)),"FULTON (ATL LIMITS)","FULTON")))),IF($AG1169="DEKALB",IF(ISNUMBER(SEARCH("ATLANTA",$H1169)),"DEKALB (ATL LIMITS)","DEKALB"),IF(AND($AG1169="CLAYTON",ISNUMBER(SEARCH("COLLEGE PARK",$H1169))),"CLAYTON (COLLEGE PARK)",$AG1169))))</f>
        <v/>
      </c>
      <c r="AI1169" s="2">
        <f>IF(OR($AH1169="",$AD1169=""),"",IFERROR(VLOOKUP($AH1169,CODES!$A:$B,2,FALSE),"NO CODE"))</f>
        <v/>
      </c>
      <c r="AJ1169" s="19">
        <f>IF(OR($AI1169="",$AI1169="NO CODE"),"",IF(COUNTIFS(RATES!$A:$A,$AI1169,RATES!$B:$B,"&lt;="&amp;MonthStart,RATES!$C:$C,"&gt;="&amp;MonthEnd)&lt;&gt;1,"NO RATE",IF($AD1169="OFF",SUMIFS(RATES!$F:$F,RATES!$A:$A,$AI1169,RATES!$B:$B,"&lt;="&amp;MonthStart,RATES!$C:$C,"&gt;="&amp;MonthEnd),SUMIFS(RATES!$E:$E,RATES!$A:$A,$AI1169,RATES!$B:$B,"&lt;="&amp;MonthStart,RATES!$C:$C,"&gt;="&amp;MonthEnd))))</f>
        <v/>
      </c>
      <c r="AK1169" s="2">
        <f>IF(OR(NOT(ISNUMBER($AJ1169)),N($AA1169)=0),"",IF(ABS(N($Z1169)/100-$AJ1169)&gt;0.0000001,"DIFFERS",""))</f>
        <v/>
      </c>
    </row>
    <row r="1170">
      <c r="AD1170" s="2">
        <f>IF($L1170="","",IF(ISNUMBER(SEARCH("OFF ROAD",$H1170)),"OFF",IF(ISNUMBER(SEARCH("ON ROAD",$H1170)),"ON","")))</f>
        <v/>
      </c>
      <c r="AE1170" s="2">
        <f>IF($AD1170="ON",""&amp;$L1170,"")</f>
        <v/>
      </c>
      <c r="AF1170" s="2">
        <f>IF($L1170="","",IF($J1170&lt;&gt;"","Y",""))</f>
        <v/>
      </c>
      <c r="AG1170" s="2">
        <f>IF($L1170="","",IFERROR(TRIM(MID($H1170,4,SEARCH(" CO ",$H1170)-4)),""&amp;$S1170))</f>
        <v/>
      </c>
      <c r="AH1170" s="2">
        <f>IF($AG1170="","",IF($AG1170="FULTON",IF(ISNUMBER(SEARCH("COLLEGE PARK",$H1170)),"FULTON (COLLEGE PARK)",IF(ISNUMBER(SEARCH("HAPEVILLE",$H1170)),"FULTON (HAPEVILLE)",IF(ISNUMBER(SEARCH("EAST POINT",$H1170)),"FULTON (EAST POINT)",IF(ISNUMBER(SEARCH("ATLANTA",$H1170)),"FULTON (ATL LIMITS)","FULTON")))),IF($AG1170="DEKALB",IF(ISNUMBER(SEARCH("ATLANTA",$H1170)),"DEKALB (ATL LIMITS)","DEKALB"),IF(AND($AG1170="CLAYTON",ISNUMBER(SEARCH("COLLEGE PARK",$H1170))),"CLAYTON (COLLEGE PARK)",$AG1170))))</f>
        <v/>
      </c>
      <c r="AI1170" s="2">
        <f>IF(OR($AH1170="",$AD1170=""),"",IFERROR(VLOOKUP($AH1170,CODES!$A:$B,2,FALSE),"NO CODE"))</f>
        <v/>
      </c>
      <c r="AJ1170" s="19">
        <f>IF(OR($AI1170="",$AI1170="NO CODE"),"",IF(COUNTIFS(RATES!$A:$A,$AI1170,RATES!$B:$B,"&lt;="&amp;MonthStart,RATES!$C:$C,"&gt;="&amp;MonthEnd)&lt;&gt;1,"NO RATE",IF($AD1170="OFF",SUMIFS(RATES!$F:$F,RATES!$A:$A,$AI1170,RATES!$B:$B,"&lt;="&amp;MonthStart,RATES!$C:$C,"&gt;="&amp;MonthEnd),SUMIFS(RATES!$E:$E,RATES!$A:$A,$AI1170,RATES!$B:$B,"&lt;="&amp;MonthStart,RATES!$C:$C,"&gt;="&amp;MonthEnd))))</f>
        <v/>
      </c>
      <c r="AK1170" s="2">
        <f>IF(OR(NOT(ISNUMBER($AJ1170)),N($AA1170)=0),"",IF(ABS(N($Z1170)/100-$AJ1170)&gt;0.0000001,"DIFFERS",""))</f>
        <v/>
      </c>
    </row>
    <row r="1171">
      <c r="AD1171" s="2">
        <f>IF($L1171="","",IF(ISNUMBER(SEARCH("OFF ROAD",$H1171)),"OFF",IF(ISNUMBER(SEARCH("ON ROAD",$H1171)),"ON","")))</f>
        <v/>
      </c>
      <c r="AE1171" s="2">
        <f>IF($AD1171="ON",""&amp;$L1171,"")</f>
        <v/>
      </c>
      <c r="AF1171" s="2">
        <f>IF($L1171="","",IF($J1171&lt;&gt;"","Y",""))</f>
        <v/>
      </c>
      <c r="AG1171" s="2">
        <f>IF($L1171="","",IFERROR(TRIM(MID($H1171,4,SEARCH(" CO ",$H1171)-4)),""&amp;$S1171))</f>
        <v/>
      </c>
      <c r="AH1171" s="2">
        <f>IF($AG1171="","",IF($AG1171="FULTON",IF(ISNUMBER(SEARCH("COLLEGE PARK",$H1171)),"FULTON (COLLEGE PARK)",IF(ISNUMBER(SEARCH("HAPEVILLE",$H1171)),"FULTON (HAPEVILLE)",IF(ISNUMBER(SEARCH("EAST POINT",$H1171)),"FULTON (EAST POINT)",IF(ISNUMBER(SEARCH("ATLANTA",$H1171)),"FULTON (ATL LIMITS)","FULTON")))),IF($AG1171="DEKALB",IF(ISNUMBER(SEARCH("ATLANTA",$H1171)),"DEKALB (ATL LIMITS)","DEKALB"),IF(AND($AG1171="CLAYTON",ISNUMBER(SEARCH("COLLEGE PARK",$H1171))),"CLAYTON (COLLEGE PARK)",$AG1171))))</f>
        <v/>
      </c>
      <c r="AI1171" s="2">
        <f>IF(OR($AH1171="",$AD1171=""),"",IFERROR(VLOOKUP($AH1171,CODES!$A:$B,2,FALSE),"NO CODE"))</f>
        <v/>
      </c>
      <c r="AJ1171" s="19">
        <f>IF(OR($AI1171="",$AI1171="NO CODE"),"",IF(COUNTIFS(RATES!$A:$A,$AI1171,RATES!$B:$B,"&lt;="&amp;MonthStart,RATES!$C:$C,"&gt;="&amp;MonthEnd)&lt;&gt;1,"NO RATE",IF($AD1171="OFF",SUMIFS(RATES!$F:$F,RATES!$A:$A,$AI1171,RATES!$B:$B,"&lt;="&amp;MonthStart,RATES!$C:$C,"&gt;="&amp;MonthEnd),SUMIFS(RATES!$E:$E,RATES!$A:$A,$AI1171,RATES!$B:$B,"&lt;="&amp;MonthStart,RATES!$C:$C,"&gt;="&amp;MonthEnd))))</f>
        <v/>
      </c>
      <c r="AK1171" s="2">
        <f>IF(OR(NOT(ISNUMBER($AJ1171)),N($AA1171)=0),"",IF(ABS(N($Z1171)/100-$AJ1171)&gt;0.0000001,"DIFFERS",""))</f>
        <v/>
      </c>
    </row>
    <row r="1172">
      <c r="AD1172" s="2">
        <f>IF($L1172="","",IF(ISNUMBER(SEARCH("OFF ROAD",$H1172)),"OFF",IF(ISNUMBER(SEARCH("ON ROAD",$H1172)),"ON","")))</f>
        <v/>
      </c>
      <c r="AE1172" s="2">
        <f>IF($AD1172="ON",""&amp;$L1172,"")</f>
        <v/>
      </c>
      <c r="AF1172" s="2">
        <f>IF($L1172="","",IF($J1172&lt;&gt;"","Y",""))</f>
        <v/>
      </c>
      <c r="AG1172" s="2">
        <f>IF($L1172="","",IFERROR(TRIM(MID($H1172,4,SEARCH(" CO ",$H1172)-4)),""&amp;$S1172))</f>
        <v/>
      </c>
      <c r="AH1172" s="2">
        <f>IF($AG1172="","",IF($AG1172="FULTON",IF(ISNUMBER(SEARCH("COLLEGE PARK",$H1172)),"FULTON (COLLEGE PARK)",IF(ISNUMBER(SEARCH("HAPEVILLE",$H1172)),"FULTON (HAPEVILLE)",IF(ISNUMBER(SEARCH("EAST POINT",$H1172)),"FULTON (EAST POINT)",IF(ISNUMBER(SEARCH("ATLANTA",$H1172)),"FULTON (ATL LIMITS)","FULTON")))),IF($AG1172="DEKALB",IF(ISNUMBER(SEARCH("ATLANTA",$H1172)),"DEKALB (ATL LIMITS)","DEKALB"),IF(AND($AG1172="CLAYTON",ISNUMBER(SEARCH("COLLEGE PARK",$H1172))),"CLAYTON (COLLEGE PARK)",$AG1172))))</f>
        <v/>
      </c>
      <c r="AI1172" s="2">
        <f>IF(OR($AH1172="",$AD1172=""),"",IFERROR(VLOOKUP($AH1172,CODES!$A:$B,2,FALSE),"NO CODE"))</f>
        <v/>
      </c>
      <c r="AJ1172" s="19">
        <f>IF(OR($AI1172="",$AI1172="NO CODE"),"",IF(COUNTIFS(RATES!$A:$A,$AI1172,RATES!$B:$B,"&lt;="&amp;MonthStart,RATES!$C:$C,"&gt;="&amp;MonthEnd)&lt;&gt;1,"NO RATE",IF($AD1172="OFF",SUMIFS(RATES!$F:$F,RATES!$A:$A,$AI1172,RATES!$B:$B,"&lt;="&amp;MonthStart,RATES!$C:$C,"&gt;="&amp;MonthEnd),SUMIFS(RATES!$E:$E,RATES!$A:$A,$AI1172,RATES!$B:$B,"&lt;="&amp;MonthStart,RATES!$C:$C,"&gt;="&amp;MonthEnd))))</f>
        <v/>
      </c>
      <c r="AK1172" s="2">
        <f>IF(OR(NOT(ISNUMBER($AJ1172)),N($AA1172)=0),"",IF(ABS(N($Z1172)/100-$AJ1172)&gt;0.0000001,"DIFFERS",""))</f>
        <v/>
      </c>
    </row>
    <row r="1173">
      <c r="AD1173" s="2">
        <f>IF($L1173="","",IF(ISNUMBER(SEARCH("OFF ROAD",$H1173)),"OFF",IF(ISNUMBER(SEARCH("ON ROAD",$H1173)),"ON","")))</f>
        <v/>
      </c>
      <c r="AE1173" s="2">
        <f>IF($AD1173="ON",""&amp;$L1173,"")</f>
        <v/>
      </c>
      <c r="AF1173" s="2">
        <f>IF($L1173="","",IF($J1173&lt;&gt;"","Y",""))</f>
        <v/>
      </c>
      <c r="AG1173" s="2">
        <f>IF($L1173="","",IFERROR(TRIM(MID($H1173,4,SEARCH(" CO ",$H1173)-4)),""&amp;$S1173))</f>
        <v/>
      </c>
      <c r="AH1173" s="2">
        <f>IF($AG1173="","",IF($AG1173="FULTON",IF(ISNUMBER(SEARCH("COLLEGE PARK",$H1173)),"FULTON (COLLEGE PARK)",IF(ISNUMBER(SEARCH("HAPEVILLE",$H1173)),"FULTON (HAPEVILLE)",IF(ISNUMBER(SEARCH("EAST POINT",$H1173)),"FULTON (EAST POINT)",IF(ISNUMBER(SEARCH("ATLANTA",$H1173)),"FULTON (ATL LIMITS)","FULTON")))),IF($AG1173="DEKALB",IF(ISNUMBER(SEARCH("ATLANTA",$H1173)),"DEKALB (ATL LIMITS)","DEKALB"),IF(AND($AG1173="CLAYTON",ISNUMBER(SEARCH("COLLEGE PARK",$H1173))),"CLAYTON (COLLEGE PARK)",$AG1173))))</f>
        <v/>
      </c>
      <c r="AI1173" s="2">
        <f>IF(OR($AH1173="",$AD1173=""),"",IFERROR(VLOOKUP($AH1173,CODES!$A:$B,2,FALSE),"NO CODE"))</f>
        <v/>
      </c>
      <c r="AJ1173" s="19">
        <f>IF(OR($AI1173="",$AI1173="NO CODE"),"",IF(COUNTIFS(RATES!$A:$A,$AI1173,RATES!$B:$B,"&lt;="&amp;MonthStart,RATES!$C:$C,"&gt;="&amp;MonthEnd)&lt;&gt;1,"NO RATE",IF($AD1173="OFF",SUMIFS(RATES!$F:$F,RATES!$A:$A,$AI1173,RATES!$B:$B,"&lt;="&amp;MonthStart,RATES!$C:$C,"&gt;="&amp;MonthEnd),SUMIFS(RATES!$E:$E,RATES!$A:$A,$AI1173,RATES!$B:$B,"&lt;="&amp;MonthStart,RATES!$C:$C,"&gt;="&amp;MonthEnd))))</f>
        <v/>
      </c>
      <c r="AK1173" s="2">
        <f>IF(OR(NOT(ISNUMBER($AJ1173)),N($AA1173)=0),"",IF(ABS(N($Z1173)/100-$AJ1173)&gt;0.0000001,"DIFFERS",""))</f>
        <v/>
      </c>
    </row>
    <row r="1174">
      <c r="AD1174" s="2">
        <f>IF($L1174="","",IF(ISNUMBER(SEARCH("OFF ROAD",$H1174)),"OFF",IF(ISNUMBER(SEARCH("ON ROAD",$H1174)),"ON","")))</f>
        <v/>
      </c>
      <c r="AE1174" s="2">
        <f>IF($AD1174="ON",""&amp;$L1174,"")</f>
        <v/>
      </c>
      <c r="AF1174" s="2">
        <f>IF($L1174="","",IF($J1174&lt;&gt;"","Y",""))</f>
        <v/>
      </c>
      <c r="AG1174" s="2">
        <f>IF($L1174="","",IFERROR(TRIM(MID($H1174,4,SEARCH(" CO ",$H1174)-4)),""&amp;$S1174))</f>
        <v/>
      </c>
      <c r="AH1174" s="2">
        <f>IF($AG1174="","",IF($AG1174="FULTON",IF(ISNUMBER(SEARCH("COLLEGE PARK",$H1174)),"FULTON (COLLEGE PARK)",IF(ISNUMBER(SEARCH("HAPEVILLE",$H1174)),"FULTON (HAPEVILLE)",IF(ISNUMBER(SEARCH("EAST POINT",$H1174)),"FULTON (EAST POINT)",IF(ISNUMBER(SEARCH("ATLANTA",$H1174)),"FULTON (ATL LIMITS)","FULTON")))),IF($AG1174="DEKALB",IF(ISNUMBER(SEARCH("ATLANTA",$H1174)),"DEKALB (ATL LIMITS)","DEKALB"),IF(AND($AG1174="CLAYTON",ISNUMBER(SEARCH("COLLEGE PARK",$H1174))),"CLAYTON (COLLEGE PARK)",$AG1174))))</f>
        <v/>
      </c>
      <c r="AI1174" s="2">
        <f>IF(OR($AH1174="",$AD1174=""),"",IFERROR(VLOOKUP($AH1174,CODES!$A:$B,2,FALSE),"NO CODE"))</f>
        <v/>
      </c>
      <c r="AJ1174" s="19">
        <f>IF(OR($AI1174="",$AI1174="NO CODE"),"",IF(COUNTIFS(RATES!$A:$A,$AI1174,RATES!$B:$B,"&lt;="&amp;MonthStart,RATES!$C:$C,"&gt;="&amp;MonthEnd)&lt;&gt;1,"NO RATE",IF($AD1174="OFF",SUMIFS(RATES!$F:$F,RATES!$A:$A,$AI1174,RATES!$B:$B,"&lt;="&amp;MonthStart,RATES!$C:$C,"&gt;="&amp;MonthEnd),SUMIFS(RATES!$E:$E,RATES!$A:$A,$AI1174,RATES!$B:$B,"&lt;="&amp;MonthStart,RATES!$C:$C,"&gt;="&amp;MonthEnd))))</f>
        <v/>
      </c>
      <c r="AK1174" s="2">
        <f>IF(OR(NOT(ISNUMBER($AJ1174)),N($AA1174)=0),"",IF(ABS(N($Z1174)/100-$AJ1174)&gt;0.0000001,"DIFFERS",""))</f>
        <v/>
      </c>
    </row>
    <row r="1175">
      <c r="AD1175" s="2">
        <f>IF($L1175="","",IF(ISNUMBER(SEARCH("OFF ROAD",$H1175)),"OFF",IF(ISNUMBER(SEARCH("ON ROAD",$H1175)),"ON","")))</f>
        <v/>
      </c>
      <c r="AE1175" s="2">
        <f>IF($AD1175="ON",""&amp;$L1175,"")</f>
        <v/>
      </c>
      <c r="AF1175" s="2">
        <f>IF($L1175="","",IF($J1175&lt;&gt;"","Y",""))</f>
        <v/>
      </c>
      <c r="AG1175" s="2">
        <f>IF($L1175="","",IFERROR(TRIM(MID($H1175,4,SEARCH(" CO ",$H1175)-4)),""&amp;$S1175))</f>
        <v/>
      </c>
      <c r="AH1175" s="2">
        <f>IF($AG1175="","",IF($AG1175="FULTON",IF(ISNUMBER(SEARCH("COLLEGE PARK",$H1175)),"FULTON (COLLEGE PARK)",IF(ISNUMBER(SEARCH("HAPEVILLE",$H1175)),"FULTON (HAPEVILLE)",IF(ISNUMBER(SEARCH("EAST POINT",$H1175)),"FULTON (EAST POINT)",IF(ISNUMBER(SEARCH("ATLANTA",$H1175)),"FULTON (ATL LIMITS)","FULTON")))),IF($AG1175="DEKALB",IF(ISNUMBER(SEARCH("ATLANTA",$H1175)),"DEKALB (ATL LIMITS)","DEKALB"),IF(AND($AG1175="CLAYTON",ISNUMBER(SEARCH("COLLEGE PARK",$H1175))),"CLAYTON (COLLEGE PARK)",$AG1175))))</f>
        <v/>
      </c>
      <c r="AI1175" s="2">
        <f>IF(OR($AH1175="",$AD1175=""),"",IFERROR(VLOOKUP($AH1175,CODES!$A:$B,2,FALSE),"NO CODE"))</f>
        <v/>
      </c>
      <c r="AJ1175" s="19">
        <f>IF(OR($AI1175="",$AI1175="NO CODE"),"",IF(COUNTIFS(RATES!$A:$A,$AI1175,RATES!$B:$B,"&lt;="&amp;MonthStart,RATES!$C:$C,"&gt;="&amp;MonthEnd)&lt;&gt;1,"NO RATE",IF($AD1175="OFF",SUMIFS(RATES!$F:$F,RATES!$A:$A,$AI1175,RATES!$B:$B,"&lt;="&amp;MonthStart,RATES!$C:$C,"&gt;="&amp;MonthEnd),SUMIFS(RATES!$E:$E,RATES!$A:$A,$AI1175,RATES!$B:$B,"&lt;="&amp;MonthStart,RATES!$C:$C,"&gt;="&amp;MonthEnd))))</f>
        <v/>
      </c>
      <c r="AK1175" s="2">
        <f>IF(OR(NOT(ISNUMBER($AJ1175)),N($AA1175)=0),"",IF(ABS(N($Z1175)/100-$AJ1175)&gt;0.0000001,"DIFFERS",""))</f>
        <v/>
      </c>
    </row>
    <row r="1176">
      <c r="AD1176" s="2">
        <f>IF($L1176="","",IF(ISNUMBER(SEARCH("OFF ROAD",$H1176)),"OFF",IF(ISNUMBER(SEARCH("ON ROAD",$H1176)),"ON","")))</f>
        <v/>
      </c>
      <c r="AE1176" s="2">
        <f>IF($AD1176="ON",""&amp;$L1176,"")</f>
        <v/>
      </c>
      <c r="AF1176" s="2">
        <f>IF($L1176="","",IF($J1176&lt;&gt;"","Y",""))</f>
        <v/>
      </c>
      <c r="AG1176" s="2">
        <f>IF($L1176="","",IFERROR(TRIM(MID($H1176,4,SEARCH(" CO ",$H1176)-4)),""&amp;$S1176))</f>
        <v/>
      </c>
      <c r="AH1176" s="2">
        <f>IF($AG1176="","",IF($AG1176="FULTON",IF(ISNUMBER(SEARCH("COLLEGE PARK",$H1176)),"FULTON (COLLEGE PARK)",IF(ISNUMBER(SEARCH("HAPEVILLE",$H1176)),"FULTON (HAPEVILLE)",IF(ISNUMBER(SEARCH("EAST POINT",$H1176)),"FULTON (EAST POINT)",IF(ISNUMBER(SEARCH("ATLANTA",$H1176)),"FULTON (ATL LIMITS)","FULTON")))),IF($AG1176="DEKALB",IF(ISNUMBER(SEARCH("ATLANTA",$H1176)),"DEKALB (ATL LIMITS)","DEKALB"),IF(AND($AG1176="CLAYTON",ISNUMBER(SEARCH("COLLEGE PARK",$H1176))),"CLAYTON (COLLEGE PARK)",$AG1176))))</f>
        <v/>
      </c>
      <c r="AI1176" s="2">
        <f>IF(OR($AH1176="",$AD1176=""),"",IFERROR(VLOOKUP($AH1176,CODES!$A:$B,2,FALSE),"NO CODE"))</f>
        <v/>
      </c>
      <c r="AJ1176" s="19">
        <f>IF(OR($AI1176="",$AI1176="NO CODE"),"",IF(COUNTIFS(RATES!$A:$A,$AI1176,RATES!$B:$B,"&lt;="&amp;MonthStart,RATES!$C:$C,"&gt;="&amp;MonthEnd)&lt;&gt;1,"NO RATE",IF($AD1176="OFF",SUMIFS(RATES!$F:$F,RATES!$A:$A,$AI1176,RATES!$B:$B,"&lt;="&amp;MonthStart,RATES!$C:$C,"&gt;="&amp;MonthEnd),SUMIFS(RATES!$E:$E,RATES!$A:$A,$AI1176,RATES!$B:$B,"&lt;="&amp;MonthStart,RATES!$C:$C,"&gt;="&amp;MonthEnd))))</f>
        <v/>
      </c>
      <c r="AK1176" s="2">
        <f>IF(OR(NOT(ISNUMBER($AJ1176)),N($AA1176)=0),"",IF(ABS(N($Z1176)/100-$AJ1176)&gt;0.0000001,"DIFFERS",""))</f>
        <v/>
      </c>
    </row>
    <row r="1177">
      <c r="AD1177" s="2">
        <f>IF($L1177="","",IF(ISNUMBER(SEARCH("OFF ROAD",$H1177)),"OFF",IF(ISNUMBER(SEARCH("ON ROAD",$H1177)),"ON","")))</f>
        <v/>
      </c>
      <c r="AE1177" s="2">
        <f>IF($AD1177="ON",""&amp;$L1177,"")</f>
        <v/>
      </c>
      <c r="AF1177" s="2">
        <f>IF($L1177="","",IF($J1177&lt;&gt;"","Y",""))</f>
        <v/>
      </c>
      <c r="AG1177" s="2">
        <f>IF($L1177="","",IFERROR(TRIM(MID($H1177,4,SEARCH(" CO ",$H1177)-4)),""&amp;$S1177))</f>
        <v/>
      </c>
      <c r="AH1177" s="2">
        <f>IF($AG1177="","",IF($AG1177="FULTON",IF(ISNUMBER(SEARCH("COLLEGE PARK",$H1177)),"FULTON (COLLEGE PARK)",IF(ISNUMBER(SEARCH("HAPEVILLE",$H1177)),"FULTON (HAPEVILLE)",IF(ISNUMBER(SEARCH("EAST POINT",$H1177)),"FULTON (EAST POINT)",IF(ISNUMBER(SEARCH("ATLANTA",$H1177)),"FULTON (ATL LIMITS)","FULTON")))),IF($AG1177="DEKALB",IF(ISNUMBER(SEARCH("ATLANTA",$H1177)),"DEKALB (ATL LIMITS)","DEKALB"),IF(AND($AG1177="CLAYTON",ISNUMBER(SEARCH("COLLEGE PARK",$H1177))),"CLAYTON (COLLEGE PARK)",$AG1177))))</f>
        <v/>
      </c>
      <c r="AI1177" s="2">
        <f>IF(OR($AH1177="",$AD1177=""),"",IFERROR(VLOOKUP($AH1177,CODES!$A:$B,2,FALSE),"NO CODE"))</f>
        <v/>
      </c>
      <c r="AJ1177" s="19">
        <f>IF(OR($AI1177="",$AI1177="NO CODE"),"",IF(COUNTIFS(RATES!$A:$A,$AI1177,RATES!$B:$B,"&lt;="&amp;MonthStart,RATES!$C:$C,"&gt;="&amp;MonthEnd)&lt;&gt;1,"NO RATE",IF($AD1177="OFF",SUMIFS(RATES!$F:$F,RATES!$A:$A,$AI1177,RATES!$B:$B,"&lt;="&amp;MonthStart,RATES!$C:$C,"&gt;="&amp;MonthEnd),SUMIFS(RATES!$E:$E,RATES!$A:$A,$AI1177,RATES!$B:$B,"&lt;="&amp;MonthStart,RATES!$C:$C,"&gt;="&amp;MonthEnd))))</f>
        <v/>
      </c>
      <c r="AK1177" s="2">
        <f>IF(OR(NOT(ISNUMBER($AJ1177)),N($AA1177)=0),"",IF(ABS(N($Z1177)/100-$AJ1177)&gt;0.0000001,"DIFFERS",""))</f>
        <v/>
      </c>
    </row>
    <row r="1178">
      <c r="AD1178" s="2">
        <f>IF($L1178="","",IF(ISNUMBER(SEARCH("OFF ROAD",$H1178)),"OFF",IF(ISNUMBER(SEARCH("ON ROAD",$H1178)),"ON","")))</f>
        <v/>
      </c>
      <c r="AE1178" s="2">
        <f>IF($AD1178="ON",""&amp;$L1178,"")</f>
        <v/>
      </c>
      <c r="AF1178" s="2">
        <f>IF($L1178="","",IF($J1178&lt;&gt;"","Y",""))</f>
        <v/>
      </c>
      <c r="AG1178" s="2">
        <f>IF($L1178="","",IFERROR(TRIM(MID($H1178,4,SEARCH(" CO ",$H1178)-4)),""&amp;$S1178))</f>
        <v/>
      </c>
      <c r="AH1178" s="2">
        <f>IF($AG1178="","",IF($AG1178="FULTON",IF(ISNUMBER(SEARCH("COLLEGE PARK",$H1178)),"FULTON (COLLEGE PARK)",IF(ISNUMBER(SEARCH("HAPEVILLE",$H1178)),"FULTON (HAPEVILLE)",IF(ISNUMBER(SEARCH("EAST POINT",$H1178)),"FULTON (EAST POINT)",IF(ISNUMBER(SEARCH("ATLANTA",$H1178)),"FULTON (ATL LIMITS)","FULTON")))),IF($AG1178="DEKALB",IF(ISNUMBER(SEARCH("ATLANTA",$H1178)),"DEKALB (ATL LIMITS)","DEKALB"),IF(AND($AG1178="CLAYTON",ISNUMBER(SEARCH("COLLEGE PARK",$H1178))),"CLAYTON (COLLEGE PARK)",$AG1178))))</f>
        <v/>
      </c>
      <c r="AI1178" s="2">
        <f>IF(OR($AH1178="",$AD1178=""),"",IFERROR(VLOOKUP($AH1178,CODES!$A:$B,2,FALSE),"NO CODE"))</f>
        <v/>
      </c>
      <c r="AJ1178" s="19">
        <f>IF(OR($AI1178="",$AI1178="NO CODE"),"",IF(COUNTIFS(RATES!$A:$A,$AI1178,RATES!$B:$B,"&lt;="&amp;MonthStart,RATES!$C:$C,"&gt;="&amp;MonthEnd)&lt;&gt;1,"NO RATE",IF($AD1178="OFF",SUMIFS(RATES!$F:$F,RATES!$A:$A,$AI1178,RATES!$B:$B,"&lt;="&amp;MonthStart,RATES!$C:$C,"&gt;="&amp;MonthEnd),SUMIFS(RATES!$E:$E,RATES!$A:$A,$AI1178,RATES!$B:$B,"&lt;="&amp;MonthStart,RATES!$C:$C,"&gt;="&amp;MonthEnd))))</f>
        <v/>
      </c>
      <c r="AK1178" s="2">
        <f>IF(OR(NOT(ISNUMBER($AJ1178)),N($AA1178)=0),"",IF(ABS(N($Z1178)/100-$AJ1178)&gt;0.0000001,"DIFFERS",""))</f>
        <v/>
      </c>
    </row>
    <row r="1179">
      <c r="AD1179" s="2">
        <f>IF($L1179="","",IF(ISNUMBER(SEARCH("OFF ROAD",$H1179)),"OFF",IF(ISNUMBER(SEARCH("ON ROAD",$H1179)),"ON","")))</f>
        <v/>
      </c>
      <c r="AE1179" s="2">
        <f>IF($AD1179="ON",""&amp;$L1179,"")</f>
        <v/>
      </c>
      <c r="AF1179" s="2">
        <f>IF($L1179="","",IF($J1179&lt;&gt;"","Y",""))</f>
        <v/>
      </c>
      <c r="AG1179" s="2">
        <f>IF($L1179="","",IFERROR(TRIM(MID($H1179,4,SEARCH(" CO ",$H1179)-4)),""&amp;$S1179))</f>
        <v/>
      </c>
      <c r="AH1179" s="2">
        <f>IF($AG1179="","",IF($AG1179="FULTON",IF(ISNUMBER(SEARCH("COLLEGE PARK",$H1179)),"FULTON (COLLEGE PARK)",IF(ISNUMBER(SEARCH("HAPEVILLE",$H1179)),"FULTON (HAPEVILLE)",IF(ISNUMBER(SEARCH("EAST POINT",$H1179)),"FULTON (EAST POINT)",IF(ISNUMBER(SEARCH("ATLANTA",$H1179)),"FULTON (ATL LIMITS)","FULTON")))),IF($AG1179="DEKALB",IF(ISNUMBER(SEARCH("ATLANTA",$H1179)),"DEKALB (ATL LIMITS)","DEKALB"),IF(AND($AG1179="CLAYTON",ISNUMBER(SEARCH("COLLEGE PARK",$H1179))),"CLAYTON (COLLEGE PARK)",$AG1179))))</f>
        <v/>
      </c>
      <c r="AI1179" s="2">
        <f>IF(OR($AH1179="",$AD1179=""),"",IFERROR(VLOOKUP($AH1179,CODES!$A:$B,2,FALSE),"NO CODE"))</f>
        <v/>
      </c>
      <c r="AJ1179" s="19">
        <f>IF(OR($AI1179="",$AI1179="NO CODE"),"",IF(COUNTIFS(RATES!$A:$A,$AI1179,RATES!$B:$B,"&lt;="&amp;MonthStart,RATES!$C:$C,"&gt;="&amp;MonthEnd)&lt;&gt;1,"NO RATE",IF($AD1179="OFF",SUMIFS(RATES!$F:$F,RATES!$A:$A,$AI1179,RATES!$B:$B,"&lt;="&amp;MonthStart,RATES!$C:$C,"&gt;="&amp;MonthEnd),SUMIFS(RATES!$E:$E,RATES!$A:$A,$AI1179,RATES!$B:$B,"&lt;="&amp;MonthStart,RATES!$C:$C,"&gt;="&amp;MonthEnd))))</f>
        <v/>
      </c>
      <c r="AK1179" s="2">
        <f>IF(OR(NOT(ISNUMBER($AJ1179)),N($AA1179)=0),"",IF(ABS(N($Z1179)/100-$AJ1179)&gt;0.0000001,"DIFFERS",""))</f>
        <v/>
      </c>
    </row>
    <row r="1180">
      <c r="AD1180" s="2">
        <f>IF($L1180="","",IF(ISNUMBER(SEARCH("OFF ROAD",$H1180)),"OFF",IF(ISNUMBER(SEARCH("ON ROAD",$H1180)),"ON","")))</f>
        <v/>
      </c>
      <c r="AE1180" s="2">
        <f>IF($AD1180="ON",""&amp;$L1180,"")</f>
        <v/>
      </c>
      <c r="AF1180" s="2">
        <f>IF($L1180="","",IF($J1180&lt;&gt;"","Y",""))</f>
        <v/>
      </c>
      <c r="AG1180" s="2">
        <f>IF($L1180="","",IFERROR(TRIM(MID($H1180,4,SEARCH(" CO ",$H1180)-4)),""&amp;$S1180))</f>
        <v/>
      </c>
      <c r="AH1180" s="2">
        <f>IF($AG1180="","",IF($AG1180="FULTON",IF(ISNUMBER(SEARCH("COLLEGE PARK",$H1180)),"FULTON (COLLEGE PARK)",IF(ISNUMBER(SEARCH("HAPEVILLE",$H1180)),"FULTON (HAPEVILLE)",IF(ISNUMBER(SEARCH("EAST POINT",$H1180)),"FULTON (EAST POINT)",IF(ISNUMBER(SEARCH("ATLANTA",$H1180)),"FULTON (ATL LIMITS)","FULTON")))),IF($AG1180="DEKALB",IF(ISNUMBER(SEARCH("ATLANTA",$H1180)),"DEKALB (ATL LIMITS)","DEKALB"),IF(AND($AG1180="CLAYTON",ISNUMBER(SEARCH("COLLEGE PARK",$H1180))),"CLAYTON (COLLEGE PARK)",$AG1180))))</f>
        <v/>
      </c>
      <c r="AI1180" s="2">
        <f>IF(OR($AH1180="",$AD1180=""),"",IFERROR(VLOOKUP($AH1180,CODES!$A:$B,2,FALSE),"NO CODE"))</f>
        <v/>
      </c>
      <c r="AJ1180" s="19">
        <f>IF(OR($AI1180="",$AI1180="NO CODE"),"",IF(COUNTIFS(RATES!$A:$A,$AI1180,RATES!$B:$B,"&lt;="&amp;MonthStart,RATES!$C:$C,"&gt;="&amp;MonthEnd)&lt;&gt;1,"NO RATE",IF($AD1180="OFF",SUMIFS(RATES!$F:$F,RATES!$A:$A,$AI1180,RATES!$B:$B,"&lt;="&amp;MonthStart,RATES!$C:$C,"&gt;="&amp;MonthEnd),SUMIFS(RATES!$E:$E,RATES!$A:$A,$AI1180,RATES!$B:$B,"&lt;="&amp;MonthStart,RATES!$C:$C,"&gt;="&amp;MonthEnd))))</f>
        <v/>
      </c>
      <c r="AK1180" s="2">
        <f>IF(OR(NOT(ISNUMBER($AJ1180)),N($AA1180)=0),"",IF(ABS(N($Z1180)/100-$AJ1180)&gt;0.0000001,"DIFFERS",""))</f>
        <v/>
      </c>
    </row>
    <row r="1181">
      <c r="AD1181" s="2">
        <f>IF($L1181="","",IF(ISNUMBER(SEARCH("OFF ROAD",$H1181)),"OFF",IF(ISNUMBER(SEARCH("ON ROAD",$H1181)),"ON","")))</f>
        <v/>
      </c>
      <c r="AE1181" s="2">
        <f>IF($AD1181="ON",""&amp;$L1181,"")</f>
        <v/>
      </c>
      <c r="AF1181" s="2">
        <f>IF($L1181="","",IF($J1181&lt;&gt;"","Y",""))</f>
        <v/>
      </c>
      <c r="AG1181" s="2">
        <f>IF($L1181="","",IFERROR(TRIM(MID($H1181,4,SEARCH(" CO ",$H1181)-4)),""&amp;$S1181))</f>
        <v/>
      </c>
      <c r="AH1181" s="2">
        <f>IF($AG1181="","",IF($AG1181="FULTON",IF(ISNUMBER(SEARCH("COLLEGE PARK",$H1181)),"FULTON (COLLEGE PARK)",IF(ISNUMBER(SEARCH("HAPEVILLE",$H1181)),"FULTON (HAPEVILLE)",IF(ISNUMBER(SEARCH("EAST POINT",$H1181)),"FULTON (EAST POINT)",IF(ISNUMBER(SEARCH("ATLANTA",$H1181)),"FULTON (ATL LIMITS)","FULTON")))),IF($AG1181="DEKALB",IF(ISNUMBER(SEARCH("ATLANTA",$H1181)),"DEKALB (ATL LIMITS)","DEKALB"),IF(AND($AG1181="CLAYTON",ISNUMBER(SEARCH("COLLEGE PARK",$H1181))),"CLAYTON (COLLEGE PARK)",$AG1181))))</f>
        <v/>
      </c>
      <c r="AI1181" s="2">
        <f>IF(OR($AH1181="",$AD1181=""),"",IFERROR(VLOOKUP($AH1181,CODES!$A:$B,2,FALSE),"NO CODE"))</f>
        <v/>
      </c>
      <c r="AJ1181" s="19">
        <f>IF(OR($AI1181="",$AI1181="NO CODE"),"",IF(COUNTIFS(RATES!$A:$A,$AI1181,RATES!$B:$B,"&lt;="&amp;MonthStart,RATES!$C:$C,"&gt;="&amp;MonthEnd)&lt;&gt;1,"NO RATE",IF($AD1181="OFF",SUMIFS(RATES!$F:$F,RATES!$A:$A,$AI1181,RATES!$B:$B,"&lt;="&amp;MonthStart,RATES!$C:$C,"&gt;="&amp;MonthEnd),SUMIFS(RATES!$E:$E,RATES!$A:$A,$AI1181,RATES!$B:$B,"&lt;="&amp;MonthStart,RATES!$C:$C,"&gt;="&amp;MonthEnd))))</f>
        <v/>
      </c>
      <c r="AK1181" s="2">
        <f>IF(OR(NOT(ISNUMBER($AJ1181)),N($AA1181)=0),"",IF(ABS(N($Z1181)/100-$AJ1181)&gt;0.0000001,"DIFFERS",""))</f>
        <v/>
      </c>
    </row>
    <row r="1182">
      <c r="AD1182" s="2">
        <f>IF($L1182="","",IF(ISNUMBER(SEARCH("OFF ROAD",$H1182)),"OFF",IF(ISNUMBER(SEARCH("ON ROAD",$H1182)),"ON","")))</f>
        <v/>
      </c>
      <c r="AE1182" s="2">
        <f>IF($AD1182="ON",""&amp;$L1182,"")</f>
        <v/>
      </c>
      <c r="AF1182" s="2">
        <f>IF($L1182="","",IF($J1182&lt;&gt;"","Y",""))</f>
        <v/>
      </c>
      <c r="AG1182" s="2">
        <f>IF($L1182="","",IFERROR(TRIM(MID($H1182,4,SEARCH(" CO ",$H1182)-4)),""&amp;$S1182))</f>
        <v/>
      </c>
      <c r="AH1182" s="2">
        <f>IF($AG1182="","",IF($AG1182="FULTON",IF(ISNUMBER(SEARCH("COLLEGE PARK",$H1182)),"FULTON (COLLEGE PARK)",IF(ISNUMBER(SEARCH("HAPEVILLE",$H1182)),"FULTON (HAPEVILLE)",IF(ISNUMBER(SEARCH("EAST POINT",$H1182)),"FULTON (EAST POINT)",IF(ISNUMBER(SEARCH("ATLANTA",$H1182)),"FULTON (ATL LIMITS)","FULTON")))),IF($AG1182="DEKALB",IF(ISNUMBER(SEARCH("ATLANTA",$H1182)),"DEKALB (ATL LIMITS)","DEKALB"),IF(AND($AG1182="CLAYTON",ISNUMBER(SEARCH("COLLEGE PARK",$H1182))),"CLAYTON (COLLEGE PARK)",$AG1182))))</f>
        <v/>
      </c>
      <c r="AI1182" s="2">
        <f>IF(OR($AH1182="",$AD1182=""),"",IFERROR(VLOOKUP($AH1182,CODES!$A:$B,2,FALSE),"NO CODE"))</f>
        <v/>
      </c>
      <c r="AJ1182" s="19">
        <f>IF(OR($AI1182="",$AI1182="NO CODE"),"",IF(COUNTIFS(RATES!$A:$A,$AI1182,RATES!$B:$B,"&lt;="&amp;MonthStart,RATES!$C:$C,"&gt;="&amp;MonthEnd)&lt;&gt;1,"NO RATE",IF($AD1182="OFF",SUMIFS(RATES!$F:$F,RATES!$A:$A,$AI1182,RATES!$B:$B,"&lt;="&amp;MonthStart,RATES!$C:$C,"&gt;="&amp;MonthEnd),SUMIFS(RATES!$E:$E,RATES!$A:$A,$AI1182,RATES!$B:$B,"&lt;="&amp;MonthStart,RATES!$C:$C,"&gt;="&amp;MonthEnd))))</f>
        <v/>
      </c>
      <c r="AK1182" s="2">
        <f>IF(OR(NOT(ISNUMBER($AJ1182)),N($AA1182)=0),"",IF(ABS(N($Z1182)/100-$AJ1182)&gt;0.0000001,"DIFFERS",""))</f>
        <v/>
      </c>
    </row>
    <row r="1183">
      <c r="AD1183" s="2">
        <f>IF($L1183="","",IF(ISNUMBER(SEARCH("OFF ROAD",$H1183)),"OFF",IF(ISNUMBER(SEARCH("ON ROAD",$H1183)),"ON","")))</f>
        <v/>
      </c>
      <c r="AE1183" s="2">
        <f>IF($AD1183="ON",""&amp;$L1183,"")</f>
        <v/>
      </c>
      <c r="AF1183" s="2">
        <f>IF($L1183="","",IF($J1183&lt;&gt;"","Y",""))</f>
        <v/>
      </c>
      <c r="AG1183" s="2">
        <f>IF($L1183="","",IFERROR(TRIM(MID($H1183,4,SEARCH(" CO ",$H1183)-4)),""&amp;$S1183))</f>
        <v/>
      </c>
      <c r="AH1183" s="2">
        <f>IF($AG1183="","",IF($AG1183="FULTON",IF(ISNUMBER(SEARCH("COLLEGE PARK",$H1183)),"FULTON (COLLEGE PARK)",IF(ISNUMBER(SEARCH("HAPEVILLE",$H1183)),"FULTON (HAPEVILLE)",IF(ISNUMBER(SEARCH("EAST POINT",$H1183)),"FULTON (EAST POINT)",IF(ISNUMBER(SEARCH("ATLANTA",$H1183)),"FULTON (ATL LIMITS)","FULTON")))),IF($AG1183="DEKALB",IF(ISNUMBER(SEARCH("ATLANTA",$H1183)),"DEKALB (ATL LIMITS)","DEKALB"),IF(AND($AG1183="CLAYTON",ISNUMBER(SEARCH("COLLEGE PARK",$H1183))),"CLAYTON (COLLEGE PARK)",$AG1183))))</f>
        <v/>
      </c>
      <c r="AI1183" s="2">
        <f>IF(OR($AH1183="",$AD1183=""),"",IFERROR(VLOOKUP($AH1183,CODES!$A:$B,2,FALSE),"NO CODE"))</f>
        <v/>
      </c>
      <c r="AJ1183" s="19">
        <f>IF(OR($AI1183="",$AI1183="NO CODE"),"",IF(COUNTIFS(RATES!$A:$A,$AI1183,RATES!$B:$B,"&lt;="&amp;MonthStart,RATES!$C:$C,"&gt;="&amp;MonthEnd)&lt;&gt;1,"NO RATE",IF($AD1183="OFF",SUMIFS(RATES!$F:$F,RATES!$A:$A,$AI1183,RATES!$B:$B,"&lt;="&amp;MonthStart,RATES!$C:$C,"&gt;="&amp;MonthEnd),SUMIFS(RATES!$E:$E,RATES!$A:$A,$AI1183,RATES!$B:$B,"&lt;="&amp;MonthStart,RATES!$C:$C,"&gt;="&amp;MonthEnd))))</f>
        <v/>
      </c>
      <c r="AK1183" s="2">
        <f>IF(OR(NOT(ISNUMBER($AJ1183)),N($AA1183)=0),"",IF(ABS(N($Z1183)/100-$AJ1183)&gt;0.0000001,"DIFFERS",""))</f>
        <v/>
      </c>
    </row>
    <row r="1184">
      <c r="AD1184" s="2">
        <f>IF($L1184="","",IF(ISNUMBER(SEARCH("OFF ROAD",$H1184)),"OFF",IF(ISNUMBER(SEARCH("ON ROAD",$H1184)),"ON","")))</f>
        <v/>
      </c>
      <c r="AE1184" s="2">
        <f>IF($AD1184="ON",""&amp;$L1184,"")</f>
        <v/>
      </c>
      <c r="AF1184" s="2">
        <f>IF($L1184="","",IF($J1184&lt;&gt;"","Y",""))</f>
        <v/>
      </c>
      <c r="AG1184" s="2">
        <f>IF($L1184="","",IFERROR(TRIM(MID($H1184,4,SEARCH(" CO ",$H1184)-4)),""&amp;$S1184))</f>
        <v/>
      </c>
      <c r="AH1184" s="2">
        <f>IF($AG1184="","",IF($AG1184="FULTON",IF(ISNUMBER(SEARCH("COLLEGE PARK",$H1184)),"FULTON (COLLEGE PARK)",IF(ISNUMBER(SEARCH("HAPEVILLE",$H1184)),"FULTON (HAPEVILLE)",IF(ISNUMBER(SEARCH("EAST POINT",$H1184)),"FULTON (EAST POINT)",IF(ISNUMBER(SEARCH("ATLANTA",$H1184)),"FULTON (ATL LIMITS)","FULTON")))),IF($AG1184="DEKALB",IF(ISNUMBER(SEARCH("ATLANTA",$H1184)),"DEKALB (ATL LIMITS)","DEKALB"),IF(AND($AG1184="CLAYTON",ISNUMBER(SEARCH("COLLEGE PARK",$H1184))),"CLAYTON (COLLEGE PARK)",$AG1184))))</f>
        <v/>
      </c>
      <c r="AI1184" s="2">
        <f>IF(OR($AH1184="",$AD1184=""),"",IFERROR(VLOOKUP($AH1184,CODES!$A:$B,2,FALSE),"NO CODE"))</f>
        <v/>
      </c>
      <c r="AJ1184" s="19">
        <f>IF(OR($AI1184="",$AI1184="NO CODE"),"",IF(COUNTIFS(RATES!$A:$A,$AI1184,RATES!$B:$B,"&lt;="&amp;MonthStart,RATES!$C:$C,"&gt;="&amp;MonthEnd)&lt;&gt;1,"NO RATE",IF($AD1184="OFF",SUMIFS(RATES!$F:$F,RATES!$A:$A,$AI1184,RATES!$B:$B,"&lt;="&amp;MonthStart,RATES!$C:$C,"&gt;="&amp;MonthEnd),SUMIFS(RATES!$E:$E,RATES!$A:$A,$AI1184,RATES!$B:$B,"&lt;="&amp;MonthStart,RATES!$C:$C,"&gt;="&amp;MonthEnd))))</f>
        <v/>
      </c>
      <c r="AK1184" s="2">
        <f>IF(OR(NOT(ISNUMBER($AJ1184)),N($AA1184)=0),"",IF(ABS(N($Z1184)/100-$AJ1184)&gt;0.0000001,"DIFFERS",""))</f>
        <v/>
      </c>
    </row>
    <row r="1185">
      <c r="AD1185" s="2">
        <f>IF($L1185="","",IF(ISNUMBER(SEARCH("OFF ROAD",$H1185)),"OFF",IF(ISNUMBER(SEARCH("ON ROAD",$H1185)),"ON","")))</f>
        <v/>
      </c>
      <c r="AE1185" s="2">
        <f>IF($AD1185="ON",""&amp;$L1185,"")</f>
        <v/>
      </c>
      <c r="AF1185" s="2">
        <f>IF($L1185="","",IF($J1185&lt;&gt;"","Y",""))</f>
        <v/>
      </c>
      <c r="AG1185" s="2">
        <f>IF($L1185="","",IFERROR(TRIM(MID($H1185,4,SEARCH(" CO ",$H1185)-4)),""&amp;$S1185))</f>
        <v/>
      </c>
      <c r="AH1185" s="2">
        <f>IF($AG1185="","",IF($AG1185="FULTON",IF(ISNUMBER(SEARCH("COLLEGE PARK",$H1185)),"FULTON (COLLEGE PARK)",IF(ISNUMBER(SEARCH("HAPEVILLE",$H1185)),"FULTON (HAPEVILLE)",IF(ISNUMBER(SEARCH("EAST POINT",$H1185)),"FULTON (EAST POINT)",IF(ISNUMBER(SEARCH("ATLANTA",$H1185)),"FULTON (ATL LIMITS)","FULTON")))),IF($AG1185="DEKALB",IF(ISNUMBER(SEARCH("ATLANTA",$H1185)),"DEKALB (ATL LIMITS)","DEKALB"),IF(AND($AG1185="CLAYTON",ISNUMBER(SEARCH("COLLEGE PARK",$H1185))),"CLAYTON (COLLEGE PARK)",$AG1185))))</f>
        <v/>
      </c>
      <c r="AI1185" s="2">
        <f>IF(OR($AH1185="",$AD1185=""),"",IFERROR(VLOOKUP($AH1185,CODES!$A:$B,2,FALSE),"NO CODE"))</f>
        <v/>
      </c>
      <c r="AJ1185" s="19">
        <f>IF(OR($AI1185="",$AI1185="NO CODE"),"",IF(COUNTIFS(RATES!$A:$A,$AI1185,RATES!$B:$B,"&lt;="&amp;MonthStart,RATES!$C:$C,"&gt;="&amp;MonthEnd)&lt;&gt;1,"NO RATE",IF($AD1185="OFF",SUMIFS(RATES!$F:$F,RATES!$A:$A,$AI1185,RATES!$B:$B,"&lt;="&amp;MonthStart,RATES!$C:$C,"&gt;="&amp;MonthEnd),SUMIFS(RATES!$E:$E,RATES!$A:$A,$AI1185,RATES!$B:$B,"&lt;="&amp;MonthStart,RATES!$C:$C,"&gt;="&amp;MonthEnd))))</f>
        <v/>
      </c>
      <c r="AK1185" s="2">
        <f>IF(OR(NOT(ISNUMBER($AJ1185)),N($AA1185)=0),"",IF(ABS(N($Z1185)/100-$AJ1185)&gt;0.0000001,"DIFFERS",""))</f>
        <v/>
      </c>
    </row>
    <row r="1186">
      <c r="AD1186" s="2">
        <f>IF($L1186="","",IF(ISNUMBER(SEARCH("OFF ROAD",$H1186)),"OFF",IF(ISNUMBER(SEARCH("ON ROAD",$H1186)),"ON","")))</f>
        <v/>
      </c>
      <c r="AE1186" s="2">
        <f>IF($AD1186="ON",""&amp;$L1186,"")</f>
        <v/>
      </c>
      <c r="AF1186" s="2">
        <f>IF($L1186="","",IF($J1186&lt;&gt;"","Y",""))</f>
        <v/>
      </c>
      <c r="AG1186" s="2">
        <f>IF($L1186="","",IFERROR(TRIM(MID($H1186,4,SEARCH(" CO ",$H1186)-4)),""&amp;$S1186))</f>
        <v/>
      </c>
      <c r="AH1186" s="2">
        <f>IF($AG1186="","",IF($AG1186="FULTON",IF(ISNUMBER(SEARCH("COLLEGE PARK",$H1186)),"FULTON (COLLEGE PARK)",IF(ISNUMBER(SEARCH("HAPEVILLE",$H1186)),"FULTON (HAPEVILLE)",IF(ISNUMBER(SEARCH("EAST POINT",$H1186)),"FULTON (EAST POINT)",IF(ISNUMBER(SEARCH("ATLANTA",$H1186)),"FULTON (ATL LIMITS)","FULTON")))),IF($AG1186="DEKALB",IF(ISNUMBER(SEARCH("ATLANTA",$H1186)),"DEKALB (ATL LIMITS)","DEKALB"),IF(AND($AG1186="CLAYTON",ISNUMBER(SEARCH("COLLEGE PARK",$H1186))),"CLAYTON (COLLEGE PARK)",$AG1186))))</f>
        <v/>
      </c>
      <c r="AI1186" s="2">
        <f>IF(OR($AH1186="",$AD1186=""),"",IFERROR(VLOOKUP($AH1186,CODES!$A:$B,2,FALSE),"NO CODE"))</f>
        <v/>
      </c>
      <c r="AJ1186" s="19">
        <f>IF(OR($AI1186="",$AI1186="NO CODE"),"",IF(COUNTIFS(RATES!$A:$A,$AI1186,RATES!$B:$B,"&lt;="&amp;MonthStart,RATES!$C:$C,"&gt;="&amp;MonthEnd)&lt;&gt;1,"NO RATE",IF($AD1186="OFF",SUMIFS(RATES!$F:$F,RATES!$A:$A,$AI1186,RATES!$B:$B,"&lt;="&amp;MonthStart,RATES!$C:$C,"&gt;="&amp;MonthEnd),SUMIFS(RATES!$E:$E,RATES!$A:$A,$AI1186,RATES!$B:$B,"&lt;="&amp;MonthStart,RATES!$C:$C,"&gt;="&amp;MonthEnd))))</f>
        <v/>
      </c>
      <c r="AK1186" s="2">
        <f>IF(OR(NOT(ISNUMBER($AJ1186)),N($AA1186)=0),"",IF(ABS(N($Z1186)/100-$AJ1186)&gt;0.0000001,"DIFFERS",""))</f>
        <v/>
      </c>
    </row>
    <row r="1187">
      <c r="AD1187" s="2">
        <f>IF($L1187="","",IF(ISNUMBER(SEARCH("OFF ROAD",$H1187)),"OFF",IF(ISNUMBER(SEARCH("ON ROAD",$H1187)),"ON","")))</f>
        <v/>
      </c>
      <c r="AE1187" s="2">
        <f>IF($AD1187="ON",""&amp;$L1187,"")</f>
        <v/>
      </c>
      <c r="AF1187" s="2">
        <f>IF($L1187="","",IF($J1187&lt;&gt;"","Y",""))</f>
        <v/>
      </c>
      <c r="AG1187" s="2">
        <f>IF($L1187="","",IFERROR(TRIM(MID($H1187,4,SEARCH(" CO ",$H1187)-4)),""&amp;$S1187))</f>
        <v/>
      </c>
      <c r="AH1187" s="2">
        <f>IF($AG1187="","",IF($AG1187="FULTON",IF(ISNUMBER(SEARCH("COLLEGE PARK",$H1187)),"FULTON (COLLEGE PARK)",IF(ISNUMBER(SEARCH("HAPEVILLE",$H1187)),"FULTON (HAPEVILLE)",IF(ISNUMBER(SEARCH("EAST POINT",$H1187)),"FULTON (EAST POINT)",IF(ISNUMBER(SEARCH("ATLANTA",$H1187)),"FULTON (ATL LIMITS)","FULTON")))),IF($AG1187="DEKALB",IF(ISNUMBER(SEARCH("ATLANTA",$H1187)),"DEKALB (ATL LIMITS)","DEKALB"),IF(AND($AG1187="CLAYTON",ISNUMBER(SEARCH("COLLEGE PARK",$H1187))),"CLAYTON (COLLEGE PARK)",$AG1187))))</f>
        <v/>
      </c>
      <c r="AI1187" s="2">
        <f>IF(OR($AH1187="",$AD1187=""),"",IFERROR(VLOOKUP($AH1187,CODES!$A:$B,2,FALSE),"NO CODE"))</f>
        <v/>
      </c>
      <c r="AJ1187" s="19">
        <f>IF(OR($AI1187="",$AI1187="NO CODE"),"",IF(COUNTIFS(RATES!$A:$A,$AI1187,RATES!$B:$B,"&lt;="&amp;MonthStart,RATES!$C:$C,"&gt;="&amp;MonthEnd)&lt;&gt;1,"NO RATE",IF($AD1187="OFF",SUMIFS(RATES!$F:$F,RATES!$A:$A,$AI1187,RATES!$B:$B,"&lt;="&amp;MonthStart,RATES!$C:$C,"&gt;="&amp;MonthEnd),SUMIFS(RATES!$E:$E,RATES!$A:$A,$AI1187,RATES!$B:$B,"&lt;="&amp;MonthStart,RATES!$C:$C,"&gt;="&amp;MonthEnd))))</f>
        <v/>
      </c>
      <c r="AK1187" s="2">
        <f>IF(OR(NOT(ISNUMBER($AJ1187)),N($AA1187)=0),"",IF(ABS(N($Z1187)/100-$AJ1187)&gt;0.0000001,"DIFFERS",""))</f>
        <v/>
      </c>
    </row>
    <row r="1188">
      <c r="AD1188" s="2">
        <f>IF($L1188="","",IF(ISNUMBER(SEARCH("OFF ROAD",$H1188)),"OFF",IF(ISNUMBER(SEARCH("ON ROAD",$H1188)),"ON","")))</f>
        <v/>
      </c>
      <c r="AE1188" s="2">
        <f>IF($AD1188="ON",""&amp;$L1188,"")</f>
        <v/>
      </c>
      <c r="AF1188" s="2">
        <f>IF($L1188="","",IF($J1188&lt;&gt;"","Y",""))</f>
        <v/>
      </c>
      <c r="AG1188" s="2">
        <f>IF($L1188="","",IFERROR(TRIM(MID($H1188,4,SEARCH(" CO ",$H1188)-4)),""&amp;$S1188))</f>
        <v/>
      </c>
      <c r="AH1188" s="2">
        <f>IF($AG1188="","",IF($AG1188="FULTON",IF(ISNUMBER(SEARCH("COLLEGE PARK",$H1188)),"FULTON (COLLEGE PARK)",IF(ISNUMBER(SEARCH("HAPEVILLE",$H1188)),"FULTON (HAPEVILLE)",IF(ISNUMBER(SEARCH("EAST POINT",$H1188)),"FULTON (EAST POINT)",IF(ISNUMBER(SEARCH("ATLANTA",$H1188)),"FULTON (ATL LIMITS)","FULTON")))),IF($AG1188="DEKALB",IF(ISNUMBER(SEARCH("ATLANTA",$H1188)),"DEKALB (ATL LIMITS)","DEKALB"),IF(AND($AG1188="CLAYTON",ISNUMBER(SEARCH("COLLEGE PARK",$H1188))),"CLAYTON (COLLEGE PARK)",$AG1188))))</f>
        <v/>
      </c>
      <c r="AI1188" s="2">
        <f>IF(OR($AH1188="",$AD1188=""),"",IFERROR(VLOOKUP($AH1188,CODES!$A:$B,2,FALSE),"NO CODE"))</f>
        <v/>
      </c>
      <c r="AJ1188" s="19">
        <f>IF(OR($AI1188="",$AI1188="NO CODE"),"",IF(COUNTIFS(RATES!$A:$A,$AI1188,RATES!$B:$B,"&lt;="&amp;MonthStart,RATES!$C:$C,"&gt;="&amp;MonthEnd)&lt;&gt;1,"NO RATE",IF($AD1188="OFF",SUMIFS(RATES!$F:$F,RATES!$A:$A,$AI1188,RATES!$B:$B,"&lt;="&amp;MonthStart,RATES!$C:$C,"&gt;="&amp;MonthEnd),SUMIFS(RATES!$E:$E,RATES!$A:$A,$AI1188,RATES!$B:$B,"&lt;="&amp;MonthStart,RATES!$C:$C,"&gt;="&amp;MonthEnd))))</f>
        <v/>
      </c>
      <c r="AK1188" s="2">
        <f>IF(OR(NOT(ISNUMBER($AJ1188)),N($AA1188)=0),"",IF(ABS(N($Z1188)/100-$AJ1188)&gt;0.0000001,"DIFFERS",""))</f>
        <v/>
      </c>
    </row>
    <row r="1189">
      <c r="AD1189" s="2">
        <f>IF($L1189="","",IF(ISNUMBER(SEARCH("OFF ROAD",$H1189)),"OFF",IF(ISNUMBER(SEARCH("ON ROAD",$H1189)),"ON","")))</f>
        <v/>
      </c>
      <c r="AE1189" s="2">
        <f>IF($AD1189="ON",""&amp;$L1189,"")</f>
        <v/>
      </c>
      <c r="AF1189" s="2">
        <f>IF($L1189="","",IF($J1189&lt;&gt;"","Y",""))</f>
        <v/>
      </c>
      <c r="AG1189" s="2">
        <f>IF($L1189="","",IFERROR(TRIM(MID($H1189,4,SEARCH(" CO ",$H1189)-4)),""&amp;$S1189))</f>
        <v/>
      </c>
      <c r="AH1189" s="2">
        <f>IF($AG1189="","",IF($AG1189="FULTON",IF(ISNUMBER(SEARCH("COLLEGE PARK",$H1189)),"FULTON (COLLEGE PARK)",IF(ISNUMBER(SEARCH("HAPEVILLE",$H1189)),"FULTON (HAPEVILLE)",IF(ISNUMBER(SEARCH("EAST POINT",$H1189)),"FULTON (EAST POINT)",IF(ISNUMBER(SEARCH("ATLANTA",$H1189)),"FULTON (ATL LIMITS)","FULTON")))),IF($AG1189="DEKALB",IF(ISNUMBER(SEARCH("ATLANTA",$H1189)),"DEKALB (ATL LIMITS)","DEKALB"),IF(AND($AG1189="CLAYTON",ISNUMBER(SEARCH("COLLEGE PARK",$H1189))),"CLAYTON (COLLEGE PARK)",$AG1189))))</f>
        <v/>
      </c>
      <c r="AI1189" s="2">
        <f>IF(OR($AH1189="",$AD1189=""),"",IFERROR(VLOOKUP($AH1189,CODES!$A:$B,2,FALSE),"NO CODE"))</f>
        <v/>
      </c>
      <c r="AJ1189" s="19">
        <f>IF(OR($AI1189="",$AI1189="NO CODE"),"",IF(COUNTIFS(RATES!$A:$A,$AI1189,RATES!$B:$B,"&lt;="&amp;MonthStart,RATES!$C:$C,"&gt;="&amp;MonthEnd)&lt;&gt;1,"NO RATE",IF($AD1189="OFF",SUMIFS(RATES!$F:$F,RATES!$A:$A,$AI1189,RATES!$B:$B,"&lt;="&amp;MonthStart,RATES!$C:$C,"&gt;="&amp;MonthEnd),SUMIFS(RATES!$E:$E,RATES!$A:$A,$AI1189,RATES!$B:$B,"&lt;="&amp;MonthStart,RATES!$C:$C,"&gt;="&amp;MonthEnd))))</f>
        <v/>
      </c>
      <c r="AK1189" s="2">
        <f>IF(OR(NOT(ISNUMBER($AJ1189)),N($AA1189)=0),"",IF(ABS(N($Z1189)/100-$AJ1189)&gt;0.0000001,"DIFFERS",""))</f>
        <v/>
      </c>
    </row>
    <row r="1190">
      <c r="AD1190" s="2">
        <f>IF($L1190="","",IF(ISNUMBER(SEARCH("OFF ROAD",$H1190)),"OFF",IF(ISNUMBER(SEARCH("ON ROAD",$H1190)),"ON","")))</f>
        <v/>
      </c>
      <c r="AE1190" s="2">
        <f>IF($AD1190="ON",""&amp;$L1190,"")</f>
        <v/>
      </c>
      <c r="AF1190" s="2">
        <f>IF($L1190="","",IF($J1190&lt;&gt;"","Y",""))</f>
        <v/>
      </c>
      <c r="AG1190" s="2">
        <f>IF($L1190="","",IFERROR(TRIM(MID($H1190,4,SEARCH(" CO ",$H1190)-4)),""&amp;$S1190))</f>
        <v/>
      </c>
      <c r="AH1190" s="2">
        <f>IF($AG1190="","",IF($AG1190="FULTON",IF(ISNUMBER(SEARCH("COLLEGE PARK",$H1190)),"FULTON (COLLEGE PARK)",IF(ISNUMBER(SEARCH("HAPEVILLE",$H1190)),"FULTON (HAPEVILLE)",IF(ISNUMBER(SEARCH("EAST POINT",$H1190)),"FULTON (EAST POINT)",IF(ISNUMBER(SEARCH("ATLANTA",$H1190)),"FULTON (ATL LIMITS)","FULTON")))),IF($AG1190="DEKALB",IF(ISNUMBER(SEARCH("ATLANTA",$H1190)),"DEKALB (ATL LIMITS)","DEKALB"),IF(AND($AG1190="CLAYTON",ISNUMBER(SEARCH("COLLEGE PARK",$H1190))),"CLAYTON (COLLEGE PARK)",$AG1190))))</f>
        <v/>
      </c>
      <c r="AI1190" s="2">
        <f>IF(OR($AH1190="",$AD1190=""),"",IFERROR(VLOOKUP($AH1190,CODES!$A:$B,2,FALSE),"NO CODE"))</f>
        <v/>
      </c>
      <c r="AJ1190" s="19">
        <f>IF(OR($AI1190="",$AI1190="NO CODE"),"",IF(COUNTIFS(RATES!$A:$A,$AI1190,RATES!$B:$B,"&lt;="&amp;MonthStart,RATES!$C:$C,"&gt;="&amp;MonthEnd)&lt;&gt;1,"NO RATE",IF($AD1190="OFF",SUMIFS(RATES!$F:$F,RATES!$A:$A,$AI1190,RATES!$B:$B,"&lt;="&amp;MonthStart,RATES!$C:$C,"&gt;="&amp;MonthEnd),SUMIFS(RATES!$E:$E,RATES!$A:$A,$AI1190,RATES!$B:$B,"&lt;="&amp;MonthStart,RATES!$C:$C,"&gt;="&amp;MonthEnd))))</f>
        <v/>
      </c>
      <c r="AK1190" s="2">
        <f>IF(OR(NOT(ISNUMBER($AJ1190)),N($AA1190)=0),"",IF(ABS(N($Z1190)/100-$AJ1190)&gt;0.0000001,"DIFFERS",""))</f>
        <v/>
      </c>
    </row>
    <row r="1191">
      <c r="AD1191" s="2">
        <f>IF($L1191="","",IF(ISNUMBER(SEARCH("OFF ROAD",$H1191)),"OFF",IF(ISNUMBER(SEARCH("ON ROAD",$H1191)),"ON","")))</f>
        <v/>
      </c>
      <c r="AE1191" s="2">
        <f>IF($AD1191="ON",""&amp;$L1191,"")</f>
        <v/>
      </c>
      <c r="AF1191" s="2">
        <f>IF($L1191="","",IF($J1191&lt;&gt;"","Y",""))</f>
        <v/>
      </c>
      <c r="AG1191" s="2">
        <f>IF($L1191="","",IFERROR(TRIM(MID($H1191,4,SEARCH(" CO ",$H1191)-4)),""&amp;$S1191))</f>
        <v/>
      </c>
      <c r="AH1191" s="2">
        <f>IF($AG1191="","",IF($AG1191="FULTON",IF(ISNUMBER(SEARCH("COLLEGE PARK",$H1191)),"FULTON (COLLEGE PARK)",IF(ISNUMBER(SEARCH("HAPEVILLE",$H1191)),"FULTON (HAPEVILLE)",IF(ISNUMBER(SEARCH("EAST POINT",$H1191)),"FULTON (EAST POINT)",IF(ISNUMBER(SEARCH("ATLANTA",$H1191)),"FULTON (ATL LIMITS)","FULTON")))),IF($AG1191="DEKALB",IF(ISNUMBER(SEARCH("ATLANTA",$H1191)),"DEKALB (ATL LIMITS)","DEKALB"),IF(AND($AG1191="CLAYTON",ISNUMBER(SEARCH("COLLEGE PARK",$H1191))),"CLAYTON (COLLEGE PARK)",$AG1191))))</f>
        <v/>
      </c>
      <c r="AI1191" s="2">
        <f>IF(OR($AH1191="",$AD1191=""),"",IFERROR(VLOOKUP($AH1191,CODES!$A:$B,2,FALSE),"NO CODE"))</f>
        <v/>
      </c>
      <c r="AJ1191" s="19">
        <f>IF(OR($AI1191="",$AI1191="NO CODE"),"",IF(COUNTIFS(RATES!$A:$A,$AI1191,RATES!$B:$B,"&lt;="&amp;MonthStart,RATES!$C:$C,"&gt;="&amp;MonthEnd)&lt;&gt;1,"NO RATE",IF($AD1191="OFF",SUMIFS(RATES!$F:$F,RATES!$A:$A,$AI1191,RATES!$B:$B,"&lt;="&amp;MonthStart,RATES!$C:$C,"&gt;="&amp;MonthEnd),SUMIFS(RATES!$E:$E,RATES!$A:$A,$AI1191,RATES!$B:$B,"&lt;="&amp;MonthStart,RATES!$C:$C,"&gt;="&amp;MonthEnd))))</f>
        <v/>
      </c>
      <c r="AK1191" s="2">
        <f>IF(OR(NOT(ISNUMBER($AJ1191)),N($AA1191)=0),"",IF(ABS(N($Z1191)/100-$AJ1191)&gt;0.0000001,"DIFFERS",""))</f>
        <v/>
      </c>
    </row>
    <row r="1192">
      <c r="AD1192" s="2">
        <f>IF($L1192="","",IF(ISNUMBER(SEARCH("OFF ROAD",$H1192)),"OFF",IF(ISNUMBER(SEARCH("ON ROAD",$H1192)),"ON","")))</f>
        <v/>
      </c>
      <c r="AE1192" s="2">
        <f>IF($AD1192="ON",""&amp;$L1192,"")</f>
        <v/>
      </c>
      <c r="AF1192" s="2">
        <f>IF($L1192="","",IF($J1192&lt;&gt;"","Y",""))</f>
        <v/>
      </c>
      <c r="AG1192" s="2">
        <f>IF($L1192="","",IFERROR(TRIM(MID($H1192,4,SEARCH(" CO ",$H1192)-4)),""&amp;$S1192))</f>
        <v/>
      </c>
      <c r="AH1192" s="2">
        <f>IF($AG1192="","",IF($AG1192="FULTON",IF(ISNUMBER(SEARCH("COLLEGE PARK",$H1192)),"FULTON (COLLEGE PARK)",IF(ISNUMBER(SEARCH("HAPEVILLE",$H1192)),"FULTON (HAPEVILLE)",IF(ISNUMBER(SEARCH("EAST POINT",$H1192)),"FULTON (EAST POINT)",IF(ISNUMBER(SEARCH("ATLANTA",$H1192)),"FULTON (ATL LIMITS)","FULTON")))),IF($AG1192="DEKALB",IF(ISNUMBER(SEARCH("ATLANTA",$H1192)),"DEKALB (ATL LIMITS)","DEKALB"),IF(AND($AG1192="CLAYTON",ISNUMBER(SEARCH("COLLEGE PARK",$H1192))),"CLAYTON (COLLEGE PARK)",$AG1192))))</f>
        <v/>
      </c>
      <c r="AI1192" s="2">
        <f>IF(OR($AH1192="",$AD1192=""),"",IFERROR(VLOOKUP($AH1192,CODES!$A:$B,2,FALSE),"NO CODE"))</f>
        <v/>
      </c>
      <c r="AJ1192" s="19">
        <f>IF(OR($AI1192="",$AI1192="NO CODE"),"",IF(COUNTIFS(RATES!$A:$A,$AI1192,RATES!$B:$B,"&lt;="&amp;MonthStart,RATES!$C:$C,"&gt;="&amp;MonthEnd)&lt;&gt;1,"NO RATE",IF($AD1192="OFF",SUMIFS(RATES!$F:$F,RATES!$A:$A,$AI1192,RATES!$B:$B,"&lt;="&amp;MonthStart,RATES!$C:$C,"&gt;="&amp;MonthEnd),SUMIFS(RATES!$E:$E,RATES!$A:$A,$AI1192,RATES!$B:$B,"&lt;="&amp;MonthStart,RATES!$C:$C,"&gt;="&amp;MonthEnd))))</f>
        <v/>
      </c>
      <c r="AK1192" s="2">
        <f>IF(OR(NOT(ISNUMBER($AJ1192)),N($AA1192)=0),"",IF(ABS(N($Z1192)/100-$AJ1192)&gt;0.0000001,"DIFFERS",""))</f>
        <v/>
      </c>
    </row>
    <row r="1193">
      <c r="AD1193" s="2">
        <f>IF($L1193="","",IF(ISNUMBER(SEARCH("OFF ROAD",$H1193)),"OFF",IF(ISNUMBER(SEARCH("ON ROAD",$H1193)),"ON","")))</f>
        <v/>
      </c>
      <c r="AE1193" s="2">
        <f>IF($AD1193="ON",""&amp;$L1193,"")</f>
        <v/>
      </c>
      <c r="AF1193" s="2">
        <f>IF($L1193="","",IF($J1193&lt;&gt;"","Y",""))</f>
        <v/>
      </c>
      <c r="AG1193" s="2">
        <f>IF($L1193="","",IFERROR(TRIM(MID($H1193,4,SEARCH(" CO ",$H1193)-4)),""&amp;$S1193))</f>
        <v/>
      </c>
      <c r="AH1193" s="2">
        <f>IF($AG1193="","",IF($AG1193="FULTON",IF(ISNUMBER(SEARCH("COLLEGE PARK",$H1193)),"FULTON (COLLEGE PARK)",IF(ISNUMBER(SEARCH("HAPEVILLE",$H1193)),"FULTON (HAPEVILLE)",IF(ISNUMBER(SEARCH("EAST POINT",$H1193)),"FULTON (EAST POINT)",IF(ISNUMBER(SEARCH("ATLANTA",$H1193)),"FULTON (ATL LIMITS)","FULTON")))),IF($AG1193="DEKALB",IF(ISNUMBER(SEARCH("ATLANTA",$H1193)),"DEKALB (ATL LIMITS)","DEKALB"),IF(AND($AG1193="CLAYTON",ISNUMBER(SEARCH("COLLEGE PARK",$H1193))),"CLAYTON (COLLEGE PARK)",$AG1193))))</f>
        <v/>
      </c>
      <c r="AI1193" s="2">
        <f>IF(OR($AH1193="",$AD1193=""),"",IFERROR(VLOOKUP($AH1193,CODES!$A:$B,2,FALSE),"NO CODE"))</f>
        <v/>
      </c>
      <c r="AJ1193" s="19">
        <f>IF(OR($AI1193="",$AI1193="NO CODE"),"",IF(COUNTIFS(RATES!$A:$A,$AI1193,RATES!$B:$B,"&lt;="&amp;MonthStart,RATES!$C:$C,"&gt;="&amp;MonthEnd)&lt;&gt;1,"NO RATE",IF($AD1193="OFF",SUMIFS(RATES!$F:$F,RATES!$A:$A,$AI1193,RATES!$B:$B,"&lt;="&amp;MonthStart,RATES!$C:$C,"&gt;="&amp;MonthEnd),SUMIFS(RATES!$E:$E,RATES!$A:$A,$AI1193,RATES!$B:$B,"&lt;="&amp;MonthStart,RATES!$C:$C,"&gt;="&amp;MonthEnd))))</f>
        <v/>
      </c>
      <c r="AK1193" s="2">
        <f>IF(OR(NOT(ISNUMBER($AJ1193)),N($AA1193)=0),"",IF(ABS(N($Z1193)/100-$AJ1193)&gt;0.0000001,"DIFFERS",""))</f>
        <v/>
      </c>
    </row>
    <row r="1194">
      <c r="AD1194" s="2">
        <f>IF($L1194="","",IF(ISNUMBER(SEARCH("OFF ROAD",$H1194)),"OFF",IF(ISNUMBER(SEARCH("ON ROAD",$H1194)),"ON","")))</f>
        <v/>
      </c>
      <c r="AE1194" s="2">
        <f>IF($AD1194="ON",""&amp;$L1194,"")</f>
        <v/>
      </c>
      <c r="AF1194" s="2">
        <f>IF($L1194="","",IF($J1194&lt;&gt;"","Y",""))</f>
        <v/>
      </c>
      <c r="AG1194" s="2">
        <f>IF($L1194="","",IFERROR(TRIM(MID($H1194,4,SEARCH(" CO ",$H1194)-4)),""&amp;$S1194))</f>
        <v/>
      </c>
      <c r="AH1194" s="2">
        <f>IF($AG1194="","",IF($AG1194="FULTON",IF(ISNUMBER(SEARCH("COLLEGE PARK",$H1194)),"FULTON (COLLEGE PARK)",IF(ISNUMBER(SEARCH("HAPEVILLE",$H1194)),"FULTON (HAPEVILLE)",IF(ISNUMBER(SEARCH("EAST POINT",$H1194)),"FULTON (EAST POINT)",IF(ISNUMBER(SEARCH("ATLANTA",$H1194)),"FULTON (ATL LIMITS)","FULTON")))),IF($AG1194="DEKALB",IF(ISNUMBER(SEARCH("ATLANTA",$H1194)),"DEKALB (ATL LIMITS)","DEKALB"),IF(AND($AG1194="CLAYTON",ISNUMBER(SEARCH("COLLEGE PARK",$H1194))),"CLAYTON (COLLEGE PARK)",$AG1194))))</f>
        <v/>
      </c>
      <c r="AI1194" s="2">
        <f>IF(OR($AH1194="",$AD1194=""),"",IFERROR(VLOOKUP($AH1194,CODES!$A:$B,2,FALSE),"NO CODE"))</f>
        <v/>
      </c>
      <c r="AJ1194" s="19">
        <f>IF(OR($AI1194="",$AI1194="NO CODE"),"",IF(COUNTIFS(RATES!$A:$A,$AI1194,RATES!$B:$B,"&lt;="&amp;MonthStart,RATES!$C:$C,"&gt;="&amp;MonthEnd)&lt;&gt;1,"NO RATE",IF($AD1194="OFF",SUMIFS(RATES!$F:$F,RATES!$A:$A,$AI1194,RATES!$B:$B,"&lt;="&amp;MonthStart,RATES!$C:$C,"&gt;="&amp;MonthEnd),SUMIFS(RATES!$E:$E,RATES!$A:$A,$AI1194,RATES!$B:$B,"&lt;="&amp;MonthStart,RATES!$C:$C,"&gt;="&amp;MonthEnd))))</f>
        <v/>
      </c>
      <c r="AK1194" s="2">
        <f>IF(OR(NOT(ISNUMBER($AJ1194)),N($AA1194)=0),"",IF(ABS(N($Z1194)/100-$AJ1194)&gt;0.0000001,"DIFFERS",""))</f>
        <v/>
      </c>
    </row>
    <row r="1195">
      <c r="AD1195" s="2">
        <f>IF($L1195="","",IF(ISNUMBER(SEARCH("OFF ROAD",$H1195)),"OFF",IF(ISNUMBER(SEARCH("ON ROAD",$H1195)),"ON","")))</f>
        <v/>
      </c>
      <c r="AE1195" s="2">
        <f>IF($AD1195="ON",""&amp;$L1195,"")</f>
        <v/>
      </c>
      <c r="AF1195" s="2">
        <f>IF($L1195="","",IF($J1195&lt;&gt;"","Y",""))</f>
        <v/>
      </c>
      <c r="AG1195" s="2">
        <f>IF($L1195="","",IFERROR(TRIM(MID($H1195,4,SEARCH(" CO ",$H1195)-4)),""&amp;$S1195))</f>
        <v/>
      </c>
      <c r="AH1195" s="2">
        <f>IF($AG1195="","",IF($AG1195="FULTON",IF(ISNUMBER(SEARCH("COLLEGE PARK",$H1195)),"FULTON (COLLEGE PARK)",IF(ISNUMBER(SEARCH("HAPEVILLE",$H1195)),"FULTON (HAPEVILLE)",IF(ISNUMBER(SEARCH("EAST POINT",$H1195)),"FULTON (EAST POINT)",IF(ISNUMBER(SEARCH("ATLANTA",$H1195)),"FULTON (ATL LIMITS)","FULTON")))),IF($AG1195="DEKALB",IF(ISNUMBER(SEARCH("ATLANTA",$H1195)),"DEKALB (ATL LIMITS)","DEKALB"),IF(AND($AG1195="CLAYTON",ISNUMBER(SEARCH("COLLEGE PARK",$H1195))),"CLAYTON (COLLEGE PARK)",$AG1195))))</f>
        <v/>
      </c>
      <c r="AI1195" s="2">
        <f>IF(OR($AH1195="",$AD1195=""),"",IFERROR(VLOOKUP($AH1195,CODES!$A:$B,2,FALSE),"NO CODE"))</f>
        <v/>
      </c>
      <c r="AJ1195" s="19">
        <f>IF(OR($AI1195="",$AI1195="NO CODE"),"",IF(COUNTIFS(RATES!$A:$A,$AI1195,RATES!$B:$B,"&lt;="&amp;MonthStart,RATES!$C:$C,"&gt;="&amp;MonthEnd)&lt;&gt;1,"NO RATE",IF($AD1195="OFF",SUMIFS(RATES!$F:$F,RATES!$A:$A,$AI1195,RATES!$B:$B,"&lt;="&amp;MonthStart,RATES!$C:$C,"&gt;="&amp;MonthEnd),SUMIFS(RATES!$E:$E,RATES!$A:$A,$AI1195,RATES!$B:$B,"&lt;="&amp;MonthStart,RATES!$C:$C,"&gt;="&amp;MonthEnd))))</f>
        <v/>
      </c>
      <c r="AK1195" s="2">
        <f>IF(OR(NOT(ISNUMBER($AJ1195)),N($AA1195)=0),"",IF(ABS(N($Z1195)/100-$AJ1195)&gt;0.0000001,"DIFFERS",""))</f>
        <v/>
      </c>
    </row>
    <row r="1196">
      <c r="AD1196" s="2">
        <f>IF($L1196="","",IF(ISNUMBER(SEARCH("OFF ROAD",$H1196)),"OFF",IF(ISNUMBER(SEARCH("ON ROAD",$H1196)),"ON","")))</f>
        <v/>
      </c>
      <c r="AE1196" s="2">
        <f>IF($AD1196="ON",""&amp;$L1196,"")</f>
        <v/>
      </c>
      <c r="AF1196" s="2">
        <f>IF($L1196="","",IF($J1196&lt;&gt;"","Y",""))</f>
        <v/>
      </c>
      <c r="AG1196" s="2">
        <f>IF($L1196="","",IFERROR(TRIM(MID($H1196,4,SEARCH(" CO ",$H1196)-4)),""&amp;$S1196))</f>
        <v/>
      </c>
      <c r="AH1196" s="2">
        <f>IF($AG1196="","",IF($AG1196="FULTON",IF(ISNUMBER(SEARCH("COLLEGE PARK",$H1196)),"FULTON (COLLEGE PARK)",IF(ISNUMBER(SEARCH("HAPEVILLE",$H1196)),"FULTON (HAPEVILLE)",IF(ISNUMBER(SEARCH("EAST POINT",$H1196)),"FULTON (EAST POINT)",IF(ISNUMBER(SEARCH("ATLANTA",$H1196)),"FULTON (ATL LIMITS)","FULTON")))),IF($AG1196="DEKALB",IF(ISNUMBER(SEARCH("ATLANTA",$H1196)),"DEKALB (ATL LIMITS)","DEKALB"),IF(AND($AG1196="CLAYTON",ISNUMBER(SEARCH("COLLEGE PARK",$H1196))),"CLAYTON (COLLEGE PARK)",$AG1196))))</f>
        <v/>
      </c>
      <c r="AI1196" s="2">
        <f>IF(OR($AH1196="",$AD1196=""),"",IFERROR(VLOOKUP($AH1196,CODES!$A:$B,2,FALSE),"NO CODE"))</f>
        <v/>
      </c>
      <c r="AJ1196" s="19">
        <f>IF(OR($AI1196="",$AI1196="NO CODE"),"",IF(COUNTIFS(RATES!$A:$A,$AI1196,RATES!$B:$B,"&lt;="&amp;MonthStart,RATES!$C:$C,"&gt;="&amp;MonthEnd)&lt;&gt;1,"NO RATE",IF($AD1196="OFF",SUMIFS(RATES!$F:$F,RATES!$A:$A,$AI1196,RATES!$B:$B,"&lt;="&amp;MonthStart,RATES!$C:$C,"&gt;="&amp;MonthEnd),SUMIFS(RATES!$E:$E,RATES!$A:$A,$AI1196,RATES!$B:$B,"&lt;="&amp;MonthStart,RATES!$C:$C,"&gt;="&amp;MonthEnd))))</f>
        <v/>
      </c>
      <c r="AK1196" s="2">
        <f>IF(OR(NOT(ISNUMBER($AJ1196)),N($AA1196)=0),"",IF(ABS(N($Z1196)/100-$AJ1196)&gt;0.0000001,"DIFFERS",""))</f>
        <v/>
      </c>
    </row>
    <row r="1197">
      <c r="AD1197" s="2">
        <f>IF($L1197="","",IF(ISNUMBER(SEARCH("OFF ROAD",$H1197)),"OFF",IF(ISNUMBER(SEARCH("ON ROAD",$H1197)),"ON","")))</f>
        <v/>
      </c>
      <c r="AE1197" s="2">
        <f>IF($AD1197="ON",""&amp;$L1197,"")</f>
        <v/>
      </c>
      <c r="AF1197" s="2">
        <f>IF($L1197="","",IF($J1197&lt;&gt;"","Y",""))</f>
        <v/>
      </c>
      <c r="AG1197" s="2">
        <f>IF($L1197="","",IFERROR(TRIM(MID($H1197,4,SEARCH(" CO ",$H1197)-4)),""&amp;$S1197))</f>
        <v/>
      </c>
      <c r="AH1197" s="2">
        <f>IF($AG1197="","",IF($AG1197="FULTON",IF(ISNUMBER(SEARCH("COLLEGE PARK",$H1197)),"FULTON (COLLEGE PARK)",IF(ISNUMBER(SEARCH("HAPEVILLE",$H1197)),"FULTON (HAPEVILLE)",IF(ISNUMBER(SEARCH("EAST POINT",$H1197)),"FULTON (EAST POINT)",IF(ISNUMBER(SEARCH("ATLANTA",$H1197)),"FULTON (ATL LIMITS)","FULTON")))),IF($AG1197="DEKALB",IF(ISNUMBER(SEARCH("ATLANTA",$H1197)),"DEKALB (ATL LIMITS)","DEKALB"),IF(AND($AG1197="CLAYTON",ISNUMBER(SEARCH("COLLEGE PARK",$H1197))),"CLAYTON (COLLEGE PARK)",$AG1197))))</f>
        <v/>
      </c>
      <c r="AI1197" s="2">
        <f>IF(OR($AH1197="",$AD1197=""),"",IFERROR(VLOOKUP($AH1197,CODES!$A:$B,2,FALSE),"NO CODE"))</f>
        <v/>
      </c>
      <c r="AJ1197" s="19">
        <f>IF(OR($AI1197="",$AI1197="NO CODE"),"",IF(COUNTIFS(RATES!$A:$A,$AI1197,RATES!$B:$B,"&lt;="&amp;MonthStart,RATES!$C:$C,"&gt;="&amp;MonthEnd)&lt;&gt;1,"NO RATE",IF($AD1197="OFF",SUMIFS(RATES!$F:$F,RATES!$A:$A,$AI1197,RATES!$B:$B,"&lt;="&amp;MonthStart,RATES!$C:$C,"&gt;="&amp;MonthEnd),SUMIFS(RATES!$E:$E,RATES!$A:$A,$AI1197,RATES!$B:$B,"&lt;="&amp;MonthStart,RATES!$C:$C,"&gt;="&amp;MonthEnd))))</f>
        <v/>
      </c>
      <c r="AK1197" s="2">
        <f>IF(OR(NOT(ISNUMBER($AJ1197)),N($AA1197)=0),"",IF(ABS(N($Z1197)/100-$AJ1197)&gt;0.0000001,"DIFFERS",""))</f>
        <v/>
      </c>
    </row>
    <row r="1198">
      <c r="AD1198" s="2">
        <f>IF($L1198="","",IF(ISNUMBER(SEARCH("OFF ROAD",$H1198)),"OFF",IF(ISNUMBER(SEARCH("ON ROAD",$H1198)),"ON","")))</f>
        <v/>
      </c>
      <c r="AE1198" s="2">
        <f>IF($AD1198="ON",""&amp;$L1198,"")</f>
        <v/>
      </c>
      <c r="AF1198" s="2">
        <f>IF($L1198="","",IF($J1198&lt;&gt;"","Y",""))</f>
        <v/>
      </c>
      <c r="AG1198" s="2">
        <f>IF($L1198="","",IFERROR(TRIM(MID($H1198,4,SEARCH(" CO ",$H1198)-4)),""&amp;$S1198))</f>
        <v/>
      </c>
      <c r="AH1198" s="2">
        <f>IF($AG1198="","",IF($AG1198="FULTON",IF(ISNUMBER(SEARCH("COLLEGE PARK",$H1198)),"FULTON (COLLEGE PARK)",IF(ISNUMBER(SEARCH("HAPEVILLE",$H1198)),"FULTON (HAPEVILLE)",IF(ISNUMBER(SEARCH("EAST POINT",$H1198)),"FULTON (EAST POINT)",IF(ISNUMBER(SEARCH("ATLANTA",$H1198)),"FULTON (ATL LIMITS)","FULTON")))),IF($AG1198="DEKALB",IF(ISNUMBER(SEARCH("ATLANTA",$H1198)),"DEKALB (ATL LIMITS)","DEKALB"),IF(AND($AG1198="CLAYTON",ISNUMBER(SEARCH("COLLEGE PARK",$H1198))),"CLAYTON (COLLEGE PARK)",$AG1198))))</f>
        <v/>
      </c>
      <c r="AI1198" s="2">
        <f>IF(OR($AH1198="",$AD1198=""),"",IFERROR(VLOOKUP($AH1198,CODES!$A:$B,2,FALSE),"NO CODE"))</f>
        <v/>
      </c>
      <c r="AJ1198" s="19">
        <f>IF(OR($AI1198="",$AI1198="NO CODE"),"",IF(COUNTIFS(RATES!$A:$A,$AI1198,RATES!$B:$B,"&lt;="&amp;MonthStart,RATES!$C:$C,"&gt;="&amp;MonthEnd)&lt;&gt;1,"NO RATE",IF($AD1198="OFF",SUMIFS(RATES!$F:$F,RATES!$A:$A,$AI1198,RATES!$B:$B,"&lt;="&amp;MonthStart,RATES!$C:$C,"&gt;="&amp;MonthEnd),SUMIFS(RATES!$E:$E,RATES!$A:$A,$AI1198,RATES!$B:$B,"&lt;="&amp;MonthStart,RATES!$C:$C,"&gt;="&amp;MonthEnd))))</f>
        <v/>
      </c>
      <c r="AK1198" s="2">
        <f>IF(OR(NOT(ISNUMBER($AJ1198)),N($AA1198)=0),"",IF(ABS(N($Z1198)/100-$AJ1198)&gt;0.0000001,"DIFFERS",""))</f>
        <v/>
      </c>
    </row>
    <row r="1199">
      <c r="AD1199" s="2">
        <f>IF($L1199="","",IF(ISNUMBER(SEARCH("OFF ROAD",$H1199)),"OFF",IF(ISNUMBER(SEARCH("ON ROAD",$H1199)),"ON","")))</f>
        <v/>
      </c>
      <c r="AE1199" s="2">
        <f>IF($AD1199="ON",""&amp;$L1199,"")</f>
        <v/>
      </c>
      <c r="AF1199" s="2">
        <f>IF($L1199="","",IF($J1199&lt;&gt;"","Y",""))</f>
        <v/>
      </c>
      <c r="AG1199" s="2">
        <f>IF($L1199="","",IFERROR(TRIM(MID($H1199,4,SEARCH(" CO ",$H1199)-4)),""&amp;$S1199))</f>
        <v/>
      </c>
      <c r="AH1199" s="2">
        <f>IF($AG1199="","",IF($AG1199="FULTON",IF(ISNUMBER(SEARCH("COLLEGE PARK",$H1199)),"FULTON (COLLEGE PARK)",IF(ISNUMBER(SEARCH("HAPEVILLE",$H1199)),"FULTON (HAPEVILLE)",IF(ISNUMBER(SEARCH("EAST POINT",$H1199)),"FULTON (EAST POINT)",IF(ISNUMBER(SEARCH("ATLANTA",$H1199)),"FULTON (ATL LIMITS)","FULTON")))),IF($AG1199="DEKALB",IF(ISNUMBER(SEARCH("ATLANTA",$H1199)),"DEKALB (ATL LIMITS)","DEKALB"),IF(AND($AG1199="CLAYTON",ISNUMBER(SEARCH("COLLEGE PARK",$H1199))),"CLAYTON (COLLEGE PARK)",$AG1199))))</f>
        <v/>
      </c>
      <c r="AI1199" s="2">
        <f>IF(OR($AH1199="",$AD1199=""),"",IFERROR(VLOOKUP($AH1199,CODES!$A:$B,2,FALSE),"NO CODE"))</f>
        <v/>
      </c>
      <c r="AJ1199" s="19">
        <f>IF(OR($AI1199="",$AI1199="NO CODE"),"",IF(COUNTIFS(RATES!$A:$A,$AI1199,RATES!$B:$B,"&lt;="&amp;MonthStart,RATES!$C:$C,"&gt;="&amp;MonthEnd)&lt;&gt;1,"NO RATE",IF($AD1199="OFF",SUMIFS(RATES!$F:$F,RATES!$A:$A,$AI1199,RATES!$B:$B,"&lt;="&amp;MonthStart,RATES!$C:$C,"&gt;="&amp;MonthEnd),SUMIFS(RATES!$E:$E,RATES!$A:$A,$AI1199,RATES!$B:$B,"&lt;="&amp;MonthStart,RATES!$C:$C,"&gt;="&amp;MonthEnd))))</f>
        <v/>
      </c>
      <c r="AK1199" s="2">
        <f>IF(OR(NOT(ISNUMBER($AJ1199)),N($AA1199)=0),"",IF(ABS(N($Z1199)/100-$AJ1199)&gt;0.0000001,"DIFFERS",""))</f>
        <v/>
      </c>
    </row>
    <row r="1200">
      <c r="AD1200" s="2">
        <f>IF($L1200="","",IF(ISNUMBER(SEARCH("OFF ROAD",$H1200)),"OFF",IF(ISNUMBER(SEARCH("ON ROAD",$H1200)),"ON","")))</f>
        <v/>
      </c>
      <c r="AE1200" s="2">
        <f>IF($AD1200="ON",""&amp;$L1200,"")</f>
        <v/>
      </c>
      <c r="AF1200" s="2">
        <f>IF($L1200="","",IF($J1200&lt;&gt;"","Y",""))</f>
        <v/>
      </c>
      <c r="AG1200" s="2">
        <f>IF($L1200="","",IFERROR(TRIM(MID($H1200,4,SEARCH(" CO ",$H1200)-4)),""&amp;$S1200))</f>
        <v/>
      </c>
      <c r="AH1200" s="2">
        <f>IF($AG1200="","",IF($AG1200="FULTON",IF(ISNUMBER(SEARCH("COLLEGE PARK",$H1200)),"FULTON (COLLEGE PARK)",IF(ISNUMBER(SEARCH("HAPEVILLE",$H1200)),"FULTON (HAPEVILLE)",IF(ISNUMBER(SEARCH("EAST POINT",$H1200)),"FULTON (EAST POINT)",IF(ISNUMBER(SEARCH("ATLANTA",$H1200)),"FULTON (ATL LIMITS)","FULTON")))),IF($AG1200="DEKALB",IF(ISNUMBER(SEARCH("ATLANTA",$H1200)),"DEKALB (ATL LIMITS)","DEKALB"),IF(AND($AG1200="CLAYTON",ISNUMBER(SEARCH("COLLEGE PARK",$H1200))),"CLAYTON (COLLEGE PARK)",$AG1200))))</f>
        <v/>
      </c>
      <c r="AI1200" s="2">
        <f>IF(OR($AH1200="",$AD1200=""),"",IFERROR(VLOOKUP($AH1200,CODES!$A:$B,2,FALSE),"NO CODE"))</f>
        <v/>
      </c>
      <c r="AJ1200" s="19">
        <f>IF(OR($AI1200="",$AI1200="NO CODE"),"",IF(COUNTIFS(RATES!$A:$A,$AI1200,RATES!$B:$B,"&lt;="&amp;MonthStart,RATES!$C:$C,"&gt;="&amp;MonthEnd)&lt;&gt;1,"NO RATE",IF($AD1200="OFF",SUMIFS(RATES!$F:$F,RATES!$A:$A,$AI1200,RATES!$B:$B,"&lt;="&amp;MonthStart,RATES!$C:$C,"&gt;="&amp;MonthEnd),SUMIFS(RATES!$E:$E,RATES!$A:$A,$AI1200,RATES!$B:$B,"&lt;="&amp;MonthStart,RATES!$C:$C,"&gt;="&amp;MonthEnd))))</f>
        <v/>
      </c>
      <c r="AK1200" s="2">
        <f>IF(OR(NOT(ISNUMBER($AJ1200)),N($AA1200)=0),"",IF(ABS(N($Z1200)/100-$AJ1200)&gt;0.0000001,"DIFFERS",""))</f>
        <v/>
      </c>
    </row>
    <row r="1201">
      <c r="AD1201" s="2">
        <f>IF($L1201="","",IF(ISNUMBER(SEARCH("OFF ROAD",$H1201)),"OFF",IF(ISNUMBER(SEARCH("ON ROAD",$H1201)),"ON","")))</f>
        <v/>
      </c>
      <c r="AE1201" s="2">
        <f>IF($AD1201="ON",""&amp;$L1201,"")</f>
        <v/>
      </c>
      <c r="AF1201" s="2">
        <f>IF($L1201="","",IF($J1201&lt;&gt;"","Y",""))</f>
        <v/>
      </c>
      <c r="AG1201" s="2">
        <f>IF($L1201="","",IFERROR(TRIM(MID($H1201,4,SEARCH(" CO ",$H1201)-4)),""&amp;$S1201))</f>
        <v/>
      </c>
      <c r="AH1201" s="2">
        <f>IF($AG1201="","",IF($AG1201="FULTON",IF(ISNUMBER(SEARCH("COLLEGE PARK",$H1201)),"FULTON (COLLEGE PARK)",IF(ISNUMBER(SEARCH("HAPEVILLE",$H1201)),"FULTON (HAPEVILLE)",IF(ISNUMBER(SEARCH("EAST POINT",$H1201)),"FULTON (EAST POINT)",IF(ISNUMBER(SEARCH("ATLANTA",$H1201)),"FULTON (ATL LIMITS)","FULTON")))),IF($AG1201="DEKALB",IF(ISNUMBER(SEARCH("ATLANTA",$H1201)),"DEKALB (ATL LIMITS)","DEKALB"),IF(AND($AG1201="CLAYTON",ISNUMBER(SEARCH("COLLEGE PARK",$H1201))),"CLAYTON (COLLEGE PARK)",$AG1201))))</f>
        <v/>
      </c>
      <c r="AI1201" s="2">
        <f>IF(OR($AH1201="",$AD1201=""),"",IFERROR(VLOOKUP($AH1201,CODES!$A:$B,2,FALSE),"NO CODE"))</f>
        <v/>
      </c>
      <c r="AJ1201" s="19">
        <f>IF(OR($AI1201="",$AI1201="NO CODE"),"",IF(COUNTIFS(RATES!$A:$A,$AI1201,RATES!$B:$B,"&lt;="&amp;MonthStart,RATES!$C:$C,"&gt;="&amp;MonthEnd)&lt;&gt;1,"NO RATE",IF($AD1201="OFF",SUMIFS(RATES!$F:$F,RATES!$A:$A,$AI1201,RATES!$B:$B,"&lt;="&amp;MonthStart,RATES!$C:$C,"&gt;="&amp;MonthEnd),SUMIFS(RATES!$E:$E,RATES!$A:$A,$AI1201,RATES!$B:$B,"&lt;="&amp;MonthStart,RATES!$C:$C,"&gt;="&amp;MonthEnd))))</f>
        <v/>
      </c>
      <c r="AK1201" s="2">
        <f>IF(OR(NOT(ISNUMBER($AJ1201)),N($AA1201)=0),"",IF(ABS(N($Z1201)/100-$AJ1201)&gt;0.0000001,"DIFFERS",""))</f>
        <v/>
      </c>
    </row>
    <row r="1202">
      <c r="AD1202" s="2">
        <f>IF($L1202="","",IF(ISNUMBER(SEARCH("OFF ROAD",$H1202)),"OFF",IF(ISNUMBER(SEARCH("ON ROAD",$H1202)),"ON","")))</f>
        <v/>
      </c>
      <c r="AE1202" s="2">
        <f>IF($AD1202="ON",""&amp;$L1202,"")</f>
        <v/>
      </c>
      <c r="AF1202" s="2">
        <f>IF($L1202="","",IF($J1202&lt;&gt;"","Y",""))</f>
        <v/>
      </c>
      <c r="AG1202" s="2">
        <f>IF($L1202="","",IFERROR(TRIM(MID($H1202,4,SEARCH(" CO ",$H1202)-4)),""&amp;$S1202))</f>
        <v/>
      </c>
      <c r="AH1202" s="2">
        <f>IF($AG1202="","",IF($AG1202="FULTON",IF(ISNUMBER(SEARCH("COLLEGE PARK",$H1202)),"FULTON (COLLEGE PARK)",IF(ISNUMBER(SEARCH("HAPEVILLE",$H1202)),"FULTON (HAPEVILLE)",IF(ISNUMBER(SEARCH("EAST POINT",$H1202)),"FULTON (EAST POINT)",IF(ISNUMBER(SEARCH("ATLANTA",$H1202)),"FULTON (ATL LIMITS)","FULTON")))),IF($AG1202="DEKALB",IF(ISNUMBER(SEARCH("ATLANTA",$H1202)),"DEKALB (ATL LIMITS)","DEKALB"),IF(AND($AG1202="CLAYTON",ISNUMBER(SEARCH("COLLEGE PARK",$H1202))),"CLAYTON (COLLEGE PARK)",$AG1202))))</f>
        <v/>
      </c>
      <c r="AI1202" s="2">
        <f>IF(OR($AH1202="",$AD1202=""),"",IFERROR(VLOOKUP($AH1202,CODES!$A:$B,2,FALSE),"NO CODE"))</f>
        <v/>
      </c>
      <c r="AJ1202" s="19">
        <f>IF(OR($AI1202="",$AI1202="NO CODE"),"",IF(COUNTIFS(RATES!$A:$A,$AI1202,RATES!$B:$B,"&lt;="&amp;MonthStart,RATES!$C:$C,"&gt;="&amp;MonthEnd)&lt;&gt;1,"NO RATE",IF($AD1202="OFF",SUMIFS(RATES!$F:$F,RATES!$A:$A,$AI1202,RATES!$B:$B,"&lt;="&amp;MonthStart,RATES!$C:$C,"&gt;="&amp;MonthEnd),SUMIFS(RATES!$E:$E,RATES!$A:$A,$AI1202,RATES!$B:$B,"&lt;="&amp;MonthStart,RATES!$C:$C,"&gt;="&amp;MonthEnd))))</f>
        <v/>
      </c>
      <c r="AK1202" s="2">
        <f>IF(OR(NOT(ISNUMBER($AJ1202)),N($AA1202)=0),"",IF(ABS(N($Z1202)/100-$AJ1202)&gt;0.0000001,"DIFFERS",""))</f>
        <v/>
      </c>
    </row>
    <row r="1203">
      <c r="AD1203" s="2">
        <f>IF($L1203="","",IF(ISNUMBER(SEARCH("OFF ROAD",$H1203)),"OFF",IF(ISNUMBER(SEARCH("ON ROAD",$H1203)),"ON","")))</f>
        <v/>
      </c>
      <c r="AE1203" s="2">
        <f>IF($AD1203="ON",""&amp;$L1203,"")</f>
        <v/>
      </c>
      <c r="AF1203" s="2">
        <f>IF($L1203="","",IF($J1203&lt;&gt;"","Y",""))</f>
        <v/>
      </c>
      <c r="AG1203" s="2">
        <f>IF($L1203="","",IFERROR(TRIM(MID($H1203,4,SEARCH(" CO ",$H1203)-4)),""&amp;$S1203))</f>
        <v/>
      </c>
      <c r="AH1203" s="2">
        <f>IF($AG1203="","",IF($AG1203="FULTON",IF(ISNUMBER(SEARCH("COLLEGE PARK",$H1203)),"FULTON (COLLEGE PARK)",IF(ISNUMBER(SEARCH("HAPEVILLE",$H1203)),"FULTON (HAPEVILLE)",IF(ISNUMBER(SEARCH("EAST POINT",$H1203)),"FULTON (EAST POINT)",IF(ISNUMBER(SEARCH("ATLANTA",$H1203)),"FULTON (ATL LIMITS)","FULTON")))),IF($AG1203="DEKALB",IF(ISNUMBER(SEARCH("ATLANTA",$H1203)),"DEKALB (ATL LIMITS)","DEKALB"),IF(AND($AG1203="CLAYTON",ISNUMBER(SEARCH("COLLEGE PARK",$H1203))),"CLAYTON (COLLEGE PARK)",$AG1203))))</f>
        <v/>
      </c>
      <c r="AI1203" s="2">
        <f>IF(OR($AH1203="",$AD1203=""),"",IFERROR(VLOOKUP($AH1203,CODES!$A:$B,2,FALSE),"NO CODE"))</f>
        <v/>
      </c>
      <c r="AJ1203" s="19">
        <f>IF(OR($AI1203="",$AI1203="NO CODE"),"",IF(COUNTIFS(RATES!$A:$A,$AI1203,RATES!$B:$B,"&lt;="&amp;MonthStart,RATES!$C:$C,"&gt;="&amp;MonthEnd)&lt;&gt;1,"NO RATE",IF($AD1203="OFF",SUMIFS(RATES!$F:$F,RATES!$A:$A,$AI1203,RATES!$B:$B,"&lt;="&amp;MonthStart,RATES!$C:$C,"&gt;="&amp;MonthEnd),SUMIFS(RATES!$E:$E,RATES!$A:$A,$AI1203,RATES!$B:$B,"&lt;="&amp;MonthStart,RATES!$C:$C,"&gt;="&amp;MonthEnd))))</f>
        <v/>
      </c>
      <c r="AK1203" s="2">
        <f>IF(OR(NOT(ISNUMBER($AJ1203)),N($AA1203)=0),"",IF(ABS(N($Z1203)/100-$AJ1203)&gt;0.0000001,"DIFFERS",""))</f>
        <v/>
      </c>
    </row>
    <row r="1204">
      <c r="AD1204" s="2">
        <f>IF($L1204="","",IF(ISNUMBER(SEARCH("OFF ROAD",$H1204)),"OFF",IF(ISNUMBER(SEARCH("ON ROAD",$H1204)),"ON","")))</f>
        <v/>
      </c>
      <c r="AE1204" s="2">
        <f>IF($AD1204="ON",""&amp;$L1204,"")</f>
        <v/>
      </c>
      <c r="AF1204" s="2">
        <f>IF($L1204="","",IF($J1204&lt;&gt;"","Y",""))</f>
        <v/>
      </c>
      <c r="AG1204" s="2">
        <f>IF($L1204="","",IFERROR(TRIM(MID($H1204,4,SEARCH(" CO ",$H1204)-4)),""&amp;$S1204))</f>
        <v/>
      </c>
      <c r="AH1204" s="2">
        <f>IF($AG1204="","",IF($AG1204="FULTON",IF(ISNUMBER(SEARCH("COLLEGE PARK",$H1204)),"FULTON (COLLEGE PARK)",IF(ISNUMBER(SEARCH("HAPEVILLE",$H1204)),"FULTON (HAPEVILLE)",IF(ISNUMBER(SEARCH("EAST POINT",$H1204)),"FULTON (EAST POINT)",IF(ISNUMBER(SEARCH("ATLANTA",$H1204)),"FULTON (ATL LIMITS)","FULTON")))),IF($AG1204="DEKALB",IF(ISNUMBER(SEARCH("ATLANTA",$H1204)),"DEKALB (ATL LIMITS)","DEKALB"),IF(AND($AG1204="CLAYTON",ISNUMBER(SEARCH("COLLEGE PARK",$H1204))),"CLAYTON (COLLEGE PARK)",$AG1204))))</f>
        <v/>
      </c>
      <c r="AI1204" s="2">
        <f>IF(OR($AH1204="",$AD1204=""),"",IFERROR(VLOOKUP($AH1204,CODES!$A:$B,2,FALSE),"NO CODE"))</f>
        <v/>
      </c>
      <c r="AJ1204" s="19">
        <f>IF(OR($AI1204="",$AI1204="NO CODE"),"",IF(COUNTIFS(RATES!$A:$A,$AI1204,RATES!$B:$B,"&lt;="&amp;MonthStart,RATES!$C:$C,"&gt;="&amp;MonthEnd)&lt;&gt;1,"NO RATE",IF($AD1204="OFF",SUMIFS(RATES!$F:$F,RATES!$A:$A,$AI1204,RATES!$B:$B,"&lt;="&amp;MonthStart,RATES!$C:$C,"&gt;="&amp;MonthEnd),SUMIFS(RATES!$E:$E,RATES!$A:$A,$AI1204,RATES!$B:$B,"&lt;="&amp;MonthStart,RATES!$C:$C,"&gt;="&amp;MonthEnd))))</f>
        <v/>
      </c>
      <c r="AK1204" s="2">
        <f>IF(OR(NOT(ISNUMBER($AJ1204)),N($AA1204)=0),"",IF(ABS(N($Z1204)/100-$AJ1204)&gt;0.0000001,"DIFFERS",""))</f>
        <v/>
      </c>
    </row>
    <row r="1205">
      <c r="AD1205" s="2">
        <f>IF($L1205="","",IF(ISNUMBER(SEARCH("OFF ROAD",$H1205)),"OFF",IF(ISNUMBER(SEARCH("ON ROAD",$H1205)),"ON","")))</f>
        <v/>
      </c>
      <c r="AE1205" s="2">
        <f>IF($AD1205="ON",""&amp;$L1205,"")</f>
        <v/>
      </c>
      <c r="AF1205" s="2">
        <f>IF($L1205="","",IF($J1205&lt;&gt;"","Y",""))</f>
        <v/>
      </c>
      <c r="AG1205" s="2">
        <f>IF($L1205="","",IFERROR(TRIM(MID($H1205,4,SEARCH(" CO ",$H1205)-4)),""&amp;$S1205))</f>
        <v/>
      </c>
      <c r="AH1205" s="2">
        <f>IF($AG1205="","",IF($AG1205="FULTON",IF(ISNUMBER(SEARCH("COLLEGE PARK",$H1205)),"FULTON (COLLEGE PARK)",IF(ISNUMBER(SEARCH("HAPEVILLE",$H1205)),"FULTON (HAPEVILLE)",IF(ISNUMBER(SEARCH("EAST POINT",$H1205)),"FULTON (EAST POINT)",IF(ISNUMBER(SEARCH("ATLANTA",$H1205)),"FULTON (ATL LIMITS)","FULTON")))),IF($AG1205="DEKALB",IF(ISNUMBER(SEARCH("ATLANTA",$H1205)),"DEKALB (ATL LIMITS)","DEKALB"),IF(AND($AG1205="CLAYTON",ISNUMBER(SEARCH("COLLEGE PARK",$H1205))),"CLAYTON (COLLEGE PARK)",$AG1205))))</f>
        <v/>
      </c>
      <c r="AI1205" s="2">
        <f>IF(OR($AH1205="",$AD1205=""),"",IFERROR(VLOOKUP($AH1205,CODES!$A:$B,2,FALSE),"NO CODE"))</f>
        <v/>
      </c>
      <c r="AJ1205" s="19">
        <f>IF(OR($AI1205="",$AI1205="NO CODE"),"",IF(COUNTIFS(RATES!$A:$A,$AI1205,RATES!$B:$B,"&lt;="&amp;MonthStart,RATES!$C:$C,"&gt;="&amp;MonthEnd)&lt;&gt;1,"NO RATE",IF($AD1205="OFF",SUMIFS(RATES!$F:$F,RATES!$A:$A,$AI1205,RATES!$B:$B,"&lt;="&amp;MonthStart,RATES!$C:$C,"&gt;="&amp;MonthEnd),SUMIFS(RATES!$E:$E,RATES!$A:$A,$AI1205,RATES!$B:$B,"&lt;="&amp;MonthStart,RATES!$C:$C,"&gt;="&amp;MonthEnd))))</f>
        <v/>
      </c>
      <c r="AK1205" s="2">
        <f>IF(OR(NOT(ISNUMBER($AJ1205)),N($AA1205)=0),"",IF(ABS(N($Z1205)/100-$AJ1205)&gt;0.0000001,"DIFFERS",""))</f>
        <v/>
      </c>
    </row>
    <row r="1206">
      <c r="AD1206" s="2">
        <f>IF($L1206="","",IF(ISNUMBER(SEARCH("OFF ROAD",$H1206)),"OFF",IF(ISNUMBER(SEARCH("ON ROAD",$H1206)),"ON","")))</f>
        <v/>
      </c>
      <c r="AE1206" s="2">
        <f>IF($AD1206="ON",""&amp;$L1206,"")</f>
        <v/>
      </c>
      <c r="AF1206" s="2">
        <f>IF($L1206="","",IF($J1206&lt;&gt;"","Y",""))</f>
        <v/>
      </c>
      <c r="AG1206" s="2">
        <f>IF($L1206="","",IFERROR(TRIM(MID($H1206,4,SEARCH(" CO ",$H1206)-4)),""&amp;$S1206))</f>
        <v/>
      </c>
      <c r="AH1206" s="2">
        <f>IF($AG1206="","",IF($AG1206="FULTON",IF(ISNUMBER(SEARCH("COLLEGE PARK",$H1206)),"FULTON (COLLEGE PARK)",IF(ISNUMBER(SEARCH("HAPEVILLE",$H1206)),"FULTON (HAPEVILLE)",IF(ISNUMBER(SEARCH("EAST POINT",$H1206)),"FULTON (EAST POINT)",IF(ISNUMBER(SEARCH("ATLANTA",$H1206)),"FULTON (ATL LIMITS)","FULTON")))),IF($AG1206="DEKALB",IF(ISNUMBER(SEARCH("ATLANTA",$H1206)),"DEKALB (ATL LIMITS)","DEKALB"),IF(AND($AG1206="CLAYTON",ISNUMBER(SEARCH("COLLEGE PARK",$H1206))),"CLAYTON (COLLEGE PARK)",$AG1206))))</f>
        <v/>
      </c>
      <c r="AI1206" s="2">
        <f>IF(OR($AH1206="",$AD1206=""),"",IFERROR(VLOOKUP($AH1206,CODES!$A:$B,2,FALSE),"NO CODE"))</f>
        <v/>
      </c>
      <c r="AJ1206" s="19">
        <f>IF(OR($AI1206="",$AI1206="NO CODE"),"",IF(COUNTIFS(RATES!$A:$A,$AI1206,RATES!$B:$B,"&lt;="&amp;MonthStart,RATES!$C:$C,"&gt;="&amp;MonthEnd)&lt;&gt;1,"NO RATE",IF($AD1206="OFF",SUMIFS(RATES!$F:$F,RATES!$A:$A,$AI1206,RATES!$B:$B,"&lt;="&amp;MonthStart,RATES!$C:$C,"&gt;="&amp;MonthEnd),SUMIFS(RATES!$E:$E,RATES!$A:$A,$AI1206,RATES!$B:$B,"&lt;="&amp;MonthStart,RATES!$C:$C,"&gt;="&amp;MonthEnd))))</f>
        <v/>
      </c>
      <c r="AK1206" s="2">
        <f>IF(OR(NOT(ISNUMBER($AJ1206)),N($AA1206)=0),"",IF(ABS(N($Z1206)/100-$AJ1206)&gt;0.0000001,"DIFFERS",""))</f>
        <v/>
      </c>
    </row>
    <row r="1207">
      <c r="AD1207" s="2">
        <f>IF($L1207="","",IF(ISNUMBER(SEARCH("OFF ROAD",$H1207)),"OFF",IF(ISNUMBER(SEARCH("ON ROAD",$H1207)),"ON","")))</f>
        <v/>
      </c>
      <c r="AE1207" s="2">
        <f>IF($AD1207="ON",""&amp;$L1207,"")</f>
        <v/>
      </c>
      <c r="AF1207" s="2">
        <f>IF($L1207="","",IF($J1207&lt;&gt;"","Y",""))</f>
        <v/>
      </c>
      <c r="AG1207" s="2">
        <f>IF($L1207="","",IFERROR(TRIM(MID($H1207,4,SEARCH(" CO ",$H1207)-4)),""&amp;$S1207))</f>
        <v/>
      </c>
      <c r="AH1207" s="2">
        <f>IF($AG1207="","",IF($AG1207="FULTON",IF(ISNUMBER(SEARCH("COLLEGE PARK",$H1207)),"FULTON (COLLEGE PARK)",IF(ISNUMBER(SEARCH("HAPEVILLE",$H1207)),"FULTON (HAPEVILLE)",IF(ISNUMBER(SEARCH("EAST POINT",$H1207)),"FULTON (EAST POINT)",IF(ISNUMBER(SEARCH("ATLANTA",$H1207)),"FULTON (ATL LIMITS)","FULTON")))),IF($AG1207="DEKALB",IF(ISNUMBER(SEARCH("ATLANTA",$H1207)),"DEKALB (ATL LIMITS)","DEKALB"),IF(AND($AG1207="CLAYTON",ISNUMBER(SEARCH("COLLEGE PARK",$H1207))),"CLAYTON (COLLEGE PARK)",$AG1207))))</f>
        <v/>
      </c>
      <c r="AI1207" s="2">
        <f>IF(OR($AH1207="",$AD1207=""),"",IFERROR(VLOOKUP($AH1207,CODES!$A:$B,2,FALSE),"NO CODE"))</f>
        <v/>
      </c>
      <c r="AJ1207" s="19">
        <f>IF(OR($AI1207="",$AI1207="NO CODE"),"",IF(COUNTIFS(RATES!$A:$A,$AI1207,RATES!$B:$B,"&lt;="&amp;MonthStart,RATES!$C:$C,"&gt;="&amp;MonthEnd)&lt;&gt;1,"NO RATE",IF($AD1207="OFF",SUMIFS(RATES!$F:$F,RATES!$A:$A,$AI1207,RATES!$B:$B,"&lt;="&amp;MonthStart,RATES!$C:$C,"&gt;="&amp;MonthEnd),SUMIFS(RATES!$E:$E,RATES!$A:$A,$AI1207,RATES!$B:$B,"&lt;="&amp;MonthStart,RATES!$C:$C,"&gt;="&amp;MonthEnd))))</f>
        <v/>
      </c>
      <c r="AK1207" s="2">
        <f>IF(OR(NOT(ISNUMBER($AJ1207)),N($AA1207)=0),"",IF(ABS(N($Z1207)/100-$AJ1207)&gt;0.0000001,"DIFFERS",""))</f>
        <v/>
      </c>
    </row>
    <row r="1208">
      <c r="AD1208" s="2">
        <f>IF($L1208="","",IF(ISNUMBER(SEARCH("OFF ROAD",$H1208)),"OFF",IF(ISNUMBER(SEARCH("ON ROAD",$H1208)),"ON","")))</f>
        <v/>
      </c>
      <c r="AE1208" s="2">
        <f>IF($AD1208="ON",""&amp;$L1208,"")</f>
        <v/>
      </c>
      <c r="AF1208" s="2">
        <f>IF($L1208="","",IF($J1208&lt;&gt;"","Y",""))</f>
        <v/>
      </c>
      <c r="AG1208" s="2">
        <f>IF($L1208="","",IFERROR(TRIM(MID($H1208,4,SEARCH(" CO ",$H1208)-4)),""&amp;$S1208))</f>
        <v/>
      </c>
      <c r="AH1208" s="2">
        <f>IF($AG1208="","",IF($AG1208="FULTON",IF(ISNUMBER(SEARCH("COLLEGE PARK",$H1208)),"FULTON (COLLEGE PARK)",IF(ISNUMBER(SEARCH("HAPEVILLE",$H1208)),"FULTON (HAPEVILLE)",IF(ISNUMBER(SEARCH("EAST POINT",$H1208)),"FULTON (EAST POINT)",IF(ISNUMBER(SEARCH("ATLANTA",$H1208)),"FULTON (ATL LIMITS)","FULTON")))),IF($AG1208="DEKALB",IF(ISNUMBER(SEARCH("ATLANTA",$H1208)),"DEKALB (ATL LIMITS)","DEKALB"),IF(AND($AG1208="CLAYTON",ISNUMBER(SEARCH("COLLEGE PARK",$H1208))),"CLAYTON (COLLEGE PARK)",$AG1208))))</f>
        <v/>
      </c>
      <c r="AI1208" s="2">
        <f>IF(OR($AH1208="",$AD1208=""),"",IFERROR(VLOOKUP($AH1208,CODES!$A:$B,2,FALSE),"NO CODE"))</f>
        <v/>
      </c>
      <c r="AJ1208" s="19">
        <f>IF(OR($AI1208="",$AI1208="NO CODE"),"",IF(COUNTIFS(RATES!$A:$A,$AI1208,RATES!$B:$B,"&lt;="&amp;MonthStart,RATES!$C:$C,"&gt;="&amp;MonthEnd)&lt;&gt;1,"NO RATE",IF($AD1208="OFF",SUMIFS(RATES!$F:$F,RATES!$A:$A,$AI1208,RATES!$B:$B,"&lt;="&amp;MonthStart,RATES!$C:$C,"&gt;="&amp;MonthEnd),SUMIFS(RATES!$E:$E,RATES!$A:$A,$AI1208,RATES!$B:$B,"&lt;="&amp;MonthStart,RATES!$C:$C,"&gt;="&amp;MonthEnd))))</f>
        <v/>
      </c>
      <c r="AK1208" s="2">
        <f>IF(OR(NOT(ISNUMBER($AJ1208)),N($AA1208)=0),"",IF(ABS(N($Z1208)/100-$AJ1208)&gt;0.0000001,"DIFFERS",""))</f>
        <v/>
      </c>
    </row>
    <row r="1209">
      <c r="AD1209" s="2">
        <f>IF($L1209="","",IF(ISNUMBER(SEARCH("OFF ROAD",$H1209)),"OFF",IF(ISNUMBER(SEARCH("ON ROAD",$H1209)),"ON","")))</f>
        <v/>
      </c>
      <c r="AE1209" s="2">
        <f>IF($AD1209="ON",""&amp;$L1209,"")</f>
        <v/>
      </c>
      <c r="AF1209" s="2">
        <f>IF($L1209="","",IF($J1209&lt;&gt;"","Y",""))</f>
        <v/>
      </c>
      <c r="AG1209" s="2">
        <f>IF($L1209="","",IFERROR(TRIM(MID($H1209,4,SEARCH(" CO ",$H1209)-4)),""&amp;$S1209))</f>
        <v/>
      </c>
      <c r="AH1209" s="2">
        <f>IF($AG1209="","",IF($AG1209="FULTON",IF(ISNUMBER(SEARCH("COLLEGE PARK",$H1209)),"FULTON (COLLEGE PARK)",IF(ISNUMBER(SEARCH("HAPEVILLE",$H1209)),"FULTON (HAPEVILLE)",IF(ISNUMBER(SEARCH("EAST POINT",$H1209)),"FULTON (EAST POINT)",IF(ISNUMBER(SEARCH("ATLANTA",$H1209)),"FULTON (ATL LIMITS)","FULTON")))),IF($AG1209="DEKALB",IF(ISNUMBER(SEARCH("ATLANTA",$H1209)),"DEKALB (ATL LIMITS)","DEKALB"),IF(AND($AG1209="CLAYTON",ISNUMBER(SEARCH("COLLEGE PARK",$H1209))),"CLAYTON (COLLEGE PARK)",$AG1209))))</f>
        <v/>
      </c>
      <c r="AI1209" s="2">
        <f>IF(OR($AH1209="",$AD1209=""),"",IFERROR(VLOOKUP($AH1209,CODES!$A:$B,2,FALSE),"NO CODE"))</f>
        <v/>
      </c>
      <c r="AJ1209" s="19">
        <f>IF(OR($AI1209="",$AI1209="NO CODE"),"",IF(COUNTIFS(RATES!$A:$A,$AI1209,RATES!$B:$B,"&lt;="&amp;MonthStart,RATES!$C:$C,"&gt;="&amp;MonthEnd)&lt;&gt;1,"NO RATE",IF($AD1209="OFF",SUMIFS(RATES!$F:$F,RATES!$A:$A,$AI1209,RATES!$B:$B,"&lt;="&amp;MonthStart,RATES!$C:$C,"&gt;="&amp;MonthEnd),SUMIFS(RATES!$E:$E,RATES!$A:$A,$AI1209,RATES!$B:$B,"&lt;="&amp;MonthStart,RATES!$C:$C,"&gt;="&amp;MonthEnd))))</f>
        <v/>
      </c>
      <c r="AK1209" s="2">
        <f>IF(OR(NOT(ISNUMBER($AJ1209)),N($AA1209)=0),"",IF(ABS(N($Z1209)/100-$AJ1209)&gt;0.0000001,"DIFFERS",""))</f>
        <v/>
      </c>
    </row>
    <row r="1210">
      <c r="AD1210" s="2">
        <f>IF($L1210="","",IF(ISNUMBER(SEARCH("OFF ROAD",$H1210)),"OFF",IF(ISNUMBER(SEARCH("ON ROAD",$H1210)),"ON","")))</f>
        <v/>
      </c>
      <c r="AE1210" s="2">
        <f>IF($AD1210="ON",""&amp;$L1210,"")</f>
        <v/>
      </c>
      <c r="AF1210" s="2">
        <f>IF($L1210="","",IF($J1210&lt;&gt;"","Y",""))</f>
        <v/>
      </c>
      <c r="AG1210" s="2">
        <f>IF($L1210="","",IFERROR(TRIM(MID($H1210,4,SEARCH(" CO ",$H1210)-4)),""&amp;$S1210))</f>
        <v/>
      </c>
      <c r="AH1210" s="2">
        <f>IF($AG1210="","",IF($AG1210="FULTON",IF(ISNUMBER(SEARCH("COLLEGE PARK",$H1210)),"FULTON (COLLEGE PARK)",IF(ISNUMBER(SEARCH("HAPEVILLE",$H1210)),"FULTON (HAPEVILLE)",IF(ISNUMBER(SEARCH("EAST POINT",$H1210)),"FULTON (EAST POINT)",IF(ISNUMBER(SEARCH("ATLANTA",$H1210)),"FULTON (ATL LIMITS)","FULTON")))),IF($AG1210="DEKALB",IF(ISNUMBER(SEARCH("ATLANTA",$H1210)),"DEKALB (ATL LIMITS)","DEKALB"),IF(AND($AG1210="CLAYTON",ISNUMBER(SEARCH("COLLEGE PARK",$H1210))),"CLAYTON (COLLEGE PARK)",$AG1210))))</f>
        <v/>
      </c>
      <c r="AI1210" s="2">
        <f>IF(OR($AH1210="",$AD1210=""),"",IFERROR(VLOOKUP($AH1210,CODES!$A:$B,2,FALSE),"NO CODE"))</f>
        <v/>
      </c>
      <c r="AJ1210" s="19">
        <f>IF(OR($AI1210="",$AI1210="NO CODE"),"",IF(COUNTIFS(RATES!$A:$A,$AI1210,RATES!$B:$B,"&lt;="&amp;MonthStart,RATES!$C:$C,"&gt;="&amp;MonthEnd)&lt;&gt;1,"NO RATE",IF($AD1210="OFF",SUMIFS(RATES!$F:$F,RATES!$A:$A,$AI1210,RATES!$B:$B,"&lt;="&amp;MonthStart,RATES!$C:$C,"&gt;="&amp;MonthEnd),SUMIFS(RATES!$E:$E,RATES!$A:$A,$AI1210,RATES!$B:$B,"&lt;="&amp;MonthStart,RATES!$C:$C,"&gt;="&amp;MonthEnd))))</f>
        <v/>
      </c>
      <c r="AK1210" s="2">
        <f>IF(OR(NOT(ISNUMBER($AJ1210)),N($AA1210)=0),"",IF(ABS(N($Z1210)/100-$AJ1210)&gt;0.0000001,"DIFFERS",""))</f>
        <v/>
      </c>
    </row>
    <row r="1211">
      <c r="AD1211" s="2">
        <f>IF($L1211="","",IF(ISNUMBER(SEARCH("OFF ROAD",$H1211)),"OFF",IF(ISNUMBER(SEARCH("ON ROAD",$H1211)),"ON","")))</f>
        <v/>
      </c>
      <c r="AE1211" s="2">
        <f>IF($AD1211="ON",""&amp;$L1211,"")</f>
        <v/>
      </c>
      <c r="AF1211" s="2">
        <f>IF($L1211="","",IF($J1211&lt;&gt;"","Y",""))</f>
        <v/>
      </c>
      <c r="AG1211" s="2">
        <f>IF($L1211="","",IFERROR(TRIM(MID($H1211,4,SEARCH(" CO ",$H1211)-4)),""&amp;$S1211))</f>
        <v/>
      </c>
      <c r="AH1211" s="2">
        <f>IF($AG1211="","",IF($AG1211="FULTON",IF(ISNUMBER(SEARCH("COLLEGE PARK",$H1211)),"FULTON (COLLEGE PARK)",IF(ISNUMBER(SEARCH("HAPEVILLE",$H1211)),"FULTON (HAPEVILLE)",IF(ISNUMBER(SEARCH("EAST POINT",$H1211)),"FULTON (EAST POINT)",IF(ISNUMBER(SEARCH("ATLANTA",$H1211)),"FULTON (ATL LIMITS)","FULTON")))),IF($AG1211="DEKALB",IF(ISNUMBER(SEARCH("ATLANTA",$H1211)),"DEKALB (ATL LIMITS)","DEKALB"),IF(AND($AG1211="CLAYTON",ISNUMBER(SEARCH("COLLEGE PARK",$H1211))),"CLAYTON (COLLEGE PARK)",$AG1211))))</f>
        <v/>
      </c>
      <c r="AI1211" s="2">
        <f>IF(OR($AH1211="",$AD1211=""),"",IFERROR(VLOOKUP($AH1211,CODES!$A:$B,2,FALSE),"NO CODE"))</f>
        <v/>
      </c>
      <c r="AJ1211" s="19">
        <f>IF(OR($AI1211="",$AI1211="NO CODE"),"",IF(COUNTIFS(RATES!$A:$A,$AI1211,RATES!$B:$B,"&lt;="&amp;MonthStart,RATES!$C:$C,"&gt;="&amp;MonthEnd)&lt;&gt;1,"NO RATE",IF($AD1211="OFF",SUMIFS(RATES!$F:$F,RATES!$A:$A,$AI1211,RATES!$B:$B,"&lt;="&amp;MonthStart,RATES!$C:$C,"&gt;="&amp;MonthEnd),SUMIFS(RATES!$E:$E,RATES!$A:$A,$AI1211,RATES!$B:$B,"&lt;="&amp;MonthStart,RATES!$C:$C,"&gt;="&amp;MonthEnd))))</f>
        <v/>
      </c>
      <c r="AK1211" s="2">
        <f>IF(OR(NOT(ISNUMBER($AJ1211)),N($AA1211)=0),"",IF(ABS(N($Z1211)/100-$AJ1211)&gt;0.0000001,"DIFFERS",""))</f>
        <v/>
      </c>
    </row>
    <row r="1212">
      <c r="AD1212" s="2">
        <f>IF($L1212="","",IF(ISNUMBER(SEARCH("OFF ROAD",$H1212)),"OFF",IF(ISNUMBER(SEARCH("ON ROAD",$H1212)),"ON","")))</f>
        <v/>
      </c>
      <c r="AE1212" s="2">
        <f>IF($AD1212="ON",""&amp;$L1212,"")</f>
        <v/>
      </c>
      <c r="AF1212" s="2">
        <f>IF($L1212="","",IF($J1212&lt;&gt;"","Y",""))</f>
        <v/>
      </c>
      <c r="AG1212" s="2">
        <f>IF($L1212="","",IFERROR(TRIM(MID($H1212,4,SEARCH(" CO ",$H1212)-4)),""&amp;$S1212))</f>
        <v/>
      </c>
      <c r="AH1212" s="2">
        <f>IF($AG1212="","",IF($AG1212="FULTON",IF(ISNUMBER(SEARCH("COLLEGE PARK",$H1212)),"FULTON (COLLEGE PARK)",IF(ISNUMBER(SEARCH("HAPEVILLE",$H1212)),"FULTON (HAPEVILLE)",IF(ISNUMBER(SEARCH("EAST POINT",$H1212)),"FULTON (EAST POINT)",IF(ISNUMBER(SEARCH("ATLANTA",$H1212)),"FULTON (ATL LIMITS)","FULTON")))),IF($AG1212="DEKALB",IF(ISNUMBER(SEARCH("ATLANTA",$H1212)),"DEKALB (ATL LIMITS)","DEKALB"),IF(AND($AG1212="CLAYTON",ISNUMBER(SEARCH("COLLEGE PARK",$H1212))),"CLAYTON (COLLEGE PARK)",$AG1212))))</f>
        <v/>
      </c>
      <c r="AI1212" s="2">
        <f>IF(OR($AH1212="",$AD1212=""),"",IFERROR(VLOOKUP($AH1212,CODES!$A:$B,2,FALSE),"NO CODE"))</f>
        <v/>
      </c>
      <c r="AJ1212" s="19">
        <f>IF(OR($AI1212="",$AI1212="NO CODE"),"",IF(COUNTIFS(RATES!$A:$A,$AI1212,RATES!$B:$B,"&lt;="&amp;MonthStart,RATES!$C:$C,"&gt;="&amp;MonthEnd)&lt;&gt;1,"NO RATE",IF($AD1212="OFF",SUMIFS(RATES!$F:$F,RATES!$A:$A,$AI1212,RATES!$B:$B,"&lt;="&amp;MonthStart,RATES!$C:$C,"&gt;="&amp;MonthEnd),SUMIFS(RATES!$E:$E,RATES!$A:$A,$AI1212,RATES!$B:$B,"&lt;="&amp;MonthStart,RATES!$C:$C,"&gt;="&amp;MonthEnd))))</f>
        <v/>
      </c>
      <c r="AK1212" s="2">
        <f>IF(OR(NOT(ISNUMBER($AJ1212)),N($AA1212)=0),"",IF(ABS(N($Z1212)/100-$AJ1212)&gt;0.0000001,"DIFFERS",""))</f>
        <v/>
      </c>
    </row>
    <row r="1213">
      <c r="AD1213" s="2">
        <f>IF($L1213="","",IF(ISNUMBER(SEARCH("OFF ROAD",$H1213)),"OFF",IF(ISNUMBER(SEARCH("ON ROAD",$H1213)),"ON","")))</f>
        <v/>
      </c>
      <c r="AE1213" s="2">
        <f>IF($AD1213="ON",""&amp;$L1213,"")</f>
        <v/>
      </c>
      <c r="AF1213" s="2">
        <f>IF($L1213="","",IF($J1213&lt;&gt;"","Y",""))</f>
        <v/>
      </c>
      <c r="AG1213" s="2">
        <f>IF($L1213="","",IFERROR(TRIM(MID($H1213,4,SEARCH(" CO ",$H1213)-4)),""&amp;$S1213))</f>
        <v/>
      </c>
      <c r="AH1213" s="2">
        <f>IF($AG1213="","",IF($AG1213="FULTON",IF(ISNUMBER(SEARCH("COLLEGE PARK",$H1213)),"FULTON (COLLEGE PARK)",IF(ISNUMBER(SEARCH("HAPEVILLE",$H1213)),"FULTON (HAPEVILLE)",IF(ISNUMBER(SEARCH("EAST POINT",$H1213)),"FULTON (EAST POINT)",IF(ISNUMBER(SEARCH("ATLANTA",$H1213)),"FULTON (ATL LIMITS)","FULTON")))),IF($AG1213="DEKALB",IF(ISNUMBER(SEARCH("ATLANTA",$H1213)),"DEKALB (ATL LIMITS)","DEKALB"),IF(AND($AG1213="CLAYTON",ISNUMBER(SEARCH("COLLEGE PARK",$H1213))),"CLAYTON (COLLEGE PARK)",$AG1213))))</f>
        <v/>
      </c>
      <c r="AI1213" s="2">
        <f>IF(OR($AH1213="",$AD1213=""),"",IFERROR(VLOOKUP($AH1213,CODES!$A:$B,2,FALSE),"NO CODE"))</f>
        <v/>
      </c>
      <c r="AJ1213" s="19">
        <f>IF(OR($AI1213="",$AI1213="NO CODE"),"",IF(COUNTIFS(RATES!$A:$A,$AI1213,RATES!$B:$B,"&lt;="&amp;MonthStart,RATES!$C:$C,"&gt;="&amp;MonthEnd)&lt;&gt;1,"NO RATE",IF($AD1213="OFF",SUMIFS(RATES!$F:$F,RATES!$A:$A,$AI1213,RATES!$B:$B,"&lt;="&amp;MonthStart,RATES!$C:$C,"&gt;="&amp;MonthEnd),SUMIFS(RATES!$E:$E,RATES!$A:$A,$AI1213,RATES!$B:$B,"&lt;="&amp;MonthStart,RATES!$C:$C,"&gt;="&amp;MonthEnd))))</f>
        <v/>
      </c>
      <c r="AK1213" s="2">
        <f>IF(OR(NOT(ISNUMBER($AJ1213)),N($AA1213)=0),"",IF(ABS(N($Z1213)/100-$AJ1213)&gt;0.0000001,"DIFFERS",""))</f>
        <v/>
      </c>
    </row>
    <row r="1214">
      <c r="AD1214" s="2">
        <f>IF($L1214="","",IF(ISNUMBER(SEARCH("OFF ROAD",$H1214)),"OFF",IF(ISNUMBER(SEARCH("ON ROAD",$H1214)),"ON","")))</f>
        <v/>
      </c>
      <c r="AE1214" s="2">
        <f>IF($AD1214="ON",""&amp;$L1214,"")</f>
        <v/>
      </c>
      <c r="AF1214" s="2">
        <f>IF($L1214="","",IF($J1214&lt;&gt;"","Y",""))</f>
        <v/>
      </c>
      <c r="AG1214" s="2">
        <f>IF($L1214="","",IFERROR(TRIM(MID($H1214,4,SEARCH(" CO ",$H1214)-4)),""&amp;$S1214))</f>
        <v/>
      </c>
      <c r="AH1214" s="2">
        <f>IF($AG1214="","",IF($AG1214="FULTON",IF(ISNUMBER(SEARCH("COLLEGE PARK",$H1214)),"FULTON (COLLEGE PARK)",IF(ISNUMBER(SEARCH("HAPEVILLE",$H1214)),"FULTON (HAPEVILLE)",IF(ISNUMBER(SEARCH("EAST POINT",$H1214)),"FULTON (EAST POINT)",IF(ISNUMBER(SEARCH("ATLANTA",$H1214)),"FULTON (ATL LIMITS)","FULTON")))),IF($AG1214="DEKALB",IF(ISNUMBER(SEARCH("ATLANTA",$H1214)),"DEKALB (ATL LIMITS)","DEKALB"),IF(AND($AG1214="CLAYTON",ISNUMBER(SEARCH("COLLEGE PARK",$H1214))),"CLAYTON (COLLEGE PARK)",$AG1214))))</f>
        <v/>
      </c>
      <c r="AI1214" s="2">
        <f>IF(OR($AH1214="",$AD1214=""),"",IFERROR(VLOOKUP($AH1214,CODES!$A:$B,2,FALSE),"NO CODE"))</f>
        <v/>
      </c>
      <c r="AJ1214" s="19">
        <f>IF(OR($AI1214="",$AI1214="NO CODE"),"",IF(COUNTIFS(RATES!$A:$A,$AI1214,RATES!$B:$B,"&lt;="&amp;MonthStart,RATES!$C:$C,"&gt;="&amp;MonthEnd)&lt;&gt;1,"NO RATE",IF($AD1214="OFF",SUMIFS(RATES!$F:$F,RATES!$A:$A,$AI1214,RATES!$B:$B,"&lt;="&amp;MonthStart,RATES!$C:$C,"&gt;="&amp;MonthEnd),SUMIFS(RATES!$E:$E,RATES!$A:$A,$AI1214,RATES!$B:$B,"&lt;="&amp;MonthStart,RATES!$C:$C,"&gt;="&amp;MonthEnd))))</f>
        <v/>
      </c>
      <c r="AK1214" s="2">
        <f>IF(OR(NOT(ISNUMBER($AJ1214)),N($AA1214)=0),"",IF(ABS(N($Z1214)/100-$AJ1214)&gt;0.0000001,"DIFFERS",""))</f>
        <v/>
      </c>
    </row>
    <row r="1215">
      <c r="AD1215" s="2">
        <f>IF($L1215="","",IF(ISNUMBER(SEARCH("OFF ROAD",$H1215)),"OFF",IF(ISNUMBER(SEARCH("ON ROAD",$H1215)),"ON","")))</f>
        <v/>
      </c>
      <c r="AE1215" s="2">
        <f>IF($AD1215="ON",""&amp;$L1215,"")</f>
        <v/>
      </c>
      <c r="AF1215" s="2">
        <f>IF($L1215="","",IF($J1215&lt;&gt;"","Y",""))</f>
        <v/>
      </c>
      <c r="AG1215" s="2">
        <f>IF($L1215="","",IFERROR(TRIM(MID($H1215,4,SEARCH(" CO ",$H1215)-4)),""&amp;$S1215))</f>
        <v/>
      </c>
      <c r="AH1215" s="2">
        <f>IF($AG1215="","",IF($AG1215="FULTON",IF(ISNUMBER(SEARCH("COLLEGE PARK",$H1215)),"FULTON (COLLEGE PARK)",IF(ISNUMBER(SEARCH("HAPEVILLE",$H1215)),"FULTON (HAPEVILLE)",IF(ISNUMBER(SEARCH("EAST POINT",$H1215)),"FULTON (EAST POINT)",IF(ISNUMBER(SEARCH("ATLANTA",$H1215)),"FULTON (ATL LIMITS)","FULTON")))),IF($AG1215="DEKALB",IF(ISNUMBER(SEARCH("ATLANTA",$H1215)),"DEKALB (ATL LIMITS)","DEKALB"),IF(AND($AG1215="CLAYTON",ISNUMBER(SEARCH("COLLEGE PARK",$H1215))),"CLAYTON (COLLEGE PARK)",$AG1215))))</f>
        <v/>
      </c>
      <c r="AI1215" s="2">
        <f>IF(OR($AH1215="",$AD1215=""),"",IFERROR(VLOOKUP($AH1215,CODES!$A:$B,2,FALSE),"NO CODE"))</f>
        <v/>
      </c>
      <c r="AJ1215" s="19">
        <f>IF(OR($AI1215="",$AI1215="NO CODE"),"",IF(COUNTIFS(RATES!$A:$A,$AI1215,RATES!$B:$B,"&lt;="&amp;MonthStart,RATES!$C:$C,"&gt;="&amp;MonthEnd)&lt;&gt;1,"NO RATE",IF($AD1215="OFF",SUMIFS(RATES!$F:$F,RATES!$A:$A,$AI1215,RATES!$B:$B,"&lt;="&amp;MonthStart,RATES!$C:$C,"&gt;="&amp;MonthEnd),SUMIFS(RATES!$E:$E,RATES!$A:$A,$AI1215,RATES!$B:$B,"&lt;="&amp;MonthStart,RATES!$C:$C,"&gt;="&amp;MonthEnd))))</f>
        <v/>
      </c>
      <c r="AK1215" s="2">
        <f>IF(OR(NOT(ISNUMBER($AJ1215)),N($AA1215)=0),"",IF(ABS(N($Z1215)/100-$AJ1215)&gt;0.0000001,"DIFFERS",""))</f>
        <v/>
      </c>
    </row>
    <row r="1216">
      <c r="AD1216" s="2">
        <f>IF($L1216="","",IF(ISNUMBER(SEARCH("OFF ROAD",$H1216)),"OFF",IF(ISNUMBER(SEARCH("ON ROAD",$H1216)),"ON","")))</f>
        <v/>
      </c>
      <c r="AE1216" s="2">
        <f>IF($AD1216="ON",""&amp;$L1216,"")</f>
        <v/>
      </c>
      <c r="AF1216" s="2">
        <f>IF($L1216="","",IF($J1216&lt;&gt;"","Y",""))</f>
        <v/>
      </c>
      <c r="AG1216" s="2">
        <f>IF($L1216="","",IFERROR(TRIM(MID($H1216,4,SEARCH(" CO ",$H1216)-4)),""&amp;$S1216))</f>
        <v/>
      </c>
      <c r="AH1216" s="2">
        <f>IF($AG1216="","",IF($AG1216="FULTON",IF(ISNUMBER(SEARCH("COLLEGE PARK",$H1216)),"FULTON (COLLEGE PARK)",IF(ISNUMBER(SEARCH("HAPEVILLE",$H1216)),"FULTON (HAPEVILLE)",IF(ISNUMBER(SEARCH("EAST POINT",$H1216)),"FULTON (EAST POINT)",IF(ISNUMBER(SEARCH("ATLANTA",$H1216)),"FULTON (ATL LIMITS)","FULTON")))),IF($AG1216="DEKALB",IF(ISNUMBER(SEARCH("ATLANTA",$H1216)),"DEKALB (ATL LIMITS)","DEKALB"),IF(AND($AG1216="CLAYTON",ISNUMBER(SEARCH("COLLEGE PARK",$H1216))),"CLAYTON (COLLEGE PARK)",$AG1216))))</f>
        <v/>
      </c>
      <c r="AI1216" s="2">
        <f>IF(OR($AH1216="",$AD1216=""),"",IFERROR(VLOOKUP($AH1216,CODES!$A:$B,2,FALSE),"NO CODE"))</f>
        <v/>
      </c>
      <c r="AJ1216" s="19">
        <f>IF(OR($AI1216="",$AI1216="NO CODE"),"",IF(COUNTIFS(RATES!$A:$A,$AI1216,RATES!$B:$B,"&lt;="&amp;MonthStart,RATES!$C:$C,"&gt;="&amp;MonthEnd)&lt;&gt;1,"NO RATE",IF($AD1216="OFF",SUMIFS(RATES!$F:$F,RATES!$A:$A,$AI1216,RATES!$B:$B,"&lt;="&amp;MonthStart,RATES!$C:$C,"&gt;="&amp;MonthEnd),SUMIFS(RATES!$E:$E,RATES!$A:$A,$AI1216,RATES!$B:$B,"&lt;="&amp;MonthStart,RATES!$C:$C,"&gt;="&amp;MonthEnd))))</f>
        <v/>
      </c>
      <c r="AK1216" s="2">
        <f>IF(OR(NOT(ISNUMBER($AJ1216)),N($AA1216)=0),"",IF(ABS(N($Z1216)/100-$AJ1216)&gt;0.0000001,"DIFFERS",""))</f>
        <v/>
      </c>
    </row>
    <row r="1217">
      <c r="AD1217" s="2">
        <f>IF($L1217="","",IF(ISNUMBER(SEARCH("OFF ROAD",$H1217)),"OFF",IF(ISNUMBER(SEARCH("ON ROAD",$H1217)),"ON","")))</f>
        <v/>
      </c>
      <c r="AE1217" s="2">
        <f>IF($AD1217="ON",""&amp;$L1217,"")</f>
        <v/>
      </c>
      <c r="AF1217" s="2">
        <f>IF($L1217="","",IF($J1217&lt;&gt;"","Y",""))</f>
        <v/>
      </c>
      <c r="AG1217" s="2">
        <f>IF($L1217="","",IFERROR(TRIM(MID($H1217,4,SEARCH(" CO ",$H1217)-4)),""&amp;$S1217))</f>
        <v/>
      </c>
      <c r="AH1217" s="2">
        <f>IF($AG1217="","",IF($AG1217="FULTON",IF(ISNUMBER(SEARCH("COLLEGE PARK",$H1217)),"FULTON (COLLEGE PARK)",IF(ISNUMBER(SEARCH("HAPEVILLE",$H1217)),"FULTON (HAPEVILLE)",IF(ISNUMBER(SEARCH("EAST POINT",$H1217)),"FULTON (EAST POINT)",IF(ISNUMBER(SEARCH("ATLANTA",$H1217)),"FULTON (ATL LIMITS)","FULTON")))),IF($AG1217="DEKALB",IF(ISNUMBER(SEARCH("ATLANTA",$H1217)),"DEKALB (ATL LIMITS)","DEKALB"),IF(AND($AG1217="CLAYTON",ISNUMBER(SEARCH("COLLEGE PARK",$H1217))),"CLAYTON (COLLEGE PARK)",$AG1217))))</f>
        <v/>
      </c>
      <c r="AI1217" s="2">
        <f>IF(OR($AH1217="",$AD1217=""),"",IFERROR(VLOOKUP($AH1217,CODES!$A:$B,2,FALSE),"NO CODE"))</f>
        <v/>
      </c>
      <c r="AJ1217" s="19">
        <f>IF(OR($AI1217="",$AI1217="NO CODE"),"",IF(COUNTIFS(RATES!$A:$A,$AI1217,RATES!$B:$B,"&lt;="&amp;MonthStart,RATES!$C:$C,"&gt;="&amp;MonthEnd)&lt;&gt;1,"NO RATE",IF($AD1217="OFF",SUMIFS(RATES!$F:$F,RATES!$A:$A,$AI1217,RATES!$B:$B,"&lt;="&amp;MonthStart,RATES!$C:$C,"&gt;="&amp;MonthEnd),SUMIFS(RATES!$E:$E,RATES!$A:$A,$AI1217,RATES!$B:$B,"&lt;="&amp;MonthStart,RATES!$C:$C,"&gt;="&amp;MonthEnd))))</f>
        <v/>
      </c>
      <c r="AK1217" s="2">
        <f>IF(OR(NOT(ISNUMBER($AJ1217)),N($AA1217)=0),"",IF(ABS(N($Z1217)/100-$AJ1217)&gt;0.0000001,"DIFFERS",""))</f>
        <v/>
      </c>
    </row>
    <row r="1218">
      <c r="AD1218" s="2">
        <f>IF($L1218="","",IF(ISNUMBER(SEARCH("OFF ROAD",$H1218)),"OFF",IF(ISNUMBER(SEARCH("ON ROAD",$H1218)),"ON","")))</f>
        <v/>
      </c>
      <c r="AE1218" s="2">
        <f>IF($AD1218="ON",""&amp;$L1218,"")</f>
        <v/>
      </c>
      <c r="AF1218" s="2">
        <f>IF($L1218="","",IF($J1218&lt;&gt;"","Y",""))</f>
        <v/>
      </c>
      <c r="AG1218" s="2">
        <f>IF($L1218="","",IFERROR(TRIM(MID($H1218,4,SEARCH(" CO ",$H1218)-4)),""&amp;$S1218))</f>
        <v/>
      </c>
      <c r="AH1218" s="2">
        <f>IF($AG1218="","",IF($AG1218="FULTON",IF(ISNUMBER(SEARCH("COLLEGE PARK",$H1218)),"FULTON (COLLEGE PARK)",IF(ISNUMBER(SEARCH("HAPEVILLE",$H1218)),"FULTON (HAPEVILLE)",IF(ISNUMBER(SEARCH("EAST POINT",$H1218)),"FULTON (EAST POINT)",IF(ISNUMBER(SEARCH("ATLANTA",$H1218)),"FULTON (ATL LIMITS)","FULTON")))),IF($AG1218="DEKALB",IF(ISNUMBER(SEARCH("ATLANTA",$H1218)),"DEKALB (ATL LIMITS)","DEKALB"),IF(AND($AG1218="CLAYTON",ISNUMBER(SEARCH("COLLEGE PARK",$H1218))),"CLAYTON (COLLEGE PARK)",$AG1218))))</f>
        <v/>
      </c>
      <c r="AI1218" s="2">
        <f>IF(OR($AH1218="",$AD1218=""),"",IFERROR(VLOOKUP($AH1218,CODES!$A:$B,2,FALSE),"NO CODE"))</f>
        <v/>
      </c>
      <c r="AJ1218" s="19">
        <f>IF(OR($AI1218="",$AI1218="NO CODE"),"",IF(COUNTIFS(RATES!$A:$A,$AI1218,RATES!$B:$B,"&lt;="&amp;MonthStart,RATES!$C:$C,"&gt;="&amp;MonthEnd)&lt;&gt;1,"NO RATE",IF($AD1218="OFF",SUMIFS(RATES!$F:$F,RATES!$A:$A,$AI1218,RATES!$B:$B,"&lt;="&amp;MonthStart,RATES!$C:$C,"&gt;="&amp;MonthEnd),SUMIFS(RATES!$E:$E,RATES!$A:$A,$AI1218,RATES!$B:$B,"&lt;="&amp;MonthStart,RATES!$C:$C,"&gt;="&amp;MonthEnd))))</f>
        <v/>
      </c>
      <c r="AK1218" s="2">
        <f>IF(OR(NOT(ISNUMBER($AJ1218)),N($AA1218)=0),"",IF(ABS(N($Z1218)/100-$AJ1218)&gt;0.0000001,"DIFFERS",""))</f>
        <v/>
      </c>
    </row>
    <row r="1219">
      <c r="AD1219" s="2">
        <f>IF($L1219="","",IF(ISNUMBER(SEARCH("OFF ROAD",$H1219)),"OFF",IF(ISNUMBER(SEARCH("ON ROAD",$H1219)),"ON","")))</f>
        <v/>
      </c>
      <c r="AE1219" s="2">
        <f>IF($AD1219="ON",""&amp;$L1219,"")</f>
        <v/>
      </c>
      <c r="AF1219" s="2">
        <f>IF($L1219="","",IF($J1219&lt;&gt;"","Y",""))</f>
        <v/>
      </c>
      <c r="AG1219" s="2">
        <f>IF($L1219="","",IFERROR(TRIM(MID($H1219,4,SEARCH(" CO ",$H1219)-4)),""&amp;$S1219))</f>
        <v/>
      </c>
      <c r="AH1219" s="2">
        <f>IF($AG1219="","",IF($AG1219="FULTON",IF(ISNUMBER(SEARCH("COLLEGE PARK",$H1219)),"FULTON (COLLEGE PARK)",IF(ISNUMBER(SEARCH("HAPEVILLE",$H1219)),"FULTON (HAPEVILLE)",IF(ISNUMBER(SEARCH("EAST POINT",$H1219)),"FULTON (EAST POINT)",IF(ISNUMBER(SEARCH("ATLANTA",$H1219)),"FULTON (ATL LIMITS)","FULTON")))),IF($AG1219="DEKALB",IF(ISNUMBER(SEARCH("ATLANTA",$H1219)),"DEKALB (ATL LIMITS)","DEKALB"),IF(AND($AG1219="CLAYTON",ISNUMBER(SEARCH("COLLEGE PARK",$H1219))),"CLAYTON (COLLEGE PARK)",$AG1219))))</f>
        <v/>
      </c>
      <c r="AI1219" s="2">
        <f>IF(OR($AH1219="",$AD1219=""),"",IFERROR(VLOOKUP($AH1219,CODES!$A:$B,2,FALSE),"NO CODE"))</f>
        <v/>
      </c>
      <c r="AJ1219" s="19">
        <f>IF(OR($AI1219="",$AI1219="NO CODE"),"",IF(COUNTIFS(RATES!$A:$A,$AI1219,RATES!$B:$B,"&lt;="&amp;MonthStart,RATES!$C:$C,"&gt;="&amp;MonthEnd)&lt;&gt;1,"NO RATE",IF($AD1219="OFF",SUMIFS(RATES!$F:$F,RATES!$A:$A,$AI1219,RATES!$B:$B,"&lt;="&amp;MonthStart,RATES!$C:$C,"&gt;="&amp;MonthEnd),SUMIFS(RATES!$E:$E,RATES!$A:$A,$AI1219,RATES!$B:$B,"&lt;="&amp;MonthStart,RATES!$C:$C,"&gt;="&amp;MonthEnd))))</f>
        <v/>
      </c>
      <c r="AK1219" s="2">
        <f>IF(OR(NOT(ISNUMBER($AJ1219)),N($AA1219)=0),"",IF(ABS(N($Z1219)/100-$AJ1219)&gt;0.0000001,"DIFFERS",""))</f>
        <v/>
      </c>
    </row>
    <row r="1220">
      <c r="AD1220" s="2">
        <f>IF($L1220="","",IF(ISNUMBER(SEARCH("OFF ROAD",$H1220)),"OFF",IF(ISNUMBER(SEARCH("ON ROAD",$H1220)),"ON","")))</f>
        <v/>
      </c>
      <c r="AE1220" s="2">
        <f>IF($AD1220="ON",""&amp;$L1220,"")</f>
        <v/>
      </c>
      <c r="AF1220" s="2">
        <f>IF($L1220="","",IF($J1220&lt;&gt;"","Y",""))</f>
        <v/>
      </c>
      <c r="AG1220" s="2">
        <f>IF($L1220="","",IFERROR(TRIM(MID($H1220,4,SEARCH(" CO ",$H1220)-4)),""&amp;$S1220))</f>
        <v/>
      </c>
      <c r="AH1220" s="2">
        <f>IF($AG1220="","",IF($AG1220="FULTON",IF(ISNUMBER(SEARCH("COLLEGE PARK",$H1220)),"FULTON (COLLEGE PARK)",IF(ISNUMBER(SEARCH("HAPEVILLE",$H1220)),"FULTON (HAPEVILLE)",IF(ISNUMBER(SEARCH("EAST POINT",$H1220)),"FULTON (EAST POINT)",IF(ISNUMBER(SEARCH("ATLANTA",$H1220)),"FULTON (ATL LIMITS)","FULTON")))),IF($AG1220="DEKALB",IF(ISNUMBER(SEARCH("ATLANTA",$H1220)),"DEKALB (ATL LIMITS)","DEKALB"),IF(AND($AG1220="CLAYTON",ISNUMBER(SEARCH("COLLEGE PARK",$H1220))),"CLAYTON (COLLEGE PARK)",$AG1220))))</f>
        <v/>
      </c>
      <c r="AI1220" s="2">
        <f>IF(OR($AH1220="",$AD1220=""),"",IFERROR(VLOOKUP($AH1220,CODES!$A:$B,2,FALSE),"NO CODE"))</f>
        <v/>
      </c>
      <c r="AJ1220" s="19">
        <f>IF(OR($AI1220="",$AI1220="NO CODE"),"",IF(COUNTIFS(RATES!$A:$A,$AI1220,RATES!$B:$B,"&lt;="&amp;MonthStart,RATES!$C:$C,"&gt;="&amp;MonthEnd)&lt;&gt;1,"NO RATE",IF($AD1220="OFF",SUMIFS(RATES!$F:$F,RATES!$A:$A,$AI1220,RATES!$B:$B,"&lt;="&amp;MonthStart,RATES!$C:$C,"&gt;="&amp;MonthEnd),SUMIFS(RATES!$E:$E,RATES!$A:$A,$AI1220,RATES!$B:$B,"&lt;="&amp;MonthStart,RATES!$C:$C,"&gt;="&amp;MonthEnd))))</f>
        <v/>
      </c>
      <c r="AK1220" s="2">
        <f>IF(OR(NOT(ISNUMBER($AJ1220)),N($AA1220)=0),"",IF(ABS(N($Z1220)/100-$AJ1220)&gt;0.0000001,"DIFFERS",""))</f>
        <v/>
      </c>
    </row>
    <row r="1221">
      <c r="AD1221" s="2">
        <f>IF($L1221="","",IF(ISNUMBER(SEARCH("OFF ROAD",$H1221)),"OFF",IF(ISNUMBER(SEARCH("ON ROAD",$H1221)),"ON","")))</f>
        <v/>
      </c>
      <c r="AE1221" s="2">
        <f>IF($AD1221="ON",""&amp;$L1221,"")</f>
        <v/>
      </c>
      <c r="AF1221" s="2">
        <f>IF($L1221="","",IF($J1221&lt;&gt;"","Y",""))</f>
        <v/>
      </c>
      <c r="AG1221" s="2">
        <f>IF($L1221="","",IFERROR(TRIM(MID($H1221,4,SEARCH(" CO ",$H1221)-4)),""&amp;$S1221))</f>
        <v/>
      </c>
      <c r="AH1221" s="2">
        <f>IF($AG1221="","",IF($AG1221="FULTON",IF(ISNUMBER(SEARCH("COLLEGE PARK",$H1221)),"FULTON (COLLEGE PARK)",IF(ISNUMBER(SEARCH("HAPEVILLE",$H1221)),"FULTON (HAPEVILLE)",IF(ISNUMBER(SEARCH("EAST POINT",$H1221)),"FULTON (EAST POINT)",IF(ISNUMBER(SEARCH("ATLANTA",$H1221)),"FULTON (ATL LIMITS)","FULTON")))),IF($AG1221="DEKALB",IF(ISNUMBER(SEARCH("ATLANTA",$H1221)),"DEKALB (ATL LIMITS)","DEKALB"),IF(AND($AG1221="CLAYTON",ISNUMBER(SEARCH("COLLEGE PARK",$H1221))),"CLAYTON (COLLEGE PARK)",$AG1221))))</f>
        <v/>
      </c>
      <c r="AI1221" s="2">
        <f>IF(OR($AH1221="",$AD1221=""),"",IFERROR(VLOOKUP($AH1221,CODES!$A:$B,2,FALSE),"NO CODE"))</f>
        <v/>
      </c>
      <c r="AJ1221" s="19">
        <f>IF(OR($AI1221="",$AI1221="NO CODE"),"",IF(COUNTIFS(RATES!$A:$A,$AI1221,RATES!$B:$B,"&lt;="&amp;MonthStart,RATES!$C:$C,"&gt;="&amp;MonthEnd)&lt;&gt;1,"NO RATE",IF($AD1221="OFF",SUMIFS(RATES!$F:$F,RATES!$A:$A,$AI1221,RATES!$B:$B,"&lt;="&amp;MonthStart,RATES!$C:$C,"&gt;="&amp;MonthEnd),SUMIFS(RATES!$E:$E,RATES!$A:$A,$AI1221,RATES!$B:$B,"&lt;="&amp;MonthStart,RATES!$C:$C,"&gt;="&amp;MonthEnd))))</f>
        <v/>
      </c>
      <c r="AK1221" s="2">
        <f>IF(OR(NOT(ISNUMBER($AJ1221)),N($AA1221)=0),"",IF(ABS(N($Z1221)/100-$AJ1221)&gt;0.0000001,"DIFFERS",""))</f>
        <v/>
      </c>
    </row>
    <row r="1222">
      <c r="AD1222" s="2">
        <f>IF($L1222="","",IF(ISNUMBER(SEARCH("OFF ROAD",$H1222)),"OFF",IF(ISNUMBER(SEARCH("ON ROAD",$H1222)),"ON","")))</f>
        <v/>
      </c>
      <c r="AE1222" s="2">
        <f>IF($AD1222="ON",""&amp;$L1222,"")</f>
        <v/>
      </c>
      <c r="AF1222" s="2">
        <f>IF($L1222="","",IF($J1222&lt;&gt;"","Y",""))</f>
        <v/>
      </c>
      <c r="AG1222" s="2">
        <f>IF($L1222="","",IFERROR(TRIM(MID($H1222,4,SEARCH(" CO ",$H1222)-4)),""&amp;$S1222))</f>
        <v/>
      </c>
      <c r="AH1222" s="2">
        <f>IF($AG1222="","",IF($AG1222="FULTON",IF(ISNUMBER(SEARCH("COLLEGE PARK",$H1222)),"FULTON (COLLEGE PARK)",IF(ISNUMBER(SEARCH("HAPEVILLE",$H1222)),"FULTON (HAPEVILLE)",IF(ISNUMBER(SEARCH("EAST POINT",$H1222)),"FULTON (EAST POINT)",IF(ISNUMBER(SEARCH("ATLANTA",$H1222)),"FULTON (ATL LIMITS)","FULTON")))),IF($AG1222="DEKALB",IF(ISNUMBER(SEARCH("ATLANTA",$H1222)),"DEKALB (ATL LIMITS)","DEKALB"),IF(AND($AG1222="CLAYTON",ISNUMBER(SEARCH("COLLEGE PARK",$H1222))),"CLAYTON (COLLEGE PARK)",$AG1222))))</f>
        <v/>
      </c>
      <c r="AI1222" s="2">
        <f>IF(OR($AH1222="",$AD1222=""),"",IFERROR(VLOOKUP($AH1222,CODES!$A:$B,2,FALSE),"NO CODE"))</f>
        <v/>
      </c>
      <c r="AJ1222" s="19">
        <f>IF(OR($AI1222="",$AI1222="NO CODE"),"",IF(COUNTIFS(RATES!$A:$A,$AI1222,RATES!$B:$B,"&lt;="&amp;MonthStart,RATES!$C:$C,"&gt;="&amp;MonthEnd)&lt;&gt;1,"NO RATE",IF($AD1222="OFF",SUMIFS(RATES!$F:$F,RATES!$A:$A,$AI1222,RATES!$B:$B,"&lt;="&amp;MonthStart,RATES!$C:$C,"&gt;="&amp;MonthEnd),SUMIFS(RATES!$E:$E,RATES!$A:$A,$AI1222,RATES!$B:$B,"&lt;="&amp;MonthStart,RATES!$C:$C,"&gt;="&amp;MonthEnd))))</f>
        <v/>
      </c>
      <c r="AK1222" s="2">
        <f>IF(OR(NOT(ISNUMBER($AJ1222)),N($AA1222)=0),"",IF(ABS(N($Z1222)/100-$AJ1222)&gt;0.0000001,"DIFFERS",""))</f>
        <v/>
      </c>
    </row>
    <row r="1223">
      <c r="AD1223" s="2">
        <f>IF($L1223="","",IF(ISNUMBER(SEARCH("OFF ROAD",$H1223)),"OFF",IF(ISNUMBER(SEARCH("ON ROAD",$H1223)),"ON","")))</f>
        <v/>
      </c>
      <c r="AE1223" s="2">
        <f>IF($AD1223="ON",""&amp;$L1223,"")</f>
        <v/>
      </c>
      <c r="AF1223" s="2">
        <f>IF($L1223="","",IF($J1223&lt;&gt;"","Y",""))</f>
        <v/>
      </c>
      <c r="AG1223" s="2">
        <f>IF($L1223="","",IFERROR(TRIM(MID($H1223,4,SEARCH(" CO ",$H1223)-4)),""&amp;$S1223))</f>
        <v/>
      </c>
      <c r="AH1223" s="2">
        <f>IF($AG1223="","",IF($AG1223="FULTON",IF(ISNUMBER(SEARCH("COLLEGE PARK",$H1223)),"FULTON (COLLEGE PARK)",IF(ISNUMBER(SEARCH("HAPEVILLE",$H1223)),"FULTON (HAPEVILLE)",IF(ISNUMBER(SEARCH("EAST POINT",$H1223)),"FULTON (EAST POINT)",IF(ISNUMBER(SEARCH("ATLANTA",$H1223)),"FULTON (ATL LIMITS)","FULTON")))),IF($AG1223="DEKALB",IF(ISNUMBER(SEARCH("ATLANTA",$H1223)),"DEKALB (ATL LIMITS)","DEKALB"),IF(AND($AG1223="CLAYTON",ISNUMBER(SEARCH("COLLEGE PARK",$H1223))),"CLAYTON (COLLEGE PARK)",$AG1223))))</f>
        <v/>
      </c>
      <c r="AI1223" s="2">
        <f>IF(OR($AH1223="",$AD1223=""),"",IFERROR(VLOOKUP($AH1223,CODES!$A:$B,2,FALSE),"NO CODE"))</f>
        <v/>
      </c>
      <c r="AJ1223" s="19">
        <f>IF(OR($AI1223="",$AI1223="NO CODE"),"",IF(COUNTIFS(RATES!$A:$A,$AI1223,RATES!$B:$B,"&lt;="&amp;MonthStart,RATES!$C:$C,"&gt;="&amp;MonthEnd)&lt;&gt;1,"NO RATE",IF($AD1223="OFF",SUMIFS(RATES!$F:$F,RATES!$A:$A,$AI1223,RATES!$B:$B,"&lt;="&amp;MonthStart,RATES!$C:$C,"&gt;="&amp;MonthEnd),SUMIFS(RATES!$E:$E,RATES!$A:$A,$AI1223,RATES!$B:$B,"&lt;="&amp;MonthStart,RATES!$C:$C,"&gt;="&amp;MonthEnd))))</f>
        <v/>
      </c>
      <c r="AK1223" s="2">
        <f>IF(OR(NOT(ISNUMBER($AJ1223)),N($AA1223)=0),"",IF(ABS(N($Z1223)/100-$AJ1223)&gt;0.0000001,"DIFFERS",""))</f>
        <v/>
      </c>
    </row>
    <row r="1224">
      <c r="AD1224" s="2">
        <f>IF($L1224="","",IF(ISNUMBER(SEARCH("OFF ROAD",$H1224)),"OFF",IF(ISNUMBER(SEARCH("ON ROAD",$H1224)),"ON","")))</f>
        <v/>
      </c>
      <c r="AE1224" s="2">
        <f>IF($AD1224="ON",""&amp;$L1224,"")</f>
        <v/>
      </c>
      <c r="AF1224" s="2">
        <f>IF($L1224="","",IF($J1224&lt;&gt;"","Y",""))</f>
        <v/>
      </c>
      <c r="AG1224" s="2">
        <f>IF($L1224="","",IFERROR(TRIM(MID($H1224,4,SEARCH(" CO ",$H1224)-4)),""&amp;$S1224))</f>
        <v/>
      </c>
      <c r="AH1224" s="2">
        <f>IF($AG1224="","",IF($AG1224="FULTON",IF(ISNUMBER(SEARCH("COLLEGE PARK",$H1224)),"FULTON (COLLEGE PARK)",IF(ISNUMBER(SEARCH("HAPEVILLE",$H1224)),"FULTON (HAPEVILLE)",IF(ISNUMBER(SEARCH("EAST POINT",$H1224)),"FULTON (EAST POINT)",IF(ISNUMBER(SEARCH("ATLANTA",$H1224)),"FULTON (ATL LIMITS)","FULTON")))),IF($AG1224="DEKALB",IF(ISNUMBER(SEARCH("ATLANTA",$H1224)),"DEKALB (ATL LIMITS)","DEKALB"),IF(AND($AG1224="CLAYTON",ISNUMBER(SEARCH("COLLEGE PARK",$H1224))),"CLAYTON (COLLEGE PARK)",$AG1224))))</f>
        <v/>
      </c>
      <c r="AI1224" s="2">
        <f>IF(OR($AH1224="",$AD1224=""),"",IFERROR(VLOOKUP($AH1224,CODES!$A:$B,2,FALSE),"NO CODE"))</f>
        <v/>
      </c>
      <c r="AJ1224" s="19">
        <f>IF(OR($AI1224="",$AI1224="NO CODE"),"",IF(COUNTIFS(RATES!$A:$A,$AI1224,RATES!$B:$B,"&lt;="&amp;MonthStart,RATES!$C:$C,"&gt;="&amp;MonthEnd)&lt;&gt;1,"NO RATE",IF($AD1224="OFF",SUMIFS(RATES!$F:$F,RATES!$A:$A,$AI1224,RATES!$B:$B,"&lt;="&amp;MonthStart,RATES!$C:$C,"&gt;="&amp;MonthEnd),SUMIFS(RATES!$E:$E,RATES!$A:$A,$AI1224,RATES!$B:$B,"&lt;="&amp;MonthStart,RATES!$C:$C,"&gt;="&amp;MonthEnd))))</f>
        <v/>
      </c>
      <c r="AK1224" s="2">
        <f>IF(OR(NOT(ISNUMBER($AJ1224)),N($AA1224)=0),"",IF(ABS(N($Z1224)/100-$AJ1224)&gt;0.0000001,"DIFFERS",""))</f>
        <v/>
      </c>
    </row>
    <row r="1225">
      <c r="AD1225" s="2">
        <f>IF($L1225="","",IF(ISNUMBER(SEARCH("OFF ROAD",$H1225)),"OFF",IF(ISNUMBER(SEARCH("ON ROAD",$H1225)),"ON","")))</f>
        <v/>
      </c>
      <c r="AE1225" s="2">
        <f>IF($AD1225="ON",""&amp;$L1225,"")</f>
        <v/>
      </c>
      <c r="AF1225" s="2">
        <f>IF($L1225="","",IF($J1225&lt;&gt;"","Y",""))</f>
        <v/>
      </c>
      <c r="AG1225" s="2">
        <f>IF($L1225="","",IFERROR(TRIM(MID($H1225,4,SEARCH(" CO ",$H1225)-4)),""&amp;$S1225))</f>
        <v/>
      </c>
      <c r="AH1225" s="2">
        <f>IF($AG1225="","",IF($AG1225="FULTON",IF(ISNUMBER(SEARCH("COLLEGE PARK",$H1225)),"FULTON (COLLEGE PARK)",IF(ISNUMBER(SEARCH("HAPEVILLE",$H1225)),"FULTON (HAPEVILLE)",IF(ISNUMBER(SEARCH("EAST POINT",$H1225)),"FULTON (EAST POINT)",IF(ISNUMBER(SEARCH("ATLANTA",$H1225)),"FULTON (ATL LIMITS)","FULTON")))),IF($AG1225="DEKALB",IF(ISNUMBER(SEARCH("ATLANTA",$H1225)),"DEKALB (ATL LIMITS)","DEKALB"),IF(AND($AG1225="CLAYTON",ISNUMBER(SEARCH("COLLEGE PARK",$H1225))),"CLAYTON (COLLEGE PARK)",$AG1225))))</f>
        <v/>
      </c>
      <c r="AI1225" s="2">
        <f>IF(OR($AH1225="",$AD1225=""),"",IFERROR(VLOOKUP($AH1225,CODES!$A:$B,2,FALSE),"NO CODE"))</f>
        <v/>
      </c>
      <c r="AJ1225" s="19">
        <f>IF(OR($AI1225="",$AI1225="NO CODE"),"",IF(COUNTIFS(RATES!$A:$A,$AI1225,RATES!$B:$B,"&lt;="&amp;MonthStart,RATES!$C:$C,"&gt;="&amp;MonthEnd)&lt;&gt;1,"NO RATE",IF($AD1225="OFF",SUMIFS(RATES!$F:$F,RATES!$A:$A,$AI1225,RATES!$B:$B,"&lt;="&amp;MonthStart,RATES!$C:$C,"&gt;="&amp;MonthEnd),SUMIFS(RATES!$E:$E,RATES!$A:$A,$AI1225,RATES!$B:$B,"&lt;="&amp;MonthStart,RATES!$C:$C,"&gt;="&amp;MonthEnd))))</f>
        <v/>
      </c>
      <c r="AK1225" s="2">
        <f>IF(OR(NOT(ISNUMBER($AJ1225)),N($AA1225)=0),"",IF(ABS(N($Z1225)/100-$AJ1225)&gt;0.0000001,"DIFFERS",""))</f>
        <v/>
      </c>
    </row>
    <row r="1226">
      <c r="AD1226" s="2">
        <f>IF($L1226="","",IF(ISNUMBER(SEARCH("OFF ROAD",$H1226)),"OFF",IF(ISNUMBER(SEARCH("ON ROAD",$H1226)),"ON","")))</f>
        <v/>
      </c>
      <c r="AE1226" s="2">
        <f>IF($AD1226="ON",""&amp;$L1226,"")</f>
        <v/>
      </c>
      <c r="AF1226" s="2">
        <f>IF($L1226="","",IF($J1226&lt;&gt;"","Y",""))</f>
        <v/>
      </c>
      <c r="AG1226" s="2">
        <f>IF($L1226="","",IFERROR(TRIM(MID($H1226,4,SEARCH(" CO ",$H1226)-4)),""&amp;$S1226))</f>
        <v/>
      </c>
      <c r="AH1226" s="2">
        <f>IF($AG1226="","",IF($AG1226="FULTON",IF(ISNUMBER(SEARCH("COLLEGE PARK",$H1226)),"FULTON (COLLEGE PARK)",IF(ISNUMBER(SEARCH("HAPEVILLE",$H1226)),"FULTON (HAPEVILLE)",IF(ISNUMBER(SEARCH("EAST POINT",$H1226)),"FULTON (EAST POINT)",IF(ISNUMBER(SEARCH("ATLANTA",$H1226)),"FULTON (ATL LIMITS)","FULTON")))),IF($AG1226="DEKALB",IF(ISNUMBER(SEARCH("ATLANTA",$H1226)),"DEKALB (ATL LIMITS)","DEKALB"),IF(AND($AG1226="CLAYTON",ISNUMBER(SEARCH("COLLEGE PARK",$H1226))),"CLAYTON (COLLEGE PARK)",$AG1226))))</f>
        <v/>
      </c>
      <c r="AI1226" s="2">
        <f>IF(OR($AH1226="",$AD1226=""),"",IFERROR(VLOOKUP($AH1226,CODES!$A:$B,2,FALSE),"NO CODE"))</f>
        <v/>
      </c>
      <c r="AJ1226" s="19">
        <f>IF(OR($AI1226="",$AI1226="NO CODE"),"",IF(COUNTIFS(RATES!$A:$A,$AI1226,RATES!$B:$B,"&lt;="&amp;MonthStart,RATES!$C:$C,"&gt;="&amp;MonthEnd)&lt;&gt;1,"NO RATE",IF($AD1226="OFF",SUMIFS(RATES!$F:$F,RATES!$A:$A,$AI1226,RATES!$B:$B,"&lt;="&amp;MonthStart,RATES!$C:$C,"&gt;="&amp;MonthEnd),SUMIFS(RATES!$E:$E,RATES!$A:$A,$AI1226,RATES!$B:$B,"&lt;="&amp;MonthStart,RATES!$C:$C,"&gt;="&amp;MonthEnd))))</f>
        <v/>
      </c>
      <c r="AK1226" s="2">
        <f>IF(OR(NOT(ISNUMBER($AJ1226)),N($AA1226)=0),"",IF(ABS(N($Z1226)/100-$AJ1226)&gt;0.0000001,"DIFFERS",""))</f>
        <v/>
      </c>
    </row>
    <row r="1227">
      <c r="AD1227" s="2">
        <f>IF($L1227="","",IF(ISNUMBER(SEARCH("OFF ROAD",$H1227)),"OFF",IF(ISNUMBER(SEARCH("ON ROAD",$H1227)),"ON","")))</f>
        <v/>
      </c>
      <c r="AE1227" s="2">
        <f>IF($AD1227="ON",""&amp;$L1227,"")</f>
        <v/>
      </c>
      <c r="AF1227" s="2">
        <f>IF($L1227="","",IF($J1227&lt;&gt;"","Y",""))</f>
        <v/>
      </c>
      <c r="AG1227" s="2">
        <f>IF($L1227="","",IFERROR(TRIM(MID($H1227,4,SEARCH(" CO ",$H1227)-4)),""&amp;$S1227))</f>
        <v/>
      </c>
      <c r="AH1227" s="2">
        <f>IF($AG1227="","",IF($AG1227="FULTON",IF(ISNUMBER(SEARCH("COLLEGE PARK",$H1227)),"FULTON (COLLEGE PARK)",IF(ISNUMBER(SEARCH("HAPEVILLE",$H1227)),"FULTON (HAPEVILLE)",IF(ISNUMBER(SEARCH("EAST POINT",$H1227)),"FULTON (EAST POINT)",IF(ISNUMBER(SEARCH("ATLANTA",$H1227)),"FULTON (ATL LIMITS)","FULTON")))),IF($AG1227="DEKALB",IF(ISNUMBER(SEARCH("ATLANTA",$H1227)),"DEKALB (ATL LIMITS)","DEKALB"),IF(AND($AG1227="CLAYTON",ISNUMBER(SEARCH("COLLEGE PARK",$H1227))),"CLAYTON (COLLEGE PARK)",$AG1227))))</f>
        <v/>
      </c>
      <c r="AI1227" s="2">
        <f>IF(OR($AH1227="",$AD1227=""),"",IFERROR(VLOOKUP($AH1227,CODES!$A:$B,2,FALSE),"NO CODE"))</f>
        <v/>
      </c>
      <c r="AJ1227" s="19">
        <f>IF(OR($AI1227="",$AI1227="NO CODE"),"",IF(COUNTIFS(RATES!$A:$A,$AI1227,RATES!$B:$B,"&lt;="&amp;MonthStart,RATES!$C:$C,"&gt;="&amp;MonthEnd)&lt;&gt;1,"NO RATE",IF($AD1227="OFF",SUMIFS(RATES!$F:$F,RATES!$A:$A,$AI1227,RATES!$B:$B,"&lt;="&amp;MonthStart,RATES!$C:$C,"&gt;="&amp;MonthEnd),SUMIFS(RATES!$E:$E,RATES!$A:$A,$AI1227,RATES!$B:$B,"&lt;="&amp;MonthStart,RATES!$C:$C,"&gt;="&amp;MonthEnd))))</f>
        <v/>
      </c>
      <c r="AK1227" s="2">
        <f>IF(OR(NOT(ISNUMBER($AJ1227)),N($AA1227)=0),"",IF(ABS(N($Z1227)/100-$AJ1227)&gt;0.0000001,"DIFFERS",""))</f>
        <v/>
      </c>
    </row>
    <row r="1228">
      <c r="AD1228" s="2">
        <f>IF($L1228="","",IF(ISNUMBER(SEARCH("OFF ROAD",$H1228)),"OFF",IF(ISNUMBER(SEARCH("ON ROAD",$H1228)),"ON","")))</f>
        <v/>
      </c>
      <c r="AE1228" s="2">
        <f>IF($AD1228="ON",""&amp;$L1228,"")</f>
        <v/>
      </c>
      <c r="AF1228" s="2">
        <f>IF($L1228="","",IF($J1228&lt;&gt;"","Y",""))</f>
        <v/>
      </c>
      <c r="AG1228" s="2">
        <f>IF($L1228="","",IFERROR(TRIM(MID($H1228,4,SEARCH(" CO ",$H1228)-4)),""&amp;$S1228))</f>
        <v/>
      </c>
      <c r="AH1228" s="2">
        <f>IF($AG1228="","",IF($AG1228="FULTON",IF(ISNUMBER(SEARCH("COLLEGE PARK",$H1228)),"FULTON (COLLEGE PARK)",IF(ISNUMBER(SEARCH("HAPEVILLE",$H1228)),"FULTON (HAPEVILLE)",IF(ISNUMBER(SEARCH("EAST POINT",$H1228)),"FULTON (EAST POINT)",IF(ISNUMBER(SEARCH("ATLANTA",$H1228)),"FULTON (ATL LIMITS)","FULTON")))),IF($AG1228="DEKALB",IF(ISNUMBER(SEARCH("ATLANTA",$H1228)),"DEKALB (ATL LIMITS)","DEKALB"),IF(AND($AG1228="CLAYTON",ISNUMBER(SEARCH("COLLEGE PARK",$H1228))),"CLAYTON (COLLEGE PARK)",$AG1228))))</f>
        <v/>
      </c>
      <c r="AI1228" s="2">
        <f>IF(OR($AH1228="",$AD1228=""),"",IFERROR(VLOOKUP($AH1228,CODES!$A:$B,2,FALSE),"NO CODE"))</f>
        <v/>
      </c>
      <c r="AJ1228" s="19">
        <f>IF(OR($AI1228="",$AI1228="NO CODE"),"",IF(COUNTIFS(RATES!$A:$A,$AI1228,RATES!$B:$B,"&lt;="&amp;MonthStart,RATES!$C:$C,"&gt;="&amp;MonthEnd)&lt;&gt;1,"NO RATE",IF($AD1228="OFF",SUMIFS(RATES!$F:$F,RATES!$A:$A,$AI1228,RATES!$B:$B,"&lt;="&amp;MonthStart,RATES!$C:$C,"&gt;="&amp;MonthEnd),SUMIFS(RATES!$E:$E,RATES!$A:$A,$AI1228,RATES!$B:$B,"&lt;="&amp;MonthStart,RATES!$C:$C,"&gt;="&amp;MonthEnd))))</f>
        <v/>
      </c>
      <c r="AK1228" s="2">
        <f>IF(OR(NOT(ISNUMBER($AJ1228)),N($AA1228)=0),"",IF(ABS(N($Z1228)/100-$AJ1228)&gt;0.0000001,"DIFFERS",""))</f>
        <v/>
      </c>
    </row>
    <row r="1229">
      <c r="AD1229" s="2">
        <f>IF($L1229="","",IF(ISNUMBER(SEARCH("OFF ROAD",$H1229)),"OFF",IF(ISNUMBER(SEARCH("ON ROAD",$H1229)),"ON","")))</f>
        <v/>
      </c>
      <c r="AE1229" s="2">
        <f>IF($AD1229="ON",""&amp;$L1229,"")</f>
        <v/>
      </c>
      <c r="AF1229" s="2">
        <f>IF($L1229="","",IF($J1229&lt;&gt;"","Y",""))</f>
        <v/>
      </c>
      <c r="AG1229" s="2">
        <f>IF($L1229="","",IFERROR(TRIM(MID($H1229,4,SEARCH(" CO ",$H1229)-4)),""&amp;$S1229))</f>
        <v/>
      </c>
      <c r="AH1229" s="2">
        <f>IF($AG1229="","",IF($AG1229="FULTON",IF(ISNUMBER(SEARCH("COLLEGE PARK",$H1229)),"FULTON (COLLEGE PARK)",IF(ISNUMBER(SEARCH("HAPEVILLE",$H1229)),"FULTON (HAPEVILLE)",IF(ISNUMBER(SEARCH("EAST POINT",$H1229)),"FULTON (EAST POINT)",IF(ISNUMBER(SEARCH("ATLANTA",$H1229)),"FULTON (ATL LIMITS)","FULTON")))),IF($AG1229="DEKALB",IF(ISNUMBER(SEARCH("ATLANTA",$H1229)),"DEKALB (ATL LIMITS)","DEKALB"),IF(AND($AG1229="CLAYTON",ISNUMBER(SEARCH("COLLEGE PARK",$H1229))),"CLAYTON (COLLEGE PARK)",$AG1229))))</f>
        <v/>
      </c>
      <c r="AI1229" s="2">
        <f>IF(OR($AH1229="",$AD1229=""),"",IFERROR(VLOOKUP($AH1229,CODES!$A:$B,2,FALSE),"NO CODE"))</f>
        <v/>
      </c>
      <c r="AJ1229" s="19">
        <f>IF(OR($AI1229="",$AI1229="NO CODE"),"",IF(COUNTIFS(RATES!$A:$A,$AI1229,RATES!$B:$B,"&lt;="&amp;MonthStart,RATES!$C:$C,"&gt;="&amp;MonthEnd)&lt;&gt;1,"NO RATE",IF($AD1229="OFF",SUMIFS(RATES!$F:$F,RATES!$A:$A,$AI1229,RATES!$B:$B,"&lt;="&amp;MonthStart,RATES!$C:$C,"&gt;="&amp;MonthEnd),SUMIFS(RATES!$E:$E,RATES!$A:$A,$AI1229,RATES!$B:$B,"&lt;="&amp;MonthStart,RATES!$C:$C,"&gt;="&amp;MonthEnd))))</f>
        <v/>
      </c>
      <c r="AK1229" s="2">
        <f>IF(OR(NOT(ISNUMBER($AJ1229)),N($AA1229)=0),"",IF(ABS(N($Z1229)/100-$AJ1229)&gt;0.0000001,"DIFFERS",""))</f>
        <v/>
      </c>
    </row>
    <row r="1230">
      <c r="AD1230" s="2">
        <f>IF($L1230="","",IF(ISNUMBER(SEARCH("OFF ROAD",$H1230)),"OFF",IF(ISNUMBER(SEARCH("ON ROAD",$H1230)),"ON","")))</f>
        <v/>
      </c>
      <c r="AE1230" s="2">
        <f>IF($AD1230="ON",""&amp;$L1230,"")</f>
        <v/>
      </c>
      <c r="AF1230" s="2">
        <f>IF($L1230="","",IF($J1230&lt;&gt;"","Y",""))</f>
        <v/>
      </c>
      <c r="AG1230" s="2">
        <f>IF($L1230="","",IFERROR(TRIM(MID($H1230,4,SEARCH(" CO ",$H1230)-4)),""&amp;$S1230))</f>
        <v/>
      </c>
      <c r="AH1230" s="2">
        <f>IF($AG1230="","",IF($AG1230="FULTON",IF(ISNUMBER(SEARCH("COLLEGE PARK",$H1230)),"FULTON (COLLEGE PARK)",IF(ISNUMBER(SEARCH("HAPEVILLE",$H1230)),"FULTON (HAPEVILLE)",IF(ISNUMBER(SEARCH("EAST POINT",$H1230)),"FULTON (EAST POINT)",IF(ISNUMBER(SEARCH("ATLANTA",$H1230)),"FULTON (ATL LIMITS)","FULTON")))),IF($AG1230="DEKALB",IF(ISNUMBER(SEARCH("ATLANTA",$H1230)),"DEKALB (ATL LIMITS)","DEKALB"),IF(AND($AG1230="CLAYTON",ISNUMBER(SEARCH("COLLEGE PARK",$H1230))),"CLAYTON (COLLEGE PARK)",$AG1230))))</f>
        <v/>
      </c>
      <c r="AI1230" s="2">
        <f>IF(OR($AH1230="",$AD1230=""),"",IFERROR(VLOOKUP($AH1230,CODES!$A:$B,2,FALSE),"NO CODE"))</f>
        <v/>
      </c>
      <c r="AJ1230" s="19">
        <f>IF(OR($AI1230="",$AI1230="NO CODE"),"",IF(COUNTIFS(RATES!$A:$A,$AI1230,RATES!$B:$B,"&lt;="&amp;MonthStart,RATES!$C:$C,"&gt;="&amp;MonthEnd)&lt;&gt;1,"NO RATE",IF($AD1230="OFF",SUMIFS(RATES!$F:$F,RATES!$A:$A,$AI1230,RATES!$B:$B,"&lt;="&amp;MonthStart,RATES!$C:$C,"&gt;="&amp;MonthEnd),SUMIFS(RATES!$E:$E,RATES!$A:$A,$AI1230,RATES!$B:$B,"&lt;="&amp;MonthStart,RATES!$C:$C,"&gt;="&amp;MonthEnd))))</f>
        <v/>
      </c>
      <c r="AK1230" s="2">
        <f>IF(OR(NOT(ISNUMBER($AJ1230)),N($AA1230)=0),"",IF(ABS(N($Z1230)/100-$AJ1230)&gt;0.0000001,"DIFFERS",""))</f>
        <v/>
      </c>
    </row>
    <row r="1231">
      <c r="AD1231" s="2">
        <f>IF($L1231="","",IF(ISNUMBER(SEARCH("OFF ROAD",$H1231)),"OFF",IF(ISNUMBER(SEARCH("ON ROAD",$H1231)),"ON","")))</f>
        <v/>
      </c>
      <c r="AE1231" s="2">
        <f>IF($AD1231="ON",""&amp;$L1231,"")</f>
        <v/>
      </c>
      <c r="AF1231" s="2">
        <f>IF($L1231="","",IF($J1231&lt;&gt;"","Y",""))</f>
        <v/>
      </c>
      <c r="AG1231" s="2">
        <f>IF($L1231="","",IFERROR(TRIM(MID($H1231,4,SEARCH(" CO ",$H1231)-4)),""&amp;$S1231))</f>
        <v/>
      </c>
      <c r="AH1231" s="2">
        <f>IF($AG1231="","",IF($AG1231="FULTON",IF(ISNUMBER(SEARCH("COLLEGE PARK",$H1231)),"FULTON (COLLEGE PARK)",IF(ISNUMBER(SEARCH("HAPEVILLE",$H1231)),"FULTON (HAPEVILLE)",IF(ISNUMBER(SEARCH("EAST POINT",$H1231)),"FULTON (EAST POINT)",IF(ISNUMBER(SEARCH("ATLANTA",$H1231)),"FULTON (ATL LIMITS)","FULTON")))),IF($AG1231="DEKALB",IF(ISNUMBER(SEARCH("ATLANTA",$H1231)),"DEKALB (ATL LIMITS)","DEKALB"),IF(AND($AG1231="CLAYTON",ISNUMBER(SEARCH("COLLEGE PARK",$H1231))),"CLAYTON (COLLEGE PARK)",$AG1231))))</f>
        <v/>
      </c>
      <c r="AI1231" s="2">
        <f>IF(OR($AH1231="",$AD1231=""),"",IFERROR(VLOOKUP($AH1231,CODES!$A:$B,2,FALSE),"NO CODE"))</f>
        <v/>
      </c>
      <c r="AJ1231" s="19">
        <f>IF(OR($AI1231="",$AI1231="NO CODE"),"",IF(COUNTIFS(RATES!$A:$A,$AI1231,RATES!$B:$B,"&lt;="&amp;MonthStart,RATES!$C:$C,"&gt;="&amp;MonthEnd)&lt;&gt;1,"NO RATE",IF($AD1231="OFF",SUMIFS(RATES!$F:$F,RATES!$A:$A,$AI1231,RATES!$B:$B,"&lt;="&amp;MonthStart,RATES!$C:$C,"&gt;="&amp;MonthEnd),SUMIFS(RATES!$E:$E,RATES!$A:$A,$AI1231,RATES!$B:$B,"&lt;="&amp;MonthStart,RATES!$C:$C,"&gt;="&amp;MonthEnd))))</f>
        <v/>
      </c>
      <c r="AK1231" s="2">
        <f>IF(OR(NOT(ISNUMBER($AJ1231)),N($AA1231)=0),"",IF(ABS(N($Z1231)/100-$AJ1231)&gt;0.0000001,"DIFFERS",""))</f>
        <v/>
      </c>
    </row>
    <row r="1232">
      <c r="AD1232" s="2">
        <f>IF($L1232="","",IF(ISNUMBER(SEARCH("OFF ROAD",$H1232)),"OFF",IF(ISNUMBER(SEARCH("ON ROAD",$H1232)),"ON","")))</f>
        <v/>
      </c>
      <c r="AE1232" s="2">
        <f>IF($AD1232="ON",""&amp;$L1232,"")</f>
        <v/>
      </c>
      <c r="AF1232" s="2">
        <f>IF($L1232="","",IF($J1232&lt;&gt;"","Y",""))</f>
        <v/>
      </c>
      <c r="AG1232" s="2">
        <f>IF($L1232="","",IFERROR(TRIM(MID($H1232,4,SEARCH(" CO ",$H1232)-4)),""&amp;$S1232))</f>
        <v/>
      </c>
      <c r="AH1232" s="2">
        <f>IF($AG1232="","",IF($AG1232="FULTON",IF(ISNUMBER(SEARCH("COLLEGE PARK",$H1232)),"FULTON (COLLEGE PARK)",IF(ISNUMBER(SEARCH("HAPEVILLE",$H1232)),"FULTON (HAPEVILLE)",IF(ISNUMBER(SEARCH("EAST POINT",$H1232)),"FULTON (EAST POINT)",IF(ISNUMBER(SEARCH("ATLANTA",$H1232)),"FULTON (ATL LIMITS)","FULTON")))),IF($AG1232="DEKALB",IF(ISNUMBER(SEARCH("ATLANTA",$H1232)),"DEKALB (ATL LIMITS)","DEKALB"),IF(AND($AG1232="CLAYTON",ISNUMBER(SEARCH("COLLEGE PARK",$H1232))),"CLAYTON (COLLEGE PARK)",$AG1232))))</f>
        <v/>
      </c>
      <c r="AI1232" s="2">
        <f>IF(OR($AH1232="",$AD1232=""),"",IFERROR(VLOOKUP($AH1232,CODES!$A:$B,2,FALSE),"NO CODE"))</f>
        <v/>
      </c>
      <c r="AJ1232" s="19">
        <f>IF(OR($AI1232="",$AI1232="NO CODE"),"",IF(COUNTIFS(RATES!$A:$A,$AI1232,RATES!$B:$B,"&lt;="&amp;MonthStart,RATES!$C:$C,"&gt;="&amp;MonthEnd)&lt;&gt;1,"NO RATE",IF($AD1232="OFF",SUMIFS(RATES!$F:$F,RATES!$A:$A,$AI1232,RATES!$B:$B,"&lt;="&amp;MonthStart,RATES!$C:$C,"&gt;="&amp;MonthEnd),SUMIFS(RATES!$E:$E,RATES!$A:$A,$AI1232,RATES!$B:$B,"&lt;="&amp;MonthStart,RATES!$C:$C,"&gt;="&amp;MonthEnd))))</f>
        <v/>
      </c>
      <c r="AK1232" s="2">
        <f>IF(OR(NOT(ISNUMBER($AJ1232)),N($AA1232)=0),"",IF(ABS(N($Z1232)/100-$AJ1232)&gt;0.0000001,"DIFFERS",""))</f>
        <v/>
      </c>
    </row>
    <row r="1233">
      <c r="AD1233" s="2">
        <f>IF($L1233="","",IF(ISNUMBER(SEARCH("OFF ROAD",$H1233)),"OFF",IF(ISNUMBER(SEARCH("ON ROAD",$H1233)),"ON","")))</f>
        <v/>
      </c>
      <c r="AE1233" s="2">
        <f>IF($AD1233="ON",""&amp;$L1233,"")</f>
        <v/>
      </c>
      <c r="AF1233" s="2">
        <f>IF($L1233="","",IF($J1233&lt;&gt;"","Y",""))</f>
        <v/>
      </c>
      <c r="AG1233" s="2">
        <f>IF($L1233="","",IFERROR(TRIM(MID($H1233,4,SEARCH(" CO ",$H1233)-4)),""&amp;$S1233))</f>
        <v/>
      </c>
      <c r="AH1233" s="2">
        <f>IF($AG1233="","",IF($AG1233="FULTON",IF(ISNUMBER(SEARCH("COLLEGE PARK",$H1233)),"FULTON (COLLEGE PARK)",IF(ISNUMBER(SEARCH("HAPEVILLE",$H1233)),"FULTON (HAPEVILLE)",IF(ISNUMBER(SEARCH("EAST POINT",$H1233)),"FULTON (EAST POINT)",IF(ISNUMBER(SEARCH("ATLANTA",$H1233)),"FULTON (ATL LIMITS)","FULTON")))),IF($AG1233="DEKALB",IF(ISNUMBER(SEARCH("ATLANTA",$H1233)),"DEKALB (ATL LIMITS)","DEKALB"),IF(AND($AG1233="CLAYTON",ISNUMBER(SEARCH("COLLEGE PARK",$H1233))),"CLAYTON (COLLEGE PARK)",$AG1233))))</f>
        <v/>
      </c>
      <c r="AI1233" s="2">
        <f>IF(OR($AH1233="",$AD1233=""),"",IFERROR(VLOOKUP($AH1233,CODES!$A:$B,2,FALSE),"NO CODE"))</f>
        <v/>
      </c>
      <c r="AJ1233" s="19">
        <f>IF(OR($AI1233="",$AI1233="NO CODE"),"",IF(COUNTIFS(RATES!$A:$A,$AI1233,RATES!$B:$B,"&lt;="&amp;MonthStart,RATES!$C:$C,"&gt;="&amp;MonthEnd)&lt;&gt;1,"NO RATE",IF($AD1233="OFF",SUMIFS(RATES!$F:$F,RATES!$A:$A,$AI1233,RATES!$B:$B,"&lt;="&amp;MonthStart,RATES!$C:$C,"&gt;="&amp;MonthEnd),SUMIFS(RATES!$E:$E,RATES!$A:$A,$AI1233,RATES!$B:$B,"&lt;="&amp;MonthStart,RATES!$C:$C,"&gt;="&amp;MonthEnd))))</f>
        <v/>
      </c>
      <c r="AK1233" s="2">
        <f>IF(OR(NOT(ISNUMBER($AJ1233)),N($AA1233)=0),"",IF(ABS(N($Z1233)/100-$AJ1233)&gt;0.0000001,"DIFFERS",""))</f>
        <v/>
      </c>
    </row>
    <row r="1234">
      <c r="AD1234" s="2">
        <f>IF($L1234="","",IF(ISNUMBER(SEARCH("OFF ROAD",$H1234)),"OFF",IF(ISNUMBER(SEARCH("ON ROAD",$H1234)),"ON","")))</f>
        <v/>
      </c>
      <c r="AE1234" s="2">
        <f>IF($AD1234="ON",""&amp;$L1234,"")</f>
        <v/>
      </c>
      <c r="AF1234" s="2">
        <f>IF($L1234="","",IF($J1234&lt;&gt;"","Y",""))</f>
        <v/>
      </c>
      <c r="AG1234" s="2">
        <f>IF($L1234="","",IFERROR(TRIM(MID($H1234,4,SEARCH(" CO ",$H1234)-4)),""&amp;$S1234))</f>
        <v/>
      </c>
      <c r="AH1234" s="2">
        <f>IF($AG1234="","",IF($AG1234="FULTON",IF(ISNUMBER(SEARCH("COLLEGE PARK",$H1234)),"FULTON (COLLEGE PARK)",IF(ISNUMBER(SEARCH("HAPEVILLE",$H1234)),"FULTON (HAPEVILLE)",IF(ISNUMBER(SEARCH("EAST POINT",$H1234)),"FULTON (EAST POINT)",IF(ISNUMBER(SEARCH("ATLANTA",$H1234)),"FULTON (ATL LIMITS)","FULTON")))),IF($AG1234="DEKALB",IF(ISNUMBER(SEARCH("ATLANTA",$H1234)),"DEKALB (ATL LIMITS)","DEKALB"),IF(AND($AG1234="CLAYTON",ISNUMBER(SEARCH("COLLEGE PARK",$H1234))),"CLAYTON (COLLEGE PARK)",$AG1234))))</f>
        <v/>
      </c>
      <c r="AI1234" s="2">
        <f>IF(OR($AH1234="",$AD1234=""),"",IFERROR(VLOOKUP($AH1234,CODES!$A:$B,2,FALSE),"NO CODE"))</f>
        <v/>
      </c>
      <c r="AJ1234" s="19">
        <f>IF(OR($AI1234="",$AI1234="NO CODE"),"",IF(COUNTIFS(RATES!$A:$A,$AI1234,RATES!$B:$B,"&lt;="&amp;MonthStart,RATES!$C:$C,"&gt;="&amp;MonthEnd)&lt;&gt;1,"NO RATE",IF($AD1234="OFF",SUMIFS(RATES!$F:$F,RATES!$A:$A,$AI1234,RATES!$B:$B,"&lt;="&amp;MonthStart,RATES!$C:$C,"&gt;="&amp;MonthEnd),SUMIFS(RATES!$E:$E,RATES!$A:$A,$AI1234,RATES!$B:$B,"&lt;="&amp;MonthStart,RATES!$C:$C,"&gt;="&amp;MonthEnd))))</f>
        <v/>
      </c>
      <c r="AK1234" s="2">
        <f>IF(OR(NOT(ISNUMBER($AJ1234)),N($AA1234)=0),"",IF(ABS(N($Z1234)/100-$AJ1234)&gt;0.0000001,"DIFFERS",""))</f>
        <v/>
      </c>
    </row>
    <row r="1235">
      <c r="AD1235" s="2">
        <f>IF($L1235="","",IF(ISNUMBER(SEARCH("OFF ROAD",$H1235)),"OFF",IF(ISNUMBER(SEARCH("ON ROAD",$H1235)),"ON","")))</f>
        <v/>
      </c>
      <c r="AE1235" s="2">
        <f>IF($AD1235="ON",""&amp;$L1235,"")</f>
        <v/>
      </c>
      <c r="AF1235" s="2">
        <f>IF($L1235="","",IF($J1235&lt;&gt;"","Y",""))</f>
        <v/>
      </c>
      <c r="AG1235" s="2">
        <f>IF($L1235="","",IFERROR(TRIM(MID($H1235,4,SEARCH(" CO ",$H1235)-4)),""&amp;$S1235))</f>
        <v/>
      </c>
      <c r="AH1235" s="2">
        <f>IF($AG1235="","",IF($AG1235="FULTON",IF(ISNUMBER(SEARCH("COLLEGE PARK",$H1235)),"FULTON (COLLEGE PARK)",IF(ISNUMBER(SEARCH("HAPEVILLE",$H1235)),"FULTON (HAPEVILLE)",IF(ISNUMBER(SEARCH("EAST POINT",$H1235)),"FULTON (EAST POINT)",IF(ISNUMBER(SEARCH("ATLANTA",$H1235)),"FULTON (ATL LIMITS)","FULTON")))),IF($AG1235="DEKALB",IF(ISNUMBER(SEARCH("ATLANTA",$H1235)),"DEKALB (ATL LIMITS)","DEKALB"),IF(AND($AG1235="CLAYTON",ISNUMBER(SEARCH("COLLEGE PARK",$H1235))),"CLAYTON (COLLEGE PARK)",$AG1235))))</f>
        <v/>
      </c>
      <c r="AI1235" s="2">
        <f>IF(OR($AH1235="",$AD1235=""),"",IFERROR(VLOOKUP($AH1235,CODES!$A:$B,2,FALSE),"NO CODE"))</f>
        <v/>
      </c>
      <c r="AJ1235" s="19">
        <f>IF(OR($AI1235="",$AI1235="NO CODE"),"",IF(COUNTIFS(RATES!$A:$A,$AI1235,RATES!$B:$B,"&lt;="&amp;MonthStart,RATES!$C:$C,"&gt;="&amp;MonthEnd)&lt;&gt;1,"NO RATE",IF($AD1235="OFF",SUMIFS(RATES!$F:$F,RATES!$A:$A,$AI1235,RATES!$B:$B,"&lt;="&amp;MonthStart,RATES!$C:$C,"&gt;="&amp;MonthEnd),SUMIFS(RATES!$E:$E,RATES!$A:$A,$AI1235,RATES!$B:$B,"&lt;="&amp;MonthStart,RATES!$C:$C,"&gt;="&amp;MonthEnd))))</f>
        <v/>
      </c>
      <c r="AK1235" s="2">
        <f>IF(OR(NOT(ISNUMBER($AJ1235)),N($AA1235)=0),"",IF(ABS(N($Z1235)/100-$AJ1235)&gt;0.0000001,"DIFFERS",""))</f>
        <v/>
      </c>
    </row>
    <row r="1236">
      <c r="AD1236" s="2">
        <f>IF($L1236="","",IF(ISNUMBER(SEARCH("OFF ROAD",$H1236)),"OFF",IF(ISNUMBER(SEARCH("ON ROAD",$H1236)),"ON","")))</f>
        <v/>
      </c>
      <c r="AE1236" s="2">
        <f>IF($AD1236="ON",""&amp;$L1236,"")</f>
        <v/>
      </c>
      <c r="AF1236" s="2">
        <f>IF($L1236="","",IF($J1236&lt;&gt;"","Y",""))</f>
        <v/>
      </c>
      <c r="AG1236" s="2">
        <f>IF($L1236="","",IFERROR(TRIM(MID($H1236,4,SEARCH(" CO ",$H1236)-4)),""&amp;$S1236))</f>
        <v/>
      </c>
      <c r="AH1236" s="2">
        <f>IF($AG1236="","",IF($AG1236="FULTON",IF(ISNUMBER(SEARCH("COLLEGE PARK",$H1236)),"FULTON (COLLEGE PARK)",IF(ISNUMBER(SEARCH("HAPEVILLE",$H1236)),"FULTON (HAPEVILLE)",IF(ISNUMBER(SEARCH("EAST POINT",$H1236)),"FULTON (EAST POINT)",IF(ISNUMBER(SEARCH("ATLANTA",$H1236)),"FULTON (ATL LIMITS)","FULTON")))),IF($AG1236="DEKALB",IF(ISNUMBER(SEARCH("ATLANTA",$H1236)),"DEKALB (ATL LIMITS)","DEKALB"),IF(AND($AG1236="CLAYTON",ISNUMBER(SEARCH("COLLEGE PARK",$H1236))),"CLAYTON (COLLEGE PARK)",$AG1236))))</f>
        <v/>
      </c>
      <c r="AI1236" s="2">
        <f>IF(OR($AH1236="",$AD1236=""),"",IFERROR(VLOOKUP($AH1236,CODES!$A:$B,2,FALSE),"NO CODE"))</f>
        <v/>
      </c>
      <c r="AJ1236" s="19">
        <f>IF(OR($AI1236="",$AI1236="NO CODE"),"",IF(COUNTIFS(RATES!$A:$A,$AI1236,RATES!$B:$B,"&lt;="&amp;MonthStart,RATES!$C:$C,"&gt;="&amp;MonthEnd)&lt;&gt;1,"NO RATE",IF($AD1236="OFF",SUMIFS(RATES!$F:$F,RATES!$A:$A,$AI1236,RATES!$B:$B,"&lt;="&amp;MonthStart,RATES!$C:$C,"&gt;="&amp;MonthEnd),SUMIFS(RATES!$E:$E,RATES!$A:$A,$AI1236,RATES!$B:$B,"&lt;="&amp;MonthStart,RATES!$C:$C,"&gt;="&amp;MonthEnd))))</f>
        <v/>
      </c>
      <c r="AK1236" s="2">
        <f>IF(OR(NOT(ISNUMBER($AJ1236)),N($AA1236)=0),"",IF(ABS(N($Z1236)/100-$AJ1236)&gt;0.0000001,"DIFFERS",""))</f>
        <v/>
      </c>
    </row>
    <row r="1237">
      <c r="AD1237" s="2">
        <f>IF($L1237="","",IF(ISNUMBER(SEARCH("OFF ROAD",$H1237)),"OFF",IF(ISNUMBER(SEARCH("ON ROAD",$H1237)),"ON","")))</f>
        <v/>
      </c>
      <c r="AE1237" s="2">
        <f>IF($AD1237="ON",""&amp;$L1237,"")</f>
        <v/>
      </c>
      <c r="AF1237" s="2">
        <f>IF($L1237="","",IF($J1237&lt;&gt;"","Y",""))</f>
        <v/>
      </c>
      <c r="AG1237" s="2">
        <f>IF($L1237="","",IFERROR(TRIM(MID($H1237,4,SEARCH(" CO ",$H1237)-4)),""&amp;$S1237))</f>
        <v/>
      </c>
      <c r="AH1237" s="2">
        <f>IF($AG1237="","",IF($AG1237="FULTON",IF(ISNUMBER(SEARCH("COLLEGE PARK",$H1237)),"FULTON (COLLEGE PARK)",IF(ISNUMBER(SEARCH("HAPEVILLE",$H1237)),"FULTON (HAPEVILLE)",IF(ISNUMBER(SEARCH("EAST POINT",$H1237)),"FULTON (EAST POINT)",IF(ISNUMBER(SEARCH("ATLANTA",$H1237)),"FULTON (ATL LIMITS)","FULTON")))),IF($AG1237="DEKALB",IF(ISNUMBER(SEARCH("ATLANTA",$H1237)),"DEKALB (ATL LIMITS)","DEKALB"),IF(AND($AG1237="CLAYTON",ISNUMBER(SEARCH("COLLEGE PARK",$H1237))),"CLAYTON (COLLEGE PARK)",$AG1237))))</f>
        <v/>
      </c>
      <c r="AI1237" s="2">
        <f>IF(OR($AH1237="",$AD1237=""),"",IFERROR(VLOOKUP($AH1237,CODES!$A:$B,2,FALSE),"NO CODE"))</f>
        <v/>
      </c>
      <c r="AJ1237" s="19">
        <f>IF(OR($AI1237="",$AI1237="NO CODE"),"",IF(COUNTIFS(RATES!$A:$A,$AI1237,RATES!$B:$B,"&lt;="&amp;MonthStart,RATES!$C:$C,"&gt;="&amp;MonthEnd)&lt;&gt;1,"NO RATE",IF($AD1237="OFF",SUMIFS(RATES!$F:$F,RATES!$A:$A,$AI1237,RATES!$B:$B,"&lt;="&amp;MonthStart,RATES!$C:$C,"&gt;="&amp;MonthEnd),SUMIFS(RATES!$E:$E,RATES!$A:$A,$AI1237,RATES!$B:$B,"&lt;="&amp;MonthStart,RATES!$C:$C,"&gt;="&amp;MonthEnd))))</f>
        <v/>
      </c>
      <c r="AK1237" s="2">
        <f>IF(OR(NOT(ISNUMBER($AJ1237)),N($AA1237)=0),"",IF(ABS(N($Z1237)/100-$AJ1237)&gt;0.0000001,"DIFFERS",""))</f>
        <v/>
      </c>
    </row>
    <row r="1238">
      <c r="AD1238" s="2">
        <f>IF($L1238="","",IF(ISNUMBER(SEARCH("OFF ROAD",$H1238)),"OFF",IF(ISNUMBER(SEARCH("ON ROAD",$H1238)),"ON","")))</f>
        <v/>
      </c>
      <c r="AE1238" s="2">
        <f>IF($AD1238="ON",""&amp;$L1238,"")</f>
        <v/>
      </c>
      <c r="AF1238" s="2">
        <f>IF($L1238="","",IF($J1238&lt;&gt;"","Y",""))</f>
        <v/>
      </c>
      <c r="AG1238" s="2">
        <f>IF($L1238="","",IFERROR(TRIM(MID($H1238,4,SEARCH(" CO ",$H1238)-4)),""&amp;$S1238))</f>
        <v/>
      </c>
      <c r="AH1238" s="2">
        <f>IF($AG1238="","",IF($AG1238="FULTON",IF(ISNUMBER(SEARCH("COLLEGE PARK",$H1238)),"FULTON (COLLEGE PARK)",IF(ISNUMBER(SEARCH("HAPEVILLE",$H1238)),"FULTON (HAPEVILLE)",IF(ISNUMBER(SEARCH("EAST POINT",$H1238)),"FULTON (EAST POINT)",IF(ISNUMBER(SEARCH("ATLANTA",$H1238)),"FULTON (ATL LIMITS)","FULTON")))),IF($AG1238="DEKALB",IF(ISNUMBER(SEARCH("ATLANTA",$H1238)),"DEKALB (ATL LIMITS)","DEKALB"),IF(AND($AG1238="CLAYTON",ISNUMBER(SEARCH("COLLEGE PARK",$H1238))),"CLAYTON (COLLEGE PARK)",$AG1238))))</f>
        <v/>
      </c>
      <c r="AI1238" s="2">
        <f>IF(OR($AH1238="",$AD1238=""),"",IFERROR(VLOOKUP($AH1238,CODES!$A:$B,2,FALSE),"NO CODE"))</f>
        <v/>
      </c>
      <c r="AJ1238" s="19">
        <f>IF(OR($AI1238="",$AI1238="NO CODE"),"",IF(COUNTIFS(RATES!$A:$A,$AI1238,RATES!$B:$B,"&lt;="&amp;MonthStart,RATES!$C:$C,"&gt;="&amp;MonthEnd)&lt;&gt;1,"NO RATE",IF($AD1238="OFF",SUMIFS(RATES!$F:$F,RATES!$A:$A,$AI1238,RATES!$B:$B,"&lt;="&amp;MonthStart,RATES!$C:$C,"&gt;="&amp;MonthEnd),SUMIFS(RATES!$E:$E,RATES!$A:$A,$AI1238,RATES!$B:$B,"&lt;="&amp;MonthStart,RATES!$C:$C,"&gt;="&amp;MonthEnd))))</f>
        <v/>
      </c>
      <c r="AK1238" s="2">
        <f>IF(OR(NOT(ISNUMBER($AJ1238)),N($AA1238)=0),"",IF(ABS(N($Z1238)/100-$AJ1238)&gt;0.0000001,"DIFFERS",""))</f>
        <v/>
      </c>
    </row>
    <row r="1239">
      <c r="AD1239" s="2">
        <f>IF($L1239="","",IF(ISNUMBER(SEARCH("OFF ROAD",$H1239)),"OFF",IF(ISNUMBER(SEARCH("ON ROAD",$H1239)),"ON","")))</f>
        <v/>
      </c>
      <c r="AE1239" s="2">
        <f>IF($AD1239="ON",""&amp;$L1239,"")</f>
        <v/>
      </c>
      <c r="AF1239" s="2">
        <f>IF($L1239="","",IF($J1239&lt;&gt;"","Y",""))</f>
        <v/>
      </c>
      <c r="AG1239" s="2">
        <f>IF($L1239="","",IFERROR(TRIM(MID($H1239,4,SEARCH(" CO ",$H1239)-4)),""&amp;$S1239))</f>
        <v/>
      </c>
      <c r="AH1239" s="2">
        <f>IF($AG1239="","",IF($AG1239="FULTON",IF(ISNUMBER(SEARCH("COLLEGE PARK",$H1239)),"FULTON (COLLEGE PARK)",IF(ISNUMBER(SEARCH("HAPEVILLE",$H1239)),"FULTON (HAPEVILLE)",IF(ISNUMBER(SEARCH("EAST POINT",$H1239)),"FULTON (EAST POINT)",IF(ISNUMBER(SEARCH("ATLANTA",$H1239)),"FULTON (ATL LIMITS)","FULTON")))),IF($AG1239="DEKALB",IF(ISNUMBER(SEARCH("ATLANTA",$H1239)),"DEKALB (ATL LIMITS)","DEKALB"),IF(AND($AG1239="CLAYTON",ISNUMBER(SEARCH("COLLEGE PARK",$H1239))),"CLAYTON (COLLEGE PARK)",$AG1239))))</f>
        <v/>
      </c>
      <c r="AI1239" s="2">
        <f>IF(OR($AH1239="",$AD1239=""),"",IFERROR(VLOOKUP($AH1239,CODES!$A:$B,2,FALSE),"NO CODE"))</f>
        <v/>
      </c>
      <c r="AJ1239" s="19">
        <f>IF(OR($AI1239="",$AI1239="NO CODE"),"",IF(COUNTIFS(RATES!$A:$A,$AI1239,RATES!$B:$B,"&lt;="&amp;MonthStart,RATES!$C:$C,"&gt;="&amp;MonthEnd)&lt;&gt;1,"NO RATE",IF($AD1239="OFF",SUMIFS(RATES!$F:$F,RATES!$A:$A,$AI1239,RATES!$B:$B,"&lt;="&amp;MonthStart,RATES!$C:$C,"&gt;="&amp;MonthEnd),SUMIFS(RATES!$E:$E,RATES!$A:$A,$AI1239,RATES!$B:$B,"&lt;="&amp;MonthStart,RATES!$C:$C,"&gt;="&amp;MonthEnd))))</f>
        <v/>
      </c>
      <c r="AK1239" s="2">
        <f>IF(OR(NOT(ISNUMBER($AJ1239)),N($AA1239)=0),"",IF(ABS(N($Z1239)/100-$AJ1239)&gt;0.0000001,"DIFFERS",""))</f>
        <v/>
      </c>
    </row>
    <row r="1240">
      <c r="AD1240" s="2">
        <f>IF($L1240="","",IF(ISNUMBER(SEARCH("OFF ROAD",$H1240)),"OFF",IF(ISNUMBER(SEARCH("ON ROAD",$H1240)),"ON","")))</f>
        <v/>
      </c>
      <c r="AE1240" s="2">
        <f>IF($AD1240="ON",""&amp;$L1240,"")</f>
        <v/>
      </c>
      <c r="AF1240" s="2">
        <f>IF($L1240="","",IF($J1240&lt;&gt;"","Y",""))</f>
        <v/>
      </c>
      <c r="AG1240" s="2">
        <f>IF($L1240="","",IFERROR(TRIM(MID($H1240,4,SEARCH(" CO ",$H1240)-4)),""&amp;$S1240))</f>
        <v/>
      </c>
      <c r="AH1240" s="2">
        <f>IF($AG1240="","",IF($AG1240="FULTON",IF(ISNUMBER(SEARCH("COLLEGE PARK",$H1240)),"FULTON (COLLEGE PARK)",IF(ISNUMBER(SEARCH("HAPEVILLE",$H1240)),"FULTON (HAPEVILLE)",IF(ISNUMBER(SEARCH("EAST POINT",$H1240)),"FULTON (EAST POINT)",IF(ISNUMBER(SEARCH("ATLANTA",$H1240)),"FULTON (ATL LIMITS)","FULTON")))),IF($AG1240="DEKALB",IF(ISNUMBER(SEARCH("ATLANTA",$H1240)),"DEKALB (ATL LIMITS)","DEKALB"),IF(AND($AG1240="CLAYTON",ISNUMBER(SEARCH("COLLEGE PARK",$H1240))),"CLAYTON (COLLEGE PARK)",$AG1240))))</f>
        <v/>
      </c>
      <c r="AI1240" s="2">
        <f>IF(OR($AH1240="",$AD1240=""),"",IFERROR(VLOOKUP($AH1240,CODES!$A:$B,2,FALSE),"NO CODE"))</f>
        <v/>
      </c>
      <c r="AJ1240" s="19">
        <f>IF(OR($AI1240="",$AI1240="NO CODE"),"",IF(COUNTIFS(RATES!$A:$A,$AI1240,RATES!$B:$B,"&lt;="&amp;MonthStart,RATES!$C:$C,"&gt;="&amp;MonthEnd)&lt;&gt;1,"NO RATE",IF($AD1240="OFF",SUMIFS(RATES!$F:$F,RATES!$A:$A,$AI1240,RATES!$B:$B,"&lt;="&amp;MonthStart,RATES!$C:$C,"&gt;="&amp;MonthEnd),SUMIFS(RATES!$E:$E,RATES!$A:$A,$AI1240,RATES!$B:$B,"&lt;="&amp;MonthStart,RATES!$C:$C,"&gt;="&amp;MonthEnd))))</f>
        <v/>
      </c>
      <c r="AK1240" s="2">
        <f>IF(OR(NOT(ISNUMBER($AJ1240)),N($AA1240)=0),"",IF(ABS(N($Z1240)/100-$AJ1240)&gt;0.0000001,"DIFFERS",""))</f>
        <v/>
      </c>
    </row>
    <row r="1241">
      <c r="AD1241" s="2">
        <f>IF($L1241="","",IF(ISNUMBER(SEARCH("OFF ROAD",$H1241)),"OFF",IF(ISNUMBER(SEARCH("ON ROAD",$H1241)),"ON","")))</f>
        <v/>
      </c>
      <c r="AE1241" s="2">
        <f>IF($AD1241="ON",""&amp;$L1241,"")</f>
        <v/>
      </c>
      <c r="AF1241" s="2">
        <f>IF($L1241="","",IF($J1241&lt;&gt;"","Y",""))</f>
        <v/>
      </c>
      <c r="AG1241" s="2">
        <f>IF($L1241="","",IFERROR(TRIM(MID($H1241,4,SEARCH(" CO ",$H1241)-4)),""&amp;$S1241))</f>
        <v/>
      </c>
      <c r="AH1241" s="2">
        <f>IF($AG1241="","",IF($AG1241="FULTON",IF(ISNUMBER(SEARCH("COLLEGE PARK",$H1241)),"FULTON (COLLEGE PARK)",IF(ISNUMBER(SEARCH("HAPEVILLE",$H1241)),"FULTON (HAPEVILLE)",IF(ISNUMBER(SEARCH("EAST POINT",$H1241)),"FULTON (EAST POINT)",IF(ISNUMBER(SEARCH("ATLANTA",$H1241)),"FULTON (ATL LIMITS)","FULTON")))),IF($AG1241="DEKALB",IF(ISNUMBER(SEARCH("ATLANTA",$H1241)),"DEKALB (ATL LIMITS)","DEKALB"),IF(AND($AG1241="CLAYTON",ISNUMBER(SEARCH("COLLEGE PARK",$H1241))),"CLAYTON (COLLEGE PARK)",$AG1241))))</f>
        <v/>
      </c>
      <c r="AI1241" s="2">
        <f>IF(OR($AH1241="",$AD1241=""),"",IFERROR(VLOOKUP($AH1241,CODES!$A:$B,2,FALSE),"NO CODE"))</f>
        <v/>
      </c>
      <c r="AJ1241" s="19">
        <f>IF(OR($AI1241="",$AI1241="NO CODE"),"",IF(COUNTIFS(RATES!$A:$A,$AI1241,RATES!$B:$B,"&lt;="&amp;MonthStart,RATES!$C:$C,"&gt;="&amp;MonthEnd)&lt;&gt;1,"NO RATE",IF($AD1241="OFF",SUMIFS(RATES!$F:$F,RATES!$A:$A,$AI1241,RATES!$B:$B,"&lt;="&amp;MonthStart,RATES!$C:$C,"&gt;="&amp;MonthEnd),SUMIFS(RATES!$E:$E,RATES!$A:$A,$AI1241,RATES!$B:$B,"&lt;="&amp;MonthStart,RATES!$C:$C,"&gt;="&amp;MonthEnd))))</f>
        <v/>
      </c>
      <c r="AK1241" s="2">
        <f>IF(OR(NOT(ISNUMBER($AJ1241)),N($AA1241)=0),"",IF(ABS(N($Z1241)/100-$AJ1241)&gt;0.0000001,"DIFFERS",""))</f>
        <v/>
      </c>
    </row>
    <row r="1242">
      <c r="AD1242" s="2">
        <f>IF($L1242="","",IF(ISNUMBER(SEARCH("OFF ROAD",$H1242)),"OFF",IF(ISNUMBER(SEARCH("ON ROAD",$H1242)),"ON","")))</f>
        <v/>
      </c>
      <c r="AE1242" s="2">
        <f>IF($AD1242="ON",""&amp;$L1242,"")</f>
        <v/>
      </c>
      <c r="AF1242" s="2">
        <f>IF($L1242="","",IF($J1242&lt;&gt;"","Y",""))</f>
        <v/>
      </c>
      <c r="AG1242" s="2">
        <f>IF($L1242="","",IFERROR(TRIM(MID($H1242,4,SEARCH(" CO ",$H1242)-4)),""&amp;$S1242))</f>
        <v/>
      </c>
      <c r="AH1242" s="2">
        <f>IF($AG1242="","",IF($AG1242="FULTON",IF(ISNUMBER(SEARCH("COLLEGE PARK",$H1242)),"FULTON (COLLEGE PARK)",IF(ISNUMBER(SEARCH("HAPEVILLE",$H1242)),"FULTON (HAPEVILLE)",IF(ISNUMBER(SEARCH("EAST POINT",$H1242)),"FULTON (EAST POINT)",IF(ISNUMBER(SEARCH("ATLANTA",$H1242)),"FULTON (ATL LIMITS)","FULTON")))),IF($AG1242="DEKALB",IF(ISNUMBER(SEARCH("ATLANTA",$H1242)),"DEKALB (ATL LIMITS)","DEKALB"),IF(AND($AG1242="CLAYTON",ISNUMBER(SEARCH("COLLEGE PARK",$H1242))),"CLAYTON (COLLEGE PARK)",$AG1242))))</f>
        <v/>
      </c>
      <c r="AI1242" s="2">
        <f>IF(OR($AH1242="",$AD1242=""),"",IFERROR(VLOOKUP($AH1242,CODES!$A:$B,2,FALSE),"NO CODE"))</f>
        <v/>
      </c>
      <c r="AJ1242" s="19">
        <f>IF(OR($AI1242="",$AI1242="NO CODE"),"",IF(COUNTIFS(RATES!$A:$A,$AI1242,RATES!$B:$B,"&lt;="&amp;MonthStart,RATES!$C:$C,"&gt;="&amp;MonthEnd)&lt;&gt;1,"NO RATE",IF($AD1242="OFF",SUMIFS(RATES!$F:$F,RATES!$A:$A,$AI1242,RATES!$B:$B,"&lt;="&amp;MonthStart,RATES!$C:$C,"&gt;="&amp;MonthEnd),SUMIFS(RATES!$E:$E,RATES!$A:$A,$AI1242,RATES!$B:$B,"&lt;="&amp;MonthStart,RATES!$C:$C,"&gt;="&amp;MonthEnd))))</f>
        <v/>
      </c>
      <c r="AK1242" s="2">
        <f>IF(OR(NOT(ISNUMBER($AJ1242)),N($AA1242)=0),"",IF(ABS(N($Z1242)/100-$AJ1242)&gt;0.0000001,"DIFFERS",""))</f>
        <v/>
      </c>
    </row>
    <row r="1243">
      <c r="AD1243" s="2">
        <f>IF($L1243="","",IF(ISNUMBER(SEARCH("OFF ROAD",$H1243)),"OFF",IF(ISNUMBER(SEARCH("ON ROAD",$H1243)),"ON","")))</f>
        <v/>
      </c>
      <c r="AE1243" s="2">
        <f>IF($AD1243="ON",""&amp;$L1243,"")</f>
        <v/>
      </c>
      <c r="AF1243" s="2">
        <f>IF($L1243="","",IF($J1243&lt;&gt;"","Y",""))</f>
        <v/>
      </c>
      <c r="AG1243" s="2">
        <f>IF($L1243="","",IFERROR(TRIM(MID($H1243,4,SEARCH(" CO ",$H1243)-4)),""&amp;$S1243))</f>
        <v/>
      </c>
      <c r="AH1243" s="2">
        <f>IF($AG1243="","",IF($AG1243="FULTON",IF(ISNUMBER(SEARCH("COLLEGE PARK",$H1243)),"FULTON (COLLEGE PARK)",IF(ISNUMBER(SEARCH("HAPEVILLE",$H1243)),"FULTON (HAPEVILLE)",IF(ISNUMBER(SEARCH("EAST POINT",$H1243)),"FULTON (EAST POINT)",IF(ISNUMBER(SEARCH("ATLANTA",$H1243)),"FULTON (ATL LIMITS)","FULTON")))),IF($AG1243="DEKALB",IF(ISNUMBER(SEARCH("ATLANTA",$H1243)),"DEKALB (ATL LIMITS)","DEKALB"),IF(AND($AG1243="CLAYTON",ISNUMBER(SEARCH("COLLEGE PARK",$H1243))),"CLAYTON (COLLEGE PARK)",$AG1243))))</f>
        <v/>
      </c>
      <c r="AI1243" s="2">
        <f>IF(OR($AH1243="",$AD1243=""),"",IFERROR(VLOOKUP($AH1243,CODES!$A:$B,2,FALSE),"NO CODE"))</f>
        <v/>
      </c>
      <c r="AJ1243" s="19">
        <f>IF(OR($AI1243="",$AI1243="NO CODE"),"",IF(COUNTIFS(RATES!$A:$A,$AI1243,RATES!$B:$B,"&lt;="&amp;MonthStart,RATES!$C:$C,"&gt;="&amp;MonthEnd)&lt;&gt;1,"NO RATE",IF($AD1243="OFF",SUMIFS(RATES!$F:$F,RATES!$A:$A,$AI1243,RATES!$B:$B,"&lt;="&amp;MonthStart,RATES!$C:$C,"&gt;="&amp;MonthEnd),SUMIFS(RATES!$E:$E,RATES!$A:$A,$AI1243,RATES!$B:$B,"&lt;="&amp;MonthStart,RATES!$C:$C,"&gt;="&amp;MonthEnd))))</f>
        <v/>
      </c>
      <c r="AK1243" s="2">
        <f>IF(OR(NOT(ISNUMBER($AJ1243)),N($AA1243)=0),"",IF(ABS(N($Z1243)/100-$AJ1243)&gt;0.0000001,"DIFFERS",""))</f>
        <v/>
      </c>
    </row>
    <row r="1244">
      <c r="AD1244" s="2">
        <f>IF($L1244="","",IF(ISNUMBER(SEARCH("OFF ROAD",$H1244)),"OFF",IF(ISNUMBER(SEARCH("ON ROAD",$H1244)),"ON","")))</f>
        <v/>
      </c>
      <c r="AE1244" s="2">
        <f>IF($AD1244="ON",""&amp;$L1244,"")</f>
        <v/>
      </c>
      <c r="AF1244" s="2">
        <f>IF($L1244="","",IF($J1244&lt;&gt;"","Y",""))</f>
        <v/>
      </c>
      <c r="AG1244" s="2">
        <f>IF($L1244="","",IFERROR(TRIM(MID($H1244,4,SEARCH(" CO ",$H1244)-4)),""&amp;$S1244))</f>
        <v/>
      </c>
      <c r="AH1244" s="2">
        <f>IF($AG1244="","",IF($AG1244="FULTON",IF(ISNUMBER(SEARCH("COLLEGE PARK",$H1244)),"FULTON (COLLEGE PARK)",IF(ISNUMBER(SEARCH("HAPEVILLE",$H1244)),"FULTON (HAPEVILLE)",IF(ISNUMBER(SEARCH("EAST POINT",$H1244)),"FULTON (EAST POINT)",IF(ISNUMBER(SEARCH("ATLANTA",$H1244)),"FULTON (ATL LIMITS)","FULTON")))),IF($AG1244="DEKALB",IF(ISNUMBER(SEARCH("ATLANTA",$H1244)),"DEKALB (ATL LIMITS)","DEKALB"),IF(AND($AG1244="CLAYTON",ISNUMBER(SEARCH("COLLEGE PARK",$H1244))),"CLAYTON (COLLEGE PARK)",$AG1244))))</f>
        <v/>
      </c>
      <c r="AI1244" s="2">
        <f>IF(OR($AH1244="",$AD1244=""),"",IFERROR(VLOOKUP($AH1244,CODES!$A:$B,2,FALSE),"NO CODE"))</f>
        <v/>
      </c>
      <c r="AJ1244" s="19">
        <f>IF(OR($AI1244="",$AI1244="NO CODE"),"",IF(COUNTIFS(RATES!$A:$A,$AI1244,RATES!$B:$B,"&lt;="&amp;MonthStart,RATES!$C:$C,"&gt;="&amp;MonthEnd)&lt;&gt;1,"NO RATE",IF($AD1244="OFF",SUMIFS(RATES!$F:$F,RATES!$A:$A,$AI1244,RATES!$B:$B,"&lt;="&amp;MonthStart,RATES!$C:$C,"&gt;="&amp;MonthEnd),SUMIFS(RATES!$E:$E,RATES!$A:$A,$AI1244,RATES!$B:$B,"&lt;="&amp;MonthStart,RATES!$C:$C,"&gt;="&amp;MonthEnd))))</f>
        <v/>
      </c>
      <c r="AK1244" s="2">
        <f>IF(OR(NOT(ISNUMBER($AJ1244)),N($AA1244)=0),"",IF(ABS(N($Z1244)/100-$AJ1244)&gt;0.0000001,"DIFFERS",""))</f>
        <v/>
      </c>
    </row>
    <row r="1245">
      <c r="AD1245" s="2">
        <f>IF($L1245="","",IF(ISNUMBER(SEARCH("OFF ROAD",$H1245)),"OFF",IF(ISNUMBER(SEARCH("ON ROAD",$H1245)),"ON","")))</f>
        <v/>
      </c>
      <c r="AE1245" s="2">
        <f>IF($AD1245="ON",""&amp;$L1245,"")</f>
        <v/>
      </c>
      <c r="AF1245" s="2">
        <f>IF($L1245="","",IF($J1245&lt;&gt;"","Y",""))</f>
        <v/>
      </c>
      <c r="AG1245" s="2">
        <f>IF($L1245="","",IFERROR(TRIM(MID($H1245,4,SEARCH(" CO ",$H1245)-4)),""&amp;$S1245))</f>
        <v/>
      </c>
      <c r="AH1245" s="2">
        <f>IF($AG1245="","",IF($AG1245="FULTON",IF(ISNUMBER(SEARCH("COLLEGE PARK",$H1245)),"FULTON (COLLEGE PARK)",IF(ISNUMBER(SEARCH("HAPEVILLE",$H1245)),"FULTON (HAPEVILLE)",IF(ISNUMBER(SEARCH("EAST POINT",$H1245)),"FULTON (EAST POINT)",IF(ISNUMBER(SEARCH("ATLANTA",$H1245)),"FULTON (ATL LIMITS)","FULTON")))),IF($AG1245="DEKALB",IF(ISNUMBER(SEARCH("ATLANTA",$H1245)),"DEKALB (ATL LIMITS)","DEKALB"),IF(AND($AG1245="CLAYTON",ISNUMBER(SEARCH("COLLEGE PARK",$H1245))),"CLAYTON (COLLEGE PARK)",$AG1245))))</f>
        <v/>
      </c>
      <c r="AI1245" s="2">
        <f>IF(OR($AH1245="",$AD1245=""),"",IFERROR(VLOOKUP($AH1245,CODES!$A:$B,2,FALSE),"NO CODE"))</f>
        <v/>
      </c>
      <c r="AJ1245" s="19">
        <f>IF(OR($AI1245="",$AI1245="NO CODE"),"",IF(COUNTIFS(RATES!$A:$A,$AI1245,RATES!$B:$B,"&lt;="&amp;MonthStart,RATES!$C:$C,"&gt;="&amp;MonthEnd)&lt;&gt;1,"NO RATE",IF($AD1245="OFF",SUMIFS(RATES!$F:$F,RATES!$A:$A,$AI1245,RATES!$B:$B,"&lt;="&amp;MonthStart,RATES!$C:$C,"&gt;="&amp;MonthEnd),SUMIFS(RATES!$E:$E,RATES!$A:$A,$AI1245,RATES!$B:$B,"&lt;="&amp;MonthStart,RATES!$C:$C,"&gt;="&amp;MonthEnd))))</f>
        <v/>
      </c>
      <c r="AK1245" s="2">
        <f>IF(OR(NOT(ISNUMBER($AJ1245)),N($AA1245)=0),"",IF(ABS(N($Z1245)/100-$AJ1245)&gt;0.0000001,"DIFFERS",""))</f>
        <v/>
      </c>
    </row>
    <row r="1246">
      <c r="AD1246" s="2">
        <f>IF($L1246="","",IF(ISNUMBER(SEARCH("OFF ROAD",$H1246)),"OFF",IF(ISNUMBER(SEARCH("ON ROAD",$H1246)),"ON","")))</f>
        <v/>
      </c>
      <c r="AE1246" s="2">
        <f>IF($AD1246="ON",""&amp;$L1246,"")</f>
        <v/>
      </c>
      <c r="AF1246" s="2">
        <f>IF($L1246="","",IF($J1246&lt;&gt;"","Y",""))</f>
        <v/>
      </c>
      <c r="AG1246" s="2">
        <f>IF($L1246="","",IFERROR(TRIM(MID($H1246,4,SEARCH(" CO ",$H1246)-4)),""&amp;$S1246))</f>
        <v/>
      </c>
      <c r="AH1246" s="2">
        <f>IF($AG1246="","",IF($AG1246="FULTON",IF(ISNUMBER(SEARCH("COLLEGE PARK",$H1246)),"FULTON (COLLEGE PARK)",IF(ISNUMBER(SEARCH("HAPEVILLE",$H1246)),"FULTON (HAPEVILLE)",IF(ISNUMBER(SEARCH("EAST POINT",$H1246)),"FULTON (EAST POINT)",IF(ISNUMBER(SEARCH("ATLANTA",$H1246)),"FULTON (ATL LIMITS)","FULTON")))),IF($AG1246="DEKALB",IF(ISNUMBER(SEARCH("ATLANTA",$H1246)),"DEKALB (ATL LIMITS)","DEKALB"),IF(AND($AG1246="CLAYTON",ISNUMBER(SEARCH("COLLEGE PARK",$H1246))),"CLAYTON (COLLEGE PARK)",$AG1246))))</f>
        <v/>
      </c>
      <c r="AI1246" s="2">
        <f>IF(OR($AH1246="",$AD1246=""),"",IFERROR(VLOOKUP($AH1246,CODES!$A:$B,2,FALSE),"NO CODE"))</f>
        <v/>
      </c>
      <c r="AJ1246" s="19">
        <f>IF(OR($AI1246="",$AI1246="NO CODE"),"",IF(COUNTIFS(RATES!$A:$A,$AI1246,RATES!$B:$B,"&lt;="&amp;MonthStart,RATES!$C:$C,"&gt;="&amp;MonthEnd)&lt;&gt;1,"NO RATE",IF($AD1246="OFF",SUMIFS(RATES!$F:$F,RATES!$A:$A,$AI1246,RATES!$B:$B,"&lt;="&amp;MonthStart,RATES!$C:$C,"&gt;="&amp;MonthEnd),SUMIFS(RATES!$E:$E,RATES!$A:$A,$AI1246,RATES!$B:$B,"&lt;="&amp;MonthStart,RATES!$C:$C,"&gt;="&amp;MonthEnd))))</f>
        <v/>
      </c>
      <c r="AK1246" s="2">
        <f>IF(OR(NOT(ISNUMBER($AJ1246)),N($AA1246)=0),"",IF(ABS(N($Z1246)/100-$AJ1246)&gt;0.0000001,"DIFFERS",""))</f>
        <v/>
      </c>
    </row>
    <row r="1247">
      <c r="AD1247" s="2">
        <f>IF($L1247="","",IF(ISNUMBER(SEARCH("OFF ROAD",$H1247)),"OFF",IF(ISNUMBER(SEARCH("ON ROAD",$H1247)),"ON","")))</f>
        <v/>
      </c>
      <c r="AE1247" s="2">
        <f>IF($AD1247="ON",""&amp;$L1247,"")</f>
        <v/>
      </c>
      <c r="AF1247" s="2">
        <f>IF($L1247="","",IF($J1247&lt;&gt;"","Y",""))</f>
        <v/>
      </c>
      <c r="AG1247" s="2">
        <f>IF($L1247="","",IFERROR(TRIM(MID($H1247,4,SEARCH(" CO ",$H1247)-4)),""&amp;$S1247))</f>
        <v/>
      </c>
      <c r="AH1247" s="2">
        <f>IF($AG1247="","",IF($AG1247="FULTON",IF(ISNUMBER(SEARCH("COLLEGE PARK",$H1247)),"FULTON (COLLEGE PARK)",IF(ISNUMBER(SEARCH("HAPEVILLE",$H1247)),"FULTON (HAPEVILLE)",IF(ISNUMBER(SEARCH("EAST POINT",$H1247)),"FULTON (EAST POINT)",IF(ISNUMBER(SEARCH("ATLANTA",$H1247)),"FULTON (ATL LIMITS)","FULTON")))),IF($AG1247="DEKALB",IF(ISNUMBER(SEARCH("ATLANTA",$H1247)),"DEKALB (ATL LIMITS)","DEKALB"),IF(AND($AG1247="CLAYTON",ISNUMBER(SEARCH("COLLEGE PARK",$H1247))),"CLAYTON (COLLEGE PARK)",$AG1247))))</f>
        <v/>
      </c>
      <c r="AI1247" s="2">
        <f>IF(OR($AH1247="",$AD1247=""),"",IFERROR(VLOOKUP($AH1247,CODES!$A:$B,2,FALSE),"NO CODE"))</f>
        <v/>
      </c>
      <c r="AJ1247" s="19">
        <f>IF(OR($AI1247="",$AI1247="NO CODE"),"",IF(COUNTIFS(RATES!$A:$A,$AI1247,RATES!$B:$B,"&lt;="&amp;MonthStart,RATES!$C:$C,"&gt;="&amp;MonthEnd)&lt;&gt;1,"NO RATE",IF($AD1247="OFF",SUMIFS(RATES!$F:$F,RATES!$A:$A,$AI1247,RATES!$B:$B,"&lt;="&amp;MonthStart,RATES!$C:$C,"&gt;="&amp;MonthEnd),SUMIFS(RATES!$E:$E,RATES!$A:$A,$AI1247,RATES!$B:$B,"&lt;="&amp;MonthStart,RATES!$C:$C,"&gt;="&amp;MonthEnd))))</f>
        <v/>
      </c>
      <c r="AK1247" s="2">
        <f>IF(OR(NOT(ISNUMBER($AJ1247)),N($AA1247)=0),"",IF(ABS(N($Z1247)/100-$AJ1247)&gt;0.0000001,"DIFFERS",""))</f>
        <v/>
      </c>
    </row>
    <row r="1248">
      <c r="AD1248" s="2">
        <f>IF($L1248="","",IF(ISNUMBER(SEARCH("OFF ROAD",$H1248)),"OFF",IF(ISNUMBER(SEARCH("ON ROAD",$H1248)),"ON","")))</f>
        <v/>
      </c>
      <c r="AE1248" s="2">
        <f>IF($AD1248="ON",""&amp;$L1248,"")</f>
        <v/>
      </c>
      <c r="AF1248" s="2">
        <f>IF($L1248="","",IF($J1248&lt;&gt;"","Y",""))</f>
        <v/>
      </c>
      <c r="AG1248" s="2">
        <f>IF($L1248="","",IFERROR(TRIM(MID($H1248,4,SEARCH(" CO ",$H1248)-4)),""&amp;$S1248))</f>
        <v/>
      </c>
      <c r="AH1248" s="2">
        <f>IF($AG1248="","",IF($AG1248="FULTON",IF(ISNUMBER(SEARCH("COLLEGE PARK",$H1248)),"FULTON (COLLEGE PARK)",IF(ISNUMBER(SEARCH("HAPEVILLE",$H1248)),"FULTON (HAPEVILLE)",IF(ISNUMBER(SEARCH("EAST POINT",$H1248)),"FULTON (EAST POINT)",IF(ISNUMBER(SEARCH("ATLANTA",$H1248)),"FULTON (ATL LIMITS)","FULTON")))),IF($AG1248="DEKALB",IF(ISNUMBER(SEARCH("ATLANTA",$H1248)),"DEKALB (ATL LIMITS)","DEKALB"),IF(AND($AG1248="CLAYTON",ISNUMBER(SEARCH("COLLEGE PARK",$H1248))),"CLAYTON (COLLEGE PARK)",$AG1248))))</f>
        <v/>
      </c>
      <c r="AI1248" s="2">
        <f>IF(OR($AH1248="",$AD1248=""),"",IFERROR(VLOOKUP($AH1248,CODES!$A:$B,2,FALSE),"NO CODE"))</f>
        <v/>
      </c>
      <c r="AJ1248" s="19">
        <f>IF(OR($AI1248="",$AI1248="NO CODE"),"",IF(COUNTIFS(RATES!$A:$A,$AI1248,RATES!$B:$B,"&lt;="&amp;MonthStart,RATES!$C:$C,"&gt;="&amp;MonthEnd)&lt;&gt;1,"NO RATE",IF($AD1248="OFF",SUMIFS(RATES!$F:$F,RATES!$A:$A,$AI1248,RATES!$B:$B,"&lt;="&amp;MonthStart,RATES!$C:$C,"&gt;="&amp;MonthEnd),SUMIFS(RATES!$E:$E,RATES!$A:$A,$AI1248,RATES!$B:$B,"&lt;="&amp;MonthStart,RATES!$C:$C,"&gt;="&amp;MonthEnd))))</f>
        <v/>
      </c>
      <c r="AK1248" s="2">
        <f>IF(OR(NOT(ISNUMBER($AJ1248)),N($AA1248)=0),"",IF(ABS(N($Z1248)/100-$AJ1248)&gt;0.0000001,"DIFFERS",""))</f>
        <v/>
      </c>
    </row>
    <row r="1249">
      <c r="AD1249" s="2">
        <f>IF($L1249="","",IF(ISNUMBER(SEARCH("OFF ROAD",$H1249)),"OFF",IF(ISNUMBER(SEARCH("ON ROAD",$H1249)),"ON","")))</f>
        <v/>
      </c>
      <c r="AE1249" s="2">
        <f>IF($AD1249="ON",""&amp;$L1249,"")</f>
        <v/>
      </c>
      <c r="AF1249" s="2">
        <f>IF($L1249="","",IF($J1249&lt;&gt;"","Y",""))</f>
        <v/>
      </c>
      <c r="AG1249" s="2">
        <f>IF($L1249="","",IFERROR(TRIM(MID($H1249,4,SEARCH(" CO ",$H1249)-4)),""&amp;$S1249))</f>
        <v/>
      </c>
      <c r="AH1249" s="2">
        <f>IF($AG1249="","",IF($AG1249="FULTON",IF(ISNUMBER(SEARCH("COLLEGE PARK",$H1249)),"FULTON (COLLEGE PARK)",IF(ISNUMBER(SEARCH("HAPEVILLE",$H1249)),"FULTON (HAPEVILLE)",IF(ISNUMBER(SEARCH("EAST POINT",$H1249)),"FULTON (EAST POINT)",IF(ISNUMBER(SEARCH("ATLANTA",$H1249)),"FULTON (ATL LIMITS)","FULTON")))),IF($AG1249="DEKALB",IF(ISNUMBER(SEARCH("ATLANTA",$H1249)),"DEKALB (ATL LIMITS)","DEKALB"),IF(AND($AG1249="CLAYTON",ISNUMBER(SEARCH("COLLEGE PARK",$H1249))),"CLAYTON (COLLEGE PARK)",$AG1249))))</f>
        <v/>
      </c>
      <c r="AI1249" s="2">
        <f>IF(OR($AH1249="",$AD1249=""),"",IFERROR(VLOOKUP($AH1249,CODES!$A:$B,2,FALSE),"NO CODE"))</f>
        <v/>
      </c>
      <c r="AJ1249" s="19">
        <f>IF(OR($AI1249="",$AI1249="NO CODE"),"",IF(COUNTIFS(RATES!$A:$A,$AI1249,RATES!$B:$B,"&lt;="&amp;MonthStart,RATES!$C:$C,"&gt;="&amp;MonthEnd)&lt;&gt;1,"NO RATE",IF($AD1249="OFF",SUMIFS(RATES!$F:$F,RATES!$A:$A,$AI1249,RATES!$B:$B,"&lt;="&amp;MonthStart,RATES!$C:$C,"&gt;="&amp;MonthEnd),SUMIFS(RATES!$E:$E,RATES!$A:$A,$AI1249,RATES!$B:$B,"&lt;="&amp;MonthStart,RATES!$C:$C,"&gt;="&amp;MonthEnd))))</f>
        <v/>
      </c>
      <c r="AK1249" s="2">
        <f>IF(OR(NOT(ISNUMBER($AJ1249)),N($AA1249)=0),"",IF(ABS(N($Z1249)/100-$AJ1249)&gt;0.0000001,"DIFFERS",""))</f>
        <v/>
      </c>
    </row>
    <row r="1250">
      <c r="AD1250" s="2">
        <f>IF($L1250="","",IF(ISNUMBER(SEARCH("OFF ROAD",$H1250)),"OFF",IF(ISNUMBER(SEARCH("ON ROAD",$H1250)),"ON","")))</f>
        <v/>
      </c>
      <c r="AE1250" s="2">
        <f>IF($AD1250="ON",""&amp;$L1250,"")</f>
        <v/>
      </c>
      <c r="AF1250" s="2">
        <f>IF($L1250="","",IF($J1250&lt;&gt;"","Y",""))</f>
        <v/>
      </c>
      <c r="AG1250" s="2">
        <f>IF($L1250="","",IFERROR(TRIM(MID($H1250,4,SEARCH(" CO ",$H1250)-4)),""&amp;$S1250))</f>
        <v/>
      </c>
      <c r="AH1250" s="2">
        <f>IF($AG1250="","",IF($AG1250="FULTON",IF(ISNUMBER(SEARCH("COLLEGE PARK",$H1250)),"FULTON (COLLEGE PARK)",IF(ISNUMBER(SEARCH("HAPEVILLE",$H1250)),"FULTON (HAPEVILLE)",IF(ISNUMBER(SEARCH("EAST POINT",$H1250)),"FULTON (EAST POINT)",IF(ISNUMBER(SEARCH("ATLANTA",$H1250)),"FULTON (ATL LIMITS)","FULTON")))),IF($AG1250="DEKALB",IF(ISNUMBER(SEARCH("ATLANTA",$H1250)),"DEKALB (ATL LIMITS)","DEKALB"),IF(AND($AG1250="CLAYTON",ISNUMBER(SEARCH("COLLEGE PARK",$H1250))),"CLAYTON (COLLEGE PARK)",$AG1250))))</f>
        <v/>
      </c>
      <c r="AI1250" s="2">
        <f>IF(OR($AH1250="",$AD1250=""),"",IFERROR(VLOOKUP($AH1250,CODES!$A:$B,2,FALSE),"NO CODE"))</f>
        <v/>
      </c>
      <c r="AJ1250" s="19">
        <f>IF(OR($AI1250="",$AI1250="NO CODE"),"",IF(COUNTIFS(RATES!$A:$A,$AI1250,RATES!$B:$B,"&lt;="&amp;MonthStart,RATES!$C:$C,"&gt;="&amp;MonthEnd)&lt;&gt;1,"NO RATE",IF($AD1250="OFF",SUMIFS(RATES!$F:$F,RATES!$A:$A,$AI1250,RATES!$B:$B,"&lt;="&amp;MonthStart,RATES!$C:$C,"&gt;="&amp;MonthEnd),SUMIFS(RATES!$E:$E,RATES!$A:$A,$AI1250,RATES!$B:$B,"&lt;="&amp;MonthStart,RATES!$C:$C,"&gt;="&amp;MonthEnd))))</f>
        <v/>
      </c>
      <c r="AK1250" s="2">
        <f>IF(OR(NOT(ISNUMBER($AJ1250)),N($AA1250)=0),"",IF(ABS(N($Z1250)/100-$AJ1250)&gt;0.0000001,"DIFFERS",""))</f>
        <v/>
      </c>
    </row>
    <row r="1251">
      <c r="AD1251" s="2">
        <f>IF($L1251="","",IF(ISNUMBER(SEARCH("OFF ROAD",$H1251)),"OFF",IF(ISNUMBER(SEARCH("ON ROAD",$H1251)),"ON","")))</f>
        <v/>
      </c>
      <c r="AE1251" s="2">
        <f>IF($AD1251="ON",""&amp;$L1251,"")</f>
        <v/>
      </c>
      <c r="AF1251" s="2">
        <f>IF($L1251="","",IF($J1251&lt;&gt;"","Y",""))</f>
        <v/>
      </c>
      <c r="AG1251" s="2">
        <f>IF($L1251="","",IFERROR(TRIM(MID($H1251,4,SEARCH(" CO ",$H1251)-4)),""&amp;$S1251))</f>
        <v/>
      </c>
      <c r="AH1251" s="2">
        <f>IF($AG1251="","",IF($AG1251="FULTON",IF(ISNUMBER(SEARCH("COLLEGE PARK",$H1251)),"FULTON (COLLEGE PARK)",IF(ISNUMBER(SEARCH("HAPEVILLE",$H1251)),"FULTON (HAPEVILLE)",IF(ISNUMBER(SEARCH("EAST POINT",$H1251)),"FULTON (EAST POINT)",IF(ISNUMBER(SEARCH("ATLANTA",$H1251)),"FULTON (ATL LIMITS)","FULTON")))),IF($AG1251="DEKALB",IF(ISNUMBER(SEARCH("ATLANTA",$H1251)),"DEKALB (ATL LIMITS)","DEKALB"),IF(AND($AG1251="CLAYTON",ISNUMBER(SEARCH("COLLEGE PARK",$H1251))),"CLAYTON (COLLEGE PARK)",$AG1251))))</f>
        <v/>
      </c>
      <c r="AI1251" s="2">
        <f>IF(OR($AH1251="",$AD1251=""),"",IFERROR(VLOOKUP($AH1251,CODES!$A:$B,2,FALSE),"NO CODE"))</f>
        <v/>
      </c>
      <c r="AJ1251" s="19">
        <f>IF(OR($AI1251="",$AI1251="NO CODE"),"",IF(COUNTIFS(RATES!$A:$A,$AI1251,RATES!$B:$B,"&lt;="&amp;MonthStart,RATES!$C:$C,"&gt;="&amp;MonthEnd)&lt;&gt;1,"NO RATE",IF($AD1251="OFF",SUMIFS(RATES!$F:$F,RATES!$A:$A,$AI1251,RATES!$B:$B,"&lt;="&amp;MonthStart,RATES!$C:$C,"&gt;="&amp;MonthEnd),SUMIFS(RATES!$E:$E,RATES!$A:$A,$AI1251,RATES!$B:$B,"&lt;="&amp;MonthStart,RATES!$C:$C,"&gt;="&amp;MonthEnd))))</f>
        <v/>
      </c>
      <c r="AK1251" s="2">
        <f>IF(OR(NOT(ISNUMBER($AJ1251)),N($AA1251)=0),"",IF(ABS(N($Z1251)/100-$AJ1251)&gt;0.0000001,"DIFFERS",""))</f>
        <v/>
      </c>
    </row>
    <row r="1252">
      <c r="AD1252" s="2">
        <f>IF($L1252="","",IF(ISNUMBER(SEARCH("OFF ROAD",$H1252)),"OFF",IF(ISNUMBER(SEARCH("ON ROAD",$H1252)),"ON","")))</f>
        <v/>
      </c>
      <c r="AE1252" s="2">
        <f>IF($AD1252="ON",""&amp;$L1252,"")</f>
        <v/>
      </c>
      <c r="AF1252" s="2">
        <f>IF($L1252="","",IF($J1252&lt;&gt;"","Y",""))</f>
        <v/>
      </c>
      <c r="AG1252" s="2">
        <f>IF($L1252="","",IFERROR(TRIM(MID($H1252,4,SEARCH(" CO ",$H1252)-4)),""&amp;$S1252))</f>
        <v/>
      </c>
      <c r="AH1252" s="2">
        <f>IF($AG1252="","",IF($AG1252="FULTON",IF(ISNUMBER(SEARCH("COLLEGE PARK",$H1252)),"FULTON (COLLEGE PARK)",IF(ISNUMBER(SEARCH("HAPEVILLE",$H1252)),"FULTON (HAPEVILLE)",IF(ISNUMBER(SEARCH("EAST POINT",$H1252)),"FULTON (EAST POINT)",IF(ISNUMBER(SEARCH("ATLANTA",$H1252)),"FULTON (ATL LIMITS)","FULTON")))),IF($AG1252="DEKALB",IF(ISNUMBER(SEARCH("ATLANTA",$H1252)),"DEKALB (ATL LIMITS)","DEKALB"),IF(AND($AG1252="CLAYTON",ISNUMBER(SEARCH("COLLEGE PARK",$H1252))),"CLAYTON (COLLEGE PARK)",$AG1252))))</f>
        <v/>
      </c>
      <c r="AI1252" s="2">
        <f>IF(OR($AH1252="",$AD1252=""),"",IFERROR(VLOOKUP($AH1252,CODES!$A:$B,2,FALSE),"NO CODE"))</f>
        <v/>
      </c>
      <c r="AJ1252" s="19">
        <f>IF(OR($AI1252="",$AI1252="NO CODE"),"",IF(COUNTIFS(RATES!$A:$A,$AI1252,RATES!$B:$B,"&lt;="&amp;MonthStart,RATES!$C:$C,"&gt;="&amp;MonthEnd)&lt;&gt;1,"NO RATE",IF($AD1252="OFF",SUMIFS(RATES!$F:$F,RATES!$A:$A,$AI1252,RATES!$B:$B,"&lt;="&amp;MonthStart,RATES!$C:$C,"&gt;="&amp;MonthEnd),SUMIFS(RATES!$E:$E,RATES!$A:$A,$AI1252,RATES!$B:$B,"&lt;="&amp;MonthStart,RATES!$C:$C,"&gt;="&amp;MonthEnd))))</f>
        <v/>
      </c>
      <c r="AK1252" s="2">
        <f>IF(OR(NOT(ISNUMBER($AJ1252)),N($AA1252)=0),"",IF(ABS(N($Z1252)/100-$AJ1252)&gt;0.0000001,"DIFFERS",""))</f>
        <v/>
      </c>
    </row>
    <row r="1253">
      <c r="AD1253" s="2">
        <f>IF($L1253="","",IF(ISNUMBER(SEARCH("OFF ROAD",$H1253)),"OFF",IF(ISNUMBER(SEARCH("ON ROAD",$H1253)),"ON","")))</f>
        <v/>
      </c>
      <c r="AE1253" s="2">
        <f>IF($AD1253="ON",""&amp;$L1253,"")</f>
        <v/>
      </c>
      <c r="AF1253" s="2">
        <f>IF($L1253="","",IF($J1253&lt;&gt;"","Y",""))</f>
        <v/>
      </c>
      <c r="AG1253" s="2">
        <f>IF($L1253="","",IFERROR(TRIM(MID($H1253,4,SEARCH(" CO ",$H1253)-4)),""&amp;$S1253))</f>
        <v/>
      </c>
      <c r="AH1253" s="2">
        <f>IF($AG1253="","",IF($AG1253="FULTON",IF(ISNUMBER(SEARCH("COLLEGE PARK",$H1253)),"FULTON (COLLEGE PARK)",IF(ISNUMBER(SEARCH("HAPEVILLE",$H1253)),"FULTON (HAPEVILLE)",IF(ISNUMBER(SEARCH("EAST POINT",$H1253)),"FULTON (EAST POINT)",IF(ISNUMBER(SEARCH("ATLANTA",$H1253)),"FULTON (ATL LIMITS)","FULTON")))),IF($AG1253="DEKALB",IF(ISNUMBER(SEARCH("ATLANTA",$H1253)),"DEKALB (ATL LIMITS)","DEKALB"),IF(AND($AG1253="CLAYTON",ISNUMBER(SEARCH("COLLEGE PARK",$H1253))),"CLAYTON (COLLEGE PARK)",$AG1253))))</f>
        <v/>
      </c>
      <c r="AI1253" s="2">
        <f>IF(OR($AH1253="",$AD1253=""),"",IFERROR(VLOOKUP($AH1253,CODES!$A:$B,2,FALSE),"NO CODE"))</f>
        <v/>
      </c>
      <c r="AJ1253" s="19">
        <f>IF(OR($AI1253="",$AI1253="NO CODE"),"",IF(COUNTIFS(RATES!$A:$A,$AI1253,RATES!$B:$B,"&lt;="&amp;MonthStart,RATES!$C:$C,"&gt;="&amp;MonthEnd)&lt;&gt;1,"NO RATE",IF($AD1253="OFF",SUMIFS(RATES!$F:$F,RATES!$A:$A,$AI1253,RATES!$B:$B,"&lt;="&amp;MonthStart,RATES!$C:$C,"&gt;="&amp;MonthEnd),SUMIFS(RATES!$E:$E,RATES!$A:$A,$AI1253,RATES!$B:$B,"&lt;="&amp;MonthStart,RATES!$C:$C,"&gt;="&amp;MonthEnd))))</f>
        <v/>
      </c>
      <c r="AK1253" s="2">
        <f>IF(OR(NOT(ISNUMBER($AJ1253)),N($AA1253)=0),"",IF(ABS(N($Z1253)/100-$AJ1253)&gt;0.0000001,"DIFFERS",""))</f>
        <v/>
      </c>
    </row>
    <row r="1254">
      <c r="AD1254" s="2">
        <f>IF($L1254="","",IF(ISNUMBER(SEARCH("OFF ROAD",$H1254)),"OFF",IF(ISNUMBER(SEARCH("ON ROAD",$H1254)),"ON","")))</f>
        <v/>
      </c>
      <c r="AE1254" s="2">
        <f>IF($AD1254="ON",""&amp;$L1254,"")</f>
        <v/>
      </c>
      <c r="AF1254" s="2">
        <f>IF($L1254="","",IF($J1254&lt;&gt;"","Y",""))</f>
        <v/>
      </c>
      <c r="AG1254" s="2">
        <f>IF($L1254="","",IFERROR(TRIM(MID($H1254,4,SEARCH(" CO ",$H1254)-4)),""&amp;$S1254))</f>
        <v/>
      </c>
      <c r="AH1254" s="2">
        <f>IF($AG1254="","",IF($AG1254="FULTON",IF(ISNUMBER(SEARCH("COLLEGE PARK",$H1254)),"FULTON (COLLEGE PARK)",IF(ISNUMBER(SEARCH("HAPEVILLE",$H1254)),"FULTON (HAPEVILLE)",IF(ISNUMBER(SEARCH("EAST POINT",$H1254)),"FULTON (EAST POINT)",IF(ISNUMBER(SEARCH("ATLANTA",$H1254)),"FULTON (ATL LIMITS)","FULTON")))),IF($AG1254="DEKALB",IF(ISNUMBER(SEARCH("ATLANTA",$H1254)),"DEKALB (ATL LIMITS)","DEKALB"),IF(AND($AG1254="CLAYTON",ISNUMBER(SEARCH("COLLEGE PARK",$H1254))),"CLAYTON (COLLEGE PARK)",$AG1254))))</f>
        <v/>
      </c>
      <c r="AI1254" s="2">
        <f>IF(OR($AH1254="",$AD1254=""),"",IFERROR(VLOOKUP($AH1254,CODES!$A:$B,2,FALSE),"NO CODE"))</f>
        <v/>
      </c>
      <c r="AJ1254" s="19">
        <f>IF(OR($AI1254="",$AI1254="NO CODE"),"",IF(COUNTIFS(RATES!$A:$A,$AI1254,RATES!$B:$B,"&lt;="&amp;MonthStart,RATES!$C:$C,"&gt;="&amp;MonthEnd)&lt;&gt;1,"NO RATE",IF($AD1254="OFF",SUMIFS(RATES!$F:$F,RATES!$A:$A,$AI1254,RATES!$B:$B,"&lt;="&amp;MonthStart,RATES!$C:$C,"&gt;="&amp;MonthEnd),SUMIFS(RATES!$E:$E,RATES!$A:$A,$AI1254,RATES!$B:$B,"&lt;="&amp;MonthStart,RATES!$C:$C,"&gt;="&amp;MonthEnd))))</f>
        <v/>
      </c>
      <c r="AK1254" s="2">
        <f>IF(OR(NOT(ISNUMBER($AJ1254)),N($AA1254)=0),"",IF(ABS(N($Z1254)/100-$AJ1254)&gt;0.0000001,"DIFFERS",""))</f>
        <v/>
      </c>
    </row>
    <row r="1255">
      <c r="AD1255" s="2">
        <f>IF($L1255="","",IF(ISNUMBER(SEARCH("OFF ROAD",$H1255)),"OFF",IF(ISNUMBER(SEARCH("ON ROAD",$H1255)),"ON","")))</f>
        <v/>
      </c>
      <c r="AE1255" s="2">
        <f>IF($AD1255="ON",""&amp;$L1255,"")</f>
        <v/>
      </c>
      <c r="AF1255" s="2">
        <f>IF($L1255="","",IF($J1255&lt;&gt;"","Y",""))</f>
        <v/>
      </c>
      <c r="AG1255" s="2">
        <f>IF($L1255="","",IFERROR(TRIM(MID($H1255,4,SEARCH(" CO ",$H1255)-4)),""&amp;$S1255))</f>
        <v/>
      </c>
      <c r="AH1255" s="2">
        <f>IF($AG1255="","",IF($AG1255="FULTON",IF(ISNUMBER(SEARCH("COLLEGE PARK",$H1255)),"FULTON (COLLEGE PARK)",IF(ISNUMBER(SEARCH("HAPEVILLE",$H1255)),"FULTON (HAPEVILLE)",IF(ISNUMBER(SEARCH("EAST POINT",$H1255)),"FULTON (EAST POINT)",IF(ISNUMBER(SEARCH("ATLANTA",$H1255)),"FULTON (ATL LIMITS)","FULTON")))),IF($AG1255="DEKALB",IF(ISNUMBER(SEARCH("ATLANTA",$H1255)),"DEKALB (ATL LIMITS)","DEKALB"),IF(AND($AG1255="CLAYTON",ISNUMBER(SEARCH("COLLEGE PARK",$H1255))),"CLAYTON (COLLEGE PARK)",$AG1255))))</f>
        <v/>
      </c>
      <c r="AI1255" s="2">
        <f>IF(OR($AH1255="",$AD1255=""),"",IFERROR(VLOOKUP($AH1255,CODES!$A:$B,2,FALSE),"NO CODE"))</f>
        <v/>
      </c>
      <c r="AJ1255" s="19">
        <f>IF(OR($AI1255="",$AI1255="NO CODE"),"",IF(COUNTIFS(RATES!$A:$A,$AI1255,RATES!$B:$B,"&lt;="&amp;MonthStart,RATES!$C:$C,"&gt;="&amp;MonthEnd)&lt;&gt;1,"NO RATE",IF($AD1255="OFF",SUMIFS(RATES!$F:$F,RATES!$A:$A,$AI1255,RATES!$B:$B,"&lt;="&amp;MonthStart,RATES!$C:$C,"&gt;="&amp;MonthEnd),SUMIFS(RATES!$E:$E,RATES!$A:$A,$AI1255,RATES!$B:$B,"&lt;="&amp;MonthStart,RATES!$C:$C,"&gt;="&amp;MonthEnd))))</f>
        <v/>
      </c>
      <c r="AK1255" s="2">
        <f>IF(OR(NOT(ISNUMBER($AJ1255)),N($AA1255)=0),"",IF(ABS(N($Z1255)/100-$AJ1255)&gt;0.0000001,"DIFFERS",""))</f>
        <v/>
      </c>
    </row>
    <row r="1256">
      <c r="AD1256" s="2">
        <f>IF($L1256="","",IF(ISNUMBER(SEARCH("OFF ROAD",$H1256)),"OFF",IF(ISNUMBER(SEARCH("ON ROAD",$H1256)),"ON","")))</f>
        <v/>
      </c>
      <c r="AE1256" s="2">
        <f>IF($AD1256="ON",""&amp;$L1256,"")</f>
        <v/>
      </c>
      <c r="AF1256" s="2">
        <f>IF($L1256="","",IF($J1256&lt;&gt;"","Y",""))</f>
        <v/>
      </c>
      <c r="AG1256" s="2">
        <f>IF($L1256="","",IFERROR(TRIM(MID($H1256,4,SEARCH(" CO ",$H1256)-4)),""&amp;$S1256))</f>
        <v/>
      </c>
      <c r="AH1256" s="2">
        <f>IF($AG1256="","",IF($AG1256="FULTON",IF(ISNUMBER(SEARCH("COLLEGE PARK",$H1256)),"FULTON (COLLEGE PARK)",IF(ISNUMBER(SEARCH("HAPEVILLE",$H1256)),"FULTON (HAPEVILLE)",IF(ISNUMBER(SEARCH("EAST POINT",$H1256)),"FULTON (EAST POINT)",IF(ISNUMBER(SEARCH("ATLANTA",$H1256)),"FULTON (ATL LIMITS)","FULTON")))),IF($AG1256="DEKALB",IF(ISNUMBER(SEARCH("ATLANTA",$H1256)),"DEKALB (ATL LIMITS)","DEKALB"),IF(AND($AG1256="CLAYTON",ISNUMBER(SEARCH("COLLEGE PARK",$H1256))),"CLAYTON (COLLEGE PARK)",$AG1256))))</f>
        <v/>
      </c>
      <c r="AI1256" s="2">
        <f>IF(OR($AH1256="",$AD1256=""),"",IFERROR(VLOOKUP($AH1256,CODES!$A:$B,2,FALSE),"NO CODE"))</f>
        <v/>
      </c>
      <c r="AJ1256" s="19">
        <f>IF(OR($AI1256="",$AI1256="NO CODE"),"",IF(COUNTIFS(RATES!$A:$A,$AI1256,RATES!$B:$B,"&lt;="&amp;MonthStart,RATES!$C:$C,"&gt;="&amp;MonthEnd)&lt;&gt;1,"NO RATE",IF($AD1256="OFF",SUMIFS(RATES!$F:$F,RATES!$A:$A,$AI1256,RATES!$B:$B,"&lt;="&amp;MonthStart,RATES!$C:$C,"&gt;="&amp;MonthEnd),SUMIFS(RATES!$E:$E,RATES!$A:$A,$AI1256,RATES!$B:$B,"&lt;="&amp;MonthStart,RATES!$C:$C,"&gt;="&amp;MonthEnd))))</f>
        <v/>
      </c>
      <c r="AK1256" s="2">
        <f>IF(OR(NOT(ISNUMBER($AJ1256)),N($AA1256)=0),"",IF(ABS(N($Z1256)/100-$AJ1256)&gt;0.0000001,"DIFFERS",""))</f>
        <v/>
      </c>
    </row>
    <row r="1257">
      <c r="AD1257" s="2">
        <f>IF($L1257="","",IF(ISNUMBER(SEARCH("OFF ROAD",$H1257)),"OFF",IF(ISNUMBER(SEARCH("ON ROAD",$H1257)),"ON","")))</f>
        <v/>
      </c>
      <c r="AE1257" s="2">
        <f>IF($AD1257="ON",""&amp;$L1257,"")</f>
        <v/>
      </c>
      <c r="AF1257" s="2">
        <f>IF($L1257="","",IF($J1257&lt;&gt;"","Y",""))</f>
        <v/>
      </c>
      <c r="AG1257" s="2">
        <f>IF($L1257="","",IFERROR(TRIM(MID($H1257,4,SEARCH(" CO ",$H1257)-4)),""&amp;$S1257))</f>
        <v/>
      </c>
      <c r="AH1257" s="2">
        <f>IF($AG1257="","",IF($AG1257="FULTON",IF(ISNUMBER(SEARCH("COLLEGE PARK",$H1257)),"FULTON (COLLEGE PARK)",IF(ISNUMBER(SEARCH("HAPEVILLE",$H1257)),"FULTON (HAPEVILLE)",IF(ISNUMBER(SEARCH("EAST POINT",$H1257)),"FULTON (EAST POINT)",IF(ISNUMBER(SEARCH("ATLANTA",$H1257)),"FULTON (ATL LIMITS)","FULTON")))),IF($AG1257="DEKALB",IF(ISNUMBER(SEARCH("ATLANTA",$H1257)),"DEKALB (ATL LIMITS)","DEKALB"),IF(AND($AG1257="CLAYTON",ISNUMBER(SEARCH("COLLEGE PARK",$H1257))),"CLAYTON (COLLEGE PARK)",$AG1257))))</f>
        <v/>
      </c>
      <c r="AI1257" s="2">
        <f>IF(OR($AH1257="",$AD1257=""),"",IFERROR(VLOOKUP($AH1257,CODES!$A:$B,2,FALSE),"NO CODE"))</f>
        <v/>
      </c>
      <c r="AJ1257" s="19">
        <f>IF(OR($AI1257="",$AI1257="NO CODE"),"",IF(COUNTIFS(RATES!$A:$A,$AI1257,RATES!$B:$B,"&lt;="&amp;MonthStart,RATES!$C:$C,"&gt;="&amp;MonthEnd)&lt;&gt;1,"NO RATE",IF($AD1257="OFF",SUMIFS(RATES!$F:$F,RATES!$A:$A,$AI1257,RATES!$B:$B,"&lt;="&amp;MonthStart,RATES!$C:$C,"&gt;="&amp;MonthEnd),SUMIFS(RATES!$E:$E,RATES!$A:$A,$AI1257,RATES!$B:$B,"&lt;="&amp;MonthStart,RATES!$C:$C,"&gt;="&amp;MonthEnd))))</f>
        <v/>
      </c>
      <c r="AK1257" s="2">
        <f>IF(OR(NOT(ISNUMBER($AJ1257)),N($AA1257)=0),"",IF(ABS(N($Z1257)/100-$AJ1257)&gt;0.0000001,"DIFFERS",""))</f>
        <v/>
      </c>
    </row>
    <row r="1258">
      <c r="AD1258" s="2">
        <f>IF($L1258="","",IF(ISNUMBER(SEARCH("OFF ROAD",$H1258)),"OFF",IF(ISNUMBER(SEARCH("ON ROAD",$H1258)),"ON","")))</f>
        <v/>
      </c>
      <c r="AE1258" s="2">
        <f>IF($AD1258="ON",""&amp;$L1258,"")</f>
        <v/>
      </c>
      <c r="AF1258" s="2">
        <f>IF($L1258="","",IF($J1258&lt;&gt;"","Y",""))</f>
        <v/>
      </c>
      <c r="AG1258" s="2">
        <f>IF($L1258="","",IFERROR(TRIM(MID($H1258,4,SEARCH(" CO ",$H1258)-4)),""&amp;$S1258))</f>
        <v/>
      </c>
      <c r="AH1258" s="2">
        <f>IF($AG1258="","",IF($AG1258="FULTON",IF(ISNUMBER(SEARCH("COLLEGE PARK",$H1258)),"FULTON (COLLEGE PARK)",IF(ISNUMBER(SEARCH("HAPEVILLE",$H1258)),"FULTON (HAPEVILLE)",IF(ISNUMBER(SEARCH("EAST POINT",$H1258)),"FULTON (EAST POINT)",IF(ISNUMBER(SEARCH("ATLANTA",$H1258)),"FULTON (ATL LIMITS)","FULTON")))),IF($AG1258="DEKALB",IF(ISNUMBER(SEARCH("ATLANTA",$H1258)),"DEKALB (ATL LIMITS)","DEKALB"),IF(AND($AG1258="CLAYTON",ISNUMBER(SEARCH("COLLEGE PARK",$H1258))),"CLAYTON (COLLEGE PARK)",$AG1258))))</f>
        <v/>
      </c>
      <c r="AI1258" s="2">
        <f>IF(OR($AH1258="",$AD1258=""),"",IFERROR(VLOOKUP($AH1258,CODES!$A:$B,2,FALSE),"NO CODE"))</f>
        <v/>
      </c>
      <c r="AJ1258" s="19">
        <f>IF(OR($AI1258="",$AI1258="NO CODE"),"",IF(COUNTIFS(RATES!$A:$A,$AI1258,RATES!$B:$B,"&lt;="&amp;MonthStart,RATES!$C:$C,"&gt;="&amp;MonthEnd)&lt;&gt;1,"NO RATE",IF($AD1258="OFF",SUMIFS(RATES!$F:$F,RATES!$A:$A,$AI1258,RATES!$B:$B,"&lt;="&amp;MonthStart,RATES!$C:$C,"&gt;="&amp;MonthEnd),SUMIFS(RATES!$E:$E,RATES!$A:$A,$AI1258,RATES!$B:$B,"&lt;="&amp;MonthStart,RATES!$C:$C,"&gt;="&amp;MonthEnd))))</f>
        <v/>
      </c>
      <c r="AK1258" s="2">
        <f>IF(OR(NOT(ISNUMBER($AJ1258)),N($AA1258)=0),"",IF(ABS(N($Z1258)/100-$AJ1258)&gt;0.0000001,"DIFFERS",""))</f>
        <v/>
      </c>
    </row>
    <row r="1259">
      <c r="AD1259" s="2">
        <f>IF($L1259="","",IF(ISNUMBER(SEARCH("OFF ROAD",$H1259)),"OFF",IF(ISNUMBER(SEARCH("ON ROAD",$H1259)),"ON","")))</f>
        <v/>
      </c>
      <c r="AE1259" s="2">
        <f>IF($AD1259="ON",""&amp;$L1259,"")</f>
        <v/>
      </c>
      <c r="AF1259" s="2">
        <f>IF($L1259="","",IF($J1259&lt;&gt;"","Y",""))</f>
        <v/>
      </c>
      <c r="AG1259" s="2">
        <f>IF($L1259="","",IFERROR(TRIM(MID($H1259,4,SEARCH(" CO ",$H1259)-4)),""&amp;$S1259))</f>
        <v/>
      </c>
      <c r="AH1259" s="2">
        <f>IF($AG1259="","",IF($AG1259="FULTON",IF(ISNUMBER(SEARCH("COLLEGE PARK",$H1259)),"FULTON (COLLEGE PARK)",IF(ISNUMBER(SEARCH("HAPEVILLE",$H1259)),"FULTON (HAPEVILLE)",IF(ISNUMBER(SEARCH("EAST POINT",$H1259)),"FULTON (EAST POINT)",IF(ISNUMBER(SEARCH("ATLANTA",$H1259)),"FULTON (ATL LIMITS)","FULTON")))),IF($AG1259="DEKALB",IF(ISNUMBER(SEARCH("ATLANTA",$H1259)),"DEKALB (ATL LIMITS)","DEKALB"),IF(AND($AG1259="CLAYTON",ISNUMBER(SEARCH("COLLEGE PARK",$H1259))),"CLAYTON (COLLEGE PARK)",$AG1259))))</f>
        <v/>
      </c>
      <c r="AI1259" s="2">
        <f>IF(OR($AH1259="",$AD1259=""),"",IFERROR(VLOOKUP($AH1259,CODES!$A:$B,2,FALSE),"NO CODE"))</f>
        <v/>
      </c>
      <c r="AJ1259" s="19">
        <f>IF(OR($AI1259="",$AI1259="NO CODE"),"",IF(COUNTIFS(RATES!$A:$A,$AI1259,RATES!$B:$B,"&lt;="&amp;MonthStart,RATES!$C:$C,"&gt;="&amp;MonthEnd)&lt;&gt;1,"NO RATE",IF($AD1259="OFF",SUMIFS(RATES!$F:$F,RATES!$A:$A,$AI1259,RATES!$B:$B,"&lt;="&amp;MonthStart,RATES!$C:$C,"&gt;="&amp;MonthEnd),SUMIFS(RATES!$E:$E,RATES!$A:$A,$AI1259,RATES!$B:$B,"&lt;="&amp;MonthStart,RATES!$C:$C,"&gt;="&amp;MonthEnd))))</f>
        <v/>
      </c>
      <c r="AK1259" s="2">
        <f>IF(OR(NOT(ISNUMBER($AJ1259)),N($AA1259)=0),"",IF(ABS(N($Z1259)/100-$AJ1259)&gt;0.0000001,"DIFFERS",""))</f>
        <v/>
      </c>
    </row>
    <row r="1260">
      <c r="AD1260" s="2">
        <f>IF($L1260="","",IF(ISNUMBER(SEARCH("OFF ROAD",$H1260)),"OFF",IF(ISNUMBER(SEARCH("ON ROAD",$H1260)),"ON","")))</f>
        <v/>
      </c>
      <c r="AE1260" s="2">
        <f>IF($AD1260="ON",""&amp;$L1260,"")</f>
        <v/>
      </c>
      <c r="AF1260" s="2">
        <f>IF($L1260="","",IF($J1260&lt;&gt;"","Y",""))</f>
        <v/>
      </c>
      <c r="AG1260" s="2">
        <f>IF($L1260="","",IFERROR(TRIM(MID($H1260,4,SEARCH(" CO ",$H1260)-4)),""&amp;$S1260))</f>
        <v/>
      </c>
      <c r="AH1260" s="2">
        <f>IF($AG1260="","",IF($AG1260="FULTON",IF(ISNUMBER(SEARCH("COLLEGE PARK",$H1260)),"FULTON (COLLEGE PARK)",IF(ISNUMBER(SEARCH("HAPEVILLE",$H1260)),"FULTON (HAPEVILLE)",IF(ISNUMBER(SEARCH("EAST POINT",$H1260)),"FULTON (EAST POINT)",IF(ISNUMBER(SEARCH("ATLANTA",$H1260)),"FULTON (ATL LIMITS)","FULTON")))),IF($AG1260="DEKALB",IF(ISNUMBER(SEARCH("ATLANTA",$H1260)),"DEKALB (ATL LIMITS)","DEKALB"),IF(AND($AG1260="CLAYTON",ISNUMBER(SEARCH("COLLEGE PARK",$H1260))),"CLAYTON (COLLEGE PARK)",$AG1260))))</f>
        <v/>
      </c>
      <c r="AI1260" s="2">
        <f>IF(OR($AH1260="",$AD1260=""),"",IFERROR(VLOOKUP($AH1260,CODES!$A:$B,2,FALSE),"NO CODE"))</f>
        <v/>
      </c>
      <c r="AJ1260" s="19">
        <f>IF(OR($AI1260="",$AI1260="NO CODE"),"",IF(COUNTIFS(RATES!$A:$A,$AI1260,RATES!$B:$B,"&lt;="&amp;MonthStart,RATES!$C:$C,"&gt;="&amp;MonthEnd)&lt;&gt;1,"NO RATE",IF($AD1260="OFF",SUMIFS(RATES!$F:$F,RATES!$A:$A,$AI1260,RATES!$B:$B,"&lt;="&amp;MonthStart,RATES!$C:$C,"&gt;="&amp;MonthEnd),SUMIFS(RATES!$E:$E,RATES!$A:$A,$AI1260,RATES!$B:$B,"&lt;="&amp;MonthStart,RATES!$C:$C,"&gt;="&amp;MonthEnd))))</f>
        <v/>
      </c>
      <c r="AK1260" s="2">
        <f>IF(OR(NOT(ISNUMBER($AJ1260)),N($AA1260)=0),"",IF(ABS(N($Z1260)/100-$AJ1260)&gt;0.0000001,"DIFFERS",""))</f>
        <v/>
      </c>
    </row>
    <row r="1261">
      <c r="AD1261" s="2">
        <f>IF($L1261="","",IF(ISNUMBER(SEARCH("OFF ROAD",$H1261)),"OFF",IF(ISNUMBER(SEARCH("ON ROAD",$H1261)),"ON","")))</f>
        <v/>
      </c>
      <c r="AE1261" s="2">
        <f>IF($AD1261="ON",""&amp;$L1261,"")</f>
        <v/>
      </c>
      <c r="AF1261" s="2">
        <f>IF($L1261="","",IF($J1261&lt;&gt;"","Y",""))</f>
        <v/>
      </c>
      <c r="AG1261" s="2">
        <f>IF($L1261="","",IFERROR(TRIM(MID($H1261,4,SEARCH(" CO ",$H1261)-4)),""&amp;$S1261))</f>
        <v/>
      </c>
      <c r="AH1261" s="2">
        <f>IF($AG1261="","",IF($AG1261="FULTON",IF(ISNUMBER(SEARCH("COLLEGE PARK",$H1261)),"FULTON (COLLEGE PARK)",IF(ISNUMBER(SEARCH("HAPEVILLE",$H1261)),"FULTON (HAPEVILLE)",IF(ISNUMBER(SEARCH("EAST POINT",$H1261)),"FULTON (EAST POINT)",IF(ISNUMBER(SEARCH("ATLANTA",$H1261)),"FULTON (ATL LIMITS)","FULTON")))),IF($AG1261="DEKALB",IF(ISNUMBER(SEARCH("ATLANTA",$H1261)),"DEKALB (ATL LIMITS)","DEKALB"),IF(AND($AG1261="CLAYTON",ISNUMBER(SEARCH("COLLEGE PARK",$H1261))),"CLAYTON (COLLEGE PARK)",$AG1261))))</f>
        <v/>
      </c>
      <c r="AI1261" s="2">
        <f>IF(OR($AH1261="",$AD1261=""),"",IFERROR(VLOOKUP($AH1261,CODES!$A:$B,2,FALSE),"NO CODE"))</f>
        <v/>
      </c>
      <c r="AJ1261" s="19">
        <f>IF(OR($AI1261="",$AI1261="NO CODE"),"",IF(COUNTIFS(RATES!$A:$A,$AI1261,RATES!$B:$B,"&lt;="&amp;MonthStart,RATES!$C:$C,"&gt;="&amp;MonthEnd)&lt;&gt;1,"NO RATE",IF($AD1261="OFF",SUMIFS(RATES!$F:$F,RATES!$A:$A,$AI1261,RATES!$B:$B,"&lt;="&amp;MonthStart,RATES!$C:$C,"&gt;="&amp;MonthEnd),SUMIFS(RATES!$E:$E,RATES!$A:$A,$AI1261,RATES!$B:$B,"&lt;="&amp;MonthStart,RATES!$C:$C,"&gt;="&amp;MonthEnd))))</f>
        <v/>
      </c>
      <c r="AK1261" s="2">
        <f>IF(OR(NOT(ISNUMBER($AJ1261)),N($AA1261)=0),"",IF(ABS(N($Z1261)/100-$AJ1261)&gt;0.0000001,"DIFFERS",""))</f>
        <v/>
      </c>
    </row>
    <row r="1262">
      <c r="AD1262" s="2">
        <f>IF($L1262="","",IF(ISNUMBER(SEARCH("OFF ROAD",$H1262)),"OFF",IF(ISNUMBER(SEARCH("ON ROAD",$H1262)),"ON","")))</f>
        <v/>
      </c>
      <c r="AE1262" s="2">
        <f>IF($AD1262="ON",""&amp;$L1262,"")</f>
        <v/>
      </c>
      <c r="AF1262" s="2">
        <f>IF($L1262="","",IF($J1262&lt;&gt;"","Y",""))</f>
        <v/>
      </c>
      <c r="AG1262" s="2">
        <f>IF($L1262="","",IFERROR(TRIM(MID($H1262,4,SEARCH(" CO ",$H1262)-4)),""&amp;$S1262))</f>
        <v/>
      </c>
      <c r="AH1262" s="2">
        <f>IF($AG1262="","",IF($AG1262="FULTON",IF(ISNUMBER(SEARCH("COLLEGE PARK",$H1262)),"FULTON (COLLEGE PARK)",IF(ISNUMBER(SEARCH("HAPEVILLE",$H1262)),"FULTON (HAPEVILLE)",IF(ISNUMBER(SEARCH("EAST POINT",$H1262)),"FULTON (EAST POINT)",IF(ISNUMBER(SEARCH("ATLANTA",$H1262)),"FULTON (ATL LIMITS)","FULTON")))),IF($AG1262="DEKALB",IF(ISNUMBER(SEARCH("ATLANTA",$H1262)),"DEKALB (ATL LIMITS)","DEKALB"),IF(AND($AG1262="CLAYTON",ISNUMBER(SEARCH("COLLEGE PARK",$H1262))),"CLAYTON (COLLEGE PARK)",$AG1262))))</f>
        <v/>
      </c>
      <c r="AI1262" s="2">
        <f>IF(OR($AH1262="",$AD1262=""),"",IFERROR(VLOOKUP($AH1262,CODES!$A:$B,2,FALSE),"NO CODE"))</f>
        <v/>
      </c>
      <c r="AJ1262" s="19">
        <f>IF(OR($AI1262="",$AI1262="NO CODE"),"",IF(COUNTIFS(RATES!$A:$A,$AI1262,RATES!$B:$B,"&lt;="&amp;MonthStart,RATES!$C:$C,"&gt;="&amp;MonthEnd)&lt;&gt;1,"NO RATE",IF($AD1262="OFF",SUMIFS(RATES!$F:$F,RATES!$A:$A,$AI1262,RATES!$B:$B,"&lt;="&amp;MonthStart,RATES!$C:$C,"&gt;="&amp;MonthEnd),SUMIFS(RATES!$E:$E,RATES!$A:$A,$AI1262,RATES!$B:$B,"&lt;="&amp;MonthStart,RATES!$C:$C,"&gt;="&amp;MonthEnd))))</f>
        <v/>
      </c>
      <c r="AK1262" s="2">
        <f>IF(OR(NOT(ISNUMBER($AJ1262)),N($AA1262)=0),"",IF(ABS(N($Z1262)/100-$AJ1262)&gt;0.0000001,"DIFFERS",""))</f>
        <v/>
      </c>
    </row>
    <row r="1263">
      <c r="AD1263" s="2">
        <f>IF($L1263="","",IF(ISNUMBER(SEARCH("OFF ROAD",$H1263)),"OFF",IF(ISNUMBER(SEARCH("ON ROAD",$H1263)),"ON","")))</f>
        <v/>
      </c>
      <c r="AE1263" s="2">
        <f>IF($AD1263="ON",""&amp;$L1263,"")</f>
        <v/>
      </c>
      <c r="AF1263" s="2">
        <f>IF($L1263="","",IF($J1263&lt;&gt;"","Y",""))</f>
        <v/>
      </c>
      <c r="AG1263" s="2">
        <f>IF($L1263="","",IFERROR(TRIM(MID($H1263,4,SEARCH(" CO ",$H1263)-4)),""&amp;$S1263))</f>
        <v/>
      </c>
      <c r="AH1263" s="2">
        <f>IF($AG1263="","",IF($AG1263="FULTON",IF(ISNUMBER(SEARCH("COLLEGE PARK",$H1263)),"FULTON (COLLEGE PARK)",IF(ISNUMBER(SEARCH("HAPEVILLE",$H1263)),"FULTON (HAPEVILLE)",IF(ISNUMBER(SEARCH("EAST POINT",$H1263)),"FULTON (EAST POINT)",IF(ISNUMBER(SEARCH("ATLANTA",$H1263)),"FULTON (ATL LIMITS)","FULTON")))),IF($AG1263="DEKALB",IF(ISNUMBER(SEARCH("ATLANTA",$H1263)),"DEKALB (ATL LIMITS)","DEKALB"),IF(AND($AG1263="CLAYTON",ISNUMBER(SEARCH("COLLEGE PARK",$H1263))),"CLAYTON (COLLEGE PARK)",$AG1263))))</f>
        <v/>
      </c>
      <c r="AI1263" s="2">
        <f>IF(OR($AH1263="",$AD1263=""),"",IFERROR(VLOOKUP($AH1263,CODES!$A:$B,2,FALSE),"NO CODE"))</f>
        <v/>
      </c>
      <c r="AJ1263" s="19">
        <f>IF(OR($AI1263="",$AI1263="NO CODE"),"",IF(COUNTIFS(RATES!$A:$A,$AI1263,RATES!$B:$B,"&lt;="&amp;MonthStart,RATES!$C:$C,"&gt;="&amp;MonthEnd)&lt;&gt;1,"NO RATE",IF($AD1263="OFF",SUMIFS(RATES!$F:$F,RATES!$A:$A,$AI1263,RATES!$B:$B,"&lt;="&amp;MonthStart,RATES!$C:$C,"&gt;="&amp;MonthEnd),SUMIFS(RATES!$E:$E,RATES!$A:$A,$AI1263,RATES!$B:$B,"&lt;="&amp;MonthStart,RATES!$C:$C,"&gt;="&amp;MonthEnd))))</f>
        <v/>
      </c>
      <c r="AK1263" s="2">
        <f>IF(OR(NOT(ISNUMBER($AJ1263)),N($AA1263)=0),"",IF(ABS(N($Z1263)/100-$AJ1263)&gt;0.0000001,"DIFFERS",""))</f>
        <v/>
      </c>
    </row>
    <row r="1264">
      <c r="AD1264" s="2">
        <f>IF($L1264="","",IF(ISNUMBER(SEARCH("OFF ROAD",$H1264)),"OFF",IF(ISNUMBER(SEARCH("ON ROAD",$H1264)),"ON","")))</f>
        <v/>
      </c>
      <c r="AE1264" s="2">
        <f>IF($AD1264="ON",""&amp;$L1264,"")</f>
        <v/>
      </c>
      <c r="AF1264" s="2">
        <f>IF($L1264="","",IF($J1264&lt;&gt;"","Y",""))</f>
        <v/>
      </c>
      <c r="AG1264" s="2">
        <f>IF($L1264="","",IFERROR(TRIM(MID($H1264,4,SEARCH(" CO ",$H1264)-4)),""&amp;$S1264))</f>
        <v/>
      </c>
      <c r="AH1264" s="2">
        <f>IF($AG1264="","",IF($AG1264="FULTON",IF(ISNUMBER(SEARCH("COLLEGE PARK",$H1264)),"FULTON (COLLEGE PARK)",IF(ISNUMBER(SEARCH("HAPEVILLE",$H1264)),"FULTON (HAPEVILLE)",IF(ISNUMBER(SEARCH("EAST POINT",$H1264)),"FULTON (EAST POINT)",IF(ISNUMBER(SEARCH("ATLANTA",$H1264)),"FULTON (ATL LIMITS)","FULTON")))),IF($AG1264="DEKALB",IF(ISNUMBER(SEARCH("ATLANTA",$H1264)),"DEKALB (ATL LIMITS)","DEKALB"),IF(AND($AG1264="CLAYTON",ISNUMBER(SEARCH("COLLEGE PARK",$H1264))),"CLAYTON (COLLEGE PARK)",$AG1264))))</f>
        <v/>
      </c>
      <c r="AI1264" s="2">
        <f>IF(OR($AH1264="",$AD1264=""),"",IFERROR(VLOOKUP($AH1264,CODES!$A:$B,2,FALSE),"NO CODE"))</f>
        <v/>
      </c>
      <c r="AJ1264" s="19">
        <f>IF(OR($AI1264="",$AI1264="NO CODE"),"",IF(COUNTIFS(RATES!$A:$A,$AI1264,RATES!$B:$B,"&lt;="&amp;MonthStart,RATES!$C:$C,"&gt;="&amp;MonthEnd)&lt;&gt;1,"NO RATE",IF($AD1264="OFF",SUMIFS(RATES!$F:$F,RATES!$A:$A,$AI1264,RATES!$B:$B,"&lt;="&amp;MonthStart,RATES!$C:$C,"&gt;="&amp;MonthEnd),SUMIFS(RATES!$E:$E,RATES!$A:$A,$AI1264,RATES!$B:$B,"&lt;="&amp;MonthStart,RATES!$C:$C,"&gt;="&amp;MonthEnd))))</f>
        <v/>
      </c>
      <c r="AK1264" s="2">
        <f>IF(OR(NOT(ISNUMBER($AJ1264)),N($AA1264)=0),"",IF(ABS(N($Z1264)/100-$AJ1264)&gt;0.0000001,"DIFFERS",""))</f>
        <v/>
      </c>
    </row>
    <row r="1265">
      <c r="AD1265" s="2">
        <f>IF($L1265="","",IF(ISNUMBER(SEARCH("OFF ROAD",$H1265)),"OFF",IF(ISNUMBER(SEARCH("ON ROAD",$H1265)),"ON","")))</f>
        <v/>
      </c>
      <c r="AE1265" s="2">
        <f>IF($AD1265="ON",""&amp;$L1265,"")</f>
        <v/>
      </c>
      <c r="AF1265" s="2">
        <f>IF($L1265="","",IF($J1265&lt;&gt;"","Y",""))</f>
        <v/>
      </c>
      <c r="AG1265" s="2">
        <f>IF($L1265="","",IFERROR(TRIM(MID($H1265,4,SEARCH(" CO ",$H1265)-4)),""&amp;$S1265))</f>
        <v/>
      </c>
      <c r="AH1265" s="2">
        <f>IF($AG1265="","",IF($AG1265="FULTON",IF(ISNUMBER(SEARCH("COLLEGE PARK",$H1265)),"FULTON (COLLEGE PARK)",IF(ISNUMBER(SEARCH("HAPEVILLE",$H1265)),"FULTON (HAPEVILLE)",IF(ISNUMBER(SEARCH("EAST POINT",$H1265)),"FULTON (EAST POINT)",IF(ISNUMBER(SEARCH("ATLANTA",$H1265)),"FULTON (ATL LIMITS)","FULTON")))),IF($AG1265="DEKALB",IF(ISNUMBER(SEARCH("ATLANTA",$H1265)),"DEKALB (ATL LIMITS)","DEKALB"),IF(AND($AG1265="CLAYTON",ISNUMBER(SEARCH("COLLEGE PARK",$H1265))),"CLAYTON (COLLEGE PARK)",$AG1265))))</f>
        <v/>
      </c>
      <c r="AI1265" s="2">
        <f>IF(OR($AH1265="",$AD1265=""),"",IFERROR(VLOOKUP($AH1265,CODES!$A:$B,2,FALSE),"NO CODE"))</f>
        <v/>
      </c>
      <c r="AJ1265" s="19">
        <f>IF(OR($AI1265="",$AI1265="NO CODE"),"",IF(COUNTIFS(RATES!$A:$A,$AI1265,RATES!$B:$B,"&lt;="&amp;MonthStart,RATES!$C:$C,"&gt;="&amp;MonthEnd)&lt;&gt;1,"NO RATE",IF($AD1265="OFF",SUMIFS(RATES!$F:$F,RATES!$A:$A,$AI1265,RATES!$B:$B,"&lt;="&amp;MonthStart,RATES!$C:$C,"&gt;="&amp;MonthEnd),SUMIFS(RATES!$E:$E,RATES!$A:$A,$AI1265,RATES!$B:$B,"&lt;="&amp;MonthStart,RATES!$C:$C,"&gt;="&amp;MonthEnd))))</f>
        <v/>
      </c>
      <c r="AK1265" s="2">
        <f>IF(OR(NOT(ISNUMBER($AJ1265)),N($AA1265)=0),"",IF(ABS(N($Z1265)/100-$AJ1265)&gt;0.0000001,"DIFFERS",""))</f>
        <v/>
      </c>
    </row>
    <row r="1266">
      <c r="AD1266" s="2">
        <f>IF($L1266="","",IF(ISNUMBER(SEARCH("OFF ROAD",$H1266)),"OFF",IF(ISNUMBER(SEARCH("ON ROAD",$H1266)),"ON","")))</f>
        <v/>
      </c>
      <c r="AE1266" s="2">
        <f>IF($AD1266="ON",""&amp;$L1266,"")</f>
        <v/>
      </c>
      <c r="AF1266" s="2">
        <f>IF($L1266="","",IF($J1266&lt;&gt;"","Y",""))</f>
        <v/>
      </c>
      <c r="AG1266" s="2">
        <f>IF($L1266="","",IFERROR(TRIM(MID($H1266,4,SEARCH(" CO ",$H1266)-4)),""&amp;$S1266))</f>
        <v/>
      </c>
      <c r="AH1266" s="2">
        <f>IF($AG1266="","",IF($AG1266="FULTON",IF(ISNUMBER(SEARCH("COLLEGE PARK",$H1266)),"FULTON (COLLEGE PARK)",IF(ISNUMBER(SEARCH("HAPEVILLE",$H1266)),"FULTON (HAPEVILLE)",IF(ISNUMBER(SEARCH("EAST POINT",$H1266)),"FULTON (EAST POINT)",IF(ISNUMBER(SEARCH("ATLANTA",$H1266)),"FULTON (ATL LIMITS)","FULTON")))),IF($AG1266="DEKALB",IF(ISNUMBER(SEARCH("ATLANTA",$H1266)),"DEKALB (ATL LIMITS)","DEKALB"),IF(AND($AG1266="CLAYTON",ISNUMBER(SEARCH("COLLEGE PARK",$H1266))),"CLAYTON (COLLEGE PARK)",$AG1266))))</f>
        <v/>
      </c>
      <c r="AI1266" s="2">
        <f>IF(OR($AH1266="",$AD1266=""),"",IFERROR(VLOOKUP($AH1266,CODES!$A:$B,2,FALSE),"NO CODE"))</f>
        <v/>
      </c>
      <c r="AJ1266" s="19">
        <f>IF(OR($AI1266="",$AI1266="NO CODE"),"",IF(COUNTIFS(RATES!$A:$A,$AI1266,RATES!$B:$B,"&lt;="&amp;MonthStart,RATES!$C:$C,"&gt;="&amp;MonthEnd)&lt;&gt;1,"NO RATE",IF($AD1266="OFF",SUMIFS(RATES!$F:$F,RATES!$A:$A,$AI1266,RATES!$B:$B,"&lt;="&amp;MonthStart,RATES!$C:$C,"&gt;="&amp;MonthEnd),SUMIFS(RATES!$E:$E,RATES!$A:$A,$AI1266,RATES!$B:$B,"&lt;="&amp;MonthStart,RATES!$C:$C,"&gt;="&amp;MonthEnd))))</f>
        <v/>
      </c>
      <c r="AK1266" s="2">
        <f>IF(OR(NOT(ISNUMBER($AJ1266)),N($AA1266)=0),"",IF(ABS(N($Z1266)/100-$AJ1266)&gt;0.0000001,"DIFFERS",""))</f>
        <v/>
      </c>
    </row>
    <row r="1267">
      <c r="AD1267" s="2">
        <f>IF($L1267="","",IF(ISNUMBER(SEARCH("OFF ROAD",$H1267)),"OFF",IF(ISNUMBER(SEARCH("ON ROAD",$H1267)),"ON","")))</f>
        <v/>
      </c>
      <c r="AE1267" s="2">
        <f>IF($AD1267="ON",""&amp;$L1267,"")</f>
        <v/>
      </c>
      <c r="AF1267" s="2">
        <f>IF($L1267="","",IF($J1267&lt;&gt;"","Y",""))</f>
        <v/>
      </c>
      <c r="AG1267" s="2">
        <f>IF($L1267="","",IFERROR(TRIM(MID($H1267,4,SEARCH(" CO ",$H1267)-4)),""&amp;$S1267))</f>
        <v/>
      </c>
      <c r="AH1267" s="2">
        <f>IF($AG1267="","",IF($AG1267="FULTON",IF(ISNUMBER(SEARCH("COLLEGE PARK",$H1267)),"FULTON (COLLEGE PARK)",IF(ISNUMBER(SEARCH("HAPEVILLE",$H1267)),"FULTON (HAPEVILLE)",IF(ISNUMBER(SEARCH("EAST POINT",$H1267)),"FULTON (EAST POINT)",IF(ISNUMBER(SEARCH("ATLANTA",$H1267)),"FULTON (ATL LIMITS)","FULTON")))),IF($AG1267="DEKALB",IF(ISNUMBER(SEARCH("ATLANTA",$H1267)),"DEKALB (ATL LIMITS)","DEKALB"),IF(AND($AG1267="CLAYTON",ISNUMBER(SEARCH("COLLEGE PARK",$H1267))),"CLAYTON (COLLEGE PARK)",$AG1267))))</f>
        <v/>
      </c>
      <c r="AI1267" s="2">
        <f>IF(OR($AH1267="",$AD1267=""),"",IFERROR(VLOOKUP($AH1267,CODES!$A:$B,2,FALSE),"NO CODE"))</f>
        <v/>
      </c>
      <c r="AJ1267" s="19">
        <f>IF(OR($AI1267="",$AI1267="NO CODE"),"",IF(COUNTIFS(RATES!$A:$A,$AI1267,RATES!$B:$B,"&lt;="&amp;MonthStart,RATES!$C:$C,"&gt;="&amp;MonthEnd)&lt;&gt;1,"NO RATE",IF($AD1267="OFF",SUMIFS(RATES!$F:$F,RATES!$A:$A,$AI1267,RATES!$B:$B,"&lt;="&amp;MonthStart,RATES!$C:$C,"&gt;="&amp;MonthEnd),SUMIFS(RATES!$E:$E,RATES!$A:$A,$AI1267,RATES!$B:$B,"&lt;="&amp;MonthStart,RATES!$C:$C,"&gt;="&amp;MonthEnd))))</f>
        <v/>
      </c>
      <c r="AK1267" s="2">
        <f>IF(OR(NOT(ISNUMBER($AJ1267)),N($AA1267)=0),"",IF(ABS(N($Z1267)/100-$AJ1267)&gt;0.0000001,"DIFFERS",""))</f>
        <v/>
      </c>
    </row>
    <row r="1268">
      <c r="AD1268" s="2">
        <f>IF($L1268="","",IF(ISNUMBER(SEARCH("OFF ROAD",$H1268)),"OFF",IF(ISNUMBER(SEARCH("ON ROAD",$H1268)),"ON","")))</f>
        <v/>
      </c>
      <c r="AE1268" s="2">
        <f>IF($AD1268="ON",""&amp;$L1268,"")</f>
        <v/>
      </c>
      <c r="AF1268" s="2">
        <f>IF($L1268="","",IF($J1268&lt;&gt;"","Y",""))</f>
        <v/>
      </c>
      <c r="AG1268" s="2">
        <f>IF($L1268="","",IFERROR(TRIM(MID($H1268,4,SEARCH(" CO ",$H1268)-4)),""&amp;$S1268))</f>
        <v/>
      </c>
      <c r="AH1268" s="2">
        <f>IF($AG1268="","",IF($AG1268="FULTON",IF(ISNUMBER(SEARCH("COLLEGE PARK",$H1268)),"FULTON (COLLEGE PARK)",IF(ISNUMBER(SEARCH("HAPEVILLE",$H1268)),"FULTON (HAPEVILLE)",IF(ISNUMBER(SEARCH("EAST POINT",$H1268)),"FULTON (EAST POINT)",IF(ISNUMBER(SEARCH("ATLANTA",$H1268)),"FULTON (ATL LIMITS)","FULTON")))),IF($AG1268="DEKALB",IF(ISNUMBER(SEARCH("ATLANTA",$H1268)),"DEKALB (ATL LIMITS)","DEKALB"),IF(AND($AG1268="CLAYTON",ISNUMBER(SEARCH("COLLEGE PARK",$H1268))),"CLAYTON (COLLEGE PARK)",$AG1268))))</f>
        <v/>
      </c>
      <c r="AI1268" s="2">
        <f>IF(OR($AH1268="",$AD1268=""),"",IFERROR(VLOOKUP($AH1268,CODES!$A:$B,2,FALSE),"NO CODE"))</f>
        <v/>
      </c>
      <c r="AJ1268" s="19">
        <f>IF(OR($AI1268="",$AI1268="NO CODE"),"",IF(COUNTIFS(RATES!$A:$A,$AI1268,RATES!$B:$B,"&lt;="&amp;MonthStart,RATES!$C:$C,"&gt;="&amp;MonthEnd)&lt;&gt;1,"NO RATE",IF($AD1268="OFF",SUMIFS(RATES!$F:$F,RATES!$A:$A,$AI1268,RATES!$B:$B,"&lt;="&amp;MonthStart,RATES!$C:$C,"&gt;="&amp;MonthEnd),SUMIFS(RATES!$E:$E,RATES!$A:$A,$AI1268,RATES!$B:$B,"&lt;="&amp;MonthStart,RATES!$C:$C,"&gt;="&amp;MonthEnd))))</f>
        <v/>
      </c>
      <c r="AK1268" s="2">
        <f>IF(OR(NOT(ISNUMBER($AJ1268)),N($AA1268)=0),"",IF(ABS(N($Z1268)/100-$AJ1268)&gt;0.0000001,"DIFFERS",""))</f>
        <v/>
      </c>
    </row>
    <row r="1269">
      <c r="AD1269" s="2">
        <f>IF($L1269="","",IF(ISNUMBER(SEARCH("OFF ROAD",$H1269)),"OFF",IF(ISNUMBER(SEARCH("ON ROAD",$H1269)),"ON","")))</f>
        <v/>
      </c>
      <c r="AE1269" s="2">
        <f>IF($AD1269="ON",""&amp;$L1269,"")</f>
        <v/>
      </c>
      <c r="AF1269" s="2">
        <f>IF($L1269="","",IF($J1269&lt;&gt;"","Y",""))</f>
        <v/>
      </c>
      <c r="AG1269" s="2">
        <f>IF($L1269="","",IFERROR(TRIM(MID($H1269,4,SEARCH(" CO ",$H1269)-4)),""&amp;$S1269))</f>
        <v/>
      </c>
      <c r="AH1269" s="2">
        <f>IF($AG1269="","",IF($AG1269="FULTON",IF(ISNUMBER(SEARCH("COLLEGE PARK",$H1269)),"FULTON (COLLEGE PARK)",IF(ISNUMBER(SEARCH("HAPEVILLE",$H1269)),"FULTON (HAPEVILLE)",IF(ISNUMBER(SEARCH("EAST POINT",$H1269)),"FULTON (EAST POINT)",IF(ISNUMBER(SEARCH("ATLANTA",$H1269)),"FULTON (ATL LIMITS)","FULTON")))),IF($AG1269="DEKALB",IF(ISNUMBER(SEARCH("ATLANTA",$H1269)),"DEKALB (ATL LIMITS)","DEKALB"),IF(AND($AG1269="CLAYTON",ISNUMBER(SEARCH("COLLEGE PARK",$H1269))),"CLAYTON (COLLEGE PARK)",$AG1269))))</f>
        <v/>
      </c>
      <c r="AI1269" s="2">
        <f>IF(OR($AH1269="",$AD1269=""),"",IFERROR(VLOOKUP($AH1269,CODES!$A:$B,2,FALSE),"NO CODE"))</f>
        <v/>
      </c>
      <c r="AJ1269" s="19">
        <f>IF(OR($AI1269="",$AI1269="NO CODE"),"",IF(COUNTIFS(RATES!$A:$A,$AI1269,RATES!$B:$B,"&lt;="&amp;MonthStart,RATES!$C:$C,"&gt;="&amp;MonthEnd)&lt;&gt;1,"NO RATE",IF($AD1269="OFF",SUMIFS(RATES!$F:$F,RATES!$A:$A,$AI1269,RATES!$B:$B,"&lt;="&amp;MonthStart,RATES!$C:$C,"&gt;="&amp;MonthEnd),SUMIFS(RATES!$E:$E,RATES!$A:$A,$AI1269,RATES!$B:$B,"&lt;="&amp;MonthStart,RATES!$C:$C,"&gt;="&amp;MonthEnd))))</f>
        <v/>
      </c>
      <c r="AK1269" s="2">
        <f>IF(OR(NOT(ISNUMBER($AJ1269)),N($AA1269)=0),"",IF(ABS(N($Z1269)/100-$AJ1269)&gt;0.0000001,"DIFFERS",""))</f>
        <v/>
      </c>
    </row>
    <row r="1270">
      <c r="AD1270" s="2">
        <f>IF($L1270="","",IF(ISNUMBER(SEARCH("OFF ROAD",$H1270)),"OFF",IF(ISNUMBER(SEARCH("ON ROAD",$H1270)),"ON","")))</f>
        <v/>
      </c>
      <c r="AE1270" s="2">
        <f>IF($AD1270="ON",""&amp;$L1270,"")</f>
        <v/>
      </c>
      <c r="AF1270" s="2">
        <f>IF($L1270="","",IF($J1270&lt;&gt;"","Y",""))</f>
        <v/>
      </c>
      <c r="AG1270" s="2">
        <f>IF($L1270="","",IFERROR(TRIM(MID($H1270,4,SEARCH(" CO ",$H1270)-4)),""&amp;$S1270))</f>
        <v/>
      </c>
      <c r="AH1270" s="2">
        <f>IF($AG1270="","",IF($AG1270="FULTON",IF(ISNUMBER(SEARCH("COLLEGE PARK",$H1270)),"FULTON (COLLEGE PARK)",IF(ISNUMBER(SEARCH("HAPEVILLE",$H1270)),"FULTON (HAPEVILLE)",IF(ISNUMBER(SEARCH("EAST POINT",$H1270)),"FULTON (EAST POINT)",IF(ISNUMBER(SEARCH("ATLANTA",$H1270)),"FULTON (ATL LIMITS)","FULTON")))),IF($AG1270="DEKALB",IF(ISNUMBER(SEARCH("ATLANTA",$H1270)),"DEKALB (ATL LIMITS)","DEKALB"),IF(AND($AG1270="CLAYTON",ISNUMBER(SEARCH("COLLEGE PARK",$H1270))),"CLAYTON (COLLEGE PARK)",$AG1270))))</f>
        <v/>
      </c>
      <c r="AI1270" s="2">
        <f>IF(OR($AH1270="",$AD1270=""),"",IFERROR(VLOOKUP($AH1270,CODES!$A:$B,2,FALSE),"NO CODE"))</f>
        <v/>
      </c>
      <c r="AJ1270" s="19">
        <f>IF(OR($AI1270="",$AI1270="NO CODE"),"",IF(COUNTIFS(RATES!$A:$A,$AI1270,RATES!$B:$B,"&lt;="&amp;MonthStart,RATES!$C:$C,"&gt;="&amp;MonthEnd)&lt;&gt;1,"NO RATE",IF($AD1270="OFF",SUMIFS(RATES!$F:$F,RATES!$A:$A,$AI1270,RATES!$B:$B,"&lt;="&amp;MonthStart,RATES!$C:$C,"&gt;="&amp;MonthEnd),SUMIFS(RATES!$E:$E,RATES!$A:$A,$AI1270,RATES!$B:$B,"&lt;="&amp;MonthStart,RATES!$C:$C,"&gt;="&amp;MonthEnd))))</f>
        <v/>
      </c>
      <c r="AK1270" s="2">
        <f>IF(OR(NOT(ISNUMBER($AJ1270)),N($AA1270)=0),"",IF(ABS(N($Z1270)/100-$AJ1270)&gt;0.0000001,"DIFFERS",""))</f>
        <v/>
      </c>
    </row>
    <row r="1271">
      <c r="AD1271" s="2">
        <f>IF($L1271="","",IF(ISNUMBER(SEARCH("OFF ROAD",$H1271)),"OFF",IF(ISNUMBER(SEARCH("ON ROAD",$H1271)),"ON","")))</f>
        <v/>
      </c>
      <c r="AE1271" s="2">
        <f>IF($AD1271="ON",""&amp;$L1271,"")</f>
        <v/>
      </c>
      <c r="AF1271" s="2">
        <f>IF($L1271="","",IF($J1271&lt;&gt;"","Y",""))</f>
        <v/>
      </c>
      <c r="AG1271" s="2">
        <f>IF($L1271="","",IFERROR(TRIM(MID($H1271,4,SEARCH(" CO ",$H1271)-4)),""&amp;$S1271))</f>
        <v/>
      </c>
      <c r="AH1271" s="2">
        <f>IF($AG1271="","",IF($AG1271="FULTON",IF(ISNUMBER(SEARCH("COLLEGE PARK",$H1271)),"FULTON (COLLEGE PARK)",IF(ISNUMBER(SEARCH("HAPEVILLE",$H1271)),"FULTON (HAPEVILLE)",IF(ISNUMBER(SEARCH("EAST POINT",$H1271)),"FULTON (EAST POINT)",IF(ISNUMBER(SEARCH("ATLANTA",$H1271)),"FULTON (ATL LIMITS)","FULTON")))),IF($AG1271="DEKALB",IF(ISNUMBER(SEARCH("ATLANTA",$H1271)),"DEKALB (ATL LIMITS)","DEKALB"),IF(AND($AG1271="CLAYTON",ISNUMBER(SEARCH("COLLEGE PARK",$H1271))),"CLAYTON (COLLEGE PARK)",$AG1271))))</f>
        <v/>
      </c>
      <c r="AI1271" s="2">
        <f>IF(OR($AH1271="",$AD1271=""),"",IFERROR(VLOOKUP($AH1271,CODES!$A:$B,2,FALSE),"NO CODE"))</f>
        <v/>
      </c>
      <c r="AJ1271" s="19">
        <f>IF(OR($AI1271="",$AI1271="NO CODE"),"",IF(COUNTIFS(RATES!$A:$A,$AI1271,RATES!$B:$B,"&lt;="&amp;MonthStart,RATES!$C:$C,"&gt;="&amp;MonthEnd)&lt;&gt;1,"NO RATE",IF($AD1271="OFF",SUMIFS(RATES!$F:$F,RATES!$A:$A,$AI1271,RATES!$B:$B,"&lt;="&amp;MonthStart,RATES!$C:$C,"&gt;="&amp;MonthEnd),SUMIFS(RATES!$E:$E,RATES!$A:$A,$AI1271,RATES!$B:$B,"&lt;="&amp;MonthStart,RATES!$C:$C,"&gt;="&amp;MonthEnd))))</f>
        <v/>
      </c>
      <c r="AK1271" s="2">
        <f>IF(OR(NOT(ISNUMBER($AJ1271)),N($AA1271)=0),"",IF(ABS(N($Z1271)/100-$AJ1271)&gt;0.0000001,"DIFFERS",""))</f>
        <v/>
      </c>
    </row>
    <row r="1272">
      <c r="AD1272" s="2">
        <f>IF($L1272="","",IF(ISNUMBER(SEARCH("OFF ROAD",$H1272)),"OFF",IF(ISNUMBER(SEARCH("ON ROAD",$H1272)),"ON","")))</f>
        <v/>
      </c>
      <c r="AE1272" s="2">
        <f>IF($AD1272="ON",""&amp;$L1272,"")</f>
        <v/>
      </c>
      <c r="AF1272" s="2">
        <f>IF($L1272="","",IF($J1272&lt;&gt;"","Y",""))</f>
        <v/>
      </c>
      <c r="AG1272" s="2">
        <f>IF($L1272="","",IFERROR(TRIM(MID($H1272,4,SEARCH(" CO ",$H1272)-4)),""&amp;$S1272))</f>
        <v/>
      </c>
      <c r="AH1272" s="2">
        <f>IF($AG1272="","",IF($AG1272="FULTON",IF(ISNUMBER(SEARCH("COLLEGE PARK",$H1272)),"FULTON (COLLEGE PARK)",IF(ISNUMBER(SEARCH("HAPEVILLE",$H1272)),"FULTON (HAPEVILLE)",IF(ISNUMBER(SEARCH("EAST POINT",$H1272)),"FULTON (EAST POINT)",IF(ISNUMBER(SEARCH("ATLANTA",$H1272)),"FULTON (ATL LIMITS)","FULTON")))),IF($AG1272="DEKALB",IF(ISNUMBER(SEARCH("ATLANTA",$H1272)),"DEKALB (ATL LIMITS)","DEKALB"),IF(AND($AG1272="CLAYTON",ISNUMBER(SEARCH("COLLEGE PARK",$H1272))),"CLAYTON (COLLEGE PARK)",$AG1272))))</f>
        <v/>
      </c>
      <c r="AI1272" s="2">
        <f>IF(OR($AH1272="",$AD1272=""),"",IFERROR(VLOOKUP($AH1272,CODES!$A:$B,2,FALSE),"NO CODE"))</f>
        <v/>
      </c>
      <c r="AJ1272" s="19">
        <f>IF(OR($AI1272="",$AI1272="NO CODE"),"",IF(COUNTIFS(RATES!$A:$A,$AI1272,RATES!$B:$B,"&lt;="&amp;MonthStart,RATES!$C:$C,"&gt;="&amp;MonthEnd)&lt;&gt;1,"NO RATE",IF($AD1272="OFF",SUMIFS(RATES!$F:$F,RATES!$A:$A,$AI1272,RATES!$B:$B,"&lt;="&amp;MonthStart,RATES!$C:$C,"&gt;="&amp;MonthEnd),SUMIFS(RATES!$E:$E,RATES!$A:$A,$AI1272,RATES!$B:$B,"&lt;="&amp;MonthStart,RATES!$C:$C,"&gt;="&amp;MonthEnd))))</f>
        <v/>
      </c>
      <c r="AK1272" s="2">
        <f>IF(OR(NOT(ISNUMBER($AJ1272)),N($AA1272)=0),"",IF(ABS(N($Z1272)/100-$AJ1272)&gt;0.0000001,"DIFFERS",""))</f>
        <v/>
      </c>
    </row>
    <row r="1273">
      <c r="AD1273" s="2">
        <f>IF($L1273="","",IF(ISNUMBER(SEARCH("OFF ROAD",$H1273)),"OFF",IF(ISNUMBER(SEARCH("ON ROAD",$H1273)),"ON","")))</f>
        <v/>
      </c>
      <c r="AE1273" s="2">
        <f>IF($AD1273="ON",""&amp;$L1273,"")</f>
        <v/>
      </c>
      <c r="AF1273" s="2">
        <f>IF($L1273="","",IF($J1273&lt;&gt;"","Y",""))</f>
        <v/>
      </c>
      <c r="AG1273" s="2">
        <f>IF($L1273="","",IFERROR(TRIM(MID($H1273,4,SEARCH(" CO ",$H1273)-4)),""&amp;$S1273))</f>
        <v/>
      </c>
      <c r="AH1273" s="2">
        <f>IF($AG1273="","",IF($AG1273="FULTON",IF(ISNUMBER(SEARCH("COLLEGE PARK",$H1273)),"FULTON (COLLEGE PARK)",IF(ISNUMBER(SEARCH("HAPEVILLE",$H1273)),"FULTON (HAPEVILLE)",IF(ISNUMBER(SEARCH("EAST POINT",$H1273)),"FULTON (EAST POINT)",IF(ISNUMBER(SEARCH("ATLANTA",$H1273)),"FULTON (ATL LIMITS)","FULTON")))),IF($AG1273="DEKALB",IF(ISNUMBER(SEARCH("ATLANTA",$H1273)),"DEKALB (ATL LIMITS)","DEKALB"),IF(AND($AG1273="CLAYTON",ISNUMBER(SEARCH("COLLEGE PARK",$H1273))),"CLAYTON (COLLEGE PARK)",$AG1273))))</f>
        <v/>
      </c>
      <c r="AI1273" s="2">
        <f>IF(OR($AH1273="",$AD1273=""),"",IFERROR(VLOOKUP($AH1273,CODES!$A:$B,2,FALSE),"NO CODE"))</f>
        <v/>
      </c>
      <c r="AJ1273" s="19">
        <f>IF(OR($AI1273="",$AI1273="NO CODE"),"",IF(COUNTIFS(RATES!$A:$A,$AI1273,RATES!$B:$B,"&lt;="&amp;MonthStart,RATES!$C:$C,"&gt;="&amp;MonthEnd)&lt;&gt;1,"NO RATE",IF($AD1273="OFF",SUMIFS(RATES!$F:$F,RATES!$A:$A,$AI1273,RATES!$B:$B,"&lt;="&amp;MonthStart,RATES!$C:$C,"&gt;="&amp;MonthEnd),SUMIFS(RATES!$E:$E,RATES!$A:$A,$AI1273,RATES!$B:$B,"&lt;="&amp;MonthStart,RATES!$C:$C,"&gt;="&amp;MonthEnd))))</f>
        <v/>
      </c>
      <c r="AK1273" s="2">
        <f>IF(OR(NOT(ISNUMBER($AJ1273)),N($AA1273)=0),"",IF(ABS(N($Z1273)/100-$AJ1273)&gt;0.0000001,"DIFFERS",""))</f>
        <v/>
      </c>
    </row>
    <row r="1274">
      <c r="AD1274" s="2">
        <f>IF($L1274="","",IF(ISNUMBER(SEARCH("OFF ROAD",$H1274)),"OFF",IF(ISNUMBER(SEARCH("ON ROAD",$H1274)),"ON","")))</f>
        <v/>
      </c>
      <c r="AE1274" s="2">
        <f>IF($AD1274="ON",""&amp;$L1274,"")</f>
        <v/>
      </c>
      <c r="AF1274" s="2">
        <f>IF($L1274="","",IF($J1274&lt;&gt;"","Y",""))</f>
        <v/>
      </c>
      <c r="AG1274" s="2">
        <f>IF($L1274="","",IFERROR(TRIM(MID($H1274,4,SEARCH(" CO ",$H1274)-4)),""&amp;$S1274))</f>
        <v/>
      </c>
      <c r="AH1274" s="2">
        <f>IF($AG1274="","",IF($AG1274="FULTON",IF(ISNUMBER(SEARCH("COLLEGE PARK",$H1274)),"FULTON (COLLEGE PARK)",IF(ISNUMBER(SEARCH("HAPEVILLE",$H1274)),"FULTON (HAPEVILLE)",IF(ISNUMBER(SEARCH("EAST POINT",$H1274)),"FULTON (EAST POINT)",IF(ISNUMBER(SEARCH("ATLANTA",$H1274)),"FULTON (ATL LIMITS)","FULTON")))),IF($AG1274="DEKALB",IF(ISNUMBER(SEARCH("ATLANTA",$H1274)),"DEKALB (ATL LIMITS)","DEKALB"),IF(AND($AG1274="CLAYTON",ISNUMBER(SEARCH("COLLEGE PARK",$H1274))),"CLAYTON (COLLEGE PARK)",$AG1274))))</f>
        <v/>
      </c>
      <c r="AI1274" s="2">
        <f>IF(OR($AH1274="",$AD1274=""),"",IFERROR(VLOOKUP($AH1274,CODES!$A:$B,2,FALSE),"NO CODE"))</f>
        <v/>
      </c>
      <c r="AJ1274" s="19">
        <f>IF(OR($AI1274="",$AI1274="NO CODE"),"",IF(COUNTIFS(RATES!$A:$A,$AI1274,RATES!$B:$B,"&lt;="&amp;MonthStart,RATES!$C:$C,"&gt;="&amp;MonthEnd)&lt;&gt;1,"NO RATE",IF($AD1274="OFF",SUMIFS(RATES!$F:$F,RATES!$A:$A,$AI1274,RATES!$B:$B,"&lt;="&amp;MonthStart,RATES!$C:$C,"&gt;="&amp;MonthEnd),SUMIFS(RATES!$E:$E,RATES!$A:$A,$AI1274,RATES!$B:$B,"&lt;="&amp;MonthStart,RATES!$C:$C,"&gt;="&amp;MonthEnd))))</f>
        <v/>
      </c>
      <c r="AK1274" s="2">
        <f>IF(OR(NOT(ISNUMBER($AJ1274)),N($AA1274)=0),"",IF(ABS(N($Z1274)/100-$AJ1274)&gt;0.0000001,"DIFFERS",""))</f>
        <v/>
      </c>
    </row>
    <row r="1275">
      <c r="AD1275" s="2">
        <f>IF($L1275="","",IF(ISNUMBER(SEARCH("OFF ROAD",$H1275)),"OFF",IF(ISNUMBER(SEARCH("ON ROAD",$H1275)),"ON","")))</f>
        <v/>
      </c>
      <c r="AE1275" s="2">
        <f>IF($AD1275="ON",""&amp;$L1275,"")</f>
        <v/>
      </c>
      <c r="AF1275" s="2">
        <f>IF($L1275="","",IF($J1275&lt;&gt;"","Y",""))</f>
        <v/>
      </c>
      <c r="AG1275" s="2">
        <f>IF($L1275="","",IFERROR(TRIM(MID($H1275,4,SEARCH(" CO ",$H1275)-4)),""&amp;$S1275))</f>
        <v/>
      </c>
      <c r="AH1275" s="2">
        <f>IF($AG1275="","",IF($AG1275="FULTON",IF(ISNUMBER(SEARCH("COLLEGE PARK",$H1275)),"FULTON (COLLEGE PARK)",IF(ISNUMBER(SEARCH("HAPEVILLE",$H1275)),"FULTON (HAPEVILLE)",IF(ISNUMBER(SEARCH("EAST POINT",$H1275)),"FULTON (EAST POINT)",IF(ISNUMBER(SEARCH("ATLANTA",$H1275)),"FULTON (ATL LIMITS)","FULTON")))),IF($AG1275="DEKALB",IF(ISNUMBER(SEARCH("ATLANTA",$H1275)),"DEKALB (ATL LIMITS)","DEKALB"),IF(AND($AG1275="CLAYTON",ISNUMBER(SEARCH("COLLEGE PARK",$H1275))),"CLAYTON (COLLEGE PARK)",$AG1275))))</f>
        <v/>
      </c>
      <c r="AI1275" s="2">
        <f>IF(OR($AH1275="",$AD1275=""),"",IFERROR(VLOOKUP($AH1275,CODES!$A:$B,2,FALSE),"NO CODE"))</f>
        <v/>
      </c>
      <c r="AJ1275" s="19">
        <f>IF(OR($AI1275="",$AI1275="NO CODE"),"",IF(COUNTIFS(RATES!$A:$A,$AI1275,RATES!$B:$B,"&lt;="&amp;MonthStart,RATES!$C:$C,"&gt;="&amp;MonthEnd)&lt;&gt;1,"NO RATE",IF($AD1275="OFF",SUMIFS(RATES!$F:$F,RATES!$A:$A,$AI1275,RATES!$B:$B,"&lt;="&amp;MonthStart,RATES!$C:$C,"&gt;="&amp;MonthEnd),SUMIFS(RATES!$E:$E,RATES!$A:$A,$AI1275,RATES!$B:$B,"&lt;="&amp;MonthStart,RATES!$C:$C,"&gt;="&amp;MonthEnd))))</f>
        <v/>
      </c>
      <c r="AK1275" s="2">
        <f>IF(OR(NOT(ISNUMBER($AJ1275)),N($AA1275)=0),"",IF(ABS(N($Z1275)/100-$AJ1275)&gt;0.0000001,"DIFFERS",""))</f>
        <v/>
      </c>
    </row>
    <row r="1276">
      <c r="AD1276" s="2">
        <f>IF($L1276="","",IF(ISNUMBER(SEARCH("OFF ROAD",$H1276)),"OFF",IF(ISNUMBER(SEARCH("ON ROAD",$H1276)),"ON","")))</f>
        <v/>
      </c>
      <c r="AE1276" s="2">
        <f>IF($AD1276="ON",""&amp;$L1276,"")</f>
        <v/>
      </c>
      <c r="AF1276" s="2">
        <f>IF($L1276="","",IF($J1276&lt;&gt;"","Y",""))</f>
        <v/>
      </c>
      <c r="AG1276" s="2">
        <f>IF($L1276="","",IFERROR(TRIM(MID($H1276,4,SEARCH(" CO ",$H1276)-4)),""&amp;$S1276))</f>
        <v/>
      </c>
      <c r="AH1276" s="2">
        <f>IF($AG1276="","",IF($AG1276="FULTON",IF(ISNUMBER(SEARCH("COLLEGE PARK",$H1276)),"FULTON (COLLEGE PARK)",IF(ISNUMBER(SEARCH("HAPEVILLE",$H1276)),"FULTON (HAPEVILLE)",IF(ISNUMBER(SEARCH("EAST POINT",$H1276)),"FULTON (EAST POINT)",IF(ISNUMBER(SEARCH("ATLANTA",$H1276)),"FULTON (ATL LIMITS)","FULTON")))),IF($AG1276="DEKALB",IF(ISNUMBER(SEARCH("ATLANTA",$H1276)),"DEKALB (ATL LIMITS)","DEKALB"),IF(AND($AG1276="CLAYTON",ISNUMBER(SEARCH("COLLEGE PARK",$H1276))),"CLAYTON (COLLEGE PARK)",$AG1276))))</f>
        <v/>
      </c>
      <c r="AI1276" s="2">
        <f>IF(OR($AH1276="",$AD1276=""),"",IFERROR(VLOOKUP($AH1276,CODES!$A:$B,2,FALSE),"NO CODE"))</f>
        <v/>
      </c>
      <c r="AJ1276" s="19">
        <f>IF(OR($AI1276="",$AI1276="NO CODE"),"",IF(COUNTIFS(RATES!$A:$A,$AI1276,RATES!$B:$B,"&lt;="&amp;MonthStart,RATES!$C:$C,"&gt;="&amp;MonthEnd)&lt;&gt;1,"NO RATE",IF($AD1276="OFF",SUMIFS(RATES!$F:$F,RATES!$A:$A,$AI1276,RATES!$B:$B,"&lt;="&amp;MonthStart,RATES!$C:$C,"&gt;="&amp;MonthEnd),SUMIFS(RATES!$E:$E,RATES!$A:$A,$AI1276,RATES!$B:$B,"&lt;="&amp;MonthStart,RATES!$C:$C,"&gt;="&amp;MonthEnd))))</f>
        <v/>
      </c>
      <c r="AK1276" s="2">
        <f>IF(OR(NOT(ISNUMBER($AJ1276)),N($AA1276)=0),"",IF(ABS(N($Z1276)/100-$AJ1276)&gt;0.0000001,"DIFFERS",""))</f>
        <v/>
      </c>
    </row>
    <row r="1277">
      <c r="AD1277" s="2">
        <f>IF($L1277="","",IF(ISNUMBER(SEARCH("OFF ROAD",$H1277)),"OFF",IF(ISNUMBER(SEARCH("ON ROAD",$H1277)),"ON","")))</f>
        <v/>
      </c>
      <c r="AE1277" s="2">
        <f>IF($AD1277="ON",""&amp;$L1277,"")</f>
        <v/>
      </c>
      <c r="AF1277" s="2">
        <f>IF($L1277="","",IF($J1277&lt;&gt;"","Y",""))</f>
        <v/>
      </c>
      <c r="AG1277" s="2">
        <f>IF($L1277="","",IFERROR(TRIM(MID($H1277,4,SEARCH(" CO ",$H1277)-4)),""&amp;$S1277))</f>
        <v/>
      </c>
      <c r="AH1277" s="2">
        <f>IF($AG1277="","",IF($AG1277="FULTON",IF(ISNUMBER(SEARCH("COLLEGE PARK",$H1277)),"FULTON (COLLEGE PARK)",IF(ISNUMBER(SEARCH("HAPEVILLE",$H1277)),"FULTON (HAPEVILLE)",IF(ISNUMBER(SEARCH("EAST POINT",$H1277)),"FULTON (EAST POINT)",IF(ISNUMBER(SEARCH("ATLANTA",$H1277)),"FULTON (ATL LIMITS)","FULTON")))),IF($AG1277="DEKALB",IF(ISNUMBER(SEARCH("ATLANTA",$H1277)),"DEKALB (ATL LIMITS)","DEKALB"),IF(AND($AG1277="CLAYTON",ISNUMBER(SEARCH("COLLEGE PARK",$H1277))),"CLAYTON (COLLEGE PARK)",$AG1277))))</f>
        <v/>
      </c>
      <c r="AI1277" s="2">
        <f>IF(OR($AH1277="",$AD1277=""),"",IFERROR(VLOOKUP($AH1277,CODES!$A:$B,2,FALSE),"NO CODE"))</f>
        <v/>
      </c>
      <c r="AJ1277" s="19">
        <f>IF(OR($AI1277="",$AI1277="NO CODE"),"",IF(COUNTIFS(RATES!$A:$A,$AI1277,RATES!$B:$B,"&lt;="&amp;MonthStart,RATES!$C:$C,"&gt;="&amp;MonthEnd)&lt;&gt;1,"NO RATE",IF($AD1277="OFF",SUMIFS(RATES!$F:$F,RATES!$A:$A,$AI1277,RATES!$B:$B,"&lt;="&amp;MonthStart,RATES!$C:$C,"&gt;="&amp;MonthEnd),SUMIFS(RATES!$E:$E,RATES!$A:$A,$AI1277,RATES!$B:$B,"&lt;="&amp;MonthStart,RATES!$C:$C,"&gt;="&amp;MonthEnd))))</f>
        <v/>
      </c>
      <c r="AK1277" s="2">
        <f>IF(OR(NOT(ISNUMBER($AJ1277)),N($AA1277)=0),"",IF(ABS(N($Z1277)/100-$AJ1277)&gt;0.0000001,"DIFFERS",""))</f>
        <v/>
      </c>
    </row>
    <row r="1278">
      <c r="AD1278" s="2">
        <f>IF($L1278="","",IF(ISNUMBER(SEARCH("OFF ROAD",$H1278)),"OFF",IF(ISNUMBER(SEARCH("ON ROAD",$H1278)),"ON","")))</f>
        <v/>
      </c>
      <c r="AE1278" s="2">
        <f>IF($AD1278="ON",""&amp;$L1278,"")</f>
        <v/>
      </c>
      <c r="AF1278" s="2">
        <f>IF($L1278="","",IF($J1278&lt;&gt;"","Y",""))</f>
        <v/>
      </c>
      <c r="AG1278" s="2">
        <f>IF($L1278="","",IFERROR(TRIM(MID($H1278,4,SEARCH(" CO ",$H1278)-4)),""&amp;$S1278))</f>
        <v/>
      </c>
      <c r="AH1278" s="2">
        <f>IF($AG1278="","",IF($AG1278="FULTON",IF(ISNUMBER(SEARCH("COLLEGE PARK",$H1278)),"FULTON (COLLEGE PARK)",IF(ISNUMBER(SEARCH("HAPEVILLE",$H1278)),"FULTON (HAPEVILLE)",IF(ISNUMBER(SEARCH("EAST POINT",$H1278)),"FULTON (EAST POINT)",IF(ISNUMBER(SEARCH("ATLANTA",$H1278)),"FULTON (ATL LIMITS)","FULTON")))),IF($AG1278="DEKALB",IF(ISNUMBER(SEARCH("ATLANTA",$H1278)),"DEKALB (ATL LIMITS)","DEKALB"),IF(AND($AG1278="CLAYTON",ISNUMBER(SEARCH("COLLEGE PARK",$H1278))),"CLAYTON (COLLEGE PARK)",$AG1278))))</f>
        <v/>
      </c>
      <c r="AI1278" s="2">
        <f>IF(OR($AH1278="",$AD1278=""),"",IFERROR(VLOOKUP($AH1278,CODES!$A:$B,2,FALSE),"NO CODE"))</f>
        <v/>
      </c>
      <c r="AJ1278" s="19">
        <f>IF(OR($AI1278="",$AI1278="NO CODE"),"",IF(COUNTIFS(RATES!$A:$A,$AI1278,RATES!$B:$B,"&lt;="&amp;MonthStart,RATES!$C:$C,"&gt;="&amp;MonthEnd)&lt;&gt;1,"NO RATE",IF($AD1278="OFF",SUMIFS(RATES!$F:$F,RATES!$A:$A,$AI1278,RATES!$B:$B,"&lt;="&amp;MonthStart,RATES!$C:$C,"&gt;="&amp;MonthEnd),SUMIFS(RATES!$E:$E,RATES!$A:$A,$AI1278,RATES!$B:$B,"&lt;="&amp;MonthStart,RATES!$C:$C,"&gt;="&amp;MonthEnd))))</f>
        <v/>
      </c>
      <c r="AK1278" s="2">
        <f>IF(OR(NOT(ISNUMBER($AJ1278)),N($AA1278)=0),"",IF(ABS(N($Z1278)/100-$AJ1278)&gt;0.0000001,"DIFFERS",""))</f>
        <v/>
      </c>
    </row>
    <row r="1279">
      <c r="AD1279" s="2">
        <f>IF($L1279="","",IF(ISNUMBER(SEARCH("OFF ROAD",$H1279)),"OFF",IF(ISNUMBER(SEARCH("ON ROAD",$H1279)),"ON","")))</f>
        <v/>
      </c>
      <c r="AE1279" s="2">
        <f>IF($AD1279="ON",""&amp;$L1279,"")</f>
        <v/>
      </c>
      <c r="AF1279" s="2">
        <f>IF($L1279="","",IF($J1279&lt;&gt;"","Y",""))</f>
        <v/>
      </c>
      <c r="AG1279" s="2">
        <f>IF($L1279="","",IFERROR(TRIM(MID($H1279,4,SEARCH(" CO ",$H1279)-4)),""&amp;$S1279))</f>
        <v/>
      </c>
      <c r="AH1279" s="2">
        <f>IF($AG1279="","",IF($AG1279="FULTON",IF(ISNUMBER(SEARCH("COLLEGE PARK",$H1279)),"FULTON (COLLEGE PARK)",IF(ISNUMBER(SEARCH("HAPEVILLE",$H1279)),"FULTON (HAPEVILLE)",IF(ISNUMBER(SEARCH("EAST POINT",$H1279)),"FULTON (EAST POINT)",IF(ISNUMBER(SEARCH("ATLANTA",$H1279)),"FULTON (ATL LIMITS)","FULTON")))),IF($AG1279="DEKALB",IF(ISNUMBER(SEARCH("ATLANTA",$H1279)),"DEKALB (ATL LIMITS)","DEKALB"),IF(AND($AG1279="CLAYTON",ISNUMBER(SEARCH("COLLEGE PARK",$H1279))),"CLAYTON (COLLEGE PARK)",$AG1279))))</f>
        <v/>
      </c>
      <c r="AI1279" s="2">
        <f>IF(OR($AH1279="",$AD1279=""),"",IFERROR(VLOOKUP($AH1279,CODES!$A:$B,2,FALSE),"NO CODE"))</f>
        <v/>
      </c>
      <c r="AJ1279" s="19">
        <f>IF(OR($AI1279="",$AI1279="NO CODE"),"",IF(COUNTIFS(RATES!$A:$A,$AI1279,RATES!$B:$B,"&lt;="&amp;MonthStart,RATES!$C:$C,"&gt;="&amp;MonthEnd)&lt;&gt;1,"NO RATE",IF($AD1279="OFF",SUMIFS(RATES!$F:$F,RATES!$A:$A,$AI1279,RATES!$B:$B,"&lt;="&amp;MonthStart,RATES!$C:$C,"&gt;="&amp;MonthEnd),SUMIFS(RATES!$E:$E,RATES!$A:$A,$AI1279,RATES!$B:$B,"&lt;="&amp;MonthStart,RATES!$C:$C,"&gt;="&amp;MonthEnd))))</f>
        <v/>
      </c>
      <c r="AK1279" s="2">
        <f>IF(OR(NOT(ISNUMBER($AJ1279)),N($AA1279)=0),"",IF(ABS(N($Z1279)/100-$AJ1279)&gt;0.0000001,"DIFFERS",""))</f>
        <v/>
      </c>
    </row>
    <row r="1280">
      <c r="AD1280" s="2">
        <f>IF($L1280="","",IF(ISNUMBER(SEARCH("OFF ROAD",$H1280)),"OFF",IF(ISNUMBER(SEARCH("ON ROAD",$H1280)),"ON","")))</f>
        <v/>
      </c>
      <c r="AE1280" s="2">
        <f>IF($AD1280="ON",""&amp;$L1280,"")</f>
        <v/>
      </c>
      <c r="AF1280" s="2">
        <f>IF($L1280="","",IF($J1280&lt;&gt;"","Y",""))</f>
        <v/>
      </c>
      <c r="AG1280" s="2">
        <f>IF($L1280="","",IFERROR(TRIM(MID($H1280,4,SEARCH(" CO ",$H1280)-4)),""&amp;$S1280))</f>
        <v/>
      </c>
      <c r="AH1280" s="2">
        <f>IF($AG1280="","",IF($AG1280="FULTON",IF(ISNUMBER(SEARCH("COLLEGE PARK",$H1280)),"FULTON (COLLEGE PARK)",IF(ISNUMBER(SEARCH("HAPEVILLE",$H1280)),"FULTON (HAPEVILLE)",IF(ISNUMBER(SEARCH("EAST POINT",$H1280)),"FULTON (EAST POINT)",IF(ISNUMBER(SEARCH("ATLANTA",$H1280)),"FULTON (ATL LIMITS)","FULTON")))),IF($AG1280="DEKALB",IF(ISNUMBER(SEARCH("ATLANTA",$H1280)),"DEKALB (ATL LIMITS)","DEKALB"),IF(AND($AG1280="CLAYTON",ISNUMBER(SEARCH("COLLEGE PARK",$H1280))),"CLAYTON (COLLEGE PARK)",$AG1280))))</f>
        <v/>
      </c>
      <c r="AI1280" s="2">
        <f>IF(OR($AH1280="",$AD1280=""),"",IFERROR(VLOOKUP($AH1280,CODES!$A:$B,2,FALSE),"NO CODE"))</f>
        <v/>
      </c>
      <c r="AJ1280" s="19">
        <f>IF(OR($AI1280="",$AI1280="NO CODE"),"",IF(COUNTIFS(RATES!$A:$A,$AI1280,RATES!$B:$B,"&lt;="&amp;MonthStart,RATES!$C:$C,"&gt;="&amp;MonthEnd)&lt;&gt;1,"NO RATE",IF($AD1280="OFF",SUMIFS(RATES!$F:$F,RATES!$A:$A,$AI1280,RATES!$B:$B,"&lt;="&amp;MonthStart,RATES!$C:$C,"&gt;="&amp;MonthEnd),SUMIFS(RATES!$E:$E,RATES!$A:$A,$AI1280,RATES!$B:$B,"&lt;="&amp;MonthStart,RATES!$C:$C,"&gt;="&amp;MonthEnd))))</f>
        <v/>
      </c>
      <c r="AK1280" s="2">
        <f>IF(OR(NOT(ISNUMBER($AJ1280)),N($AA1280)=0),"",IF(ABS(N($Z1280)/100-$AJ1280)&gt;0.0000001,"DIFFERS",""))</f>
        <v/>
      </c>
    </row>
    <row r="1281">
      <c r="AD1281" s="2">
        <f>IF($L1281="","",IF(ISNUMBER(SEARCH("OFF ROAD",$H1281)),"OFF",IF(ISNUMBER(SEARCH("ON ROAD",$H1281)),"ON","")))</f>
        <v/>
      </c>
      <c r="AE1281" s="2">
        <f>IF($AD1281="ON",""&amp;$L1281,"")</f>
        <v/>
      </c>
      <c r="AF1281" s="2">
        <f>IF($L1281="","",IF($J1281&lt;&gt;"","Y",""))</f>
        <v/>
      </c>
      <c r="AG1281" s="2">
        <f>IF($L1281="","",IFERROR(TRIM(MID($H1281,4,SEARCH(" CO ",$H1281)-4)),""&amp;$S1281))</f>
        <v/>
      </c>
      <c r="AH1281" s="2">
        <f>IF($AG1281="","",IF($AG1281="FULTON",IF(ISNUMBER(SEARCH("COLLEGE PARK",$H1281)),"FULTON (COLLEGE PARK)",IF(ISNUMBER(SEARCH("HAPEVILLE",$H1281)),"FULTON (HAPEVILLE)",IF(ISNUMBER(SEARCH("EAST POINT",$H1281)),"FULTON (EAST POINT)",IF(ISNUMBER(SEARCH("ATLANTA",$H1281)),"FULTON (ATL LIMITS)","FULTON")))),IF($AG1281="DEKALB",IF(ISNUMBER(SEARCH("ATLANTA",$H1281)),"DEKALB (ATL LIMITS)","DEKALB"),IF(AND($AG1281="CLAYTON",ISNUMBER(SEARCH("COLLEGE PARK",$H1281))),"CLAYTON (COLLEGE PARK)",$AG1281))))</f>
        <v/>
      </c>
      <c r="AI1281" s="2">
        <f>IF(OR($AH1281="",$AD1281=""),"",IFERROR(VLOOKUP($AH1281,CODES!$A:$B,2,FALSE),"NO CODE"))</f>
        <v/>
      </c>
      <c r="AJ1281" s="19">
        <f>IF(OR($AI1281="",$AI1281="NO CODE"),"",IF(COUNTIFS(RATES!$A:$A,$AI1281,RATES!$B:$B,"&lt;="&amp;MonthStart,RATES!$C:$C,"&gt;="&amp;MonthEnd)&lt;&gt;1,"NO RATE",IF($AD1281="OFF",SUMIFS(RATES!$F:$F,RATES!$A:$A,$AI1281,RATES!$B:$B,"&lt;="&amp;MonthStart,RATES!$C:$C,"&gt;="&amp;MonthEnd),SUMIFS(RATES!$E:$E,RATES!$A:$A,$AI1281,RATES!$B:$B,"&lt;="&amp;MonthStart,RATES!$C:$C,"&gt;="&amp;MonthEnd))))</f>
        <v/>
      </c>
      <c r="AK1281" s="2">
        <f>IF(OR(NOT(ISNUMBER($AJ1281)),N($AA1281)=0),"",IF(ABS(N($Z1281)/100-$AJ1281)&gt;0.0000001,"DIFFERS",""))</f>
        <v/>
      </c>
    </row>
    <row r="1282">
      <c r="AD1282" s="2">
        <f>IF($L1282="","",IF(ISNUMBER(SEARCH("OFF ROAD",$H1282)),"OFF",IF(ISNUMBER(SEARCH("ON ROAD",$H1282)),"ON","")))</f>
        <v/>
      </c>
      <c r="AE1282" s="2">
        <f>IF($AD1282="ON",""&amp;$L1282,"")</f>
        <v/>
      </c>
      <c r="AF1282" s="2">
        <f>IF($L1282="","",IF($J1282&lt;&gt;"","Y",""))</f>
        <v/>
      </c>
      <c r="AG1282" s="2">
        <f>IF($L1282="","",IFERROR(TRIM(MID($H1282,4,SEARCH(" CO ",$H1282)-4)),""&amp;$S1282))</f>
        <v/>
      </c>
      <c r="AH1282" s="2">
        <f>IF($AG1282="","",IF($AG1282="FULTON",IF(ISNUMBER(SEARCH("COLLEGE PARK",$H1282)),"FULTON (COLLEGE PARK)",IF(ISNUMBER(SEARCH("HAPEVILLE",$H1282)),"FULTON (HAPEVILLE)",IF(ISNUMBER(SEARCH("EAST POINT",$H1282)),"FULTON (EAST POINT)",IF(ISNUMBER(SEARCH("ATLANTA",$H1282)),"FULTON (ATL LIMITS)","FULTON")))),IF($AG1282="DEKALB",IF(ISNUMBER(SEARCH("ATLANTA",$H1282)),"DEKALB (ATL LIMITS)","DEKALB"),IF(AND($AG1282="CLAYTON",ISNUMBER(SEARCH("COLLEGE PARK",$H1282))),"CLAYTON (COLLEGE PARK)",$AG1282))))</f>
        <v/>
      </c>
      <c r="AI1282" s="2">
        <f>IF(OR($AH1282="",$AD1282=""),"",IFERROR(VLOOKUP($AH1282,CODES!$A:$B,2,FALSE),"NO CODE"))</f>
        <v/>
      </c>
      <c r="AJ1282" s="19">
        <f>IF(OR($AI1282="",$AI1282="NO CODE"),"",IF(COUNTIFS(RATES!$A:$A,$AI1282,RATES!$B:$B,"&lt;="&amp;MonthStart,RATES!$C:$C,"&gt;="&amp;MonthEnd)&lt;&gt;1,"NO RATE",IF($AD1282="OFF",SUMIFS(RATES!$F:$F,RATES!$A:$A,$AI1282,RATES!$B:$B,"&lt;="&amp;MonthStart,RATES!$C:$C,"&gt;="&amp;MonthEnd),SUMIFS(RATES!$E:$E,RATES!$A:$A,$AI1282,RATES!$B:$B,"&lt;="&amp;MonthStart,RATES!$C:$C,"&gt;="&amp;MonthEnd))))</f>
        <v/>
      </c>
      <c r="AK1282" s="2">
        <f>IF(OR(NOT(ISNUMBER($AJ1282)),N($AA1282)=0),"",IF(ABS(N($Z1282)/100-$AJ1282)&gt;0.0000001,"DIFFERS",""))</f>
        <v/>
      </c>
    </row>
    <row r="1283">
      <c r="AD1283" s="2">
        <f>IF($L1283="","",IF(ISNUMBER(SEARCH("OFF ROAD",$H1283)),"OFF",IF(ISNUMBER(SEARCH("ON ROAD",$H1283)),"ON","")))</f>
        <v/>
      </c>
      <c r="AE1283" s="2">
        <f>IF($AD1283="ON",""&amp;$L1283,"")</f>
        <v/>
      </c>
      <c r="AF1283" s="2">
        <f>IF($L1283="","",IF($J1283&lt;&gt;"","Y",""))</f>
        <v/>
      </c>
      <c r="AG1283" s="2">
        <f>IF($L1283="","",IFERROR(TRIM(MID($H1283,4,SEARCH(" CO ",$H1283)-4)),""&amp;$S1283))</f>
        <v/>
      </c>
      <c r="AH1283" s="2">
        <f>IF($AG1283="","",IF($AG1283="FULTON",IF(ISNUMBER(SEARCH("COLLEGE PARK",$H1283)),"FULTON (COLLEGE PARK)",IF(ISNUMBER(SEARCH("HAPEVILLE",$H1283)),"FULTON (HAPEVILLE)",IF(ISNUMBER(SEARCH("EAST POINT",$H1283)),"FULTON (EAST POINT)",IF(ISNUMBER(SEARCH("ATLANTA",$H1283)),"FULTON (ATL LIMITS)","FULTON")))),IF($AG1283="DEKALB",IF(ISNUMBER(SEARCH("ATLANTA",$H1283)),"DEKALB (ATL LIMITS)","DEKALB"),IF(AND($AG1283="CLAYTON",ISNUMBER(SEARCH("COLLEGE PARK",$H1283))),"CLAYTON (COLLEGE PARK)",$AG1283))))</f>
        <v/>
      </c>
      <c r="AI1283" s="2">
        <f>IF(OR($AH1283="",$AD1283=""),"",IFERROR(VLOOKUP($AH1283,CODES!$A:$B,2,FALSE),"NO CODE"))</f>
        <v/>
      </c>
      <c r="AJ1283" s="19">
        <f>IF(OR($AI1283="",$AI1283="NO CODE"),"",IF(COUNTIFS(RATES!$A:$A,$AI1283,RATES!$B:$B,"&lt;="&amp;MonthStart,RATES!$C:$C,"&gt;="&amp;MonthEnd)&lt;&gt;1,"NO RATE",IF($AD1283="OFF",SUMIFS(RATES!$F:$F,RATES!$A:$A,$AI1283,RATES!$B:$B,"&lt;="&amp;MonthStart,RATES!$C:$C,"&gt;="&amp;MonthEnd),SUMIFS(RATES!$E:$E,RATES!$A:$A,$AI1283,RATES!$B:$B,"&lt;="&amp;MonthStart,RATES!$C:$C,"&gt;="&amp;MonthEnd))))</f>
        <v/>
      </c>
      <c r="AK1283" s="2">
        <f>IF(OR(NOT(ISNUMBER($AJ1283)),N($AA1283)=0),"",IF(ABS(N($Z1283)/100-$AJ1283)&gt;0.0000001,"DIFFERS",""))</f>
        <v/>
      </c>
    </row>
    <row r="1284">
      <c r="AD1284" s="2">
        <f>IF($L1284="","",IF(ISNUMBER(SEARCH("OFF ROAD",$H1284)),"OFF",IF(ISNUMBER(SEARCH("ON ROAD",$H1284)),"ON","")))</f>
        <v/>
      </c>
      <c r="AE1284" s="2">
        <f>IF($AD1284="ON",""&amp;$L1284,"")</f>
        <v/>
      </c>
      <c r="AF1284" s="2">
        <f>IF($L1284="","",IF($J1284&lt;&gt;"","Y",""))</f>
        <v/>
      </c>
      <c r="AG1284" s="2">
        <f>IF($L1284="","",IFERROR(TRIM(MID($H1284,4,SEARCH(" CO ",$H1284)-4)),""&amp;$S1284))</f>
        <v/>
      </c>
      <c r="AH1284" s="2">
        <f>IF($AG1284="","",IF($AG1284="FULTON",IF(ISNUMBER(SEARCH("COLLEGE PARK",$H1284)),"FULTON (COLLEGE PARK)",IF(ISNUMBER(SEARCH("HAPEVILLE",$H1284)),"FULTON (HAPEVILLE)",IF(ISNUMBER(SEARCH("EAST POINT",$H1284)),"FULTON (EAST POINT)",IF(ISNUMBER(SEARCH("ATLANTA",$H1284)),"FULTON (ATL LIMITS)","FULTON")))),IF($AG1284="DEKALB",IF(ISNUMBER(SEARCH("ATLANTA",$H1284)),"DEKALB (ATL LIMITS)","DEKALB"),IF(AND($AG1284="CLAYTON",ISNUMBER(SEARCH("COLLEGE PARK",$H1284))),"CLAYTON (COLLEGE PARK)",$AG1284))))</f>
        <v/>
      </c>
      <c r="AI1284" s="2">
        <f>IF(OR($AH1284="",$AD1284=""),"",IFERROR(VLOOKUP($AH1284,CODES!$A:$B,2,FALSE),"NO CODE"))</f>
        <v/>
      </c>
      <c r="AJ1284" s="19">
        <f>IF(OR($AI1284="",$AI1284="NO CODE"),"",IF(COUNTIFS(RATES!$A:$A,$AI1284,RATES!$B:$B,"&lt;="&amp;MonthStart,RATES!$C:$C,"&gt;="&amp;MonthEnd)&lt;&gt;1,"NO RATE",IF($AD1284="OFF",SUMIFS(RATES!$F:$F,RATES!$A:$A,$AI1284,RATES!$B:$B,"&lt;="&amp;MonthStart,RATES!$C:$C,"&gt;="&amp;MonthEnd),SUMIFS(RATES!$E:$E,RATES!$A:$A,$AI1284,RATES!$B:$B,"&lt;="&amp;MonthStart,RATES!$C:$C,"&gt;="&amp;MonthEnd))))</f>
        <v/>
      </c>
      <c r="AK1284" s="2">
        <f>IF(OR(NOT(ISNUMBER($AJ1284)),N($AA1284)=0),"",IF(ABS(N($Z1284)/100-$AJ1284)&gt;0.0000001,"DIFFERS",""))</f>
        <v/>
      </c>
    </row>
    <row r="1285">
      <c r="AD1285" s="2">
        <f>IF($L1285="","",IF(ISNUMBER(SEARCH("OFF ROAD",$H1285)),"OFF",IF(ISNUMBER(SEARCH("ON ROAD",$H1285)),"ON","")))</f>
        <v/>
      </c>
      <c r="AE1285" s="2">
        <f>IF($AD1285="ON",""&amp;$L1285,"")</f>
        <v/>
      </c>
      <c r="AF1285" s="2">
        <f>IF($L1285="","",IF($J1285&lt;&gt;"","Y",""))</f>
        <v/>
      </c>
      <c r="AG1285" s="2">
        <f>IF($L1285="","",IFERROR(TRIM(MID($H1285,4,SEARCH(" CO ",$H1285)-4)),""&amp;$S1285))</f>
        <v/>
      </c>
      <c r="AH1285" s="2">
        <f>IF($AG1285="","",IF($AG1285="FULTON",IF(ISNUMBER(SEARCH("COLLEGE PARK",$H1285)),"FULTON (COLLEGE PARK)",IF(ISNUMBER(SEARCH("HAPEVILLE",$H1285)),"FULTON (HAPEVILLE)",IF(ISNUMBER(SEARCH("EAST POINT",$H1285)),"FULTON (EAST POINT)",IF(ISNUMBER(SEARCH("ATLANTA",$H1285)),"FULTON (ATL LIMITS)","FULTON")))),IF($AG1285="DEKALB",IF(ISNUMBER(SEARCH("ATLANTA",$H1285)),"DEKALB (ATL LIMITS)","DEKALB"),IF(AND($AG1285="CLAYTON",ISNUMBER(SEARCH("COLLEGE PARK",$H1285))),"CLAYTON (COLLEGE PARK)",$AG1285))))</f>
        <v/>
      </c>
      <c r="AI1285" s="2">
        <f>IF(OR($AH1285="",$AD1285=""),"",IFERROR(VLOOKUP($AH1285,CODES!$A:$B,2,FALSE),"NO CODE"))</f>
        <v/>
      </c>
      <c r="AJ1285" s="19">
        <f>IF(OR($AI1285="",$AI1285="NO CODE"),"",IF(COUNTIFS(RATES!$A:$A,$AI1285,RATES!$B:$B,"&lt;="&amp;MonthStart,RATES!$C:$C,"&gt;="&amp;MonthEnd)&lt;&gt;1,"NO RATE",IF($AD1285="OFF",SUMIFS(RATES!$F:$F,RATES!$A:$A,$AI1285,RATES!$B:$B,"&lt;="&amp;MonthStart,RATES!$C:$C,"&gt;="&amp;MonthEnd),SUMIFS(RATES!$E:$E,RATES!$A:$A,$AI1285,RATES!$B:$B,"&lt;="&amp;MonthStart,RATES!$C:$C,"&gt;="&amp;MonthEnd))))</f>
        <v/>
      </c>
      <c r="AK1285" s="2">
        <f>IF(OR(NOT(ISNUMBER($AJ1285)),N($AA1285)=0),"",IF(ABS(N($Z1285)/100-$AJ1285)&gt;0.0000001,"DIFFERS",""))</f>
        <v/>
      </c>
    </row>
    <row r="1286">
      <c r="AD1286" s="2">
        <f>IF($L1286="","",IF(ISNUMBER(SEARCH("OFF ROAD",$H1286)),"OFF",IF(ISNUMBER(SEARCH("ON ROAD",$H1286)),"ON","")))</f>
        <v/>
      </c>
      <c r="AE1286" s="2">
        <f>IF($AD1286="ON",""&amp;$L1286,"")</f>
        <v/>
      </c>
      <c r="AF1286" s="2">
        <f>IF($L1286="","",IF($J1286&lt;&gt;"","Y",""))</f>
        <v/>
      </c>
      <c r="AG1286" s="2">
        <f>IF($L1286="","",IFERROR(TRIM(MID($H1286,4,SEARCH(" CO ",$H1286)-4)),""&amp;$S1286))</f>
        <v/>
      </c>
      <c r="AH1286" s="2">
        <f>IF($AG1286="","",IF($AG1286="FULTON",IF(ISNUMBER(SEARCH("COLLEGE PARK",$H1286)),"FULTON (COLLEGE PARK)",IF(ISNUMBER(SEARCH("HAPEVILLE",$H1286)),"FULTON (HAPEVILLE)",IF(ISNUMBER(SEARCH("EAST POINT",$H1286)),"FULTON (EAST POINT)",IF(ISNUMBER(SEARCH("ATLANTA",$H1286)),"FULTON (ATL LIMITS)","FULTON")))),IF($AG1286="DEKALB",IF(ISNUMBER(SEARCH("ATLANTA",$H1286)),"DEKALB (ATL LIMITS)","DEKALB"),IF(AND($AG1286="CLAYTON",ISNUMBER(SEARCH("COLLEGE PARK",$H1286))),"CLAYTON (COLLEGE PARK)",$AG1286))))</f>
        <v/>
      </c>
      <c r="AI1286" s="2">
        <f>IF(OR($AH1286="",$AD1286=""),"",IFERROR(VLOOKUP($AH1286,CODES!$A:$B,2,FALSE),"NO CODE"))</f>
        <v/>
      </c>
      <c r="AJ1286" s="19">
        <f>IF(OR($AI1286="",$AI1286="NO CODE"),"",IF(COUNTIFS(RATES!$A:$A,$AI1286,RATES!$B:$B,"&lt;="&amp;MonthStart,RATES!$C:$C,"&gt;="&amp;MonthEnd)&lt;&gt;1,"NO RATE",IF($AD1286="OFF",SUMIFS(RATES!$F:$F,RATES!$A:$A,$AI1286,RATES!$B:$B,"&lt;="&amp;MonthStart,RATES!$C:$C,"&gt;="&amp;MonthEnd),SUMIFS(RATES!$E:$E,RATES!$A:$A,$AI1286,RATES!$B:$B,"&lt;="&amp;MonthStart,RATES!$C:$C,"&gt;="&amp;MonthEnd))))</f>
        <v/>
      </c>
      <c r="AK1286" s="2">
        <f>IF(OR(NOT(ISNUMBER($AJ1286)),N($AA1286)=0),"",IF(ABS(N($Z1286)/100-$AJ1286)&gt;0.0000001,"DIFFERS",""))</f>
        <v/>
      </c>
    </row>
    <row r="1287">
      <c r="AD1287" s="2">
        <f>IF($L1287="","",IF(ISNUMBER(SEARCH("OFF ROAD",$H1287)),"OFF",IF(ISNUMBER(SEARCH("ON ROAD",$H1287)),"ON","")))</f>
        <v/>
      </c>
      <c r="AE1287" s="2">
        <f>IF($AD1287="ON",""&amp;$L1287,"")</f>
        <v/>
      </c>
      <c r="AF1287" s="2">
        <f>IF($L1287="","",IF($J1287&lt;&gt;"","Y",""))</f>
        <v/>
      </c>
      <c r="AG1287" s="2">
        <f>IF($L1287="","",IFERROR(TRIM(MID($H1287,4,SEARCH(" CO ",$H1287)-4)),""&amp;$S1287))</f>
        <v/>
      </c>
      <c r="AH1287" s="2">
        <f>IF($AG1287="","",IF($AG1287="FULTON",IF(ISNUMBER(SEARCH("COLLEGE PARK",$H1287)),"FULTON (COLLEGE PARK)",IF(ISNUMBER(SEARCH("HAPEVILLE",$H1287)),"FULTON (HAPEVILLE)",IF(ISNUMBER(SEARCH("EAST POINT",$H1287)),"FULTON (EAST POINT)",IF(ISNUMBER(SEARCH("ATLANTA",$H1287)),"FULTON (ATL LIMITS)","FULTON")))),IF($AG1287="DEKALB",IF(ISNUMBER(SEARCH("ATLANTA",$H1287)),"DEKALB (ATL LIMITS)","DEKALB"),IF(AND($AG1287="CLAYTON",ISNUMBER(SEARCH("COLLEGE PARK",$H1287))),"CLAYTON (COLLEGE PARK)",$AG1287))))</f>
        <v/>
      </c>
      <c r="AI1287" s="2">
        <f>IF(OR($AH1287="",$AD1287=""),"",IFERROR(VLOOKUP($AH1287,CODES!$A:$B,2,FALSE),"NO CODE"))</f>
        <v/>
      </c>
      <c r="AJ1287" s="19">
        <f>IF(OR($AI1287="",$AI1287="NO CODE"),"",IF(COUNTIFS(RATES!$A:$A,$AI1287,RATES!$B:$B,"&lt;="&amp;MonthStart,RATES!$C:$C,"&gt;="&amp;MonthEnd)&lt;&gt;1,"NO RATE",IF($AD1287="OFF",SUMIFS(RATES!$F:$F,RATES!$A:$A,$AI1287,RATES!$B:$B,"&lt;="&amp;MonthStart,RATES!$C:$C,"&gt;="&amp;MonthEnd),SUMIFS(RATES!$E:$E,RATES!$A:$A,$AI1287,RATES!$B:$B,"&lt;="&amp;MonthStart,RATES!$C:$C,"&gt;="&amp;MonthEnd))))</f>
        <v/>
      </c>
      <c r="AK1287" s="2">
        <f>IF(OR(NOT(ISNUMBER($AJ1287)),N($AA1287)=0),"",IF(ABS(N($Z1287)/100-$AJ1287)&gt;0.0000001,"DIFFERS",""))</f>
        <v/>
      </c>
    </row>
    <row r="1288">
      <c r="AD1288" s="2">
        <f>IF($L1288="","",IF(ISNUMBER(SEARCH("OFF ROAD",$H1288)),"OFF",IF(ISNUMBER(SEARCH("ON ROAD",$H1288)),"ON","")))</f>
        <v/>
      </c>
      <c r="AE1288" s="2">
        <f>IF($AD1288="ON",""&amp;$L1288,"")</f>
        <v/>
      </c>
      <c r="AF1288" s="2">
        <f>IF($L1288="","",IF($J1288&lt;&gt;"","Y",""))</f>
        <v/>
      </c>
      <c r="AG1288" s="2">
        <f>IF($L1288="","",IFERROR(TRIM(MID($H1288,4,SEARCH(" CO ",$H1288)-4)),""&amp;$S1288))</f>
        <v/>
      </c>
      <c r="AH1288" s="2">
        <f>IF($AG1288="","",IF($AG1288="FULTON",IF(ISNUMBER(SEARCH("COLLEGE PARK",$H1288)),"FULTON (COLLEGE PARK)",IF(ISNUMBER(SEARCH("HAPEVILLE",$H1288)),"FULTON (HAPEVILLE)",IF(ISNUMBER(SEARCH("EAST POINT",$H1288)),"FULTON (EAST POINT)",IF(ISNUMBER(SEARCH("ATLANTA",$H1288)),"FULTON (ATL LIMITS)","FULTON")))),IF($AG1288="DEKALB",IF(ISNUMBER(SEARCH("ATLANTA",$H1288)),"DEKALB (ATL LIMITS)","DEKALB"),IF(AND($AG1288="CLAYTON",ISNUMBER(SEARCH("COLLEGE PARK",$H1288))),"CLAYTON (COLLEGE PARK)",$AG1288))))</f>
        <v/>
      </c>
      <c r="AI1288" s="2">
        <f>IF(OR($AH1288="",$AD1288=""),"",IFERROR(VLOOKUP($AH1288,CODES!$A:$B,2,FALSE),"NO CODE"))</f>
        <v/>
      </c>
      <c r="AJ1288" s="19">
        <f>IF(OR($AI1288="",$AI1288="NO CODE"),"",IF(COUNTIFS(RATES!$A:$A,$AI1288,RATES!$B:$B,"&lt;="&amp;MonthStart,RATES!$C:$C,"&gt;="&amp;MonthEnd)&lt;&gt;1,"NO RATE",IF($AD1288="OFF",SUMIFS(RATES!$F:$F,RATES!$A:$A,$AI1288,RATES!$B:$B,"&lt;="&amp;MonthStart,RATES!$C:$C,"&gt;="&amp;MonthEnd),SUMIFS(RATES!$E:$E,RATES!$A:$A,$AI1288,RATES!$B:$B,"&lt;="&amp;MonthStart,RATES!$C:$C,"&gt;="&amp;MonthEnd))))</f>
        <v/>
      </c>
      <c r="AK1288" s="2">
        <f>IF(OR(NOT(ISNUMBER($AJ1288)),N($AA1288)=0),"",IF(ABS(N($Z1288)/100-$AJ1288)&gt;0.0000001,"DIFFERS",""))</f>
        <v/>
      </c>
    </row>
    <row r="1289">
      <c r="AD1289" s="2">
        <f>IF($L1289="","",IF(ISNUMBER(SEARCH("OFF ROAD",$H1289)),"OFF",IF(ISNUMBER(SEARCH("ON ROAD",$H1289)),"ON","")))</f>
        <v/>
      </c>
      <c r="AE1289" s="2">
        <f>IF($AD1289="ON",""&amp;$L1289,"")</f>
        <v/>
      </c>
      <c r="AF1289" s="2">
        <f>IF($L1289="","",IF($J1289&lt;&gt;"","Y",""))</f>
        <v/>
      </c>
      <c r="AG1289" s="2">
        <f>IF($L1289="","",IFERROR(TRIM(MID($H1289,4,SEARCH(" CO ",$H1289)-4)),""&amp;$S1289))</f>
        <v/>
      </c>
      <c r="AH1289" s="2">
        <f>IF($AG1289="","",IF($AG1289="FULTON",IF(ISNUMBER(SEARCH("COLLEGE PARK",$H1289)),"FULTON (COLLEGE PARK)",IF(ISNUMBER(SEARCH("HAPEVILLE",$H1289)),"FULTON (HAPEVILLE)",IF(ISNUMBER(SEARCH("EAST POINT",$H1289)),"FULTON (EAST POINT)",IF(ISNUMBER(SEARCH("ATLANTA",$H1289)),"FULTON (ATL LIMITS)","FULTON")))),IF($AG1289="DEKALB",IF(ISNUMBER(SEARCH("ATLANTA",$H1289)),"DEKALB (ATL LIMITS)","DEKALB"),IF(AND($AG1289="CLAYTON",ISNUMBER(SEARCH("COLLEGE PARK",$H1289))),"CLAYTON (COLLEGE PARK)",$AG1289))))</f>
        <v/>
      </c>
      <c r="AI1289" s="2">
        <f>IF(OR($AH1289="",$AD1289=""),"",IFERROR(VLOOKUP($AH1289,CODES!$A:$B,2,FALSE),"NO CODE"))</f>
        <v/>
      </c>
      <c r="AJ1289" s="19">
        <f>IF(OR($AI1289="",$AI1289="NO CODE"),"",IF(COUNTIFS(RATES!$A:$A,$AI1289,RATES!$B:$B,"&lt;="&amp;MonthStart,RATES!$C:$C,"&gt;="&amp;MonthEnd)&lt;&gt;1,"NO RATE",IF($AD1289="OFF",SUMIFS(RATES!$F:$F,RATES!$A:$A,$AI1289,RATES!$B:$B,"&lt;="&amp;MonthStart,RATES!$C:$C,"&gt;="&amp;MonthEnd),SUMIFS(RATES!$E:$E,RATES!$A:$A,$AI1289,RATES!$B:$B,"&lt;="&amp;MonthStart,RATES!$C:$C,"&gt;="&amp;MonthEnd))))</f>
        <v/>
      </c>
      <c r="AK1289" s="2">
        <f>IF(OR(NOT(ISNUMBER($AJ1289)),N($AA1289)=0),"",IF(ABS(N($Z1289)/100-$AJ1289)&gt;0.0000001,"DIFFERS",""))</f>
        <v/>
      </c>
    </row>
    <row r="1290">
      <c r="AD1290" s="2">
        <f>IF($L1290="","",IF(ISNUMBER(SEARCH("OFF ROAD",$H1290)),"OFF",IF(ISNUMBER(SEARCH("ON ROAD",$H1290)),"ON","")))</f>
        <v/>
      </c>
      <c r="AE1290" s="2">
        <f>IF($AD1290="ON",""&amp;$L1290,"")</f>
        <v/>
      </c>
      <c r="AF1290" s="2">
        <f>IF($L1290="","",IF($J1290&lt;&gt;"","Y",""))</f>
        <v/>
      </c>
      <c r="AG1290" s="2">
        <f>IF($L1290="","",IFERROR(TRIM(MID($H1290,4,SEARCH(" CO ",$H1290)-4)),""&amp;$S1290))</f>
        <v/>
      </c>
      <c r="AH1290" s="2">
        <f>IF($AG1290="","",IF($AG1290="FULTON",IF(ISNUMBER(SEARCH("COLLEGE PARK",$H1290)),"FULTON (COLLEGE PARK)",IF(ISNUMBER(SEARCH("HAPEVILLE",$H1290)),"FULTON (HAPEVILLE)",IF(ISNUMBER(SEARCH("EAST POINT",$H1290)),"FULTON (EAST POINT)",IF(ISNUMBER(SEARCH("ATLANTA",$H1290)),"FULTON (ATL LIMITS)","FULTON")))),IF($AG1290="DEKALB",IF(ISNUMBER(SEARCH("ATLANTA",$H1290)),"DEKALB (ATL LIMITS)","DEKALB"),IF(AND($AG1290="CLAYTON",ISNUMBER(SEARCH("COLLEGE PARK",$H1290))),"CLAYTON (COLLEGE PARK)",$AG1290))))</f>
        <v/>
      </c>
      <c r="AI1290" s="2">
        <f>IF(OR($AH1290="",$AD1290=""),"",IFERROR(VLOOKUP($AH1290,CODES!$A:$B,2,FALSE),"NO CODE"))</f>
        <v/>
      </c>
      <c r="AJ1290" s="19">
        <f>IF(OR($AI1290="",$AI1290="NO CODE"),"",IF(COUNTIFS(RATES!$A:$A,$AI1290,RATES!$B:$B,"&lt;="&amp;MonthStart,RATES!$C:$C,"&gt;="&amp;MonthEnd)&lt;&gt;1,"NO RATE",IF($AD1290="OFF",SUMIFS(RATES!$F:$F,RATES!$A:$A,$AI1290,RATES!$B:$B,"&lt;="&amp;MonthStart,RATES!$C:$C,"&gt;="&amp;MonthEnd),SUMIFS(RATES!$E:$E,RATES!$A:$A,$AI1290,RATES!$B:$B,"&lt;="&amp;MonthStart,RATES!$C:$C,"&gt;="&amp;MonthEnd))))</f>
        <v/>
      </c>
      <c r="AK1290" s="2">
        <f>IF(OR(NOT(ISNUMBER($AJ1290)),N($AA1290)=0),"",IF(ABS(N($Z1290)/100-$AJ1290)&gt;0.0000001,"DIFFERS",""))</f>
        <v/>
      </c>
    </row>
    <row r="1291">
      <c r="AD1291" s="2">
        <f>IF($L1291="","",IF(ISNUMBER(SEARCH("OFF ROAD",$H1291)),"OFF",IF(ISNUMBER(SEARCH("ON ROAD",$H1291)),"ON","")))</f>
        <v/>
      </c>
      <c r="AE1291" s="2">
        <f>IF($AD1291="ON",""&amp;$L1291,"")</f>
        <v/>
      </c>
      <c r="AF1291" s="2">
        <f>IF($L1291="","",IF($J1291&lt;&gt;"","Y",""))</f>
        <v/>
      </c>
      <c r="AG1291" s="2">
        <f>IF($L1291="","",IFERROR(TRIM(MID($H1291,4,SEARCH(" CO ",$H1291)-4)),""&amp;$S1291))</f>
        <v/>
      </c>
      <c r="AH1291" s="2">
        <f>IF($AG1291="","",IF($AG1291="FULTON",IF(ISNUMBER(SEARCH("COLLEGE PARK",$H1291)),"FULTON (COLLEGE PARK)",IF(ISNUMBER(SEARCH("HAPEVILLE",$H1291)),"FULTON (HAPEVILLE)",IF(ISNUMBER(SEARCH("EAST POINT",$H1291)),"FULTON (EAST POINT)",IF(ISNUMBER(SEARCH("ATLANTA",$H1291)),"FULTON (ATL LIMITS)","FULTON")))),IF($AG1291="DEKALB",IF(ISNUMBER(SEARCH("ATLANTA",$H1291)),"DEKALB (ATL LIMITS)","DEKALB"),IF(AND($AG1291="CLAYTON",ISNUMBER(SEARCH("COLLEGE PARK",$H1291))),"CLAYTON (COLLEGE PARK)",$AG1291))))</f>
        <v/>
      </c>
      <c r="AI1291" s="2">
        <f>IF(OR($AH1291="",$AD1291=""),"",IFERROR(VLOOKUP($AH1291,CODES!$A:$B,2,FALSE),"NO CODE"))</f>
        <v/>
      </c>
      <c r="AJ1291" s="19">
        <f>IF(OR($AI1291="",$AI1291="NO CODE"),"",IF(COUNTIFS(RATES!$A:$A,$AI1291,RATES!$B:$B,"&lt;="&amp;MonthStart,RATES!$C:$C,"&gt;="&amp;MonthEnd)&lt;&gt;1,"NO RATE",IF($AD1291="OFF",SUMIFS(RATES!$F:$F,RATES!$A:$A,$AI1291,RATES!$B:$B,"&lt;="&amp;MonthStart,RATES!$C:$C,"&gt;="&amp;MonthEnd),SUMIFS(RATES!$E:$E,RATES!$A:$A,$AI1291,RATES!$B:$B,"&lt;="&amp;MonthStart,RATES!$C:$C,"&gt;="&amp;MonthEnd))))</f>
        <v/>
      </c>
      <c r="AK1291" s="2">
        <f>IF(OR(NOT(ISNUMBER($AJ1291)),N($AA1291)=0),"",IF(ABS(N($Z1291)/100-$AJ1291)&gt;0.0000001,"DIFFERS",""))</f>
        <v/>
      </c>
    </row>
    <row r="1292">
      <c r="AD1292" s="2">
        <f>IF($L1292="","",IF(ISNUMBER(SEARCH("OFF ROAD",$H1292)),"OFF",IF(ISNUMBER(SEARCH("ON ROAD",$H1292)),"ON","")))</f>
        <v/>
      </c>
      <c r="AE1292" s="2">
        <f>IF($AD1292="ON",""&amp;$L1292,"")</f>
        <v/>
      </c>
      <c r="AF1292" s="2">
        <f>IF($L1292="","",IF($J1292&lt;&gt;"","Y",""))</f>
        <v/>
      </c>
      <c r="AG1292" s="2">
        <f>IF($L1292="","",IFERROR(TRIM(MID($H1292,4,SEARCH(" CO ",$H1292)-4)),""&amp;$S1292))</f>
        <v/>
      </c>
      <c r="AH1292" s="2">
        <f>IF($AG1292="","",IF($AG1292="FULTON",IF(ISNUMBER(SEARCH("COLLEGE PARK",$H1292)),"FULTON (COLLEGE PARK)",IF(ISNUMBER(SEARCH("HAPEVILLE",$H1292)),"FULTON (HAPEVILLE)",IF(ISNUMBER(SEARCH("EAST POINT",$H1292)),"FULTON (EAST POINT)",IF(ISNUMBER(SEARCH("ATLANTA",$H1292)),"FULTON (ATL LIMITS)","FULTON")))),IF($AG1292="DEKALB",IF(ISNUMBER(SEARCH("ATLANTA",$H1292)),"DEKALB (ATL LIMITS)","DEKALB"),IF(AND($AG1292="CLAYTON",ISNUMBER(SEARCH("COLLEGE PARK",$H1292))),"CLAYTON (COLLEGE PARK)",$AG1292))))</f>
        <v/>
      </c>
      <c r="AI1292" s="2">
        <f>IF(OR($AH1292="",$AD1292=""),"",IFERROR(VLOOKUP($AH1292,CODES!$A:$B,2,FALSE),"NO CODE"))</f>
        <v/>
      </c>
      <c r="AJ1292" s="19">
        <f>IF(OR($AI1292="",$AI1292="NO CODE"),"",IF(COUNTIFS(RATES!$A:$A,$AI1292,RATES!$B:$B,"&lt;="&amp;MonthStart,RATES!$C:$C,"&gt;="&amp;MonthEnd)&lt;&gt;1,"NO RATE",IF($AD1292="OFF",SUMIFS(RATES!$F:$F,RATES!$A:$A,$AI1292,RATES!$B:$B,"&lt;="&amp;MonthStart,RATES!$C:$C,"&gt;="&amp;MonthEnd),SUMIFS(RATES!$E:$E,RATES!$A:$A,$AI1292,RATES!$B:$B,"&lt;="&amp;MonthStart,RATES!$C:$C,"&gt;="&amp;MonthEnd))))</f>
        <v/>
      </c>
      <c r="AK1292" s="2">
        <f>IF(OR(NOT(ISNUMBER($AJ1292)),N($AA1292)=0),"",IF(ABS(N($Z1292)/100-$AJ1292)&gt;0.0000001,"DIFFERS",""))</f>
        <v/>
      </c>
    </row>
    <row r="1293">
      <c r="AD1293" s="2">
        <f>IF($L1293="","",IF(ISNUMBER(SEARCH("OFF ROAD",$H1293)),"OFF",IF(ISNUMBER(SEARCH("ON ROAD",$H1293)),"ON","")))</f>
        <v/>
      </c>
      <c r="AE1293" s="2">
        <f>IF($AD1293="ON",""&amp;$L1293,"")</f>
        <v/>
      </c>
      <c r="AF1293" s="2">
        <f>IF($L1293="","",IF($J1293&lt;&gt;"","Y",""))</f>
        <v/>
      </c>
      <c r="AG1293" s="2">
        <f>IF($L1293="","",IFERROR(TRIM(MID($H1293,4,SEARCH(" CO ",$H1293)-4)),""&amp;$S1293))</f>
        <v/>
      </c>
      <c r="AH1293" s="2">
        <f>IF($AG1293="","",IF($AG1293="FULTON",IF(ISNUMBER(SEARCH("COLLEGE PARK",$H1293)),"FULTON (COLLEGE PARK)",IF(ISNUMBER(SEARCH("HAPEVILLE",$H1293)),"FULTON (HAPEVILLE)",IF(ISNUMBER(SEARCH("EAST POINT",$H1293)),"FULTON (EAST POINT)",IF(ISNUMBER(SEARCH("ATLANTA",$H1293)),"FULTON (ATL LIMITS)","FULTON")))),IF($AG1293="DEKALB",IF(ISNUMBER(SEARCH("ATLANTA",$H1293)),"DEKALB (ATL LIMITS)","DEKALB"),IF(AND($AG1293="CLAYTON",ISNUMBER(SEARCH("COLLEGE PARK",$H1293))),"CLAYTON (COLLEGE PARK)",$AG1293))))</f>
        <v/>
      </c>
      <c r="AI1293" s="2">
        <f>IF(OR($AH1293="",$AD1293=""),"",IFERROR(VLOOKUP($AH1293,CODES!$A:$B,2,FALSE),"NO CODE"))</f>
        <v/>
      </c>
      <c r="AJ1293" s="19">
        <f>IF(OR($AI1293="",$AI1293="NO CODE"),"",IF(COUNTIFS(RATES!$A:$A,$AI1293,RATES!$B:$B,"&lt;="&amp;MonthStart,RATES!$C:$C,"&gt;="&amp;MonthEnd)&lt;&gt;1,"NO RATE",IF($AD1293="OFF",SUMIFS(RATES!$F:$F,RATES!$A:$A,$AI1293,RATES!$B:$B,"&lt;="&amp;MonthStart,RATES!$C:$C,"&gt;="&amp;MonthEnd),SUMIFS(RATES!$E:$E,RATES!$A:$A,$AI1293,RATES!$B:$B,"&lt;="&amp;MonthStart,RATES!$C:$C,"&gt;="&amp;MonthEnd))))</f>
        <v/>
      </c>
      <c r="AK1293" s="2">
        <f>IF(OR(NOT(ISNUMBER($AJ1293)),N($AA1293)=0),"",IF(ABS(N($Z1293)/100-$AJ1293)&gt;0.0000001,"DIFFERS",""))</f>
        <v/>
      </c>
    </row>
    <row r="1294">
      <c r="AD1294" s="2">
        <f>IF($L1294="","",IF(ISNUMBER(SEARCH("OFF ROAD",$H1294)),"OFF",IF(ISNUMBER(SEARCH("ON ROAD",$H1294)),"ON","")))</f>
        <v/>
      </c>
      <c r="AE1294" s="2">
        <f>IF($AD1294="ON",""&amp;$L1294,"")</f>
        <v/>
      </c>
      <c r="AF1294" s="2">
        <f>IF($L1294="","",IF($J1294&lt;&gt;"","Y",""))</f>
        <v/>
      </c>
      <c r="AG1294" s="2">
        <f>IF($L1294="","",IFERROR(TRIM(MID($H1294,4,SEARCH(" CO ",$H1294)-4)),""&amp;$S1294))</f>
        <v/>
      </c>
      <c r="AH1294" s="2">
        <f>IF($AG1294="","",IF($AG1294="FULTON",IF(ISNUMBER(SEARCH("COLLEGE PARK",$H1294)),"FULTON (COLLEGE PARK)",IF(ISNUMBER(SEARCH("HAPEVILLE",$H1294)),"FULTON (HAPEVILLE)",IF(ISNUMBER(SEARCH("EAST POINT",$H1294)),"FULTON (EAST POINT)",IF(ISNUMBER(SEARCH("ATLANTA",$H1294)),"FULTON (ATL LIMITS)","FULTON")))),IF($AG1294="DEKALB",IF(ISNUMBER(SEARCH("ATLANTA",$H1294)),"DEKALB (ATL LIMITS)","DEKALB"),IF(AND($AG1294="CLAYTON",ISNUMBER(SEARCH("COLLEGE PARK",$H1294))),"CLAYTON (COLLEGE PARK)",$AG1294))))</f>
        <v/>
      </c>
      <c r="AI1294" s="2">
        <f>IF(OR($AH1294="",$AD1294=""),"",IFERROR(VLOOKUP($AH1294,CODES!$A:$B,2,FALSE),"NO CODE"))</f>
        <v/>
      </c>
      <c r="AJ1294" s="19">
        <f>IF(OR($AI1294="",$AI1294="NO CODE"),"",IF(COUNTIFS(RATES!$A:$A,$AI1294,RATES!$B:$B,"&lt;="&amp;MonthStart,RATES!$C:$C,"&gt;="&amp;MonthEnd)&lt;&gt;1,"NO RATE",IF($AD1294="OFF",SUMIFS(RATES!$F:$F,RATES!$A:$A,$AI1294,RATES!$B:$B,"&lt;="&amp;MonthStart,RATES!$C:$C,"&gt;="&amp;MonthEnd),SUMIFS(RATES!$E:$E,RATES!$A:$A,$AI1294,RATES!$B:$B,"&lt;="&amp;MonthStart,RATES!$C:$C,"&gt;="&amp;MonthEnd))))</f>
        <v/>
      </c>
      <c r="AK1294" s="2">
        <f>IF(OR(NOT(ISNUMBER($AJ1294)),N($AA1294)=0),"",IF(ABS(N($Z1294)/100-$AJ1294)&gt;0.0000001,"DIFFERS",""))</f>
        <v/>
      </c>
    </row>
    <row r="1295">
      <c r="AD1295" s="2">
        <f>IF($L1295="","",IF(ISNUMBER(SEARCH("OFF ROAD",$H1295)),"OFF",IF(ISNUMBER(SEARCH("ON ROAD",$H1295)),"ON","")))</f>
        <v/>
      </c>
      <c r="AE1295" s="2">
        <f>IF($AD1295="ON",""&amp;$L1295,"")</f>
        <v/>
      </c>
      <c r="AF1295" s="2">
        <f>IF($L1295="","",IF($J1295&lt;&gt;"","Y",""))</f>
        <v/>
      </c>
      <c r="AG1295" s="2">
        <f>IF($L1295="","",IFERROR(TRIM(MID($H1295,4,SEARCH(" CO ",$H1295)-4)),""&amp;$S1295))</f>
        <v/>
      </c>
      <c r="AH1295" s="2">
        <f>IF($AG1295="","",IF($AG1295="FULTON",IF(ISNUMBER(SEARCH("COLLEGE PARK",$H1295)),"FULTON (COLLEGE PARK)",IF(ISNUMBER(SEARCH("HAPEVILLE",$H1295)),"FULTON (HAPEVILLE)",IF(ISNUMBER(SEARCH("EAST POINT",$H1295)),"FULTON (EAST POINT)",IF(ISNUMBER(SEARCH("ATLANTA",$H1295)),"FULTON (ATL LIMITS)","FULTON")))),IF($AG1295="DEKALB",IF(ISNUMBER(SEARCH("ATLANTA",$H1295)),"DEKALB (ATL LIMITS)","DEKALB"),IF(AND($AG1295="CLAYTON",ISNUMBER(SEARCH("COLLEGE PARK",$H1295))),"CLAYTON (COLLEGE PARK)",$AG1295))))</f>
        <v/>
      </c>
      <c r="AI1295" s="2">
        <f>IF(OR($AH1295="",$AD1295=""),"",IFERROR(VLOOKUP($AH1295,CODES!$A:$B,2,FALSE),"NO CODE"))</f>
        <v/>
      </c>
      <c r="AJ1295" s="19">
        <f>IF(OR($AI1295="",$AI1295="NO CODE"),"",IF(COUNTIFS(RATES!$A:$A,$AI1295,RATES!$B:$B,"&lt;="&amp;MonthStart,RATES!$C:$C,"&gt;="&amp;MonthEnd)&lt;&gt;1,"NO RATE",IF($AD1295="OFF",SUMIFS(RATES!$F:$F,RATES!$A:$A,$AI1295,RATES!$B:$B,"&lt;="&amp;MonthStart,RATES!$C:$C,"&gt;="&amp;MonthEnd),SUMIFS(RATES!$E:$E,RATES!$A:$A,$AI1295,RATES!$B:$B,"&lt;="&amp;MonthStart,RATES!$C:$C,"&gt;="&amp;MonthEnd))))</f>
        <v/>
      </c>
      <c r="AK1295" s="2">
        <f>IF(OR(NOT(ISNUMBER($AJ1295)),N($AA1295)=0),"",IF(ABS(N($Z1295)/100-$AJ1295)&gt;0.0000001,"DIFFERS",""))</f>
        <v/>
      </c>
    </row>
    <row r="1296">
      <c r="AD1296" s="2">
        <f>IF($L1296="","",IF(ISNUMBER(SEARCH("OFF ROAD",$H1296)),"OFF",IF(ISNUMBER(SEARCH("ON ROAD",$H1296)),"ON","")))</f>
        <v/>
      </c>
      <c r="AE1296" s="2">
        <f>IF($AD1296="ON",""&amp;$L1296,"")</f>
        <v/>
      </c>
      <c r="AF1296" s="2">
        <f>IF($L1296="","",IF($J1296&lt;&gt;"","Y",""))</f>
        <v/>
      </c>
      <c r="AG1296" s="2">
        <f>IF($L1296="","",IFERROR(TRIM(MID($H1296,4,SEARCH(" CO ",$H1296)-4)),""&amp;$S1296))</f>
        <v/>
      </c>
      <c r="AH1296" s="2">
        <f>IF($AG1296="","",IF($AG1296="FULTON",IF(ISNUMBER(SEARCH("COLLEGE PARK",$H1296)),"FULTON (COLLEGE PARK)",IF(ISNUMBER(SEARCH("HAPEVILLE",$H1296)),"FULTON (HAPEVILLE)",IF(ISNUMBER(SEARCH("EAST POINT",$H1296)),"FULTON (EAST POINT)",IF(ISNUMBER(SEARCH("ATLANTA",$H1296)),"FULTON (ATL LIMITS)","FULTON")))),IF($AG1296="DEKALB",IF(ISNUMBER(SEARCH("ATLANTA",$H1296)),"DEKALB (ATL LIMITS)","DEKALB"),IF(AND($AG1296="CLAYTON",ISNUMBER(SEARCH("COLLEGE PARK",$H1296))),"CLAYTON (COLLEGE PARK)",$AG1296))))</f>
        <v/>
      </c>
      <c r="AI1296" s="2">
        <f>IF(OR($AH1296="",$AD1296=""),"",IFERROR(VLOOKUP($AH1296,CODES!$A:$B,2,FALSE),"NO CODE"))</f>
        <v/>
      </c>
      <c r="AJ1296" s="19">
        <f>IF(OR($AI1296="",$AI1296="NO CODE"),"",IF(COUNTIFS(RATES!$A:$A,$AI1296,RATES!$B:$B,"&lt;="&amp;MonthStart,RATES!$C:$C,"&gt;="&amp;MonthEnd)&lt;&gt;1,"NO RATE",IF($AD1296="OFF",SUMIFS(RATES!$F:$F,RATES!$A:$A,$AI1296,RATES!$B:$B,"&lt;="&amp;MonthStart,RATES!$C:$C,"&gt;="&amp;MonthEnd),SUMIFS(RATES!$E:$E,RATES!$A:$A,$AI1296,RATES!$B:$B,"&lt;="&amp;MonthStart,RATES!$C:$C,"&gt;="&amp;MonthEnd))))</f>
        <v/>
      </c>
      <c r="AK1296" s="2">
        <f>IF(OR(NOT(ISNUMBER($AJ1296)),N($AA1296)=0),"",IF(ABS(N($Z1296)/100-$AJ1296)&gt;0.0000001,"DIFFERS",""))</f>
        <v/>
      </c>
    </row>
    <row r="1297">
      <c r="AD1297" s="2">
        <f>IF($L1297="","",IF(ISNUMBER(SEARCH("OFF ROAD",$H1297)),"OFF",IF(ISNUMBER(SEARCH("ON ROAD",$H1297)),"ON","")))</f>
        <v/>
      </c>
      <c r="AE1297" s="2">
        <f>IF($AD1297="ON",""&amp;$L1297,"")</f>
        <v/>
      </c>
      <c r="AF1297" s="2">
        <f>IF($L1297="","",IF($J1297&lt;&gt;"","Y",""))</f>
        <v/>
      </c>
      <c r="AG1297" s="2">
        <f>IF($L1297="","",IFERROR(TRIM(MID($H1297,4,SEARCH(" CO ",$H1297)-4)),""&amp;$S1297))</f>
        <v/>
      </c>
      <c r="AH1297" s="2">
        <f>IF($AG1297="","",IF($AG1297="FULTON",IF(ISNUMBER(SEARCH("COLLEGE PARK",$H1297)),"FULTON (COLLEGE PARK)",IF(ISNUMBER(SEARCH("HAPEVILLE",$H1297)),"FULTON (HAPEVILLE)",IF(ISNUMBER(SEARCH("EAST POINT",$H1297)),"FULTON (EAST POINT)",IF(ISNUMBER(SEARCH("ATLANTA",$H1297)),"FULTON (ATL LIMITS)","FULTON")))),IF($AG1297="DEKALB",IF(ISNUMBER(SEARCH("ATLANTA",$H1297)),"DEKALB (ATL LIMITS)","DEKALB"),IF(AND($AG1297="CLAYTON",ISNUMBER(SEARCH("COLLEGE PARK",$H1297))),"CLAYTON (COLLEGE PARK)",$AG1297))))</f>
        <v/>
      </c>
      <c r="AI1297" s="2">
        <f>IF(OR($AH1297="",$AD1297=""),"",IFERROR(VLOOKUP($AH1297,CODES!$A:$B,2,FALSE),"NO CODE"))</f>
        <v/>
      </c>
      <c r="AJ1297" s="19">
        <f>IF(OR($AI1297="",$AI1297="NO CODE"),"",IF(COUNTIFS(RATES!$A:$A,$AI1297,RATES!$B:$B,"&lt;="&amp;MonthStart,RATES!$C:$C,"&gt;="&amp;MonthEnd)&lt;&gt;1,"NO RATE",IF($AD1297="OFF",SUMIFS(RATES!$F:$F,RATES!$A:$A,$AI1297,RATES!$B:$B,"&lt;="&amp;MonthStart,RATES!$C:$C,"&gt;="&amp;MonthEnd),SUMIFS(RATES!$E:$E,RATES!$A:$A,$AI1297,RATES!$B:$B,"&lt;="&amp;MonthStart,RATES!$C:$C,"&gt;="&amp;MonthEnd))))</f>
        <v/>
      </c>
      <c r="AK1297" s="2">
        <f>IF(OR(NOT(ISNUMBER($AJ1297)),N($AA1297)=0),"",IF(ABS(N($Z1297)/100-$AJ1297)&gt;0.0000001,"DIFFERS",""))</f>
        <v/>
      </c>
    </row>
    <row r="1298">
      <c r="AD1298" s="2">
        <f>IF($L1298="","",IF(ISNUMBER(SEARCH("OFF ROAD",$H1298)),"OFF",IF(ISNUMBER(SEARCH("ON ROAD",$H1298)),"ON","")))</f>
        <v/>
      </c>
      <c r="AE1298" s="2">
        <f>IF($AD1298="ON",""&amp;$L1298,"")</f>
        <v/>
      </c>
      <c r="AF1298" s="2">
        <f>IF($L1298="","",IF($J1298&lt;&gt;"","Y",""))</f>
        <v/>
      </c>
      <c r="AG1298" s="2">
        <f>IF($L1298="","",IFERROR(TRIM(MID($H1298,4,SEARCH(" CO ",$H1298)-4)),""&amp;$S1298))</f>
        <v/>
      </c>
      <c r="AH1298" s="2">
        <f>IF($AG1298="","",IF($AG1298="FULTON",IF(ISNUMBER(SEARCH("COLLEGE PARK",$H1298)),"FULTON (COLLEGE PARK)",IF(ISNUMBER(SEARCH("HAPEVILLE",$H1298)),"FULTON (HAPEVILLE)",IF(ISNUMBER(SEARCH("EAST POINT",$H1298)),"FULTON (EAST POINT)",IF(ISNUMBER(SEARCH("ATLANTA",$H1298)),"FULTON (ATL LIMITS)","FULTON")))),IF($AG1298="DEKALB",IF(ISNUMBER(SEARCH("ATLANTA",$H1298)),"DEKALB (ATL LIMITS)","DEKALB"),IF(AND($AG1298="CLAYTON",ISNUMBER(SEARCH("COLLEGE PARK",$H1298))),"CLAYTON (COLLEGE PARK)",$AG1298))))</f>
        <v/>
      </c>
      <c r="AI1298" s="2">
        <f>IF(OR($AH1298="",$AD1298=""),"",IFERROR(VLOOKUP($AH1298,CODES!$A:$B,2,FALSE),"NO CODE"))</f>
        <v/>
      </c>
      <c r="AJ1298" s="19">
        <f>IF(OR($AI1298="",$AI1298="NO CODE"),"",IF(COUNTIFS(RATES!$A:$A,$AI1298,RATES!$B:$B,"&lt;="&amp;MonthStart,RATES!$C:$C,"&gt;="&amp;MonthEnd)&lt;&gt;1,"NO RATE",IF($AD1298="OFF",SUMIFS(RATES!$F:$F,RATES!$A:$A,$AI1298,RATES!$B:$B,"&lt;="&amp;MonthStart,RATES!$C:$C,"&gt;="&amp;MonthEnd),SUMIFS(RATES!$E:$E,RATES!$A:$A,$AI1298,RATES!$B:$B,"&lt;="&amp;MonthStart,RATES!$C:$C,"&gt;="&amp;MonthEnd))))</f>
        <v/>
      </c>
      <c r="AK1298" s="2">
        <f>IF(OR(NOT(ISNUMBER($AJ1298)),N($AA1298)=0),"",IF(ABS(N($Z1298)/100-$AJ1298)&gt;0.0000001,"DIFFERS",""))</f>
        <v/>
      </c>
    </row>
    <row r="1299">
      <c r="AD1299" s="2">
        <f>IF($L1299="","",IF(ISNUMBER(SEARCH("OFF ROAD",$H1299)),"OFF",IF(ISNUMBER(SEARCH("ON ROAD",$H1299)),"ON","")))</f>
        <v/>
      </c>
      <c r="AE1299" s="2">
        <f>IF($AD1299="ON",""&amp;$L1299,"")</f>
        <v/>
      </c>
      <c r="AF1299" s="2">
        <f>IF($L1299="","",IF($J1299&lt;&gt;"","Y",""))</f>
        <v/>
      </c>
      <c r="AG1299" s="2">
        <f>IF($L1299="","",IFERROR(TRIM(MID($H1299,4,SEARCH(" CO ",$H1299)-4)),""&amp;$S1299))</f>
        <v/>
      </c>
      <c r="AH1299" s="2">
        <f>IF($AG1299="","",IF($AG1299="FULTON",IF(ISNUMBER(SEARCH("COLLEGE PARK",$H1299)),"FULTON (COLLEGE PARK)",IF(ISNUMBER(SEARCH("HAPEVILLE",$H1299)),"FULTON (HAPEVILLE)",IF(ISNUMBER(SEARCH("EAST POINT",$H1299)),"FULTON (EAST POINT)",IF(ISNUMBER(SEARCH("ATLANTA",$H1299)),"FULTON (ATL LIMITS)","FULTON")))),IF($AG1299="DEKALB",IF(ISNUMBER(SEARCH("ATLANTA",$H1299)),"DEKALB (ATL LIMITS)","DEKALB"),IF(AND($AG1299="CLAYTON",ISNUMBER(SEARCH("COLLEGE PARK",$H1299))),"CLAYTON (COLLEGE PARK)",$AG1299))))</f>
        <v/>
      </c>
      <c r="AI1299" s="2">
        <f>IF(OR($AH1299="",$AD1299=""),"",IFERROR(VLOOKUP($AH1299,CODES!$A:$B,2,FALSE),"NO CODE"))</f>
        <v/>
      </c>
      <c r="AJ1299" s="19">
        <f>IF(OR($AI1299="",$AI1299="NO CODE"),"",IF(COUNTIFS(RATES!$A:$A,$AI1299,RATES!$B:$B,"&lt;="&amp;MonthStart,RATES!$C:$C,"&gt;="&amp;MonthEnd)&lt;&gt;1,"NO RATE",IF($AD1299="OFF",SUMIFS(RATES!$F:$F,RATES!$A:$A,$AI1299,RATES!$B:$B,"&lt;="&amp;MonthStart,RATES!$C:$C,"&gt;="&amp;MonthEnd),SUMIFS(RATES!$E:$E,RATES!$A:$A,$AI1299,RATES!$B:$B,"&lt;="&amp;MonthStart,RATES!$C:$C,"&gt;="&amp;MonthEnd))))</f>
        <v/>
      </c>
      <c r="AK1299" s="2">
        <f>IF(OR(NOT(ISNUMBER($AJ1299)),N($AA1299)=0),"",IF(ABS(N($Z1299)/100-$AJ1299)&gt;0.0000001,"DIFFERS",""))</f>
        <v/>
      </c>
    </row>
    <row r="1300">
      <c r="AD1300" s="2">
        <f>IF($L1300="","",IF(ISNUMBER(SEARCH("OFF ROAD",$H1300)),"OFF",IF(ISNUMBER(SEARCH("ON ROAD",$H1300)),"ON","")))</f>
        <v/>
      </c>
      <c r="AE1300" s="2">
        <f>IF($AD1300="ON",""&amp;$L1300,"")</f>
        <v/>
      </c>
      <c r="AF1300" s="2">
        <f>IF($L1300="","",IF($J1300&lt;&gt;"","Y",""))</f>
        <v/>
      </c>
      <c r="AG1300" s="2">
        <f>IF($L1300="","",IFERROR(TRIM(MID($H1300,4,SEARCH(" CO ",$H1300)-4)),""&amp;$S1300))</f>
        <v/>
      </c>
      <c r="AH1300" s="2">
        <f>IF($AG1300="","",IF($AG1300="FULTON",IF(ISNUMBER(SEARCH("COLLEGE PARK",$H1300)),"FULTON (COLLEGE PARK)",IF(ISNUMBER(SEARCH("HAPEVILLE",$H1300)),"FULTON (HAPEVILLE)",IF(ISNUMBER(SEARCH("EAST POINT",$H1300)),"FULTON (EAST POINT)",IF(ISNUMBER(SEARCH("ATLANTA",$H1300)),"FULTON (ATL LIMITS)","FULTON")))),IF($AG1300="DEKALB",IF(ISNUMBER(SEARCH("ATLANTA",$H1300)),"DEKALB (ATL LIMITS)","DEKALB"),IF(AND($AG1300="CLAYTON",ISNUMBER(SEARCH("COLLEGE PARK",$H1300))),"CLAYTON (COLLEGE PARK)",$AG1300))))</f>
        <v/>
      </c>
      <c r="AI1300" s="2">
        <f>IF(OR($AH1300="",$AD1300=""),"",IFERROR(VLOOKUP($AH1300,CODES!$A:$B,2,FALSE),"NO CODE"))</f>
        <v/>
      </c>
      <c r="AJ1300" s="19">
        <f>IF(OR($AI1300="",$AI1300="NO CODE"),"",IF(COUNTIFS(RATES!$A:$A,$AI1300,RATES!$B:$B,"&lt;="&amp;MonthStart,RATES!$C:$C,"&gt;="&amp;MonthEnd)&lt;&gt;1,"NO RATE",IF($AD1300="OFF",SUMIFS(RATES!$F:$F,RATES!$A:$A,$AI1300,RATES!$B:$B,"&lt;="&amp;MonthStart,RATES!$C:$C,"&gt;="&amp;MonthEnd),SUMIFS(RATES!$E:$E,RATES!$A:$A,$AI1300,RATES!$B:$B,"&lt;="&amp;MonthStart,RATES!$C:$C,"&gt;="&amp;MonthEnd))))</f>
        <v/>
      </c>
      <c r="AK1300" s="2">
        <f>IF(OR(NOT(ISNUMBER($AJ1300)),N($AA1300)=0),"",IF(ABS(N($Z1300)/100-$AJ1300)&gt;0.0000001,"DIFFERS",""))</f>
        <v/>
      </c>
    </row>
    <row r="1301">
      <c r="AD1301" s="2">
        <f>IF($L1301="","",IF(ISNUMBER(SEARCH("OFF ROAD",$H1301)),"OFF",IF(ISNUMBER(SEARCH("ON ROAD",$H1301)),"ON","")))</f>
        <v/>
      </c>
      <c r="AE1301" s="2">
        <f>IF($AD1301="ON",""&amp;$L1301,"")</f>
        <v/>
      </c>
      <c r="AF1301" s="2">
        <f>IF($L1301="","",IF($J1301&lt;&gt;"","Y",""))</f>
        <v/>
      </c>
      <c r="AG1301" s="2">
        <f>IF($L1301="","",IFERROR(TRIM(MID($H1301,4,SEARCH(" CO ",$H1301)-4)),""&amp;$S1301))</f>
        <v/>
      </c>
      <c r="AH1301" s="2">
        <f>IF($AG1301="","",IF($AG1301="FULTON",IF(ISNUMBER(SEARCH("COLLEGE PARK",$H1301)),"FULTON (COLLEGE PARK)",IF(ISNUMBER(SEARCH("HAPEVILLE",$H1301)),"FULTON (HAPEVILLE)",IF(ISNUMBER(SEARCH("EAST POINT",$H1301)),"FULTON (EAST POINT)",IF(ISNUMBER(SEARCH("ATLANTA",$H1301)),"FULTON (ATL LIMITS)","FULTON")))),IF($AG1301="DEKALB",IF(ISNUMBER(SEARCH("ATLANTA",$H1301)),"DEKALB (ATL LIMITS)","DEKALB"),IF(AND($AG1301="CLAYTON",ISNUMBER(SEARCH("COLLEGE PARK",$H1301))),"CLAYTON (COLLEGE PARK)",$AG1301))))</f>
        <v/>
      </c>
      <c r="AI1301" s="2">
        <f>IF(OR($AH1301="",$AD1301=""),"",IFERROR(VLOOKUP($AH1301,CODES!$A:$B,2,FALSE),"NO CODE"))</f>
        <v/>
      </c>
      <c r="AJ1301" s="19">
        <f>IF(OR($AI1301="",$AI1301="NO CODE"),"",IF(COUNTIFS(RATES!$A:$A,$AI1301,RATES!$B:$B,"&lt;="&amp;MonthStart,RATES!$C:$C,"&gt;="&amp;MonthEnd)&lt;&gt;1,"NO RATE",IF($AD1301="OFF",SUMIFS(RATES!$F:$F,RATES!$A:$A,$AI1301,RATES!$B:$B,"&lt;="&amp;MonthStart,RATES!$C:$C,"&gt;="&amp;MonthEnd),SUMIFS(RATES!$E:$E,RATES!$A:$A,$AI1301,RATES!$B:$B,"&lt;="&amp;MonthStart,RATES!$C:$C,"&gt;="&amp;MonthEnd))))</f>
        <v/>
      </c>
      <c r="AK1301" s="2">
        <f>IF(OR(NOT(ISNUMBER($AJ1301)),N($AA1301)=0),"",IF(ABS(N($Z1301)/100-$AJ1301)&gt;0.0000001,"DIFFERS",""))</f>
        <v/>
      </c>
    </row>
    <row r="1302">
      <c r="AD1302" s="2">
        <f>IF($L1302="","",IF(ISNUMBER(SEARCH("OFF ROAD",$H1302)),"OFF",IF(ISNUMBER(SEARCH("ON ROAD",$H1302)),"ON","")))</f>
        <v/>
      </c>
      <c r="AE1302" s="2">
        <f>IF($AD1302="ON",""&amp;$L1302,"")</f>
        <v/>
      </c>
      <c r="AF1302" s="2">
        <f>IF($L1302="","",IF($J1302&lt;&gt;"","Y",""))</f>
        <v/>
      </c>
      <c r="AG1302" s="2">
        <f>IF($L1302="","",IFERROR(TRIM(MID($H1302,4,SEARCH(" CO ",$H1302)-4)),""&amp;$S1302))</f>
        <v/>
      </c>
      <c r="AH1302" s="2">
        <f>IF($AG1302="","",IF($AG1302="FULTON",IF(ISNUMBER(SEARCH("COLLEGE PARK",$H1302)),"FULTON (COLLEGE PARK)",IF(ISNUMBER(SEARCH("HAPEVILLE",$H1302)),"FULTON (HAPEVILLE)",IF(ISNUMBER(SEARCH("EAST POINT",$H1302)),"FULTON (EAST POINT)",IF(ISNUMBER(SEARCH("ATLANTA",$H1302)),"FULTON (ATL LIMITS)","FULTON")))),IF($AG1302="DEKALB",IF(ISNUMBER(SEARCH("ATLANTA",$H1302)),"DEKALB (ATL LIMITS)","DEKALB"),IF(AND($AG1302="CLAYTON",ISNUMBER(SEARCH("COLLEGE PARK",$H1302))),"CLAYTON (COLLEGE PARK)",$AG1302))))</f>
        <v/>
      </c>
      <c r="AI1302" s="2">
        <f>IF(OR($AH1302="",$AD1302=""),"",IFERROR(VLOOKUP($AH1302,CODES!$A:$B,2,FALSE),"NO CODE"))</f>
        <v/>
      </c>
      <c r="AJ1302" s="19">
        <f>IF(OR($AI1302="",$AI1302="NO CODE"),"",IF(COUNTIFS(RATES!$A:$A,$AI1302,RATES!$B:$B,"&lt;="&amp;MonthStart,RATES!$C:$C,"&gt;="&amp;MonthEnd)&lt;&gt;1,"NO RATE",IF($AD1302="OFF",SUMIFS(RATES!$F:$F,RATES!$A:$A,$AI1302,RATES!$B:$B,"&lt;="&amp;MonthStart,RATES!$C:$C,"&gt;="&amp;MonthEnd),SUMIFS(RATES!$E:$E,RATES!$A:$A,$AI1302,RATES!$B:$B,"&lt;="&amp;MonthStart,RATES!$C:$C,"&gt;="&amp;MonthEnd))))</f>
        <v/>
      </c>
      <c r="AK1302" s="2">
        <f>IF(OR(NOT(ISNUMBER($AJ1302)),N($AA1302)=0),"",IF(ABS(N($Z1302)/100-$AJ1302)&gt;0.0000001,"DIFFERS",""))</f>
        <v/>
      </c>
    </row>
    <row r="1303">
      <c r="AD1303" s="2">
        <f>IF($L1303="","",IF(ISNUMBER(SEARCH("OFF ROAD",$H1303)),"OFF",IF(ISNUMBER(SEARCH("ON ROAD",$H1303)),"ON","")))</f>
        <v/>
      </c>
      <c r="AE1303" s="2">
        <f>IF($AD1303="ON",""&amp;$L1303,"")</f>
        <v/>
      </c>
      <c r="AF1303" s="2">
        <f>IF($L1303="","",IF($J1303&lt;&gt;"","Y",""))</f>
        <v/>
      </c>
      <c r="AG1303" s="2">
        <f>IF($L1303="","",IFERROR(TRIM(MID($H1303,4,SEARCH(" CO ",$H1303)-4)),""&amp;$S1303))</f>
        <v/>
      </c>
      <c r="AH1303" s="2">
        <f>IF($AG1303="","",IF($AG1303="FULTON",IF(ISNUMBER(SEARCH("COLLEGE PARK",$H1303)),"FULTON (COLLEGE PARK)",IF(ISNUMBER(SEARCH("HAPEVILLE",$H1303)),"FULTON (HAPEVILLE)",IF(ISNUMBER(SEARCH("EAST POINT",$H1303)),"FULTON (EAST POINT)",IF(ISNUMBER(SEARCH("ATLANTA",$H1303)),"FULTON (ATL LIMITS)","FULTON")))),IF($AG1303="DEKALB",IF(ISNUMBER(SEARCH("ATLANTA",$H1303)),"DEKALB (ATL LIMITS)","DEKALB"),IF(AND($AG1303="CLAYTON",ISNUMBER(SEARCH("COLLEGE PARK",$H1303))),"CLAYTON (COLLEGE PARK)",$AG1303))))</f>
        <v/>
      </c>
      <c r="AI1303" s="2">
        <f>IF(OR($AH1303="",$AD1303=""),"",IFERROR(VLOOKUP($AH1303,CODES!$A:$B,2,FALSE),"NO CODE"))</f>
        <v/>
      </c>
      <c r="AJ1303" s="19">
        <f>IF(OR($AI1303="",$AI1303="NO CODE"),"",IF(COUNTIFS(RATES!$A:$A,$AI1303,RATES!$B:$B,"&lt;="&amp;MonthStart,RATES!$C:$C,"&gt;="&amp;MonthEnd)&lt;&gt;1,"NO RATE",IF($AD1303="OFF",SUMIFS(RATES!$F:$F,RATES!$A:$A,$AI1303,RATES!$B:$B,"&lt;="&amp;MonthStart,RATES!$C:$C,"&gt;="&amp;MonthEnd),SUMIFS(RATES!$E:$E,RATES!$A:$A,$AI1303,RATES!$B:$B,"&lt;="&amp;MonthStart,RATES!$C:$C,"&gt;="&amp;MonthEnd))))</f>
        <v/>
      </c>
      <c r="AK1303" s="2">
        <f>IF(OR(NOT(ISNUMBER($AJ1303)),N($AA1303)=0),"",IF(ABS(N($Z1303)/100-$AJ1303)&gt;0.0000001,"DIFFERS",""))</f>
        <v/>
      </c>
    </row>
    <row r="1304">
      <c r="AD1304" s="2">
        <f>IF($L1304="","",IF(ISNUMBER(SEARCH("OFF ROAD",$H1304)),"OFF",IF(ISNUMBER(SEARCH("ON ROAD",$H1304)),"ON","")))</f>
        <v/>
      </c>
      <c r="AE1304" s="2">
        <f>IF($AD1304="ON",""&amp;$L1304,"")</f>
        <v/>
      </c>
      <c r="AF1304" s="2">
        <f>IF($L1304="","",IF($J1304&lt;&gt;"","Y",""))</f>
        <v/>
      </c>
      <c r="AG1304" s="2">
        <f>IF($L1304="","",IFERROR(TRIM(MID($H1304,4,SEARCH(" CO ",$H1304)-4)),""&amp;$S1304))</f>
        <v/>
      </c>
      <c r="AH1304" s="2">
        <f>IF($AG1304="","",IF($AG1304="FULTON",IF(ISNUMBER(SEARCH("COLLEGE PARK",$H1304)),"FULTON (COLLEGE PARK)",IF(ISNUMBER(SEARCH("HAPEVILLE",$H1304)),"FULTON (HAPEVILLE)",IF(ISNUMBER(SEARCH("EAST POINT",$H1304)),"FULTON (EAST POINT)",IF(ISNUMBER(SEARCH("ATLANTA",$H1304)),"FULTON (ATL LIMITS)","FULTON")))),IF($AG1304="DEKALB",IF(ISNUMBER(SEARCH("ATLANTA",$H1304)),"DEKALB (ATL LIMITS)","DEKALB"),IF(AND($AG1304="CLAYTON",ISNUMBER(SEARCH("COLLEGE PARK",$H1304))),"CLAYTON (COLLEGE PARK)",$AG1304))))</f>
        <v/>
      </c>
      <c r="AI1304" s="2">
        <f>IF(OR($AH1304="",$AD1304=""),"",IFERROR(VLOOKUP($AH1304,CODES!$A:$B,2,FALSE),"NO CODE"))</f>
        <v/>
      </c>
      <c r="AJ1304" s="19">
        <f>IF(OR($AI1304="",$AI1304="NO CODE"),"",IF(COUNTIFS(RATES!$A:$A,$AI1304,RATES!$B:$B,"&lt;="&amp;MonthStart,RATES!$C:$C,"&gt;="&amp;MonthEnd)&lt;&gt;1,"NO RATE",IF($AD1304="OFF",SUMIFS(RATES!$F:$F,RATES!$A:$A,$AI1304,RATES!$B:$B,"&lt;="&amp;MonthStart,RATES!$C:$C,"&gt;="&amp;MonthEnd),SUMIFS(RATES!$E:$E,RATES!$A:$A,$AI1304,RATES!$B:$B,"&lt;="&amp;MonthStart,RATES!$C:$C,"&gt;="&amp;MonthEnd))))</f>
        <v/>
      </c>
      <c r="AK1304" s="2">
        <f>IF(OR(NOT(ISNUMBER($AJ1304)),N($AA1304)=0),"",IF(ABS(N($Z1304)/100-$AJ1304)&gt;0.0000001,"DIFFERS",""))</f>
        <v/>
      </c>
    </row>
    <row r="1305">
      <c r="AD1305" s="2">
        <f>IF($L1305="","",IF(ISNUMBER(SEARCH("OFF ROAD",$H1305)),"OFF",IF(ISNUMBER(SEARCH("ON ROAD",$H1305)),"ON","")))</f>
        <v/>
      </c>
      <c r="AE1305" s="2">
        <f>IF($AD1305="ON",""&amp;$L1305,"")</f>
        <v/>
      </c>
      <c r="AF1305" s="2">
        <f>IF($L1305="","",IF($J1305&lt;&gt;"","Y",""))</f>
        <v/>
      </c>
      <c r="AG1305" s="2">
        <f>IF($L1305="","",IFERROR(TRIM(MID($H1305,4,SEARCH(" CO ",$H1305)-4)),""&amp;$S1305))</f>
        <v/>
      </c>
      <c r="AH1305" s="2">
        <f>IF($AG1305="","",IF($AG1305="FULTON",IF(ISNUMBER(SEARCH("COLLEGE PARK",$H1305)),"FULTON (COLLEGE PARK)",IF(ISNUMBER(SEARCH("HAPEVILLE",$H1305)),"FULTON (HAPEVILLE)",IF(ISNUMBER(SEARCH("EAST POINT",$H1305)),"FULTON (EAST POINT)",IF(ISNUMBER(SEARCH("ATLANTA",$H1305)),"FULTON (ATL LIMITS)","FULTON")))),IF($AG1305="DEKALB",IF(ISNUMBER(SEARCH("ATLANTA",$H1305)),"DEKALB (ATL LIMITS)","DEKALB"),IF(AND($AG1305="CLAYTON",ISNUMBER(SEARCH("COLLEGE PARK",$H1305))),"CLAYTON (COLLEGE PARK)",$AG1305))))</f>
        <v/>
      </c>
      <c r="AI1305" s="2">
        <f>IF(OR($AH1305="",$AD1305=""),"",IFERROR(VLOOKUP($AH1305,CODES!$A:$B,2,FALSE),"NO CODE"))</f>
        <v/>
      </c>
      <c r="AJ1305" s="19">
        <f>IF(OR($AI1305="",$AI1305="NO CODE"),"",IF(COUNTIFS(RATES!$A:$A,$AI1305,RATES!$B:$B,"&lt;="&amp;MonthStart,RATES!$C:$C,"&gt;="&amp;MonthEnd)&lt;&gt;1,"NO RATE",IF($AD1305="OFF",SUMIFS(RATES!$F:$F,RATES!$A:$A,$AI1305,RATES!$B:$B,"&lt;="&amp;MonthStart,RATES!$C:$C,"&gt;="&amp;MonthEnd),SUMIFS(RATES!$E:$E,RATES!$A:$A,$AI1305,RATES!$B:$B,"&lt;="&amp;MonthStart,RATES!$C:$C,"&gt;="&amp;MonthEnd))))</f>
        <v/>
      </c>
      <c r="AK1305" s="2">
        <f>IF(OR(NOT(ISNUMBER($AJ1305)),N($AA1305)=0),"",IF(ABS(N($Z1305)/100-$AJ1305)&gt;0.0000001,"DIFFERS",""))</f>
        <v/>
      </c>
    </row>
    <row r="1306">
      <c r="AD1306" s="2">
        <f>IF($L1306="","",IF(ISNUMBER(SEARCH("OFF ROAD",$H1306)),"OFF",IF(ISNUMBER(SEARCH("ON ROAD",$H1306)),"ON","")))</f>
        <v/>
      </c>
      <c r="AE1306" s="2">
        <f>IF($AD1306="ON",""&amp;$L1306,"")</f>
        <v/>
      </c>
      <c r="AF1306" s="2">
        <f>IF($L1306="","",IF($J1306&lt;&gt;"","Y",""))</f>
        <v/>
      </c>
      <c r="AG1306" s="2">
        <f>IF($L1306="","",IFERROR(TRIM(MID($H1306,4,SEARCH(" CO ",$H1306)-4)),""&amp;$S1306))</f>
        <v/>
      </c>
      <c r="AH1306" s="2">
        <f>IF($AG1306="","",IF($AG1306="FULTON",IF(ISNUMBER(SEARCH("COLLEGE PARK",$H1306)),"FULTON (COLLEGE PARK)",IF(ISNUMBER(SEARCH("HAPEVILLE",$H1306)),"FULTON (HAPEVILLE)",IF(ISNUMBER(SEARCH("EAST POINT",$H1306)),"FULTON (EAST POINT)",IF(ISNUMBER(SEARCH("ATLANTA",$H1306)),"FULTON (ATL LIMITS)","FULTON")))),IF($AG1306="DEKALB",IF(ISNUMBER(SEARCH("ATLANTA",$H1306)),"DEKALB (ATL LIMITS)","DEKALB"),IF(AND($AG1306="CLAYTON",ISNUMBER(SEARCH("COLLEGE PARK",$H1306))),"CLAYTON (COLLEGE PARK)",$AG1306))))</f>
        <v/>
      </c>
      <c r="AI1306" s="2">
        <f>IF(OR($AH1306="",$AD1306=""),"",IFERROR(VLOOKUP($AH1306,CODES!$A:$B,2,FALSE),"NO CODE"))</f>
        <v/>
      </c>
      <c r="AJ1306" s="19">
        <f>IF(OR($AI1306="",$AI1306="NO CODE"),"",IF(COUNTIFS(RATES!$A:$A,$AI1306,RATES!$B:$B,"&lt;="&amp;MonthStart,RATES!$C:$C,"&gt;="&amp;MonthEnd)&lt;&gt;1,"NO RATE",IF($AD1306="OFF",SUMIFS(RATES!$F:$F,RATES!$A:$A,$AI1306,RATES!$B:$B,"&lt;="&amp;MonthStart,RATES!$C:$C,"&gt;="&amp;MonthEnd),SUMIFS(RATES!$E:$E,RATES!$A:$A,$AI1306,RATES!$B:$B,"&lt;="&amp;MonthStart,RATES!$C:$C,"&gt;="&amp;MonthEnd))))</f>
        <v/>
      </c>
      <c r="AK1306" s="2">
        <f>IF(OR(NOT(ISNUMBER($AJ1306)),N($AA1306)=0),"",IF(ABS(N($Z1306)/100-$AJ1306)&gt;0.0000001,"DIFFERS",""))</f>
        <v/>
      </c>
    </row>
    <row r="1307">
      <c r="AD1307" s="2">
        <f>IF($L1307="","",IF(ISNUMBER(SEARCH("OFF ROAD",$H1307)),"OFF",IF(ISNUMBER(SEARCH("ON ROAD",$H1307)),"ON","")))</f>
        <v/>
      </c>
      <c r="AE1307" s="2">
        <f>IF($AD1307="ON",""&amp;$L1307,"")</f>
        <v/>
      </c>
      <c r="AF1307" s="2">
        <f>IF($L1307="","",IF($J1307&lt;&gt;"","Y",""))</f>
        <v/>
      </c>
      <c r="AG1307" s="2">
        <f>IF($L1307="","",IFERROR(TRIM(MID($H1307,4,SEARCH(" CO ",$H1307)-4)),""&amp;$S1307))</f>
        <v/>
      </c>
      <c r="AH1307" s="2">
        <f>IF($AG1307="","",IF($AG1307="FULTON",IF(ISNUMBER(SEARCH("COLLEGE PARK",$H1307)),"FULTON (COLLEGE PARK)",IF(ISNUMBER(SEARCH("HAPEVILLE",$H1307)),"FULTON (HAPEVILLE)",IF(ISNUMBER(SEARCH("EAST POINT",$H1307)),"FULTON (EAST POINT)",IF(ISNUMBER(SEARCH("ATLANTA",$H1307)),"FULTON (ATL LIMITS)","FULTON")))),IF($AG1307="DEKALB",IF(ISNUMBER(SEARCH("ATLANTA",$H1307)),"DEKALB (ATL LIMITS)","DEKALB"),IF(AND($AG1307="CLAYTON",ISNUMBER(SEARCH("COLLEGE PARK",$H1307))),"CLAYTON (COLLEGE PARK)",$AG1307))))</f>
        <v/>
      </c>
      <c r="AI1307" s="2">
        <f>IF(OR($AH1307="",$AD1307=""),"",IFERROR(VLOOKUP($AH1307,CODES!$A:$B,2,FALSE),"NO CODE"))</f>
        <v/>
      </c>
      <c r="AJ1307" s="19">
        <f>IF(OR($AI1307="",$AI1307="NO CODE"),"",IF(COUNTIFS(RATES!$A:$A,$AI1307,RATES!$B:$B,"&lt;="&amp;MonthStart,RATES!$C:$C,"&gt;="&amp;MonthEnd)&lt;&gt;1,"NO RATE",IF($AD1307="OFF",SUMIFS(RATES!$F:$F,RATES!$A:$A,$AI1307,RATES!$B:$B,"&lt;="&amp;MonthStart,RATES!$C:$C,"&gt;="&amp;MonthEnd),SUMIFS(RATES!$E:$E,RATES!$A:$A,$AI1307,RATES!$B:$B,"&lt;="&amp;MonthStart,RATES!$C:$C,"&gt;="&amp;MonthEnd))))</f>
        <v/>
      </c>
      <c r="AK1307" s="2">
        <f>IF(OR(NOT(ISNUMBER($AJ1307)),N($AA1307)=0),"",IF(ABS(N($Z1307)/100-$AJ1307)&gt;0.0000001,"DIFFERS",""))</f>
        <v/>
      </c>
    </row>
    <row r="1308">
      <c r="AD1308" s="2">
        <f>IF($L1308="","",IF(ISNUMBER(SEARCH("OFF ROAD",$H1308)),"OFF",IF(ISNUMBER(SEARCH("ON ROAD",$H1308)),"ON","")))</f>
        <v/>
      </c>
      <c r="AE1308" s="2">
        <f>IF($AD1308="ON",""&amp;$L1308,"")</f>
        <v/>
      </c>
      <c r="AF1308" s="2">
        <f>IF($L1308="","",IF($J1308&lt;&gt;"","Y",""))</f>
        <v/>
      </c>
      <c r="AG1308" s="2">
        <f>IF($L1308="","",IFERROR(TRIM(MID($H1308,4,SEARCH(" CO ",$H1308)-4)),""&amp;$S1308))</f>
        <v/>
      </c>
      <c r="AH1308" s="2">
        <f>IF($AG1308="","",IF($AG1308="FULTON",IF(ISNUMBER(SEARCH("COLLEGE PARK",$H1308)),"FULTON (COLLEGE PARK)",IF(ISNUMBER(SEARCH("HAPEVILLE",$H1308)),"FULTON (HAPEVILLE)",IF(ISNUMBER(SEARCH("EAST POINT",$H1308)),"FULTON (EAST POINT)",IF(ISNUMBER(SEARCH("ATLANTA",$H1308)),"FULTON (ATL LIMITS)","FULTON")))),IF($AG1308="DEKALB",IF(ISNUMBER(SEARCH("ATLANTA",$H1308)),"DEKALB (ATL LIMITS)","DEKALB"),IF(AND($AG1308="CLAYTON",ISNUMBER(SEARCH("COLLEGE PARK",$H1308))),"CLAYTON (COLLEGE PARK)",$AG1308))))</f>
        <v/>
      </c>
      <c r="AI1308" s="2">
        <f>IF(OR($AH1308="",$AD1308=""),"",IFERROR(VLOOKUP($AH1308,CODES!$A:$B,2,FALSE),"NO CODE"))</f>
        <v/>
      </c>
      <c r="AJ1308" s="19">
        <f>IF(OR($AI1308="",$AI1308="NO CODE"),"",IF(COUNTIFS(RATES!$A:$A,$AI1308,RATES!$B:$B,"&lt;="&amp;MonthStart,RATES!$C:$C,"&gt;="&amp;MonthEnd)&lt;&gt;1,"NO RATE",IF($AD1308="OFF",SUMIFS(RATES!$F:$F,RATES!$A:$A,$AI1308,RATES!$B:$B,"&lt;="&amp;MonthStart,RATES!$C:$C,"&gt;="&amp;MonthEnd),SUMIFS(RATES!$E:$E,RATES!$A:$A,$AI1308,RATES!$B:$B,"&lt;="&amp;MonthStart,RATES!$C:$C,"&gt;="&amp;MonthEnd))))</f>
        <v/>
      </c>
      <c r="AK1308" s="2">
        <f>IF(OR(NOT(ISNUMBER($AJ1308)),N($AA1308)=0),"",IF(ABS(N($Z1308)/100-$AJ1308)&gt;0.0000001,"DIFFERS",""))</f>
        <v/>
      </c>
    </row>
    <row r="1309">
      <c r="AD1309" s="2">
        <f>IF($L1309="","",IF(ISNUMBER(SEARCH("OFF ROAD",$H1309)),"OFF",IF(ISNUMBER(SEARCH("ON ROAD",$H1309)),"ON","")))</f>
        <v/>
      </c>
      <c r="AE1309" s="2">
        <f>IF($AD1309="ON",""&amp;$L1309,"")</f>
        <v/>
      </c>
      <c r="AF1309" s="2">
        <f>IF($L1309="","",IF($J1309&lt;&gt;"","Y",""))</f>
        <v/>
      </c>
      <c r="AG1309" s="2">
        <f>IF($L1309="","",IFERROR(TRIM(MID($H1309,4,SEARCH(" CO ",$H1309)-4)),""&amp;$S1309))</f>
        <v/>
      </c>
      <c r="AH1309" s="2">
        <f>IF($AG1309="","",IF($AG1309="FULTON",IF(ISNUMBER(SEARCH("COLLEGE PARK",$H1309)),"FULTON (COLLEGE PARK)",IF(ISNUMBER(SEARCH("HAPEVILLE",$H1309)),"FULTON (HAPEVILLE)",IF(ISNUMBER(SEARCH("EAST POINT",$H1309)),"FULTON (EAST POINT)",IF(ISNUMBER(SEARCH("ATLANTA",$H1309)),"FULTON (ATL LIMITS)","FULTON")))),IF($AG1309="DEKALB",IF(ISNUMBER(SEARCH("ATLANTA",$H1309)),"DEKALB (ATL LIMITS)","DEKALB"),IF(AND($AG1309="CLAYTON",ISNUMBER(SEARCH("COLLEGE PARK",$H1309))),"CLAYTON (COLLEGE PARK)",$AG1309))))</f>
        <v/>
      </c>
      <c r="AI1309" s="2">
        <f>IF(OR($AH1309="",$AD1309=""),"",IFERROR(VLOOKUP($AH1309,CODES!$A:$B,2,FALSE),"NO CODE"))</f>
        <v/>
      </c>
      <c r="AJ1309" s="19">
        <f>IF(OR($AI1309="",$AI1309="NO CODE"),"",IF(COUNTIFS(RATES!$A:$A,$AI1309,RATES!$B:$B,"&lt;="&amp;MonthStart,RATES!$C:$C,"&gt;="&amp;MonthEnd)&lt;&gt;1,"NO RATE",IF($AD1309="OFF",SUMIFS(RATES!$F:$F,RATES!$A:$A,$AI1309,RATES!$B:$B,"&lt;="&amp;MonthStart,RATES!$C:$C,"&gt;="&amp;MonthEnd),SUMIFS(RATES!$E:$E,RATES!$A:$A,$AI1309,RATES!$B:$B,"&lt;="&amp;MonthStart,RATES!$C:$C,"&gt;="&amp;MonthEnd))))</f>
        <v/>
      </c>
      <c r="AK1309" s="2">
        <f>IF(OR(NOT(ISNUMBER($AJ1309)),N($AA1309)=0),"",IF(ABS(N($Z1309)/100-$AJ1309)&gt;0.0000001,"DIFFERS",""))</f>
        <v/>
      </c>
    </row>
    <row r="1310">
      <c r="AD1310" s="2">
        <f>IF($L1310="","",IF(ISNUMBER(SEARCH("OFF ROAD",$H1310)),"OFF",IF(ISNUMBER(SEARCH("ON ROAD",$H1310)),"ON","")))</f>
        <v/>
      </c>
      <c r="AE1310" s="2">
        <f>IF($AD1310="ON",""&amp;$L1310,"")</f>
        <v/>
      </c>
      <c r="AF1310" s="2">
        <f>IF($L1310="","",IF($J1310&lt;&gt;"","Y",""))</f>
        <v/>
      </c>
      <c r="AG1310" s="2">
        <f>IF($L1310="","",IFERROR(TRIM(MID($H1310,4,SEARCH(" CO ",$H1310)-4)),""&amp;$S1310))</f>
        <v/>
      </c>
      <c r="AH1310" s="2">
        <f>IF($AG1310="","",IF($AG1310="FULTON",IF(ISNUMBER(SEARCH("COLLEGE PARK",$H1310)),"FULTON (COLLEGE PARK)",IF(ISNUMBER(SEARCH("HAPEVILLE",$H1310)),"FULTON (HAPEVILLE)",IF(ISNUMBER(SEARCH("EAST POINT",$H1310)),"FULTON (EAST POINT)",IF(ISNUMBER(SEARCH("ATLANTA",$H1310)),"FULTON (ATL LIMITS)","FULTON")))),IF($AG1310="DEKALB",IF(ISNUMBER(SEARCH("ATLANTA",$H1310)),"DEKALB (ATL LIMITS)","DEKALB"),IF(AND($AG1310="CLAYTON",ISNUMBER(SEARCH("COLLEGE PARK",$H1310))),"CLAYTON (COLLEGE PARK)",$AG1310))))</f>
        <v/>
      </c>
      <c r="AI1310" s="2">
        <f>IF(OR($AH1310="",$AD1310=""),"",IFERROR(VLOOKUP($AH1310,CODES!$A:$B,2,FALSE),"NO CODE"))</f>
        <v/>
      </c>
      <c r="AJ1310" s="19">
        <f>IF(OR($AI1310="",$AI1310="NO CODE"),"",IF(COUNTIFS(RATES!$A:$A,$AI1310,RATES!$B:$B,"&lt;="&amp;MonthStart,RATES!$C:$C,"&gt;="&amp;MonthEnd)&lt;&gt;1,"NO RATE",IF($AD1310="OFF",SUMIFS(RATES!$F:$F,RATES!$A:$A,$AI1310,RATES!$B:$B,"&lt;="&amp;MonthStart,RATES!$C:$C,"&gt;="&amp;MonthEnd),SUMIFS(RATES!$E:$E,RATES!$A:$A,$AI1310,RATES!$B:$B,"&lt;="&amp;MonthStart,RATES!$C:$C,"&gt;="&amp;MonthEnd))))</f>
        <v/>
      </c>
      <c r="AK1310" s="2">
        <f>IF(OR(NOT(ISNUMBER($AJ1310)),N($AA1310)=0),"",IF(ABS(N($Z1310)/100-$AJ1310)&gt;0.0000001,"DIFFERS",""))</f>
        <v/>
      </c>
    </row>
    <row r="1311">
      <c r="AD1311" s="2">
        <f>IF($L1311="","",IF(ISNUMBER(SEARCH("OFF ROAD",$H1311)),"OFF",IF(ISNUMBER(SEARCH("ON ROAD",$H1311)),"ON","")))</f>
        <v/>
      </c>
      <c r="AE1311" s="2">
        <f>IF($AD1311="ON",""&amp;$L1311,"")</f>
        <v/>
      </c>
      <c r="AF1311" s="2">
        <f>IF($L1311="","",IF($J1311&lt;&gt;"","Y",""))</f>
        <v/>
      </c>
      <c r="AG1311" s="2">
        <f>IF($L1311="","",IFERROR(TRIM(MID($H1311,4,SEARCH(" CO ",$H1311)-4)),""&amp;$S1311))</f>
        <v/>
      </c>
      <c r="AH1311" s="2">
        <f>IF($AG1311="","",IF($AG1311="FULTON",IF(ISNUMBER(SEARCH("COLLEGE PARK",$H1311)),"FULTON (COLLEGE PARK)",IF(ISNUMBER(SEARCH("HAPEVILLE",$H1311)),"FULTON (HAPEVILLE)",IF(ISNUMBER(SEARCH("EAST POINT",$H1311)),"FULTON (EAST POINT)",IF(ISNUMBER(SEARCH("ATLANTA",$H1311)),"FULTON (ATL LIMITS)","FULTON")))),IF($AG1311="DEKALB",IF(ISNUMBER(SEARCH("ATLANTA",$H1311)),"DEKALB (ATL LIMITS)","DEKALB"),IF(AND($AG1311="CLAYTON",ISNUMBER(SEARCH("COLLEGE PARK",$H1311))),"CLAYTON (COLLEGE PARK)",$AG1311))))</f>
        <v/>
      </c>
      <c r="AI1311" s="2">
        <f>IF(OR($AH1311="",$AD1311=""),"",IFERROR(VLOOKUP($AH1311,CODES!$A:$B,2,FALSE),"NO CODE"))</f>
        <v/>
      </c>
      <c r="AJ1311" s="19">
        <f>IF(OR($AI1311="",$AI1311="NO CODE"),"",IF(COUNTIFS(RATES!$A:$A,$AI1311,RATES!$B:$B,"&lt;="&amp;MonthStart,RATES!$C:$C,"&gt;="&amp;MonthEnd)&lt;&gt;1,"NO RATE",IF($AD1311="OFF",SUMIFS(RATES!$F:$F,RATES!$A:$A,$AI1311,RATES!$B:$B,"&lt;="&amp;MonthStart,RATES!$C:$C,"&gt;="&amp;MonthEnd),SUMIFS(RATES!$E:$E,RATES!$A:$A,$AI1311,RATES!$B:$B,"&lt;="&amp;MonthStart,RATES!$C:$C,"&gt;="&amp;MonthEnd))))</f>
        <v/>
      </c>
      <c r="AK1311" s="2">
        <f>IF(OR(NOT(ISNUMBER($AJ1311)),N($AA1311)=0),"",IF(ABS(N($Z1311)/100-$AJ1311)&gt;0.0000001,"DIFFERS",""))</f>
        <v/>
      </c>
    </row>
    <row r="1312">
      <c r="AD1312" s="2">
        <f>IF($L1312="","",IF(ISNUMBER(SEARCH("OFF ROAD",$H1312)),"OFF",IF(ISNUMBER(SEARCH("ON ROAD",$H1312)),"ON","")))</f>
        <v/>
      </c>
      <c r="AE1312" s="2">
        <f>IF($AD1312="ON",""&amp;$L1312,"")</f>
        <v/>
      </c>
      <c r="AF1312" s="2">
        <f>IF($L1312="","",IF($J1312&lt;&gt;"","Y",""))</f>
        <v/>
      </c>
      <c r="AG1312" s="2">
        <f>IF($L1312="","",IFERROR(TRIM(MID($H1312,4,SEARCH(" CO ",$H1312)-4)),""&amp;$S1312))</f>
        <v/>
      </c>
      <c r="AH1312" s="2">
        <f>IF($AG1312="","",IF($AG1312="FULTON",IF(ISNUMBER(SEARCH("COLLEGE PARK",$H1312)),"FULTON (COLLEGE PARK)",IF(ISNUMBER(SEARCH("HAPEVILLE",$H1312)),"FULTON (HAPEVILLE)",IF(ISNUMBER(SEARCH("EAST POINT",$H1312)),"FULTON (EAST POINT)",IF(ISNUMBER(SEARCH("ATLANTA",$H1312)),"FULTON (ATL LIMITS)","FULTON")))),IF($AG1312="DEKALB",IF(ISNUMBER(SEARCH("ATLANTA",$H1312)),"DEKALB (ATL LIMITS)","DEKALB"),IF(AND($AG1312="CLAYTON",ISNUMBER(SEARCH("COLLEGE PARK",$H1312))),"CLAYTON (COLLEGE PARK)",$AG1312))))</f>
        <v/>
      </c>
      <c r="AI1312" s="2">
        <f>IF(OR($AH1312="",$AD1312=""),"",IFERROR(VLOOKUP($AH1312,CODES!$A:$B,2,FALSE),"NO CODE"))</f>
        <v/>
      </c>
      <c r="AJ1312" s="19">
        <f>IF(OR($AI1312="",$AI1312="NO CODE"),"",IF(COUNTIFS(RATES!$A:$A,$AI1312,RATES!$B:$B,"&lt;="&amp;MonthStart,RATES!$C:$C,"&gt;="&amp;MonthEnd)&lt;&gt;1,"NO RATE",IF($AD1312="OFF",SUMIFS(RATES!$F:$F,RATES!$A:$A,$AI1312,RATES!$B:$B,"&lt;="&amp;MonthStart,RATES!$C:$C,"&gt;="&amp;MonthEnd),SUMIFS(RATES!$E:$E,RATES!$A:$A,$AI1312,RATES!$B:$B,"&lt;="&amp;MonthStart,RATES!$C:$C,"&gt;="&amp;MonthEnd))))</f>
        <v/>
      </c>
      <c r="AK1312" s="2">
        <f>IF(OR(NOT(ISNUMBER($AJ1312)),N($AA1312)=0),"",IF(ABS(N($Z1312)/100-$AJ1312)&gt;0.0000001,"DIFFERS",""))</f>
        <v/>
      </c>
    </row>
    <row r="1313">
      <c r="AD1313" s="2">
        <f>IF($L1313="","",IF(ISNUMBER(SEARCH("OFF ROAD",$H1313)),"OFF",IF(ISNUMBER(SEARCH("ON ROAD",$H1313)),"ON","")))</f>
        <v/>
      </c>
      <c r="AE1313" s="2">
        <f>IF($AD1313="ON",""&amp;$L1313,"")</f>
        <v/>
      </c>
      <c r="AF1313" s="2">
        <f>IF($L1313="","",IF($J1313&lt;&gt;"","Y",""))</f>
        <v/>
      </c>
      <c r="AG1313" s="2">
        <f>IF($L1313="","",IFERROR(TRIM(MID($H1313,4,SEARCH(" CO ",$H1313)-4)),""&amp;$S1313))</f>
        <v/>
      </c>
      <c r="AH1313" s="2">
        <f>IF($AG1313="","",IF($AG1313="FULTON",IF(ISNUMBER(SEARCH("COLLEGE PARK",$H1313)),"FULTON (COLLEGE PARK)",IF(ISNUMBER(SEARCH("HAPEVILLE",$H1313)),"FULTON (HAPEVILLE)",IF(ISNUMBER(SEARCH("EAST POINT",$H1313)),"FULTON (EAST POINT)",IF(ISNUMBER(SEARCH("ATLANTA",$H1313)),"FULTON (ATL LIMITS)","FULTON")))),IF($AG1313="DEKALB",IF(ISNUMBER(SEARCH("ATLANTA",$H1313)),"DEKALB (ATL LIMITS)","DEKALB"),IF(AND($AG1313="CLAYTON",ISNUMBER(SEARCH("COLLEGE PARK",$H1313))),"CLAYTON (COLLEGE PARK)",$AG1313))))</f>
        <v/>
      </c>
      <c r="AI1313" s="2">
        <f>IF(OR($AH1313="",$AD1313=""),"",IFERROR(VLOOKUP($AH1313,CODES!$A:$B,2,FALSE),"NO CODE"))</f>
        <v/>
      </c>
      <c r="AJ1313" s="19">
        <f>IF(OR($AI1313="",$AI1313="NO CODE"),"",IF(COUNTIFS(RATES!$A:$A,$AI1313,RATES!$B:$B,"&lt;="&amp;MonthStart,RATES!$C:$C,"&gt;="&amp;MonthEnd)&lt;&gt;1,"NO RATE",IF($AD1313="OFF",SUMIFS(RATES!$F:$F,RATES!$A:$A,$AI1313,RATES!$B:$B,"&lt;="&amp;MonthStart,RATES!$C:$C,"&gt;="&amp;MonthEnd),SUMIFS(RATES!$E:$E,RATES!$A:$A,$AI1313,RATES!$B:$B,"&lt;="&amp;MonthStart,RATES!$C:$C,"&gt;="&amp;MonthEnd))))</f>
        <v/>
      </c>
      <c r="AK1313" s="2">
        <f>IF(OR(NOT(ISNUMBER($AJ1313)),N($AA1313)=0),"",IF(ABS(N($Z1313)/100-$AJ1313)&gt;0.0000001,"DIFFERS",""))</f>
        <v/>
      </c>
    </row>
    <row r="1314">
      <c r="AD1314" s="2">
        <f>IF($L1314="","",IF(ISNUMBER(SEARCH("OFF ROAD",$H1314)),"OFF",IF(ISNUMBER(SEARCH("ON ROAD",$H1314)),"ON","")))</f>
        <v/>
      </c>
      <c r="AE1314" s="2">
        <f>IF($AD1314="ON",""&amp;$L1314,"")</f>
        <v/>
      </c>
      <c r="AF1314" s="2">
        <f>IF($L1314="","",IF($J1314&lt;&gt;"","Y",""))</f>
        <v/>
      </c>
      <c r="AG1314" s="2">
        <f>IF($L1314="","",IFERROR(TRIM(MID($H1314,4,SEARCH(" CO ",$H1314)-4)),""&amp;$S1314))</f>
        <v/>
      </c>
      <c r="AH1314" s="2">
        <f>IF($AG1314="","",IF($AG1314="FULTON",IF(ISNUMBER(SEARCH("COLLEGE PARK",$H1314)),"FULTON (COLLEGE PARK)",IF(ISNUMBER(SEARCH("HAPEVILLE",$H1314)),"FULTON (HAPEVILLE)",IF(ISNUMBER(SEARCH("EAST POINT",$H1314)),"FULTON (EAST POINT)",IF(ISNUMBER(SEARCH("ATLANTA",$H1314)),"FULTON (ATL LIMITS)","FULTON")))),IF($AG1314="DEKALB",IF(ISNUMBER(SEARCH("ATLANTA",$H1314)),"DEKALB (ATL LIMITS)","DEKALB"),IF(AND($AG1314="CLAYTON",ISNUMBER(SEARCH("COLLEGE PARK",$H1314))),"CLAYTON (COLLEGE PARK)",$AG1314))))</f>
        <v/>
      </c>
      <c r="AI1314" s="2">
        <f>IF(OR($AH1314="",$AD1314=""),"",IFERROR(VLOOKUP($AH1314,CODES!$A:$B,2,FALSE),"NO CODE"))</f>
        <v/>
      </c>
      <c r="AJ1314" s="19">
        <f>IF(OR($AI1314="",$AI1314="NO CODE"),"",IF(COUNTIFS(RATES!$A:$A,$AI1314,RATES!$B:$B,"&lt;="&amp;MonthStart,RATES!$C:$C,"&gt;="&amp;MonthEnd)&lt;&gt;1,"NO RATE",IF($AD1314="OFF",SUMIFS(RATES!$F:$F,RATES!$A:$A,$AI1314,RATES!$B:$B,"&lt;="&amp;MonthStart,RATES!$C:$C,"&gt;="&amp;MonthEnd),SUMIFS(RATES!$E:$E,RATES!$A:$A,$AI1314,RATES!$B:$B,"&lt;="&amp;MonthStart,RATES!$C:$C,"&gt;="&amp;MonthEnd))))</f>
        <v/>
      </c>
      <c r="AK1314" s="2">
        <f>IF(OR(NOT(ISNUMBER($AJ1314)),N($AA1314)=0),"",IF(ABS(N($Z1314)/100-$AJ1314)&gt;0.0000001,"DIFFERS",""))</f>
        <v/>
      </c>
    </row>
    <row r="1315">
      <c r="AD1315" s="2">
        <f>IF($L1315="","",IF(ISNUMBER(SEARCH("OFF ROAD",$H1315)),"OFF",IF(ISNUMBER(SEARCH("ON ROAD",$H1315)),"ON","")))</f>
        <v/>
      </c>
      <c r="AE1315" s="2">
        <f>IF($AD1315="ON",""&amp;$L1315,"")</f>
        <v/>
      </c>
      <c r="AF1315" s="2">
        <f>IF($L1315="","",IF($J1315&lt;&gt;"","Y",""))</f>
        <v/>
      </c>
      <c r="AG1315" s="2">
        <f>IF($L1315="","",IFERROR(TRIM(MID($H1315,4,SEARCH(" CO ",$H1315)-4)),""&amp;$S1315))</f>
        <v/>
      </c>
      <c r="AH1315" s="2">
        <f>IF($AG1315="","",IF($AG1315="FULTON",IF(ISNUMBER(SEARCH("COLLEGE PARK",$H1315)),"FULTON (COLLEGE PARK)",IF(ISNUMBER(SEARCH("HAPEVILLE",$H1315)),"FULTON (HAPEVILLE)",IF(ISNUMBER(SEARCH("EAST POINT",$H1315)),"FULTON (EAST POINT)",IF(ISNUMBER(SEARCH("ATLANTA",$H1315)),"FULTON (ATL LIMITS)","FULTON")))),IF($AG1315="DEKALB",IF(ISNUMBER(SEARCH("ATLANTA",$H1315)),"DEKALB (ATL LIMITS)","DEKALB"),IF(AND($AG1315="CLAYTON",ISNUMBER(SEARCH("COLLEGE PARK",$H1315))),"CLAYTON (COLLEGE PARK)",$AG1315))))</f>
        <v/>
      </c>
      <c r="AI1315" s="2">
        <f>IF(OR($AH1315="",$AD1315=""),"",IFERROR(VLOOKUP($AH1315,CODES!$A:$B,2,FALSE),"NO CODE"))</f>
        <v/>
      </c>
      <c r="AJ1315" s="19">
        <f>IF(OR($AI1315="",$AI1315="NO CODE"),"",IF(COUNTIFS(RATES!$A:$A,$AI1315,RATES!$B:$B,"&lt;="&amp;MonthStart,RATES!$C:$C,"&gt;="&amp;MonthEnd)&lt;&gt;1,"NO RATE",IF($AD1315="OFF",SUMIFS(RATES!$F:$F,RATES!$A:$A,$AI1315,RATES!$B:$B,"&lt;="&amp;MonthStart,RATES!$C:$C,"&gt;="&amp;MonthEnd),SUMIFS(RATES!$E:$E,RATES!$A:$A,$AI1315,RATES!$B:$B,"&lt;="&amp;MonthStart,RATES!$C:$C,"&gt;="&amp;MonthEnd))))</f>
        <v/>
      </c>
      <c r="AK1315" s="2">
        <f>IF(OR(NOT(ISNUMBER($AJ1315)),N($AA1315)=0),"",IF(ABS(N($Z1315)/100-$AJ1315)&gt;0.0000001,"DIFFERS",""))</f>
        <v/>
      </c>
    </row>
    <row r="1316">
      <c r="AD1316" s="2">
        <f>IF($L1316="","",IF(ISNUMBER(SEARCH("OFF ROAD",$H1316)),"OFF",IF(ISNUMBER(SEARCH("ON ROAD",$H1316)),"ON","")))</f>
        <v/>
      </c>
      <c r="AE1316" s="2">
        <f>IF($AD1316="ON",""&amp;$L1316,"")</f>
        <v/>
      </c>
      <c r="AF1316" s="2">
        <f>IF($L1316="","",IF($J1316&lt;&gt;"","Y",""))</f>
        <v/>
      </c>
      <c r="AG1316" s="2">
        <f>IF($L1316="","",IFERROR(TRIM(MID($H1316,4,SEARCH(" CO ",$H1316)-4)),""&amp;$S1316))</f>
        <v/>
      </c>
      <c r="AH1316" s="2">
        <f>IF($AG1316="","",IF($AG1316="FULTON",IF(ISNUMBER(SEARCH("COLLEGE PARK",$H1316)),"FULTON (COLLEGE PARK)",IF(ISNUMBER(SEARCH("HAPEVILLE",$H1316)),"FULTON (HAPEVILLE)",IF(ISNUMBER(SEARCH("EAST POINT",$H1316)),"FULTON (EAST POINT)",IF(ISNUMBER(SEARCH("ATLANTA",$H1316)),"FULTON (ATL LIMITS)","FULTON")))),IF($AG1316="DEKALB",IF(ISNUMBER(SEARCH("ATLANTA",$H1316)),"DEKALB (ATL LIMITS)","DEKALB"),IF(AND($AG1316="CLAYTON",ISNUMBER(SEARCH("COLLEGE PARK",$H1316))),"CLAYTON (COLLEGE PARK)",$AG1316))))</f>
        <v/>
      </c>
      <c r="AI1316" s="2">
        <f>IF(OR($AH1316="",$AD1316=""),"",IFERROR(VLOOKUP($AH1316,CODES!$A:$B,2,FALSE),"NO CODE"))</f>
        <v/>
      </c>
      <c r="AJ1316" s="19">
        <f>IF(OR($AI1316="",$AI1316="NO CODE"),"",IF(COUNTIFS(RATES!$A:$A,$AI1316,RATES!$B:$B,"&lt;="&amp;MonthStart,RATES!$C:$C,"&gt;="&amp;MonthEnd)&lt;&gt;1,"NO RATE",IF($AD1316="OFF",SUMIFS(RATES!$F:$F,RATES!$A:$A,$AI1316,RATES!$B:$B,"&lt;="&amp;MonthStart,RATES!$C:$C,"&gt;="&amp;MonthEnd),SUMIFS(RATES!$E:$E,RATES!$A:$A,$AI1316,RATES!$B:$B,"&lt;="&amp;MonthStart,RATES!$C:$C,"&gt;="&amp;MonthEnd))))</f>
        <v/>
      </c>
      <c r="AK1316" s="2">
        <f>IF(OR(NOT(ISNUMBER($AJ1316)),N($AA1316)=0),"",IF(ABS(N($Z1316)/100-$AJ1316)&gt;0.0000001,"DIFFERS",""))</f>
        <v/>
      </c>
    </row>
    <row r="1317">
      <c r="AD1317" s="2">
        <f>IF($L1317="","",IF(ISNUMBER(SEARCH("OFF ROAD",$H1317)),"OFF",IF(ISNUMBER(SEARCH("ON ROAD",$H1317)),"ON","")))</f>
        <v/>
      </c>
      <c r="AE1317" s="2">
        <f>IF($AD1317="ON",""&amp;$L1317,"")</f>
        <v/>
      </c>
      <c r="AF1317" s="2">
        <f>IF($L1317="","",IF($J1317&lt;&gt;"","Y",""))</f>
        <v/>
      </c>
      <c r="AG1317" s="2">
        <f>IF($L1317="","",IFERROR(TRIM(MID($H1317,4,SEARCH(" CO ",$H1317)-4)),""&amp;$S1317))</f>
        <v/>
      </c>
      <c r="AH1317" s="2">
        <f>IF($AG1317="","",IF($AG1317="FULTON",IF(ISNUMBER(SEARCH("COLLEGE PARK",$H1317)),"FULTON (COLLEGE PARK)",IF(ISNUMBER(SEARCH("HAPEVILLE",$H1317)),"FULTON (HAPEVILLE)",IF(ISNUMBER(SEARCH("EAST POINT",$H1317)),"FULTON (EAST POINT)",IF(ISNUMBER(SEARCH("ATLANTA",$H1317)),"FULTON (ATL LIMITS)","FULTON")))),IF($AG1317="DEKALB",IF(ISNUMBER(SEARCH("ATLANTA",$H1317)),"DEKALB (ATL LIMITS)","DEKALB"),IF(AND($AG1317="CLAYTON",ISNUMBER(SEARCH("COLLEGE PARK",$H1317))),"CLAYTON (COLLEGE PARK)",$AG1317))))</f>
        <v/>
      </c>
      <c r="AI1317" s="2">
        <f>IF(OR($AH1317="",$AD1317=""),"",IFERROR(VLOOKUP($AH1317,CODES!$A:$B,2,FALSE),"NO CODE"))</f>
        <v/>
      </c>
      <c r="AJ1317" s="19">
        <f>IF(OR($AI1317="",$AI1317="NO CODE"),"",IF(COUNTIFS(RATES!$A:$A,$AI1317,RATES!$B:$B,"&lt;="&amp;MonthStart,RATES!$C:$C,"&gt;="&amp;MonthEnd)&lt;&gt;1,"NO RATE",IF($AD1317="OFF",SUMIFS(RATES!$F:$F,RATES!$A:$A,$AI1317,RATES!$B:$B,"&lt;="&amp;MonthStart,RATES!$C:$C,"&gt;="&amp;MonthEnd),SUMIFS(RATES!$E:$E,RATES!$A:$A,$AI1317,RATES!$B:$B,"&lt;="&amp;MonthStart,RATES!$C:$C,"&gt;="&amp;MonthEnd))))</f>
        <v/>
      </c>
      <c r="AK1317" s="2">
        <f>IF(OR(NOT(ISNUMBER($AJ1317)),N($AA1317)=0),"",IF(ABS(N($Z1317)/100-$AJ1317)&gt;0.0000001,"DIFFERS",""))</f>
        <v/>
      </c>
    </row>
    <row r="1318">
      <c r="AD1318" s="2">
        <f>IF($L1318="","",IF(ISNUMBER(SEARCH("OFF ROAD",$H1318)),"OFF",IF(ISNUMBER(SEARCH("ON ROAD",$H1318)),"ON","")))</f>
        <v/>
      </c>
      <c r="AE1318" s="2">
        <f>IF($AD1318="ON",""&amp;$L1318,"")</f>
        <v/>
      </c>
      <c r="AF1318" s="2">
        <f>IF($L1318="","",IF($J1318&lt;&gt;"","Y",""))</f>
        <v/>
      </c>
      <c r="AG1318" s="2">
        <f>IF($L1318="","",IFERROR(TRIM(MID($H1318,4,SEARCH(" CO ",$H1318)-4)),""&amp;$S1318))</f>
        <v/>
      </c>
      <c r="AH1318" s="2">
        <f>IF($AG1318="","",IF($AG1318="FULTON",IF(ISNUMBER(SEARCH("COLLEGE PARK",$H1318)),"FULTON (COLLEGE PARK)",IF(ISNUMBER(SEARCH("HAPEVILLE",$H1318)),"FULTON (HAPEVILLE)",IF(ISNUMBER(SEARCH("EAST POINT",$H1318)),"FULTON (EAST POINT)",IF(ISNUMBER(SEARCH("ATLANTA",$H1318)),"FULTON (ATL LIMITS)","FULTON")))),IF($AG1318="DEKALB",IF(ISNUMBER(SEARCH("ATLANTA",$H1318)),"DEKALB (ATL LIMITS)","DEKALB"),IF(AND($AG1318="CLAYTON",ISNUMBER(SEARCH("COLLEGE PARK",$H1318))),"CLAYTON (COLLEGE PARK)",$AG1318))))</f>
        <v/>
      </c>
      <c r="AI1318" s="2">
        <f>IF(OR($AH1318="",$AD1318=""),"",IFERROR(VLOOKUP($AH1318,CODES!$A:$B,2,FALSE),"NO CODE"))</f>
        <v/>
      </c>
      <c r="AJ1318" s="19">
        <f>IF(OR($AI1318="",$AI1318="NO CODE"),"",IF(COUNTIFS(RATES!$A:$A,$AI1318,RATES!$B:$B,"&lt;="&amp;MonthStart,RATES!$C:$C,"&gt;="&amp;MonthEnd)&lt;&gt;1,"NO RATE",IF($AD1318="OFF",SUMIFS(RATES!$F:$F,RATES!$A:$A,$AI1318,RATES!$B:$B,"&lt;="&amp;MonthStart,RATES!$C:$C,"&gt;="&amp;MonthEnd),SUMIFS(RATES!$E:$E,RATES!$A:$A,$AI1318,RATES!$B:$B,"&lt;="&amp;MonthStart,RATES!$C:$C,"&gt;="&amp;MonthEnd))))</f>
        <v/>
      </c>
      <c r="AK1318" s="2">
        <f>IF(OR(NOT(ISNUMBER($AJ1318)),N($AA1318)=0),"",IF(ABS(N($Z1318)/100-$AJ1318)&gt;0.0000001,"DIFFERS",""))</f>
        <v/>
      </c>
    </row>
    <row r="1319">
      <c r="AD1319" s="2">
        <f>IF($L1319="","",IF(ISNUMBER(SEARCH("OFF ROAD",$H1319)),"OFF",IF(ISNUMBER(SEARCH("ON ROAD",$H1319)),"ON","")))</f>
        <v/>
      </c>
      <c r="AE1319" s="2">
        <f>IF($AD1319="ON",""&amp;$L1319,"")</f>
        <v/>
      </c>
      <c r="AF1319" s="2">
        <f>IF($L1319="","",IF($J1319&lt;&gt;"","Y",""))</f>
        <v/>
      </c>
      <c r="AG1319" s="2">
        <f>IF($L1319="","",IFERROR(TRIM(MID($H1319,4,SEARCH(" CO ",$H1319)-4)),""&amp;$S1319))</f>
        <v/>
      </c>
      <c r="AH1319" s="2">
        <f>IF($AG1319="","",IF($AG1319="FULTON",IF(ISNUMBER(SEARCH("COLLEGE PARK",$H1319)),"FULTON (COLLEGE PARK)",IF(ISNUMBER(SEARCH("HAPEVILLE",$H1319)),"FULTON (HAPEVILLE)",IF(ISNUMBER(SEARCH("EAST POINT",$H1319)),"FULTON (EAST POINT)",IF(ISNUMBER(SEARCH("ATLANTA",$H1319)),"FULTON (ATL LIMITS)","FULTON")))),IF($AG1319="DEKALB",IF(ISNUMBER(SEARCH("ATLANTA",$H1319)),"DEKALB (ATL LIMITS)","DEKALB"),IF(AND($AG1319="CLAYTON",ISNUMBER(SEARCH("COLLEGE PARK",$H1319))),"CLAYTON (COLLEGE PARK)",$AG1319))))</f>
        <v/>
      </c>
      <c r="AI1319" s="2">
        <f>IF(OR($AH1319="",$AD1319=""),"",IFERROR(VLOOKUP($AH1319,CODES!$A:$B,2,FALSE),"NO CODE"))</f>
        <v/>
      </c>
      <c r="AJ1319" s="19">
        <f>IF(OR($AI1319="",$AI1319="NO CODE"),"",IF(COUNTIFS(RATES!$A:$A,$AI1319,RATES!$B:$B,"&lt;="&amp;MonthStart,RATES!$C:$C,"&gt;="&amp;MonthEnd)&lt;&gt;1,"NO RATE",IF($AD1319="OFF",SUMIFS(RATES!$F:$F,RATES!$A:$A,$AI1319,RATES!$B:$B,"&lt;="&amp;MonthStart,RATES!$C:$C,"&gt;="&amp;MonthEnd),SUMIFS(RATES!$E:$E,RATES!$A:$A,$AI1319,RATES!$B:$B,"&lt;="&amp;MonthStart,RATES!$C:$C,"&gt;="&amp;MonthEnd))))</f>
        <v/>
      </c>
      <c r="AK1319" s="2">
        <f>IF(OR(NOT(ISNUMBER($AJ1319)),N($AA1319)=0),"",IF(ABS(N($Z1319)/100-$AJ1319)&gt;0.0000001,"DIFFERS",""))</f>
        <v/>
      </c>
    </row>
    <row r="1320">
      <c r="AD1320" s="2">
        <f>IF($L1320="","",IF(ISNUMBER(SEARCH("OFF ROAD",$H1320)),"OFF",IF(ISNUMBER(SEARCH("ON ROAD",$H1320)),"ON","")))</f>
        <v/>
      </c>
      <c r="AE1320" s="2">
        <f>IF($AD1320="ON",""&amp;$L1320,"")</f>
        <v/>
      </c>
      <c r="AF1320" s="2">
        <f>IF($L1320="","",IF($J1320&lt;&gt;"","Y",""))</f>
        <v/>
      </c>
      <c r="AG1320" s="2">
        <f>IF($L1320="","",IFERROR(TRIM(MID($H1320,4,SEARCH(" CO ",$H1320)-4)),""&amp;$S1320))</f>
        <v/>
      </c>
      <c r="AH1320" s="2">
        <f>IF($AG1320="","",IF($AG1320="FULTON",IF(ISNUMBER(SEARCH("COLLEGE PARK",$H1320)),"FULTON (COLLEGE PARK)",IF(ISNUMBER(SEARCH("HAPEVILLE",$H1320)),"FULTON (HAPEVILLE)",IF(ISNUMBER(SEARCH("EAST POINT",$H1320)),"FULTON (EAST POINT)",IF(ISNUMBER(SEARCH("ATLANTA",$H1320)),"FULTON (ATL LIMITS)","FULTON")))),IF($AG1320="DEKALB",IF(ISNUMBER(SEARCH("ATLANTA",$H1320)),"DEKALB (ATL LIMITS)","DEKALB"),IF(AND($AG1320="CLAYTON",ISNUMBER(SEARCH("COLLEGE PARK",$H1320))),"CLAYTON (COLLEGE PARK)",$AG1320))))</f>
        <v/>
      </c>
      <c r="AI1320" s="2">
        <f>IF(OR($AH1320="",$AD1320=""),"",IFERROR(VLOOKUP($AH1320,CODES!$A:$B,2,FALSE),"NO CODE"))</f>
        <v/>
      </c>
      <c r="AJ1320" s="19">
        <f>IF(OR($AI1320="",$AI1320="NO CODE"),"",IF(COUNTIFS(RATES!$A:$A,$AI1320,RATES!$B:$B,"&lt;="&amp;MonthStart,RATES!$C:$C,"&gt;="&amp;MonthEnd)&lt;&gt;1,"NO RATE",IF($AD1320="OFF",SUMIFS(RATES!$F:$F,RATES!$A:$A,$AI1320,RATES!$B:$B,"&lt;="&amp;MonthStart,RATES!$C:$C,"&gt;="&amp;MonthEnd),SUMIFS(RATES!$E:$E,RATES!$A:$A,$AI1320,RATES!$B:$B,"&lt;="&amp;MonthStart,RATES!$C:$C,"&gt;="&amp;MonthEnd))))</f>
        <v/>
      </c>
      <c r="AK1320" s="2">
        <f>IF(OR(NOT(ISNUMBER($AJ1320)),N($AA1320)=0),"",IF(ABS(N($Z1320)/100-$AJ1320)&gt;0.0000001,"DIFFERS",""))</f>
        <v/>
      </c>
    </row>
    <row r="1321">
      <c r="AD1321" s="2">
        <f>IF($L1321="","",IF(ISNUMBER(SEARCH("OFF ROAD",$H1321)),"OFF",IF(ISNUMBER(SEARCH("ON ROAD",$H1321)),"ON","")))</f>
        <v/>
      </c>
      <c r="AE1321" s="2">
        <f>IF($AD1321="ON",""&amp;$L1321,"")</f>
        <v/>
      </c>
      <c r="AF1321" s="2">
        <f>IF($L1321="","",IF($J1321&lt;&gt;"","Y",""))</f>
        <v/>
      </c>
      <c r="AG1321" s="2">
        <f>IF($L1321="","",IFERROR(TRIM(MID($H1321,4,SEARCH(" CO ",$H1321)-4)),""&amp;$S1321))</f>
        <v/>
      </c>
      <c r="AH1321" s="2">
        <f>IF($AG1321="","",IF($AG1321="FULTON",IF(ISNUMBER(SEARCH("COLLEGE PARK",$H1321)),"FULTON (COLLEGE PARK)",IF(ISNUMBER(SEARCH("HAPEVILLE",$H1321)),"FULTON (HAPEVILLE)",IF(ISNUMBER(SEARCH("EAST POINT",$H1321)),"FULTON (EAST POINT)",IF(ISNUMBER(SEARCH("ATLANTA",$H1321)),"FULTON (ATL LIMITS)","FULTON")))),IF($AG1321="DEKALB",IF(ISNUMBER(SEARCH("ATLANTA",$H1321)),"DEKALB (ATL LIMITS)","DEKALB"),IF(AND($AG1321="CLAYTON",ISNUMBER(SEARCH("COLLEGE PARK",$H1321))),"CLAYTON (COLLEGE PARK)",$AG1321))))</f>
        <v/>
      </c>
      <c r="AI1321" s="2">
        <f>IF(OR($AH1321="",$AD1321=""),"",IFERROR(VLOOKUP($AH1321,CODES!$A:$B,2,FALSE),"NO CODE"))</f>
        <v/>
      </c>
      <c r="AJ1321" s="19">
        <f>IF(OR($AI1321="",$AI1321="NO CODE"),"",IF(COUNTIFS(RATES!$A:$A,$AI1321,RATES!$B:$B,"&lt;="&amp;MonthStart,RATES!$C:$C,"&gt;="&amp;MonthEnd)&lt;&gt;1,"NO RATE",IF($AD1321="OFF",SUMIFS(RATES!$F:$F,RATES!$A:$A,$AI1321,RATES!$B:$B,"&lt;="&amp;MonthStart,RATES!$C:$C,"&gt;="&amp;MonthEnd),SUMIFS(RATES!$E:$E,RATES!$A:$A,$AI1321,RATES!$B:$B,"&lt;="&amp;MonthStart,RATES!$C:$C,"&gt;="&amp;MonthEnd))))</f>
        <v/>
      </c>
      <c r="AK1321" s="2">
        <f>IF(OR(NOT(ISNUMBER($AJ1321)),N($AA1321)=0),"",IF(ABS(N($Z1321)/100-$AJ1321)&gt;0.0000001,"DIFFERS",""))</f>
        <v/>
      </c>
    </row>
    <row r="1322">
      <c r="AD1322" s="2">
        <f>IF($L1322="","",IF(ISNUMBER(SEARCH("OFF ROAD",$H1322)),"OFF",IF(ISNUMBER(SEARCH("ON ROAD",$H1322)),"ON","")))</f>
        <v/>
      </c>
      <c r="AE1322" s="2">
        <f>IF($AD1322="ON",""&amp;$L1322,"")</f>
        <v/>
      </c>
      <c r="AF1322" s="2">
        <f>IF($L1322="","",IF($J1322&lt;&gt;"","Y",""))</f>
        <v/>
      </c>
      <c r="AG1322" s="2">
        <f>IF($L1322="","",IFERROR(TRIM(MID($H1322,4,SEARCH(" CO ",$H1322)-4)),""&amp;$S1322))</f>
        <v/>
      </c>
      <c r="AH1322" s="2">
        <f>IF($AG1322="","",IF($AG1322="FULTON",IF(ISNUMBER(SEARCH("COLLEGE PARK",$H1322)),"FULTON (COLLEGE PARK)",IF(ISNUMBER(SEARCH("HAPEVILLE",$H1322)),"FULTON (HAPEVILLE)",IF(ISNUMBER(SEARCH("EAST POINT",$H1322)),"FULTON (EAST POINT)",IF(ISNUMBER(SEARCH("ATLANTA",$H1322)),"FULTON (ATL LIMITS)","FULTON")))),IF($AG1322="DEKALB",IF(ISNUMBER(SEARCH("ATLANTA",$H1322)),"DEKALB (ATL LIMITS)","DEKALB"),IF(AND($AG1322="CLAYTON",ISNUMBER(SEARCH("COLLEGE PARK",$H1322))),"CLAYTON (COLLEGE PARK)",$AG1322))))</f>
        <v/>
      </c>
      <c r="AI1322" s="2">
        <f>IF(OR($AH1322="",$AD1322=""),"",IFERROR(VLOOKUP($AH1322,CODES!$A:$B,2,FALSE),"NO CODE"))</f>
        <v/>
      </c>
      <c r="AJ1322" s="19">
        <f>IF(OR($AI1322="",$AI1322="NO CODE"),"",IF(COUNTIFS(RATES!$A:$A,$AI1322,RATES!$B:$B,"&lt;="&amp;MonthStart,RATES!$C:$C,"&gt;="&amp;MonthEnd)&lt;&gt;1,"NO RATE",IF($AD1322="OFF",SUMIFS(RATES!$F:$F,RATES!$A:$A,$AI1322,RATES!$B:$B,"&lt;="&amp;MonthStart,RATES!$C:$C,"&gt;="&amp;MonthEnd),SUMIFS(RATES!$E:$E,RATES!$A:$A,$AI1322,RATES!$B:$B,"&lt;="&amp;MonthStart,RATES!$C:$C,"&gt;="&amp;MonthEnd))))</f>
        <v/>
      </c>
      <c r="AK1322" s="2">
        <f>IF(OR(NOT(ISNUMBER($AJ1322)),N($AA1322)=0),"",IF(ABS(N($Z1322)/100-$AJ1322)&gt;0.0000001,"DIFFERS",""))</f>
        <v/>
      </c>
    </row>
    <row r="1323">
      <c r="AD1323" s="2">
        <f>IF($L1323="","",IF(ISNUMBER(SEARCH("OFF ROAD",$H1323)),"OFF",IF(ISNUMBER(SEARCH("ON ROAD",$H1323)),"ON","")))</f>
        <v/>
      </c>
      <c r="AE1323" s="2">
        <f>IF($AD1323="ON",""&amp;$L1323,"")</f>
        <v/>
      </c>
      <c r="AF1323" s="2">
        <f>IF($L1323="","",IF($J1323&lt;&gt;"","Y",""))</f>
        <v/>
      </c>
      <c r="AG1323" s="2">
        <f>IF($L1323="","",IFERROR(TRIM(MID($H1323,4,SEARCH(" CO ",$H1323)-4)),""&amp;$S1323))</f>
        <v/>
      </c>
      <c r="AH1323" s="2">
        <f>IF($AG1323="","",IF($AG1323="FULTON",IF(ISNUMBER(SEARCH("COLLEGE PARK",$H1323)),"FULTON (COLLEGE PARK)",IF(ISNUMBER(SEARCH("HAPEVILLE",$H1323)),"FULTON (HAPEVILLE)",IF(ISNUMBER(SEARCH("EAST POINT",$H1323)),"FULTON (EAST POINT)",IF(ISNUMBER(SEARCH("ATLANTA",$H1323)),"FULTON (ATL LIMITS)","FULTON")))),IF($AG1323="DEKALB",IF(ISNUMBER(SEARCH("ATLANTA",$H1323)),"DEKALB (ATL LIMITS)","DEKALB"),IF(AND($AG1323="CLAYTON",ISNUMBER(SEARCH("COLLEGE PARK",$H1323))),"CLAYTON (COLLEGE PARK)",$AG1323))))</f>
        <v/>
      </c>
      <c r="AI1323" s="2">
        <f>IF(OR($AH1323="",$AD1323=""),"",IFERROR(VLOOKUP($AH1323,CODES!$A:$B,2,FALSE),"NO CODE"))</f>
        <v/>
      </c>
      <c r="AJ1323" s="19">
        <f>IF(OR($AI1323="",$AI1323="NO CODE"),"",IF(COUNTIFS(RATES!$A:$A,$AI1323,RATES!$B:$B,"&lt;="&amp;MonthStart,RATES!$C:$C,"&gt;="&amp;MonthEnd)&lt;&gt;1,"NO RATE",IF($AD1323="OFF",SUMIFS(RATES!$F:$F,RATES!$A:$A,$AI1323,RATES!$B:$B,"&lt;="&amp;MonthStart,RATES!$C:$C,"&gt;="&amp;MonthEnd),SUMIFS(RATES!$E:$E,RATES!$A:$A,$AI1323,RATES!$B:$B,"&lt;="&amp;MonthStart,RATES!$C:$C,"&gt;="&amp;MonthEnd))))</f>
        <v/>
      </c>
      <c r="AK1323" s="2">
        <f>IF(OR(NOT(ISNUMBER($AJ1323)),N($AA1323)=0),"",IF(ABS(N($Z1323)/100-$AJ1323)&gt;0.0000001,"DIFFERS",""))</f>
        <v/>
      </c>
    </row>
    <row r="1324">
      <c r="AD1324" s="2">
        <f>IF($L1324="","",IF(ISNUMBER(SEARCH("OFF ROAD",$H1324)),"OFF",IF(ISNUMBER(SEARCH("ON ROAD",$H1324)),"ON","")))</f>
        <v/>
      </c>
      <c r="AE1324" s="2">
        <f>IF($AD1324="ON",""&amp;$L1324,"")</f>
        <v/>
      </c>
      <c r="AF1324" s="2">
        <f>IF($L1324="","",IF($J1324&lt;&gt;"","Y",""))</f>
        <v/>
      </c>
      <c r="AG1324" s="2">
        <f>IF($L1324="","",IFERROR(TRIM(MID($H1324,4,SEARCH(" CO ",$H1324)-4)),""&amp;$S1324))</f>
        <v/>
      </c>
      <c r="AH1324" s="2">
        <f>IF($AG1324="","",IF($AG1324="FULTON",IF(ISNUMBER(SEARCH("COLLEGE PARK",$H1324)),"FULTON (COLLEGE PARK)",IF(ISNUMBER(SEARCH("HAPEVILLE",$H1324)),"FULTON (HAPEVILLE)",IF(ISNUMBER(SEARCH("EAST POINT",$H1324)),"FULTON (EAST POINT)",IF(ISNUMBER(SEARCH("ATLANTA",$H1324)),"FULTON (ATL LIMITS)","FULTON")))),IF($AG1324="DEKALB",IF(ISNUMBER(SEARCH("ATLANTA",$H1324)),"DEKALB (ATL LIMITS)","DEKALB"),IF(AND($AG1324="CLAYTON",ISNUMBER(SEARCH("COLLEGE PARK",$H1324))),"CLAYTON (COLLEGE PARK)",$AG1324))))</f>
        <v/>
      </c>
      <c r="AI1324" s="2">
        <f>IF(OR($AH1324="",$AD1324=""),"",IFERROR(VLOOKUP($AH1324,CODES!$A:$B,2,FALSE),"NO CODE"))</f>
        <v/>
      </c>
      <c r="AJ1324" s="19">
        <f>IF(OR($AI1324="",$AI1324="NO CODE"),"",IF(COUNTIFS(RATES!$A:$A,$AI1324,RATES!$B:$B,"&lt;="&amp;MonthStart,RATES!$C:$C,"&gt;="&amp;MonthEnd)&lt;&gt;1,"NO RATE",IF($AD1324="OFF",SUMIFS(RATES!$F:$F,RATES!$A:$A,$AI1324,RATES!$B:$B,"&lt;="&amp;MonthStart,RATES!$C:$C,"&gt;="&amp;MonthEnd),SUMIFS(RATES!$E:$E,RATES!$A:$A,$AI1324,RATES!$B:$B,"&lt;="&amp;MonthStart,RATES!$C:$C,"&gt;="&amp;MonthEnd))))</f>
        <v/>
      </c>
      <c r="AK1324" s="2">
        <f>IF(OR(NOT(ISNUMBER($AJ1324)),N($AA1324)=0),"",IF(ABS(N($Z1324)/100-$AJ1324)&gt;0.0000001,"DIFFERS",""))</f>
        <v/>
      </c>
    </row>
    <row r="1325">
      <c r="AD1325" s="2">
        <f>IF($L1325="","",IF(ISNUMBER(SEARCH("OFF ROAD",$H1325)),"OFF",IF(ISNUMBER(SEARCH("ON ROAD",$H1325)),"ON","")))</f>
        <v/>
      </c>
      <c r="AE1325" s="2">
        <f>IF($AD1325="ON",""&amp;$L1325,"")</f>
        <v/>
      </c>
      <c r="AF1325" s="2">
        <f>IF($L1325="","",IF($J1325&lt;&gt;"","Y",""))</f>
        <v/>
      </c>
      <c r="AG1325" s="2">
        <f>IF($L1325="","",IFERROR(TRIM(MID($H1325,4,SEARCH(" CO ",$H1325)-4)),""&amp;$S1325))</f>
        <v/>
      </c>
      <c r="AH1325" s="2">
        <f>IF($AG1325="","",IF($AG1325="FULTON",IF(ISNUMBER(SEARCH("COLLEGE PARK",$H1325)),"FULTON (COLLEGE PARK)",IF(ISNUMBER(SEARCH("HAPEVILLE",$H1325)),"FULTON (HAPEVILLE)",IF(ISNUMBER(SEARCH("EAST POINT",$H1325)),"FULTON (EAST POINT)",IF(ISNUMBER(SEARCH("ATLANTA",$H1325)),"FULTON (ATL LIMITS)","FULTON")))),IF($AG1325="DEKALB",IF(ISNUMBER(SEARCH("ATLANTA",$H1325)),"DEKALB (ATL LIMITS)","DEKALB"),IF(AND($AG1325="CLAYTON",ISNUMBER(SEARCH("COLLEGE PARK",$H1325))),"CLAYTON (COLLEGE PARK)",$AG1325))))</f>
        <v/>
      </c>
      <c r="AI1325" s="2">
        <f>IF(OR($AH1325="",$AD1325=""),"",IFERROR(VLOOKUP($AH1325,CODES!$A:$B,2,FALSE),"NO CODE"))</f>
        <v/>
      </c>
      <c r="AJ1325" s="19">
        <f>IF(OR($AI1325="",$AI1325="NO CODE"),"",IF(COUNTIFS(RATES!$A:$A,$AI1325,RATES!$B:$B,"&lt;="&amp;MonthStart,RATES!$C:$C,"&gt;="&amp;MonthEnd)&lt;&gt;1,"NO RATE",IF($AD1325="OFF",SUMIFS(RATES!$F:$F,RATES!$A:$A,$AI1325,RATES!$B:$B,"&lt;="&amp;MonthStart,RATES!$C:$C,"&gt;="&amp;MonthEnd),SUMIFS(RATES!$E:$E,RATES!$A:$A,$AI1325,RATES!$B:$B,"&lt;="&amp;MonthStart,RATES!$C:$C,"&gt;="&amp;MonthEnd))))</f>
        <v/>
      </c>
      <c r="AK1325" s="2">
        <f>IF(OR(NOT(ISNUMBER($AJ1325)),N($AA1325)=0),"",IF(ABS(N($Z1325)/100-$AJ1325)&gt;0.0000001,"DIFFERS",""))</f>
        <v/>
      </c>
    </row>
    <row r="1326">
      <c r="AD1326" s="2">
        <f>IF($L1326="","",IF(ISNUMBER(SEARCH("OFF ROAD",$H1326)),"OFF",IF(ISNUMBER(SEARCH("ON ROAD",$H1326)),"ON","")))</f>
        <v/>
      </c>
      <c r="AE1326" s="2">
        <f>IF($AD1326="ON",""&amp;$L1326,"")</f>
        <v/>
      </c>
      <c r="AF1326" s="2">
        <f>IF($L1326="","",IF($J1326&lt;&gt;"","Y",""))</f>
        <v/>
      </c>
      <c r="AG1326" s="2">
        <f>IF($L1326="","",IFERROR(TRIM(MID($H1326,4,SEARCH(" CO ",$H1326)-4)),""&amp;$S1326))</f>
        <v/>
      </c>
      <c r="AH1326" s="2">
        <f>IF($AG1326="","",IF($AG1326="FULTON",IF(ISNUMBER(SEARCH("COLLEGE PARK",$H1326)),"FULTON (COLLEGE PARK)",IF(ISNUMBER(SEARCH("HAPEVILLE",$H1326)),"FULTON (HAPEVILLE)",IF(ISNUMBER(SEARCH("EAST POINT",$H1326)),"FULTON (EAST POINT)",IF(ISNUMBER(SEARCH("ATLANTA",$H1326)),"FULTON (ATL LIMITS)","FULTON")))),IF($AG1326="DEKALB",IF(ISNUMBER(SEARCH("ATLANTA",$H1326)),"DEKALB (ATL LIMITS)","DEKALB"),IF(AND($AG1326="CLAYTON",ISNUMBER(SEARCH("COLLEGE PARK",$H1326))),"CLAYTON (COLLEGE PARK)",$AG1326))))</f>
        <v/>
      </c>
      <c r="AI1326" s="2">
        <f>IF(OR($AH1326="",$AD1326=""),"",IFERROR(VLOOKUP($AH1326,CODES!$A:$B,2,FALSE),"NO CODE"))</f>
        <v/>
      </c>
      <c r="AJ1326" s="19">
        <f>IF(OR($AI1326="",$AI1326="NO CODE"),"",IF(COUNTIFS(RATES!$A:$A,$AI1326,RATES!$B:$B,"&lt;="&amp;MonthStart,RATES!$C:$C,"&gt;="&amp;MonthEnd)&lt;&gt;1,"NO RATE",IF($AD1326="OFF",SUMIFS(RATES!$F:$F,RATES!$A:$A,$AI1326,RATES!$B:$B,"&lt;="&amp;MonthStart,RATES!$C:$C,"&gt;="&amp;MonthEnd),SUMIFS(RATES!$E:$E,RATES!$A:$A,$AI1326,RATES!$B:$B,"&lt;="&amp;MonthStart,RATES!$C:$C,"&gt;="&amp;MonthEnd))))</f>
        <v/>
      </c>
      <c r="AK1326" s="2">
        <f>IF(OR(NOT(ISNUMBER($AJ1326)),N($AA1326)=0),"",IF(ABS(N($Z1326)/100-$AJ1326)&gt;0.0000001,"DIFFERS",""))</f>
        <v/>
      </c>
    </row>
    <row r="1327">
      <c r="AD1327" s="2">
        <f>IF($L1327="","",IF(ISNUMBER(SEARCH("OFF ROAD",$H1327)),"OFF",IF(ISNUMBER(SEARCH("ON ROAD",$H1327)),"ON","")))</f>
        <v/>
      </c>
      <c r="AE1327" s="2">
        <f>IF($AD1327="ON",""&amp;$L1327,"")</f>
        <v/>
      </c>
      <c r="AF1327" s="2">
        <f>IF($L1327="","",IF($J1327&lt;&gt;"","Y",""))</f>
        <v/>
      </c>
      <c r="AG1327" s="2">
        <f>IF($L1327="","",IFERROR(TRIM(MID($H1327,4,SEARCH(" CO ",$H1327)-4)),""&amp;$S1327))</f>
        <v/>
      </c>
      <c r="AH1327" s="2">
        <f>IF($AG1327="","",IF($AG1327="FULTON",IF(ISNUMBER(SEARCH("COLLEGE PARK",$H1327)),"FULTON (COLLEGE PARK)",IF(ISNUMBER(SEARCH("HAPEVILLE",$H1327)),"FULTON (HAPEVILLE)",IF(ISNUMBER(SEARCH("EAST POINT",$H1327)),"FULTON (EAST POINT)",IF(ISNUMBER(SEARCH("ATLANTA",$H1327)),"FULTON (ATL LIMITS)","FULTON")))),IF($AG1327="DEKALB",IF(ISNUMBER(SEARCH("ATLANTA",$H1327)),"DEKALB (ATL LIMITS)","DEKALB"),IF(AND($AG1327="CLAYTON",ISNUMBER(SEARCH("COLLEGE PARK",$H1327))),"CLAYTON (COLLEGE PARK)",$AG1327))))</f>
        <v/>
      </c>
      <c r="AI1327" s="2">
        <f>IF(OR($AH1327="",$AD1327=""),"",IFERROR(VLOOKUP($AH1327,CODES!$A:$B,2,FALSE),"NO CODE"))</f>
        <v/>
      </c>
      <c r="AJ1327" s="19">
        <f>IF(OR($AI1327="",$AI1327="NO CODE"),"",IF(COUNTIFS(RATES!$A:$A,$AI1327,RATES!$B:$B,"&lt;="&amp;MonthStart,RATES!$C:$C,"&gt;="&amp;MonthEnd)&lt;&gt;1,"NO RATE",IF($AD1327="OFF",SUMIFS(RATES!$F:$F,RATES!$A:$A,$AI1327,RATES!$B:$B,"&lt;="&amp;MonthStart,RATES!$C:$C,"&gt;="&amp;MonthEnd),SUMIFS(RATES!$E:$E,RATES!$A:$A,$AI1327,RATES!$B:$B,"&lt;="&amp;MonthStart,RATES!$C:$C,"&gt;="&amp;MonthEnd))))</f>
        <v/>
      </c>
      <c r="AK1327" s="2">
        <f>IF(OR(NOT(ISNUMBER($AJ1327)),N($AA1327)=0),"",IF(ABS(N($Z1327)/100-$AJ1327)&gt;0.0000001,"DIFFERS",""))</f>
        <v/>
      </c>
    </row>
    <row r="1328">
      <c r="AD1328" s="2">
        <f>IF($L1328="","",IF(ISNUMBER(SEARCH("OFF ROAD",$H1328)),"OFF",IF(ISNUMBER(SEARCH("ON ROAD",$H1328)),"ON","")))</f>
        <v/>
      </c>
      <c r="AE1328" s="2">
        <f>IF($AD1328="ON",""&amp;$L1328,"")</f>
        <v/>
      </c>
      <c r="AF1328" s="2">
        <f>IF($L1328="","",IF($J1328&lt;&gt;"","Y",""))</f>
        <v/>
      </c>
      <c r="AG1328" s="2">
        <f>IF($L1328="","",IFERROR(TRIM(MID($H1328,4,SEARCH(" CO ",$H1328)-4)),""&amp;$S1328))</f>
        <v/>
      </c>
      <c r="AH1328" s="2">
        <f>IF($AG1328="","",IF($AG1328="FULTON",IF(ISNUMBER(SEARCH("COLLEGE PARK",$H1328)),"FULTON (COLLEGE PARK)",IF(ISNUMBER(SEARCH("HAPEVILLE",$H1328)),"FULTON (HAPEVILLE)",IF(ISNUMBER(SEARCH("EAST POINT",$H1328)),"FULTON (EAST POINT)",IF(ISNUMBER(SEARCH("ATLANTA",$H1328)),"FULTON (ATL LIMITS)","FULTON")))),IF($AG1328="DEKALB",IF(ISNUMBER(SEARCH("ATLANTA",$H1328)),"DEKALB (ATL LIMITS)","DEKALB"),IF(AND($AG1328="CLAYTON",ISNUMBER(SEARCH("COLLEGE PARK",$H1328))),"CLAYTON (COLLEGE PARK)",$AG1328))))</f>
        <v/>
      </c>
      <c r="AI1328" s="2">
        <f>IF(OR($AH1328="",$AD1328=""),"",IFERROR(VLOOKUP($AH1328,CODES!$A:$B,2,FALSE),"NO CODE"))</f>
        <v/>
      </c>
      <c r="AJ1328" s="19">
        <f>IF(OR($AI1328="",$AI1328="NO CODE"),"",IF(COUNTIFS(RATES!$A:$A,$AI1328,RATES!$B:$B,"&lt;="&amp;MonthStart,RATES!$C:$C,"&gt;="&amp;MonthEnd)&lt;&gt;1,"NO RATE",IF($AD1328="OFF",SUMIFS(RATES!$F:$F,RATES!$A:$A,$AI1328,RATES!$B:$B,"&lt;="&amp;MonthStart,RATES!$C:$C,"&gt;="&amp;MonthEnd),SUMIFS(RATES!$E:$E,RATES!$A:$A,$AI1328,RATES!$B:$B,"&lt;="&amp;MonthStart,RATES!$C:$C,"&gt;="&amp;MonthEnd))))</f>
        <v/>
      </c>
      <c r="AK1328" s="2">
        <f>IF(OR(NOT(ISNUMBER($AJ1328)),N($AA1328)=0),"",IF(ABS(N($Z1328)/100-$AJ1328)&gt;0.0000001,"DIFFERS",""))</f>
        <v/>
      </c>
    </row>
    <row r="1329">
      <c r="AD1329" s="2">
        <f>IF($L1329="","",IF(ISNUMBER(SEARCH("OFF ROAD",$H1329)),"OFF",IF(ISNUMBER(SEARCH("ON ROAD",$H1329)),"ON","")))</f>
        <v/>
      </c>
      <c r="AE1329" s="2">
        <f>IF($AD1329="ON",""&amp;$L1329,"")</f>
        <v/>
      </c>
      <c r="AF1329" s="2">
        <f>IF($L1329="","",IF($J1329&lt;&gt;"","Y",""))</f>
        <v/>
      </c>
      <c r="AG1329" s="2">
        <f>IF($L1329="","",IFERROR(TRIM(MID($H1329,4,SEARCH(" CO ",$H1329)-4)),""&amp;$S1329))</f>
        <v/>
      </c>
      <c r="AH1329" s="2">
        <f>IF($AG1329="","",IF($AG1329="FULTON",IF(ISNUMBER(SEARCH("COLLEGE PARK",$H1329)),"FULTON (COLLEGE PARK)",IF(ISNUMBER(SEARCH("HAPEVILLE",$H1329)),"FULTON (HAPEVILLE)",IF(ISNUMBER(SEARCH("EAST POINT",$H1329)),"FULTON (EAST POINT)",IF(ISNUMBER(SEARCH("ATLANTA",$H1329)),"FULTON (ATL LIMITS)","FULTON")))),IF($AG1329="DEKALB",IF(ISNUMBER(SEARCH("ATLANTA",$H1329)),"DEKALB (ATL LIMITS)","DEKALB"),IF(AND($AG1329="CLAYTON",ISNUMBER(SEARCH("COLLEGE PARK",$H1329))),"CLAYTON (COLLEGE PARK)",$AG1329))))</f>
        <v/>
      </c>
      <c r="AI1329" s="2">
        <f>IF(OR($AH1329="",$AD1329=""),"",IFERROR(VLOOKUP($AH1329,CODES!$A:$B,2,FALSE),"NO CODE"))</f>
        <v/>
      </c>
      <c r="AJ1329" s="19">
        <f>IF(OR($AI1329="",$AI1329="NO CODE"),"",IF(COUNTIFS(RATES!$A:$A,$AI1329,RATES!$B:$B,"&lt;="&amp;MonthStart,RATES!$C:$C,"&gt;="&amp;MonthEnd)&lt;&gt;1,"NO RATE",IF($AD1329="OFF",SUMIFS(RATES!$F:$F,RATES!$A:$A,$AI1329,RATES!$B:$B,"&lt;="&amp;MonthStart,RATES!$C:$C,"&gt;="&amp;MonthEnd),SUMIFS(RATES!$E:$E,RATES!$A:$A,$AI1329,RATES!$B:$B,"&lt;="&amp;MonthStart,RATES!$C:$C,"&gt;="&amp;MonthEnd))))</f>
        <v/>
      </c>
      <c r="AK1329" s="2">
        <f>IF(OR(NOT(ISNUMBER($AJ1329)),N($AA1329)=0),"",IF(ABS(N($Z1329)/100-$AJ1329)&gt;0.0000001,"DIFFERS",""))</f>
        <v/>
      </c>
    </row>
    <row r="1330">
      <c r="AD1330" s="2">
        <f>IF($L1330="","",IF(ISNUMBER(SEARCH("OFF ROAD",$H1330)),"OFF",IF(ISNUMBER(SEARCH("ON ROAD",$H1330)),"ON","")))</f>
        <v/>
      </c>
      <c r="AE1330" s="2">
        <f>IF($AD1330="ON",""&amp;$L1330,"")</f>
        <v/>
      </c>
      <c r="AF1330" s="2">
        <f>IF($L1330="","",IF($J1330&lt;&gt;"","Y",""))</f>
        <v/>
      </c>
      <c r="AG1330" s="2">
        <f>IF($L1330="","",IFERROR(TRIM(MID($H1330,4,SEARCH(" CO ",$H1330)-4)),""&amp;$S1330))</f>
        <v/>
      </c>
      <c r="AH1330" s="2">
        <f>IF($AG1330="","",IF($AG1330="FULTON",IF(ISNUMBER(SEARCH("COLLEGE PARK",$H1330)),"FULTON (COLLEGE PARK)",IF(ISNUMBER(SEARCH("HAPEVILLE",$H1330)),"FULTON (HAPEVILLE)",IF(ISNUMBER(SEARCH("EAST POINT",$H1330)),"FULTON (EAST POINT)",IF(ISNUMBER(SEARCH("ATLANTA",$H1330)),"FULTON (ATL LIMITS)","FULTON")))),IF($AG1330="DEKALB",IF(ISNUMBER(SEARCH("ATLANTA",$H1330)),"DEKALB (ATL LIMITS)","DEKALB"),IF(AND($AG1330="CLAYTON",ISNUMBER(SEARCH("COLLEGE PARK",$H1330))),"CLAYTON (COLLEGE PARK)",$AG1330))))</f>
        <v/>
      </c>
      <c r="AI1330" s="2">
        <f>IF(OR($AH1330="",$AD1330=""),"",IFERROR(VLOOKUP($AH1330,CODES!$A:$B,2,FALSE),"NO CODE"))</f>
        <v/>
      </c>
      <c r="AJ1330" s="19">
        <f>IF(OR($AI1330="",$AI1330="NO CODE"),"",IF(COUNTIFS(RATES!$A:$A,$AI1330,RATES!$B:$B,"&lt;="&amp;MonthStart,RATES!$C:$C,"&gt;="&amp;MonthEnd)&lt;&gt;1,"NO RATE",IF($AD1330="OFF",SUMIFS(RATES!$F:$F,RATES!$A:$A,$AI1330,RATES!$B:$B,"&lt;="&amp;MonthStart,RATES!$C:$C,"&gt;="&amp;MonthEnd),SUMIFS(RATES!$E:$E,RATES!$A:$A,$AI1330,RATES!$B:$B,"&lt;="&amp;MonthStart,RATES!$C:$C,"&gt;="&amp;MonthEnd))))</f>
        <v/>
      </c>
      <c r="AK1330" s="2">
        <f>IF(OR(NOT(ISNUMBER($AJ1330)),N($AA1330)=0),"",IF(ABS(N($Z1330)/100-$AJ1330)&gt;0.0000001,"DIFFERS",""))</f>
        <v/>
      </c>
    </row>
    <row r="1331">
      <c r="AD1331" s="2">
        <f>IF($L1331="","",IF(ISNUMBER(SEARCH("OFF ROAD",$H1331)),"OFF",IF(ISNUMBER(SEARCH("ON ROAD",$H1331)),"ON","")))</f>
        <v/>
      </c>
      <c r="AE1331" s="2">
        <f>IF($AD1331="ON",""&amp;$L1331,"")</f>
        <v/>
      </c>
      <c r="AF1331" s="2">
        <f>IF($L1331="","",IF($J1331&lt;&gt;"","Y",""))</f>
        <v/>
      </c>
      <c r="AG1331" s="2">
        <f>IF($L1331="","",IFERROR(TRIM(MID($H1331,4,SEARCH(" CO ",$H1331)-4)),""&amp;$S1331))</f>
        <v/>
      </c>
      <c r="AH1331" s="2">
        <f>IF($AG1331="","",IF($AG1331="FULTON",IF(ISNUMBER(SEARCH("COLLEGE PARK",$H1331)),"FULTON (COLLEGE PARK)",IF(ISNUMBER(SEARCH("HAPEVILLE",$H1331)),"FULTON (HAPEVILLE)",IF(ISNUMBER(SEARCH("EAST POINT",$H1331)),"FULTON (EAST POINT)",IF(ISNUMBER(SEARCH("ATLANTA",$H1331)),"FULTON (ATL LIMITS)","FULTON")))),IF($AG1331="DEKALB",IF(ISNUMBER(SEARCH("ATLANTA",$H1331)),"DEKALB (ATL LIMITS)","DEKALB"),IF(AND($AG1331="CLAYTON",ISNUMBER(SEARCH("COLLEGE PARK",$H1331))),"CLAYTON (COLLEGE PARK)",$AG1331))))</f>
        <v/>
      </c>
      <c r="AI1331" s="2">
        <f>IF(OR($AH1331="",$AD1331=""),"",IFERROR(VLOOKUP($AH1331,CODES!$A:$B,2,FALSE),"NO CODE"))</f>
        <v/>
      </c>
      <c r="AJ1331" s="19">
        <f>IF(OR($AI1331="",$AI1331="NO CODE"),"",IF(COUNTIFS(RATES!$A:$A,$AI1331,RATES!$B:$B,"&lt;="&amp;MonthStart,RATES!$C:$C,"&gt;="&amp;MonthEnd)&lt;&gt;1,"NO RATE",IF($AD1331="OFF",SUMIFS(RATES!$F:$F,RATES!$A:$A,$AI1331,RATES!$B:$B,"&lt;="&amp;MonthStart,RATES!$C:$C,"&gt;="&amp;MonthEnd),SUMIFS(RATES!$E:$E,RATES!$A:$A,$AI1331,RATES!$B:$B,"&lt;="&amp;MonthStart,RATES!$C:$C,"&gt;="&amp;MonthEnd))))</f>
        <v/>
      </c>
      <c r="AK1331" s="2">
        <f>IF(OR(NOT(ISNUMBER($AJ1331)),N($AA1331)=0),"",IF(ABS(N($Z1331)/100-$AJ1331)&gt;0.0000001,"DIFFERS",""))</f>
        <v/>
      </c>
    </row>
    <row r="1332">
      <c r="AD1332" s="2">
        <f>IF($L1332="","",IF(ISNUMBER(SEARCH("OFF ROAD",$H1332)),"OFF",IF(ISNUMBER(SEARCH("ON ROAD",$H1332)),"ON","")))</f>
        <v/>
      </c>
      <c r="AE1332" s="2">
        <f>IF($AD1332="ON",""&amp;$L1332,"")</f>
        <v/>
      </c>
      <c r="AF1332" s="2">
        <f>IF($L1332="","",IF($J1332&lt;&gt;"","Y",""))</f>
        <v/>
      </c>
      <c r="AG1332" s="2">
        <f>IF($L1332="","",IFERROR(TRIM(MID($H1332,4,SEARCH(" CO ",$H1332)-4)),""&amp;$S1332))</f>
        <v/>
      </c>
      <c r="AH1332" s="2">
        <f>IF($AG1332="","",IF($AG1332="FULTON",IF(ISNUMBER(SEARCH("COLLEGE PARK",$H1332)),"FULTON (COLLEGE PARK)",IF(ISNUMBER(SEARCH("HAPEVILLE",$H1332)),"FULTON (HAPEVILLE)",IF(ISNUMBER(SEARCH("EAST POINT",$H1332)),"FULTON (EAST POINT)",IF(ISNUMBER(SEARCH("ATLANTA",$H1332)),"FULTON (ATL LIMITS)","FULTON")))),IF($AG1332="DEKALB",IF(ISNUMBER(SEARCH("ATLANTA",$H1332)),"DEKALB (ATL LIMITS)","DEKALB"),IF(AND($AG1332="CLAYTON",ISNUMBER(SEARCH("COLLEGE PARK",$H1332))),"CLAYTON (COLLEGE PARK)",$AG1332))))</f>
        <v/>
      </c>
      <c r="AI1332" s="2">
        <f>IF(OR($AH1332="",$AD1332=""),"",IFERROR(VLOOKUP($AH1332,CODES!$A:$B,2,FALSE),"NO CODE"))</f>
        <v/>
      </c>
      <c r="AJ1332" s="19">
        <f>IF(OR($AI1332="",$AI1332="NO CODE"),"",IF(COUNTIFS(RATES!$A:$A,$AI1332,RATES!$B:$B,"&lt;="&amp;MonthStart,RATES!$C:$C,"&gt;="&amp;MonthEnd)&lt;&gt;1,"NO RATE",IF($AD1332="OFF",SUMIFS(RATES!$F:$F,RATES!$A:$A,$AI1332,RATES!$B:$B,"&lt;="&amp;MonthStart,RATES!$C:$C,"&gt;="&amp;MonthEnd),SUMIFS(RATES!$E:$E,RATES!$A:$A,$AI1332,RATES!$B:$B,"&lt;="&amp;MonthStart,RATES!$C:$C,"&gt;="&amp;MonthEnd))))</f>
        <v/>
      </c>
      <c r="AK1332" s="2">
        <f>IF(OR(NOT(ISNUMBER($AJ1332)),N($AA1332)=0),"",IF(ABS(N($Z1332)/100-$AJ1332)&gt;0.0000001,"DIFFERS",""))</f>
        <v/>
      </c>
    </row>
    <row r="1333">
      <c r="AD1333" s="2">
        <f>IF($L1333="","",IF(ISNUMBER(SEARCH("OFF ROAD",$H1333)),"OFF",IF(ISNUMBER(SEARCH("ON ROAD",$H1333)),"ON","")))</f>
        <v/>
      </c>
      <c r="AE1333" s="2">
        <f>IF($AD1333="ON",""&amp;$L1333,"")</f>
        <v/>
      </c>
      <c r="AF1333" s="2">
        <f>IF($L1333="","",IF($J1333&lt;&gt;"","Y",""))</f>
        <v/>
      </c>
      <c r="AG1333" s="2">
        <f>IF($L1333="","",IFERROR(TRIM(MID($H1333,4,SEARCH(" CO ",$H1333)-4)),""&amp;$S1333))</f>
        <v/>
      </c>
      <c r="AH1333" s="2">
        <f>IF($AG1333="","",IF($AG1333="FULTON",IF(ISNUMBER(SEARCH("COLLEGE PARK",$H1333)),"FULTON (COLLEGE PARK)",IF(ISNUMBER(SEARCH("HAPEVILLE",$H1333)),"FULTON (HAPEVILLE)",IF(ISNUMBER(SEARCH("EAST POINT",$H1333)),"FULTON (EAST POINT)",IF(ISNUMBER(SEARCH("ATLANTA",$H1333)),"FULTON (ATL LIMITS)","FULTON")))),IF($AG1333="DEKALB",IF(ISNUMBER(SEARCH("ATLANTA",$H1333)),"DEKALB (ATL LIMITS)","DEKALB"),IF(AND($AG1333="CLAYTON",ISNUMBER(SEARCH("COLLEGE PARK",$H1333))),"CLAYTON (COLLEGE PARK)",$AG1333))))</f>
        <v/>
      </c>
      <c r="AI1333" s="2">
        <f>IF(OR($AH1333="",$AD1333=""),"",IFERROR(VLOOKUP($AH1333,CODES!$A:$B,2,FALSE),"NO CODE"))</f>
        <v/>
      </c>
      <c r="AJ1333" s="19">
        <f>IF(OR($AI1333="",$AI1333="NO CODE"),"",IF(COUNTIFS(RATES!$A:$A,$AI1333,RATES!$B:$B,"&lt;="&amp;MonthStart,RATES!$C:$C,"&gt;="&amp;MonthEnd)&lt;&gt;1,"NO RATE",IF($AD1333="OFF",SUMIFS(RATES!$F:$F,RATES!$A:$A,$AI1333,RATES!$B:$B,"&lt;="&amp;MonthStart,RATES!$C:$C,"&gt;="&amp;MonthEnd),SUMIFS(RATES!$E:$E,RATES!$A:$A,$AI1333,RATES!$B:$B,"&lt;="&amp;MonthStart,RATES!$C:$C,"&gt;="&amp;MonthEnd))))</f>
        <v/>
      </c>
      <c r="AK1333" s="2">
        <f>IF(OR(NOT(ISNUMBER($AJ1333)),N($AA1333)=0),"",IF(ABS(N($Z1333)/100-$AJ1333)&gt;0.0000001,"DIFFERS",""))</f>
        <v/>
      </c>
    </row>
    <row r="1334">
      <c r="AD1334" s="2">
        <f>IF($L1334="","",IF(ISNUMBER(SEARCH("OFF ROAD",$H1334)),"OFF",IF(ISNUMBER(SEARCH("ON ROAD",$H1334)),"ON","")))</f>
        <v/>
      </c>
      <c r="AE1334" s="2">
        <f>IF($AD1334="ON",""&amp;$L1334,"")</f>
        <v/>
      </c>
      <c r="AF1334" s="2">
        <f>IF($L1334="","",IF($J1334&lt;&gt;"","Y",""))</f>
        <v/>
      </c>
      <c r="AG1334" s="2">
        <f>IF($L1334="","",IFERROR(TRIM(MID($H1334,4,SEARCH(" CO ",$H1334)-4)),""&amp;$S1334))</f>
        <v/>
      </c>
      <c r="AH1334" s="2">
        <f>IF($AG1334="","",IF($AG1334="FULTON",IF(ISNUMBER(SEARCH("COLLEGE PARK",$H1334)),"FULTON (COLLEGE PARK)",IF(ISNUMBER(SEARCH("HAPEVILLE",$H1334)),"FULTON (HAPEVILLE)",IF(ISNUMBER(SEARCH("EAST POINT",$H1334)),"FULTON (EAST POINT)",IF(ISNUMBER(SEARCH("ATLANTA",$H1334)),"FULTON (ATL LIMITS)","FULTON")))),IF($AG1334="DEKALB",IF(ISNUMBER(SEARCH("ATLANTA",$H1334)),"DEKALB (ATL LIMITS)","DEKALB"),IF(AND($AG1334="CLAYTON",ISNUMBER(SEARCH("COLLEGE PARK",$H1334))),"CLAYTON (COLLEGE PARK)",$AG1334))))</f>
        <v/>
      </c>
      <c r="AI1334" s="2">
        <f>IF(OR($AH1334="",$AD1334=""),"",IFERROR(VLOOKUP($AH1334,CODES!$A:$B,2,FALSE),"NO CODE"))</f>
        <v/>
      </c>
      <c r="AJ1334" s="19">
        <f>IF(OR($AI1334="",$AI1334="NO CODE"),"",IF(COUNTIFS(RATES!$A:$A,$AI1334,RATES!$B:$B,"&lt;="&amp;MonthStart,RATES!$C:$C,"&gt;="&amp;MonthEnd)&lt;&gt;1,"NO RATE",IF($AD1334="OFF",SUMIFS(RATES!$F:$F,RATES!$A:$A,$AI1334,RATES!$B:$B,"&lt;="&amp;MonthStart,RATES!$C:$C,"&gt;="&amp;MonthEnd),SUMIFS(RATES!$E:$E,RATES!$A:$A,$AI1334,RATES!$B:$B,"&lt;="&amp;MonthStart,RATES!$C:$C,"&gt;="&amp;MonthEnd))))</f>
        <v/>
      </c>
      <c r="AK1334" s="2">
        <f>IF(OR(NOT(ISNUMBER($AJ1334)),N($AA1334)=0),"",IF(ABS(N($Z1334)/100-$AJ1334)&gt;0.0000001,"DIFFERS",""))</f>
        <v/>
      </c>
    </row>
    <row r="1335">
      <c r="AD1335" s="2">
        <f>IF($L1335="","",IF(ISNUMBER(SEARCH("OFF ROAD",$H1335)),"OFF",IF(ISNUMBER(SEARCH("ON ROAD",$H1335)),"ON","")))</f>
        <v/>
      </c>
      <c r="AE1335" s="2">
        <f>IF($AD1335="ON",""&amp;$L1335,"")</f>
        <v/>
      </c>
      <c r="AF1335" s="2">
        <f>IF($L1335="","",IF($J1335&lt;&gt;"","Y",""))</f>
        <v/>
      </c>
      <c r="AG1335" s="2">
        <f>IF($L1335="","",IFERROR(TRIM(MID($H1335,4,SEARCH(" CO ",$H1335)-4)),""&amp;$S1335))</f>
        <v/>
      </c>
      <c r="AH1335" s="2">
        <f>IF($AG1335="","",IF($AG1335="FULTON",IF(ISNUMBER(SEARCH("COLLEGE PARK",$H1335)),"FULTON (COLLEGE PARK)",IF(ISNUMBER(SEARCH("HAPEVILLE",$H1335)),"FULTON (HAPEVILLE)",IF(ISNUMBER(SEARCH("EAST POINT",$H1335)),"FULTON (EAST POINT)",IF(ISNUMBER(SEARCH("ATLANTA",$H1335)),"FULTON (ATL LIMITS)","FULTON")))),IF($AG1335="DEKALB",IF(ISNUMBER(SEARCH("ATLANTA",$H1335)),"DEKALB (ATL LIMITS)","DEKALB"),IF(AND($AG1335="CLAYTON",ISNUMBER(SEARCH("COLLEGE PARK",$H1335))),"CLAYTON (COLLEGE PARK)",$AG1335))))</f>
        <v/>
      </c>
      <c r="AI1335" s="2">
        <f>IF(OR($AH1335="",$AD1335=""),"",IFERROR(VLOOKUP($AH1335,CODES!$A:$B,2,FALSE),"NO CODE"))</f>
        <v/>
      </c>
      <c r="AJ1335" s="19">
        <f>IF(OR($AI1335="",$AI1335="NO CODE"),"",IF(COUNTIFS(RATES!$A:$A,$AI1335,RATES!$B:$B,"&lt;="&amp;MonthStart,RATES!$C:$C,"&gt;="&amp;MonthEnd)&lt;&gt;1,"NO RATE",IF($AD1335="OFF",SUMIFS(RATES!$F:$F,RATES!$A:$A,$AI1335,RATES!$B:$B,"&lt;="&amp;MonthStart,RATES!$C:$C,"&gt;="&amp;MonthEnd),SUMIFS(RATES!$E:$E,RATES!$A:$A,$AI1335,RATES!$B:$B,"&lt;="&amp;MonthStart,RATES!$C:$C,"&gt;="&amp;MonthEnd))))</f>
        <v/>
      </c>
      <c r="AK1335" s="2">
        <f>IF(OR(NOT(ISNUMBER($AJ1335)),N($AA1335)=0),"",IF(ABS(N($Z1335)/100-$AJ1335)&gt;0.0000001,"DIFFERS",""))</f>
        <v/>
      </c>
    </row>
    <row r="1336">
      <c r="AD1336" s="2">
        <f>IF($L1336="","",IF(ISNUMBER(SEARCH("OFF ROAD",$H1336)),"OFF",IF(ISNUMBER(SEARCH("ON ROAD",$H1336)),"ON","")))</f>
        <v/>
      </c>
      <c r="AE1336" s="2">
        <f>IF($AD1336="ON",""&amp;$L1336,"")</f>
        <v/>
      </c>
      <c r="AF1336" s="2">
        <f>IF($L1336="","",IF($J1336&lt;&gt;"","Y",""))</f>
        <v/>
      </c>
      <c r="AG1336" s="2">
        <f>IF($L1336="","",IFERROR(TRIM(MID($H1336,4,SEARCH(" CO ",$H1336)-4)),""&amp;$S1336))</f>
        <v/>
      </c>
      <c r="AH1336" s="2">
        <f>IF($AG1336="","",IF($AG1336="FULTON",IF(ISNUMBER(SEARCH("COLLEGE PARK",$H1336)),"FULTON (COLLEGE PARK)",IF(ISNUMBER(SEARCH("HAPEVILLE",$H1336)),"FULTON (HAPEVILLE)",IF(ISNUMBER(SEARCH("EAST POINT",$H1336)),"FULTON (EAST POINT)",IF(ISNUMBER(SEARCH("ATLANTA",$H1336)),"FULTON (ATL LIMITS)","FULTON")))),IF($AG1336="DEKALB",IF(ISNUMBER(SEARCH("ATLANTA",$H1336)),"DEKALB (ATL LIMITS)","DEKALB"),IF(AND($AG1336="CLAYTON",ISNUMBER(SEARCH("COLLEGE PARK",$H1336))),"CLAYTON (COLLEGE PARK)",$AG1336))))</f>
        <v/>
      </c>
      <c r="AI1336" s="2">
        <f>IF(OR($AH1336="",$AD1336=""),"",IFERROR(VLOOKUP($AH1336,CODES!$A:$B,2,FALSE),"NO CODE"))</f>
        <v/>
      </c>
      <c r="AJ1336" s="19">
        <f>IF(OR($AI1336="",$AI1336="NO CODE"),"",IF(COUNTIFS(RATES!$A:$A,$AI1336,RATES!$B:$B,"&lt;="&amp;MonthStart,RATES!$C:$C,"&gt;="&amp;MonthEnd)&lt;&gt;1,"NO RATE",IF($AD1336="OFF",SUMIFS(RATES!$F:$F,RATES!$A:$A,$AI1336,RATES!$B:$B,"&lt;="&amp;MonthStart,RATES!$C:$C,"&gt;="&amp;MonthEnd),SUMIFS(RATES!$E:$E,RATES!$A:$A,$AI1336,RATES!$B:$B,"&lt;="&amp;MonthStart,RATES!$C:$C,"&gt;="&amp;MonthEnd))))</f>
        <v/>
      </c>
      <c r="AK1336" s="2">
        <f>IF(OR(NOT(ISNUMBER($AJ1336)),N($AA1336)=0),"",IF(ABS(N($Z1336)/100-$AJ1336)&gt;0.0000001,"DIFFERS",""))</f>
        <v/>
      </c>
    </row>
    <row r="1337">
      <c r="AD1337" s="2">
        <f>IF($L1337="","",IF(ISNUMBER(SEARCH("OFF ROAD",$H1337)),"OFF",IF(ISNUMBER(SEARCH("ON ROAD",$H1337)),"ON","")))</f>
        <v/>
      </c>
      <c r="AE1337" s="2">
        <f>IF($AD1337="ON",""&amp;$L1337,"")</f>
        <v/>
      </c>
      <c r="AF1337" s="2">
        <f>IF($L1337="","",IF($J1337&lt;&gt;"","Y",""))</f>
        <v/>
      </c>
      <c r="AG1337" s="2">
        <f>IF($L1337="","",IFERROR(TRIM(MID($H1337,4,SEARCH(" CO ",$H1337)-4)),""&amp;$S1337))</f>
        <v/>
      </c>
      <c r="AH1337" s="2">
        <f>IF($AG1337="","",IF($AG1337="FULTON",IF(ISNUMBER(SEARCH("COLLEGE PARK",$H1337)),"FULTON (COLLEGE PARK)",IF(ISNUMBER(SEARCH("HAPEVILLE",$H1337)),"FULTON (HAPEVILLE)",IF(ISNUMBER(SEARCH("EAST POINT",$H1337)),"FULTON (EAST POINT)",IF(ISNUMBER(SEARCH("ATLANTA",$H1337)),"FULTON (ATL LIMITS)","FULTON")))),IF($AG1337="DEKALB",IF(ISNUMBER(SEARCH("ATLANTA",$H1337)),"DEKALB (ATL LIMITS)","DEKALB"),IF(AND($AG1337="CLAYTON",ISNUMBER(SEARCH("COLLEGE PARK",$H1337))),"CLAYTON (COLLEGE PARK)",$AG1337))))</f>
        <v/>
      </c>
      <c r="AI1337" s="2">
        <f>IF(OR($AH1337="",$AD1337=""),"",IFERROR(VLOOKUP($AH1337,CODES!$A:$B,2,FALSE),"NO CODE"))</f>
        <v/>
      </c>
      <c r="AJ1337" s="19">
        <f>IF(OR($AI1337="",$AI1337="NO CODE"),"",IF(COUNTIFS(RATES!$A:$A,$AI1337,RATES!$B:$B,"&lt;="&amp;MonthStart,RATES!$C:$C,"&gt;="&amp;MonthEnd)&lt;&gt;1,"NO RATE",IF($AD1337="OFF",SUMIFS(RATES!$F:$F,RATES!$A:$A,$AI1337,RATES!$B:$B,"&lt;="&amp;MonthStart,RATES!$C:$C,"&gt;="&amp;MonthEnd),SUMIFS(RATES!$E:$E,RATES!$A:$A,$AI1337,RATES!$B:$B,"&lt;="&amp;MonthStart,RATES!$C:$C,"&gt;="&amp;MonthEnd))))</f>
        <v/>
      </c>
      <c r="AK1337" s="2">
        <f>IF(OR(NOT(ISNUMBER($AJ1337)),N($AA1337)=0),"",IF(ABS(N($Z1337)/100-$AJ1337)&gt;0.0000001,"DIFFERS",""))</f>
        <v/>
      </c>
    </row>
    <row r="1338">
      <c r="AD1338" s="2">
        <f>IF($L1338="","",IF(ISNUMBER(SEARCH("OFF ROAD",$H1338)),"OFF",IF(ISNUMBER(SEARCH("ON ROAD",$H1338)),"ON","")))</f>
        <v/>
      </c>
      <c r="AE1338" s="2">
        <f>IF($AD1338="ON",""&amp;$L1338,"")</f>
        <v/>
      </c>
      <c r="AF1338" s="2">
        <f>IF($L1338="","",IF($J1338&lt;&gt;"","Y",""))</f>
        <v/>
      </c>
      <c r="AG1338" s="2">
        <f>IF($L1338="","",IFERROR(TRIM(MID($H1338,4,SEARCH(" CO ",$H1338)-4)),""&amp;$S1338))</f>
        <v/>
      </c>
      <c r="AH1338" s="2">
        <f>IF($AG1338="","",IF($AG1338="FULTON",IF(ISNUMBER(SEARCH("COLLEGE PARK",$H1338)),"FULTON (COLLEGE PARK)",IF(ISNUMBER(SEARCH("HAPEVILLE",$H1338)),"FULTON (HAPEVILLE)",IF(ISNUMBER(SEARCH("EAST POINT",$H1338)),"FULTON (EAST POINT)",IF(ISNUMBER(SEARCH("ATLANTA",$H1338)),"FULTON (ATL LIMITS)","FULTON")))),IF($AG1338="DEKALB",IF(ISNUMBER(SEARCH("ATLANTA",$H1338)),"DEKALB (ATL LIMITS)","DEKALB"),IF(AND($AG1338="CLAYTON",ISNUMBER(SEARCH("COLLEGE PARK",$H1338))),"CLAYTON (COLLEGE PARK)",$AG1338))))</f>
        <v/>
      </c>
      <c r="AI1338" s="2">
        <f>IF(OR($AH1338="",$AD1338=""),"",IFERROR(VLOOKUP($AH1338,CODES!$A:$B,2,FALSE),"NO CODE"))</f>
        <v/>
      </c>
      <c r="AJ1338" s="19">
        <f>IF(OR($AI1338="",$AI1338="NO CODE"),"",IF(COUNTIFS(RATES!$A:$A,$AI1338,RATES!$B:$B,"&lt;="&amp;MonthStart,RATES!$C:$C,"&gt;="&amp;MonthEnd)&lt;&gt;1,"NO RATE",IF($AD1338="OFF",SUMIFS(RATES!$F:$F,RATES!$A:$A,$AI1338,RATES!$B:$B,"&lt;="&amp;MonthStart,RATES!$C:$C,"&gt;="&amp;MonthEnd),SUMIFS(RATES!$E:$E,RATES!$A:$A,$AI1338,RATES!$B:$B,"&lt;="&amp;MonthStart,RATES!$C:$C,"&gt;="&amp;MonthEnd))))</f>
        <v/>
      </c>
      <c r="AK1338" s="2">
        <f>IF(OR(NOT(ISNUMBER($AJ1338)),N($AA1338)=0),"",IF(ABS(N($Z1338)/100-$AJ1338)&gt;0.0000001,"DIFFERS",""))</f>
        <v/>
      </c>
    </row>
    <row r="1339">
      <c r="AD1339" s="2">
        <f>IF($L1339="","",IF(ISNUMBER(SEARCH("OFF ROAD",$H1339)),"OFF",IF(ISNUMBER(SEARCH("ON ROAD",$H1339)),"ON","")))</f>
        <v/>
      </c>
      <c r="AE1339" s="2">
        <f>IF($AD1339="ON",""&amp;$L1339,"")</f>
        <v/>
      </c>
      <c r="AF1339" s="2">
        <f>IF($L1339="","",IF($J1339&lt;&gt;"","Y",""))</f>
        <v/>
      </c>
      <c r="AG1339" s="2">
        <f>IF($L1339="","",IFERROR(TRIM(MID($H1339,4,SEARCH(" CO ",$H1339)-4)),""&amp;$S1339))</f>
        <v/>
      </c>
      <c r="AH1339" s="2">
        <f>IF($AG1339="","",IF($AG1339="FULTON",IF(ISNUMBER(SEARCH("COLLEGE PARK",$H1339)),"FULTON (COLLEGE PARK)",IF(ISNUMBER(SEARCH("HAPEVILLE",$H1339)),"FULTON (HAPEVILLE)",IF(ISNUMBER(SEARCH("EAST POINT",$H1339)),"FULTON (EAST POINT)",IF(ISNUMBER(SEARCH("ATLANTA",$H1339)),"FULTON (ATL LIMITS)","FULTON")))),IF($AG1339="DEKALB",IF(ISNUMBER(SEARCH("ATLANTA",$H1339)),"DEKALB (ATL LIMITS)","DEKALB"),IF(AND($AG1339="CLAYTON",ISNUMBER(SEARCH("COLLEGE PARK",$H1339))),"CLAYTON (COLLEGE PARK)",$AG1339))))</f>
        <v/>
      </c>
      <c r="AI1339" s="2">
        <f>IF(OR($AH1339="",$AD1339=""),"",IFERROR(VLOOKUP($AH1339,CODES!$A:$B,2,FALSE),"NO CODE"))</f>
        <v/>
      </c>
      <c r="AJ1339" s="19">
        <f>IF(OR($AI1339="",$AI1339="NO CODE"),"",IF(COUNTIFS(RATES!$A:$A,$AI1339,RATES!$B:$B,"&lt;="&amp;MonthStart,RATES!$C:$C,"&gt;="&amp;MonthEnd)&lt;&gt;1,"NO RATE",IF($AD1339="OFF",SUMIFS(RATES!$F:$F,RATES!$A:$A,$AI1339,RATES!$B:$B,"&lt;="&amp;MonthStart,RATES!$C:$C,"&gt;="&amp;MonthEnd),SUMIFS(RATES!$E:$E,RATES!$A:$A,$AI1339,RATES!$B:$B,"&lt;="&amp;MonthStart,RATES!$C:$C,"&gt;="&amp;MonthEnd))))</f>
        <v/>
      </c>
      <c r="AK1339" s="2">
        <f>IF(OR(NOT(ISNUMBER($AJ1339)),N($AA1339)=0),"",IF(ABS(N($Z1339)/100-$AJ1339)&gt;0.0000001,"DIFFERS",""))</f>
        <v/>
      </c>
    </row>
    <row r="1340">
      <c r="AD1340" s="2">
        <f>IF($L1340="","",IF(ISNUMBER(SEARCH("OFF ROAD",$H1340)),"OFF",IF(ISNUMBER(SEARCH("ON ROAD",$H1340)),"ON","")))</f>
        <v/>
      </c>
      <c r="AE1340" s="2">
        <f>IF($AD1340="ON",""&amp;$L1340,"")</f>
        <v/>
      </c>
      <c r="AF1340" s="2">
        <f>IF($L1340="","",IF($J1340&lt;&gt;"","Y",""))</f>
        <v/>
      </c>
      <c r="AG1340" s="2">
        <f>IF($L1340="","",IFERROR(TRIM(MID($H1340,4,SEARCH(" CO ",$H1340)-4)),""&amp;$S1340))</f>
        <v/>
      </c>
      <c r="AH1340" s="2">
        <f>IF($AG1340="","",IF($AG1340="FULTON",IF(ISNUMBER(SEARCH("COLLEGE PARK",$H1340)),"FULTON (COLLEGE PARK)",IF(ISNUMBER(SEARCH("HAPEVILLE",$H1340)),"FULTON (HAPEVILLE)",IF(ISNUMBER(SEARCH("EAST POINT",$H1340)),"FULTON (EAST POINT)",IF(ISNUMBER(SEARCH("ATLANTA",$H1340)),"FULTON (ATL LIMITS)","FULTON")))),IF($AG1340="DEKALB",IF(ISNUMBER(SEARCH("ATLANTA",$H1340)),"DEKALB (ATL LIMITS)","DEKALB"),IF(AND($AG1340="CLAYTON",ISNUMBER(SEARCH("COLLEGE PARK",$H1340))),"CLAYTON (COLLEGE PARK)",$AG1340))))</f>
        <v/>
      </c>
      <c r="AI1340" s="2">
        <f>IF(OR($AH1340="",$AD1340=""),"",IFERROR(VLOOKUP($AH1340,CODES!$A:$B,2,FALSE),"NO CODE"))</f>
        <v/>
      </c>
      <c r="AJ1340" s="19">
        <f>IF(OR($AI1340="",$AI1340="NO CODE"),"",IF(COUNTIFS(RATES!$A:$A,$AI1340,RATES!$B:$B,"&lt;="&amp;MonthStart,RATES!$C:$C,"&gt;="&amp;MonthEnd)&lt;&gt;1,"NO RATE",IF($AD1340="OFF",SUMIFS(RATES!$F:$F,RATES!$A:$A,$AI1340,RATES!$B:$B,"&lt;="&amp;MonthStart,RATES!$C:$C,"&gt;="&amp;MonthEnd),SUMIFS(RATES!$E:$E,RATES!$A:$A,$AI1340,RATES!$B:$B,"&lt;="&amp;MonthStart,RATES!$C:$C,"&gt;="&amp;MonthEnd))))</f>
        <v/>
      </c>
      <c r="AK1340" s="2">
        <f>IF(OR(NOT(ISNUMBER($AJ1340)),N($AA1340)=0),"",IF(ABS(N($Z1340)/100-$AJ1340)&gt;0.0000001,"DIFFERS",""))</f>
        <v/>
      </c>
    </row>
    <row r="1341">
      <c r="AD1341" s="2">
        <f>IF($L1341="","",IF(ISNUMBER(SEARCH("OFF ROAD",$H1341)),"OFF",IF(ISNUMBER(SEARCH("ON ROAD",$H1341)),"ON","")))</f>
        <v/>
      </c>
      <c r="AE1341" s="2">
        <f>IF($AD1341="ON",""&amp;$L1341,"")</f>
        <v/>
      </c>
      <c r="AF1341" s="2">
        <f>IF($L1341="","",IF($J1341&lt;&gt;"","Y",""))</f>
        <v/>
      </c>
      <c r="AG1341" s="2">
        <f>IF($L1341="","",IFERROR(TRIM(MID($H1341,4,SEARCH(" CO ",$H1341)-4)),""&amp;$S1341))</f>
        <v/>
      </c>
      <c r="AH1341" s="2">
        <f>IF($AG1341="","",IF($AG1341="FULTON",IF(ISNUMBER(SEARCH("COLLEGE PARK",$H1341)),"FULTON (COLLEGE PARK)",IF(ISNUMBER(SEARCH("HAPEVILLE",$H1341)),"FULTON (HAPEVILLE)",IF(ISNUMBER(SEARCH("EAST POINT",$H1341)),"FULTON (EAST POINT)",IF(ISNUMBER(SEARCH("ATLANTA",$H1341)),"FULTON (ATL LIMITS)","FULTON")))),IF($AG1341="DEKALB",IF(ISNUMBER(SEARCH("ATLANTA",$H1341)),"DEKALB (ATL LIMITS)","DEKALB"),IF(AND($AG1341="CLAYTON",ISNUMBER(SEARCH("COLLEGE PARK",$H1341))),"CLAYTON (COLLEGE PARK)",$AG1341))))</f>
        <v/>
      </c>
      <c r="AI1341" s="2">
        <f>IF(OR($AH1341="",$AD1341=""),"",IFERROR(VLOOKUP($AH1341,CODES!$A:$B,2,FALSE),"NO CODE"))</f>
        <v/>
      </c>
      <c r="AJ1341" s="19">
        <f>IF(OR($AI1341="",$AI1341="NO CODE"),"",IF(COUNTIFS(RATES!$A:$A,$AI1341,RATES!$B:$B,"&lt;="&amp;MonthStart,RATES!$C:$C,"&gt;="&amp;MonthEnd)&lt;&gt;1,"NO RATE",IF($AD1341="OFF",SUMIFS(RATES!$F:$F,RATES!$A:$A,$AI1341,RATES!$B:$B,"&lt;="&amp;MonthStart,RATES!$C:$C,"&gt;="&amp;MonthEnd),SUMIFS(RATES!$E:$E,RATES!$A:$A,$AI1341,RATES!$B:$B,"&lt;="&amp;MonthStart,RATES!$C:$C,"&gt;="&amp;MonthEnd))))</f>
        <v/>
      </c>
      <c r="AK1341" s="2">
        <f>IF(OR(NOT(ISNUMBER($AJ1341)),N($AA1341)=0),"",IF(ABS(N($Z1341)/100-$AJ1341)&gt;0.0000001,"DIFFERS",""))</f>
        <v/>
      </c>
    </row>
    <row r="1342">
      <c r="AD1342" s="2">
        <f>IF($L1342="","",IF(ISNUMBER(SEARCH("OFF ROAD",$H1342)),"OFF",IF(ISNUMBER(SEARCH("ON ROAD",$H1342)),"ON","")))</f>
        <v/>
      </c>
      <c r="AE1342" s="2">
        <f>IF($AD1342="ON",""&amp;$L1342,"")</f>
        <v/>
      </c>
      <c r="AF1342" s="2">
        <f>IF($L1342="","",IF($J1342&lt;&gt;"","Y",""))</f>
        <v/>
      </c>
      <c r="AG1342" s="2">
        <f>IF($L1342="","",IFERROR(TRIM(MID($H1342,4,SEARCH(" CO ",$H1342)-4)),""&amp;$S1342))</f>
        <v/>
      </c>
      <c r="AH1342" s="2">
        <f>IF($AG1342="","",IF($AG1342="FULTON",IF(ISNUMBER(SEARCH("COLLEGE PARK",$H1342)),"FULTON (COLLEGE PARK)",IF(ISNUMBER(SEARCH("HAPEVILLE",$H1342)),"FULTON (HAPEVILLE)",IF(ISNUMBER(SEARCH("EAST POINT",$H1342)),"FULTON (EAST POINT)",IF(ISNUMBER(SEARCH("ATLANTA",$H1342)),"FULTON (ATL LIMITS)","FULTON")))),IF($AG1342="DEKALB",IF(ISNUMBER(SEARCH("ATLANTA",$H1342)),"DEKALB (ATL LIMITS)","DEKALB"),IF(AND($AG1342="CLAYTON",ISNUMBER(SEARCH("COLLEGE PARK",$H1342))),"CLAYTON (COLLEGE PARK)",$AG1342))))</f>
        <v/>
      </c>
      <c r="AI1342" s="2">
        <f>IF(OR($AH1342="",$AD1342=""),"",IFERROR(VLOOKUP($AH1342,CODES!$A:$B,2,FALSE),"NO CODE"))</f>
        <v/>
      </c>
      <c r="AJ1342" s="19">
        <f>IF(OR($AI1342="",$AI1342="NO CODE"),"",IF(COUNTIFS(RATES!$A:$A,$AI1342,RATES!$B:$B,"&lt;="&amp;MonthStart,RATES!$C:$C,"&gt;="&amp;MonthEnd)&lt;&gt;1,"NO RATE",IF($AD1342="OFF",SUMIFS(RATES!$F:$F,RATES!$A:$A,$AI1342,RATES!$B:$B,"&lt;="&amp;MonthStart,RATES!$C:$C,"&gt;="&amp;MonthEnd),SUMIFS(RATES!$E:$E,RATES!$A:$A,$AI1342,RATES!$B:$B,"&lt;="&amp;MonthStart,RATES!$C:$C,"&gt;="&amp;MonthEnd))))</f>
        <v/>
      </c>
      <c r="AK1342" s="2">
        <f>IF(OR(NOT(ISNUMBER($AJ1342)),N($AA1342)=0),"",IF(ABS(N($Z1342)/100-$AJ1342)&gt;0.0000001,"DIFFERS",""))</f>
        <v/>
      </c>
    </row>
    <row r="1343">
      <c r="AD1343" s="2">
        <f>IF($L1343="","",IF(ISNUMBER(SEARCH("OFF ROAD",$H1343)),"OFF",IF(ISNUMBER(SEARCH("ON ROAD",$H1343)),"ON","")))</f>
        <v/>
      </c>
      <c r="AE1343" s="2">
        <f>IF($AD1343="ON",""&amp;$L1343,"")</f>
        <v/>
      </c>
      <c r="AF1343" s="2">
        <f>IF($L1343="","",IF($J1343&lt;&gt;"","Y",""))</f>
        <v/>
      </c>
      <c r="AG1343" s="2">
        <f>IF($L1343="","",IFERROR(TRIM(MID($H1343,4,SEARCH(" CO ",$H1343)-4)),""&amp;$S1343))</f>
        <v/>
      </c>
      <c r="AH1343" s="2">
        <f>IF($AG1343="","",IF($AG1343="FULTON",IF(ISNUMBER(SEARCH("COLLEGE PARK",$H1343)),"FULTON (COLLEGE PARK)",IF(ISNUMBER(SEARCH("HAPEVILLE",$H1343)),"FULTON (HAPEVILLE)",IF(ISNUMBER(SEARCH("EAST POINT",$H1343)),"FULTON (EAST POINT)",IF(ISNUMBER(SEARCH("ATLANTA",$H1343)),"FULTON (ATL LIMITS)","FULTON")))),IF($AG1343="DEKALB",IF(ISNUMBER(SEARCH("ATLANTA",$H1343)),"DEKALB (ATL LIMITS)","DEKALB"),IF(AND($AG1343="CLAYTON",ISNUMBER(SEARCH("COLLEGE PARK",$H1343))),"CLAYTON (COLLEGE PARK)",$AG1343))))</f>
        <v/>
      </c>
      <c r="AI1343" s="2">
        <f>IF(OR($AH1343="",$AD1343=""),"",IFERROR(VLOOKUP($AH1343,CODES!$A:$B,2,FALSE),"NO CODE"))</f>
        <v/>
      </c>
      <c r="AJ1343" s="19">
        <f>IF(OR($AI1343="",$AI1343="NO CODE"),"",IF(COUNTIFS(RATES!$A:$A,$AI1343,RATES!$B:$B,"&lt;="&amp;MonthStart,RATES!$C:$C,"&gt;="&amp;MonthEnd)&lt;&gt;1,"NO RATE",IF($AD1343="OFF",SUMIFS(RATES!$F:$F,RATES!$A:$A,$AI1343,RATES!$B:$B,"&lt;="&amp;MonthStart,RATES!$C:$C,"&gt;="&amp;MonthEnd),SUMIFS(RATES!$E:$E,RATES!$A:$A,$AI1343,RATES!$B:$B,"&lt;="&amp;MonthStart,RATES!$C:$C,"&gt;="&amp;MonthEnd))))</f>
        <v/>
      </c>
      <c r="AK1343" s="2">
        <f>IF(OR(NOT(ISNUMBER($AJ1343)),N($AA1343)=0),"",IF(ABS(N($Z1343)/100-$AJ1343)&gt;0.0000001,"DIFFERS",""))</f>
        <v/>
      </c>
    </row>
    <row r="1344">
      <c r="AD1344" s="2">
        <f>IF($L1344="","",IF(ISNUMBER(SEARCH("OFF ROAD",$H1344)),"OFF",IF(ISNUMBER(SEARCH("ON ROAD",$H1344)),"ON","")))</f>
        <v/>
      </c>
      <c r="AE1344" s="2">
        <f>IF($AD1344="ON",""&amp;$L1344,"")</f>
        <v/>
      </c>
      <c r="AF1344" s="2">
        <f>IF($L1344="","",IF($J1344&lt;&gt;"","Y",""))</f>
        <v/>
      </c>
      <c r="AG1344" s="2">
        <f>IF($L1344="","",IFERROR(TRIM(MID($H1344,4,SEARCH(" CO ",$H1344)-4)),""&amp;$S1344))</f>
        <v/>
      </c>
      <c r="AH1344" s="2">
        <f>IF($AG1344="","",IF($AG1344="FULTON",IF(ISNUMBER(SEARCH("COLLEGE PARK",$H1344)),"FULTON (COLLEGE PARK)",IF(ISNUMBER(SEARCH("HAPEVILLE",$H1344)),"FULTON (HAPEVILLE)",IF(ISNUMBER(SEARCH("EAST POINT",$H1344)),"FULTON (EAST POINT)",IF(ISNUMBER(SEARCH("ATLANTA",$H1344)),"FULTON (ATL LIMITS)","FULTON")))),IF($AG1344="DEKALB",IF(ISNUMBER(SEARCH("ATLANTA",$H1344)),"DEKALB (ATL LIMITS)","DEKALB"),IF(AND($AG1344="CLAYTON",ISNUMBER(SEARCH("COLLEGE PARK",$H1344))),"CLAYTON (COLLEGE PARK)",$AG1344))))</f>
        <v/>
      </c>
      <c r="AI1344" s="2">
        <f>IF(OR($AH1344="",$AD1344=""),"",IFERROR(VLOOKUP($AH1344,CODES!$A:$B,2,FALSE),"NO CODE"))</f>
        <v/>
      </c>
      <c r="AJ1344" s="19">
        <f>IF(OR($AI1344="",$AI1344="NO CODE"),"",IF(COUNTIFS(RATES!$A:$A,$AI1344,RATES!$B:$B,"&lt;="&amp;MonthStart,RATES!$C:$C,"&gt;="&amp;MonthEnd)&lt;&gt;1,"NO RATE",IF($AD1344="OFF",SUMIFS(RATES!$F:$F,RATES!$A:$A,$AI1344,RATES!$B:$B,"&lt;="&amp;MonthStart,RATES!$C:$C,"&gt;="&amp;MonthEnd),SUMIFS(RATES!$E:$E,RATES!$A:$A,$AI1344,RATES!$B:$B,"&lt;="&amp;MonthStart,RATES!$C:$C,"&gt;="&amp;MonthEnd))))</f>
        <v/>
      </c>
      <c r="AK1344" s="2">
        <f>IF(OR(NOT(ISNUMBER($AJ1344)),N($AA1344)=0),"",IF(ABS(N($Z1344)/100-$AJ1344)&gt;0.0000001,"DIFFERS",""))</f>
        <v/>
      </c>
    </row>
    <row r="1345">
      <c r="AD1345" s="2">
        <f>IF($L1345="","",IF(ISNUMBER(SEARCH("OFF ROAD",$H1345)),"OFF",IF(ISNUMBER(SEARCH("ON ROAD",$H1345)),"ON","")))</f>
        <v/>
      </c>
      <c r="AE1345" s="2">
        <f>IF($AD1345="ON",""&amp;$L1345,"")</f>
        <v/>
      </c>
      <c r="AF1345" s="2">
        <f>IF($L1345="","",IF($J1345&lt;&gt;"","Y",""))</f>
        <v/>
      </c>
      <c r="AG1345" s="2">
        <f>IF($L1345="","",IFERROR(TRIM(MID($H1345,4,SEARCH(" CO ",$H1345)-4)),""&amp;$S1345))</f>
        <v/>
      </c>
      <c r="AH1345" s="2">
        <f>IF($AG1345="","",IF($AG1345="FULTON",IF(ISNUMBER(SEARCH("COLLEGE PARK",$H1345)),"FULTON (COLLEGE PARK)",IF(ISNUMBER(SEARCH("HAPEVILLE",$H1345)),"FULTON (HAPEVILLE)",IF(ISNUMBER(SEARCH("EAST POINT",$H1345)),"FULTON (EAST POINT)",IF(ISNUMBER(SEARCH("ATLANTA",$H1345)),"FULTON (ATL LIMITS)","FULTON")))),IF($AG1345="DEKALB",IF(ISNUMBER(SEARCH("ATLANTA",$H1345)),"DEKALB (ATL LIMITS)","DEKALB"),IF(AND($AG1345="CLAYTON",ISNUMBER(SEARCH("COLLEGE PARK",$H1345))),"CLAYTON (COLLEGE PARK)",$AG1345))))</f>
        <v/>
      </c>
      <c r="AI1345" s="2">
        <f>IF(OR($AH1345="",$AD1345=""),"",IFERROR(VLOOKUP($AH1345,CODES!$A:$B,2,FALSE),"NO CODE"))</f>
        <v/>
      </c>
      <c r="AJ1345" s="19">
        <f>IF(OR($AI1345="",$AI1345="NO CODE"),"",IF(COUNTIFS(RATES!$A:$A,$AI1345,RATES!$B:$B,"&lt;="&amp;MonthStart,RATES!$C:$C,"&gt;="&amp;MonthEnd)&lt;&gt;1,"NO RATE",IF($AD1345="OFF",SUMIFS(RATES!$F:$F,RATES!$A:$A,$AI1345,RATES!$B:$B,"&lt;="&amp;MonthStart,RATES!$C:$C,"&gt;="&amp;MonthEnd),SUMIFS(RATES!$E:$E,RATES!$A:$A,$AI1345,RATES!$B:$B,"&lt;="&amp;MonthStart,RATES!$C:$C,"&gt;="&amp;MonthEnd))))</f>
        <v/>
      </c>
      <c r="AK1345" s="2">
        <f>IF(OR(NOT(ISNUMBER($AJ1345)),N($AA1345)=0),"",IF(ABS(N($Z1345)/100-$AJ1345)&gt;0.0000001,"DIFFERS",""))</f>
        <v/>
      </c>
    </row>
    <row r="1346">
      <c r="AD1346" s="2">
        <f>IF($L1346="","",IF(ISNUMBER(SEARCH("OFF ROAD",$H1346)),"OFF",IF(ISNUMBER(SEARCH("ON ROAD",$H1346)),"ON","")))</f>
        <v/>
      </c>
      <c r="AE1346" s="2">
        <f>IF($AD1346="ON",""&amp;$L1346,"")</f>
        <v/>
      </c>
      <c r="AF1346" s="2">
        <f>IF($L1346="","",IF($J1346&lt;&gt;"","Y",""))</f>
        <v/>
      </c>
      <c r="AG1346" s="2">
        <f>IF($L1346="","",IFERROR(TRIM(MID($H1346,4,SEARCH(" CO ",$H1346)-4)),""&amp;$S1346))</f>
        <v/>
      </c>
      <c r="AH1346" s="2">
        <f>IF($AG1346="","",IF($AG1346="FULTON",IF(ISNUMBER(SEARCH("COLLEGE PARK",$H1346)),"FULTON (COLLEGE PARK)",IF(ISNUMBER(SEARCH("HAPEVILLE",$H1346)),"FULTON (HAPEVILLE)",IF(ISNUMBER(SEARCH("EAST POINT",$H1346)),"FULTON (EAST POINT)",IF(ISNUMBER(SEARCH("ATLANTA",$H1346)),"FULTON (ATL LIMITS)","FULTON")))),IF($AG1346="DEKALB",IF(ISNUMBER(SEARCH("ATLANTA",$H1346)),"DEKALB (ATL LIMITS)","DEKALB"),IF(AND($AG1346="CLAYTON",ISNUMBER(SEARCH("COLLEGE PARK",$H1346))),"CLAYTON (COLLEGE PARK)",$AG1346))))</f>
        <v/>
      </c>
      <c r="AI1346" s="2">
        <f>IF(OR($AH1346="",$AD1346=""),"",IFERROR(VLOOKUP($AH1346,CODES!$A:$B,2,FALSE),"NO CODE"))</f>
        <v/>
      </c>
      <c r="AJ1346" s="19">
        <f>IF(OR($AI1346="",$AI1346="NO CODE"),"",IF(COUNTIFS(RATES!$A:$A,$AI1346,RATES!$B:$B,"&lt;="&amp;MonthStart,RATES!$C:$C,"&gt;="&amp;MonthEnd)&lt;&gt;1,"NO RATE",IF($AD1346="OFF",SUMIFS(RATES!$F:$F,RATES!$A:$A,$AI1346,RATES!$B:$B,"&lt;="&amp;MonthStart,RATES!$C:$C,"&gt;="&amp;MonthEnd),SUMIFS(RATES!$E:$E,RATES!$A:$A,$AI1346,RATES!$B:$B,"&lt;="&amp;MonthStart,RATES!$C:$C,"&gt;="&amp;MonthEnd))))</f>
        <v/>
      </c>
      <c r="AK1346" s="2">
        <f>IF(OR(NOT(ISNUMBER($AJ1346)),N($AA1346)=0),"",IF(ABS(N($Z1346)/100-$AJ1346)&gt;0.0000001,"DIFFERS",""))</f>
        <v/>
      </c>
    </row>
    <row r="1347">
      <c r="AD1347" s="2">
        <f>IF($L1347="","",IF(ISNUMBER(SEARCH("OFF ROAD",$H1347)),"OFF",IF(ISNUMBER(SEARCH("ON ROAD",$H1347)),"ON","")))</f>
        <v/>
      </c>
      <c r="AE1347" s="2">
        <f>IF($AD1347="ON",""&amp;$L1347,"")</f>
        <v/>
      </c>
      <c r="AF1347" s="2">
        <f>IF($L1347="","",IF($J1347&lt;&gt;"","Y",""))</f>
        <v/>
      </c>
      <c r="AG1347" s="2">
        <f>IF($L1347="","",IFERROR(TRIM(MID($H1347,4,SEARCH(" CO ",$H1347)-4)),""&amp;$S1347))</f>
        <v/>
      </c>
      <c r="AH1347" s="2">
        <f>IF($AG1347="","",IF($AG1347="FULTON",IF(ISNUMBER(SEARCH("COLLEGE PARK",$H1347)),"FULTON (COLLEGE PARK)",IF(ISNUMBER(SEARCH("HAPEVILLE",$H1347)),"FULTON (HAPEVILLE)",IF(ISNUMBER(SEARCH("EAST POINT",$H1347)),"FULTON (EAST POINT)",IF(ISNUMBER(SEARCH("ATLANTA",$H1347)),"FULTON (ATL LIMITS)","FULTON")))),IF($AG1347="DEKALB",IF(ISNUMBER(SEARCH("ATLANTA",$H1347)),"DEKALB (ATL LIMITS)","DEKALB"),IF(AND($AG1347="CLAYTON",ISNUMBER(SEARCH("COLLEGE PARK",$H1347))),"CLAYTON (COLLEGE PARK)",$AG1347))))</f>
        <v/>
      </c>
      <c r="AI1347" s="2">
        <f>IF(OR($AH1347="",$AD1347=""),"",IFERROR(VLOOKUP($AH1347,CODES!$A:$B,2,FALSE),"NO CODE"))</f>
        <v/>
      </c>
      <c r="AJ1347" s="19">
        <f>IF(OR($AI1347="",$AI1347="NO CODE"),"",IF(COUNTIFS(RATES!$A:$A,$AI1347,RATES!$B:$B,"&lt;="&amp;MonthStart,RATES!$C:$C,"&gt;="&amp;MonthEnd)&lt;&gt;1,"NO RATE",IF($AD1347="OFF",SUMIFS(RATES!$F:$F,RATES!$A:$A,$AI1347,RATES!$B:$B,"&lt;="&amp;MonthStart,RATES!$C:$C,"&gt;="&amp;MonthEnd),SUMIFS(RATES!$E:$E,RATES!$A:$A,$AI1347,RATES!$B:$B,"&lt;="&amp;MonthStart,RATES!$C:$C,"&gt;="&amp;MonthEnd))))</f>
        <v/>
      </c>
      <c r="AK1347" s="2">
        <f>IF(OR(NOT(ISNUMBER($AJ1347)),N($AA1347)=0),"",IF(ABS(N($Z1347)/100-$AJ1347)&gt;0.0000001,"DIFFERS",""))</f>
        <v/>
      </c>
    </row>
    <row r="1348">
      <c r="AD1348" s="2">
        <f>IF($L1348="","",IF(ISNUMBER(SEARCH("OFF ROAD",$H1348)),"OFF",IF(ISNUMBER(SEARCH("ON ROAD",$H1348)),"ON","")))</f>
        <v/>
      </c>
      <c r="AE1348" s="2">
        <f>IF($AD1348="ON",""&amp;$L1348,"")</f>
        <v/>
      </c>
      <c r="AF1348" s="2">
        <f>IF($L1348="","",IF($J1348&lt;&gt;"","Y",""))</f>
        <v/>
      </c>
      <c r="AG1348" s="2">
        <f>IF($L1348="","",IFERROR(TRIM(MID($H1348,4,SEARCH(" CO ",$H1348)-4)),""&amp;$S1348))</f>
        <v/>
      </c>
      <c r="AH1348" s="2">
        <f>IF($AG1348="","",IF($AG1348="FULTON",IF(ISNUMBER(SEARCH("COLLEGE PARK",$H1348)),"FULTON (COLLEGE PARK)",IF(ISNUMBER(SEARCH("HAPEVILLE",$H1348)),"FULTON (HAPEVILLE)",IF(ISNUMBER(SEARCH("EAST POINT",$H1348)),"FULTON (EAST POINT)",IF(ISNUMBER(SEARCH("ATLANTA",$H1348)),"FULTON (ATL LIMITS)","FULTON")))),IF($AG1348="DEKALB",IF(ISNUMBER(SEARCH("ATLANTA",$H1348)),"DEKALB (ATL LIMITS)","DEKALB"),IF(AND($AG1348="CLAYTON",ISNUMBER(SEARCH("COLLEGE PARK",$H1348))),"CLAYTON (COLLEGE PARK)",$AG1348))))</f>
        <v/>
      </c>
      <c r="AI1348" s="2">
        <f>IF(OR($AH1348="",$AD1348=""),"",IFERROR(VLOOKUP($AH1348,CODES!$A:$B,2,FALSE),"NO CODE"))</f>
        <v/>
      </c>
      <c r="AJ1348" s="19">
        <f>IF(OR($AI1348="",$AI1348="NO CODE"),"",IF(COUNTIFS(RATES!$A:$A,$AI1348,RATES!$B:$B,"&lt;="&amp;MonthStart,RATES!$C:$C,"&gt;="&amp;MonthEnd)&lt;&gt;1,"NO RATE",IF($AD1348="OFF",SUMIFS(RATES!$F:$F,RATES!$A:$A,$AI1348,RATES!$B:$B,"&lt;="&amp;MonthStart,RATES!$C:$C,"&gt;="&amp;MonthEnd),SUMIFS(RATES!$E:$E,RATES!$A:$A,$AI1348,RATES!$B:$B,"&lt;="&amp;MonthStart,RATES!$C:$C,"&gt;="&amp;MonthEnd))))</f>
        <v/>
      </c>
      <c r="AK1348" s="2">
        <f>IF(OR(NOT(ISNUMBER($AJ1348)),N($AA1348)=0),"",IF(ABS(N($Z1348)/100-$AJ1348)&gt;0.0000001,"DIFFERS",""))</f>
        <v/>
      </c>
    </row>
    <row r="1349">
      <c r="AD1349" s="2">
        <f>IF($L1349="","",IF(ISNUMBER(SEARCH("OFF ROAD",$H1349)),"OFF",IF(ISNUMBER(SEARCH("ON ROAD",$H1349)),"ON","")))</f>
        <v/>
      </c>
      <c r="AE1349" s="2">
        <f>IF($AD1349="ON",""&amp;$L1349,"")</f>
        <v/>
      </c>
      <c r="AF1349" s="2">
        <f>IF($L1349="","",IF($J1349&lt;&gt;"","Y",""))</f>
        <v/>
      </c>
      <c r="AG1349" s="2">
        <f>IF($L1349="","",IFERROR(TRIM(MID($H1349,4,SEARCH(" CO ",$H1349)-4)),""&amp;$S1349))</f>
        <v/>
      </c>
      <c r="AH1349" s="2">
        <f>IF($AG1349="","",IF($AG1349="FULTON",IF(ISNUMBER(SEARCH("COLLEGE PARK",$H1349)),"FULTON (COLLEGE PARK)",IF(ISNUMBER(SEARCH("HAPEVILLE",$H1349)),"FULTON (HAPEVILLE)",IF(ISNUMBER(SEARCH("EAST POINT",$H1349)),"FULTON (EAST POINT)",IF(ISNUMBER(SEARCH("ATLANTA",$H1349)),"FULTON (ATL LIMITS)","FULTON")))),IF($AG1349="DEKALB",IF(ISNUMBER(SEARCH("ATLANTA",$H1349)),"DEKALB (ATL LIMITS)","DEKALB"),IF(AND($AG1349="CLAYTON",ISNUMBER(SEARCH("COLLEGE PARK",$H1349))),"CLAYTON (COLLEGE PARK)",$AG1349))))</f>
        <v/>
      </c>
      <c r="AI1349" s="2">
        <f>IF(OR($AH1349="",$AD1349=""),"",IFERROR(VLOOKUP($AH1349,CODES!$A:$B,2,FALSE),"NO CODE"))</f>
        <v/>
      </c>
      <c r="AJ1349" s="19">
        <f>IF(OR($AI1349="",$AI1349="NO CODE"),"",IF(COUNTIFS(RATES!$A:$A,$AI1349,RATES!$B:$B,"&lt;="&amp;MonthStart,RATES!$C:$C,"&gt;="&amp;MonthEnd)&lt;&gt;1,"NO RATE",IF($AD1349="OFF",SUMIFS(RATES!$F:$F,RATES!$A:$A,$AI1349,RATES!$B:$B,"&lt;="&amp;MonthStart,RATES!$C:$C,"&gt;="&amp;MonthEnd),SUMIFS(RATES!$E:$E,RATES!$A:$A,$AI1349,RATES!$B:$B,"&lt;="&amp;MonthStart,RATES!$C:$C,"&gt;="&amp;MonthEnd))))</f>
        <v/>
      </c>
      <c r="AK1349" s="2">
        <f>IF(OR(NOT(ISNUMBER($AJ1349)),N($AA1349)=0),"",IF(ABS(N($Z1349)/100-$AJ1349)&gt;0.0000001,"DIFFERS",""))</f>
        <v/>
      </c>
    </row>
    <row r="1350">
      <c r="AD1350" s="2">
        <f>IF($L1350="","",IF(ISNUMBER(SEARCH("OFF ROAD",$H1350)),"OFF",IF(ISNUMBER(SEARCH("ON ROAD",$H1350)),"ON","")))</f>
        <v/>
      </c>
      <c r="AE1350" s="2">
        <f>IF($AD1350="ON",""&amp;$L1350,"")</f>
        <v/>
      </c>
      <c r="AF1350" s="2">
        <f>IF($L1350="","",IF($J1350&lt;&gt;"","Y",""))</f>
        <v/>
      </c>
      <c r="AG1350" s="2">
        <f>IF($L1350="","",IFERROR(TRIM(MID($H1350,4,SEARCH(" CO ",$H1350)-4)),""&amp;$S1350))</f>
        <v/>
      </c>
      <c r="AH1350" s="2">
        <f>IF($AG1350="","",IF($AG1350="FULTON",IF(ISNUMBER(SEARCH("COLLEGE PARK",$H1350)),"FULTON (COLLEGE PARK)",IF(ISNUMBER(SEARCH("HAPEVILLE",$H1350)),"FULTON (HAPEVILLE)",IF(ISNUMBER(SEARCH("EAST POINT",$H1350)),"FULTON (EAST POINT)",IF(ISNUMBER(SEARCH("ATLANTA",$H1350)),"FULTON (ATL LIMITS)","FULTON")))),IF($AG1350="DEKALB",IF(ISNUMBER(SEARCH("ATLANTA",$H1350)),"DEKALB (ATL LIMITS)","DEKALB"),IF(AND($AG1350="CLAYTON",ISNUMBER(SEARCH("COLLEGE PARK",$H1350))),"CLAYTON (COLLEGE PARK)",$AG1350))))</f>
        <v/>
      </c>
      <c r="AI1350" s="2">
        <f>IF(OR($AH1350="",$AD1350=""),"",IFERROR(VLOOKUP($AH1350,CODES!$A:$B,2,FALSE),"NO CODE"))</f>
        <v/>
      </c>
      <c r="AJ1350" s="19">
        <f>IF(OR($AI1350="",$AI1350="NO CODE"),"",IF(COUNTIFS(RATES!$A:$A,$AI1350,RATES!$B:$B,"&lt;="&amp;MonthStart,RATES!$C:$C,"&gt;="&amp;MonthEnd)&lt;&gt;1,"NO RATE",IF($AD1350="OFF",SUMIFS(RATES!$F:$F,RATES!$A:$A,$AI1350,RATES!$B:$B,"&lt;="&amp;MonthStart,RATES!$C:$C,"&gt;="&amp;MonthEnd),SUMIFS(RATES!$E:$E,RATES!$A:$A,$AI1350,RATES!$B:$B,"&lt;="&amp;MonthStart,RATES!$C:$C,"&gt;="&amp;MonthEnd))))</f>
        <v/>
      </c>
      <c r="AK1350" s="2">
        <f>IF(OR(NOT(ISNUMBER($AJ1350)),N($AA1350)=0),"",IF(ABS(N($Z1350)/100-$AJ1350)&gt;0.0000001,"DIFFERS",""))</f>
        <v/>
      </c>
    </row>
    <row r="1351">
      <c r="AD1351" s="2">
        <f>IF($L1351="","",IF(ISNUMBER(SEARCH("OFF ROAD",$H1351)),"OFF",IF(ISNUMBER(SEARCH("ON ROAD",$H1351)),"ON","")))</f>
        <v/>
      </c>
      <c r="AE1351" s="2">
        <f>IF($AD1351="ON",""&amp;$L1351,"")</f>
        <v/>
      </c>
      <c r="AF1351" s="2">
        <f>IF($L1351="","",IF($J1351&lt;&gt;"","Y",""))</f>
        <v/>
      </c>
      <c r="AG1351" s="2">
        <f>IF($L1351="","",IFERROR(TRIM(MID($H1351,4,SEARCH(" CO ",$H1351)-4)),""&amp;$S1351))</f>
        <v/>
      </c>
      <c r="AH1351" s="2">
        <f>IF($AG1351="","",IF($AG1351="FULTON",IF(ISNUMBER(SEARCH("COLLEGE PARK",$H1351)),"FULTON (COLLEGE PARK)",IF(ISNUMBER(SEARCH("HAPEVILLE",$H1351)),"FULTON (HAPEVILLE)",IF(ISNUMBER(SEARCH("EAST POINT",$H1351)),"FULTON (EAST POINT)",IF(ISNUMBER(SEARCH("ATLANTA",$H1351)),"FULTON (ATL LIMITS)","FULTON")))),IF($AG1351="DEKALB",IF(ISNUMBER(SEARCH("ATLANTA",$H1351)),"DEKALB (ATL LIMITS)","DEKALB"),IF(AND($AG1351="CLAYTON",ISNUMBER(SEARCH("COLLEGE PARK",$H1351))),"CLAYTON (COLLEGE PARK)",$AG1351))))</f>
        <v/>
      </c>
      <c r="AI1351" s="2">
        <f>IF(OR($AH1351="",$AD1351=""),"",IFERROR(VLOOKUP($AH1351,CODES!$A:$B,2,FALSE),"NO CODE"))</f>
        <v/>
      </c>
      <c r="AJ1351" s="19">
        <f>IF(OR($AI1351="",$AI1351="NO CODE"),"",IF(COUNTIFS(RATES!$A:$A,$AI1351,RATES!$B:$B,"&lt;="&amp;MonthStart,RATES!$C:$C,"&gt;="&amp;MonthEnd)&lt;&gt;1,"NO RATE",IF($AD1351="OFF",SUMIFS(RATES!$F:$F,RATES!$A:$A,$AI1351,RATES!$B:$B,"&lt;="&amp;MonthStart,RATES!$C:$C,"&gt;="&amp;MonthEnd),SUMIFS(RATES!$E:$E,RATES!$A:$A,$AI1351,RATES!$B:$B,"&lt;="&amp;MonthStart,RATES!$C:$C,"&gt;="&amp;MonthEnd))))</f>
        <v/>
      </c>
      <c r="AK1351" s="2">
        <f>IF(OR(NOT(ISNUMBER($AJ1351)),N($AA1351)=0),"",IF(ABS(N($Z1351)/100-$AJ1351)&gt;0.0000001,"DIFFERS",""))</f>
        <v/>
      </c>
    </row>
    <row r="1352">
      <c r="AD1352" s="2">
        <f>IF($L1352="","",IF(ISNUMBER(SEARCH("OFF ROAD",$H1352)),"OFF",IF(ISNUMBER(SEARCH("ON ROAD",$H1352)),"ON","")))</f>
        <v/>
      </c>
      <c r="AE1352" s="2">
        <f>IF($AD1352="ON",""&amp;$L1352,"")</f>
        <v/>
      </c>
      <c r="AF1352" s="2">
        <f>IF($L1352="","",IF($J1352&lt;&gt;"","Y",""))</f>
        <v/>
      </c>
      <c r="AG1352" s="2">
        <f>IF($L1352="","",IFERROR(TRIM(MID($H1352,4,SEARCH(" CO ",$H1352)-4)),""&amp;$S1352))</f>
        <v/>
      </c>
      <c r="AH1352" s="2">
        <f>IF($AG1352="","",IF($AG1352="FULTON",IF(ISNUMBER(SEARCH("COLLEGE PARK",$H1352)),"FULTON (COLLEGE PARK)",IF(ISNUMBER(SEARCH("HAPEVILLE",$H1352)),"FULTON (HAPEVILLE)",IF(ISNUMBER(SEARCH("EAST POINT",$H1352)),"FULTON (EAST POINT)",IF(ISNUMBER(SEARCH("ATLANTA",$H1352)),"FULTON (ATL LIMITS)","FULTON")))),IF($AG1352="DEKALB",IF(ISNUMBER(SEARCH("ATLANTA",$H1352)),"DEKALB (ATL LIMITS)","DEKALB"),IF(AND($AG1352="CLAYTON",ISNUMBER(SEARCH("COLLEGE PARK",$H1352))),"CLAYTON (COLLEGE PARK)",$AG1352))))</f>
        <v/>
      </c>
      <c r="AI1352" s="2">
        <f>IF(OR($AH1352="",$AD1352=""),"",IFERROR(VLOOKUP($AH1352,CODES!$A:$B,2,FALSE),"NO CODE"))</f>
        <v/>
      </c>
      <c r="AJ1352" s="19">
        <f>IF(OR($AI1352="",$AI1352="NO CODE"),"",IF(COUNTIFS(RATES!$A:$A,$AI1352,RATES!$B:$B,"&lt;="&amp;MonthStart,RATES!$C:$C,"&gt;="&amp;MonthEnd)&lt;&gt;1,"NO RATE",IF($AD1352="OFF",SUMIFS(RATES!$F:$F,RATES!$A:$A,$AI1352,RATES!$B:$B,"&lt;="&amp;MonthStart,RATES!$C:$C,"&gt;="&amp;MonthEnd),SUMIFS(RATES!$E:$E,RATES!$A:$A,$AI1352,RATES!$B:$B,"&lt;="&amp;MonthStart,RATES!$C:$C,"&gt;="&amp;MonthEnd))))</f>
        <v/>
      </c>
      <c r="AK1352" s="2">
        <f>IF(OR(NOT(ISNUMBER($AJ1352)),N($AA1352)=0),"",IF(ABS(N($Z1352)/100-$AJ1352)&gt;0.0000001,"DIFFERS",""))</f>
        <v/>
      </c>
    </row>
    <row r="1353">
      <c r="AD1353" s="2">
        <f>IF($L1353="","",IF(ISNUMBER(SEARCH("OFF ROAD",$H1353)),"OFF",IF(ISNUMBER(SEARCH("ON ROAD",$H1353)),"ON","")))</f>
        <v/>
      </c>
      <c r="AE1353" s="2">
        <f>IF($AD1353="ON",""&amp;$L1353,"")</f>
        <v/>
      </c>
      <c r="AF1353" s="2">
        <f>IF($L1353="","",IF($J1353&lt;&gt;"","Y",""))</f>
        <v/>
      </c>
      <c r="AG1353" s="2">
        <f>IF($L1353="","",IFERROR(TRIM(MID($H1353,4,SEARCH(" CO ",$H1353)-4)),""&amp;$S1353))</f>
        <v/>
      </c>
      <c r="AH1353" s="2">
        <f>IF($AG1353="","",IF($AG1353="FULTON",IF(ISNUMBER(SEARCH("COLLEGE PARK",$H1353)),"FULTON (COLLEGE PARK)",IF(ISNUMBER(SEARCH("HAPEVILLE",$H1353)),"FULTON (HAPEVILLE)",IF(ISNUMBER(SEARCH("EAST POINT",$H1353)),"FULTON (EAST POINT)",IF(ISNUMBER(SEARCH("ATLANTA",$H1353)),"FULTON (ATL LIMITS)","FULTON")))),IF($AG1353="DEKALB",IF(ISNUMBER(SEARCH("ATLANTA",$H1353)),"DEKALB (ATL LIMITS)","DEKALB"),IF(AND($AG1353="CLAYTON",ISNUMBER(SEARCH("COLLEGE PARK",$H1353))),"CLAYTON (COLLEGE PARK)",$AG1353))))</f>
        <v/>
      </c>
      <c r="AI1353" s="2">
        <f>IF(OR($AH1353="",$AD1353=""),"",IFERROR(VLOOKUP($AH1353,CODES!$A:$B,2,FALSE),"NO CODE"))</f>
        <v/>
      </c>
      <c r="AJ1353" s="19">
        <f>IF(OR($AI1353="",$AI1353="NO CODE"),"",IF(COUNTIFS(RATES!$A:$A,$AI1353,RATES!$B:$B,"&lt;="&amp;MonthStart,RATES!$C:$C,"&gt;="&amp;MonthEnd)&lt;&gt;1,"NO RATE",IF($AD1353="OFF",SUMIFS(RATES!$F:$F,RATES!$A:$A,$AI1353,RATES!$B:$B,"&lt;="&amp;MonthStart,RATES!$C:$C,"&gt;="&amp;MonthEnd),SUMIFS(RATES!$E:$E,RATES!$A:$A,$AI1353,RATES!$B:$B,"&lt;="&amp;MonthStart,RATES!$C:$C,"&gt;="&amp;MonthEnd))))</f>
        <v/>
      </c>
      <c r="AK1353" s="2">
        <f>IF(OR(NOT(ISNUMBER($AJ1353)),N($AA1353)=0),"",IF(ABS(N($Z1353)/100-$AJ1353)&gt;0.0000001,"DIFFERS",""))</f>
        <v/>
      </c>
    </row>
    <row r="1354">
      <c r="AD1354" s="2">
        <f>IF($L1354="","",IF(ISNUMBER(SEARCH("OFF ROAD",$H1354)),"OFF",IF(ISNUMBER(SEARCH("ON ROAD",$H1354)),"ON","")))</f>
        <v/>
      </c>
      <c r="AE1354" s="2">
        <f>IF($AD1354="ON",""&amp;$L1354,"")</f>
        <v/>
      </c>
      <c r="AF1354" s="2">
        <f>IF($L1354="","",IF($J1354&lt;&gt;"","Y",""))</f>
        <v/>
      </c>
      <c r="AG1354" s="2">
        <f>IF($L1354="","",IFERROR(TRIM(MID($H1354,4,SEARCH(" CO ",$H1354)-4)),""&amp;$S1354))</f>
        <v/>
      </c>
      <c r="AH1354" s="2">
        <f>IF($AG1354="","",IF($AG1354="FULTON",IF(ISNUMBER(SEARCH("COLLEGE PARK",$H1354)),"FULTON (COLLEGE PARK)",IF(ISNUMBER(SEARCH("HAPEVILLE",$H1354)),"FULTON (HAPEVILLE)",IF(ISNUMBER(SEARCH("EAST POINT",$H1354)),"FULTON (EAST POINT)",IF(ISNUMBER(SEARCH("ATLANTA",$H1354)),"FULTON (ATL LIMITS)","FULTON")))),IF($AG1354="DEKALB",IF(ISNUMBER(SEARCH("ATLANTA",$H1354)),"DEKALB (ATL LIMITS)","DEKALB"),IF(AND($AG1354="CLAYTON",ISNUMBER(SEARCH("COLLEGE PARK",$H1354))),"CLAYTON (COLLEGE PARK)",$AG1354))))</f>
        <v/>
      </c>
      <c r="AI1354" s="2">
        <f>IF(OR($AH1354="",$AD1354=""),"",IFERROR(VLOOKUP($AH1354,CODES!$A:$B,2,FALSE),"NO CODE"))</f>
        <v/>
      </c>
      <c r="AJ1354" s="19">
        <f>IF(OR($AI1354="",$AI1354="NO CODE"),"",IF(COUNTIFS(RATES!$A:$A,$AI1354,RATES!$B:$B,"&lt;="&amp;MonthStart,RATES!$C:$C,"&gt;="&amp;MonthEnd)&lt;&gt;1,"NO RATE",IF($AD1354="OFF",SUMIFS(RATES!$F:$F,RATES!$A:$A,$AI1354,RATES!$B:$B,"&lt;="&amp;MonthStart,RATES!$C:$C,"&gt;="&amp;MonthEnd),SUMIFS(RATES!$E:$E,RATES!$A:$A,$AI1354,RATES!$B:$B,"&lt;="&amp;MonthStart,RATES!$C:$C,"&gt;="&amp;MonthEnd))))</f>
        <v/>
      </c>
      <c r="AK1354" s="2">
        <f>IF(OR(NOT(ISNUMBER($AJ1354)),N($AA1354)=0),"",IF(ABS(N($Z1354)/100-$AJ1354)&gt;0.0000001,"DIFFERS",""))</f>
        <v/>
      </c>
    </row>
    <row r="1355">
      <c r="AD1355" s="2">
        <f>IF($L1355="","",IF(ISNUMBER(SEARCH("OFF ROAD",$H1355)),"OFF",IF(ISNUMBER(SEARCH("ON ROAD",$H1355)),"ON","")))</f>
        <v/>
      </c>
      <c r="AE1355" s="2">
        <f>IF($AD1355="ON",""&amp;$L1355,"")</f>
        <v/>
      </c>
      <c r="AF1355" s="2">
        <f>IF($L1355="","",IF($J1355&lt;&gt;"","Y",""))</f>
        <v/>
      </c>
      <c r="AG1355" s="2">
        <f>IF($L1355="","",IFERROR(TRIM(MID($H1355,4,SEARCH(" CO ",$H1355)-4)),""&amp;$S1355))</f>
        <v/>
      </c>
      <c r="AH1355" s="2">
        <f>IF($AG1355="","",IF($AG1355="FULTON",IF(ISNUMBER(SEARCH("COLLEGE PARK",$H1355)),"FULTON (COLLEGE PARK)",IF(ISNUMBER(SEARCH("HAPEVILLE",$H1355)),"FULTON (HAPEVILLE)",IF(ISNUMBER(SEARCH("EAST POINT",$H1355)),"FULTON (EAST POINT)",IF(ISNUMBER(SEARCH("ATLANTA",$H1355)),"FULTON (ATL LIMITS)","FULTON")))),IF($AG1355="DEKALB",IF(ISNUMBER(SEARCH("ATLANTA",$H1355)),"DEKALB (ATL LIMITS)","DEKALB"),IF(AND($AG1355="CLAYTON",ISNUMBER(SEARCH("COLLEGE PARK",$H1355))),"CLAYTON (COLLEGE PARK)",$AG1355))))</f>
        <v/>
      </c>
      <c r="AI1355" s="2">
        <f>IF(OR($AH1355="",$AD1355=""),"",IFERROR(VLOOKUP($AH1355,CODES!$A:$B,2,FALSE),"NO CODE"))</f>
        <v/>
      </c>
      <c r="AJ1355" s="19">
        <f>IF(OR($AI1355="",$AI1355="NO CODE"),"",IF(COUNTIFS(RATES!$A:$A,$AI1355,RATES!$B:$B,"&lt;="&amp;MonthStart,RATES!$C:$C,"&gt;="&amp;MonthEnd)&lt;&gt;1,"NO RATE",IF($AD1355="OFF",SUMIFS(RATES!$F:$F,RATES!$A:$A,$AI1355,RATES!$B:$B,"&lt;="&amp;MonthStart,RATES!$C:$C,"&gt;="&amp;MonthEnd),SUMIFS(RATES!$E:$E,RATES!$A:$A,$AI1355,RATES!$B:$B,"&lt;="&amp;MonthStart,RATES!$C:$C,"&gt;="&amp;MonthEnd))))</f>
        <v/>
      </c>
      <c r="AK1355" s="2">
        <f>IF(OR(NOT(ISNUMBER($AJ1355)),N($AA1355)=0),"",IF(ABS(N($Z1355)/100-$AJ1355)&gt;0.0000001,"DIFFERS",""))</f>
        <v/>
      </c>
    </row>
    <row r="1356">
      <c r="AD1356" s="2">
        <f>IF($L1356="","",IF(ISNUMBER(SEARCH("OFF ROAD",$H1356)),"OFF",IF(ISNUMBER(SEARCH("ON ROAD",$H1356)),"ON","")))</f>
        <v/>
      </c>
      <c r="AE1356" s="2">
        <f>IF($AD1356="ON",""&amp;$L1356,"")</f>
        <v/>
      </c>
      <c r="AF1356" s="2">
        <f>IF($L1356="","",IF($J1356&lt;&gt;"","Y",""))</f>
        <v/>
      </c>
      <c r="AG1356" s="2">
        <f>IF($L1356="","",IFERROR(TRIM(MID($H1356,4,SEARCH(" CO ",$H1356)-4)),""&amp;$S1356))</f>
        <v/>
      </c>
      <c r="AH1356" s="2">
        <f>IF($AG1356="","",IF($AG1356="FULTON",IF(ISNUMBER(SEARCH("COLLEGE PARK",$H1356)),"FULTON (COLLEGE PARK)",IF(ISNUMBER(SEARCH("HAPEVILLE",$H1356)),"FULTON (HAPEVILLE)",IF(ISNUMBER(SEARCH("EAST POINT",$H1356)),"FULTON (EAST POINT)",IF(ISNUMBER(SEARCH("ATLANTA",$H1356)),"FULTON (ATL LIMITS)","FULTON")))),IF($AG1356="DEKALB",IF(ISNUMBER(SEARCH("ATLANTA",$H1356)),"DEKALB (ATL LIMITS)","DEKALB"),IF(AND($AG1356="CLAYTON",ISNUMBER(SEARCH("COLLEGE PARK",$H1356))),"CLAYTON (COLLEGE PARK)",$AG1356))))</f>
        <v/>
      </c>
      <c r="AI1356" s="2">
        <f>IF(OR($AH1356="",$AD1356=""),"",IFERROR(VLOOKUP($AH1356,CODES!$A:$B,2,FALSE),"NO CODE"))</f>
        <v/>
      </c>
      <c r="AJ1356" s="19">
        <f>IF(OR($AI1356="",$AI1356="NO CODE"),"",IF(COUNTIFS(RATES!$A:$A,$AI1356,RATES!$B:$B,"&lt;="&amp;MonthStart,RATES!$C:$C,"&gt;="&amp;MonthEnd)&lt;&gt;1,"NO RATE",IF($AD1356="OFF",SUMIFS(RATES!$F:$F,RATES!$A:$A,$AI1356,RATES!$B:$B,"&lt;="&amp;MonthStart,RATES!$C:$C,"&gt;="&amp;MonthEnd),SUMIFS(RATES!$E:$E,RATES!$A:$A,$AI1356,RATES!$B:$B,"&lt;="&amp;MonthStart,RATES!$C:$C,"&gt;="&amp;MonthEnd))))</f>
        <v/>
      </c>
      <c r="AK1356" s="2">
        <f>IF(OR(NOT(ISNUMBER($AJ1356)),N($AA1356)=0),"",IF(ABS(N($Z1356)/100-$AJ1356)&gt;0.0000001,"DIFFERS",""))</f>
        <v/>
      </c>
    </row>
    <row r="1357">
      <c r="AD1357" s="2">
        <f>IF($L1357="","",IF(ISNUMBER(SEARCH("OFF ROAD",$H1357)),"OFF",IF(ISNUMBER(SEARCH("ON ROAD",$H1357)),"ON","")))</f>
        <v/>
      </c>
      <c r="AE1357" s="2">
        <f>IF($AD1357="ON",""&amp;$L1357,"")</f>
        <v/>
      </c>
      <c r="AF1357" s="2">
        <f>IF($L1357="","",IF($J1357&lt;&gt;"","Y",""))</f>
        <v/>
      </c>
      <c r="AG1357" s="2">
        <f>IF($L1357="","",IFERROR(TRIM(MID($H1357,4,SEARCH(" CO ",$H1357)-4)),""&amp;$S1357))</f>
        <v/>
      </c>
      <c r="AH1357" s="2">
        <f>IF($AG1357="","",IF($AG1357="FULTON",IF(ISNUMBER(SEARCH("COLLEGE PARK",$H1357)),"FULTON (COLLEGE PARK)",IF(ISNUMBER(SEARCH("HAPEVILLE",$H1357)),"FULTON (HAPEVILLE)",IF(ISNUMBER(SEARCH("EAST POINT",$H1357)),"FULTON (EAST POINT)",IF(ISNUMBER(SEARCH("ATLANTA",$H1357)),"FULTON (ATL LIMITS)","FULTON")))),IF($AG1357="DEKALB",IF(ISNUMBER(SEARCH("ATLANTA",$H1357)),"DEKALB (ATL LIMITS)","DEKALB"),IF(AND($AG1357="CLAYTON",ISNUMBER(SEARCH("COLLEGE PARK",$H1357))),"CLAYTON (COLLEGE PARK)",$AG1357))))</f>
        <v/>
      </c>
      <c r="AI1357" s="2">
        <f>IF(OR($AH1357="",$AD1357=""),"",IFERROR(VLOOKUP($AH1357,CODES!$A:$B,2,FALSE),"NO CODE"))</f>
        <v/>
      </c>
      <c r="AJ1357" s="19">
        <f>IF(OR($AI1357="",$AI1357="NO CODE"),"",IF(COUNTIFS(RATES!$A:$A,$AI1357,RATES!$B:$B,"&lt;="&amp;MonthStart,RATES!$C:$C,"&gt;="&amp;MonthEnd)&lt;&gt;1,"NO RATE",IF($AD1357="OFF",SUMIFS(RATES!$F:$F,RATES!$A:$A,$AI1357,RATES!$B:$B,"&lt;="&amp;MonthStart,RATES!$C:$C,"&gt;="&amp;MonthEnd),SUMIFS(RATES!$E:$E,RATES!$A:$A,$AI1357,RATES!$B:$B,"&lt;="&amp;MonthStart,RATES!$C:$C,"&gt;="&amp;MonthEnd))))</f>
        <v/>
      </c>
      <c r="AK1357" s="2">
        <f>IF(OR(NOT(ISNUMBER($AJ1357)),N($AA1357)=0),"",IF(ABS(N($Z1357)/100-$AJ1357)&gt;0.0000001,"DIFFERS",""))</f>
        <v/>
      </c>
    </row>
    <row r="1358">
      <c r="AD1358" s="2">
        <f>IF($L1358="","",IF(ISNUMBER(SEARCH("OFF ROAD",$H1358)),"OFF",IF(ISNUMBER(SEARCH("ON ROAD",$H1358)),"ON","")))</f>
        <v/>
      </c>
      <c r="AE1358" s="2">
        <f>IF($AD1358="ON",""&amp;$L1358,"")</f>
        <v/>
      </c>
      <c r="AF1358" s="2">
        <f>IF($L1358="","",IF($J1358&lt;&gt;"","Y",""))</f>
        <v/>
      </c>
      <c r="AG1358" s="2">
        <f>IF($L1358="","",IFERROR(TRIM(MID($H1358,4,SEARCH(" CO ",$H1358)-4)),""&amp;$S1358))</f>
        <v/>
      </c>
      <c r="AH1358" s="2">
        <f>IF($AG1358="","",IF($AG1358="FULTON",IF(ISNUMBER(SEARCH("COLLEGE PARK",$H1358)),"FULTON (COLLEGE PARK)",IF(ISNUMBER(SEARCH("HAPEVILLE",$H1358)),"FULTON (HAPEVILLE)",IF(ISNUMBER(SEARCH("EAST POINT",$H1358)),"FULTON (EAST POINT)",IF(ISNUMBER(SEARCH("ATLANTA",$H1358)),"FULTON (ATL LIMITS)","FULTON")))),IF($AG1358="DEKALB",IF(ISNUMBER(SEARCH("ATLANTA",$H1358)),"DEKALB (ATL LIMITS)","DEKALB"),IF(AND($AG1358="CLAYTON",ISNUMBER(SEARCH("COLLEGE PARK",$H1358))),"CLAYTON (COLLEGE PARK)",$AG1358))))</f>
        <v/>
      </c>
      <c r="AI1358" s="2">
        <f>IF(OR($AH1358="",$AD1358=""),"",IFERROR(VLOOKUP($AH1358,CODES!$A:$B,2,FALSE),"NO CODE"))</f>
        <v/>
      </c>
      <c r="AJ1358" s="19">
        <f>IF(OR($AI1358="",$AI1358="NO CODE"),"",IF(COUNTIFS(RATES!$A:$A,$AI1358,RATES!$B:$B,"&lt;="&amp;MonthStart,RATES!$C:$C,"&gt;="&amp;MonthEnd)&lt;&gt;1,"NO RATE",IF($AD1358="OFF",SUMIFS(RATES!$F:$F,RATES!$A:$A,$AI1358,RATES!$B:$B,"&lt;="&amp;MonthStart,RATES!$C:$C,"&gt;="&amp;MonthEnd),SUMIFS(RATES!$E:$E,RATES!$A:$A,$AI1358,RATES!$B:$B,"&lt;="&amp;MonthStart,RATES!$C:$C,"&gt;="&amp;MonthEnd))))</f>
        <v/>
      </c>
      <c r="AK1358" s="2">
        <f>IF(OR(NOT(ISNUMBER($AJ1358)),N($AA1358)=0),"",IF(ABS(N($Z1358)/100-$AJ1358)&gt;0.0000001,"DIFFERS",""))</f>
        <v/>
      </c>
    </row>
    <row r="1359">
      <c r="AD1359" s="2">
        <f>IF($L1359="","",IF(ISNUMBER(SEARCH("OFF ROAD",$H1359)),"OFF",IF(ISNUMBER(SEARCH("ON ROAD",$H1359)),"ON","")))</f>
        <v/>
      </c>
      <c r="AE1359" s="2">
        <f>IF($AD1359="ON",""&amp;$L1359,"")</f>
        <v/>
      </c>
      <c r="AF1359" s="2">
        <f>IF($L1359="","",IF($J1359&lt;&gt;"","Y",""))</f>
        <v/>
      </c>
      <c r="AG1359" s="2">
        <f>IF($L1359="","",IFERROR(TRIM(MID($H1359,4,SEARCH(" CO ",$H1359)-4)),""&amp;$S1359))</f>
        <v/>
      </c>
      <c r="AH1359" s="2">
        <f>IF($AG1359="","",IF($AG1359="FULTON",IF(ISNUMBER(SEARCH("COLLEGE PARK",$H1359)),"FULTON (COLLEGE PARK)",IF(ISNUMBER(SEARCH("HAPEVILLE",$H1359)),"FULTON (HAPEVILLE)",IF(ISNUMBER(SEARCH("EAST POINT",$H1359)),"FULTON (EAST POINT)",IF(ISNUMBER(SEARCH("ATLANTA",$H1359)),"FULTON (ATL LIMITS)","FULTON")))),IF($AG1359="DEKALB",IF(ISNUMBER(SEARCH("ATLANTA",$H1359)),"DEKALB (ATL LIMITS)","DEKALB"),IF(AND($AG1359="CLAYTON",ISNUMBER(SEARCH("COLLEGE PARK",$H1359))),"CLAYTON (COLLEGE PARK)",$AG1359))))</f>
        <v/>
      </c>
      <c r="AI1359" s="2">
        <f>IF(OR($AH1359="",$AD1359=""),"",IFERROR(VLOOKUP($AH1359,CODES!$A:$B,2,FALSE),"NO CODE"))</f>
        <v/>
      </c>
      <c r="AJ1359" s="19">
        <f>IF(OR($AI1359="",$AI1359="NO CODE"),"",IF(COUNTIFS(RATES!$A:$A,$AI1359,RATES!$B:$B,"&lt;="&amp;MonthStart,RATES!$C:$C,"&gt;="&amp;MonthEnd)&lt;&gt;1,"NO RATE",IF($AD1359="OFF",SUMIFS(RATES!$F:$F,RATES!$A:$A,$AI1359,RATES!$B:$B,"&lt;="&amp;MonthStart,RATES!$C:$C,"&gt;="&amp;MonthEnd),SUMIFS(RATES!$E:$E,RATES!$A:$A,$AI1359,RATES!$B:$B,"&lt;="&amp;MonthStart,RATES!$C:$C,"&gt;="&amp;MonthEnd))))</f>
        <v/>
      </c>
      <c r="AK1359" s="2">
        <f>IF(OR(NOT(ISNUMBER($AJ1359)),N($AA1359)=0),"",IF(ABS(N($Z1359)/100-$AJ1359)&gt;0.0000001,"DIFFERS",""))</f>
        <v/>
      </c>
    </row>
    <row r="1360">
      <c r="AD1360" s="2">
        <f>IF($L1360="","",IF(ISNUMBER(SEARCH("OFF ROAD",$H1360)),"OFF",IF(ISNUMBER(SEARCH("ON ROAD",$H1360)),"ON","")))</f>
        <v/>
      </c>
      <c r="AE1360" s="2">
        <f>IF($AD1360="ON",""&amp;$L1360,"")</f>
        <v/>
      </c>
      <c r="AF1360" s="2">
        <f>IF($L1360="","",IF($J1360&lt;&gt;"","Y",""))</f>
        <v/>
      </c>
      <c r="AG1360" s="2">
        <f>IF($L1360="","",IFERROR(TRIM(MID($H1360,4,SEARCH(" CO ",$H1360)-4)),""&amp;$S1360))</f>
        <v/>
      </c>
      <c r="AH1360" s="2">
        <f>IF($AG1360="","",IF($AG1360="FULTON",IF(ISNUMBER(SEARCH("COLLEGE PARK",$H1360)),"FULTON (COLLEGE PARK)",IF(ISNUMBER(SEARCH("HAPEVILLE",$H1360)),"FULTON (HAPEVILLE)",IF(ISNUMBER(SEARCH("EAST POINT",$H1360)),"FULTON (EAST POINT)",IF(ISNUMBER(SEARCH("ATLANTA",$H1360)),"FULTON (ATL LIMITS)","FULTON")))),IF($AG1360="DEKALB",IF(ISNUMBER(SEARCH("ATLANTA",$H1360)),"DEKALB (ATL LIMITS)","DEKALB"),IF(AND($AG1360="CLAYTON",ISNUMBER(SEARCH("COLLEGE PARK",$H1360))),"CLAYTON (COLLEGE PARK)",$AG1360))))</f>
        <v/>
      </c>
      <c r="AI1360" s="2">
        <f>IF(OR($AH1360="",$AD1360=""),"",IFERROR(VLOOKUP($AH1360,CODES!$A:$B,2,FALSE),"NO CODE"))</f>
        <v/>
      </c>
      <c r="AJ1360" s="19">
        <f>IF(OR($AI1360="",$AI1360="NO CODE"),"",IF(COUNTIFS(RATES!$A:$A,$AI1360,RATES!$B:$B,"&lt;="&amp;MonthStart,RATES!$C:$C,"&gt;="&amp;MonthEnd)&lt;&gt;1,"NO RATE",IF($AD1360="OFF",SUMIFS(RATES!$F:$F,RATES!$A:$A,$AI1360,RATES!$B:$B,"&lt;="&amp;MonthStart,RATES!$C:$C,"&gt;="&amp;MonthEnd),SUMIFS(RATES!$E:$E,RATES!$A:$A,$AI1360,RATES!$B:$B,"&lt;="&amp;MonthStart,RATES!$C:$C,"&gt;="&amp;MonthEnd))))</f>
        <v/>
      </c>
      <c r="AK1360" s="2">
        <f>IF(OR(NOT(ISNUMBER($AJ1360)),N($AA1360)=0),"",IF(ABS(N($Z1360)/100-$AJ1360)&gt;0.0000001,"DIFFERS",""))</f>
        <v/>
      </c>
    </row>
    <row r="1361">
      <c r="AD1361" s="2">
        <f>IF($L1361="","",IF(ISNUMBER(SEARCH("OFF ROAD",$H1361)),"OFF",IF(ISNUMBER(SEARCH("ON ROAD",$H1361)),"ON","")))</f>
        <v/>
      </c>
      <c r="AE1361" s="2">
        <f>IF($AD1361="ON",""&amp;$L1361,"")</f>
        <v/>
      </c>
      <c r="AF1361" s="2">
        <f>IF($L1361="","",IF($J1361&lt;&gt;"","Y",""))</f>
        <v/>
      </c>
      <c r="AG1361" s="2">
        <f>IF($L1361="","",IFERROR(TRIM(MID($H1361,4,SEARCH(" CO ",$H1361)-4)),""&amp;$S1361))</f>
        <v/>
      </c>
      <c r="AH1361" s="2">
        <f>IF($AG1361="","",IF($AG1361="FULTON",IF(ISNUMBER(SEARCH("COLLEGE PARK",$H1361)),"FULTON (COLLEGE PARK)",IF(ISNUMBER(SEARCH("HAPEVILLE",$H1361)),"FULTON (HAPEVILLE)",IF(ISNUMBER(SEARCH("EAST POINT",$H1361)),"FULTON (EAST POINT)",IF(ISNUMBER(SEARCH("ATLANTA",$H1361)),"FULTON (ATL LIMITS)","FULTON")))),IF($AG1361="DEKALB",IF(ISNUMBER(SEARCH("ATLANTA",$H1361)),"DEKALB (ATL LIMITS)","DEKALB"),IF(AND($AG1361="CLAYTON",ISNUMBER(SEARCH("COLLEGE PARK",$H1361))),"CLAYTON (COLLEGE PARK)",$AG1361))))</f>
        <v/>
      </c>
      <c r="AI1361" s="2">
        <f>IF(OR($AH1361="",$AD1361=""),"",IFERROR(VLOOKUP($AH1361,CODES!$A:$B,2,FALSE),"NO CODE"))</f>
        <v/>
      </c>
      <c r="AJ1361" s="19">
        <f>IF(OR($AI1361="",$AI1361="NO CODE"),"",IF(COUNTIFS(RATES!$A:$A,$AI1361,RATES!$B:$B,"&lt;="&amp;MonthStart,RATES!$C:$C,"&gt;="&amp;MonthEnd)&lt;&gt;1,"NO RATE",IF($AD1361="OFF",SUMIFS(RATES!$F:$F,RATES!$A:$A,$AI1361,RATES!$B:$B,"&lt;="&amp;MonthStart,RATES!$C:$C,"&gt;="&amp;MonthEnd),SUMIFS(RATES!$E:$E,RATES!$A:$A,$AI1361,RATES!$B:$B,"&lt;="&amp;MonthStart,RATES!$C:$C,"&gt;="&amp;MonthEnd))))</f>
        <v/>
      </c>
      <c r="AK1361" s="2">
        <f>IF(OR(NOT(ISNUMBER($AJ1361)),N($AA1361)=0),"",IF(ABS(N($Z1361)/100-$AJ1361)&gt;0.0000001,"DIFFERS",""))</f>
        <v/>
      </c>
    </row>
    <row r="1362">
      <c r="AD1362" s="2">
        <f>IF($L1362="","",IF(ISNUMBER(SEARCH("OFF ROAD",$H1362)),"OFF",IF(ISNUMBER(SEARCH("ON ROAD",$H1362)),"ON","")))</f>
        <v/>
      </c>
      <c r="AE1362" s="2">
        <f>IF($AD1362="ON",""&amp;$L1362,"")</f>
        <v/>
      </c>
      <c r="AF1362" s="2">
        <f>IF($L1362="","",IF($J1362&lt;&gt;"","Y",""))</f>
        <v/>
      </c>
      <c r="AG1362" s="2">
        <f>IF($L1362="","",IFERROR(TRIM(MID($H1362,4,SEARCH(" CO ",$H1362)-4)),""&amp;$S1362))</f>
        <v/>
      </c>
      <c r="AH1362" s="2">
        <f>IF($AG1362="","",IF($AG1362="FULTON",IF(ISNUMBER(SEARCH("COLLEGE PARK",$H1362)),"FULTON (COLLEGE PARK)",IF(ISNUMBER(SEARCH("HAPEVILLE",$H1362)),"FULTON (HAPEVILLE)",IF(ISNUMBER(SEARCH("EAST POINT",$H1362)),"FULTON (EAST POINT)",IF(ISNUMBER(SEARCH("ATLANTA",$H1362)),"FULTON (ATL LIMITS)","FULTON")))),IF($AG1362="DEKALB",IF(ISNUMBER(SEARCH("ATLANTA",$H1362)),"DEKALB (ATL LIMITS)","DEKALB"),IF(AND($AG1362="CLAYTON",ISNUMBER(SEARCH("COLLEGE PARK",$H1362))),"CLAYTON (COLLEGE PARK)",$AG1362))))</f>
        <v/>
      </c>
      <c r="AI1362" s="2">
        <f>IF(OR($AH1362="",$AD1362=""),"",IFERROR(VLOOKUP($AH1362,CODES!$A:$B,2,FALSE),"NO CODE"))</f>
        <v/>
      </c>
      <c r="AJ1362" s="19">
        <f>IF(OR($AI1362="",$AI1362="NO CODE"),"",IF(COUNTIFS(RATES!$A:$A,$AI1362,RATES!$B:$B,"&lt;="&amp;MonthStart,RATES!$C:$C,"&gt;="&amp;MonthEnd)&lt;&gt;1,"NO RATE",IF($AD1362="OFF",SUMIFS(RATES!$F:$F,RATES!$A:$A,$AI1362,RATES!$B:$B,"&lt;="&amp;MonthStart,RATES!$C:$C,"&gt;="&amp;MonthEnd),SUMIFS(RATES!$E:$E,RATES!$A:$A,$AI1362,RATES!$B:$B,"&lt;="&amp;MonthStart,RATES!$C:$C,"&gt;="&amp;MonthEnd))))</f>
        <v/>
      </c>
      <c r="AK1362" s="2">
        <f>IF(OR(NOT(ISNUMBER($AJ1362)),N($AA1362)=0),"",IF(ABS(N($Z1362)/100-$AJ1362)&gt;0.0000001,"DIFFERS",""))</f>
        <v/>
      </c>
    </row>
    <row r="1363">
      <c r="AD1363" s="2">
        <f>IF($L1363="","",IF(ISNUMBER(SEARCH("OFF ROAD",$H1363)),"OFF",IF(ISNUMBER(SEARCH("ON ROAD",$H1363)),"ON","")))</f>
        <v/>
      </c>
      <c r="AE1363" s="2">
        <f>IF($AD1363="ON",""&amp;$L1363,"")</f>
        <v/>
      </c>
      <c r="AF1363" s="2">
        <f>IF($L1363="","",IF($J1363&lt;&gt;"","Y",""))</f>
        <v/>
      </c>
      <c r="AG1363" s="2">
        <f>IF($L1363="","",IFERROR(TRIM(MID($H1363,4,SEARCH(" CO ",$H1363)-4)),""&amp;$S1363))</f>
        <v/>
      </c>
      <c r="AH1363" s="2">
        <f>IF($AG1363="","",IF($AG1363="FULTON",IF(ISNUMBER(SEARCH("COLLEGE PARK",$H1363)),"FULTON (COLLEGE PARK)",IF(ISNUMBER(SEARCH("HAPEVILLE",$H1363)),"FULTON (HAPEVILLE)",IF(ISNUMBER(SEARCH("EAST POINT",$H1363)),"FULTON (EAST POINT)",IF(ISNUMBER(SEARCH("ATLANTA",$H1363)),"FULTON (ATL LIMITS)","FULTON")))),IF($AG1363="DEKALB",IF(ISNUMBER(SEARCH("ATLANTA",$H1363)),"DEKALB (ATL LIMITS)","DEKALB"),IF(AND($AG1363="CLAYTON",ISNUMBER(SEARCH("COLLEGE PARK",$H1363))),"CLAYTON (COLLEGE PARK)",$AG1363))))</f>
        <v/>
      </c>
      <c r="AI1363" s="2">
        <f>IF(OR($AH1363="",$AD1363=""),"",IFERROR(VLOOKUP($AH1363,CODES!$A:$B,2,FALSE),"NO CODE"))</f>
        <v/>
      </c>
      <c r="AJ1363" s="19">
        <f>IF(OR($AI1363="",$AI1363="NO CODE"),"",IF(COUNTIFS(RATES!$A:$A,$AI1363,RATES!$B:$B,"&lt;="&amp;MonthStart,RATES!$C:$C,"&gt;="&amp;MonthEnd)&lt;&gt;1,"NO RATE",IF($AD1363="OFF",SUMIFS(RATES!$F:$F,RATES!$A:$A,$AI1363,RATES!$B:$B,"&lt;="&amp;MonthStart,RATES!$C:$C,"&gt;="&amp;MonthEnd),SUMIFS(RATES!$E:$E,RATES!$A:$A,$AI1363,RATES!$B:$B,"&lt;="&amp;MonthStart,RATES!$C:$C,"&gt;="&amp;MonthEnd))))</f>
        <v/>
      </c>
      <c r="AK1363" s="2">
        <f>IF(OR(NOT(ISNUMBER($AJ1363)),N($AA1363)=0),"",IF(ABS(N($Z1363)/100-$AJ1363)&gt;0.0000001,"DIFFERS",""))</f>
        <v/>
      </c>
    </row>
    <row r="1364">
      <c r="AD1364" s="2">
        <f>IF($L1364="","",IF(ISNUMBER(SEARCH("OFF ROAD",$H1364)),"OFF",IF(ISNUMBER(SEARCH("ON ROAD",$H1364)),"ON","")))</f>
        <v/>
      </c>
      <c r="AE1364" s="2">
        <f>IF($AD1364="ON",""&amp;$L1364,"")</f>
        <v/>
      </c>
      <c r="AF1364" s="2">
        <f>IF($L1364="","",IF($J1364&lt;&gt;"","Y",""))</f>
        <v/>
      </c>
      <c r="AG1364" s="2">
        <f>IF($L1364="","",IFERROR(TRIM(MID($H1364,4,SEARCH(" CO ",$H1364)-4)),""&amp;$S1364))</f>
        <v/>
      </c>
      <c r="AH1364" s="2">
        <f>IF($AG1364="","",IF($AG1364="FULTON",IF(ISNUMBER(SEARCH("COLLEGE PARK",$H1364)),"FULTON (COLLEGE PARK)",IF(ISNUMBER(SEARCH("HAPEVILLE",$H1364)),"FULTON (HAPEVILLE)",IF(ISNUMBER(SEARCH("EAST POINT",$H1364)),"FULTON (EAST POINT)",IF(ISNUMBER(SEARCH("ATLANTA",$H1364)),"FULTON (ATL LIMITS)","FULTON")))),IF($AG1364="DEKALB",IF(ISNUMBER(SEARCH("ATLANTA",$H1364)),"DEKALB (ATL LIMITS)","DEKALB"),IF(AND($AG1364="CLAYTON",ISNUMBER(SEARCH("COLLEGE PARK",$H1364))),"CLAYTON (COLLEGE PARK)",$AG1364))))</f>
        <v/>
      </c>
      <c r="AI1364" s="2">
        <f>IF(OR($AH1364="",$AD1364=""),"",IFERROR(VLOOKUP($AH1364,CODES!$A:$B,2,FALSE),"NO CODE"))</f>
        <v/>
      </c>
      <c r="AJ1364" s="19">
        <f>IF(OR($AI1364="",$AI1364="NO CODE"),"",IF(COUNTIFS(RATES!$A:$A,$AI1364,RATES!$B:$B,"&lt;="&amp;MonthStart,RATES!$C:$C,"&gt;="&amp;MonthEnd)&lt;&gt;1,"NO RATE",IF($AD1364="OFF",SUMIFS(RATES!$F:$F,RATES!$A:$A,$AI1364,RATES!$B:$B,"&lt;="&amp;MonthStart,RATES!$C:$C,"&gt;="&amp;MonthEnd),SUMIFS(RATES!$E:$E,RATES!$A:$A,$AI1364,RATES!$B:$B,"&lt;="&amp;MonthStart,RATES!$C:$C,"&gt;="&amp;MonthEnd))))</f>
        <v/>
      </c>
      <c r="AK1364" s="2">
        <f>IF(OR(NOT(ISNUMBER($AJ1364)),N($AA1364)=0),"",IF(ABS(N($Z1364)/100-$AJ1364)&gt;0.0000001,"DIFFERS",""))</f>
        <v/>
      </c>
    </row>
    <row r="1365">
      <c r="AD1365" s="2">
        <f>IF($L1365="","",IF(ISNUMBER(SEARCH("OFF ROAD",$H1365)),"OFF",IF(ISNUMBER(SEARCH("ON ROAD",$H1365)),"ON","")))</f>
        <v/>
      </c>
      <c r="AE1365" s="2">
        <f>IF($AD1365="ON",""&amp;$L1365,"")</f>
        <v/>
      </c>
      <c r="AF1365" s="2">
        <f>IF($L1365="","",IF($J1365&lt;&gt;"","Y",""))</f>
        <v/>
      </c>
      <c r="AG1365" s="2">
        <f>IF($L1365="","",IFERROR(TRIM(MID($H1365,4,SEARCH(" CO ",$H1365)-4)),""&amp;$S1365))</f>
        <v/>
      </c>
      <c r="AH1365" s="2">
        <f>IF($AG1365="","",IF($AG1365="FULTON",IF(ISNUMBER(SEARCH("COLLEGE PARK",$H1365)),"FULTON (COLLEGE PARK)",IF(ISNUMBER(SEARCH("HAPEVILLE",$H1365)),"FULTON (HAPEVILLE)",IF(ISNUMBER(SEARCH("EAST POINT",$H1365)),"FULTON (EAST POINT)",IF(ISNUMBER(SEARCH("ATLANTA",$H1365)),"FULTON (ATL LIMITS)","FULTON")))),IF($AG1365="DEKALB",IF(ISNUMBER(SEARCH("ATLANTA",$H1365)),"DEKALB (ATL LIMITS)","DEKALB"),IF(AND($AG1365="CLAYTON",ISNUMBER(SEARCH("COLLEGE PARK",$H1365))),"CLAYTON (COLLEGE PARK)",$AG1365))))</f>
        <v/>
      </c>
      <c r="AI1365" s="2">
        <f>IF(OR($AH1365="",$AD1365=""),"",IFERROR(VLOOKUP($AH1365,CODES!$A:$B,2,FALSE),"NO CODE"))</f>
        <v/>
      </c>
      <c r="AJ1365" s="19">
        <f>IF(OR($AI1365="",$AI1365="NO CODE"),"",IF(COUNTIFS(RATES!$A:$A,$AI1365,RATES!$B:$B,"&lt;="&amp;MonthStart,RATES!$C:$C,"&gt;="&amp;MonthEnd)&lt;&gt;1,"NO RATE",IF($AD1365="OFF",SUMIFS(RATES!$F:$F,RATES!$A:$A,$AI1365,RATES!$B:$B,"&lt;="&amp;MonthStart,RATES!$C:$C,"&gt;="&amp;MonthEnd),SUMIFS(RATES!$E:$E,RATES!$A:$A,$AI1365,RATES!$B:$B,"&lt;="&amp;MonthStart,RATES!$C:$C,"&gt;="&amp;MonthEnd))))</f>
        <v/>
      </c>
      <c r="AK1365" s="2">
        <f>IF(OR(NOT(ISNUMBER($AJ1365)),N($AA1365)=0),"",IF(ABS(N($Z1365)/100-$AJ1365)&gt;0.0000001,"DIFFERS",""))</f>
        <v/>
      </c>
    </row>
    <row r="1366">
      <c r="AD1366" s="2">
        <f>IF($L1366="","",IF(ISNUMBER(SEARCH("OFF ROAD",$H1366)),"OFF",IF(ISNUMBER(SEARCH("ON ROAD",$H1366)),"ON","")))</f>
        <v/>
      </c>
      <c r="AE1366" s="2">
        <f>IF($AD1366="ON",""&amp;$L1366,"")</f>
        <v/>
      </c>
      <c r="AF1366" s="2">
        <f>IF($L1366="","",IF($J1366&lt;&gt;"","Y",""))</f>
        <v/>
      </c>
      <c r="AG1366" s="2">
        <f>IF($L1366="","",IFERROR(TRIM(MID($H1366,4,SEARCH(" CO ",$H1366)-4)),""&amp;$S1366))</f>
        <v/>
      </c>
      <c r="AH1366" s="2">
        <f>IF($AG1366="","",IF($AG1366="FULTON",IF(ISNUMBER(SEARCH("COLLEGE PARK",$H1366)),"FULTON (COLLEGE PARK)",IF(ISNUMBER(SEARCH("HAPEVILLE",$H1366)),"FULTON (HAPEVILLE)",IF(ISNUMBER(SEARCH("EAST POINT",$H1366)),"FULTON (EAST POINT)",IF(ISNUMBER(SEARCH("ATLANTA",$H1366)),"FULTON (ATL LIMITS)","FULTON")))),IF($AG1366="DEKALB",IF(ISNUMBER(SEARCH("ATLANTA",$H1366)),"DEKALB (ATL LIMITS)","DEKALB"),IF(AND($AG1366="CLAYTON",ISNUMBER(SEARCH("COLLEGE PARK",$H1366))),"CLAYTON (COLLEGE PARK)",$AG1366))))</f>
        <v/>
      </c>
      <c r="AI1366" s="2">
        <f>IF(OR($AH1366="",$AD1366=""),"",IFERROR(VLOOKUP($AH1366,CODES!$A:$B,2,FALSE),"NO CODE"))</f>
        <v/>
      </c>
      <c r="AJ1366" s="19">
        <f>IF(OR($AI1366="",$AI1366="NO CODE"),"",IF(COUNTIFS(RATES!$A:$A,$AI1366,RATES!$B:$B,"&lt;="&amp;MonthStart,RATES!$C:$C,"&gt;="&amp;MonthEnd)&lt;&gt;1,"NO RATE",IF($AD1366="OFF",SUMIFS(RATES!$F:$F,RATES!$A:$A,$AI1366,RATES!$B:$B,"&lt;="&amp;MonthStart,RATES!$C:$C,"&gt;="&amp;MonthEnd),SUMIFS(RATES!$E:$E,RATES!$A:$A,$AI1366,RATES!$B:$B,"&lt;="&amp;MonthStart,RATES!$C:$C,"&gt;="&amp;MonthEnd))))</f>
        <v/>
      </c>
      <c r="AK1366" s="2">
        <f>IF(OR(NOT(ISNUMBER($AJ1366)),N($AA1366)=0),"",IF(ABS(N($Z1366)/100-$AJ1366)&gt;0.0000001,"DIFFERS",""))</f>
        <v/>
      </c>
    </row>
    <row r="1367">
      <c r="AD1367" s="2">
        <f>IF($L1367="","",IF(ISNUMBER(SEARCH("OFF ROAD",$H1367)),"OFF",IF(ISNUMBER(SEARCH("ON ROAD",$H1367)),"ON","")))</f>
        <v/>
      </c>
      <c r="AE1367" s="2">
        <f>IF($AD1367="ON",""&amp;$L1367,"")</f>
        <v/>
      </c>
      <c r="AF1367" s="2">
        <f>IF($L1367="","",IF($J1367&lt;&gt;"","Y",""))</f>
        <v/>
      </c>
      <c r="AG1367" s="2">
        <f>IF($L1367="","",IFERROR(TRIM(MID($H1367,4,SEARCH(" CO ",$H1367)-4)),""&amp;$S1367))</f>
        <v/>
      </c>
      <c r="AH1367" s="2">
        <f>IF($AG1367="","",IF($AG1367="FULTON",IF(ISNUMBER(SEARCH("COLLEGE PARK",$H1367)),"FULTON (COLLEGE PARK)",IF(ISNUMBER(SEARCH("HAPEVILLE",$H1367)),"FULTON (HAPEVILLE)",IF(ISNUMBER(SEARCH("EAST POINT",$H1367)),"FULTON (EAST POINT)",IF(ISNUMBER(SEARCH("ATLANTA",$H1367)),"FULTON (ATL LIMITS)","FULTON")))),IF($AG1367="DEKALB",IF(ISNUMBER(SEARCH("ATLANTA",$H1367)),"DEKALB (ATL LIMITS)","DEKALB"),IF(AND($AG1367="CLAYTON",ISNUMBER(SEARCH("COLLEGE PARK",$H1367))),"CLAYTON (COLLEGE PARK)",$AG1367))))</f>
        <v/>
      </c>
      <c r="AI1367" s="2">
        <f>IF(OR($AH1367="",$AD1367=""),"",IFERROR(VLOOKUP($AH1367,CODES!$A:$B,2,FALSE),"NO CODE"))</f>
        <v/>
      </c>
      <c r="AJ1367" s="19">
        <f>IF(OR($AI1367="",$AI1367="NO CODE"),"",IF(COUNTIFS(RATES!$A:$A,$AI1367,RATES!$B:$B,"&lt;="&amp;MonthStart,RATES!$C:$C,"&gt;="&amp;MonthEnd)&lt;&gt;1,"NO RATE",IF($AD1367="OFF",SUMIFS(RATES!$F:$F,RATES!$A:$A,$AI1367,RATES!$B:$B,"&lt;="&amp;MonthStart,RATES!$C:$C,"&gt;="&amp;MonthEnd),SUMIFS(RATES!$E:$E,RATES!$A:$A,$AI1367,RATES!$B:$B,"&lt;="&amp;MonthStart,RATES!$C:$C,"&gt;="&amp;MonthEnd))))</f>
        <v/>
      </c>
      <c r="AK1367" s="2">
        <f>IF(OR(NOT(ISNUMBER($AJ1367)),N($AA1367)=0),"",IF(ABS(N($Z1367)/100-$AJ1367)&gt;0.0000001,"DIFFERS",""))</f>
        <v/>
      </c>
    </row>
    <row r="1368">
      <c r="AD1368" s="2">
        <f>IF($L1368="","",IF(ISNUMBER(SEARCH("OFF ROAD",$H1368)),"OFF",IF(ISNUMBER(SEARCH("ON ROAD",$H1368)),"ON","")))</f>
        <v/>
      </c>
      <c r="AE1368" s="2">
        <f>IF($AD1368="ON",""&amp;$L1368,"")</f>
        <v/>
      </c>
      <c r="AF1368" s="2">
        <f>IF($L1368="","",IF($J1368&lt;&gt;"","Y",""))</f>
        <v/>
      </c>
      <c r="AG1368" s="2">
        <f>IF($L1368="","",IFERROR(TRIM(MID($H1368,4,SEARCH(" CO ",$H1368)-4)),""&amp;$S1368))</f>
        <v/>
      </c>
      <c r="AH1368" s="2">
        <f>IF($AG1368="","",IF($AG1368="FULTON",IF(ISNUMBER(SEARCH("COLLEGE PARK",$H1368)),"FULTON (COLLEGE PARK)",IF(ISNUMBER(SEARCH("HAPEVILLE",$H1368)),"FULTON (HAPEVILLE)",IF(ISNUMBER(SEARCH("EAST POINT",$H1368)),"FULTON (EAST POINT)",IF(ISNUMBER(SEARCH("ATLANTA",$H1368)),"FULTON (ATL LIMITS)","FULTON")))),IF($AG1368="DEKALB",IF(ISNUMBER(SEARCH("ATLANTA",$H1368)),"DEKALB (ATL LIMITS)","DEKALB"),IF(AND($AG1368="CLAYTON",ISNUMBER(SEARCH("COLLEGE PARK",$H1368))),"CLAYTON (COLLEGE PARK)",$AG1368))))</f>
        <v/>
      </c>
      <c r="AI1368" s="2">
        <f>IF(OR($AH1368="",$AD1368=""),"",IFERROR(VLOOKUP($AH1368,CODES!$A:$B,2,FALSE),"NO CODE"))</f>
        <v/>
      </c>
      <c r="AJ1368" s="19">
        <f>IF(OR($AI1368="",$AI1368="NO CODE"),"",IF(COUNTIFS(RATES!$A:$A,$AI1368,RATES!$B:$B,"&lt;="&amp;MonthStart,RATES!$C:$C,"&gt;="&amp;MonthEnd)&lt;&gt;1,"NO RATE",IF($AD1368="OFF",SUMIFS(RATES!$F:$F,RATES!$A:$A,$AI1368,RATES!$B:$B,"&lt;="&amp;MonthStart,RATES!$C:$C,"&gt;="&amp;MonthEnd),SUMIFS(RATES!$E:$E,RATES!$A:$A,$AI1368,RATES!$B:$B,"&lt;="&amp;MonthStart,RATES!$C:$C,"&gt;="&amp;MonthEnd))))</f>
        <v/>
      </c>
      <c r="AK1368" s="2">
        <f>IF(OR(NOT(ISNUMBER($AJ1368)),N($AA1368)=0),"",IF(ABS(N($Z1368)/100-$AJ1368)&gt;0.0000001,"DIFFERS",""))</f>
        <v/>
      </c>
    </row>
    <row r="1369">
      <c r="AD1369" s="2">
        <f>IF($L1369="","",IF(ISNUMBER(SEARCH("OFF ROAD",$H1369)),"OFF",IF(ISNUMBER(SEARCH("ON ROAD",$H1369)),"ON","")))</f>
        <v/>
      </c>
      <c r="AE1369" s="2">
        <f>IF($AD1369="ON",""&amp;$L1369,"")</f>
        <v/>
      </c>
      <c r="AF1369" s="2">
        <f>IF($L1369="","",IF($J1369&lt;&gt;"","Y",""))</f>
        <v/>
      </c>
      <c r="AG1369" s="2">
        <f>IF($L1369="","",IFERROR(TRIM(MID($H1369,4,SEARCH(" CO ",$H1369)-4)),""&amp;$S1369))</f>
        <v/>
      </c>
      <c r="AH1369" s="2">
        <f>IF($AG1369="","",IF($AG1369="FULTON",IF(ISNUMBER(SEARCH("COLLEGE PARK",$H1369)),"FULTON (COLLEGE PARK)",IF(ISNUMBER(SEARCH("HAPEVILLE",$H1369)),"FULTON (HAPEVILLE)",IF(ISNUMBER(SEARCH("EAST POINT",$H1369)),"FULTON (EAST POINT)",IF(ISNUMBER(SEARCH("ATLANTA",$H1369)),"FULTON (ATL LIMITS)","FULTON")))),IF($AG1369="DEKALB",IF(ISNUMBER(SEARCH("ATLANTA",$H1369)),"DEKALB (ATL LIMITS)","DEKALB"),IF(AND($AG1369="CLAYTON",ISNUMBER(SEARCH("COLLEGE PARK",$H1369))),"CLAYTON (COLLEGE PARK)",$AG1369))))</f>
        <v/>
      </c>
      <c r="AI1369" s="2">
        <f>IF(OR($AH1369="",$AD1369=""),"",IFERROR(VLOOKUP($AH1369,CODES!$A:$B,2,FALSE),"NO CODE"))</f>
        <v/>
      </c>
      <c r="AJ1369" s="19">
        <f>IF(OR($AI1369="",$AI1369="NO CODE"),"",IF(COUNTIFS(RATES!$A:$A,$AI1369,RATES!$B:$B,"&lt;="&amp;MonthStart,RATES!$C:$C,"&gt;="&amp;MonthEnd)&lt;&gt;1,"NO RATE",IF($AD1369="OFF",SUMIFS(RATES!$F:$F,RATES!$A:$A,$AI1369,RATES!$B:$B,"&lt;="&amp;MonthStart,RATES!$C:$C,"&gt;="&amp;MonthEnd),SUMIFS(RATES!$E:$E,RATES!$A:$A,$AI1369,RATES!$B:$B,"&lt;="&amp;MonthStart,RATES!$C:$C,"&gt;="&amp;MonthEnd))))</f>
        <v/>
      </c>
      <c r="AK1369" s="2">
        <f>IF(OR(NOT(ISNUMBER($AJ1369)),N($AA1369)=0),"",IF(ABS(N($Z1369)/100-$AJ1369)&gt;0.0000001,"DIFFERS",""))</f>
        <v/>
      </c>
    </row>
    <row r="1370">
      <c r="AD1370" s="2">
        <f>IF($L1370="","",IF(ISNUMBER(SEARCH("OFF ROAD",$H1370)),"OFF",IF(ISNUMBER(SEARCH("ON ROAD",$H1370)),"ON","")))</f>
        <v/>
      </c>
      <c r="AE1370" s="2">
        <f>IF($AD1370="ON",""&amp;$L1370,"")</f>
        <v/>
      </c>
      <c r="AF1370" s="2">
        <f>IF($L1370="","",IF($J1370&lt;&gt;"","Y",""))</f>
        <v/>
      </c>
      <c r="AG1370" s="2">
        <f>IF($L1370="","",IFERROR(TRIM(MID($H1370,4,SEARCH(" CO ",$H1370)-4)),""&amp;$S1370))</f>
        <v/>
      </c>
      <c r="AH1370" s="2">
        <f>IF($AG1370="","",IF($AG1370="FULTON",IF(ISNUMBER(SEARCH("COLLEGE PARK",$H1370)),"FULTON (COLLEGE PARK)",IF(ISNUMBER(SEARCH("HAPEVILLE",$H1370)),"FULTON (HAPEVILLE)",IF(ISNUMBER(SEARCH("EAST POINT",$H1370)),"FULTON (EAST POINT)",IF(ISNUMBER(SEARCH("ATLANTA",$H1370)),"FULTON (ATL LIMITS)","FULTON")))),IF($AG1370="DEKALB",IF(ISNUMBER(SEARCH("ATLANTA",$H1370)),"DEKALB (ATL LIMITS)","DEKALB"),IF(AND($AG1370="CLAYTON",ISNUMBER(SEARCH("COLLEGE PARK",$H1370))),"CLAYTON (COLLEGE PARK)",$AG1370))))</f>
        <v/>
      </c>
      <c r="AI1370" s="2">
        <f>IF(OR($AH1370="",$AD1370=""),"",IFERROR(VLOOKUP($AH1370,CODES!$A:$B,2,FALSE),"NO CODE"))</f>
        <v/>
      </c>
      <c r="AJ1370" s="19">
        <f>IF(OR($AI1370="",$AI1370="NO CODE"),"",IF(COUNTIFS(RATES!$A:$A,$AI1370,RATES!$B:$B,"&lt;="&amp;MonthStart,RATES!$C:$C,"&gt;="&amp;MonthEnd)&lt;&gt;1,"NO RATE",IF($AD1370="OFF",SUMIFS(RATES!$F:$F,RATES!$A:$A,$AI1370,RATES!$B:$B,"&lt;="&amp;MonthStart,RATES!$C:$C,"&gt;="&amp;MonthEnd),SUMIFS(RATES!$E:$E,RATES!$A:$A,$AI1370,RATES!$B:$B,"&lt;="&amp;MonthStart,RATES!$C:$C,"&gt;="&amp;MonthEnd))))</f>
        <v/>
      </c>
      <c r="AK1370" s="2">
        <f>IF(OR(NOT(ISNUMBER($AJ1370)),N($AA1370)=0),"",IF(ABS(N($Z1370)/100-$AJ1370)&gt;0.0000001,"DIFFERS",""))</f>
        <v/>
      </c>
    </row>
    <row r="1371">
      <c r="AD1371" s="2">
        <f>IF($L1371="","",IF(ISNUMBER(SEARCH("OFF ROAD",$H1371)),"OFF",IF(ISNUMBER(SEARCH("ON ROAD",$H1371)),"ON","")))</f>
        <v/>
      </c>
      <c r="AE1371" s="2">
        <f>IF($AD1371="ON",""&amp;$L1371,"")</f>
        <v/>
      </c>
      <c r="AF1371" s="2">
        <f>IF($L1371="","",IF($J1371&lt;&gt;"","Y",""))</f>
        <v/>
      </c>
      <c r="AG1371" s="2">
        <f>IF($L1371="","",IFERROR(TRIM(MID($H1371,4,SEARCH(" CO ",$H1371)-4)),""&amp;$S1371))</f>
        <v/>
      </c>
      <c r="AH1371" s="2">
        <f>IF($AG1371="","",IF($AG1371="FULTON",IF(ISNUMBER(SEARCH("COLLEGE PARK",$H1371)),"FULTON (COLLEGE PARK)",IF(ISNUMBER(SEARCH("HAPEVILLE",$H1371)),"FULTON (HAPEVILLE)",IF(ISNUMBER(SEARCH("EAST POINT",$H1371)),"FULTON (EAST POINT)",IF(ISNUMBER(SEARCH("ATLANTA",$H1371)),"FULTON (ATL LIMITS)","FULTON")))),IF($AG1371="DEKALB",IF(ISNUMBER(SEARCH("ATLANTA",$H1371)),"DEKALB (ATL LIMITS)","DEKALB"),IF(AND($AG1371="CLAYTON",ISNUMBER(SEARCH("COLLEGE PARK",$H1371))),"CLAYTON (COLLEGE PARK)",$AG1371))))</f>
        <v/>
      </c>
      <c r="AI1371" s="2">
        <f>IF(OR($AH1371="",$AD1371=""),"",IFERROR(VLOOKUP($AH1371,CODES!$A:$B,2,FALSE),"NO CODE"))</f>
        <v/>
      </c>
      <c r="AJ1371" s="19">
        <f>IF(OR($AI1371="",$AI1371="NO CODE"),"",IF(COUNTIFS(RATES!$A:$A,$AI1371,RATES!$B:$B,"&lt;="&amp;MonthStart,RATES!$C:$C,"&gt;="&amp;MonthEnd)&lt;&gt;1,"NO RATE",IF($AD1371="OFF",SUMIFS(RATES!$F:$F,RATES!$A:$A,$AI1371,RATES!$B:$B,"&lt;="&amp;MonthStart,RATES!$C:$C,"&gt;="&amp;MonthEnd),SUMIFS(RATES!$E:$E,RATES!$A:$A,$AI1371,RATES!$B:$B,"&lt;="&amp;MonthStart,RATES!$C:$C,"&gt;="&amp;MonthEnd))))</f>
        <v/>
      </c>
      <c r="AK1371" s="2">
        <f>IF(OR(NOT(ISNUMBER($AJ1371)),N($AA1371)=0),"",IF(ABS(N($Z1371)/100-$AJ1371)&gt;0.0000001,"DIFFERS",""))</f>
        <v/>
      </c>
    </row>
    <row r="1372">
      <c r="AD1372" s="2">
        <f>IF($L1372="","",IF(ISNUMBER(SEARCH("OFF ROAD",$H1372)),"OFF",IF(ISNUMBER(SEARCH("ON ROAD",$H1372)),"ON","")))</f>
        <v/>
      </c>
      <c r="AE1372" s="2">
        <f>IF($AD1372="ON",""&amp;$L1372,"")</f>
        <v/>
      </c>
      <c r="AF1372" s="2">
        <f>IF($L1372="","",IF($J1372&lt;&gt;"","Y",""))</f>
        <v/>
      </c>
      <c r="AG1372" s="2">
        <f>IF($L1372="","",IFERROR(TRIM(MID($H1372,4,SEARCH(" CO ",$H1372)-4)),""&amp;$S1372))</f>
        <v/>
      </c>
      <c r="AH1372" s="2">
        <f>IF($AG1372="","",IF($AG1372="FULTON",IF(ISNUMBER(SEARCH("COLLEGE PARK",$H1372)),"FULTON (COLLEGE PARK)",IF(ISNUMBER(SEARCH("HAPEVILLE",$H1372)),"FULTON (HAPEVILLE)",IF(ISNUMBER(SEARCH("EAST POINT",$H1372)),"FULTON (EAST POINT)",IF(ISNUMBER(SEARCH("ATLANTA",$H1372)),"FULTON (ATL LIMITS)","FULTON")))),IF($AG1372="DEKALB",IF(ISNUMBER(SEARCH("ATLANTA",$H1372)),"DEKALB (ATL LIMITS)","DEKALB"),IF(AND($AG1372="CLAYTON",ISNUMBER(SEARCH("COLLEGE PARK",$H1372))),"CLAYTON (COLLEGE PARK)",$AG1372))))</f>
        <v/>
      </c>
      <c r="AI1372" s="2">
        <f>IF(OR($AH1372="",$AD1372=""),"",IFERROR(VLOOKUP($AH1372,CODES!$A:$B,2,FALSE),"NO CODE"))</f>
        <v/>
      </c>
      <c r="AJ1372" s="19">
        <f>IF(OR($AI1372="",$AI1372="NO CODE"),"",IF(COUNTIFS(RATES!$A:$A,$AI1372,RATES!$B:$B,"&lt;="&amp;MonthStart,RATES!$C:$C,"&gt;="&amp;MonthEnd)&lt;&gt;1,"NO RATE",IF($AD1372="OFF",SUMIFS(RATES!$F:$F,RATES!$A:$A,$AI1372,RATES!$B:$B,"&lt;="&amp;MonthStart,RATES!$C:$C,"&gt;="&amp;MonthEnd),SUMIFS(RATES!$E:$E,RATES!$A:$A,$AI1372,RATES!$B:$B,"&lt;="&amp;MonthStart,RATES!$C:$C,"&gt;="&amp;MonthEnd))))</f>
        <v/>
      </c>
      <c r="AK1372" s="2">
        <f>IF(OR(NOT(ISNUMBER($AJ1372)),N($AA1372)=0),"",IF(ABS(N($Z1372)/100-$AJ1372)&gt;0.0000001,"DIFFERS",""))</f>
        <v/>
      </c>
    </row>
    <row r="1373">
      <c r="AD1373" s="2">
        <f>IF($L1373="","",IF(ISNUMBER(SEARCH("OFF ROAD",$H1373)),"OFF",IF(ISNUMBER(SEARCH("ON ROAD",$H1373)),"ON","")))</f>
        <v/>
      </c>
      <c r="AE1373" s="2">
        <f>IF($AD1373="ON",""&amp;$L1373,"")</f>
        <v/>
      </c>
      <c r="AF1373" s="2">
        <f>IF($L1373="","",IF($J1373&lt;&gt;"","Y",""))</f>
        <v/>
      </c>
      <c r="AG1373" s="2">
        <f>IF($L1373="","",IFERROR(TRIM(MID($H1373,4,SEARCH(" CO ",$H1373)-4)),""&amp;$S1373))</f>
        <v/>
      </c>
      <c r="AH1373" s="2">
        <f>IF($AG1373="","",IF($AG1373="FULTON",IF(ISNUMBER(SEARCH("COLLEGE PARK",$H1373)),"FULTON (COLLEGE PARK)",IF(ISNUMBER(SEARCH("HAPEVILLE",$H1373)),"FULTON (HAPEVILLE)",IF(ISNUMBER(SEARCH("EAST POINT",$H1373)),"FULTON (EAST POINT)",IF(ISNUMBER(SEARCH("ATLANTA",$H1373)),"FULTON (ATL LIMITS)","FULTON")))),IF($AG1373="DEKALB",IF(ISNUMBER(SEARCH("ATLANTA",$H1373)),"DEKALB (ATL LIMITS)","DEKALB"),IF(AND($AG1373="CLAYTON",ISNUMBER(SEARCH("COLLEGE PARK",$H1373))),"CLAYTON (COLLEGE PARK)",$AG1373))))</f>
        <v/>
      </c>
      <c r="AI1373" s="2">
        <f>IF(OR($AH1373="",$AD1373=""),"",IFERROR(VLOOKUP($AH1373,CODES!$A:$B,2,FALSE),"NO CODE"))</f>
        <v/>
      </c>
      <c r="AJ1373" s="19">
        <f>IF(OR($AI1373="",$AI1373="NO CODE"),"",IF(COUNTIFS(RATES!$A:$A,$AI1373,RATES!$B:$B,"&lt;="&amp;MonthStart,RATES!$C:$C,"&gt;="&amp;MonthEnd)&lt;&gt;1,"NO RATE",IF($AD1373="OFF",SUMIFS(RATES!$F:$F,RATES!$A:$A,$AI1373,RATES!$B:$B,"&lt;="&amp;MonthStart,RATES!$C:$C,"&gt;="&amp;MonthEnd),SUMIFS(RATES!$E:$E,RATES!$A:$A,$AI1373,RATES!$B:$B,"&lt;="&amp;MonthStart,RATES!$C:$C,"&gt;="&amp;MonthEnd))))</f>
        <v/>
      </c>
      <c r="AK1373" s="2">
        <f>IF(OR(NOT(ISNUMBER($AJ1373)),N($AA1373)=0),"",IF(ABS(N($Z1373)/100-$AJ1373)&gt;0.0000001,"DIFFERS",""))</f>
        <v/>
      </c>
    </row>
    <row r="1374">
      <c r="AD1374" s="2">
        <f>IF($L1374="","",IF(ISNUMBER(SEARCH("OFF ROAD",$H1374)),"OFF",IF(ISNUMBER(SEARCH("ON ROAD",$H1374)),"ON","")))</f>
        <v/>
      </c>
      <c r="AE1374" s="2">
        <f>IF($AD1374="ON",""&amp;$L1374,"")</f>
        <v/>
      </c>
      <c r="AF1374" s="2">
        <f>IF($L1374="","",IF($J1374&lt;&gt;"","Y",""))</f>
        <v/>
      </c>
      <c r="AG1374" s="2">
        <f>IF($L1374="","",IFERROR(TRIM(MID($H1374,4,SEARCH(" CO ",$H1374)-4)),""&amp;$S1374))</f>
        <v/>
      </c>
      <c r="AH1374" s="2">
        <f>IF($AG1374="","",IF($AG1374="FULTON",IF(ISNUMBER(SEARCH("COLLEGE PARK",$H1374)),"FULTON (COLLEGE PARK)",IF(ISNUMBER(SEARCH("HAPEVILLE",$H1374)),"FULTON (HAPEVILLE)",IF(ISNUMBER(SEARCH("EAST POINT",$H1374)),"FULTON (EAST POINT)",IF(ISNUMBER(SEARCH("ATLANTA",$H1374)),"FULTON (ATL LIMITS)","FULTON")))),IF($AG1374="DEKALB",IF(ISNUMBER(SEARCH("ATLANTA",$H1374)),"DEKALB (ATL LIMITS)","DEKALB"),IF(AND($AG1374="CLAYTON",ISNUMBER(SEARCH("COLLEGE PARK",$H1374))),"CLAYTON (COLLEGE PARK)",$AG1374))))</f>
        <v/>
      </c>
      <c r="AI1374" s="2">
        <f>IF(OR($AH1374="",$AD1374=""),"",IFERROR(VLOOKUP($AH1374,CODES!$A:$B,2,FALSE),"NO CODE"))</f>
        <v/>
      </c>
      <c r="AJ1374" s="19">
        <f>IF(OR($AI1374="",$AI1374="NO CODE"),"",IF(COUNTIFS(RATES!$A:$A,$AI1374,RATES!$B:$B,"&lt;="&amp;MonthStart,RATES!$C:$C,"&gt;="&amp;MonthEnd)&lt;&gt;1,"NO RATE",IF($AD1374="OFF",SUMIFS(RATES!$F:$F,RATES!$A:$A,$AI1374,RATES!$B:$B,"&lt;="&amp;MonthStart,RATES!$C:$C,"&gt;="&amp;MonthEnd),SUMIFS(RATES!$E:$E,RATES!$A:$A,$AI1374,RATES!$B:$B,"&lt;="&amp;MonthStart,RATES!$C:$C,"&gt;="&amp;MonthEnd))))</f>
        <v/>
      </c>
      <c r="AK1374" s="2">
        <f>IF(OR(NOT(ISNUMBER($AJ1374)),N($AA1374)=0),"",IF(ABS(N($Z1374)/100-$AJ1374)&gt;0.0000001,"DIFFERS",""))</f>
        <v/>
      </c>
    </row>
    <row r="1375">
      <c r="AD1375" s="2">
        <f>IF($L1375="","",IF(ISNUMBER(SEARCH("OFF ROAD",$H1375)),"OFF",IF(ISNUMBER(SEARCH("ON ROAD",$H1375)),"ON","")))</f>
        <v/>
      </c>
      <c r="AE1375" s="2">
        <f>IF($AD1375="ON",""&amp;$L1375,"")</f>
        <v/>
      </c>
      <c r="AF1375" s="2">
        <f>IF($L1375="","",IF($J1375&lt;&gt;"","Y",""))</f>
        <v/>
      </c>
      <c r="AG1375" s="2">
        <f>IF($L1375="","",IFERROR(TRIM(MID($H1375,4,SEARCH(" CO ",$H1375)-4)),""&amp;$S1375))</f>
        <v/>
      </c>
      <c r="AH1375" s="2">
        <f>IF($AG1375="","",IF($AG1375="FULTON",IF(ISNUMBER(SEARCH("COLLEGE PARK",$H1375)),"FULTON (COLLEGE PARK)",IF(ISNUMBER(SEARCH("HAPEVILLE",$H1375)),"FULTON (HAPEVILLE)",IF(ISNUMBER(SEARCH("EAST POINT",$H1375)),"FULTON (EAST POINT)",IF(ISNUMBER(SEARCH("ATLANTA",$H1375)),"FULTON (ATL LIMITS)","FULTON")))),IF($AG1375="DEKALB",IF(ISNUMBER(SEARCH("ATLANTA",$H1375)),"DEKALB (ATL LIMITS)","DEKALB"),IF(AND($AG1375="CLAYTON",ISNUMBER(SEARCH("COLLEGE PARK",$H1375))),"CLAYTON (COLLEGE PARK)",$AG1375))))</f>
        <v/>
      </c>
      <c r="AI1375" s="2">
        <f>IF(OR($AH1375="",$AD1375=""),"",IFERROR(VLOOKUP($AH1375,CODES!$A:$B,2,FALSE),"NO CODE"))</f>
        <v/>
      </c>
      <c r="AJ1375" s="19">
        <f>IF(OR($AI1375="",$AI1375="NO CODE"),"",IF(COUNTIFS(RATES!$A:$A,$AI1375,RATES!$B:$B,"&lt;="&amp;MonthStart,RATES!$C:$C,"&gt;="&amp;MonthEnd)&lt;&gt;1,"NO RATE",IF($AD1375="OFF",SUMIFS(RATES!$F:$F,RATES!$A:$A,$AI1375,RATES!$B:$B,"&lt;="&amp;MonthStart,RATES!$C:$C,"&gt;="&amp;MonthEnd),SUMIFS(RATES!$E:$E,RATES!$A:$A,$AI1375,RATES!$B:$B,"&lt;="&amp;MonthStart,RATES!$C:$C,"&gt;="&amp;MonthEnd))))</f>
        <v/>
      </c>
      <c r="AK1375" s="2">
        <f>IF(OR(NOT(ISNUMBER($AJ1375)),N($AA1375)=0),"",IF(ABS(N($Z1375)/100-$AJ1375)&gt;0.0000001,"DIFFERS",""))</f>
        <v/>
      </c>
    </row>
    <row r="1376">
      <c r="AD1376" s="2">
        <f>IF($L1376="","",IF(ISNUMBER(SEARCH("OFF ROAD",$H1376)),"OFF",IF(ISNUMBER(SEARCH("ON ROAD",$H1376)),"ON","")))</f>
        <v/>
      </c>
      <c r="AE1376" s="2">
        <f>IF($AD1376="ON",""&amp;$L1376,"")</f>
        <v/>
      </c>
      <c r="AF1376" s="2">
        <f>IF($L1376="","",IF($J1376&lt;&gt;"","Y",""))</f>
        <v/>
      </c>
      <c r="AG1376" s="2">
        <f>IF($L1376="","",IFERROR(TRIM(MID($H1376,4,SEARCH(" CO ",$H1376)-4)),""&amp;$S1376))</f>
        <v/>
      </c>
      <c r="AH1376" s="2">
        <f>IF($AG1376="","",IF($AG1376="FULTON",IF(ISNUMBER(SEARCH("COLLEGE PARK",$H1376)),"FULTON (COLLEGE PARK)",IF(ISNUMBER(SEARCH("HAPEVILLE",$H1376)),"FULTON (HAPEVILLE)",IF(ISNUMBER(SEARCH("EAST POINT",$H1376)),"FULTON (EAST POINT)",IF(ISNUMBER(SEARCH("ATLANTA",$H1376)),"FULTON (ATL LIMITS)","FULTON")))),IF($AG1376="DEKALB",IF(ISNUMBER(SEARCH("ATLANTA",$H1376)),"DEKALB (ATL LIMITS)","DEKALB"),IF(AND($AG1376="CLAYTON",ISNUMBER(SEARCH("COLLEGE PARK",$H1376))),"CLAYTON (COLLEGE PARK)",$AG1376))))</f>
        <v/>
      </c>
      <c r="AI1376" s="2">
        <f>IF(OR($AH1376="",$AD1376=""),"",IFERROR(VLOOKUP($AH1376,CODES!$A:$B,2,FALSE),"NO CODE"))</f>
        <v/>
      </c>
      <c r="AJ1376" s="19">
        <f>IF(OR($AI1376="",$AI1376="NO CODE"),"",IF(COUNTIFS(RATES!$A:$A,$AI1376,RATES!$B:$B,"&lt;="&amp;MonthStart,RATES!$C:$C,"&gt;="&amp;MonthEnd)&lt;&gt;1,"NO RATE",IF($AD1376="OFF",SUMIFS(RATES!$F:$F,RATES!$A:$A,$AI1376,RATES!$B:$B,"&lt;="&amp;MonthStart,RATES!$C:$C,"&gt;="&amp;MonthEnd),SUMIFS(RATES!$E:$E,RATES!$A:$A,$AI1376,RATES!$B:$B,"&lt;="&amp;MonthStart,RATES!$C:$C,"&gt;="&amp;MonthEnd))))</f>
        <v/>
      </c>
      <c r="AK1376" s="2">
        <f>IF(OR(NOT(ISNUMBER($AJ1376)),N($AA1376)=0),"",IF(ABS(N($Z1376)/100-$AJ1376)&gt;0.0000001,"DIFFERS",""))</f>
        <v/>
      </c>
    </row>
    <row r="1377">
      <c r="AD1377" s="2">
        <f>IF($L1377="","",IF(ISNUMBER(SEARCH("OFF ROAD",$H1377)),"OFF",IF(ISNUMBER(SEARCH("ON ROAD",$H1377)),"ON","")))</f>
        <v/>
      </c>
      <c r="AE1377" s="2">
        <f>IF($AD1377="ON",""&amp;$L1377,"")</f>
        <v/>
      </c>
      <c r="AF1377" s="2">
        <f>IF($L1377="","",IF($J1377&lt;&gt;"","Y",""))</f>
        <v/>
      </c>
      <c r="AG1377" s="2">
        <f>IF($L1377="","",IFERROR(TRIM(MID($H1377,4,SEARCH(" CO ",$H1377)-4)),""&amp;$S1377))</f>
        <v/>
      </c>
      <c r="AH1377" s="2">
        <f>IF($AG1377="","",IF($AG1377="FULTON",IF(ISNUMBER(SEARCH("COLLEGE PARK",$H1377)),"FULTON (COLLEGE PARK)",IF(ISNUMBER(SEARCH("HAPEVILLE",$H1377)),"FULTON (HAPEVILLE)",IF(ISNUMBER(SEARCH("EAST POINT",$H1377)),"FULTON (EAST POINT)",IF(ISNUMBER(SEARCH("ATLANTA",$H1377)),"FULTON (ATL LIMITS)","FULTON")))),IF($AG1377="DEKALB",IF(ISNUMBER(SEARCH("ATLANTA",$H1377)),"DEKALB (ATL LIMITS)","DEKALB"),IF(AND($AG1377="CLAYTON",ISNUMBER(SEARCH("COLLEGE PARK",$H1377))),"CLAYTON (COLLEGE PARK)",$AG1377))))</f>
        <v/>
      </c>
      <c r="AI1377" s="2">
        <f>IF(OR($AH1377="",$AD1377=""),"",IFERROR(VLOOKUP($AH1377,CODES!$A:$B,2,FALSE),"NO CODE"))</f>
        <v/>
      </c>
      <c r="AJ1377" s="19">
        <f>IF(OR($AI1377="",$AI1377="NO CODE"),"",IF(COUNTIFS(RATES!$A:$A,$AI1377,RATES!$B:$B,"&lt;="&amp;MonthStart,RATES!$C:$C,"&gt;="&amp;MonthEnd)&lt;&gt;1,"NO RATE",IF($AD1377="OFF",SUMIFS(RATES!$F:$F,RATES!$A:$A,$AI1377,RATES!$B:$B,"&lt;="&amp;MonthStart,RATES!$C:$C,"&gt;="&amp;MonthEnd),SUMIFS(RATES!$E:$E,RATES!$A:$A,$AI1377,RATES!$B:$B,"&lt;="&amp;MonthStart,RATES!$C:$C,"&gt;="&amp;MonthEnd))))</f>
        <v/>
      </c>
      <c r="AK1377" s="2">
        <f>IF(OR(NOT(ISNUMBER($AJ1377)),N($AA1377)=0),"",IF(ABS(N($Z1377)/100-$AJ1377)&gt;0.0000001,"DIFFERS",""))</f>
        <v/>
      </c>
    </row>
    <row r="1378">
      <c r="AD1378" s="2">
        <f>IF($L1378="","",IF(ISNUMBER(SEARCH("OFF ROAD",$H1378)),"OFF",IF(ISNUMBER(SEARCH("ON ROAD",$H1378)),"ON","")))</f>
        <v/>
      </c>
      <c r="AE1378" s="2">
        <f>IF($AD1378="ON",""&amp;$L1378,"")</f>
        <v/>
      </c>
      <c r="AF1378" s="2">
        <f>IF($L1378="","",IF($J1378&lt;&gt;"","Y",""))</f>
        <v/>
      </c>
      <c r="AG1378" s="2">
        <f>IF($L1378="","",IFERROR(TRIM(MID($H1378,4,SEARCH(" CO ",$H1378)-4)),""&amp;$S1378))</f>
        <v/>
      </c>
      <c r="AH1378" s="2">
        <f>IF($AG1378="","",IF($AG1378="FULTON",IF(ISNUMBER(SEARCH("COLLEGE PARK",$H1378)),"FULTON (COLLEGE PARK)",IF(ISNUMBER(SEARCH("HAPEVILLE",$H1378)),"FULTON (HAPEVILLE)",IF(ISNUMBER(SEARCH("EAST POINT",$H1378)),"FULTON (EAST POINT)",IF(ISNUMBER(SEARCH("ATLANTA",$H1378)),"FULTON (ATL LIMITS)","FULTON")))),IF($AG1378="DEKALB",IF(ISNUMBER(SEARCH("ATLANTA",$H1378)),"DEKALB (ATL LIMITS)","DEKALB"),IF(AND($AG1378="CLAYTON",ISNUMBER(SEARCH("COLLEGE PARK",$H1378))),"CLAYTON (COLLEGE PARK)",$AG1378))))</f>
        <v/>
      </c>
      <c r="AI1378" s="2">
        <f>IF(OR($AH1378="",$AD1378=""),"",IFERROR(VLOOKUP($AH1378,CODES!$A:$B,2,FALSE),"NO CODE"))</f>
        <v/>
      </c>
      <c r="AJ1378" s="19">
        <f>IF(OR($AI1378="",$AI1378="NO CODE"),"",IF(COUNTIFS(RATES!$A:$A,$AI1378,RATES!$B:$B,"&lt;="&amp;MonthStart,RATES!$C:$C,"&gt;="&amp;MonthEnd)&lt;&gt;1,"NO RATE",IF($AD1378="OFF",SUMIFS(RATES!$F:$F,RATES!$A:$A,$AI1378,RATES!$B:$B,"&lt;="&amp;MonthStart,RATES!$C:$C,"&gt;="&amp;MonthEnd),SUMIFS(RATES!$E:$E,RATES!$A:$A,$AI1378,RATES!$B:$B,"&lt;="&amp;MonthStart,RATES!$C:$C,"&gt;="&amp;MonthEnd))))</f>
        <v/>
      </c>
      <c r="AK1378" s="2">
        <f>IF(OR(NOT(ISNUMBER($AJ1378)),N($AA1378)=0),"",IF(ABS(N($Z1378)/100-$AJ1378)&gt;0.0000001,"DIFFERS",""))</f>
        <v/>
      </c>
    </row>
    <row r="1379">
      <c r="AD1379" s="2">
        <f>IF($L1379="","",IF(ISNUMBER(SEARCH("OFF ROAD",$H1379)),"OFF",IF(ISNUMBER(SEARCH("ON ROAD",$H1379)),"ON","")))</f>
        <v/>
      </c>
      <c r="AE1379" s="2">
        <f>IF($AD1379="ON",""&amp;$L1379,"")</f>
        <v/>
      </c>
      <c r="AF1379" s="2">
        <f>IF($L1379="","",IF($J1379&lt;&gt;"","Y",""))</f>
        <v/>
      </c>
      <c r="AG1379" s="2">
        <f>IF($L1379="","",IFERROR(TRIM(MID($H1379,4,SEARCH(" CO ",$H1379)-4)),""&amp;$S1379))</f>
        <v/>
      </c>
      <c r="AH1379" s="2">
        <f>IF($AG1379="","",IF($AG1379="FULTON",IF(ISNUMBER(SEARCH("COLLEGE PARK",$H1379)),"FULTON (COLLEGE PARK)",IF(ISNUMBER(SEARCH("HAPEVILLE",$H1379)),"FULTON (HAPEVILLE)",IF(ISNUMBER(SEARCH("EAST POINT",$H1379)),"FULTON (EAST POINT)",IF(ISNUMBER(SEARCH("ATLANTA",$H1379)),"FULTON (ATL LIMITS)","FULTON")))),IF($AG1379="DEKALB",IF(ISNUMBER(SEARCH("ATLANTA",$H1379)),"DEKALB (ATL LIMITS)","DEKALB"),IF(AND($AG1379="CLAYTON",ISNUMBER(SEARCH("COLLEGE PARK",$H1379))),"CLAYTON (COLLEGE PARK)",$AG1379))))</f>
        <v/>
      </c>
      <c r="AI1379" s="2">
        <f>IF(OR($AH1379="",$AD1379=""),"",IFERROR(VLOOKUP($AH1379,CODES!$A:$B,2,FALSE),"NO CODE"))</f>
        <v/>
      </c>
      <c r="AJ1379" s="19">
        <f>IF(OR($AI1379="",$AI1379="NO CODE"),"",IF(COUNTIFS(RATES!$A:$A,$AI1379,RATES!$B:$B,"&lt;="&amp;MonthStart,RATES!$C:$C,"&gt;="&amp;MonthEnd)&lt;&gt;1,"NO RATE",IF($AD1379="OFF",SUMIFS(RATES!$F:$F,RATES!$A:$A,$AI1379,RATES!$B:$B,"&lt;="&amp;MonthStart,RATES!$C:$C,"&gt;="&amp;MonthEnd),SUMIFS(RATES!$E:$E,RATES!$A:$A,$AI1379,RATES!$B:$B,"&lt;="&amp;MonthStart,RATES!$C:$C,"&gt;="&amp;MonthEnd))))</f>
        <v/>
      </c>
      <c r="AK1379" s="2">
        <f>IF(OR(NOT(ISNUMBER($AJ1379)),N($AA1379)=0),"",IF(ABS(N($Z1379)/100-$AJ1379)&gt;0.0000001,"DIFFERS",""))</f>
        <v/>
      </c>
    </row>
    <row r="1380">
      <c r="AD1380" s="2">
        <f>IF($L1380="","",IF(ISNUMBER(SEARCH("OFF ROAD",$H1380)),"OFF",IF(ISNUMBER(SEARCH("ON ROAD",$H1380)),"ON","")))</f>
        <v/>
      </c>
      <c r="AE1380" s="2">
        <f>IF($AD1380="ON",""&amp;$L1380,"")</f>
        <v/>
      </c>
      <c r="AF1380" s="2">
        <f>IF($L1380="","",IF($J1380&lt;&gt;"","Y",""))</f>
        <v/>
      </c>
      <c r="AG1380" s="2">
        <f>IF($L1380="","",IFERROR(TRIM(MID($H1380,4,SEARCH(" CO ",$H1380)-4)),""&amp;$S1380))</f>
        <v/>
      </c>
      <c r="AH1380" s="2">
        <f>IF($AG1380="","",IF($AG1380="FULTON",IF(ISNUMBER(SEARCH("COLLEGE PARK",$H1380)),"FULTON (COLLEGE PARK)",IF(ISNUMBER(SEARCH("HAPEVILLE",$H1380)),"FULTON (HAPEVILLE)",IF(ISNUMBER(SEARCH("EAST POINT",$H1380)),"FULTON (EAST POINT)",IF(ISNUMBER(SEARCH("ATLANTA",$H1380)),"FULTON (ATL LIMITS)","FULTON")))),IF($AG1380="DEKALB",IF(ISNUMBER(SEARCH("ATLANTA",$H1380)),"DEKALB (ATL LIMITS)","DEKALB"),IF(AND($AG1380="CLAYTON",ISNUMBER(SEARCH("COLLEGE PARK",$H1380))),"CLAYTON (COLLEGE PARK)",$AG1380))))</f>
        <v/>
      </c>
      <c r="AI1380" s="2">
        <f>IF(OR($AH1380="",$AD1380=""),"",IFERROR(VLOOKUP($AH1380,CODES!$A:$B,2,FALSE),"NO CODE"))</f>
        <v/>
      </c>
      <c r="AJ1380" s="19">
        <f>IF(OR($AI1380="",$AI1380="NO CODE"),"",IF(COUNTIFS(RATES!$A:$A,$AI1380,RATES!$B:$B,"&lt;="&amp;MonthStart,RATES!$C:$C,"&gt;="&amp;MonthEnd)&lt;&gt;1,"NO RATE",IF($AD1380="OFF",SUMIFS(RATES!$F:$F,RATES!$A:$A,$AI1380,RATES!$B:$B,"&lt;="&amp;MonthStart,RATES!$C:$C,"&gt;="&amp;MonthEnd),SUMIFS(RATES!$E:$E,RATES!$A:$A,$AI1380,RATES!$B:$B,"&lt;="&amp;MonthStart,RATES!$C:$C,"&gt;="&amp;MonthEnd))))</f>
        <v/>
      </c>
      <c r="AK1380" s="2">
        <f>IF(OR(NOT(ISNUMBER($AJ1380)),N($AA1380)=0),"",IF(ABS(N($Z1380)/100-$AJ1380)&gt;0.0000001,"DIFFERS",""))</f>
        <v/>
      </c>
    </row>
    <row r="1381">
      <c r="AD1381" s="2">
        <f>IF($L1381="","",IF(ISNUMBER(SEARCH("OFF ROAD",$H1381)),"OFF",IF(ISNUMBER(SEARCH("ON ROAD",$H1381)),"ON","")))</f>
        <v/>
      </c>
      <c r="AE1381" s="2">
        <f>IF($AD1381="ON",""&amp;$L1381,"")</f>
        <v/>
      </c>
      <c r="AF1381" s="2">
        <f>IF($L1381="","",IF($J1381&lt;&gt;"","Y",""))</f>
        <v/>
      </c>
      <c r="AG1381" s="2">
        <f>IF($L1381="","",IFERROR(TRIM(MID($H1381,4,SEARCH(" CO ",$H1381)-4)),""&amp;$S1381))</f>
        <v/>
      </c>
      <c r="AH1381" s="2">
        <f>IF($AG1381="","",IF($AG1381="FULTON",IF(ISNUMBER(SEARCH("COLLEGE PARK",$H1381)),"FULTON (COLLEGE PARK)",IF(ISNUMBER(SEARCH("HAPEVILLE",$H1381)),"FULTON (HAPEVILLE)",IF(ISNUMBER(SEARCH("EAST POINT",$H1381)),"FULTON (EAST POINT)",IF(ISNUMBER(SEARCH("ATLANTA",$H1381)),"FULTON (ATL LIMITS)","FULTON")))),IF($AG1381="DEKALB",IF(ISNUMBER(SEARCH("ATLANTA",$H1381)),"DEKALB (ATL LIMITS)","DEKALB"),IF(AND($AG1381="CLAYTON",ISNUMBER(SEARCH("COLLEGE PARK",$H1381))),"CLAYTON (COLLEGE PARK)",$AG1381))))</f>
        <v/>
      </c>
      <c r="AI1381" s="2">
        <f>IF(OR($AH1381="",$AD1381=""),"",IFERROR(VLOOKUP($AH1381,CODES!$A:$B,2,FALSE),"NO CODE"))</f>
        <v/>
      </c>
      <c r="AJ1381" s="19">
        <f>IF(OR($AI1381="",$AI1381="NO CODE"),"",IF(COUNTIFS(RATES!$A:$A,$AI1381,RATES!$B:$B,"&lt;="&amp;MonthStart,RATES!$C:$C,"&gt;="&amp;MonthEnd)&lt;&gt;1,"NO RATE",IF($AD1381="OFF",SUMIFS(RATES!$F:$F,RATES!$A:$A,$AI1381,RATES!$B:$B,"&lt;="&amp;MonthStart,RATES!$C:$C,"&gt;="&amp;MonthEnd),SUMIFS(RATES!$E:$E,RATES!$A:$A,$AI1381,RATES!$B:$B,"&lt;="&amp;MonthStart,RATES!$C:$C,"&gt;="&amp;MonthEnd))))</f>
        <v/>
      </c>
      <c r="AK1381" s="2">
        <f>IF(OR(NOT(ISNUMBER($AJ1381)),N($AA1381)=0),"",IF(ABS(N($Z1381)/100-$AJ1381)&gt;0.0000001,"DIFFERS",""))</f>
        <v/>
      </c>
    </row>
    <row r="1382">
      <c r="AD1382" s="2">
        <f>IF($L1382="","",IF(ISNUMBER(SEARCH("OFF ROAD",$H1382)),"OFF",IF(ISNUMBER(SEARCH("ON ROAD",$H1382)),"ON","")))</f>
        <v/>
      </c>
      <c r="AE1382" s="2">
        <f>IF($AD1382="ON",""&amp;$L1382,"")</f>
        <v/>
      </c>
      <c r="AF1382" s="2">
        <f>IF($L1382="","",IF($J1382&lt;&gt;"","Y",""))</f>
        <v/>
      </c>
      <c r="AG1382" s="2">
        <f>IF($L1382="","",IFERROR(TRIM(MID($H1382,4,SEARCH(" CO ",$H1382)-4)),""&amp;$S1382))</f>
        <v/>
      </c>
      <c r="AH1382" s="2">
        <f>IF($AG1382="","",IF($AG1382="FULTON",IF(ISNUMBER(SEARCH("COLLEGE PARK",$H1382)),"FULTON (COLLEGE PARK)",IF(ISNUMBER(SEARCH("HAPEVILLE",$H1382)),"FULTON (HAPEVILLE)",IF(ISNUMBER(SEARCH("EAST POINT",$H1382)),"FULTON (EAST POINT)",IF(ISNUMBER(SEARCH("ATLANTA",$H1382)),"FULTON (ATL LIMITS)","FULTON")))),IF($AG1382="DEKALB",IF(ISNUMBER(SEARCH("ATLANTA",$H1382)),"DEKALB (ATL LIMITS)","DEKALB"),IF(AND($AG1382="CLAYTON",ISNUMBER(SEARCH("COLLEGE PARK",$H1382))),"CLAYTON (COLLEGE PARK)",$AG1382))))</f>
        <v/>
      </c>
      <c r="AI1382" s="2">
        <f>IF(OR($AH1382="",$AD1382=""),"",IFERROR(VLOOKUP($AH1382,CODES!$A:$B,2,FALSE),"NO CODE"))</f>
        <v/>
      </c>
      <c r="AJ1382" s="19">
        <f>IF(OR($AI1382="",$AI1382="NO CODE"),"",IF(COUNTIFS(RATES!$A:$A,$AI1382,RATES!$B:$B,"&lt;="&amp;MonthStart,RATES!$C:$C,"&gt;="&amp;MonthEnd)&lt;&gt;1,"NO RATE",IF($AD1382="OFF",SUMIFS(RATES!$F:$F,RATES!$A:$A,$AI1382,RATES!$B:$B,"&lt;="&amp;MonthStart,RATES!$C:$C,"&gt;="&amp;MonthEnd),SUMIFS(RATES!$E:$E,RATES!$A:$A,$AI1382,RATES!$B:$B,"&lt;="&amp;MonthStart,RATES!$C:$C,"&gt;="&amp;MonthEnd))))</f>
        <v/>
      </c>
      <c r="AK1382" s="2">
        <f>IF(OR(NOT(ISNUMBER($AJ1382)),N($AA1382)=0),"",IF(ABS(N($Z1382)/100-$AJ1382)&gt;0.0000001,"DIFFERS",""))</f>
        <v/>
      </c>
    </row>
    <row r="1383">
      <c r="AD1383" s="2">
        <f>IF($L1383="","",IF(ISNUMBER(SEARCH("OFF ROAD",$H1383)),"OFF",IF(ISNUMBER(SEARCH("ON ROAD",$H1383)),"ON","")))</f>
        <v/>
      </c>
      <c r="AE1383" s="2">
        <f>IF($AD1383="ON",""&amp;$L1383,"")</f>
        <v/>
      </c>
      <c r="AF1383" s="2">
        <f>IF($L1383="","",IF($J1383&lt;&gt;"","Y",""))</f>
        <v/>
      </c>
      <c r="AG1383" s="2">
        <f>IF($L1383="","",IFERROR(TRIM(MID($H1383,4,SEARCH(" CO ",$H1383)-4)),""&amp;$S1383))</f>
        <v/>
      </c>
      <c r="AH1383" s="2">
        <f>IF($AG1383="","",IF($AG1383="FULTON",IF(ISNUMBER(SEARCH("COLLEGE PARK",$H1383)),"FULTON (COLLEGE PARK)",IF(ISNUMBER(SEARCH("HAPEVILLE",$H1383)),"FULTON (HAPEVILLE)",IF(ISNUMBER(SEARCH("EAST POINT",$H1383)),"FULTON (EAST POINT)",IF(ISNUMBER(SEARCH("ATLANTA",$H1383)),"FULTON (ATL LIMITS)","FULTON")))),IF($AG1383="DEKALB",IF(ISNUMBER(SEARCH("ATLANTA",$H1383)),"DEKALB (ATL LIMITS)","DEKALB"),IF(AND($AG1383="CLAYTON",ISNUMBER(SEARCH("COLLEGE PARK",$H1383))),"CLAYTON (COLLEGE PARK)",$AG1383))))</f>
        <v/>
      </c>
      <c r="AI1383" s="2">
        <f>IF(OR($AH1383="",$AD1383=""),"",IFERROR(VLOOKUP($AH1383,CODES!$A:$B,2,FALSE),"NO CODE"))</f>
        <v/>
      </c>
      <c r="AJ1383" s="19">
        <f>IF(OR($AI1383="",$AI1383="NO CODE"),"",IF(COUNTIFS(RATES!$A:$A,$AI1383,RATES!$B:$B,"&lt;="&amp;MonthStart,RATES!$C:$C,"&gt;="&amp;MonthEnd)&lt;&gt;1,"NO RATE",IF($AD1383="OFF",SUMIFS(RATES!$F:$F,RATES!$A:$A,$AI1383,RATES!$B:$B,"&lt;="&amp;MonthStart,RATES!$C:$C,"&gt;="&amp;MonthEnd),SUMIFS(RATES!$E:$E,RATES!$A:$A,$AI1383,RATES!$B:$B,"&lt;="&amp;MonthStart,RATES!$C:$C,"&gt;="&amp;MonthEnd))))</f>
        <v/>
      </c>
      <c r="AK1383" s="2">
        <f>IF(OR(NOT(ISNUMBER($AJ1383)),N($AA1383)=0),"",IF(ABS(N($Z1383)/100-$AJ1383)&gt;0.0000001,"DIFFERS",""))</f>
        <v/>
      </c>
    </row>
    <row r="1384">
      <c r="AD1384" s="2">
        <f>IF($L1384="","",IF(ISNUMBER(SEARCH("OFF ROAD",$H1384)),"OFF",IF(ISNUMBER(SEARCH("ON ROAD",$H1384)),"ON","")))</f>
        <v/>
      </c>
      <c r="AE1384" s="2">
        <f>IF($AD1384="ON",""&amp;$L1384,"")</f>
        <v/>
      </c>
      <c r="AF1384" s="2">
        <f>IF($L1384="","",IF($J1384&lt;&gt;"","Y",""))</f>
        <v/>
      </c>
      <c r="AG1384" s="2">
        <f>IF($L1384="","",IFERROR(TRIM(MID($H1384,4,SEARCH(" CO ",$H1384)-4)),""&amp;$S1384))</f>
        <v/>
      </c>
      <c r="AH1384" s="2">
        <f>IF($AG1384="","",IF($AG1384="FULTON",IF(ISNUMBER(SEARCH("COLLEGE PARK",$H1384)),"FULTON (COLLEGE PARK)",IF(ISNUMBER(SEARCH("HAPEVILLE",$H1384)),"FULTON (HAPEVILLE)",IF(ISNUMBER(SEARCH("EAST POINT",$H1384)),"FULTON (EAST POINT)",IF(ISNUMBER(SEARCH("ATLANTA",$H1384)),"FULTON (ATL LIMITS)","FULTON")))),IF($AG1384="DEKALB",IF(ISNUMBER(SEARCH("ATLANTA",$H1384)),"DEKALB (ATL LIMITS)","DEKALB"),IF(AND($AG1384="CLAYTON",ISNUMBER(SEARCH("COLLEGE PARK",$H1384))),"CLAYTON (COLLEGE PARK)",$AG1384))))</f>
        <v/>
      </c>
      <c r="AI1384" s="2">
        <f>IF(OR($AH1384="",$AD1384=""),"",IFERROR(VLOOKUP($AH1384,CODES!$A:$B,2,FALSE),"NO CODE"))</f>
        <v/>
      </c>
      <c r="AJ1384" s="19">
        <f>IF(OR($AI1384="",$AI1384="NO CODE"),"",IF(COUNTIFS(RATES!$A:$A,$AI1384,RATES!$B:$B,"&lt;="&amp;MonthStart,RATES!$C:$C,"&gt;="&amp;MonthEnd)&lt;&gt;1,"NO RATE",IF($AD1384="OFF",SUMIFS(RATES!$F:$F,RATES!$A:$A,$AI1384,RATES!$B:$B,"&lt;="&amp;MonthStart,RATES!$C:$C,"&gt;="&amp;MonthEnd),SUMIFS(RATES!$E:$E,RATES!$A:$A,$AI1384,RATES!$B:$B,"&lt;="&amp;MonthStart,RATES!$C:$C,"&gt;="&amp;MonthEnd))))</f>
        <v/>
      </c>
      <c r="AK1384" s="2">
        <f>IF(OR(NOT(ISNUMBER($AJ1384)),N($AA1384)=0),"",IF(ABS(N($Z1384)/100-$AJ1384)&gt;0.0000001,"DIFFERS",""))</f>
        <v/>
      </c>
    </row>
    <row r="1385">
      <c r="AD1385" s="2">
        <f>IF($L1385="","",IF(ISNUMBER(SEARCH("OFF ROAD",$H1385)),"OFF",IF(ISNUMBER(SEARCH("ON ROAD",$H1385)),"ON","")))</f>
        <v/>
      </c>
      <c r="AE1385" s="2">
        <f>IF($AD1385="ON",""&amp;$L1385,"")</f>
        <v/>
      </c>
      <c r="AF1385" s="2">
        <f>IF($L1385="","",IF($J1385&lt;&gt;"","Y",""))</f>
        <v/>
      </c>
      <c r="AG1385" s="2">
        <f>IF($L1385="","",IFERROR(TRIM(MID($H1385,4,SEARCH(" CO ",$H1385)-4)),""&amp;$S1385))</f>
        <v/>
      </c>
      <c r="AH1385" s="2">
        <f>IF($AG1385="","",IF($AG1385="FULTON",IF(ISNUMBER(SEARCH("COLLEGE PARK",$H1385)),"FULTON (COLLEGE PARK)",IF(ISNUMBER(SEARCH("HAPEVILLE",$H1385)),"FULTON (HAPEVILLE)",IF(ISNUMBER(SEARCH("EAST POINT",$H1385)),"FULTON (EAST POINT)",IF(ISNUMBER(SEARCH("ATLANTA",$H1385)),"FULTON (ATL LIMITS)","FULTON")))),IF($AG1385="DEKALB",IF(ISNUMBER(SEARCH("ATLANTA",$H1385)),"DEKALB (ATL LIMITS)","DEKALB"),IF(AND($AG1385="CLAYTON",ISNUMBER(SEARCH("COLLEGE PARK",$H1385))),"CLAYTON (COLLEGE PARK)",$AG1385))))</f>
        <v/>
      </c>
      <c r="AI1385" s="2">
        <f>IF(OR($AH1385="",$AD1385=""),"",IFERROR(VLOOKUP($AH1385,CODES!$A:$B,2,FALSE),"NO CODE"))</f>
        <v/>
      </c>
      <c r="AJ1385" s="19">
        <f>IF(OR($AI1385="",$AI1385="NO CODE"),"",IF(COUNTIFS(RATES!$A:$A,$AI1385,RATES!$B:$B,"&lt;="&amp;MonthStart,RATES!$C:$C,"&gt;="&amp;MonthEnd)&lt;&gt;1,"NO RATE",IF($AD1385="OFF",SUMIFS(RATES!$F:$F,RATES!$A:$A,$AI1385,RATES!$B:$B,"&lt;="&amp;MonthStart,RATES!$C:$C,"&gt;="&amp;MonthEnd),SUMIFS(RATES!$E:$E,RATES!$A:$A,$AI1385,RATES!$B:$B,"&lt;="&amp;MonthStart,RATES!$C:$C,"&gt;="&amp;MonthEnd))))</f>
        <v/>
      </c>
      <c r="AK1385" s="2">
        <f>IF(OR(NOT(ISNUMBER($AJ1385)),N($AA1385)=0),"",IF(ABS(N($Z1385)/100-$AJ1385)&gt;0.0000001,"DIFFERS",""))</f>
        <v/>
      </c>
    </row>
    <row r="1386">
      <c r="AD1386" s="2">
        <f>IF($L1386="","",IF(ISNUMBER(SEARCH("OFF ROAD",$H1386)),"OFF",IF(ISNUMBER(SEARCH("ON ROAD",$H1386)),"ON","")))</f>
        <v/>
      </c>
      <c r="AE1386" s="2">
        <f>IF($AD1386="ON",""&amp;$L1386,"")</f>
        <v/>
      </c>
      <c r="AF1386" s="2">
        <f>IF($L1386="","",IF($J1386&lt;&gt;"","Y",""))</f>
        <v/>
      </c>
      <c r="AG1386" s="2">
        <f>IF($L1386="","",IFERROR(TRIM(MID($H1386,4,SEARCH(" CO ",$H1386)-4)),""&amp;$S1386))</f>
        <v/>
      </c>
      <c r="AH1386" s="2">
        <f>IF($AG1386="","",IF($AG1386="FULTON",IF(ISNUMBER(SEARCH("COLLEGE PARK",$H1386)),"FULTON (COLLEGE PARK)",IF(ISNUMBER(SEARCH("HAPEVILLE",$H1386)),"FULTON (HAPEVILLE)",IF(ISNUMBER(SEARCH("EAST POINT",$H1386)),"FULTON (EAST POINT)",IF(ISNUMBER(SEARCH("ATLANTA",$H1386)),"FULTON (ATL LIMITS)","FULTON")))),IF($AG1386="DEKALB",IF(ISNUMBER(SEARCH("ATLANTA",$H1386)),"DEKALB (ATL LIMITS)","DEKALB"),IF(AND($AG1386="CLAYTON",ISNUMBER(SEARCH("COLLEGE PARK",$H1386))),"CLAYTON (COLLEGE PARK)",$AG1386))))</f>
        <v/>
      </c>
      <c r="AI1386" s="2">
        <f>IF(OR($AH1386="",$AD1386=""),"",IFERROR(VLOOKUP($AH1386,CODES!$A:$B,2,FALSE),"NO CODE"))</f>
        <v/>
      </c>
      <c r="AJ1386" s="19">
        <f>IF(OR($AI1386="",$AI1386="NO CODE"),"",IF(COUNTIFS(RATES!$A:$A,$AI1386,RATES!$B:$B,"&lt;="&amp;MonthStart,RATES!$C:$C,"&gt;="&amp;MonthEnd)&lt;&gt;1,"NO RATE",IF($AD1386="OFF",SUMIFS(RATES!$F:$F,RATES!$A:$A,$AI1386,RATES!$B:$B,"&lt;="&amp;MonthStart,RATES!$C:$C,"&gt;="&amp;MonthEnd),SUMIFS(RATES!$E:$E,RATES!$A:$A,$AI1386,RATES!$B:$B,"&lt;="&amp;MonthStart,RATES!$C:$C,"&gt;="&amp;MonthEnd))))</f>
        <v/>
      </c>
      <c r="AK1386" s="2">
        <f>IF(OR(NOT(ISNUMBER($AJ1386)),N($AA1386)=0),"",IF(ABS(N($Z1386)/100-$AJ1386)&gt;0.0000001,"DIFFERS",""))</f>
        <v/>
      </c>
    </row>
    <row r="1387">
      <c r="AD1387" s="2">
        <f>IF($L1387="","",IF(ISNUMBER(SEARCH("OFF ROAD",$H1387)),"OFF",IF(ISNUMBER(SEARCH("ON ROAD",$H1387)),"ON","")))</f>
        <v/>
      </c>
      <c r="AE1387" s="2">
        <f>IF($AD1387="ON",""&amp;$L1387,"")</f>
        <v/>
      </c>
      <c r="AF1387" s="2">
        <f>IF($L1387="","",IF($J1387&lt;&gt;"","Y",""))</f>
        <v/>
      </c>
      <c r="AG1387" s="2">
        <f>IF($L1387="","",IFERROR(TRIM(MID($H1387,4,SEARCH(" CO ",$H1387)-4)),""&amp;$S1387))</f>
        <v/>
      </c>
      <c r="AH1387" s="2">
        <f>IF($AG1387="","",IF($AG1387="FULTON",IF(ISNUMBER(SEARCH("COLLEGE PARK",$H1387)),"FULTON (COLLEGE PARK)",IF(ISNUMBER(SEARCH("HAPEVILLE",$H1387)),"FULTON (HAPEVILLE)",IF(ISNUMBER(SEARCH("EAST POINT",$H1387)),"FULTON (EAST POINT)",IF(ISNUMBER(SEARCH("ATLANTA",$H1387)),"FULTON (ATL LIMITS)","FULTON")))),IF($AG1387="DEKALB",IF(ISNUMBER(SEARCH("ATLANTA",$H1387)),"DEKALB (ATL LIMITS)","DEKALB"),IF(AND($AG1387="CLAYTON",ISNUMBER(SEARCH("COLLEGE PARK",$H1387))),"CLAYTON (COLLEGE PARK)",$AG1387))))</f>
        <v/>
      </c>
      <c r="AI1387" s="2">
        <f>IF(OR($AH1387="",$AD1387=""),"",IFERROR(VLOOKUP($AH1387,CODES!$A:$B,2,FALSE),"NO CODE"))</f>
        <v/>
      </c>
      <c r="AJ1387" s="19">
        <f>IF(OR($AI1387="",$AI1387="NO CODE"),"",IF(COUNTIFS(RATES!$A:$A,$AI1387,RATES!$B:$B,"&lt;="&amp;MonthStart,RATES!$C:$C,"&gt;="&amp;MonthEnd)&lt;&gt;1,"NO RATE",IF($AD1387="OFF",SUMIFS(RATES!$F:$F,RATES!$A:$A,$AI1387,RATES!$B:$B,"&lt;="&amp;MonthStart,RATES!$C:$C,"&gt;="&amp;MonthEnd),SUMIFS(RATES!$E:$E,RATES!$A:$A,$AI1387,RATES!$B:$B,"&lt;="&amp;MonthStart,RATES!$C:$C,"&gt;="&amp;MonthEnd))))</f>
        <v/>
      </c>
      <c r="AK1387" s="2">
        <f>IF(OR(NOT(ISNUMBER($AJ1387)),N($AA1387)=0),"",IF(ABS(N($Z1387)/100-$AJ1387)&gt;0.0000001,"DIFFERS",""))</f>
        <v/>
      </c>
    </row>
    <row r="1388">
      <c r="AD1388" s="2">
        <f>IF($L1388="","",IF(ISNUMBER(SEARCH("OFF ROAD",$H1388)),"OFF",IF(ISNUMBER(SEARCH("ON ROAD",$H1388)),"ON","")))</f>
        <v/>
      </c>
      <c r="AE1388" s="2">
        <f>IF($AD1388="ON",""&amp;$L1388,"")</f>
        <v/>
      </c>
      <c r="AF1388" s="2">
        <f>IF($L1388="","",IF($J1388&lt;&gt;"","Y",""))</f>
        <v/>
      </c>
      <c r="AG1388" s="2">
        <f>IF($L1388="","",IFERROR(TRIM(MID($H1388,4,SEARCH(" CO ",$H1388)-4)),""&amp;$S1388))</f>
        <v/>
      </c>
      <c r="AH1388" s="2">
        <f>IF($AG1388="","",IF($AG1388="FULTON",IF(ISNUMBER(SEARCH("COLLEGE PARK",$H1388)),"FULTON (COLLEGE PARK)",IF(ISNUMBER(SEARCH("HAPEVILLE",$H1388)),"FULTON (HAPEVILLE)",IF(ISNUMBER(SEARCH("EAST POINT",$H1388)),"FULTON (EAST POINT)",IF(ISNUMBER(SEARCH("ATLANTA",$H1388)),"FULTON (ATL LIMITS)","FULTON")))),IF($AG1388="DEKALB",IF(ISNUMBER(SEARCH("ATLANTA",$H1388)),"DEKALB (ATL LIMITS)","DEKALB"),IF(AND($AG1388="CLAYTON",ISNUMBER(SEARCH("COLLEGE PARK",$H1388))),"CLAYTON (COLLEGE PARK)",$AG1388))))</f>
        <v/>
      </c>
      <c r="AI1388" s="2">
        <f>IF(OR($AH1388="",$AD1388=""),"",IFERROR(VLOOKUP($AH1388,CODES!$A:$B,2,FALSE),"NO CODE"))</f>
        <v/>
      </c>
      <c r="AJ1388" s="19">
        <f>IF(OR($AI1388="",$AI1388="NO CODE"),"",IF(COUNTIFS(RATES!$A:$A,$AI1388,RATES!$B:$B,"&lt;="&amp;MonthStart,RATES!$C:$C,"&gt;="&amp;MonthEnd)&lt;&gt;1,"NO RATE",IF($AD1388="OFF",SUMIFS(RATES!$F:$F,RATES!$A:$A,$AI1388,RATES!$B:$B,"&lt;="&amp;MonthStart,RATES!$C:$C,"&gt;="&amp;MonthEnd),SUMIFS(RATES!$E:$E,RATES!$A:$A,$AI1388,RATES!$B:$B,"&lt;="&amp;MonthStart,RATES!$C:$C,"&gt;="&amp;MonthEnd))))</f>
        <v/>
      </c>
      <c r="AK1388" s="2">
        <f>IF(OR(NOT(ISNUMBER($AJ1388)),N($AA1388)=0),"",IF(ABS(N($Z1388)/100-$AJ1388)&gt;0.0000001,"DIFFERS",""))</f>
        <v/>
      </c>
    </row>
    <row r="1389">
      <c r="AD1389" s="2">
        <f>IF($L1389="","",IF(ISNUMBER(SEARCH("OFF ROAD",$H1389)),"OFF",IF(ISNUMBER(SEARCH("ON ROAD",$H1389)),"ON","")))</f>
        <v/>
      </c>
      <c r="AE1389" s="2">
        <f>IF($AD1389="ON",""&amp;$L1389,"")</f>
        <v/>
      </c>
      <c r="AF1389" s="2">
        <f>IF($L1389="","",IF($J1389&lt;&gt;"","Y",""))</f>
        <v/>
      </c>
      <c r="AG1389" s="2">
        <f>IF($L1389="","",IFERROR(TRIM(MID($H1389,4,SEARCH(" CO ",$H1389)-4)),""&amp;$S1389))</f>
        <v/>
      </c>
      <c r="AH1389" s="2">
        <f>IF($AG1389="","",IF($AG1389="FULTON",IF(ISNUMBER(SEARCH("COLLEGE PARK",$H1389)),"FULTON (COLLEGE PARK)",IF(ISNUMBER(SEARCH("HAPEVILLE",$H1389)),"FULTON (HAPEVILLE)",IF(ISNUMBER(SEARCH("EAST POINT",$H1389)),"FULTON (EAST POINT)",IF(ISNUMBER(SEARCH("ATLANTA",$H1389)),"FULTON (ATL LIMITS)","FULTON")))),IF($AG1389="DEKALB",IF(ISNUMBER(SEARCH("ATLANTA",$H1389)),"DEKALB (ATL LIMITS)","DEKALB"),IF(AND($AG1389="CLAYTON",ISNUMBER(SEARCH("COLLEGE PARK",$H1389))),"CLAYTON (COLLEGE PARK)",$AG1389))))</f>
        <v/>
      </c>
      <c r="AI1389" s="2">
        <f>IF(OR($AH1389="",$AD1389=""),"",IFERROR(VLOOKUP($AH1389,CODES!$A:$B,2,FALSE),"NO CODE"))</f>
        <v/>
      </c>
      <c r="AJ1389" s="19">
        <f>IF(OR($AI1389="",$AI1389="NO CODE"),"",IF(COUNTIFS(RATES!$A:$A,$AI1389,RATES!$B:$B,"&lt;="&amp;MonthStart,RATES!$C:$C,"&gt;="&amp;MonthEnd)&lt;&gt;1,"NO RATE",IF($AD1389="OFF",SUMIFS(RATES!$F:$F,RATES!$A:$A,$AI1389,RATES!$B:$B,"&lt;="&amp;MonthStart,RATES!$C:$C,"&gt;="&amp;MonthEnd),SUMIFS(RATES!$E:$E,RATES!$A:$A,$AI1389,RATES!$B:$B,"&lt;="&amp;MonthStart,RATES!$C:$C,"&gt;="&amp;MonthEnd))))</f>
        <v/>
      </c>
      <c r="AK1389" s="2">
        <f>IF(OR(NOT(ISNUMBER($AJ1389)),N($AA1389)=0),"",IF(ABS(N($Z1389)/100-$AJ1389)&gt;0.0000001,"DIFFERS",""))</f>
        <v/>
      </c>
    </row>
    <row r="1390">
      <c r="AD1390" s="2">
        <f>IF($L1390="","",IF(ISNUMBER(SEARCH("OFF ROAD",$H1390)),"OFF",IF(ISNUMBER(SEARCH("ON ROAD",$H1390)),"ON","")))</f>
        <v/>
      </c>
      <c r="AE1390" s="2">
        <f>IF($AD1390="ON",""&amp;$L1390,"")</f>
        <v/>
      </c>
      <c r="AF1390" s="2">
        <f>IF($L1390="","",IF($J1390&lt;&gt;"","Y",""))</f>
        <v/>
      </c>
      <c r="AG1390" s="2">
        <f>IF($L1390="","",IFERROR(TRIM(MID($H1390,4,SEARCH(" CO ",$H1390)-4)),""&amp;$S1390))</f>
        <v/>
      </c>
      <c r="AH1390" s="2">
        <f>IF($AG1390="","",IF($AG1390="FULTON",IF(ISNUMBER(SEARCH("COLLEGE PARK",$H1390)),"FULTON (COLLEGE PARK)",IF(ISNUMBER(SEARCH("HAPEVILLE",$H1390)),"FULTON (HAPEVILLE)",IF(ISNUMBER(SEARCH("EAST POINT",$H1390)),"FULTON (EAST POINT)",IF(ISNUMBER(SEARCH("ATLANTA",$H1390)),"FULTON (ATL LIMITS)","FULTON")))),IF($AG1390="DEKALB",IF(ISNUMBER(SEARCH("ATLANTA",$H1390)),"DEKALB (ATL LIMITS)","DEKALB"),IF(AND($AG1390="CLAYTON",ISNUMBER(SEARCH("COLLEGE PARK",$H1390))),"CLAYTON (COLLEGE PARK)",$AG1390))))</f>
        <v/>
      </c>
      <c r="AI1390" s="2">
        <f>IF(OR($AH1390="",$AD1390=""),"",IFERROR(VLOOKUP($AH1390,CODES!$A:$B,2,FALSE),"NO CODE"))</f>
        <v/>
      </c>
      <c r="AJ1390" s="19">
        <f>IF(OR($AI1390="",$AI1390="NO CODE"),"",IF(COUNTIFS(RATES!$A:$A,$AI1390,RATES!$B:$B,"&lt;="&amp;MonthStart,RATES!$C:$C,"&gt;="&amp;MonthEnd)&lt;&gt;1,"NO RATE",IF($AD1390="OFF",SUMIFS(RATES!$F:$F,RATES!$A:$A,$AI1390,RATES!$B:$B,"&lt;="&amp;MonthStart,RATES!$C:$C,"&gt;="&amp;MonthEnd),SUMIFS(RATES!$E:$E,RATES!$A:$A,$AI1390,RATES!$B:$B,"&lt;="&amp;MonthStart,RATES!$C:$C,"&gt;="&amp;MonthEnd))))</f>
        <v/>
      </c>
      <c r="AK1390" s="2">
        <f>IF(OR(NOT(ISNUMBER($AJ1390)),N($AA1390)=0),"",IF(ABS(N($Z1390)/100-$AJ1390)&gt;0.0000001,"DIFFERS",""))</f>
        <v/>
      </c>
    </row>
    <row r="1391">
      <c r="AD1391" s="2">
        <f>IF($L1391="","",IF(ISNUMBER(SEARCH("OFF ROAD",$H1391)),"OFF",IF(ISNUMBER(SEARCH("ON ROAD",$H1391)),"ON","")))</f>
        <v/>
      </c>
      <c r="AE1391" s="2">
        <f>IF($AD1391="ON",""&amp;$L1391,"")</f>
        <v/>
      </c>
      <c r="AF1391" s="2">
        <f>IF($L1391="","",IF($J1391&lt;&gt;"","Y",""))</f>
        <v/>
      </c>
      <c r="AG1391" s="2">
        <f>IF($L1391="","",IFERROR(TRIM(MID($H1391,4,SEARCH(" CO ",$H1391)-4)),""&amp;$S1391))</f>
        <v/>
      </c>
      <c r="AH1391" s="2">
        <f>IF($AG1391="","",IF($AG1391="FULTON",IF(ISNUMBER(SEARCH("COLLEGE PARK",$H1391)),"FULTON (COLLEGE PARK)",IF(ISNUMBER(SEARCH("HAPEVILLE",$H1391)),"FULTON (HAPEVILLE)",IF(ISNUMBER(SEARCH("EAST POINT",$H1391)),"FULTON (EAST POINT)",IF(ISNUMBER(SEARCH("ATLANTA",$H1391)),"FULTON (ATL LIMITS)","FULTON")))),IF($AG1391="DEKALB",IF(ISNUMBER(SEARCH("ATLANTA",$H1391)),"DEKALB (ATL LIMITS)","DEKALB"),IF(AND($AG1391="CLAYTON",ISNUMBER(SEARCH("COLLEGE PARK",$H1391))),"CLAYTON (COLLEGE PARK)",$AG1391))))</f>
        <v/>
      </c>
      <c r="AI1391" s="2">
        <f>IF(OR($AH1391="",$AD1391=""),"",IFERROR(VLOOKUP($AH1391,CODES!$A:$B,2,FALSE),"NO CODE"))</f>
        <v/>
      </c>
      <c r="AJ1391" s="19">
        <f>IF(OR($AI1391="",$AI1391="NO CODE"),"",IF(COUNTIFS(RATES!$A:$A,$AI1391,RATES!$B:$B,"&lt;="&amp;MonthStart,RATES!$C:$C,"&gt;="&amp;MonthEnd)&lt;&gt;1,"NO RATE",IF($AD1391="OFF",SUMIFS(RATES!$F:$F,RATES!$A:$A,$AI1391,RATES!$B:$B,"&lt;="&amp;MonthStart,RATES!$C:$C,"&gt;="&amp;MonthEnd),SUMIFS(RATES!$E:$E,RATES!$A:$A,$AI1391,RATES!$B:$B,"&lt;="&amp;MonthStart,RATES!$C:$C,"&gt;="&amp;MonthEnd))))</f>
        <v/>
      </c>
      <c r="AK1391" s="2">
        <f>IF(OR(NOT(ISNUMBER($AJ1391)),N($AA1391)=0),"",IF(ABS(N($Z1391)/100-$AJ1391)&gt;0.0000001,"DIFFERS",""))</f>
        <v/>
      </c>
    </row>
    <row r="1392">
      <c r="AD1392" s="2">
        <f>IF($L1392="","",IF(ISNUMBER(SEARCH("OFF ROAD",$H1392)),"OFF",IF(ISNUMBER(SEARCH("ON ROAD",$H1392)),"ON","")))</f>
        <v/>
      </c>
      <c r="AE1392" s="2">
        <f>IF($AD1392="ON",""&amp;$L1392,"")</f>
        <v/>
      </c>
      <c r="AF1392" s="2">
        <f>IF($L1392="","",IF($J1392&lt;&gt;"","Y",""))</f>
        <v/>
      </c>
      <c r="AG1392" s="2">
        <f>IF($L1392="","",IFERROR(TRIM(MID($H1392,4,SEARCH(" CO ",$H1392)-4)),""&amp;$S1392))</f>
        <v/>
      </c>
      <c r="AH1392" s="2">
        <f>IF($AG1392="","",IF($AG1392="FULTON",IF(ISNUMBER(SEARCH("COLLEGE PARK",$H1392)),"FULTON (COLLEGE PARK)",IF(ISNUMBER(SEARCH("HAPEVILLE",$H1392)),"FULTON (HAPEVILLE)",IF(ISNUMBER(SEARCH("EAST POINT",$H1392)),"FULTON (EAST POINT)",IF(ISNUMBER(SEARCH("ATLANTA",$H1392)),"FULTON (ATL LIMITS)","FULTON")))),IF($AG1392="DEKALB",IF(ISNUMBER(SEARCH("ATLANTA",$H1392)),"DEKALB (ATL LIMITS)","DEKALB"),IF(AND($AG1392="CLAYTON",ISNUMBER(SEARCH("COLLEGE PARK",$H1392))),"CLAYTON (COLLEGE PARK)",$AG1392))))</f>
        <v/>
      </c>
      <c r="AI1392" s="2">
        <f>IF(OR($AH1392="",$AD1392=""),"",IFERROR(VLOOKUP($AH1392,CODES!$A:$B,2,FALSE),"NO CODE"))</f>
        <v/>
      </c>
      <c r="AJ1392" s="19">
        <f>IF(OR($AI1392="",$AI1392="NO CODE"),"",IF(COUNTIFS(RATES!$A:$A,$AI1392,RATES!$B:$B,"&lt;="&amp;MonthStart,RATES!$C:$C,"&gt;="&amp;MonthEnd)&lt;&gt;1,"NO RATE",IF($AD1392="OFF",SUMIFS(RATES!$F:$F,RATES!$A:$A,$AI1392,RATES!$B:$B,"&lt;="&amp;MonthStart,RATES!$C:$C,"&gt;="&amp;MonthEnd),SUMIFS(RATES!$E:$E,RATES!$A:$A,$AI1392,RATES!$B:$B,"&lt;="&amp;MonthStart,RATES!$C:$C,"&gt;="&amp;MonthEnd))))</f>
        <v/>
      </c>
      <c r="AK1392" s="2">
        <f>IF(OR(NOT(ISNUMBER($AJ1392)),N($AA1392)=0),"",IF(ABS(N($Z1392)/100-$AJ1392)&gt;0.0000001,"DIFFERS",""))</f>
        <v/>
      </c>
    </row>
    <row r="1393">
      <c r="AD1393" s="2">
        <f>IF($L1393="","",IF(ISNUMBER(SEARCH("OFF ROAD",$H1393)),"OFF",IF(ISNUMBER(SEARCH("ON ROAD",$H1393)),"ON","")))</f>
        <v/>
      </c>
      <c r="AE1393" s="2">
        <f>IF($AD1393="ON",""&amp;$L1393,"")</f>
        <v/>
      </c>
      <c r="AF1393" s="2">
        <f>IF($L1393="","",IF($J1393&lt;&gt;"","Y",""))</f>
        <v/>
      </c>
      <c r="AG1393" s="2">
        <f>IF($L1393="","",IFERROR(TRIM(MID($H1393,4,SEARCH(" CO ",$H1393)-4)),""&amp;$S1393))</f>
        <v/>
      </c>
      <c r="AH1393" s="2">
        <f>IF($AG1393="","",IF($AG1393="FULTON",IF(ISNUMBER(SEARCH("COLLEGE PARK",$H1393)),"FULTON (COLLEGE PARK)",IF(ISNUMBER(SEARCH("HAPEVILLE",$H1393)),"FULTON (HAPEVILLE)",IF(ISNUMBER(SEARCH("EAST POINT",$H1393)),"FULTON (EAST POINT)",IF(ISNUMBER(SEARCH("ATLANTA",$H1393)),"FULTON (ATL LIMITS)","FULTON")))),IF($AG1393="DEKALB",IF(ISNUMBER(SEARCH("ATLANTA",$H1393)),"DEKALB (ATL LIMITS)","DEKALB"),IF(AND($AG1393="CLAYTON",ISNUMBER(SEARCH("COLLEGE PARK",$H1393))),"CLAYTON (COLLEGE PARK)",$AG1393))))</f>
        <v/>
      </c>
      <c r="AI1393" s="2">
        <f>IF(OR($AH1393="",$AD1393=""),"",IFERROR(VLOOKUP($AH1393,CODES!$A:$B,2,FALSE),"NO CODE"))</f>
        <v/>
      </c>
      <c r="AJ1393" s="19">
        <f>IF(OR($AI1393="",$AI1393="NO CODE"),"",IF(COUNTIFS(RATES!$A:$A,$AI1393,RATES!$B:$B,"&lt;="&amp;MonthStart,RATES!$C:$C,"&gt;="&amp;MonthEnd)&lt;&gt;1,"NO RATE",IF($AD1393="OFF",SUMIFS(RATES!$F:$F,RATES!$A:$A,$AI1393,RATES!$B:$B,"&lt;="&amp;MonthStart,RATES!$C:$C,"&gt;="&amp;MonthEnd),SUMIFS(RATES!$E:$E,RATES!$A:$A,$AI1393,RATES!$B:$B,"&lt;="&amp;MonthStart,RATES!$C:$C,"&gt;="&amp;MonthEnd))))</f>
        <v/>
      </c>
      <c r="AK1393" s="2">
        <f>IF(OR(NOT(ISNUMBER($AJ1393)),N($AA1393)=0),"",IF(ABS(N($Z1393)/100-$AJ1393)&gt;0.0000001,"DIFFERS",""))</f>
        <v/>
      </c>
    </row>
    <row r="1394">
      <c r="AD1394" s="2">
        <f>IF($L1394="","",IF(ISNUMBER(SEARCH("OFF ROAD",$H1394)),"OFF",IF(ISNUMBER(SEARCH("ON ROAD",$H1394)),"ON","")))</f>
        <v/>
      </c>
      <c r="AE1394" s="2">
        <f>IF($AD1394="ON",""&amp;$L1394,"")</f>
        <v/>
      </c>
      <c r="AF1394" s="2">
        <f>IF($L1394="","",IF($J1394&lt;&gt;"","Y",""))</f>
        <v/>
      </c>
      <c r="AG1394" s="2">
        <f>IF($L1394="","",IFERROR(TRIM(MID($H1394,4,SEARCH(" CO ",$H1394)-4)),""&amp;$S1394))</f>
        <v/>
      </c>
      <c r="AH1394" s="2">
        <f>IF($AG1394="","",IF($AG1394="FULTON",IF(ISNUMBER(SEARCH("COLLEGE PARK",$H1394)),"FULTON (COLLEGE PARK)",IF(ISNUMBER(SEARCH("HAPEVILLE",$H1394)),"FULTON (HAPEVILLE)",IF(ISNUMBER(SEARCH("EAST POINT",$H1394)),"FULTON (EAST POINT)",IF(ISNUMBER(SEARCH("ATLANTA",$H1394)),"FULTON (ATL LIMITS)","FULTON")))),IF($AG1394="DEKALB",IF(ISNUMBER(SEARCH("ATLANTA",$H1394)),"DEKALB (ATL LIMITS)","DEKALB"),IF(AND($AG1394="CLAYTON",ISNUMBER(SEARCH("COLLEGE PARK",$H1394))),"CLAYTON (COLLEGE PARK)",$AG1394))))</f>
        <v/>
      </c>
      <c r="AI1394" s="2">
        <f>IF(OR($AH1394="",$AD1394=""),"",IFERROR(VLOOKUP($AH1394,CODES!$A:$B,2,FALSE),"NO CODE"))</f>
        <v/>
      </c>
      <c r="AJ1394" s="19">
        <f>IF(OR($AI1394="",$AI1394="NO CODE"),"",IF(COUNTIFS(RATES!$A:$A,$AI1394,RATES!$B:$B,"&lt;="&amp;MonthStart,RATES!$C:$C,"&gt;="&amp;MonthEnd)&lt;&gt;1,"NO RATE",IF($AD1394="OFF",SUMIFS(RATES!$F:$F,RATES!$A:$A,$AI1394,RATES!$B:$B,"&lt;="&amp;MonthStart,RATES!$C:$C,"&gt;="&amp;MonthEnd),SUMIFS(RATES!$E:$E,RATES!$A:$A,$AI1394,RATES!$B:$B,"&lt;="&amp;MonthStart,RATES!$C:$C,"&gt;="&amp;MonthEnd))))</f>
        <v/>
      </c>
      <c r="AK1394" s="2">
        <f>IF(OR(NOT(ISNUMBER($AJ1394)),N($AA1394)=0),"",IF(ABS(N($Z1394)/100-$AJ1394)&gt;0.0000001,"DIFFERS",""))</f>
        <v/>
      </c>
    </row>
    <row r="1395">
      <c r="AD1395" s="2">
        <f>IF($L1395="","",IF(ISNUMBER(SEARCH("OFF ROAD",$H1395)),"OFF",IF(ISNUMBER(SEARCH("ON ROAD",$H1395)),"ON","")))</f>
        <v/>
      </c>
      <c r="AE1395" s="2">
        <f>IF($AD1395="ON",""&amp;$L1395,"")</f>
        <v/>
      </c>
      <c r="AF1395" s="2">
        <f>IF($L1395="","",IF($J1395&lt;&gt;"","Y",""))</f>
        <v/>
      </c>
      <c r="AG1395" s="2">
        <f>IF($L1395="","",IFERROR(TRIM(MID($H1395,4,SEARCH(" CO ",$H1395)-4)),""&amp;$S1395))</f>
        <v/>
      </c>
      <c r="AH1395" s="2">
        <f>IF($AG1395="","",IF($AG1395="FULTON",IF(ISNUMBER(SEARCH("COLLEGE PARK",$H1395)),"FULTON (COLLEGE PARK)",IF(ISNUMBER(SEARCH("HAPEVILLE",$H1395)),"FULTON (HAPEVILLE)",IF(ISNUMBER(SEARCH("EAST POINT",$H1395)),"FULTON (EAST POINT)",IF(ISNUMBER(SEARCH("ATLANTA",$H1395)),"FULTON (ATL LIMITS)","FULTON")))),IF($AG1395="DEKALB",IF(ISNUMBER(SEARCH("ATLANTA",$H1395)),"DEKALB (ATL LIMITS)","DEKALB"),IF(AND($AG1395="CLAYTON",ISNUMBER(SEARCH("COLLEGE PARK",$H1395))),"CLAYTON (COLLEGE PARK)",$AG1395))))</f>
        <v/>
      </c>
      <c r="AI1395" s="2">
        <f>IF(OR($AH1395="",$AD1395=""),"",IFERROR(VLOOKUP($AH1395,CODES!$A:$B,2,FALSE),"NO CODE"))</f>
        <v/>
      </c>
      <c r="AJ1395" s="19">
        <f>IF(OR($AI1395="",$AI1395="NO CODE"),"",IF(COUNTIFS(RATES!$A:$A,$AI1395,RATES!$B:$B,"&lt;="&amp;MonthStart,RATES!$C:$C,"&gt;="&amp;MonthEnd)&lt;&gt;1,"NO RATE",IF($AD1395="OFF",SUMIFS(RATES!$F:$F,RATES!$A:$A,$AI1395,RATES!$B:$B,"&lt;="&amp;MonthStart,RATES!$C:$C,"&gt;="&amp;MonthEnd),SUMIFS(RATES!$E:$E,RATES!$A:$A,$AI1395,RATES!$B:$B,"&lt;="&amp;MonthStart,RATES!$C:$C,"&gt;="&amp;MonthEnd))))</f>
        <v/>
      </c>
      <c r="AK1395" s="2">
        <f>IF(OR(NOT(ISNUMBER($AJ1395)),N($AA1395)=0),"",IF(ABS(N($Z1395)/100-$AJ1395)&gt;0.0000001,"DIFFERS",""))</f>
        <v/>
      </c>
    </row>
    <row r="1396">
      <c r="AD1396" s="2">
        <f>IF($L1396="","",IF(ISNUMBER(SEARCH("OFF ROAD",$H1396)),"OFF",IF(ISNUMBER(SEARCH("ON ROAD",$H1396)),"ON","")))</f>
        <v/>
      </c>
      <c r="AE1396" s="2">
        <f>IF($AD1396="ON",""&amp;$L1396,"")</f>
        <v/>
      </c>
      <c r="AF1396" s="2">
        <f>IF($L1396="","",IF($J1396&lt;&gt;"","Y",""))</f>
        <v/>
      </c>
      <c r="AG1396" s="2">
        <f>IF($L1396="","",IFERROR(TRIM(MID($H1396,4,SEARCH(" CO ",$H1396)-4)),""&amp;$S1396))</f>
        <v/>
      </c>
      <c r="AH1396" s="2">
        <f>IF($AG1396="","",IF($AG1396="FULTON",IF(ISNUMBER(SEARCH("COLLEGE PARK",$H1396)),"FULTON (COLLEGE PARK)",IF(ISNUMBER(SEARCH("HAPEVILLE",$H1396)),"FULTON (HAPEVILLE)",IF(ISNUMBER(SEARCH("EAST POINT",$H1396)),"FULTON (EAST POINT)",IF(ISNUMBER(SEARCH("ATLANTA",$H1396)),"FULTON (ATL LIMITS)","FULTON")))),IF($AG1396="DEKALB",IF(ISNUMBER(SEARCH("ATLANTA",$H1396)),"DEKALB (ATL LIMITS)","DEKALB"),IF(AND($AG1396="CLAYTON",ISNUMBER(SEARCH("COLLEGE PARK",$H1396))),"CLAYTON (COLLEGE PARK)",$AG1396))))</f>
        <v/>
      </c>
      <c r="AI1396" s="2">
        <f>IF(OR($AH1396="",$AD1396=""),"",IFERROR(VLOOKUP($AH1396,CODES!$A:$B,2,FALSE),"NO CODE"))</f>
        <v/>
      </c>
      <c r="AJ1396" s="19">
        <f>IF(OR($AI1396="",$AI1396="NO CODE"),"",IF(COUNTIFS(RATES!$A:$A,$AI1396,RATES!$B:$B,"&lt;="&amp;MonthStart,RATES!$C:$C,"&gt;="&amp;MonthEnd)&lt;&gt;1,"NO RATE",IF($AD1396="OFF",SUMIFS(RATES!$F:$F,RATES!$A:$A,$AI1396,RATES!$B:$B,"&lt;="&amp;MonthStart,RATES!$C:$C,"&gt;="&amp;MonthEnd),SUMIFS(RATES!$E:$E,RATES!$A:$A,$AI1396,RATES!$B:$B,"&lt;="&amp;MonthStart,RATES!$C:$C,"&gt;="&amp;MonthEnd))))</f>
        <v/>
      </c>
      <c r="AK1396" s="2">
        <f>IF(OR(NOT(ISNUMBER($AJ1396)),N($AA1396)=0),"",IF(ABS(N($Z1396)/100-$AJ1396)&gt;0.0000001,"DIFFERS",""))</f>
        <v/>
      </c>
    </row>
    <row r="1397">
      <c r="AD1397" s="2">
        <f>IF($L1397="","",IF(ISNUMBER(SEARCH("OFF ROAD",$H1397)),"OFF",IF(ISNUMBER(SEARCH("ON ROAD",$H1397)),"ON","")))</f>
        <v/>
      </c>
      <c r="AE1397" s="2">
        <f>IF($AD1397="ON",""&amp;$L1397,"")</f>
        <v/>
      </c>
      <c r="AF1397" s="2">
        <f>IF($L1397="","",IF($J1397&lt;&gt;"","Y",""))</f>
        <v/>
      </c>
      <c r="AG1397" s="2">
        <f>IF($L1397="","",IFERROR(TRIM(MID($H1397,4,SEARCH(" CO ",$H1397)-4)),""&amp;$S1397))</f>
        <v/>
      </c>
      <c r="AH1397" s="2">
        <f>IF($AG1397="","",IF($AG1397="FULTON",IF(ISNUMBER(SEARCH("COLLEGE PARK",$H1397)),"FULTON (COLLEGE PARK)",IF(ISNUMBER(SEARCH("HAPEVILLE",$H1397)),"FULTON (HAPEVILLE)",IF(ISNUMBER(SEARCH("EAST POINT",$H1397)),"FULTON (EAST POINT)",IF(ISNUMBER(SEARCH("ATLANTA",$H1397)),"FULTON (ATL LIMITS)","FULTON")))),IF($AG1397="DEKALB",IF(ISNUMBER(SEARCH("ATLANTA",$H1397)),"DEKALB (ATL LIMITS)","DEKALB"),IF(AND($AG1397="CLAYTON",ISNUMBER(SEARCH("COLLEGE PARK",$H1397))),"CLAYTON (COLLEGE PARK)",$AG1397))))</f>
        <v/>
      </c>
      <c r="AI1397" s="2">
        <f>IF(OR($AH1397="",$AD1397=""),"",IFERROR(VLOOKUP($AH1397,CODES!$A:$B,2,FALSE),"NO CODE"))</f>
        <v/>
      </c>
      <c r="AJ1397" s="19">
        <f>IF(OR($AI1397="",$AI1397="NO CODE"),"",IF(COUNTIFS(RATES!$A:$A,$AI1397,RATES!$B:$B,"&lt;="&amp;MonthStart,RATES!$C:$C,"&gt;="&amp;MonthEnd)&lt;&gt;1,"NO RATE",IF($AD1397="OFF",SUMIFS(RATES!$F:$F,RATES!$A:$A,$AI1397,RATES!$B:$B,"&lt;="&amp;MonthStart,RATES!$C:$C,"&gt;="&amp;MonthEnd),SUMIFS(RATES!$E:$E,RATES!$A:$A,$AI1397,RATES!$B:$B,"&lt;="&amp;MonthStart,RATES!$C:$C,"&gt;="&amp;MonthEnd))))</f>
        <v/>
      </c>
      <c r="AK1397" s="2">
        <f>IF(OR(NOT(ISNUMBER($AJ1397)),N($AA1397)=0),"",IF(ABS(N($Z1397)/100-$AJ1397)&gt;0.0000001,"DIFFERS",""))</f>
        <v/>
      </c>
    </row>
    <row r="1398">
      <c r="AD1398" s="2">
        <f>IF($L1398="","",IF(ISNUMBER(SEARCH("OFF ROAD",$H1398)),"OFF",IF(ISNUMBER(SEARCH("ON ROAD",$H1398)),"ON","")))</f>
        <v/>
      </c>
      <c r="AE1398" s="2">
        <f>IF($AD1398="ON",""&amp;$L1398,"")</f>
        <v/>
      </c>
      <c r="AF1398" s="2">
        <f>IF($L1398="","",IF($J1398&lt;&gt;"","Y",""))</f>
        <v/>
      </c>
      <c r="AG1398" s="2">
        <f>IF($L1398="","",IFERROR(TRIM(MID($H1398,4,SEARCH(" CO ",$H1398)-4)),""&amp;$S1398))</f>
        <v/>
      </c>
      <c r="AH1398" s="2">
        <f>IF($AG1398="","",IF($AG1398="FULTON",IF(ISNUMBER(SEARCH("COLLEGE PARK",$H1398)),"FULTON (COLLEGE PARK)",IF(ISNUMBER(SEARCH("HAPEVILLE",$H1398)),"FULTON (HAPEVILLE)",IF(ISNUMBER(SEARCH("EAST POINT",$H1398)),"FULTON (EAST POINT)",IF(ISNUMBER(SEARCH("ATLANTA",$H1398)),"FULTON (ATL LIMITS)","FULTON")))),IF($AG1398="DEKALB",IF(ISNUMBER(SEARCH("ATLANTA",$H1398)),"DEKALB (ATL LIMITS)","DEKALB"),IF(AND($AG1398="CLAYTON",ISNUMBER(SEARCH("COLLEGE PARK",$H1398))),"CLAYTON (COLLEGE PARK)",$AG1398))))</f>
        <v/>
      </c>
      <c r="AI1398" s="2">
        <f>IF(OR($AH1398="",$AD1398=""),"",IFERROR(VLOOKUP($AH1398,CODES!$A:$B,2,FALSE),"NO CODE"))</f>
        <v/>
      </c>
      <c r="AJ1398" s="19">
        <f>IF(OR($AI1398="",$AI1398="NO CODE"),"",IF(COUNTIFS(RATES!$A:$A,$AI1398,RATES!$B:$B,"&lt;="&amp;MonthStart,RATES!$C:$C,"&gt;="&amp;MonthEnd)&lt;&gt;1,"NO RATE",IF($AD1398="OFF",SUMIFS(RATES!$F:$F,RATES!$A:$A,$AI1398,RATES!$B:$B,"&lt;="&amp;MonthStart,RATES!$C:$C,"&gt;="&amp;MonthEnd),SUMIFS(RATES!$E:$E,RATES!$A:$A,$AI1398,RATES!$B:$B,"&lt;="&amp;MonthStart,RATES!$C:$C,"&gt;="&amp;MonthEnd))))</f>
        <v/>
      </c>
      <c r="AK1398" s="2">
        <f>IF(OR(NOT(ISNUMBER($AJ1398)),N($AA1398)=0),"",IF(ABS(N($Z1398)/100-$AJ1398)&gt;0.0000001,"DIFFERS",""))</f>
        <v/>
      </c>
    </row>
    <row r="1399">
      <c r="AD1399" s="2">
        <f>IF($L1399="","",IF(ISNUMBER(SEARCH("OFF ROAD",$H1399)),"OFF",IF(ISNUMBER(SEARCH("ON ROAD",$H1399)),"ON","")))</f>
        <v/>
      </c>
      <c r="AE1399" s="2">
        <f>IF($AD1399="ON",""&amp;$L1399,"")</f>
        <v/>
      </c>
      <c r="AF1399" s="2">
        <f>IF($L1399="","",IF($J1399&lt;&gt;"","Y",""))</f>
        <v/>
      </c>
      <c r="AG1399" s="2">
        <f>IF($L1399="","",IFERROR(TRIM(MID($H1399,4,SEARCH(" CO ",$H1399)-4)),""&amp;$S1399))</f>
        <v/>
      </c>
      <c r="AH1399" s="2">
        <f>IF($AG1399="","",IF($AG1399="FULTON",IF(ISNUMBER(SEARCH("COLLEGE PARK",$H1399)),"FULTON (COLLEGE PARK)",IF(ISNUMBER(SEARCH("HAPEVILLE",$H1399)),"FULTON (HAPEVILLE)",IF(ISNUMBER(SEARCH("EAST POINT",$H1399)),"FULTON (EAST POINT)",IF(ISNUMBER(SEARCH("ATLANTA",$H1399)),"FULTON (ATL LIMITS)","FULTON")))),IF($AG1399="DEKALB",IF(ISNUMBER(SEARCH("ATLANTA",$H1399)),"DEKALB (ATL LIMITS)","DEKALB"),IF(AND($AG1399="CLAYTON",ISNUMBER(SEARCH("COLLEGE PARK",$H1399))),"CLAYTON (COLLEGE PARK)",$AG1399))))</f>
        <v/>
      </c>
      <c r="AI1399" s="2">
        <f>IF(OR($AH1399="",$AD1399=""),"",IFERROR(VLOOKUP($AH1399,CODES!$A:$B,2,FALSE),"NO CODE"))</f>
        <v/>
      </c>
      <c r="AJ1399" s="19">
        <f>IF(OR($AI1399="",$AI1399="NO CODE"),"",IF(COUNTIFS(RATES!$A:$A,$AI1399,RATES!$B:$B,"&lt;="&amp;MonthStart,RATES!$C:$C,"&gt;="&amp;MonthEnd)&lt;&gt;1,"NO RATE",IF($AD1399="OFF",SUMIFS(RATES!$F:$F,RATES!$A:$A,$AI1399,RATES!$B:$B,"&lt;="&amp;MonthStart,RATES!$C:$C,"&gt;="&amp;MonthEnd),SUMIFS(RATES!$E:$E,RATES!$A:$A,$AI1399,RATES!$B:$B,"&lt;="&amp;MonthStart,RATES!$C:$C,"&gt;="&amp;MonthEnd))))</f>
        <v/>
      </c>
      <c r="AK1399" s="2">
        <f>IF(OR(NOT(ISNUMBER($AJ1399)),N($AA1399)=0),"",IF(ABS(N($Z1399)/100-$AJ1399)&gt;0.0000001,"DIFFERS",""))</f>
        <v/>
      </c>
    </row>
    <row r="1400">
      <c r="AD1400" s="2">
        <f>IF($L1400="","",IF(ISNUMBER(SEARCH("OFF ROAD",$H1400)),"OFF",IF(ISNUMBER(SEARCH("ON ROAD",$H1400)),"ON","")))</f>
        <v/>
      </c>
      <c r="AE1400" s="2">
        <f>IF($AD1400="ON",""&amp;$L1400,"")</f>
        <v/>
      </c>
      <c r="AF1400" s="2">
        <f>IF($L1400="","",IF($J1400&lt;&gt;"","Y",""))</f>
        <v/>
      </c>
      <c r="AG1400" s="2">
        <f>IF($L1400="","",IFERROR(TRIM(MID($H1400,4,SEARCH(" CO ",$H1400)-4)),""&amp;$S1400))</f>
        <v/>
      </c>
      <c r="AH1400" s="2">
        <f>IF($AG1400="","",IF($AG1400="FULTON",IF(ISNUMBER(SEARCH("COLLEGE PARK",$H1400)),"FULTON (COLLEGE PARK)",IF(ISNUMBER(SEARCH("HAPEVILLE",$H1400)),"FULTON (HAPEVILLE)",IF(ISNUMBER(SEARCH("EAST POINT",$H1400)),"FULTON (EAST POINT)",IF(ISNUMBER(SEARCH("ATLANTA",$H1400)),"FULTON (ATL LIMITS)","FULTON")))),IF($AG1400="DEKALB",IF(ISNUMBER(SEARCH("ATLANTA",$H1400)),"DEKALB (ATL LIMITS)","DEKALB"),IF(AND($AG1400="CLAYTON",ISNUMBER(SEARCH("COLLEGE PARK",$H1400))),"CLAYTON (COLLEGE PARK)",$AG1400))))</f>
        <v/>
      </c>
      <c r="AI1400" s="2">
        <f>IF(OR($AH1400="",$AD1400=""),"",IFERROR(VLOOKUP($AH1400,CODES!$A:$B,2,FALSE),"NO CODE"))</f>
        <v/>
      </c>
      <c r="AJ1400" s="19">
        <f>IF(OR($AI1400="",$AI1400="NO CODE"),"",IF(COUNTIFS(RATES!$A:$A,$AI1400,RATES!$B:$B,"&lt;="&amp;MonthStart,RATES!$C:$C,"&gt;="&amp;MonthEnd)&lt;&gt;1,"NO RATE",IF($AD1400="OFF",SUMIFS(RATES!$F:$F,RATES!$A:$A,$AI1400,RATES!$B:$B,"&lt;="&amp;MonthStart,RATES!$C:$C,"&gt;="&amp;MonthEnd),SUMIFS(RATES!$E:$E,RATES!$A:$A,$AI1400,RATES!$B:$B,"&lt;="&amp;MonthStart,RATES!$C:$C,"&gt;="&amp;MonthEnd))))</f>
        <v/>
      </c>
      <c r="AK1400" s="2">
        <f>IF(OR(NOT(ISNUMBER($AJ1400)),N($AA1400)=0),"",IF(ABS(N($Z1400)/100-$AJ1400)&gt;0.0000001,"DIFFERS",""))</f>
        <v/>
      </c>
    </row>
    <row r="1401">
      <c r="AD1401" s="2">
        <f>IF($L1401="","",IF(ISNUMBER(SEARCH("OFF ROAD",$H1401)),"OFF",IF(ISNUMBER(SEARCH("ON ROAD",$H1401)),"ON","")))</f>
        <v/>
      </c>
      <c r="AE1401" s="2">
        <f>IF($AD1401="ON",""&amp;$L1401,"")</f>
        <v/>
      </c>
      <c r="AF1401" s="2">
        <f>IF($L1401="","",IF($J1401&lt;&gt;"","Y",""))</f>
        <v/>
      </c>
      <c r="AG1401" s="2">
        <f>IF($L1401="","",IFERROR(TRIM(MID($H1401,4,SEARCH(" CO ",$H1401)-4)),""&amp;$S1401))</f>
        <v/>
      </c>
      <c r="AH1401" s="2">
        <f>IF($AG1401="","",IF($AG1401="FULTON",IF(ISNUMBER(SEARCH("COLLEGE PARK",$H1401)),"FULTON (COLLEGE PARK)",IF(ISNUMBER(SEARCH("HAPEVILLE",$H1401)),"FULTON (HAPEVILLE)",IF(ISNUMBER(SEARCH("EAST POINT",$H1401)),"FULTON (EAST POINT)",IF(ISNUMBER(SEARCH("ATLANTA",$H1401)),"FULTON (ATL LIMITS)","FULTON")))),IF($AG1401="DEKALB",IF(ISNUMBER(SEARCH("ATLANTA",$H1401)),"DEKALB (ATL LIMITS)","DEKALB"),IF(AND($AG1401="CLAYTON",ISNUMBER(SEARCH("COLLEGE PARK",$H1401))),"CLAYTON (COLLEGE PARK)",$AG1401))))</f>
        <v/>
      </c>
      <c r="AI1401" s="2">
        <f>IF(OR($AH1401="",$AD1401=""),"",IFERROR(VLOOKUP($AH1401,CODES!$A:$B,2,FALSE),"NO CODE"))</f>
        <v/>
      </c>
      <c r="AJ1401" s="19">
        <f>IF(OR($AI1401="",$AI1401="NO CODE"),"",IF(COUNTIFS(RATES!$A:$A,$AI1401,RATES!$B:$B,"&lt;="&amp;MonthStart,RATES!$C:$C,"&gt;="&amp;MonthEnd)&lt;&gt;1,"NO RATE",IF($AD1401="OFF",SUMIFS(RATES!$F:$F,RATES!$A:$A,$AI1401,RATES!$B:$B,"&lt;="&amp;MonthStart,RATES!$C:$C,"&gt;="&amp;MonthEnd),SUMIFS(RATES!$E:$E,RATES!$A:$A,$AI1401,RATES!$B:$B,"&lt;="&amp;MonthStart,RATES!$C:$C,"&gt;="&amp;MonthEnd))))</f>
        <v/>
      </c>
      <c r="AK1401" s="2">
        <f>IF(OR(NOT(ISNUMBER($AJ1401)),N($AA1401)=0),"",IF(ABS(N($Z1401)/100-$AJ1401)&gt;0.0000001,"DIFFERS",""))</f>
        <v/>
      </c>
    </row>
    <row r="1402">
      <c r="AD1402" s="2">
        <f>IF($L1402="","",IF(ISNUMBER(SEARCH("OFF ROAD",$H1402)),"OFF",IF(ISNUMBER(SEARCH("ON ROAD",$H1402)),"ON","")))</f>
        <v/>
      </c>
      <c r="AE1402" s="2">
        <f>IF($AD1402="ON",""&amp;$L1402,"")</f>
        <v/>
      </c>
      <c r="AF1402" s="2">
        <f>IF($L1402="","",IF($J1402&lt;&gt;"","Y",""))</f>
        <v/>
      </c>
      <c r="AG1402" s="2">
        <f>IF($L1402="","",IFERROR(TRIM(MID($H1402,4,SEARCH(" CO ",$H1402)-4)),""&amp;$S1402))</f>
        <v/>
      </c>
      <c r="AH1402" s="2">
        <f>IF($AG1402="","",IF($AG1402="FULTON",IF(ISNUMBER(SEARCH("COLLEGE PARK",$H1402)),"FULTON (COLLEGE PARK)",IF(ISNUMBER(SEARCH("HAPEVILLE",$H1402)),"FULTON (HAPEVILLE)",IF(ISNUMBER(SEARCH("EAST POINT",$H1402)),"FULTON (EAST POINT)",IF(ISNUMBER(SEARCH("ATLANTA",$H1402)),"FULTON (ATL LIMITS)","FULTON")))),IF($AG1402="DEKALB",IF(ISNUMBER(SEARCH("ATLANTA",$H1402)),"DEKALB (ATL LIMITS)","DEKALB"),IF(AND($AG1402="CLAYTON",ISNUMBER(SEARCH("COLLEGE PARK",$H1402))),"CLAYTON (COLLEGE PARK)",$AG1402))))</f>
        <v/>
      </c>
      <c r="AI1402" s="2">
        <f>IF(OR($AH1402="",$AD1402=""),"",IFERROR(VLOOKUP($AH1402,CODES!$A:$B,2,FALSE),"NO CODE"))</f>
        <v/>
      </c>
      <c r="AJ1402" s="19">
        <f>IF(OR($AI1402="",$AI1402="NO CODE"),"",IF(COUNTIFS(RATES!$A:$A,$AI1402,RATES!$B:$B,"&lt;="&amp;MonthStart,RATES!$C:$C,"&gt;="&amp;MonthEnd)&lt;&gt;1,"NO RATE",IF($AD1402="OFF",SUMIFS(RATES!$F:$F,RATES!$A:$A,$AI1402,RATES!$B:$B,"&lt;="&amp;MonthStart,RATES!$C:$C,"&gt;="&amp;MonthEnd),SUMIFS(RATES!$E:$E,RATES!$A:$A,$AI1402,RATES!$B:$B,"&lt;="&amp;MonthStart,RATES!$C:$C,"&gt;="&amp;MonthEnd))))</f>
        <v/>
      </c>
      <c r="AK1402" s="2">
        <f>IF(OR(NOT(ISNUMBER($AJ1402)),N($AA1402)=0),"",IF(ABS(N($Z1402)/100-$AJ1402)&gt;0.0000001,"DIFFERS",""))</f>
        <v/>
      </c>
    </row>
    <row r="1403">
      <c r="AD1403" s="2">
        <f>IF($L1403="","",IF(ISNUMBER(SEARCH("OFF ROAD",$H1403)),"OFF",IF(ISNUMBER(SEARCH("ON ROAD",$H1403)),"ON","")))</f>
        <v/>
      </c>
      <c r="AE1403" s="2">
        <f>IF($AD1403="ON",""&amp;$L1403,"")</f>
        <v/>
      </c>
      <c r="AF1403" s="2">
        <f>IF($L1403="","",IF($J1403&lt;&gt;"","Y",""))</f>
        <v/>
      </c>
      <c r="AG1403" s="2">
        <f>IF($L1403="","",IFERROR(TRIM(MID($H1403,4,SEARCH(" CO ",$H1403)-4)),""&amp;$S1403))</f>
        <v/>
      </c>
      <c r="AH1403" s="2">
        <f>IF($AG1403="","",IF($AG1403="FULTON",IF(ISNUMBER(SEARCH("COLLEGE PARK",$H1403)),"FULTON (COLLEGE PARK)",IF(ISNUMBER(SEARCH("HAPEVILLE",$H1403)),"FULTON (HAPEVILLE)",IF(ISNUMBER(SEARCH("EAST POINT",$H1403)),"FULTON (EAST POINT)",IF(ISNUMBER(SEARCH("ATLANTA",$H1403)),"FULTON (ATL LIMITS)","FULTON")))),IF($AG1403="DEKALB",IF(ISNUMBER(SEARCH("ATLANTA",$H1403)),"DEKALB (ATL LIMITS)","DEKALB"),IF(AND($AG1403="CLAYTON",ISNUMBER(SEARCH("COLLEGE PARK",$H1403))),"CLAYTON (COLLEGE PARK)",$AG1403))))</f>
        <v/>
      </c>
      <c r="AI1403" s="2">
        <f>IF(OR($AH1403="",$AD1403=""),"",IFERROR(VLOOKUP($AH1403,CODES!$A:$B,2,FALSE),"NO CODE"))</f>
        <v/>
      </c>
      <c r="AJ1403" s="19">
        <f>IF(OR($AI1403="",$AI1403="NO CODE"),"",IF(COUNTIFS(RATES!$A:$A,$AI1403,RATES!$B:$B,"&lt;="&amp;MonthStart,RATES!$C:$C,"&gt;="&amp;MonthEnd)&lt;&gt;1,"NO RATE",IF($AD1403="OFF",SUMIFS(RATES!$F:$F,RATES!$A:$A,$AI1403,RATES!$B:$B,"&lt;="&amp;MonthStart,RATES!$C:$C,"&gt;="&amp;MonthEnd),SUMIFS(RATES!$E:$E,RATES!$A:$A,$AI1403,RATES!$B:$B,"&lt;="&amp;MonthStart,RATES!$C:$C,"&gt;="&amp;MonthEnd))))</f>
        <v/>
      </c>
      <c r="AK1403" s="2">
        <f>IF(OR(NOT(ISNUMBER($AJ1403)),N($AA1403)=0),"",IF(ABS(N($Z1403)/100-$AJ1403)&gt;0.0000001,"DIFFERS",""))</f>
        <v/>
      </c>
    </row>
    <row r="1404">
      <c r="AD1404" s="2">
        <f>IF($L1404="","",IF(ISNUMBER(SEARCH("OFF ROAD",$H1404)),"OFF",IF(ISNUMBER(SEARCH("ON ROAD",$H1404)),"ON","")))</f>
        <v/>
      </c>
      <c r="AE1404" s="2">
        <f>IF($AD1404="ON",""&amp;$L1404,"")</f>
        <v/>
      </c>
      <c r="AF1404" s="2">
        <f>IF($L1404="","",IF($J1404&lt;&gt;"","Y",""))</f>
        <v/>
      </c>
      <c r="AG1404" s="2">
        <f>IF($L1404="","",IFERROR(TRIM(MID($H1404,4,SEARCH(" CO ",$H1404)-4)),""&amp;$S1404))</f>
        <v/>
      </c>
      <c r="AH1404" s="2">
        <f>IF($AG1404="","",IF($AG1404="FULTON",IF(ISNUMBER(SEARCH("COLLEGE PARK",$H1404)),"FULTON (COLLEGE PARK)",IF(ISNUMBER(SEARCH("HAPEVILLE",$H1404)),"FULTON (HAPEVILLE)",IF(ISNUMBER(SEARCH("EAST POINT",$H1404)),"FULTON (EAST POINT)",IF(ISNUMBER(SEARCH("ATLANTA",$H1404)),"FULTON (ATL LIMITS)","FULTON")))),IF($AG1404="DEKALB",IF(ISNUMBER(SEARCH("ATLANTA",$H1404)),"DEKALB (ATL LIMITS)","DEKALB"),IF(AND($AG1404="CLAYTON",ISNUMBER(SEARCH("COLLEGE PARK",$H1404))),"CLAYTON (COLLEGE PARK)",$AG1404))))</f>
        <v/>
      </c>
      <c r="AI1404" s="2">
        <f>IF(OR($AH1404="",$AD1404=""),"",IFERROR(VLOOKUP($AH1404,CODES!$A:$B,2,FALSE),"NO CODE"))</f>
        <v/>
      </c>
      <c r="AJ1404" s="19">
        <f>IF(OR($AI1404="",$AI1404="NO CODE"),"",IF(COUNTIFS(RATES!$A:$A,$AI1404,RATES!$B:$B,"&lt;="&amp;MonthStart,RATES!$C:$C,"&gt;="&amp;MonthEnd)&lt;&gt;1,"NO RATE",IF($AD1404="OFF",SUMIFS(RATES!$F:$F,RATES!$A:$A,$AI1404,RATES!$B:$B,"&lt;="&amp;MonthStart,RATES!$C:$C,"&gt;="&amp;MonthEnd),SUMIFS(RATES!$E:$E,RATES!$A:$A,$AI1404,RATES!$B:$B,"&lt;="&amp;MonthStart,RATES!$C:$C,"&gt;="&amp;MonthEnd))))</f>
        <v/>
      </c>
      <c r="AK1404" s="2">
        <f>IF(OR(NOT(ISNUMBER($AJ1404)),N($AA1404)=0),"",IF(ABS(N($Z1404)/100-$AJ1404)&gt;0.0000001,"DIFFERS",""))</f>
        <v/>
      </c>
    </row>
    <row r="1405">
      <c r="AD1405" s="2">
        <f>IF($L1405="","",IF(ISNUMBER(SEARCH("OFF ROAD",$H1405)),"OFF",IF(ISNUMBER(SEARCH("ON ROAD",$H1405)),"ON","")))</f>
        <v/>
      </c>
      <c r="AE1405" s="2">
        <f>IF($AD1405="ON",""&amp;$L1405,"")</f>
        <v/>
      </c>
      <c r="AF1405" s="2">
        <f>IF($L1405="","",IF($J1405&lt;&gt;"","Y",""))</f>
        <v/>
      </c>
      <c r="AG1405" s="2">
        <f>IF($L1405="","",IFERROR(TRIM(MID($H1405,4,SEARCH(" CO ",$H1405)-4)),""&amp;$S1405))</f>
        <v/>
      </c>
      <c r="AH1405" s="2">
        <f>IF($AG1405="","",IF($AG1405="FULTON",IF(ISNUMBER(SEARCH("COLLEGE PARK",$H1405)),"FULTON (COLLEGE PARK)",IF(ISNUMBER(SEARCH("HAPEVILLE",$H1405)),"FULTON (HAPEVILLE)",IF(ISNUMBER(SEARCH("EAST POINT",$H1405)),"FULTON (EAST POINT)",IF(ISNUMBER(SEARCH("ATLANTA",$H1405)),"FULTON (ATL LIMITS)","FULTON")))),IF($AG1405="DEKALB",IF(ISNUMBER(SEARCH("ATLANTA",$H1405)),"DEKALB (ATL LIMITS)","DEKALB"),IF(AND($AG1405="CLAYTON",ISNUMBER(SEARCH("COLLEGE PARK",$H1405))),"CLAYTON (COLLEGE PARK)",$AG1405))))</f>
        <v/>
      </c>
      <c r="AI1405" s="2">
        <f>IF(OR($AH1405="",$AD1405=""),"",IFERROR(VLOOKUP($AH1405,CODES!$A:$B,2,FALSE),"NO CODE"))</f>
        <v/>
      </c>
      <c r="AJ1405" s="19">
        <f>IF(OR($AI1405="",$AI1405="NO CODE"),"",IF(COUNTIFS(RATES!$A:$A,$AI1405,RATES!$B:$B,"&lt;="&amp;MonthStart,RATES!$C:$C,"&gt;="&amp;MonthEnd)&lt;&gt;1,"NO RATE",IF($AD1405="OFF",SUMIFS(RATES!$F:$F,RATES!$A:$A,$AI1405,RATES!$B:$B,"&lt;="&amp;MonthStart,RATES!$C:$C,"&gt;="&amp;MonthEnd),SUMIFS(RATES!$E:$E,RATES!$A:$A,$AI1405,RATES!$B:$B,"&lt;="&amp;MonthStart,RATES!$C:$C,"&gt;="&amp;MonthEnd))))</f>
        <v/>
      </c>
      <c r="AK1405" s="2">
        <f>IF(OR(NOT(ISNUMBER($AJ1405)),N($AA1405)=0),"",IF(ABS(N($Z1405)/100-$AJ1405)&gt;0.0000001,"DIFFERS",""))</f>
        <v/>
      </c>
    </row>
    <row r="1406">
      <c r="AD1406" s="2">
        <f>IF($L1406="","",IF(ISNUMBER(SEARCH("OFF ROAD",$H1406)),"OFF",IF(ISNUMBER(SEARCH("ON ROAD",$H1406)),"ON","")))</f>
        <v/>
      </c>
      <c r="AE1406" s="2">
        <f>IF($AD1406="ON",""&amp;$L1406,"")</f>
        <v/>
      </c>
      <c r="AF1406" s="2">
        <f>IF($L1406="","",IF($J1406&lt;&gt;"","Y",""))</f>
        <v/>
      </c>
      <c r="AG1406" s="2">
        <f>IF($L1406="","",IFERROR(TRIM(MID($H1406,4,SEARCH(" CO ",$H1406)-4)),""&amp;$S1406))</f>
        <v/>
      </c>
      <c r="AH1406" s="2">
        <f>IF($AG1406="","",IF($AG1406="FULTON",IF(ISNUMBER(SEARCH("COLLEGE PARK",$H1406)),"FULTON (COLLEGE PARK)",IF(ISNUMBER(SEARCH("HAPEVILLE",$H1406)),"FULTON (HAPEVILLE)",IF(ISNUMBER(SEARCH("EAST POINT",$H1406)),"FULTON (EAST POINT)",IF(ISNUMBER(SEARCH("ATLANTA",$H1406)),"FULTON (ATL LIMITS)","FULTON")))),IF($AG1406="DEKALB",IF(ISNUMBER(SEARCH("ATLANTA",$H1406)),"DEKALB (ATL LIMITS)","DEKALB"),IF(AND($AG1406="CLAYTON",ISNUMBER(SEARCH("COLLEGE PARK",$H1406))),"CLAYTON (COLLEGE PARK)",$AG1406))))</f>
        <v/>
      </c>
      <c r="AI1406" s="2">
        <f>IF(OR($AH1406="",$AD1406=""),"",IFERROR(VLOOKUP($AH1406,CODES!$A:$B,2,FALSE),"NO CODE"))</f>
        <v/>
      </c>
      <c r="AJ1406" s="19">
        <f>IF(OR($AI1406="",$AI1406="NO CODE"),"",IF(COUNTIFS(RATES!$A:$A,$AI1406,RATES!$B:$B,"&lt;="&amp;MonthStart,RATES!$C:$C,"&gt;="&amp;MonthEnd)&lt;&gt;1,"NO RATE",IF($AD1406="OFF",SUMIFS(RATES!$F:$F,RATES!$A:$A,$AI1406,RATES!$B:$B,"&lt;="&amp;MonthStart,RATES!$C:$C,"&gt;="&amp;MonthEnd),SUMIFS(RATES!$E:$E,RATES!$A:$A,$AI1406,RATES!$B:$B,"&lt;="&amp;MonthStart,RATES!$C:$C,"&gt;="&amp;MonthEnd))))</f>
        <v/>
      </c>
      <c r="AK1406" s="2">
        <f>IF(OR(NOT(ISNUMBER($AJ1406)),N($AA1406)=0),"",IF(ABS(N($Z1406)/100-$AJ1406)&gt;0.0000001,"DIFFERS",""))</f>
        <v/>
      </c>
    </row>
    <row r="1407">
      <c r="AD1407" s="2">
        <f>IF($L1407="","",IF(ISNUMBER(SEARCH("OFF ROAD",$H1407)),"OFF",IF(ISNUMBER(SEARCH("ON ROAD",$H1407)),"ON","")))</f>
        <v/>
      </c>
      <c r="AE1407" s="2">
        <f>IF($AD1407="ON",""&amp;$L1407,"")</f>
        <v/>
      </c>
      <c r="AF1407" s="2">
        <f>IF($L1407="","",IF($J1407&lt;&gt;"","Y",""))</f>
        <v/>
      </c>
      <c r="AG1407" s="2">
        <f>IF($L1407="","",IFERROR(TRIM(MID($H1407,4,SEARCH(" CO ",$H1407)-4)),""&amp;$S1407))</f>
        <v/>
      </c>
      <c r="AH1407" s="2">
        <f>IF($AG1407="","",IF($AG1407="FULTON",IF(ISNUMBER(SEARCH("COLLEGE PARK",$H1407)),"FULTON (COLLEGE PARK)",IF(ISNUMBER(SEARCH("HAPEVILLE",$H1407)),"FULTON (HAPEVILLE)",IF(ISNUMBER(SEARCH("EAST POINT",$H1407)),"FULTON (EAST POINT)",IF(ISNUMBER(SEARCH("ATLANTA",$H1407)),"FULTON (ATL LIMITS)","FULTON")))),IF($AG1407="DEKALB",IF(ISNUMBER(SEARCH("ATLANTA",$H1407)),"DEKALB (ATL LIMITS)","DEKALB"),IF(AND($AG1407="CLAYTON",ISNUMBER(SEARCH("COLLEGE PARK",$H1407))),"CLAYTON (COLLEGE PARK)",$AG1407))))</f>
        <v/>
      </c>
      <c r="AI1407" s="2">
        <f>IF(OR($AH1407="",$AD1407=""),"",IFERROR(VLOOKUP($AH1407,CODES!$A:$B,2,FALSE),"NO CODE"))</f>
        <v/>
      </c>
      <c r="AJ1407" s="19">
        <f>IF(OR($AI1407="",$AI1407="NO CODE"),"",IF(COUNTIFS(RATES!$A:$A,$AI1407,RATES!$B:$B,"&lt;="&amp;MonthStart,RATES!$C:$C,"&gt;="&amp;MonthEnd)&lt;&gt;1,"NO RATE",IF($AD1407="OFF",SUMIFS(RATES!$F:$F,RATES!$A:$A,$AI1407,RATES!$B:$B,"&lt;="&amp;MonthStart,RATES!$C:$C,"&gt;="&amp;MonthEnd),SUMIFS(RATES!$E:$E,RATES!$A:$A,$AI1407,RATES!$B:$B,"&lt;="&amp;MonthStart,RATES!$C:$C,"&gt;="&amp;MonthEnd))))</f>
        <v/>
      </c>
      <c r="AK1407" s="2">
        <f>IF(OR(NOT(ISNUMBER($AJ1407)),N($AA1407)=0),"",IF(ABS(N($Z1407)/100-$AJ1407)&gt;0.0000001,"DIFFERS",""))</f>
        <v/>
      </c>
    </row>
    <row r="1408">
      <c r="AD1408" s="2">
        <f>IF($L1408="","",IF(ISNUMBER(SEARCH("OFF ROAD",$H1408)),"OFF",IF(ISNUMBER(SEARCH("ON ROAD",$H1408)),"ON","")))</f>
        <v/>
      </c>
      <c r="AE1408" s="2">
        <f>IF($AD1408="ON",""&amp;$L1408,"")</f>
        <v/>
      </c>
      <c r="AF1408" s="2">
        <f>IF($L1408="","",IF($J1408&lt;&gt;"","Y",""))</f>
        <v/>
      </c>
      <c r="AG1408" s="2">
        <f>IF($L1408="","",IFERROR(TRIM(MID($H1408,4,SEARCH(" CO ",$H1408)-4)),""&amp;$S1408))</f>
        <v/>
      </c>
      <c r="AH1408" s="2">
        <f>IF($AG1408="","",IF($AG1408="FULTON",IF(ISNUMBER(SEARCH("COLLEGE PARK",$H1408)),"FULTON (COLLEGE PARK)",IF(ISNUMBER(SEARCH("HAPEVILLE",$H1408)),"FULTON (HAPEVILLE)",IF(ISNUMBER(SEARCH("EAST POINT",$H1408)),"FULTON (EAST POINT)",IF(ISNUMBER(SEARCH("ATLANTA",$H1408)),"FULTON (ATL LIMITS)","FULTON")))),IF($AG1408="DEKALB",IF(ISNUMBER(SEARCH("ATLANTA",$H1408)),"DEKALB (ATL LIMITS)","DEKALB"),IF(AND($AG1408="CLAYTON",ISNUMBER(SEARCH("COLLEGE PARK",$H1408))),"CLAYTON (COLLEGE PARK)",$AG1408))))</f>
        <v/>
      </c>
      <c r="AI1408" s="2">
        <f>IF(OR($AH1408="",$AD1408=""),"",IFERROR(VLOOKUP($AH1408,CODES!$A:$B,2,FALSE),"NO CODE"))</f>
        <v/>
      </c>
      <c r="AJ1408" s="19">
        <f>IF(OR($AI1408="",$AI1408="NO CODE"),"",IF(COUNTIFS(RATES!$A:$A,$AI1408,RATES!$B:$B,"&lt;="&amp;MonthStart,RATES!$C:$C,"&gt;="&amp;MonthEnd)&lt;&gt;1,"NO RATE",IF($AD1408="OFF",SUMIFS(RATES!$F:$F,RATES!$A:$A,$AI1408,RATES!$B:$B,"&lt;="&amp;MonthStart,RATES!$C:$C,"&gt;="&amp;MonthEnd),SUMIFS(RATES!$E:$E,RATES!$A:$A,$AI1408,RATES!$B:$B,"&lt;="&amp;MonthStart,RATES!$C:$C,"&gt;="&amp;MonthEnd))))</f>
        <v/>
      </c>
      <c r="AK1408" s="2">
        <f>IF(OR(NOT(ISNUMBER($AJ1408)),N($AA1408)=0),"",IF(ABS(N($Z1408)/100-$AJ1408)&gt;0.0000001,"DIFFERS",""))</f>
        <v/>
      </c>
    </row>
    <row r="1409">
      <c r="AD1409" s="2">
        <f>IF($L1409="","",IF(ISNUMBER(SEARCH("OFF ROAD",$H1409)),"OFF",IF(ISNUMBER(SEARCH("ON ROAD",$H1409)),"ON","")))</f>
        <v/>
      </c>
      <c r="AE1409" s="2">
        <f>IF($AD1409="ON",""&amp;$L1409,"")</f>
        <v/>
      </c>
      <c r="AF1409" s="2">
        <f>IF($L1409="","",IF($J1409&lt;&gt;"","Y",""))</f>
        <v/>
      </c>
      <c r="AG1409" s="2">
        <f>IF($L1409="","",IFERROR(TRIM(MID($H1409,4,SEARCH(" CO ",$H1409)-4)),""&amp;$S1409))</f>
        <v/>
      </c>
      <c r="AH1409" s="2">
        <f>IF($AG1409="","",IF($AG1409="FULTON",IF(ISNUMBER(SEARCH("COLLEGE PARK",$H1409)),"FULTON (COLLEGE PARK)",IF(ISNUMBER(SEARCH("HAPEVILLE",$H1409)),"FULTON (HAPEVILLE)",IF(ISNUMBER(SEARCH("EAST POINT",$H1409)),"FULTON (EAST POINT)",IF(ISNUMBER(SEARCH("ATLANTA",$H1409)),"FULTON (ATL LIMITS)","FULTON")))),IF($AG1409="DEKALB",IF(ISNUMBER(SEARCH("ATLANTA",$H1409)),"DEKALB (ATL LIMITS)","DEKALB"),IF(AND($AG1409="CLAYTON",ISNUMBER(SEARCH("COLLEGE PARK",$H1409))),"CLAYTON (COLLEGE PARK)",$AG1409))))</f>
        <v/>
      </c>
      <c r="AI1409" s="2">
        <f>IF(OR($AH1409="",$AD1409=""),"",IFERROR(VLOOKUP($AH1409,CODES!$A:$B,2,FALSE),"NO CODE"))</f>
        <v/>
      </c>
      <c r="AJ1409" s="19">
        <f>IF(OR($AI1409="",$AI1409="NO CODE"),"",IF(COUNTIFS(RATES!$A:$A,$AI1409,RATES!$B:$B,"&lt;="&amp;MonthStart,RATES!$C:$C,"&gt;="&amp;MonthEnd)&lt;&gt;1,"NO RATE",IF($AD1409="OFF",SUMIFS(RATES!$F:$F,RATES!$A:$A,$AI1409,RATES!$B:$B,"&lt;="&amp;MonthStart,RATES!$C:$C,"&gt;="&amp;MonthEnd),SUMIFS(RATES!$E:$E,RATES!$A:$A,$AI1409,RATES!$B:$B,"&lt;="&amp;MonthStart,RATES!$C:$C,"&gt;="&amp;MonthEnd))))</f>
        <v/>
      </c>
      <c r="AK1409" s="2">
        <f>IF(OR(NOT(ISNUMBER($AJ1409)),N($AA1409)=0),"",IF(ABS(N($Z1409)/100-$AJ1409)&gt;0.0000001,"DIFFERS",""))</f>
        <v/>
      </c>
    </row>
    <row r="1410">
      <c r="AD1410" s="2">
        <f>IF($L1410="","",IF(ISNUMBER(SEARCH("OFF ROAD",$H1410)),"OFF",IF(ISNUMBER(SEARCH("ON ROAD",$H1410)),"ON","")))</f>
        <v/>
      </c>
      <c r="AE1410" s="2">
        <f>IF($AD1410="ON",""&amp;$L1410,"")</f>
        <v/>
      </c>
      <c r="AF1410" s="2">
        <f>IF($L1410="","",IF($J1410&lt;&gt;"","Y",""))</f>
        <v/>
      </c>
      <c r="AG1410" s="2">
        <f>IF($L1410="","",IFERROR(TRIM(MID($H1410,4,SEARCH(" CO ",$H1410)-4)),""&amp;$S1410))</f>
        <v/>
      </c>
      <c r="AH1410" s="2">
        <f>IF($AG1410="","",IF($AG1410="FULTON",IF(ISNUMBER(SEARCH("COLLEGE PARK",$H1410)),"FULTON (COLLEGE PARK)",IF(ISNUMBER(SEARCH("HAPEVILLE",$H1410)),"FULTON (HAPEVILLE)",IF(ISNUMBER(SEARCH("EAST POINT",$H1410)),"FULTON (EAST POINT)",IF(ISNUMBER(SEARCH("ATLANTA",$H1410)),"FULTON (ATL LIMITS)","FULTON")))),IF($AG1410="DEKALB",IF(ISNUMBER(SEARCH("ATLANTA",$H1410)),"DEKALB (ATL LIMITS)","DEKALB"),IF(AND($AG1410="CLAYTON",ISNUMBER(SEARCH("COLLEGE PARK",$H1410))),"CLAYTON (COLLEGE PARK)",$AG1410))))</f>
        <v/>
      </c>
      <c r="AI1410" s="2">
        <f>IF(OR($AH1410="",$AD1410=""),"",IFERROR(VLOOKUP($AH1410,CODES!$A:$B,2,FALSE),"NO CODE"))</f>
        <v/>
      </c>
      <c r="AJ1410" s="19">
        <f>IF(OR($AI1410="",$AI1410="NO CODE"),"",IF(COUNTIFS(RATES!$A:$A,$AI1410,RATES!$B:$B,"&lt;="&amp;MonthStart,RATES!$C:$C,"&gt;="&amp;MonthEnd)&lt;&gt;1,"NO RATE",IF($AD1410="OFF",SUMIFS(RATES!$F:$F,RATES!$A:$A,$AI1410,RATES!$B:$B,"&lt;="&amp;MonthStart,RATES!$C:$C,"&gt;="&amp;MonthEnd),SUMIFS(RATES!$E:$E,RATES!$A:$A,$AI1410,RATES!$B:$B,"&lt;="&amp;MonthStart,RATES!$C:$C,"&gt;="&amp;MonthEnd))))</f>
        <v/>
      </c>
      <c r="AK1410" s="2">
        <f>IF(OR(NOT(ISNUMBER($AJ1410)),N($AA1410)=0),"",IF(ABS(N($Z1410)/100-$AJ1410)&gt;0.0000001,"DIFFERS",""))</f>
        <v/>
      </c>
    </row>
    <row r="1411">
      <c r="AD1411" s="2">
        <f>IF($L1411="","",IF(ISNUMBER(SEARCH("OFF ROAD",$H1411)),"OFF",IF(ISNUMBER(SEARCH("ON ROAD",$H1411)),"ON","")))</f>
        <v/>
      </c>
      <c r="AE1411" s="2">
        <f>IF($AD1411="ON",""&amp;$L1411,"")</f>
        <v/>
      </c>
      <c r="AF1411" s="2">
        <f>IF($L1411="","",IF($J1411&lt;&gt;"","Y",""))</f>
        <v/>
      </c>
      <c r="AG1411" s="2">
        <f>IF($L1411="","",IFERROR(TRIM(MID($H1411,4,SEARCH(" CO ",$H1411)-4)),""&amp;$S1411))</f>
        <v/>
      </c>
      <c r="AH1411" s="2">
        <f>IF($AG1411="","",IF($AG1411="FULTON",IF(ISNUMBER(SEARCH("COLLEGE PARK",$H1411)),"FULTON (COLLEGE PARK)",IF(ISNUMBER(SEARCH("HAPEVILLE",$H1411)),"FULTON (HAPEVILLE)",IF(ISNUMBER(SEARCH("EAST POINT",$H1411)),"FULTON (EAST POINT)",IF(ISNUMBER(SEARCH("ATLANTA",$H1411)),"FULTON (ATL LIMITS)","FULTON")))),IF($AG1411="DEKALB",IF(ISNUMBER(SEARCH("ATLANTA",$H1411)),"DEKALB (ATL LIMITS)","DEKALB"),IF(AND($AG1411="CLAYTON",ISNUMBER(SEARCH("COLLEGE PARK",$H1411))),"CLAYTON (COLLEGE PARK)",$AG1411))))</f>
        <v/>
      </c>
      <c r="AI1411" s="2">
        <f>IF(OR($AH1411="",$AD1411=""),"",IFERROR(VLOOKUP($AH1411,CODES!$A:$B,2,FALSE),"NO CODE"))</f>
        <v/>
      </c>
      <c r="AJ1411" s="19">
        <f>IF(OR($AI1411="",$AI1411="NO CODE"),"",IF(COUNTIFS(RATES!$A:$A,$AI1411,RATES!$B:$B,"&lt;="&amp;MonthStart,RATES!$C:$C,"&gt;="&amp;MonthEnd)&lt;&gt;1,"NO RATE",IF($AD1411="OFF",SUMIFS(RATES!$F:$F,RATES!$A:$A,$AI1411,RATES!$B:$B,"&lt;="&amp;MonthStart,RATES!$C:$C,"&gt;="&amp;MonthEnd),SUMIFS(RATES!$E:$E,RATES!$A:$A,$AI1411,RATES!$B:$B,"&lt;="&amp;MonthStart,RATES!$C:$C,"&gt;="&amp;MonthEnd))))</f>
        <v/>
      </c>
      <c r="AK1411" s="2">
        <f>IF(OR(NOT(ISNUMBER($AJ1411)),N($AA1411)=0),"",IF(ABS(N($Z1411)/100-$AJ1411)&gt;0.0000001,"DIFFERS",""))</f>
        <v/>
      </c>
    </row>
    <row r="1412">
      <c r="AD1412" s="2">
        <f>IF($L1412="","",IF(ISNUMBER(SEARCH("OFF ROAD",$H1412)),"OFF",IF(ISNUMBER(SEARCH("ON ROAD",$H1412)),"ON","")))</f>
        <v/>
      </c>
      <c r="AE1412" s="2">
        <f>IF($AD1412="ON",""&amp;$L1412,"")</f>
        <v/>
      </c>
      <c r="AF1412" s="2">
        <f>IF($L1412="","",IF($J1412&lt;&gt;"","Y",""))</f>
        <v/>
      </c>
      <c r="AG1412" s="2">
        <f>IF($L1412="","",IFERROR(TRIM(MID($H1412,4,SEARCH(" CO ",$H1412)-4)),""&amp;$S1412))</f>
        <v/>
      </c>
      <c r="AH1412" s="2">
        <f>IF($AG1412="","",IF($AG1412="FULTON",IF(ISNUMBER(SEARCH("COLLEGE PARK",$H1412)),"FULTON (COLLEGE PARK)",IF(ISNUMBER(SEARCH("HAPEVILLE",$H1412)),"FULTON (HAPEVILLE)",IF(ISNUMBER(SEARCH("EAST POINT",$H1412)),"FULTON (EAST POINT)",IF(ISNUMBER(SEARCH("ATLANTA",$H1412)),"FULTON (ATL LIMITS)","FULTON")))),IF($AG1412="DEKALB",IF(ISNUMBER(SEARCH("ATLANTA",$H1412)),"DEKALB (ATL LIMITS)","DEKALB"),IF(AND($AG1412="CLAYTON",ISNUMBER(SEARCH("COLLEGE PARK",$H1412))),"CLAYTON (COLLEGE PARK)",$AG1412))))</f>
        <v/>
      </c>
      <c r="AI1412" s="2">
        <f>IF(OR($AH1412="",$AD1412=""),"",IFERROR(VLOOKUP($AH1412,CODES!$A:$B,2,FALSE),"NO CODE"))</f>
        <v/>
      </c>
      <c r="AJ1412" s="19">
        <f>IF(OR($AI1412="",$AI1412="NO CODE"),"",IF(COUNTIFS(RATES!$A:$A,$AI1412,RATES!$B:$B,"&lt;="&amp;MonthStart,RATES!$C:$C,"&gt;="&amp;MonthEnd)&lt;&gt;1,"NO RATE",IF($AD1412="OFF",SUMIFS(RATES!$F:$F,RATES!$A:$A,$AI1412,RATES!$B:$B,"&lt;="&amp;MonthStart,RATES!$C:$C,"&gt;="&amp;MonthEnd),SUMIFS(RATES!$E:$E,RATES!$A:$A,$AI1412,RATES!$B:$B,"&lt;="&amp;MonthStart,RATES!$C:$C,"&gt;="&amp;MonthEnd))))</f>
        <v/>
      </c>
      <c r="AK1412" s="2">
        <f>IF(OR(NOT(ISNUMBER($AJ1412)),N($AA1412)=0),"",IF(ABS(N($Z1412)/100-$AJ1412)&gt;0.0000001,"DIFFERS",""))</f>
        <v/>
      </c>
    </row>
    <row r="1413">
      <c r="AD1413" s="2">
        <f>IF($L1413="","",IF(ISNUMBER(SEARCH("OFF ROAD",$H1413)),"OFF",IF(ISNUMBER(SEARCH("ON ROAD",$H1413)),"ON","")))</f>
        <v/>
      </c>
      <c r="AE1413" s="2">
        <f>IF($AD1413="ON",""&amp;$L1413,"")</f>
        <v/>
      </c>
      <c r="AF1413" s="2">
        <f>IF($L1413="","",IF($J1413&lt;&gt;"","Y",""))</f>
        <v/>
      </c>
      <c r="AG1413" s="2">
        <f>IF($L1413="","",IFERROR(TRIM(MID($H1413,4,SEARCH(" CO ",$H1413)-4)),""&amp;$S1413))</f>
        <v/>
      </c>
      <c r="AH1413" s="2">
        <f>IF($AG1413="","",IF($AG1413="FULTON",IF(ISNUMBER(SEARCH("COLLEGE PARK",$H1413)),"FULTON (COLLEGE PARK)",IF(ISNUMBER(SEARCH("HAPEVILLE",$H1413)),"FULTON (HAPEVILLE)",IF(ISNUMBER(SEARCH("EAST POINT",$H1413)),"FULTON (EAST POINT)",IF(ISNUMBER(SEARCH("ATLANTA",$H1413)),"FULTON (ATL LIMITS)","FULTON")))),IF($AG1413="DEKALB",IF(ISNUMBER(SEARCH("ATLANTA",$H1413)),"DEKALB (ATL LIMITS)","DEKALB"),IF(AND($AG1413="CLAYTON",ISNUMBER(SEARCH("COLLEGE PARK",$H1413))),"CLAYTON (COLLEGE PARK)",$AG1413))))</f>
        <v/>
      </c>
      <c r="AI1413" s="2">
        <f>IF(OR($AH1413="",$AD1413=""),"",IFERROR(VLOOKUP($AH1413,CODES!$A:$B,2,FALSE),"NO CODE"))</f>
        <v/>
      </c>
      <c r="AJ1413" s="19">
        <f>IF(OR($AI1413="",$AI1413="NO CODE"),"",IF(COUNTIFS(RATES!$A:$A,$AI1413,RATES!$B:$B,"&lt;="&amp;MonthStart,RATES!$C:$C,"&gt;="&amp;MonthEnd)&lt;&gt;1,"NO RATE",IF($AD1413="OFF",SUMIFS(RATES!$F:$F,RATES!$A:$A,$AI1413,RATES!$B:$B,"&lt;="&amp;MonthStart,RATES!$C:$C,"&gt;="&amp;MonthEnd),SUMIFS(RATES!$E:$E,RATES!$A:$A,$AI1413,RATES!$B:$B,"&lt;="&amp;MonthStart,RATES!$C:$C,"&gt;="&amp;MonthEnd))))</f>
        <v/>
      </c>
      <c r="AK1413" s="2">
        <f>IF(OR(NOT(ISNUMBER($AJ1413)),N($AA1413)=0),"",IF(ABS(N($Z1413)/100-$AJ1413)&gt;0.0000001,"DIFFERS",""))</f>
        <v/>
      </c>
    </row>
    <row r="1414">
      <c r="AD1414" s="2">
        <f>IF($L1414="","",IF(ISNUMBER(SEARCH("OFF ROAD",$H1414)),"OFF",IF(ISNUMBER(SEARCH("ON ROAD",$H1414)),"ON","")))</f>
        <v/>
      </c>
      <c r="AE1414" s="2">
        <f>IF($AD1414="ON",""&amp;$L1414,"")</f>
        <v/>
      </c>
      <c r="AF1414" s="2">
        <f>IF($L1414="","",IF($J1414&lt;&gt;"","Y",""))</f>
        <v/>
      </c>
      <c r="AG1414" s="2">
        <f>IF($L1414="","",IFERROR(TRIM(MID($H1414,4,SEARCH(" CO ",$H1414)-4)),""&amp;$S1414))</f>
        <v/>
      </c>
      <c r="AH1414" s="2">
        <f>IF($AG1414="","",IF($AG1414="FULTON",IF(ISNUMBER(SEARCH("COLLEGE PARK",$H1414)),"FULTON (COLLEGE PARK)",IF(ISNUMBER(SEARCH("HAPEVILLE",$H1414)),"FULTON (HAPEVILLE)",IF(ISNUMBER(SEARCH("EAST POINT",$H1414)),"FULTON (EAST POINT)",IF(ISNUMBER(SEARCH("ATLANTA",$H1414)),"FULTON (ATL LIMITS)","FULTON")))),IF($AG1414="DEKALB",IF(ISNUMBER(SEARCH("ATLANTA",$H1414)),"DEKALB (ATL LIMITS)","DEKALB"),IF(AND($AG1414="CLAYTON",ISNUMBER(SEARCH("COLLEGE PARK",$H1414))),"CLAYTON (COLLEGE PARK)",$AG1414))))</f>
        <v/>
      </c>
      <c r="AI1414" s="2">
        <f>IF(OR($AH1414="",$AD1414=""),"",IFERROR(VLOOKUP($AH1414,CODES!$A:$B,2,FALSE),"NO CODE"))</f>
        <v/>
      </c>
      <c r="AJ1414" s="19">
        <f>IF(OR($AI1414="",$AI1414="NO CODE"),"",IF(COUNTIFS(RATES!$A:$A,$AI1414,RATES!$B:$B,"&lt;="&amp;MonthStart,RATES!$C:$C,"&gt;="&amp;MonthEnd)&lt;&gt;1,"NO RATE",IF($AD1414="OFF",SUMIFS(RATES!$F:$F,RATES!$A:$A,$AI1414,RATES!$B:$B,"&lt;="&amp;MonthStart,RATES!$C:$C,"&gt;="&amp;MonthEnd),SUMIFS(RATES!$E:$E,RATES!$A:$A,$AI1414,RATES!$B:$B,"&lt;="&amp;MonthStart,RATES!$C:$C,"&gt;="&amp;MonthEnd))))</f>
        <v/>
      </c>
      <c r="AK1414" s="2">
        <f>IF(OR(NOT(ISNUMBER($AJ1414)),N($AA1414)=0),"",IF(ABS(N($Z1414)/100-$AJ1414)&gt;0.0000001,"DIFFERS",""))</f>
        <v/>
      </c>
    </row>
    <row r="1415">
      <c r="AD1415" s="2">
        <f>IF($L1415="","",IF(ISNUMBER(SEARCH("OFF ROAD",$H1415)),"OFF",IF(ISNUMBER(SEARCH("ON ROAD",$H1415)),"ON","")))</f>
        <v/>
      </c>
      <c r="AE1415" s="2">
        <f>IF($AD1415="ON",""&amp;$L1415,"")</f>
        <v/>
      </c>
      <c r="AF1415" s="2">
        <f>IF($L1415="","",IF($J1415&lt;&gt;"","Y",""))</f>
        <v/>
      </c>
      <c r="AG1415" s="2">
        <f>IF($L1415="","",IFERROR(TRIM(MID($H1415,4,SEARCH(" CO ",$H1415)-4)),""&amp;$S1415))</f>
        <v/>
      </c>
      <c r="AH1415" s="2">
        <f>IF($AG1415="","",IF($AG1415="FULTON",IF(ISNUMBER(SEARCH("COLLEGE PARK",$H1415)),"FULTON (COLLEGE PARK)",IF(ISNUMBER(SEARCH("HAPEVILLE",$H1415)),"FULTON (HAPEVILLE)",IF(ISNUMBER(SEARCH("EAST POINT",$H1415)),"FULTON (EAST POINT)",IF(ISNUMBER(SEARCH("ATLANTA",$H1415)),"FULTON (ATL LIMITS)","FULTON")))),IF($AG1415="DEKALB",IF(ISNUMBER(SEARCH("ATLANTA",$H1415)),"DEKALB (ATL LIMITS)","DEKALB"),IF(AND($AG1415="CLAYTON",ISNUMBER(SEARCH("COLLEGE PARK",$H1415))),"CLAYTON (COLLEGE PARK)",$AG1415))))</f>
        <v/>
      </c>
      <c r="AI1415" s="2">
        <f>IF(OR($AH1415="",$AD1415=""),"",IFERROR(VLOOKUP($AH1415,CODES!$A:$B,2,FALSE),"NO CODE"))</f>
        <v/>
      </c>
      <c r="AJ1415" s="19">
        <f>IF(OR($AI1415="",$AI1415="NO CODE"),"",IF(COUNTIFS(RATES!$A:$A,$AI1415,RATES!$B:$B,"&lt;="&amp;MonthStart,RATES!$C:$C,"&gt;="&amp;MonthEnd)&lt;&gt;1,"NO RATE",IF($AD1415="OFF",SUMIFS(RATES!$F:$F,RATES!$A:$A,$AI1415,RATES!$B:$B,"&lt;="&amp;MonthStart,RATES!$C:$C,"&gt;="&amp;MonthEnd),SUMIFS(RATES!$E:$E,RATES!$A:$A,$AI1415,RATES!$B:$B,"&lt;="&amp;MonthStart,RATES!$C:$C,"&gt;="&amp;MonthEnd))))</f>
        <v/>
      </c>
      <c r="AK1415" s="2">
        <f>IF(OR(NOT(ISNUMBER($AJ1415)),N($AA1415)=0),"",IF(ABS(N($Z1415)/100-$AJ1415)&gt;0.0000001,"DIFFERS",""))</f>
        <v/>
      </c>
    </row>
    <row r="1416">
      <c r="AD1416" s="2">
        <f>IF($L1416="","",IF(ISNUMBER(SEARCH("OFF ROAD",$H1416)),"OFF",IF(ISNUMBER(SEARCH("ON ROAD",$H1416)),"ON","")))</f>
        <v/>
      </c>
      <c r="AE1416" s="2">
        <f>IF($AD1416="ON",""&amp;$L1416,"")</f>
        <v/>
      </c>
      <c r="AF1416" s="2">
        <f>IF($L1416="","",IF($J1416&lt;&gt;"","Y",""))</f>
        <v/>
      </c>
      <c r="AG1416" s="2">
        <f>IF($L1416="","",IFERROR(TRIM(MID($H1416,4,SEARCH(" CO ",$H1416)-4)),""&amp;$S1416))</f>
        <v/>
      </c>
      <c r="AH1416" s="2">
        <f>IF($AG1416="","",IF($AG1416="FULTON",IF(ISNUMBER(SEARCH("COLLEGE PARK",$H1416)),"FULTON (COLLEGE PARK)",IF(ISNUMBER(SEARCH("HAPEVILLE",$H1416)),"FULTON (HAPEVILLE)",IF(ISNUMBER(SEARCH("EAST POINT",$H1416)),"FULTON (EAST POINT)",IF(ISNUMBER(SEARCH("ATLANTA",$H1416)),"FULTON (ATL LIMITS)","FULTON")))),IF($AG1416="DEKALB",IF(ISNUMBER(SEARCH("ATLANTA",$H1416)),"DEKALB (ATL LIMITS)","DEKALB"),IF(AND($AG1416="CLAYTON",ISNUMBER(SEARCH("COLLEGE PARK",$H1416))),"CLAYTON (COLLEGE PARK)",$AG1416))))</f>
        <v/>
      </c>
      <c r="AI1416" s="2">
        <f>IF(OR($AH1416="",$AD1416=""),"",IFERROR(VLOOKUP($AH1416,CODES!$A:$B,2,FALSE),"NO CODE"))</f>
        <v/>
      </c>
      <c r="AJ1416" s="19">
        <f>IF(OR($AI1416="",$AI1416="NO CODE"),"",IF(COUNTIFS(RATES!$A:$A,$AI1416,RATES!$B:$B,"&lt;="&amp;MonthStart,RATES!$C:$C,"&gt;="&amp;MonthEnd)&lt;&gt;1,"NO RATE",IF($AD1416="OFF",SUMIFS(RATES!$F:$F,RATES!$A:$A,$AI1416,RATES!$B:$B,"&lt;="&amp;MonthStart,RATES!$C:$C,"&gt;="&amp;MonthEnd),SUMIFS(RATES!$E:$E,RATES!$A:$A,$AI1416,RATES!$B:$B,"&lt;="&amp;MonthStart,RATES!$C:$C,"&gt;="&amp;MonthEnd))))</f>
        <v/>
      </c>
      <c r="AK1416" s="2">
        <f>IF(OR(NOT(ISNUMBER($AJ1416)),N($AA1416)=0),"",IF(ABS(N($Z1416)/100-$AJ1416)&gt;0.0000001,"DIFFERS",""))</f>
        <v/>
      </c>
    </row>
    <row r="1417">
      <c r="AD1417" s="2">
        <f>IF($L1417="","",IF(ISNUMBER(SEARCH("OFF ROAD",$H1417)),"OFF",IF(ISNUMBER(SEARCH("ON ROAD",$H1417)),"ON","")))</f>
        <v/>
      </c>
      <c r="AE1417" s="2">
        <f>IF($AD1417="ON",""&amp;$L1417,"")</f>
        <v/>
      </c>
      <c r="AF1417" s="2">
        <f>IF($L1417="","",IF($J1417&lt;&gt;"","Y",""))</f>
        <v/>
      </c>
      <c r="AG1417" s="2">
        <f>IF($L1417="","",IFERROR(TRIM(MID($H1417,4,SEARCH(" CO ",$H1417)-4)),""&amp;$S1417))</f>
        <v/>
      </c>
      <c r="AH1417" s="2">
        <f>IF($AG1417="","",IF($AG1417="FULTON",IF(ISNUMBER(SEARCH("COLLEGE PARK",$H1417)),"FULTON (COLLEGE PARK)",IF(ISNUMBER(SEARCH("HAPEVILLE",$H1417)),"FULTON (HAPEVILLE)",IF(ISNUMBER(SEARCH("EAST POINT",$H1417)),"FULTON (EAST POINT)",IF(ISNUMBER(SEARCH("ATLANTA",$H1417)),"FULTON (ATL LIMITS)","FULTON")))),IF($AG1417="DEKALB",IF(ISNUMBER(SEARCH("ATLANTA",$H1417)),"DEKALB (ATL LIMITS)","DEKALB"),IF(AND($AG1417="CLAYTON",ISNUMBER(SEARCH("COLLEGE PARK",$H1417))),"CLAYTON (COLLEGE PARK)",$AG1417))))</f>
        <v/>
      </c>
      <c r="AI1417" s="2">
        <f>IF(OR($AH1417="",$AD1417=""),"",IFERROR(VLOOKUP($AH1417,CODES!$A:$B,2,FALSE),"NO CODE"))</f>
        <v/>
      </c>
      <c r="AJ1417" s="19">
        <f>IF(OR($AI1417="",$AI1417="NO CODE"),"",IF(COUNTIFS(RATES!$A:$A,$AI1417,RATES!$B:$B,"&lt;="&amp;MonthStart,RATES!$C:$C,"&gt;="&amp;MonthEnd)&lt;&gt;1,"NO RATE",IF($AD1417="OFF",SUMIFS(RATES!$F:$F,RATES!$A:$A,$AI1417,RATES!$B:$B,"&lt;="&amp;MonthStart,RATES!$C:$C,"&gt;="&amp;MonthEnd),SUMIFS(RATES!$E:$E,RATES!$A:$A,$AI1417,RATES!$B:$B,"&lt;="&amp;MonthStart,RATES!$C:$C,"&gt;="&amp;MonthEnd))))</f>
        <v/>
      </c>
      <c r="AK1417" s="2">
        <f>IF(OR(NOT(ISNUMBER($AJ1417)),N($AA1417)=0),"",IF(ABS(N($Z1417)/100-$AJ1417)&gt;0.0000001,"DIFFERS",""))</f>
        <v/>
      </c>
    </row>
    <row r="1418">
      <c r="AD1418" s="2">
        <f>IF($L1418="","",IF(ISNUMBER(SEARCH("OFF ROAD",$H1418)),"OFF",IF(ISNUMBER(SEARCH("ON ROAD",$H1418)),"ON","")))</f>
        <v/>
      </c>
      <c r="AE1418" s="2">
        <f>IF($AD1418="ON",""&amp;$L1418,"")</f>
        <v/>
      </c>
      <c r="AF1418" s="2">
        <f>IF($L1418="","",IF($J1418&lt;&gt;"","Y",""))</f>
        <v/>
      </c>
      <c r="AG1418" s="2">
        <f>IF($L1418="","",IFERROR(TRIM(MID($H1418,4,SEARCH(" CO ",$H1418)-4)),""&amp;$S1418))</f>
        <v/>
      </c>
      <c r="AH1418" s="2">
        <f>IF($AG1418="","",IF($AG1418="FULTON",IF(ISNUMBER(SEARCH("COLLEGE PARK",$H1418)),"FULTON (COLLEGE PARK)",IF(ISNUMBER(SEARCH("HAPEVILLE",$H1418)),"FULTON (HAPEVILLE)",IF(ISNUMBER(SEARCH("EAST POINT",$H1418)),"FULTON (EAST POINT)",IF(ISNUMBER(SEARCH("ATLANTA",$H1418)),"FULTON (ATL LIMITS)","FULTON")))),IF($AG1418="DEKALB",IF(ISNUMBER(SEARCH("ATLANTA",$H1418)),"DEKALB (ATL LIMITS)","DEKALB"),IF(AND($AG1418="CLAYTON",ISNUMBER(SEARCH("COLLEGE PARK",$H1418))),"CLAYTON (COLLEGE PARK)",$AG1418))))</f>
        <v/>
      </c>
      <c r="AI1418" s="2">
        <f>IF(OR($AH1418="",$AD1418=""),"",IFERROR(VLOOKUP($AH1418,CODES!$A:$B,2,FALSE),"NO CODE"))</f>
        <v/>
      </c>
      <c r="AJ1418" s="19">
        <f>IF(OR($AI1418="",$AI1418="NO CODE"),"",IF(COUNTIFS(RATES!$A:$A,$AI1418,RATES!$B:$B,"&lt;="&amp;MonthStart,RATES!$C:$C,"&gt;="&amp;MonthEnd)&lt;&gt;1,"NO RATE",IF($AD1418="OFF",SUMIFS(RATES!$F:$F,RATES!$A:$A,$AI1418,RATES!$B:$B,"&lt;="&amp;MonthStart,RATES!$C:$C,"&gt;="&amp;MonthEnd),SUMIFS(RATES!$E:$E,RATES!$A:$A,$AI1418,RATES!$B:$B,"&lt;="&amp;MonthStart,RATES!$C:$C,"&gt;="&amp;MonthEnd))))</f>
        <v/>
      </c>
      <c r="AK1418" s="2">
        <f>IF(OR(NOT(ISNUMBER($AJ1418)),N($AA1418)=0),"",IF(ABS(N($Z1418)/100-$AJ1418)&gt;0.0000001,"DIFFERS",""))</f>
        <v/>
      </c>
    </row>
    <row r="1419">
      <c r="AD1419" s="2">
        <f>IF($L1419="","",IF(ISNUMBER(SEARCH("OFF ROAD",$H1419)),"OFF",IF(ISNUMBER(SEARCH("ON ROAD",$H1419)),"ON","")))</f>
        <v/>
      </c>
      <c r="AE1419" s="2">
        <f>IF($AD1419="ON",""&amp;$L1419,"")</f>
        <v/>
      </c>
      <c r="AF1419" s="2">
        <f>IF($L1419="","",IF($J1419&lt;&gt;"","Y",""))</f>
        <v/>
      </c>
      <c r="AG1419" s="2">
        <f>IF($L1419="","",IFERROR(TRIM(MID($H1419,4,SEARCH(" CO ",$H1419)-4)),""&amp;$S1419))</f>
        <v/>
      </c>
      <c r="AH1419" s="2">
        <f>IF($AG1419="","",IF($AG1419="FULTON",IF(ISNUMBER(SEARCH("COLLEGE PARK",$H1419)),"FULTON (COLLEGE PARK)",IF(ISNUMBER(SEARCH("HAPEVILLE",$H1419)),"FULTON (HAPEVILLE)",IF(ISNUMBER(SEARCH("EAST POINT",$H1419)),"FULTON (EAST POINT)",IF(ISNUMBER(SEARCH("ATLANTA",$H1419)),"FULTON (ATL LIMITS)","FULTON")))),IF($AG1419="DEKALB",IF(ISNUMBER(SEARCH("ATLANTA",$H1419)),"DEKALB (ATL LIMITS)","DEKALB"),IF(AND($AG1419="CLAYTON",ISNUMBER(SEARCH("COLLEGE PARK",$H1419))),"CLAYTON (COLLEGE PARK)",$AG1419))))</f>
        <v/>
      </c>
      <c r="AI1419" s="2">
        <f>IF(OR($AH1419="",$AD1419=""),"",IFERROR(VLOOKUP($AH1419,CODES!$A:$B,2,FALSE),"NO CODE"))</f>
        <v/>
      </c>
      <c r="AJ1419" s="19">
        <f>IF(OR($AI1419="",$AI1419="NO CODE"),"",IF(COUNTIFS(RATES!$A:$A,$AI1419,RATES!$B:$B,"&lt;="&amp;MonthStart,RATES!$C:$C,"&gt;="&amp;MonthEnd)&lt;&gt;1,"NO RATE",IF($AD1419="OFF",SUMIFS(RATES!$F:$F,RATES!$A:$A,$AI1419,RATES!$B:$B,"&lt;="&amp;MonthStart,RATES!$C:$C,"&gt;="&amp;MonthEnd),SUMIFS(RATES!$E:$E,RATES!$A:$A,$AI1419,RATES!$B:$B,"&lt;="&amp;MonthStart,RATES!$C:$C,"&gt;="&amp;MonthEnd))))</f>
        <v/>
      </c>
      <c r="AK1419" s="2">
        <f>IF(OR(NOT(ISNUMBER($AJ1419)),N($AA1419)=0),"",IF(ABS(N($Z1419)/100-$AJ1419)&gt;0.0000001,"DIFFERS",""))</f>
        <v/>
      </c>
    </row>
    <row r="1420">
      <c r="AD1420" s="2">
        <f>IF($L1420="","",IF(ISNUMBER(SEARCH("OFF ROAD",$H1420)),"OFF",IF(ISNUMBER(SEARCH("ON ROAD",$H1420)),"ON","")))</f>
        <v/>
      </c>
      <c r="AE1420" s="2">
        <f>IF($AD1420="ON",""&amp;$L1420,"")</f>
        <v/>
      </c>
      <c r="AF1420" s="2">
        <f>IF($L1420="","",IF($J1420&lt;&gt;"","Y",""))</f>
        <v/>
      </c>
      <c r="AG1420" s="2">
        <f>IF($L1420="","",IFERROR(TRIM(MID($H1420,4,SEARCH(" CO ",$H1420)-4)),""&amp;$S1420))</f>
        <v/>
      </c>
      <c r="AH1420" s="2">
        <f>IF($AG1420="","",IF($AG1420="FULTON",IF(ISNUMBER(SEARCH("COLLEGE PARK",$H1420)),"FULTON (COLLEGE PARK)",IF(ISNUMBER(SEARCH("HAPEVILLE",$H1420)),"FULTON (HAPEVILLE)",IF(ISNUMBER(SEARCH("EAST POINT",$H1420)),"FULTON (EAST POINT)",IF(ISNUMBER(SEARCH("ATLANTA",$H1420)),"FULTON (ATL LIMITS)","FULTON")))),IF($AG1420="DEKALB",IF(ISNUMBER(SEARCH("ATLANTA",$H1420)),"DEKALB (ATL LIMITS)","DEKALB"),IF(AND($AG1420="CLAYTON",ISNUMBER(SEARCH("COLLEGE PARK",$H1420))),"CLAYTON (COLLEGE PARK)",$AG1420))))</f>
        <v/>
      </c>
      <c r="AI1420" s="2">
        <f>IF(OR($AH1420="",$AD1420=""),"",IFERROR(VLOOKUP($AH1420,CODES!$A:$B,2,FALSE),"NO CODE"))</f>
        <v/>
      </c>
      <c r="AJ1420" s="19">
        <f>IF(OR($AI1420="",$AI1420="NO CODE"),"",IF(COUNTIFS(RATES!$A:$A,$AI1420,RATES!$B:$B,"&lt;="&amp;MonthStart,RATES!$C:$C,"&gt;="&amp;MonthEnd)&lt;&gt;1,"NO RATE",IF($AD1420="OFF",SUMIFS(RATES!$F:$F,RATES!$A:$A,$AI1420,RATES!$B:$B,"&lt;="&amp;MonthStart,RATES!$C:$C,"&gt;="&amp;MonthEnd),SUMIFS(RATES!$E:$E,RATES!$A:$A,$AI1420,RATES!$B:$B,"&lt;="&amp;MonthStart,RATES!$C:$C,"&gt;="&amp;MonthEnd))))</f>
        <v/>
      </c>
      <c r="AK1420" s="2">
        <f>IF(OR(NOT(ISNUMBER($AJ1420)),N($AA1420)=0),"",IF(ABS(N($Z1420)/100-$AJ1420)&gt;0.0000001,"DIFFERS",""))</f>
        <v/>
      </c>
    </row>
    <row r="1421">
      <c r="AD1421" s="2">
        <f>IF($L1421="","",IF(ISNUMBER(SEARCH("OFF ROAD",$H1421)),"OFF",IF(ISNUMBER(SEARCH("ON ROAD",$H1421)),"ON","")))</f>
        <v/>
      </c>
      <c r="AE1421" s="2">
        <f>IF($AD1421="ON",""&amp;$L1421,"")</f>
        <v/>
      </c>
      <c r="AF1421" s="2">
        <f>IF($L1421="","",IF($J1421&lt;&gt;"","Y",""))</f>
        <v/>
      </c>
      <c r="AG1421" s="2">
        <f>IF($L1421="","",IFERROR(TRIM(MID($H1421,4,SEARCH(" CO ",$H1421)-4)),""&amp;$S1421))</f>
        <v/>
      </c>
      <c r="AH1421" s="2">
        <f>IF($AG1421="","",IF($AG1421="FULTON",IF(ISNUMBER(SEARCH("COLLEGE PARK",$H1421)),"FULTON (COLLEGE PARK)",IF(ISNUMBER(SEARCH("HAPEVILLE",$H1421)),"FULTON (HAPEVILLE)",IF(ISNUMBER(SEARCH("EAST POINT",$H1421)),"FULTON (EAST POINT)",IF(ISNUMBER(SEARCH("ATLANTA",$H1421)),"FULTON (ATL LIMITS)","FULTON")))),IF($AG1421="DEKALB",IF(ISNUMBER(SEARCH("ATLANTA",$H1421)),"DEKALB (ATL LIMITS)","DEKALB"),IF(AND($AG1421="CLAYTON",ISNUMBER(SEARCH("COLLEGE PARK",$H1421))),"CLAYTON (COLLEGE PARK)",$AG1421))))</f>
        <v/>
      </c>
      <c r="AI1421" s="2">
        <f>IF(OR($AH1421="",$AD1421=""),"",IFERROR(VLOOKUP($AH1421,CODES!$A:$B,2,FALSE),"NO CODE"))</f>
        <v/>
      </c>
      <c r="AJ1421" s="19">
        <f>IF(OR($AI1421="",$AI1421="NO CODE"),"",IF(COUNTIFS(RATES!$A:$A,$AI1421,RATES!$B:$B,"&lt;="&amp;MonthStart,RATES!$C:$C,"&gt;="&amp;MonthEnd)&lt;&gt;1,"NO RATE",IF($AD1421="OFF",SUMIFS(RATES!$F:$F,RATES!$A:$A,$AI1421,RATES!$B:$B,"&lt;="&amp;MonthStart,RATES!$C:$C,"&gt;="&amp;MonthEnd),SUMIFS(RATES!$E:$E,RATES!$A:$A,$AI1421,RATES!$B:$B,"&lt;="&amp;MonthStart,RATES!$C:$C,"&gt;="&amp;MonthEnd))))</f>
        <v/>
      </c>
      <c r="AK1421" s="2">
        <f>IF(OR(NOT(ISNUMBER($AJ1421)),N($AA1421)=0),"",IF(ABS(N($Z1421)/100-$AJ1421)&gt;0.0000001,"DIFFERS",""))</f>
        <v/>
      </c>
    </row>
    <row r="1422">
      <c r="AD1422" s="2">
        <f>IF($L1422="","",IF(ISNUMBER(SEARCH("OFF ROAD",$H1422)),"OFF",IF(ISNUMBER(SEARCH("ON ROAD",$H1422)),"ON","")))</f>
        <v/>
      </c>
      <c r="AE1422" s="2">
        <f>IF($AD1422="ON",""&amp;$L1422,"")</f>
        <v/>
      </c>
      <c r="AF1422" s="2">
        <f>IF($L1422="","",IF($J1422&lt;&gt;"","Y",""))</f>
        <v/>
      </c>
      <c r="AG1422" s="2">
        <f>IF($L1422="","",IFERROR(TRIM(MID($H1422,4,SEARCH(" CO ",$H1422)-4)),""&amp;$S1422))</f>
        <v/>
      </c>
      <c r="AH1422" s="2">
        <f>IF($AG1422="","",IF($AG1422="FULTON",IF(ISNUMBER(SEARCH("COLLEGE PARK",$H1422)),"FULTON (COLLEGE PARK)",IF(ISNUMBER(SEARCH("HAPEVILLE",$H1422)),"FULTON (HAPEVILLE)",IF(ISNUMBER(SEARCH("EAST POINT",$H1422)),"FULTON (EAST POINT)",IF(ISNUMBER(SEARCH("ATLANTA",$H1422)),"FULTON (ATL LIMITS)","FULTON")))),IF($AG1422="DEKALB",IF(ISNUMBER(SEARCH("ATLANTA",$H1422)),"DEKALB (ATL LIMITS)","DEKALB"),IF(AND($AG1422="CLAYTON",ISNUMBER(SEARCH("COLLEGE PARK",$H1422))),"CLAYTON (COLLEGE PARK)",$AG1422))))</f>
        <v/>
      </c>
      <c r="AI1422" s="2">
        <f>IF(OR($AH1422="",$AD1422=""),"",IFERROR(VLOOKUP($AH1422,CODES!$A:$B,2,FALSE),"NO CODE"))</f>
        <v/>
      </c>
      <c r="AJ1422" s="19">
        <f>IF(OR($AI1422="",$AI1422="NO CODE"),"",IF(COUNTIFS(RATES!$A:$A,$AI1422,RATES!$B:$B,"&lt;="&amp;MonthStart,RATES!$C:$C,"&gt;="&amp;MonthEnd)&lt;&gt;1,"NO RATE",IF($AD1422="OFF",SUMIFS(RATES!$F:$F,RATES!$A:$A,$AI1422,RATES!$B:$B,"&lt;="&amp;MonthStart,RATES!$C:$C,"&gt;="&amp;MonthEnd),SUMIFS(RATES!$E:$E,RATES!$A:$A,$AI1422,RATES!$B:$B,"&lt;="&amp;MonthStart,RATES!$C:$C,"&gt;="&amp;MonthEnd))))</f>
        <v/>
      </c>
      <c r="AK1422" s="2">
        <f>IF(OR(NOT(ISNUMBER($AJ1422)),N($AA1422)=0),"",IF(ABS(N($Z1422)/100-$AJ1422)&gt;0.0000001,"DIFFERS",""))</f>
        <v/>
      </c>
    </row>
    <row r="1423">
      <c r="AD1423" s="2">
        <f>IF($L1423="","",IF(ISNUMBER(SEARCH("OFF ROAD",$H1423)),"OFF",IF(ISNUMBER(SEARCH("ON ROAD",$H1423)),"ON","")))</f>
        <v/>
      </c>
      <c r="AE1423" s="2">
        <f>IF($AD1423="ON",""&amp;$L1423,"")</f>
        <v/>
      </c>
      <c r="AF1423" s="2">
        <f>IF($L1423="","",IF($J1423&lt;&gt;"","Y",""))</f>
        <v/>
      </c>
      <c r="AG1423" s="2">
        <f>IF($L1423="","",IFERROR(TRIM(MID($H1423,4,SEARCH(" CO ",$H1423)-4)),""&amp;$S1423))</f>
        <v/>
      </c>
      <c r="AH1423" s="2">
        <f>IF($AG1423="","",IF($AG1423="FULTON",IF(ISNUMBER(SEARCH("COLLEGE PARK",$H1423)),"FULTON (COLLEGE PARK)",IF(ISNUMBER(SEARCH("HAPEVILLE",$H1423)),"FULTON (HAPEVILLE)",IF(ISNUMBER(SEARCH("EAST POINT",$H1423)),"FULTON (EAST POINT)",IF(ISNUMBER(SEARCH("ATLANTA",$H1423)),"FULTON (ATL LIMITS)","FULTON")))),IF($AG1423="DEKALB",IF(ISNUMBER(SEARCH("ATLANTA",$H1423)),"DEKALB (ATL LIMITS)","DEKALB"),IF(AND($AG1423="CLAYTON",ISNUMBER(SEARCH("COLLEGE PARK",$H1423))),"CLAYTON (COLLEGE PARK)",$AG1423))))</f>
        <v/>
      </c>
      <c r="AI1423" s="2">
        <f>IF(OR($AH1423="",$AD1423=""),"",IFERROR(VLOOKUP($AH1423,CODES!$A:$B,2,FALSE),"NO CODE"))</f>
        <v/>
      </c>
      <c r="AJ1423" s="19">
        <f>IF(OR($AI1423="",$AI1423="NO CODE"),"",IF(COUNTIFS(RATES!$A:$A,$AI1423,RATES!$B:$B,"&lt;="&amp;MonthStart,RATES!$C:$C,"&gt;="&amp;MonthEnd)&lt;&gt;1,"NO RATE",IF($AD1423="OFF",SUMIFS(RATES!$F:$F,RATES!$A:$A,$AI1423,RATES!$B:$B,"&lt;="&amp;MonthStart,RATES!$C:$C,"&gt;="&amp;MonthEnd),SUMIFS(RATES!$E:$E,RATES!$A:$A,$AI1423,RATES!$B:$B,"&lt;="&amp;MonthStart,RATES!$C:$C,"&gt;="&amp;MonthEnd))))</f>
        <v/>
      </c>
      <c r="AK1423" s="2">
        <f>IF(OR(NOT(ISNUMBER($AJ1423)),N($AA1423)=0),"",IF(ABS(N($Z1423)/100-$AJ1423)&gt;0.0000001,"DIFFERS",""))</f>
        <v/>
      </c>
    </row>
    <row r="1424">
      <c r="AD1424" s="2">
        <f>IF($L1424="","",IF(ISNUMBER(SEARCH("OFF ROAD",$H1424)),"OFF",IF(ISNUMBER(SEARCH("ON ROAD",$H1424)),"ON","")))</f>
        <v/>
      </c>
      <c r="AE1424" s="2">
        <f>IF($AD1424="ON",""&amp;$L1424,"")</f>
        <v/>
      </c>
      <c r="AF1424" s="2">
        <f>IF($L1424="","",IF($J1424&lt;&gt;"","Y",""))</f>
        <v/>
      </c>
      <c r="AG1424" s="2">
        <f>IF($L1424="","",IFERROR(TRIM(MID($H1424,4,SEARCH(" CO ",$H1424)-4)),""&amp;$S1424))</f>
        <v/>
      </c>
      <c r="AH1424" s="2">
        <f>IF($AG1424="","",IF($AG1424="FULTON",IF(ISNUMBER(SEARCH("COLLEGE PARK",$H1424)),"FULTON (COLLEGE PARK)",IF(ISNUMBER(SEARCH("HAPEVILLE",$H1424)),"FULTON (HAPEVILLE)",IF(ISNUMBER(SEARCH("EAST POINT",$H1424)),"FULTON (EAST POINT)",IF(ISNUMBER(SEARCH("ATLANTA",$H1424)),"FULTON (ATL LIMITS)","FULTON")))),IF($AG1424="DEKALB",IF(ISNUMBER(SEARCH("ATLANTA",$H1424)),"DEKALB (ATL LIMITS)","DEKALB"),IF(AND($AG1424="CLAYTON",ISNUMBER(SEARCH("COLLEGE PARK",$H1424))),"CLAYTON (COLLEGE PARK)",$AG1424))))</f>
        <v/>
      </c>
      <c r="AI1424" s="2">
        <f>IF(OR($AH1424="",$AD1424=""),"",IFERROR(VLOOKUP($AH1424,CODES!$A:$B,2,FALSE),"NO CODE"))</f>
        <v/>
      </c>
      <c r="AJ1424" s="19">
        <f>IF(OR($AI1424="",$AI1424="NO CODE"),"",IF(COUNTIFS(RATES!$A:$A,$AI1424,RATES!$B:$B,"&lt;="&amp;MonthStart,RATES!$C:$C,"&gt;="&amp;MonthEnd)&lt;&gt;1,"NO RATE",IF($AD1424="OFF",SUMIFS(RATES!$F:$F,RATES!$A:$A,$AI1424,RATES!$B:$B,"&lt;="&amp;MonthStart,RATES!$C:$C,"&gt;="&amp;MonthEnd),SUMIFS(RATES!$E:$E,RATES!$A:$A,$AI1424,RATES!$B:$B,"&lt;="&amp;MonthStart,RATES!$C:$C,"&gt;="&amp;MonthEnd))))</f>
        <v/>
      </c>
      <c r="AK1424" s="2">
        <f>IF(OR(NOT(ISNUMBER($AJ1424)),N($AA1424)=0),"",IF(ABS(N($Z1424)/100-$AJ1424)&gt;0.0000001,"DIFFERS",""))</f>
        <v/>
      </c>
    </row>
    <row r="1425">
      <c r="AD1425" s="2">
        <f>IF($L1425="","",IF(ISNUMBER(SEARCH("OFF ROAD",$H1425)),"OFF",IF(ISNUMBER(SEARCH("ON ROAD",$H1425)),"ON","")))</f>
        <v/>
      </c>
      <c r="AE1425" s="2">
        <f>IF($AD1425="ON",""&amp;$L1425,"")</f>
        <v/>
      </c>
      <c r="AF1425" s="2">
        <f>IF($L1425="","",IF($J1425&lt;&gt;"","Y",""))</f>
        <v/>
      </c>
      <c r="AG1425" s="2">
        <f>IF($L1425="","",IFERROR(TRIM(MID($H1425,4,SEARCH(" CO ",$H1425)-4)),""&amp;$S1425))</f>
        <v/>
      </c>
      <c r="AH1425" s="2">
        <f>IF($AG1425="","",IF($AG1425="FULTON",IF(ISNUMBER(SEARCH("COLLEGE PARK",$H1425)),"FULTON (COLLEGE PARK)",IF(ISNUMBER(SEARCH("HAPEVILLE",$H1425)),"FULTON (HAPEVILLE)",IF(ISNUMBER(SEARCH("EAST POINT",$H1425)),"FULTON (EAST POINT)",IF(ISNUMBER(SEARCH("ATLANTA",$H1425)),"FULTON (ATL LIMITS)","FULTON")))),IF($AG1425="DEKALB",IF(ISNUMBER(SEARCH("ATLANTA",$H1425)),"DEKALB (ATL LIMITS)","DEKALB"),IF(AND($AG1425="CLAYTON",ISNUMBER(SEARCH("COLLEGE PARK",$H1425))),"CLAYTON (COLLEGE PARK)",$AG1425))))</f>
        <v/>
      </c>
      <c r="AI1425" s="2">
        <f>IF(OR($AH1425="",$AD1425=""),"",IFERROR(VLOOKUP($AH1425,CODES!$A:$B,2,FALSE),"NO CODE"))</f>
        <v/>
      </c>
      <c r="AJ1425" s="19">
        <f>IF(OR($AI1425="",$AI1425="NO CODE"),"",IF(COUNTIFS(RATES!$A:$A,$AI1425,RATES!$B:$B,"&lt;="&amp;MonthStart,RATES!$C:$C,"&gt;="&amp;MonthEnd)&lt;&gt;1,"NO RATE",IF($AD1425="OFF",SUMIFS(RATES!$F:$F,RATES!$A:$A,$AI1425,RATES!$B:$B,"&lt;="&amp;MonthStart,RATES!$C:$C,"&gt;="&amp;MonthEnd),SUMIFS(RATES!$E:$E,RATES!$A:$A,$AI1425,RATES!$B:$B,"&lt;="&amp;MonthStart,RATES!$C:$C,"&gt;="&amp;MonthEnd))))</f>
        <v/>
      </c>
      <c r="AK1425" s="2">
        <f>IF(OR(NOT(ISNUMBER($AJ1425)),N($AA1425)=0),"",IF(ABS(N($Z1425)/100-$AJ1425)&gt;0.0000001,"DIFFERS",""))</f>
        <v/>
      </c>
    </row>
    <row r="1426">
      <c r="AD1426" s="2">
        <f>IF($L1426="","",IF(ISNUMBER(SEARCH("OFF ROAD",$H1426)),"OFF",IF(ISNUMBER(SEARCH("ON ROAD",$H1426)),"ON","")))</f>
        <v/>
      </c>
      <c r="AE1426" s="2">
        <f>IF($AD1426="ON",""&amp;$L1426,"")</f>
        <v/>
      </c>
      <c r="AF1426" s="2">
        <f>IF($L1426="","",IF($J1426&lt;&gt;"","Y",""))</f>
        <v/>
      </c>
      <c r="AG1426" s="2">
        <f>IF($L1426="","",IFERROR(TRIM(MID($H1426,4,SEARCH(" CO ",$H1426)-4)),""&amp;$S1426))</f>
        <v/>
      </c>
      <c r="AH1426" s="2">
        <f>IF($AG1426="","",IF($AG1426="FULTON",IF(ISNUMBER(SEARCH("COLLEGE PARK",$H1426)),"FULTON (COLLEGE PARK)",IF(ISNUMBER(SEARCH("HAPEVILLE",$H1426)),"FULTON (HAPEVILLE)",IF(ISNUMBER(SEARCH("EAST POINT",$H1426)),"FULTON (EAST POINT)",IF(ISNUMBER(SEARCH("ATLANTA",$H1426)),"FULTON (ATL LIMITS)","FULTON")))),IF($AG1426="DEKALB",IF(ISNUMBER(SEARCH("ATLANTA",$H1426)),"DEKALB (ATL LIMITS)","DEKALB"),IF(AND($AG1426="CLAYTON",ISNUMBER(SEARCH("COLLEGE PARK",$H1426))),"CLAYTON (COLLEGE PARK)",$AG1426))))</f>
        <v/>
      </c>
      <c r="AI1426" s="2">
        <f>IF(OR($AH1426="",$AD1426=""),"",IFERROR(VLOOKUP($AH1426,CODES!$A:$B,2,FALSE),"NO CODE"))</f>
        <v/>
      </c>
      <c r="AJ1426" s="19">
        <f>IF(OR($AI1426="",$AI1426="NO CODE"),"",IF(COUNTIFS(RATES!$A:$A,$AI1426,RATES!$B:$B,"&lt;="&amp;MonthStart,RATES!$C:$C,"&gt;="&amp;MonthEnd)&lt;&gt;1,"NO RATE",IF($AD1426="OFF",SUMIFS(RATES!$F:$F,RATES!$A:$A,$AI1426,RATES!$B:$B,"&lt;="&amp;MonthStart,RATES!$C:$C,"&gt;="&amp;MonthEnd),SUMIFS(RATES!$E:$E,RATES!$A:$A,$AI1426,RATES!$B:$B,"&lt;="&amp;MonthStart,RATES!$C:$C,"&gt;="&amp;MonthEnd))))</f>
        <v/>
      </c>
      <c r="AK1426" s="2">
        <f>IF(OR(NOT(ISNUMBER($AJ1426)),N($AA1426)=0),"",IF(ABS(N($Z1426)/100-$AJ1426)&gt;0.0000001,"DIFFERS",""))</f>
        <v/>
      </c>
    </row>
    <row r="1427">
      <c r="AD1427" s="2">
        <f>IF($L1427="","",IF(ISNUMBER(SEARCH("OFF ROAD",$H1427)),"OFF",IF(ISNUMBER(SEARCH("ON ROAD",$H1427)),"ON","")))</f>
        <v/>
      </c>
      <c r="AE1427" s="2">
        <f>IF($AD1427="ON",""&amp;$L1427,"")</f>
        <v/>
      </c>
      <c r="AF1427" s="2">
        <f>IF($L1427="","",IF($J1427&lt;&gt;"","Y",""))</f>
        <v/>
      </c>
      <c r="AG1427" s="2">
        <f>IF($L1427="","",IFERROR(TRIM(MID($H1427,4,SEARCH(" CO ",$H1427)-4)),""&amp;$S1427))</f>
        <v/>
      </c>
      <c r="AH1427" s="2">
        <f>IF($AG1427="","",IF($AG1427="FULTON",IF(ISNUMBER(SEARCH("COLLEGE PARK",$H1427)),"FULTON (COLLEGE PARK)",IF(ISNUMBER(SEARCH("HAPEVILLE",$H1427)),"FULTON (HAPEVILLE)",IF(ISNUMBER(SEARCH("EAST POINT",$H1427)),"FULTON (EAST POINT)",IF(ISNUMBER(SEARCH("ATLANTA",$H1427)),"FULTON (ATL LIMITS)","FULTON")))),IF($AG1427="DEKALB",IF(ISNUMBER(SEARCH("ATLANTA",$H1427)),"DEKALB (ATL LIMITS)","DEKALB"),IF(AND($AG1427="CLAYTON",ISNUMBER(SEARCH("COLLEGE PARK",$H1427))),"CLAYTON (COLLEGE PARK)",$AG1427))))</f>
        <v/>
      </c>
      <c r="AI1427" s="2">
        <f>IF(OR($AH1427="",$AD1427=""),"",IFERROR(VLOOKUP($AH1427,CODES!$A:$B,2,FALSE),"NO CODE"))</f>
        <v/>
      </c>
      <c r="AJ1427" s="19">
        <f>IF(OR($AI1427="",$AI1427="NO CODE"),"",IF(COUNTIFS(RATES!$A:$A,$AI1427,RATES!$B:$B,"&lt;="&amp;MonthStart,RATES!$C:$C,"&gt;="&amp;MonthEnd)&lt;&gt;1,"NO RATE",IF($AD1427="OFF",SUMIFS(RATES!$F:$F,RATES!$A:$A,$AI1427,RATES!$B:$B,"&lt;="&amp;MonthStart,RATES!$C:$C,"&gt;="&amp;MonthEnd),SUMIFS(RATES!$E:$E,RATES!$A:$A,$AI1427,RATES!$B:$B,"&lt;="&amp;MonthStart,RATES!$C:$C,"&gt;="&amp;MonthEnd))))</f>
        <v/>
      </c>
      <c r="AK1427" s="2">
        <f>IF(OR(NOT(ISNUMBER($AJ1427)),N($AA1427)=0),"",IF(ABS(N($Z1427)/100-$AJ1427)&gt;0.0000001,"DIFFERS",""))</f>
        <v/>
      </c>
    </row>
    <row r="1428">
      <c r="AD1428" s="2">
        <f>IF($L1428="","",IF(ISNUMBER(SEARCH("OFF ROAD",$H1428)),"OFF",IF(ISNUMBER(SEARCH("ON ROAD",$H1428)),"ON","")))</f>
        <v/>
      </c>
      <c r="AE1428" s="2">
        <f>IF($AD1428="ON",""&amp;$L1428,"")</f>
        <v/>
      </c>
      <c r="AF1428" s="2">
        <f>IF($L1428="","",IF($J1428&lt;&gt;"","Y",""))</f>
        <v/>
      </c>
      <c r="AG1428" s="2">
        <f>IF($L1428="","",IFERROR(TRIM(MID($H1428,4,SEARCH(" CO ",$H1428)-4)),""&amp;$S1428))</f>
        <v/>
      </c>
      <c r="AH1428" s="2">
        <f>IF($AG1428="","",IF($AG1428="FULTON",IF(ISNUMBER(SEARCH("COLLEGE PARK",$H1428)),"FULTON (COLLEGE PARK)",IF(ISNUMBER(SEARCH("HAPEVILLE",$H1428)),"FULTON (HAPEVILLE)",IF(ISNUMBER(SEARCH("EAST POINT",$H1428)),"FULTON (EAST POINT)",IF(ISNUMBER(SEARCH("ATLANTA",$H1428)),"FULTON (ATL LIMITS)","FULTON")))),IF($AG1428="DEKALB",IF(ISNUMBER(SEARCH("ATLANTA",$H1428)),"DEKALB (ATL LIMITS)","DEKALB"),IF(AND($AG1428="CLAYTON",ISNUMBER(SEARCH("COLLEGE PARK",$H1428))),"CLAYTON (COLLEGE PARK)",$AG1428))))</f>
        <v/>
      </c>
      <c r="AI1428" s="2">
        <f>IF(OR($AH1428="",$AD1428=""),"",IFERROR(VLOOKUP($AH1428,CODES!$A:$B,2,FALSE),"NO CODE"))</f>
        <v/>
      </c>
      <c r="AJ1428" s="19">
        <f>IF(OR($AI1428="",$AI1428="NO CODE"),"",IF(COUNTIFS(RATES!$A:$A,$AI1428,RATES!$B:$B,"&lt;="&amp;MonthStart,RATES!$C:$C,"&gt;="&amp;MonthEnd)&lt;&gt;1,"NO RATE",IF($AD1428="OFF",SUMIFS(RATES!$F:$F,RATES!$A:$A,$AI1428,RATES!$B:$B,"&lt;="&amp;MonthStart,RATES!$C:$C,"&gt;="&amp;MonthEnd),SUMIFS(RATES!$E:$E,RATES!$A:$A,$AI1428,RATES!$B:$B,"&lt;="&amp;MonthStart,RATES!$C:$C,"&gt;="&amp;MonthEnd))))</f>
        <v/>
      </c>
      <c r="AK1428" s="2">
        <f>IF(OR(NOT(ISNUMBER($AJ1428)),N($AA1428)=0),"",IF(ABS(N($Z1428)/100-$AJ1428)&gt;0.0000001,"DIFFERS",""))</f>
        <v/>
      </c>
    </row>
    <row r="1429">
      <c r="AD1429" s="2">
        <f>IF($L1429="","",IF(ISNUMBER(SEARCH("OFF ROAD",$H1429)),"OFF",IF(ISNUMBER(SEARCH("ON ROAD",$H1429)),"ON","")))</f>
        <v/>
      </c>
      <c r="AE1429" s="2">
        <f>IF($AD1429="ON",""&amp;$L1429,"")</f>
        <v/>
      </c>
      <c r="AF1429" s="2">
        <f>IF($L1429="","",IF($J1429&lt;&gt;"","Y",""))</f>
        <v/>
      </c>
      <c r="AG1429" s="2">
        <f>IF($L1429="","",IFERROR(TRIM(MID($H1429,4,SEARCH(" CO ",$H1429)-4)),""&amp;$S1429))</f>
        <v/>
      </c>
      <c r="AH1429" s="2">
        <f>IF($AG1429="","",IF($AG1429="FULTON",IF(ISNUMBER(SEARCH("COLLEGE PARK",$H1429)),"FULTON (COLLEGE PARK)",IF(ISNUMBER(SEARCH("HAPEVILLE",$H1429)),"FULTON (HAPEVILLE)",IF(ISNUMBER(SEARCH("EAST POINT",$H1429)),"FULTON (EAST POINT)",IF(ISNUMBER(SEARCH("ATLANTA",$H1429)),"FULTON (ATL LIMITS)","FULTON")))),IF($AG1429="DEKALB",IF(ISNUMBER(SEARCH("ATLANTA",$H1429)),"DEKALB (ATL LIMITS)","DEKALB"),IF(AND($AG1429="CLAYTON",ISNUMBER(SEARCH("COLLEGE PARK",$H1429))),"CLAYTON (COLLEGE PARK)",$AG1429))))</f>
        <v/>
      </c>
      <c r="AI1429" s="2">
        <f>IF(OR($AH1429="",$AD1429=""),"",IFERROR(VLOOKUP($AH1429,CODES!$A:$B,2,FALSE),"NO CODE"))</f>
        <v/>
      </c>
      <c r="AJ1429" s="19">
        <f>IF(OR($AI1429="",$AI1429="NO CODE"),"",IF(COUNTIFS(RATES!$A:$A,$AI1429,RATES!$B:$B,"&lt;="&amp;MonthStart,RATES!$C:$C,"&gt;="&amp;MonthEnd)&lt;&gt;1,"NO RATE",IF($AD1429="OFF",SUMIFS(RATES!$F:$F,RATES!$A:$A,$AI1429,RATES!$B:$B,"&lt;="&amp;MonthStart,RATES!$C:$C,"&gt;="&amp;MonthEnd),SUMIFS(RATES!$E:$E,RATES!$A:$A,$AI1429,RATES!$B:$B,"&lt;="&amp;MonthStart,RATES!$C:$C,"&gt;="&amp;MonthEnd))))</f>
        <v/>
      </c>
      <c r="AK1429" s="2">
        <f>IF(OR(NOT(ISNUMBER($AJ1429)),N($AA1429)=0),"",IF(ABS(N($Z1429)/100-$AJ1429)&gt;0.0000001,"DIFFERS",""))</f>
        <v/>
      </c>
    </row>
    <row r="1430">
      <c r="AD1430" s="2">
        <f>IF($L1430="","",IF(ISNUMBER(SEARCH("OFF ROAD",$H1430)),"OFF",IF(ISNUMBER(SEARCH("ON ROAD",$H1430)),"ON","")))</f>
        <v/>
      </c>
      <c r="AE1430" s="2">
        <f>IF($AD1430="ON",""&amp;$L1430,"")</f>
        <v/>
      </c>
      <c r="AF1430" s="2">
        <f>IF($L1430="","",IF($J1430&lt;&gt;"","Y",""))</f>
        <v/>
      </c>
      <c r="AG1430" s="2">
        <f>IF($L1430="","",IFERROR(TRIM(MID($H1430,4,SEARCH(" CO ",$H1430)-4)),""&amp;$S1430))</f>
        <v/>
      </c>
      <c r="AH1430" s="2">
        <f>IF($AG1430="","",IF($AG1430="FULTON",IF(ISNUMBER(SEARCH("COLLEGE PARK",$H1430)),"FULTON (COLLEGE PARK)",IF(ISNUMBER(SEARCH("HAPEVILLE",$H1430)),"FULTON (HAPEVILLE)",IF(ISNUMBER(SEARCH("EAST POINT",$H1430)),"FULTON (EAST POINT)",IF(ISNUMBER(SEARCH("ATLANTA",$H1430)),"FULTON (ATL LIMITS)","FULTON")))),IF($AG1430="DEKALB",IF(ISNUMBER(SEARCH("ATLANTA",$H1430)),"DEKALB (ATL LIMITS)","DEKALB"),IF(AND($AG1430="CLAYTON",ISNUMBER(SEARCH("COLLEGE PARK",$H1430))),"CLAYTON (COLLEGE PARK)",$AG1430))))</f>
        <v/>
      </c>
      <c r="AI1430" s="2">
        <f>IF(OR($AH1430="",$AD1430=""),"",IFERROR(VLOOKUP($AH1430,CODES!$A:$B,2,FALSE),"NO CODE"))</f>
        <v/>
      </c>
      <c r="AJ1430" s="19">
        <f>IF(OR($AI1430="",$AI1430="NO CODE"),"",IF(COUNTIFS(RATES!$A:$A,$AI1430,RATES!$B:$B,"&lt;="&amp;MonthStart,RATES!$C:$C,"&gt;="&amp;MonthEnd)&lt;&gt;1,"NO RATE",IF($AD1430="OFF",SUMIFS(RATES!$F:$F,RATES!$A:$A,$AI1430,RATES!$B:$B,"&lt;="&amp;MonthStart,RATES!$C:$C,"&gt;="&amp;MonthEnd),SUMIFS(RATES!$E:$E,RATES!$A:$A,$AI1430,RATES!$B:$B,"&lt;="&amp;MonthStart,RATES!$C:$C,"&gt;="&amp;MonthEnd))))</f>
        <v/>
      </c>
      <c r="AK1430" s="2">
        <f>IF(OR(NOT(ISNUMBER($AJ1430)),N($AA1430)=0),"",IF(ABS(N($Z1430)/100-$AJ1430)&gt;0.0000001,"DIFFERS",""))</f>
        <v/>
      </c>
    </row>
    <row r="1431">
      <c r="AD1431" s="2">
        <f>IF($L1431="","",IF(ISNUMBER(SEARCH("OFF ROAD",$H1431)),"OFF",IF(ISNUMBER(SEARCH("ON ROAD",$H1431)),"ON","")))</f>
        <v/>
      </c>
      <c r="AE1431" s="2">
        <f>IF($AD1431="ON",""&amp;$L1431,"")</f>
        <v/>
      </c>
      <c r="AF1431" s="2">
        <f>IF($L1431="","",IF($J1431&lt;&gt;"","Y",""))</f>
        <v/>
      </c>
      <c r="AG1431" s="2">
        <f>IF($L1431="","",IFERROR(TRIM(MID($H1431,4,SEARCH(" CO ",$H1431)-4)),""&amp;$S1431))</f>
        <v/>
      </c>
      <c r="AH1431" s="2">
        <f>IF($AG1431="","",IF($AG1431="FULTON",IF(ISNUMBER(SEARCH("COLLEGE PARK",$H1431)),"FULTON (COLLEGE PARK)",IF(ISNUMBER(SEARCH("HAPEVILLE",$H1431)),"FULTON (HAPEVILLE)",IF(ISNUMBER(SEARCH("EAST POINT",$H1431)),"FULTON (EAST POINT)",IF(ISNUMBER(SEARCH("ATLANTA",$H1431)),"FULTON (ATL LIMITS)","FULTON")))),IF($AG1431="DEKALB",IF(ISNUMBER(SEARCH("ATLANTA",$H1431)),"DEKALB (ATL LIMITS)","DEKALB"),IF(AND($AG1431="CLAYTON",ISNUMBER(SEARCH("COLLEGE PARK",$H1431))),"CLAYTON (COLLEGE PARK)",$AG1431))))</f>
        <v/>
      </c>
      <c r="AI1431" s="2">
        <f>IF(OR($AH1431="",$AD1431=""),"",IFERROR(VLOOKUP($AH1431,CODES!$A:$B,2,FALSE),"NO CODE"))</f>
        <v/>
      </c>
      <c r="AJ1431" s="19">
        <f>IF(OR($AI1431="",$AI1431="NO CODE"),"",IF(COUNTIFS(RATES!$A:$A,$AI1431,RATES!$B:$B,"&lt;="&amp;MonthStart,RATES!$C:$C,"&gt;="&amp;MonthEnd)&lt;&gt;1,"NO RATE",IF($AD1431="OFF",SUMIFS(RATES!$F:$F,RATES!$A:$A,$AI1431,RATES!$B:$B,"&lt;="&amp;MonthStart,RATES!$C:$C,"&gt;="&amp;MonthEnd),SUMIFS(RATES!$E:$E,RATES!$A:$A,$AI1431,RATES!$B:$B,"&lt;="&amp;MonthStart,RATES!$C:$C,"&gt;="&amp;MonthEnd))))</f>
        <v/>
      </c>
      <c r="AK1431" s="2">
        <f>IF(OR(NOT(ISNUMBER($AJ1431)),N($AA1431)=0),"",IF(ABS(N($Z1431)/100-$AJ1431)&gt;0.0000001,"DIFFERS",""))</f>
        <v/>
      </c>
    </row>
    <row r="1432">
      <c r="AD1432" s="2">
        <f>IF($L1432="","",IF(ISNUMBER(SEARCH("OFF ROAD",$H1432)),"OFF",IF(ISNUMBER(SEARCH("ON ROAD",$H1432)),"ON","")))</f>
        <v/>
      </c>
      <c r="AE1432" s="2">
        <f>IF($AD1432="ON",""&amp;$L1432,"")</f>
        <v/>
      </c>
      <c r="AF1432" s="2">
        <f>IF($L1432="","",IF($J1432&lt;&gt;"","Y",""))</f>
        <v/>
      </c>
      <c r="AG1432" s="2">
        <f>IF($L1432="","",IFERROR(TRIM(MID($H1432,4,SEARCH(" CO ",$H1432)-4)),""&amp;$S1432))</f>
        <v/>
      </c>
      <c r="AH1432" s="2">
        <f>IF($AG1432="","",IF($AG1432="FULTON",IF(ISNUMBER(SEARCH("COLLEGE PARK",$H1432)),"FULTON (COLLEGE PARK)",IF(ISNUMBER(SEARCH("HAPEVILLE",$H1432)),"FULTON (HAPEVILLE)",IF(ISNUMBER(SEARCH("EAST POINT",$H1432)),"FULTON (EAST POINT)",IF(ISNUMBER(SEARCH("ATLANTA",$H1432)),"FULTON (ATL LIMITS)","FULTON")))),IF($AG1432="DEKALB",IF(ISNUMBER(SEARCH("ATLANTA",$H1432)),"DEKALB (ATL LIMITS)","DEKALB"),IF(AND($AG1432="CLAYTON",ISNUMBER(SEARCH("COLLEGE PARK",$H1432))),"CLAYTON (COLLEGE PARK)",$AG1432))))</f>
        <v/>
      </c>
      <c r="AI1432" s="2">
        <f>IF(OR($AH1432="",$AD1432=""),"",IFERROR(VLOOKUP($AH1432,CODES!$A:$B,2,FALSE),"NO CODE"))</f>
        <v/>
      </c>
      <c r="AJ1432" s="19">
        <f>IF(OR($AI1432="",$AI1432="NO CODE"),"",IF(COUNTIFS(RATES!$A:$A,$AI1432,RATES!$B:$B,"&lt;="&amp;MonthStart,RATES!$C:$C,"&gt;="&amp;MonthEnd)&lt;&gt;1,"NO RATE",IF($AD1432="OFF",SUMIFS(RATES!$F:$F,RATES!$A:$A,$AI1432,RATES!$B:$B,"&lt;="&amp;MonthStart,RATES!$C:$C,"&gt;="&amp;MonthEnd),SUMIFS(RATES!$E:$E,RATES!$A:$A,$AI1432,RATES!$B:$B,"&lt;="&amp;MonthStart,RATES!$C:$C,"&gt;="&amp;MonthEnd))))</f>
        <v/>
      </c>
      <c r="AK1432" s="2">
        <f>IF(OR(NOT(ISNUMBER($AJ1432)),N($AA1432)=0),"",IF(ABS(N($Z1432)/100-$AJ1432)&gt;0.0000001,"DIFFERS",""))</f>
        <v/>
      </c>
    </row>
    <row r="1433">
      <c r="AD1433" s="2">
        <f>IF($L1433="","",IF(ISNUMBER(SEARCH("OFF ROAD",$H1433)),"OFF",IF(ISNUMBER(SEARCH("ON ROAD",$H1433)),"ON","")))</f>
        <v/>
      </c>
      <c r="AE1433" s="2">
        <f>IF($AD1433="ON",""&amp;$L1433,"")</f>
        <v/>
      </c>
      <c r="AF1433" s="2">
        <f>IF($L1433="","",IF($J1433&lt;&gt;"","Y",""))</f>
        <v/>
      </c>
      <c r="AG1433" s="2">
        <f>IF($L1433="","",IFERROR(TRIM(MID($H1433,4,SEARCH(" CO ",$H1433)-4)),""&amp;$S1433))</f>
        <v/>
      </c>
      <c r="AH1433" s="2">
        <f>IF($AG1433="","",IF($AG1433="FULTON",IF(ISNUMBER(SEARCH("COLLEGE PARK",$H1433)),"FULTON (COLLEGE PARK)",IF(ISNUMBER(SEARCH("HAPEVILLE",$H1433)),"FULTON (HAPEVILLE)",IF(ISNUMBER(SEARCH("EAST POINT",$H1433)),"FULTON (EAST POINT)",IF(ISNUMBER(SEARCH("ATLANTA",$H1433)),"FULTON (ATL LIMITS)","FULTON")))),IF($AG1433="DEKALB",IF(ISNUMBER(SEARCH("ATLANTA",$H1433)),"DEKALB (ATL LIMITS)","DEKALB"),IF(AND($AG1433="CLAYTON",ISNUMBER(SEARCH("COLLEGE PARK",$H1433))),"CLAYTON (COLLEGE PARK)",$AG1433))))</f>
        <v/>
      </c>
      <c r="AI1433" s="2">
        <f>IF(OR($AH1433="",$AD1433=""),"",IFERROR(VLOOKUP($AH1433,CODES!$A:$B,2,FALSE),"NO CODE"))</f>
        <v/>
      </c>
      <c r="AJ1433" s="19">
        <f>IF(OR($AI1433="",$AI1433="NO CODE"),"",IF(COUNTIFS(RATES!$A:$A,$AI1433,RATES!$B:$B,"&lt;="&amp;MonthStart,RATES!$C:$C,"&gt;="&amp;MonthEnd)&lt;&gt;1,"NO RATE",IF($AD1433="OFF",SUMIFS(RATES!$F:$F,RATES!$A:$A,$AI1433,RATES!$B:$B,"&lt;="&amp;MonthStart,RATES!$C:$C,"&gt;="&amp;MonthEnd),SUMIFS(RATES!$E:$E,RATES!$A:$A,$AI1433,RATES!$B:$B,"&lt;="&amp;MonthStart,RATES!$C:$C,"&gt;="&amp;MonthEnd))))</f>
        <v/>
      </c>
      <c r="AK1433" s="2">
        <f>IF(OR(NOT(ISNUMBER($AJ1433)),N($AA1433)=0),"",IF(ABS(N($Z1433)/100-$AJ1433)&gt;0.0000001,"DIFFERS",""))</f>
        <v/>
      </c>
    </row>
    <row r="1434">
      <c r="AD1434" s="2">
        <f>IF($L1434="","",IF(ISNUMBER(SEARCH("OFF ROAD",$H1434)),"OFF",IF(ISNUMBER(SEARCH("ON ROAD",$H1434)),"ON","")))</f>
        <v/>
      </c>
      <c r="AE1434" s="2">
        <f>IF($AD1434="ON",""&amp;$L1434,"")</f>
        <v/>
      </c>
      <c r="AF1434" s="2">
        <f>IF($L1434="","",IF($J1434&lt;&gt;"","Y",""))</f>
        <v/>
      </c>
      <c r="AG1434" s="2">
        <f>IF($L1434="","",IFERROR(TRIM(MID($H1434,4,SEARCH(" CO ",$H1434)-4)),""&amp;$S1434))</f>
        <v/>
      </c>
      <c r="AH1434" s="2">
        <f>IF($AG1434="","",IF($AG1434="FULTON",IF(ISNUMBER(SEARCH("COLLEGE PARK",$H1434)),"FULTON (COLLEGE PARK)",IF(ISNUMBER(SEARCH("HAPEVILLE",$H1434)),"FULTON (HAPEVILLE)",IF(ISNUMBER(SEARCH("EAST POINT",$H1434)),"FULTON (EAST POINT)",IF(ISNUMBER(SEARCH("ATLANTA",$H1434)),"FULTON (ATL LIMITS)","FULTON")))),IF($AG1434="DEKALB",IF(ISNUMBER(SEARCH("ATLANTA",$H1434)),"DEKALB (ATL LIMITS)","DEKALB"),IF(AND($AG1434="CLAYTON",ISNUMBER(SEARCH("COLLEGE PARK",$H1434))),"CLAYTON (COLLEGE PARK)",$AG1434))))</f>
        <v/>
      </c>
      <c r="AI1434" s="2">
        <f>IF(OR($AH1434="",$AD1434=""),"",IFERROR(VLOOKUP($AH1434,CODES!$A:$B,2,FALSE),"NO CODE"))</f>
        <v/>
      </c>
      <c r="AJ1434" s="19">
        <f>IF(OR($AI1434="",$AI1434="NO CODE"),"",IF(COUNTIFS(RATES!$A:$A,$AI1434,RATES!$B:$B,"&lt;="&amp;MonthStart,RATES!$C:$C,"&gt;="&amp;MonthEnd)&lt;&gt;1,"NO RATE",IF($AD1434="OFF",SUMIFS(RATES!$F:$F,RATES!$A:$A,$AI1434,RATES!$B:$B,"&lt;="&amp;MonthStart,RATES!$C:$C,"&gt;="&amp;MonthEnd),SUMIFS(RATES!$E:$E,RATES!$A:$A,$AI1434,RATES!$B:$B,"&lt;="&amp;MonthStart,RATES!$C:$C,"&gt;="&amp;MonthEnd))))</f>
        <v/>
      </c>
      <c r="AK1434" s="2">
        <f>IF(OR(NOT(ISNUMBER($AJ1434)),N($AA1434)=0),"",IF(ABS(N($Z1434)/100-$AJ1434)&gt;0.0000001,"DIFFERS",""))</f>
        <v/>
      </c>
    </row>
    <row r="1435">
      <c r="AD1435" s="2">
        <f>IF($L1435="","",IF(ISNUMBER(SEARCH("OFF ROAD",$H1435)),"OFF",IF(ISNUMBER(SEARCH("ON ROAD",$H1435)),"ON","")))</f>
        <v/>
      </c>
      <c r="AE1435" s="2">
        <f>IF($AD1435="ON",""&amp;$L1435,"")</f>
        <v/>
      </c>
      <c r="AF1435" s="2">
        <f>IF($L1435="","",IF($J1435&lt;&gt;"","Y",""))</f>
        <v/>
      </c>
      <c r="AG1435" s="2">
        <f>IF($L1435="","",IFERROR(TRIM(MID($H1435,4,SEARCH(" CO ",$H1435)-4)),""&amp;$S1435))</f>
        <v/>
      </c>
      <c r="AH1435" s="2">
        <f>IF($AG1435="","",IF($AG1435="FULTON",IF(ISNUMBER(SEARCH("COLLEGE PARK",$H1435)),"FULTON (COLLEGE PARK)",IF(ISNUMBER(SEARCH("HAPEVILLE",$H1435)),"FULTON (HAPEVILLE)",IF(ISNUMBER(SEARCH("EAST POINT",$H1435)),"FULTON (EAST POINT)",IF(ISNUMBER(SEARCH("ATLANTA",$H1435)),"FULTON (ATL LIMITS)","FULTON")))),IF($AG1435="DEKALB",IF(ISNUMBER(SEARCH("ATLANTA",$H1435)),"DEKALB (ATL LIMITS)","DEKALB"),IF(AND($AG1435="CLAYTON",ISNUMBER(SEARCH("COLLEGE PARK",$H1435))),"CLAYTON (COLLEGE PARK)",$AG1435))))</f>
        <v/>
      </c>
      <c r="AI1435" s="2">
        <f>IF(OR($AH1435="",$AD1435=""),"",IFERROR(VLOOKUP($AH1435,CODES!$A:$B,2,FALSE),"NO CODE"))</f>
        <v/>
      </c>
      <c r="AJ1435" s="19">
        <f>IF(OR($AI1435="",$AI1435="NO CODE"),"",IF(COUNTIFS(RATES!$A:$A,$AI1435,RATES!$B:$B,"&lt;="&amp;MonthStart,RATES!$C:$C,"&gt;="&amp;MonthEnd)&lt;&gt;1,"NO RATE",IF($AD1435="OFF",SUMIFS(RATES!$F:$F,RATES!$A:$A,$AI1435,RATES!$B:$B,"&lt;="&amp;MonthStart,RATES!$C:$C,"&gt;="&amp;MonthEnd),SUMIFS(RATES!$E:$E,RATES!$A:$A,$AI1435,RATES!$B:$B,"&lt;="&amp;MonthStart,RATES!$C:$C,"&gt;="&amp;MonthEnd))))</f>
        <v/>
      </c>
      <c r="AK1435" s="2">
        <f>IF(OR(NOT(ISNUMBER($AJ1435)),N($AA1435)=0),"",IF(ABS(N($Z1435)/100-$AJ1435)&gt;0.0000001,"DIFFERS",""))</f>
        <v/>
      </c>
    </row>
    <row r="1436">
      <c r="AD1436" s="2">
        <f>IF($L1436="","",IF(ISNUMBER(SEARCH("OFF ROAD",$H1436)),"OFF",IF(ISNUMBER(SEARCH("ON ROAD",$H1436)),"ON","")))</f>
        <v/>
      </c>
      <c r="AE1436" s="2">
        <f>IF($AD1436="ON",""&amp;$L1436,"")</f>
        <v/>
      </c>
      <c r="AF1436" s="2">
        <f>IF($L1436="","",IF($J1436&lt;&gt;"","Y",""))</f>
        <v/>
      </c>
      <c r="AG1436" s="2">
        <f>IF($L1436="","",IFERROR(TRIM(MID($H1436,4,SEARCH(" CO ",$H1436)-4)),""&amp;$S1436))</f>
        <v/>
      </c>
      <c r="AH1436" s="2">
        <f>IF($AG1436="","",IF($AG1436="FULTON",IF(ISNUMBER(SEARCH("COLLEGE PARK",$H1436)),"FULTON (COLLEGE PARK)",IF(ISNUMBER(SEARCH("HAPEVILLE",$H1436)),"FULTON (HAPEVILLE)",IF(ISNUMBER(SEARCH("EAST POINT",$H1436)),"FULTON (EAST POINT)",IF(ISNUMBER(SEARCH("ATLANTA",$H1436)),"FULTON (ATL LIMITS)","FULTON")))),IF($AG1436="DEKALB",IF(ISNUMBER(SEARCH("ATLANTA",$H1436)),"DEKALB (ATL LIMITS)","DEKALB"),IF(AND($AG1436="CLAYTON",ISNUMBER(SEARCH("COLLEGE PARK",$H1436))),"CLAYTON (COLLEGE PARK)",$AG1436))))</f>
        <v/>
      </c>
      <c r="AI1436" s="2">
        <f>IF(OR($AH1436="",$AD1436=""),"",IFERROR(VLOOKUP($AH1436,CODES!$A:$B,2,FALSE),"NO CODE"))</f>
        <v/>
      </c>
      <c r="AJ1436" s="19">
        <f>IF(OR($AI1436="",$AI1436="NO CODE"),"",IF(COUNTIFS(RATES!$A:$A,$AI1436,RATES!$B:$B,"&lt;="&amp;MonthStart,RATES!$C:$C,"&gt;="&amp;MonthEnd)&lt;&gt;1,"NO RATE",IF($AD1436="OFF",SUMIFS(RATES!$F:$F,RATES!$A:$A,$AI1436,RATES!$B:$B,"&lt;="&amp;MonthStart,RATES!$C:$C,"&gt;="&amp;MonthEnd),SUMIFS(RATES!$E:$E,RATES!$A:$A,$AI1436,RATES!$B:$B,"&lt;="&amp;MonthStart,RATES!$C:$C,"&gt;="&amp;MonthEnd))))</f>
        <v/>
      </c>
      <c r="AK1436" s="2">
        <f>IF(OR(NOT(ISNUMBER($AJ1436)),N($AA1436)=0),"",IF(ABS(N($Z1436)/100-$AJ1436)&gt;0.0000001,"DIFFERS",""))</f>
        <v/>
      </c>
    </row>
    <row r="1437">
      <c r="AD1437" s="2">
        <f>IF($L1437="","",IF(ISNUMBER(SEARCH("OFF ROAD",$H1437)),"OFF",IF(ISNUMBER(SEARCH("ON ROAD",$H1437)),"ON","")))</f>
        <v/>
      </c>
      <c r="AE1437" s="2">
        <f>IF($AD1437="ON",""&amp;$L1437,"")</f>
        <v/>
      </c>
      <c r="AF1437" s="2">
        <f>IF($L1437="","",IF($J1437&lt;&gt;"","Y",""))</f>
        <v/>
      </c>
      <c r="AG1437" s="2">
        <f>IF($L1437="","",IFERROR(TRIM(MID($H1437,4,SEARCH(" CO ",$H1437)-4)),""&amp;$S1437))</f>
        <v/>
      </c>
      <c r="AH1437" s="2">
        <f>IF($AG1437="","",IF($AG1437="FULTON",IF(ISNUMBER(SEARCH("COLLEGE PARK",$H1437)),"FULTON (COLLEGE PARK)",IF(ISNUMBER(SEARCH("HAPEVILLE",$H1437)),"FULTON (HAPEVILLE)",IF(ISNUMBER(SEARCH("EAST POINT",$H1437)),"FULTON (EAST POINT)",IF(ISNUMBER(SEARCH("ATLANTA",$H1437)),"FULTON (ATL LIMITS)","FULTON")))),IF($AG1437="DEKALB",IF(ISNUMBER(SEARCH("ATLANTA",$H1437)),"DEKALB (ATL LIMITS)","DEKALB"),IF(AND($AG1437="CLAYTON",ISNUMBER(SEARCH("COLLEGE PARK",$H1437))),"CLAYTON (COLLEGE PARK)",$AG1437))))</f>
        <v/>
      </c>
      <c r="AI1437" s="2">
        <f>IF(OR($AH1437="",$AD1437=""),"",IFERROR(VLOOKUP($AH1437,CODES!$A:$B,2,FALSE),"NO CODE"))</f>
        <v/>
      </c>
      <c r="AJ1437" s="19">
        <f>IF(OR($AI1437="",$AI1437="NO CODE"),"",IF(COUNTIFS(RATES!$A:$A,$AI1437,RATES!$B:$B,"&lt;="&amp;MonthStart,RATES!$C:$C,"&gt;="&amp;MonthEnd)&lt;&gt;1,"NO RATE",IF($AD1437="OFF",SUMIFS(RATES!$F:$F,RATES!$A:$A,$AI1437,RATES!$B:$B,"&lt;="&amp;MonthStart,RATES!$C:$C,"&gt;="&amp;MonthEnd),SUMIFS(RATES!$E:$E,RATES!$A:$A,$AI1437,RATES!$B:$B,"&lt;="&amp;MonthStart,RATES!$C:$C,"&gt;="&amp;MonthEnd))))</f>
        <v/>
      </c>
      <c r="AK1437" s="2">
        <f>IF(OR(NOT(ISNUMBER($AJ1437)),N($AA1437)=0),"",IF(ABS(N($Z1437)/100-$AJ1437)&gt;0.0000001,"DIFFERS",""))</f>
        <v/>
      </c>
    </row>
    <row r="1438">
      <c r="AD1438" s="2">
        <f>IF($L1438="","",IF(ISNUMBER(SEARCH("OFF ROAD",$H1438)),"OFF",IF(ISNUMBER(SEARCH("ON ROAD",$H1438)),"ON","")))</f>
        <v/>
      </c>
      <c r="AE1438" s="2">
        <f>IF($AD1438="ON",""&amp;$L1438,"")</f>
        <v/>
      </c>
      <c r="AF1438" s="2">
        <f>IF($L1438="","",IF($J1438&lt;&gt;"","Y",""))</f>
        <v/>
      </c>
      <c r="AG1438" s="2">
        <f>IF($L1438="","",IFERROR(TRIM(MID($H1438,4,SEARCH(" CO ",$H1438)-4)),""&amp;$S1438))</f>
        <v/>
      </c>
      <c r="AH1438" s="2">
        <f>IF($AG1438="","",IF($AG1438="FULTON",IF(ISNUMBER(SEARCH("COLLEGE PARK",$H1438)),"FULTON (COLLEGE PARK)",IF(ISNUMBER(SEARCH("HAPEVILLE",$H1438)),"FULTON (HAPEVILLE)",IF(ISNUMBER(SEARCH("EAST POINT",$H1438)),"FULTON (EAST POINT)",IF(ISNUMBER(SEARCH("ATLANTA",$H1438)),"FULTON (ATL LIMITS)","FULTON")))),IF($AG1438="DEKALB",IF(ISNUMBER(SEARCH("ATLANTA",$H1438)),"DEKALB (ATL LIMITS)","DEKALB"),IF(AND($AG1438="CLAYTON",ISNUMBER(SEARCH("COLLEGE PARK",$H1438))),"CLAYTON (COLLEGE PARK)",$AG1438))))</f>
        <v/>
      </c>
      <c r="AI1438" s="2">
        <f>IF(OR($AH1438="",$AD1438=""),"",IFERROR(VLOOKUP($AH1438,CODES!$A:$B,2,FALSE),"NO CODE"))</f>
        <v/>
      </c>
      <c r="AJ1438" s="19">
        <f>IF(OR($AI1438="",$AI1438="NO CODE"),"",IF(COUNTIFS(RATES!$A:$A,$AI1438,RATES!$B:$B,"&lt;="&amp;MonthStart,RATES!$C:$C,"&gt;="&amp;MonthEnd)&lt;&gt;1,"NO RATE",IF($AD1438="OFF",SUMIFS(RATES!$F:$F,RATES!$A:$A,$AI1438,RATES!$B:$B,"&lt;="&amp;MonthStart,RATES!$C:$C,"&gt;="&amp;MonthEnd),SUMIFS(RATES!$E:$E,RATES!$A:$A,$AI1438,RATES!$B:$B,"&lt;="&amp;MonthStart,RATES!$C:$C,"&gt;="&amp;MonthEnd))))</f>
        <v/>
      </c>
      <c r="AK1438" s="2">
        <f>IF(OR(NOT(ISNUMBER($AJ1438)),N($AA1438)=0),"",IF(ABS(N($Z1438)/100-$AJ1438)&gt;0.0000001,"DIFFERS",""))</f>
        <v/>
      </c>
    </row>
    <row r="1439">
      <c r="AD1439" s="2">
        <f>IF($L1439="","",IF(ISNUMBER(SEARCH("OFF ROAD",$H1439)),"OFF",IF(ISNUMBER(SEARCH("ON ROAD",$H1439)),"ON","")))</f>
        <v/>
      </c>
      <c r="AE1439" s="2">
        <f>IF($AD1439="ON",""&amp;$L1439,"")</f>
        <v/>
      </c>
      <c r="AF1439" s="2">
        <f>IF($L1439="","",IF($J1439&lt;&gt;"","Y",""))</f>
        <v/>
      </c>
      <c r="AG1439" s="2">
        <f>IF($L1439="","",IFERROR(TRIM(MID($H1439,4,SEARCH(" CO ",$H1439)-4)),""&amp;$S1439))</f>
        <v/>
      </c>
      <c r="AH1439" s="2">
        <f>IF($AG1439="","",IF($AG1439="FULTON",IF(ISNUMBER(SEARCH("COLLEGE PARK",$H1439)),"FULTON (COLLEGE PARK)",IF(ISNUMBER(SEARCH("HAPEVILLE",$H1439)),"FULTON (HAPEVILLE)",IF(ISNUMBER(SEARCH("EAST POINT",$H1439)),"FULTON (EAST POINT)",IF(ISNUMBER(SEARCH("ATLANTA",$H1439)),"FULTON (ATL LIMITS)","FULTON")))),IF($AG1439="DEKALB",IF(ISNUMBER(SEARCH("ATLANTA",$H1439)),"DEKALB (ATL LIMITS)","DEKALB"),IF(AND($AG1439="CLAYTON",ISNUMBER(SEARCH("COLLEGE PARK",$H1439))),"CLAYTON (COLLEGE PARK)",$AG1439))))</f>
        <v/>
      </c>
      <c r="AI1439" s="2">
        <f>IF(OR($AH1439="",$AD1439=""),"",IFERROR(VLOOKUP($AH1439,CODES!$A:$B,2,FALSE),"NO CODE"))</f>
        <v/>
      </c>
      <c r="AJ1439" s="19">
        <f>IF(OR($AI1439="",$AI1439="NO CODE"),"",IF(COUNTIFS(RATES!$A:$A,$AI1439,RATES!$B:$B,"&lt;="&amp;MonthStart,RATES!$C:$C,"&gt;="&amp;MonthEnd)&lt;&gt;1,"NO RATE",IF($AD1439="OFF",SUMIFS(RATES!$F:$F,RATES!$A:$A,$AI1439,RATES!$B:$B,"&lt;="&amp;MonthStart,RATES!$C:$C,"&gt;="&amp;MonthEnd),SUMIFS(RATES!$E:$E,RATES!$A:$A,$AI1439,RATES!$B:$B,"&lt;="&amp;MonthStart,RATES!$C:$C,"&gt;="&amp;MonthEnd))))</f>
        <v/>
      </c>
      <c r="AK1439" s="2">
        <f>IF(OR(NOT(ISNUMBER($AJ1439)),N($AA1439)=0),"",IF(ABS(N($Z1439)/100-$AJ1439)&gt;0.0000001,"DIFFERS",""))</f>
        <v/>
      </c>
    </row>
    <row r="1440">
      <c r="AD1440" s="2">
        <f>IF($L1440="","",IF(ISNUMBER(SEARCH("OFF ROAD",$H1440)),"OFF",IF(ISNUMBER(SEARCH("ON ROAD",$H1440)),"ON","")))</f>
        <v/>
      </c>
      <c r="AE1440" s="2">
        <f>IF($AD1440="ON",""&amp;$L1440,"")</f>
        <v/>
      </c>
      <c r="AF1440" s="2">
        <f>IF($L1440="","",IF($J1440&lt;&gt;"","Y",""))</f>
        <v/>
      </c>
      <c r="AG1440" s="2">
        <f>IF($L1440="","",IFERROR(TRIM(MID($H1440,4,SEARCH(" CO ",$H1440)-4)),""&amp;$S1440))</f>
        <v/>
      </c>
      <c r="AH1440" s="2">
        <f>IF($AG1440="","",IF($AG1440="FULTON",IF(ISNUMBER(SEARCH("COLLEGE PARK",$H1440)),"FULTON (COLLEGE PARK)",IF(ISNUMBER(SEARCH("HAPEVILLE",$H1440)),"FULTON (HAPEVILLE)",IF(ISNUMBER(SEARCH("EAST POINT",$H1440)),"FULTON (EAST POINT)",IF(ISNUMBER(SEARCH("ATLANTA",$H1440)),"FULTON (ATL LIMITS)","FULTON")))),IF($AG1440="DEKALB",IF(ISNUMBER(SEARCH("ATLANTA",$H1440)),"DEKALB (ATL LIMITS)","DEKALB"),IF(AND($AG1440="CLAYTON",ISNUMBER(SEARCH("COLLEGE PARK",$H1440))),"CLAYTON (COLLEGE PARK)",$AG1440))))</f>
        <v/>
      </c>
      <c r="AI1440" s="2">
        <f>IF(OR($AH1440="",$AD1440=""),"",IFERROR(VLOOKUP($AH1440,CODES!$A:$B,2,FALSE),"NO CODE"))</f>
        <v/>
      </c>
      <c r="AJ1440" s="19">
        <f>IF(OR($AI1440="",$AI1440="NO CODE"),"",IF(COUNTIFS(RATES!$A:$A,$AI1440,RATES!$B:$B,"&lt;="&amp;MonthStart,RATES!$C:$C,"&gt;="&amp;MonthEnd)&lt;&gt;1,"NO RATE",IF($AD1440="OFF",SUMIFS(RATES!$F:$F,RATES!$A:$A,$AI1440,RATES!$B:$B,"&lt;="&amp;MonthStart,RATES!$C:$C,"&gt;="&amp;MonthEnd),SUMIFS(RATES!$E:$E,RATES!$A:$A,$AI1440,RATES!$B:$B,"&lt;="&amp;MonthStart,RATES!$C:$C,"&gt;="&amp;MonthEnd))))</f>
        <v/>
      </c>
      <c r="AK1440" s="2">
        <f>IF(OR(NOT(ISNUMBER($AJ1440)),N($AA1440)=0),"",IF(ABS(N($Z1440)/100-$AJ1440)&gt;0.0000001,"DIFFERS",""))</f>
        <v/>
      </c>
    </row>
    <row r="1441">
      <c r="AD1441" s="2">
        <f>IF($L1441="","",IF(ISNUMBER(SEARCH("OFF ROAD",$H1441)),"OFF",IF(ISNUMBER(SEARCH("ON ROAD",$H1441)),"ON","")))</f>
        <v/>
      </c>
      <c r="AE1441" s="2">
        <f>IF($AD1441="ON",""&amp;$L1441,"")</f>
        <v/>
      </c>
      <c r="AF1441" s="2">
        <f>IF($L1441="","",IF($J1441&lt;&gt;"","Y",""))</f>
        <v/>
      </c>
      <c r="AG1441" s="2">
        <f>IF($L1441="","",IFERROR(TRIM(MID($H1441,4,SEARCH(" CO ",$H1441)-4)),""&amp;$S1441))</f>
        <v/>
      </c>
      <c r="AH1441" s="2">
        <f>IF($AG1441="","",IF($AG1441="FULTON",IF(ISNUMBER(SEARCH("COLLEGE PARK",$H1441)),"FULTON (COLLEGE PARK)",IF(ISNUMBER(SEARCH("HAPEVILLE",$H1441)),"FULTON (HAPEVILLE)",IF(ISNUMBER(SEARCH("EAST POINT",$H1441)),"FULTON (EAST POINT)",IF(ISNUMBER(SEARCH("ATLANTA",$H1441)),"FULTON (ATL LIMITS)","FULTON")))),IF($AG1441="DEKALB",IF(ISNUMBER(SEARCH("ATLANTA",$H1441)),"DEKALB (ATL LIMITS)","DEKALB"),IF(AND($AG1441="CLAYTON",ISNUMBER(SEARCH("COLLEGE PARK",$H1441))),"CLAYTON (COLLEGE PARK)",$AG1441))))</f>
        <v/>
      </c>
      <c r="AI1441" s="2">
        <f>IF(OR($AH1441="",$AD1441=""),"",IFERROR(VLOOKUP($AH1441,CODES!$A:$B,2,FALSE),"NO CODE"))</f>
        <v/>
      </c>
      <c r="AJ1441" s="19">
        <f>IF(OR($AI1441="",$AI1441="NO CODE"),"",IF(COUNTIFS(RATES!$A:$A,$AI1441,RATES!$B:$B,"&lt;="&amp;MonthStart,RATES!$C:$C,"&gt;="&amp;MonthEnd)&lt;&gt;1,"NO RATE",IF($AD1441="OFF",SUMIFS(RATES!$F:$F,RATES!$A:$A,$AI1441,RATES!$B:$B,"&lt;="&amp;MonthStart,RATES!$C:$C,"&gt;="&amp;MonthEnd),SUMIFS(RATES!$E:$E,RATES!$A:$A,$AI1441,RATES!$B:$B,"&lt;="&amp;MonthStart,RATES!$C:$C,"&gt;="&amp;MonthEnd))))</f>
        <v/>
      </c>
      <c r="AK1441" s="2">
        <f>IF(OR(NOT(ISNUMBER($AJ1441)),N($AA1441)=0),"",IF(ABS(N($Z1441)/100-$AJ1441)&gt;0.0000001,"DIFFERS",""))</f>
        <v/>
      </c>
    </row>
    <row r="1442">
      <c r="AD1442" s="2">
        <f>IF($L1442="","",IF(ISNUMBER(SEARCH("OFF ROAD",$H1442)),"OFF",IF(ISNUMBER(SEARCH("ON ROAD",$H1442)),"ON","")))</f>
        <v/>
      </c>
      <c r="AE1442" s="2">
        <f>IF($AD1442="ON",""&amp;$L1442,"")</f>
        <v/>
      </c>
      <c r="AF1442" s="2">
        <f>IF($L1442="","",IF($J1442&lt;&gt;"","Y",""))</f>
        <v/>
      </c>
      <c r="AG1442" s="2">
        <f>IF($L1442="","",IFERROR(TRIM(MID($H1442,4,SEARCH(" CO ",$H1442)-4)),""&amp;$S1442))</f>
        <v/>
      </c>
      <c r="AH1442" s="2">
        <f>IF($AG1442="","",IF($AG1442="FULTON",IF(ISNUMBER(SEARCH("COLLEGE PARK",$H1442)),"FULTON (COLLEGE PARK)",IF(ISNUMBER(SEARCH("HAPEVILLE",$H1442)),"FULTON (HAPEVILLE)",IF(ISNUMBER(SEARCH("EAST POINT",$H1442)),"FULTON (EAST POINT)",IF(ISNUMBER(SEARCH("ATLANTA",$H1442)),"FULTON (ATL LIMITS)","FULTON")))),IF($AG1442="DEKALB",IF(ISNUMBER(SEARCH("ATLANTA",$H1442)),"DEKALB (ATL LIMITS)","DEKALB"),IF(AND($AG1442="CLAYTON",ISNUMBER(SEARCH("COLLEGE PARK",$H1442))),"CLAYTON (COLLEGE PARK)",$AG1442))))</f>
        <v/>
      </c>
      <c r="AI1442" s="2">
        <f>IF(OR($AH1442="",$AD1442=""),"",IFERROR(VLOOKUP($AH1442,CODES!$A:$B,2,FALSE),"NO CODE"))</f>
        <v/>
      </c>
      <c r="AJ1442" s="19">
        <f>IF(OR($AI1442="",$AI1442="NO CODE"),"",IF(COUNTIFS(RATES!$A:$A,$AI1442,RATES!$B:$B,"&lt;="&amp;MonthStart,RATES!$C:$C,"&gt;="&amp;MonthEnd)&lt;&gt;1,"NO RATE",IF($AD1442="OFF",SUMIFS(RATES!$F:$F,RATES!$A:$A,$AI1442,RATES!$B:$B,"&lt;="&amp;MonthStart,RATES!$C:$C,"&gt;="&amp;MonthEnd),SUMIFS(RATES!$E:$E,RATES!$A:$A,$AI1442,RATES!$B:$B,"&lt;="&amp;MonthStart,RATES!$C:$C,"&gt;="&amp;MonthEnd))))</f>
        <v/>
      </c>
      <c r="AK1442" s="2">
        <f>IF(OR(NOT(ISNUMBER($AJ1442)),N($AA1442)=0),"",IF(ABS(N($Z1442)/100-$AJ1442)&gt;0.0000001,"DIFFERS",""))</f>
        <v/>
      </c>
    </row>
    <row r="1443">
      <c r="AD1443" s="2">
        <f>IF($L1443="","",IF(ISNUMBER(SEARCH("OFF ROAD",$H1443)),"OFF",IF(ISNUMBER(SEARCH("ON ROAD",$H1443)),"ON","")))</f>
        <v/>
      </c>
      <c r="AE1443" s="2">
        <f>IF($AD1443="ON",""&amp;$L1443,"")</f>
        <v/>
      </c>
      <c r="AF1443" s="2">
        <f>IF($L1443="","",IF($J1443&lt;&gt;"","Y",""))</f>
        <v/>
      </c>
      <c r="AG1443" s="2">
        <f>IF($L1443="","",IFERROR(TRIM(MID($H1443,4,SEARCH(" CO ",$H1443)-4)),""&amp;$S1443))</f>
        <v/>
      </c>
      <c r="AH1443" s="2">
        <f>IF($AG1443="","",IF($AG1443="FULTON",IF(ISNUMBER(SEARCH("COLLEGE PARK",$H1443)),"FULTON (COLLEGE PARK)",IF(ISNUMBER(SEARCH("HAPEVILLE",$H1443)),"FULTON (HAPEVILLE)",IF(ISNUMBER(SEARCH("EAST POINT",$H1443)),"FULTON (EAST POINT)",IF(ISNUMBER(SEARCH("ATLANTA",$H1443)),"FULTON (ATL LIMITS)","FULTON")))),IF($AG1443="DEKALB",IF(ISNUMBER(SEARCH("ATLANTA",$H1443)),"DEKALB (ATL LIMITS)","DEKALB"),IF(AND($AG1443="CLAYTON",ISNUMBER(SEARCH("COLLEGE PARK",$H1443))),"CLAYTON (COLLEGE PARK)",$AG1443))))</f>
        <v/>
      </c>
      <c r="AI1443" s="2">
        <f>IF(OR($AH1443="",$AD1443=""),"",IFERROR(VLOOKUP($AH1443,CODES!$A:$B,2,FALSE),"NO CODE"))</f>
        <v/>
      </c>
      <c r="AJ1443" s="19">
        <f>IF(OR($AI1443="",$AI1443="NO CODE"),"",IF(COUNTIFS(RATES!$A:$A,$AI1443,RATES!$B:$B,"&lt;="&amp;MonthStart,RATES!$C:$C,"&gt;="&amp;MonthEnd)&lt;&gt;1,"NO RATE",IF($AD1443="OFF",SUMIFS(RATES!$F:$F,RATES!$A:$A,$AI1443,RATES!$B:$B,"&lt;="&amp;MonthStart,RATES!$C:$C,"&gt;="&amp;MonthEnd),SUMIFS(RATES!$E:$E,RATES!$A:$A,$AI1443,RATES!$B:$B,"&lt;="&amp;MonthStart,RATES!$C:$C,"&gt;="&amp;MonthEnd))))</f>
        <v/>
      </c>
      <c r="AK1443" s="2">
        <f>IF(OR(NOT(ISNUMBER($AJ1443)),N($AA1443)=0),"",IF(ABS(N($Z1443)/100-$AJ1443)&gt;0.0000001,"DIFFERS",""))</f>
        <v/>
      </c>
    </row>
    <row r="1444">
      <c r="AD1444" s="2">
        <f>IF($L1444="","",IF(ISNUMBER(SEARCH("OFF ROAD",$H1444)),"OFF",IF(ISNUMBER(SEARCH("ON ROAD",$H1444)),"ON","")))</f>
        <v/>
      </c>
      <c r="AE1444" s="2">
        <f>IF($AD1444="ON",""&amp;$L1444,"")</f>
        <v/>
      </c>
      <c r="AF1444" s="2">
        <f>IF($L1444="","",IF($J1444&lt;&gt;"","Y",""))</f>
        <v/>
      </c>
      <c r="AG1444" s="2">
        <f>IF($L1444="","",IFERROR(TRIM(MID($H1444,4,SEARCH(" CO ",$H1444)-4)),""&amp;$S1444))</f>
        <v/>
      </c>
      <c r="AH1444" s="2">
        <f>IF($AG1444="","",IF($AG1444="FULTON",IF(ISNUMBER(SEARCH("COLLEGE PARK",$H1444)),"FULTON (COLLEGE PARK)",IF(ISNUMBER(SEARCH("HAPEVILLE",$H1444)),"FULTON (HAPEVILLE)",IF(ISNUMBER(SEARCH("EAST POINT",$H1444)),"FULTON (EAST POINT)",IF(ISNUMBER(SEARCH("ATLANTA",$H1444)),"FULTON (ATL LIMITS)","FULTON")))),IF($AG1444="DEKALB",IF(ISNUMBER(SEARCH("ATLANTA",$H1444)),"DEKALB (ATL LIMITS)","DEKALB"),IF(AND($AG1444="CLAYTON",ISNUMBER(SEARCH("COLLEGE PARK",$H1444))),"CLAYTON (COLLEGE PARK)",$AG1444))))</f>
        <v/>
      </c>
      <c r="AI1444" s="2">
        <f>IF(OR($AH1444="",$AD1444=""),"",IFERROR(VLOOKUP($AH1444,CODES!$A:$B,2,FALSE),"NO CODE"))</f>
        <v/>
      </c>
      <c r="AJ1444" s="19">
        <f>IF(OR($AI1444="",$AI1444="NO CODE"),"",IF(COUNTIFS(RATES!$A:$A,$AI1444,RATES!$B:$B,"&lt;="&amp;MonthStart,RATES!$C:$C,"&gt;="&amp;MonthEnd)&lt;&gt;1,"NO RATE",IF($AD1444="OFF",SUMIFS(RATES!$F:$F,RATES!$A:$A,$AI1444,RATES!$B:$B,"&lt;="&amp;MonthStart,RATES!$C:$C,"&gt;="&amp;MonthEnd),SUMIFS(RATES!$E:$E,RATES!$A:$A,$AI1444,RATES!$B:$B,"&lt;="&amp;MonthStart,RATES!$C:$C,"&gt;="&amp;MonthEnd))))</f>
        <v/>
      </c>
      <c r="AK1444" s="2">
        <f>IF(OR(NOT(ISNUMBER($AJ1444)),N($AA1444)=0),"",IF(ABS(N($Z1444)/100-$AJ1444)&gt;0.0000001,"DIFFERS",""))</f>
        <v/>
      </c>
    </row>
    <row r="1445">
      <c r="AD1445" s="2">
        <f>IF($L1445="","",IF(ISNUMBER(SEARCH("OFF ROAD",$H1445)),"OFF",IF(ISNUMBER(SEARCH("ON ROAD",$H1445)),"ON","")))</f>
        <v/>
      </c>
      <c r="AE1445" s="2">
        <f>IF($AD1445="ON",""&amp;$L1445,"")</f>
        <v/>
      </c>
      <c r="AF1445" s="2">
        <f>IF($L1445="","",IF($J1445&lt;&gt;"","Y",""))</f>
        <v/>
      </c>
      <c r="AG1445" s="2">
        <f>IF($L1445="","",IFERROR(TRIM(MID($H1445,4,SEARCH(" CO ",$H1445)-4)),""&amp;$S1445))</f>
        <v/>
      </c>
      <c r="AH1445" s="2">
        <f>IF($AG1445="","",IF($AG1445="FULTON",IF(ISNUMBER(SEARCH("COLLEGE PARK",$H1445)),"FULTON (COLLEGE PARK)",IF(ISNUMBER(SEARCH("HAPEVILLE",$H1445)),"FULTON (HAPEVILLE)",IF(ISNUMBER(SEARCH("EAST POINT",$H1445)),"FULTON (EAST POINT)",IF(ISNUMBER(SEARCH("ATLANTA",$H1445)),"FULTON (ATL LIMITS)","FULTON")))),IF($AG1445="DEKALB",IF(ISNUMBER(SEARCH("ATLANTA",$H1445)),"DEKALB (ATL LIMITS)","DEKALB"),IF(AND($AG1445="CLAYTON",ISNUMBER(SEARCH("COLLEGE PARK",$H1445))),"CLAYTON (COLLEGE PARK)",$AG1445))))</f>
        <v/>
      </c>
      <c r="AI1445" s="2">
        <f>IF(OR($AH1445="",$AD1445=""),"",IFERROR(VLOOKUP($AH1445,CODES!$A:$B,2,FALSE),"NO CODE"))</f>
        <v/>
      </c>
      <c r="AJ1445" s="19">
        <f>IF(OR($AI1445="",$AI1445="NO CODE"),"",IF(COUNTIFS(RATES!$A:$A,$AI1445,RATES!$B:$B,"&lt;="&amp;MonthStart,RATES!$C:$C,"&gt;="&amp;MonthEnd)&lt;&gt;1,"NO RATE",IF($AD1445="OFF",SUMIFS(RATES!$F:$F,RATES!$A:$A,$AI1445,RATES!$B:$B,"&lt;="&amp;MonthStart,RATES!$C:$C,"&gt;="&amp;MonthEnd),SUMIFS(RATES!$E:$E,RATES!$A:$A,$AI1445,RATES!$B:$B,"&lt;="&amp;MonthStart,RATES!$C:$C,"&gt;="&amp;MonthEnd))))</f>
        <v/>
      </c>
      <c r="AK1445" s="2">
        <f>IF(OR(NOT(ISNUMBER($AJ1445)),N($AA1445)=0),"",IF(ABS(N($Z1445)/100-$AJ1445)&gt;0.0000001,"DIFFERS",""))</f>
        <v/>
      </c>
    </row>
    <row r="1446">
      <c r="AD1446" s="2">
        <f>IF($L1446="","",IF(ISNUMBER(SEARCH("OFF ROAD",$H1446)),"OFF",IF(ISNUMBER(SEARCH("ON ROAD",$H1446)),"ON","")))</f>
        <v/>
      </c>
      <c r="AE1446" s="2">
        <f>IF($AD1446="ON",""&amp;$L1446,"")</f>
        <v/>
      </c>
      <c r="AF1446" s="2">
        <f>IF($L1446="","",IF($J1446&lt;&gt;"","Y",""))</f>
        <v/>
      </c>
      <c r="AG1446" s="2">
        <f>IF($L1446="","",IFERROR(TRIM(MID($H1446,4,SEARCH(" CO ",$H1446)-4)),""&amp;$S1446))</f>
        <v/>
      </c>
      <c r="AH1446" s="2">
        <f>IF($AG1446="","",IF($AG1446="FULTON",IF(ISNUMBER(SEARCH("COLLEGE PARK",$H1446)),"FULTON (COLLEGE PARK)",IF(ISNUMBER(SEARCH("HAPEVILLE",$H1446)),"FULTON (HAPEVILLE)",IF(ISNUMBER(SEARCH("EAST POINT",$H1446)),"FULTON (EAST POINT)",IF(ISNUMBER(SEARCH("ATLANTA",$H1446)),"FULTON (ATL LIMITS)","FULTON")))),IF($AG1446="DEKALB",IF(ISNUMBER(SEARCH("ATLANTA",$H1446)),"DEKALB (ATL LIMITS)","DEKALB"),IF(AND($AG1446="CLAYTON",ISNUMBER(SEARCH("COLLEGE PARK",$H1446))),"CLAYTON (COLLEGE PARK)",$AG1446))))</f>
        <v/>
      </c>
      <c r="AI1446" s="2">
        <f>IF(OR($AH1446="",$AD1446=""),"",IFERROR(VLOOKUP($AH1446,CODES!$A:$B,2,FALSE),"NO CODE"))</f>
        <v/>
      </c>
      <c r="AJ1446" s="19">
        <f>IF(OR($AI1446="",$AI1446="NO CODE"),"",IF(COUNTIFS(RATES!$A:$A,$AI1446,RATES!$B:$B,"&lt;="&amp;MonthStart,RATES!$C:$C,"&gt;="&amp;MonthEnd)&lt;&gt;1,"NO RATE",IF($AD1446="OFF",SUMIFS(RATES!$F:$F,RATES!$A:$A,$AI1446,RATES!$B:$B,"&lt;="&amp;MonthStart,RATES!$C:$C,"&gt;="&amp;MonthEnd),SUMIFS(RATES!$E:$E,RATES!$A:$A,$AI1446,RATES!$B:$B,"&lt;="&amp;MonthStart,RATES!$C:$C,"&gt;="&amp;MonthEnd))))</f>
        <v/>
      </c>
      <c r="AK1446" s="2">
        <f>IF(OR(NOT(ISNUMBER($AJ1446)),N($AA1446)=0),"",IF(ABS(N($Z1446)/100-$AJ1446)&gt;0.0000001,"DIFFERS",""))</f>
        <v/>
      </c>
    </row>
    <row r="1447">
      <c r="AD1447" s="2">
        <f>IF($L1447="","",IF(ISNUMBER(SEARCH("OFF ROAD",$H1447)),"OFF",IF(ISNUMBER(SEARCH("ON ROAD",$H1447)),"ON","")))</f>
        <v/>
      </c>
      <c r="AE1447" s="2">
        <f>IF($AD1447="ON",""&amp;$L1447,"")</f>
        <v/>
      </c>
      <c r="AF1447" s="2">
        <f>IF($L1447="","",IF($J1447&lt;&gt;"","Y",""))</f>
        <v/>
      </c>
      <c r="AG1447" s="2">
        <f>IF($L1447="","",IFERROR(TRIM(MID($H1447,4,SEARCH(" CO ",$H1447)-4)),""&amp;$S1447))</f>
        <v/>
      </c>
      <c r="AH1447" s="2">
        <f>IF($AG1447="","",IF($AG1447="FULTON",IF(ISNUMBER(SEARCH("COLLEGE PARK",$H1447)),"FULTON (COLLEGE PARK)",IF(ISNUMBER(SEARCH("HAPEVILLE",$H1447)),"FULTON (HAPEVILLE)",IF(ISNUMBER(SEARCH("EAST POINT",$H1447)),"FULTON (EAST POINT)",IF(ISNUMBER(SEARCH("ATLANTA",$H1447)),"FULTON (ATL LIMITS)","FULTON")))),IF($AG1447="DEKALB",IF(ISNUMBER(SEARCH("ATLANTA",$H1447)),"DEKALB (ATL LIMITS)","DEKALB"),IF(AND($AG1447="CLAYTON",ISNUMBER(SEARCH("COLLEGE PARK",$H1447))),"CLAYTON (COLLEGE PARK)",$AG1447))))</f>
        <v/>
      </c>
      <c r="AI1447" s="2">
        <f>IF(OR($AH1447="",$AD1447=""),"",IFERROR(VLOOKUP($AH1447,CODES!$A:$B,2,FALSE),"NO CODE"))</f>
        <v/>
      </c>
      <c r="AJ1447" s="19">
        <f>IF(OR($AI1447="",$AI1447="NO CODE"),"",IF(COUNTIFS(RATES!$A:$A,$AI1447,RATES!$B:$B,"&lt;="&amp;MonthStart,RATES!$C:$C,"&gt;="&amp;MonthEnd)&lt;&gt;1,"NO RATE",IF($AD1447="OFF",SUMIFS(RATES!$F:$F,RATES!$A:$A,$AI1447,RATES!$B:$B,"&lt;="&amp;MonthStart,RATES!$C:$C,"&gt;="&amp;MonthEnd),SUMIFS(RATES!$E:$E,RATES!$A:$A,$AI1447,RATES!$B:$B,"&lt;="&amp;MonthStart,RATES!$C:$C,"&gt;="&amp;MonthEnd))))</f>
        <v/>
      </c>
      <c r="AK1447" s="2">
        <f>IF(OR(NOT(ISNUMBER($AJ1447)),N($AA1447)=0),"",IF(ABS(N($Z1447)/100-$AJ1447)&gt;0.0000001,"DIFFERS",""))</f>
        <v/>
      </c>
    </row>
    <row r="1448">
      <c r="AD1448" s="2">
        <f>IF($L1448="","",IF(ISNUMBER(SEARCH("OFF ROAD",$H1448)),"OFF",IF(ISNUMBER(SEARCH("ON ROAD",$H1448)),"ON","")))</f>
        <v/>
      </c>
      <c r="AE1448" s="2">
        <f>IF($AD1448="ON",""&amp;$L1448,"")</f>
        <v/>
      </c>
      <c r="AF1448" s="2">
        <f>IF($L1448="","",IF($J1448&lt;&gt;"","Y",""))</f>
        <v/>
      </c>
      <c r="AG1448" s="2">
        <f>IF($L1448="","",IFERROR(TRIM(MID($H1448,4,SEARCH(" CO ",$H1448)-4)),""&amp;$S1448))</f>
        <v/>
      </c>
      <c r="AH1448" s="2">
        <f>IF($AG1448="","",IF($AG1448="FULTON",IF(ISNUMBER(SEARCH("COLLEGE PARK",$H1448)),"FULTON (COLLEGE PARK)",IF(ISNUMBER(SEARCH("HAPEVILLE",$H1448)),"FULTON (HAPEVILLE)",IF(ISNUMBER(SEARCH("EAST POINT",$H1448)),"FULTON (EAST POINT)",IF(ISNUMBER(SEARCH("ATLANTA",$H1448)),"FULTON (ATL LIMITS)","FULTON")))),IF($AG1448="DEKALB",IF(ISNUMBER(SEARCH("ATLANTA",$H1448)),"DEKALB (ATL LIMITS)","DEKALB"),IF(AND($AG1448="CLAYTON",ISNUMBER(SEARCH("COLLEGE PARK",$H1448))),"CLAYTON (COLLEGE PARK)",$AG1448))))</f>
        <v/>
      </c>
      <c r="AI1448" s="2">
        <f>IF(OR($AH1448="",$AD1448=""),"",IFERROR(VLOOKUP($AH1448,CODES!$A:$B,2,FALSE),"NO CODE"))</f>
        <v/>
      </c>
      <c r="AJ1448" s="19">
        <f>IF(OR($AI1448="",$AI1448="NO CODE"),"",IF(COUNTIFS(RATES!$A:$A,$AI1448,RATES!$B:$B,"&lt;="&amp;MonthStart,RATES!$C:$C,"&gt;="&amp;MonthEnd)&lt;&gt;1,"NO RATE",IF($AD1448="OFF",SUMIFS(RATES!$F:$F,RATES!$A:$A,$AI1448,RATES!$B:$B,"&lt;="&amp;MonthStart,RATES!$C:$C,"&gt;="&amp;MonthEnd),SUMIFS(RATES!$E:$E,RATES!$A:$A,$AI1448,RATES!$B:$B,"&lt;="&amp;MonthStart,RATES!$C:$C,"&gt;="&amp;MonthEnd))))</f>
        <v/>
      </c>
      <c r="AK1448" s="2">
        <f>IF(OR(NOT(ISNUMBER($AJ1448)),N($AA1448)=0),"",IF(ABS(N($Z1448)/100-$AJ1448)&gt;0.0000001,"DIFFERS",""))</f>
        <v/>
      </c>
    </row>
    <row r="1449">
      <c r="AD1449" s="2">
        <f>IF($L1449="","",IF(ISNUMBER(SEARCH("OFF ROAD",$H1449)),"OFF",IF(ISNUMBER(SEARCH("ON ROAD",$H1449)),"ON","")))</f>
        <v/>
      </c>
      <c r="AE1449" s="2">
        <f>IF($AD1449="ON",""&amp;$L1449,"")</f>
        <v/>
      </c>
      <c r="AF1449" s="2">
        <f>IF($L1449="","",IF($J1449&lt;&gt;"","Y",""))</f>
        <v/>
      </c>
      <c r="AG1449" s="2">
        <f>IF($L1449="","",IFERROR(TRIM(MID($H1449,4,SEARCH(" CO ",$H1449)-4)),""&amp;$S1449))</f>
        <v/>
      </c>
      <c r="AH1449" s="2">
        <f>IF($AG1449="","",IF($AG1449="FULTON",IF(ISNUMBER(SEARCH("COLLEGE PARK",$H1449)),"FULTON (COLLEGE PARK)",IF(ISNUMBER(SEARCH("HAPEVILLE",$H1449)),"FULTON (HAPEVILLE)",IF(ISNUMBER(SEARCH("EAST POINT",$H1449)),"FULTON (EAST POINT)",IF(ISNUMBER(SEARCH("ATLANTA",$H1449)),"FULTON (ATL LIMITS)","FULTON")))),IF($AG1449="DEKALB",IF(ISNUMBER(SEARCH("ATLANTA",$H1449)),"DEKALB (ATL LIMITS)","DEKALB"),IF(AND($AG1449="CLAYTON",ISNUMBER(SEARCH("COLLEGE PARK",$H1449))),"CLAYTON (COLLEGE PARK)",$AG1449))))</f>
        <v/>
      </c>
      <c r="AI1449" s="2">
        <f>IF(OR($AH1449="",$AD1449=""),"",IFERROR(VLOOKUP($AH1449,CODES!$A:$B,2,FALSE),"NO CODE"))</f>
        <v/>
      </c>
      <c r="AJ1449" s="19">
        <f>IF(OR($AI1449="",$AI1449="NO CODE"),"",IF(COUNTIFS(RATES!$A:$A,$AI1449,RATES!$B:$B,"&lt;="&amp;MonthStart,RATES!$C:$C,"&gt;="&amp;MonthEnd)&lt;&gt;1,"NO RATE",IF($AD1449="OFF",SUMIFS(RATES!$F:$F,RATES!$A:$A,$AI1449,RATES!$B:$B,"&lt;="&amp;MonthStart,RATES!$C:$C,"&gt;="&amp;MonthEnd),SUMIFS(RATES!$E:$E,RATES!$A:$A,$AI1449,RATES!$B:$B,"&lt;="&amp;MonthStart,RATES!$C:$C,"&gt;="&amp;MonthEnd))))</f>
        <v/>
      </c>
      <c r="AK1449" s="2">
        <f>IF(OR(NOT(ISNUMBER($AJ1449)),N($AA1449)=0),"",IF(ABS(N($Z1449)/100-$AJ1449)&gt;0.0000001,"DIFFERS",""))</f>
        <v/>
      </c>
    </row>
    <row r="1450">
      <c r="AD1450" s="2">
        <f>IF($L1450="","",IF(ISNUMBER(SEARCH("OFF ROAD",$H1450)),"OFF",IF(ISNUMBER(SEARCH("ON ROAD",$H1450)),"ON","")))</f>
        <v/>
      </c>
      <c r="AE1450" s="2">
        <f>IF($AD1450="ON",""&amp;$L1450,"")</f>
        <v/>
      </c>
      <c r="AF1450" s="2">
        <f>IF($L1450="","",IF($J1450&lt;&gt;"","Y",""))</f>
        <v/>
      </c>
      <c r="AG1450" s="2">
        <f>IF($L1450="","",IFERROR(TRIM(MID($H1450,4,SEARCH(" CO ",$H1450)-4)),""&amp;$S1450))</f>
        <v/>
      </c>
      <c r="AH1450" s="2">
        <f>IF($AG1450="","",IF($AG1450="FULTON",IF(ISNUMBER(SEARCH("COLLEGE PARK",$H1450)),"FULTON (COLLEGE PARK)",IF(ISNUMBER(SEARCH("HAPEVILLE",$H1450)),"FULTON (HAPEVILLE)",IF(ISNUMBER(SEARCH("EAST POINT",$H1450)),"FULTON (EAST POINT)",IF(ISNUMBER(SEARCH("ATLANTA",$H1450)),"FULTON (ATL LIMITS)","FULTON")))),IF($AG1450="DEKALB",IF(ISNUMBER(SEARCH("ATLANTA",$H1450)),"DEKALB (ATL LIMITS)","DEKALB"),IF(AND($AG1450="CLAYTON",ISNUMBER(SEARCH("COLLEGE PARK",$H1450))),"CLAYTON (COLLEGE PARK)",$AG1450))))</f>
        <v/>
      </c>
      <c r="AI1450" s="2">
        <f>IF(OR($AH1450="",$AD1450=""),"",IFERROR(VLOOKUP($AH1450,CODES!$A:$B,2,FALSE),"NO CODE"))</f>
        <v/>
      </c>
      <c r="AJ1450" s="19">
        <f>IF(OR($AI1450="",$AI1450="NO CODE"),"",IF(COUNTIFS(RATES!$A:$A,$AI1450,RATES!$B:$B,"&lt;="&amp;MonthStart,RATES!$C:$C,"&gt;="&amp;MonthEnd)&lt;&gt;1,"NO RATE",IF($AD1450="OFF",SUMIFS(RATES!$F:$F,RATES!$A:$A,$AI1450,RATES!$B:$B,"&lt;="&amp;MonthStart,RATES!$C:$C,"&gt;="&amp;MonthEnd),SUMIFS(RATES!$E:$E,RATES!$A:$A,$AI1450,RATES!$B:$B,"&lt;="&amp;MonthStart,RATES!$C:$C,"&gt;="&amp;MonthEnd))))</f>
        <v/>
      </c>
      <c r="AK1450" s="2">
        <f>IF(OR(NOT(ISNUMBER($AJ1450)),N($AA1450)=0),"",IF(ABS(N($Z1450)/100-$AJ1450)&gt;0.0000001,"DIFFERS",""))</f>
        <v/>
      </c>
    </row>
    <row r="1451">
      <c r="AD1451" s="2">
        <f>IF($L1451="","",IF(ISNUMBER(SEARCH("OFF ROAD",$H1451)),"OFF",IF(ISNUMBER(SEARCH("ON ROAD",$H1451)),"ON","")))</f>
        <v/>
      </c>
      <c r="AE1451" s="2">
        <f>IF($AD1451="ON",""&amp;$L1451,"")</f>
        <v/>
      </c>
      <c r="AF1451" s="2">
        <f>IF($L1451="","",IF($J1451&lt;&gt;"","Y",""))</f>
        <v/>
      </c>
      <c r="AG1451" s="2">
        <f>IF($L1451="","",IFERROR(TRIM(MID($H1451,4,SEARCH(" CO ",$H1451)-4)),""&amp;$S1451))</f>
        <v/>
      </c>
      <c r="AH1451" s="2">
        <f>IF($AG1451="","",IF($AG1451="FULTON",IF(ISNUMBER(SEARCH("COLLEGE PARK",$H1451)),"FULTON (COLLEGE PARK)",IF(ISNUMBER(SEARCH("HAPEVILLE",$H1451)),"FULTON (HAPEVILLE)",IF(ISNUMBER(SEARCH("EAST POINT",$H1451)),"FULTON (EAST POINT)",IF(ISNUMBER(SEARCH("ATLANTA",$H1451)),"FULTON (ATL LIMITS)","FULTON")))),IF($AG1451="DEKALB",IF(ISNUMBER(SEARCH("ATLANTA",$H1451)),"DEKALB (ATL LIMITS)","DEKALB"),IF(AND($AG1451="CLAYTON",ISNUMBER(SEARCH("COLLEGE PARK",$H1451))),"CLAYTON (COLLEGE PARK)",$AG1451))))</f>
        <v/>
      </c>
      <c r="AI1451" s="2">
        <f>IF(OR($AH1451="",$AD1451=""),"",IFERROR(VLOOKUP($AH1451,CODES!$A:$B,2,FALSE),"NO CODE"))</f>
        <v/>
      </c>
      <c r="AJ1451" s="19">
        <f>IF(OR($AI1451="",$AI1451="NO CODE"),"",IF(COUNTIFS(RATES!$A:$A,$AI1451,RATES!$B:$B,"&lt;="&amp;MonthStart,RATES!$C:$C,"&gt;="&amp;MonthEnd)&lt;&gt;1,"NO RATE",IF($AD1451="OFF",SUMIFS(RATES!$F:$F,RATES!$A:$A,$AI1451,RATES!$B:$B,"&lt;="&amp;MonthStart,RATES!$C:$C,"&gt;="&amp;MonthEnd),SUMIFS(RATES!$E:$E,RATES!$A:$A,$AI1451,RATES!$B:$B,"&lt;="&amp;MonthStart,RATES!$C:$C,"&gt;="&amp;MonthEnd))))</f>
        <v/>
      </c>
      <c r="AK1451" s="2">
        <f>IF(OR(NOT(ISNUMBER($AJ1451)),N($AA1451)=0),"",IF(ABS(N($Z1451)/100-$AJ1451)&gt;0.0000001,"DIFFERS",""))</f>
        <v/>
      </c>
    </row>
    <row r="1452">
      <c r="AD1452" s="2">
        <f>IF($L1452="","",IF(ISNUMBER(SEARCH("OFF ROAD",$H1452)),"OFF",IF(ISNUMBER(SEARCH("ON ROAD",$H1452)),"ON","")))</f>
        <v/>
      </c>
      <c r="AE1452" s="2">
        <f>IF($AD1452="ON",""&amp;$L1452,"")</f>
        <v/>
      </c>
      <c r="AF1452" s="2">
        <f>IF($L1452="","",IF($J1452&lt;&gt;"","Y",""))</f>
        <v/>
      </c>
      <c r="AG1452" s="2">
        <f>IF($L1452="","",IFERROR(TRIM(MID($H1452,4,SEARCH(" CO ",$H1452)-4)),""&amp;$S1452))</f>
        <v/>
      </c>
      <c r="AH1452" s="2">
        <f>IF($AG1452="","",IF($AG1452="FULTON",IF(ISNUMBER(SEARCH("COLLEGE PARK",$H1452)),"FULTON (COLLEGE PARK)",IF(ISNUMBER(SEARCH("HAPEVILLE",$H1452)),"FULTON (HAPEVILLE)",IF(ISNUMBER(SEARCH("EAST POINT",$H1452)),"FULTON (EAST POINT)",IF(ISNUMBER(SEARCH("ATLANTA",$H1452)),"FULTON (ATL LIMITS)","FULTON")))),IF($AG1452="DEKALB",IF(ISNUMBER(SEARCH("ATLANTA",$H1452)),"DEKALB (ATL LIMITS)","DEKALB"),IF(AND($AG1452="CLAYTON",ISNUMBER(SEARCH("COLLEGE PARK",$H1452))),"CLAYTON (COLLEGE PARK)",$AG1452))))</f>
        <v/>
      </c>
      <c r="AI1452" s="2">
        <f>IF(OR($AH1452="",$AD1452=""),"",IFERROR(VLOOKUP($AH1452,CODES!$A:$B,2,FALSE),"NO CODE"))</f>
        <v/>
      </c>
      <c r="AJ1452" s="19">
        <f>IF(OR($AI1452="",$AI1452="NO CODE"),"",IF(COUNTIFS(RATES!$A:$A,$AI1452,RATES!$B:$B,"&lt;="&amp;MonthStart,RATES!$C:$C,"&gt;="&amp;MonthEnd)&lt;&gt;1,"NO RATE",IF($AD1452="OFF",SUMIFS(RATES!$F:$F,RATES!$A:$A,$AI1452,RATES!$B:$B,"&lt;="&amp;MonthStart,RATES!$C:$C,"&gt;="&amp;MonthEnd),SUMIFS(RATES!$E:$E,RATES!$A:$A,$AI1452,RATES!$B:$B,"&lt;="&amp;MonthStart,RATES!$C:$C,"&gt;="&amp;MonthEnd))))</f>
        <v/>
      </c>
      <c r="AK1452" s="2">
        <f>IF(OR(NOT(ISNUMBER($AJ1452)),N($AA1452)=0),"",IF(ABS(N($Z1452)/100-$AJ1452)&gt;0.0000001,"DIFFERS",""))</f>
        <v/>
      </c>
    </row>
    <row r="1453">
      <c r="AD1453" s="2">
        <f>IF($L1453="","",IF(ISNUMBER(SEARCH("OFF ROAD",$H1453)),"OFF",IF(ISNUMBER(SEARCH("ON ROAD",$H1453)),"ON","")))</f>
        <v/>
      </c>
      <c r="AE1453" s="2">
        <f>IF($AD1453="ON",""&amp;$L1453,"")</f>
        <v/>
      </c>
      <c r="AF1453" s="2">
        <f>IF($L1453="","",IF($J1453&lt;&gt;"","Y",""))</f>
        <v/>
      </c>
      <c r="AG1453" s="2">
        <f>IF($L1453="","",IFERROR(TRIM(MID($H1453,4,SEARCH(" CO ",$H1453)-4)),""&amp;$S1453))</f>
        <v/>
      </c>
      <c r="AH1453" s="2">
        <f>IF($AG1453="","",IF($AG1453="FULTON",IF(ISNUMBER(SEARCH("COLLEGE PARK",$H1453)),"FULTON (COLLEGE PARK)",IF(ISNUMBER(SEARCH("HAPEVILLE",$H1453)),"FULTON (HAPEVILLE)",IF(ISNUMBER(SEARCH("EAST POINT",$H1453)),"FULTON (EAST POINT)",IF(ISNUMBER(SEARCH("ATLANTA",$H1453)),"FULTON (ATL LIMITS)","FULTON")))),IF($AG1453="DEKALB",IF(ISNUMBER(SEARCH("ATLANTA",$H1453)),"DEKALB (ATL LIMITS)","DEKALB"),IF(AND($AG1453="CLAYTON",ISNUMBER(SEARCH("COLLEGE PARK",$H1453))),"CLAYTON (COLLEGE PARK)",$AG1453))))</f>
        <v/>
      </c>
      <c r="AI1453" s="2">
        <f>IF(OR($AH1453="",$AD1453=""),"",IFERROR(VLOOKUP($AH1453,CODES!$A:$B,2,FALSE),"NO CODE"))</f>
        <v/>
      </c>
      <c r="AJ1453" s="19">
        <f>IF(OR($AI1453="",$AI1453="NO CODE"),"",IF(COUNTIFS(RATES!$A:$A,$AI1453,RATES!$B:$B,"&lt;="&amp;MonthStart,RATES!$C:$C,"&gt;="&amp;MonthEnd)&lt;&gt;1,"NO RATE",IF($AD1453="OFF",SUMIFS(RATES!$F:$F,RATES!$A:$A,$AI1453,RATES!$B:$B,"&lt;="&amp;MonthStart,RATES!$C:$C,"&gt;="&amp;MonthEnd),SUMIFS(RATES!$E:$E,RATES!$A:$A,$AI1453,RATES!$B:$B,"&lt;="&amp;MonthStart,RATES!$C:$C,"&gt;="&amp;MonthEnd))))</f>
        <v/>
      </c>
      <c r="AK1453" s="2">
        <f>IF(OR(NOT(ISNUMBER($AJ1453)),N($AA1453)=0),"",IF(ABS(N($Z1453)/100-$AJ1453)&gt;0.0000001,"DIFFERS",""))</f>
        <v/>
      </c>
    </row>
    <row r="1454">
      <c r="AD1454" s="2">
        <f>IF($L1454="","",IF(ISNUMBER(SEARCH("OFF ROAD",$H1454)),"OFF",IF(ISNUMBER(SEARCH("ON ROAD",$H1454)),"ON","")))</f>
        <v/>
      </c>
      <c r="AE1454" s="2">
        <f>IF($AD1454="ON",""&amp;$L1454,"")</f>
        <v/>
      </c>
      <c r="AF1454" s="2">
        <f>IF($L1454="","",IF($J1454&lt;&gt;"","Y",""))</f>
        <v/>
      </c>
      <c r="AG1454" s="2">
        <f>IF($L1454="","",IFERROR(TRIM(MID($H1454,4,SEARCH(" CO ",$H1454)-4)),""&amp;$S1454))</f>
        <v/>
      </c>
      <c r="AH1454" s="2">
        <f>IF($AG1454="","",IF($AG1454="FULTON",IF(ISNUMBER(SEARCH("COLLEGE PARK",$H1454)),"FULTON (COLLEGE PARK)",IF(ISNUMBER(SEARCH("HAPEVILLE",$H1454)),"FULTON (HAPEVILLE)",IF(ISNUMBER(SEARCH("EAST POINT",$H1454)),"FULTON (EAST POINT)",IF(ISNUMBER(SEARCH("ATLANTA",$H1454)),"FULTON (ATL LIMITS)","FULTON")))),IF($AG1454="DEKALB",IF(ISNUMBER(SEARCH("ATLANTA",$H1454)),"DEKALB (ATL LIMITS)","DEKALB"),IF(AND($AG1454="CLAYTON",ISNUMBER(SEARCH("COLLEGE PARK",$H1454))),"CLAYTON (COLLEGE PARK)",$AG1454))))</f>
        <v/>
      </c>
      <c r="AI1454" s="2">
        <f>IF(OR($AH1454="",$AD1454=""),"",IFERROR(VLOOKUP($AH1454,CODES!$A:$B,2,FALSE),"NO CODE"))</f>
        <v/>
      </c>
      <c r="AJ1454" s="19">
        <f>IF(OR($AI1454="",$AI1454="NO CODE"),"",IF(COUNTIFS(RATES!$A:$A,$AI1454,RATES!$B:$B,"&lt;="&amp;MonthStart,RATES!$C:$C,"&gt;="&amp;MonthEnd)&lt;&gt;1,"NO RATE",IF($AD1454="OFF",SUMIFS(RATES!$F:$F,RATES!$A:$A,$AI1454,RATES!$B:$B,"&lt;="&amp;MonthStart,RATES!$C:$C,"&gt;="&amp;MonthEnd),SUMIFS(RATES!$E:$E,RATES!$A:$A,$AI1454,RATES!$B:$B,"&lt;="&amp;MonthStart,RATES!$C:$C,"&gt;="&amp;MonthEnd))))</f>
        <v/>
      </c>
      <c r="AK1454" s="2">
        <f>IF(OR(NOT(ISNUMBER($AJ1454)),N($AA1454)=0),"",IF(ABS(N($Z1454)/100-$AJ1454)&gt;0.0000001,"DIFFERS",""))</f>
        <v/>
      </c>
    </row>
    <row r="1455">
      <c r="AD1455" s="2">
        <f>IF($L1455="","",IF(ISNUMBER(SEARCH("OFF ROAD",$H1455)),"OFF",IF(ISNUMBER(SEARCH("ON ROAD",$H1455)),"ON","")))</f>
        <v/>
      </c>
      <c r="AE1455" s="2">
        <f>IF($AD1455="ON",""&amp;$L1455,"")</f>
        <v/>
      </c>
      <c r="AF1455" s="2">
        <f>IF($L1455="","",IF($J1455&lt;&gt;"","Y",""))</f>
        <v/>
      </c>
      <c r="AG1455" s="2">
        <f>IF($L1455="","",IFERROR(TRIM(MID($H1455,4,SEARCH(" CO ",$H1455)-4)),""&amp;$S1455))</f>
        <v/>
      </c>
      <c r="AH1455" s="2">
        <f>IF($AG1455="","",IF($AG1455="FULTON",IF(ISNUMBER(SEARCH("COLLEGE PARK",$H1455)),"FULTON (COLLEGE PARK)",IF(ISNUMBER(SEARCH("HAPEVILLE",$H1455)),"FULTON (HAPEVILLE)",IF(ISNUMBER(SEARCH("EAST POINT",$H1455)),"FULTON (EAST POINT)",IF(ISNUMBER(SEARCH("ATLANTA",$H1455)),"FULTON (ATL LIMITS)","FULTON")))),IF($AG1455="DEKALB",IF(ISNUMBER(SEARCH("ATLANTA",$H1455)),"DEKALB (ATL LIMITS)","DEKALB"),IF(AND($AG1455="CLAYTON",ISNUMBER(SEARCH("COLLEGE PARK",$H1455))),"CLAYTON (COLLEGE PARK)",$AG1455))))</f>
        <v/>
      </c>
      <c r="AI1455" s="2">
        <f>IF(OR($AH1455="",$AD1455=""),"",IFERROR(VLOOKUP($AH1455,CODES!$A:$B,2,FALSE),"NO CODE"))</f>
        <v/>
      </c>
      <c r="AJ1455" s="19">
        <f>IF(OR($AI1455="",$AI1455="NO CODE"),"",IF(COUNTIFS(RATES!$A:$A,$AI1455,RATES!$B:$B,"&lt;="&amp;MonthStart,RATES!$C:$C,"&gt;="&amp;MonthEnd)&lt;&gt;1,"NO RATE",IF($AD1455="OFF",SUMIFS(RATES!$F:$F,RATES!$A:$A,$AI1455,RATES!$B:$B,"&lt;="&amp;MonthStart,RATES!$C:$C,"&gt;="&amp;MonthEnd),SUMIFS(RATES!$E:$E,RATES!$A:$A,$AI1455,RATES!$B:$B,"&lt;="&amp;MonthStart,RATES!$C:$C,"&gt;="&amp;MonthEnd))))</f>
        <v/>
      </c>
      <c r="AK1455" s="2">
        <f>IF(OR(NOT(ISNUMBER($AJ1455)),N($AA1455)=0),"",IF(ABS(N($Z1455)/100-$AJ1455)&gt;0.0000001,"DIFFERS",""))</f>
        <v/>
      </c>
    </row>
    <row r="1456">
      <c r="AD1456" s="2">
        <f>IF($L1456="","",IF(ISNUMBER(SEARCH("OFF ROAD",$H1456)),"OFF",IF(ISNUMBER(SEARCH("ON ROAD",$H1456)),"ON","")))</f>
        <v/>
      </c>
      <c r="AE1456" s="2">
        <f>IF($AD1456="ON",""&amp;$L1456,"")</f>
        <v/>
      </c>
      <c r="AF1456" s="2">
        <f>IF($L1456="","",IF($J1456&lt;&gt;"","Y",""))</f>
        <v/>
      </c>
      <c r="AG1456" s="2">
        <f>IF($L1456="","",IFERROR(TRIM(MID($H1456,4,SEARCH(" CO ",$H1456)-4)),""&amp;$S1456))</f>
        <v/>
      </c>
      <c r="AH1456" s="2">
        <f>IF($AG1456="","",IF($AG1456="FULTON",IF(ISNUMBER(SEARCH("COLLEGE PARK",$H1456)),"FULTON (COLLEGE PARK)",IF(ISNUMBER(SEARCH("HAPEVILLE",$H1456)),"FULTON (HAPEVILLE)",IF(ISNUMBER(SEARCH("EAST POINT",$H1456)),"FULTON (EAST POINT)",IF(ISNUMBER(SEARCH("ATLANTA",$H1456)),"FULTON (ATL LIMITS)","FULTON")))),IF($AG1456="DEKALB",IF(ISNUMBER(SEARCH("ATLANTA",$H1456)),"DEKALB (ATL LIMITS)","DEKALB"),IF(AND($AG1456="CLAYTON",ISNUMBER(SEARCH("COLLEGE PARK",$H1456))),"CLAYTON (COLLEGE PARK)",$AG1456))))</f>
        <v/>
      </c>
      <c r="AI1456" s="2">
        <f>IF(OR($AH1456="",$AD1456=""),"",IFERROR(VLOOKUP($AH1456,CODES!$A:$B,2,FALSE),"NO CODE"))</f>
        <v/>
      </c>
      <c r="AJ1456" s="19">
        <f>IF(OR($AI1456="",$AI1456="NO CODE"),"",IF(COUNTIFS(RATES!$A:$A,$AI1456,RATES!$B:$B,"&lt;="&amp;MonthStart,RATES!$C:$C,"&gt;="&amp;MonthEnd)&lt;&gt;1,"NO RATE",IF($AD1456="OFF",SUMIFS(RATES!$F:$F,RATES!$A:$A,$AI1456,RATES!$B:$B,"&lt;="&amp;MonthStart,RATES!$C:$C,"&gt;="&amp;MonthEnd),SUMIFS(RATES!$E:$E,RATES!$A:$A,$AI1456,RATES!$B:$B,"&lt;="&amp;MonthStart,RATES!$C:$C,"&gt;="&amp;MonthEnd))))</f>
        <v/>
      </c>
      <c r="AK1456" s="2">
        <f>IF(OR(NOT(ISNUMBER($AJ1456)),N($AA1456)=0),"",IF(ABS(N($Z1456)/100-$AJ1456)&gt;0.0000001,"DIFFERS",""))</f>
        <v/>
      </c>
    </row>
    <row r="1457">
      <c r="AD1457" s="2">
        <f>IF($L1457="","",IF(ISNUMBER(SEARCH("OFF ROAD",$H1457)),"OFF",IF(ISNUMBER(SEARCH("ON ROAD",$H1457)),"ON","")))</f>
        <v/>
      </c>
      <c r="AE1457" s="2">
        <f>IF($AD1457="ON",""&amp;$L1457,"")</f>
        <v/>
      </c>
      <c r="AF1457" s="2">
        <f>IF($L1457="","",IF($J1457&lt;&gt;"","Y",""))</f>
        <v/>
      </c>
      <c r="AG1457" s="2">
        <f>IF($L1457="","",IFERROR(TRIM(MID($H1457,4,SEARCH(" CO ",$H1457)-4)),""&amp;$S1457))</f>
        <v/>
      </c>
      <c r="AH1457" s="2">
        <f>IF($AG1457="","",IF($AG1457="FULTON",IF(ISNUMBER(SEARCH("COLLEGE PARK",$H1457)),"FULTON (COLLEGE PARK)",IF(ISNUMBER(SEARCH("HAPEVILLE",$H1457)),"FULTON (HAPEVILLE)",IF(ISNUMBER(SEARCH("EAST POINT",$H1457)),"FULTON (EAST POINT)",IF(ISNUMBER(SEARCH("ATLANTA",$H1457)),"FULTON (ATL LIMITS)","FULTON")))),IF($AG1457="DEKALB",IF(ISNUMBER(SEARCH("ATLANTA",$H1457)),"DEKALB (ATL LIMITS)","DEKALB"),IF(AND($AG1457="CLAYTON",ISNUMBER(SEARCH("COLLEGE PARK",$H1457))),"CLAYTON (COLLEGE PARK)",$AG1457))))</f>
        <v/>
      </c>
      <c r="AI1457" s="2">
        <f>IF(OR($AH1457="",$AD1457=""),"",IFERROR(VLOOKUP($AH1457,CODES!$A:$B,2,FALSE),"NO CODE"))</f>
        <v/>
      </c>
      <c r="AJ1457" s="19">
        <f>IF(OR($AI1457="",$AI1457="NO CODE"),"",IF(COUNTIFS(RATES!$A:$A,$AI1457,RATES!$B:$B,"&lt;="&amp;MonthStart,RATES!$C:$C,"&gt;="&amp;MonthEnd)&lt;&gt;1,"NO RATE",IF($AD1457="OFF",SUMIFS(RATES!$F:$F,RATES!$A:$A,$AI1457,RATES!$B:$B,"&lt;="&amp;MonthStart,RATES!$C:$C,"&gt;="&amp;MonthEnd),SUMIFS(RATES!$E:$E,RATES!$A:$A,$AI1457,RATES!$B:$B,"&lt;="&amp;MonthStart,RATES!$C:$C,"&gt;="&amp;MonthEnd))))</f>
        <v/>
      </c>
      <c r="AK1457" s="2">
        <f>IF(OR(NOT(ISNUMBER($AJ1457)),N($AA1457)=0),"",IF(ABS(N($Z1457)/100-$AJ1457)&gt;0.0000001,"DIFFERS",""))</f>
        <v/>
      </c>
    </row>
    <row r="1458">
      <c r="AD1458" s="2">
        <f>IF($L1458="","",IF(ISNUMBER(SEARCH("OFF ROAD",$H1458)),"OFF",IF(ISNUMBER(SEARCH("ON ROAD",$H1458)),"ON","")))</f>
        <v/>
      </c>
      <c r="AE1458" s="2">
        <f>IF($AD1458="ON",""&amp;$L1458,"")</f>
        <v/>
      </c>
      <c r="AF1458" s="2">
        <f>IF($L1458="","",IF($J1458&lt;&gt;"","Y",""))</f>
        <v/>
      </c>
      <c r="AG1458" s="2">
        <f>IF($L1458="","",IFERROR(TRIM(MID($H1458,4,SEARCH(" CO ",$H1458)-4)),""&amp;$S1458))</f>
        <v/>
      </c>
      <c r="AH1458" s="2">
        <f>IF($AG1458="","",IF($AG1458="FULTON",IF(ISNUMBER(SEARCH("COLLEGE PARK",$H1458)),"FULTON (COLLEGE PARK)",IF(ISNUMBER(SEARCH("HAPEVILLE",$H1458)),"FULTON (HAPEVILLE)",IF(ISNUMBER(SEARCH("EAST POINT",$H1458)),"FULTON (EAST POINT)",IF(ISNUMBER(SEARCH("ATLANTA",$H1458)),"FULTON (ATL LIMITS)","FULTON")))),IF($AG1458="DEKALB",IF(ISNUMBER(SEARCH("ATLANTA",$H1458)),"DEKALB (ATL LIMITS)","DEKALB"),IF(AND($AG1458="CLAYTON",ISNUMBER(SEARCH("COLLEGE PARK",$H1458))),"CLAYTON (COLLEGE PARK)",$AG1458))))</f>
        <v/>
      </c>
      <c r="AI1458" s="2">
        <f>IF(OR($AH1458="",$AD1458=""),"",IFERROR(VLOOKUP($AH1458,CODES!$A:$B,2,FALSE),"NO CODE"))</f>
        <v/>
      </c>
      <c r="AJ1458" s="19">
        <f>IF(OR($AI1458="",$AI1458="NO CODE"),"",IF(COUNTIFS(RATES!$A:$A,$AI1458,RATES!$B:$B,"&lt;="&amp;MonthStart,RATES!$C:$C,"&gt;="&amp;MonthEnd)&lt;&gt;1,"NO RATE",IF($AD1458="OFF",SUMIFS(RATES!$F:$F,RATES!$A:$A,$AI1458,RATES!$B:$B,"&lt;="&amp;MonthStart,RATES!$C:$C,"&gt;="&amp;MonthEnd),SUMIFS(RATES!$E:$E,RATES!$A:$A,$AI1458,RATES!$B:$B,"&lt;="&amp;MonthStart,RATES!$C:$C,"&gt;="&amp;MonthEnd))))</f>
        <v/>
      </c>
      <c r="AK1458" s="2">
        <f>IF(OR(NOT(ISNUMBER($AJ1458)),N($AA1458)=0),"",IF(ABS(N($Z1458)/100-$AJ1458)&gt;0.0000001,"DIFFERS",""))</f>
        <v/>
      </c>
    </row>
    <row r="1459">
      <c r="AD1459" s="2">
        <f>IF($L1459="","",IF(ISNUMBER(SEARCH("OFF ROAD",$H1459)),"OFF",IF(ISNUMBER(SEARCH("ON ROAD",$H1459)),"ON","")))</f>
        <v/>
      </c>
      <c r="AE1459" s="2">
        <f>IF($AD1459="ON",""&amp;$L1459,"")</f>
        <v/>
      </c>
      <c r="AF1459" s="2">
        <f>IF($L1459="","",IF($J1459&lt;&gt;"","Y",""))</f>
        <v/>
      </c>
      <c r="AG1459" s="2">
        <f>IF($L1459="","",IFERROR(TRIM(MID($H1459,4,SEARCH(" CO ",$H1459)-4)),""&amp;$S1459))</f>
        <v/>
      </c>
      <c r="AH1459" s="2">
        <f>IF($AG1459="","",IF($AG1459="FULTON",IF(ISNUMBER(SEARCH("COLLEGE PARK",$H1459)),"FULTON (COLLEGE PARK)",IF(ISNUMBER(SEARCH("HAPEVILLE",$H1459)),"FULTON (HAPEVILLE)",IF(ISNUMBER(SEARCH("EAST POINT",$H1459)),"FULTON (EAST POINT)",IF(ISNUMBER(SEARCH("ATLANTA",$H1459)),"FULTON (ATL LIMITS)","FULTON")))),IF($AG1459="DEKALB",IF(ISNUMBER(SEARCH("ATLANTA",$H1459)),"DEKALB (ATL LIMITS)","DEKALB"),IF(AND($AG1459="CLAYTON",ISNUMBER(SEARCH("COLLEGE PARK",$H1459))),"CLAYTON (COLLEGE PARK)",$AG1459))))</f>
        <v/>
      </c>
      <c r="AI1459" s="2">
        <f>IF(OR($AH1459="",$AD1459=""),"",IFERROR(VLOOKUP($AH1459,CODES!$A:$B,2,FALSE),"NO CODE"))</f>
        <v/>
      </c>
      <c r="AJ1459" s="19">
        <f>IF(OR($AI1459="",$AI1459="NO CODE"),"",IF(COUNTIFS(RATES!$A:$A,$AI1459,RATES!$B:$B,"&lt;="&amp;MonthStart,RATES!$C:$C,"&gt;="&amp;MonthEnd)&lt;&gt;1,"NO RATE",IF($AD1459="OFF",SUMIFS(RATES!$F:$F,RATES!$A:$A,$AI1459,RATES!$B:$B,"&lt;="&amp;MonthStart,RATES!$C:$C,"&gt;="&amp;MonthEnd),SUMIFS(RATES!$E:$E,RATES!$A:$A,$AI1459,RATES!$B:$B,"&lt;="&amp;MonthStart,RATES!$C:$C,"&gt;="&amp;MonthEnd))))</f>
        <v/>
      </c>
      <c r="AK1459" s="2">
        <f>IF(OR(NOT(ISNUMBER($AJ1459)),N($AA1459)=0),"",IF(ABS(N($Z1459)/100-$AJ1459)&gt;0.0000001,"DIFFERS",""))</f>
        <v/>
      </c>
    </row>
    <row r="1460">
      <c r="AD1460" s="2">
        <f>IF($L1460="","",IF(ISNUMBER(SEARCH("OFF ROAD",$H1460)),"OFF",IF(ISNUMBER(SEARCH("ON ROAD",$H1460)),"ON","")))</f>
        <v/>
      </c>
      <c r="AE1460" s="2">
        <f>IF($AD1460="ON",""&amp;$L1460,"")</f>
        <v/>
      </c>
      <c r="AF1460" s="2">
        <f>IF($L1460="","",IF($J1460&lt;&gt;"","Y",""))</f>
        <v/>
      </c>
      <c r="AG1460" s="2">
        <f>IF($L1460="","",IFERROR(TRIM(MID($H1460,4,SEARCH(" CO ",$H1460)-4)),""&amp;$S1460))</f>
        <v/>
      </c>
      <c r="AH1460" s="2">
        <f>IF($AG1460="","",IF($AG1460="FULTON",IF(ISNUMBER(SEARCH("COLLEGE PARK",$H1460)),"FULTON (COLLEGE PARK)",IF(ISNUMBER(SEARCH("HAPEVILLE",$H1460)),"FULTON (HAPEVILLE)",IF(ISNUMBER(SEARCH("EAST POINT",$H1460)),"FULTON (EAST POINT)",IF(ISNUMBER(SEARCH("ATLANTA",$H1460)),"FULTON (ATL LIMITS)","FULTON")))),IF($AG1460="DEKALB",IF(ISNUMBER(SEARCH("ATLANTA",$H1460)),"DEKALB (ATL LIMITS)","DEKALB"),IF(AND($AG1460="CLAYTON",ISNUMBER(SEARCH("COLLEGE PARK",$H1460))),"CLAYTON (COLLEGE PARK)",$AG1460))))</f>
        <v/>
      </c>
      <c r="AI1460" s="2">
        <f>IF(OR($AH1460="",$AD1460=""),"",IFERROR(VLOOKUP($AH1460,CODES!$A:$B,2,FALSE),"NO CODE"))</f>
        <v/>
      </c>
      <c r="AJ1460" s="19">
        <f>IF(OR($AI1460="",$AI1460="NO CODE"),"",IF(COUNTIFS(RATES!$A:$A,$AI1460,RATES!$B:$B,"&lt;="&amp;MonthStart,RATES!$C:$C,"&gt;="&amp;MonthEnd)&lt;&gt;1,"NO RATE",IF($AD1460="OFF",SUMIFS(RATES!$F:$F,RATES!$A:$A,$AI1460,RATES!$B:$B,"&lt;="&amp;MonthStart,RATES!$C:$C,"&gt;="&amp;MonthEnd),SUMIFS(RATES!$E:$E,RATES!$A:$A,$AI1460,RATES!$B:$B,"&lt;="&amp;MonthStart,RATES!$C:$C,"&gt;="&amp;MonthEnd))))</f>
        <v/>
      </c>
      <c r="AK1460" s="2">
        <f>IF(OR(NOT(ISNUMBER($AJ1460)),N($AA1460)=0),"",IF(ABS(N($Z1460)/100-$AJ1460)&gt;0.0000001,"DIFFERS",""))</f>
        <v/>
      </c>
    </row>
    <row r="1461">
      <c r="AD1461" s="2">
        <f>IF($L1461="","",IF(ISNUMBER(SEARCH("OFF ROAD",$H1461)),"OFF",IF(ISNUMBER(SEARCH("ON ROAD",$H1461)),"ON","")))</f>
        <v/>
      </c>
      <c r="AE1461" s="2">
        <f>IF($AD1461="ON",""&amp;$L1461,"")</f>
        <v/>
      </c>
      <c r="AF1461" s="2">
        <f>IF($L1461="","",IF($J1461&lt;&gt;"","Y",""))</f>
        <v/>
      </c>
      <c r="AG1461" s="2">
        <f>IF($L1461="","",IFERROR(TRIM(MID($H1461,4,SEARCH(" CO ",$H1461)-4)),""&amp;$S1461))</f>
        <v/>
      </c>
      <c r="AH1461" s="2">
        <f>IF($AG1461="","",IF($AG1461="FULTON",IF(ISNUMBER(SEARCH("COLLEGE PARK",$H1461)),"FULTON (COLLEGE PARK)",IF(ISNUMBER(SEARCH("HAPEVILLE",$H1461)),"FULTON (HAPEVILLE)",IF(ISNUMBER(SEARCH("EAST POINT",$H1461)),"FULTON (EAST POINT)",IF(ISNUMBER(SEARCH("ATLANTA",$H1461)),"FULTON (ATL LIMITS)","FULTON")))),IF($AG1461="DEKALB",IF(ISNUMBER(SEARCH("ATLANTA",$H1461)),"DEKALB (ATL LIMITS)","DEKALB"),IF(AND($AG1461="CLAYTON",ISNUMBER(SEARCH("COLLEGE PARK",$H1461))),"CLAYTON (COLLEGE PARK)",$AG1461))))</f>
        <v/>
      </c>
      <c r="AI1461" s="2">
        <f>IF(OR($AH1461="",$AD1461=""),"",IFERROR(VLOOKUP($AH1461,CODES!$A:$B,2,FALSE),"NO CODE"))</f>
        <v/>
      </c>
      <c r="AJ1461" s="19">
        <f>IF(OR($AI1461="",$AI1461="NO CODE"),"",IF(COUNTIFS(RATES!$A:$A,$AI1461,RATES!$B:$B,"&lt;="&amp;MonthStart,RATES!$C:$C,"&gt;="&amp;MonthEnd)&lt;&gt;1,"NO RATE",IF($AD1461="OFF",SUMIFS(RATES!$F:$F,RATES!$A:$A,$AI1461,RATES!$B:$B,"&lt;="&amp;MonthStart,RATES!$C:$C,"&gt;="&amp;MonthEnd),SUMIFS(RATES!$E:$E,RATES!$A:$A,$AI1461,RATES!$B:$B,"&lt;="&amp;MonthStart,RATES!$C:$C,"&gt;="&amp;MonthEnd))))</f>
        <v/>
      </c>
      <c r="AK1461" s="2">
        <f>IF(OR(NOT(ISNUMBER($AJ1461)),N($AA1461)=0),"",IF(ABS(N($Z1461)/100-$AJ1461)&gt;0.0000001,"DIFFERS",""))</f>
        <v/>
      </c>
    </row>
    <row r="1462">
      <c r="AD1462" s="2">
        <f>IF($L1462="","",IF(ISNUMBER(SEARCH("OFF ROAD",$H1462)),"OFF",IF(ISNUMBER(SEARCH("ON ROAD",$H1462)),"ON","")))</f>
        <v/>
      </c>
      <c r="AE1462" s="2">
        <f>IF($AD1462="ON",""&amp;$L1462,"")</f>
        <v/>
      </c>
      <c r="AF1462" s="2">
        <f>IF($L1462="","",IF($J1462&lt;&gt;"","Y",""))</f>
        <v/>
      </c>
      <c r="AG1462" s="2">
        <f>IF($L1462="","",IFERROR(TRIM(MID($H1462,4,SEARCH(" CO ",$H1462)-4)),""&amp;$S1462))</f>
        <v/>
      </c>
      <c r="AH1462" s="2">
        <f>IF($AG1462="","",IF($AG1462="FULTON",IF(ISNUMBER(SEARCH("COLLEGE PARK",$H1462)),"FULTON (COLLEGE PARK)",IF(ISNUMBER(SEARCH("HAPEVILLE",$H1462)),"FULTON (HAPEVILLE)",IF(ISNUMBER(SEARCH("EAST POINT",$H1462)),"FULTON (EAST POINT)",IF(ISNUMBER(SEARCH("ATLANTA",$H1462)),"FULTON (ATL LIMITS)","FULTON")))),IF($AG1462="DEKALB",IF(ISNUMBER(SEARCH("ATLANTA",$H1462)),"DEKALB (ATL LIMITS)","DEKALB"),IF(AND($AG1462="CLAYTON",ISNUMBER(SEARCH("COLLEGE PARK",$H1462))),"CLAYTON (COLLEGE PARK)",$AG1462))))</f>
        <v/>
      </c>
      <c r="AI1462" s="2">
        <f>IF(OR($AH1462="",$AD1462=""),"",IFERROR(VLOOKUP($AH1462,CODES!$A:$B,2,FALSE),"NO CODE"))</f>
        <v/>
      </c>
      <c r="AJ1462" s="19">
        <f>IF(OR($AI1462="",$AI1462="NO CODE"),"",IF(COUNTIFS(RATES!$A:$A,$AI1462,RATES!$B:$B,"&lt;="&amp;MonthStart,RATES!$C:$C,"&gt;="&amp;MonthEnd)&lt;&gt;1,"NO RATE",IF($AD1462="OFF",SUMIFS(RATES!$F:$F,RATES!$A:$A,$AI1462,RATES!$B:$B,"&lt;="&amp;MonthStart,RATES!$C:$C,"&gt;="&amp;MonthEnd),SUMIFS(RATES!$E:$E,RATES!$A:$A,$AI1462,RATES!$B:$B,"&lt;="&amp;MonthStart,RATES!$C:$C,"&gt;="&amp;MonthEnd))))</f>
        <v/>
      </c>
      <c r="AK1462" s="2">
        <f>IF(OR(NOT(ISNUMBER($AJ1462)),N($AA1462)=0),"",IF(ABS(N($Z1462)/100-$AJ1462)&gt;0.0000001,"DIFFERS",""))</f>
        <v/>
      </c>
    </row>
    <row r="1463">
      <c r="AD1463" s="2">
        <f>IF($L1463="","",IF(ISNUMBER(SEARCH("OFF ROAD",$H1463)),"OFF",IF(ISNUMBER(SEARCH("ON ROAD",$H1463)),"ON","")))</f>
        <v/>
      </c>
      <c r="AE1463" s="2">
        <f>IF($AD1463="ON",""&amp;$L1463,"")</f>
        <v/>
      </c>
      <c r="AF1463" s="2">
        <f>IF($L1463="","",IF($J1463&lt;&gt;"","Y",""))</f>
        <v/>
      </c>
      <c r="AG1463" s="2">
        <f>IF($L1463="","",IFERROR(TRIM(MID($H1463,4,SEARCH(" CO ",$H1463)-4)),""&amp;$S1463))</f>
        <v/>
      </c>
      <c r="AH1463" s="2">
        <f>IF($AG1463="","",IF($AG1463="FULTON",IF(ISNUMBER(SEARCH("COLLEGE PARK",$H1463)),"FULTON (COLLEGE PARK)",IF(ISNUMBER(SEARCH("HAPEVILLE",$H1463)),"FULTON (HAPEVILLE)",IF(ISNUMBER(SEARCH("EAST POINT",$H1463)),"FULTON (EAST POINT)",IF(ISNUMBER(SEARCH("ATLANTA",$H1463)),"FULTON (ATL LIMITS)","FULTON")))),IF($AG1463="DEKALB",IF(ISNUMBER(SEARCH("ATLANTA",$H1463)),"DEKALB (ATL LIMITS)","DEKALB"),IF(AND($AG1463="CLAYTON",ISNUMBER(SEARCH("COLLEGE PARK",$H1463))),"CLAYTON (COLLEGE PARK)",$AG1463))))</f>
        <v/>
      </c>
      <c r="AI1463" s="2">
        <f>IF(OR($AH1463="",$AD1463=""),"",IFERROR(VLOOKUP($AH1463,CODES!$A:$B,2,FALSE),"NO CODE"))</f>
        <v/>
      </c>
      <c r="AJ1463" s="19">
        <f>IF(OR($AI1463="",$AI1463="NO CODE"),"",IF(COUNTIFS(RATES!$A:$A,$AI1463,RATES!$B:$B,"&lt;="&amp;MonthStart,RATES!$C:$C,"&gt;="&amp;MonthEnd)&lt;&gt;1,"NO RATE",IF($AD1463="OFF",SUMIFS(RATES!$F:$F,RATES!$A:$A,$AI1463,RATES!$B:$B,"&lt;="&amp;MonthStart,RATES!$C:$C,"&gt;="&amp;MonthEnd),SUMIFS(RATES!$E:$E,RATES!$A:$A,$AI1463,RATES!$B:$B,"&lt;="&amp;MonthStart,RATES!$C:$C,"&gt;="&amp;MonthEnd))))</f>
        <v/>
      </c>
      <c r="AK1463" s="2">
        <f>IF(OR(NOT(ISNUMBER($AJ1463)),N($AA1463)=0),"",IF(ABS(N($Z1463)/100-$AJ1463)&gt;0.0000001,"DIFFERS",""))</f>
        <v/>
      </c>
    </row>
    <row r="1464">
      <c r="AD1464" s="2">
        <f>IF($L1464="","",IF(ISNUMBER(SEARCH("OFF ROAD",$H1464)),"OFF",IF(ISNUMBER(SEARCH("ON ROAD",$H1464)),"ON","")))</f>
        <v/>
      </c>
      <c r="AE1464" s="2">
        <f>IF($AD1464="ON",""&amp;$L1464,"")</f>
        <v/>
      </c>
      <c r="AF1464" s="2">
        <f>IF($L1464="","",IF($J1464&lt;&gt;"","Y",""))</f>
        <v/>
      </c>
      <c r="AG1464" s="2">
        <f>IF($L1464="","",IFERROR(TRIM(MID($H1464,4,SEARCH(" CO ",$H1464)-4)),""&amp;$S1464))</f>
        <v/>
      </c>
      <c r="AH1464" s="2">
        <f>IF($AG1464="","",IF($AG1464="FULTON",IF(ISNUMBER(SEARCH("COLLEGE PARK",$H1464)),"FULTON (COLLEGE PARK)",IF(ISNUMBER(SEARCH("HAPEVILLE",$H1464)),"FULTON (HAPEVILLE)",IF(ISNUMBER(SEARCH("EAST POINT",$H1464)),"FULTON (EAST POINT)",IF(ISNUMBER(SEARCH("ATLANTA",$H1464)),"FULTON (ATL LIMITS)","FULTON")))),IF($AG1464="DEKALB",IF(ISNUMBER(SEARCH("ATLANTA",$H1464)),"DEKALB (ATL LIMITS)","DEKALB"),IF(AND($AG1464="CLAYTON",ISNUMBER(SEARCH("COLLEGE PARK",$H1464))),"CLAYTON (COLLEGE PARK)",$AG1464))))</f>
        <v/>
      </c>
      <c r="AI1464" s="2">
        <f>IF(OR($AH1464="",$AD1464=""),"",IFERROR(VLOOKUP($AH1464,CODES!$A:$B,2,FALSE),"NO CODE"))</f>
        <v/>
      </c>
      <c r="AJ1464" s="19">
        <f>IF(OR($AI1464="",$AI1464="NO CODE"),"",IF(COUNTIFS(RATES!$A:$A,$AI1464,RATES!$B:$B,"&lt;="&amp;MonthStart,RATES!$C:$C,"&gt;="&amp;MonthEnd)&lt;&gt;1,"NO RATE",IF($AD1464="OFF",SUMIFS(RATES!$F:$F,RATES!$A:$A,$AI1464,RATES!$B:$B,"&lt;="&amp;MonthStart,RATES!$C:$C,"&gt;="&amp;MonthEnd),SUMIFS(RATES!$E:$E,RATES!$A:$A,$AI1464,RATES!$B:$B,"&lt;="&amp;MonthStart,RATES!$C:$C,"&gt;="&amp;MonthEnd))))</f>
        <v/>
      </c>
      <c r="AK1464" s="2">
        <f>IF(OR(NOT(ISNUMBER($AJ1464)),N($AA1464)=0),"",IF(ABS(N($Z1464)/100-$AJ1464)&gt;0.0000001,"DIFFERS",""))</f>
        <v/>
      </c>
    </row>
    <row r="1465">
      <c r="AD1465" s="2">
        <f>IF($L1465="","",IF(ISNUMBER(SEARCH("OFF ROAD",$H1465)),"OFF",IF(ISNUMBER(SEARCH("ON ROAD",$H1465)),"ON","")))</f>
        <v/>
      </c>
      <c r="AE1465" s="2">
        <f>IF($AD1465="ON",""&amp;$L1465,"")</f>
        <v/>
      </c>
      <c r="AF1465" s="2">
        <f>IF($L1465="","",IF($J1465&lt;&gt;"","Y",""))</f>
        <v/>
      </c>
      <c r="AG1465" s="2">
        <f>IF($L1465="","",IFERROR(TRIM(MID($H1465,4,SEARCH(" CO ",$H1465)-4)),""&amp;$S1465))</f>
        <v/>
      </c>
      <c r="AH1465" s="2">
        <f>IF($AG1465="","",IF($AG1465="FULTON",IF(ISNUMBER(SEARCH("COLLEGE PARK",$H1465)),"FULTON (COLLEGE PARK)",IF(ISNUMBER(SEARCH("HAPEVILLE",$H1465)),"FULTON (HAPEVILLE)",IF(ISNUMBER(SEARCH("EAST POINT",$H1465)),"FULTON (EAST POINT)",IF(ISNUMBER(SEARCH("ATLANTA",$H1465)),"FULTON (ATL LIMITS)","FULTON")))),IF($AG1465="DEKALB",IF(ISNUMBER(SEARCH("ATLANTA",$H1465)),"DEKALB (ATL LIMITS)","DEKALB"),IF(AND($AG1465="CLAYTON",ISNUMBER(SEARCH("COLLEGE PARK",$H1465))),"CLAYTON (COLLEGE PARK)",$AG1465))))</f>
        <v/>
      </c>
      <c r="AI1465" s="2">
        <f>IF(OR($AH1465="",$AD1465=""),"",IFERROR(VLOOKUP($AH1465,CODES!$A:$B,2,FALSE),"NO CODE"))</f>
        <v/>
      </c>
      <c r="AJ1465" s="19">
        <f>IF(OR($AI1465="",$AI1465="NO CODE"),"",IF(COUNTIFS(RATES!$A:$A,$AI1465,RATES!$B:$B,"&lt;="&amp;MonthStart,RATES!$C:$C,"&gt;="&amp;MonthEnd)&lt;&gt;1,"NO RATE",IF($AD1465="OFF",SUMIFS(RATES!$F:$F,RATES!$A:$A,$AI1465,RATES!$B:$B,"&lt;="&amp;MonthStart,RATES!$C:$C,"&gt;="&amp;MonthEnd),SUMIFS(RATES!$E:$E,RATES!$A:$A,$AI1465,RATES!$B:$B,"&lt;="&amp;MonthStart,RATES!$C:$C,"&gt;="&amp;MonthEnd))))</f>
        <v/>
      </c>
      <c r="AK1465" s="2">
        <f>IF(OR(NOT(ISNUMBER($AJ1465)),N($AA1465)=0),"",IF(ABS(N($Z1465)/100-$AJ1465)&gt;0.0000001,"DIFFERS",""))</f>
        <v/>
      </c>
    </row>
    <row r="1466">
      <c r="AD1466" s="2">
        <f>IF($L1466="","",IF(ISNUMBER(SEARCH("OFF ROAD",$H1466)),"OFF",IF(ISNUMBER(SEARCH("ON ROAD",$H1466)),"ON","")))</f>
        <v/>
      </c>
      <c r="AE1466" s="2">
        <f>IF($AD1466="ON",""&amp;$L1466,"")</f>
        <v/>
      </c>
      <c r="AF1466" s="2">
        <f>IF($L1466="","",IF($J1466&lt;&gt;"","Y",""))</f>
        <v/>
      </c>
      <c r="AG1466" s="2">
        <f>IF($L1466="","",IFERROR(TRIM(MID($H1466,4,SEARCH(" CO ",$H1466)-4)),""&amp;$S1466))</f>
        <v/>
      </c>
      <c r="AH1466" s="2">
        <f>IF($AG1466="","",IF($AG1466="FULTON",IF(ISNUMBER(SEARCH("COLLEGE PARK",$H1466)),"FULTON (COLLEGE PARK)",IF(ISNUMBER(SEARCH("HAPEVILLE",$H1466)),"FULTON (HAPEVILLE)",IF(ISNUMBER(SEARCH("EAST POINT",$H1466)),"FULTON (EAST POINT)",IF(ISNUMBER(SEARCH("ATLANTA",$H1466)),"FULTON (ATL LIMITS)","FULTON")))),IF($AG1466="DEKALB",IF(ISNUMBER(SEARCH("ATLANTA",$H1466)),"DEKALB (ATL LIMITS)","DEKALB"),IF(AND($AG1466="CLAYTON",ISNUMBER(SEARCH("COLLEGE PARK",$H1466))),"CLAYTON (COLLEGE PARK)",$AG1466))))</f>
        <v/>
      </c>
      <c r="AI1466" s="2">
        <f>IF(OR($AH1466="",$AD1466=""),"",IFERROR(VLOOKUP($AH1466,CODES!$A:$B,2,FALSE),"NO CODE"))</f>
        <v/>
      </c>
      <c r="AJ1466" s="19">
        <f>IF(OR($AI1466="",$AI1466="NO CODE"),"",IF(COUNTIFS(RATES!$A:$A,$AI1466,RATES!$B:$B,"&lt;="&amp;MonthStart,RATES!$C:$C,"&gt;="&amp;MonthEnd)&lt;&gt;1,"NO RATE",IF($AD1466="OFF",SUMIFS(RATES!$F:$F,RATES!$A:$A,$AI1466,RATES!$B:$B,"&lt;="&amp;MonthStart,RATES!$C:$C,"&gt;="&amp;MonthEnd),SUMIFS(RATES!$E:$E,RATES!$A:$A,$AI1466,RATES!$B:$B,"&lt;="&amp;MonthStart,RATES!$C:$C,"&gt;="&amp;MonthEnd))))</f>
        <v/>
      </c>
      <c r="AK1466" s="2">
        <f>IF(OR(NOT(ISNUMBER($AJ1466)),N($AA1466)=0),"",IF(ABS(N($Z1466)/100-$AJ1466)&gt;0.0000001,"DIFFERS",""))</f>
        <v/>
      </c>
    </row>
    <row r="1467">
      <c r="AD1467" s="2">
        <f>IF($L1467="","",IF(ISNUMBER(SEARCH("OFF ROAD",$H1467)),"OFF",IF(ISNUMBER(SEARCH("ON ROAD",$H1467)),"ON","")))</f>
        <v/>
      </c>
      <c r="AE1467" s="2">
        <f>IF($AD1467="ON",""&amp;$L1467,"")</f>
        <v/>
      </c>
      <c r="AF1467" s="2">
        <f>IF($L1467="","",IF($J1467&lt;&gt;"","Y",""))</f>
        <v/>
      </c>
      <c r="AG1467" s="2">
        <f>IF($L1467="","",IFERROR(TRIM(MID($H1467,4,SEARCH(" CO ",$H1467)-4)),""&amp;$S1467))</f>
        <v/>
      </c>
      <c r="AH1467" s="2">
        <f>IF($AG1467="","",IF($AG1467="FULTON",IF(ISNUMBER(SEARCH("COLLEGE PARK",$H1467)),"FULTON (COLLEGE PARK)",IF(ISNUMBER(SEARCH("HAPEVILLE",$H1467)),"FULTON (HAPEVILLE)",IF(ISNUMBER(SEARCH("EAST POINT",$H1467)),"FULTON (EAST POINT)",IF(ISNUMBER(SEARCH("ATLANTA",$H1467)),"FULTON (ATL LIMITS)","FULTON")))),IF($AG1467="DEKALB",IF(ISNUMBER(SEARCH("ATLANTA",$H1467)),"DEKALB (ATL LIMITS)","DEKALB"),IF(AND($AG1467="CLAYTON",ISNUMBER(SEARCH("COLLEGE PARK",$H1467))),"CLAYTON (COLLEGE PARK)",$AG1467))))</f>
        <v/>
      </c>
      <c r="AI1467" s="2">
        <f>IF(OR($AH1467="",$AD1467=""),"",IFERROR(VLOOKUP($AH1467,CODES!$A:$B,2,FALSE),"NO CODE"))</f>
        <v/>
      </c>
      <c r="AJ1467" s="19">
        <f>IF(OR($AI1467="",$AI1467="NO CODE"),"",IF(COUNTIFS(RATES!$A:$A,$AI1467,RATES!$B:$B,"&lt;="&amp;MonthStart,RATES!$C:$C,"&gt;="&amp;MonthEnd)&lt;&gt;1,"NO RATE",IF($AD1467="OFF",SUMIFS(RATES!$F:$F,RATES!$A:$A,$AI1467,RATES!$B:$B,"&lt;="&amp;MonthStart,RATES!$C:$C,"&gt;="&amp;MonthEnd),SUMIFS(RATES!$E:$E,RATES!$A:$A,$AI1467,RATES!$B:$B,"&lt;="&amp;MonthStart,RATES!$C:$C,"&gt;="&amp;MonthEnd))))</f>
        <v/>
      </c>
      <c r="AK1467" s="2">
        <f>IF(OR(NOT(ISNUMBER($AJ1467)),N($AA1467)=0),"",IF(ABS(N($Z1467)/100-$AJ1467)&gt;0.0000001,"DIFFERS",""))</f>
        <v/>
      </c>
    </row>
    <row r="1468">
      <c r="AD1468" s="2">
        <f>IF($L1468="","",IF(ISNUMBER(SEARCH("OFF ROAD",$H1468)),"OFF",IF(ISNUMBER(SEARCH("ON ROAD",$H1468)),"ON","")))</f>
        <v/>
      </c>
      <c r="AE1468" s="2">
        <f>IF($AD1468="ON",""&amp;$L1468,"")</f>
        <v/>
      </c>
      <c r="AF1468" s="2">
        <f>IF($L1468="","",IF($J1468&lt;&gt;"","Y",""))</f>
        <v/>
      </c>
      <c r="AG1468" s="2">
        <f>IF($L1468="","",IFERROR(TRIM(MID($H1468,4,SEARCH(" CO ",$H1468)-4)),""&amp;$S1468))</f>
        <v/>
      </c>
      <c r="AH1468" s="2">
        <f>IF($AG1468="","",IF($AG1468="FULTON",IF(ISNUMBER(SEARCH("COLLEGE PARK",$H1468)),"FULTON (COLLEGE PARK)",IF(ISNUMBER(SEARCH("HAPEVILLE",$H1468)),"FULTON (HAPEVILLE)",IF(ISNUMBER(SEARCH("EAST POINT",$H1468)),"FULTON (EAST POINT)",IF(ISNUMBER(SEARCH("ATLANTA",$H1468)),"FULTON (ATL LIMITS)","FULTON")))),IF($AG1468="DEKALB",IF(ISNUMBER(SEARCH("ATLANTA",$H1468)),"DEKALB (ATL LIMITS)","DEKALB"),IF(AND($AG1468="CLAYTON",ISNUMBER(SEARCH("COLLEGE PARK",$H1468))),"CLAYTON (COLLEGE PARK)",$AG1468))))</f>
        <v/>
      </c>
      <c r="AI1468" s="2">
        <f>IF(OR($AH1468="",$AD1468=""),"",IFERROR(VLOOKUP($AH1468,CODES!$A:$B,2,FALSE),"NO CODE"))</f>
        <v/>
      </c>
      <c r="AJ1468" s="19">
        <f>IF(OR($AI1468="",$AI1468="NO CODE"),"",IF(COUNTIFS(RATES!$A:$A,$AI1468,RATES!$B:$B,"&lt;="&amp;MonthStart,RATES!$C:$C,"&gt;="&amp;MonthEnd)&lt;&gt;1,"NO RATE",IF($AD1468="OFF",SUMIFS(RATES!$F:$F,RATES!$A:$A,$AI1468,RATES!$B:$B,"&lt;="&amp;MonthStart,RATES!$C:$C,"&gt;="&amp;MonthEnd),SUMIFS(RATES!$E:$E,RATES!$A:$A,$AI1468,RATES!$B:$B,"&lt;="&amp;MonthStart,RATES!$C:$C,"&gt;="&amp;MonthEnd))))</f>
        <v/>
      </c>
      <c r="AK1468" s="2">
        <f>IF(OR(NOT(ISNUMBER($AJ1468)),N($AA1468)=0),"",IF(ABS(N($Z1468)/100-$AJ1468)&gt;0.0000001,"DIFFERS",""))</f>
        <v/>
      </c>
    </row>
    <row r="1469">
      <c r="AD1469" s="2">
        <f>IF($L1469="","",IF(ISNUMBER(SEARCH("OFF ROAD",$H1469)),"OFF",IF(ISNUMBER(SEARCH("ON ROAD",$H1469)),"ON","")))</f>
        <v/>
      </c>
      <c r="AE1469" s="2">
        <f>IF($AD1469="ON",""&amp;$L1469,"")</f>
        <v/>
      </c>
      <c r="AF1469" s="2">
        <f>IF($L1469="","",IF($J1469&lt;&gt;"","Y",""))</f>
        <v/>
      </c>
      <c r="AG1469" s="2">
        <f>IF($L1469="","",IFERROR(TRIM(MID($H1469,4,SEARCH(" CO ",$H1469)-4)),""&amp;$S1469))</f>
        <v/>
      </c>
      <c r="AH1469" s="2">
        <f>IF($AG1469="","",IF($AG1469="FULTON",IF(ISNUMBER(SEARCH("COLLEGE PARK",$H1469)),"FULTON (COLLEGE PARK)",IF(ISNUMBER(SEARCH("HAPEVILLE",$H1469)),"FULTON (HAPEVILLE)",IF(ISNUMBER(SEARCH("EAST POINT",$H1469)),"FULTON (EAST POINT)",IF(ISNUMBER(SEARCH("ATLANTA",$H1469)),"FULTON (ATL LIMITS)","FULTON")))),IF($AG1469="DEKALB",IF(ISNUMBER(SEARCH("ATLANTA",$H1469)),"DEKALB (ATL LIMITS)","DEKALB"),IF(AND($AG1469="CLAYTON",ISNUMBER(SEARCH("COLLEGE PARK",$H1469))),"CLAYTON (COLLEGE PARK)",$AG1469))))</f>
        <v/>
      </c>
      <c r="AI1469" s="2">
        <f>IF(OR($AH1469="",$AD1469=""),"",IFERROR(VLOOKUP($AH1469,CODES!$A:$B,2,FALSE),"NO CODE"))</f>
        <v/>
      </c>
      <c r="AJ1469" s="19">
        <f>IF(OR($AI1469="",$AI1469="NO CODE"),"",IF(COUNTIFS(RATES!$A:$A,$AI1469,RATES!$B:$B,"&lt;="&amp;MonthStart,RATES!$C:$C,"&gt;="&amp;MonthEnd)&lt;&gt;1,"NO RATE",IF($AD1469="OFF",SUMIFS(RATES!$F:$F,RATES!$A:$A,$AI1469,RATES!$B:$B,"&lt;="&amp;MonthStart,RATES!$C:$C,"&gt;="&amp;MonthEnd),SUMIFS(RATES!$E:$E,RATES!$A:$A,$AI1469,RATES!$B:$B,"&lt;="&amp;MonthStart,RATES!$C:$C,"&gt;="&amp;MonthEnd))))</f>
        <v/>
      </c>
      <c r="AK1469" s="2">
        <f>IF(OR(NOT(ISNUMBER($AJ1469)),N($AA1469)=0),"",IF(ABS(N($Z1469)/100-$AJ1469)&gt;0.0000001,"DIFFERS",""))</f>
        <v/>
      </c>
    </row>
    <row r="1470">
      <c r="AD1470" s="2">
        <f>IF($L1470="","",IF(ISNUMBER(SEARCH("OFF ROAD",$H1470)),"OFF",IF(ISNUMBER(SEARCH("ON ROAD",$H1470)),"ON","")))</f>
        <v/>
      </c>
      <c r="AE1470" s="2">
        <f>IF($AD1470="ON",""&amp;$L1470,"")</f>
        <v/>
      </c>
      <c r="AF1470" s="2">
        <f>IF($L1470="","",IF($J1470&lt;&gt;"","Y",""))</f>
        <v/>
      </c>
      <c r="AG1470" s="2">
        <f>IF($L1470="","",IFERROR(TRIM(MID($H1470,4,SEARCH(" CO ",$H1470)-4)),""&amp;$S1470))</f>
        <v/>
      </c>
      <c r="AH1470" s="2">
        <f>IF($AG1470="","",IF($AG1470="FULTON",IF(ISNUMBER(SEARCH("COLLEGE PARK",$H1470)),"FULTON (COLLEGE PARK)",IF(ISNUMBER(SEARCH("HAPEVILLE",$H1470)),"FULTON (HAPEVILLE)",IF(ISNUMBER(SEARCH("EAST POINT",$H1470)),"FULTON (EAST POINT)",IF(ISNUMBER(SEARCH("ATLANTA",$H1470)),"FULTON (ATL LIMITS)","FULTON")))),IF($AG1470="DEKALB",IF(ISNUMBER(SEARCH("ATLANTA",$H1470)),"DEKALB (ATL LIMITS)","DEKALB"),IF(AND($AG1470="CLAYTON",ISNUMBER(SEARCH("COLLEGE PARK",$H1470))),"CLAYTON (COLLEGE PARK)",$AG1470))))</f>
        <v/>
      </c>
      <c r="AI1470" s="2">
        <f>IF(OR($AH1470="",$AD1470=""),"",IFERROR(VLOOKUP($AH1470,CODES!$A:$B,2,FALSE),"NO CODE"))</f>
        <v/>
      </c>
      <c r="AJ1470" s="19">
        <f>IF(OR($AI1470="",$AI1470="NO CODE"),"",IF(COUNTIFS(RATES!$A:$A,$AI1470,RATES!$B:$B,"&lt;="&amp;MonthStart,RATES!$C:$C,"&gt;="&amp;MonthEnd)&lt;&gt;1,"NO RATE",IF($AD1470="OFF",SUMIFS(RATES!$F:$F,RATES!$A:$A,$AI1470,RATES!$B:$B,"&lt;="&amp;MonthStart,RATES!$C:$C,"&gt;="&amp;MonthEnd),SUMIFS(RATES!$E:$E,RATES!$A:$A,$AI1470,RATES!$B:$B,"&lt;="&amp;MonthStart,RATES!$C:$C,"&gt;="&amp;MonthEnd))))</f>
        <v/>
      </c>
      <c r="AK1470" s="2">
        <f>IF(OR(NOT(ISNUMBER($AJ1470)),N($AA1470)=0),"",IF(ABS(N($Z1470)/100-$AJ1470)&gt;0.0000001,"DIFFERS",""))</f>
        <v/>
      </c>
    </row>
    <row r="1471">
      <c r="AD1471" s="2">
        <f>IF($L1471="","",IF(ISNUMBER(SEARCH("OFF ROAD",$H1471)),"OFF",IF(ISNUMBER(SEARCH("ON ROAD",$H1471)),"ON","")))</f>
        <v/>
      </c>
      <c r="AE1471" s="2">
        <f>IF($AD1471="ON",""&amp;$L1471,"")</f>
        <v/>
      </c>
      <c r="AF1471" s="2">
        <f>IF($L1471="","",IF($J1471&lt;&gt;"","Y",""))</f>
        <v/>
      </c>
      <c r="AG1471" s="2">
        <f>IF($L1471="","",IFERROR(TRIM(MID($H1471,4,SEARCH(" CO ",$H1471)-4)),""&amp;$S1471))</f>
        <v/>
      </c>
      <c r="AH1471" s="2">
        <f>IF($AG1471="","",IF($AG1471="FULTON",IF(ISNUMBER(SEARCH("COLLEGE PARK",$H1471)),"FULTON (COLLEGE PARK)",IF(ISNUMBER(SEARCH("HAPEVILLE",$H1471)),"FULTON (HAPEVILLE)",IF(ISNUMBER(SEARCH("EAST POINT",$H1471)),"FULTON (EAST POINT)",IF(ISNUMBER(SEARCH("ATLANTA",$H1471)),"FULTON (ATL LIMITS)","FULTON")))),IF($AG1471="DEKALB",IF(ISNUMBER(SEARCH("ATLANTA",$H1471)),"DEKALB (ATL LIMITS)","DEKALB"),IF(AND($AG1471="CLAYTON",ISNUMBER(SEARCH("COLLEGE PARK",$H1471))),"CLAYTON (COLLEGE PARK)",$AG1471))))</f>
        <v/>
      </c>
      <c r="AI1471" s="2">
        <f>IF(OR($AH1471="",$AD1471=""),"",IFERROR(VLOOKUP($AH1471,CODES!$A:$B,2,FALSE),"NO CODE"))</f>
        <v/>
      </c>
      <c r="AJ1471" s="19">
        <f>IF(OR($AI1471="",$AI1471="NO CODE"),"",IF(COUNTIFS(RATES!$A:$A,$AI1471,RATES!$B:$B,"&lt;="&amp;MonthStart,RATES!$C:$C,"&gt;="&amp;MonthEnd)&lt;&gt;1,"NO RATE",IF($AD1471="OFF",SUMIFS(RATES!$F:$F,RATES!$A:$A,$AI1471,RATES!$B:$B,"&lt;="&amp;MonthStart,RATES!$C:$C,"&gt;="&amp;MonthEnd),SUMIFS(RATES!$E:$E,RATES!$A:$A,$AI1471,RATES!$B:$B,"&lt;="&amp;MonthStart,RATES!$C:$C,"&gt;="&amp;MonthEnd))))</f>
        <v/>
      </c>
      <c r="AK1471" s="2">
        <f>IF(OR(NOT(ISNUMBER($AJ1471)),N($AA1471)=0),"",IF(ABS(N($Z1471)/100-$AJ1471)&gt;0.0000001,"DIFFERS",""))</f>
        <v/>
      </c>
    </row>
    <row r="1472">
      <c r="AD1472" s="2">
        <f>IF($L1472="","",IF(ISNUMBER(SEARCH("OFF ROAD",$H1472)),"OFF",IF(ISNUMBER(SEARCH("ON ROAD",$H1472)),"ON","")))</f>
        <v/>
      </c>
      <c r="AE1472" s="2">
        <f>IF($AD1472="ON",""&amp;$L1472,"")</f>
        <v/>
      </c>
      <c r="AF1472" s="2">
        <f>IF($L1472="","",IF($J1472&lt;&gt;"","Y",""))</f>
        <v/>
      </c>
      <c r="AG1472" s="2">
        <f>IF($L1472="","",IFERROR(TRIM(MID($H1472,4,SEARCH(" CO ",$H1472)-4)),""&amp;$S1472))</f>
        <v/>
      </c>
      <c r="AH1472" s="2">
        <f>IF($AG1472="","",IF($AG1472="FULTON",IF(ISNUMBER(SEARCH("COLLEGE PARK",$H1472)),"FULTON (COLLEGE PARK)",IF(ISNUMBER(SEARCH("HAPEVILLE",$H1472)),"FULTON (HAPEVILLE)",IF(ISNUMBER(SEARCH("EAST POINT",$H1472)),"FULTON (EAST POINT)",IF(ISNUMBER(SEARCH("ATLANTA",$H1472)),"FULTON (ATL LIMITS)","FULTON")))),IF($AG1472="DEKALB",IF(ISNUMBER(SEARCH("ATLANTA",$H1472)),"DEKALB (ATL LIMITS)","DEKALB"),IF(AND($AG1472="CLAYTON",ISNUMBER(SEARCH("COLLEGE PARK",$H1472))),"CLAYTON (COLLEGE PARK)",$AG1472))))</f>
        <v/>
      </c>
      <c r="AI1472" s="2">
        <f>IF(OR($AH1472="",$AD1472=""),"",IFERROR(VLOOKUP($AH1472,CODES!$A:$B,2,FALSE),"NO CODE"))</f>
        <v/>
      </c>
      <c r="AJ1472" s="19">
        <f>IF(OR($AI1472="",$AI1472="NO CODE"),"",IF(COUNTIFS(RATES!$A:$A,$AI1472,RATES!$B:$B,"&lt;="&amp;MonthStart,RATES!$C:$C,"&gt;="&amp;MonthEnd)&lt;&gt;1,"NO RATE",IF($AD1472="OFF",SUMIFS(RATES!$F:$F,RATES!$A:$A,$AI1472,RATES!$B:$B,"&lt;="&amp;MonthStart,RATES!$C:$C,"&gt;="&amp;MonthEnd),SUMIFS(RATES!$E:$E,RATES!$A:$A,$AI1472,RATES!$B:$B,"&lt;="&amp;MonthStart,RATES!$C:$C,"&gt;="&amp;MonthEnd))))</f>
        <v/>
      </c>
      <c r="AK1472" s="2">
        <f>IF(OR(NOT(ISNUMBER($AJ1472)),N($AA1472)=0),"",IF(ABS(N($Z1472)/100-$AJ1472)&gt;0.0000001,"DIFFERS",""))</f>
        <v/>
      </c>
    </row>
    <row r="1473">
      <c r="AD1473" s="2">
        <f>IF($L1473="","",IF(ISNUMBER(SEARCH("OFF ROAD",$H1473)),"OFF",IF(ISNUMBER(SEARCH("ON ROAD",$H1473)),"ON","")))</f>
        <v/>
      </c>
      <c r="AE1473" s="2">
        <f>IF($AD1473="ON",""&amp;$L1473,"")</f>
        <v/>
      </c>
      <c r="AF1473" s="2">
        <f>IF($L1473="","",IF($J1473&lt;&gt;"","Y",""))</f>
        <v/>
      </c>
      <c r="AG1473" s="2">
        <f>IF($L1473="","",IFERROR(TRIM(MID($H1473,4,SEARCH(" CO ",$H1473)-4)),""&amp;$S1473))</f>
        <v/>
      </c>
      <c r="AH1473" s="2">
        <f>IF($AG1473="","",IF($AG1473="FULTON",IF(ISNUMBER(SEARCH("COLLEGE PARK",$H1473)),"FULTON (COLLEGE PARK)",IF(ISNUMBER(SEARCH("HAPEVILLE",$H1473)),"FULTON (HAPEVILLE)",IF(ISNUMBER(SEARCH("EAST POINT",$H1473)),"FULTON (EAST POINT)",IF(ISNUMBER(SEARCH("ATLANTA",$H1473)),"FULTON (ATL LIMITS)","FULTON")))),IF($AG1473="DEKALB",IF(ISNUMBER(SEARCH("ATLANTA",$H1473)),"DEKALB (ATL LIMITS)","DEKALB"),IF(AND($AG1473="CLAYTON",ISNUMBER(SEARCH("COLLEGE PARK",$H1473))),"CLAYTON (COLLEGE PARK)",$AG1473))))</f>
        <v/>
      </c>
      <c r="AI1473" s="2">
        <f>IF(OR($AH1473="",$AD1473=""),"",IFERROR(VLOOKUP($AH1473,CODES!$A:$B,2,FALSE),"NO CODE"))</f>
        <v/>
      </c>
      <c r="AJ1473" s="19">
        <f>IF(OR($AI1473="",$AI1473="NO CODE"),"",IF(COUNTIFS(RATES!$A:$A,$AI1473,RATES!$B:$B,"&lt;="&amp;MonthStart,RATES!$C:$C,"&gt;="&amp;MonthEnd)&lt;&gt;1,"NO RATE",IF($AD1473="OFF",SUMIFS(RATES!$F:$F,RATES!$A:$A,$AI1473,RATES!$B:$B,"&lt;="&amp;MonthStart,RATES!$C:$C,"&gt;="&amp;MonthEnd),SUMIFS(RATES!$E:$E,RATES!$A:$A,$AI1473,RATES!$B:$B,"&lt;="&amp;MonthStart,RATES!$C:$C,"&gt;="&amp;MonthEnd))))</f>
        <v/>
      </c>
      <c r="AK1473" s="2">
        <f>IF(OR(NOT(ISNUMBER($AJ1473)),N($AA1473)=0),"",IF(ABS(N($Z1473)/100-$AJ1473)&gt;0.0000001,"DIFFERS",""))</f>
        <v/>
      </c>
    </row>
    <row r="1474">
      <c r="AD1474" s="2">
        <f>IF($L1474="","",IF(ISNUMBER(SEARCH("OFF ROAD",$H1474)),"OFF",IF(ISNUMBER(SEARCH("ON ROAD",$H1474)),"ON","")))</f>
        <v/>
      </c>
      <c r="AE1474" s="2">
        <f>IF($AD1474="ON",""&amp;$L1474,"")</f>
        <v/>
      </c>
      <c r="AF1474" s="2">
        <f>IF($L1474="","",IF($J1474&lt;&gt;"","Y",""))</f>
        <v/>
      </c>
      <c r="AG1474" s="2">
        <f>IF($L1474="","",IFERROR(TRIM(MID($H1474,4,SEARCH(" CO ",$H1474)-4)),""&amp;$S1474))</f>
        <v/>
      </c>
      <c r="AH1474" s="2">
        <f>IF($AG1474="","",IF($AG1474="FULTON",IF(ISNUMBER(SEARCH("COLLEGE PARK",$H1474)),"FULTON (COLLEGE PARK)",IF(ISNUMBER(SEARCH("HAPEVILLE",$H1474)),"FULTON (HAPEVILLE)",IF(ISNUMBER(SEARCH("EAST POINT",$H1474)),"FULTON (EAST POINT)",IF(ISNUMBER(SEARCH("ATLANTA",$H1474)),"FULTON (ATL LIMITS)","FULTON")))),IF($AG1474="DEKALB",IF(ISNUMBER(SEARCH("ATLANTA",$H1474)),"DEKALB (ATL LIMITS)","DEKALB"),IF(AND($AG1474="CLAYTON",ISNUMBER(SEARCH("COLLEGE PARK",$H1474))),"CLAYTON (COLLEGE PARK)",$AG1474))))</f>
        <v/>
      </c>
      <c r="AI1474" s="2">
        <f>IF(OR($AH1474="",$AD1474=""),"",IFERROR(VLOOKUP($AH1474,CODES!$A:$B,2,FALSE),"NO CODE"))</f>
        <v/>
      </c>
      <c r="AJ1474" s="19">
        <f>IF(OR($AI1474="",$AI1474="NO CODE"),"",IF(COUNTIFS(RATES!$A:$A,$AI1474,RATES!$B:$B,"&lt;="&amp;MonthStart,RATES!$C:$C,"&gt;="&amp;MonthEnd)&lt;&gt;1,"NO RATE",IF($AD1474="OFF",SUMIFS(RATES!$F:$F,RATES!$A:$A,$AI1474,RATES!$B:$B,"&lt;="&amp;MonthStart,RATES!$C:$C,"&gt;="&amp;MonthEnd),SUMIFS(RATES!$E:$E,RATES!$A:$A,$AI1474,RATES!$B:$B,"&lt;="&amp;MonthStart,RATES!$C:$C,"&gt;="&amp;MonthEnd))))</f>
        <v/>
      </c>
      <c r="AK1474" s="2">
        <f>IF(OR(NOT(ISNUMBER($AJ1474)),N($AA1474)=0),"",IF(ABS(N($Z1474)/100-$AJ1474)&gt;0.0000001,"DIFFERS",""))</f>
        <v/>
      </c>
    </row>
    <row r="1475">
      <c r="AD1475" s="2">
        <f>IF($L1475="","",IF(ISNUMBER(SEARCH("OFF ROAD",$H1475)),"OFF",IF(ISNUMBER(SEARCH("ON ROAD",$H1475)),"ON","")))</f>
        <v/>
      </c>
      <c r="AE1475" s="2">
        <f>IF($AD1475="ON",""&amp;$L1475,"")</f>
        <v/>
      </c>
      <c r="AF1475" s="2">
        <f>IF($L1475="","",IF($J1475&lt;&gt;"","Y",""))</f>
        <v/>
      </c>
      <c r="AG1475" s="2">
        <f>IF($L1475="","",IFERROR(TRIM(MID($H1475,4,SEARCH(" CO ",$H1475)-4)),""&amp;$S1475))</f>
        <v/>
      </c>
      <c r="AH1475" s="2">
        <f>IF($AG1475="","",IF($AG1475="FULTON",IF(ISNUMBER(SEARCH("COLLEGE PARK",$H1475)),"FULTON (COLLEGE PARK)",IF(ISNUMBER(SEARCH("HAPEVILLE",$H1475)),"FULTON (HAPEVILLE)",IF(ISNUMBER(SEARCH("EAST POINT",$H1475)),"FULTON (EAST POINT)",IF(ISNUMBER(SEARCH("ATLANTA",$H1475)),"FULTON (ATL LIMITS)","FULTON")))),IF($AG1475="DEKALB",IF(ISNUMBER(SEARCH("ATLANTA",$H1475)),"DEKALB (ATL LIMITS)","DEKALB"),IF(AND($AG1475="CLAYTON",ISNUMBER(SEARCH("COLLEGE PARK",$H1475))),"CLAYTON (COLLEGE PARK)",$AG1475))))</f>
        <v/>
      </c>
      <c r="AI1475" s="2">
        <f>IF(OR($AH1475="",$AD1475=""),"",IFERROR(VLOOKUP($AH1475,CODES!$A:$B,2,FALSE),"NO CODE"))</f>
        <v/>
      </c>
      <c r="AJ1475" s="19">
        <f>IF(OR($AI1475="",$AI1475="NO CODE"),"",IF(COUNTIFS(RATES!$A:$A,$AI1475,RATES!$B:$B,"&lt;="&amp;MonthStart,RATES!$C:$C,"&gt;="&amp;MonthEnd)&lt;&gt;1,"NO RATE",IF($AD1475="OFF",SUMIFS(RATES!$F:$F,RATES!$A:$A,$AI1475,RATES!$B:$B,"&lt;="&amp;MonthStart,RATES!$C:$C,"&gt;="&amp;MonthEnd),SUMIFS(RATES!$E:$E,RATES!$A:$A,$AI1475,RATES!$B:$B,"&lt;="&amp;MonthStart,RATES!$C:$C,"&gt;="&amp;MonthEnd))))</f>
        <v/>
      </c>
      <c r="AK1475" s="2">
        <f>IF(OR(NOT(ISNUMBER($AJ1475)),N($AA1475)=0),"",IF(ABS(N($Z1475)/100-$AJ1475)&gt;0.0000001,"DIFFERS",""))</f>
        <v/>
      </c>
    </row>
    <row r="1476">
      <c r="AD1476" s="2">
        <f>IF($L1476="","",IF(ISNUMBER(SEARCH("OFF ROAD",$H1476)),"OFF",IF(ISNUMBER(SEARCH("ON ROAD",$H1476)),"ON","")))</f>
        <v/>
      </c>
      <c r="AE1476" s="2">
        <f>IF($AD1476="ON",""&amp;$L1476,"")</f>
        <v/>
      </c>
      <c r="AF1476" s="2">
        <f>IF($L1476="","",IF($J1476&lt;&gt;"","Y",""))</f>
        <v/>
      </c>
      <c r="AG1476" s="2">
        <f>IF($L1476="","",IFERROR(TRIM(MID($H1476,4,SEARCH(" CO ",$H1476)-4)),""&amp;$S1476))</f>
        <v/>
      </c>
      <c r="AH1476" s="2">
        <f>IF($AG1476="","",IF($AG1476="FULTON",IF(ISNUMBER(SEARCH("COLLEGE PARK",$H1476)),"FULTON (COLLEGE PARK)",IF(ISNUMBER(SEARCH("HAPEVILLE",$H1476)),"FULTON (HAPEVILLE)",IF(ISNUMBER(SEARCH("EAST POINT",$H1476)),"FULTON (EAST POINT)",IF(ISNUMBER(SEARCH("ATLANTA",$H1476)),"FULTON (ATL LIMITS)","FULTON")))),IF($AG1476="DEKALB",IF(ISNUMBER(SEARCH("ATLANTA",$H1476)),"DEKALB (ATL LIMITS)","DEKALB"),IF(AND($AG1476="CLAYTON",ISNUMBER(SEARCH("COLLEGE PARK",$H1476))),"CLAYTON (COLLEGE PARK)",$AG1476))))</f>
        <v/>
      </c>
      <c r="AI1476" s="2">
        <f>IF(OR($AH1476="",$AD1476=""),"",IFERROR(VLOOKUP($AH1476,CODES!$A:$B,2,FALSE),"NO CODE"))</f>
        <v/>
      </c>
      <c r="AJ1476" s="19">
        <f>IF(OR($AI1476="",$AI1476="NO CODE"),"",IF(COUNTIFS(RATES!$A:$A,$AI1476,RATES!$B:$B,"&lt;="&amp;MonthStart,RATES!$C:$C,"&gt;="&amp;MonthEnd)&lt;&gt;1,"NO RATE",IF($AD1476="OFF",SUMIFS(RATES!$F:$F,RATES!$A:$A,$AI1476,RATES!$B:$B,"&lt;="&amp;MonthStart,RATES!$C:$C,"&gt;="&amp;MonthEnd),SUMIFS(RATES!$E:$E,RATES!$A:$A,$AI1476,RATES!$B:$B,"&lt;="&amp;MonthStart,RATES!$C:$C,"&gt;="&amp;MonthEnd))))</f>
        <v/>
      </c>
      <c r="AK1476" s="2">
        <f>IF(OR(NOT(ISNUMBER($AJ1476)),N($AA1476)=0),"",IF(ABS(N($Z1476)/100-$AJ1476)&gt;0.0000001,"DIFFERS",""))</f>
        <v/>
      </c>
    </row>
    <row r="1477">
      <c r="AD1477" s="2">
        <f>IF($L1477="","",IF(ISNUMBER(SEARCH("OFF ROAD",$H1477)),"OFF",IF(ISNUMBER(SEARCH("ON ROAD",$H1477)),"ON","")))</f>
        <v/>
      </c>
      <c r="AE1477" s="2">
        <f>IF($AD1477="ON",""&amp;$L1477,"")</f>
        <v/>
      </c>
      <c r="AF1477" s="2">
        <f>IF($L1477="","",IF($J1477&lt;&gt;"","Y",""))</f>
        <v/>
      </c>
      <c r="AG1477" s="2">
        <f>IF($L1477="","",IFERROR(TRIM(MID($H1477,4,SEARCH(" CO ",$H1477)-4)),""&amp;$S1477))</f>
        <v/>
      </c>
      <c r="AH1477" s="2">
        <f>IF($AG1477="","",IF($AG1477="FULTON",IF(ISNUMBER(SEARCH("COLLEGE PARK",$H1477)),"FULTON (COLLEGE PARK)",IF(ISNUMBER(SEARCH("HAPEVILLE",$H1477)),"FULTON (HAPEVILLE)",IF(ISNUMBER(SEARCH("EAST POINT",$H1477)),"FULTON (EAST POINT)",IF(ISNUMBER(SEARCH("ATLANTA",$H1477)),"FULTON (ATL LIMITS)","FULTON")))),IF($AG1477="DEKALB",IF(ISNUMBER(SEARCH("ATLANTA",$H1477)),"DEKALB (ATL LIMITS)","DEKALB"),IF(AND($AG1477="CLAYTON",ISNUMBER(SEARCH("COLLEGE PARK",$H1477))),"CLAYTON (COLLEGE PARK)",$AG1477))))</f>
        <v/>
      </c>
      <c r="AI1477" s="2">
        <f>IF(OR($AH1477="",$AD1477=""),"",IFERROR(VLOOKUP($AH1477,CODES!$A:$B,2,FALSE),"NO CODE"))</f>
        <v/>
      </c>
      <c r="AJ1477" s="19">
        <f>IF(OR($AI1477="",$AI1477="NO CODE"),"",IF(COUNTIFS(RATES!$A:$A,$AI1477,RATES!$B:$B,"&lt;="&amp;MonthStart,RATES!$C:$C,"&gt;="&amp;MonthEnd)&lt;&gt;1,"NO RATE",IF($AD1477="OFF",SUMIFS(RATES!$F:$F,RATES!$A:$A,$AI1477,RATES!$B:$B,"&lt;="&amp;MonthStart,RATES!$C:$C,"&gt;="&amp;MonthEnd),SUMIFS(RATES!$E:$E,RATES!$A:$A,$AI1477,RATES!$B:$B,"&lt;="&amp;MonthStart,RATES!$C:$C,"&gt;="&amp;MonthEnd))))</f>
        <v/>
      </c>
      <c r="AK1477" s="2">
        <f>IF(OR(NOT(ISNUMBER($AJ1477)),N($AA1477)=0),"",IF(ABS(N($Z1477)/100-$AJ1477)&gt;0.0000001,"DIFFERS",""))</f>
        <v/>
      </c>
    </row>
    <row r="1478">
      <c r="AD1478" s="2">
        <f>IF($L1478="","",IF(ISNUMBER(SEARCH("OFF ROAD",$H1478)),"OFF",IF(ISNUMBER(SEARCH("ON ROAD",$H1478)),"ON","")))</f>
        <v/>
      </c>
      <c r="AE1478" s="2">
        <f>IF($AD1478="ON",""&amp;$L1478,"")</f>
        <v/>
      </c>
      <c r="AF1478" s="2">
        <f>IF($L1478="","",IF($J1478&lt;&gt;"","Y",""))</f>
        <v/>
      </c>
      <c r="AG1478" s="2">
        <f>IF($L1478="","",IFERROR(TRIM(MID($H1478,4,SEARCH(" CO ",$H1478)-4)),""&amp;$S1478))</f>
        <v/>
      </c>
      <c r="AH1478" s="2">
        <f>IF($AG1478="","",IF($AG1478="FULTON",IF(ISNUMBER(SEARCH("COLLEGE PARK",$H1478)),"FULTON (COLLEGE PARK)",IF(ISNUMBER(SEARCH("HAPEVILLE",$H1478)),"FULTON (HAPEVILLE)",IF(ISNUMBER(SEARCH("EAST POINT",$H1478)),"FULTON (EAST POINT)",IF(ISNUMBER(SEARCH("ATLANTA",$H1478)),"FULTON (ATL LIMITS)","FULTON")))),IF($AG1478="DEKALB",IF(ISNUMBER(SEARCH("ATLANTA",$H1478)),"DEKALB (ATL LIMITS)","DEKALB"),IF(AND($AG1478="CLAYTON",ISNUMBER(SEARCH("COLLEGE PARK",$H1478))),"CLAYTON (COLLEGE PARK)",$AG1478))))</f>
        <v/>
      </c>
      <c r="AI1478" s="2">
        <f>IF(OR($AH1478="",$AD1478=""),"",IFERROR(VLOOKUP($AH1478,CODES!$A:$B,2,FALSE),"NO CODE"))</f>
        <v/>
      </c>
      <c r="AJ1478" s="19">
        <f>IF(OR($AI1478="",$AI1478="NO CODE"),"",IF(COUNTIFS(RATES!$A:$A,$AI1478,RATES!$B:$B,"&lt;="&amp;MonthStart,RATES!$C:$C,"&gt;="&amp;MonthEnd)&lt;&gt;1,"NO RATE",IF($AD1478="OFF",SUMIFS(RATES!$F:$F,RATES!$A:$A,$AI1478,RATES!$B:$B,"&lt;="&amp;MonthStart,RATES!$C:$C,"&gt;="&amp;MonthEnd),SUMIFS(RATES!$E:$E,RATES!$A:$A,$AI1478,RATES!$B:$B,"&lt;="&amp;MonthStart,RATES!$C:$C,"&gt;="&amp;MonthEnd))))</f>
        <v/>
      </c>
      <c r="AK1478" s="2">
        <f>IF(OR(NOT(ISNUMBER($AJ1478)),N($AA1478)=0),"",IF(ABS(N($Z1478)/100-$AJ1478)&gt;0.0000001,"DIFFERS",""))</f>
        <v/>
      </c>
    </row>
    <row r="1479">
      <c r="AD1479" s="2">
        <f>IF($L1479="","",IF(ISNUMBER(SEARCH("OFF ROAD",$H1479)),"OFF",IF(ISNUMBER(SEARCH("ON ROAD",$H1479)),"ON","")))</f>
        <v/>
      </c>
      <c r="AE1479" s="2">
        <f>IF($AD1479="ON",""&amp;$L1479,"")</f>
        <v/>
      </c>
      <c r="AF1479" s="2">
        <f>IF($L1479="","",IF($J1479&lt;&gt;"","Y",""))</f>
        <v/>
      </c>
      <c r="AG1479" s="2">
        <f>IF($L1479="","",IFERROR(TRIM(MID($H1479,4,SEARCH(" CO ",$H1479)-4)),""&amp;$S1479))</f>
        <v/>
      </c>
      <c r="AH1479" s="2">
        <f>IF($AG1479="","",IF($AG1479="FULTON",IF(ISNUMBER(SEARCH("COLLEGE PARK",$H1479)),"FULTON (COLLEGE PARK)",IF(ISNUMBER(SEARCH("HAPEVILLE",$H1479)),"FULTON (HAPEVILLE)",IF(ISNUMBER(SEARCH("EAST POINT",$H1479)),"FULTON (EAST POINT)",IF(ISNUMBER(SEARCH("ATLANTA",$H1479)),"FULTON (ATL LIMITS)","FULTON")))),IF($AG1479="DEKALB",IF(ISNUMBER(SEARCH("ATLANTA",$H1479)),"DEKALB (ATL LIMITS)","DEKALB"),IF(AND($AG1479="CLAYTON",ISNUMBER(SEARCH("COLLEGE PARK",$H1479))),"CLAYTON (COLLEGE PARK)",$AG1479))))</f>
        <v/>
      </c>
      <c r="AI1479" s="2">
        <f>IF(OR($AH1479="",$AD1479=""),"",IFERROR(VLOOKUP($AH1479,CODES!$A:$B,2,FALSE),"NO CODE"))</f>
        <v/>
      </c>
      <c r="AJ1479" s="19">
        <f>IF(OR($AI1479="",$AI1479="NO CODE"),"",IF(COUNTIFS(RATES!$A:$A,$AI1479,RATES!$B:$B,"&lt;="&amp;MonthStart,RATES!$C:$C,"&gt;="&amp;MonthEnd)&lt;&gt;1,"NO RATE",IF($AD1479="OFF",SUMIFS(RATES!$F:$F,RATES!$A:$A,$AI1479,RATES!$B:$B,"&lt;="&amp;MonthStart,RATES!$C:$C,"&gt;="&amp;MonthEnd),SUMIFS(RATES!$E:$E,RATES!$A:$A,$AI1479,RATES!$B:$B,"&lt;="&amp;MonthStart,RATES!$C:$C,"&gt;="&amp;MonthEnd))))</f>
        <v/>
      </c>
      <c r="AK1479" s="2">
        <f>IF(OR(NOT(ISNUMBER($AJ1479)),N($AA1479)=0),"",IF(ABS(N($Z1479)/100-$AJ1479)&gt;0.0000001,"DIFFERS",""))</f>
        <v/>
      </c>
    </row>
    <row r="1480">
      <c r="AD1480" s="2">
        <f>IF($L1480="","",IF(ISNUMBER(SEARCH("OFF ROAD",$H1480)),"OFF",IF(ISNUMBER(SEARCH("ON ROAD",$H1480)),"ON","")))</f>
        <v/>
      </c>
      <c r="AE1480" s="2">
        <f>IF($AD1480="ON",""&amp;$L1480,"")</f>
        <v/>
      </c>
      <c r="AF1480" s="2">
        <f>IF($L1480="","",IF($J1480&lt;&gt;"","Y",""))</f>
        <v/>
      </c>
      <c r="AG1480" s="2">
        <f>IF($L1480="","",IFERROR(TRIM(MID($H1480,4,SEARCH(" CO ",$H1480)-4)),""&amp;$S1480))</f>
        <v/>
      </c>
      <c r="AH1480" s="2">
        <f>IF($AG1480="","",IF($AG1480="FULTON",IF(ISNUMBER(SEARCH("COLLEGE PARK",$H1480)),"FULTON (COLLEGE PARK)",IF(ISNUMBER(SEARCH("HAPEVILLE",$H1480)),"FULTON (HAPEVILLE)",IF(ISNUMBER(SEARCH("EAST POINT",$H1480)),"FULTON (EAST POINT)",IF(ISNUMBER(SEARCH("ATLANTA",$H1480)),"FULTON (ATL LIMITS)","FULTON")))),IF($AG1480="DEKALB",IF(ISNUMBER(SEARCH("ATLANTA",$H1480)),"DEKALB (ATL LIMITS)","DEKALB"),IF(AND($AG1480="CLAYTON",ISNUMBER(SEARCH("COLLEGE PARK",$H1480))),"CLAYTON (COLLEGE PARK)",$AG1480))))</f>
        <v/>
      </c>
      <c r="AI1480" s="2">
        <f>IF(OR($AH1480="",$AD1480=""),"",IFERROR(VLOOKUP($AH1480,CODES!$A:$B,2,FALSE),"NO CODE"))</f>
        <v/>
      </c>
      <c r="AJ1480" s="19">
        <f>IF(OR($AI1480="",$AI1480="NO CODE"),"",IF(COUNTIFS(RATES!$A:$A,$AI1480,RATES!$B:$B,"&lt;="&amp;MonthStart,RATES!$C:$C,"&gt;="&amp;MonthEnd)&lt;&gt;1,"NO RATE",IF($AD1480="OFF",SUMIFS(RATES!$F:$F,RATES!$A:$A,$AI1480,RATES!$B:$B,"&lt;="&amp;MonthStart,RATES!$C:$C,"&gt;="&amp;MonthEnd),SUMIFS(RATES!$E:$E,RATES!$A:$A,$AI1480,RATES!$B:$B,"&lt;="&amp;MonthStart,RATES!$C:$C,"&gt;="&amp;MonthEnd))))</f>
        <v/>
      </c>
      <c r="AK1480" s="2">
        <f>IF(OR(NOT(ISNUMBER($AJ1480)),N($AA1480)=0),"",IF(ABS(N($Z1480)/100-$AJ1480)&gt;0.0000001,"DIFFERS",""))</f>
        <v/>
      </c>
    </row>
    <row r="1481">
      <c r="AD1481" s="2">
        <f>IF($L1481="","",IF(ISNUMBER(SEARCH("OFF ROAD",$H1481)),"OFF",IF(ISNUMBER(SEARCH("ON ROAD",$H1481)),"ON","")))</f>
        <v/>
      </c>
      <c r="AE1481" s="2">
        <f>IF($AD1481="ON",""&amp;$L1481,"")</f>
        <v/>
      </c>
      <c r="AF1481" s="2">
        <f>IF($L1481="","",IF($J1481&lt;&gt;"","Y",""))</f>
        <v/>
      </c>
      <c r="AG1481" s="2">
        <f>IF($L1481="","",IFERROR(TRIM(MID($H1481,4,SEARCH(" CO ",$H1481)-4)),""&amp;$S1481))</f>
        <v/>
      </c>
      <c r="AH1481" s="2">
        <f>IF($AG1481="","",IF($AG1481="FULTON",IF(ISNUMBER(SEARCH("COLLEGE PARK",$H1481)),"FULTON (COLLEGE PARK)",IF(ISNUMBER(SEARCH("HAPEVILLE",$H1481)),"FULTON (HAPEVILLE)",IF(ISNUMBER(SEARCH("EAST POINT",$H1481)),"FULTON (EAST POINT)",IF(ISNUMBER(SEARCH("ATLANTA",$H1481)),"FULTON (ATL LIMITS)","FULTON")))),IF($AG1481="DEKALB",IF(ISNUMBER(SEARCH("ATLANTA",$H1481)),"DEKALB (ATL LIMITS)","DEKALB"),IF(AND($AG1481="CLAYTON",ISNUMBER(SEARCH("COLLEGE PARK",$H1481))),"CLAYTON (COLLEGE PARK)",$AG1481))))</f>
        <v/>
      </c>
      <c r="AI1481" s="2">
        <f>IF(OR($AH1481="",$AD1481=""),"",IFERROR(VLOOKUP($AH1481,CODES!$A:$B,2,FALSE),"NO CODE"))</f>
        <v/>
      </c>
      <c r="AJ1481" s="19">
        <f>IF(OR($AI1481="",$AI1481="NO CODE"),"",IF(COUNTIFS(RATES!$A:$A,$AI1481,RATES!$B:$B,"&lt;="&amp;MonthStart,RATES!$C:$C,"&gt;="&amp;MonthEnd)&lt;&gt;1,"NO RATE",IF($AD1481="OFF",SUMIFS(RATES!$F:$F,RATES!$A:$A,$AI1481,RATES!$B:$B,"&lt;="&amp;MonthStart,RATES!$C:$C,"&gt;="&amp;MonthEnd),SUMIFS(RATES!$E:$E,RATES!$A:$A,$AI1481,RATES!$B:$B,"&lt;="&amp;MonthStart,RATES!$C:$C,"&gt;="&amp;MonthEnd))))</f>
        <v/>
      </c>
      <c r="AK1481" s="2">
        <f>IF(OR(NOT(ISNUMBER($AJ1481)),N($AA1481)=0),"",IF(ABS(N($Z1481)/100-$AJ1481)&gt;0.0000001,"DIFFERS",""))</f>
        <v/>
      </c>
    </row>
    <row r="1482">
      <c r="AD1482" s="2">
        <f>IF($L1482="","",IF(ISNUMBER(SEARCH("OFF ROAD",$H1482)),"OFF",IF(ISNUMBER(SEARCH("ON ROAD",$H1482)),"ON","")))</f>
        <v/>
      </c>
      <c r="AE1482" s="2">
        <f>IF($AD1482="ON",""&amp;$L1482,"")</f>
        <v/>
      </c>
      <c r="AF1482" s="2">
        <f>IF($L1482="","",IF($J1482&lt;&gt;"","Y",""))</f>
        <v/>
      </c>
      <c r="AG1482" s="2">
        <f>IF($L1482="","",IFERROR(TRIM(MID($H1482,4,SEARCH(" CO ",$H1482)-4)),""&amp;$S1482))</f>
        <v/>
      </c>
      <c r="AH1482" s="2">
        <f>IF($AG1482="","",IF($AG1482="FULTON",IF(ISNUMBER(SEARCH("COLLEGE PARK",$H1482)),"FULTON (COLLEGE PARK)",IF(ISNUMBER(SEARCH("HAPEVILLE",$H1482)),"FULTON (HAPEVILLE)",IF(ISNUMBER(SEARCH("EAST POINT",$H1482)),"FULTON (EAST POINT)",IF(ISNUMBER(SEARCH("ATLANTA",$H1482)),"FULTON (ATL LIMITS)","FULTON")))),IF($AG1482="DEKALB",IF(ISNUMBER(SEARCH("ATLANTA",$H1482)),"DEKALB (ATL LIMITS)","DEKALB"),IF(AND($AG1482="CLAYTON",ISNUMBER(SEARCH("COLLEGE PARK",$H1482))),"CLAYTON (COLLEGE PARK)",$AG1482))))</f>
        <v/>
      </c>
      <c r="AI1482" s="2">
        <f>IF(OR($AH1482="",$AD1482=""),"",IFERROR(VLOOKUP($AH1482,CODES!$A:$B,2,FALSE),"NO CODE"))</f>
        <v/>
      </c>
      <c r="AJ1482" s="19">
        <f>IF(OR($AI1482="",$AI1482="NO CODE"),"",IF(COUNTIFS(RATES!$A:$A,$AI1482,RATES!$B:$B,"&lt;="&amp;MonthStart,RATES!$C:$C,"&gt;="&amp;MonthEnd)&lt;&gt;1,"NO RATE",IF($AD1482="OFF",SUMIFS(RATES!$F:$F,RATES!$A:$A,$AI1482,RATES!$B:$B,"&lt;="&amp;MonthStart,RATES!$C:$C,"&gt;="&amp;MonthEnd),SUMIFS(RATES!$E:$E,RATES!$A:$A,$AI1482,RATES!$B:$B,"&lt;="&amp;MonthStart,RATES!$C:$C,"&gt;="&amp;MonthEnd))))</f>
        <v/>
      </c>
      <c r="AK1482" s="2">
        <f>IF(OR(NOT(ISNUMBER($AJ1482)),N($AA1482)=0),"",IF(ABS(N($Z1482)/100-$AJ1482)&gt;0.0000001,"DIFFERS",""))</f>
        <v/>
      </c>
    </row>
    <row r="1483">
      <c r="AD1483" s="2">
        <f>IF($L1483="","",IF(ISNUMBER(SEARCH("OFF ROAD",$H1483)),"OFF",IF(ISNUMBER(SEARCH("ON ROAD",$H1483)),"ON","")))</f>
        <v/>
      </c>
      <c r="AE1483" s="2">
        <f>IF($AD1483="ON",""&amp;$L1483,"")</f>
        <v/>
      </c>
      <c r="AF1483" s="2">
        <f>IF($L1483="","",IF($J1483&lt;&gt;"","Y",""))</f>
        <v/>
      </c>
      <c r="AG1483" s="2">
        <f>IF($L1483="","",IFERROR(TRIM(MID($H1483,4,SEARCH(" CO ",$H1483)-4)),""&amp;$S1483))</f>
        <v/>
      </c>
      <c r="AH1483" s="2">
        <f>IF($AG1483="","",IF($AG1483="FULTON",IF(ISNUMBER(SEARCH("COLLEGE PARK",$H1483)),"FULTON (COLLEGE PARK)",IF(ISNUMBER(SEARCH("HAPEVILLE",$H1483)),"FULTON (HAPEVILLE)",IF(ISNUMBER(SEARCH("EAST POINT",$H1483)),"FULTON (EAST POINT)",IF(ISNUMBER(SEARCH("ATLANTA",$H1483)),"FULTON (ATL LIMITS)","FULTON")))),IF($AG1483="DEKALB",IF(ISNUMBER(SEARCH("ATLANTA",$H1483)),"DEKALB (ATL LIMITS)","DEKALB"),IF(AND($AG1483="CLAYTON",ISNUMBER(SEARCH("COLLEGE PARK",$H1483))),"CLAYTON (COLLEGE PARK)",$AG1483))))</f>
        <v/>
      </c>
      <c r="AI1483" s="2">
        <f>IF(OR($AH1483="",$AD1483=""),"",IFERROR(VLOOKUP($AH1483,CODES!$A:$B,2,FALSE),"NO CODE"))</f>
        <v/>
      </c>
      <c r="AJ1483" s="19">
        <f>IF(OR($AI1483="",$AI1483="NO CODE"),"",IF(COUNTIFS(RATES!$A:$A,$AI1483,RATES!$B:$B,"&lt;="&amp;MonthStart,RATES!$C:$C,"&gt;="&amp;MonthEnd)&lt;&gt;1,"NO RATE",IF($AD1483="OFF",SUMIFS(RATES!$F:$F,RATES!$A:$A,$AI1483,RATES!$B:$B,"&lt;="&amp;MonthStart,RATES!$C:$C,"&gt;="&amp;MonthEnd),SUMIFS(RATES!$E:$E,RATES!$A:$A,$AI1483,RATES!$B:$B,"&lt;="&amp;MonthStart,RATES!$C:$C,"&gt;="&amp;MonthEnd))))</f>
        <v/>
      </c>
      <c r="AK1483" s="2">
        <f>IF(OR(NOT(ISNUMBER($AJ1483)),N($AA1483)=0),"",IF(ABS(N($Z1483)/100-$AJ1483)&gt;0.0000001,"DIFFERS",""))</f>
        <v/>
      </c>
    </row>
    <row r="1484">
      <c r="AD1484" s="2">
        <f>IF($L1484="","",IF(ISNUMBER(SEARCH("OFF ROAD",$H1484)),"OFF",IF(ISNUMBER(SEARCH("ON ROAD",$H1484)),"ON","")))</f>
        <v/>
      </c>
      <c r="AE1484" s="2">
        <f>IF($AD1484="ON",""&amp;$L1484,"")</f>
        <v/>
      </c>
      <c r="AF1484" s="2">
        <f>IF($L1484="","",IF($J1484&lt;&gt;"","Y",""))</f>
        <v/>
      </c>
      <c r="AG1484" s="2">
        <f>IF($L1484="","",IFERROR(TRIM(MID($H1484,4,SEARCH(" CO ",$H1484)-4)),""&amp;$S1484))</f>
        <v/>
      </c>
      <c r="AH1484" s="2">
        <f>IF($AG1484="","",IF($AG1484="FULTON",IF(ISNUMBER(SEARCH("COLLEGE PARK",$H1484)),"FULTON (COLLEGE PARK)",IF(ISNUMBER(SEARCH("HAPEVILLE",$H1484)),"FULTON (HAPEVILLE)",IF(ISNUMBER(SEARCH("EAST POINT",$H1484)),"FULTON (EAST POINT)",IF(ISNUMBER(SEARCH("ATLANTA",$H1484)),"FULTON (ATL LIMITS)","FULTON")))),IF($AG1484="DEKALB",IF(ISNUMBER(SEARCH("ATLANTA",$H1484)),"DEKALB (ATL LIMITS)","DEKALB"),IF(AND($AG1484="CLAYTON",ISNUMBER(SEARCH("COLLEGE PARK",$H1484))),"CLAYTON (COLLEGE PARK)",$AG1484))))</f>
        <v/>
      </c>
      <c r="AI1484" s="2">
        <f>IF(OR($AH1484="",$AD1484=""),"",IFERROR(VLOOKUP($AH1484,CODES!$A:$B,2,FALSE),"NO CODE"))</f>
        <v/>
      </c>
      <c r="AJ1484" s="19">
        <f>IF(OR($AI1484="",$AI1484="NO CODE"),"",IF(COUNTIFS(RATES!$A:$A,$AI1484,RATES!$B:$B,"&lt;="&amp;MonthStart,RATES!$C:$C,"&gt;="&amp;MonthEnd)&lt;&gt;1,"NO RATE",IF($AD1484="OFF",SUMIFS(RATES!$F:$F,RATES!$A:$A,$AI1484,RATES!$B:$B,"&lt;="&amp;MonthStart,RATES!$C:$C,"&gt;="&amp;MonthEnd),SUMIFS(RATES!$E:$E,RATES!$A:$A,$AI1484,RATES!$B:$B,"&lt;="&amp;MonthStart,RATES!$C:$C,"&gt;="&amp;MonthEnd))))</f>
        <v/>
      </c>
      <c r="AK1484" s="2">
        <f>IF(OR(NOT(ISNUMBER($AJ1484)),N($AA1484)=0),"",IF(ABS(N($Z1484)/100-$AJ1484)&gt;0.0000001,"DIFFERS",""))</f>
        <v/>
      </c>
    </row>
    <row r="1485">
      <c r="AD1485" s="2">
        <f>IF($L1485="","",IF(ISNUMBER(SEARCH("OFF ROAD",$H1485)),"OFF",IF(ISNUMBER(SEARCH("ON ROAD",$H1485)),"ON","")))</f>
        <v/>
      </c>
      <c r="AE1485" s="2">
        <f>IF($AD1485="ON",""&amp;$L1485,"")</f>
        <v/>
      </c>
      <c r="AF1485" s="2">
        <f>IF($L1485="","",IF($J1485&lt;&gt;"","Y",""))</f>
        <v/>
      </c>
      <c r="AG1485" s="2">
        <f>IF($L1485="","",IFERROR(TRIM(MID($H1485,4,SEARCH(" CO ",$H1485)-4)),""&amp;$S1485))</f>
        <v/>
      </c>
      <c r="AH1485" s="2">
        <f>IF($AG1485="","",IF($AG1485="FULTON",IF(ISNUMBER(SEARCH("COLLEGE PARK",$H1485)),"FULTON (COLLEGE PARK)",IF(ISNUMBER(SEARCH("HAPEVILLE",$H1485)),"FULTON (HAPEVILLE)",IF(ISNUMBER(SEARCH("EAST POINT",$H1485)),"FULTON (EAST POINT)",IF(ISNUMBER(SEARCH("ATLANTA",$H1485)),"FULTON (ATL LIMITS)","FULTON")))),IF($AG1485="DEKALB",IF(ISNUMBER(SEARCH("ATLANTA",$H1485)),"DEKALB (ATL LIMITS)","DEKALB"),IF(AND($AG1485="CLAYTON",ISNUMBER(SEARCH("COLLEGE PARK",$H1485))),"CLAYTON (COLLEGE PARK)",$AG1485))))</f>
        <v/>
      </c>
      <c r="AI1485" s="2">
        <f>IF(OR($AH1485="",$AD1485=""),"",IFERROR(VLOOKUP($AH1485,CODES!$A:$B,2,FALSE),"NO CODE"))</f>
        <v/>
      </c>
      <c r="AJ1485" s="19">
        <f>IF(OR($AI1485="",$AI1485="NO CODE"),"",IF(COUNTIFS(RATES!$A:$A,$AI1485,RATES!$B:$B,"&lt;="&amp;MonthStart,RATES!$C:$C,"&gt;="&amp;MonthEnd)&lt;&gt;1,"NO RATE",IF($AD1485="OFF",SUMIFS(RATES!$F:$F,RATES!$A:$A,$AI1485,RATES!$B:$B,"&lt;="&amp;MonthStart,RATES!$C:$C,"&gt;="&amp;MonthEnd),SUMIFS(RATES!$E:$E,RATES!$A:$A,$AI1485,RATES!$B:$B,"&lt;="&amp;MonthStart,RATES!$C:$C,"&gt;="&amp;MonthEnd))))</f>
        <v/>
      </c>
      <c r="AK1485" s="2">
        <f>IF(OR(NOT(ISNUMBER($AJ1485)),N($AA1485)=0),"",IF(ABS(N($Z1485)/100-$AJ1485)&gt;0.0000001,"DIFFERS",""))</f>
        <v/>
      </c>
    </row>
    <row r="1486">
      <c r="AD1486" s="2">
        <f>IF($L1486="","",IF(ISNUMBER(SEARCH("OFF ROAD",$H1486)),"OFF",IF(ISNUMBER(SEARCH("ON ROAD",$H1486)),"ON","")))</f>
        <v/>
      </c>
      <c r="AE1486" s="2">
        <f>IF($AD1486="ON",""&amp;$L1486,"")</f>
        <v/>
      </c>
      <c r="AF1486" s="2">
        <f>IF($L1486="","",IF($J1486&lt;&gt;"","Y",""))</f>
        <v/>
      </c>
      <c r="AG1486" s="2">
        <f>IF($L1486="","",IFERROR(TRIM(MID($H1486,4,SEARCH(" CO ",$H1486)-4)),""&amp;$S1486))</f>
        <v/>
      </c>
      <c r="AH1486" s="2">
        <f>IF($AG1486="","",IF($AG1486="FULTON",IF(ISNUMBER(SEARCH("COLLEGE PARK",$H1486)),"FULTON (COLLEGE PARK)",IF(ISNUMBER(SEARCH("HAPEVILLE",$H1486)),"FULTON (HAPEVILLE)",IF(ISNUMBER(SEARCH("EAST POINT",$H1486)),"FULTON (EAST POINT)",IF(ISNUMBER(SEARCH("ATLANTA",$H1486)),"FULTON (ATL LIMITS)","FULTON")))),IF($AG1486="DEKALB",IF(ISNUMBER(SEARCH("ATLANTA",$H1486)),"DEKALB (ATL LIMITS)","DEKALB"),IF(AND($AG1486="CLAYTON",ISNUMBER(SEARCH("COLLEGE PARK",$H1486))),"CLAYTON (COLLEGE PARK)",$AG1486))))</f>
        <v/>
      </c>
      <c r="AI1486" s="2">
        <f>IF(OR($AH1486="",$AD1486=""),"",IFERROR(VLOOKUP($AH1486,CODES!$A:$B,2,FALSE),"NO CODE"))</f>
        <v/>
      </c>
      <c r="AJ1486" s="19">
        <f>IF(OR($AI1486="",$AI1486="NO CODE"),"",IF(COUNTIFS(RATES!$A:$A,$AI1486,RATES!$B:$B,"&lt;="&amp;MonthStart,RATES!$C:$C,"&gt;="&amp;MonthEnd)&lt;&gt;1,"NO RATE",IF($AD1486="OFF",SUMIFS(RATES!$F:$F,RATES!$A:$A,$AI1486,RATES!$B:$B,"&lt;="&amp;MonthStart,RATES!$C:$C,"&gt;="&amp;MonthEnd),SUMIFS(RATES!$E:$E,RATES!$A:$A,$AI1486,RATES!$B:$B,"&lt;="&amp;MonthStart,RATES!$C:$C,"&gt;="&amp;MonthEnd))))</f>
        <v/>
      </c>
      <c r="AK1486" s="2">
        <f>IF(OR(NOT(ISNUMBER($AJ1486)),N($AA1486)=0),"",IF(ABS(N($Z1486)/100-$AJ1486)&gt;0.0000001,"DIFFERS",""))</f>
        <v/>
      </c>
    </row>
    <row r="1487">
      <c r="AD1487" s="2">
        <f>IF($L1487="","",IF(ISNUMBER(SEARCH("OFF ROAD",$H1487)),"OFF",IF(ISNUMBER(SEARCH("ON ROAD",$H1487)),"ON","")))</f>
        <v/>
      </c>
      <c r="AE1487" s="2">
        <f>IF($AD1487="ON",""&amp;$L1487,"")</f>
        <v/>
      </c>
      <c r="AF1487" s="2">
        <f>IF($L1487="","",IF($J1487&lt;&gt;"","Y",""))</f>
        <v/>
      </c>
      <c r="AG1487" s="2">
        <f>IF($L1487="","",IFERROR(TRIM(MID($H1487,4,SEARCH(" CO ",$H1487)-4)),""&amp;$S1487))</f>
        <v/>
      </c>
      <c r="AH1487" s="2">
        <f>IF($AG1487="","",IF($AG1487="FULTON",IF(ISNUMBER(SEARCH("COLLEGE PARK",$H1487)),"FULTON (COLLEGE PARK)",IF(ISNUMBER(SEARCH("HAPEVILLE",$H1487)),"FULTON (HAPEVILLE)",IF(ISNUMBER(SEARCH("EAST POINT",$H1487)),"FULTON (EAST POINT)",IF(ISNUMBER(SEARCH("ATLANTA",$H1487)),"FULTON (ATL LIMITS)","FULTON")))),IF($AG1487="DEKALB",IF(ISNUMBER(SEARCH("ATLANTA",$H1487)),"DEKALB (ATL LIMITS)","DEKALB"),IF(AND($AG1487="CLAYTON",ISNUMBER(SEARCH("COLLEGE PARK",$H1487))),"CLAYTON (COLLEGE PARK)",$AG1487))))</f>
        <v/>
      </c>
      <c r="AI1487" s="2">
        <f>IF(OR($AH1487="",$AD1487=""),"",IFERROR(VLOOKUP($AH1487,CODES!$A:$B,2,FALSE),"NO CODE"))</f>
        <v/>
      </c>
      <c r="AJ1487" s="19">
        <f>IF(OR($AI1487="",$AI1487="NO CODE"),"",IF(COUNTIFS(RATES!$A:$A,$AI1487,RATES!$B:$B,"&lt;="&amp;MonthStart,RATES!$C:$C,"&gt;="&amp;MonthEnd)&lt;&gt;1,"NO RATE",IF($AD1487="OFF",SUMIFS(RATES!$F:$F,RATES!$A:$A,$AI1487,RATES!$B:$B,"&lt;="&amp;MonthStart,RATES!$C:$C,"&gt;="&amp;MonthEnd),SUMIFS(RATES!$E:$E,RATES!$A:$A,$AI1487,RATES!$B:$B,"&lt;="&amp;MonthStart,RATES!$C:$C,"&gt;="&amp;MonthEnd))))</f>
        <v/>
      </c>
      <c r="AK1487" s="2">
        <f>IF(OR(NOT(ISNUMBER($AJ1487)),N($AA1487)=0),"",IF(ABS(N($Z1487)/100-$AJ1487)&gt;0.0000001,"DIFFERS",""))</f>
        <v/>
      </c>
    </row>
    <row r="1488">
      <c r="AD1488" s="2">
        <f>IF($L1488="","",IF(ISNUMBER(SEARCH("OFF ROAD",$H1488)),"OFF",IF(ISNUMBER(SEARCH("ON ROAD",$H1488)),"ON","")))</f>
        <v/>
      </c>
      <c r="AE1488" s="2">
        <f>IF($AD1488="ON",""&amp;$L1488,"")</f>
        <v/>
      </c>
      <c r="AF1488" s="2">
        <f>IF($L1488="","",IF($J1488&lt;&gt;"","Y",""))</f>
        <v/>
      </c>
      <c r="AG1488" s="2">
        <f>IF($L1488="","",IFERROR(TRIM(MID($H1488,4,SEARCH(" CO ",$H1488)-4)),""&amp;$S1488))</f>
        <v/>
      </c>
      <c r="AH1488" s="2">
        <f>IF($AG1488="","",IF($AG1488="FULTON",IF(ISNUMBER(SEARCH("COLLEGE PARK",$H1488)),"FULTON (COLLEGE PARK)",IF(ISNUMBER(SEARCH("HAPEVILLE",$H1488)),"FULTON (HAPEVILLE)",IF(ISNUMBER(SEARCH("EAST POINT",$H1488)),"FULTON (EAST POINT)",IF(ISNUMBER(SEARCH("ATLANTA",$H1488)),"FULTON (ATL LIMITS)","FULTON")))),IF($AG1488="DEKALB",IF(ISNUMBER(SEARCH("ATLANTA",$H1488)),"DEKALB (ATL LIMITS)","DEKALB"),IF(AND($AG1488="CLAYTON",ISNUMBER(SEARCH("COLLEGE PARK",$H1488))),"CLAYTON (COLLEGE PARK)",$AG1488))))</f>
        <v/>
      </c>
      <c r="AI1488" s="2">
        <f>IF(OR($AH1488="",$AD1488=""),"",IFERROR(VLOOKUP($AH1488,CODES!$A:$B,2,FALSE),"NO CODE"))</f>
        <v/>
      </c>
      <c r="AJ1488" s="19">
        <f>IF(OR($AI1488="",$AI1488="NO CODE"),"",IF(COUNTIFS(RATES!$A:$A,$AI1488,RATES!$B:$B,"&lt;="&amp;MonthStart,RATES!$C:$C,"&gt;="&amp;MonthEnd)&lt;&gt;1,"NO RATE",IF($AD1488="OFF",SUMIFS(RATES!$F:$F,RATES!$A:$A,$AI1488,RATES!$B:$B,"&lt;="&amp;MonthStart,RATES!$C:$C,"&gt;="&amp;MonthEnd),SUMIFS(RATES!$E:$E,RATES!$A:$A,$AI1488,RATES!$B:$B,"&lt;="&amp;MonthStart,RATES!$C:$C,"&gt;="&amp;MonthEnd))))</f>
        <v/>
      </c>
      <c r="AK1488" s="2">
        <f>IF(OR(NOT(ISNUMBER($AJ1488)),N($AA1488)=0),"",IF(ABS(N($Z1488)/100-$AJ1488)&gt;0.0000001,"DIFFERS",""))</f>
        <v/>
      </c>
    </row>
    <row r="1489">
      <c r="AD1489" s="2">
        <f>IF($L1489="","",IF(ISNUMBER(SEARCH("OFF ROAD",$H1489)),"OFF",IF(ISNUMBER(SEARCH("ON ROAD",$H1489)),"ON","")))</f>
        <v/>
      </c>
      <c r="AE1489" s="2">
        <f>IF($AD1489="ON",""&amp;$L1489,"")</f>
        <v/>
      </c>
      <c r="AF1489" s="2">
        <f>IF($L1489="","",IF($J1489&lt;&gt;"","Y",""))</f>
        <v/>
      </c>
      <c r="AG1489" s="2">
        <f>IF($L1489="","",IFERROR(TRIM(MID($H1489,4,SEARCH(" CO ",$H1489)-4)),""&amp;$S1489))</f>
        <v/>
      </c>
      <c r="AH1489" s="2">
        <f>IF($AG1489="","",IF($AG1489="FULTON",IF(ISNUMBER(SEARCH("COLLEGE PARK",$H1489)),"FULTON (COLLEGE PARK)",IF(ISNUMBER(SEARCH("HAPEVILLE",$H1489)),"FULTON (HAPEVILLE)",IF(ISNUMBER(SEARCH("EAST POINT",$H1489)),"FULTON (EAST POINT)",IF(ISNUMBER(SEARCH("ATLANTA",$H1489)),"FULTON (ATL LIMITS)","FULTON")))),IF($AG1489="DEKALB",IF(ISNUMBER(SEARCH("ATLANTA",$H1489)),"DEKALB (ATL LIMITS)","DEKALB"),IF(AND($AG1489="CLAYTON",ISNUMBER(SEARCH("COLLEGE PARK",$H1489))),"CLAYTON (COLLEGE PARK)",$AG1489))))</f>
        <v/>
      </c>
      <c r="AI1489" s="2">
        <f>IF(OR($AH1489="",$AD1489=""),"",IFERROR(VLOOKUP($AH1489,CODES!$A:$B,2,FALSE),"NO CODE"))</f>
        <v/>
      </c>
      <c r="AJ1489" s="19">
        <f>IF(OR($AI1489="",$AI1489="NO CODE"),"",IF(COUNTIFS(RATES!$A:$A,$AI1489,RATES!$B:$B,"&lt;="&amp;MonthStart,RATES!$C:$C,"&gt;="&amp;MonthEnd)&lt;&gt;1,"NO RATE",IF($AD1489="OFF",SUMIFS(RATES!$F:$F,RATES!$A:$A,$AI1489,RATES!$B:$B,"&lt;="&amp;MonthStart,RATES!$C:$C,"&gt;="&amp;MonthEnd),SUMIFS(RATES!$E:$E,RATES!$A:$A,$AI1489,RATES!$B:$B,"&lt;="&amp;MonthStart,RATES!$C:$C,"&gt;="&amp;MonthEnd))))</f>
        <v/>
      </c>
      <c r="AK1489" s="2">
        <f>IF(OR(NOT(ISNUMBER($AJ1489)),N($AA1489)=0),"",IF(ABS(N($Z1489)/100-$AJ1489)&gt;0.0000001,"DIFFERS",""))</f>
        <v/>
      </c>
    </row>
    <row r="1490">
      <c r="AD1490" s="2">
        <f>IF($L1490="","",IF(ISNUMBER(SEARCH("OFF ROAD",$H1490)),"OFF",IF(ISNUMBER(SEARCH("ON ROAD",$H1490)),"ON","")))</f>
        <v/>
      </c>
      <c r="AE1490" s="2">
        <f>IF($AD1490="ON",""&amp;$L1490,"")</f>
        <v/>
      </c>
      <c r="AF1490" s="2">
        <f>IF($L1490="","",IF($J1490&lt;&gt;"","Y",""))</f>
        <v/>
      </c>
      <c r="AG1490" s="2">
        <f>IF($L1490="","",IFERROR(TRIM(MID($H1490,4,SEARCH(" CO ",$H1490)-4)),""&amp;$S1490))</f>
        <v/>
      </c>
      <c r="AH1490" s="2">
        <f>IF($AG1490="","",IF($AG1490="FULTON",IF(ISNUMBER(SEARCH("COLLEGE PARK",$H1490)),"FULTON (COLLEGE PARK)",IF(ISNUMBER(SEARCH("HAPEVILLE",$H1490)),"FULTON (HAPEVILLE)",IF(ISNUMBER(SEARCH("EAST POINT",$H1490)),"FULTON (EAST POINT)",IF(ISNUMBER(SEARCH("ATLANTA",$H1490)),"FULTON (ATL LIMITS)","FULTON")))),IF($AG1490="DEKALB",IF(ISNUMBER(SEARCH("ATLANTA",$H1490)),"DEKALB (ATL LIMITS)","DEKALB"),IF(AND($AG1490="CLAYTON",ISNUMBER(SEARCH("COLLEGE PARK",$H1490))),"CLAYTON (COLLEGE PARK)",$AG1490))))</f>
        <v/>
      </c>
      <c r="AI1490" s="2">
        <f>IF(OR($AH1490="",$AD1490=""),"",IFERROR(VLOOKUP($AH1490,CODES!$A:$B,2,FALSE),"NO CODE"))</f>
        <v/>
      </c>
      <c r="AJ1490" s="19">
        <f>IF(OR($AI1490="",$AI1490="NO CODE"),"",IF(COUNTIFS(RATES!$A:$A,$AI1490,RATES!$B:$B,"&lt;="&amp;MonthStart,RATES!$C:$C,"&gt;="&amp;MonthEnd)&lt;&gt;1,"NO RATE",IF($AD1490="OFF",SUMIFS(RATES!$F:$F,RATES!$A:$A,$AI1490,RATES!$B:$B,"&lt;="&amp;MonthStart,RATES!$C:$C,"&gt;="&amp;MonthEnd),SUMIFS(RATES!$E:$E,RATES!$A:$A,$AI1490,RATES!$B:$B,"&lt;="&amp;MonthStart,RATES!$C:$C,"&gt;="&amp;MonthEnd))))</f>
        <v/>
      </c>
      <c r="AK1490" s="2">
        <f>IF(OR(NOT(ISNUMBER($AJ1490)),N($AA1490)=0),"",IF(ABS(N($Z1490)/100-$AJ1490)&gt;0.0000001,"DIFFERS",""))</f>
        <v/>
      </c>
    </row>
    <row r="1491">
      <c r="AD1491" s="2">
        <f>IF($L1491="","",IF(ISNUMBER(SEARCH("OFF ROAD",$H1491)),"OFF",IF(ISNUMBER(SEARCH("ON ROAD",$H1491)),"ON","")))</f>
        <v/>
      </c>
      <c r="AE1491" s="2">
        <f>IF($AD1491="ON",""&amp;$L1491,"")</f>
        <v/>
      </c>
      <c r="AF1491" s="2">
        <f>IF($L1491="","",IF($J1491&lt;&gt;"","Y",""))</f>
        <v/>
      </c>
      <c r="AG1491" s="2">
        <f>IF($L1491="","",IFERROR(TRIM(MID($H1491,4,SEARCH(" CO ",$H1491)-4)),""&amp;$S1491))</f>
        <v/>
      </c>
      <c r="AH1491" s="2">
        <f>IF($AG1491="","",IF($AG1491="FULTON",IF(ISNUMBER(SEARCH("COLLEGE PARK",$H1491)),"FULTON (COLLEGE PARK)",IF(ISNUMBER(SEARCH("HAPEVILLE",$H1491)),"FULTON (HAPEVILLE)",IF(ISNUMBER(SEARCH("EAST POINT",$H1491)),"FULTON (EAST POINT)",IF(ISNUMBER(SEARCH("ATLANTA",$H1491)),"FULTON (ATL LIMITS)","FULTON")))),IF($AG1491="DEKALB",IF(ISNUMBER(SEARCH("ATLANTA",$H1491)),"DEKALB (ATL LIMITS)","DEKALB"),IF(AND($AG1491="CLAYTON",ISNUMBER(SEARCH("COLLEGE PARK",$H1491))),"CLAYTON (COLLEGE PARK)",$AG1491))))</f>
        <v/>
      </c>
      <c r="AI1491" s="2">
        <f>IF(OR($AH1491="",$AD1491=""),"",IFERROR(VLOOKUP($AH1491,CODES!$A:$B,2,FALSE),"NO CODE"))</f>
        <v/>
      </c>
      <c r="AJ1491" s="19">
        <f>IF(OR($AI1491="",$AI1491="NO CODE"),"",IF(COUNTIFS(RATES!$A:$A,$AI1491,RATES!$B:$B,"&lt;="&amp;MonthStart,RATES!$C:$C,"&gt;="&amp;MonthEnd)&lt;&gt;1,"NO RATE",IF($AD1491="OFF",SUMIFS(RATES!$F:$F,RATES!$A:$A,$AI1491,RATES!$B:$B,"&lt;="&amp;MonthStart,RATES!$C:$C,"&gt;="&amp;MonthEnd),SUMIFS(RATES!$E:$E,RATES!$A:$A,$AI1491,RATES!$B:$B,"&lt;="&amp;MonthStart,RATES!$C:$C,"&gt;="&amp;MonthEnd))))</f>
        <v/>
      </c>
      <c r="AK1491" s="2">
        <f>IF(OR(NOT(ISNUMBER($AJ1491)),N($AA1491)=0),"",IF(ABS(N($Z1491)/100-$AJ1491)&gt;0.0000001,"DIFFERS",""))</f>
        <v/>
      </c>
    </row>
    <row r="1492">
      <c r="AD1492" s="2">
        <f>IF($L1492="","",IF(ISNUMBER(SEARCH("OFF ROAD",$H1492)),"OFF",IF(ISNUMBER(SEARCH("ON ROAD",$H1492)),"ON","")))</f>
        <v/>
      </c>
      <c r="AE1492" s="2">
        <f>IF($AD1492="ON",""&amp;$L1492,"")</f>
        <v/>
      </c>
      <c r="AF1492" s="2">
        <f>IF($L1492="","",IF($J1492&lt;&gt;"","Y",""))</f>
        <v/>
      </c>
      <c r="AG1492" s="2">
        <f>IF($L1492="","",IFERROR(TRIM(MID($H1492,4,SEARCH(" CO ",$H1492)-4)),""&amp;$S1492))</f>
        <v/>
      </c>
      <c r="AH1492" s="2">
        <f>IF($AG1492="","",IF($AG1492="FULTON",IF(ISNUMBER(SEARCH("COLLEGE PARK",$H1492)),"FULTON (COLLEGE PARK)",IF(ISNUMBER(SEARCH("HAPEVILLE",$H1492)),"FULTON (HAPEVILLE)",IF(ISNUMBER(SEARCH("EAST POINT",$H1492)),"FULTON (EAST POINT)",IF(ISNUMBER(SEARCH("ATLANTA",$H1492)),"FULTON (ATL LIMITS)","FULTON")))),IF($AG1492="DEKALB",IF(ISNUMBER(SEARCH("ATLANTA",$H1492)),"DEKALB (ATL LIMITS)","DEKALB"),IF(AND($AG1492="CLAYTON",ISNUMBER(SEARCH("COLLEGE PARK",$H1492))),"CLAYTON (COLLEGE PARK)",$AG1492))))</f>
        <v/>
      </c>
      <c r="AI1492" s="2">
        <f>IF(OR($AH1492="",$AD1492=""),"",IFERROR(VLOOKUP($AH1492,CODES!$A:$B,2,FALSE),"NO CODE"))</f>
        <v/>
      </c>
      <c r="AJ1492" s="19">
        <f>IF(OR($AI1492="",$AI1492="NO CODE"),"",IF(COUNTIFS(RATES!$A:$A,$AI1492,RATES!$B:$B,"&lt;="&amp;MonthStart,RATES!$C:$C,"&gt;="&amp;MonthEnd)&lt;&gt;1,"NO RATE",IF($AD1492="OFF",SUMIFS(RATES!$F:$F,RATES!$A:$A,$AI1492,RATES!$B:$B,"&lt;="&amp;MonthStart,RATES!$C:$C,"&gt;="&amp;MonthEnd),SUMIFS(RATES!$E:$E,RATES!$A:$A,$AI1492,RATES!$B:$B,"&lt;="&amp;MonthStart,RATES!$C:$C,"&gt;="&amp;MonthEnd))))</f>
        <v/>
      </c>
      <c r="AK1492" s="2">
        <f>IF(OR(NOT(ISNUMBER($AJ1492)),N($AA1492)=0),"",IF(ABS(N($Z1492)/100-$AJ1492)&gt;0.0000001,"DIFFERS",""))</f>
        <v/>
      </c>
    </row>
    <row r="1493">
      <c r="AD1493" s="2">
        <f>IF($L1493="","",IF(ISNUMBER(SEARCH("OFF ROAD",$H1493)),"OFF",IF(ISNUMBER(SEARCH("ON ROAD",$H1493)),"ON","")))</f>
        <v/>
      </c>
      <c r="AE1493" s="2">
        <f>IF($AD1493="ON",""&amp;$L1493,"")</f>
        <v/>
      </c>
      <c r="AF1493" s="2">
        <f>IF($L1493="","",IF($J1493&lt;&gt;"","Y",""))</f>
        <v/>
      </c>
      <c r="AG1493" s="2">
        <f>IF($L1493="","",IFERROR(TRIM(MID($H1493,4,SEARCH(" CO ",$H1493)-4)),""&amp;$S1493))</f>
        <v/>
      </c>
      <c r="AH1493" s="2">
        <f>IF($AG1493="","",IF($AG1493="FULTON",IF(ISNUMBER(SEARCH("COLLEGE PARK",$H1493)),"FULTON (COLLEGE PARK)",IF(ISNUMBER(SEARCH("HAPEVILLE",$H1493)),"FULTON (HAPEVILLE)",IF(ISNUMBER(SEARCH("EAST POINT",$H1493)),"FULTON (EAST POINT)",IF(ISNUMBER(SEARCH("ATLANTA",$H1493)),"FULTON (ATL LIMITS)","FULTON")))),IF($AG1493="DEKALB",IF(ISNUMBER(SEARCH("ATLANTA",$H1493)),"DEKALB (ATL LIMITS)","DEKALB"),IF(AND($AG1493="CLAYTON",ISNUMBER(SEARCH("COLLEGE PARK",$H1493))),"CLAYTON (COLLEGE PARK)",$AG1493))))</f>
        <v/>
      </c>
      <c r="AI1493" s="2">
        <f>IF(OR($AH1493="",$AD1493=""),"",IFERROR(VLOOKUP($AH1493,CODES!$A:$B,2,FALSE),"NO CODE"))</f>
        <v/>
      </c>
      <c r="AJ1493" s="19">
        <f>IF(OR($AI1493="",$AI1493="NO CODE"),"",IF(COUNTIFS(RATES!$A:$A,$AI1493,RATES!$B:$B,"&lt;="&amp;MonthStart,RATES!$C:$C,"&gt;="&amp;MonthEnd)&lt;&gt;1,"NO RATE",IF($AD1493="OFF",SUMIFS(RATES!$F:$F,RATES!$A:$A,$AI1493,RATES!$B:$B,"&lt;="&amp;MonthStart,RATES!$C:$C,"&gt;="&amp;MonthEnd),SUMIFS(RATES!$E:$E,RATES!$A:$A,$AI1493,RATES!$B:$B,"&lt;="&amp;MonthStart,RATES!$C:$C,"&gt;="&amp;MonthEnd))))</f>
        <v/>
      </c>
      <c r="AK1493" s="2">
        <f>IF(OR(NOT(ISNUMBER($AJ1493)),N($AA1493)=0),"",IF(ABS(N($Z1493)/100-$AJ1493)&gt;0.0000001,"DIFFERS",""))</f>
        <v/>
      </c>
    </row>
    <row r="1494">
      <c r="AD1494" s="2">
        <f>IF($L1494="","",IF(ISNUMBER(SEARCH("OFF ROAD",$H1494)),"OFF",IF(ISNUMBER(SEARCH("ON ROAD",$H1494)),"ON","")))</f>
        <v/>
      </c>
      <c r="AE1494" s="2">
        <f>IF($AD1494="ON",""&amp;$L1494,"")</f>
        <v/>
      </c>
      <c r="AF1494" s="2">
        <f>IF($L1494="","",IF($J1494&lt;&gt;"","Y",""))</f>
        <v/>
      </c>
      <c r="AG1494" s="2">
        <f>IF($L1494="","",IFERROR(TRIM(MID($H1494,4,SEARCH(" CO ",$H1494)-4)),""&amp;$S1494))</f>
        <v/>
      </c>
      <c r="AH1494" s="2">
        <f>IF($AG1494="","",IF($AG1494="FULTON",IF(ISNUMBER(SEARCH("COLLEGE PARK",$H1494)),"FULTON (COLLEGE PARK)",IF(ISNUMBER(SEARCH("HAPEVILLE",$H1494)),"FULTON (HAPEVILLE)",IF(ISNUMBER(SEARCH("EAST POINT",$H1494)),"FULTON (EAST POINT)",IF(ISNUMBER(SEARCH("ATLANTA",$H1494)),"FULTON (ATL LIMITS)","FULTON")))),IF($AG1494="DEKALB",IF(ISNUMBER(SEARCH("ATLANTA",$H1494)),"DEKALB (ATL LIMITS)","DEKALB"),IF(AND($AG1494="CLAYTON",ISNUMBER(SEARCH("COLLEGE PARK",$H1494))),"CLAYTON (COLLEGE PARK)",$AG1494))))</f>
        <v/>
      </c>
      <c r="AI1494" s="2">
        <f>IF(OR($AH1494="",$AD1494=""),"",IFERROR(VLOOKUP($AH1494,CODES!$A:$B,2,FALSE),"NO CODE"))</f>
        <v/>
      </c>
      <c r="AJ1494" s="19">
        <f>IF(OR($AI1494="",$AI1494="NO CODE"),"",IF(COUNTIFS(RATES!$A:$A,$AI1494,RATES!$B:$B,"&lt;="&amp;MonthStart,RATES!$C:$C,"&gt;="&amp;MonthEnd)&lt;&gt;1,"NO RATE",IF($AD1494="OFF",SUMIFS(RATES!$F:$F,RATES!$A:$A,$AI1494,RATES!$B:$B,"&lt;="&amp;MonthStart,RATES!$C:$C,"&gt;="&amp;MonthEnd),SUMIFS(RATES!$E:$E,RATES!$A:$A,$AI1494,RATES!$B:$B,"&lt;="&amp;MonthStart,RATES!$C:$C,"&gt;="&amp;MonthEnd))))</f>
        <v/>
      </c>
      <c r="AK1494" s="2">
        <f>IF(OR(NOT(ISNUMBER($AJ1494)),N($AA1494)=0),"",IF(ABS(N($Z1494)/100-$AJ1494)&gt;0.0000001,"DIFFERS",""))</f>
        <v/>
      </c>
    </row>
    <row r="1495">
      <c r="AD1495" s="2">
        <f>IF($L1495="","",IF(ISNUMBER(SEARCH("OFF ROAD",$H1495)),"OFF",IF(ISNUMBER(SEARCH("ON ROAD",$H1495)),"ON","")))</f>
        <v/>
      </c>
      <c r="AE1495" s="2">
        <f>IF($AD1495="ON",""&amp;$L1495,"")</f>
        <v/>
      </c>
      <c r="AF1495" s="2">
        <f>IF($L1495="","",IF($J1495&lt;&gt;"","Y",""))</f>
        <v/>
      </c>
      <c r="AG1495" s="2">
        <f>IF($L1495="","",IFERROR(TRIM(MID($H1495,4,SEARCH(" CO ",$H1495)-4)),""&amp;$S1495))</f>
        <v/>
      </c>
      <c r="AH1495" s="2">
        <f>IF($AG1495="","",IF($AG1495="FULTON",IF(ISNUMBER(SEARCH("COLLEGE PARK",$H1495)),"FULTON (COLLEGE PARK)",IF(ISNUMBER(SEARCH("HAPEVILLE",$H1495)),"FULTON (HAPEVILLE)",IF(ISNUMBER(SEARCH("EAST POINT",$H1495)),"FULTON (EAST POINT)",IF(ISNUMBER(SEARCH("ATLANTA",$H1495)),"FULTON (ATL LIMITS)","FULTON")))),IF($AG1495="DEKALB",IF(ISNUMBER(SEARCH("ATLANTA",$H1495)),"DEKALB (ATL LIMITS)","DEKALB"),IF(AND($AG1495="CLAYTON",ISNUMBER(SEARCH("COLLEGE PARK",$H1495))),"CLAYTON (COLLEGE PARK)",$AG1495))))</f>
        <v/>
      </c>
      <c r="AI1495" s="2">
        <f>IF(OR($AH1495="",$AD1495=""),"",IFERROR(VLOOKUP($AH1495,CODES!$A:$B,2,FALSE),"NO CODE"))</f>
        <v/>
      </c>
      <c r="AJ1495" s="19">
        <f>IF(OR($AI1495="",$AI1495="NO CODE"),"",IF(COUNTIFS(RATES!$A:$A,$AI1495,RATES!$B:$B,"&lt;="&amp;MonthStart,RATES!$C:$C,"&gt;="&amp;MonthEnd)&lt;&gt;1,"NO RATE",IF($AD1495="OFF",SUMIFS(RATES!$F:$F,RATES!$A:$A,$AI1495,RATES!$B:$B,"&lt;="&amp;MonthStart,RATES!$C:$C,"&gt;="&amp;MonthEnd),SUMIFS(RATES!$E:$E,RATES!$A:$A,$AI1495,RATES!$B:$B,"&lt;="&amp;MonthStart,RATES!$C:$C,"&gt;="&amp;MonthEnd))))</f>
        <v/>
      </c>
      <c r="AK1495" s="2">
        <f>IF(OR(NOT(ISNUMBER($AJ1495)),N($AA1495)=0),"",IF(ABS(N($Z1495)/100-$AJ1495)&gt;0.0000001,"DIFFERS",""))</f>
        <v/>
      </c>
    </row>
    <row r="1496">
      <c r="AD1496" s="2">
        <f>IF($L1496="","",IF(ISNUMBER(SEARCH("OFF ROAD",$H1496)),"OFF",IF(ISNUMBER(SEARCH("ON ROAD",$H1496)),"ON","")))</f>
        <v/>
      </c>
      <c r="AE1496" s="2">
        <f>IF($AD1496="ON",""&amp;$L1496,"")</f>
        <v/>
      </c>
      <c r="AF1496" s="2">
        <f>IF($L1496="","",IF($J1496&lt;&gt;"","Y",""))</f>
        <v/>
      </c>
      <c r="AG1496" s="2">
        <f>IF($L1496="","",IFERROR(TRIM(MID($H1496,4,SEARCH(" CO ",$H1496)-4)),""&amp;$S1496))</f>
        <v/>
      </c>
      <c r="AH1496" s="2">
        <f>IF($AG1496="","",IF($AG1496="FULTON",IF(ISNUMBER(SEARCH("COLLEGE PARK",$H1496)),"FULTON (COLLEGE PARK)",IF(ISNUMBER(SEARCH("HAPEVILLE",$H1496)),"FULTON (HAPEVILLE)",IF(ISNUMBER(SEARCH("EAST POINT",$H1496)),"FULTON (EAST POINT)",IF(ISNUMBER(SEARCH("ATLANTA",$H1496)),"FULTON (ATL LIMITS)","FULTON")))),IF($AG1496="DEKALB",IF(ISNUMBER(SEARCH("ATLANTA",$H1496)),"DEKALB (ATL LIMITS)","DEKALB"),IF(AND($AG1496="CLAYTON",ISNUMBER(SEARCH("COLLEGE PARK",$H1496))),"CLAYTON (COLLEGE PARK)",$AG1496))))</f>
        <v/>
      </c>
      <c r="AI1496" s="2">
        <f>IF(OR($AH1496="",$AD1496=""),"",IFERROR(VLOOKUP($AH1496,CODES!$A:$B,2,FALSE),"NO CODE"))</f>
        <v/>
      </c>
      <c r="AJ1496" s="19">
        <f>IF(OR($AI1496="",$AI1496="NO CODE"),"",IF(COUNTIFS(RATES!$A:$A,$AI1496,RATES!$B:$B,"&lt;="&amp;MonthStart,RATES!$C:$C,"&gt;="&amp;MonthEnd)&lt;&gt;1,"NO RATE",IF($AD1496="OFF",SUMIFS(RATES!$F:$F,RATES!$A:$A,$AI1496,RATES!$B:$B,"&lt;="&amp;MonthStart,RATES!$C:$C,"&gt;="&amp;MonthEnd),SUMIFS(RATES!$E:$E,RATES!$A:$A,$AI1496,RATES!$B:$B,"&lt;="&amp;MonthStart,RATES!$C:$C,"&gt;="&amp;MonthEnd))))</f>
        <v/>
      </c>
      <c r="AK1496" s="2">
        <f>IF(OR(NOT(ISNUMBER($AJ1496)),N($AA1496)=0),"",IF(ABS(N($Z1496)/100-$AJ1496)&gt;0.0000001,"DIFFERS",""))</f>
        <v/>
      </c>
    </row>
    <row r="1497">
      <c r="AD1497" s="2">
        <f>IF($L1497="","",IF(ISNUMBER(SEARCH("OFF ROAD",$H1497)),"OFF",IF(ISNUMBER(SEARCH("ON ROAD",$H1497)),"ON","")))</f>
        <v/>
      </c>
      <c r="AE1497" s="2">
        <f>IF($AD1497="ON",""&amp;$L1497,"")</f>
        <v/>
      </c>
      <c r="AF1497" s="2">
        <f>IF($L1497="","",IF($J1497&lt;&gt;"","Y",""))</f>
        <v/>
      </c>
      <c r="AG1497" s="2">
        <f>IF($L1497="","",IFERROR(TRIM(MID($H1497,4,SEARCH(" CO ",$H1497)-4)),""&amp;$S1497))</f>
        <v/>
      </c>
      <c r="AH1497" s="2">
        <f>IF($AG1497="","",IF($AG1497="FULTON",IF(ISNUMBER(SEARCH("COLLEGE PARK",$H1497)),"FULTON (COLLEGE PARK)",IF(ISNUMBER(SEARCH("HAPEVILLE",$H1497)),"FULTON (HAPEVILLE)",IF(ISNUMBER(SEARCH("EAST POINT",$H1497)),"FULTON (EAST POINT)",IF(ISNUMBER(SEARCH("ATLANTA",$H1497)),"FULTON (ATL LIMITS)","FULTON")))),IF($AG1497="DEKALB",IF(ISNUMBER(SEARCH("ATLANTA",$H1497)),"DEKALB (ATL LIMITS)","DEKALB"),IF(AND($AG1497="CLAYTON",ISNUMBER(SEARCH("COLLEGE PARK",$H1497))),"CLAYTON (COLLEGE PARK)",$AG1497))))</f>
        <v/>
      </c>
      <c r="AI1497" s="2">
        <f>IF(OR($AH1497="",$AD1497=""),"",IFERROR(VLOOKUP($AH1497,CODES!$A:$B,2,FALSE),"NO CODE"))</f>
        <v/>
      </c>
      <c r="AJ1497" s="19">
        <f>IF(OR($AI1497="",$AI1497="NO CODE"),"",IF(COUNTIFS(RATES!$A:$A,$AI1497,RATES!$B:$B,"&lt;="&amp;MonthStart,RATES!$C:$C,"&gt;="&amp;MonthEnd)&lt;&gt;1,"NO RATE",IF($AD1497="OFF",SUMIFS(RATES!$F:$F,RATES!$A:$A,$AI1497,RATES!$B:$B,"&lt;="&amp;MonthStart,RATES!$C:$C,"&gt;="&amp;MonthEnd),SUMIFS(RATES!$E:$E,RATES!$A:$A,$AI1497,RATES!$B:$B,"&lt;="&amp;MonthStart,RATES!$C:$C,"&gt;="&amp;MonthEnd))))</f>
        <v/>
      </c>
      <c r="AK1497" s="2">
        <f>IF(OR(NOT(ISNUMBER($AJ1497)),N($AA1497)=0),"",IF(ABS(N($Z1497)/100-$AJ1497)&gt;0.0000001,"DIFFERS",""))</f>
        <v/>
      </c>
    </row>
    <row r="1498">
      <c r="AD1498" s="2">
        <f>IF($L1498="","",IF(ISNUMBER(SEARCH("OFF ROAD",$H1498)),"OFF",IF(ISNUMBER(SEARCH("ON ROAD",$H1498)),"ON","")))</f>
        <v/>
      </c>
      <c r="AE1498" s="2">
        <f>IF($AD1498="ON",""&amp;$L1498,"")</f>
        <v/>
      </c>
      <c r="AF1498" s="2">
        <f>IF($L1498="","",IF($J1498&lt;&gt;"","Y",""))</f>
        <v/>
      </c>
      <c r="AG1498" s="2">
        <f>IF($L1498="","",IFERROR(TRIM(MID($H1498,4,SEARCH(" CO ",$H1498)-4)),""&amp;$S1498))</f>
        <v/>
      </c>
      <c r="AH1498" s="2">
        <f>IF($AG1498="","",IF($AG1498="FULTON",IF(ISNUMBER(SEARCH("COLLEGE PARK",$H1498)),"FULTON (COLLEGE PARK)",IF(ISNUMBER(SEARCH("HAPEVILLE",$H1498)),"FULTON (HAPEVILLE)",IF(ISNUMBER(SEARCH("EAST POINT",$H1498)),"FULTON (EAST POINT)",IF(ISNUMBER(SEARCH("ATLANTA",$H1498)),"FULTON (ATL LIMITS)","FULTON")))),IF($AG1498="DEKALB",IF(ISNUMBER(SEARCH("ATLANTA",$H1498)),"DEKALB (ATL LIMITS)","DEKALB"),IF(AND($AG1498="CLAYTON",ISNUMBER(SEARCH("COLLEGE PARK",$H1498))),"CLAYTON (COLLEGE PARK)",$AG1498))))</f>
        <v/>
      </c>
      <c r="AI1498" s="2">
        <f>IF(OR($AH1498="",$AD1498=""),"",IFERROR(VLOOKUP($AH1498,CODES!$A:$B,2,FALSE),"NO CODE"))</f>
        <v/>
      </c>
      <c r="AJ1498" s="19">
        <f>IF(OR($AI1498="",$AI1498="NO CODE"),"",IF(COUNTIFS(RATES!$A:$A,$AI1498,RATES!$B:$B,"&lt;="&amp;MonthStart,RATES!$C:$C,"&gt;="&amp;MonthEnd)&lt;&gt;1,"NO RATE",IF($AD1498="OFF",SUMIFS(RATES!$F:$F,RATES!$A:$A,$AI1498,RATES!$B:$B,"&lt;="&amp;MonthStart,RATES!$C:$C,"&gt;="&amp;MonthEnd),SUMIFS(RATES!$E:$E,RATES!$A:$A,$AI1498,RATES!$B:$B,"&lt;="&amp;MonthStart,RATES!$C:$C,"&gt;="&amp;MonthEnd))))</f>
        <v/>
      </c>
      <c r="AK1498" s="2">
        <f>IF(OR(NOT(ISNUMBER($AJ1498)),N($AA1498)=0),"",IF(ABS(N($Z1498)/100-$AJ1498)&gt;0.0000001,"DIFFERS",""))</f>
        <v/>
      </c>
    </row>
    <row r="1499">
      <c r="AD1499" s="2">
        <f>IF($L1499="","",IF(ISNUMBER(SEARCH("OFF ROAD",$H1499)),"OFF",IF(ISNUMBER(SEARCH("ON ROAD",$H1499)),"ON","")))</f>
        <v/>
      </c>
      <c r="AE1499" s="2">
        <f>IF($AD1499="ON",""&amp;$L1499,"")</f>
        <v/>
      </c>
      <c r="AF1499" s="2">
        <f>IF($L1499="","",IF($J1499&lt;&gt;"","Y",""))</f>
        <v/>
      </c>
      <c r="AG1499" s="2">
        <f>IF($L1499="","",IFERROR(TRIM(MID($H1499,4,SEARCH(" CO ",$H1499)-4)),""&amp;$S1499))</f>
        <v/>
      </c>
      <c r="AH1499" s="2">
        <f>IF($AG1499="","",IF($AG1499="FULTON",IF(ISNUMBER(SEARCH("COLLEGE PARK",$H1499)),"FULTON (COLLEGE PARK)",IF(ISNUMBER(SEARCH("HAPEVILLE",$H1499)),"FULTON (HAPEVILLE)",IF(ISNUMBER(SEARCH("EAST POINT",$H1499)),"FULTON (EAST POINT)",IF(ISNUMBER(SEARCH("ATLANTA",$H1499)),"FULTON (ATL LIMITS)","FULTON")))),IF($AG1499="DEKALB",IF(ISNUMBER(SEARCH("ATLANTA",$H1499)),"DEKALB (ATL LIMITS)","DEKALB"),IF(AND($AG1499="CLAYTON",ISNUMBER(SEARCH("COLLEGE PARK",$H1499))),"CLAYTON (COLLEGE PARK)",$AG1499))))</f>
        <v/>
      </c>
      <c r="AI1499" s="2">
        <f>IF(OR($AH1499="",$AD1499=""),"",IFERROR(VLOOKUP($AH1499,CODES!$A:$B,2,FALSE),"NO CODE"))</f>
        <v/>
      </c>
      <c r="AJ1499" s="19">
        <f>IF(OR($AI1499="",$AI1499="NO CODE"),"",IF(COUNTIFS(RATES!$A:$A,$AI1499,RATES!$B:$B,"&lt;="&amp;MonthStart,RATES!$C:$C,"&gt;="&amp;MonthEnd)&lt;&gt;1,"NO RATE",IF($AD1499="OFF",SUMIFS(RATES!$F:$F,RATES!$A:$A,$AI1499,RATES!$B:$B,"&lt;="&amp;MonthStart,RATES!$C:$C,"&gt;="&amp;MonthEnd),SUMIFS(RATES!$E:$E,RATES!$A:$A,$AI1499,RATES!$B:$B,"&lt;="&amp;MonthStart,RATES!$C:$C,"&gt;="&amp;MonthEnd))))</f>
        <v/>
      </c>
      <c r="AK1499" s="2">
        <f>IF(OR(NOT(ISNUMBER($AJ1499)),N($AA1499)=0),"",IF(ABS(N($Z1499)/100-$AJ1499)&gt;0.0000001,"DIFFERS",""))</f>
        <v/>
      </c>
    </row>
    <row r="1500">
      <c r="AD1500" s="2">
        <f>IF($L1500="","",IF(ISNUMBER(SEARCH("OFF ROAD",$H1500)),"OFF",IF(ISNUMBER(SEARCH("ON ROAD",$H1500)),"ON","")))</f>
        <v/>
      </c>
      <c r="AE1500" s="2">
        <f>IF($AD1500="ON",""&amp;$L1500,"")</f>
        <v/>
      </c>
      <c r="AF1500" s="2">
        <f>IF($L1500="","",IF($J1500&lt;&gt;"","Y",""))</f>
        <v/>
      </c>
      <c r="AG1500" s="2">
        <f>IF($L1500="","",IFERROR(TRIM(MID($H1500,4,SEARCH(" CO ",$H1500)-4)),""&amp;$S1500))</f>
        <v/>
      </c>
      <c r="AH1500" s="2">
        <f>IF($AG1500="","",IF($AG1500="FULTON",IF(ISNUMBER(SEARCH("COLLEGE PARK",$H1500)),"FULTON (COLLEGE PARK)",IF(ISNUMBER(SEARCH("HAPEVILLE",$H1500)),"FULTON (HAPEVILLE)",IF(ISNUMBER(SEARCH("EAST POINT",$H1500)),"FULTON (EAST POINT)",IF(ISNUMBER(SEARCH("ATLANTA",$H1500)),"FULTON (ATL LIMITS)","FULTON")))),IF($AG1500="DEKALB",IF(ISNUMBER(SEARCH("ATLANTA",$H1500)),"DEKALB (ATL LIMITS)","DEKALB"),IF(AND($AG1500="CLAYTON",ISNUMBER(SEARCH("COLLEGE PARK",$H1500))),"CLAYTON (COLLEGE PARK)",$AG1500))))</f>
        <v/>
      </c>
      <c r="AI1500" s="2">
        <f>IF(OR($AH1500="",$AD1500=""),"",IFERROR(VLOOKUP($AH1500,CODES!$A:$B,2,FALSE),"NO CODE"))</f>
        <v/>
      </c>
      <c r="AJ1500" s="19">
        <f>IF(OR($AI1500="",$AI1500="NO CODE"),"",IF(COUNTIFS(RATES!$A:$A,$AI1500,RATES!$B:$B,"&lt;="&amp;MonthStart,RATES!$C:$C,"&gt;="&amp;MonthEnd)&lt;&gt;1,"NO RATE",IF($AD1500="OFF",SUMIFS(RATES!$F:$F,RATES!$A:$A,$AI1500,RATES!$B:$B,"&lt;="&amp;MonthStart,RATES!$C:$C,"&gt;="&amp;MonthEnd),SUMIFS(RATES!$E:$E,RATES!$A:$A,$AI1500,RATES!$B:$B,"&lt;="&amp;MonthStart,RATES!$C:$C,"&gt;="&amp;MonthEnd))))</f>
        <v/>
      </c>
      <c r="AK1500" s="2">
        <f>IF(OR(NOT(ISNUMBER($AJ1500)),N($AA1500)=0),"",IF(ABS(N($Z1500)/100-$AJ1500)&gt;0.0000001,"DIFFERS",""))</f>
        <v/>
      </c>
    </row>
    <row r="1501">
      <c r="AD1501" s="2">
        <f>IF($L1501="","",IF(ISNUMBER(SEARCH("OFF ROAD",$H1501)),"OFF",IF(ISNUMBER(SEARCH("ON ROAD",$H1501)),"ON","")))</f>
        <v/>
      </c>
      <c r="AE1501" s="2">
        <f>IF($AD1501="ON",""&amp;$L1501,"")</f>
        <v/>
      </c>
      <c r="AF1501" s="2">
        <f>IF($L1501="","",IF($J1501&lt;&gt;"","Y",""))</f>
        <v/>
      </c>
      <c r="AG1501" s="2">
        <f>IF($L1501="","",IFERROR(TRIM(MID($H1501,4,SEARCH(" CO ",$H1501)-4)),""&amp;$S1501))</f>
        <v/>
      </c>
      <c r="AH1501" s="2">
        <f>IF($AG1501="","",IF($AG1501="FULTON",IF(ISNUMBER(SEARCH("COLLEGE PARK",$H1501)),"FULTON (COLLEGE PARK)",IF(ISNUMBER(SEARCH("HAPEVILLE",$H1501)),"FULTON (HAPEVILLE)",IF(ISNUMBER(SEARCH("EAST POINT",$H1501)),"FULTON (EAST POINT)",IF(ISNUMBER(SEARCH("ATLANTA",$H1501)),"FULTON (ATL LIMITS)","FULTON")))),IF($AG1501="DEKALB",IF(ISNUMBER(SEARCH("ATLANTA",$H1501)),"DEKALB (ATL LIMITS)","DEKALB"),IF(AND($AG1501="CLAYTON",ISNUMBER(SEARCH("COLLEGE PARK",$H1501))),"CLAYTON (COLLEGE PARK)",$AG1501))))</f>
        <v/>
      </c>
      <c r="AI1501" s="2">
        <f>IF(OR($AH1501="",$AD1501=""),"",IFERROR(VLOOKUP($AH1501,CODES!$A:$B,2,FALSE),"NO CODE"))</f>
        <v/>
      </c>
      <c r="AJ1501" s="19">
        <f>IF(OR($AI1501="",$AI1501="NO CODE"),"",IF(COUNTIFS(RATES!$A:$A,$AI1501,RATES!$B:$B,"&lt;="&amp;MonthStart,RATES!$C:$C,"&gt;="&amp;MonthEnd)&lt;&gt;1,"NO RATE",IF($AD1501="OFF",SUMIFS(RATES!$F:$F,RATES!$A:$A,$AI1501,RATES!$B:$B,"&lt;="&amp;MonthStart,RATES!$C:$C,"&gt;="&amp;MonthEnd),SUMIFS(RATES!$E:$E,RATES!$A:$A,$AI1501,RATES!$B:$B,"&lt;="&amp;MonthStart,RATES!$C:$C,"&gt;="&amp;MonthEnd))))</f>
        <v/>
      </c>
      <c r="AK1501" s="2">
        <f>IF(OR(NOT(ISNUMBER($AJ1501)),N($AA1501)=0),"",IF(ABS(N($Z1501)/100-$AJ1501)&gt;0.0000001,"DIFFERS",""))</f>
        <v/>
      </c>
    </row>
    <row r="1502">
      <c r="AD1502" s="2">
        <f>IF($L1502="","",IF(ISNUMBER(SEARCH("OFF ROAD",$H1502)),"OFF",IF(ISNUMBER(SEARCH("ON ROAD",$H1502)),"ON","")))</f>
        <v/>
      </c>
      <c r="AE1502" s="2">
        <f>IF($AD1502="ON",""&amp;$L1502,"")</f>
        <v/>
      </c>
      <c r="AF1502" s="2">
        <f>IF($L1502="","",IF($J1502&lt;&gt;"","Y",""))</f>
        <v/>
      </c>
      <c r="AG1502" s="2">
        <f>IF($L1502="","",IFERROR(TRIM(MID($H1502,4,SEARCH(" CO ",$H1502)-4)),""&amp;$S1502))</f>
        <v/>
      </c>
      <c r="AH1502" s="2">
        <f>IF($AG1502="","",IF($AG1502="FULTON",IF(ISNUMBER(SEARCH("COLLEGE PARK",$H1502)),"FULTON (COLLEGE PARK)",IF(ISNUMBER(SEARCH("HAPEVILLE",$H1502)),"FULTON (HAPEVILLE)",IF(ISNUMBER(SEARCH("EAST POINT",$H1502)),"FULTON (EAST POINT)",IF(ISNUMBER(SEARCH("ATLANTA",$H1502)),"FULTON (ATL LIMITS)","FULTON")))),IF($AG1502="DEKALB",IF(ISNUMBER(SEARCH("ATLANTA",$H1502)),"DEKALB (ATL LIMITS)","DEKALB"),IF(AND($AG1502="CLAYTON",ISNUMBER(SEARCH("COLLEGE PARK",$H1502))),"CLAYTON (COLLEGE PARK)",$AG1502))))</f>
        <v/>
      </c>
      <c r="AI1502" s="2">
        <f>IF(OR($AH1502="",$AD1502=""),"",IFERROR(VLOOKUP($AH1502,CODES!$A:$B,2,FALSE),"NO CODE"))</f>
        <v/>
      </c>
      <c r="AJ1502" s="19">
        <f>IF(OR($AI1502="",$AI1502="NO CODE"),"",IF(COUNTIFS(RATES!$A:$A,$AI1502,RATES!$B:$B,"&lt;="&amp;MonthStart,RATES!$C:$C,"&gt;="&amp;MonthEnd)&lt;&gt;1,"NO RATE",IF($AD1502="OFF",SUMIFS(RATES!$F:$F,RATES!$A:$A,$AI1502,RATES!$B:$B,"&lt;="&amp;MonthStart,RATES!$C:$C,"&gt;="&amp;MonthEnd),SUMIFS(RATES!$E:$E,RATES!$A:$A,$AI1502,RATES!$B:$B,"&lt;="&amp;MonthStart,RATES!$C:$C,"&gt;="&amp;MonthEnd))))</f>
        <v/>
      </c>
      <c r="AK1502" s="2">
        <f>IF(OR(NOT(ISNUMBER($AJ1502)),N($AA1502)=0),"",IF(ABS(N($Z1502)/100-$AJ1502)&gt;0.0000001,"DIFFERS",""))</f>
        <v/>
      </c>
    </row>
    <row r="1503">
      <c r="AD1503" s="2">
        <f>IF($L1503="","",IF(ISNUMBER(SEARCH("OFF ROAD",$H1503)),"OFF",IF(ISNUMBER(SEARCH("ON ROAD",$H1503)),"ON","")))</f>
        <v/>
      </c>
      <c r="AE1503" s="2">
        <f>IF($AD1503="ON",""&amp;$L1503,"")</f>
        <v/>
      </c>
      <c r="AF1503" s="2">
        <f>IF($L1503="","",IF($J1503&lt;&gt;"","Y",""))</f>
        <v/>
      </c>
      <c r="AG1503" s="2">
        <f>IF($L1503="","",IFERROR(TRIM(MID($H1503,4,SEARCH(" CO ",$H1503)-4)),""&amp;$S1503))</f>
        <v/>
      </c>
      <c r="AH1503" s="2">
        <f>IF($AG1503="","",IF($AG1503="FULTON",IF(ISNUMBER(SEARCH("COLLEGE PARK",$H1503)),"FULTON (COLLEGE PARK)",IF(ISNUMBER(SEARCH("HAPEVILLE",$H1503)),"FULTON (HAPEVILLE)",IF(ISNUMBER(SEARCH("EAST POINT",$H1503)),"FULTON (EAST POINT)",IF(ISNUMBER(SEARCH("ATLANTA",$H1503)),"FULTON (ATL LIMITS)","FULTON")))),IF($AG1503="DEKALB",IF(ISNUMBER(SEARCH("ATLANTA",$H1503)),"DEKALB (ATL LIMITS)","DEKALB"),IF(AND($AG1503="CLAYTON",ISNUMBER(SEARCH("COLLEGE PARK",$H1503))),"CLAYTON (COLLEGE PARK)",$AG1503))))</f>
        <v/>
      </c>
      <c r="AI1503" s="2">
        <f>IF(OR($AH1503="",$AD1503=""),"",IFERROR(VLOOKUP($AH1503,CODES!$A:$B,2,FALSE),"NO CODE"))</f>
        <v/>
      </c>
      <c r="AJ1503" s="19">
        <f>IF(OR($AI1503="",$AI1503="NO CODE"),"",IF(COUNTIFS(RATES!$A:$A,$AI1503,RATES!$B:$B,"&lt;="&amp;MonthStart,RATES!$C:$C,"&gt;="&amp;MonthEnd)&lt;&gt;1,"NO RATE",IF($AD1503="OFF",SUMIFS(RATES!$F:$F,RATES!$A:$A,$AI1503,RATES!$B:$B,"&lt;="&amp;MonthStart,RATES!$C:$C,"&gt;="&amp;MonthEnd),SUMIFS(RATES!$E:$E,RATES!$A:$A,$AI1503,RATES!$B:$B,"&lt;="&amp;MonthStart,RATES!$C:$C,"&gt;="&amp;MonthEnd))))</f>
        <v/>
      </c>
      <c r="AK1503" s="2">
        <f>IF(OR(NOT(ISNUMBER($AJ1503)),N($AA1503)=0),"",IF(ABS(N($Z1503)/100-$AJ1503)&gt;0.0000001,"DIFFERS",""))</f>
        <v/>
      </c>
    </row>
    <row r="1504">
      <c r="AD1504" s="2">
        <f>IF($L1504="","",IF(ISNUMBER(SEARCH("OFF ROAD",$H1504)),"OFF",IF(ISNUMBER(SEARCH("ON ROAD",$H1504)),"ON","")))</f>
        <v/>
      </c>
      <c r="AE1504" s="2">
        <f>IF($AD1504="ON",""&amp;$L1504,"")</f>
        <v/>
      </c>
      <c r="AF1504" s="2">
        <f>IF($L1504="","",IF($J1504&lt;&gt;"","Y",""))</f>
        <v/>
      </c>
      <c r="AG1504" s="2">
        <f>IF($L1504="","",IFERROR(TRIM(MID($H1504,4,SEARCH(" CO ",$H1504)-4)),""&amp;$S1504))</f>
        <v/>
      </c>
      <c r="AH1504" s="2">
        <f>IF($AG1504="","",IF($AG1504="FULTON",IF(ISNUMBER(SEARCH("COLLEGE PARK",$H1504)),"FULTON (COLLEGE PARK)",IF(ISNUMBER(SEARCH("HAPEVILLE",$H1504)),"FULTON (HAPEVILLE)",IF(ISNUMBER(SEARCH("EAST POINT",$H1504)),"FULTON (EAST POINT)",IF(ISNUMBER(SEARCH("ATLANTA",$H1504)),"FULTON (ATL LIMITS)","FULTON")))),IF($AG1504="DEKALB",IF(ISNUMBER(SEARCH("ATLANTA",$H1504)),"DEKALB (ATL LIMITS)","DEKALB"),IF(AND($AG1504="CLAYTON",ISNUMBER(SEARCH("COLLEGE PARK",$H1504))),"CLAYTON (COLLEGE PARK)",$AG1504))))</f>
        <v/>
      </c>
      <c r="AI1504" s="2">
        <f>IF(OR($AH1504="",$AD1504=""),"",IFERROR(VLOOKUP($AH1504,CODES!$A:$B,2,FALSE),"NO CODE"))</f>
        <v/>
      </c>
      <c r="AJ1504" s="19">
        <f>IF(OR($AI1504="",$AI1504="NO CODE"),"",IF(COUNTIFS(RATES!$A:$A,$AI1504,RATES!$B:$B,"&lt;="&amp;MonthStart,RATES!$C:$C,"&gt;="&amp;MonthEnd)&lt;&gt;1,"NO RATE",IF($AD1504="OFF",SUMIFS(RATES!$F:$F,RATES!$A:$A,$AI1504,RATES!$B:$B,"&lt;="&amp;MonthStart,RATES!$C:$C,"&gt;="&amp;MonthEnd),SUMIFS(RATES!$E:$E,RATES!$A:$A,$AI1504,RATES!$B:$B,"&lt;="&amp;MonthStart,RATES!$C:$C,"&gt;="&amp;MonthEnd))))</f>
        <v/>
      </c>
      <c r="AK1504" s="2">
        <f>IF(OR(NOT(ISNUMBER($AJ1504)),N($AA1504)=0),"",IF(ABS(N($Z1504)/100-$AJ1504)&gt;0.0000001,"DIFFERS",""))</f>
        <v/>
      </c>
    </row>
    <row r="1505">
      <c r="AD1505" s="2">
        <f>IF($L1505="","",IF(ISNUMBER(SEARCH("OFF ROAD",$H1505)),"OFF",IF(ISNUMBER(SEARCH("ON ROAD",$H1505)),"ON","")))</f>
        <v/>
      </c>
      <c r="AE1505" s="2">
        <f>IF($AD1505="ON",""&amp;$L1505,"")</f>
        <v/>
      </c>
      <c r="AF1505" s="2">
        <f>IF($L1505="","",IF($J1505&lt;&gt;"","Y",""))</f>
        <v/>
      </c>
      <c r="AG1505" s="2">
        <f>IF($L1505="","",IFERROR(TRIM(MID($H1505,4,SEARCH(" CO ",$H1505)-4)),""&amp;$S1505))</f>
        <v/>
      </c>
      <c r="AH1505" s="2">
        <f>IF($AG1505="","",IF($AG1505="FULTON",IF(ISNUMBER(SEARCH("COLLEGE PARK",$H1505)),"FULTON (COLLEGE PARK)",IF(ISNUMBER(SEARCH("HAPEVILLE",$H1505)),"FULTON (HAPEVILLE)",IF(ISNUMBER(SEARCH("EAST POINT",$H1505)),"FULTON (EAST POINT)",IF(ISNUMBER(SEARCH("ATLANTA",$H1505)),"FULTON (ATL LIMITS)","FULTON")))),IF($AG1505="DEKALB",IF(ISNUMBER(SEARCH("ATLANTA",$H1505)),"DEKALB (ATL LIMITS)","DEKALB"),IF(AND($AG1505="CLAYTON",ISNUMBER(SEARCH("COLLEGE PARK",$H1505))),"CLAYTON (COLLEGE PARK)",$AG1505))))</f>
        <v/>
      </c>
      <c r="AI1505" s="2">
        <f>IF(OR($AH1505="",$AD1505=""),"",IFERROR(VLOOKUP($AH1505,CODES!$A:$B,2,FALSE),"NO CODE"))</f>
        <v/>
      </c>
      <c r="AJ1505" s="19">
        <f>IF(OR($AI1505="",$AI1505="NO CODE"),"",IF(COUNTIFS(RATES!$A:$A,$AI1505,RATES!$B:$B,"&lt;="&amp;MonthStart,RATES!$C:$C,"&gt;="&amp;MonthEnd)&lt;&gt;1,"NO RATE",IF($AD1505="OFF",SUMIFS(RATES!$F:$F,RATES!$A:$A,$AI1505,RATES!$B:$B,"&lt;="&amp;MonthStart,RATES!$C:$C,"&gt;="&amp;MonthEnd),SUMIFS(RATES!$E:$E,RATES!$A:$A,$AI1505,RATES!$B:$B,"&lt;="&amp;MonthStart,RATES!$C:$C,"&gt;="&amp;MonthEnd))))</f>
        <v/>
      </c>
      <c r="AK1505" s="2">
        <f>IF(OR(NOT(ISNUMBER($AJ1505)),N($AA1505)=0),"",IF(ABS(N($Z1505)/100-$AJ1505)&gt;0.0000001,"DIFFERS",""))</f>
        <v/>
      </c>
    </row>
    <row r="1506">
      <c r="AD1506" s="2">
        <f>IF($L1506="","",IF(ISNUMBER(SEARCH("OFF ROAD",$H1506)),"OFF",IF(ISNUMBER(SEARCH("ON ROAD",$H1506)),"ON","")))</f>
        <v/>
      </c>
      <c r="AE1506" s="2">
        <f>IF($AD1506="ON",""&amp;$L1506,"")</f>
        <v/>
      </c>
      <c r="AF1506" s="2">
        <f>IF($L1506="","",IF($J1506&lt;&gt;"","Y",""))</f>
        <v/>
      </c>
      <c r="AG1506" s="2">
        <f>IF($L1506="","",IFERROR(TRIM(MID($H1506,4,SEARCH(" CO ",$H1506)-4)),""&amp;$S1506))</f>
        <v/>
      </c>
      <c r="AH1506" s="2">
        <f>IF($AG1506="","",IF($AG1506="FULTON",IF(ISNUMBER(SEARCH("COLLEGE PARK",$H1506)),"FULTON (COLLEGE PARK)",IF(ISNUMBER(SEARCH("HAPEVILLE",$H1506)),"FULTON (HAPEVILLE)",IF(ISNUMBER(SEARCH("EAST POINT",$H1506)),"FULTON (EAST POINT)",IF(ISNUMBER(SEARCH("ATLANTA",$H1506)),"FULTON (ATL LIMITS)","FULTON")))),IF($AG1506="DEKALB",IF(ISNUMBER(SEARCH("ATLANTA",$H1506)),"DEKALB (ATL LIMITS)","DEKALB"),IF(AND($AG1506="CLAYTON",ISNUMBER(SEARCH("COLLEGE PARK",$H1506))),"CLAYTON (COLLEGE PARK)",$AG1506))))</f>
        <v/>
      </c>
      <c r="AI1506" s="2">
        <f>IF(OR($AH1506="",$AD1506=""),"",IFERROR(VLOOKUP($AH1506,CODES!$A:$B,2,FALSE),"NO CODE"))</f>
        <v/>
      </c>
      <c r="AJ1506" s="19">
        <f>IF(OR($AI1506="",$AI1506="NO CODE"),"",IF(COUNTIFS(RATES!$A:$A,$AI1506,RATES!$B:$B,"&lt;="&amp;MonthStart,RATES!$C:$C,"&gt;="&amp;MonthEnd)&lt;&gt;1,"NO RATE",IF($AD1506="OFF",SUMIFS(RATES!$F:$F,RATES!$A:$A,$AI1506,RATES!$B:$B,"&lt;="&amp;MonthStart,RATES!$C:$C,"&gt;="&amp;MonthEnd),SUMIFS(RATES!$E:$E,RATES!$A:$A,$AI1506,RATES!$B:$B,"&lt;="&amp;MonthStart,RATES!$C:$C,"&gt;="&amp;MonthEnd))))</f>
        <v/>
      </c>
      <c r="AK1506" s="2">
        <f>IF(OR(NOT(ISNUMBER($AJ1506)),N($AA1506)=0),"",IF(ABS(N($Z1506)/100-$AJ1506)&gt;0.0000001,"DIFFERS",""))</f>
        <v/>
      </c>
    </row>
    <row r="1507">
      <c r="AD1507" s="2">
        <f>IF($L1507="","",IF(ISNUMBER(SEARCH("OFF ROAD",$H1507)),"OFF",IF(ISNUMBER(SEARCH("ON ROAD",$H1507)),"ON","")))</f>
        <v/>
      </c>
      <c r="AE1507" s="2">
        <f>IF($AD1507="ON",""&amp;$L1507,"")</f>
        <v/>
      </c>
      <c r="AF1507" s="2">
        <f>IF($L1507="","",IF($J1507&lt;&gt;"","Y",""))</f>
        <v/>
      </c>
      <c r="AG1507" s="2">
        <f>IF($L1507="","",IFERROR(TRIM(MID($H1507,4,SEARCH(" CO ",$H1507)-4)),""&amp;$S1507))</f>
        <v/>
      </c>
      <c r="AH1507" s="2">
        <f>IF($AG1507="","",IF($AG1507="FULTON",IF(ISNUMBER(SEARCH("COLLEGE PARK",$H1507)),"FULTON (COLLEGE PARK)",IF(ISNUMBER(SEARCH("HAPEVILLE",$H1507)),"FULTON (HAPEVILLE)",IF(ISNUMBER(SEARCH("EAST POINT",$H1507)),"FULTON (EAST POINT)",IF(ISNUMBER(SEARCH("ATLANTA",$H1507)),"FULTON (ATL LIMITS)","FULTON")))),IF($AG1507="DEKALB",IF(ISNUMBER(SEARCH("ATLANTA",$H1507)),"DEKALB (ATL LIMITS)","DEKALB"),IF(AND($AG1507="CLAYTON",ISNUMBER(SEARCH("COLLEGE PARK",$H1507))),"CLAYTON (COLLEGE PARK)",$AG1507))))</f>
        <v/>
      </c>
      <c r="AI1507" s="2">
        <f>IF(OR($AH1507="",$AD1507=""),"",IFERROR(VLOOKUP($AH1507,CODES!$A:$B,2,FALSE),"NO CODE"))</f>
        <v/>
      </c>
      <c r="AJ1507" s="19">
        <f>IF(OR($AI1507="",$AI1507="NO CODE"),"",IF(COUNTIFS(RATES!$A:$A,$AI1507,RATES!$B:$B,"&lt;="&amp;MonthStart,RATES!$C:$C,"&gt;="&amp;MonthEnd)&lt;&gt;1,"NO RATE",IF($AD1507="OFF",SUMIFS(RATES!$F:$F,RATES!$A:$A,$AI1507,RATES!$B:$B,"&lt;="&amp;MonthStart,RATES!$C:$C,"&gt;="&amp;MonthEnd),SUMIFS(RATES!$E:$E,RATES!$A:$A,$AI1507,RATES!$B:$B,"&lt;="&amp;MonthStart,RATES!$C:$C,"&gt;="&amp;MonthEnd))))</f>
        <v/>
      </c>
      <c r="AK1507" s="2">
        <f>IF(OR(NOT(ISNUMBER($AJ1507)),N($AA1507)=0),"",IF(ABS(N($Z1507)/100-$AJ1507)&gt;0.0000001,"DIFFERS",""))</f>
        <v/>
      </c>
    </row>
    <row r="1508">
      <c r="AD1508" s="2">
        <f>IF($L1508="","",IF(ISNUMBER(SEARCH("OFF ROAD",$H1508)),"OFF",IF(ISNUMBER(SEARCH("ON ROAD",$H1508)),"ON","")))</f>
        <v/>
      </c>
      <c r="AE1508" s="2">
        <f>IF($AD1508="ON",""&amp;$L1508,"")</f>
        <v/>
      </c>
      <c r="AF1508" s="2">
        <f>IF($L1508="","",IF($J1508&lt;&gt;"","Y",""))</f>
        <v/>
      </c>
      <c r="AG1508" s="2">
        <f>IF($L1508="","",IFERROR(TRIM(MID($H1508,4,SEARCH(" CO ",$H1508)-4)),""&amp;$S1508))</f>
        <v/>
      </c>
      <c r="AH1508" s="2">
        <f>IF($AG1508="","",IF($AG1508="FULTON",IF(ISNUMBER(SEARCH("COLLEGE PARK",$H1508)),"FULTON (COLLEGE PARK)",IF(ISNUMBER(SEARCH("HAPEVILLE",$H1508)),"FULTON (HAPEVILLE)",IF(ISNUMBER(SEARCH("EAST POINT",$H1508)),"FULTON (EAST POINT)",IF(ISNUMBER(SEARCH("ATLANTA",$H1508)),"FULTON (ATL LIMITS)","FULTON")))),IF($AG1508="DEKALB",IF(ISNUMBER(SEARCH("ATLANTA",$H1508)),"DEKALB (ATL LIMITS)","DEKALB"),IF(AND($AG1508="CLAYTON",ISNUMBER(SEARCH("COLLEGE PARK",$H1508))),"CLAYTON (COLLEGE PARK)",$AG1508))))</f>
        <v/>
      </c>
      <c r="AI1508" s="2">
        <f>IF(OR($AH1508="",$AD1508=""),"",IFERROR(VLOOKUP($AH1508,CODES!$A:$B,2,FALSE),"NO CODE"))</f>
        <v/>
      </c>
      <c r="AJ1508" s="19">
        <f>IF(OR($AI1508="",$AI1508="NO CODE"),"",IF(COUNTIFS(RATES!$A:$A,$AI1508,RATES!$B:$B,"&lt;="&amp;MonthStart,RATES!$C:$C,"&gt;="&amp;MonthEnd)&lt;&gt;1,"NO RATE",IF($AD1508="OFF",SUMIFS(RATES!$F:$F,RATES!$A:$A,$AI1508,RATES!$B:$B,"&lt;="&amp;MonthStart,RATES!$C:$C,"&gt;="&amp;MonthEnd),SUMIFS(RATES!$E:$E,RATES!$A:$A,$AI1508,RATES!$B:$B,"&lt;="&amp;MonthStart,RATES!$C:$C,"&gt;="&amp;MonthEnd))))</f>
        <v/>
      </c>
      <c r="AK1508" s="2">
        <f>IF(OR(NOT(ISNUMBER($AJ1508)),N($AA1508)=0),"",IF(ABS(N($Z1508)/100-$AJ1508)&gt;0.0000001,"DIFFERS",""))</f>
        <v/>
      </c>
    </row>
    <row r="1509">
      <c r="AD1509" s="2">
        <f>IF($L1509="","",IF(ISNUMBER(SEARCH("OFF ROAD",$H1509)),"OFF",IF(ISNUMBER(SEARCH("ON ROAD",$H1509)),"ON","")))</f>
        <v/>
      </c>
      <c r="AE1509" s="2">
        <f>IF($AD1509="ON",""&amp;$L1509,"")</f>
        <v/>
      </c>
      <c r="AF1509" s="2">
        <f>IF($L1509="","",IF($J1509&lt;&gt;"","Y",""))</f>
        <v/>
      </c>
      <c r="AG1509" s="2">
        <f>IF($L1509="","",IFERROR(TRIM(MID($H1509,4,SEARCH(" CO ",$H1509)-4)),""&amp;$S1509))</f>
        <v/>
      </c>
      <c r="AH1509" s="2">
        <f>IF($AG1509="","",IF($AG1509="FULTON",IF(ISNUMBER(SEARCH("COLLEGE PARK",$H1509)),"FULTON (COLLEGE PARK)",IF(ISNUMBER(SEARCH("HAPEVILLE",$H1509)),"FULTON (HAPEVILLE)",IF(ISNUMBER(SEARCH("EAST POINT",$H1509)),"FULTON (EAST POINT)",IF(ISNUMBER(SEARCH("ATLANTA",$H1509)),"FULTON (ATL LIMITS)","FULTON")))),IF($AG1509="DEKALB",IF(ISNUMBER(SEARCH("ATLANTA",$H1509)),"DEKALB (ATL LIMITS)","DEKALB"),IF(AND($AG1509="CLAYTON",ISNUMBER(SEARCH("COLLEGE PARK",$H1509))),"CLAYTON (COLLEGE PARK)",$AG1509))))</f>
        <v/>
      </c>
      <c r="AI1509" s="2">
        <f>IF(OR($AH1509="",$AD1509=""),"",IFERROR(VLOOKUP($AH1509,CODES!$A:$B,2,FALSE),"NO CODE"))</f>
        <v/>
      </c>
      <c r="AJ1509" s="19">
        <f>IF(OR($AI1509="",$AI1509="NO CODE"),"",IF(COUNTIFS(RATES!$A:$A,$AI1509,RATES!$B:$B,"&lt;="&amp;MonthStart,RATES!$C:$C,"&gt;="&amp;MonthEnd)&lt;&gt;1,"NO RATE",IF($AD1509="OFF",SUMIFS(RATES!$F:$F,RATES!$A:$A,$AI1509,RATES!$B:$B,"&lt;="&amp;MonthStart,RATES!$C:$C,"&gt;="&amp;MonthEnd),SUMIFS(RATES!$E:$E,RATES!$A:$A,$AI1509,RATES!$B:$B,"&lt;="&amp;MonthStart,RATES!$C:$C,"&gt;="&amp;MonthEnd))))</f>
        <v/>
      </c>
      <c r="AK1509" s="2">
        <f>IF(OR(NOT(ISNUMBER($AJ1509)),N($AA1509)=0),"",IF(ABS(N($Z1509)/100-$AJ1509)&gt;0.0000001,"DIFFERS",""))</f>
        <v/>
      </c>
    </row>
    <row r="1510">
      <c r="AD1510" s="2">
        <f>IF($L1510="","",IF(ISNUMBER(SEARCH("OFF ROAD",$H1510)),"OFF",IF(ISNUMBER(SEARCH("ON ROAD",$H1510)),"ON","")))</f>
        <v/>
      </c>
      <c r="AE1510" s="2">
        <f>IF($AD1510="ON",""&amp;$L1510,"")</f>
        <v/>
      </c>
      <c r="AF1510" s="2">
        <f>IF($L1510="","",IF($J1510&lt;&gt;"","Y",""))</f>
        <v/>
      </c>
      <c r="AG1510" s="2">
        <f>IF($L1510="","",IFERROR(TRIM(MID($H1510,4,SEARCH(" CO ",$H1510)-4)),""&amp;$S1510))</f>
        <v/>
      </c>
      <c r="AH1510" s="2">
        <f>IF($AG1510="","",IF($AG1510="FULTON",IF(ISNUMBER(SEARCH("COLLEGE PARK",$H1510)),"FULTON (COLLEGE PARK)",IF(ISNUMBER(SEARCH("HAPEVILLE",$H1510)),"FULTON (HAPEVILLE)",IF(ISNUMBER(SEARCH("EAST POINT",$H1510)),"FULTON (EAST POINT)",IF(ISNUMBER(SEARCH("ATLANTA",$H1510)),"FULTON (ATL LIMITS)","FULTON")))),IF($AG1510="DEKALB",IF(ISNUMBER(SEARCH("ATLANTA",$H1510)),"DEKALB (ATL LIMITS)","DEKALB"),IF(AND($AG1510="CLAYTON",ISNUMBER(SEARCH("COLLEGE PARK",$H1510))),"CLAYTON (COLLEGE PARK)",$AG1510))))</f>
        <v/>
      </c>
      <c r="AI1510" s="2">
        <f>IF(OR($AH1510="",$AD1510=""),"",IFERROR(VLOOKUP($AH1510,CODES!$A:$B,2,FALSE),"NO CODE"))</f>
        <v/>
      </c>
      <c r="AJ1510" s="19">
        <f>IF(OR($AI1510="",$AI1510="NO CODE"),"",IF(COUNTIFS(RATES!$A:$A,$AI1510,RATES!$B:$B,"&lt;="&amp;MonthStart,RATES!$C:$C,"&gt;="&amp;MonthEnd)&lt;&gt;1,"NO RATE",IF($AD1510="OFF",SUMIFS(RATES!$F:$F,RATES!$A:$A,$AI1510,RATES!$B:$B,"&lt;="&amp;MonthStart,RATES!$C:$C,"&gt;="&amp;MonthEnd),SUMIFS(RATES!$E:$E,RATES!$A:$A,$AI1510,RATES!$B:$B,"&lt;="&amp;MonthStart,RATES!$C:$C,"&gt;="&amp;MonthEnd))))</f>
        <v/>
      </c>
      <c r="AK1510" s="2">
        <f>IF(OR(NOT(ISNUMBER($AJ1510)),N($AA1510)=0),"",IF(ABS(N($Z1510)/100-$AJ1510)&gt;0.0000001,"DIFFERS",""))</f>
        <v/>
      </c>
    </row>
    <row r="1511">
      <c r="AD1511" s="2">
        <f>IF($L1511="","",IF(ISNUMBER(SEARCH("OFF ROAD",$H1511)),"OFF",IF(ISNUMBER(SEARCH("ON ROAD",$H1511)),"ON","")))</f>
        <v/>
      </c>
      <c r="AE1511" s="2">
        <f>IF($AD1511="ON",""&amp;$L1511,"")</f>
        <v/>
      </c>
      <c r="AF1511" s="2">
        <f>IF($L1511="","",IF($J1511&lt;&gt;"","Y",""))</f>
        <v/>
      </c>
      <c r="AG1511" s="2">
        <f>IF($L1511="","",IFERROR(TRIM(MID($H1511,4,SEARCH(" CO ",$H1511)-4)),""&amp;$S1511))</f>
        <v/>
      </c>
      <c r="AH1511" s="2">
        <f>IF($AG1511="","",IF($AG1511="FULTON",IF(ISNUMBER(SEARCH("COLLEGE PARK",$H1511)),"FULTON (COLLEGE PARK)",IF(ISNUMBER(SEARCH("HAPEVILLE",$H1511)),"FULTON (HAPEVILLE)",IF(ISNUMBER(SEARCH("EAST POINT",$H1511)),"FULTON (EAST POINT)",IF(ISNUMBER(SEARCH("ATLANTA",$H1511)),"FULTON (ATL LIMITS)","FULTON")))),IF($AG1511="DEKALB",IF(ISNUMBER(SEARCH("ATLANTA",$H1511)),"DEKALB (ATL LIMITS)","DEKALB"),IF(AND($AG1511="CLAYTON",ISNUMBER(SEARCH("COLLEGE PARK",$H1511))),"CLAYTON (COLLEGE PARK)",$AG1511))))</f>
        <v/>
      </c>
      <c r="AI1511" s="2">
        <f>IF(OR($AH1511="",$AD1511=""),"",IFERROR(VLOOKUP($AH1511,CODES!$A:$B,2,FALSE),"NO CODE"))</f>
        <v/>
      </c>
      <c r="AJ1511" s="19">
        <f>IF(OR($AI1511="",$AI1511="NO CODE"),"",IF(COUNTIFS(RATES!$A:$A,$AI1511,RATES!$B:$B,"&lt;="&amp;MonthStart,RATES!$C:$C,"&gt;="&amp;MonthEnd)&lt;&gt;1,"NO RATE",IF($AD1511="OFF",SUMIFS(RATES!$F:$F,RATES!$A:$A,$AI1511,RATES!$B:$B,"&lt;="&amp;MonthStart,RATES!$C:$C,"&gt;="&amp;MonthEnd),SUMIFS(RATES!$E:$E,RATES!$A:$A,$AI1511,RATES!$B:$B,"&lt;="&amp;MonthStart,RATES!$C:$C,"&gt;="&amp;MonthEnd))))</f>
        <v/>
      </c>
      <c r="AK1511" s="2">
        <f>IF(OR(NOT(ISNUMBER($AJ1511)),N($AA1511)=0),"",IF(ABS(N($Z1511)/100-$AJ1511)&gt;0.0000001,"DIFFERS",""))</f>
        <v/>
      </c>
    </row>
    <row r="1512">
      <c r="AD1512" s="2">
        <f>IF($L1512="","",IF(ISNUMBER(SEARCH("OFF ROAD",$H1512)),"OFF",IF(ISNUMBER(SEARCH("ON ROAD",$H1512)),"ON","")))</f>
        <v/>
      </c>
      <c r="AE1512" s="2">
        <f>IF($AD1512="ON",""&amp;$L1512,"")</f>
        <v/>
      </c>
      <c r="AF1512" s="2">
        <f>IF($L1512="","",IF($J1512&lt;&gt;"","Y",""))</f>
        <v/>
      </c>
      <c r="AG1512" s="2">
        <f>IF($L1512="","",IFERROR(TRIM(MID($H1512,4,SEARCH(" CO ",$H1512)-4)),""&amp;$S1512))</f>
        <v/>
      </c>
      <c r="AH1512" s="2">
        <f>IF($AG1512="","",IF($AG1512="FULTON",IF(ISNUMBER(SEARCH("COLLEGE PARK",$H1512)),"FULTON (COLLEGE PARK)",IF(ISNUMBER(SEARCH("HAPEVILLE",$H1512)),"FULTON (HAPEVILLE)",IF(ISNUMBER(SEARCH("EAST POINT",$H1512)),"FULTON (EAST POINT)",IF(ISNUMBER(SEARCH("ATLANTA",$H1512)),"FULTON (ATL LIMITS)","FULTON")))),IF($AG1512="DEKALB",IF(ISNUMBER(SEARCH("ATLANTA",$H1512)),"DEKALB (ATL LIMITS)","DEKALB"),IF(AND($AG1512="CLAYTON",ISNUMBER(SEARCH("COLLEGE PARK",$H1512))),"CLAYTON (COLLEGE PARK)",$AG1512))))</f>
        <v/>
      </c>
      <c r="AI1512" s="2">
        <f>IF(OR($AH1512="",$AD1512=""),"",IFERROR(VLOOKUP($AH1512,CODES!$A:$B,2,FALSE),"NO CODE"))</f>
        <v/>
      </c>
      <c r="AJ1512" s="19">
        <f>IF(OR($AI1512="",$AI1512="NO CODE"),"",IF(COUNTIFS(RATES!$A:$A,$AI1512,RATES!$B:$B,"&lt;="&amp;MonthStart,RATES!$C:$C,"&gt;="&amp;MonthEnd)&lt;&gt;1,"NO RATE",IF($AD1512="OFF",SUMIFS(RATES!$F:$F,RATES!$A:$A,$AI1512,RATES!$B:$B,"&lt;="&amp;MonthStart,RATES!$C:$C,"&gt;="&amp;MonthEnd),SUMIFS(RATES!$E:$E,RATES!$A:$A,$AI1512,RATES!$B:$B,"&lt;="&amp;MonthStart,RATES!$C:$C,"&gt;="&amp;MonthEnd))))</f>
        <v/>
      </c>
      <c r="AK1512" s="2">
        <f>IF(OR(NOT(ISNUMBER($AJ1512)),N($AA1512)=0),"",IF(ABS(N($Z1512)/100-$AJ1512)&gt;0.0000001,"DIFFERS",""))</f>
        <v/>
      </c>
    </row>
    <row r="1513">
      <c r="AD1513" s="2">
        <f>IF($L1513="","",IF(ISNUMBER(SEARCH("OFF ROAD",$H1513)),"OFF",IF(ISNUMBER(SEARCH("ON ROAD",$H1513)),"ON","")))</f>
        <v/>
      </c>
      <c r="AE1513" s="2">
        <f>IF($AD1513="ON",""&amp;$L1513,"")</f>
        <v/>
      </c>
      <c r="AF1513" s="2">
        <f>IF($L1513="","",IF($J1513&lt;&gt;"","Y",""))</f>
        <v/>
      </c>
      <c r="AG1513" s="2">
        <f>IF($L1513="","",IFERROR(TRIM(MID($H1513,4,SEARCH(" CO ",$H1513)-4)),""&amp;$S1513))</f>
        <v/>
      </c>
      <c r="AH1513" s="2">
        <f>IF($AG1513="","",IF($AG1513="FULTON",IF(ISNUMBER(SEARCH("COLLEGE PARK",$H1513)),"FULTON (COLLEGE PARK)",IF(ISNUMBER(SEARCH("HAPEVILLE",$H1513)),"FULTON (HAPEVILLE)",IF(ISNUMBER(SEARCH("EAST POINT",$H1513)),"FULTON (EAST POINT)",IF(ISNUMBER(SEARCH("ATLANTA",$H1513)),"FULTON (ATL LIMITS)","FULTON")))),IF($AG1513="DEKALB",IF(ISNUMBER(SEARCH("ATLANTA",$H1513)),"DEKALB (ATL LIMITS)","DEKALB"),IF(AND($AG1513="CLAYTON",ISNUMBER(SEARCH("COLLEGE PARK",$H1513))),"CLAYTON (COLLEGE PARK)",$AG1513))))</f>
        <v/>
      </c>
      <c r="AI1513" s="2">
        <f>IF(OR($AH1513="",$AD1513=""),"",IFERROR(VLOOKUP($AH1513,CODES!$A:$B,2,FALSE),"NO CODE"))</f>
        <v/>
      </c>
      <c r="AJ1513" s="19">
        <f>IF(OR($AI1513="",$AI1513="NO CODE"),"",IF(COUNTIFS(RATES!$A:$A,$AI1513,RATES!$B:$B,"&lt;="&amp;MonthStart,RATES!$C:$C,"&gt;="&amp;MonthEnd)&lt;&gt;1,"NO RATE",IF($AD1513="OFF",SUMIFS(RATES!$F:$F,RATES!$A:$A,$AI1513,RATES!$B:$B,"&lt;="&amp;MonthStart,RATES!$C:$C,"&gt;="&amp;MonthEnd),SUMIFS(RATES!$E:$E,RATES!$A:$A,$AI1513,RATES!$B:$B,"&lt;="&amp;MonthStart,RATES!$C:$C,"&gt;="&amp;MonthEnd))))</f>
        <v/>
      </c>
      <c r="AK1513" s="2">
        <f>IF(OR(NOT(ISNUMBER($AJ1513)),N($AA1513)=0),"",IF(ABS(N($Z1513)/100-$AJ1513)&gt;0.0000001,"DIFFERS",""))</f>
        <v/>
      </c>
    </row>
    <row r="1514">
      <c r="AD1514" s="2">
        <f>IF($L1514="","",IF(ISNUMBER(SEARCH("OFF ROAD",$H1514)),"OFF",IF(ISNUMBER(SEARCH("ON ROAD",$H1514)),"ON","")))</f>
        <v/>
      </c>
      <c r="AE1514" s="2">
        <f>IF($AD1514="ON",""&amp;$L1514,"")</f>
        <v/>
      </c>
      <c r="AF1514" s="2">
        <f>IF($L1514="","",IF($J1514&lt;&gt;"","Y",""))</f>
        <v/>
      </c>
      <c r="AG1514" s="2">
        <f>IF($L1514="","",IFERROR(TRIM(MID($H1514,4,SEARCH(" CO ",$H1514)-4)),""&amp;$S1514))</f>
        <v/>
      </c>
      <c r="AH1514" s="2">
        <f>IF($AG1514="","",IF($AG1514="FULTON",IF(ISNUMBER(SEARCH("COLLEGE PARK",$H1514)),"FULTON (COLLEGE PARK)",IF(ISNUMBER(SEARCH("HAPEVILLE",$H1514)),"FULTON (HAPEVILLE)",IF(ISNUMBER(SEARCH("EAST POINT",$H1514)),"FULTON (EAST POINT)",IF(ISNUMBER(SEARCH("ATLANTA",$H1514)),"FULTON (ATL LIMITS)","FULTON")))),IF($AG1514="DEKALB",IF(ISNUMBER(SEARCH("ATLANTA",$H1514)),"DEKALB (ATL LIMITS)","DEKALB"),IF(AND($AG1514="CLAYTON",ISNUMBER(SEARCH("COLLEGE PARK",$H1514))),"CLAYTON (COLLEGE PARK)",$AG1514))))</f>
        <v/>
      </c>
      <c r="AI1514" s="2">
        <f>IF(OR($AH1514="",$AD1514=""),"",IFERROR(VLOOKUP($AH1514,CODES!$A:$B,2,FALSE),"NO CODE"))</f>
        <v/>
      </c>
      <c r="AJ1514" s="19">
        <f>IF(OR($AI1514="",$AI1514="NO CODE"),"",IF(COUNTIFS(RATES!$A:$A,$AI1514,RATES!$B:$B,"&lt;="&amp;MonthStart,RATES!$C:$C,"&gt;="&amp;MonthEnd)&lt;&gt;1,"NO RATE",IF($AD1514="OFF",SUMIFS(RATES!$F:$F,RATES!$A:$A,$AI1514,RATES!$B:$B,"&lt;="&amp;MonthStart,RATES!$C:$C,"&gt;="&amp;MonthEnd),SUMIFS(RATES!$E:$E,RATES!$A:$A,$AI1514,RATES!$B:$B,"&lt;="&amp;MonthStart,RATES!$C:$C,"&gt;="&amp;MonthEnd))))</f>
        <v/>
      </c>
      <c r="AK1514" s="2">
        <f>IF(OR(NOT(ISNUMBER($AJ1514)),N($AA1514)=0),"",IF(ABS(N($Z1514)/100-$AJ1514)&gt;0.0000001,"DIFFERS",""))</f>
        <v/>
      </c>
    </row>
    <row r="1515">
      <c r="AD1515" s="2">
        <f>IF($L1515="","",IF(ISNUMBER(SEARCH("OFF ROAD",$H1515)),"OFF",IF(ISNUMBER(SEARCH("ON ROAD",$H1515)),"ON","")))</f>
        <v/>
      </c>
      <c r="AE1515" s="2">
        <f>IF($AD1515="ON",""&amp;$L1515,"")</f>
        <v/>
      </c>
      <c r="AF1515" s="2">
        <f>IF($L1515="","",IF($J1515&lt;&gt;"","Y",""))</f>
        <v/>
      </c>
      <c r="AG1515" s="2">
        <f>IF($L1515="","",IFERROR(TRIM(MID($H1515,4,SEARCH(" CO ",$H1515)-4)),""&amp;$S1515))</f>
        <v/>
      </c>
      <c r="AH1515" s="2">
        <f>IF($AG1515="","",IF($AG1515="FULTON",IF(ISNUMBER(SEARCH("COLLEGE PARK",$H1515)),"FULTON (COLLEGE PARK)",IF(ISNUMBER(SEARCH("HAPEVILLE",$H1515)),"FULTON (HAPEVILLE)",IF(ISNUMBER(SEARCH("EAST POINT",$H1515)),"FULTON (EAST POINT)",IF(ISNUMBER(SEARCH("ATLANTA",$H1515)),"FULTON (ATL LIMITS)","FULTON")))),IF($AG1515="DEKALB",IF(ISNUMBER(SEARCH("ATLANTA",$H1515)),"DEKALB (ATL LIMITS)","DEKALB"),IF(AND($AG1515="CLAYTON",ISNUMBER(SEARCH("COLLEGE PARK",$H1515))),"CLAYTON (COLLEGE PARK)",$AG1515))))</f>
        <v/>
      </c>
      <c r="AI1515" s="2">
        <f>IF(OR($AH1515="",$AD1515=""),"",IFERROR(VLOOKUP($AH1515,CODES!$A:$B,2,FALSE),"NO CODE"))</f>
        <v/>
      </c>
      <c r="AJ1515" s="19">
        <f>IF(OR($AI1515="",$AI1515="NO CODE"),"",IF(COUNTIFS(RATES!$A:$A,$AI1515,RATES!$B:$B,"&lt;="&amp;MonthStart,RATES!$C:$C,"&gt;="&amp;MonthEnd)&lt;&gt;1,"NO RATE",IF($AD1515="OFF",SUMIFS(RATES!$F:$F,RATES!$A:$A,$AI1515,RATES!$B:$B,"&lt;="&amp;MonthStart,RATES!$C:$C,"&gt;="&amp;MonthEnd),SUMIFS(RATES!$E:$E,RATES!$A:$A,$AI1515,RATES!$B:$B,"&lt;="&amp;MonthStart,RATES!$C:$C,"&gt;="&amp;MonthEnd))))</f>
        <v/>
      </c>
      <c r="AK1515" s="2">
        <f>IF(OR(NOT(ISNUMBER($AJ1515)),N($AA1515)=0),"",IF(ABS(N($Z1515)/100-$AJ1515)&gt;0.0000001,"DIFFERS",""))</f>
        <v/>
      </c>
    </row>
    <row r="1516">
      <c r="AD1516" s="2">
        <f>IF($L1516="","",IF(ISNUMBER(SEARCH("OFF ROAD",$H1516)),"OFF",IF(ISNUMBER(SEARCH("ON ROAD",$H1516)),"ON","")))</f>
        <v/>
      </c>
      <c r="AE1516" s="2">
        <f>IF($AD1516="ON",""&amp;$L1516,"")</f>
        <v/>
      </c>
      <c r="AF1516" s="2">
        <f>IF($L1516="","",IF($J1516&lt;&gt;"","Y",""))</f>
        <v/>
      </c>
      <c r="AG1516" s="2">
        <f>IF($L1516="","",IFERROR(TRIM(MID($H1516,4,SEARCH(" CO ",$H1516)-4)),""&amp;$S1516))</f>
        <v/>
      </c>
      <c r="AH1516" s="2">
        <f>IF($AG1516="","",IF($AG1516="FULTON",IF(ISNUMBER(SEARCH("COLLEGE PARK",$H1516)),"FULTON (COLLEGE PARK)",IF(ISNUMBER(SEARCH("HAPEVILLE",$H1516)),"FULTON (HAPEVILLE)",IF(ISNUMBER(SEARCH("EAST POINT",$H1516)),"FULTON (EAST POINT)",IF(ISNUMBER(SEARCH("ATLANTA",$H1516)),"FULTON (ATL LIMITS)","FULTON")))),IF($AG1516="DEKALB",IF(ISNUMBER(SEARCH("ATLANTA",$H1516)),"DEKALB (ATL LIMITS)","DEKALB"),IF(AND($AG1516="CLAYTON",ISNUMBER(SEARCH("COLLEGE PARK",$H1516))),"CLAYTON (COLLEGE PARK)",$AG1516))))</f>
        <v/>
      </c>
      <c r="AI1516" s="2">
        <f>IF(OR($AH1516="",$AD1516=""),"",IFERROR(VLOOKUP($AH1516,CODES!$A:$B,2,FALSE),"NO CODE"))</f>
        <v/>
      </c>
      <c r="AJ1516" s="19">
        <f>IF(OR($AI1516="",$AI1516="NO CODE"),"",IF(COUNTIFS(RATES!$A:$A,$AI1516,RATES!$B:$B,"&lt;="&amp;MonthStart,RATES!$C:$C,"&gt;="&amp;MonthEnd)&lt;&gt;1,"NO RATE",IF($AD1516="OFF",SUMIFS(RATES!$F:$F,RATES!$A:$A,$AI1516,RATES!$B:$B,"&lt;="&amp;MonthStart,RATES!$C:$C,"&gt;="&amp;MonthEnd),SUMIFS(RATES!$E:$E,RATES!$A:$A,$AI1516,RATES!$B:$B,"&lt;="&amp;MonthStart,RATES!$C:$C,"&gt;="&amp;MonthEnd))))</f>
        <v/>
      </c>
      <c r="AK1516" s="2">
        <f>IF(OR(NOT(ISNUMBER($AJ1516)),N($AA1516)=0),"",IF(ABS(N($Z1516)/100-$AJ1516)&gt;0.0000001,"DIFFERS",""))</f>
        <v/>
      </c>
    </row>
    <row r="1517">
      <c r="AD1517" s="2">
        <f>IF($L1517="","",IF(ISNUMBER(SEARCH("OFF ROAD",$H1517)),"OFF",IF(ISNUMBER(SEARCH("ON ROAD",$H1517)),"ON","")))</f>
        <v/>
      </c>
      <c r="AE1517" s="2">
        <f>IF($AD1517="ON",""&amp;$L1517,"")</f>
        <v/>
      </c>
      <c r="AF1517" s="2">
        <f>IF($L1517="","",IF($J1517&lt;&gt;"","Y",""))</f>
        <v/>
      </c>
      <c r="AG1517" s="2">
        <f>IF($L1517="","",IFERROR(TRIM(MID($H1517,4,SEARCH(" CO ",$H1517)-4)),""&amp;$S1517))</f>
        <v/>
      </c>
      <c r="AH1517" s="2">
        <f>IF($AG1517="","",IF($AG1517="FULTON",IF(ISNUMBER(SEARCH("COLLEGE PARK",$H1517)),"FULTON (COLLEGE PARK)",IF(ISNUMBER(SEARCH("HAPEVILLE",$H1517)),"FULTON (HAPEVILLE)",IF(ISNUMBER(SEARCH("EAST POINT",$H1517)),"FULTON (EAST POINT)",IF(ISNUMBER(SEARCH("ATLANTA",$H1517)),"FULTON (ATL LIMITS)","FULTON")))),IF($AG1517="DEKALB",IF(ISNUMBER(SEARCH("ATLANTA",$H1517)),"DEKALB (ATL LIMITS)","DEKALB"),IF(AND($AG1517="CLAYTON",ISNUMBER(SEARCH("COLLEGE PARK",$H1517))),"CLAYTON (COLLEGE PARK)",$AG1517))))</f>
        <v/>
      </c>
      <c r="AI1517" s="2">
        <f>IF(OR($AH1517="",$AD1517=""),"",IFERROR(VLOOKUP($AH1517,CODES!$A:$B,2,FALSE),"NO CODE"))</f>
        <v/>
      </c>
      <c r="AJ1517" s="19">
        <f>IF(OR($AI1517="",$AI1517="NO CODE"),"",IF(COUNTIFS(RATES!$A:$A,$AI1517,RATES!$B:$B,"&lt;="&amp;MonthStart,RATES!$C:$C,"&gt;="&amp;MonthEnd)&lt;&gt;1,"NO RATE",IF($AD1517="OFF",SUMIFS(RATES!$F:$F,RATES!$A:$A,$AI1517,RATES!$B:$B,"&lt;="&amp;MonthStart,RATES!$C:$C,"&gt;="&amp;MonthEnd),SUMIFS(RATES!$E:$E,RATES!$A:$A,$AI1517,RATES!$B:$B,"&lt;="&amp;MonthStart,RATES!$C:$C,"&gt;="&amp;MonthEnd))))</f>
        <v/>
      </c>
      <c r="AK1517" s="2">
        <f>IF(OR(NOT(ISNUMBER($AJ1517)),N($AA1517)=0),"",IF(ABS(N($Z1517)/100-$AJ1517)&gt;0.0000001,"DIFFERS",""))</f>
        <v/>
      </c>
    </row>
    <row r="1518">
      <c r="AD1518" s="2">
        <f>IF($L1518="","",IF(ISNUMBER(SEARCH("OFF ROAD",$H1518)),"OFF",IF(ISNUMBER(SEARCH("ON ROAD",$H1518)),"ON","")))</f>
        <v/>
      </c>
      <c r="AE1518" s="2">
        <f>IF($AD1518="ON",""&amp;$L1518,"")</f>
        <v/>
      </c>
      <c r="AF1518" s="2">
        <f>IF($L1518="","",IF($J1518&lt;&gt;"","Y",""))</f>
        <v/>
      </c>
      <c r="AG1518" s="2">
        <f>IF($L1518="","",IFERROR(TRIM(MID($H1518,4,SEARCH(" CO ",$H1518)-4)),""&amp;$S1518))</f>
        <v/>
      </c>
      <c r="AH1518" s="2">
        <f>IF($AG1518="","",IF($AG1518="FULTON",IF(ISNUMBER(SEARCH("COLLEGE PARK",$H1518)),"FULTON (COLLEGE PARK)",IF(ISNUMBER(SEARCH("HAPEVILLE",$H1518)),"FULTON (HAPEVILLE)",IF(ISNUMBER(SEARCH("EAST POINT",$H1518)),"FULTON (EAST POINT)",IF(ISNUMBER(SEARCH("ATLANTA",$H1518)),"FULTON (ATL LIMITS)","FULTON")))),IF($AG1518="DEKALB",IF(ISNUMBER(SEARCH("ATLANTA",$H1518)),"DEKALB (ATL LIMITS)","DEKALB"),IF(AND($AG1518="CLAYTON",ISNUMBER(SEARCH("COLLEGE PARK",$H1518))),"CLAYTON (COLLEGE PARK)",$AG1518))))</f>
        <v/>
      </c>
      <c r="AI1518" s="2">
        <f>IF(OR($AH1518="",$AD1518=""),"",IFERROR(VLOOKUP($AH1518,CODES!$A:$B,2,FALSE),"NO CODE"))</f>
        <v/>
      </c>
      <c r="AJ1518" s="19">
        <f>IF(OR($AI1518="",$AI1518="NO CODE"),"",IF(COUNTIFS(RATES!$A:$A,$AI1518,RATES!$B:$B,"&lt;="&amp;MonthStart,RATES!$C:$C,"&gt;="&amp;MonthEnd)&lt;&gt;1,"NO RATE",IF($AD1518="OFF",SUMIFS(RATES!$F:$F,RATES!$A:$A,$AI1518,RATES!$B:$B,"&lt;="&amp;MonthStart,RATES!$C:$C,"&gt;="&amp;MonthEnd),SUMIFS(RATES!$E:$E,RATES!$A:$A,$AI1518,RATES!$B:$B,"&lt;="&amp;MonthStart,RATES!$C:$C,"&gt;="&amp;MonthEnd))))</f>
        <v/>
      </c>
      <c r="AK1518" s="2">
        <f>IF(OR(NOT(ISNUMBER($AJ1518)),N($AA1518)=0),"",IF(ABS(N($Z1518)/100-$AJ1518)&gt;0.0000001,"DIFFERS",""))</f>
        <v/>
      </c>
    </row>
    <row r="1519">
      <c r="AD1519" s="2">
        <f>IF($L1519="","",IF(ISNUMBER(SEARCH("OFF ROAD",$H1519)),"OFF",IF(ISNUMBER(SEARCH("ON ROAD",$H1519)),"ON","")))</f>
        <v/>
      </c>
      <c r="AE1519" s="2">
        <f>IF($AD1519="ON",""&amp;$L1519,"")</f>
        <v/>
      </c>
      <c r="AF1519" s="2">
        <f>IF($L1519="","",IF($J1519&lt;&gt;"","Y",""))</f>
        <v/>
      </c>
      <c r="AG1519" s="2">
        <f>IF($L1519="","",IFERROR(TRIM(MID($H1519,4,SEARCH(" CO ",$H1519)-4)),""&amp;$S1519))</f>
        <v/>
      </c>
      <c r="AH1519" s="2">
        <f>IF($AG1519="","",IF($AG1519="FULTON",IF(ISNUMBER(SEARCH("COLLEGE PARK",$H1519)),"FULTON (COLLEGE PARK)",IF(ISNUMBER(SEARCH("HAPEVILLE",$H1519)),"FULTON (HAPEVILLE)",IF(ISNUMBER(SEARCH("EAST POINT",$H1519)),"FULTON (EAST POINT)",IF(ISNUMBER(SEARCH("ATLANTA",$H1519)),"FULTON (ATL LIMITS)","FULTON")))),IF($AG1519="DEKALB",IF(ISNUMBER(SEARCH("ATLANTA",$H1519)),"DEKALB (ATL LIMITS)","DEKALB"),IF(AND($AG1519="CLAYTON",ISNUMBER(SEARCH("COLLEGE PARK",$H1519))),"CLAYTON (COLLEGE PARK)",$AG1519))))</f>
        <v/>
      </c>
      <c r="AI1519" s="2">
        <f>IF(OR($AH1519="",$AD1519=""),"",IFERROR(VLOOKUP($AH1519,CODES!$A:$B,2,FALSE),"NO CODE"))</f>
        <v/>
      </c>
      <c r="AJ1519" s="19">
        <f>IF(OR($AI1519="",$AI1519="NO CODE"),"",IF(COUNTIFS(RATES!$A:$A,$AI1519,RATES!$B:$B,"&lt;="&amp;MonthStart,RATES!$C:$C,"&gt;="&amp;MonthEnd)&lt;&gt;1,"NO RATE",IF($AD1519="OFF",SUMIFS(RATES!$F:$F,RATES!$A:$A,$AI1519,RATES!$B:$B,"&lt;="&amp;MonthStart,RATES!$C:$C,"&gt;="&amp;MonthEnd),SUMIFS(RATES!$E:$E,RATES!$A:$A,$AI1519,RATES!$B:$B,"&lt;="&amp;MonthStart,RATES!$C:$C,"&gt;="&amp;MonthEnd))))</f>
        <v/>
      </c>
      <c r="AK1519" s="2">
        <f>IF(OR(NOT(ISNUMBER($AJ1519)),N($AA1519)=0),"",IF(ABS(N($Z1519)/100-$AJ1519)&gt;0.0000001,"DIFFERS",""))</f>
        <v/>
      </c>
    </row>
    <row r="1520">
      <c r="AD1520" s="2">
        <f>IF($L1520="","",IF(ISNUMBER(SEARCH("OFF ROAD",$H1520)),"OFF",IF(ISNUMBER(SEARCH("ON ROAD",$H1520)),"ON","")))</f>
        <v/>
      </c>
      <c r="AE1520" s="2">
        <f>IF($AD1520="ON",""&amp;$L1520,"")</f>
        <v/>
      </c>
      <c r="AF1520" s="2">
        <f>IF($L1520="","",IF($J1520&lt;&gt;"","Y",""))</f>
        <v/>
      </c>
      <c r="AG1520" s="2">
        <f>IF($L1520="","",IFERROR(TRIM(MID($H1520,4,SEARCH(" CO ",$H1520)-4)),""&amp;$S1520))</f>
        <v/>
      </c>
      <c r="AH1520" s="2">
        <f>IF($AG1520="","",IF($AG1520="FULTON",IF(ISNUMBER(SEARCH("COLLEGE PARK",$H1520)),"FULTON (COLLEGE PARK)",IF(ISNUMBER(SEARCH("HAPEVILLE",$H1520)),"FULTON (HAPEVILLE)",IF(ISNUMBER(SEARCH("EAST POINT",$H1520)),"FULTON (EAST POINT)",IF(ISNUMBER(SEARCH("ATLANTA",$H1520)),"FULTON (ATL LIMITS)","FULTON")))),IF($AG1520="DEKALB",IF(ISNUMBER(SEARCH("ATLANTA",$H1520)),"DEKALB (ATL LIMITS)","DEKALB"),IF(AND($AG1520="CLAYTON",ISNUMBER(SEARCH("COLLEGE PARK",$H1520))),"CLAYTON (COLLEGE PARK)",$AG1520))))</f>
        <v/>
      </c>
      <c r="AI1520" s="2">
        <f>IF(OR($AH1520="",$AD1520=""),"",IFERROR(VLOOKUP($AH1520,CODES!$A:$B,2,FALSE),"NO CODE"))</f>
        <v/>
      </c>
      <c r="AJ1520" s="19">
        <f>IF(OR($AI1520="",$AI1520="NO CODE"),"",IF(COUNTIFS(RATES!$A:$A,$AI1520,RATES!$B:$B,"&lt;="&amp;MonthStart,RATES!$C:$C,"&gt;="&amp;MonthEnd)&lt;&gt;1,"NO RATE",IF($AD1520="OFF",SUMIFS(RATES!$F:$F,RATES!$A:$A,$AI1520,RATES!$B:$B,"&lt;="&amp;MonthStart,RATES!$C:$C,"&gt;="&amp;MonthEnd),SUMIFS(RATES!$E:$E,RATES!$A:$A,$AI1520,RATES!$B:$B,"&lt;="&amp;MonthStart,RATES!$C:$C,"&gt;="&amp;MonthEnd))))</f>
        <v/>
      </c>
      <c r="AK1520" s="2">
        <f>IF(OR(NOT(ISNUMBER($AJ1520)),N($AA1520)=0),"",IF(ABS(N($Z1520)/100-$AJ1520)&gt;0.0000001,"DIFFERS",""))</f>
        <v/>
      </c>
    </row>
    <row r="1521">
      <c r="AD1521" s="2">
        <f>IF($L1521="","",IF(ISNUMBER(SEARCH("OFF ROAD",$H1521)),"OFF",IF(ISNUMBER(SEARCH("ON ROAD",$H1521)),"ON","")))</f>
        <v/>
      </c>
      <c r="AE1521" s="2">
        <f>IF($AD1521="ON",""&amp;$L1521,"")</f>
        <v/>
      </c>
      <c r="AF1521" s="2">
        <f>IF($L1521="","",IF($J1521&lt;&gt;"","Y",""))</f>
        <v/>
      </c>
      <c r="AG1521" s="2">
        <f>IF($L1521="","",IFERROR(TRIM(MID($H1521,4,SEARCH(" CO ",$H1521)-4)),""&amp;$S1521))</f>
        <v/>
      </c>
      <c r="AH1521" s="2">
        <f>IF($AG1521="","",IF($AG1521="FULTON",IF(ISNUMBER(SEARCH("COLLEGE PARK",$H1521)),"FULTON (COLLEGE PARK)",IF(ISNUMBER(SEARCH("HAPEVILLE",$H1521)),"FULTON (HAPEVILLE)",IF(ISNUMBER(SEARCH("EAST POINT",$H1521)),"FULTON (EAST POINT)",IF(ISNUMBER(SEARCH("ATLANTA",$H1521)),"FULTON (ATL LIMITS)","FULTON")))),IF($AG1521="DEKALB",IF(ISNUMBER(SEARCH("ATLANTA",$H1521)),"DEKALB (ATL LIMITS)","DEKALB"),IF(AND($AG1521="CLAYTON",ISNUMBER(SEARCH("COLLEGE PARK",$H1521))),"CLAYTON (COLLEGE PARK)",$AG1521))))</f>
        <v/>
      </c>
      <c r="AI1521" s="2">
        <f>IF(OR($AH1521="",$AD1521=""),"",IFERROR(VLOOKUP($AH1521,CODES!$A:$B,2,FALSE),"NO CODE"))</f>
        <v/>
      </c>
      <c r="AJ1521" s="19">
        <f>IF(OR($AI1521="",$AI1521="NO CODE"),"",IF(COUNTIFS(RATES!$A:$A,$AI1521,RATES!$B:$B,"&lt;="&amp;MonthStart,RATES!$C:$C,"&gt;="&amp;MonthEnd)&lt;&gt;1,"NO RATE",IF($AD1521="OFF",SUMIFS(RATES!$F:$F,RATES!$A:$A,$AI1521,RATES!$B:$B,"&lt;="&amp;MonthStart,RATES!$C:$C,"&gt;="&amp;MonthEnd),SUMIFS(RATES!$E:$E,RATES!$A:$A,$AI1521,RATES!$B:$B,"&lt;="&amp;MonthStart,RATES!$C:$C,"&gt;="&amp;MonthEnd))))</f>
        <v/>
      </c>
      <c r="AK1521" s="2">
        <f>IF(OR(NOT(ISNUMBER($AJ1521)),N($AA1521)=0),"",IF(ABS(N($Z1521)/100-$AJ1521)&gt;0.0000001,"DIFFERS",""))</f>
        <v/>
      </c>
    </row>
    <row r="1522">
      <c r="AD1522" s="2">
        <f>IF($L1522="","",IF(ISNUMBER(SEARCH("OFF ROAD",$H1522)),"OFF",IF(ISNUMBER(SEARCH("ON ROAD",$H1522)),"ON","")))</f>
        <v/>
      </c>
      <c r="AE1522" s="2">
        <f>IF($AD1522="ON",""&amp;$L1522,"")</f>
        <v/>
      </c>
      <c r="AF1522" s="2">
        <f>IF($L1522="","",IF($J1522&lt;&gt;"","Y",""))</f>
        <v/>
      </c>
      <c r="AG1522" s="2">
        <f>IF($L1522="","",IFERROR(TRIM(MID($H1522,4,SEARCH(" CO ",$H1522)-4)),""&amp;$S1522))</f>
        <v/>
      </c>
      <c r="AH1522" s="2">
        <f>IF($AG1522="","",IF($AG1522="FULTON",IF(ISNUMBER(SEARCH("COLLEGE PARK",$H1522)),"FULTON (COLLEGE PARK)",IF(ISNUMBER(SEARCH("HAPEVILLE",$H1522)),"FULTON (HAPEVILLE)",IF(ISNUMBER(SEARCH("EAST POINT",$H1522)),"FULTON (EAST POINT)",IF(ISNUMBER(SEARCH("ATLANTA",$H1522)),"FULTON (ATL LIMITS)","FULTON")))),IF($AG1522="DEKALB",IF(ISNUMBER(SEARCH("ATLANTA",$H1522)),"DEKALB (ATL LIMITS)","DEKALB"),IF(AND($AG1522="CLAYTON",ISNUMBER(SEARCH("COLLEGE PARK",$H1522))),"CLAYTON (COLLEGE PARK)",$AG1522))))</f>
        <v/>
      </c>
      <c r="AI1522" s="2">
        <f>IF(OR($AH1522="",$AD1522=""),"",IFERROR(VLOOKUP($AH1522,CODES!$A:$B,2,FALSE),"NO CODE"))</f>
        <v/>
      </c>
      <c r="AJ1522" s="19">
        <f>IF(OR($AI1522="",$AI1522="NO CODE"),"",IF(COUNTIFS(RATES!$A:$A,$AI1522,RATES!$B:$B,"&lt;="&amp;MonthStart,RATES!$C:$C,"&gt;="&amp;MonthEnd)&lt;&gt;1,"NO RATE",IF($AD1522="OFF",SUMIFS(RATES!$F:$F,RATES!$A:$A,$AI1522,RATES!$B:$B,"&lt;="&amp;MonthStart,RATES!$C:$C,"&gt;="&amp;MonthEnd),SUMIFS(RATES!$E:$E,RATES!$A:$A,$AI1522,RATES!$B:$B,"&lt;="&amp;MonthStart,RATES!$C:$C,"&gt;="&amp;MonthEnd))))</f>
        <v/>
      </c>
      <c r="AK1522" s="2">
        <f>IF(OR(NOT(ISNUMBER($AJ1522)),N($AA1522)=0),"",IF(ABS(N($Z1522)/100-$AJ1522)&gt;0.0000001,"DIFFERS",""))</f>
        <v/>
      </c>
    </row>
    <row r="1523">
      <c r="AD1523" s="2">
        <f>IF($L1523="","",IF(ISNUMBER(SEARCH("OFF ROAD",$H1523)),"OFF",IF(ISNUMBER(SEARCH("ON ROAD",$H1523)),"ON","")))</f>
        <v/>
      </c>
      <c r="AE1523" s="2">
        <f>IF($AD1523="ON",""&amp;$L1523,"")</f>
        <v/>
      </c>
      <c r="AF1523" s="2">
        <f>IF($L1523="","",IF($J1523&lt;&gt;"","Y",""))</f>
        <v/>
      </c>
      <c r="AG1523" s="2">
        <f>IF($L1523="","",IFERROR(TRIM(MID($H1523,4,SEARCH(" CO ",$H1523)-4)),""&amp;$S1523))</f>
        <v/>
      </c>
      <c r="AH1523" s="2">
        <f>IF($AG1523="","",IF($AG1523="FULTON",IF(ISNUMBER(SEARCH("COLLEGE PARK",$H1523)),"FULTON (COLLEGE PARK)",IF(ISNUMBER(SEARCH("HAPEVILLE",$H1523)),"FULTON (HAPEVILLE)",IF(ISNUMBER(SEARCH("EAST POINT",$H1523)),"FULTON (EAST POINT)",IF(ISNUMBER(SEARCH("ATLANTA",$H1523)),"FULTON (ATL LIMITS)","FULTON")))),IF($AG1523="DEKALB",IF(ISNUMBER(SEARCH("ATLANTA",$H1523)),"DEKALB (ATL LIMITS)","DEKALB"),IF(AND($AG1523="CLAYTON",ISNUMBER(SEARCH("COLLEGE PARK",$H1523))),"CLAYTON (COLLEGE PARK)",$AG1523))))</f>
        <v/>
      </c>
      <c r="AI1523" s="2">
        <f>IF(OR($AH1523="",$AD1523=""),"",IFERROR(VLOOKUP($AH1523,CODES!$A:$B,2,FALSE),"NO CODE"))</f>
        <v/>
      </c>
      <c r="AJ1523" s="19">
        <f>IF(OR($AI1523="",$AI1523="NO CODE"),"",IF(COUNTIFS(RATES!$A:$A,$AI1523,RATES!$B:$B,"&lt;="&amp;MonthStart,RATES!$C:$C,"&gt;="&amp;MonthEnd)&lt;&gt;1,"NO RATE",IF($AD1523="OFF",SUMIFS(RATES!$F:$F,RATES!$A:$A,$AI1523,RATES!$B:$B,"&lt;="&amp;MonthStart,RATES!$C:$C,"&gt;="&amp;MonthEnd),SUMIFS(RATES!$E:$E,RATES!$A:$A,$AI1523,RATES!$B:$B,"&lt;="&amp;MonthStart,RATES!$C:$C,"&gt;="&amp;MonthEnd))))</f>
        <v/>
      </c>
      <c r="AK1523" s="2">
        <f>IF(OR(NOT(ISNUMBER($AJ1523)),N($AA1523)=0),"",IF(ABS(N($Z1523)/100-$AJ1523)&gt;0.0000001,"DIFFERS",""))</f>
        <v/>
      </c>
    </row>
    <row r="1524">
      <c r="AD1524" s="2">
        <f>IF($L1524="","",IF(ISNUMBER(SEARCH("OFF ROAD",$H1524)),"OFF",IF(ISNUMBER(SEARCH("ON ROAD",$H1524)),"ON","")))</f>
        <v/>
      </c>
      <c r="AE1524" s="2">
        <f>IF($AD1524="ON",""&amp;$L1524,"")</f>
        <v/>
      </c>
      <c r="AF1524" s="2">
        <f>IF($L1524="","",IF($J1524&lt;&gt;"","Y",""))</f>
        <v/>
      </c>
      <c r="AG1524" s="2">
        <f>IF($L1524="","",IFERROR(TRIM(MID($H1524,4,SEARCH(" CO ",$H1524)-4)),""&amp;$S1524))</f>
        <v/>
      </c>
      <c r="AH1524" s="2">
        <f>IF($AG1524="","",IF($AG1524="FULTON",IF(ISNUMBER(SEARCH("COLLEGE PARK",$H1524)),"FULTON (COLLEGE PARK)",IF(ISNUMBER(SEARCH("HAPEVILLE",$H1524)),"FULTON (HAPEVILLE)",IF(ISNUMBER(SEARCH("EAST POINT",$H1524)),"FULTON (EAST POINT)",IF(ISNUMBER(SEARCH("ATLANTA",$H1524)),"FULTON (ATL LIMITS)","FULTON")))),IF($AG1524="DEKALB",IF(ISNUMBER(SEARCH("ATLANTA",$H1524)),"DEKALB (ATL LIMITS)","DEKALB"),IF(AND($AG1524="CLAYTON",ISNUMBER(SEARCH("COLLEGE PARK",$H1524))),"CLAYTON (COLLEGE PARK)",$AG1524))))</f>
        <v/>
      </c>
      <c r="AI1524" s="2">
        <f>IF(OR($AH1524="",$AD1524=""),"",IFERROR(VLOOKUP($AH1524,CODES!$A:$B,2,FALSE),"NO CODE"))</f>
        <v/>
      </c>
      <c r="AJ1524" s="19">
        <f>IF(OR($AI1524="",$AI1524="NO CODE"),"",IF(COUNTIFS(RATES!$A:$A,$AI1524,RATES!$B:$B,"&lt;="&amp;MonthStart,RATES!$C:$C,"&gt;="&amp;MonthEnd)&lt;&gt;1,"NO RATE",IF($AD1524="OFF",SUMIFS(RATES!$F:$F,RATES!$A:$A,$AI1524,RATES!$B:$B,"&lt;="&amp;MonthStart,RATES!$C:$C,"&gt;="&amp;MonthEnd),SUMIFS(RATES!$E:$E,RATES!$A:$A,$AI1524,RATES!$B:$B,"&lt;="&amp;MonthStart,RATES!$C:$C,"&gt;="&amp;MonthEnd))))</f>
        <v/>
      </c>
      <c r="AK1524" s="2">
        <f>IF(OR(NOT(ISNUMBER($AJ1524)),N($AA1524)=0),"",IF(ABS(N($Z1524)/100-$AJ1524)&gt;0.0000001,"DIFFERS",""))</f>
        <v/>
      </c>
    </row>
    <row r="1525">
      <c r="AD1525" s="2">
        <f>IF($L1525="","",IF(ISNUMBER(SEARCH("OFF ROAD",$H1525)),"OFF",IF(ISNUMBER(SEARCH("ON ROAD",$H1525)),"ON","")))</f>
        <v/>
      </c>
      <c r="AE1525" s="2">
        <f>IF($AD1525="ON",""&amp;$L1525,"")</f>
        <v/>
      </c>
      <c r="AF1525" s="2">
        <f>IF($L1525="","",IF($J1525&lt;&gt;"","Y",""))</f>
        <v/>
      </c>
      <c r="AG1525" s="2">
        <f>IF($L1525="","",IFERROR(TRIM(MID($H1525,4,SEARCH(" CO ",$H1525)-4)),""&amp;$S1525))</f>
        <v/>
      </c>
      <c r="AH1525" s="2">
        <f>IF($AG1525="","",IF($AG1525="FULTON",IF(ISNUMBER(SEARCH("COLLEGE PARK",$H1525)),"FULTON (COLLEGE PARK)",IF(ISNUMBER(SEARCH("HAPEVILLE",$H1525)),"FULTON (HAPEVILLE)",IF(ISNUMBER(SEARCH("EAST POINT",$H1525)),"FULTON (EAST POINT)",IF(ISNUMBER(SEARCH("ATLANTA",$H1525)),"FULTON (ATL LIMITS)","FULTON")))),IF($AG1525="DEKALB",IF(ISNUMBER(SEARCH("ATLANTA",$H1525)),"DEKALB (ATL LIMITS)","DEKALB"),IF(AND($AG1525="CLAYTON",ISNUMBER(SEARCH("COLLEGE PARK",$H1525))),"CLAYTON (COLLEGE PARK)",$AG1525))))</f>
        <v/>
      </c>
      <c r="AI1525" s="2">
        <f>IF(OR($AH1525="",$AD1525=""),"",IFERROR(VLOOKUP($AH1525,CODES!$A:$B,2,FALSE),"NO CODE"))</f>
        <v/>
      </c>
      <c r="AJ1525" s="19">
        <f>IF(OR($AI1525="",$AI1525="NO CODE"),"",IF(COUNTIFS(RATES!$A:$A,$AI1525,RATES!$B:$B,"&lt;="&amp;MonthStart,RATES!$C:$C,"&gt;="&amp;MonthEnd)&lt;&gt;1,"NO RATE",IF($AD1525="OFF",SUMIFS(RATES!$F:$F,RATES!$A:$A,$AI1525,RATES!$B:$B,"&lt;="&amp;MonthStart,RATES!$C:$C,"&gt;="&amp;MonthEnd),SUMIFS(RATES!$E:$E,RATES!$A:$A,$AI1525,RATES!$B:$B,"&lt;="&amp;MonthStart,RATES!$C:$C,"&gt;="&amp;MonthEnd))))</f>
        <v/>
      </c>
      <c r="AK1525" s="2">
        <f>IF(OR(NOT(ISNUMBER($AJ1525)),N($AA1525)=0),"",IF(ABS(N($Z1525)/100-$AJ1525)&gt;0.0000001,"DIFFERS",""))</f>
        <v/>
      </c>
    </row>
    <row r="1526">
      <c r="AD1526" s="2">
        <f>IF($L1526="","",IF(ISNUMBER(SEARCH("OFF ROAD",$H1526)),"OFF",IF(ISNUMBER(SEARCH("ON ROAD",$H1526)),"ON","")))</f>
        <v/>
      </c>
      <c r="AE1526" s="2">
        <f>IF($AD1526="ON",""&amp;$L1526,"")</f>
        <v/>
      </c>
      <c r="AF1526" s="2">
        <f>IF($L1526="","",IF($J1526&lt;&gt;"","Y",""))</f>
        <v/>
      </c>
      <c r="AG1526" s="2">
        <f>IF($L1526="","",IFERROR(TRIM(MID($H1526,4,SEARCH(" CO ",$H1526)-4)),""&amp;$S1526))</f>
        <v/>
      </c>
      <c r="AH1526" s="2">
        <f>IF($AG1526="","",IF($AG1526="FULTON",IF(ISNUMBER(SEARCH("COLLEGE PARK",$H1526)),"FULTON (COLLEGE PARK)",IF(ISNUMBER(SEARCH("HAPEVILLE",$H1526)),"FULTON (HAPEVILLE)",IF(ISNUMBER(SEARCH("EAST POINT",$H1526)),"FULTON (EAST POINT)",IF(ISNUMBER(SEARCH("ATLANTA",$H1526)),"FULTON (ATL LIMITS)","FULTON")))),IF($AG1526="DEKALB",IF(ISNUMBER(SEARCH("ATLANTA",$H1526)),"DEKALB (ATL LIMITS)","DEKALB"),IF(AND($AG1526="CLAYTON",ISNUMBER(SEARCH("COLLEGE PARK",$H1526))),"CLAYTON (COLLEGE PARK)",$AG1526))))</f>
        <v/>
      </c>
      <c r="AI1526" s="2">
        <f>IF(OR($AH1526="",$AD1526=""),"",IFERROR(VLOOKUP($AH1526,CODES!$A:$B,2,FALSE),"NO CODE"))</f>
        <v/>
      </c>
      <c r="AJ1526" s="19">
        <f>IF(OR($AI1526="",$AI1526="NO CODE"),"",IF(COUNTIFS(RATES!$A:$A,$AI1526,RATES!$B:$B,"&lt;="&amp;MonthStart,RATES!$C:$C,"&gt;="&amp;MonthEnd)&lt;&gt;1,"NO RATE",IF($AD1526="OFF",SUMIFS(RATES!$F:$F,RATES!$A:$A,$AI1526,RATES!$B:$B,"&lt;="&amp;MonthStart,RATES!$C:$C,"&gt;="&amp;MonthEnd),SUMIFS(RATES!$E:$E,RATES!$A:$A,$AI1526,RATES!$B:$B,"&lt;="&amp;MonthStart,RATES!$C:$C,"&gt;="&amp;MonthEnd))))</f>
        <v/>
      </c>
      <c r="AK1526" s="2">
        <f>IF(OR(NOT(ISNUMBER($AJ1526)),N($AA1526)=0),"",IF(ABS(N($Z1526)/100-$AJ1526)&gt;0.0000001,"DIFFERS",""))</f>
        <v/>
      </c>
    </row>
    <row r="1527">
      <c r="AD1527" s="2">
        <f>IF($L1527="","",IF(ISNUMBER(SEARCH("OFF ROAD",$H1527)),"OFF",IF(ISNUMBER(SEARCH("ON ROAD",$H1527)),"ON","")))</f>
        <v/>
      </c>
      <c r="AE1527" s="2">
        <f>IF($AD1527="ON",""&amp;$L1527,"")</f>
        <v/>
      </c>
      <c r="AF1527" s="2">
        <f>IF($L1527="","",IF($J1527&lt;&gt;"","Y",""))</f>
        <v/>
      </c>
      <c r="AG1527" s="2">
        <f>IF($L1527="","",IFERROR(TRIM(MID($H1527,4,SEARCH(" CO ",$H1527)-4)),""&amp;$S1527))</f>
        <v/>
      </c>
      <c r="AH1527" s="2">
        <f>IF($AG1527="","",IF($AG1527="FULTON",IF(ISNUMBER(SEARCH("COLLEGE PARK",$H1527)),"FULTON (COLLEGE PARK)",IF(ISNUMBER(SEARCH("HAPEVILLE",$H1527)),"FULTON (HAPEVILLE)",IF(ISNUMBER(SEARCH("EAST POINT",$H1527)),"FULTON (EAST POINT)",IF(ISNUMBER(SEARCH("ATLANTA",$H1527)),"FULTON (ATL LIMITS)","FULTON")))),IF($AG1527="DEKALB",IF(ISNUMBER(SEARCH("ATLANTA",$H1527)),"DEKALB (ATL LIMITS)","DEKALB"),IF(AND($AG1527="CLAYTON",ISNUMBER(SEARCH("COLLEGE PARK",$H1527))),"CLAYTON (COLLEGE PARK)",$AG1527))))</f>
        <v/>
      </c>
      <c r="AI1527" s="2">
        <f>IF(OR($AH1527="",$AD1527=""),"",IFERROR(VLOOKUP($AH1527,CODES!$A:$B,2,FALSE),"NO CODE"))</f>
        <v/>
      </c>
      <c r="AJ1527" s="19">
        <f>IF(OR($AI1527="",$AI1527="NO CODE"),"",IF(COUNTIFS(RATES!$A:$A,$AI1527,RATES!$B:$B,"&lt;="&amp;MonthStart,RATES!$C:$C,"&gt;="&amp;MonthEnd)&lt;&gt;1,"NO RATE",IF($AD1527="OFF",SUMIFS(RATES!$F:$F,RATES!$A:$A,$AI1527,RATES!$B:$B,"&lt;="&amp;MonthStart,RATES!$C:$C,"&gt;="&amp;MonthEnd),SUMIFS(RATES!$E:$E,RATES!$A:$A,$AI1527,RATES!$B:$B,"&lt;="&amp;MonthStart,RATES!$C:$C,"&gt;="&amp;MonthEnd))))</f>
        <v/>
      </c>
      <c r="AK1527" s="2">
        <f>IF(OR(NOT(ISNUMBER($AJ1527)),N($AA1527)=0),"",IF(ABS(N($Z1527)/100-$AJ1527)&gt;0.0000001,"DIFFERS",""))</f>
        <v/>
      </c>
    </row>
    <row r="1528">
      <c r="AD1528" s="2">
        <f>IF($L1528="","",IF(ISNUMBER(SEARCH("OFF ROAD",$H1528)),"OFF",IF(ISNUMBER(SEARCH("ON ROAD",$H1528)),"ON","")))</f>
        <v/>
      </c>
      <c r="AE1528" s="2">
        <f>IF($AD1528="ON",""&amp;$L1528,"")</f>
        <v/>
      </c>
      <c r="AF1528" s="2">
        <f>IF($L1528="","",IF($J1528&lt;&gt;"","Y",""))</f>
        <v/>
      </c>
      <c r="AG1528" s="2">
        <f>IF($L1528="","",IFERROR(TRIM(MID($H1528,4,SEARCH(" CO ",$H1528)-4)),""&amp;$S1528))</f>
        <v/>
      </c>
      <c r="AH1528" s="2">
        <f>IF($AG1528="","",IF($AG1528="FULTON",IF(ISNUMBER(SEARCH("COLLEGE PARK",$H1528)),"FULTON (COLLEGE PARK)",IF(ISNUMBER(SEARCH("HAPEVILLE",$H1528)),"FULTON (HAPEVILLE)",IF(ISNUMBER(SEARCH("EAST POINT",$H1528)),"FULTON (EAST POINT)",IF(ISNUMBER(SEARCH("ATLANTA",$H1528)),"FULTON (ATL LIMITS)","FULTON")))),IF($AG1528="DEKALB",IF(ISNUMBER(SEARCH("ATLANTA",$H1528)),"DEKALB (ATL LIMITS)","DEKALB"),IF(AND($AG1528="CLAYTON",ISNUMBER(SEARCH("COLLEGE PARK",$H1528))),"CLAYTON (COLLEGE PARK)",$AG1528))))</f>
        <v/>
      </c>
      <c r="AI1528" s="2">
        <f>IF(OR($AH1528="",$AD1528=""),"",IFERROR(VLOOKUP($AH1528,CODES!$A:$B,2,FALSE),"NO CODE"))</f>
        <v/>
      </c>
      <c r="AJ1528" s="19">
        <f>IF(OR($AI1528="",$AI1528="NO CODE"),"",IF(COUNTIFS(RATES!$A:$A,$AI1528,RATES!$B:$B,"&lt;="&amp;MonthStart,RATES!$C:$C,"&gt;="&amp;MonthEnd)&lt;&gt;1,"NO RATE",IF($AD1528="OFF",SUMIFS(RATES!$F:$F,RATES!$A:$A,$AI1528,RATES!$B:$B,"&lt;="&amp;MonthStart,RATES!$C:$C,"&gt;="&amp;MonthEnd),SUMIFS(RATES!$E:$E,RATES!$A:$A,$AI1528,RATES!$B:$B,"&lt;="&amp;MonthStart,RATES!$C:$C,"&gt;="&amp;MonthEnd))))</f>
        <v/>
      </c>
      <c r="AK1528" s="2">
        <f>IF(OR(NOT(ISNUMBER($AJ1528)),N($AA1528)=0),"",IF(ABS(N($Z1528)/100-$AJ1528)&gt;0.0000001,"DIFFERS",""))</f>
        <v/>
      </c>
    </row>
    <row r="1529">
      <c r="AD1529" s="2">
        <f>IF($L1529="","",IF(ISNUMBER(SEARCH("OFF ROAD",$H1529)),"OFF",IF(ISNUMBER(SEARCH("ON ROAD",$H1529)),"ON","")))</f>
        <v/>
      </c>
      <c r="AE1529" s="2">
        <f>IF($AD1529="ON",""&amp;$L1529,"")</f>
        <v/>
      </c>
      <c r="AF1529" s="2">
        <f>IF($L1529="","",IF($J1529&lt;&gt;"","Y",""))</f>
        <v/>
      </c>
      <c r="AG1529" s="2">
        <f>IF($L1529="","",IFERROR(TRIM(MID($H1529,4,SEARCH(" CO ",$H1529)-4)),""&amp;$S1529))</f>
        <v/>
      </c>
      <c r="AH1529" s="2">
        <f>IF($AG1529="","",IF($AG1529="FULTON",IF(ISNUMBER(SEARCH("COLLEGE PARK",$H1529)),"FULTON (COLLEGE PARK)",IF(ISNUMBER(SEARCH("HAPEVILLE",$H1529)),"FULTON (HAPEVILLE)",IF(ISNUMBER(SEARCH("EAST POINT",$H1529)),"FULTON (EAST POINT)",IF(ISNUMBER(SEARCH("ATLANTA",$H1529)),"FULTON (ATL LIMITS)","FULTON")))),IF($AG1529="DEKALB",IF(ISNUMBER(SEARCH("ATLANTA",$H1529)),"DEKALB (ATL LIMITS)","DEKALB"),IF(AND($AG1529="CLAYTON",ISNUMBER(SEARCH("COLLEGE PARK",$H1529))),"CLAYTON (COLLEGE PARK)",$AG1529))))</f>
        <v/>
      </c>
      <c r="AI1529" s="2">
        <f>IF(OR($AH1529="",$AD1529=""),"",IFERROR(VLOOKUP($AH1529,CODES!$A:$B,2,FALSE),"NO CODE"))</f>
        <v/>
      </c>
      <c r="AJ1529" s="19">
        <f>IF(OR($AI1529="",$AI1529="NO CODE"),"",IF(COUNTIFS(RATES!$A:$A,$AI1529,RATES!$B:$B,"&lt;="&amp;MonthStart,RATES!$C:$C,"&gt;="&amp;MonthEnd)&lt;&gt;1,"NO RATE",IF($AD1529="OFF",SUMIFS(RATES!$F:$F,RATES!$A:$A,$AI1529,RATES!$B:$B,"&lt;="&amp;MonthStart,RATES!$C:$C,"&gt;="&amp;MonthEnd),SUMIFS(RATES!$E:$E,RATES!$A:$A,$AI1529,RATES!$B:$B,"&lt;="&amp;MonthStart,RATES!$C:$C,"&gt;="&amp;MonthEnd))))</f>
        <v/>
      </c>
      <c r="AK1529" s="2">
        <f>IF(OR(NOT(ISNUMBER($AJ1529)),N($AA1529)=0),"",IF(ABS(N($Z1529)/100-$AJ1529)&gt;0.0000001,"DIFFERS",""))</f>
        <v/>
      </c>
    </row>
    <row r="1530">
      <c r="AD1530" s="2">
        <f>IF($L1530="","",IF(ISNUMBER(SEARCH("OFF ROAD",$H1530)),"OFF",IF(ISNUMBER(SEARCH("ON ROAD",$H1530)),"ON","")))</f>
        <v/>
      </c>
      <c r="AE1530" s="2">
        <f>IF($AD1530="ON",""&amp;$L1530,"")</f>
        <v/>
      </c>
      <c r="AF1530" s="2">
        <f>IF($L1530="","",IF($J1530&lt;&gt;"","Y",""))</f>
        <v/>
      </c>
      <c r="AG1530" s="2">
        <f>IF($L1530="","",IFERROR(TRIM(MID($H1530,4,SEARCH(" CO ",$H1530)-4)),""&amp;$S1530))</f>
        <v/>
      </c>
      <c r="AH1530" s="2">
        <f>IF($AG1530="","",IF($AG1530="FULTON",IF(ISNUMBER(SEARCH("COLLEGE PARK",$H1530)),"FULTON (COLLEGE PARK)",IF(ISNUMBER(SEARCH("HAPEVILLE",$H1530)),"FULTON (HAPEVILLE)",IF(ISNUMBER(SEARCH("EAST POINT",$H1530)),"FULTON (EAST POINT)",IF(ISNUMBER(SEARCH("ATLANTA",$H1530)),"FULTON (ATL LIMITS)","FULTON")))),IF($AG1530="DEKALB",IF(ISNUMBER(SEARCH("ATLANTA",$H1530)),"DEKALB (ATL LIMITS)","DEKALB"),IF(AND($AG1530="CLAYTON",ISNUMBER(SEARCH("COLLEGE PARK",$H1530))),"CLAYTON (COLLEGE PARK)",$AG1530))))</f>
        <v/>
      </c>
      <c r="AI1530" s="2">
        <f>IF(OR($AH1530="",$AD1530=""),"",IFERROR(VLOOKUP($AH1530,CODES!$A:$B,2,FALSE),"NO CODE"))</f>
        <v/>
      </c>
      <c r="AJ1530" s="19">
        <f>IF(OR($AI1530="",$AI1530="NO CODE"),"",IF(COUNTIFS(RATES!$A:$A,$AI1530,RATES!$B:$B,"&lt;="&amp;MonthStart,RATES!$C:$C,"&gt;="&amp;MonthEnd)&lt;&gt;1,"NO RATE",IF($AD1530="OFF",SUMIFS(RATES!$F:$F,RATES!$A:$A,$AI1530,RATES!$B:$B,"&lt;="&amp;MonthStart,RATES!$C:$C,"&gt;="&amp;MonthEnd),SUMIFS(RATES!$E:$E,RATES!$A:$A,$AI1530,RATES!$B:$B,"&lt;="&amp;MonthStart,RATES!$C:$C,"&gt;="&amp;MonthEnd))))</f>
        <v/>
      </c>
      <c r="AK1530" s="2">
        <f>IF(OR(NOT(ISNUMBER($AJ1530)),N($AA1530)=0),"",IF(ABS(N($Z1530)/100-$AJ1530)&gt;0.0000001,"DIFFERS",""))</f>
        <v/>
      </c>
    </row>
    <row r="1531">
      <c r="AD1531" s="2">
        <f>IF($L1531="","",IF(ISNUMBER(SEARCH("OFF ROAD",$H1531)),"OFF",IF(ISNUMBER(SEARCH("ON ROAD",$H1531)),"ON","")))</f>
        <v/>
      </c>
      <c r="AE1531" s="2">
        <f>IF($AD1531="ON",""&amp;$L1531,"")</f>
        <v/>
      </c>
      <c r="AF1531" s="2">
        <f>IF($L1531="","",IF($J1531&lt;&gt;"","Y",""))</f>
        <v/>
      </c>
      <c r="AG1531" s="2">
        <f>IF($L1531="","",IFERROR(TRIM(MID($H1531,4,SEARCH(" CO ",$H1531)-4)),""&amp;$S1531))</f>
        <v/>
      </c>
      <c r="AH1531" s="2">
        <f>IF($AG1531="","",IF($AG1531="FULTON",IF(ISNUMBER(SEARCH("COLLEGE PARK",$H1531)),"FULTON (COLLEGE PARK)",IF(ISNUMBER(SEARCH("HAPEVILLE",$H1531)),"FULTON (HAPEVILLE)",IF(ISNUMBER(SEARCH("EAST POINT",$H1531)),"FULTON (EAST POINT)",IF(ISNUMBER(SEARCH("ATLANTA",$H1531)),"FULTON (ATL LIMITS)","FULTON")))),IF($AG1531="DEKALB",IF(ISNUMBER(SEARCH("ATLANTA",$H1531)),"DEKALB (ATL LIMITS)","DEKALB"),IF(AND($AG1531="CLAYTON",ISNUMBER(SEARCH("COLLEGE PARK",$H1531))),"CLAYTON (COLLEGE PARK)",$AG1531))))</f>
        <v/>
      </c>
      <c r="AI1531" s="2">
        <f>IF(OR($AH1531="",$AD1531=""),"",IFERROR(VLOOKUP($AH1531,CODES!$A:$B,2,FALSE),"NO CODE"))</f>
        <v/>
      </c>
      <c r="AJ1531" s="19">
        <f>IF(OR($AI1531="",$AI1531="NO CODE"),"",IF(COUNTIFS(RATES!$A:$A,$AI1531,RATES!$B:$B,"&lt;="&amp;MonthStart,RATES!$C:$C,"&gt;="&amp;MonthEnd)&lt;&gt;1,"NO RATE",IF($AD1531="OFF",SUMIFS(RATES!$F:$F,RATES!$A:$A,$AI1531,RATES!$B:$B,"&lt;="&amp;MonthStart,RATES!$C:$C,"&gt;="&amp;MonthEnd),SUMIFS(RATES!$E:$E,RATES!$A:$A,$AI1531,RATES!$B:$B,"&lt;="&amp;MonthStart,RATES!$C:$C,"&gt;="&amp;MonthEnd))))</f>
        <v/>
      </c>
      <c r="AK1531" s="2">
        <f>IF(OR(NOT(ISNUMBER($AJ1531)),N($AA1531)=0),"",IF(ABS(N($Z1531)/100-$AJ1531)&gt;0.0000001,"DIFFERS",""))</f>
        <v/>
      </c>
    </row>
    <row r="1532">
      <c r="AD1532" s="2">
        <f>IF($L1532="","",IF(ISNUMBER(SEARCH("OFF ROAD",$H1532)),"OFF",IF(ISNUMBER(SEARCH("ON ROAD",$H1532)),"ON","")))</f>
        <v/>
      </c>
      <c r="AE1532" s="2">
        <f>IF($AD1532="ON",""&amp;$L1532,"")</f>
        <v/>
      </c>
      <c r="AF1532" s="2">
        <f>IF($L1532="","",IF($J1532&lt;&gt;"","Y",""))</f>
        <v/>
      </c>
      <c r="AG1532" s="2">
        <f>IF($L1532="","",IFERROR(TRIM(MID($H1532,4,SEARCH(" CO ",$H1532)-4)),""&amp;$S1532))</f>
        <v/>
      </c>
      <c r="AH1532" s="2">
        <f>IF($AG1532="","",IF($AG1532="FULTON",IF(ISNUMBER(SEARCH("COLLEGE PARK",$H1532)),"FULTON (COLLEGE PARK)",IF(ISNUMBER(SEARCH("HAPEVILLE",$H1532)),"FULTON (HAPEVILLE)",IF(ISNUMBER(SEARCH("EAST POINT",$H1532)),"FULTON (EAST POINT)",IF(ISNUMBER(SEARCH("ATLANTA",$H1532)),"FULTON (ATL LIMITS)","FULTON")))),IF($AG1532="DEKALB",IF(ISNUMBER(SEARCH("ATLANTA",$H1532)),"DEKALB (ATL LIMITS)","DEKALB"),IF(AND($AG1532="CLAYTON",ISNUMBER(SEARCH("COLLEGE PARK",$H1532))),"CLAYTON (COLLEGE PARK)",$AG1532))))</f>
        <v/>
      </c>
      <c r="AI1532" s="2">
        <f>IF(OR($AH1532="",$AD1532=""),"",IFERROR(VLOOKUP($AH1532,CODES!$A:$B,2,FALSE),"NO CODE"))</f>
        <v/>
      </c>
      <c r="AJ1532" s="19">
        <f>IF(OR($AI1532="",$AI1532="NO CODE"),"",IF(COUNTIFS(RATES!$A:$A,$AI1532,RATES!$B:$B,"&lt;="&amp;MonthStart,RATES!$C:$C,"&gt;="&amp;MonthEnd)&lt;&gt;1,"NO RATE",IF($AD1532="OFF",SUMIFS(RATES!$F:$F,RATES!$A:$A,$AI1532,RATES!$B:$B,"&lt;="&amp;MonthStart,RATES!$C:$C,"&gt;="&amp;MonthEnd),SUMIFS(RATES!$E:$E,RATES!$A:$A,$AI1532,RATES!$B:$B,"&lt;="&amp;MonthStart,RATES!$C:$C,"&gt;="&amp;MonthEnd))))</f>
        <v/>
      </c>
      <c r="AK1532" s="2">
        <f>IF(OR(NOT(ISNUMBER($AJ1532)),N($AA1532)=0),"",IF(ABS(N($Z1532)/100-$AJ1532)&gt;0.0000001,"DIFFERS",""))</f>
        <v/>
      </c>
    </row>
    <row r="1533">
      <c r="AD1533" s="2">
        <f>IF($L1533="","",IF(ISNUMBER(SEARCH("OFF ROAD",$H1533)),"OFF",IF(ISNUMBER(SEARCH("ON ROAD",$H1533)),"ON","")))</f>
        <v/>
      </c>
      <c r="AE1533" s="2">
        <f>IF($AD1533="ON",""&amp;$L1533,"")</f>
        <v/>
      </c>
      <c r="AF1533" s="2">
        <f>IF($L1533="","",IF($J1533&lt;&gt;"","Y",""))</f>
        <v/>
      </c>
      <c r="AG1533" s="2">
        <f>IF($L1533="","",IFERROR(TRIM(MID($H1533,4,SEARCH(" CO ",$H1533)-4)),""&amp;$S1533))</f>
        <v/>
      </c>
      <c r="AH1533" s="2">
        <f>IF($AG1533="","",IF($AG1533="FULTON",IF(ISNUMBER(SEARCH("COLLEGE PARK",$H1533)),"FULTON (COLLEGE PARK)",IF(ISNUMBER(SEARCH("HAPEVILLE",$H1533)),"FULTON (HAPEVILLE)",IF(ISNUMBER(SEARCH("EAST POINT",$H1533)),"FULTON (EAST POINT)",IF(ISNUMBER(SEARCH("ATLANTA",$H1533)),"FULTON (ATL LIMITS)","FULTON")))),IF($AG1533="DEKALB",IF(ISNUMBER(SEARCH("ATLANTA",$H1533)),"DEKALB (ATL LIMITS)","DEKALB"),IF(AND($AG1533="CLAYTON",ISNUMBER(SEARCH("COLLEGE PARK",$H1533))),"CLAYTON (COLLEGE PARK)",$AG1533))))</f>
        <v/>
      </c>
      <c r="AI1533" s="2">
        <f>IF(OR($AH1533="",$AD1533=""),"",IFERROR(VLOOKUP($AH1533,CODES!$A:$B,2,FALSE),"NO CODE"))</f>
        <v/>
      </c>
      <c r="AJ1533" s="19">
        <f>IF(OR($AI1533="",$AI1533="NO CODE"),"",IF(COUNTIFS(RATES!$A:$A,$AI1533,RATES!$B:$B,"&lt;="&amp;MonthStart,RATES!$C:$C,"&gt;="&amp;MonthEnd)&lt;&gt;1,"NO RATE",IF($AD1533="OFF",SUMIFS(RATES!$F:$F,RATES!$A:$A,$AI1533,RATES!$B:$B,"&lt;="&amp;MonthStart,RATES!$C:$C,"&gt;="&amp;MonthEnd),SUMIFS(RATES!$E:$E,RATES!$A:$A,$AI1533,RATES!$B:$B,"&lt;="&amp;MonthStart,RATES!$C:$C,"&gt;="&amp;MonthEnd))))</f>
        <v/>
      </c>
      <c r="AK1533" s="2">
        <f>IF(OR(NOT(ISNUMBER($AJ1533)),N($AA1533)=0),"",IF(ABS(N($Z1533)/100-$AJ1533)&gt;0.0000001,"DIFFERS",""))</f>
        <v/>
      </c>
    </row>
    <row r="1534">
      <c r="AD1534" s="2">
        <f>IF($L1534="","",IF(ISNUMBER(SEARCH("OFF ROAD",$H1534)),"OFF",IF(ISNUMBER(SEARCH("ON ROAD",$H1534)),"ON","")))</f>
        <v/>
      </c>
      <c r="AE1534" s="2">
        <f>IF($AD1534="ON",""&amp;$L1534,"")</f>
        <v/>
      </c>
      <c r="AF1534" s="2">
        <f>IF($L1534="","",IF($J1534&lt;&gt;"","Y",""))</f>
        <v/>
      </c>
      <c r="AG1534" s="2">
        <f>IF($L1534="","",IFERROR(TRIM(MID($H1534,4,SEARCH(" CO ",$H1534)-4)),""&amp;$S1534))</f>
        <v/>
      </c>
      <c r="AH1534" s="2">
        <f>IF($AG1534="","",IF($AG1534="FULTON",IF(ISNUMBER(SEARCH("COLLEGE PARK",$H1534)),"FULTON (COLLEGE PARK)",IF(ISNUMBER(SEARCH("HAPEVILLE",$H1534)),"FULTON (HAPEVILLE)",IF(ISNUMBER(SEARCH("EAST POINT",$H1534)),"FULTON (EAST POINT)",IF(ISNUMBER(SEARCH("ATLANTA",$H1534)),"FULTON (ATL LIMITS)","FULTON")))),IF($AG1534="DEKALB",IF(ISNUMBER(SEARCH("ATLANTA",$H1534)),"DEKALB (ATL LIMITS)","DEKALB"),IF(AND($AG1534="CLAYTON",ISNUMBER(SEARCH("COLLEGE PARK",$H1534))),"CLAYTON (COLLEGE PARK)",$AG1534))))</f>
        <v/>
      </c>
      <c r="AI1534" s="2">
        <f>IF(OR($AH1534="",$AD1534=""),"",IFERROR(VLOOKUP($AH1534,CODES!$A:$B,2,FALSE),"NO CODE"))</f>
        <v/>
      </c>
      <c r="AJ1534" s="19">
        <f>IF(OR($AI1534="",$AI1534="NO CODE"),"",IF(COUNTIFS(RATES!$A:$A,$AI1534,RATES!$B:$B,"&lt;="&amp;MonthStart,RATES!$C:$C,"&gt;="&amp;MonthEnd)&lt;&gt;1,"NO RATE",IF($AD1534="OFF",SUMIFS(RATES!$F:$F,RATES!$A:$A,$AI1534,RATES!$B:$B,"&lt;="&amp;MonthStart,RATES!$C:$C,"&gt;="&amp;MonthEnd),SUMIFS(RATES!$E:$E,RATES!$A:$A,$AI1534,RATES!$B:$B,"&lt;="&amp;MonthStart,RATES!$C:$C,"&gt;="&amp;MonthEnd))))</f>
        <v/>
      </c>
      <c r="AK1534" s="2">
        <f>IF(OR(NOT(ISNUMBER($AJ1534)),N($AA1534)=0),"",IF(ABS(N($Z1534)/100-$AJ1534)&gt;0.0000001,"DIFFERS",""))</f>
        <v/>
      </c>
    </row>
    <row r="1535">
      <c r="AD1535" s="2">
        <f>IF($L1535="","",IF(ISNUMBER(SEARCH("OFF ROAD",$H1535)),"OFF",IF(ISNUMBER(SEARCH("ON ROAD",$H1535)),"ON","")))</f>
        <v/>
      </c>
      <c r="AE1535" s="2">
        <f>IF($AD1535="ON",""&amp;$L1535,"")</f>
        <v/>
      </c>
      <c r="AF1535" s="2">
        <f>IF($L1535="","",IF($J1535&lt;&gt;"","Y",""))</f>
        <v/>
      </c>
      <c r="AG1535" s="2">
        <f>IF($L1535="","",IFERROR(TRIM(MID($H1535,4,SEARCH(" CO ",$H1535)-4)),""&amp;$S1535))</f>
        <v/>
      </c>
      <c r="AH1535" s="2">
        <f>IF($AG1535="","",IF($AG1535="FULTON",IF(ISNUMBER(SEARCH("COLLEGE PARK",$H1535)),"FULTON (COLLEGE PARK)",IF(ISNUMBER(SEARCH("HAPEVILLE",$H1535)),"FULTON (HAPEVILLE)",IF(ISNUMBER(SEARCH("EAST POINT",$H1535)),"FULTON (EAST POINT)",IF(ISNUMBER(SEARCH("ATLANTA",$H1535)),"FULTON (ATL LIMITS)","FULTON")))),IF($AG1535="DEKALB",IF(ISNUMBER(SEARCH("ATLANTA",$H1535)),"DEKALB (ATL LIMITS)","DEKALB"),IF(AND($AG1535="CLAYTON",ISNUMBER(SEARCH("COLLEGE PARK",$H1535))),"CLAYTON (COLLEGE PARK)",$AG1535))))</f>
        <v/>
      </c>
      <c r="AI1535" s="2">
        <f>IF(OR($AH1535="",$AD1535=""),"",IFERROR(VLOOKUP($AH1535,CODES!$A:$B,2,FALSE),"NO CODE"))</f>
        <v/>
      </c>
      <c r="AJ1535" s="19">
        <f>IF(OR($AI1535="",$AI1535="NO CODE"),"",IF(COUNTIFS(RATES!$A:$A,$AI1535,RATES!$B:$B,"&lt;="&amp;MonthStart,RATES!$C:$C,"&gt;="&amp;MonthEnd)&lt;&gt;1,"NO RATE",IF($AD1535="OFF",SUMIFS(RATES!$F:$F,RATES!$A:$A,$AI1535,RATES!$B:$B,"&lt;="&amp;MonthStart,RATES!$C:$C,"&gt;="&amp;MonthEnd),SUMIFS(RATES!$E:$E,RATES!$A:$A,$AI1535,RATES!$B:$B,"&lt;="&amp;MonthStart,RATES!$C:$C,"&gt;="&amp;MonthEnd))))</f>
        <v/>
      </c>
      <c r="AK1535" s="2">
        <f>IF(OR(NOT(ISNUMBER($AJ1535)),N($AA1535)=0),"",IF(ABS(N($Z1535)/100-$AJ1535)&gt;0.0000001,"DIFFERS",""))</f>
        <v/>
      </c>
    </row>
    <row r="1536">
      <c r="AD1536" s="2">
        <f>IF($L1536="","",IF(ISNUMBER(SEARCH("OFF ROAD",$H1536)),"OFF",IF(ISNUMBER(SEARCH("ON ROAD",$H1536)),"ON","")))</f>
        <v/>
      </c>
      <c r="AE1536" s="2">
        <f>IF($AD1536="ON",""&amp;$L1536,"")</f>
        <v/>
      </c>
      <c r="AF1536" s="2">
        <f>IF($L1536="","",IF($J1536&lt;&gt;"","Y",""))</f>
        <v/>
      </c>
      <c r="AG1536" s="2">
        <f>IF($L1536="","",IFERROR(TRIM(MID($H1536,4,SEARCH(" CO ",$H1536)-4)),""&amp;$S1536))</f>
        <v/>
      </c>
      <c r="AH1536" s="2">
        <f>IF($AG1536="","",IF($AG1536="FULTON",IF(ISNUMBER(SEARCH("COLLEGE PARK",$H1536)),"FULTON (COLLEGE PARK)",IF(ISNUMBER(SEARCH("HAPEVILLE",$H1536)),"FULTON (HAPEVILLE)",IF(ISNUMBER(SEARCH("EAST POINT",$H1536)),"FULTON (EAST POINT)",IF(ISNUMBER(SEARCH("ATLANTA",$H1536)),"FULTON (ATL LIMITS)","FULTON")))),IF($AG1536="DEKALB",IF(ISNUMBER(SEARCH("ATLANTA",$H1536)),"DEKALB (ATL LIMITS)","DEKALB"),IF(AND($AG1536="CLAYTON",ISNUMBER(SEARCH("COLLEGE PARK",$H1536))),"CLAYTON (COLLEGE PARK)",$AG1536))))</f>
        <v/>
      </c>
      <c r="AI1536" s="2">
        <f>IF(OR($AH1536="",$AD1536=""),"",IFERROR(VLOOKUP($AH1536,CODES!$A:$B,2,FALSE),"NO CODE"))</f>
        <v/>
      </c>
      <c r="AJ1536" s="19">
        <f>IF(OR($AI1536="",$AI1536="NO CODE"),"",IF(COUNTIFS(RATES!$A:$A,$AI1536,RATES!$B:$B,"&lt;="&amp;MonthStart,RATES!$C:$C,"&gt;="&amp;MonthEnd)&lt;&gt;1,"NO RATE",IF($AD1536="OFF",SUMIFS(RATES!$F:$F,RATES!$A:$A,$AI1536,RATES!$B:$B,"&lt;="&amp;MonthStart,RATES!$C:$C,"&gt;="&amp;MonthEnd),SUMIFS(RATES!$E:$E,RATES!$A:$A,$AI1536,RATES!$B:$B,"&lt;="&amp;MonthStart,RATES!$C:$C,"&gt;="&amp;MonthEnd))))</f>
        <v/>
      </c>
      <c r="AK1536" s="2">
        <f>IF(OR(NOT(ISNUMBER($AJ1536)),N($AA1536)=0),"",IF(ABS(N($Z1536)/100-$AJ1536)&gt;0.0000001,"DIFFERS",""))</f>
        <v/>
      </c>
    </row>
    <row r="1537">
      <c r="AD1537" s="2">
        <f>IF($L1537="","",IF(ISNUMBER(SEARCH("OFF ROAD",$H1537)),"OFF",IF(ISNUMBER(SEARCH("ON ROAD",$H1537)),"ON","")))</f>
        <v/>
      </c>
      <c r="AE1537" s="2">
        <f>IF($AD1537="ON",""&amp;$L1537,"")</f>
        <v/>
      </c>
      <c r="AF1537" s="2">
        <f>IF($L1537="","",IF($J1537&lt;&gt;"","Y",""))</f>
        <v/>
      </c>
      <c r="AG1537" s="2">
        <f>IF($L1537="","",IFERROR(TRIM(MID($H1537,4,SEARCH(" CO ",$H1537)-4)),""&amp;$S1537))</f>
        <v/>
      </c>
      <c r="AH1537" s="2">
        <f>IF($AG1537="","",IF($AG1537="FULTON",IF(ISNUMBER(SEARCH("COLLEGE PARK",$H1537)),"FULTON (COLLEGE PARK)",IF(ISNUMBER(SEARCH("HAPEVILLE",$H1537)),"FULTON (HAPEVILLE)",IF(ISNUMBER(SEARCH("EAST POINT",$H1537)),"FULTON (EAST POINT)",IF(ISNUMBER(SEARCH("ATLANTA",$H1537)),"FULTON (ATL LIMITS)","FULTON")))),IF($AG1537="DEKALB",IF(ISNUMBER(SEARCH("ATLANTA",$H1537)),"DEKALB (ATL LIMITS)","DEKALB"),IF(AND($AG1537="CLAYTON",ISNUMBER(SEARCH("COLLEGE PARK",$H1537))),"CLAYTON (COLLEGE PARK)",$AG1537))))</f>
        <v/>
      </c>
      <c r="AI1537" s="2">
        <f>IF(OR($AH1537="",$AD1537=""),"",IFERROR(VLOOKUP($AH1537,CODES!$A:$B,2,FALSE),"NO CODE"))</f>
        <v/>
      </c>
      <c r="AJ1537" s="19">
        <f>IF(OR($AI1537="",$AI1537="NO CODE"),"",IF(COUNTIFS(RATES!$A:$A,$AI1537,RATES!$B:$B,"&lt;="&amp;MonthStart,RATES!$C:$C,"&gt;="&amp;MonthEnd)&lt;&gt;1,"NO RATE",IF($AD1537="OFF",SUMIFS(RATES!$F:$F,RATES!$A:$A,$AI1537,RATES!$B:$B,"&lt;="&amp;MonthStart,RATES!$C:$C,"&gt;="&amp;MonthEnd),SUMIFS(RATES!$E:$E,RATES!$A:$A,$AI1537,RATES!$B:$B,"&lt;="&amp;MonthStart,RATES!$C:$C,"&gt;="&amp;MonthEnd))))</f>
        <v/>
      </c>
      <c r="AK1537" s="2">
        <f>IF(OR(NOT(ISNUMBER($AJ1537)),N($AA1537)=0),"",IF(ABS(N($Z1537)/100-$AJ1537)&gt;0.0000001,"DIFFERS",""))</f>
        <v/>
      </c>
    </row>
    <row r="1538">
      <c r="AD1538" s="2">
        <f>IF($L1538="","",IF(ISNUMBER(SEARCH("OFF ROAD",$H1538)),"OFF",IF(ISNUMBER(SEARCH("ON ROAD",$H1538)),"ON","")))</f>
        <v/>
      </c>
      <c r="AE1538" s="2">
        <f>IF($AD1538="ON",""&amp;$L1538,"")</f>
        <v/>
      </c>
      <c r="AF1538" s="2">
        <f>IF($L1538="","",IF($J1538&lt;&gt;"","Y",""))</f>
        <v/>
      </c>
      <c r="AG1538" s="2">
        <f>IF($L1538="","",IFERROR(TRIM(MID($H1538,4,SEARCH(" CO ",$H1538)-4)),""&amp;$S1538))</f>
        <v/>
      </c>
      <c r="AH1538" s="2">
        <f>IF($AG1538="","",IF($AG1538="FULTON",IF(ISNUMBER(SEARCH("COLLEGE PARK",$H1538)),"FULTON (COLLEGE PARK)",IF(ISNUMBER(SEARCH("HAPEVILLE",$H1538)),"FULTON (HAPEVILLE)",IF(ISNUMBER(SEARCH("EAST POINT",$H1538)),"FULTON (EAST POINT)",IF(ISNUMBER(SEARCH("ATLANTA",$H1538)),"FULTON (ATL LIMITS)","FULTON")))),IF($AG1538="DEKALB",IF(ISNUMBER(SEARCH("ATLANTA",$H1538)),"DEKALB (ATL LIMITS)","DEKALB"),IF(AND($AG1538="CLAYTON",ISNUMBER(SEARCH("COLLEGE PARK",$H1538))),"CLAYTON (COLLEGE PARK)",$AG1538))))</f>
        <v/>
      </c>
      <c r="AI1538" s="2">
        <f>IF(OR($AH1538="",$AD1538=""),"",IFERROR(VLOOKUP($AH1538,CODES!$A:$B,2,FALSE),"NO CODE"))</f>
        <v/>
      </c>
      <c r="AJ1538" s="19">
        <f>IF(OR($AI1538="",$AI1538="NO CODE"),"",IF(COUNTIFS(RATES!$A:$A,$AI1538,RATES!$B:$B,"&lt;="&amp;MonthStart,RATES!$C:$C,"&gt;="&amp;MonthEnd)&lt;&gt;1,"NO RATE",IF($AD1538="OFF",SUMIFS(RATES!$F:$F,RATES!$A:$A,$AI1538,RATES!$B:$B,"&lt;="&amp;MonthStart,RATES!$C:$C,"&gt;="&amp;MonthEnd),SUMIFS(RATES!$E:$E,RATES!$A:$A,$AI1538,RATES!$B:$B,"&lt;="&amp;MonthStart,RATES!$C:$C,"&gt;="&amp;MonthEnd))))</f>
        <v/>
      </c>
      <c r="AK1538" s="2">
        <f>IF(OR(NOT(ISNUMBER($AJ1538)),N($AA1538)=0),"",IF(ABS(N($Z1538)/100-$AJ1538)&gt;0.0000001,"DIFFERS",""))</f>
        <v/>
      </c>
    </row>
    <row r="1539">
      <c r="AD1539" s="2">
        <f>IF($L1539="","",IF(ISNUMBER(SEARCH("OFF ROAD",$H1539)),"OFF",IF(ISNUMBER(SEARCH("ON ROAD",$H1539)),"ON","")))</f>
        <v/>
      </c>
      <c r="AE1539" s="2">
        <f>IF($AD1539="ON",""&amp;$L1539,"")</f>
        <v/>
      </c>
      <c r="AF1539" s="2">
        <f>IF($L1539="","",IF($J1539&lt;&gt;"","Y",""))</f>
        <v/>
      </c>
      <c r="AG1539" s="2">
        <f>IF($L1539="","",IFERROR(TRIM(MID($H1539,4,SEARCH(" CO ",$H1539)-4)),""&amp;$S1539))</f>
        <v/>
      </c>
      <c r="AH1539" s="2">
        <f>IF($AG1539="","",IF($AG1539="FULTON",IF(ISNUMBER(SEARCH("COLLEGE PARK",$H1539)),"FULTON (COLLEGE PARK)",IF(ISNUMBER(SEARCH("HAPEVILLE",$H1539)),"FULTON (HAPEVILLE)",IF(ISNUMBER(SEARCH("EAST POINT",$H1539)),"FULTON (EAST POINT)",IF(ISNUMBER(SEARCH("ATLANTA",$H1539)),"FULTON (ATL LIMITS)","FULTON")))),IF($AG1539="DEKALB",IF(ISNUMBER(SEARCH("ATLANTA",$H1539)),"DEKALB (ATL LIMITS)","DEKALB"),IF(AND($AG1539="CLAYTON",ISNUMBER(SEARCH("COLLEGE PARK",$H1539))),"CLAYTON (COLLEGE PARK)",$AG1539))))</f>
        <v/>
      </c>
      <c r="AI1539" s="2">
        <f>IF(OR($AH1539="",$AD1539=""),"",IFERROR(VLOOKUP($AH1539,CODES!$A:$B,2,FALSE),"NO CODE"))</f>
        <v/>
      </c>
      <c r="AJ1539" s="19">
        <f>IF(OR($AI1539="",$AI1539="NO CODE"),"",IF(COUNTIFS(RATES!$A:$A,$AI1539,RATES!$B:$B,"&lt;="&amp;MonthStart,RATES!$C:$C,"&gt;="&amp;MonthEnd)&lt;&gt;1,"NO RATE",IF($AD1539="OFF",SUMIFS(RATES!$F:$F,RATES!$A:$A,$AI1539,RATES!$B:$B,"&lt;="&amp;MonthStart,RATES!$C:$C,"&gt;="&amp;MonthEnd),SUMIFS(RATES!$E:$E,RATES!$A:$A,$AI1539,RATES!$B:$B,"&lt;="&amp;MonthStart,RATES!$C:$C,"&gt;="&amp;MonthEnd))))</f>
        <v/>
      </c>
      <c r="AK1539" s="2">
        <f>IF(OR(NOT(ISNUMBER($AJ1539)),N($AA1539)=0),"",IF(ABS(N($Z1539)/100-$AJ1539)&gt;0.0000001,"DIFFERS",""))</f>
        <v/>
      </c>
    </row>
    <row r="1540">
      <c r="AD1540" s="2">
        <f>IF($L1540="","",IF(ISNUMBER(SEARCH("OFF ROAD",$H1540)),"OFF",IF(ISNUMBER(SEARCH("ON ROAD",$H1540)),"ON","")))</f>
        <v/>
      </c>
      <c r="AE1540" s="2">
        <f>IF($AD1540="ON",""&amp;$L1540,"")</f>
        <v/>
      </c>
      <c r="AF1540" s="2">
        <f>IF($L1540="","",IF($J1540&lt;&gt;"","Y",""))</f>
        <v/>
      </c>
      <c r="AG1540" s="2">
        <f>IF($L1540="","",IFERROR(TRIM(MID($H1540,4,SEARCH(" CO ",$H1540)-4)),""&amp;$S1540))</f>
        <v/>
      </c>
      <c r="AH1540" s="2">
        <f>IF($AG1540="","",IF($AG1540="FULTON",IF(ISNUMBER(SEARCH("COLLEGE PARK",$H1540)),"FULTON (COLLEGE PARK)",IF(ISNUMBER(SEARCH("HAPEVILLE",$H1540)),"FULTON (HAPEVILLE)",IF(ISNUMBER(SEARCH("EAST POINT",$H1540)),"FULTON (EAST POINT)",IF(ISNUMBER(SEARCH("ATLANTA",$H1540)),"FULTON (ATL LIMITS)","FULTON")))),IF($AG1540="DEKALB",IF(ISNUMBER(SEARCH("ATLANTA",$H1540)),"DEKALB (ATL LIMITS)","DEKALB"),IF(AND($AG1540="CLAYTON",ISNUMBER(SEARCH("COLLEGE PARK",$H1540))),"CLAYTON (COLLEGE PARK)",$AG1540))))</f>
        <v/>
      </c>
      <c r="AI1540" s="2">
        <f>IF(OR($AH1540="",$AD1540=""),"",IFERROR(VLOOKUP($AH1540,CODES!$A:$B,2,FALSE),"NO CODE"))</f>
        <v/>
      </c>
      <c r="AJ1540" s="19">
        <f>IF(OR($AI1540="",$AI1540="NO CODE"),"",IF(COUNTIFS(RATES!$A:$A,$AI1540,RATES!$B:$B,"&lt;="&amp;MonthStart,RATES!$C:$C,"&gt;="&amp;MonthEnd)&lt;&gt;1,"NO RATE",IF($AD1540="OFF",SUMIFS(RATES!$F:$F,RATES!$A:$A,$AI1540,RATES!$B:$B,"&lt;="&amp;MonthStart,RATES!$C:$C,"&gt;="&amp;MonthEnd),SUMIFS(RATES!$E:$E,RATES!$A:$A,$AI1540,RATES!$B:$B,"&lt;="&amp;MonthStart,RATES!$C:$C,"&gt;="&amp;MonthEnd))))</f>
        <v/>
      </c>
      <c r="AK1540" s="2">
        <f>IF(OR(NOT(ISNUMBER($AJ1540)),N($AA1540)=0),"",IF(ABS(N($Z1540)/100-$AJ1540)&gt;0.0000001,"DIFFERS",""))</f>
        <v/>
      </c>
    </row>
    <row r="1541">
      <c r="AD1541" s="2">
        <f>IF($L1541="","",IF(ISNUMBER(SEARCH("OFF ROAD",$H1541)),"OFF",IF(ISNUMBER(SEARCH("ON ROAD",$H1541)),"ON","")))</f>
        <v/>
      </c>
      <c r="AE1541" s="2">
        <f>IF($AD1541="ON",""&amp;$L1541,"")</f>
        <v/>
      </c>
      <c r="AF1541" s="2">
        <f>IF($L1541="","",IF($J1541&lt;&gt;"","Y",""))</f>
        <v/>
      </c>
      <c r="AG1541" s="2">
        <f>IF($L1541="","",IFERROR(TRIM(MID($H1541,4,SEARCH(" CO ",$H1541)-4)),""&amp;$S1541))</f>
        <v/>
      </c>
      <c r="AH1541" s="2">
        <f>IF($AG1541="","",IF($AG1541="FULTON",IF(ISNUMBER(SEARCH("COLLEGE PARK",$H1541)),"FULTON (COLLEGE PARK)",IF(ISNUMBER(SEARCH("HAPEVILLE",$H1541)),"FULTON (HAPEVILLE)",IF(ISNUMBER(SEARCH("EAST POINT",$H1541)),"FULTON (EAST POINT)",IF(ISNUMBER(SEARCH("ATLANTA",$H1541)),"FULTON (ATL LIMITS)","FULTON")))),IF($AG1541="DEKALB",IF(ISNUMBER(SEARCH("ATLANTA",$H1541)),"DEKALB (ATL LIMITS)","DEKALB"),IF(AND($AG1541="CLAYTON",ISNUMBER(SEARCH("COLLEGE PARK",$H1541))),"CLAYTON (COLLEGE PARK)",$AG1541))))</f>
        <v/>
      </c>
      <c r="AI1541" s="2">
        <f>IF(OR($AH1541="",$AD1541=""),"",IFERROR(VLOOKUP($AH1541,CODES!$A:$B,2,FALSE),"NO CODE"))</f>
        <v/>
      </c>
      <c r="AJ1541" s="19">
        <f>IF(OR($AI1541="",$AI1541="NO CODE"),"",IF(COUNTIFS(RATES!$A:$A,$AI1541,RATES!$B:$B,"&lt;="&amp;MonthStart,RATES!$C:$C,"&gt;="&amp;MonthEnd)&lt;&gt;1,"NO RATE",IF($AD1541="OFF",SUMIFS(RATES!$F:$F,RATES!$A:$A,$AI1541,RATES!$B:$B,"&lt;="&amp;MonthStart,RATES!$C:$C,"&gt;="&amp;MonthEnd),SUMIFS(RATES!$E:$E,RATES!$A:$A,$AI1541,RATES!$B:$B,"&lt;="&amp;MonthStart,RATES!$C:$C,"&gt;="&amp;MonthEnd))))</f>
        <v/>
      </c>
      <c r="AK1541" s="2">
        <f>IF(OR(NOT(ISNUMBER($AJ1541)),N($AA1541)=0),"",IF(ABS(N($Z1541)/100-$AJ1541)&gt;0.0000001,"DIFFERS",""))</f>
        <v/>
      </c>
    </row>
    <row r="1542">
      <c r="AD1542" s="2">
        <f>IF($L1542="","",IF(ISNUMBER(SEARCH("OFF ROAD",$H1542)),"OFF",IF(ISNUMBER(SEARCH("ON ROAD",$H1542)),"ON","")))</f>
        <v/>
      </c>
      <c r="AE1542" s="2">
        <f>IF($AD1542="ON",""&amp;$L1542,"")</f>
        <v/>
      </c>
      <c r="AF1542" s="2">
        <f>IF($L1542="","",IF($J1542&lt;&gt;"","Y",""))</f>
        <v/>
      </c>
      <c r="AG1542" s="2">
        <f>IF($L1542="","",IFERROR(TRIM(MID($H1542,4,SEARCH(" CO ",$H1542)-4)),""&amp;$S1542))</f>
        <v/>
      </c>
      <c r="AH1542" s="2">
        <f>IF($AG1542="","",IF($AG1542="FULTON",IF(ISNUMBER(SEARCH("COLLEGE PARK",$H1542)),"FULTON (COLLEGE PARK)",IF(ISNUMBER(SEARCH("HAPEVILLE",$H1542)),"FULTON (HAPEVILLE)",IF(ISNUMBER(SEARCH("EAST POINT",$H1542)),"FULTON (EAST POINT)",IF(ISNUMBER(SEARCH("ATLANTA",$H1542)),"FULTON (ATL LIMITS)","FULTON")))),IF($AG1542="DEKALB",IF(ISNUMBER(SEARCH("ATLANTA",$H1542)),"DEKALB (ATL LIMITS)","DEKALB"),IF(AND($AG1542="CLAYTON",ISNUMBER(SEARCH("COLLEGE PARK",$H1542))),"CLAYTON (COLLEGE PARK)",$AG1542))))</f>
        <v/>
      </c>
      <c r="AI1542" s="2">
        <f>IF(OR($AH1542="",$AD1542=""),"",IFERROR(VLOOKUP($AH1542,CODES!$A:$B,2,FALSE),"NO CODE"))</f>
        <v/>
      </c>
      <c r="AJ1542" s="19">
        <f>IF(OR($AI1542="",$AI1542="NO CODE"),"",IF(COUNTIFS(RATES!$A:$A,$AI1542,RATES!$B:$B,"&lt;="&amp;MonthStart,RATES!$C:$C,"&gt;="&amp;MonthEnd)&lt;&gt;1,"NO RATE",IF($AD1542="OFF",SUMIFS(RATES!$F:$F,RATES!$A:$A,$AI1542,RATES!$B:$B,"&lt;="&amp;MonthStart,RATES!$C:$C,"&gt;="&amp;MonthEnd),SUMIFS(RATES!$E:$E,RATES!$A:$A,$AI1542,RATES!$B:$B,"&lt;="&amp;MonthStart,RATES!$C:$C,"&gt;="&amp;MonthEnd))))</f>
        <v/>
      </c>
      <c r="AK1542" s="2">
        <f>IF(OR(NOT(ISNUMBER($AJ1542)),N($AA1542)=0),"",IF(ABS(N($Z1542)/100-$AJ1542)&gt;0.0000001,"DIFFERS",""))</f>
        <v/>
      </c>
    </row>
    <row r="1543">
      <c r="AD1543" s="2">
        <f>IF($L1543="","",IF(ISNUMBER(SEARCH("OFF ROAD",$H1543)),"OFF",IF(ISNUMBER(SEARCH("ON ROAD",$H1543)),"ON","")))</f>
        <v/>
      </c>
      <c r="AE1543" s="2">
        <f>IF($AD1543="ON",""&amp;$L1543,"")</f>
        <v/>
      </c>
      <c r="AF1543" s="2">
        <f>IF($L1543="","",IF($J1543&lt;&gt;"","Y",""))</f>
        <v/>
      </c>
      <c r="AG1543" s="2">
        <f>IF($L1543="","",IFERROR(TRIM(MID($H1543,4,SEARCH(" CO ",$H1543)-4)),""&amp;$S1543))</f>
        <v/>
      </c>
      <c r="AH1543" s="2">
        <f>IF($AG1543="","",IF($AG1543="FULTON",IF(ISNUMBER(SEARCH("COLLEGE PARK",$H1543)),"FULTON (COLLEGE PARK)",IF(ISNUMBER(SEARCH("HAPEVILLE",$H1543)),"FULTON (HAPEVILLE)",IF(ISNUMBER(SEARCH("EAST POINT",$H1543)),"FULTON (EAST POINT)",IF(ISNUMBER(SEARCH("ATLANTA",$H1543)),"FULTON (ATL LIMITS)","FULTON")))),IF($AG1543="DEKALB",IF(ISNUMBER(SEARCH("ATLANTA",$H1543)),"DEKALB (ATL LIMITS)","DEKALB"),IF(AND($AG1543="CLAYTON",ISNUMBER(SEARCH("COLLEGE PARK",$H1543))),"CLAYTON (COLLEGE PARK)",$AG1543))))</f>
        <v/>
      </c>
      <c r="AI1543" s="2">
        <f>IF(OR($AH1543="",$AD1543=""),"",IFERROR(VLOOKUP($AH1543,CODES!$A:$B,2,FALSE),"NO CODE"))</f>
        <v/>
      </c>
      <c r="AJ1543" s="19">
        <f>IF(OR($AI1543="",$AI1543="NO CODE"),"",IF(COUNTIFS(RATES!$A:$A,$AI1543,RATES!$B:$B,"&lt;="&amp;MonthStart,RATES!$C:$C,"&gt;="&amp;MonthEnd)&lt;&gt;1,"NO RATE",IF($AD1543="OFF",SUMIFS(RATES!$F:$F,RATES!$A:$A,$AI1543,RATES!$B:$B,"&lt;="&amp;MonthStart,RATES!$C:$C,"&gt;="&amp;MonthEnd),SUMIFS(RATES!$E:$E,RATES!$A:$A,$AI1543,RATES!$B:$B,"&lt;="&amp;MonthStart,RATES!$C:$C,"&gt;="&amp;MonthEnd))))</f>
        <v/>
      </c>
      <c r="AK1543" s="2">
        <f>IF(OR(NOT(ISNUMBER($AJ1543)),N($AA1543)=0),"",IF(ABS(N($Z1543)/100-$AJ1543)&gt;0.0000001,"DIFFERS",""))</f>
        <v/>
      </c>
    </row>
    <row r="1544">
      <c r="AD1544" s="2">
        <f>IF($L1544="","",IF(ISNUMBER(SEARCH("OFF ROAD",$H1544)),"OFF",IF(ISNUMBER(SEARCH("ON ROAD",$H1544)),"ON","")))</f>
        <v/>
      </c>
      <c r="AE1544" s="2">
        <f>IF($AD1544="ON",""&amp;$L1544,"")</f>
        <v/>
      </c>
      <c r="AF1544" s="2">
        <f>IF($L1544="","",IF($J1544&lt;&gt;"","Y",""))</f>
        <v/>
      </c>
      <c r="AG1544" s="2">
        <f>IF($L1544="","",IFERROR(TRIM(MID($H1544,4,SEARCH(" CO ",$H1544)-4)),""&amp;$S1544))</f>
        <v/>
      </c>
      <c r="AH1544" s="2">
        <f>IF($AG1544="","",IF($AG1544="FULTON",IF(ISNUMBER(SEARCH("COLLEGE PARK",$H1544)),"FULTON (COLLEGE PARK)",IF(ISNUMBER(SEARCH("HAPEVILLE",$H1544)),"FULTON (HAPEVILLE)",IF(ISNUMBER(SEARCH("EAST POINT",$H1544)),"FULTON (EAST POINT)",IF(ISNUMBER(SEARCH("ATLANTA",$H1544)),"FULTON (ATL LIMITS)","FULTON")))),IF($AG1544="DEKALB",IF(ISNUMBER(SEARCH("ATLANTA",$H1544)),"DEKALB (ATL LIMITS)","DEKALB"),IF(AND($AG1544="CLAYTON",ISNUMBER(SEARCH("COLLEGE PARK",$H1544))),"CLAYTON (COLLEGE PARK)",$AG1544))))</f>
        <v/>
      </c>
      <c r="AI1544" s="2">
        <f>IF(OR($AH1544="",$AD1544=""),"",IFERROR(VLOOKUP($AH1544,CODES!$A:$B,2,FALSE),"NO CODE"))</f>
        <v/>
      </c>
      <c r="AJ1544" s="19">
        <f>IF(OR($AI1544="",$AI1544="NO CODE"),"",IF(COUNTIFS(RATES!$A:$A,$AI1544,RATES!$B:$B,"&lt;="&amp;MonthStart,RATES!$C:$C,"&gt;="&amp;MonthEnd)&lt;&gt;1,"NO RATE",IF($AD1544="OFF",SUMIFS(RATES!$F:$F,RATES!$A:$A,$AI1544,RATES!$B:$B,"&lt;="&amp;MonthStart,RATES!$C:$C,"&gt;="&amp;MonthEnd),SUMIFS(RATES!$E:$E,RATES!$A:$A,$AI1544,RATES!$B:$B,"&lt;="&amp;MonthStart,RATES!$C:$C,"&gt;="&amp;MonthEnd))))</f>
        <v/>
      </c>
      <c r="AK1544" s="2">
        <f>IF(OR(NOT(ISNUMBER($AJ1544)),N($AA1544)=0),"",IF(ABS(N($Z1544)/100-$AJ1544)&gt;0.0000001,"DIFFERS",""))</f>
        <v/>
      </c>
    </row>
    <row r="1545">
      <c r="AD1545" s="2">
        <f>IF($L1545="","",IF(ISNUMBER(SEARCH("OFF ROAD",$H1545)),"OFF",IF(ISNUMBER(SEARCH("ON ROAD",$H1545)),"ON","")))</f>
        <v/>
      </c>
      <c r="AE1545" s="2">
        <f>IF($AD1545="ON",""&amp;$L1545,"")</f>
        <v/>
      </c>
      <c r="AF1545" s="2">
        <f>IF($L1545="","",IF($J1545&lt;&gt;"","Y",""))</f>
        <v/>
      </c>
      <c r="AG1545" s="2">
        <f>IF($L1545="","",IFERROR(TRIM(MID($H1545,4,SEARCH(" CO ",$H1545)-4)),""&amp;$S1545))</f>
        <v/>
      </c>
      <c r="AH1545" s="2">
        <f>IF($AG1545="","",IF($AG1545="FULTON",IF(ISNUMBER(SEARCH("COLLEGE PARK",$H1545)),"FULTON (COLLEGE PARK)",IF(ISNUMBER(SEARCH("HAPEVILLE",$H1545)),"FULTON (HAPEVILLE)",IF(ISNUMBER(SEARCH("EAST POINT",$H1545)),"FULTON (EAST POINT)",IF(ISNUMBER(SEARCH("ATLANTA",$H1545)),"FULTON (ATL LIMITS)","FULTON")))),IF($AG1545="DEKALB",IF(ISNUMBER(SEARCH("ATLANTA",$H1545)),"DEKALB (ATL LIMITS)","DEKALB"),IF(AND($AG1545="CLAYTON",ISNUMBER(SEARCH("COLLEGE PARK",$H1545))),"CLAYTON (COLLEGE PARK)",$AG1545))))</f>
        <v/>
      </c>
      <c r="AI1545" s="2">
        <f>IF(OR($AH1545="",$AD1545=""),"",IFERROR(VLOOKUP($AH1545,CODES!$A:$B,2,FALSE),"NO CODE"))</f>
        <v/>
      </c>
      <c r="AJ1545" s="19">
        <f>IF(OR($AI1545="",$AI1545="NO CODE"),"",IF(COUNTIFS(RATES!$A:$A,$AI1545,RATES!$B:$B,"&lt;="&amp;MonthStart,RATES!$C:$C,"&gt;="&amp;MonthEnd)&lt;&gt;1,"NO RATE",IF($AD1545="OFF",SUMIFS(RATES!$F:$F,RATES!$A:$A,$AI1545,RATES!$B:$B,"&lt;="&amp;MonthStart,RATES!$C:$C,"&gt;="&amp;MonthEnd),SUMIFS(RATES!$E:$E,RATES!$A:$A,$AI1545,RATES!$B:$B,"&lt;="&amp;MonthStart,RATES!$C:$C,"&gt;="&amp;MonthEnd))))</f>
        <v/>
      </c>
      <c r="AK1545" s="2">
        <f>IF(OR(NOT(ISNUMBER($AJ1545)),N($AA1545)=0),"",IF(ABS(N($Z1545)/100-$AJ1545)&gt;0.0000001,"DIFFERS",""))</f>
        <v/>
      </c>
    </row>
    <row r="1546">
      <c r="AD1546" s="2">
        <f>IF($L1546="","",IF(ISNUMBER(SEARCH("OFF ROAD",$H1546)),"OFF",IF(ISNUMBER(SEARCH("ON ROAD",$H1546)),"ON","")))</f>
        <v/>
      </c>
      <c r="AE1546" s="2">
        <f>IF($AD1546="ON",""&amp;$L1546,"")</f>
        <v/>
      </c>
      <c r="AF1546" s="2">
        <f>IF($L1546="","",IF($J1546&lt;&gt;"","Y",""))</f>
        <v/>
      </c>
      <c r="AG1546" s="2">
        <f>IF($L1546="","",IFERROR(TRIM(MID($H1546,4,SEARCH(" CO ",$H1546)-4)),""&amp;$S1546))</f>
        <v/>
      </c>
      <c r="AH1546" s="2">
        <f>IF($AG1546="","",IF($AG1546="FULTON",IF(ISNUMBER(SEARCH("COLLEGE PARK",$H1546)),"FULTON (COLLEGE PARK)",IF(ISNUMBER(SEARCH("HAPEVILLE",$H1546)),"FULTON (HAPEVILLE)",IF(ISNUMBER(SEARCH("EAST POINT",$H1546)),"FULTON (EAST POINT)",IF(ISNUMBER(SEARCH("ATLANTA",$H1546)),"FULTON (ATL LIMITS)","FULTON")))),IF($AG1546="DEKALB",IF(ISNUMBER(SEARCH("ATLANTA",$H1546)),"DEKALB (ATL LIMITS)","DEKALB"),IF(AND($AG1546="CLAYTON",ISNUMBER(SEARCH("COLLEGE PARK",$H1546))),"CLAYTON (COLLEGE PARK)",$AG1546))))</f>
        <v/>
      </c>
      <c r="AI1546" s="2">
        <f>IF(OR($AH1546="",$AD1546=""),"",IFERROR(VLOOKUP($AH1546,CODES!$A:$B,2,FALSE),"NO CODE"))</f>
        <v/>
      </c>
      <c r="AJ1546" s="19">
        <f>IF(OR($AI1546="",$AI1546="NO CODE"),"",IF(COUNTIFS(RATES!$A:$A,$AI1546,RATES!$B:$B,"&lt;="&amp;MonthStart,RATES!$C:$C,"&gt;="&amp;MonthEnd)&lt;&gt;1,"NO RATE",IF($AD1546="OFF",SUMIFS(RATES!$F:$F,RATES!$A:$A,$AI1546,RATES!$B:$B,"&lt;="&amp;MonthStart,RATES!$C:$C,"&gt;="&amp;MonthEnd),SUMIFS(RATES!$E:$E,RATES!$A:$A,$AI1546,RATES!$B:$B,"&lt;="&amp;MonthStart,RATES!$C:$C,"&gt;="&amp;MonthEnd))))</f>
        <v/>
      </c>
      <c r="AK1546" s="2">
        <f>IF(OR(NOT(ISNUMBER($AJ1546)),N($AA1546)=0),"",IF(ABS(N($Z1546)/100-$AJ1546)&gt;0.0000001,"DIFFERS",""))</f>
        <v/>
      </c>
    </row>
    <row r="1547">
      <c r="AD1547" s="2">
        <f>IF($L1547="","",IF(ISNUMBER(SEARCH("OFF ROAD",$H1547)),"OFF",IF(ISNUMBER(SEARCH("ON ROAD",$H1547)),"ON","")))</f>
        <v/>
      </c>
      <c r="AE1547" s="2">
        <f>IF($AD1547="ON",""&amp;$L1547,"")</f>
        <v/>
      </c>
      <c r="AF1547" s="2">
        <f>IF($L1547="","",IF($J1547&lt;&gt;"","Y",""))</f>
        <v/>
      </c>
      <c r="AG1547" s="2">
        <f>IF($L1547="","",IFERROR(TRIM(MID($H1547,4,SEARCH(" CO ",$H1547)-4)),""&amp;$S1547))</f>
        <v/>
      </c>
      <c r="AH1547" s="2">
        <f>IF($AG1547="","",IF($AG1547="FULTON",IF(ISNUMBER(SEARCH("COLLEGE PARK",$H1547)),"FULTON (COLLEGE PARK)",IF(ISNUMBER(SEARCH("HAPEVILLE",$H1547)),"FULTON (HAPEVILLE)",IF(ISNUMBER(SEARCH("EAST POINT",$H1547)),"FULTON (EAST POINT)",IF(ISNUMBER(SEARCH("ATLANTA",$H1547)),"FULTON (ATL LIMITS)","FULTON")))),IF($AG1547="DEKALB",IF(ISNUMBER(SEARCH("ATLANTA",$H1547)),"DEKALB (ATL LIMITS)","DEKALB"),IF(AND($AG1547="CLAYTON",ISNUMBER(SEARCH("COLLEGE PARK",$H1547))),"CLAYTON (COLLEGE PARK)",$AG1547))))</f>
        <v/>
      </c>
      <c r="AI1547" s="2">
        <f>IF(OR($AH1547="",$AD1547=""),"",IFERROR(VLOOKUP($AH1547,CODES!$A:$B,2,FALSE),"NO CODE"))</f>
        <v/>
      </c>
      <c r="AJ1547" s="19">
        <f>IF(OR($AI1547="",$AI1547="NO CODE"),"",IF(COUNTIFS(RATES!$A:$A,$AI1547,RATES!$B:$B,"&lt;="&amp;MonthStart,RATES!$C:$C,"&gt;="&amp;MonthEnd)&lt;&gt;1,"NO RATE",IF($AD1547="OFF",SUMIFS(RATES!$F:$F,RATES!$A:$A,$AI1547,RATES!$B:$B,"&lt;="&amp;MonthStart,RATES!$C:$C,"&gt;="&amp;MonthEnd),SUMIFS(RATES!$E:$E,RATES!$A:$A,$AI1547,RATES!$B:$B,"&lt;="&amp;MonthStart,RATES!$C:$C,"&gt;="&amp;MonthEnd))))</f>
        <v/>
      </c>
      <c r="AK1547" s="2">
        <f>IF(OR(NOT(ISNUMBER($AJ1547)),N($AA1547)=0),"",IF(ABS(N($Z1547)/100-$AJ1547)&gt;0.0000001,"DIFFERS",""))</f>
        <v/>
      </c>
    </row>
    <row r="1548">
      <c r="AD1548" s="2">
        <f>IF($L1548="","",IF(ISNUMBER(SEARCH("OFF ROAD",$H1548)),"OFF",IF(ISNUMBER(SEARCH("ON ROAD",$H1548)),"ON","")))</f>
        <v/>
      </c>
      <c r="AE1548" s="2">
        <f>IF($AD1548="ON",""&amp;$L1548,"")</f>
        <v/>
      </c>
      <c r="AF1548" s="2">
        <f>IF($L1548="","",IF($J1548&lt;&gt;"","Y",""))</f>
        <v/>
      </c>
      <c r="AG1548" s="2">
        <f>IF($L1548="","",IFERROR(TRIM(MID($H1548,4,SEARCH(" CO ",$H1548)-4)),""&amp;$S1548))</f>
        <v/>
      </c>
      <c r="AH1548" s="2">
        <f>IF($AG1548="","",IF($AG1548="FULTON",IF(ISNUMBER(SEARCH("COLLEGE PARK",$H1548)),"FULTON (COLLEGE PARK)",IF(ISNUMBER(SEARCH("HAPEVILLE",$H1548)),"FULTON (HAPEVILLE)",IF(ISNUMBER(SEARCH("EAST POINT",$H1548)),"FULTON (EAST POINT)",IF(ISNUMBER(SEARCH("ATLANTA",$H1548)),"FULTON (ATL LIMITS)","FULTON")))),IF($AG1548="DEKALB",IF(ISNUMBER(SEARCH("ATLANTA",$H1548)),"DEKALB (ATL LIMITS)","DEKALB"),IF(AND($AG1548="CLAYTON",ISNUMBER(SEARCH("COLLEGE PARK",$H1548))),"CLAYTON (COLLEGE PARK)",$AG1548))))</f>
        <v/>
      </c>
      <c r="AI1548" s="2">
        <f>IF(OR($AH1548="",$AD1548=""),"",IFERROR(VLOOKUP($AH1548,CODES!$A:$B,2,FALSE),"NO CODE"))</f>
        <v/>
      </c>
      <c r="AJ1548" s="19">
        <f>IF(OR($AI1548="",$AI1548="NO CODE"),"",IF(COUNTIFS(RATES!$A:$A,$AI1548,RATES!$B:$B,"&lt;="&amp;MonthStart,RATES!$C:$C,"&gt;="&amp;MonthEnd)&lt;&gt;1,"NO RATE",IF($AD1548="OFF",SUMIFS(RATES!$F:$F,RATES!$A:$A,$AI1548,RATES!$B:$B,"&lt;="&amp;MonthStart,RATES!$C:$C,"&gt;="&amp;MonthEnd),SUMIFS(RATES!$E:$E,RATES!$A:$A,$AI1548,RATES!$B:$B,"&lt;="&amp;MonthStart,RATES!$C:$C,"&gt;="&amp;MonthEnd))))</f>
        <v/>
      </c>
      <c r="AK1548" s="2">
        <f>IF(OR(NOT(ISNUMBER($AJ1548)),N($AA1548)=0),"",IF(ABS(N($Z1548)/100-$AJ1548)&gt;0.0000001,"DIFFERS",""))</f>
        <v/>
      </c>
    </row>
    <row r="1549">
      <c r="AD1549" s="2">
        <f>IF($L1549="","",IF(ISNUMBER(SEARCH("OFF ROAD",$H1549)),"OFF",IF(ISNUMBER(SEARCH("ON ROAD",$H1549)),"ON","")))</f>
        <v/>
      </c>
      <c r="AE1549" s="2">
        <f>IF($AD1549="ON",""&amp;$L1549,"")</f>
        <v/>
      </c>
      <c r="AF1549" s="2">
        <f>IF($L1549="","",IF($J1549&lt;&gt;"","Y",""))</f>
        <v/>
      </c>
      <c r="AG1549" s="2">
        <f>IF($L1549="","",IFERROR(TRIM(MID($H1549,4,SEARCH(" CO ",$H1549)-4)),""&amp;$S1549))</f>
        <v/>
      </c>
      <c r="AH1549" s="2">
        <f>IF($AG1549="","",IF($AG1549="FULTON",IF(ISNUMBER(SEARCH("COLLEGE PARK",$H1549)),"FULTON (COLLEGE PARK)",IF(ISNUMBER(SEARCH("HAPEVILLE",$H1549)),"FULTON (HAPEVILLE)",IF(ISNUMBER(SEARCH("EAST POINT",$H1549)),"FULTON (EAST POINT)",IF(ISNUMBER(SEARCH("ATLANTA",$H1549)),"FULTON (ATL LIMITS)","FULTON")))),IF($AG1549="DEKALB",IF(ISNUMBER(SEARCH("ATLANTA",$H1549)),"DEKALB (ATL LIMITS)","DEKALB"),IF(AND($AG1549="CLAYTON",ISNUMBER(SEARCH("COLLEGE PARK",$H1549))),"CLAYTON (COLLEGE PARK)",$AG1549))))</f>
        <v/>
      </c>
      <c r="AI1549" s="2">
        <f>IF(OR($AH1549="",$AD1549=""),"",IFERROR(VLOOKUP($AH1549,CODES!$A:$B,2,FALSE),"NO CODE"))</f>
        <v/>
      </c>
      <c r="AJ1549" s="19">
        <f>IF(OR($AI1549="",$AI1549="NO CODE"),"",IF(COUNTIFS(RATES!$A:$A,$AI1549,RATES!$B:$B,"&lt;="&amp;MonthStart,RATES!$C:$C,"&gt;="&amp;MonthEnd)&lt;&gt;1,"NO RATE",IF($AD1549="OFF",SUMIFS(RATES!$F:$F,RATES!$A:$A,$AI1549,RATES!$B:$B,"&lt;="&amp;MonthStart,RATES!$C:$C,"&gt;="&amp;MonthEnd),SUMIFS(RATES!$E:$E,RATES!$A:$A,$AI1549,RATES!$B:$B,"&lt;="&amp;MonthStart,RATES!$C:$C,"&gt;="&amp;MonthEnd))))</f>
        <v/>
      </c>
      <c r="AK1549" s="2">
        <f>IF(OR(NOT(ISNUMBER($AJ1549)),N($AA1549)=0),"",IF(ABS(N($Z1549)/100-$AJ1549)&gt;0.0000001,"DIFFERS",""))</f>
        <v/>
      </c>
    </row>
    <row r="1550">
      <c r="AD1550" s="2">
        <f>IF($L1550="","",IF(ISNUMBER(SEARCH("OFF ROAD",$H1550)),"OFF",IF(ISNUMBER(SEARCH("ON ROAD",$H1550)),"ON","")))</f>
        <v/>
      </c>
      <c r="AE1550" s="2">
        <f>IF($AD1550="ON",""&amp;$L1550,"")</f>
        <v/>
      </c>
      <c r="AF1550" s="2">
        <f>IF($L1550="","",IF($J1550&lt;&gt;"","Y",""))</f>
        <v/>
      </c>
      <c r="AG1550" s="2">
        <f>IF($L1550="","",IFERROR(TRIM(MID($H1550,4,SEARCH(" CO ",$H1550)-4)),""&amp;$S1550))</f>
        <v/>
      </c>
      <c r="AH1550" s="2">
        <f>IF($AG1550="","",IF($AG1550="FULTON",IF(ISNUMBER(SEARCH("COLLEGE PARK",$H1550)),"FULTON (COLLEGE PARK)",IF(ISNUMBER(SEARCH("HAPEVILLE",$H1550)),"FULTON (HAPEVILLE)",IF(ISNUMBER(SEARCH("EAST POINT",$H1550)),"FULTON (EAST POINT)",IF(ISNUMBER(SEARCH("ATLANTA",$H1550)),"FULTON (ATL LIMITS)","FULTON")))),IF($AG1550="DEKALB",IF(ISNUMBER(SEARCH("ATLANTA",$H1550)),"DEKALB (ATL LIMITS)","DEKALB"),IF(AND($AG1550="CLAYTON",ISNUMBER(SEARCH("COLLEGE PARK",$H1550))),"CLAYTON (COLLEGE PARK)",$AG1550))))</f>
        <v/>
      </c>
      <c r="AI1550" s="2">
        <f>IF(OR($AH1550="",$AD1550=""),"",IFERROR(VLOOKUP($AH1550,CODES!$A:$B,2,FALSE),"NO CODE"))</f>
        <v/>
      </c>
      <c r="AJ1550" s="19">
        <f>IF(OR($AI1550="",$AI1550="NO CODE"),"",IF(COUNTIFS(RATES!$A:$A,$AI1550,RATES!$B:$B,"&lt;="&amp;MonthStart,RATES!$C:$C,"&gt;="&amp;MonthEnd)&lt;&gt;1,"NO RATE",IF($AD1550="OFF",SUMIFS(RATES!$F:$F,RATES!$A:$A,$AI1550,RATES!$B:$B,"&lt;="&amp;MonthStart,RATES!$C:$C,"&gt;="&amp;MonthEnd),SUMIFS(RATES!$E:$E,RATES!$A:$A,$AI1550,RATES!$B:$B,"&lt;="&amp;MonthStart,RATES!$C:$C,"&gt;="&amp;MonthEnd))))</f>
        <v/>
      </c>
      <c r="AK1550" s="2">
        <f>IF(OR(NOT(ISNUMBER($AJ1550)),N($AA1550)=0),"",IF(ABS(N($Z1550)/100-$AJ1550)&gt;0.0000001,"DIFFERS",""))</f>
        <v/>
      </c>
    </row>
    <row r="1551">
      <c r="AD1551" s="2">
        <f>IF($L1551="","",IF(ISNUMBER(SEARCH("OFF ROAD",$H1551)),"OFF",IF(ISNUMBER(SEARCH("ON ROAD",$H1551)),"ON","")))</f>
        <v/>
      </c>
      <c r="AE1551" s="2">
        <f>IF($AD1551="ON",""&amp;$L1551,"")</f>
        <v/>
      </c>
      <c r="AF1551" s="2">
        <f>IF($L1551="","",IF($J1551&lt;&gt;"","Y",""))</f>
        <v/>
      </c>
      <c r="AG1551" s="2">
        <f>IF($L1551="","",IFERROR(TRIM(MID($H1551,4,SEARCH(" CO ",$H1551)-4)),""&amp;$S1551))</f>
        <v/>
      </c>
      <c r="AH1551" s="2">
        <f>IF($AG1551="","",IF($AG1551="FULTON",IF(ISNUMBER(SEARCH("COLLEGE PARK",$H1551)),"FULTON (COLLEGE PARK)",IF(ISNUMBER(SEARCH("HAPEVILLE",$H1551)),"FULTON (HAPEVILLE)",IF(ISNUMBER(SEARCH("EAST POINT",$H1551)),"FULTON (EAST POINT)",IF(ISNUMBER(SEARCH("ATLANTA",$H1551)),"FULTON (ATL LIMITS)","FULTON")))),IF($AG1551="DEKALB",IF(ISNUMBER(SEARCH("ATLANTA",$H1551)),"DEKALB (ATL LIMITS)","DEKALB"),IF(AND($AG1551="CLAYTON",ISNUMBER(SEARCH("COLLEGE PARK",$H1551))),"CLAYTON (COLLEGE PARK)",$AG1551))))</f>
        <v/>
      </c>
      <c r="AI1551" s="2">
        <f>IF(OR($AH1551="",$AD1551=""),"",IFERROR(VLOOKUP($AH1551,CODES!$A:$B,2,FALSE),"NO CODE"))</f>
        <v/>
      </c>
      <c r="AJ1551" s="19">
        <f>IF(OR($AI1551="",$AI1551="NO CODE"),"",IF(COUNTIFS(RATES!$A:$A,$AI1551,RATES!$B:$B,"&lt;="&amp;MonthStart,RATES!$C:$C,"&gt;="&amp;MonthEnd)&lt;&gt;1,"NO RATE",IF($AD1551="OFF",SUMIFS(RATES!$F:$F,RATES!$A:$A,$AI1551,RATES!$B:$B,"&lt;="&amp;MonthStart,RATES!$C:$C,"&gt;="&amp;MonthEnd),SUMIFS(RATES!$E:$E,RATES!$A:$A,$AI1551,RATES!$B:$B,"&lt;="&amp;MonthStart,RATES!$C:$C,"&gt;="&amp;MonthEnd))))</f>
        <v/>
      </c>
      <c r="AK1551" s="2">
        <f>IF(OR(NOT(ISNUMBER($AJ1551)),N($AA1551)=0),"",IF(ABS(N($Z1551)/100-$AJ1551)&gt;0.0000001,"DIFFERS",""))</f>
        <v/>
      </c>
    </row>
    <row r="1552">
      <c r="AD1552" s="2">
        <f>IF($L1552="","",IF(ISNUMBER(SEARCH("OFF ROAD",$H1552)),"OFF",IF(ISNUMBER(SEARCH("ON ROAD",$H1552)),"ON","")))</f>
        <v/>
      </c>
      <c r="AE1552" s="2">
        <f>IF($AD1552="ON",""&amp;$L1552,"")</f>
        <v/>
      </c>
      <c r="AF1552" s="2">
        <f>IF($L1552="","",IF($J1552&lt;&gt;"","Y",""))</f>
        <v/>
      </c>
      <c r="AG1552" s="2">
        <f>IF($L1552="","",IFERROR(TRIM(MID($H1552,4,SEARCH(" CO ",$H1552)-4)),""&amp;$S1552))</f>
        <v/>
      </c>
      <c r="AH1552" s="2">
        <f>IF($AG1552="","",IF($AG1552="FULTON",IF(ISNUMBER(SEARCH("COLLEGE PARK",$H1552)),"FULTON (COLLEGE PARK)",IF(ISNUMBER(SEARCH("HAPEVILLE",$H1552)),"FULTON (HAPEVILLE)",IF(ISNUMBER(SEARCH("EAST POINT",$H1552)),"FULTON (EAST POINT)",IF(ISNUMBER(SEARCH("ATLANTA",$H1552)),"FULTON (ATL LIMITS)","FULTON")))),IF($AG1552="DEKALB",IF(ISNUMBER(SEARCH("ATLANTA",$H1552)),"DEKALB (ATL LIMITS)","DEKALB"),IF(AND($AG1552="CLAYTON",ISNUMBER(SEARCH("COLLEGE PARK",$H1552))),"CLAYTON (COLLEGE PARK)",$AG1552))))</f>
        <v/>
      </c>
      <c r="AI1552" s="2">
        <f>IF(OR($AH1552="",$AD1552=""),"",IFERROR(VLOOKUP($AH1552,CODES!$A:$B,2,FALSE),"NO CODE"))</f>
        <v/>
      </c>
      <c r="AJ1552" s="19">
        <f>IF(OR($AI1552="",$AI1552="NO CODE"),"",IF(COUNTIFS(RATES!$A:$A,$AI1552,RATES!$B:$B,"&lt;="&amp;MonthStart,RATES!$C:$C,"&gt;="&amp;MonthEnd)&lt;&gt;1,"NO RATE",IF($AD1552="OFF",SUMIFS(RATES!$F:$F,RATES!$A:$A,$AI1552,RATES!$B:$B,"&lt;="&amp;MonthStart,RATES!$C:$C,"&gt;="&amp;MonthEnd),SUMIFS(RATES!$E:$E,RATES!$A:$A,$AI1552,RATES!$B:$B,"&lt;="&amp;MonthStart,RATES!$C:$C,"&gt;="&amp;MonthEnd))))</f>
        <v/>
      </c>
      <c r="AK1552" s="2">
        <f>IF(OR(NOT(ISNUMBER($AJ1552)),N($AA1552)=0),"",IF(ABS(N($Z1552)/100-$AJ1552)&gt;0.0000001,"DIFFERS",""))</f>
        <v/>
      </c>
    </row>
    <row r="1553">
      <c r="AD1553" s="2">
        <f>IF($L1553="","",IF(ISNUMBER(SEARCH("OFF ROAD",$H1553)),"OFF",IF(ISNUMBER(SEARCH("ON ROAD",$H1553)),"ON","")))</f>
        <v/>
      </c>
      <c r="AE1553" s="2">
        <f>IF($AD1553="ON",""&amp;$L1553,"")</f>
        <v/>
      </c>
      <c r="AF1553" s="2">
        <f>IF($L1553="","",IF($J1553&lt;&gt;"","Y",""))</f>
        <v/>
      </c>
      <c r="AG1553" s="2">
        <f>IF($L1553="","",IFERROR(TRIM(MID($H1553,4,SEARCH(" CO ",$H1553)-4)),""&amp;$S1553))</f>
        <v/>
      </c>
      <c r="AH1553" s="2">
        <f>IF($AG1553="","",IF($AG1553="FULTON",IF(ISNUMBER(SEARCH("COLLEGE PARK",$H1553)),"FULTON (COLLEGE PARK)",IF(ISNUMBER(SEARCH("HAPEVILLE",$H1553)),"FULTON (HAPEVILLE)",IF(ISNUMBER(SEARCH("EAST POINT",$H1553)),"FULTON (EAST POINT)",IF(ISNUMBER(SEARCH("ATLANTA",$H1553)),"FULTON (ATL LIMITS)","FULTON")))),IF($AG1553="DEKALB",IF(ISNUMBER(SEARCH("ATLANTA",$H1553)),"DEKALB (ATL LIMITS)","DEKALB"),IF(AND($AG1553="CLAYTON",ISNUMBER(SEARCH("COLLEGE PARK",$H1553))),"CLAYTON (COLLEGE PARK)",$AG1553))))</f>
        <v/>
      </c>
      <c r="AI1553" s="2">
        <f>IF(OR($AH1553="",$AD1553=""),"",IFERROR(VLOOKUP($AH1553,CODES!$A:$B,2,FALSE),"NO CODE"))</f>
        <v/>
      </c>
      <c r="AJ1553" s="19">
        <f>IF(OR($AI1553="",$AI1553="NO CODE"),"",IF(COUNTIFS(RATES!$A:$A,$AI1553,RATES!$B:$B,"&lt;="&amp;MonthStart,RATES!$C:$C,"&gt;="&amp;MonthEnd)&lt;&gt;1,"NO RATE",IF($AD1553="OFF",SUMIFS(RATES!$F:$F,RATES!$A:$A,$AI1553,RATES!$B:$B,"&lt;="&amp;MonthStart,RATES!$C:$C,"&gt;="&amp;MonthEnd),SUMIFS(RATES!$E:$E,RATES!$A:$A,$AI1553,RATES!$B:$B,"&lt;="&amp;MonthStart,RATES!$C:$C,"&gt;="&amp;MonthEnd))))</f>
        <v/>
      </c>
      <c r="AK1553" s="2">
        <f>IF(OR(NOT(ISNUMBER($AJ1553)),N($AA1553)=0),"",IF(ABS(N($Z1553)/100-$AJ1553)&gt;0.0000001,"DIFFERS",""))</f>
        <v/>
      </c>
    </row>
    <row r="1554">
      <c r="AD1554" s="2">
        <f>IF($L1554="","",IF(ISNUMBER(SEARCH("OFF ROAD",$H1554)),"OFF",IF(ISNUMBER(SEARCH("ON ROAD",$H1554)),"ON","")))</f>
        <v/>
      </c>
      <c r="AE1554" s="2">
        <f>IF($AD1554="ON",""&amp;$L1554,"")</f>
        <v/>
      </c>
      <c r="AF1554" s="2">
        <f>IF($L1554="","",IF($J1554&lt;&gt;"","Y",""))</f>
        <v/>
      </c>
      <c r="AG1554" s="2">
        <f>IF($L1554="","",IFERROR(TRIM(MID($H1554,4,SEARCH(" CO ",$H1554)-4)),""&amp;$S1554))</f>
        <v/>
      </c>
      <c r="AH1554" s="2">
        <f>IF($AG1554="","",IF($AG1554="FULTON",IF(ISNUMBER(SEARCH("COLLEGE PARK",$H1554)),"FULTON (COLLEGE PARK)",IF(ISNUMBER(SEARCH("HAPEVILLE",$H1554)),"FULTON (HAPEVILLE)",IF(ISNUMBER(SEARCH("EAST POINT",$H1554)),"FULTON (EAST POINT)",IF(ISNUMBER(SEARCH("ATLANTA",$H1554)),"FULTON (ATL LIMITS)","FULTON")))),IF($AG1554="DEKALB",IF(ISNUMBER(SEARCH("ATLANTA",$H1554)),"DEKALB (ATL LIMITS)","DEKALB"),IF(AND($AG1554="CLAYTON",ISNUMBER(SEARCH("COLLEGE PARK",$H1554))),"CLAYTON (COLLEGE PARK)",$AG1554))))</f>
        <v/>
      </c>
      <c r="AI1554" s="2">
        <f>IF(OR($AH1554="",$AD1554=""),"",IFERROR(VLOOKUP($AH1554,CODES!$A:$B,2,FALSE),"NO CODE"))</f>
        <v/>
      </c>
      <c r="AJ1554" s="19">
        <f>IF(OR($AI1554="",$AI1554="NO CODE"),"",IF(COUNTIFS(RATES!$A:$A,$AI1554,RATES!$B:$B,"&lt;="&amp;MonthStart,RATES!$C:$C,"&gt;="&amp;MonthEnd)&lt;&gt;1,"NO RATE",IF($AD1554="OFF",SUMIFS(RATES!$F:$F,RATES!$A:$A,$AI1554,RATES!$B:$B,"&lt;="&amp;MonthStart,RATES!$C:$C,"&gt;="&amp;MonthEnd),SUMIFS(RATES!$E:$E,RATES!$A:$A,$AI1554,RATES!$B:$B,"&lt;="&amp;MonthStart,RATES!$C:$C,"&gt;="&amp;MonthEnd))))</f>
        <v/>
      </c>
      <c r="AK1554" s="2">
        <f>IF(OR(NOT(ISNUMBER($AJ1554)),N($AA1554)=0),"",IF(ABS(N($Z1554)/100-$AJ1554)&gt;0.0000001,"DIFFERS",""))</f>
        <v/>
      </c>
    </row>
    <row r="1555">
      <c r="AD1555" s="2">
        <f>IF($L1555="","",IF(ISNUMBER(SEARCH("OFF ROAD",$H1555)),"OFF",IF(ISNUMBER(SEARCH("ON ROAD",$H1555)),"ON","")))</f>
        <v/>
      </c>
      <c r="AE1555" s="2">
        <f>IF($AD1555="ON",""&amp;$L1555,"")</f>
        <v/>
      </c>
      <c r="AF1555" s="2">
        <f>IF($L1555="","",IF($J1555&lt;&gt;"","Y",""))</f>
        <v/>
      </c>
      <c r="AG1555" s="2">
        <f>IF($L1555="","",IFERROR(TRIM(MID($H1555,4,SEARCH(" CO ",$H1555)-4)),""&amp;$S1555))</f>
        <v/>
      </c>
      <c r="AH1555" s="2">
        <f>IF($AG1555="","",IF($AG1555="FULTON",IF(ISNUMBER(SEARCH("COLLEGE PARK",$H1555)),"FULTON (COLLEGE PARK)",IF(ISNUMBER(SEARCH("HAPEVILLE",$H1555)),"FULTON (HAPEVILLE)",IF(ISNUMBER(SEARCH("EAST POINT",$H1555)),"FULTON (EAST POINT)",IF(ISNUMBER(SEARCH("ATLANTA",$H1555)),"FULTON (ATL LIMITS)","FULTON")))),IF($AG1555="DEKALB",IF(ISNUMBER(SEARCH("ATLANTA",$H1555)),"DEKALB (ATL LIMITS)","DEKALB"),IF(AND($AG1555="CLAYTON",ISNUMBER(SEARCH("COLLEGE PARK",$H1555))),"CLAYTON (COLLEGE PARK)",$AG1555))))</f>
        <v/>
      </c>
      <c r="AI1555" s="2">
        <f>IF(OR($AH1555="",$AD1555=""),"",IFERROR(VLOOKUP($AH1555,CODES!$A:$B,2,FALSE),"NO CODE"))</f>
        <v/>
      </c>
      <c r="AJ1555" s="19">
        <f>IF(OR($AI1555="",$AI1555="NO CODE"),"",IF(COUNTIFS(RATES!$A:$A,$AI1555,RATES!$B:$B,"&lt;="&amp;MonthStart,RATES!$C:$C,"&gt;="&amp;MonthEnd)&lt;&gt;1,"NO RATE",IF($AD1555="OFF",SUMIFS(RATES!$F:$F,RATES!$A:$A,$AI1555,RATES!$B:$B,"&lt;="&amp;MonthStart,RATES!$C:$C,"&gt;="&amp;MonthEnd),SUMIFS(RATES!$E:$E,RATES!$A:$A,$AI1555,RATES!$B:$B,"&lt;="&amp;MonthStart,RATES!$C:$C,"&gt;="&amp;MonthEnd))))</f>
        <v/>
      </c>
      <c r="AK1555" s="2">
        <f>IF(OR(NOT(ISNUMBER($AJ1555)),N($AA1555)=0),"",IF(ABS(N($Z1555)/100-$AJ1555)&gt;0.0000001,"DIFFERS",""))</f>
        <v/>
      </c>
    </row>
    <row r="1556">
      <c r="AD1556" s="2">
        <f>IF($L1556="","",IF(ISNUMBER(SEARCH("OFF ROAD",$H1556)),"OFF",IF(ISNUMBER(SEARCH("ON ROAD",$H1556)),"ON","")))</f>
        <v/>
      </c>
      <c r="AE1556" s="2">
        <f>IF($AD1556="ON",""&amp;$L1556,"")</f>
        <v/>
      </c>
      <c r="AF1556" s="2">
        <f>IF($L1556="","",IF($J1556&lt;&gt;"","Y",""))</f>
        <v/>
      </c>
      <c r="AG1556" s="2">
        <f>IF($L1556="","",IFERROR(TRIM(MID($H1556,4,SEARCH(" CO ",$H1556)-4)),""&amp;$S1556))</f>
        <v/>
      </c>
      <c r="AH1556" s="2">
        <f>IF($AG1556="","",IF($AG1556="FULTON",IF(ISNUMBER(SEARCH("COLLEGE PARK",$H1556)),"FULTON (COLLEGE PARK)",IF(ISNUMBER(SEARCH("HAPEVILLE",$H1556)),"FULTON (HAPEVILLE)",IF(ISNUMBER(SEARCH("EAST POINT",$H1556)),"FULTON (EAST POINT)",IF(ISNUMBER(SEARCH("ATLANTA",$H1556)),"FULTON (ATL LIMITS)","FULTON")))),IF($AG1556="DEKALB",IF(ISNUMBER(SEARCH("ATLANTA",$H1556)),"DEKALB (ATL LIMITS)","DEKALB"),IF(AND($AG1556="CLAYTON",ISNUMBER(SEARCH("COLLEGE PARK",$H1556))),"CLAYTON (COLLEGE PARK)",$AG1556))))</f>
        <v/>
      </c>
      <c r="AI1556" s="2">
        <f>IF(OR($AH1556="",$AD1556=""),"",IFERROR(VLOOKUP($AH1556,CODES!$A:$B,2,FALSE),"NO CODE"))</f>
        <v/>
      </c>
      <c r="AJ1556" s="19">
        <f>IF(OR($AI1556="",$AI1556="NO CODE"),"",IF(COUNTIFS(RATES!$A:$A,$AI1556,RATES!$B:$B,"&lt;="&amp;MonthStart,RATES!$C:$C,"&gt;="&amp;MonthEnd)&lt;&gt;1,"NO RATE",IF($AD1556="OFF",SUMIFS(RATES!$F:$F,RATES!$A:$A,$AI1556,RATES!$B:$B,"&lt;="&amp;MonthStart,RATES!$C:$C,"&gt;="&amp;MonthEnd),SUMIFS(RATES!$E:$E,RATES!$A:$A,$AI1556,RATES!$B:$B,"&lt;="&amp;MonthStart,RATES!$C:$C,"&gt;="&amp;MonthEnd))))</f>
        <v/>
      </c>
      <c r="AK1556" s="2">
        <f>IF(OR(NOT(ISNUMBER($AJ1556)),N($AA1556)=0),"",IF(ABS(N($Z1556)/100-$AJ1556)&gt;0.0000001,"DIFFERS",""))</f>
        <v/>
      </c>
    </row>
    <row r="1557">
      <c r="AD1557" s="2">
        <f>IF($L1557="","",IF(ISNUMBER(SEARCH("OFF ROAD",$H1557)),"OFF",IF(ISNUMBER(SEARCH("ON ROAD",$H1557)),"ON","")))</f>
        <v/>
      </c>
      <c r="AE1557" s="2">
        <f>IF($AD1557="ON",""&amp;$L1557,"")</f>
        <v/>
      </c>
      <c r="AF1557" s="2">
        <f>IF($L1557="","",IF($J1557&lt;&gt;"","Y",""))</f>
        <v/>
      </c>
      <c r="AG1557" s="2">
        <f>IF($L1557="","",IFERROR(TRIM(MID($H1557,4,SEARCH(" CO ",$H1557)-4)),""&amp;$S1557))</f>
        <v/>
      </c>
      <c r="AH1557" s="2">
        <f>IF($AG1557="","",IF($AG1557="FULTON",IF(ISNUMBER(SEARCH("COLLEGE PARK",$H1557)),"FULTON (COLLEGE PARK)",IF(ISNUMBER(SEARCH("HAPEVILLE",$H1557)),"FULTON (HAPEVILLE)",IF(ISNUMBER(SEARCH("EAST POINT",$H1557)),"FULTON (EAST POINT)",IF(ISNUMBER(SEARCH("ATLANTA",$H1557)),"FULTON (ATL LIMITS)","FULTON")))),IF($AG1557="DEKALB",IF(ISNUMBER(SEARCH("ATLANTA",$H1557)),"DEKALB (ATL LIMITS)","DEKALB"),IF(AND($AG1557="CLAYTON",ISNUMBER(SEARCH("COLLEGE PARK",$H1557))),"CLAYTON (COLLEGE PARK)",$AG1557))))</f>
        <v/>
      </c>
      <c r="AI1557" s="2">
        <f>IF(OR($AH1557="",$AD1557=""),"",IFERROR(VLOOKUP($AH1557,CODES!$A:$B,2,FALSE),"NO CODE"))</f>
        <v/>
      </c>
      <c r="AJ1557" s="19">
        <f>IF(OR($AI1557="",$AI1557="NO CODE"),"",IF(COUNTIFS(RATES!$A:$A,$AI1557,RATES!$B:$B,"&lt;="&amp;MonthStart,RATES!$C:$C,"&gt;="&amp;MonthEnd)&lt;&gt;1,"NO RATE",IF($AD1557="OFF",SUMIFS(RATES!$F:$F,RATES!$A:$A,$AI1557,RATES!$B:$B,"&lt;="&amp;MonthStart,RATES!$C:$C,"&gt;="&amp;MonthEnd),SUMIFS(RATES!$E:$E,RATES!$A:$A,$AI1557,RATES!$B:$B,"&lt;="&amp;MonthStart,RATES!$C:$C,"&gt;="&amp;MonthEnd))))</f>
        <v/>
      </c>
      <c r="AK1557" s="2">
        <f>IF(OR(NOT(ISNUMBER($AJ1557)),N($AA1557)=0),"",IF(ABS(N($Z1557)/100-$AJ1557)&gt;0.0000001,"DIFFERS",""))</f>
        <v/>
      </c>
    </row>
    <row r="1558">
      <c r="AD1558" s="2">
        <f>IF($L1558="","",IF(ISNUMBER(SEARCH("OFF ROAD",$H1558)),"OFF",IF(ISNUMBER(SEARCH("ON ROAD",$H1558)),"ON","")))</f>
        <v/>
      </c>
      <c r="AE1558" s="2">
        <f>IF($AD1558="ON",""&amp;$L1558,"")</f>
        <v/>
      </c>
      <c r="AF1558" s="2">
        <f>IF($L1558="","",IF($J1558&lt;&gt;"","Y",""))</f>
        <v/>
      </c>
      <c r="AG1558" s="2">
        <f>IF($L1558="","",IFERROR(TRIM(MID($H1558,4,SEARCH(" CO ",$H1558)-4)),""&amp;$S1558))</f>
        <v/>
      </c>
      <c r="AH1558" s="2">
        <f>IF($AG1558="","",IF($AG1558="FULTON",IF(ISNUMBER(SEARCH("COLLEGE PARK",$H1558)),"FULTON (COLLEGE PARK)",IF(ISNUMBER(SEARCH("HAPEVILLE",$H1558)),"FULTON (HAPEVILLE)",IF(ISNUMBER(SEARCH("EAST POINT",$H1558)),"FULTON (EAST POINT)",IF(ISNUMBER(SEARCH("ATLANTA",$H1558)),"FULTON (ATL LIMITS)","FULTON")))),IF($AG1558="DEKALB",IF(ISNUMBER(SEARCH("ATLANTA",$H1558)),"DEKALB (ATL LIMITS)","DEKALB"),IF(AND($AG1558="CLAYTON",ISNUMBER(SEARCH("COLLEGE PARK",$H1558))),"CLAYTON (COLLEGE PARK)",$AG1558))))</f>
        <v/>
      </c>
      <c r="AI1558" s="2">
        <f>IF(OR($AH1558="",$AD1558=""),"",IFERROR(VLOOKUP($AH1558,CODES!$A:$B,2,FALSE),"NO CODE"))</f>
        <v/>
      </c>
      <c r="AJ1558" s="19">
        <f>IF(OR($AI1558="",$AI1558="NO CODE"),"",IF(COUNTIFS(RATES!$A:$A,$AI1558,RATES!$B:$B,"&lt;="&amp;MonthStart,RATES!$C:$C,"&gt;="&amp;MonthEnd)&lt;&gt;1,"NO RATE",IF($AD1558="OFF",SUMIFS(RATES!$F:$F,RATES!$A:$A,$AI1558,RATES!$B:$B,"&lt;="&amp;MonthStart,RATES!$C:$C,"&gt;="&amp;MonthEnd),SUMIFS(RATES!$E:$E,RATES!$A:$A,$AI1558,RATES!$B:$B,"&lt;="&amp;MonthStart,RATES!$C:$C,"&gt;="&amp;MonthEnd))))</f>
        <v/>
      </c>
      <c r="AK1558" s="2">
        <f>IF(OR(NOT(ISNUMBER($AJ1558)),N($AA1558)=0),"",IF(ABS(N($Z1558)/100-$AJ1558)&gt;0.0000001,"DIFFERS",""))</f>
        <v/>
      </c>
    </row>
    <row r="1559">
      <c r="AD1559" s="2">
        <f>IF($L1559="","",IF(ISNUMBER(SEARCH("OFF ROAD",$H1559)),"OFF",IF(ISNUMBER(SEARCH("ON ROAD",$H1559)),"ON","")))</f>
        <v/>
      </c>
      <c r="AE1559" s="2">
        <f>IF($AD1559="ON",""&amp;$L1559,"")</f>
        <v/>
      </c>
      <c r="AF1559" s="2">
        <f>IF($L1559="","",IF($J1559&lt;&gt;"","Y",""))</f>
        <v/>
      </c>
      <c r="AG1559" s="2">
        <f>IF($L1559="","",IFERROR(TRIM(MID($H1559,4,SEARCH(" CO ",$H1559)-4)),""&amp;$S1559))</f>
        <v/>
      </c>
      <c r="AH1559" s="2">
        <f>IF($AG1559="","",IF($AG1559="FULTON",IF(ISNUMBER(SEARCH("COLLEGE PARK",$H1559)),"FULTON (COLLEGE PARK)",IF(ISNUMBER(SEARCH("HAPEVILLE",$H1559)),"FULTON (HAPEVILLE)",IF(ISNUMBER(SEARCH("EAST POINT",$H1559)),"FULTON (EAST POINT)",IF(ISNUMBER(SEARCH("ATLANTA",$H1559)),"FULTON (ATL LIMITS)","FULTON")))),IF($AG1559="DEKALB",IF(ISNUMBER(SEARCH("ATLANTA",$H1559)),"DEKALB (ATL LIMITS)","DEKALB"),IF(AND($AG1559="CLAYTON",ISNUMBER(SEARCH("COLLEGE PARK",$H1559))),"CLAYTON (COLLEGE PARK)",$AG1559))))</f>
        <v/>
      </c>
      <c r="AI1559" s="2">
        <f>IF(OR($AH1559="",$AD1559=""),"",IFERROR(VLOOKUP($AH1559,CODES!$A:$B,2,FALSE),"NO CODE"))</f>
        <v/>
      </c>
      <c r="AJ1559" s="19">
        <f>IF(OR($AI1559="",$AI1559="NO CODE"),"",IF(COUNTIFS(RATES!$A:$A,$AI1559,RATES!$B:$B,"&lt;="&amp;MonthStart,RATES!$C:$C,"&gt;="&amp;MonthEnd)&lt;&gt;1,"NO RATE",IF($AD1559="OFF",SUMIFS(RATES!$F:$F,RATES!$A:$A,$AI1559,RATES!$B:$B,"&lt;="&amp;MonthStart,RATES!$C:$C,"&gt;="&amp;MonthEnd),SUMIFS(RATES!$E:$E,RATES!$A:$A,$AI1559,RATES!$B:$B,"&lt;="&amp;MonthStart,RATES!$C:$C,"&gt;="&amp;MonthEnd))))</f>
        <v/>
      </c>
      <c r="AK1559" s="2">
        <f>IF(OR(NOT(ISNUMBER($AJ1559)),N($AA1559)=0),"",IF(ABS(N($Z1559)/100-$AJ1559)&gt;0.0000001,"DIFFERS",""))</f>
        <v/>
      </c>
    </row>
    <row r="1560">
      <c r="AD1560" s="2">
        <f>IF($L1560="","",IF(ISNUMBER(SEARCH("OFF ROAD",$H1560)),"OFF",IF(ISNUMBER(SEARCH("ON ROAD",$H1560)),"ON","")))</f>
        <v/>
      </c>
      <c r="AE1560" s="2">
        <f>IF($AD1560="ON",""&amp;$L1560,"")</f>
        <v/>
      </c>
      <c r="AF1560" s="2">
        <f>IF($L1560="","",IF($J1560&lt;&gt;"","Y",""))</f>
        <v/>
      </c>
      <c r="AG1560" s="2">
        <f>IF($L1560="","",IFERROR(TRIM(MID($H1560,4,SEARCH(" CO ",$H1560)-4)),""&amp;$S1560))</f>
        <v/>
      </c>
      <c r="AH1560" s="2">
        <f>IF($AG1560="","",IF($AG1560="FULTON",IF(ISNUMBER(SEARCH("COLLEGE PARK",$H1560)),"FULTON (COLLEGE PARK)",IF(ISNUMBER(SEARCH("HAPEVILLE",$H1560)),"FULTON (HAPEVILLE)",IF(ISNUMBER(SEARCH("EAST POINT",$H1560)),"FULTON (EAST POINT)",IF(ISNUMBER(SEARCH("ATLANTA",$H1560)),"FULTON (ATL LIMITS)","FULTON")))),IF($AG1560="DEKALB",IF(ISNUMBER(SEARCH("ATLANTA",$H1560)),"DEKALB (ATL LIMITS)","DEKALB"),IF(AND($AG1560="CLAYTON",ISNUMBER(SEARCH("COLLEGE PARK",$H1560))),"CLAYTON (COLLEGE PARK)",$AG1560))))</f>
        <v/>
      </c>
      <c r="AI1560" s="2">
        <f>IF(OR($AH1560="",$AD1560=""),"",IFERROR(VLOOKUP($AH1560,CODES!$A:$B,2,FALSE),"NO CODE"))</f>
        <v/>
      </c>
      <c r="AJ1560" s="19">
        <f>IF(OR($AI1560="",$AI1560="NO CODE"),"",IF(COUNTIFS(RATES!$A:$A,$AI1560,RATES!$B:$B,"&lt;="&amp;MonthStart,RATES!$C:$C,"&gt;="&amp;MonthEnd)&lt;&gt;1,"NO RATE",IF($AD1560="OFF",SUMIFS(RATES!$F:$F,RATES!$A:$A,$AI1560,RATES!$B:$B,"&lt;="&amp;MonthStart,RATES!$C:$C,"&gt;="&amp;MonthEnd),SUMIFS(RATES!$E:$E,RATES!$A:$A,$AI1560,RATES!$B:$B,"&lt;="&amp;MonthStart,RATES!$C:$C,"&gt;="&amp;MonthEnd))))</f>
        <v/>
      </c>
      <c r="AK1560" s="2">
        <f>IF(OR(NOT(ISNUMBER($AJ1560)),N($AA1560)=0),"",IF(ABS(N($Z1560)/100-$AJ1560)&gt;0.0000001,"DIFFERS",""))</f>
        <v/>
      </c>
    </row>
    <row r="1561">
      <c r="AD1561" s="2">
        <f>IF($L1561="","",IF(ISNUMBER(SEARCH("OFF ROAD",$H1561)),"OFF",IF(ISNUMBER(SEARCH("ON ROAD",$H1561)),"ON","")))</f>
        <v/>
      </c>
      <c r="AE1561" s="2">
        <f>IF($AD1561="ON",""&amp;$L1561,"")</f>
        <v/>
      </c>
      <c r="AF1561" s="2">
        <f>IF($L1561="","",IF($J1561&lt;&gt;"","Y",""))</f>
        <v/>
      </c>
      <c r="AG1561" s="2">
        <f>IF($L1561="","",IFERROR(TRIM(MID($H1561,4,SEARCH(" CO ",$H1561)-4)),""&amp;$S1561))</f>
        <v/>
      </c>
      <c r="AH1561" s="2">
        <f>IF($AG1561="","",IF($AG1561="FULTON",IF(ISNUMBER(SEARCH("COLLEGE PARK",$H1561)),"FULTON (COLLEGE PARK)",IF(ISNUMBER(SEARCH("HAPEVILLE",$H1561)),"FULTON (HAPEVILLE)",IF(ISNUMBER(SEARCH("EAST POINT",$H1561)),"FULTON (EAST POINT)",IF(ISNUMBER(SEARCH("ATLANTA",$H1561)),"FULTON (ATL LIMITS)","FULTON")))),IF($AG1561="DEKALB",IF(ISNUMBER(SEARCH("ATLANTA",$H1561)),"DEKALB (ATL LIMITS)","DEKALB"),IF(AND($AG1561="CLAYTON",ISNUMBER(SEARCH("COLLEGE PARK",$H1561))),"CLAYTON (COLLEGE PARK)",$AG1561))))</f>
        <v/>
      </c>
      <c r="AI1561" s="2">
        <f>IF(OR($AH1561="",$AD1561=""),"",IFERROR(VLOOKUP($AH1561,CODES!$A:$B,2,FALSE),"NO CODE"))</f>
        <v/>
      </c>
      <c r="AJ1561" s="19">
        <f>IF(OR($AI1561="",$AI1561="NO CODE"),"",IF(COUNTIFS(RATES!$A:$A,$AI1561,RATES!$B:$B,"&lt;="&amp;MonthStart,RATES!$C:$C,"&gt;="&amp;MonthEnd)&lt;&gt;1,"NO RATE",IF($AD1561="OFF",SUMIFS(RATES!$F:$F,RATES!$A:$A,$AI1561,RATES!$B:$B,"&lt;="&amp;MonthStart,RATES!$C:$C,"&gt;="&amp;MonthEnd),SUMIFS(RATES!$E:$E,RATES!$A:$A,$AI1561,RATES!$B:$B,"&lt;="&amp;MonthStart,RATES!$C:$C,"&gt;="&amp;MonthEnd))))</f>
        <v/>
      </c>
      <c r="AK1561" s="2">
        <f>IF(OR(NOT(ISNUMBER($AJ1561)),N($AA1561)=0),"",IF(ABS(N($Z1561)/100-$AJ1561)&gt;0.0000001,"DIFFERS",""))</f>
        <v/>
      </c>
    </row>
    <row r="1562">
      <c r="AD1562" s="2">
        <f>IF($L1562="","",IF(ISNUMBER(SEARCH("OFF ROAD",$H1562)),"OFF",IF(ISNUMBER(SEARCH("ON ROAD",$H1562)),"ON","")))</f>
        <v/>
      </c>
      <c r="AE1562" s="2">
        <f>IF($AD1562="ON",""&amp;$L1562,"")</f>
        <v/>
      </c>
      <c r="AF1562" s="2">
        <f>IF($L1562="","",IF($J1562&lt;&gt;"","Y",""))</f>
        <v/>
      </c>
      <c r="AG1562" s="2">
        <f>IF($L1562="","",IFERROR(TRIM(MID($H1562,4,SEARCH(" CO ",$H1562)-4)),""&amp;$S1562))</f>
        <v/>
      </c>
      <c r="AH1562" s="2">
        <f>IF($AG1562="","",IF($AG1562="FULTON",IF(ISNUMBER(SEARCH("COLLEGE PARK",$H1562)),"FULTON (COLLEGE PARK)",IF(ISNUMBER(SEARCH("HAPEVILLE",$H1562)),"FULTON (HAPEVILLE)",IF(ISNUMBER(SEARCH("EAST POINT",$H1562)),"FULTON (EAST POINT)",IF(ISNUMBER(SEARCH("ATLANTA",$H1562)),"FULTON (ATL LIMITS)","FULTON")))),IF($AG1562="DEKALB",IF(ISNUMBER(SEARCH("ATLANTA",$H1562)),"DEKALB (ATL LIMITS)","DEKALB"),IF(AND($AG1562="CLAYTON",ISNUMBER(SEARCH("COLLEGE PARK",$H1562))),"CLAYTON (COLLEGE PARK)",$AG1562))))</f>
        <v/>
      </c>
      <c r="AI1562" s="2">
        <f>IF(OR($AH1562="",$AD1562=""),"",IFERROR(VLOOKUP($AH1562,CODES!$A:$B,2,FALSE),"NO CODE"))</f>
        <v/>
      </c>
      <c r="AJ1562" s="19">
        <f>IF(OR($AI1562="",$AI1562="NO CODE"),"",IF(COUNTIFS(RATES!$A:$A,$AI1562,RATES!$B:$B,"&lt;="&amp;MonthStart,RATES!$C:$C,"&gt;="&amp;MonthEnd)&lt;&gt;1,"NO RATE",IF($AD1562="OFF",SUMIFS(RATES!$F:$F,RATES!$A:$A,$AI1562,RATES!$B:$B,"&lt;="&amp;MonthStart,RATES!$C:$C,"&gt;="&amp;MonthEnd),SUMIFS(RATES!$E:$E,RATES!$A:$A,$AI1562,RATES!$B:$B,"&lt;="&amp;MonthStart,RATES!$C:$C,"&gt;="&amp;MonthEnd))))</f>
        <v/>
      </c>
      <c r="AK1562" s="2">
        <f>IF(OR(NOT(ISNUMBER($AJ1562)),N($AA1562)=0),"",IF(ABS(N($Z1562)/100-$AJ1562)&gt;0.0000001,"DIFFERS",""))</f>
        <v/>
      </c>
    </row>
    <row r="1563">
      <c r="AD1563" s="2">
        <f>IF($L1563="","",IF(ISNUMBER(SEARCH("OFF ROAD",$H1563)),"OFF",IF(ISNUMBER(SEARCH("ON ROAD",$H1563)),"ON","")))</f>
        <v/>
      </c>
      <c r="AE1563" s="2">
        <f>IF($AD1563="ON",""&amp;$L1563,"")</f>
        <v/>
      </c>
      <c r="AF1563" s="2">
        <f>IF($L1563="","",IF($J1563&lt;&gt;"","Y",""))</f>
        <v/>
      </c>
      <c r="AG1563" s="2">
        <f>IF($L1563="","",IFERROR(TRIM(MID($H1563,4,SEARCH(" CO ",$H1563)-4)),""&amp;$S1563))</f>
        <v/>
      </c>
      <c r="AH1563" s="2">
        <f>IF($AG1563="","",IF($AG1563="FULTON",IF(ISNUMBER(SEARCH("COLLEGE PARK",$H1563)),"FULTON (COLLEGE PARK)",IF(ISNUMBER(SEARCH("HAPEVILLE",$H1563)),"FULTON (HAPEVILLE)",IF(ISNUMBER(SEARCH("EAST POINT",$H1563)),"FULTON (EAST POINT)",IF(ISNUMBER(SEARCH("ATLANTA",$H1563)),"FULTON (ATL LIMITS)","FULTON")))),IF($AG1563="DEKALB",IF(ISNUMBER(SEARCH("ATLANTA",$H1563)),"DEKALB (ATL LIMITS)","DEKALB"),IF(AND($AG1563="CLAYTON",ISNUMBER(SEARCH("COLLEGE PARK",$H1563))),"CLAYTON (COLLEGE PARK)",$AG1563))))</f>
        <v/>
      </c>
      <c r="AI1563" s="2">
        <f>IF(OR($AH1563="",$AD1563=""),"",IFERROR(VLOOKUP($AH1563,CODES!$A:$B,2,FALSE),"NO CODE"))</f>
        <v/>
      </c>
      <c r="AJ1563" s="19">
        <f>IF(OR($AI1563="",$AI1563="NO CODE"),"",IF(COUNTIFS(RATES!$A:$A,$AI1563,RATES!$B:$B,"&lt;="&amp;MonthStart,RATES!$C:$C,"&gt;="&amp;MonthEnd)&lt;&gt;1,"NO RATE",IF($AD1563="OFF",SUMIFS(RATES!$F:$F,RATES!$A:$A,$AI1563,RATES!$B:$B,"&lt;="&amp;MonthStart,RATES!$C:$C,"&gt;="&amp;MonthEnd),SUMIFS(RATES!$E:$E,RATES!$A:$A,$AI1563,RATES!$B:$B,"&lt;="&amp;MonthStart,RATES!$C:$C,"&gt;="&amp;MonthEnd))))</f>
        <v/>
      </c>
      <c r="AK1563" s="2">
        <f>IF(OR(NOT(ISNUMBER($AJ1563)),N($AA1563)=0),"",IF(ABS(N($Z1563)/100-$AJ1563)&gt;0.0000001,"DIFFERS",""))</f>
        <v/>
      </c>
    </row>
    <row r="1564">
      <c r="AD1564" s="2">
        <f>IF($L1564="","",IF(ISNUMBER(SEARCH("OFF ROAD",$H1564)),"OFF",IF(ISNUMBER(SEARCH("ON ROAD",$H1564)),"ON","")))</f>
        <v/>
      </c>
      <c r="AE1564" s="2">
        <f>IF($AD1564="ON",""&amp;$L1564,"")</f>
        <v/>
      </c>
      <c r="AF1564" s="2">
        <f>IF($L1564="","",IF($J1564&lt;&gt;"","Y",""))</f>
        <v/>
      </c>
      <c r="AG1564" s="2">
        <f>IF($L1564="","",IFERROR(TRIM(MID($H1564,4,SEARCH(" CO ",$H1564)-4)),""&amp;$S1564))</f>
        <v/>
      </c>
      <c r="AH1564" s="2">
        <f>IF($AG1564="","",IF($AG1564="FULTON",IF(ISNUMBER(SEARCH("COLLEGE PARK",$H1564)),"FULTON (COLLEGE PARK)",IF(ISNUMBER(SEARCH("HAPEVILLE",$H1564)),"FULTON (HAPEVILLE)",IF(ISNUMBER(SEARCH("EAST POINT",$H1564)),"FULTON (EAST POINT)",IF(ISNUMBER(SEARCH("ATLANTA",$H1564)),"FULTON (ATL LIMITS)","FULTON")))),IF($AG1564="DEKALB",IF(ISNUMBER(SEARCH("ATLANTA",$H1564)),"DEKALB (ATL LIMITS)","DEKALB"),IF(AND($AG1564="CLAYTON",ISNUMBER(SEARCH("COLLEGE PARK",$H1564))),"CLAYTON (COLLEGE PARK)",$AG1564))))</f>
        <v/>
      </c>
      <c r="AI1564" s="2">
        <f>IF(OR($AH1564="",$AD1564=""),"",IFERROR(VLOOKUP($AH1564,CODES!$A:$B,2,FALSE),"NO CODE"))</f>
        <v/>
      </c>
      <c r="AJ1564" s="19">
        <f>IF(OR($AI1564="",$AI1564="NO CODE"),"",IF(COUNTIFS(RATES!$A:$A,$AI1564,RATES!$B:$B,"&lt;="&amp;MonthStart,RATES!$C:$C,"&gt;="&amp;MonthEnd)&lt;&gt;1,"NO RATE",IF($AD1564="OFF",SUMIFS(RATES!$F:$F,RATES!$A:$A,$AI1564,RATES!$B:$B,"&lt;="&amp;MonthStart,RATES!$C:$C,"&gt;="&amp;MonthEnd),SUMIFS(RATES!$E:$E,RATES!$A:$A,$AI1564,RATES!$B:$B,"&lt;="&amp;MonthStart,RATES!$C:$C,"&gt;="&amp;MonthEnd))))</f>
        <v/>
      </c>
      <c r="AK1564" s="2">
        <f>IF(OR(NOT(ISNUMBER($AJ1564)),N($AA1564)=0),"",IF(ABS(N($Z1564)/100-$AJ1564)&gt;0.0000001,"DIFFERS",""))</f>
        <v/>
      </c>
    </row>
    <row r="1565">
      <c r="AD1565" s="2">
        <f>IF($L1565="","",IF(ISNUMBER(SEARCH("OFF ROAD",$H1565)),"OFF",IF(ISNUMBER(SEARCH("ON ROAD",$H1565)),"ON","")))</f>
        <v/>
      </c>
      <c r="AE1565" s="2">
        <f>IF($AD1565="ON",""&amp;$L1565,"")</f>
        <v/>
      </c>
      <c r="AF1565" s="2">
        <f>IF($L1565="","",IF($J1565&lt;&gt;"","Y",""))</f>
        <v/>
      </c>
      <c r="AG1565" s="2">
        <f>IF($L1565="","",IFERROR(TRIM(MID($H1565,4,SEARCH(" CO ",$H1565)-4)),""&amp;$S1565))</f>
        <v/>
      </c>
      <c r="AH1565" s="2">
        <f>IF($AG1565="","",IF($AG1565="FULTON",IF(ISNUMBER(SEARCH("COLLEGE PARK",$H1565)),"FULTON (COLLEGE PARK)",IF(ISNUMBER(SEARCH("HAPEVILLE",$H1565)),"FULTON (HAPEVILLE)",IF(ISNUMBER(SEARCH("EAST POINT",$H1565)),"FULTON (EAST POINT)",IF(ISNUMBER(SEARCH("ATLANTA",$H1565)),"FULTON (ATL LIMITS)","FULTON")))),IF($AG1565="DEKALB",IF(ISNUMBER(SEARCH("ATLANTA",$H1565)),"DEKALB (ATL LIMITS)","DEKALB"),IF(AND($AG1565="CLAYTON",ISNUMBER(SEARCH("COLLEGE PARK",$H1565))),"CLAYTON (COLLEGE PARK)",$AG1565))))</f>
        <v/>
      </c>
      <c r="AI1565" s="2">
        <f>IF(OR($AH1565="",$AD1565=""),"",IFERROR(VLOOKUP($AH1565,CODES!$A:$B,2,FALSE),"NO CODE"))</f>
        <v/>
      </c>
      <c r="AJ1565" s="19">
        <f>IF(OR($AI1565="",$AI1565="NO CODE"),"",IF(COUNTIFS(RATES!$A:$A,$AI1565,RATES!$B:$B,"&lt;="&amp;MonthStart,RATES!$C:$C,"&gt;="&amp;MonthEnd)&lt;&gt;1,"NO RATE",IF($AD1565="OFF",SUMIFS(RATES!$F:$F,RATES!$A:$A,$AI1565,RATES!$B:$B,"&lt;="&amp;MonthStart,RATES!$C:$C,"&gt;="&amp;MonthEnd),SUMIFS(RATES!$E:$E,RATES!$A:$A,$AI1565,RATES!$B:$B,"&lt;="&amp;MonthStart,RATES!$C:$C,"&gt;="&amp;MonthEnd))))</f>
        <v/>
      </c>
      <c r="AK1565" s="2">
        <f>IF(OR(NOT(ISNUMBER($AJ1565)),N($AA1565)=0),"",IF(ABS(N($Z1565)/100-$AJ1565)&gt;0.0000001,"DIFFERS",""))</f>
        <v/>
      </c>
    </row>
    <row r="1566">
      <c r="AD1566" s="2">
        <f>IF($L1566="","",IF(ISNUMBER(SEARCH("OFF ROAD",$H1566)),"OFF",IF(ISNUMBER(SEARCH("ON ROAD",$H1566)),"ON","")))</f>
        <v/>
      </c>
      <c r="AE1566" s="2">
        <f>IF($AD1566="ON",""&amp;$L1566,"")</f>
        <v/>
      </c>
      <c r="AF1566" s="2">
        <f>IF($L1566="","",IF($J1566&lt;&gt;"","Y",""))</f>
        <v/>
      </c>
      <c r="AG1566" s="2">
        <f>IF($L1566="","",IFERROR(TRIM(MID($H1566,4,SEARCH(" CO ",$H1566)-4)),""&amp;$S1566))</f>
        <v/>
      </c>
      <c r="AH1566" s="2">
        <f>IF($AG1566="","",IF($AG1566="FULTON",IF(ISNUMBER(SEARCH("COLLEGE PARK",$H1566)),"FULTON (COLLEGE PARK)",IF(ISNUMBER(SEARCH("HAPEVILLE",$H1566)),"FULTON (HAPEVILLE)",IF(ISNUMBER(SEARCH("EAST POINT",$H1566)),"FULTON (EAST POINT)",IF(ISNUMBER(SEARCH("ATLANTA",$H1566)),"FULTON (ATL LIMITS)","FULTON")))),IF($AG1566="DEKALB",IF(ISNUMBER(SEARCH("ATLANTA",$H1566)),"DEKALB (ATL LIMITS)","DEKALB"),IF(AND($AG1566="CLAYTON",ISNUMBER(SEARCH("COLLEGE PARK",$H1566))),"CLAYTON (COLLEGE PARK)",$AG1566))))</f>
        <v/>
      </c>
      <c r="AI1566" s="2">
        <f>IF(OR($AH1566="",$AD1566=""),"",IFERROR(VLOOKUP($AH1566,CODES!$A:$B,2,FALSE),"NO CODE"))</f>
        <v/>
      </c>
      <c r="AJ1566" s="19">
        <f>IF(OR($AI1566="",$AI1566="NO CODE"),"",IF(COUNTIFS(RATES!$A:$A,$AI1566,RATES!$B:$B,"&lt;="&amp;MonthStart,RATES!$C:$C,"&gt;="&amp;MonthEnd)&lt;&gt;1,"NO RATE",IF($AD1566="OFF",SUMIFS(RATES!$F:$F,RATES!$A:$A,$AI1566,RATES!$B:$B,"&lt;="&amp;MonthStart,RATES!$C:$C,"&gt;="&amp;MonthEnd),SUMIFS(RATES!$E:$E,RATES!$A:$A,$AI1566,RATES!$B:$B,"&lt;="&amp;MonthStart,RATES!$C:$C,"&gt;="&amp;MonthEnd))))</f>
        <v/>
      </c>
      <c r="AK1566" s="2">
        <f>IF(OR(NOT(ISNUMBER($AJ1566)),N($AA1566)=0),"",IF(ABS(N($Z1566)/100-$AJ1566)&gt;0.0000001,"DIFFERS",""))</f>
        <v/>
      </c>
    </row>
    <row r="1567">
      <c r="AD1567" s="2">
        <f>IF($L1567="","",IF(ISNUMBER(SEARCH("OFF ROAD",$H1567)),"OFF",IF(ISNUMBER(SEARCH("ON ROAD",$H1567)),"ON","")))</f>
        <v/>
      </c>
      <c r="AE1567" s="2">
        <f>IF($AD1567="ON",""&amp;$L1567,"")</f>
        <v/>
      </c>
      <c r="AF1567" s="2">
        <f>IF($L1567="","",IF($J1567&lt;&gt;"","Y",""))</f>
        <v/>
      </c>
      <c r="AG1567" s="2">
        <f>IF($L1567="","",IFERROR(TRIM(MID($H1567,4,SEARCH(" CO ",$H1567)-4)),""&amp;$S1567))</f>
        <v/>
      </c>
      <c r="AH1567" s="2">
        <f>IF($AG1567="","",IF($AG1567="FULTON",IF(ISNUMBER(SEARCH("COLLEGE PARK",$H1567)),"FULTON (COLLEGE PARK)",IF(ISNUMBER(SEARCH("HAPEVILLE",$H1567)),"FULTON (HAPEVILLE)",IF(ISNUMBER(SEARCH("EAST POINT",$H1567)),"FULTON (EAST POINT)",IF(ISNUMBER(SEARCH("ATLANTA",$H1567)),"FULTON (ATL LIMITS)","FULTON")))),IF($AG1567="DEKALB",IF(ISNUMBER(SEARCH("ATLANTA",$H1567)),"DEKALB (ATL LIMITS)","DEKALB"),IF(AND($AG1567="CLAYTON",ISNUMBER(SEARCH("COLLEGE PARK",$H1567))),"CLAYTON (COLLEGE PARK)",$AG1567))))</f>
        <v/>
      </c>
      <c r="AI1567" s="2">
        <f>IF(OR($AH1567="",$AD1567=""),"",IFERROR(VLOOKUP($AH1567,CODES!$A:$B,2,FALSE),"NO CODE"))</f>
        <v/>
      </c>
      <c r="AJ1567" s="19">
        <f>IF(OR($AI1567="",$AI1567="NO CODE"),"",IF(COUNTIFS(RATES!$A:$A,$AI1567,RATES!$B:$B,"&lt;="&amp;MonthStart,RATES!$C:$C,"&gt;="&amp;MonthEnd)&lt;&gt;1,"NO RATE",IF($AD1567="OFF",SUMIFS(RATES!$F:$F,RATES!$A:$A,$AI1567,RATES!$B:$B,"&lt;="&amp;MonthStart,RATES!$C:$C,"&gt;="&amp;MonthEnd),SUMIFS(RATES!$E:$E,RATES!$A:$A,$AI1567,RATES!$B:$B,"&lt;="&amp;MonthStart,RATES!$C:$C,"&gt;="&amp;MonthEnd))))</f>
        <v/>
      </c>
      <c r="AK1567" s="2">
        <f>IF(OR(NOT(ISNUMBER($AJ1567)),N($AA1567)=0),"",IF(ABS(N($Z1567)/100-$AJ1567)&gt;0.0000001,"DIFFERS",""))</f>
        <v/>
      </c>
    </row>
    <row r="1568">
      <c r="AD1568" s="2">
        <f>IF($L1568="","",IF(ISNUMBER(SEARCH("OFF ROAD",$H1568)),"OFF",IF(ISNUMBER(SEARCH("ON ROAD",$H1568)),"ON","")))</f>
        <v/>
      </c>
      <c r="AE1568" s="2">
        <f>IF($AD1568="ON",""&amp;$L1568,"")</f>
        <v/>
      </c>
      <c r="AF1568" s="2">
        <f>IF($L1568="","",IF($J1568&lt;&gt;"","Y",""))</f>
        <v/>
      </c>
      <c r="AG1568" s="2">
        <f>IF($L1568="","",IFERROR(TRIM(MID($H1568,4,SEARCH(" CO ",$H1568)-4)),""&amp;$S1568))</f>
        <v/>
      </c>
      <c r="AH1568" s="2">
        <f>IF($AG1568="","",IF($AG1568="FULTON",IF(ISNUMBER(SEARCH("COLLEGE PARK",$H1568)),"FULTON (COLLEGE PARK)",IF(ISNUMBER(SEARCH("HAPEVILLE",$H1568)),"FULTON (HAPEVILLE)",IF(ISNUMBER(SEARCH("EAST POINT",$H1568)),"FULTON (EAST POINT)",IF(ISNUMBER(SEARCH("ATLANTA",$H1568)),"FULTON (ATL LIMITS)","FULTON")))),IF($AG1568="DEKALB",IF(ISNUMBER(SEARCH("ATLANTA",$H1568)),"DEKALB (ATL LIMITS)","DEKALB"),IF(AND($AG1568="CLAYTON",ISNUMBER(SEARCH("COLLEGE PARK",$H1568))),"CLAYTON (COLLEGE PARK)",$AG1568))))</f>
        <v/>
      </c>
      <c r="AI1568" s="2">
        <f>IF(OR($AH1568="",$AD1568=""),"",IFERROR(VLOOKUP($AH1568,CODES!$A:$B,2,FALSE),"NO CODE"))</f>
        <v/>
      </c>
      <c r="AJ1568" s="19">
        <f>IF(OR($AI1568="",$AI1568="NO CODE"),"",IF(COUNTIFS(RATES!$A:$A,$AI1568,RATES!$B:$B,"&lt;="&amp;MonthStart,RATES!$C:$C,"&gt;="&amp;MonthEnd)&lt;&gt;1,"NO RATE",IF($AD1568="OFF",SUMIFS(RATES!$F:$F,RATES!$A:$A,$AI1568,RATES!$B:$B,"&lt;="&amp;MonthStart,RATES!$C:$C,"&gt;="&amp;MonthEnd),SUMIFS(RATES!$E:$E,RATES!$A:$A,$AI1568,RATES!$B:$B,"&lt;="&amp;MonthStart,RATES!$C:$C,"&gt;="&amp;MonthEnd))))</f>
        <v/>
      </c>
      <c r="AK1568" s="2">
        <f>IF(OR(NOT(ISNUMBER($AJ1568)),N($AA1568)=0),"",IF(ABS(N($Z1568)/100-$AJ1568)&gt;0.0000001,"DIFFERS",""))</f>
        <v/>
      </c>
    </row>
    <row r="1569">
      <c r="AD1569" s="2">
        <f>IF($L1569="","",IF(ISNUMBER(SEARCH("OFF ROAD",$H1569)),"OFF",IF(ISNUMBER(SEARCH("ON ROAD",$H1569)),"ON","")))</f>
        <v/>
      </c>
      <c r="AE1569" s="2">
        <f>IF($AD1569="ON",""&amp;$L1569,"")</f>
        <v/>
      </c>
      <c r="AF1569" s="2">
        <f>IF($L1569="","",IF($J1569&lt;&gt;"","Y",""))</f>
        <v/>
      </c>
      <c r="AG1569" s="2">
        <f>IF($L1569="","",IFERROR(TRIM(MID($H1569,4,SEARCH(" CO ",$H1569)-4)),""&amp;$S1569))</f>
        <v/>
      </c>
      <c r="AH1569" s="2">
        <f>IF($AG1569="","",IF($AG1569="FULTON",IF(ISNUMBER(SEARCH("COLLEGE PARK",$H1569)),"FULTON (COLLEGE PARK)",IF(ISNUMBER(SEARCH("HAPEVILLE",$H1569)),"FULTON (HAPEVILLE)",IF(ISNUMBER(SEARCH("EAST POINT",$H1569)),"FULTON (EAST POINT)",IF(ISNUMBER(SEARCH("ATLANTA",$H1569)),"FULTON (ATL LIMITS)","FULTON")))),IF($AG1569="DEKALB",IF(ISNUMBER(SEARCH("ATLANTA",$H1569)),"DEKALB (ATL LIMITS)","DEKALB"),IF(AND($AG1569="CLAYTON",ISNUMBER(SEARCH("COLLEGE PARK",$H1569))),"CLAYTON (COLLEGE PARK)",$AG1569))))</f>
        <v/>
      </c>
      <c r="AI1569" s="2">
        <f>IF(OR($AH1569="",$AD1569=""),"",IFERROR(VLOOKUP($AH1569,CODES!$A:$B,2,FALSE),"NO CODE"))</f>
        <v/>
      </c>
      <c r="AJ1569" s="19">
        <f>IF(OR($AI1569="",$AI1569="NO CODE"),"",IF(COUNTIFS(RATES!$A:$A,$AI1569,RATES!$B:$B,"&lt;="&amp;MonthStart,RATES!$C:$C,"&gt;="&amp;MonthEnd)&lt;&gt;1,"NO RATE",IF($AD1569="OFF",SUMIFS(RATES!$F:$F,RATES!$A:$A,$AI1569,RATES!$B:$B,"&lt;="&amp;MonthStart,RATES!$C:$C,"&gt;="&amp;MonthEnd),SUMIFS(RATES!$E:$E,RATES!$A:$A,$AI1569,RATES!$B:$B,"&lt;="&amp;MonthStart,RATES!$C:$C,"&gt;="&amp;MonthEnd))))</f>
        <v/>
      </c>
      <c r="AK1569" s="2">
        <f>IF(OR(NOT(ISNUMBER($AJ1569)),N($AA1569)=0),"",IF(ABS(N($Z1569)/100-$AJ1569)&gt;0.0000001,"DIFFERS",""))</f>
        <v/>
      </c>
    </row>
    <row r="1570">
      <c r="AD1570" s="2">
        <f>IF($L1570="","",IF(ISNUMBER(SEARCH("OFF ROAD",$H1570)),"OFF",IF(ISNUMBER(SEARCH("ON ROAD",$H1570)),"ON","")))</f>
        <v/>
      </c>
      <c r="AE1570" s="2">
        <f>IF($AD1570="ON",""&amp;$L1570,"")</f>
        <v/>
      </c>
      <c r="AF1570" s="2">
        <f>IF($L1570="","",IF($J1570&lt;&gt;"","Y",""))</f>
        <v/>
      </c>
      <c r="AG1570" s="2">
        <f>IF($L1570="","",IFERROR(TRIM(MID($H1570,4,SEARCH(" CO ",$H1570)-4)),""&amp;$S1570))</f>
        <v/>
      </c>
      <c r="AH1570" s="2">
        <f>IF($AG1570="","",IF($AG1570="FULTON",IF(ISNUMBER(SEARCH("COLLEGE PARK",$H1570)),"FULTON (COLLEGE PARK)",IF(ISNUMBER(SEARCH("HAPEVILLE",$H1570)),"FULTON (HAPEVILLE)",IF(ISNUMBER(SEARCH("EAST POINT",$H1570)),"FULTON (EAST POINT)",IF(ISNUMBER(SEARCH("ATLANTA",$H1570)),"FULTON (ATL LIMITS)","FULTON")))),IF($AG1570="DEKALB",IF(ISNUMBER(SEARCH("ATLANTA",$H1570)),"DEKALB (ATL LIMITS)","DEKALB"),IF(AND($AG1570="CLAYTON",ISNUMBER(SEARCH("COLLEGE PARK",$H1570))),"CLAYTON (COLLEGE PARK)",$AG1570))))</f>
        <v/>
      </c>
      <c r="AI1570" s="2">
        <f>IF(OR($AH1570="",$AD1570=""),"",IFERROR(VLOOKUP($AH1570,CODES!$A:$B,2,FALSE),"NO CODE"))</f>
        <v/>
      </c>
      <c r="AJ1570" s="19">
        <f>IF(OR($AI1570="",$AI1570="NO CODE"),"",IF(COUNTIFS(RATES!$A:$A,$AI1570,RATES!$B:$B,"&lt;="&amp;MonthStart,RATES!$C:$C,"&gt;="&amp;MonthEnd)&lt;&gt;1,"NO RATE",IF($AD1570="OFF",SUMIFS(RATES!$F:$F,RATES!$A:$A,$AI1570,RATES!$B:$B,"&lt;="&amp;MonthStart,RATES!$C:$C,"&gt;="&amp;MonthEnd),SUMIFS(RATES!$E:$E,RATES!$A:$A,$AI1570,RATES!$B:$B,"&lt;="&amp;MonthStart,RATES!$C:$C,"&gt;="&amp;MonthEnd))))</f>
        <v/>
      </c>
      <c r="AK1570" s="2">
        <f>IF(OR(NOT(ISNUMBER($AJ1570)),N($AA1570)=0),"",IF(ABS(N($Z1570)/100-$AJ1570)&gt;0.0000001,"DIFFERS",""))</f>
        <v/>
      </c>
    </row>
    <row r="1571">
      <c r="AD1571" s="2">
        <f>IF($L1571="","",IF(ISNUMBER(SEARCH("OFF ROAD",$H1571)),"OFF",IF(ISNUMBER(SEARCH("ON ROAD",$H1571)),"ON","")))</f>
        <v/>
      </c>
      <c r="AE1571" s="2">
        <f>IF($AD1571="ON",""&amp;$L1571,"")</f>
        <v/>
      </c>
      <c r="AF1571" s="2">
        <f>IF($L1571="","",IF($J1571&lt;&gt;"","Y",""))</f>
        <v/>
      </c>
      <c r="AG1571" s="2">
        <f>IF($L1571="","",IFERROR(TRIM(MID($H1571,4,SEARCH(" CO ",$H1571)-4)),""&amp;$S1571))</f>
        <v/>
      </c>
      <c r="AH1571" s="2">
        <f>IF($AG1571="","",IF($AG1571="FULTON",IF(ISNUMBER(SEARCH("COLLEGE PARK",$H1571)),"FULTON (COLLEGE PARK)",IF(ISNUMBER(SEARCH("HAPEVILLE",$H1571)),"FULTON (HAPEVILLE)",IF(ISNUMBER(SEARCH("EAST POINT",$H1571)),"FULTON (EAST POINT)",IF(ISNUMBER(SEARCH("ATLANTA",$H1571)),"FULTON (ATL LIMITS)","FULTON")))),IF($AG1571="DEKALB",IF(ISNUMBER(SEARCH("ATLANTA",$H1571)),"DEKALB (ATL LIMITS)","DEKALB"),IF(AND($AG1571="CLAYTON",ISNUMBER(SEARCH("COLLEGE PARK",$H1571))),"CLAYTON (COLLEGE PARK)",$AG1571))))</f>
        <v/>
      </c>
      <c r="AI1571" s="2">
        <f>IF(OR($AH1571="",$AD1571=""),"",IFERROR(VLOOKUP($AH1571,CODES!$A:$B,2,FALSE),"NO CODE"))</f>
        <v/>
      </c>
      <c r="AJ1571" s="19">
        <f>IF(OR($AI1571="",$AI1571="NO CODE"),"",IF(COUNTIFS(RATES!$A:$A,$AI1571,RATES!$B:$B,"&lt;="&amp;MonthStart,RATES!$C:$C,"&gt;="&amp;MonthEnd)&lt;&gt;1,"NO RATE",IF($AD1571="OFF",SUMIFS(RATES!$F:$F,RATES!$A:$A,$AI1571,RATES!$B:$B,"&lt;="&amp;MonthStart,RATES!$C:$C,"&gt;="&amp;MonthEnd),SUMIFS(RATES!$E:$E,RATES!$A:$A,$AI1571,RATES!$B:$B,"&lt;="&amp;MonthStart,RATES!$C:$C,"&gt;="&amp;MonthEnd))))</f>
        <v/>
      </c>
      <c r="AK1571" s="2">
        <f>IF(OR(NOT(ISNUMBER($AJ1571)),N($AA1571)=0),"",IF(ABS(N($Z1571)/100-$AJ1571)&gt;0.0000001,"DIFFERS",""))</f>
        <v/>
      </c>
    </row>
    <row r="1572">
      <c r="AD1572" s="2">
        <f>IF($L1572="","",IF(ISNUMBER(SEARCH("OFF ROAD",$H1572)),"OFF",IF(ISNUMBER(SEARCH("ON ROAD",$H1572)),"ON","")))</f>
        <v/>
      </c>
      <c r="AE1572" s="2">
        <f>IF($AD1572="ON",""&amp;$L1572,"")</f>
        <v/>
      </c>
      <c r="AF1572" s="2">
        <f>IF($L1572="","",IF($J1572&lt;&gt;"","Y",""))</f>
        <v/>
      </c>
      <c r="AG1572" s="2">
        <f>IF($L1572="","",IFERROR(TRIM(MID($H1572,4,SEARCH(" CO ",$H1572)-4)),""&amp;$S1572))</f>
        <v/>
      </c>
      <c r="AH1572" s="2">
        <f>IF($AG1572="","",IF($AG1572="FULTON",IF(ISNUMBER(SEARCH("COLLEGE PARK",$H1572)),"FULTON (COLLEGE PARK)",IF(ISNUMBER(SEARCH("HAPEVILLE",$H1572)),"FULTON (HAPEVILLE)",IF(ISNUMBER(SEARCH("EAST POINT",$H1572)),"FULTON (EAST POINT)",IF(ISNUMBER(SEARCH("ATLANTA",$H1572)),"FULTON (ATL LIMITS)","FULTON")))),IF($AG1572="DEKALB",IF(ISNUMBER(SEARCH("ATLANTA",$H1572)),"DEKALB (ATL LIMITS)","DEKALB"),IF(AND($AG1572="CLAYTON",ISNUMBER(SEARCH("COLLEGE PARK",$H1572))),"CLAYTON (COLLEGE PARK)",$AG1572))))</f>
        <v/>
      </c>
      <c r="AI1572" s="2">
        <f>IF(OR($AH1572="",$AD1572=""),"",IFERROR(VLOOKUP($AH1572,CODES!$A:$B,2,FALSE),"NO CODE"))</f>
        <v/>
      </c>
      <c r="AJ1572" s="19">
        <f>IF(OR($AI1572="",$AI1572="NO CODE"),"",IF(COUNTIFS(RATES!$A:$A,$AI1572,RATES!$B:$B,"&lt;="&amp;MonthStart,RATES!$C:$C,"&gt;="&amp;MonthEnd)&lt;&gt;1,"NO RATE",IF($AD1572="OFF",SUMIFS(RATES!$F:$F,RATES!$A:$A,$AI1572,RATES!$B:$B,"&lt;="&amp;MonthStart,RATES!$C:$C,"&gt;="&amp;MonthEnd),SUMIFS(RATES!$E:$E,RATES!$A:$A,$AI1572,RATES!$B:$B,"&lt;="&amp;MonthStart,RATES!$C:$C,"&gt;="&amp;MonthEnd))))</f>
        <v/>
      </c>
      <c r="AK1572" s="2">
        <f>IF(OR(NOT(ISNUMBER($AJ1572)),N($AA1572)=0),"",IF(ABS(N($Z1572)/100-$AJ1572)&gt;0.0000001,"DIFFERS",""))</f>
        <v/>
      </c>
    </row>
    <row r="1573">
      <c r="AD1573" s="2">
        <f>IF($L1573="","",IF(ISNUMBER(SEARCH("OFF ROAD",$H1573)),"OFF",IF(ISNUMBER(SEARCH("ON ROAD",$H1573)),"ON","")))</f>
        <v/>
      </c>
      <c r="AE1573" s="2">
        <f>IF($AD1573="ON",""&amp;$L1573,"")</f>
        <v/>
      </c>
      <c r="AF1573" s="2">
        <f>IF($L1573="","",IF($J1573&lt;&gt;"","Y",""))</f>
        <v/>
      </c>
      <c r="AG1573" s="2">
        <f>IF($L1573="","",IFERROR(TRIM(MID($H1573,4,SEARCH(" CO ",$H1573)-4)),""&amp;$S1573))</f>
        <v/>
      </c>
      <c r="AH1573" s="2">
        <f>IF($AG1573="","",IF($AG1573="FULTON",IF(ISNUMBER(SEARCH("COLLEGE PARK",$H1573)),"FULTON (COLLEGE PARK)",IF(ISNUMBER(SEARCH("HAPEVILLE",$H1573)),"FULTON (HAPEVILLE)",IF(ISNUMBER(SEARCH("EAST POINT",$H1573)),"FULTON (EAST POINT)",IF(ISNUMBER(SEARCH("ATLANTA",$H1573)),"FULTON (ATL LIMITS)","FULTON")))),IF($AG1573="DEKALB",IF(ISNUMBER(SEARCH("ATLANTA",$H1573)),"DEKALB (ATL LIMITS)","DEKALB"),IF(AND($AG1573="CLAYTON",ISNUMBER(SEARCH("COLLEGE PARK",$H1573))),"CLAYTON (COLLEGE PARK)",$AG1573))))</f>
        <v/>
      </c>
      <c r="AI1573" s="2">
        <f>IF(OR($AH1573="",$AD1573=""),"",IFERROR(VLOOKUP($AH1573,CODES!$A:$B,2,FALSE),"NO CODE"))</f>
        <v/>
      </c>
      <c r="AJ1573" s="19">
        <f>IF(OR($AI1573="",$AI1573="NO CODE"),"",IF(COUNTIFS(RATES!$A:$A,$AI1573,RATES!$B:$B,"&lt;="&amp;MonthStart,RATES!$C:$C,"&gt;="&amp;MonthEnd)&lt;&gt;1,"NO RATE",IF($AD1573="OFF",SUMIFS(RATES!$F:$F,RATES!$A:$A,$AI1573,RATES!$B:$B,"&lt;="&amp;MonthStart,RATES!$C:$C,"&gt;="&amp;MonthEnd),SUMIFS(RATES!$E:$E,RATES!$A:$A,$AI1573,RATES!$B:$B,"&lt;="&amp;MonthStart,RATES!$C:$C,"&gt;="&amp;MonthEnd))))</f>
        <v/>
      </c>
      <c r="AK1573" s="2">
        <f>IF(OR(NOT(ISNUMBER($AJ1573)),N($AA1573)=0),"",IF(ABS(N($Z1573)/100-$AJ1573)&gt;0.0000001,"DIFFERS",""))</f>
        <v/>
      </c>
    </row>
    <row r="1574">
      <c r="AD1574" s="2">
        <f>IF($L1574="","",IF(ISNUMBER(SEARCH("OFF ROAD",$H1574)),"OFF",IF(ISNUMBER(SEARCH("ON ROAD",$H1574)),"ON","")))</f>
        <v/>
      </c>
      <c r="AE1574" s="2">
        <f>IF($AD1574="ON",""&amp;$L1574,"")</f>
        <v/>
      </c>
      <c r="AF1574" s="2">
        <f>IF($L1574="","",IF($J1574&lt;&gt;"","Y",""))</f>
        <v/>
      </c>
      <c r="AG1574" s="2">
        <f>IF($L1574="","",IFERROR(TRIM(MID($H1574,4,SEARCH(" CO ",$H1574)-4)),""&amp;$S1574))</f>
        <v/>
      </c>
      <c r="AH1574" s="2">
        <f>IF($AG1574="","",IF($AG1574="FULTON",IF(ISNUMBER(SEARCH("COLLEGE PARK",$H1574)),"FULTON (COLLEGE PARK)",IF(ISNUMBER(SEARCH("HAPEVILLE",$H1574)),"FULTON (HAPEVILLE)",IF(ISNUMBER(SEARCH("EAST POINT",$H1574)),"FULTON (EAST POINT)",IF(ISNUMBER(SEARCH("ATLANTA",$H1574)),"FULTON (ATL LIMITS)","FULTON")))),IF($AG1574="DEKALB",IF(ISNUMBER(SEARCH("ATLANTA",$H1574)),"DEKALB (ATL LIMITS)","DEKALB"),IF(AND($AG1574="CLAYTON",ISNUMBER(SEARCH("COLLEGE PARK",$H1574))),"CLAYTON (COLLEGE PARK)",$AG1574))))</f>
        <v/>
      </c>
      <c r="AI1574" s="2">
        <f>IF(OR($AH1574="",$AD1574=""),"",IFERROR(VLOOKUP($AH1574,CODES!$A:$B,2,FALSE),"NO CODE"))</f>
        <v/>
      </c>
      <c r="AJ1574" s="19">
        <f>IF(OR($AI1574="",$AI1574="NO CODE"),"",IF(COUNTIFS(RATES!$A:$A,$AI1574,RATES!$B:$B,"&lt;="&amp;MonthStart,RATES!$C:$C,"&gt;="&amp;MonthEnd)&lt;&gt;1,"NO RATE",IF($AD1574="OFF",SUMIFS(RATES!$F:$F,RATES!$A:$A,$AI1574,RATES!$B:$B,"&lt;="&amp;MonthStart,RATES!$C:$C,"&gt;="&amp;MonthEnd),SUMIFS(RATES!$E:$E,RATES!$A:$A,$AI1574,RATES!$B:$B,"&lt;="&amp;MonthStart,RATES!$C:$C,"&gt;="&amp;MonthEnd))))</f>
        <v/>
      </c>
      <c r="AK1574" s="2">
        <f>IF(OR(NOT(ISNUMBER($AJ1574)),N($AA1574)=0),"",IF(ABS(N($Z1574)/100-$AJ1574)&gt;0.0000001,"DIFFERS",""))</f>
        <v/>
      </c>
    </row>
    <row r="1575">
      <c r="AD1575" s="2">
        <f>IF($L1575="","",IF(ISNUMBER(SEARCH("OFF ROAD",$H1575)),"OFF",IF(ISNUMBER(SEARCH("ON ROAD",$H1575)),"ON","")))</f>
        <v/>
      </c>
      <c r="AE1575" s="2">
        <f>IF($AD1575="ON",""&amp;$L1575,"")</f>
        <v/>
      </c>
      <c r="AF1575" s="2">
        <f>IF($L1575="","",IF($J1575&lt;&gt;"","Y",""))</f>
        <v/>
      </c>
      <c r="AG1575" s="2">
        <f>IF($L1575="","",IFERROR(TRIM(MID($H1575,4,SEARCH(" CO ",$H1575)-4)),""&amp;$S1575))</f>
        <v/>
      </c>
      <c r="AH1575" s="2">
        <f>IF($AG1575="","",IF($AG1575="FULTON",IF(ISNUMBER(SEARCH("COLLEGE PARK",$H1575)),"FULTON (COLLEGE PARK)",IF(ISNUMBER(SEARCH("HAPEVILLE",$H1575)),"FULTON (HAPEVILLE)",IF(ISNUMBER(SEARCH("EAST POINT",$H1575)),"FULTON (EAST POINT)",IF(ISNUMBER(SEARCH("ATLANTA",$H1575)),"FULTON (ATL LIMITS)","FULTON")))),IF($AG1575="DEKALB",IF(ISNUMBER(SEARCH("ATLANTA",$H1575)),"DEKALB (ATL LIMITS)","DEKALB"),IF(AND($AG1575="CLAYTON",ISNUMBER(SEARCH("COLLEGE PARK",$H1575))),"CLAYTON (COLLEGE PARK)",$AG1575))))</f>
        <v/>
      </c>
      <c r="AI1575" s="2">
        <f>IF(OR($AH1575="",$AD1575=""),"",IFERROR(VLOOKUP($AH1575,CODES!$A:$B,2,FALSE),"NO CODE"))</f>
        <v/>
      </c>
      <c r="AJ1575" s="19">
        <f>IF(OR($AI1575="",$AI1575="NO CODE"),"",IF(COUNTIFS(RATES!$A:$A,$AI1575,RATES!$B:$B,"&lt;="&amp;MonthStart,RATES!$C:$C,"&gt;="&amp;MonthEnd)&lt;&gt;1,"NO RATE",IF($AD1575="OFF",SUMIFS(RATES!$F:$F,RATES!$A:$A,$AI1575,RATES!$B:$B,"&lt;="&amp;MonthStart,RATES!$C:$C,"&gt;="&amp;MonthEnd),SUMIFS(RATES!$E:$E,RATES!$A:$A,$AI1575,RATES!$B:$B,"&lt;="&amp;MonthStart,RATES!$C:$C,"&gt;="&amp;MonthEnd))))</f>
        <v/>
      </c>
      <c r="AK1575" s="2">
        <f>IF(OR(NOT(ISNUMBER($AJ1575)),N($AA1575)=0),"",IF(ABS(N($Z1575)/100-$AJ1575)&gt;0.0000001,"DIFFERS",""))</f>
        <v/>
      </c>
    </row>
    <row r="1576">
      <c r="AD1576" s="2">
        <f>IF($L1576="","",IF(ISNUMBER(SEARCH("OFF ROAD",$H1576)),"OFF",IF(ISNUMBER(SEARCH("ON ROAD",$H1576)),"ON","")))</f>
        <v/>
      </c>
      <c r="AE1576" s="2">
        <f>IF($AD1576="ON",""&amp;$L1576,"")</f>
        <v/>
      </c>
      <c r="AF1576" s="2">
        <f>IF($L1576="","",IF($J1576&lt;&gt;"","Y",""))</f>
        <v/>
      </c>
      <c r="AG1576" s="2">
        <f>IF($L1576="","",IFERROR(TRIM(MID($H1576,4,SEARCH(" CO ",$H1576)-4)),""&amp;$S1576))</f>
        <v/>
      </c>
      <c r="AH1576" s="2">
        <f>IF($AG1576="","",IF($AG1576="FULTON",IF(ISNUMBER(SEARCH("COLLEGE PARK",$H1576)),"FULTON (COLLEGE PARK)",IF(ISNUMBER(SEARCH("HAPEVILLE",$H1576)),"FULTON (HAPEVILLE)",IF(ISNUMBER(SEARCH("EAST POINT",$H1576)),"FULTON (EAST POINT)",IF(ISNUMBER(SEARCH("ATLANTA",$H1576)),"FULTON (ATL LIMITS)","FULTON")))),IF($AG1576="DEKALB",IF(ISNUMBER(SEARCH("ATLANTA",$H1576)),"DEKALB (ATL LIMITS)","DEKALB"),IF(AND($AG1576="CLAYTON",ISNUMBER(SEARCH("COLLEGE PARK",$H1576))),"CLAYTON (COLLEGE PARK)",$AG1576))))</f>
        <v/>
      </c>
      <c r="AI1576" s="2">
        <f>IF(OR($AH1576="",$AD1576=""),"",IFERROR(VLOOKUP($AH1576,CODES!$A:$B,2,FALSE),"NO CODE"))</f>
        <v/>
      </c>
      <c r="AJ1576" s="19">
        <f>IF(OR($AI1576="",$AI1576="NO CODE"),"",IF(COUNTIFS(RATES!$A:$A,$AI1576,RATES!$B:$B,"&lt;="&amp;MonthStart,RATES!$C:$C,"&gt;="&amp;MonthEnd)&lt;&gt;1,"NO RATE",IF($AD1576="OFF",SUMIFS(RATES!$F:$F,RATES!$A:$A,$AI1576,RATES!$B:$B,"&lt;="&amp;MonthStart,RATES!$C:$C,"&gt;="&amp;MonthEnd),SUMIFS(RATES!$E:$E,RATES!$A:$A,$AI1576,RATES!$B:$B,"&lt;="&amp;MonthStart,RATES!$C:$C,"&gt;="&amp;MonthEnd))))</f>
        <v/>
      </c>
      <c r="AK1576" s="2">
        <f>IF(OR(NOT(ISNUMBER($AJ1576)),N($AA1576)=0),"",IF(ABS(N($Z1576)/100-$AJ1576)&gt;0.0000001,"DIFFERS",""))</f>
        <v/>
      </c>
    </row>
    <row r="1577">
      <c r="AD1577" s="2">
        <f>IF($L1577="","",IF(ISNUMBER(SEARCH("OFF ROAD",$H1577)),"OFF",IF(ISNUMBER(SEARCH("ON ROAD",$H1577)),"ON","")))</f>
        <v/>
      </c>
      <c r="AE1577" s="2">
        <f>IF($AD1577="ON",""&amp;$L1577,"")</f>
        <v/>
      </c>
      <c r="AF1577" s="2">
        <f>IF($L1577="","",IF($J1577&lt;&gt;"","Y",""))</f>
        <v/>
      </c>
      <c r="AG1577" s="2">
        <f>IF($L1577="","",IFERROR(TRIM(MID($H1577,4,SEARCH(" CO ",$H1577)-4)),""&amp;$S1577))</f>
        <v/>
      </c>
      <c r="AH1577" s="2">
        <f>IF($AG1577="","",IF($AG1577="FULTON",IF(ISNUMBER(SEARCH("COLLEGE PARK",$H1577)),"FULTON (COLLEGE PARK)",IF(ISNUMBER(SEARCH("HAPEVILLE",$H1577)),"FULTON (HAPEVILLE)",IF(ISNUMBER(SEARCH("EAST POINT",$H1577)),"FULTON (EAST POINT)",IF(ISNUMBER(SEARCH("ATLANTA",$H1577)),"FULTON (ATL LIMITS)","FULTON")))),IF($AG1577="DEKALB",IF(ISNUMBER(SEARCH("ATLANTA",$H1577)),"DEKALB (ATL LIMITS)","DEKALB"),IF(AND($AG1577="CLAYTON",ISNUMBER(SEARCH("COLLEGE PARK",$H1577))),"CLAYTON (COLLEGE PARK)",$AG1577))))</f>
        <v/>
      </c>
      <c r="AI1577" s="2">
        <f>IF(OR($AH1577="",$AD1577=""),"",IFERROR(VLOOKUP($AH1577,CODES!$A:$B,2,FALSE),"NO CODE"))</f>
        <v/>
      </c>
      <c r="AJ1577" s="19">
        <f>IF(OR($AI1577="",$AI1577="NO CODE"),"",IF(COUNTIFS(RATES!$A:$A,$AI1577,RATES!$B:$B,"&lt;="&amp;MonthStart,RATES!$C:$C,"&gt;="&amp;MonthEnd)&lt;&gt;1,"NO RATE",IF($AD1577="OFF",SUMIFS(RATES!$F:$F,RATES!$A:$A,$AI1577,RATES!$B:$B,"&lt;="&amp;MonthStart,RATES!$C:$C,"&gt;="&amp;MonthEnd),SUMIFS(RATES!$E:$E,RATES!$A:$A,$AI1577,RATES!$B:$B,"&lt;="&amp;MonthStart,RATES!$C:$C,"&gt;="&amp;MonthEnd))))</f>
        <v/>
      </c>
      <c r="AK1577" s="2">
        <f>IF(OR(NOT(ISNUMBER($AJ1577)),N($AA1577)=0),"",IF(ABS(N($Z1577)/100-$AJ1577)&gt;0.0000001,"DIFFERS",""))</f>
        <v/>
      </c>
    </row>
    <row r="1578">
      <c r="AD1578" s="2">
        <f>IF($L1578="","",IF(ISNUMBER(SEARCH("OFF ROAD",$H1578)),"OFF",IF(ISNUMBER(SEARCH("ON ROAD",$H1578)),"ON","")))</f>
        <v/>
      </c>
      <c r="AE1578" s="2">
        <f>IF($AD1578="ON",""&amp;$L1578,"")</f>
        <v/>
      </c>
      <c r="AF1578" s="2">
        <f>IF($L1578="","",IF($J1578&lt;&gt;"","Y",""))</f>
        <v/>
      </c>
      <c r="AG1578" s="2">
        <f>IF($L1578="","",IFERROR(TRIM(MID($H1578,4,SEARCH(" CO ",$H1578)-4)),""&amp;$S1578))</f>
        <v/>
      </c>
      <c r="AH1578" s="2">
        <f>IF($AG1578="","",IF($AG1578="FULTON",IF(ISNUMBER(SEARCH("COLLEGE PARK",$H1578)),"FULTON (COLLEGE PARK)",IF(ISNUMBER(SEARCH("HAPEVILLE",$H1578)),"FULTON (HAPEVILLE)",IF(ISNUMBER(SEARCH("EAST POINT",$H1578)),"FULTON (EAST POINT)",IF(ISNUMBER(SEARCH("ATLANTA",$H1578)),"FULTON (ATL LIMITS)","FULTON")))),IF($AG1578="DEKALB",IF(ISNUMBER(SEARCH("ATLANTA",$H1578)),"DEKALB (ATL LIMITS)","DEKALB"),IF(AND($AG1578="CLAYTON",ISNUMBER(SEARCH("COLLEGE PARK",$H1578))),"CLAYTON (COLLEGE PARK)",$AG1578))))</f>
        <v/>
      </c>
      <c r="AI1578" s="2">
        <f>IF(OR($AH1578="",$AD1578=""),"",IFERROR(VLOOKUP($AH1578,CODES!$A:$B,2,FALSE),"NO CODE"))</f>
        <v/>
      </c>
      <c r="AJ1578" s="19">
        <f>IF(OR($AI1578="",$AI1578="NO CODE"),"",IF(COUNTIFS(RATES!$A:$A,$AI1578,RATES!$B:$B,"&lt;="&amp;MonthStart,RATES!$C:$C,"&gt;="&amp;MonthEnd)&lt;&gt;1,"NO RATE",IF($AD1578="OFF",SUMIFS(RATES!$F:$F,RATES!$A:$A,$AI1578,RATES!$B:$B,"&lt;="&amp;MonthStart,RATES!$C:$C,"&gt;="&amp;MonthEnd),SUMIFS(RATES!$E:$E,RATES!$A:$A,$AI1578,RATES!$B:$B,"&lt;="&amp;MonthStart,RATES!$C:$C,"&gt;="&amp;MonthEnd))))</f>
        <v/>
      </c>
      <c r="AK1578" s="2">
        <f>IF(OR(NOT(ISNUMBER($AJ1578)),N($AA1578)=0),"",IF(ABS(N($Z1578)/100-$AJ1578)&gt;0.0000001,"DIFFERS",""))</f>
        <v/>
      </c>
    </row>
    <row r="1579">
      <c r="AD1579" s="2">
        <f>IF($L1579="","",IF(ISNUMBER(SEARCH("OFF ROAD",$H1579)),"OFF",IF(ISNUMBER(SEARCH("ON ROAD",$H1579)),"ON","")))</f>
        <v/>
      </c>
      <c r="AE1579" s="2">
        <f>IF($AD1579="ON",""&amp;$L1579,"")</f>
        <v/>
      </c>
      <c r="AF1579" s="2">
        <f>IF($L1579="","",IF($J1579&lt;&gt;"","Y",""))</f>
        <v/>
      </c>
      <c r="AG1579" s="2">
        <f>IF($L1579="","",IFERROR(TRIM(MID($H1579,4,SEARCH(" CO ",$H1579)-4)),""&amp;$S1579))</f>
        <v/>
      </c>
      <c r="AH1579" s="2">
        <f>IF($AG1579="","",IF($AG1579="FULTON",IF(ISNUMBER(SEARCH("COLLEGE PARK",$H1579)),"FULTON (COLLEGE PARK)",IF(ISNUMBER(SEARCH("HAPEVILLE",$H1579)),"FULTON (HAPEVILLE)",IF(ISNUMBER(SEARCH("EAST POINT",$H1579)),"FULTON (EAST POINT)",IF(ISNUMBER(SEARCH("ATLANTA",$H1579)),"FULTON (ATL LIMITS)","FULTON")))),IF($AG1579="DEKALB",IF(ISNUMBER(SEARCH("ATLANTA",$H1579)),"DEKALB (ATL LIMITS)","DEKALB"),IF(AND($AG1579="CLAYTON",ISNUMBER(SEARCH("COLLEGE PARK",$H1579))),"CLAYTON (COLLEGE PARK)",$AG1579))))</f>
        <v/>
      </c>
      <c r="AI1579" s="2">
        <f>IF(OR($AH1579="",$AD1579=""),"",IFERROR(VLOOKUP($AH1579,CODES!$A:$B,2,FALSE),"NO CODE"))</f>
        <v/>
      </c>
      <c r="AJ1579" s="19">
        <f>IF(OR($AI1579="",$AI1579="NO CODE"),"",IF(COUNTIFS(RATES!$A:$A,$AI1579,RATES!$B:$B,"&lt;="&amp;MonthStart,RATES!$C:$C,"&gt;="&amp;MonthEnd)&lt;&gt;1,"NO RATE",IF($AD1579="OFF",SUMIFS(RATES!$F:$F,RATES!$A:$A,$AI1579,RATES!$B:$B,"&lt;="&amp;MonthStart,RATES!$C:$C,"&gt;="&amp;MonthEnd),SUMIFS(RATES!$E:$E,RATES!$A:$A,$AI1579,RATES!$B:$B,"&lt;="&amp;MonthStart,RATES!$C:$C,"&gt;="&amp;MonthEnd))))</f>
        <v/>
      </c>
      <c r="AK1579" s="2">
        <f>IF(OR(NOT(ISNUMBER($AJ1579)),N($AA1579)=0),"",IF(ABS(N($Z1579)/100-$AJ1579)&gt;0.0000001,"DIFFERS",""))</f>
        <v/>
      </c>
    </row>
    <row r="1580">
      <c r="AD1580" s="2">
        <f>IF($L1580="","",IF(ISNUMBER(SEARCH("OFF ROAD",$H1580)),"OFF",IF(ISNUMBER(SEARCH("ON ROAD",$H1580)),"ON","")))</f>
        <v/>
      </c>
      <c r="AE1580" s="2">
        <f>IF($AD1580="ON",""&amp;$L1580,"")</f>
        <v/>
      </c>
      <c r="AF1580" s="2">
        <f>IF($L1580="","",IF($J1580&lt;&gt;"","Y",""))</f>
        <v/>
      </c>
      <c r="AG1580" s="2">
        <f>IF($L1580="","",IFERROR(TRIM(MID($H1580,4,SEARCH(" CO ",$H1580)-4)),""&amp;$S1580))</f>
        <v/>
      </c>
      <c r="AH1580" s="2">
        <f>IF($AG1580="","",IF($AG1580="FULTON",IF(ISNUMBER(SEARCH("COLLEGE PARK",$H1580)),"FULTON (COLLEGE PARK)",IF(ISNUMBER(SEARCH("HAPEVILLE",$H1580)),"FULTON (HAPEVILLE)",IF(ISNUMBER(SEARCH("EAST POINT",$H1580)),"FULTON (EAST POINT)",IF(ISNUMBER(SEARCH("ATLANTA",$H1580)),"FULTON (ATL LIMITS)","FULTON")))),IF($AG1580="DEKALB",IF(ISNUMBER(SEARCH("ATLANTA",$H1580)),"DEKALB (ATL LIMITS)","DEKALB"),IF(AND($AG1580="CLAYTON",ISNUMBER(SEARCH("COLLEGE PARK",$H1580))),"CLAYTON (COLLEGE PARK)",$AG1580))))</f>
        <v/>
      </c>
      <c r="AI1580" s="2">
        <f>IF(OR($AH1580="",$AD1580=""),"",IFERROR(VLOOKUP($AH1580,CODES!$A:$B,2,FALSE),"NO CODE"))</f>
        <v/>
      </c>
      <c r="AJ1580" s="19">
        <f>IF(OR($AI1580="",$AI1580="NO CODE"),"",IF(COUNTIFS(RATES!$A:$A,$AI1580,RATES!$B:$B,"&lt;="&amp;MonthStart,RATES!$C:$C,"&gt;="&amp;MonthEnd)&lt;&gt;1,"NO RATE",IF($AD1580="OFF",SUMIFS(RATES!$F:$F,RATES!$A:$A,$AI1580,RATES!$B:$B,"&lt;="&amp;MonthStart,RATES!$C:$C,"&gt;="&amp;MonthEnd),SUMIFS(RATES!$E:$E,RATES!$A:$A,$AI1580,RATES!$B:$B,"&lt;="&amp;MonthStart,RATES!$C:$C,"&gt;="&amp;MonthEnd))))</f>
        <v/>
      </c>
      <c r="AK1580" s="2">
        <f>IF(OR(NOT(ISNUMBER($AJ1580)),N($AA1580)=0),"",IF(ABS(N($Z1580)/100-$AJ1580)&gt;0.0000001,"DIFFERS",""))</f>
        <v/>
      </c>
    </row>
    <row r="1581">
      <c r="AD1581" s="2">
        <f>IF($L1581="","",IF(ISNUMBER(SEARCH("OFF ROAD",$H1581)),"OFF",IF(ISNUMBER(SEARCH("ON ROAD",$H1581)),"ON","")))</f>
        <v/>
      </c>
      <c r="AE1581" s="2">
        <f>IF($AD1581="ON",""&amp;$L1581,"")</f>
        <v/>
      </c>
      <c r="AF1581" s="2">
        <f>IF($L1581="","",IF($J1581&lt;&gt;"","Y",""))</f>
        <v/>
      </c>
      <c r="AG1581" s="2">
        <f>IF($L1581="","",IFERROR(TRIM(MID($H1581,4,SEARCH(" CO ",$H1581)-4)),""&amp;$S1581))</f>
        <v/>
      </c>
      <c r="AH1581" s="2">
        <f>IF($AG1581="","",IF($AG1581="FULTON",IF(ISNUMBER(SEARCH("COLLEGE PARK",$H1581)),"FULTON (COLLEGE PARK)",IF(ISNUMBER(SEARCH("HAPEVILLE",$H1581)),"FULTON (HAPEVILLE)",IF(ISNUMBER(SEARCH("EAST POINT",$H1581)),"FULTON (EAST POINT)",IF(ISNUMBER(SEARCH("ATLANTA",$H1581)),"FULTON (ATL LIMITS)","FULTON")))),IF($AG1581="DEKALB",IF(ISNUMBER(SEARCH("ATLANTA",$H1581)),"DEKALB (ATL LIMITS)","DEKALB"),IF(AND($AG1581="CLAYTON",ISNUMBER(SEARCH("COLLEGE PARK",$H1581))),"CLAYTON (COLLEGE PARK)",$AG1581))))</f>
        <v/>
      </c>
      <c r="AI1581" s="2">
        <f>IF(OR($AH1581="",$AD1581=""),"",IFERROR(VLOOKUP($AH1581,CODES!$A:$B,2,FALSE),"NO CODE"))</f>
        <v/>
      </c>
      <c r="AJ1581" s="19">
        <f>IF(OR($AI1581="",$AI1581="NO CODE"),"",IF(COUNTIFS(RATES!$A:$A,$AI1581,RATES!$B:$B,"&lt;="&amp;MonthStart,RATES!$C:$C,"&gt;="&amp;MonthEnd)&lt;&gt;1,"NO RATE",IF($AD1581="OFF",SUMIFS(RATES!$F:$F,RATES!$A:$A,$AI1581,RATES!$B:$B,"&lt;="&amp;MonthStart,RATES!$C:$C,"&gt;="&amp;MonthEnd),SUMIFS(RATES!$E:$E,RATES!$A:$A,$AI1581,RATES!$B:$B,"&lt;="&amp;MonthStart,RATES!$C:$C,"&gt;="&amp;MonthEnd))))</f>
        <v/>
      </c>
      <c r="AK1581" s="2">
        <f>IF(OR(NOT(ISNUMBER($AJ1581)),N($AA1581)=0),"",IF(ABS(N($Z1581)/100-$AJ1581)&gt;0.0000001,"DIFFERS",""))</f>
        <v/>
      </c>
    </row>
    <row r="1582">
      <c r="AD1582" s="2">
        <f>IF($L1582="","",IF(ISNUMBER(SEARCH("OFF ROAD",$H1582)),"OFF",IF(ISNUMBER(SEARCH("ON ROAD",$H1582)),"ON","")))</f>
        <v/>
      </c>
      <c r="AE1582" s="2">
        <f>IF($AD1582="ON",""&amp;$L1582,"")</f>
        <v/>
      </c>
      <c r="AF1582" s="2">
        <f>IF($L1582="","",IF($J1582&lt;&gt;"","Y",""))</f>
        <v/>
      </c>
      <c r="AG1582" s="2">
        <f>IF($L1582="","",IFERROR(TRIM(MID($H1582,4,SEARCH(" CO ",$H1582)-4)),""&amp;$S1582))</f>
        <v/>
      </c>
      <c r="AH1582" s="2">
        <f>IF($AG1582="","",IF($AG1582="FULTON",IF(ISNUMBER(SEARCH("COLLEGE PARK",$H1582)),"FULTON (COLLEGE PARK)",IF(ISNUMBER(SEARCH("HAPEVILLE",$H1582)),"FULTON (HAPEVILLE)",IF(ISNUMBER(SEARCH("EAST POINT",$H1582)),"FULTON (EAST POINT)",IF(ISNUMBER(SEARCH("ATLANTA",$H1582)),"FULTON (ATL LIMITS)","FULTON")))),IF($AG1582="DEKALB",IF(ISNUMBER(SEARCH("ATLANTA",$H1582)),"DEKALB (ATL LIMITS)","DEKALB"),IF(AND($AG1582="CLAYTON",ISNUMBER(SEARCH("COLLEGE PARK",$H1582))),"CLAYTON (COLLEGE PARK)",$AG1582))))</f>
        <v/>
      </c>
      <c r="AI1582" s="2">
        <f>IF(OR($AH1582="",$AD1582=""),"",IFERROR(VLOOKUP($AH1582,CODES!$A:$B,2,FALSE),"NO CODE"))</f>
        <v/>
      </c>
      <c r="AJ1582" s="19">
        <f>IF(OR($AI1582="",$AI1582="NO CODE"),"",IF(COUNTIFS(RATES!$A:$A,$AI1582,RATES!$B:$B,"&lt;="&amp;MonthStart,RATES!$C:$C,"&gt;="&amp;MonthEnd)&lt;&gt;1,"NO RATE",IF($AD1582="OFF",SUMIFS(RATES!$F:$F,RATES!$A:$A,$AI1582,RATES!$B:$B,"&lt;="&amp;MonthStart,RATES!$C:$C,"&gt;="&amp;MonthEnd),SUMIFS(RATES!$E:$E,RATES!$A:$A,$AI1582,RATES!$B:$B,"&lt;="&amp;MonthStart,RATES!$C:$C,"&gt;="&amp;MonthEnd))))</f>
        <v/>
      </c>
      <c r="AK1582" s="2">
        <f>IF(OR(NOT(ISNUMBER($AJ1582)),N($AA1582)=0),"",IF(ABS(N($Z1582)/100-$AJ1582)&gt;0.0000001,"DIFFERS",""))</f>
        <v/>
      </c>
    </row>
    <row r="1583">
      <c r="AD1583" s="2">
        <f>IF($L1583="","",IF(ISNUMBER(SEARCH("OFF ROAD",$H1583)),"OFF",IF(ISNUMBER(SEARCH("ON ROAD",$H1583)),"ON","")))</f>
        <v/>
      </c>
      <c r="AE1583" s="2">
        <f>IF($AD1583="ON",""&amp;$L1583,"")</f>
        <v/>
      </c>
      <c r="AF1583" s="2">
        <f>IF($L1583="","",IF($J1583&lt;&gt;"","Y",""))</f>
        <v/>
      </c>
      <c r="AG1583" s="2">
        <f>IF($L1583="","",IFERROR(TRIM(MID($H1583,4,SEARCH(" CO ",$H1583)-4)),""&amp;$S1583))</f>
        <v/>
      </c>
      <c r="AH1583" s="2">
        <f>IF($AG1583="","",IF($AG1583="FULTON",IF(ISNUMBER(SEARCH("COLLEGE PARK",$H1583)),"FULTON (COLLEGE PARK)",IF(ISNUMBER(SEARCH("HAPEVILLE",$H1583)),"FULTON (HAPEVILLE)",IF(ISNUMBER(SEARCH("EAST POINT",$H1583)),"FULTON (EAST POINT)",IF(ISNUMBER(SEARCH("ATLANTA",$H1583)),"FULTON (ATL LIMITS)","FULTON")))),IF($AG1583="DEKALB",IF(ISNUMBER(SEARCH("ATLANTA",$H1583)),"DEKALB (ATL LIMITS)","DEKALB"),IF(AND($AG1583="CLAYTON",ISNUMBER(SEARCH("COLLEGE PARK",$H1583))),"CLAYTON (COLLEGE PARK)",$AG1583))))</f>
        <v/>
      </c>
      <c r="AI1583" s="2">
        <f>IF(OR($AH1583="",$AD1583=""),"",IFERROR(VLOOKUP($AH1583,CODES!$A:$B,2,FALSE),"NO CODE"))</f>
        <v/>
      </c>
      <c r="AJ1583" s="19">
        <f>IF(OR($AI1583="",$AI1583="NO CODE"),"",IF(COUNTIFS(RATES!$A:$A,$AI1583,RATES!$B:$B,"&lt;="&amp;MonthStart,RATES!$C:$C,"&gt;="&amp;MonthEnd)&lt;&gt;1,"NO RATE",IF($AD1583="OFF",SUMIFS(RATES!$F:$F,RATES!$A:$A,$AI1583,RATES!$B:$B,"&lt;="&amp;MonthStart,RATES!$C:$C,"&gt;="&amp;MonthEnd),SUMIFS(RATES!$E:$E,RATES!$A:$A,$AI1583,RATES!$B:$B,"&lt;="&amp;MonthStart,RATES!$C:$C,"&gt;="&amp;MonthEnd))))</f>
        <v/>
      </c>
      <c r="AK1583" s="2">
        <f>IF(OR(NOT(ISNUMBER($AJ1583)),N($AA1583)=0),"",IF(ABS(N($Z1583)/100-$AJ1583)&gt;0.0000001,"DIFFERS",""))</f>
        <v/>
      </c>
    </row>
    <row r="1584">
      <c r="AD1584" s="2">
        <f>IF($L1584="","",IF(ISNUMBER(SEARCH("OFF ROAD",$H1584)),"OFF",IF(ISNUMBER(SEARCH("ON ROAD",$H1584)),"ON","")))</f>
        <v/>
      </c>
      <c r="AE1584" s="2">
        <f>IF($AD1584="ON",""&amp;$L1584,"")</f>
        <v/>
      </c>
      <c r="AF1584" s="2">
        <f>IF($L1584="","",IF($J1584&lt;&gt;"","Y",""))</f>
        <v/>
      </c>
      <c r="AG1584" s="2">
        <f>IF($L1584="","",IFERROR(TRIM(MID($H1584,4,SEARCH(" CO ",$H1584)-4)),""&amp;$S1584))</f>
        <v/>
      </c>
      <c r="AH1584" s="2">
        <f>IF($AG1584="","",IF($AG1584="FULTON",IF(ISNUMBER(SEARCH("COLLEGE PARK",$H1584)),"FULTON (COLLEGE PARK)",IF(ISNUMBER(SEARCH("HAPEVILLE",$H1584)),"FULTON (HAPEVILLE)",IF(ISNUMBER(SEARCH("EAST POINT",$H1584)),"FULTON (EAST POINT)",IF(ISNUMBER(SEARCH("ATLANTA",$H1584)),"FULTON (ATL LIMITS)","FULTON")))),IF($AG1584="DEKALB",IF(ISNUMBER(SEARCH("ATLANTA",$H1584)),"DEKALB (ATL LIMITS)","DEKALB"),IF(AND($AG1584="CLAYTON",ISNUMBER(SEARCH("COLLEGE PARK",$H1584))),"CLAYTON (COLLEGE PARK)",$AG1584))))</f>
        <v/>
      </c>
      <c r="AI1584" s="2">
        <f>IF(OR($AH1584="",$AD1584=""),"",IFERROR(VLOOKUP($AH1584,CODES!$A:$B,2,FALSE),"NO CODE"))</f>
        <v/>
      </c>
      <c r="AJ1584" s="19">
        <f>IF(OR($AI1584="",$AI1584="NO CODE"),"",IF(COUNTIFS(RATES!$A:$A,$AI1584,RATES!$B:$B,"&lt;="&amp;MonthStart,RATES!$C:$C,"&gt;="&amp;MonthEnd)&lt;&gt;1,"NO RATE",IF($AD1584="OFF",SUMIFS(RATES!$F:$F,RATES!$A:$A,$AI1584,RATES!$B:$B,"&lt;="&amp;MonthStart,RATES!$C:$C,"&gt;="&amp;MonthEnd),SUMIFS(RATES!$E:$E,RATES!$A:$A,$AI1584,RATES!$B:$B,"&lt;="&amp;MonthStart,RATES!$C:$C,"&gt;="&amp;MonthEnd))))</f>
        <v/>
      </c>
      <c r="AK1584" s="2">
        <f>IF(OR(NOT(ISNUMBER($AJ1584)),N($AA1584)=0),"",IF(ABS(N($Z1584)/100-$AJ1584)&gt;0.0000001,"DIFFERS",""))</f>
        <v/>
      </c>
    </row>
    <row r="1585">
      <c r="AD1585" s="2">
        <f>IF($L1585="","",IF(ISNUMBER(SEARCH("OFF ROAD",$H1585)),"OFF",IF(ISNUMBER(SEARCH("ON ROAD",$H1585)),"ON","")))</f>
        <v/>
      </c>
      <c r="AE1585" s="2">
        <f>IF($AD1585="ON",""&amp;$L1585,"")</f>
        <v/>
      </c>
      <c r="AF1585" s="2">
        <f>IF($L1585="","",IF($J1585&lt;&gt;"","Y",""))</f>
        <v/>
      </c>
      <c r="AG1585" s="2">
        <f>IF($L1585="","",IFERROR(TRIM(MID($H1585,4,SEARCH(" CO ",$H1585)-4)),""&amp;$S1585))</f>
        <v/>
      </c>
      <c r="AH1585" s="2">
        <f>IF($AG1585="","",IF($AG1585="FULTON",IF(ISNUMBER(SEARCH("COLLEGE PARK",$H1585)),"FULTON (COLLEGE PARK)",IF(ISNUMBER(SEARCH("HAPEVILLE",$H1585)),"FULTON (HAPEVILLE)",IF(ISNUMBER(SEARCH("EAST POINT",$H1585)),"FULTON (EAST POINT)",IF(ISNUMBER(SEARCH("ATLANTA",$H1585)),"FULTON (ATL LIMITS)","FULTON")))),IF($AG1585="DEKALB",IF(ISNUMBER(SEARCH("ATLANTA",$H1585)),"DEKALB (ATL LIMITS)","DEKALB"),IF(AND($AG1585="CLAYTON",ISNUMBER(SEARCH("COLLEGE PARK",$H1585))),"CLAYTON (COLLEGE PARK)",$AG1585))))</f>
        <v/>
      </c>
      <c r="AI1585" s="2">
        <f>IF(OR($AH1585="",$AD1585=""),"",IFERROR(VLOOKUP($AH1585,CODES!$A:$B,2,FALSE),"NO CODE"))</f>
        <v/>
      </c>
      <c r="AJ1585" s="19">
        <f>IF(OR($AI1585="",$AI1585="NO CODE"),"",IF(COUNTIFS(RATES!$A:$A,$AI1585,RATES!$B:$B,"&lt;="&amp;MonthStart,RATES!$C:$C,"&gt;="&amp;MonthEnd)&lt;&gt;1,"NO RATE",IF($AD1585="OFF",SUMIFS(RATES!$F:$F,RATES!$A:$A,$AI1585,RATES!$B:$B,"&lt;="&amp;MonthStart,RATES!$C:$C,"&gt;="&amp;MonthEnd),SUMIFS(RATES!$E:$E,RATES!$A:$A,$AI1585,RATES!$B:$B,"&lt;="&amp;MonthStart,RATES!$C:$C,"&gt;="&amp;MonthEnd))))</f>
        <v/>
      </c>
      <c r="AK1585" s="2">
        <f>IF(OR(NOT(ISNUMBER($AJ1585)),N($AA1585)=0),"",IF(ABS(N($Z1585)/100-$AJ1585)&gt;0.0000001,"DIFFERS",""))</f>
        <v/>
      </c>
    </row>
    <row r="1586">
      <c r="AD1586" s="2">
        <f>IF($L1586="","",IF(ISNUMBER(SEARCH("OFF ROAD",$H1586)),"OFF",IF(ISNUMBER(SEARCH("ON ROAD",$H1586)),"ON","")))</f>
        <v/>
      </c>
      <c r="AE1586" s="2">
        <f>IF($AD1586="ON",""&amp;$L1586,"")</f>
        <v/>
      </c>
      <c r="AF1586" s="2">
        <f>IF($L1586="","",IF($J1586&lt;&gt;"","Y",""))</f>
        <v/>
      </c>
      <c r="AG1586" s="2">
        <f>IF($L1586="","",IFERROR(TRIM(MID($H1586,4,SEARCH(" CO ",$H1586)-4)),""&amp;$S1586))</f>
        <v/>
      </c>
      <c r="AH1586" s="2">
        <f>IF($AG1586="","",IF($AG1586="FULTON",IF(ISNUMBER(SEARCH("COLLEGE PARK",$H1586)),"FULTON (COLLEGE PARK)",IF(ISNUMBER(SEARCH("HAPEVILLE",$H1586)),"FULTON (HAPEVILLE)",IF(ISNUMBER(SEARCH("EAST POINT",$H1586)),"FULTON (EAST POINT)",IF(ISNUMBER(SEARCH("ATLANTA",$H1586)),"FULTON (ATL LIMITS)","FULTON")))),IF($AG1586="DEKALB",IF(ISNUMBER(SEARCH("ATLANTA",$H1586)),"DEKALB (ATL LIMITS)","DEKALB"),IF(AND($AG1586="CLAYTON",ISNUMBER(SEARCH("COLLEGE PARK",$H1586))),"CLAYTON (COLLEGE PARK)",$AG1586))))</f>
        <v/>
      </c>
      <c r="AI1586" s="2">
        <f>IF(OR($AH1586="",$AD1586=""),"",IFERROR(VLOOKUP($AH1586,CODES!$A:$B,2,FALSE),"NO CODE"))</f>
        <v/>
      </c>
      <c r="AJ1586" s="19">
        <f>IF(OR($AI1586="",$AI1586="NO CODE"),"",IF(COUNTIFS(RATES!$A:$A,$AI1586,RATES!$B:$B,"&lt;="&amp;MonthStart,RATES!$C:$C,"&gt;="&amp;MonthEnd)&lt;&gt;1,"NO RATE",IF($AD1586="OFF",SUMIFS(RATES!$F:$F,RATES!$A:$A,$AI1586,RATES!$B:$B,"&lt;="&amp;MonthStart,RATES!$C:$C,"&gt;="&amp;MonthEnd),SUMIFS(RATES!$E:$E,RATES!$A:$A,$AI1586,RATES!$B:$B,"&lt;="&amp;MonthStart,RATES!$C:$C,"&gt;="&amp;MonthEnd))))</f>
        <v/>
      </c>
      <c r="AK1586" s="2">
        <f>IF(OR(NOT(ISNUMBER($AJ1586)),N($AA1586)=0),"",IF(ABS(N($Z1586)/100-$AJ1586)&gt;0.0000001,"DIFFERS",""))</f>
        <v/>
      </c>
    </row>
    <row r="1587">
      <c r="AD1587" s="2">
        <f>IF($L1587="","",IF(ISNUMBER(SEARCH("OFF ROAD",$H1587)),"OFF",IF(ISNUMBER(SEARCH("ON ROAD",$H1587)),"ON","")))</f>
        <v/>
      </c>
      <c r="AE1587" s="2">
        <f>IF($AD1587="ON",""&amp;$L1587,"")</f>
        <v/>
      </c>
      <c r="AF1587" s="2">
        <f>IF($L1587="","",IF($J1587&lt;&gt;"","Y",""))</f>
        <v/>
      </c>
      <c r="AG1587" s="2">
        <f>IF($L1587="","",IFERROR(TRIM(MID($H1587,4,SEARCH(" CO ",$H1587)-4)),""&amp;$S1587))</f>
        <v/>
      </c>
      <c r="AH1587" s="2">
        <f>IF($AG1587="","",IF($AG1587="FULTON",IF(ISNUMBER(SEARCH("COLLEGE PARK",$H1587)),"FULTON (COLLEGE PARK)",IF(ISNUMBER(SEARCH("HAPEVILLE",$H1587)),"FULTON (HAPEVILLE)",IF(ISNUMBER(SEARCH("EAST POINT",$H1587)),"FULTON (EAST POINT)",IF(ISNUMBER(SEARCH("ATLANTA",$H1587)),"FULTON (ATL LIMITS)","FULTON")))),IF($AG1587="DEKALB",IF(ISNUMBER(SEARCH("ATLANTA",$H1587)),"DEKALB (ATL LIMITS)","DEKALB"),IF(AND($AG1587="CLAYTON",ISNUMBER(SEARCH("COLLEGE PARK",$H1587))),"CLAYTON (COLLEGE PARK)",$AG1587))))</f>
        <v/>
      </c>
      <c r="AI1587" s="2">
        <f>IF(OR($AH1587="",$AD1587=""),"",IFERROR(VLOOKUP($AH1587,CODES!$A:$B,2,FALSE),"NO CODE"))</f>
        <v/>
      </c>
      <c r="AJ1587" s="19">
        <f>IF(OR($AI1587="",$AI1587="NO CODE"),"",IF(COUNTIFS(RATES!$A:$A,$AI1587,RATES!$B:$B,"&lt;="&amp;MonthStart,RATES!$C:$C,"&gt;="&amp;MonthEnd)&lt;&gt;1,"NO RATE",IF($AD1587="OFF",SUMIFS(RATES!$F:$F,RATES!$A:$A,$AI1587,RATES!$B:$B,"&lt;="&amp;MonthStart,RATES!$C:$C,"&gt;="&amp;MonthEnd),SUMIFS(RATES!$E:$E,RATES!$A:$A,$AI1587,RATES!$B:$B,"&lt;="&amp;MonthStart,RATES!$C:$C,"&gt;="&amp;MonthEnd))))</f>
        <v/>
      </c>
      <c r="AK1587" s="2">
        <f>IF(OR(NOT(ISNUMBER($AJ1587)),N($AA1587)=0),"",IF(ABS(N($Z1587)/100-$AJ1587)&gt;0.0000001,"DIFFERS",""))</f>
        <v/>
      </c>
    </row>
    <row r="1588">
      <c r="AD1588" s="2">
        <f>IF($L1588="","",IF(ISNUMBER(SEARCH("OFF ROAD",$H1588)),"OFF",IF(ISNUMBER(SEARCH("ON ROAD",$H1588)),"ON","")))</f>
        <v/>
      </c>
      <c r="AE1588" s="2">
        <f>IF($AD1588="ON",""&amp;$L1588,"")</f>
        <v/>
      </c>
      <c r="AF1588" s="2">
        <f>IF($L1588="","",IF($J1588&lt;&gt;"","Y",""))</f>
        <v/>
      </c>
      <c r="AG1588" s="2">
        <f>IF($L1588="","",IFERROR(TRIM(MID($H1588,4,SEARCH(" CO ",$H1588)-4)),""&amp;$S1588))</f>
        <v/>
      </c>
      <c r="AH1588" s="2">
        <f>IF($AG1588="","",IF($AG1588="FULTON",IF(ISNUMBER(SEARCH("COLLEGE PARK",$H1588)),"FULTON (COLLEGE PARK)",IF(ISNUMBER(SEARCH("HAPEVILLE",$H1588)),"FULTON (HAPEVILLE)",IF(ISNUMBER(SEARCH("EAST POINT",$H1588)),"FULTON (EAST POINT)",IF(ISNUMBER(SEARCH("ATLANTA",$H1588)),"FULTON (ATL LIMITS)","FULTON")))),IF($AG1588="DEKALB",IF(ISNUMBER(SEARCH("ATLANTA",$H1588)),"DEKALB (ATL LIMITS)","DEKALB"),IF(AND($AG1588="CLAYTON",ISNUMBER(SEARCH("COLLEGE PARK",$H1588))),"CLAYTON (COLLEGE PARK)",$AG1588))))</f>
        <v/>
      </c>
      <c r="AI1588" s="2">
        <f>IF(OR($AH1588="",$AD1588=""),"",IFERROR(VLOOKUP($AH1588,CODES!$A:$B,2,FALSE),"NO CODE"))</f>
        <v/>
      </c>
      <c r="AJ1588" s="19">
        <f>IF(OR($AI1588="",$AI1588="NO CODE"),"",IF(COUNTIFS(RATES!$A:$A,$AI1588,RATES!$B:$B,"&lt;="&amp;MonthStart,RATES!$C:$C,"&gt;="&amp;MonthEnd)&lt;&gt;1,"NO RATE",IF($AD1588="OFF",SUMIFS(RATES!$F:$F,RATES!$A:$A,$AI1588,RATES!$B:$B,"&lt;="&amp;MonthStart,RATES!$C:$C,"&gt;="&amp;MonthEnd),SUMIFS(RATES!$E:$E,RATES!$A:$A,$AI1588,RATES!$B:$B,"&lt;="&amp;MonthStart,RATES!$C:$C,"&gt;="&amp;MonthEnd))))</f>
        <v/>
      </c>
      <c r="AK1588" s="2">
        <f>IF(OR(NOT(ISNUMBER($AJ1588)),N($AA1588)=0),"",IF(ABS(N($Z1588)/100-$AJ1588)&gt;0.0000001,"DIFFERS",""))</f>
        <v/>
      </c>
    </row>
    <row r="1589">
      <c r="AD1589" s="2">
        <f>IF($L1589="","",IF(ISNUMBER(SEARCH("OFF ROAD",$H1589)),"OFF",IF(ISNUMBER(SEARCH("ON ROAD",$H1589)),"ON","")))</f>
        <v/>
      </c>
      <c r="AE1589" s="2">
        <f>IF($AD1589="ON",""&amp;$L1589,"")</f>
        <v/>
      </c>
      <c r="AF1589" s="2">
        <f>IF($L1589="","",IF($J1589&lt;&gt;"","Y",""))</f>
        <v/>
      </c>
      <c r="AG1589" s="2">
        <f>IF($L1589="","",IFERROR(TRIM(MID($H1589,4,SEARCH(" CO ",$H1589)-4)),""&amp;$S1589))</f>
        <v/>
      </c>
      <c r="AH1589" s="2">
        <f>IF($AG1589="","",IF($AG1589="FULTON",IF(ISNUMBER(SEARCH("COLLEGE PARK",$H1589)),"FULTON (COLLEGE PARK)",IF(ISNUMBER(SEARCH("HAPEVILLE",$H1589)),"FULTON (HAPEVILLE)",IF(ISNUMBER(SEARCH("EAST POINT",$H1589)),"FULTON (EAST POINT)",IF(ISNUMBER(SEARCH("ATLANTA",$H1589)),"FULTON (ATL LIMITS)","FULTON")))),IF($AG1589="DEKALB",IF(ISNUMBER(SEARCH("ATLANTA",$H1589)),"DEKALB (ATL LIMITS)","DEKALB"),IF(AND($AG1589="CLAYTON",ISNUMBER(SEARCH("COLLEGE PARK",$H1589))),"CLAYTON (COLLEGE PARK)",$AG1589))))</f>
        <v/>
      </c>
      <c r="AI1589" s="2">
        <f>IF(OR($AH1589="",$AD1589=""),"",IFERROR(VLOOKUP($AH1589,CODES!$A:$B,2,FALSE),"NO CODE"))</f>
        <v/>
      </c>
      <c r="AJ1589" s="19">
        <f>IF(OR($AI1589="",$AI1589="NO CODE"),"",IF(COUNTIFS(RATES!$A:$A,$AI1589,RATES!$B:$B,"&lt;="&amp;MonthStart,RATES!$C:$C,"&gt;="&amp;MonthEnd)&lt;&gt;1,"NO RATE",IF($AD1589="OFF",SUMIFS(RATES!$F:$F,RATES!$A:$A,$AI1589,RATES!$B:$B,"&lt;="&amp;MonthStart,RATES!$C:$C,"&gt;="&amp;MonthEnd),SUMIFS(RATES!$E:$E,RATES!$A:$A,$AI1589,RATES!$B:$B,"&lt;="&amp;MonthStart,RATES!$C:$C,"&gt;="&amp;MonthEnd))))</f>
        <v/>
      </c>
      <c r="AK1589" s="2">
        <f>IF(OR(NOT(ISNUMBER($AJ1589)),N($AA1589)=0),"",IF(ABS(N($Z1589)/100-$AJ1589)&gt;0.0000001,"DIFFERS",""))</f>
        <v/>
      </c>
    </row>
    <row r="1590">
      <c r="AD1590" s="2">
        <f>IF($L1590="","",IF(ISNUMBER(SEARCH("OFF ROAD",$H1590)),"OFF",IF(ISNUMBER(SEARCH("ON ROAD",$H1590)),"ON","")))</f>
        <v/>
      </c>
      <c r="AE1590" s="2">
        <f>IF($AD1590="ON",""&amp;$L1590,"")</f>
        <v/>
      </c>
      <c r="AF1590" s="2">
        <f>IF($L1590="","",IF($J1590&lt;&gt;"","Y",""))</f>
        <v/>
      </c>
      <c r="AG1590" s="2">
        <f>IF($L1590="","",IFERROR(TRIM(MID($H1590,4,SEARCH(" CO ",$H1590)-4)),""&amp;$S1590))</f>
        <v/>
      </c>
      <c r="AH1590" s="2">
        <f>IF($AG1590="","",IF($AG1590="FULTON",IF(ISNUMBER(SEARCH("COLLEGE PARK",$H1590)),"FULTON (COLLEGE PARK)",IF(ISNUMBER(SEARCH("HAPEVILLE",$H1590)),"FULTON (HAPEVILLE)",IF(ISNUMBER(SEARCH("EAST POINT",$H1590)),"FULTON (EAST POINT)",IF(ISNUMBER(SEARCH("ATLANTA",$H1590)),"FULTON (ATL LIMITS)","FULTON")))),IF($AG1590="DEKALB",IF(ISNUMBER(SEARCH("ATLANTA",$H1590)),"DEKALB (ATL LIMITS)","DEKALB"),IF(AND($AG1590="CLAYTON",ISNUMBER(SEARCH("COLLEGE PARK",$H1590))),"CLAYTON (COLLEGE PARK)",$AG1590))))</f>
        <v/>
      </c>
      <c r="AI1590" s="2">
        <f>IF(OR($AH1590="",$AD1590=""),"",IFERROR(VLOOKUP($AH1590,CODES!$A:$B,2,FALSE),"NO CODE"))</f>
        <v/>
      </c>
      <c r="AJ1590" s="19">
        <f>IF(OR($AI1590="",$AI1590="NO CODE"),"",IF(COUNTIFS(RATES!$A:$A,$AI1590,RATES!$B:$B,"&lt;="&amp;MonthStart,RATES!$C:$C,"&gt;="&amp;MonthEnd)&lt;&gt;1,"NO RATE",IF($AD1590="OFF",SUMIFS(RATES!$F:$F,RATES!$A:$A,$AI1590,RATES!$B:$B,"&lt;="&amp;MonthStart,RATES!$C:$C,"&gt;="&amp;MonthEnd),SUMIFS(RATES!$E:$E,RATES!$A:$A,$AI1590,RATES!$B:$B,"&lt;="&amp;MonthStart,RATES!$C:$C,"&gt;="&amp;MonthEnd))))</f>
        <v/>
      </c>
      <c r="AK1590" s="2">
        <f>IF(OR(NOT(ISNUMBER($AJ1590)),N($AA1590)=0),"",IF(ABS(N($Z1590)/100-$AJ1590)&gt;0.0000001,"DIFFERS",""))</f>
        <v/>
      </c>
    </row>
    <row r="1591">
      <c r="AD1591" s="2">
        <f>IF($L1591="","",IF(ISNUMBER(SEARCH("OFF ROAD",$H1591)),"OFF",IF(ISNUMBER(SEARCH("ON ROAD",$H1591)),"ON","")))</f>
        <v/>
      </c>
      <c r="AE1591" s="2">
        <f>IF($AD1591="ON",""&amp;$L1591,"")</f>
        <v/>
      </c>
      <c r="AF1591" s="2">
        <f>IF($L1591="","",IF($J1591&lt;&gt;"","Y",""))</f>
        <v/>
      </c>
      <c r="AG1591" s="2">
        <f>IF($L1591="","",IFERROR(TRIM(MID($H1591,4,SEARCH(" CO ",$H1591)-4)),""&amp;$S1591))</f>
        <v/>
      </c>
      <c r="AH1591" s="2">
        <f>IF($AG1591="","",IF($AG1591="FULTON",IF(ISNUMBER(SEARCH("COLLEGE PARK",$H1591)),"FULTON (COLLEGE PARK)",IF(ISNUMBER(SEARCH("HAPEVILLE",$H1591)),"FULTON (HAPEVILLE)",IF(ISNUMBER(SEARCH("EAST POINT",$H1591)),"FULTON (EAST POINT)",IF(ISNUMBER(SEARCH("ATLANTA",$H1591)),"FULTON (ATL LIMITS)","FULTON")))),IF($AG1591="DEKALB",IF(ISNUMBER(SEARCH("ATLANTA",$H1591)),"DEKALB (ATL LIMITS)","DEKALB"),IF(AND($AG1591="CLAYTON",ISNUMBER(SEARCH("COLLEGE PARK",$H1591))),"CLAYTON (COLLEGE PARK)",$AG1591))))</f>
        <v/>
      </c>
      <c r="AI1591" s="2">
        <f>IF(OR($AH1591="",$AD1591=""),"",IFERROR(VLOOKUP($AH1591,CODES!$A:$B,2,FALSE),"NO CODE"))</f>
        <v/>
      </c>
      <c r="AJ1591" s="19">
        <f>IF(OR($AI1591="",$AI1591="NO CODE"),"",IF(COUNTIFS(RATES!$A:$A,$AI1591,RATES!$B:$B,"&lt;="&amp;MonthStart,RATES!$C:$C,"&gt;="&amp;MonthEnd)&lt;&gt;1,"NO RATE",IF($AD1591="OFF",SUMIFS(RATES!$F:$F,RATES!$A:$A,$AI1591,RATES!$B:$B,"&lt;="&amp;MonthStart,RATES!$C:$C,"&gt;="&amp;MonthEnd),SUMIFS(RATES!$E:$E,RATES!$A:$A,$AI1591,RATES!$B:$B,"&lt;="&amp;MonthStart,RATES!$C:$C,"&gt;="&amp;MonthEnd))))</f>
        <v/>
      </c>
      <c r="AK1591" s="2">
        <f>IF(OR(NOT(ISNUMBER($AJ1591)),N($AA1591)=0),"",IF(ABS(N($Z1591)/100-$AJ1591)&gt;0.0000001,"DIFFERS",""))</f>
        <v/>
      </c>
    </row>
    <row r="1592">
      <c r="AD1592" s="2">
        <f>IF($L1592="","",IF(ISNUMBER(SEARCH("OFF ROAD",$H1592)),"OFF",IF(ISNUMBER(SEARCH("ON ROAD",$H1592)),"ON","")))</f>
        <v/>
      </c>
      <c r="AE1592" s="2">
        <f>IF($AD1592="ON",""&amp;$L1592,"")</f>
        <v/>
      </c>
      <c r="AF1592" s="2">
        <f>IF($L1592="","",IF($J1592&lt;&gt;"","Y",""))</f>
        <v/>
      </c>
      <c r="AG1592" s="2">
        <f>IF($L1592="","",IFERROR(TRIM(MID($H1592,4,SEARCH(" CO ",$H1592)-4)),""&amp;$S1592))</f>
        <v/>
      </c>
      <c r="AH1592" s="2">
        <f>IF($AG1592="","",IF($AG1592="FULTON",IF(ISNUMBER(SEARCH("COLLEGE PARK",$H1592)),"FULTON (COLLEGE PARK)",IF(ISNUMBER(SEARCH("HAPEVILLE",$H1592)),"FULTON (HAPEVILLE)",IF(ISNUMBER(SEARCH("EAST POINT",$H1592)),"FULTON (EAST POINT)",IF(ISNUMBER(SEARCH("ATLANTA",$H1592)),"FULTON (ATL LIMITS)","FULTON")))),IF($AG1592="DEKALB",IF(ISNUMBER(SEARCH("ATLANTA",$H1592)),"DEKALB (ATL LIMITS)","DEKALB"),IF(AND($AG1592="CLAYTON",ISNUMBER(SEARCH("COLLEGE PARK",$H1592))),"CLAYTON (COLLEGE PARK)",$AG1592))))</f>
        <v/>
      </c>
      <c r="AI1592" s="2">
        <f>IF(OR($AH1592="",$AD1592=""),"",IFERROR(VLOOKUP($AH1592,CODES!$A:$B,2,FALSE),"NO CODE"))</f>
        <v/>
      </c>
      <c r="AJ1592" s="19">
        <f>IF(OR($AI1592="",$AI1592="NO CODE"),"",IF(COUNTIFS(RATES!$A:$A,$AI1592,RATES!$B:$B,"&lt;="&amp;MonthStart,RATES!$C:$C,"&gt;="&amp;MonthEnd)&lt;&gt;1,"NO RATE",IF($AD1592="OFF",SUMIFS(RATES!$F:$F,RATES!$A:$A,$AI1592,RATES!$B:$B,"&lt;="&amp;MonthStart,RATES!$C:$C,"&gt;="&amp;MonthEnd),SUMIFS(RATES!$E:$E,RATES!$A:$A,$AI1592,RATES!$B:$B,"&lt;="&amp;MonthStart,RATES!$C:$C,"&gt;="&amp;MonthEnd))))</f>
        <v/>
      </c>
      <c r="AK1592" s="2">
        <f>IF(OR(NOT(ISNUMBER($AJ1592)),N($AA1592)=0),"",IF(ABS(N($Z1592)/100-$AJ1592)&gt;0.0000001,"DIFFERS",""))</f>
        <v/>
      </c>
    </row>
    <row r="1593">
      <c r="AD1593" s="2">
        <f>IF($L1593="","",IF(ISNUMBER(SEARCH("OFF ROAD",$H1593)),"OFF",IF(ISNUMBER(SEARCH("ON ROAD",$H1593)),"ON","")))</f>
        <v/>
      </c>
      <c r="AE1593" s="2">
        <f>IF($AD1593="ON",""&amp;$L1593,"")</f>
        <v/>
      </c>
      <c r="AF1593" s="2">
        <f>IF($L1593="","",IF($J1593&lt;&gt;"","Y",""))</f>
        <v/>
      </c>
      <c r="AG1593" s="2">
        <f>IF($L1593="","",IFERROR(TRIM(MID($H1593,4,SEARCH(" CO ",$H1593)-4)),""&amp;$S1593))</f>
        <v/>
      </c>
      <c r="AH1593" s="2">
        <f>IF($AG1593="","",IF($AG1593="FULTON",IF(ISNUMBER(SEARCH("COLLEGE PARK",$H1593)),"FULTON (COLLEGE PARK)",IF(ISNUMBER(SEARCH("HAPEVILLE",$H1593)),"FULTON (HAPEVILLE)",IF(ISNUMBER(SEARCH("EAST POINT",$H1593)),"FULTON (EAST POINT)",IF(ISNUMBER(SEARCH("ATLANTA",$H1593)),"FULTON (ATL LIMITS)","FULTON")))),IF($AG1593="DEKALB",IF(ISNUMBER(SEARCH("ATLANTA",$H1593)),"DEKALB (ATL LIMITS)","DEKALB"),IF(AND($AG1593="CLAYTON",ISNUMBER(SEARCH("COLLEGE PARK",$H1593))),"CLAYTON (COLLEGE PARK)",$AG1593))))</f>
        <v/>
      </c>
      <c r="AI1593" s="2">
        <f>IF(OR($AH1593="",$AD1593=""),"",IFERROR(VLOOKUP($AH1593,CODES!$A:$B,2,FALSE),"NO CODE"))</f>
        <v/>
      </c>
      <c r="AJ1593" s="19">
        <f>IF(OR($AI1593="",$AI1593="NO CODE"),"",IF(COUNTIFS(RATES!$A:$A,$AI1593,RATES!$B:$B,"&lt;="&amp;MonthStart,RATES!$C:$C,"&gt;="&amp;MonthEnd)&lt;&gt;1,"NO RATE",IF($AD1593="OFF",SUMIFS(RATES!$F:$F,RATES!$A:$A,$AI1593,RATES!$B:$B,"&lt;="&amp;MonthStart,RATES!$C:$C,"&gt;="&amp;MonthEnd),SUMIFS(RATES!$E:$E,RATES!$A:$A,$AI1593,RATES!$B:$B,"&lt;="&amp;MonthStart,RATES!$C:$C,"&gt;="&amp;MonthEnd))))</f>
        <v/>
      </c>
      <c r="AK1593" s="2">
        <f>IF(OR(NOT(ISNUMBER($AJ1593)),N($AA1593)=0),"",IF(ABS(N($Z1593)/100-$AJ1593)&gt;0.0000001,"DIFFERS",""))</f>
        <v/>
      </c>
    </row>
    <row r="1594">
      <c r="AD1594" s="2">
        <f>IF($L1594="","",IF(ISNUMBER(SEARCH("OFF ROAD",$H1594)),"OFF",IF(ISNUMBER(SEARCH("ON ROAD",$H1594)),"ON","")))</f>
        <v/>
      </c>
      <c r="AE1594" s="2">
        <f>IF($AD1594="ON",""&amp;$L1594,"")</f>
        <v/>
      </c>
      <c r="AF1594" s="2">
        <f>IF($L1594="","",IF($J1594&lt;&gt;"","Y",""))</f>
        <v/>
      </c>
      <c r="AG1594" s="2">
        <f>IF($L1594="","",IFERROR(TRIM(MID($H1594,4,SEARCH(" CO ",$H1594)-4)),""&amp;$S1594))</f>
        <v/>
      </c>
      <c r="AH1594" s="2">
        <f>IF($AG1594="","",IF($AG1594="FULTON",IF(ISNUMBER(SEARCH("COLLEGE PARK",$H1594)),"FULTON (COLLEGE PARK)",IF(ISNUMBER(SEARCH("HAPEVILLE",$H1594)),"FULTON (HAPEVILLE)",IF(ISNUMBER(SEARCH("EAST POINT",$H1594)),"FULTON (EAST POINT)",IF(ISNUMBER(SEARCH("ATLANTA",$H1594)),"FULTON (ATL LIMITS)","FULTON")))),IF($AG1594="DEKALB",IF(ISNUMBER(SEARCH("ATLANTA",$H1594)),"DEKALB (ATL LIMITS)","DEKALB"),IF(AND($AG1594="CLAYTON",ISNUMBER(SEARCH("COLLEGE PARK",$H1594))),"CLAYTON (COLLEGE PARK)",$AG1594))))</f>
        <v/>
      </c>
      <c r="AI1594" s="2">
        <f>IF(OR($AH1594="",$AD1594=""),"",IFERROR(VLOOKUP($AH1594,CODES!$A:$B,2,FALSE),"NO CODE"))</f>
        <v/>
      </c>
      <c r="AJ1594" s="19">
        <f>IF(OR($AI1594="",$AI1594="NO CODE"),"",IF(COUNTIFS(RATES!$A:$A,$AI1594,RATES!$B:$B,"&lt;="&amp;MonthStart,RATES!$C:$C,"&gt;="&amp;MonthEnd)&lt;&gt;1,"NO RATE",IF($AD1594="OFF",SUMIFS(RATES!$F:$F,RATES!$A:$A,$AI1594,RATES!$B:$B,"&lt;="&amp;MonthStart,RATES!$C:$C,"&gt;="&amp;MonthEnd),SUMIFS(RATES!$E:$E,RATES!$A:$A,$AI1594,RATES!$B:$B,"&lt;="&amp;MonthStart,RATES!$C:$C,"&gt;="&amp;MonthEnd))))</f>
        <v/>
      </c>
      <c r="AK1594" s="2">
        <f>IF(OR(NOT(ISNUMBER($AJ1594)),N($AA1594)=0),"",IF(ABS(N($Z1594)/100-$AJ1594)&gt;0.0000001,"DIFFERS",""))</f>
        <v/>
      </c>
    </row>
    <row r="1595">
      <c r="AD1595" s="2">
        <f>IF($L1595="","",IF(ISNUMBER(SEARCH("OFF ROAD",$H1595)),"OFF",IF(ISNUMBER(SEARCH("ON ROAD",$H1595)),"ON","")))</f>
        <v/>
      </c>
      <c r="AE1595" s="2">
        <f>IF($AD1595="ON",""&amp;$L1595,"")</f>
        <v/>
      </c>
      <c r="AF1595" s="2">
        <f>IF($L1595="","",IF($J1595&lt;&gt;"","Y",""))</f>
        <v/>
      </c>
      <c r="AG1595" s="2">
        <f>IF($L1595="","",IFERROR(TRIM(MID($H1595,4,SEARCH(" CO ",$H1595)-4)),""&amp;$S1595))</f>
        <v/>
      </c>
      <c r="AH1595" s="2">
        <f>IF($AG1595="","",IF($AG1595="FULTON",IF(ISNUMBER(SEARCH("COLLEGE PARK",$H1595)),"FULTON (COLLEGE PARK)",IF(ISNUMBER(SEARCH("HAPEVILLE",$H1595)),"FULTON (HAPEVILLE)",IF(ISNUMBER(SEARCH("EAST POINT",$H1595)),"FULTON (EAST POINT)",IF(ISNUMBER(SEARCH("ATLANTA",$H1595)),"FULTON (ATL LIMITS)","FULTON")))),IF($AG1595="DEKALB",IF(ISNUMBER(SEARCH("ATLANTA",$H1595)),"DEKALB (ATL LIMITS)","DEKALB"),IF(AND($AG1595="CLAYTON",ISNUMBER(SEARCH("COLLEGE PARK",$H1595))),"CLAYTON (COLLEGE PARK)",$AG1595))))</f>
        <v/>
      </c>
      <c r="AI1595" s="2">
        <f>IF(OR($AH1595="",$AD1595=""),"",IFERROR(VLOOKUP($AH1595,CODES!$A:$B,2,FALSE),"NO CODE"))</f>
        <v/>
      </c>
      <c r="AJ1595" s="19">
        <f>IF(OR($AI1595="",$AI1595="NO CODE"),"",IF(COUNTIFS(RATES!$A:$A,$AI1595,RATES!$B:$B,"&lt;="&amp;MonthStart,RATES!$C:$C,"&gt;="&amp;MonthEnd)&lt;&gt;1,"NO RATE",IF($AD1595="OFF",SUMIFS(RATES!$F:$F,RATES!$A:$A,$AI1595,RATES!$B:$B,"&lt;="&amp;MonthStart,RATES!$C:$C,"&gt;="&amp;MonthEnd),SUMIFS(RATES!$E:$E,RATES!$A:$A,$AI1595,RATES!$B:$B,"&lt;="&amp;MonthStart,RATES!$C:$C,"&gt;="&amp;MonthEnd))))</f>
        <v/>
      </c>
      <c r="AK1595" s="2">
        <f>IF(OR(NOT(ISNUMBER($AJ1595)),N($AA1595)=0),"",IF(ABS(N($Z1595)/100-$AJ1595)&gt;0.0000001,"DIFFERS",""))</f>
        <v/>
      </c>
    </row>
    <row r="1596">
      <c r="AD1596" s="2">
        <f>IF($L1596="","",IF(ISNUMBER(SEARCH("OFF ROAD",$H1596)),"OFF",IF(ISNUMBER(SEARCH("ON ROAD",$H1596)),"ON","")))</f>
        <v/>
      </c>
      <c r="AE1596" s="2">
        <f>IF($AD1596="ON",""&amp;$L1596,"")</f>
        <v/>
      </c>
      <c r="AF1596" s="2">
        <f>IF($L1596="","",IF($J1596&lt;&gt;"","Y",""))</f>
        <v/>
      </c>
      <c r="AG1596" s="2">
        <f>IF($L1596="","",IFERROR(TRIM(MID($H1596,4,SEARCH(" CO ",$H1596)-4)),""&amp;$S1596))</f>
        <v/>
      </c>
      <c r="AH1596" s="2">
        <f>IF($AG1596="","",IF($AG1596="FULTON",IF(ISNUMBER(SEARCH("COLLEGE PARK",$H1596)),"FULTON (COLLEGE PARK)",IF(ISNUMBER(SEARCH("HAPEVILLE",$H1596)),"FULTON (HAPEVILLE)",IF(ISNUMBER(SEARCH("EAST POINT",$H1596)),"FULTON (EAST POINT)",IF(ISNUMBER(SEARCH("ATLANTA",$H1596)),"FULTON (ATL LIMITS)","FULTON")))),IF($AG1596="DEKALB",IF(ISNUMBER(SEARCH("ATLANTA",$H1596)),"DEKALB (ATL LIMITS)","DEKALB"),IF(AND($AG1596="CLAYTON",ISNUMBER(SEARCH("COLLEGE PARK",$H1596))),"CLAYTON (COLLEGE PARK)",$AG1596))))</f>
        <v/>
      </c>
      <c r="AI1596" s="2">
        <f>IF(OR($AH1596="",$AD1596=""),"",IFERROR(VLOOKUP($AH1596,CODES!$A:$B,2,FALSE),"NO CODE"))</f>
        <v/>
      </c>
      <c r="AJ1596" s="19">
        <f>IF(OR($AI1596="",$AI1596="NO CODE"),"",IF(COUNTIFS(RATES!$A:$A,$AI1596,RATES!$B:$B,"&lt;="&amp;MonthStart,RATES!$C:$C,"&gt;="&amp;MonthEnd)&lt;&gt;1,"NO RATE",IF($AD1596="OFF",SUMIFS(RATES!$F:$F,RATES!$A:$A,$AI1596,RATES!$B:$B,"&lt;="&amp;MonthStart,RATES!$C:$C,"&gt;="&amp;MonthEnd),SUMIFS(RATES!$E:$E,RATES!$A:$A,$AI1596,RATES!$B:$B,"&lt;="&amp;MonthStart,RATES!$C:$C,"&gt;="&amp;MonthEnd))))</f>
        <v/>
      </c>
      <c r="AK1596" s="2">
        <f>IF(OR(NOT(ISNUMBER($AJ1596)),N($AA1596)=0),"",IF(ABS(N($Z1596)/100-$AJ1596)&gt;0.0000001,"DIFFERS",""))</f>
        <v/>
      </c>
    </row>
    <row r="1597">
      <c r="AD1597" s="2">
        <f>IF($L1597="","",IF(ISNUMBER(SEARCH("OFF ROAD",$H1597)),"OFF",IF(ISNUMBER(SEARCH("ON ROAD",$H1597)),"ON","")))</f>
        <v/>
      </c>
      <c r="AE1597" s="2">
        <f>IF($AD1597="ON",""&amp;$L1597,"")</f>
        <v/>
      </c>
      <c r="AF1597" s="2">
        <f>IF($L1597="","",IF($J1597&lt;&gt;"","Y",""))</f>
        <v/>
      </c>
      <c r="AG1597" s="2">
        <f>IF($L1597="","",IFERROR(TRIM(MID($H1597,4,SEARCH(" CO ",$H1597)-4)),""&amp;$S1597))</f>
        <v/>
      </c>
      <c r="AH1597" s="2">
        <f>IF($AG1597="","",IF($AG1597="FULTON",IF(ISNUMBER(SEARCH("COLLEGE PARK",$H1597)),"FULTON (COLLEGE PARK)",IF(ISNUMBER(SEARCH("HAPEVILLE",$H1597)),"FULTON (HAPEVILLE)",IF(ISNUMBER(SEARCH("EAST POINT",$H1597)),"FULTON (EAST POINT)",IF(ISNUMBER(SEARCH("ATLANTA",$H1597)),"FULTON (ATL LIMITS)","FULTON")))),IF($AG1597="DEKALB",IF(ISNUMBER(SEARCH("ATLANTA",$H1597)),"DEKALB (ATL LIMITS)","DEKALB"),IF(AND($AG1597="CLAYTON",ISNUMBER(SEARCH("COLLEGE PARK",$H1597))),"CLAYTON (COLLEGE PARK)",$AG1597))))</f>
        <v/>
      </c>
      <c r="AI1597" s="2">
        <f>IF(OR($AH1597="",$AD1597=""),"",IFERROR(VLOOKUP($AH1597,CODES!$A:$B,2,FALSE),"NO CODE"))</f>
        <v/>
      </c>
      <c r="AJ1597" s="19">
        <f>IF(OR($AI1597="",$AI1597="NO CODE"),"",IF(COUNTIFS(RATES!$A:$A,$AI1597,RATES!$B:$B,"&lt;="&amp;MonthStart,RATES!$C:$C,"&gt;="&amp;MonthEnd)&lt;&gt;1,"NO RATE",IF($AD1597="OFF",SUMIFS(RATES!$F:$F,RATES!$A:$A,$AI1597,RATES!$B:$B,"&lt;="&amp;MonthStart,RATES!$C:$C,"&gt;="&amp;MonthEnd),SUMIFS(RATES!$E:$E,RATES!$A:$A,$AI1597,RATES!$B:$B,"&lt;="&amp;MonthStart,RATES!$C:$C,"&gt;="&amp;MonthEnd))))</f>
        <v/>
      </c>
      <c r="AK1597" s="2">
        <f>IF(OR(NOT(ISNUMBER($AJ1597)),N($AA1597)=0),"",IF(ABS(N($Z1597)/100-$AJ1597)&gt;0.0000001,"DIFFERS",""))</f>
        <v/>
      </c>
    </row>
    <row r="1598">
      <c r="AD1598" s="2">
        <f>IF($L1598="","",IF(ISNUMBER(SEARCH("OFF ROAD",$H1598)),"OFF",IF(ISNUMBER(SEARCH("ON ROAD",$H1598)),"ON","")))</f>
        <v/>
      </c>
      <c r="AE1598" s="2">
        <f>IF($AD1598="ON",""&amp;$L1598,"")</f>
        <v/>
      </c>
      <c r="AF1598" s="2">
        <f>IF($L1598="","",IF($J1598&lt;&gt;"","Y",""))</f>
        <v/>
      </c>
      <c r="AG1598" s="2">
        <f>IF($L1598="","",IFERROR(TRIM(MID($H1598,4,SEARCH(" CO ",$H1598)-4)),""&amp;$S1598))</f>
        <v/>
      </c>
      <c r="AH1598" s="2">
        <f>IF($AG1598="","",IF($AG1598="FULTON",IF(ISNUMBER(SEARCH("COLLEGE PARK",$H1598)),"FULTON (COLLEGE PARK)",IF(ISNUMBER(SEARCH("HAPEVILLE",$H1598)),"FULTON (HAPEVILLE)",IF(ISNUMBER(SEARCH("EAST POINT",$H1598)),"FULTON (EAST POINT)",IF(ISNUMBER(SEARCH("ATLANTA",$H1598)),"FULTON (ATL LIMITS)","FULTON")))),IF($AG1598="DEKALB",IF(ISNUMBER(SEARCH("ATLANTA",$H1598)),"DEKALB (ATL LIMITS)","DEKALB"),IF(AND($AG1598="CLAYTON",ISNUMBER(SEARCH("COLLEGE PARK",$H1598))),"CLAYTON (COLLEGE PARK)",$AG1598))))</f>
        <v/>
      </c>
      <c r="AI1598" s="2">
        <f>IF(OR($AH1598="",$AD1598=""),"",IFERROR(VLOOKUP($AH1598,CODES!$A:$B,2,FALSE),"NO CODE"))</f>
        <v/>
      </c>
      <c r="AJ1598" s="19">
        <f>IF(OR($AI1598="",$AI1598="NO CODE"),"",IF(COUNTIFS(RATES!$A:$A,$AI1598,RATES!$B:$B,"&lt;="&amp;MonthStart,RATES!$C:$C,"&gt;="&amp;MonthEnd)&lt;&gt;1,"NO RATE",IF($AD1598="OFF",SUMIFS(RATES!$F:$F,RATES!$A:$A,$AI1598,RATES!$B:$B,"&lt;="&amp;MonthStart,RATES!$C:$C,"&gt;="&amp;MonthEnd),SUMIFS(RATES!$E:$E,RATES!$A:$A,$AI1598,RATES!$B:$B,"&lt;="&amp;MonthStart,RATES!$C:$C,"&gt;="&amp;MonthEnd))))</f>
        <v/>
      </c>
      <c r="AK1598" s="2">
        <f>IF(OR(NOT(ISNUMBER($AJ1598)),N($AA1598)=0),"",IF(ABS(N($Z1598)/100-$AJ1598)&gt;0.0000001,"DIFFERS",""))</f>
        <v/>
      </c>
    </row>
    <row r="1599">
      <c r="AD1599" s="2">
        <f>IF($L1599="","",IF(ISNUMBER(SEARCH("OFF ROAD",$H1599)),"OFF",IF(ISNUMBER(SEARCH("ON ROAD",$H1599)),"ON","")))</f>
        <v/>
      </c>
      <c r="AE1599" s="2">
        <f>IF($AD1599="ON",""&amp;$L1599,"")</f>
        <v/>
      </c>
      <c r="AF1599" s="2">
        <f>IF($L1599="","",IF($J1599&lt;&gt;"","Y",""))</f>
        <v/>
      </c>
      <c r="AG1599" s="2">
        <f>IF($L1599="","",IFERROR(TRIM(MID($H1599,4,SEARCH(" CO ",$H1599)-4)),""&amp;$S1599))</f>
        <v/>
      </c>
      <c r="AH1599" s="2">
        <f>IF($AG1599="","",IF($AG1599="FULTON",IF(ISNUMBER(SEARCH("COLLEGE PARK",$H1599)),"FULTON (COLLEGE PARK)",IF(ISNUMBER(SEARCH("HAPEVILLE",$H1599)),"FULTON (HAPEVILLE)",IF(ISNUMBER(SEARCH("EAST POINT",$H1599)),"FULTON (EAST POINT)",IF(ISNUMBER(SEARCH("ATLANTA",$H1599)),"FULTON (ATL LIMITS)","FULTON")))),IF($AG1599="DEKALB",IF(ISNUMBER(SEARCH("ATLANTA",$H1599)),"DEKALB (ATL LIMITS)","DEKALB"),IF(AND($AG1599="CLAYTON",ISNUMBER(SEARCH("COLLEGE PARK",$H1599))),"CLAYTON (COLLEGE PARK)",$AG1599))))</f>
        <v/>
      </c>
      <c r="AI1599" s="2">
        <f>IF(OR($AH1599="",$AD1599=""),"",IFERROR(VLOOKUP($AH1599,CODES!$A:$B,2,FALSE),"NO CODE"))</f>
        <v/>
      </c>
      <c r="AJ1599" s="19">
        <f>IF(OR($AI1599="",$AI1599="NO CODE"),"",IF(COUNTIFS(RATES!$A:$A,$AI1599,RATES!$B:$B,"&lt;="&amp;MonthStart,RATES!$C:$C,"&gt;="&amp;MonthEnd)&lt;&gt;1,"NO RATE",IF($AD1599="OFF",SUMIFS(RATES!$F:$F,RATES!$A:$A,$AI1599,RATES!$B:$B,"&lt;="&amp;MonthStart,RATES!$C:$C,"&gt;="&amp;MonthEnd),SUMIFS(RATES!$E:$E,RATES!$A:$A,$AI1599,RATES!$B:$B,"&lt;="&amp;MonthStart,RATES!$C:$C,"&gt;="&amp;MonthEnd))))</f>
        <v/>
      </c>
      <c r="AK1599" s="2">
        <f>IF(OR(NOT(ISNUMBER($AJ1599)),N($AA1599)=0),"",IF(ABS(N($Z1599)/100-$AJ1599)&gt;0.0000001,"DIFFERS",""))</f>
        <v/>
      </c>
    </row>
    <row r="1600">
      <c r="AD1600" s="2">
        <f>IF($L1600="","",IF(ISNUMBER(SEARCH("OFF ROAD",$H1600)),"OFF",IF(ISNUMBER(SEARCH("ON ROAD",$H1600)),"ON","")))</f>
        <v/>
      </c>
      <c r="AE1600" s="2">
        <f>IF($AD1600="ON",""&amp;$L1600,"")</f>
        <v/>
      </c>
      <c r="AF1600" s="2">
        <f>IF($L1600="","",IF($J1600&lt;&gt;"","Y",""))</f>
        <v/>
      </c>
      <c r="AG1600" s="2">
        <f>IF($L1600="","",IFERROR(TRIM(MID($H1600,4,SEARCH(" CO ",$H1600)-4)),""&amp;$S1600))</f>
        <v/>
      </c>
      <c r="AH1600" s="2">
        <f>IF($AG1600="","",IF($AG1600="FULTON",IF(ISNUMBER(SEARCH("COLLEGE PARK",$H1600)),"FULTON (COLLEGE PARK)",IF(ISNUMBER(SEARCH("HAPEVILLE",$H1600)),"FULTON (HAPEVILLE)",IF(ISNUMBER(SEARCH("EAST POINT",$H1600)),"FULTON (EAST POINT)",IF(ISNUMBER(SEARCH("ATLANTA",$H1600)),"FULTON (ATL LIMITS)","FULTON")))),IF($AG1600="DEKALB",IF(ISNUMBER(SEARCH("ATLANTA",$H1600)),"DEKALB (ATL LIMITS)","DEKALB"),IF(AND($AG1600="CLAYTON",ISNUMBER(SEARCH("COLLEGE PARK",$H1600))),"CLAYTON (COLLEGE PARK)",$AG1600))))</f>
        <v/>
      </c>
      <c r="AI1600" s="2">
        <f>IF(OR($AH1600="",$AD1600=""),"",IFERROR(VLOOKUP($AH1600,CODES!$A:$B,2,FALSE),"NO CODE"))</f>
        <v/>
      </c>
      <c r="AJ1600" s="19">
        <f>IF(OR($AI1600="",$AI1600="NO CODE"),"",IF(COUNTIFS(RATES!$A:$A,$AI1600,RATES!$B:$B,"&lt;="&amp;MonthStart,RATES!$C:$C,"&gt;="&amp;MonthEnd)&lt;&gt;1,"NO RATE",IF($AD1600="OFF",SUMIFS(RATES!$F:$F,RATES!$A:$A,$AI1600,RATES!$B:$B,"&lt;="&amp;MonthStart,RATES!$C:$C,"&gt;="&amp;MonthEnd),SUMIFS(RATES!$E:$E,RATES!$A:$A,$AI1600,RATES!$B:$B,"&lt;="&amp;MonthStart,RATES!$C:$C,"&gt;="&amp;MonthEnd))))</f>
        <v/>
      </c>
      <c r="AK1600" s="2">
        <f>IF(OR(NOT(ISNUMBER($AJ1600)),N($AA1600)=0),"",IF(ABS(N($Z1600)/100-$AJ1600)&gt;0.0000001,"DIFFERS",""))</f>
        <v/>
      </c>
    </row>
    <row r="1601">
      <c r="AD1601" s="2">
        <f>IF($L1601="","",IF(ISNUMBER(SEARCH("OFF ROAD",$H1601)),"OFF",IF(ISNUMBER(SEARCH("ON ROAD",$H1601)),"ON","")))</f>
        <v/>
      </c>
      <c r="AE1601" s="2">
        <f>IF($AD1601="ON",""&amp;$L1601,"")</f>
        <v/>
      </c>
      <c r="AF1601" s="2">
        <f>IF($L1601="","",IF($J1601&lt;&gt;"","Y",""))</f>
        <v/>
      </c>
      <c r="AG1601" s="2">
        <f>IF($L1601="","",IFERROR(TRIM(MID($H1601,4,SEARCH(" CO ",$H1601)-4)),""&amp;$S1601))</f>
        <v/>
      </c>
      <c r="AH1601" s="2">
        <f>IF($AG1601="","",IF($AG1601="FULTON",IF(ISNUMBER(SEARCH("COLLEGE PARK",$H1601)),"FULTON (COLLEGE PARK)",IF(ISNUMBER(SEARCH("HAPEVILLE",$H1601)),"FULTON (HAPEVILLE)",IF(ISNUMBER(SEARCH("EAST POINT",$H1601)),"FULTON (EAST POINT)",IF(ISNUMBER(SEARCH("ATLANTA",$H1601)),"FULTON (ATL LIMITS)","FULTON")))),IF($AG1601="DEKALB",IF(ISNUMBER(SEARCH("ATLANTA",$H1601)),"DEKALB (ATL LIMITS)","DEKALB"),IF(AND($AG1601="CLAYTON",ISNUMBER(SEARCH("COLLEGE PARK",$H1601))),"CLAYTON (COLLEGE PARK)",$AG1601))))</f>
        <v/>
      </c>
      <c r="AI1601" s="2">
        <f>IF(OR($AH1601="",$AD1601=""),"",IFERROR(VLOOKUP($AH1601,CODES!$A:$B,2,FALSE),"NO CODE"))</f>
        <v/>
      </c>
      <c r="AJ1601" s="19">
        <f>IF(OR($AI1601="",$AI1601="NO CODE"),"",IF(COUNTIFS(RATES!$A:$A,$AI1601,RATES!$B:$B,"&lt;="&amp;MonthStart,RATES!$C:$C,"&gt;="&amp;MonthEnd)&lt;&gt;1,"NO RATE",IF($AD1601="OFF",SUMIFS(RATES!$F:$F,RATES!$A:$A,$AI1601,RATES!$B:$B,"&lt;="&amp;MonthStart,RATES!$C:$C,"&gt;="&amp;MonthEnd),SUMIFS(RATES!$E:$E,RATES!$A:$A,$AI1601,RATES!$B:$B,"&lt;="&amp;MonthStart,RATES!$C:$C,"&gt;="&amp;MonthEnd))))</f>
        <v/>
      </c>
      <c r="AK1601" s="2">
        <f>IF(OR(NOT(ISNUMBER($AJ1601)),N($AA1601)=0),"",IF(ABS(N($Z1601)/100-$AJ1601)&gt;0.0000001,"DIFFERS",""))</f>
        <v/>
      </c>
    </row>
    <row r="1602">
      <c r="AD1602" s="2">
        <f>IF($L1602="","",IF(ISNUMBER(SEARCH("OFF ROAD",$H1602)),"OFF",IF(ISNUMBER(SEARCH("ON ROAD",$H1602)),"ON","")))</f>
        <v/>
      </c>
      <c r="AE1602" s="2">
        <f>IF($AD1602="ON",""&amp;$L1602,"")</f>
        <v/>
      </c>
      <c r="AF1602" s="2">
        <f>IF($L1602="","",IF($J1602&lt;&gt;"","Y",""))</f>
        <v/>
      </c>
      <c r="AG1602" s="2">
        <f>IF($L1602="","",IFERROR(TRIM(MID($H1602,4,SEARCH(" CO ",$H1602)-4)),""&amp;$S1602))</f>
        <v/>
      </c>
      <c r="AH1602" s="2">
        <f>IF($AG1602="","",IF($AG1602="FULTON",IF(ISNUMBER(SEARCH("COLLEGE PARK",$H1602)),"FULTON (COLLEGE PARK)",IF(ISNUMBER(SEARCH("HAPEVILLE",$H1602)),"FULTON (HAPEVILLE)",IF(ISNUMBER(SEARCH("EAST POINT",$H1602)),"FULTON (EAST POINT)",IF(ISNUMBER(SEARCH("ATLANTA",$H1602)),"FULTON (ATL LIMITS)","FULTON")))),IF($AG1602="DEKALB",IF(ISNUMBER(SEARCH("ATLANTA",$H1602)),"DEKALB (ATL LIMITS)","DEKALB"),IF(AND($AG1602="CLAYTON",ISNUMBER(SEARCH("COLLEGE PARK",$H1602))),"CLAYTON (COLLEGE PARK)",$AG1602))))</f>
        <v/>
      </c>
      <c r="AI1602" s="2">
        <f>IF(OR($AH1602="",$AD1602=""),"",IFERROR(VLOOKUP($AH1602,CODES!$A:$B,2,FALSE),"NO CODE"))</f>
        <v/>
      </c>
      <c r="AJ1602" s="19">
        <f>IF(OR($AI1602="",$AI1602="NO CODE"),"",IF(COUNTIFS(RATES!$A:$A,$AI1602,RATES!$B:$B,"&lt;="&amp;MonthStart,RATES!$C:$C,"&gt;="&amp;MonthEnd)&lt;&gt;1,"NO RATE",IF($AD1602="OFF",SUMIFS(RATES!$F:$F,RATES!$A:$A,$AI1602,RATES!$B:$B,"&lt;="&amp;MonthStart,RATES!$C:$C,"&gt;="&amp;MonthEnd),SUMIFS(RATES!$E:$E,RATES!$A:$A,$AI1602,RATES!$B:$B,"&lt;="&amp;MonthStart,RATES!$C:$C,"&gt;="&amp;MonthEnd))))</f>
        <v/>
      </c>
      <c r="AK1602" s="2">
        <f>IF(OR(NOT(ISNUMBER($AJ1602)),N($AA1602)=0),"",IF(ABS(N($Z1602)/100-$AJ1602)&gt;0.0000001,"DIFFERS",""))</f>
        <v/>
      </c>
    </row>
    <row r="1603">
      <c r="AD1603" s="2">
        <f>IF($L1603="","",IF(ISNUMBER(SEARCH("OFF ROAD",$H1603)),"OFF",IF(ISNUMBER(SEARCH("ON ROAD",$H1603)),"ON","")))</f>
        <v/>
      </c>
      <c r="AE1603" s="2">
        <f>IF($AD1603="ON",""&amp;$L1603,"")</f>
        <v/>
      </c>
      <c r="AF1603" s="2">
        <f>IF($L1603="","",IF($J1603&lt;&gt;"","Y",""))</f>
        <v/>
      </c>
      <c r="AG1603" s="2">
        <f>IF($L1603="","",IFERROR(TRIM(MID($H1603,4,SEARCH(" CO ",$H1603)-4)),""&amp;$S1603))</f>
        <v/>
      </c>
      <c r="AH1603" s="2">
        <f>IF($AG1603="","",IF($AG1603="FULTON",IF(ISNUMBER(SEARCH("COLLEGE PARK",$H1603)),"FULTON (COLLEGE PARK)",IF(ISNUMBER(SEARCH("HAPEVILLE",$H1603)),"FULTON (HAPEVILLE)",IF(ISNUMBER(SEARCH("EAST POINT",$H1603)),"FULTON (EAST POINT)",IF(ISNUMBER(SEARCH("ATLANTA",$H1603)),"FULTON (ATL LIMITS)","FULTON")))),IF($AG1603="DEKALB",IF(ISNUMBER(SEARCH("ATLANTA",$H1603)),"DEKALB (ATL LIMITS)","DEKALB"),IF(AND($AG1603="CLAYTON",ISNUMBER(SEARCH("COLLEGE PARK",$H1603))),"CLAYTON (COLLEGE PARK)",$AG1603))))</f>
        <v/>
      </c>
      <c r="AI1603" s="2">
        <f>IF(OR($AH1603="",$AD1603=""),"",IFERROR(VLOOKUP($AH1603,CODES!$A:$B,2,FALSE),"NO CODE"))</f>
        <v/>
      </c>
      <c r="AJ1603" s="19">
        <f>IF(OR($AI1603="",$AI1603="NO CODE"),"",IF(COUNTIFS(RATES!$A:$A,$AI1603,RATES!$B:$B,"&lt;="&amp;MonthStart,RATES!$C:$C,"&gt;="&amp;MonthEnd)&lt;&gt;1,"NO RATE",IF($AD1603="OFF",SUMIFS(RATES!$F:$F,RATES!$A:$A,$AI1603,RATES!$B:$B,"&lt;="&amp;MonthStart,RATES!$C:$C,"&gt;="&amp;MonthEnd),SUMIFS(RATES!$E:$E,RATES!$A:$A,$AI1603,RATES!$B:$B,"&lt;="&amp;MonthStart,RATES!$C:$C,"&gt;="&amp;MonthEnd))))</f>
        <v/>
      </c>
      <c r="AK1603" s="2">
        <f>IF(OR(NOT(ISNUMBER($AJ1603)),N($AA1603)=0),"",IF(ABS(N($Z1603)/100-$AJ1603)&gt;0.0000001,"DIFFERS",""))</f>
        <v/>
      </c>
    </row>
    <row r="1604">
      <c r="AD1604" s="2">
        <f>IF($L1604="","",IF(ISNUMBER(SEARCH("OFF ROAD",$H1604)),"OFF",IF(ISNUMBER(SEARCH("ON ROAD",$H1604)),"ON","")))</f>
        <v/>
      </c>
      <c r="AE1604" s="2">
        <f>IF($AD1604="ON",""&amp;$L1604,"")</f>
        <v/>
      </c>
      <c r="AF1604" s="2">
        <f>IF($L1604="","",IF($J1604&lt;&gt;"","Y",""))</f>
        <v/>
      </c>
      <c r="AG1604" s="2">
        <f>IF($L1604="","",IFERROR(TRIM(MID($H1604,4,SEARCH(" CO ",$H1604)-4)),""&amp;$S1604))</f>
        <v/>
      </c>
      <c r="AH1604" s="2">
        <f>IF($AG1604="","",IF($AG1604="FULTON",IF(ISNUMBER(SEARCH("COLLEGE PARK",$H1604)),"FULTON (COLLEGE PARK)",IF(ISNUMBER(SEARCH("HAPEVILLE",$H1604)),"FULTON (HAPEVILLE)",IF(ISNUMBER(SEARCH("EAST POINT",$H1604)),"FULTON (EAST POINT)",IF(ISNUMBER(SEARCH("ATLANTA",$H1604)),"FULTON (ATL LIMITS)","FULTON")))),IF($AG1604="DEKALB",IF(ISNUMBER(SEARCH("ATLANTA",$H1604)),"DEKALB (ATL LIMITS)","DEKALB"),IF(AND($AG1604="CLAYTON",ISNUMBER(SEARCH("COLLEGE PARK",$H1604))),"CLAYTON (COLLEGE PARK)",$AG1604))))</f>
        <v/>
      </c>
      <c r="AI1604" s="2">
        <f>IF(OR($AH1604="",$AD1604=""),"",IFERROR(VLOOKUP($AH1604,CODES!$A:$B,2,FALSE),"NO CODE"))</f>
        <v/>
      </c>
      <c r="AJ1604" s="19">
        <f>IF(OR($AI1604="",$AI1604="NO CODE"),"",IF(COUNTIFS(RATES!$A:$A,$AI1604,RATES!$B:$B,"&lt;="&amp;MonthStart,RATES!$C:$C,"&gt;="&amp;MonthEnd)&lt;&gt;1,"NO RATE",IF($AD1604="OFF",SUMIFS(RATES!$F:$F,RATES!$A:$A,$AI1604,RATES!$B:$B,"&lt;="&amp;MonthStart,RATES!$C:$C,"&gt;="&amp;MonthEnd),SUMIFS(RATES!$E:$E,RATES!$A:$A,$AI1604,RATES!$B:$B,"&lt;="&amp;MonthStart,RATES!$C:$C,"&gt;="&amp;MonthEnd))))</f>
        <v/>
      </c>
      <c r="AK1604" s="2">
        <f>IF(OR(NOT(ISNUMBER($AJ1604)),N($AA1604)=0),"",IF(ABS(N($Z1604)/100-$AJ1604)&gt;0.0000001,"DIFFERS",""))</f>
        <v/>
      </c>
    </row>
    <row r="1605">
      <c r="AD1605" s="2">
        <f>IF($L1605="","",IF(ISNUMBER(SEARCH("OFF ROAD",$H1605)),"OFF",IF(ISNUMBER(SEARCH("ON ROAD",$H1605)),"ON","")))</f>
        <v/>
      </c>
      <c r="AE1605" s="2">
        <f>IF($AD1605="ON",""&amp;$L1605,"")</f>
        <v/>
      </c>
      <c r="AF1605" s="2">
        <f>IF($L1605="","",IF($J1605&lt;&gt;"","Y",""))</f>
        <v/>
      </c>
      <c r="AG1605" s="2">
        <f>IF($L1605="","",IFERROR(TRIM(MID($H1605,4,SEARCH(" CO ",$H1605)-4)),""&amp;$S1605))</f>
        <v/>
      </c>
      <c r="AH1605" s="2">
        <f>IF($AG1605="","",IF($AG1605="FULTON",IF(ISNUMBER(SEARCH("COLLEGE PARK",$H1605)),"FULTON (COLLEGE PARK)",IF(ISNUMBER(SEARCH("HAPEVILLE",$H1605)),"FULTON (HAPEVILLE)",IF(ISNUMBER(SEARCH("EAST POINT",$H1605)),"FULTON (EAST POINT)",IF(ISNUMBER(SEARCH("ATLANTA",$H1605)),"FULTON (ATL LIMITS)","FULTON")))),IF($AG1605="DEKALB",IF(ISNUMBER(SEARCH("ATLANTA",$H1605)),"DEKALB (ATL LIMITS)","DEKALB"),IF(AND($AG1605="CLAYTON",ISNUMBER(SEARCH("COLLEGE PARK",$H1605))),"CLAYTON (COLLEGE PARK)",$AG1605))))</f>
        <v/>
      </c>
      <c r="AI1605" s="2">
        <f>IF(OR($AH1605="",$AD1605=""),"",IFERROR(VLOOKUP($AH1605,CODES!$A:$B,2,FALSE),"NO CODE"))</f>
        <v/>
      </c>
      <c r="AJ1605" s="19">
        <f>IF(OR($AI1605="",$AI1605="NO CODE"),"",IF(COUNTIFS(RATES!$A:$A,$AI1605,RATES!$B:$B,"&lt;="&amp;MonthStart,RATES!$C:$C,"&gt;="&amp;MonthEnd)&lt;&gt;1,"NO RATE",IF($AD1605="OFF",SUMIFS(RATES!$F:$F,RATES!$A:$A,$AI1605,RATES!$B:$B,"&lt;="&amp;MonthStart,RATES!$C:$C,"&gt;="&amp;MonthEnd),SUMIFS(RATES!$E:$E,RATES!$A:$A,$AI1605,RATES!$B:$B,"&lt;="&amp;MonthStart,RATES!$C:$C,"&gt;="&amp;MonthEnd))))</f>
        <v/>
      </c>
      <c r="AK1605" s="2">
        <f>IF(OR(NOT(ISNUMBER($AJ1605)),N($AA1605)=0),"",IF(ABS(N($Z1605)/100-$AJ1605)&gt;0.0000001,"DIFFERS",""))</f>
        <v/>
      </c>
    </row>
    <row r="1606">
      <c r="AD1606" s="2">
        <f>IF($L1606="","",IF(ISNUMBER(SEARCH("OFF ROAD",$H1606)),"OFF",IF(ISNUMBER(SEARCH("ON ROAD",$H1606)),"ON","")))</f>
        <v/>
      </c>
      <c r="AE1606" s="2">
        <f>IF($AD1606="ON",""&amp;$L1606,"")</f>
        <v/>
      </c>
      <c r="AF1606" s="2">
        <f>IF($L1606="","",IF($J1606&lt;&gt;"","Y",""))</f>
        <v/>
      </c>
      <c r="AG1606" s="2">
        <f>IF($L1606="","",IFERROR(TRIM(MID($H1606,4,SEARCH(" CO ",$H1606)-4)),""&amp;$S1606))</f>
        <v/>
      </c>
      <c r="AH1606" s="2">
        <f>IF($AG1606="","",IF($AG1606="FULTON",IF(ISNUMBER(SEARCH("COLLEGE PARK",$H1606)),"FULTON (COLLEGE PARK)",IF(ISNUMBER(SEARCH("HAPEVILLE",$H1606)),"FULTON (HAPEVILLE)",IF(ISNUMBER(SEARCH("EAST POINT",$H1606)),"FULTON (EAST POINT)",IF(ISNUMBER(SEARCH("ATLANTA",$H1606)),"FULTON (ATL LIMITS)","FULTON")))),IF($AG1606="DEKALB",IF(ISNUMBER(SEARCH("ATLANTA",$H1606)),"DEKALB (ATL LIMITS)","DEKALB"),IF(AND($AG1606="CLAYTON",ISNUMBER(SEARCH("COLLEGE PARK",$H1606))),"CLAYTON (COLLEGE PARK)",$AG1606))))</f>
        <v/>
      </c>
      <c r="AI1606" s="2">
        <f>IF(OR($AH1606="",$AD1606=""),"",IFERROR(VLOOKUP($AH1606,CODES!$A:$B,2,FALSE),"NO CODE"))</f>
        <v/>
      </c>
      <c r="AJ1606" s="19">
        <f>IF(OR($AI1606="",$AI1606="NO CODE"),"",IF(COUNTIFS(RATES!$A:$A,$AI1606,RATES!$B:$B,"&lt;="&amp;MonthStart,RATES!$C:$C,"&gt;="&amp;MonthEnd)&lt;&gt;1,"NO RATE",IF($AD1606="OFF",SUMIFS(RATES!$F:$F,RATES!$A:$A,$AI1606,RATES!$B:$B,"&lt;="&amp;MonthStart,RATES!$C:$C,"&gt;="&amp;MonthEnd),SUMIFS(RATES!$E:$E,RATES!$A:$A,$AI1606,RATES!$B:$B,"&lt;="&amp;MonthStart,RATES!$C:$C,"&gt;="&amp;MonthEnd))))</f>
        <v/>
      </c>
      <c r="AK1606" s="2">
        <f>IF(OR(NOT(ISNUMBER($AJ1606)),N($AA1606)=0),"",IF(ABS(N($Z1606)/100-$AJ1606)&gt;0.0000001,"DIFFERS",""))</f>
        <v/>
      </c>
    </row>
    <row r="1607">
      <c r="AD1607" s="2">
        <f>IF($L1607="","",IF(ISNUMBER(SEARCH("OFF ROAD",$H1607)),"OFF",IF(ISNUMBER(SEARCH("ON ROAD",$H1607)),"ON","")))</f>
        <v/>
      </c>
      <c r="AE1607" s="2">
        <f>IF($AD1607="ON",""&amp;$L1607,"")</f>
        <v/>
      </c>
      <c r="AF1607" s="2">
        <f>IF($L1607="","",IF($J1607&lt;&gt;"","Y",""))</f>
        <v/>
      </c>
      <c r="AG1607" s="2">
        <f>IF($L1607="","",IFERROR(TRIM(MID($H1607,4,SEARCH(" CO ",$H1607)-4)),""&amp;$S1607))</f>
        <v/>
      </c>
      <c r="AH1607" s="2">
        <f>IF($AG1607="","",IF($AG1607="FULTON",IF(ISNUMBER(SEARCH("COLLEGE PARK",$H1607)),"FULTON (COLLEGE PARK)",IF(ISNUMBER(SEARCH("HAPEVILLE",$H1607)),"FULTON (HAPEVILLE)",IF(ISNUMBER(SEARCH("EAST POINT",$H1607)),"FULTON (EAST POINT)",IF(ISNUMBER(SEARCH("ATLANTA",$H1607)),"FULTON (ATL LIMITS)","FULTON")))),IF($AG1607="DEKALB",IF(ISNUMBER(SEARCH("ATLANTA",$H1607)),"DEKALB (ATL LIMITS)","DEKALB"),IF(AND($AG1607="CLAYTON",ISNUMBER(SEARCH("COLLEGE PARK",$H1607))),"CLAYTON (COLLEGE PARK)",$AG1607))))</f>
        <v/>
      </c>
      <c r="AI1607" s="2">
        <f>IF(OR($AH1607="",$AD1607=""),"",IFERROR(VLOOKUP($AH1607,CODES!$A:$B,2,FALSE),"NO CODE"))</f>
        <v/>
      </c>
      <c r="AJ1607" s="19">
        <f>IF(OR($AI1607="",$AI1607="NO CODE"),"",IF(COUNTIFS(RATES!$A:$A,$AI1607,RATES!$B:$B,"&lt;="&amp;MonthStart,RATES!$C:$C,"&gt;="&amp;MonthEnd)&lt;&gt;1,"NO RATE",IF($AD1607="OFF",SUMIFS(RATES!$F:$F,RATES!$A:$A,$AI1607,RATES!$B:$B,"&lt;="&amp;MonthStart,RATES!$C:$C,"&gt;="&amp;MonthEnd),SUMIFS(RATES!$E:$E,RATES!$A:$A,$AI1607,RATES!$B:$B,"&lt;="&amp;MonthStart,RATES!$C:$C,"&gt;="&amp;MonthEnd))))</f>
        <v/>
      </c>
      <c r="AK1607" s="2">
        <f>IF(OR(NOT(ISNUMBER($AJ1607)),N($AA1607)=0),"",IF(ABS(N($Z1607)/100-$AJ1607)&gt;0.0000001,"DIFFERS",""))</f>
        <v/>
      </c>
    </row>
    <row r="1608">
      <c r="AD1608" s="2">
        <f>IF($L1608="","",IF(ISNUMBER(SEARCH("OFF ROAD",$H1608)),"OFF",IF(ISNUMBER(SEARCH("ON ROAD",$H1608)),"ON","")))</f>
        <v/>
      </c>
      <c r="AE1608" s="2">
        <f>IF($AD1608="ON",""&amp;$L1608,"")</f>
        <v/>
      </c>
      <c r="AF1608" s="2">
        <f>IF($L1608="","",IF($J1608&lt;&gt;"","Y",""))</f>
        <v/>
      </c>
      <c r="AG1608" s="2">
        <f>IF($L1608="","",IFERROR(TRIM(MID($H1608,4,SEARCH(" CO ",$H1608)-4)),""&amp;$S1608))</f>
        <v/>
      </c>
      <c r="AH1608" s="2">
        <f>IF($AG1608="","",IF($AG1608="FULTON",IF(ISNUMBER(SEARCH("COLLEGE PARK",$H1608)),"FULTON (COLLEGE PARK)",IF(ISNUMBER(SEARCH("HAPEVILLE",$H1608)),"FULTON (HAPEVILLE)",IF(ISNUMBER(SEARCH("EAST POINT",$H1608)),"FULTON (EAST POINT)",IF(ISNUMBER(SEARCH("ATLANTA",$H1608)),"FULTON (ATL LIMITS)","FULTON")))),IF($AG1608="DEKALB",IF(ISNUMBER(SEARCH("ATLANTA",$H1608)),"DEKALB (ATL LIMITS)","DEKALB"),IF(AND($AG1608="CLAYTON",ISNUMBER(SEARCH("COLLEGE PARK",$H1608))),"CLAYTON (COLLEGE PARK)",$AG1608))))</f>
        <v/>
      </c>
      <c r="AI1608" s="2">
        <f>IF(OR($AH1608="",$AD1608=""),"",IFERROR(VLOOKUP($AH1608,CODES!$A:$B,2,FALSE),"NO CODE"))</f>
        <v/>
      </c>
      <c r="AJ1608" s="19">
        <f>IF(OR($AI1608="",$AI1608="NO CODE"),"",IF(COUNTIFS(RATES!$A:$A,$AI1608,RATES!$B:$B,"&lt;="&amp;MonthStart,RATES!$C:$C,"&gt;="&amp;MonthEnd)&lt;&gt;1,"NO RATE",IF($AD1608="OFF",SUMIFS(RATES!$F:$F,RATES!$A:$A,$AI1608,RATES!$B:$B,"&lt;="&amp;MonthStart,RATES!$C:$C,"&gt;="&amp;MonthEnd),SUMIFS(RATES!$E:$E,RATES!$A:$A,$AI1608,RATES!$B:$B,"&lt;="&amp;MonthStart,RATES!$C:$C,"&gt;="&amp;MonthEnd))))</f>
        <v/>
      </c>
      <c r="AK1608" s="2">
        <f>IF(OR(NOT(ISNUMBER($AJ1608)),N($AA1608)=0),"",IF(ABS(N($Z1608)/100-$AJ1608)&gt;0.0000001,"DIFFERS",""))</f>
        <v/>
      </c>
    </row>
    <row r="1609">
      <c r="AD1609" s="2">
        <f>IF($L1609="","",IF(ISNUMBER(SEARCH("OFF ROAD",$H1609)),"OFF",IF(ISNUMBER(SEARCH("ON ROAD",$H1609)),"ON","")))</f>
        <v/>
      </c>
      <c r="AE1609" s="2">
        <f>IF($AD1609="ON",""&amp;$L1609,"")</f>
        <v/>
      </c>
      <c r="AF1609" s="2">
        <f>IF($L1609="","",IF($J1609&lt;&gt;"","Y",""))</f>
        <v/>
      </c>
      <c r="AG1609" s="2">
        <f>IF($L1609="","",IFERROR(TRIM(MID($H1609,4,SEARCH(" CO ",$H1609)-4)),""&amp;$S1609))</f>
        <v/>
      </c>
      <c r="AH1609" s="2">
        <f>IF($AG1609="","",IF($AG1609="FULTON",IF(ISNUMBER(SEARCH("COLLEGE PARK",$H1609)),"FULTON (COLLEGE PARK)",IF(ISNUMBER(SEARCH("HAPEVILLE",$H1609)),"FULTON (HAPEVILLE)",IF(ISNUMBER(SEARCH("EAST POINT",$H1609)),"FULTON (EAST POINT)",IF(ISNUMBER(SEARCH("ATLANTA",$H1609)),"FULTON (ATL LIMITS)","FULTON")))),IF($AG1609="DEKALB",IF(ISNUMBER(SEARCH("ATLANTA",$H1609)),"DEKALB (ATL LIMITS)","DEKALB"),IF(AND($AG1609="CLAYTON",ISNUMBER(SEARCH("COLLEGE PARK",$H1609))),"CLAYTON (COLLEGE PARK)",$AG1609))))</f>
        <v/>
      </c>
      <c r="AI1609" s="2">
        <f>IF(OR($AH1609="",$AD1609=""),"",IFERROR(VLOOKUP($AH1609,CODES!$A:$B,2,FALSE),"NO CODE"))</f>
        <v/>
      </c>
      <c r="AJ1609" s="19">
        <f>IF(OR($AI1609="",$AI1609="NO CODE"),"",IF(COUNTIFS(RATES!$A:$A,$AI1609,RATES!$B:$B,"&lt;="&amp;MonthStart,RATES!$C:$C,"&gt;="&amp;MonthEnd)&lt;&gt;1,"NO RATE",IF($AD1609="OFF",SUMIFS(RATES!$F:$F,RATES!$A:$A,$AI1609,RATES!$B:$B,"&lt;="&amp;MonthStart,RATES!$C:$C,"&gt;="&amp;MonthEnd),SUMIFS(RATES!$E:$E,RATES!$A:$A,$AI1609,RATES!$B:$B,"&lt;="&amp;MonthStart,RATES!$C:$C,"&gt;="&amp;MonthEnd))))</f>
        <v/>
      </c>
      <c r="AK1609" s="2">
        <f>IF(OR(NOT(ISNUMBER($AJ1609)),N($AA1609)=0),"",IF(ABS(N($Z1609)/100-$AJ1609)&gt;0.0000001,"DIFFERS",""))</f>
        <v/>
      </c>
    </row>
    <row r="1610">
      <c r="AD1610" s="2">
        <f>IF($L1610="","",IF(ISNUMBER(SEARCH("OFF ROAD",$H1610)),"OFF",IF(ISNUMBER(SEARCH("ON ROAD",$H1610)),"ON","")))</f>
        <v/>
      </c>
      <c r="AE1610" s="2">
        <f>IF($AD1610="ON",""&amp;$L1610,"")</f>
        <v/>
      </c>
      <c r="AF1610" s="2">
        <f>IF($L1610="","",IF($J1610&lt;&gt;"","Y",""))</f>
        <v/>
      </c>
      <c r="AG1610" s="2">
        <f>IF($L1610="","",IFERROR(TRIM(MID($H1610,4,SEARCH(" CO ",$H1610)-4)),""&amp;$S1610))</f>
        <v/>
      </c>
      <c r="AH1610" s="2">
        <f>IF($AG1610="","",IF($AG1610="FULTON",IF(ISNUMBER(SEARCH("COLLEGE PARK",$H1610)),"FULTON (COLLEGE PARK)",IF(ISNUMBER(SEARCH("HAPEVILLE",$H1610)),"FULTON (HAPEVILLE)",IF(ISNUMBER(SEARCH("EAST POINT",$H1610)),"FULTON (EAST POINT)",IF(ISNUMBER(SEARCH("ATLANTA",$H1610)),"FULTON (ATL LIMITS)","FULTON")))),IF($AG1610="DEKALB",IF(ISNUMBER(SEARCH("ATLANTA",$H1610)),"DEKALB (ATL LIMITS)","DEKALB"),IF(AND($AG1610="CLAYTON",ISNUMBER(SEARCH("COLLEGE PARK",$H1610))),"CLAYTON (COLLEGE PARK)",$AG1610))))</f>
        <v/>
      </c>
      <c r="AI1610" s="2">
        <f>IF(OR($AH1610="",$AD1610=""),"",IFERROR(VLOOKUP($AH1610,CODES!$A:$B,2,FALSE),"NO CODE"))</f>
        <v/>
      </c>
      <c r="AJ1610" s="19">
        <f>IF(OR($AI1610="",$AI1610="NO CODE"),"",IF(COUNTIFS(RATES!$A:$A,$AI1610,RATES!$B:$B,"&lt;="&amp;MonthStart,RATES!$C:$C,"&gt;="&amp;MonthEnd)&lt;&gt;1,"NO RATE",IF($AD1610="OFF",SUMIFS(RATES!$F:$F,RATES!$A:$A,$AI1610,RATES!$B:$B,"&lt;="&amp;MonthStart,RATES!$C:$C,"&gt;="&amp;MonthEnd),SUMIFS(RATES!$E:$E,RATES!$A:$A,$AI1610,RATES!$B:$B,"&lt;="&amp;MonthStart,RATES!$C:$C,"&gt;="&amp;MonthEnd))))</f>
        <v/>
      </c>
      <c r="AK1610" s="2">
        <f>IF(OR(NOT(ISNUMBER($AJ1610)),N($AA1610)=0),"",IF(ABS(N($Z1610)/100-$AJ1610)&gt;0.0000001,"DIFFERS",""))</f>
        <v/>
      </c>
    </row>
    <row r="1611">
      <c r="AD1611" s="2">
        <f>IF($L1611="","",IF(ISNUMBER(SEARCH("OFF ROAD",$H1611)),"OFF",IF(ISNUMBER(SEARCH("ON ROAD",$H1611)),"ON","")))</f>
        <v/>
      </c>
      <c r="AE1611" s="2">
        <f>IF($AD1611="ON",""&amp;$L1611,"")</f>
        <v/>
      </c>
      <c r="AF1611" s="2">
        <f>IF($L1611="","",IF($J1611&lt;&gt;"","Y",""))</f>
        <v/>
      </c>
      <c r="AG1611" s="2">
        <f>IF($L1611="","",IFERROR(TRIM(MID($H1611,4,SEARCH(" CO ",$H1611)-4)),""&amp;$S1611))</f>
        <v/>
      </c>
      <c r="AH1611" s="2">
        <f>IF($AG1611="","",IF($AG1611="FULTON",IF(ISNUMBER(SEARCH("COLLEGE PARK",$H1611)),"FULTON (COLLEGE PARK)",IF(ISNUMBER(SEARCH("HAPEVILLE",$H1611)),"FULTON (HAPEVILLE)",IF(ISNUMBER(SEARCH("EAST POINT",$H1611)),"FULTON (EAST POINT)",IF(ISNUMBER(SEARCH("ATLANTA",$H1611)),"FULTON (ATL LIMITS)","FULTON")))),IF($AG1611="DEKALB",IF(ISNUMBER(SEARCH("ATLANTA",$H1611)),"DEKALB (ATL LIMITS)","DEKALB"),IF(AND($AG1611="CLAYTON",ISNUMBER(SEARCH("COLLEGE PARK",$H1611))),"CLAYTON (COLLEGE PARK)",$AG1611))))</f>
        <v/>
      </c>
      <c r="AI1611" s="2">
        <f>IF(OR($AH1611="",$AD1611=""),"",IFERROR(VLOOKUP($AH1611,CODES!$A:$B,2,FALSE),"NO CODE"))</f>
        <v/>
      </c>
      <c r="AJ1611" s="19">
        <f>IF(OR($AI1611="",$AI1611="NO CODE"),"",IF(COUNTIFS(RATES!$A:$A,$AI1611,RATES!$B:$B,"&lt;="&amp;MonthStart,RATES!$C:$C,"&gt;="&amp;MonthEnd)&lt;&gt;1,"NO RATE",IF($AD1611="OFF",SUMIFS(RATES!$F:$F,RATES!$A:$A,$AI1611,RATES!$B:$B,"&lt;="&amp;MonthStart,RATES!$C:$C,"&gt;="&amp;MonthEnd),SUMIFS(RATES!$E:$E,RATES!$A:$A,$AI1611,RATES!$B:$B,"&lt;="&amp;MonthStart,RATES!$C:$C,"&gt;="&amp;MonthEnd))))</f>
        <v/>
      </c>
      <c r="AK1611" s="2">
        <f>IF(OR(NOT(ISNUMBER($AJ1611)),N($AA1611)=0),"",IF(ABS(N($Z1611)/100-$AJ1611)&gt;0.0000001,"DIFFERS",""))</f>
        <v/>
      </c>
    </row>
    <row r="1612">
      <c r="AD1612" s="2">
        <f>IF($L1612="","",IF(ISNUMBER(SEARCH("OFF ROAD",$H1612)),"OFF",IF(ISNUMBER(SEARCH("ON ROAD",$H1612)),"ON","")))</f>
        <v/>
      </c>
      <c r="AE1612" s="2">
        <f>IF($AD1612="ON",""&amp;$L1612,"")</f>
        <v/>
      </c>
      <c r="AF1612" s="2">
        <f>IF($L1612="","",IF($J1612&lt;&gt;"","Y",""))</f>
        <v/>
      </c>
      <c r="AG1612" s="2">
        <f>IF($L1612="","",IFERROR(TRIM(MID($H1612,4,SEARCH(" CO ",$H1612)-4)),""&amp;$S1612))</f>
        <v/>
      </c>
      <c r="AH1612" s="2">
        <f>IF($AG1612="","",IF($AG1612="FULTON",IF(ISNUMBER(SEARCH("COLLEGE PARK",$H1612)),"FULTON (COLLEGE PARK)",IF(ISNUMBER(SEARCH("HAPEVILLE",$H1612)),"FULTON (HAPEVILLE)",IF(ISNUMBER(SEARCH("EAST POINT",$H1612)),"FULTON (EAST POINT)",IF(ISNUMBER(SEARCH("ATLANTA",$H1612)),"FULTON (ATL LIMITS)","FULTON")))),IF($AG1612="DEKALB",IF(ISNUMBER(SEARCH("ATLANTA",$H1612)),"DEKALB (ATL LIMITS)","DEKALB"),IF(AND($AG1612="CLAYTON",ISNUMBER(SEARCH("COLLEGE PARK",$H1612))),"CLAYTON (COLLEGE PARK)",$AG1612))))</f>
        <v/>
      </c>
      <c r="AI1612" s="2">
        <f>IF(OR($AH1612="",$AD1612=""),"",IFERROR(VLOOKUP($AH1612,CODES!$A:$B,2,FALSE),"NO CODE"))</f>
        <v/>
      </c>
      <c r="AJ1612" s="19">
        <f>IF(OR($AI1612="",$AI1612="NO CODE"),"",IF(COUNTIFS(RATES!$A:$A,$AI1612,RATES!$B:$B,"&lt;="&amp;MonthStart,RATES!$C:$C,"&gt;="&amp;MonthEnd)&lt;&gt;1,"NO RATE",IF($AD1612="OFF",SUMIFS(RATES!$F:$F,RATES!$A:$A,$AI1612,RATES!$B:$B,"&lt;="&amp;MonthStart,RATES!$C:$C,"&gt;="&amp;MonthEnd),SUMIFS(RATES!$E:$E,RATES!$A:$A,$AI1612,RATES!$B:$B,"&lt;="&amp;MonthStart,RATES!$C:$C,"&gt;="&amp;MonthEnd))))</f>
        <v/>
      </c>
      <c r="AK1612" s="2">
        <f>IF(OR(NOT(ISNUMBER($AJ1612)),N($AA1612)=0),"",IF(ABS(N($Z1612)/100-$AJ1612)&gt;0.0000001,"DIFFERS",""))</f>
        <v/>
      </c>
    </row>
    <row r="1613">
      <c r="AD1613" s="2">
        <f>IF($L1613="","",IF(ISNUMBER(SEARCH("OFF ROAD",$H1613)),"OFF",IF(ISNUMBER(SEARCH("ON ROAD",$H1613)),"ON","")))</f>
        <v/>
      </c>
      <c r="AE1613" s="2">
        <f>IF($AD1613="ON",""&amp;$L1613,"")</f>
        <v/>
      </c>
      <c r="AF1613" s="2">
        <f>IF($L1613="","",IF($J1613&lt;&gt;"","Y",""))</f>
        <v/>
      </c>
      <c r="AG1613" s="2">
        <f>IF($L1613="","",IFERROR(TRIM(MID($H1613,4,SEARCH(" CO ",$H1613)-4)),""&amp;$S1613))</f>
        <v/>
      </c>
      <c r="AH1613" s="2">
        <f>IF($AG1613="","",IF($AG1613="FULTON",IF(ISNUMBER(SEARCH("COLLEGE PARK",$H1613)),"FULTON (COLLEGE PARK)",IF(ISNUMBER(SEARCH("HAPEVILLE",$H1613)),"FULTON (HAPEVILLE)",IF(ISNUMBER(SEARCH("EAST POINT",$H1613)),"FULTON (EAST POINT)",IF(ISNUMBER(SEARCH("ATLANTA",$H1613)),"FULTON (ATL LIMITS)","FULTON")))),IF($AG1613="DEKALB",IF(ISNUMBER(SEARCH("ATLANTA",$H1613)),"DEKALB (ATL LIMITS)","DEKALB"),IF(AND($AG1613="CLAYTON",ISNUMBER(SEARCH("COLLEGE PARK",$H1613))),"CLAYTON (COLLEGE PARK)",$AG1613))))</f>
        <v/>
      </c>
      <c r="AI1613" s="2">
        <f>IF(OR($AH1613="",$AD1613=""),"",IFERROR(VLOOKUP($AH1613,CODES!$A:$B,2,FALSE),"NO CODE"))</f>
        <v/>
      </c>
      <c r="AJ1613" s="19">
        <f>IF(OR($AI1613="",$AI1613="NO CODE"),"",IF(COUNTIFS(RATES!$A:$A,$AI1613,RATES!$B:$B,"&lt;="&amp;MonthStart,RATES!$C:$C,"&gt;="&amp;MonthEnd)&lt;&gt;1,"NO RATE",IF($AD1613="OFF",SUMIFS(RATES!$F:$F,RATES!$A:$A,$AI1613,RATES!$B:$B,"&lt;="&amp;MonthStart,RATES!$C:$C,"&gt;="&amp;MonthEnd),SUMIFS(RATES!$E:$E,RATES!$A:$A,$AI1613,RATES!$B:$B,"&lt;="&amp;MonthStart,RATES!$C:$C,"&gt;="&amp;MonthEnd))))</f>
        <v/>
      </c>
      <c r="AK1613" s="2">
        <f>IF(OR(NOT(ISNUMBER($AJ1613)),N($AA1613)=0),"",IF(ABS(N($Z1613)/100-$AJ1613)&gt;0.0000001,"DIFFERS",""))</f>
        <v/>
      </c>
    </row>
    <row r="1614">
      <c r="AD1614" s="2">
        <f>IF($L1614="","",IF(ISNUMBER(SEARCH("OFF ROAD",$H1614)),"OFF",IF(ISNUMBER(SEARCH("ON ROAD",$H1614)),"ON","")))</f>
        <v/>
      </c>
      <c r="AE1614" s="2">
        <f>IF($AD1614="ON",""&amp;$L1614,"")</f>
        <v/>
      </c>
      <c r="AF1614" s="2">
        <f>IF($L1614="","",IF($J1614&lt;&gt;"","Y",""))</f>
        <v/>
      </c>
      <c r="AG1614" s="2">
        <f>IF($L1614="","",IFERROR(TRIM(MID($H1614,4,SEARCH(" CO ",$H1614)-4)),""&amp;$S1614))</f>
        <v/>
      </c>
      <c r="AH1614" s="2">
        <f>IF($AG1614="","",IF($AG1614="FULTON",IF(ISNUMBER(SEARCH("COLLEGE PARK",$H1614)),"FULTON (COLLEGE PARK)",IF(ISNUMBER(SEARCH("HAPEVILLE",$H1614)),"FULTON (HAPEVILLE)",IF(ISNUMBER(SEARCH("EAST POINT",$H1614)),"FULTON (EAST POINT)",IF(ISNUMBER(SEARCH("ATLANTA",$H1614)),"FULTON (ATL LIMITS)","FULTON")))),IF($AG1614="DEKALB",IF(ISNUMBER(SEARCH("ATLANTA",$H1614)),"DEKALB (ATL LIMITS)","DEKALB"),IF(AND($AG1614="CLAYTON",ISNUMBER(SEARCH("COLLEGE PARK",$H1614))),"CLAYTON (COLLEGE PARK)",$AG1614))))</f>
        <v/>
      </c>
      <c r="AI1614" s="2">
        <f>IF(OR($AH1614="",$AD1614=""),"",IFERROR(VLOOKUP($AH1614,CODES!$A:$B,2,FALSE),"NO CODE"))</f>
        <v/>
      </c>
      <c r="AJ1614" s="19">
        <f>IF(OR($AI1614="",$AI1614="NO CODE"),"",IF(COUNTIFS(RATES!$A:$A,$AI1614,RATES!$B:$B,"&lt;="&amp;MonthStart,RATES!$C:$C,"&gt;="&amp;MonthEnd)&lt;&gt;1,"NO RATE",IF($AD1614="OFF",SUMIFS(RATES!$F:$F,RATES!$A:$A,$AI1614,RATES!$B:$B,"&lt;="&amp;MonthStart,RATES!$C:$C,"&gt;="&amp;MonthEnd),SUMIFS(RATES!$E:$E,RATES!$A:$A,$AI1614,RATES!$B:$B,"&lt;="&amp;MonthStart,RATES!$C:$C,"&gt;="&amp;MonthEnd))))</f>
        <v/>
      </c>
      <c r="AK1614" s="2">
        <f>IF(OR(NOT(ISNUMBER($AJ1614)),N($AA1614)=0),"",IF(ABS(N($Z1614)/100-$AJ1614)&gt;0.0000001,"DIFFERS",""))</f>
        <v/>
      </c>
    </row>
    <row r="1615">
      <c r="AD1615" s="2">
        <f>IF($L1615="","",IF(ISNUMBER(SEARCH("OFF ROAD",$H1615)),"OFF",IF(ISNUMBER(SEARCH("ON ROAD",$H1615)),"ON","")))</f>
        <v/>
      </c>
      <c r="AE1615" s="2">
        <f>IF($AD1615="ON",""&amp;$L1615,"")</f>
        <v/>
      </c>
      <c r="AF1615" s="2">
        <f>IF($L1615="","",IF($J1615&lt;&gt;"","Y",""))</f>
        <v/>
      </c>
      <c r="AG1615" s="2">
        <f>IF($L1615="","",IFERROR(TRIM(MID($H1615,4,SEARCH(" CO ",$H1615)-4)),""&amp;$S1615))</f>
        <v/>
      </c>
      <c r="AH1615" s="2">
        <f>IF($AG1615="","",IF($AG1615="FULTON",IF(ISNUMBER(SEARCH("COLLEGE PARK",$H1615)),"FULTON (COLLEGE PARK)",IF(ISNUMBER(SEARCH("HAPEVILLE",$H1615)),"FULTON (HAPEVILLE)",IF(ISNUMBER(SEARCH("EAST POINT",$H1615)),"FULTON (EAST POINT)",IF(ISNUMBER(SEARCH("ATLANTA",$H1615)),"FULTON (ATL LIMITS)","FULTON")))),IF($AG1615="DEKALB",IF(ISNUMBER(SEARCH("ATLANTA",$H1615)),"DEKALB (ATL LIMITS)","DEKALB"),IF(AND($AG1615="CLAYTON",ISNUMBER(SEARCH("COLLEGE PARK",$H1615))),"CLAYTON (COLLEGE PARK)",$AG1615))))</f>
        <v/>
      </c>
      <c r="AI1615" s="2">
        <f>IF(OR($AH1615="",$AD1615=""),"",IFERROR(VLOOKUP($AH1615,CODES!$A:$B,2,FALSE),"NO CODE"))</f>
        <v/>
      </c>
      <c r="AJ1615" s="19">
        <f>IF(OR($AI1615="",$AI1615="NO CODE"),"",IF(COUNTIFS(RATES!$A:$A,$AI1615,RATES!$B:$B,"&lt;="&amp;MonthStart,RATES!$C:$C,"&gt;="&amp;MonthEnd)&lt;&gt;1,"NO RATE",IF($AD1615="OFF",SUMIFS(RATES!$F:$F,RATES!$A:$A,$AI1615,RATES!$B:$B,"&lt;="&amp;MonthStart,RATES!$C:$C,"&gt;="&amp;MonthEnd),SUMIFS(RATES!$E:$E,RATES!$A:$A,$AI1615,RATES!$B:$B,"&lt;="&amp;MonthStart,RATES!$C:$C,"&gt;="&amp;MonthEnd))))</f>
        <v/>
      </c>
      <c r="AK1615" s="2">
        <f>IF(OR(NOT(ISNUMBER($AJ1615)),N($AA1615)=0),"",IF(ABS(N($Z1615)/100-$AJ1615)&gt;0.0000001,"DIFFERS",""))</f>
        <v/>
      </c>
    </row>
    <row r="1616">
      <c r="AD1616" s="2">
        <f>IF($L1616="","",IF(ISNUMBER(SEARCH("OFF ROAD",$H1616)),"OFF",IF(ISNUMBER(SEARCH("ON ROAD",$H1616)),"ON","")))</f>
        <v/>
      </c>
      <c r="AE1616" s="2">
        <f>IF($AD1616="ON",""&amp;$L1616,"")</f>
        <v/>
      </c>
      <c r="AF1616" s="2">
        <f>IF($L1616="","",IF($J1616&lt;&gt;"","Y",""))</f>
        <v/>
      </c>
      <c r="AG1616" s="2">
        <f>IF($L1616="","",IFERROR(TRIM(MID($H1616,4,SEARCH(" CO ",$H1616)-4)),""&amp;$S1616))</f>
        <v/>
      </c>
      <c r="AH1616" s="2">
        <f>IF($AG1616="","",IF($AG1616="FULTON",IF(ISNUMBER(SEARCH("COLLEGE PARK",$H1616)),"FULTON (COLLEGE PARK)",IF(ISNUMBER(SEARCH("HAPEVILLE",$H1616)),"FULTON (HAPEVILLE)",IF(ISNUMBER(SEARCH("EAST POINT",$H1616)),"FULTON (EAST POINT)",IF(ISNUMBER(SEARCH("ATLANTA",$H1616)),"FULTON (ATL LIMITS)","FULTON")))),IF($AG1616="DEKALB",IF(ISNUMBER(SEARCH("ATLANTA",$H1616)),"DEKALB (ATL LIMITS)","DEKALB"),IF(AND($AG1616="CLAYTON",ISNUMBER(SEARCH("COLLEGE PARK",$H1616))),"CLAYTON (COLLEGE PARK)",$AG1616))))</f>
        <v/>
      </c>
      <c r="AI1616" s="2">
        <f>IF(OR($AH1616="",$AD1616=""),"",IFERROR(VLOOKUP($AH1616,CODES!$A:$B,2,FALSE),"NO CODE"))</f>
        <v/>
      </c>
      <c r="AJ1616" s="19">
        <f>IF(OR($AI1616="",$AI1616="NO CODE"),"",IF(COUNTIFS(RATES!$A:$A,$AI1616,RATES!$B:$B,"&lt;="&amp;MonthStart,RATES!$C:$C,"&gt;="&amp;MonthEnd)&lt;&gt;1,"NO RATE",IF($AD1616="OFF",SUMIFS(RATES!$F:$F,RATES!$A:$A,$AI1616,RATES!$B:$B,"&lt;="&amp;MonthStart,RATES!$C:$C,"&gt;="&amp;MonthEnd),SUMIFS(RATES!$E:$E,RATES!$A:$A,$AI1616,RATES!$B:$B,"&lt;="&amp;MonthStart,RATES!$C:$C,"&gt;="&amp;MonthEnd))))</f>
        <v/>
      </c>
      <c r="AK1616" s="2">
        <f>IF(OR(NOT(ISNUMBER($AJ1616)),N($AA1616)=0),"",IF(ABS(N($Z1616)/100-$AJ1616)&gt;0.0000001,"DIFFERS",""))</f>
        <v/>
      </c>
    </row>
    <row r="1617">
      <c r="AD1617" s="2">
        <f>IF($L1617="","",IF(ISNUMBER(SEARCH("OFF ROAD",$H1617)),"OFF",IF(ISNUMBER(SEARCH("ON ROAD",$H1617)),"ON","")))</f>
        <v/>
      </c>
      <c r="AE1617" s="2">
        <f>IF($AD1617="ON",""&amp;$L1617,"")</f>
        <v/>
      </c>
      <c r="AF1617" s="2">
        <f>IF($L1617="","",IF($J1617&lt;&gt;"","Y",""))</f>
        <v/>
      </c>
      <c r="AG1617" s="2">
        <f>IF($L1617="","",IFERROR(TRIM(MID($H1617,4,SEARCH(" CO ",$H1617)-4)),""&amp;$S1617))</f>
        <v/>
      </c>
      <c r="AH1617" s="2">
        <f>IF($AG1617="","",IF($AG1617="FULTON",IF(ISNUMBER(SEARCH("COLLEGE PARK",$H1617)),"FULTON (COLLEGE PARK)",IF(ISNUMBER(SEARCH("HAPEVILLE",$H1617)),"FULTON (HAPEVILLE)",IF(ISNUMBER(SEARCH("EAST POINT",$H1617)),"FULTON (EAST POINT)",IF(ISNUMBER(SEARCH("ATLANTA",$H1617)),"FULTON (ATL LIMITS)","FULTON")))),IF($AG1617="DEKALB",IF(ISNUMBER(SEARCH("ATLANTA",$H1617)),"DEKALB (ATL LIMITS)","DEKALB"),IF(AND($AG1617="CLAYTON",ISNUMBER(SEARCH("COLLEGE PARK",$H1617))),"CLAYTON (COLLEGE PARK)",$AG1617))))</f>
        <v/>
      </c>
      <c r="AI1617" s="2">
        <f>IF(OR($AH1617="",$AD1617=""),"",IFERROR(VLOOKUP($AH1617,CODES!$A:$B,2,FALSE),"NO CODE"))</f>
        <v/>
      </c>
      <c r="AJ1617" s="19">
        <f>IF(OR($AI1617="",$AI1617="NO CODE"),"",IF(COUNTIFS(RATES!$A:$A,$AI1617,RATES!$B:$B,"&lt;="&amp;MonthStart,RATES!$C:$C,"&gt;="&amp;MonthEnd)&lt;&gt;1,"NO RATE",IF($AD1617="OFF",SUMIFS(RATES!$F:$F,RATES!$A:$A,$AI1617,RATES!$B:$B,"&lt;="&amp;MonthStart,RATES!$C:$C,"&gt;="&amp;MonthEnd),SUMIFS(RATES!$E:$E,RATES!$A:$A,$AI1617,RATES!$B:$B,"&lt;="&amp;MonthStart,RATES!$C:$C,"&gt;="&amp;MonthEnd))))</f>
        <v/>
      </c>
      <c r="AK1617" s="2">
        <f>IF(OR(NOT(ISNUMBER($AJ1617)),N($AA1617)=0),"",IF(ABS(N($Z1617)/100-$AJ1617)&gt;0.0000001,"DIFFERS",""))</f>
        <v/>
      </c>
    </row>
    <row r="1618">
      <c r="AD1618" s="2">
        <f>IF($L1618="","",IF(ISNUMBER(SEARCH("OFF ROAD",$H1618)),"OFF",IF(ISNUMBER(SEARCH("ON ROAD",$H1618)),"ON","")))</f>
        <v/>
      </c>
      <c r="AE1618" s="2">
        <f>IF($AD1618="ON",""&amp;$L1618,"")</f>
        <v/>
      </c>
      <c r="AF1618" s="2">
        <f>IF($L1618="","",IF($J1618&lt;&gt;"","Y",""))</f>
        <v/>
      </c>
      <c r="AG1618" s="2">
        <f>IF($L1618="","",IFERROR(TRIM(MID($H1618,4,SEARCH(" CO ",$H1618)-4)),""&amp;$S1618))</f>
        <v/>
      </c>
      <c r="AH1618" s="2">
        <f>IF($AG1618="","",IF($AG1618="FULTON",IF(ISNUMBER(SEARCH("COLLEGE PARK",$H1618)),"FULTON (COLLEGE PARK)",IF(ISNUMBER(SEARCH("HAPEVILLE",$H1618)),"FULTON (HAPEVILLE)",IF(ISNUMBER(SEARCH("EAST POINT",$H1618)),"FULTON (EAST POINT)",IF(ISNUMBER(SEARCH("ATLANTA",$H1618)),"FULTON (ATL LIMITS)","FULTON")))),IF($AG1618="DEKALB",IF(ISNUMBER(SEARCH("ATLANTA",$H1618)),"DEKALB (ATL LIMITS)","DEKALB"),IF(AND($AG1618="CLAYTON",ISNUMBER(SEARCH("COLLEGE PARK",$H1618))),"CLAYTON (COLLEGE PARK)",$AG1618))))</f>
        <v/>
      </c>
      <c r="AI1618" s="2">
        <f>IF(OR($AH1618="",$AD1618=""),"",IFERROR(VLOOKUP($AH1618,CODES!$A:$B,2,FALSE),"NO CODE"))</f>
        <v/>
      </c>
      <c r="AJ1618" s="19">
        <f>IF(OR($AI1618="",$AI1618="NO CODE"),"",IF(COUNTIFS(RATES!$A:$A,$AI1618,RATES!$B:$B,"&lt;="&amp;MonthStart,RATES!$C:$C,"&gt;="&amp;MonthEnd)&lt;&gt;1,"NO RATE",IF($AD1618="OFF",SUMIFS(RATES!$F:$F,RATES!$A:$A,$AI1618,RATES!$B:$B,"&lt;="&amp;MonthStart,RATES!$C:$C,"&gt;="&amp;MonthEnd),SUMIFS(RATES!$E:$E,RATES!$A:$A,$AI1618,RATES!$B:$B,"&lt;="&amp;MonthStart,RATES!$C:$C,"&gt;="&amp;MonthEnd))))</f>
        <v/>
      </c>
      <c r="AK1618" s="2">
        <f>IF(OR(NOT(ISNUMBER($AJ1618)),N($AA1618)=0),"",IF(ABS(N($Z1618)/100-$AJ1618)&gt;0.0000001,"DIFFERS",""))</f>
        <v/>
      </c>
    </row>
    <row r="1619">
      <c r="AD1619" s="2">
        <f>IF($L1619="","",IF(ISNUMBER(SEARCH("OFF ROAD",$H1619)),"OFF",IF(ISNUMBER(SEARCH("ON ROAD",$H1619)),"ON","")))</f>
        <v/>
      </c>
      <c r="AE1619" s="2">
        <f>IF($AD1619="ON",""&amp;$L1619,"")</f>
        <v/>
      </c>
      <c r="AF1619" s="2">
        <f>IF($L1619="","",IF($J1619&lt;&gt;"","Y",""))</f>
        <v/>
      </c>
      <c r="AG1619" s="2">
        <f>IF($L1619="","",IFERROR(TRIM(MID($H1619,4,SEARCH(" CO ",$H1619)-4)),""&amp;$S1619))</f>
        <v/>
      </c>
      <c r="AH1619" s="2">
        <f>IF($AG1619="","",IF($AG1619="FULTON",IF(ISNUMBER(SEARCH("COLLEGE PARK",$H1619)),"FULTON (COLLEGE PARK)",IF(ISNUMBER(SEARCH("HAPEVILLE",$H1619)),"FULTON (HAPEVILLE)",IF(ISNUMBER(SEARCH("EAST POINT",$H1619)),"FULTON (EAST POINT)",IF(ISNUMBER(SEARCH("ATLANTA",$H1619)),"FULTON (ATL LIMITS)","FULTON")))),IF($AG1619="DEKALB",IF(ISNUMBER(SEARCH("ATLANTA",$H1619)),"DEKALB (ATL LIMITS)","DEKALB"),IF(AND($AG1619="CLAYTON",ISNUMBER(SEARCH("COLLEGE PARK",$H1619))),"CLAYTON (COLLEGE PARK)",$AG1619))))</f>
        <v/>
      </c>
      <c r="AI1619" s="2">
        <f>IF(OR($AH1619="",$AD1619=""),"",IFERROR(VLOOKUP($AH1619,CODES!$A:$B,2,FALSE),"NO CODE"))</f>
        <v/>
      </c>
      <c r="AJ1619" s="19">
        <f>IF(OR($AI1619="",$AI1619="NO CODE"),"",IF(COUNTIFS(RATES!$A:$A,$AI1619,RATES!$B:$B,"&lt;="&amp;MonthStart,RATES!$C:$C,"&gt;="&amp;MonthEnd)&lt;&gt;1,"NO RATE",IF($AD1619="OFF",SUMIFS(RATES!$F:$F,RATES!$A:$A,$AI1619,RATES!$B:$B,"&lt;="&amp;MonthStart,RATES!$C:$C,"&gt;="&amp;MonthEnd),SUMIFS(RATES!$E:$E,RATES!$A:$A,$AI1619,RATES!$B:$B,"&lt;="&amp;MonthStart,RATES!$C:$C,"&gt;="&amp;MonthEnd))))</f>
        <v/>
      </c>
      <c r="AK1619" s="2">
        <f>IF(OR(NOT(ISNUMBER($AJ1619)),N($AA1619)=0),"",IF(ABS(N($Z1619)/100-$AJ1619)&gt;0.0000001,"DIFFERS",""))</f>
        <v/>
      </c>
    </row>
    <row r="1620">
      <c r="AD1620" s="2">
        <f>IF($L1620="","",IF(ISNUMBER(SEARCH("OFF ROAD",$H1620)),"OFF",IF(ISNUMBER(SEARCH("ON ROAD",$H1620)),"ON","")))</f>
        <v/>
      </c>
      <c r="AE1620" s="2">
        <f>IF($AD1620="ON",""&amp;$L1620,"")</f>
        <v/>
      </c>
      <c r="AF1620" s="2">
        <f>IF($L1620="","",IF($J1620&lt;&gt;"","Y",""))</f>
        <v/>
      </c>
      <c r="AG1620" s="2">
        <f>IF($L1620="","",IFERROR(TRIM(MID($H1620,4,SEARCH(" CO ",$H1620)-4)),""&amp;$S1620))</f>
        <v/>
      </c>
      <c r="AH1620" s="2">
        <f>IF($AG1620="","",IF($AG1620="FULTON",IF(ISNUMBER(SEARCH("COLLEGE PARK",$H1620)),"FULTON (COLLEGE PARK)",IF(ISNUMBER(SEARCH("HAPEVILLE",$H1620)),"FULTON (HAPEVILLE)",IF(ISNUMBER(SEARCH("EAST POINT",$H1620)),"FULTON (EAST POINT)",IF(ISNUMBER(SEARCH("ATLANTA",$H1620)),"FULTON (ATL LIMITS)","FULTON")))),IF($AG1620="DEKALB",IF(ISNUMBER(SEARCH("ATLANTA",$H1620)),"DEKALB (ATL LIMITS)","DEKALB"),IF(AND($AG1620="CLAYTON",ISNUMBER(SEARCH("COLLEGE PARK",$H1620))),"CLAYTON (COLLEGE PARK)",$AG1620))))</f>
        <v/>
      </c>
      <c r="AI1620" s="2">
        <f>IF(OR($AH1620="",$AD1620=""),"",IFERROR(VLOOKUP($AH1620,CODES!$A:$B,2,FALSE),"NO CODE"))</f>
        <v/>
      </c>
      <c r="AJ1620" s="19">
        <f>IF(OR($AI1620="",$AI1620="NO CODE"),"",IF(COUNTIFS(RATES!$A:$A,$AI1620,RATES!$B:$B,"&lt;="&amp;MonthStart,RATES!$C:$C,"&gt;="&amp;MonthEnd)&lt;&gt;1,"NO RATE",IF($AD1620="OFF",SUMIFS(RATES!$F:$F,RATES!$A:$A,$AI1620,RATES!$B:$B,"&lt;="&amp;MonthStart,RATES!$C:$C,"&gt;="&amp;MonthEnd),SUMIFS(RATES!$E:$E,RATES!$A:$A,$AI1620,RATES!$B:$B,"&lt;="&amp;MonthStart,RATES!$C:$C,"&gt;="&amp;MonthEnd))))</f>
        <v/>
      </c>
      <c r="AK1620" s="2">
        <f>IF(OR(NOT(ISNUMBER($AJ1620)),N($AA1620)=0),"",IF(ABS(N($Z1620)/100-$AJ1620)&gt;0.0000001,"DIFFERS",""))</f>
        <v/>
      </c>
    </row>
    <row r="1621">
      <c r="AD1621" s="2">
        <f>IF($L1621="","",IF(ISNUMBER(SEARCH("OFF ROAD",$H1621)),"OFF",IF(ISNUMBER(SEARCH("ON ROAD",$H1621)),"ON","")))</f>
        <v/>
      </c>
      <c r="AE1621" s="2">
        <f>IF($AD1621="ON",""&amp;$L1621,"")</f>
        <v/>
      </c>
      <c r="AF1621" s="2">
        <f>IF($L1621="","",IF($J1621&lt;&gt;"","Y",""))</f>
        <v/>
      </c>
      <c r="AG1621" s="2">
        <f>IF($L1621="","",IFERROR(TRIM(MID($H1621,4,SEARCH(" CO ",$H1621)-4)),""&amp;$S1621))</f>
        <v/>
      </c>
      <c r="AH1621" s="2">
        <f>IF($AG1621="","",IF($AG1621="FULTON",IF(ISNUMBER(SEARCH("COLLEGE PARK",$H1621)),"FULTON (COLLEGE PARK)",IF(ISNUMBER(SEARCH("HAPEVILLE",$H1621)),"FULTON (HAPEVILLE)",IF(ISNUMBER(SEARCH("EAST POINT",$H1621)),"FULTON (EAST POINT)",IF(ISNUMBER(SEARCH("ATLANTA",$H1621)),"FULTON (ATL LIMITS)","FULTON")))),IF($AG1621="DEKALB",IF(ISNUMBER(SEARCH("ATLANTA",$H1621)),"DEKALB (ATL LIMITS)","DEKALB"),IF(AND($AG1621="CLAYTON",ISNUMBER(SEARCH("COLLEGE PARK",$H1621))),"CLAYTON (COLLEGE PARK)",$AG1621))))</f>
        <v/>
      </c>
      <c r="AI1621" s="2">
        <f>IF(OR($AH1621="",$AD1621=""),"",IFERROR(VLOOKUP($AH1621,CODES!$A:$B,2,FALSE),"NO CODE"))</f>
        <v/>
      </c>
      <c r="AJ1621" s="19">
        <f>IF(OR($AI1621="",$AI1621="NO CODE"),"",IF(COUNTIFS(RATES!$A:$A,$AI1621,RATES!$B:$B,"&lt;="&amp;MonthStart,RATES!$C:$C,"&gt;="&amp;MonthEnd)&lt;&gt;1,"NO RATE",IF($AD1621="OFF",SUMIFS(RATES!$F:$F,RATES!$A:$A,$AI1621,RATES!$B:$B,"&lt;="&amp;MonthStart,RATES!$C:$C,"&gt;="&amp;MonthEnd),SUMIFS(RATES!$E:$E,RATES!$A:$A,$AI1621,RATES!$B:$B,"&lt;="&amp;MonthStart,RATES!$C:$C,"&gt;="&amp;MonthEnd))))</f>
        <v/>
      </c>
      <c r="AK1621" s="2">
        <f>IF(OR(NOT(ISNUMBER($AJ1621)),N($AA1621)=0),"",IF(ABS(N($Z1621)/100-$AJ1621)&gt;0.0000001,"DIFFERS",""))</f>
        <v/>
      </c>
    </row>
    <row r="1622">
      <c r="AD1622" s="2">
        <f>IF($L1622="","",IF(ISNUMBER(SEARCH("OFF ROAD",$H1622)),"OFF",IF(ISNUMBER(SEARCH("ON ROAD",$H1622)),"ON","")))</f>
        <v/>
      </c>
      <c r="AE1622" s="2">
        <f>IF($AD1622="ON",""&amp;$L1622,"")</f>
        <v/>
      </c>
      <c r="AF1622" s="2">
        <f>IF($L1622="","",IF($J1622&lt;&gt;"","Y",""))</f>
        <v/>
      </c>
      <c r="AG1622" s="2">
        <f>IF($L1622="","",IFERROR(TRIM(MID($H1622,4,SEARCH(" CO ",$H1622)-4)),""&amp;$S1622))</f>
        <v/>
      </c>
      <c r="AH1622" s="2">
        <f>IF($AG1622="","",IF($AG1622="FULTON",IF(ISNUMBER(SEARCH("COLLEGE PARK",$H1622)),"FULTON (COLLEGE PARK)",IF(ISNUMBER(SEARCH("HAPEVILLE",$H1622)),"FULTON (HAPEVILLE)",IF(ISNUMBER(SEARCH("EAST POINT",$H1622)),"FULTON (EAST POINT)",IF(ISNUMBER(SEARCH("ATLANTA",$H1622)),"FULTON (ATL LIMITS)","FULTON")))),IF($AG1622="DEKALB",IF(ISNUMBER(SEARCH("ATLANTA",$H1622)),"DEKALB (ATL LIMITS)","DEKALB"),IF(AND($AG1622="CLAYTON",ISNUMBER(SEARCH("COLLEGE PARK",$H1622))),"CLAYTON (COLLEGE PARK)",$AG1622))))</f>
        <v/>
      </c>
      <c r="AI1622" s="2">
        <f>IF(OR($AH1622="",$AD1622=""),"",IFERROR(VLOOKUP($AH1622,CODES!$A:$B,2,FALSE),"NO CODE"))</f>
        <v/>
      </c>
      <c r="AJ1622" s="19">
        <f>IF(OR($AI1622="",$AI1622="NO CODE"),"",IF(COUNTIFS(RATES!$A:$A,$AI1622,RATES!$B:$B,"&lt;="&amp;MonthStart,RATES!$C:$C,"&gt;="&amp;MonthEnd)&lt;&gt;1,"NO RATE",IF($AD1622="OFF",SUMIFS(RATES!$F:$F,RATES!$A:$A,$AI1622,RATES!$B:$B,"&lt;="&amp;MonthStart,RATES!$C:$C,"&gt;="&amp;MonthEnd),SUMIFS(RATES!$E:$E,RATES!$A:$A,$AI1622,RATES!$B:$B,"&lt;="&amp;MonthStart,RATES!$C:$C,"&gt;="&amp;MonthEnd))))</f>
        <v/>
      </c>
      <c r="AK1622" s="2">
        <f>IF(OR(NOT(ISNUMBER($AJ1622)),N($AA1622)=0),"",IF(ABS(N($Z1622)/100-$AJ1622)&gt;0.0000001,"DIFFERS",""))</f>
        <v/>
      </c>
    </row>
    <row r="1623">
      <c r="AD1623" s="2">
        <f>IF($L1623="","",IF(ISNUMBER(SEARCH("OFF ROAD",$H1623)),"OFF",IF(ISNUMBER(SEARCH("ON ROAD",$H1623)),"ON","")))</f>
        <v/>
      </c>
      <c r="AE1623" s="2">
        <f>IF($AD1623="ON",""&amp;$L1623,"")</f>
        <v/>
      </c>
      <c r="AF1623" s="2">
        <f>IF($L1623="","",IF($J1623&lt;&gt;"","Y",""))</f>
        <v/>
      </c>
      <c r="AG1623" s="2">
        <f>IF($L1623="","",IFERROR(TRIM(MID($H1623,4,SEARCH(" CO ",$H1623)-4)),""&amp;$S1623))</f>
        <v/>
      </c>
      <c r="AH1623" s="2">
        <f>IF($AG1623="","",IF($AG1623="FULTON",IF(ISNUMBER(SEARCH("COLLEGE PARK",$H1623)),"FULTON (COLLEGE PARK)",IF(ISNUMBER(SEARCH("HAPEVILLE",$H1623)),"FULTON (HAPEVILLE)",IF(ISNUMBER(SEARCH("EAST POINT",$H1623)),"FULTON (EAST POINT)",IF(ISNUMBER(SEARCH("ATLANTA",$H1623)),"FULTON (ATL LIMITS)","FULTON")))),IF($AG1623="DEKALB",IF(ISNUMBER(SEARCH("ATLANTA",$H1623)),"DEKALB (ATL LIMITS)","DEKALB"),IF(AND($AG1623="CLAYTON",ISNUMBER(SEARCH("COLLEGE PARK",$H1623))),"CLAYTON (COLLEGE PARK)",$AG1623))))</f>
        <v/>
      </c>
      <c r="AI1623" s="2">
        <f>IF(OR($AH1623="",$AD1623=""),"",IFERROR(VLOOKUP($AH1623,CODES!$A:$B,2,FALSE),"NO CODE"))</f>
        <v/>
      </c>
      <c r="AJ1623" s="19">
        <f>IF(OR($AI1623="",$AI1623="NO CODE"),"",IF(COUNTIFS(RATES!$A:$A,$AI1623,RATES!$B:$B,"&lt;="&amp;MonthStart,RATES!$C:$C,"&gt;="&amp;MonthEnd)&lt;&gt;1,"NO RATE",IF($AD1623="OFF",SUMIFS(RATES!$F:$F,RATES!$A:$A,$AI1623,RATES!$B:$B,"&lt;="&amp;MonthStart,RATES!$C:$C,"&gt;="&amp;MonthEnd),SUMIFS(RATES!$E:$E,RATES!$A:$A,$AI1623,RATES!$B:$B,"&lt;="&amp;MonthStart,RATES!$C:$C,"&gt;="&amp;MonthEnd))))</f>
        <v/>
      </c>
      <c r="AK1623" s="2">
        <f>IF(OR(NOT(ISNUMBER($AJ1623)),N($AA1623)=0),"",IF(ABS(N($Z1623)/100-$AJ1623)&gt;0.0000001,"DIFFERS",""))</f>
        <v/>
      </c>
    </row>
    <row r="1624">
      <c r="AD1624" s="2">
        <f>IF($L1624="","",IF(ISNUMBER(SEARCH("OFF ROAD",$H1624)),"OFF",IF(ISNUMBER(SEARCH("ON ROAD",$H1624)),"ON","")))</f>
        <v/>
      </c>
      <c r="AE1624" s="2">
        <f>IF($AD1624="ON",""&amp;$L1624,"")</f>
        <v/>
      </c>
      <c r="AF1624" s="2">
        <f>IF($L1624="","",IF($J1624&lt;&gt;"","Y",""))</f>
        <v/>
      </c>
      <c r="AG1624" s="2">
        <f>IF($L1624="","",IFERROR(TRIM(MID($H1624,4,SEARCH(" CO ",$H1624)-4)),""&amp;$S1624))</f>
        <v/>
      </c>
      <c r="AH1624" s="2">
        <f>IF($AG1624="","",IF($AG1624="FULTON",IF(ISNUMBER(SEARCH("COLLEGE PARK",$H1624)),"FULTON (COLLEGE PARK)",IF(ISNUMBER(SEARCH("HAPEVILLE",$H1624)),"FULTON (HAPEVILLE)",IF(ISNUMBER(SEARCH("EAST POINT",$H1624)),"FULTON (EAST POINT)",IF(ISNUMBER(SEARCH("ATLANTA",$H1624)),"FULTON (ATL LIMITS)","FULTON")))),IF($AG1624="DEKALB",IF(ISNUMBER(SEARCH("ATLANTA",$H1624)),"DEKALB (ATL LIMITS)","DEKALB"),IF(AND($AG1624="CLAYTON",ISNUMBER(SEARCH("COLLEGE PARK",$H1624))),"CLAYTON (COLLEGE PARK)",$AG1624))))</f>
        <v/>
      </c>
      <c r="AI1624" s="2">
        <f>IF(OR($AH1624="",$AD1624=""),"",IFERROR(VLOOKUP($AH1624,CODES!$A:$B,2,FALSE),"NO CODE"))</f>
        <v/>
      </c>
      <c r="AJ1624" s="19">
        <f>IF(OR($AI1624="",$AI1624="NO CODE"),"",IF(COUNTIFS(RATES!$A:$A,$AI1624,RATES!$B:$B,"&lt;="&amp;MonthStart,RATES!$C:$C,"&gt;="&amp;MonthEnd)&lt;&gt;1,"NO RATE",IF($AD1624="OFF",SUMIFS(RATES!$F:$F,RATES!$A:$A,$AI1624,RATES!$B:$B,"&lt;="&amp;MonthStart,RATES!$C:$C,"&gt;="&amp;MonthEnd),SUMIFS(RATES!$E:$E,RATES!$A:$A,$AI1624,RATES!$B:$B,"&lt;="&amp;MonthStart,RATES!$C:$C,"&gt;="&amp;MonthEnd))))</f>
        <v/>
      </c>
      <c r="AK1624" s="2">
        <f>IF(OR(NOT(ISNUMBER($AJ1624)),N($AA1624)=0),"",IF(ABS(N($Z1624)/100-$AJ1624)&gt;0.0000001,"DIFFERS",""))</f>
        <v/>
      </c>
    </row>
    <row r="1625">
      <c r="AD1625" s="2">
        <f>IF($L1625="","",IF(ISNUMBER(SEARCH("OFF ROAD",$H1625)),"OFF",IF(ISNUMBER(SEARCH("ON ROAD",$H1625)),"ON","")))</f>
        <v/>
      </c>
      <c r="AE1625" s="2">
        <f>IF($AD1625="ON",""&amp;$L1625,"")</f>
        <v/>
      </c>
      <c r="AF1625" s="2">
        <f>IF($L1625="","",IF($J1625&lt;&gt;"","Y",""))</f>
        <v/>
      </c>
      <c r="AG1625" s="2">
        <f>IF($L1625="","",IFERROR(TRIM(MID($H1625,4,SEARCH(" CO ",$H1625)-4)),""&amp;$S1625))</f>
        <v/>
      </c>
      <c r="AH1625" s="2">
        <f>IF($AG1625="","",IF($AG1625="FULTON",IF(ISNUMBER(SEARCH("COLLEGE PARK",$H1625)),"FULTON (COLLEGE PARK)",IF(ISNUMBER(SEARCH("HAPEVILLE",$H1625)),"FULTON (HAPEVILLE)",IF(ISNUMBER(SEARCH("EAST POINT",$H1625)),"FULTON (EAST POINT)",IF(ISNUMBER(SEARCH("ATLANTA",$H1625)),"FULTON (ATL LIMITS)","FULTON")))),IF($AG1625="DEKALB",IF(ISNUMBER(SEARCH("ATLANTA",$H1625)),"DEKALB (ATL LIMITS)","DEKALB"),IF(AND($AG1625="CLAYTON",ISNUMBER(SEARCH("COLLEGE PARK",$H1625))),"CLAYTON (COLLEGE PARK)",$AG1625))))</f>
        <v/>
      </c>
      <c r="AI1625" s="2">
        <f>IF(OR($AH1625="",$AD1625=""),"",IFERROR(VLOOKUP($AH1625,CODES!$A:$B,2,FALSE),"NO CODE"))</f>
        <v/>
      </c>
      <c r="AJ1625" s="19">
        <f>IF(OR($AI1625="",$AI1625="NO CODE"),"",IF(COUNTIFS(RATES!$A:$A,$AI1625,RATES!$B:$B,"&lt;="&amp;MonthStart,RATES!$C:$C,"&gt;="&amp;MonthEnd)&lt;&gt;1,"NO RATE",IF($AD1625="OFF",SUMIFS(RATES!$F:$F,RATES!$A:$A,$AI1625,RATES!$B:$B,"&lt;="&amp;MonthStart,RATES!$C:$C,"&gt;="&amp;MonthEnd),SUMIFS(RATES!$E:$E,RATES!$A:$A,$AI1625,RATES!$B:$B,"&lt;="&amp;MonthStart,RATES!$C:$C,"&gt;="&amp;MonthEnd))))</f>
        <v/>
      </c>
      <c r="AK1625" s="2">
        <f>IF(OR(NOT(ISNUMBER($AJ1625)),N($AA1625)=0),"",IF(ABS(N($Z1625)/100-$AJ1625)&gt;0.0000001,"DIFFERS",""))</f>
        <v/>
      </c>
    </row>
    <row r="1626">
      <c r="AD1626" s="2">
        <f>IF($L1626="","",IF(ISNUMBER(SEARCH("OFF ROAD",$H1626)),"OFF",IF(ISNUMBER(SEARCH("ON ROAD",$H1626)),"ON","")))</f>
        <v/>
      </c>
      <c r="AE1626" s="2">
        <f>IF($AD1626="ON",""&amp;$L1626,"")</f>
        <v/>
      </c>
      <c r="AF1626" s="2">
        <f>IF($L1626="","",IF($J1626&lt;&gt;"","Y",""))</f>
        <v/>
      </c>
      <c r="AG1626" s="2">
        <f>IF($L1626="","",IFERROR(TRIM(MID($H1626,4,SEARCH(" CO ",$H1626)-4)),""&amp;$S1626))</f>
        <v/>
      </c>
      <c r="AH1626" s="2">
        <f>IF($AG1626="","",IF($AG1626="FULTON",IF(ISNUMBER(SEARCH("COLLEGE PARK",$H1626)),"FULTON (COLLEGE PARK)",IF(ISNUMBER(SEARCH("HAPEVILLE",$H1626)),"FULTON (HAPEVILLE)",IF(ISNUMBER(SEARCH("EAST POINT",$H1626)),"FULTON (EAST POINT)",IF(ISNUMBER(SEARCH("ATLANTA",$H1626)),"FULTON (ATL LIMITS)","FULTON")))),IF($AG1626="DEKALB",IF(ISNUMBER(SEARCH("ATLANTA",$H1626)),"DEKALB (ATL LIMITS)","DEKALB"),IF(AND($AG1626="CLAYTON",ISNUMBER(SEARCH("COLLEGE PARK",$H1626))),"CLAYTON (COLLEGE PARK)",$AG1626))))</f>
        <v/>
      </c>
      <c r="AI1626" s="2">
        <f>IF(OR($AH1626="",$AD1626=""),"",IFERROR(VLOOKUP($AH1626,CODES!$A:$B,2,FALSE),"NO CODE"))</f>
        <v/>
      </c>
      <c r="AJ1626" s="19">
        <f>IF(OR($AI1626="",$AI1626="NO CODE"),"",IF(COUNTIFS(RATES!$A:$A,$AI1626,RATES!$B:$B,"&lt;="&amp;MonthStart,RATES!$C:$C,"&gt;="&amp;MonthEnd)&lt;&gt;1,"NO RATE",IF($AD1626="OFF",SUMIFS(RATES!$F:$F,RATES!$A:$A,$AI1626,RATES!$B:$B,"&lt;="&amp;MonthStart,RATES!$C:$C,"&gt;="&amp;MonthEnd),SUMIFS(RATES!$E:$E,RATES!$A:$A,$AI1626,RATES!$B:$B,"&lt;="&amp;MonthStart,RATES!$C:$C,"&gt;="&amp;MonthEnd))))</f>
        <v/>
      </c>
      <c r="AK1626" s="2">
        <f>IF(OR(NOT(ISNUMBER($AJ1626)),N($AA1626)=0),"",IF(ABS(N($Z1626)/100-$AJ1626)&gt;0.0000001,"DIFFERS",""))</f>
        <v/>
      </c>
    </row>
    <row r="1627">
      <c r="AD1627" s="2">
        <f>IF($L1627="","",IF(ISNUMBER(SEARCH("OFF ROAD",$H1627)),"OFF",IF(ISNUMBER(SEARCH("ON ROAD",$H1627)),"ON","")))</f>
        <v/>
      </c>
      <c r="AE1627" s="2">
        <f>IF($AD1627="ON",""&amp;$L1627,"")</f>
        <v/>
      </c>
      <c r="AF1627" s="2">
        <f>IF($L1627="","",IF($J1627&lt;&gt;"","Y",""))</f>
        <v/>
      </c>
      <c r="AG1627" s="2">
        <f>IF($L1627="","",IFERROR(TRIM(MID($H1627,4,SEARCH(" CO ",$H1627)-4)),""&amp;$S1627))</f>
        <v/>
      </c>
      <c r="AH1627" s="2">
        <f>IF($AG1627="","",IF($AG1627="FULTON",IF(ISNUMBER(SEARCH("COLLEGE PARK",$H1627)),"FULTON (COLLEGE PARK)",IF(ISNUMBER(SEARCH("HAPEVILLE",$H1627)),"FULTON (HAPEVILLE)",IF(ISNUMBER(SEARCH("EAST POINT",$H1627)),"FULTON (EAST POINT)",IF(ISNUMBER(SEARCH("ATLANTA",$H1627)),"FULTON (ATL LIMITS)","FULTON")))),IF($AG1627="DEKALB",IF(ISNUMBER(SEARCH("ATLANTA",$H1627)),"DEKALB (ATL LIMITS)","DEKALB"),IF(AND($AG1627="CLAYTON",ISNUMBER(SEARCH("COLLEGE PARK",$H1627))),"CLAYTON (COLLEGE PARK)",$AG1627))))</f>
        <v/>
      </c>
      <c r="AI1627" s="2">
        <f>IF(OR($AH1627="",$AD1627=""),"",IFERROR(VLOOKUP($AH1627,CODES!$A:$B,2,FALSE),"NO CODE"))</f>
        <v/>
      </c>
      <c r="AJ1627" s="19">
        <f>IF(OR($AI1627="",$AI1627="NO CODE"),"",IF(COUNTIFS(RATES!$A:$A,$AI1627,RATES!$B:$B,"&lt;="&amp;MonthStart,RATES!$C:$C,"&gt;="&amp;MonthEnd)&lt;&gt;1,"NO RATE",IF($AD1627="OFF",SUMIFS(RATES!$F:$F,RATES!$A:$A,$AI1627,RATES!$B:$B,"&lt;="&amp;MonthStart,RATES!$C:$C,"&gt;="&amp;MonthEnd),SUMIFS(RATES!$E:$E,RATES!$A:$A,$AI1627,RATES!$B:$B,"&lt;="&amp;MonthStart,RATES!$C:$C,"&gt;="&amp;MonthEnd))))</f>
        <v/>
      </c>
      <c r="AK1627" s="2">
        <f>IF(OR(NOT(ISNUMBER($AJ1627)),N($AA1627)=0),"",IF(ABS(N($Z1627)/100-$AJ1627)&gt;0.0000001,"DIFFERS",""))</f>
        <v/>
      </c>
    </row>
    <row r="1628">
      <c r="AD1628" s="2">
        <f>IF($L1628="","",IF(ISNUMBER(SEARCH("OFF ROAD",$H1628)),"OFF",IF(ISNUMBER(SEARCH("ON ROAD",$H1628)),"ON","")))</f>
        <v/>
      </c>
      <c r="AE1628" s="2">
        <f>IF($AD1628="ON",""&amp;$L1628,"")</f>
        <v/>
      </c>
      <c r="AF1628" s="2">
        <f>IF($L1628="","",IF($J1628&lt;&gt;"","Y",""))</f>
        <v/>
      </c>
      <c r="AG1628" s="2">
        <f>IF($L1628="","",IFERROR(TRIM(MID($H1628,4,SEARCH(" CO ",$H1628)-4)),""&amp;$S1628))</f>
        <v/>
      </c>
      <c r="AH1628" s="2">
        <f>IF($AG1628="","",IF($AG1628="FULTON",IF(ISNUMBER(SEARCH("COLLEGE PARK",$H1628)),"FULTON (COLLEGE PARK)",IF(ISNUMBER(SEARCH("HAPEVILLE",$H1628)),"FULTON (HAPEVILLE)",IF(ISNUMBER(SEARCH("EAST POINT",$H1628)),"FULTON (EAST POINT)",IF(ISNUMBER(SEARCH("ATLANTA",$H1628)),"FULTON (ATL LIMITS)","FULTON")))),IF($AG1628="DEKALB",IF(ISNUMBER(SEARCH("ATLANTA",$H1628)),"DEKALB (ATL LIMITS)","DEKALB"),IF(AND($AG1628="CLAYTON",ISNUMBER(SEARCH("COLLEGE PARK",$H1628))),"CLAYTON (COLLEGE PARK)",$AG1628))))</f>
        <v/>
      </c>
      <c r="AI1628" s="2">
        <f>IF(OR($AH1628="",$AD1628=""),"",IFERROR(VLOOKUP($AH1628,CODES!$A:$B,2,FALSE),"NO CODE"))</f>
        <v/>
      </c>
      <c r="AJ1628" s="19">
        <f>IF(OR($AI1628="",$AI1628="NO CODE"),"",IF(COUNTIFS(RATES!$A:$A,$AI1628,RATES!$B:$B,"&lt;="&amp;MonthStart,RATES!$C:$C,"&gt;="&amp;MonthEnd)&lt;&gt;1,"NO RATE",IF($AD1628="OFF",SUMIFS(RATES!$F:$F,RATES!$A:$A,$AI1628,RATES!$B:$B,"&lt;="&amp;MonthStart,RATES!$C:$C,"&gt;="&amp;MonthEnd),SUMIFS(RATES!$E:$E,RATES!$A:$A,$AI1628,RATES!$B:$B,"&lt;="&amp;MonthStart,RATES!$C:$C,"&gt;="&amp;MonthEnd))))</f>
        <v/>
      </c>
      <c r="AK1628" s="2">
        <f>IF(OR(NOT(ISNUMBER($AJ1628)),N($AA1628)=0),"",IF(ABS(N($Z1628)/100-$AJ1628)&gt;0.0000001,"DIFFERS",""))</f>
        <v/>
      </c>
    </row>
    <row r="1629">
      <c r="AD1629" s="2">
        <f>IF($L1629="","",IF(ISNUMBER(SEARCH("OFF ROAD",$H1629)),"OFF",IF(ISNUMBER(SEARCH("ON ROAD",$H1629)),"ON","")))</f>
        <v/>
      </c>
      <c r="AE1629" s="2">
        <f>IF($AD1629="ON",""&amp;$L1629,"")</f>
        <v/>
      </c>
      <c r="AF1629" s="2">
        <f>IF($L1629="","",IF($J1629&lt;&gt;"","Y",""))</f>
        <v/>
      </c>
      <c r="AG1629" s="2">
        <f>IF($L1629="","",IFERROR(TRIM(MID($H1629,4,SEARCH(" CO ",$H1629)-4)),""&amp;$S1629))</f>
        <v/>
      </c>
      <c r="AH1629" s="2">
        <f>IF($AG1629="","",IF($AG1629="FULTON",IF(ISNUMBER(SEARCH("COLLEGE PARK",$H1629)),"FULTON (COLLEGE PARK)",IF(ISNUMBER(SEARCH("HAPEVILLE",$H1629)),"FULTON (HAPEVILLE)",IF(ISNUMBER(SEARCH("EAST POINT",$H1629)),"FULTON (EAST POINT)",IF(ISNUMBER(SEARCH("ATLANTA",$H1629)),"FULTON (ATL LIMITS)","FULTON")))),IF($AG1629="DEKALB",IF(ISNUMBER(SEARCH("ATLANTA",$H1629)),"DEKALB (ATL LIMITS)","DEKALB"),IF(AND($AG1629="CLAYTON",ISNUMBER(SEARCH("COLLEGE PARK",$H1629))),"CLAYTON (COLLEGE PARK)",$AG1629))))</f>
        <v/>
      </c>
      <c r="AI1629" s="2">
        <f>IF(OR($AH1629="",$AD1629=""),"",IFERROR(VLOOKUP($AH1629,CODES!$A:$B,2,FALSE),"NO CODE"))</f>
        <v/>
      </c>
      <c r="AJ1629" s="19">
        <f>IF(OR($AI1629="",$AI1629="NO CODE"),"",IF(COUNTIFS(RATES!$A:$A,$AI1629,RATES!$B:$B,"&lt;="&amp;MonthStart,RATES!$C:$C,"&gt;="&amp;MonthEnd)&lt;&gt;1,"NO RATE",IF($AD1629="OFF",SUMIFS(RATES!$F:$F,RATES!$A:$A,$AI1629,RATES!$B:$B,"&lt;="&amp;MonthStart,RATES!$C:$C,"&gt;="&amp;MonthEnd),SUMIFS(RATES!$E:$E,RATES!$A:$A,$AI1629,RATES!$B:$B,"&lt;="&amp;MonthStart,RATES!$C:$C,"&gt;="&amp;MonthEnd))))</f>
        <v/>
      </c>
      <c r="AK1629" s="2">
        <f>IF(OR(NOT(ISNUMBER($AJ1629)),N($AA1629)=0),"",IF(ABS(N($Z1629)/100-$AJ1629)&gt;0.0000001,"DIFFERS",""))</f>
        <v/>
      </c>
    </row>
    <row r="1630">
      <c r="AD1630" s="2">
        <f>IF($L1630="","",IF(ISNUMBER(SEARCH("OFF ROAD",$H1630)),"OFF",IF(ISNUMBER(SEARCH("ON ROAD",$H1630)),"ON","")))</f>
        <v/>
      </c>
      <c r="AE1630" s="2">
        <f>IF($AD1630="ON",""&amp;$L1630,"")</f>
        <v/>
      </c>
      <c r="AF1630" s="2">
        <f>IF($L1630="","",IF($J1630&lt;&gt;"","Y",""))</f>
        <v/>
      </c>
      <c r="AG1630" s="2">
        <f>IF($L1630="","",IFERROR(TRIM(MID($H1630,4,SEARCH(" CO ",$H1630)-4)),""&amp;$S1630))</f>
        <v/>
      </c>
      <c r="AH1630" s="2">
        <f>IF($AG1630="","",IF($AG1630="FULTON",IF(ISNUMBER(SEARCH("COLLEGE PARK",$H1630)),"FULTON (COLLEGE PARK)",IF(ISNUMBER(SEARCH("HAPEVILLE",$H1630)),"FULTON (HAPEVILLE)",IF(ISNUMBER(SEARCH("EAST POINT",$H1630)),"FULTON (EAST POINT)",IF(ISNUMBER(SEARCH("ATLANTA",$H1630)),"FULTON (ATL LIMITS)","FULTON")))),IF($AG1630="DEKALB",IF(ISNUMBER(SEARCH("ATLANTA",$H1630)),"DEKALB (ATL LIMITS)","DEKALB"),IF(AND($AG1630="CLAYTON",ISNUMBER(SEARCH("COLLEGE PARK",$H1630))),"CLAYTON (COLLEGE PARK)",$AG1630))))</f>
        <v/>
      </c>
      <c r="AI1630" s="2">
        <f>IF(OR($AH1630="",$AD1630=""),"",IFERROR(VLOOKUP($AH1630,CODES!$A:$B,2,FALSE),"NO CODE"))</f>
        <v/>
      </c>
      <c r="AJ1630" s="19">
        <f>IF(OR($AI1630="",$AI1630="NO CODE"),"",IF(COUNTIFS(RATES!$A:$A,$AI1630,RATES!$B:$B,"&lt;="&amp;MonthStart,RATES!$C:$C,"&gt;="&amp;MonthEnd)&lt;&gt;1,"NO RATE",IF($AD1630="OFF",SUMIFS(RATES!$F:$F,RATES!$A:$A,$AI1630,RATES!$B:$B,"&lt;="&amp;MonthStart,RATES!$C:$C,"&gt;="&amp;MonthEnd),SUMIFS(RATES!$E:$E,RATES!$A:$A,$AI1630,RATES!$B:$B,"&lt;="&amp;MonthStart,RATES!$C:$C,"&gt;="&amp;MonthEnd))))</f>
        <v/>
      </c>
      <c r="AK1630" s="2">
        <f>IF(OR(NOT(ISNUMBER($AJ1630)),N($AA1630)=0),"",IF(ABS(N($Z1630)/100-$AJ1630)&gt;0.0000001,"DIFFERS",""))</f>
        <v/>
      </c>
    </row>
    <row r="1631">
      <c r="AD1631" s="2">
        <f>IF($L1631="","",IF(ISNUMBER(SEARCH("OFF ROAD",$H1631)),"OFF",IF(ISNUMBER(SEARCH("ON ROAD",$H1631)),"ON","")))</f>
        <v/>
      </c>
      <c r="AE1631" s="2">
        <f>IF($AD1631="ON",""&amp;$L1631,"")</f>
        <v/>
      </c>
      <c r="AF1631" s="2">
        <f>IF($L1631="","",IF($J1631&lt;&gt;"","Y",""))</f>
        <v/>
      </c>
      <c r="AG1631" s="2">
        <f>IF($L1631="","",IFERROR(TRIM(MID($H1631,4,SEARCH(" CO ",$H1631)-4)),""&amp;$S1631))</f>
        <v/>
      </c>
      <c r="AH1631" s="2">
        <f>IF($AG1631="","",IF($AG1631="FULTON",IF(ISNUMBER(SEARCH("COLLEGE PARK",$H1631)),"FULTON (COLLEGE PARK)",IF(ISNUMBER(SEARCH("HAPEVILLE",$H1631)),"FULTON (HAPEVILLE)",IF(ISNUMBER(SEARCH("EAST POINT",$H1631)),"FULTON (EAST POINT)",IF(ISNUMBER(SEARCH("ATLANTA",$H1631)),"FULTON (ATL LIMITS)","FULTON")))),IF($AG1631="DEKALB",IF(ISNUMBER(SEARCH("ATLANTA",$H1631)),"DEKALB (ATL LIMITS)","DEKALB"),IF(AND($AG1631="CLAYTON",ISNUMBER(SEARCH("COLLEGE PARK",$H1631))),"CLAYTON (COLLEGE PARK)",$AG1631))))</f>
        <v/>
      </c>
      <c r="AI1631" s="2">
        <f>IF(OR($AH1631="",$AD1631=""),"",IFERROR(VLOOKUP($AH1631,CODES!$A:$B,2,FALSE),"NO CODE"))</f>
        <v/>
      </c>
      <c r="AJ1631" s="19">
        <f>IF(OR($AI1631="",$AI1631="NO CODE"),"",IF(COUNTIFS(RATES!$A:$A,$AI1631,RATES!$B:$B,"&lt;="&amp;MonthStart,RATES!$C:$C,"&gt;="&amp;MonthEnd)&lt;&gt;1,"NO RATE",IF($AD1631="OFF",SUMIFS(RATES!$F:$F,RATES!$A:$A,$AI1631,RATES!$B:$B,"&lt;="&amp;MonthStart,RATES!$C:$C,"&gt;="&amp;MonthEnd),SUMIFS(RATES!$E:$E,RATES!$A:$A,$AI1631,RATES!$B:$B,"&lt;="&amp;MonthStart,RATES!$C:$C,"&gt;="&amp;MonthEnd))))</f>
        <v/>
      </c>
      <c r="AK1631" s="2">
        <f>IF(OR(NOT(ISNUMBER($AJ1631)),N($AA1631)=0),"",IF(ABS(N($Z1631)/100-$AJ1631)&gt;0.0000001,"DIFFERS",""))</f>
        <v/>
      </c>
    </row>
    <row r="1632">
      <c r="AD1632" s="2">
        <f>IF($L1632="","",IF(ISNUMBER(SEARCH("OFF ROAD",$H1632)),"OFF",IF(ISNUMBER(SEARCH("ON ROAD",$H1632)),"ON","")))</f>
        <v/>
      </c>
      <c r="AE1632" s="2">
        <f>IF($AD1632="ON",""&amp;$L1632,"")</f>
        <v/>
      </c>
      <c r="AF1632" s="2">
        <f>IF($L1632="","",IF($J1632&lt;&gt;"","Y",""))</f>
        <v/>
      </c>
      <c r="AG1632" s="2">
        <f>IF($L1632="","",IFERROR(TRIM(MID($H1632,4,SEARCH(" CO ",$H1632)-4)),""&amp;$S1632))</f>
        <v/>
      </c>
      <c r="AH1632" s="2">
        <f>IF($AG1632="","",IF($AG1632="FULTON",IF(ISNUMBER(SEARCH("COLLEGE PARK",$H1632)),"FULTON (COLLEGE PARK)",IF(ISNUMBER(SEARCH("HAPEVILLE",$H1632)),"FULTON (HAPEVILLE)",IF(ISNUMBER(SEARCH("EAST POINT",$H1632)),"FULTON (EAST POINT)",IF(ISNUMBER(SEARCH("ATLANTA",$H1632)),"FULTON (ATL LIMITS)","FULTON")))),IF($AG1632="DEKALB",IF(ISNUMBER(SEARCH("ATLANTA",$H1632)),"DEKALB (ATL LIMITS)","DEKALB"),IF(AND($AG1632="CLAYTON",ISNUMBER(SEARCH("COLLEGE PARK",$H1632))),"CLAYTON (COLLEGE PARK)",$AG1632))))</f>
        <v/>
      </c>
      <c r="AI1632" s="2">
        <f>IF(OR($AH1632="",$AD1632=""),"",IFERROR(VLOOKUP($AH1632,CODES!$A:$B,2,FALSE),"NO CODE"))</f>
        <v/>
      </c>
      <c r="AJ1632" s="19">
        <f>IF(OR($AI1632="",$AI1632="NO CODE"),"",IF(COUNTIFS(RATES!$A:$A,$AI1632,RATES!$B:$B,"&lt;="&amp;MonthStart,RATES!$C:$C,"&gt;="&amp;MonthEnd)&lt;&gt;1,"NO RATE",IF($AD1632="OFF",SUMIFS(RATES!$F:$F,RATES!$A:$A,$AI1632,RATES!$B:$B,"&lt;="&amp;MonthStart,RATES!$C:$C,"&gt;="&amp;MonthEnd),SUMIFS(RATES!$E:$E,RATES!$A:$A,$AI1632,RATES!$B:$B,"&lt;="&amp;MonthStart,RATES!$C:$C,"&gt;="&amp;MonthEnd))))</f>
        <v/>
      </c>
      <c r="AK1632" s="2">
        <f>IF(OR(NOT(ISNUMBER($AJ1632)),N($AA1632)=0),"",IF(ABS(N($Z1632)/100-$AJ1632)&gt;0.0000001,"DIFFERS",""))</f>
        <v/>
      </c>
    </row>
    <row r="1633">
      <c r="AD1633" s="2">
        <f>IF($L1633="","",IF(ISNUMBER(SEARCH("OFF ROAD",$H1633)),"OFF",IF(ISNUMBER(SEARCH("ON ROAD",$H1633)),"ON","")))</f>
        <v/>
      </c>
      <c r="AE1633" s="2">
        <f>IF($AD1633="ON",""&amp;$L1633,"")</f>
        <v/>
      </c>
      <c r="AF1633" s="2">
        <f>IF($L1633="","",IF($J1633&lt;&gt;"","Y",""))</f>
        <v/>
      </c>
      <c r="AG1633" s="2">
        <f>IF($L1633="","",IFERROR(TRIM(MID($H1633,4,SEARCH(" CO ",$H1633)-4)),""&amp;$S1633))</f>
        <v/>
      </c>
      <c r="AH1633" s="2">
        <f>IF($AG1633="","",IF($AG1633="FULTON",IF(ISNUMBER(SEARCH("COLLEGE PARK",$H1633)),"FULTON (COLLEGE PARK)",IF(ISNUMBER(SEARCH("HAPEVILLE",$H1633)),"FULTON (HAPEVILLE)",IF(ISNUMBER(SEARCH("EAST POINT",$H1633)),"FULTON (EAST POINT)",IF(ISNUMBER(SEARCH("ATLANTA",$H1633)),"FULTON (ATL LIMITS)","FULTON")))),IF($AG1633="DEKALB",IF(ISNUMBER(SEARCH("ATLANTA",$H1633)),"DEKALB (ATL LIMITS)","DEKALB"),IF(AND($AG1633="CLAYTON",ISNUMBER(SEARCH("COLLEGE PARK",$H1633))),"CLAYTON (COLLEGE PARK)",$AG1633))))</f>
        <v/>
      </c>
      <c r="AI1633" s="2">
        <f>IF(OR($AH1633="",$AD1633=""),"",IFERROR(VLOOKUP($AH1633,CODES!$A:$B,2,FALSE),"NO CODE"))</f>
        <v/>
      </c>
      <c r="AJ1633" s="19">
        <f>IF(OR($AI1633="",$AI1633="NO CODE"),"",IF(COUNTIFS(RATES!$A:$A,$AI1633,RATES!$B:$B,"&lt;="&amp;MonthStart,RATES!$C:$C,"&gt;="&amp;MonthEnd)&lt;&gt;1,"NO RATE",IF($AD1633="OFF",SUMIFS(RATES!$F:$F,RATES!$A:$A,$AI1633,RATES!$B:$B,"&lt;="&amp;MonthStart,RATES!$C:$C,"&gt;="&amp;MonthEnd),SUMIFS(RATES!$E:$E,RATES!$A:$A,$AI1633,RATES!$B:$B,"&lt;="&amp;MonthStart,RATES!$C:$C,"&gt;="&amp;MonthEnd))))</f>
        <v/>
      </c>
      <c r="AK1633" s="2">
        <f>IF(OR(NOT(ISNUMBER($AJ1633)),N($AA1633)=0),"",IF(ABS(N($Z1633)/100-$AJ1633)&gt;0.0000001,"DIFFERS",""))</f>
        <v/>
      </c>
    </row>
    <row r="1634">
      <c r="AD1634" s="2">
        <f>IF($L1634="","",IF(ISNUMBER(SEARCH("OFF ROAD",$H1634)),"OFF",IF(ISNUMBER(SEARCH("ON ROAD",$H1634)),"ON","")))</f>
        <v/>
      </c>
      <c r="AE1634" s="2">
        <f>IF($AD1634="ON",""&amp;$L1634,"")</f>
        <v/>
      </c>
      <c r="AF1634" s="2">
        <f>IF($L1634="","",IF($J1634&lt;&gt;"","Y",""))</f>
        <v/>
      </c>
      <c r="AG1634" s="2">
        <f>IF($L1634="","",IFERROR(TRIM(MID($H1634,4,SEARCH(" CO ",$H1634)-4)),""&amp;$S1634))</f>
        <v/>
      </c>
      <c r="AH1634" s="2">
        <f>IF($AG1634="","",IF($AG1634="FULTON",IF(ISNUMBER(SEARCH("COLLEGE PARK",$H1634)),"FULTON (COLLEGE PARK)",IF(ISNUMBER(SEARCH("HAPEVILLE",$H1634)),"FULTON (HAPEVILLE)",IF(ISNUMBER(SEARCH("EAST POINT",$H1634)),"FULTON (EAST POINT)",IF(ISNUMBER(SEARCH("ATLANTA",$H1634)),"FULTON (ATL LIMITS)","FULTON")))),IF($AG1634="DEKALB",IF(ISNUMBER(SEARCH("ATLANTA",$H1634)),"DEKALB (ATL LIMITS)","DEKALB"),IF(AND($AG1634="CLAYTON",ISNUMBER(SEARCH("COLLEGE PARK",$H1634))),"CLAYTON (COLLEGE PARK)",$AG1634))))</f>
        <v/>
      </c>
      <c r="AI1634" s="2">
        <f>IF(OR($AH1634="",$AD1634=""),"",IFERROR(VLOOKUP($AH1634,CODES!$A:$B,2,FALSE),"NO CODE"))</f>
        <v/>
      </c>
      <c r="AJ1634" s="19">
        <f>IF(OR($AI1634="",$AI1634="NO CODE"),"",IF(COUNTIFS(RATES!$A:$A,$AI1634,RATES!$B:$B,"&lt;="&amp;MonthStart,RATES!$C:$C,"&gt;="&amp;MonthEnd)&lt;&gt;1,"NO RATE",IF($AD1634="OFF",SUMIFS(RATES!$F:$F,RATES!$A:$A,$AI1634,RATES!$B:$B,"&lt;="&amp;MonthStart,RATES!$C:$C,"&gt;="&amp;MonthEnd),SUMIFS(RATES!$E:$E,RATES!$A:$A,$AI1634,RATES!$B:$B,"&lt;="&amp;MonthStart,RATES!$C:$C,"&gt;="&amp;MonthEnd))))</f>
        <v/>
      </c>
      <c r="AK1634" s="2">
        <f>IF(OR(NOT(ISNUMBER($AJ1634)),N($AA1634)=0),"",IF(ABS(N($Z1634)/100-$AJ1634)&gt;0.0000001,"DIFFERS",""))</f>
        <v/>
      </c>
    </row>
    <row r="1635">
      <c r="AD1635" s="2">
        <f>IF($L1635="","",IF(ISNUMBER(SEARCH("OFF ROAD",$H1635)),"OFF",IF(ISNUMBER(SEARCH("ON ROAD",$H1635)),"ON","")))</f>
        <v/>
      </c>
      <c r="AE1635" s="2">
        <f>IF($AD1635="ON",""&amp;$L1635,"")</f>
        <v/>
      </c>
      <c r="AF1635" s="2">
        <f>IF($L1635="","",IF($J1635&lt;&gt;"","Y",""))</f>
        <v/>
      </c>
      <c r="AG1635" s="2">
        <f>IF($L1635="","",IFERROR(TRIM(MID($H1635,4,SEARCH(" CO ",$H1635)-4)),""&amp;$S1635))</f>
        <v/>
      </c>
      <c r="AH1635" s="2">
        <f>IF($AG1635="","",IF($AG1635="FULTON",IF(ISNUMBER(SEARCH("COLLEGE PARK",$H1635)),"FULTON (COLLEGE PARK)",IF(ISNUMBER(SEARCH("HAPEVILLE",$H1635)),"FULTON (HAPEVILLE)",IF(ISNUMBER(SEARCH("EAST POINT",$H1635)),"FULTON (EAST POINT)",IF(ISNUMBER(SEARCH("ATLANTA",$H1635)),"FULTON (ATL LIMITS)","FULTON")))),IF($AG1635="DEKALB",IF(ISNUMBER(SEARCH("ATLANTA",$H1635)),"DEKALB (ATL LIMITS)","DEKALB"),IF(AND($AG1635="CLAYTON",ISNUMBER(SEARCH("COLLEGE PARK",$H1635))),"CLAYTON (COLLEGE PARK)",$AG1635))))</f>
        <v/>
      </c>
      <c r="AI1635" s="2">
        <f>IF(OR($AH1635="",$AD1635=""),"",IFERROR(VLOOKUP($AH1635,CODES!$A:$B,2,FALSE),"NO CODE"))</f>
        <v/>
      </c>
      <c r="AJ1635" s="19">
        <f>IF(OR($AI1635="",$AI1635="NO CODE"),"",IF(COUNTIFS(RATES!$A:$A,$AI1635,RATES!$B:$B,"&lt;="&amp;MonthStart,RATES!$C:$C,"&gt;="&amp;MonthEnd)&lt;&gt;1,"NO RATE",IF($AD1635="OFF",SUMIFS(RATES!$F:$F,RATES!$A:$A,$AI1635,RATES!$B:$B,"&lt;="&amp;MonthStart,RATES!$C:$C,"&gt;="&amp;MonthEnd),SUMIFS(RATES!$E:$E,RATES!$A:$A,$AI1635,RATES!$B:$B,"&lt;="&amp;MonthStart,RATES!$C:$C,"&gt;="&amp;MonthEnd))))</f>
        <v/>
      </c>
      <c r="AK1635" s="2">
        <f>IF(OR(NOT(ISNUMBER($AJ1635)),N($AA1635)=0),"",IF(ABS(N($Z1635)/100-$AJ1635)&gt;0.0000001,"DIFFERS",""))</f>
        <v/>
      </c>
    </row>
    <row r="1636">
      <c r="AD1636" s="2">
        <f>IF($L1636="","",IF(ISNUMBER(SEARCH("OFF ROAD",$H1636)),"OFF",IF(ISNUMBER(SEARCH("ON ROAD",$H1636)),"ON","")))</f>
        <v/>
      </c>
      <c r="AE1636" s="2">
        <f>IF($AD1636="ON",""&amp;$L1636,"")</f>
        <v/>
      </c>
      <c r="AF1636" s="2">
        <f>IF($L1636="","",IF($J1636&lt;&gt;"","Y",""))</f>
        <v/>
      </c>
      <c r="AG1636" s="2">
        <f>IF($L1636="","",IFERROR(TRIM(MID($H1636,4,SEARCH(" CO ",$H1636)-4)),""&amp;$S1636))</f>
        <v/>
      </c>
      <c r="AH1636" s="2">
        <f>IF($AG1636="","",IF($AG1636="FULTON",IF(ISNUMBER(SEARCH("COLLEGE PARK",$H1636)),"FULTON (COLLEGE PARK)",IF(ISNUMBER(SEARCH("HAPEVILLE",$H1636)),"FULTON (HAPEVILLE)",IF(ISNUMBER(SEARCH("EAST POINT",$H1636)),"FULTON (EAST POINT)",IF(ISNUMBER(SEARCH("ATLANTA",$H1636)),"FULTON (ATL LIMITS)","FULTON")))),IF($AG1636="DEKALB",IF(ISNUMBER(SEARCH("ATLANTA",$H1636)),"DEKALB (ATL LIMITS)","DEKALB"),IF(AND($AG1636="CLAYTON",ISNUMBER(SEARCH("COLLEGE PARK",$H1636))),"CLAYTON (COLLEGE PARK)",$AG1636))))</f>
        <v/>
      </c>
      <c r="AI1636" s="2">
        <f>IF(OR($AH1636="",$AD1636=""),"",IFERROR(VLOOKUP($AH1636,CODES!$A:$B,2,FALSE),"NO CODE"))</f>
        <v/>
      </c>
      <c r="AJ1636" s="19">
        <f>IF(OR($AI1636="",$AI1636="NO CODE"),"",IF(COUNTIFS(RATES!$A:$A,$AI1636,RATES!$B:$B,"&lt;="&amp;MonthStart,RATES!$C:$C,"&gt;="&amp;MonthEnd)&lt;&gt;1,"NO RATE",IF($AD1636="OFF",SUMIFS(RATES!$F:$F,RATES!$A:$A,$AI1636,RATES!$B:$B,"&lt;="&amp;MonthStart,RATES!$C:$C,"&gt;="&amp;MonthEnd),SUMIFS(RATES!$E:$E,RATES!$A:$A,$AI1636,RATES!$B:$B,"&lt;="&amp;MonthStart,RATES!$C:$C,"&gt;="&amp;MonthEnd))))</f>
        <v/>
      </c>
      <c r="AK1636" s="2">
        <f>IF(OR(NOT(ISNUMBER($AJ1636)),N($AA1636)=0),"",IF(ABS(N($Z1636)/100-$AJ1636)&gt;0.0000001,"DIFFERS",""))</f>
        <v/>
      </c>
    </row>
    <row r="1637">
      <c r="AD1637" s="2">
        <f>IF($L1637="","",IF(ISNUMBER(SEARCH("OFF ROAD",$H1637)),"OFF",IF(ISNUMBER(SEARCH("ON ROAD",$H1637)),"ON","")))</f>
        <v/>
      </c>
      <c r="AE1637" s="2">
        <f>IF($AD1637="ON",""&amp;$L1637,"")</f>
        <v/>
      </c>
      <c r="AF1637" s="2">
        <f>IF($L1637="","",IF($J1637&lt;&gt;"","Y",""))</f>
        <v/>
      </c>
      <c r="AG1637" s="2">
        <f>IF($L1637="","",IFERROR(TRIM(MID($H1637,4,SEARCH(" CO ",$H1637)-4)),""&amp;$S1637))</f>
        <v/>
      </c>
      <c r="AH1637" s="2">
        <f>IF($AG1637="","",IF($AG1637="FULTON",IF(ISNUMBER(SEARCH("COLLEGE PARK",$H1637)),"FULTON (COLLEGE PARK)",IF(ISNUMBER(SEARCH("HAPEVILLE",$H1637)),"FULTON (HAPEVILLE)",IF(ISNUMBER(SEARCH("EAST POINT",$H1637)),"FULTON (EAST POINT)",IF(ISNUMBER(SEARCH("ATLANTA",$H1637)),"FULTON (ATL LIMITS)","FULTON")))),IF($AG1637="DEKALB",IF(ISNUMBER(SEARCH("ATLANTA",$H1637)),"DEKALB (ATL LIMITS)","DEKALB"),IF(AND($AG1637="CLAYTON",ISNUMBER(SEARCH("COLLEGE PARK",$H1637))),"CLAYTON (COLLEGE PARK)",$AG1637))))</f>
        <v/>
      </c>
      <c r="AI1637" s="2">
        <f>IF(OR($AH1637="",$AD1637=""),"",IFERROR(VLOOKUP($AH1637,CODES!$A:$B,2,FALSE),"NO CODE"))</f>
        <v/>
      </c>
      <c r="AJ1637" s="19">
        <f>IF(OR($AI1637="",$AI1637="NO CODE"),"",IF(COUNTIFS(RATES!$A:$A,$AI1637,RATES!$B:$B,"&lt;="&amp;MonthStart,RATES!$C:$C,"&gt;="&amp;MonthEnd)&lt;&gt;1,"NO RATE",IF($AD1637="OFF",SUMIFS(RATES!$F:$F,RATES!$A:$A,$AI1637,RATES!$B:$B,"&lt;="&amp;MonthStart,RATES!$C:$C,"&gt;="&amp;MonthEnd),SUMIFS(RATES!$E:$E,RATES!$A:$A,$AI1637,RATES!$B:$B,"&lt;="&amp;MonthStart,RATES!$C:$C,"&gt;="&amp;MonthEnd))))</f>
        <v/>
      </c>
      <c r="AK1637" s="2">
        <f>IF(OR(NOT(ISNUMBER($AJ1637)),N($AA1637)=0),"",IF(ABS(N($Z1637)/100-$AJ1637)&gt;0.0000001,"DIFFERS",""))</f>
        <v/>
      </c>
    </row>
    <row r="1638">
      <c r="AD1638" s="2">
        <f>IF($L1638="","",IF(ISNUMBER(SEARCH("OFF ROAD",$H1638)),"OFF",IF(ISNUMBER(SEARCH("ON ROAD",$H1638)),"ON","")))</f>
        <v/>
      </c>
      <c r="AE1638" s="2">
        <f>IF($AD1638="ON",""&amp;$L1638,"")</f>
        <v/>
      </c>
      <c r="AF1638" s="2">
        <f>IF($L1638="","",IF($J1638&lt;&gt;"","Y",""))</f>
        <v/>
      </c>
      <c r="AG1638" s="2">
        <f>IF($L1638="","",IFERROR(TRIM(MID($H1638,4,SEARCH(" CO ",$H1638)-4)),""&amp;$S1638))</f>
        <v/>
      </c>
      <c r="AH1638" s="2">
        <f>IF($AG1638="","",IF($AG1638="FULTON",IF(ISNUMBER(SEARCH("COLLEGE PARK",$H1638)),"FULTON (COLLEGE PARK)",IF(ISNUMBER(SEARCH("HAPEVILLE",$H1638)),"FULTON (HAPEVILLE)",IF(ISNUMBER(SEARCH("EAST POINT",$H1638)),"FULTON (EAST POINT)",IF(ISNUMBER(SEARCH("ATLANTA",$H1638)),"FULTON (ATL LIMITS)","FULTON")))),IF($AG1638="DEKALB",IF(ISNUMBER(SEARCH("ATLANTA",$H1638)),"DEKALB (ATL LIMITS)","DEKALB"),IF(AND($AG1638="CLAYTON",ISNUMBER(SEARCH("COLLEGE PARK",$H1638))),"CLAYTON (COLLEGE PARK)",$AG1638))))</f>
        <v/>
      </c>
      <c r="AI1638" s="2">
        <f>IF(OR($AH1638="",$AD1638=""),"",IFERROR(VLOOKUP($AH1638,CODES!$A:$B,2,FALSE),"NO CODE"))</f>
        <v/>
      </c>
      <c r="AJ1638" s="19">
        <f>IF(OR($AI1638="",$AI1638="NO CODE"),"",IF(COUNTIFS(RATES!$A:$A,$AI1638,RATES!$B:$B,"&lt;="&amp;MonthStart,RATES!$C:$C,"&gt;="&amp;MonthEnd)&lt;&gt;1,"NO RATE",IF($AD1638="OFF",SUMIFS(RATES!$F:$F,RATES!$A:$A,$AI1638,RATES!$B:$B,"&lt;="&amp;MonthStart,RATES!$C:$C,"&gt;="&amp;MonthEnd),SUMIFS(RATES!$E:$E,RATES!$A:$A,$AI1638,RATES!$B:$B,"&lt;="&amp;MonthStart,RATES!$C:$C,"&gt;="&amp;MonthEnd))))</f>
        <v/>
      </c>
      <c r="AK1638" s="2">
        <f>IF(OR(NOT(ISNUMBER($AJ1638)),N($AA1638)=0),"",IF(ABS(N($Z1638)/100-$AJ1638)&gt;0.0000001,"DIFFERS",""))</f>
        <v/>
      </c>
    </row>
    <row r="1639">
      <c r="AD1639" s="2">
        <f>IF($L1639="","",IF(ISNUMBER(SEARCH("OFF ROAD",$H1639)),"OFF",IF(ISNUMBER(SEARCH("ON ROAD",$H1639)),"ON","")))</f>
        <v/>
      </c>
      <c r="AE1639" s="2">
        <f>IF($AD1639="ON",""&amp;$L1639,"")</f>
        <v/>
      </c>
      <c r="AF1639" s="2">
        <f>IF($L1639="","",IF($J1639&lt;&gt;"","Y",""))</f>
        <v/>
      </c>
      <c r="AG1639" s="2">
        <f>IF($L1639="","",IFERROR(TRIM(MID($H1639,4,SEARCH(" CO ",$H1639)-4)),""&amp;$S1639))</f>
        <v/>
      </c>
      <c r="AH1639" s="2">
        <f>IF($AG1639="","",IF($AG1639="FULTON",IF(ISNUMBER(SEARCH("COLLEGE PARK",$H1639)),"FULTON (COLLEGE PARK)",IF(ISNUMBER(SEARCH("HAPEVILLE",$H1639)),"FULTON (HAPEVILLE)",IF(ISNUMBER(SEARCH("EAST POINT",$H1639)),"FULTON (EAST POINT)",IF(ISNUMBER(SEARCH("ATLANTA",$H1639)),"FULTON (ATL LIMITS)","FULTON")))),IF($AG1639="DEKALB",IF(ISNUMBER(SEARCH("ATLANTA",$H1639)),"DEKALB (ATL LIMITS)","DEKALB"),IF(AND($AG1639="CLAYTON",ISNUMBER(SEARCH("COLLEGE PARK",$H1639))),"CLAYTON (COLLEGE PARK)",$AG1639))))</f>
        <v/>
      </c>
      <c r="AI1639" s="2">
        <f>IF(OR($AH1639="",$AD1639=""),"",IFERROR(VLOOKUP($AH1639,CODES!$A:$B,2,FALSE),"NO CODE"))</f>
        <v/>
      </c>
      <c r="AJ1639" s="19">
        <f>IF(OR($AI1639="",$AI1639="NO CODE"),"",IF(COUNTIFS(RATES!$A:$A,$AI1639,RATES!$B:$B,"&lt;="&amp;MonthStart,RATES!$C:$C,"&gt;="&amp;MonthEnd)&lt;&gt;1,"NO RATE",IF($AD1639="OFF",SUMIFS(RATES!$F:$F,RATES!$A:$A,$AI1639,RATES!$B:$B,"&lt;="&amp;MonthStart,RATES!$C:$C,"&gt;="&amp;MonthEnd),SUMIFS(RATES!$E:$E,RATES!$A:$A,$AI1639,RATES!$B:$B,"&lt;="&amp;MonthStart,RATES!$C:$C,"&gt;="&amp;MonthEnd))))</f>
        <v/>
      </c>
      <c r="AK1639" s="2">
        <f>IF(OR(NOT(ISNUMBER($AJ1639)),N($AA1639)=0),"",IF(ABS(N($Z1639)/100-$AJ1639)&gt;0.0000001,"DIFFERS",""))</f>
        <v/>
      </c>
    </row>
    <row r="1640">
      <c r="AD1640" s="2">
        <f>IF($L1640="","",IF(ISNUMBER(SEARCH("OFF ROAD",$H1640)),"OFF",IF(ISNUMBER(SEARCH("ON ROAD",$H1640)),"ON","")))</f>
        <v/>
      </c>
      <c r="AE1640" s="2">
        <f>IF($AD1640="ON",""&amp;$L1640,"")</f>
        <v/>
      </c>
      <c r="AF1640" s="2">
        <f>IF($L1640="","",IF($J1640&lt;&gt;"","Y",""))</f>
        <v/>
      </c>
      <c r="AG1640" s="2">
        <f>IF($L1640="","",IFERROR(TRIM(MID($H1640,4,SEARCH(" CO ",$H1640)-4)),""&amp;$S1640))</f>
        <v/>
      </c>
      <c r="AH1640" s="2">
        <f>IF($AG1640="","",IF($AG1640="FULTON",IF(ISNUMBER(SEARCH("COLLEGE PARK",$H1640)),"FULTON (COLLEGE PARK)",IF(ISNUMBER(SEARCH("HAPEVILLE",$H1640)),"FULTON (HAPEVILLE)",IF(ISNUMBER(SEARCH("EAST POINT",$H1640)),"FULTON (EAST POINT)",IF(ISNUMBER(SEARCH("ATLANTA",$H1640)),"FULTON (ATL LIMITS)","FULTON")))),IF($AG1640="DEKALB",IF(ISNUMBER(SEARCH("ATLANTA",$H1640)),"DEKALB (ATL LIMITS)","DEKALB"),IF(AND($AG1640="CLAYTON",ISNUMBER(SEARCH("COLLEGE PARK",$H1640))),"CLAYTON (COLLEGE PARK)",$AG1640))))</f>
        <v/>
      </c>
      <c r="AI1640" s="2">
        <f>IF(OR($AH1640="",$AD1640=""),"",IFERROR(VLOOKUP($AH1640,CODES!$A:$B,2,FALSE),"NO CODE"))</f>
        <v/>
      </c>
      <c r="AJ1640" s="19">
        <f>IF(OR($AI1640="",$AI1640="NO CODE"),"",IF(COUNTIFS(RATES!$A:$A,$AI1640,RATES!$B:$B,"&lt;="&amp;MonthStart,RATES!$C:$C,"&gt;="&amp;MonthEnd)&lt;&gt;1,"NO RATE",IF($AD1640="OFF",SUMIFS(RATES!$F:$F,RATES!$A:$A,$AI1640,RATES!$B:$B,"&lt;="&amp;MonthStart,RATES!$C:$C,"&gt;="&amp;MonthEnd),SUMIFS(RATES!$E:$E,RATES!$A:$A,$AI1640,RATES!$B:$B,"&lt;="&amp;MonthStart,RATES!$C:$C,"&gt;="&amp;MonthEnd))))</f>
        <v/>
      </c>
      <c r="AK1640" s="2">
        <f>IF(OR(NOT(ISNUMBER($AJ1640)),N($AA1640)=0),"",IF(ABS(N($Z1640)/100-$AJ1640)&gt;0.0000001,"DIFFERS",""))</f>
        <v/>
      </c>
    </row>
    <row r="1641">
      <c r="AD1641" s="2">
        <f>IF($L1641="","",IF(ISNUMBER(SEARCH("OFF ROAD",$H1641)),"OFF",IF(ISNUMBER(SEARCH("ON ROAD",$H1641)),"ON","")))</f>
        <v/>
      </c>
      <c r="AE1641" s="2">
        <f>IF($AD1641="ON",""&amp;$L1641,"")</f>
        <v/>
      </c>
      <c r="AF1641" s="2">
        <f>IF($L1641="","",IF($J1641&lt;&gt;"","Y",""))</f>
        <v/>
      </c>
      <c r="AG1641" s="2">
        <f>IF($L1641="","",IFERROR(TRIM(MID($H1641,4,SEARCH(" CO ",$H1641)-4)),""&amp;$S1641))</f>
        <v/>
      </c>
      <c r="AH1641" s="2">
        <f>IF($AG1641="","",IF($AG1641="FULTON",IF(ISNUMBER(SEARCH("COLLEGE PARK",$H1641)),"FULTON (COLLEGE PARK)",IF(ISNUMBER(SEARCH("HAPEVILLE",$H1641)),"FULTON (HAPEVILLE)",IF(ISNUMBER(SEARCH("EAST POINT",$H1641)),"FULTON (EAST POINT)",IF(ISNUMBER(SEARCH("ATLANTA",$H1641)),"FULTON (ATL LIMITS)","FULTON")))),IF($AG1641="DEKALB",IF(ISNUMBER(SEARCH("ATLANTA",$H1641)),"DEKALB (ATL LIMITS)","DEKALB"),IF(AND($AG1641="CLAYTON",ISNUMBER(SEARCH("COLLEGE PARK",$H1641))),"CLAYTON (COLLEGE PARK)",$AG1641))))</f>
        <v/>
      </c>
      <c r="AI1641" s="2">
        <f>IF(OR($AH1641="",$AD1641=""),"",IFERROR(VLOOKUP($AH1641,CODES!$A:$B,2,FALSE),"NO CODE"))</f>
        <v/>
      </c>
      <c r="AJ1641" s="19">
        <f>IF(OR($AI1641="",$AI1641="NO CODE"),"",IF(COUNTIFS(RATES!$A:$A,$AI1641,RATES!$B:$B,"&lt;="&amp;MonthStart,RATES!$C:$C,"&gt;="&amp;MonthEnd)&lt;&gt;1,"NO RATE",IF($AD1641="OFF",SUMIFS(RATES!$F:$F,RATES!$A:$A,$AI1641,RATES!$B:$B,"&lt;="&amp;MonthStart,RATES!$C:$C,"&gt;="&amp;MonthEnd),SUMIFS(RATES!$E:$E,RATES!$A:$A,$AI1641,RATES!$B:$B,"&lt;="&amp;MonthStart,RATES!$C:$C,"&gt;="&amp;MonthEnd))))</f>
        <v/>
      </c>
      <c r="AK1641" s="2">
        <f>IF(OR(NOT(ISNUMBER($AJ1641)),N($AA1641)=0),"",IF(ABS(N($Z1641)/100-$AJ1641)&gt;0.0000001,"DIFFERS",""))</f>
        <v/>
      </c>
    </row>
    <row r="1642">
      <c r="AD1642" s="2">
        <f>IF($L1642="","",IF(ISNUMBER(SEARCH("OFF ROAD",$H1642)),"OFF",IF(ISNUMBER(SEARCH("ON ROAD",$H1642)),"ON","")))</f>
        <v/>
      </c>
      <c r="AE1642" s="2">
        <f>IF($AD1642="ON",""&amp;$L1642,"")</f>
        <v/>
      </c>
      <c r="AF1642" s="2">
        <f>IF($L1642="","",IF($J1642&lt;&gt;"","Y",""))</f>
        <v/>
      </c>
      <c r="AG1642" s="2">
        <f>IF($L1642="","",IFERROR(TRIM(MID($H1642,4,SEARCH(" CO ",$H1642)-4)),""&amp;$S1642))</f>
        <v/>
      </c>
      <c r="AH1642" s="2">
        <f>IF($AG1642="","",IF($AG1642="FULTON",IF(ISNUMBER(SEARCH("COLLEGE PARK",$H1642)),"FULTON (COLLEGE PARK)",IF(ISNUMBER(SEARCH("HAPEVILLE",$H1642)),"FULTON (HAPEVILLE)",IF(ISNUMBER(SEARCH("EAST POINT",$H1642)),"FULTON (EAST POINT)",IF(ISNUMBER(SEARCH("ATLANTA",$H1642)),"FULTON (ATL LIMITS)","FULTON")))),IF($AG1642="DEKALB",IF(ISNUMBER(SEARCH("ATLANTA",$H1642)),"DEKALB (ATL LIMITS)","DEKALB"),IF(AND($AG1642="CLAYTON",ISNUMBER(SEARCH("COLLEGE PARK",$H1642))),"CLAYTON (COLLEGE PARK)",$AG1642))))</f>
        <v/>
      </c>
      <c r="AI1642" s="2">
        <f>IF(OR($AH1642="",$AD1642=""),"",IFERROR(VLOOKUP($AH1642,CODES!$A:$B,2,FALSE),"NO CODE"))</f>
        <v/>
      </c>
      <c r="AJ1642" s="19">
        <f>IF(OR($AI1642="",$AI1642="NO CODE"),"",IF(COUNTIFS(RATES!$A:$A,$AI1642,RATES!$B:$B,"&lt;="&amp;MonthStart,RATES!$C:$C,"&gt;="&amp;MonthEnd)&lt;&gt;1,"NO RATE",IF($AD1642="OFF",SUMIFS(RATES!$F:$F,RATES!$A:$A,$AI1642,RATES!$B:$B,"&lt;="&amp;MonthStart,RATES!$C:$C,"&gt;="&amp;MonthEnd),SUMIFS(RATES!$E:$E,RATES!$A:$A,$AI1642,RATES!$B:$B,"&lt;="&amp;MonthStart,RATES!$C:$C,"&gt;="&amp;MonthEnd))))</f>
        <v/>
      </c>
      <c r="AK1642" s="2">
        <f>IF(OR(NOT(ISNUMBER($AJ1642)),N($AA1642)=0),"",IF(ABS(N($Z1642)/100-$AJ1642)&gt;0.0000001,"DIFFERS",""))</f>
        <v/>
      </c>
    </row>
    <row r="1643">
      <c r="AD1643" s="2">
        <f>IF($L1643="","",IF(ISNUMBER(SEARCH("OFF ROAD",$H1643)),"OFF",IF(ISNUMBER(SEARCH("ON ROAD",$H1643)),"ON","")))</f>
        <v/>
      </c>
      <c r="AE1643" s="2">
        <f>IF($AD1643="ON",""&amp;$L1643,"")</f>
        <v/>
      </c>
      <c r="AF1643" s="2">
        <f>IF($L1643="","",IF($J1643&lt;&gt;"","Y",""))</f>
        <v/>
      </c>
      <c r="AG1643" s="2">
        <f>IF($L1643="","",IFERROR(TRIM(MID($H1643,4,SEARCH(" CO ",$H1643)-4)),""&amp;$S1643))</f>
        <v/>
      </c>
      <c r="AH1643" s="2">
        <f>IF($AG1643="","",IF($AG1643="FULTON",IF(ISNUMBER(SEARCH("COLLEGE PARK",$H1643)),"FULTON (COLLEGE PARK)",IF(ISNUMBER(SEARCH("HAPEVILLE",$H1643)),"FULTON (HAPEVILLE)",IF(ISNUMBER(SEARCH("EAST POINT",$H1643)),"FULTON (EAST POINT)",IF(ISNUMBER(SEARCH("ATLANTA",$H1643)),"FULTON (ATL LIMITS)","FULTON")))),IF($AG1643="DEKALB",IF(ISNUMBER(SEARCH("ATLANTA",$H1643)),"DEKALB (ATL LIMITS)","DEKALB"),IF(AND($AG1643="CLAYTON",ISNUMBER(SEARCH("COLLEGE PARK",$H1643))),"CLAYTON (COLLEGE PARK)",$AG1643))))</f>
        <v/>
      </c>
      <c r="AI1643" s="2">
        <f>IF(OR($AH1643="",$AD1643=""),"",IFERROR(VLOOKUP($AH1643,CODES!$A:$B,2,FALSE),"NO CODE"))</f>
        <v/>
      </c>
      <c r="AJ1643" s="19">
        <f>IF(OR($AI1643="",$AI1643="NO CODE"),"",IF(COUNTIFS(RATES!$A:$A,$AI1643,RATES!$B:$B,"&lt;="&amp;MonthStart,RATES!$C:$C,"&gt;="&amp;MonthEnd)&lt;&gt;1,"NO RATE",IF($AD1643="OFF",SUMIFS(RATES!$F:$F,RATES!$A:$A,$AI1643,RATES!$B:$B,"&lt;="&amp;MonthStart,RATES!$C:$C,"&gt;="&amp;MonthEnd),SUMIFS(RATES!$E:$E,RATES!$A:$A,$AI1643,RATES!$B:$B,"&lt;="&amp;MonthStart,RATES!$C:$C,"&gt;="&amp;MonthEnd))))</f>
        <v/>
      </c>
      <c r="AK1643" s="2">
        <f>IF(OR(NOT(ISNUMBER($AJ1643)),N($AA1643)=0),"",IF(ABS(N($Z1643)/100-$AJ1643)&gt;0.0000001,"DIFFERS",""))</f>
        <v/>
      </c>
    </row>
    <row r="1644">
      <c r="AD1644" s="2">
        <f>IF($L1644="","",IF(ISNUMBER(SEARCH("OFF ROAD",$H1644)),"OFF",IF(ISNUMBER(SEARCH("ON ROAD",$H1644)),"ON","")))</f>
        <v/>
      </c>
      <c r="AE1644" s="2">
        <f>IF($AD1644="ON",""&amp;$L1644,"")</f>
        <v/>
      </c>
      <c r="AF1644" s="2">
        <f>IF($L1644="","",IF($J1644&lt;&gt;"","Y",""))</f>
        <v/>
      </c>
      <c r="AG1644" s="2">
        <f>IF($L1644="","",IFERROR(TRIM(MID($H1644,4,SEARCH(" CO ",$H1644)-4)),""&amp;$S1644))</f>
        <v/>
      </c>
      <c r="AH1644" s="2">
        <f>IF($AG1644="","",IF($AG1644="FULTON",IF(ISNUMBER(SEARCH("COLLEGE PARK",$H1644)),"FULTON (COLLEGE PARK)",IF(ISNUMBER(SEARCH("HAPEVILLE",$H1644)),"FULTON (HAPEVILLE)",IF(ISNUMBER(SEARCH("EAST POINT",$H1644)),"FULTON (EAST POINT)",IF(ISNUMBER(SEARCH("ATLANTA",$H1644)),"FULTON (ATL LIMITS)","FULTON")))),IF($AG1644="DEKALB",IF(ISNUMBER(SEARCH("ATLANTA",$H1644)),"DEKALB (ATL LIMITS)","DEKALB"),IF(AND($AG1644="CLAYTON",ISNUMBER(SEARCH("COLLEGE PARK",$H1644))),"CLAYTON (COLLEGE PARK)",$AG1644))))</f>
        <v/>
      </c>
      <c r="AI1644" s="2">
        <f>IF(OR($AH1644="",$AD1644=""),"",IFERROR(VLOOKUP($AH1644,CODES!$A:$B,2,FALSE),"NO CODE"))</f>
        <v/>
      </c>
      <c r="AJ1644" s="19">
        <f>IF(OR($AI1644="",$AI1644="NO CODE"),"",IF(COUNTIFS(RATES!$A:$A,$AI1644,RATES!$B:$B,"&lt;="&amp;MonthStart,RATES!$C:$C,"&gt;="&amp;MonthEnd)&lt;&gt;1,"NO RATE",IF($AD1644="OFF",SUMIFS(RATES!$F:$F,RATES!$A:$A,$AI1644,RATES!$B:$B,"&lt;="&amp;MonthStart,RATES!$C:$C,"&gt;="&amp;MonthEnd),SUMIFS(RATES!$E:$E,RATES!$A:$A,$AI1644,RATES!$B:$B,"&lt;="&amp;MonthStart,RATES!$C:$C,"&gt;="&amp;MonthEnd))))</f>
        <v/>
      </c>
      <c r="AK1644" s="2">
        <f>IF(OR(NOT(ISNUMBER($AJ1644)),N($AA1644)=0),"",IF(ABS(N($Z1644)/100-$AJ1644)&gt;0.0000001,"DIFFERS",""))</f>
        <v/>
      </c>
    </row>
    <row r="1645">
      <c r="AD1645" s="2">
        <f>IF($L1645="","",IF(ISNUMBER(SEARCH("OFF ROAD",$H1645)),"OFF",IF(ISNUMBER(SEARCH("ON ROAD",$H1645)),"ON","")))</f>
        <v/>
      </c>
      <c r="AE1645" s="2">
        <f>IF($AD1645="ON",""&amp;$L1645,"")</f>
        <v/>
      </c>
      <c r="AF1645" s="2">
        <f>IF($L1645="","",IF($J1645&lt;&gt;"","Y",""))</f>
        <v/>
      </c>
      <c r="AG1645" s="2">
        <f>IF($L1645="","",IFERROR(TRIM(MID($H1645,4,SEARCH(" CO ",$H1645)-4)),""&amp;$S1645))</f>
        <v/>
      </c>
      <c r="AH1645" s="2">
        <f>IF($AG1645="","",IF($AG1645="FULTON",IF(ISNUMBER(SEARCH("COLLEGE PARK",$H1645)),"FULTON (COLLEGE PARK)",IF(ISNUMBER(SEARCH("HAPEVILLE",$H1645)),"FULTON (HAPEVILLE)",IF(ISNUMBER(SEARCH("EAST POINT",$H1645)),"FULTON (EAST POINT)",IF(ISNUMBER(SEARCH("ATLANTA",$H1645)),"FULTON (ATL LIMITS)","FULTON")))),IF($AG1645="DEKALB",IF(ISNUMBER(SEARCH("ATLANTA",$H1645)),"DEKALB (ATL LIMITS)","DEKALB"),IF(AND($AG1645="CLAYTON",ISNUMBER(SEARCH("COLLEGE PARK",$H1645))),"CLAYTON (COLLEGE PARK)",$AG1645))))</f>
        <v/>
      </c>
      <c r="AI1645" s="2">
        <f>IF(OR($AH1645="",$AD1645=""),"",IFERROR(VLOOKUP($AH1645,CODES!$A:$B,2,FALSE),"NO CODE"))</f>
        <v/>
      </c>
      <c r="AJ1645" s="19">
        <f>IF(OR($AI1645="",$AI1645="NO CODE"),"",IF(COUNTIFS(RATES!$A:$A,$AI1645,RATES!$B:$B,"&lt;="&amp;MonthStart,RATES!$C:$C,"&gt;="&amp;MonthEnd)&lt;&gt;1,"NO RATE",IF($AD1645="OFF",SUMIFS(RATES!$F:$F,RATES!$A:$A,$AI1645,RATES!$B:$B,"&lt;="&amp;MonthStart,RATES!$C:$C,"&gt;="&amp;MonthEnd),SUMIFS(RATES!$E:$E,RATES!$A:$A,$AI1645,RATES!$B:$B,"&lt;="&amp;MonthStart,RATES!$C:$C,"&gt;="&amp;MonthEnd))))</f>
        <v/>
      </c>
      <c r="AK1645" s="2">
        <f>IF(OR(NOT(ISNUMBER($AJ1645)),N($AA1645)=0),"",IF(ABS(N($Z1645)/100-$AJ1645)&gt;0.0000001,"DIFFERS",""))</f>
        <v/>
      </c>
    </row>
    <row r="1646">
      <c r="AD1646" s="2">
        <f>IF($L1646="","",IF(ISNUMBER(SEARCH("OFF ROAD",$H1646)),"OFF",IF(ISNUMBER(SEARCH("ON ROAD",$H1646)),"ON","")))</f>
        <v/>
      </c>
      <c r="AE1646" s="2">
        <f>IF($AD1646="ON",""&amp;$L1646,"")</f>
        <v/>
      </c>
      <c r="AF1646" s="2">
        <f>IF($L1646="","",IF($J1646&lt;&gt;"","Y",""))</f>
        <v/>
      </c>
      <c r="AG1646" s="2">
        <f>IF($L1646="","",IFERROR(TRIM(MID($H1646,4,SEARCH(" CO ",$H1646)-4)),""&amp;$S1646))</f>
        <v/>
      </c>
      <c r="AH1646" s="2">
        <f>IF($AG1646="","",IF($AG1646="FULTON",IF(ISNUMBER(SEARCH("COLLEGE PARK",$H1646)),"FULTON (COLLEGE PARK)",IF(ISNUMBER(SEARCH("HAPEVILLE",$H1646)),"FULTON (HAPEVILLE)",IF(ISNUMBER(SEARCH("EAST POINT",$H1646)),"FULTON (EAST POINT)",IF(ISNUMBER(SEARCH("ATLANTA",$H1646)),"FULTON (ATL LIMITS)","FULTON")))),IF($AG1646="DEKALB",IF(ISNUMBER(SEARCH("ATLANTA",$H1646)),"DEKALB (ATL LIMITS)","DEKALB"),IF(AND($AG1646="CLAYTON",ISNUMBER(SEARCH("COLLEGE PARK",$H1646))),"CLAYTON (COLLEGE PARK)",$AG1646))))</f>
        <v/>
      </c>
      <c r="AI1646" s="2">
        <f>IF(OR($AH1646="",$AD1646=""),"",IFERROR(VLOOKUP($AH1646,CODES!$A:$B,2,FALSE),"NO CODE"))</f>
        <v/>
      </c>
      <c r="AJ1646" s="19">
        <f>IF(OR($AI1646="",$AI1646="NO CODE"),"",IF(COUNTIFS(RATES!$A:$A,$AI1646,RATES!$B:$B,"&lt;="&amp;MonthStart,RATES!$C:$C,"&gt;="&amp;MonthEnd)&lt;&gt;1,"NO RATE",IF($AD1646="OFF",SUMIFS(RATES!$F:$F,RATES!$A:$A,$AI1646,RATES!$B:$B,"&lt;="&amp;MonthStart,RATES!$C:$C,"&gt;="&amp;MonthEnd),SUMIFS(RATES!$E:$E,RATES!$A:$A,$AI1646,RATES!$B:$B,"&lt;="&amp;MonthStart,RATES!$C:$C,"&gt;="&amp;MonthEnd))))</f>
        <v/>
      </c>
      <c r="AK1646" s="2">
        <f>IF(OR(NOT(ISNUMBER($AJ1646)),N($AA1646)=0),"",IF(ABS(N($Z1646)/100-$AJ1646)&gt;0.0000001,"DIFFERS",""))</f>
        <v/>
      </c>
    </row>
    <row r="1647">
      <c r="AD1647" s="2">
        <f>IF($L1647="","",IF(ISNUMBER(SEARCH("OFF ROAD",$H1647)),"OFF",IF(ISNUMBER(SEARCH("ON ROAD",$H1647)),"ON","")))</f>
        <v/>
      </c>
      <c r="AE1647" s="2">
        <f>IF($AD1647="ON",""&amp;$L1647,"")</f>
        <v/>
      </c>
      <c r="AF1647" s="2">
        <f>IF($L1647="","",IF($J1647&lt;&gt;"","Y",""))</f>
        <v/>
      </c>
      <c r="AG1647" s="2">
        <f>IF($L1647="","",IFERROR(TRIM(MID($H1647,4,SEARCH(" CO ",$H1647)-4)),""&amp;$S1647))</f>
        <v/>
      </c>
      <c r="AH1647" s="2">
        <f>IF($AG1647="","",IF($AG1647="FULTON",IF(ISNUMBER(SEARCH("COLLEGE PARK",$H1647)),"FULTON (COLLEGE PARK)",IF(ISNUMBER(SEARCH("HAPEVILLE",$H1647)),"FULTON (HAPEVILLE)",IF(ISNUMBER(SEARCH("EAST POINT",$H1647)),"FULTON (EAST POINT)",IF(ISNUMBER(SEARCH("ATLANTA",$H1647)),"FULTON (ATL LIMITS)","FULTON")))),IF($AG1647="DEKALB",IF(ISNUMBER(SEARCH("ATLANTA",$H1647)),"DEKALB (ATL LIMITS)","DEKALB"),IF(AND($AG1647="CLAYTON",ISNUMBER(SEARCH("COLLEGE PARK",$H1647))),"CLAYTON (COLLEGE PARK)",$AG1647))))</f>
        <v/>
      </c>
      <c r="AI1647" s="2">
        <f>IF(OR($AH1647="",$AD1647=""),"",IFERROR(VLOOKUP($AH1647,CODES!$A:$B,2,FALSE),"NO CODE"))</f>
        <v/>
      </c>
      <c r="AJ1647" s="19">
        <f>IF(OR($AI1647="",$AI1647="NO CODE"),"",IF(COUNTIFS(RATES!$A:$A,$AI1647,RATES!$B:$B,"&lt;="&amp;MonthStart,RATES!$C:$C,"&gt;="&amp;MonthEnd)&lt;&gt;1,"NO RATE",IF($AD1647="OFF",SUMIFS(RATES!$F:$F,RATES!$A:$A,$AI1647,RATES!$B:$B,"&lt;="&amp;MonthStart,RATES!$C:$C,"&gt;="&amp;MonthEnd),SUMIFS(RATES!$E:$E,RATES!$A:$A,$AI1647,RATES!$B:$B,"&lt;="&amp;MonthStart,RATES!$C:$C,"&gt;="&amp;MonthEnd))))</f>
        <v/>
      </c>
      <c r="AK1647" s="2">
        <f>IF(OR(NOT(ISNUMBER($AJ1647)),N($AA1647)=0),"",IF(ABS(N($Z1647)/100-$AJ1647)&gt;0.0000001,"DIFFERS",""))</f>
        <v/>
      </c>
    </row>
    <row r="1648">
      <c r="AD1648" s="2">
        <f>IF($L1648="","",IF(ISNUMBER(SEARCH("OFF ROAD",$H1648)),"OFF",IF(ISNUMBER(SEARCH("ON ROAD",$H1648)),"ON","")))</f>
        <v/>
      </c>
      <c r="AE1648" s="2">
        <f>IF($AD1648="ON",""&amp;$L1648,"")</f>
        <v/>
      </c>
      <c r="AF1648" s="2">
        <f>IF($L1648="","",IF($J1648&lt;&gt;"","Y",""))</f>
        <v/>
      </c>
      <c r="AG1648" s="2">
        <f>IF($L1648="","",IFERROR(TRIM(MID($H1648,4,SEARCH(" CO ",$H1648)-4)),""&amp;$S1648))</f>
        <v/>
      </c>
      <c r="AH1648" s="2">
        <f>IF($AG1648="","",IF($AG1648="FULTON",IF(ISNUMBER(SEARCH("COLLEGE PARK",$H1648)),"FULTON (COLLEGE PARK)",IF(ISNUMBER(SEARCH("HAPEVILLE",$H1648)),"FULTON (HAPEVILLE)",IF(ISNUMBER(SEARCH("EAST POINT",$H1648)),"FULTON (EAST POINT)",IF(ISNUMBER(SEARCH("ATLANTA",$H1648)),"FULTON (ATL LIMITS)","FULTON")))),IF($AG1648="DEKALB",IF(ISNUMBER(SEARCH("ATLANTA",$H1648)),"DEKALB (ATL LIMITS)","DEKALB"),IF(AND($AG1648="CLAYTON",ISNUMBER(SEARCH("COLLEGE PARK",$H1648))),"CLAYTON (COLLEGE PARK)",$AG1648))))</f>
        <v/>
      </c>
      <c r="AI1648" s="2">
        <f>IF(OR($AH1648="",$AD1648=""),"",IFERROR(VLOOKUP($AH1648,CODES!$A:$B,2,FALSE),"NO CODE"))</f>
        <v/>
      </c>
      <c r="AJ1648" s="19">
        <f>IF(OR($AI1648="",$AI1648="NO CODE"),"",IF(COUNTIFS(RATES!$A:$A,$AI1648,RATES!$B:$B,"&lt;="&amp;MonthStart,RATES!$C:$C,"&gt;="&amp;MonthEnd)&lt;&gt;1,"NO RATE",IF($AD1648="OFF",SUMIFS(RATES!$F:$F,RATES!$A:$A,$AI1648,RATES!$B:$B,"&lt;="&amp;MonthStart,RATES!$C:$C,"&gt;="&amp;MonthEnd),SUMIFS(RATES!$E:$E,RATES!$A:$A,$AI1648,RATES!$B:$B,"&lt;="&amp;MonthStart,RATES!$C:$C,"&gt;="&amp;MonthEnd))))</f>
        <v/>
      </c>
      <c r="AK1648" s="2">
        <f>IF(OR(NOT(ISNUMBER($AJ1648)),N($AA1648)=0),"",IF(ABS(N($Z1648)/100-$AJ1648)&gt;0.0000001,"DIFFERS",""))</f>
        <v/>
      </c>
    </row>
    <row r="1649">
      <c r="AD1649" s="2">
        <f>IF($L1649="","",IF(ISNUMBER(SEARCH("OFF ROAD",$H1649)),"OFF",IF(ISNUMBER(SEARCH("ON ROAD",$H1649)),"ON","")))</f>
        <v/>
      </c>
      <c r="AE1649" s="2">
        <f>IF($AD1649="ON",""&amp;$L1649,"")</f>
        <v/>
      </c>
      <c r="AF1649" s="2">
        <f>IF($L1649="","",IF($J1649&lt;&gt;"","Y",""))</f>
        <v/>
      </c>
      <c r="AG1649" s="2">
        <f>IF($L1649="","",IFERROR(TRIM(MID($H1649,4,SEARCH(" CO ",$H1649)-4)),""&amp;$S1649))</f>
        <v/>
      </c>
      <c r="AH1649" s="2">
        <f>IF($AG1649="","",IF($AG1649="FULTON",IF(ISNUMBER(SEARCH("COLLEGE PARK",$H1649)),"FULTON (COLLEGE PARK)",IF(ISNUMBER(SEARCH("HAPEVILLE",$H1649)),"FULTON (HAPEVILLE)",IF(ISNUMBER(SEARCH("EAST POINT",$H1649)),"FULTON (EAST POINT)",IF(ISNUMBER(SEARCH("ATLANTA",$H1649)),"FULTON (ATL LIMITS)","FULTON")))),IF($AG1649="DEKALB",IF(ISNUMBER(SEARCH("ATLANTA",$H1649)),"DEKALB (ATL LIMITS)","DEKALB"),IF(AND($AG1649="CLAYTON",ISNUMBER(SEARCH("COLLEGE PARK",$H1649))),"CLAYTON (COLLEGE PARK)",$AG1649))))</f>
        <v/>
      </c>
      <c r="AI1649" s="2">
        <f>IF(OR($AH1649="",$AD1649=""),"",IFERROR(VLOOKUP($AH1649,CODES!$A:$B,2,FALSE),"NO CODE"))</f>
        <v/>
      </c>
      <c r="AJ1649" s="19">
        <f>IF(OR($AI1649="",$AI1649="NO CODE"),"",IF(COUNTIFS(RATES!$A:$A,$AI1649,RATES!$B:$B,"&lt;="&amp;MonthStart,RATES!$C:$C,"&gt;="&amp;MonthEnd)&lt;&gt;1,"NO RATE",IF($AD1649="OFF",SUMIFS(RATES!$F:$F,RATES!$A:$A,$AI1649,RATES!$B:$B,"&lt;="&amp;MonthStart,RATES!$C:$C,"&gt;="&amp;MonthEnd),SUMIFS(RATES!$E:$E,RATES!$A:$A,$AI1649,RATES!$B:$B,"&lt;="&amp;MonthStart,RATES!$C:$C,"&gt;="&amp;MonthEnd))))</f>
        <v/>
      </c>
      <c r="AK1649" s="2">
        <f>IF(OR(NOT(ISNUMBER($AJ1649)),N($AA1649)=0),"",IF(ABS(N($Z1649)/100-$AJ1649)&gt;0.0000001,"DIFFERS",""))</f>
        <v/>
      </c>
    </row>
    <row r="1650">
      <c r="AD1650" s="2">
        <f>IF($L1650="","",IF(ISNUMBER(SEARCH("OFF ROAD",$H1650)),"OFF",IF(ISNUMBER(SEARCH("ON ROAD",$H1650)),"ON","")))</f>
        <v/>
      </c>
      <c r="AE1650" s="2">
        <f>IF($AD1650="ON",""&amp;$L1650,"")</f>
        <v/>
      </c>
      <c r="AF1650" s="2">
        <f>IF($L1650="","",IF($J1650&lt;&gt;"","Y",""))</f>
        <v/>
      </c>
      <c r="AG1650" s="2">
        <f>IF($L1650="","",IFERROR(TRIM(MID($H1650,4,SEARCH(" CO ",$H1650)-4)),""&amp;$S1650))</f>
        <v/>
      </c>
      <c r="AH1650" s="2">
        <f>IF($AG1650="","",IF($AG1650="FULTON",IF(ISNUMBER(SEARCH("COLLEGE PARK",$H1650)),"FULTON (COLLEGE PARK)",IF(ISNUMBER(SEARCH("HAPEVILLE",$H1650)),"FULTON (HAPEVILLE)",IF(ISNUMBER(SEARCH("EAST POINT",$H1650)),"FULTON (EAST POINT)",IF(ISNUMBER(SEARCH("ATLANTA",$H1650)),"FULTON (ATL LIMITS)","FULTON")))),IF($AG1650="DEKALB",IF(ISNUMBER(SEARCH("ATLANTA",$H1650)),"DEKALB (ATL LIMITS)","DEKALB"),IF(AND($AG1650="CLAYTON",ISNUMBER(SEARCH("COLLEGE PARK",$H1650))),"CLAYTON (COLLEGE PARK)",$AG1650))))</f>
        <v/>
      </c>
      <c r="AI1650" s="2">
        <f>IF(OR($AH1650="",$AD1650=""),"",IFERROR(VLOOKUP($AH1650,CODES!$A:$B,2,FALSE),"NO CODE"))</f>
        <v/>
      </c>
      <c r="AJ1650" s="19">
        <f>IF(OR($AI1650="",$AI1650="NO CODE"),"",IF(COUNTIFS(RATES!$A:$A,$AI1650,RATES!$B:$B,"&lt;="&amp;MonthStart,RATES!$C:$C,"&gt;="&amp;MonthEnd)&lt;&gt;1,"NO RATE",IF($AD1650="OFF",SUMIFS(RATES!$F:$F,RATES!$A:$A,$AI1650,RATES!$B:$B,"&lt;="&amp;MonthStart,RATES!$C:$C,"&gt;="&amp;MonthEnd),SUMIFS(RATES!$E:$E,RATES!$A:$A,$AI1650,RATES!$B:$B,"&lt;="&amp;MonthStart,RATES!$C:$C,"&gt;="&amp;MonthEnd))))</f>
        <v/>
      </c>
      <c r="AK1650" s="2">
        <f>IF(OR(NOT(ISNUMBER($AJ1650)),N($AA1650)=0),"",IF(ABS(N($Z1650)/100-$AJ1650)&gt;0.0000001,"DIFFERS",""))</f>
        <v/>
      </c>
    </row>
    <row r="1651">
      <c r="AD1651" s="2">
        <f>IF($L1651="","",IF(ISNUMBER(SEARCH("OFF ROAD",$H1651)),"OFF",IF(ISNUMBER(SEARCH("ON ROAD",$H1651)),"ON","")))</f>
        <v/>
      </c>
      <c r="AE1651" s="2">
        <f>IF($AD1651="ON",""&amp;$L1651,"")</f>
        <v/>
      </c>
      <c r="AF1651" s="2">
        <f>IF($L1651="","",IF($J1651&lt;&gt;"","Y",""))</f>
        <v/>
      </c>
      <c r="AG1651" s="2">
        <f>IF($L1651="","",IFERROR(TRIM(MID($H1651,4,SEARCH(" CO ",$H1651)-4)),""&amp;$S1651))</f>
        <v/>
      </c>
      <c r="AH1651" s="2">
        <f>IF($AG1651="","",IF($AG1651="FULTON",IF(ISNUMBER(SEARCH("COLLEGE PARK",$H1651)),"FULTON (COLLEGE PARK)",IF(ISNUMBER(SEARCH("HAPEVILLE",$H1651)),"FULTON (HAPEVILLE)",IF(ISNUMBER(SEARCH("EAST POINT",$H1651)),"FULTON (EAST POINT)",IF(ISNUMBER(SEARCH("ATLANTA",$H1651)),"FULTON (ATL LIMITS)","FULTON")))),IF($AG1651="DEKALB",IF(ISNUMBER(SEARCH("ATLANTA",$H1651)),"DEKALB (ATL LIMITS)","DEKALB"),IF(AND($AG1651="CLAYTON",ISNUMBER(SEARCH("COLLEGE PARK",$H1651))),"CLAYTON (COLLEGE PARK)",$AG1651))))</f>
        <v/>
      </c>
      <c r="AI1651" s="2">
        <f>IF(OR($AH1651="",$AD1651=""),"",IFERROR(VLOOKUP($AH1651,CODES!$A:$B,2,FALSE),"NO CODE"))</f>
        <v/>
      </c>
      <c r="AJ1651" s="19">
        <f>IF(OR($AI1651="",$AI1651="NO CODE"),"",IF(COUNTIFS(RATES!$A:$A,$AI1651,RATES!$B:$B,"&lt;="&amp;MonthStart,RATES!$C:$C,"&gt;="&amp;MonthEnd)&lt;&gt;1,"NO RATE",IF($AD1651="OFF",SUMIFS(RATES!$F:$F,RATES!$A:$A,$AI1651,RATES!$B:$B,"&lt;="&amp;MonthStart,RATES!$C:$C,"&gt;="&amp;MonthEnd),SUMIFS(RATES!$E:$E,RATES!$A:$A,$AI1651,RATES!$B:$B,"&lt;="&amp;MonthStart,RATES!$C:$C,"&gt;="&amp;MonthEnd))))</f>
        <v/>
      </c>
      <c r="AK1651" s="2">
        <f>IF(OR(NOT(ISNUMBER($AJ1651)),N($AA1651)=0),"",IF(ABS(N($Z1651)/100-$AJ1651)&gt;0.0000001,"DIFFERS",""))</f>
        <v/>
      </c>
    </row>
    <row r="1652">
      <c r="AD1652" s="2">
        <f>IF($L1652="","",IF(ISNUMBER(SEARCH("OFF ROAD",$H1652)),"OFF",IF(ISNUMBER(SEARCH("ON ROAD",$H1652)),"ON","")))</f>
        <v/>
      </c>
      <c r="AE1652" s="2">
        <f>IF($AD1652="ON",""&amp;$L1652,"")</f>
        <v/>
      </c>
      <c r="AF1652" s="2">
        <f>IF($L1652="","",IF($J1652&lt;&gt;"","Y",""))</f>
        <v/>
      </c>
      <c r="AG1652" s="2">
        <f>IF($L1652="","",IFERROR(TRIM(MID($H1652,4,SEARCH(" CO ",$H1652)-4)),""&amp;$S1652))</f>
        <v/>
      </c>
      <c r="AH1652" s="2">
        <f>IF($AG1652="","",IF($AG1652="FULTON",IF(ISNUMBER(SEARCH("COLLEGE PARK",$H1652)),"FULTON (COLLEGE PARK)",IF(ISNUMBER(SEARCH("HAPEVILLE",$H1652)),"FULTON (HAPEVILLE)",IF(ISNUMBER(SEARCH("EAST POINT",$H1652)),"FULTON (EAST POINT)",IF(ISNUMBER(SEARCH("ATLANTA",$H1652)),"FULTON (ATL LIMITS)","FULTON")))),IF($AG1652="DEKALB",IF(ISNUMBER(SEARCH("ATLANTA",$H1652)),"DEKALB (ATL LIMITS)","DEKALB"),IF(AND($AG1652="CLAYTON",ISNUMBER(SEARCH("COLLEGE PARK",$H1652))),"CLAYTON (COLLEGE PARK)",$AG1652))))</f>
        <v/>
      </c>
      <c r="AI1652" s="2">
        <f>IF(OR($AH1652="",$AD1652=""),"",IFERROR(VLOOKUP($AH1652,CODES!$A:$B,2,FALSE),"NO CODE"))</f>
        <v/>
      </c>
      <c r="AJ1652" s="19">
        <f>IF(OR($AI1652="",$AI1652="NO CODE"),"",IF(COUNTIFS(RATES!$A:$A,$AI1652,RATES!$B:$B,"&lt;="&amp;MonthStart,RATES!$C:$C,"&gt;="&amp;MonthEnd)&lt;&gt;1,"NO RATE",IF($AD1652="OFF",SUMIFS(RATES!$F:$F,RATES!$A:$A,$AI1652,RATES!$B:$B,"&lt;="&amp;MonthStart,RATES!$C:$C,"&gt;="&amp;MonthEnd),SUMIFS(RATES!$E:$E,RATES!$A:$A,$AI1652,RATES!$B:$B,"&lt;="&amp;MonthStart,RATES!$C:$C,"&gt;="&amp;MonthEnd))))</f>
        <v/>
      </c>
      <c r="AK1652" s="2">
        <f>IF(OR(NOT(ISNUMBER($AJ1652)),N($AA1652)=0),"",IF(ABS(N($Z1652)/100-$AJ1652)&gt;0.0000001,"DIFFERS",""))</f>
        <v/>
      </c>
    </row>
    <row r="1653">
      <c r="AD1653" s="2">
        <f>IF($L1653="","",IF(ISNUMBER(SEARCH("OFF ROAD",$H1653)),"OFF",IF(ISNUMBER(SEARCH("ON ROAD",$H1653)),"ON","")))</f>
        <v/>
      </c>
      <c r="AE1653" s="2">
        <f>IF($AD1653="ON",""&amp;$L1653,"")</f>
        <v/>
      </c>
      <c r="AF1653" s="2">
        <f>IF($L1653="","",IF($J1653&lt;&gt;"","Y",""))</f>
        <v/>
      </c>
      <c r="AG1653" s="2">
        <f>IF($L1653="","",IFERROR(TRIM(MID($H1653,4,SEARCH(" CO ",$H1653)-4)),""&amp;$S1653))</f>
        <v/>
      </c>
      <c r="AH1653" s="2">
        <f>IF($AG1653="","",IF($AG1653="FULTON",IF(ISNUMBER(SEARCH("COLLEGE PARK",$H1653)),"FULTON (COLLEGE PARK)",IF(ISNUMBER(SEARCH("HAPEVILLE",$H1653)),"FULTON (HAPEVILLE)",IF(ISNUMBER(SEARCH("EAST POINT",$H1653)),"FULTON (EAST POINT)",IF(ISNUMBER(SEARCH("ATLANTA",$H1653)),"FULTON (ATL LIMITS)","FULTON")))),IF($AG1653="DEKALB",IF(ISNUMBER(SEARCH("ATLANTA",$H1653)),"DEKALB (ATL LIMITS)","DEKALB"),IF(AND($AG1653="CLAYTON",ISNUMBER(SEARCH("COLLEGE PARK",$H1653))),"CLAYTON (COLLEGE PARK)",$AG1653))))</f>
        <v/>
      </c>
      <c r="AI1653" s="2">
        <f>IF(OR($AH1653="",$AD1653=""),"",IFERROR(VLOOKUP($AH1653,CODES!$A:$B,2,FALSE),"NO CODE"))</f>
        <v/>
      </c>
      <c r="AJ1653" s="19">
        <f>IF(OR($AI1653="",$AI1653="NO CODE"),"",IF(COUNTIFS(RATES!$A:$A,$AI1653,RATES!$B:$B,"&lt;="&amp;MonthStart,RATES!$C:$C,"&gt;="&amp;MonthEnd)&lt;&gt;1,"NO RATE",IF($AD1653="OFF",SUMIFS(RATES!$F:$F,RATES!$A:$A,$AI1653,RATES!$B:$B,"&lt;="&amp;MonthStart,RATES!$C:$C,"&gt;="&amp;MonthEnd),SUMIFS(RATES!$E:$E,RATES!$A:$A,$AI1653,RATES!$B:$B,"&lt;="&amp;MonthStart,RATES!$C:$C,"&gt;="&amp;MonthEnd))))</f>
        <v/>
      </c>
      <c r="AK1653" s="2">
        <f>IF(OR(NOT(ISNUMBER($AJ1653)),N($AA1653)=0),"",IF(ABS(N($Z1653)/100-$AJ1653)&gt;0.0000001,"DIFFERS",""))</f>
        <v/>
      </c>
    </row>
    <row r="1654">
      <c r="AD1654" s="2">
        <f>IF($L1654="","",IF(ISNUMBER(SEARCH("OFF ROAD",$H1654)),"OFF",IF(ISNUMBER(SEARCH("ON ROAD",$H1654)),"ON","")))</f>
        <v/>
      </c>
      <c r="AE1654" s="2">
        <f>IF($AD1654="ON",""&amp;$L1654,"")</f>
        <v/>
      </c>
      <c r="AF1654" s="2">
        <f>IF($L1654="","",IF($J1654&lt;&gt;"","Y",""))</f>
        <v/>
      </c>
      <c r="AG1654" s="2">
        <f>IF($L1654="","",IFERROR(TRIM(MID($H1654,4,SEARCH(" CO ",$H1654)-4)),""&amp;$S1654))</f>
        <v/>
      </c>
      <c r="AH1654" s="2">
        <f>IF($AG1654="","",IF($AG1654="FULTON",IF(ISNUMBER(SEARCH("COLLEGE PARK",$H1654)),"FULTON (COLLEGE PARK)",IF(ISNUMBER(SEARCH("HAPEVILLE",$H1654)),"FULTON (HAPEVILLE)",IF(ISNUMBER(SEARCH("EAST POINT",$H1654)),"FULTON (EAST POINT)",IF(ISNUMBER(SEARCH("ATLANTA",$H1654)),"FULTON (ATL LIMITS)","FULTON")))),IF($AG1654="DEKALB",IF(ISNUMBER(SEARCH("ATLANTA",$H1654)),"DEKALB (ATL LIMITS)","DEKALB"),IF(AND($AG1654="CLAYTON",ISNUMBER(SEARCH("COLLEGE PARK",$H1654))),"CLAYTON (COLLEGE PARK)",$AG1654))))</f>
        <v/>
      </c>
      <c r="AI1654" s="2">
        <f>IF(OR($AH1654="",$AD1654=""),"",IFERROR(VLOOKUP($AH1654,CODES!$A:$B,2,FALSE),"NO CODE"))</f>
        <v/>
      </c>
      <c r="AJ1654" s="19">
        <f>IF(OR($AI1654="",$AI1654="NO CODE"),"",IF(COUNTIFS(RATES!$A:$A,$AI1654,RATES!$B:$B,"&lt;="&amp;MonthStart,RATES!$C:$C,"&gt;="&amp;MonthEnd)&lt;&gt;1,"NO RATE",IF($AD1654="OFF",SUMIFS(RATES!$F:$F,RATES!$A:$A,$AI1654,RATES!$B:$B,"&lt;="&amp;MonthStart,RATES!$C:$C,"&gt;="&amp;MonthEnd),SUMIFS(RATES!$E:$E,RATES!$A:$A,$AI1654,RATES!$B:$B,"&lt;="&amp;MonthStart,RATES!$C:$C,"&gt;="&amp;MonthEnd))))</f>
        <v/>
      </c>
      <c r="AK1654" s="2">
        <f>IF(OR(NOT(ISNUMBER($AJ1654)),N($AA1654)=0),"",IF(ABS(N($Z1654)/100-$AJ1654)&gt;0.0000001,"DIFFERS",""))</f>
        <v/>
      </c>
    </row>
    <row r="1655">
      <c r="AD1655" s="2">
        <f>IF($L1655="","",IF(ISNUMBER(SEARCH("OFF ROAD",$H1655)),"OFF",IF(ISNUMBER(SEARCH("ON ROAD",$H1655)),"ON","")))</f>
        <v/>
      </c>
      <c r="AE1655" s="2">
        <f>IF($AD1655="ON",""&amp;$L1655,"")</f>
        <v/>
      </c>
      <c r="AF1655" s="2">
        <f>IF($L1655="","",IF($J1655&lt;&gt;"","Y",""))</f>
        <v/>
      </c>
      <c r="AG1655" s="2">
        <f>IF($L1655="","",IFERROR(TRIM(MID($H1655,4,SEARCH(" CO ",$H1655)-4)),""&amp;$S1655))</f>
        <v/>
      </c>
      <c r="AH1655" s="2">
        <f>IF($AG1655="","",IF($AG1655="FULTON",IF(ISNUMBER(SEARCH("COLLEGE PARK",$H1655)),"FULTON (COLLEGE PARK)",IF(ISNUMBER(SEARCH("HAPEVILLE",$H1655)),"FULTON (HAPEVILLE)",IF(ISNUMBER(SEARCH("EAST POINT",$H1655)),"FULTON (EAST POINT)",IF(ISNUMBER(SEARCH("ATLANTA",$H1655)),"FULTON (ATL LIMITS)","FULTON")))),IF($AG1655="DEKALB",IF(ISNUMBER(SEARCH("ATLANTA",$H1655)),"DEKALB (ATL LIMITS)","DEKALB"),IF(AND($AG1655="CLAYTON",ISNUMBER(SEARCH("COLLEGE PARK",$H1655))),"CLAYTON (COLLEGE PARK)",$AG1655))))</f>
        <v/>
      </c>
      <c r="AI1655" s="2">
        <f>IF(OR($AH1655="",$AD1655=""),"",IFERROR(VLOOKUP($AH1655,CODES!$A:$B,2,FALSE),"NO CODE"))</f>
        <v/>
      </c>
      <c r="AJ1655" s="19">
        <f>IF(OR($AI1655="",$AI1655="NO CODE"),"",IF(COUNTIFS(RATES!$A:$A,$AI1655,RATES!$B:$B,"&lt;="&amp;MonthStart,RATES!$C:$C,"&gt;="&amp;MonthEnd)&lt;&gt;1,"NO RATE",IF($AD1655="OFF",SUMIFS(RATES!$F:$F,RATES!$A:$A,$AI1655,RATES!$B:$B,"&lt;="&amp;MonthStart,RATES!$C:$C,"&gt;="&amp;MonthEnd),SUMIFS(RATES!$E:$E,RATES!$A:$A,$AI1655,RATES!$B:$B,"&lt;="&amp;MonthStart,RATES!$C:$C,"&gt;="&amp;MonthEnd))))</f>
        <v/>
      </c>
      <c r="AK1655" s="2">
        <f>IF(OR(NOT(ISNUMBER($AJ1655)),N($AA1655)=0),"",IF(ABS(N($Z1655)/100-$AJ1655)&gt;0.0000001,"DIFFERS",""))</f>
        <v/>
      </c>
    </row>
    <row r="1656">
      <c r="AD1656" s="2">
        <f>IF($L1656="","",IF(ISNUMBER(SEARCH("OFF ROAD",$H1656)),"OFF",IF(ISNUMBER(SEARCH("ON ROAD",$H1656)),"ON","")))</f>
        <v/>
      </c>
      <c r="AE1656" s="2">
        <f>IF($AD1656="ON",""&amp;$L1656,"")</f>
        <v/>
      </c>
      <c r="AF1656" s="2">
        <f>IF($L1656="","",IF($J1656&lt;&gt;"","Y",""))</f>
        <v/>
      </c>
      <c r="AG1656" s="2">
        <f>IF($L1656="","",IFERROR(TRIM(MID($H1656,4,SEARCH(" CO ",$H1656)-4)),""&amp;$S1656))</f>
        <v/>
      </c>
      <c r="AH1656" s="2">
        <f>IF($AG1656="","",IF($AG1656="FULTON",IF(ISNUMBER(SEARCH("COLLEGE PARK",$H1656)),"FULTON (COLLEGE PARK)",IF(ISNUMBER(SEARCH("HAPEVILLE",$H1656)),"FULTON (HAPEVILLE)",IF(ISNUMBER(SEARCH("EAST POINT",$H1656)),"FULTON (EAST POINT)",IF(ISNUMBER(SEARCH("ATLANTA",$H1656)),"FULTON (ATL LIMITS)","FULTON")))),IF($AG1656="DEKALB",IF(ISNUMBER(SEARCH("ATLANTA",$H1656)),"DEKALB (ATL LIMITS)","DEKALB"),IF(AND($AG1656="CLAYTON",ISNUMBER(SEARCH("COLLEGE PARK",$H1656))),"CLAYTON (COLLEGE PARK)",$AG1656))))</f>
        <v/>
      </c>
      <c r="AI1656" s="2">
        <f>IF(OR($AH1656="",$AD1656=""),"",IFERROR(VLOOKUP($AH1656,CODES!$A:$B,2,FALSE),"NO CODE"))</f>
        <v/>
      </c>
      <c r="AJ1656" s="19">
        <f>IF(OR($AI1656="",$AI1656="NO CODE"),"",IF(COUNTIFS(RATES!$A:$A,$AI1656,RATES!$B:$B,"&lt;="&amp;MonthStart,RATES!$C:$C,"&gt;="&amp;MonthEnd)&lt;&gt;1,"NO RATE",IF($AD1656="OFF",SUMIFS(RATES!$F:$F,RATES!$A:$A,$AI1656,RATES!$B:$B,"&lt;="&amp;MonthStart,RATES!$C:$C,"&gt;="&amp;MonthEnd),SUMIFS(RATES!$E:$E,RATES!$A:$A,$AI1656,RATES!$B:$B,"&lt;="&amp;MonthStart,RATES!$C:$C,"&gt;="&amp;MonthEnd))))</f>
        <v/>
      </c>
      <c r="AK1656" s="2">
        <f>IF(OR(NOT(ISNUMBER($AJ1656)),N($AA1656)=0),"",IF(ABS(N($Z1656)/100-$AJ1656)&gt;0.0000001,"DIFFERS",""))</f>
        <v/>
      </c>
    </row>
    <row r="1657">
      <c r="AD1657" s="2">
        <f>IF($L1657="","",IF(ISNUMBER(SEARCH("OFF ROAD",$H1657)),"OFF",IF(ISNUMBER(SEARCH("ON ROAD",$H1657)),"ON","")))</f>
        <v/>
      </c>
      <c r="AE1657" s="2">
        <f>IF($AD1657="ON",""&amp;$L1657,"")</f>
        <v/>
      </c>
      <c r="AF1657" s="2">
        <f>IF($L1657="","",IF($J1657&lt;&gt;"","Y",""))</f>
        <v/>
      </c>
      <c r="AG1657" s="2">
        <f>IF($L1657="","",IFERROR(TRIM(MID($H1657,4,SEARCH(" CO ",$H1657)-4)),""&amp;$S1657))</f>
        <v/>
      </c>
      <c r="AH1657" s="2">
        <f>IF($AG1657="","",IF($AG1657="FULTON",IF(ISNUMBER(SEARCH("COLLEGE PARK",$H1657)),"FULTON (COLLEGE PARK)",IF(ISNUMBER(SEARCH("HAPEVILLE",$H1657)),"FULTON (HAPEVILLE)",IF(ISNUMBER(SEARCH("EAST POINT",$H1657)),"FULTON (EAST POINT)",IF(ISNUMBER(SEARCH("ATLANTA",$H1657)),"FULTON (ATL LIMITS)","FULTON")))),IF($AG1657="DEKALB",IF(ISNUMBER(SEARCH("ATLANTA",$H1657)),"DEKALB (ATL LIMITS)","DEKALB"),IF(AND($AG1657="CLAYTON",ISNUMBER(SEARCH("COLLEGE PARK",$H1657))),"CLAYTON (COLLEGE PARK)",$AG1657))))</f>
        <v/>
      </c>
      <c r="AI1657" s="2">
        <f>IF(OR($AH1657="",$AD1657=""),"",IFERROR(VLOOKUP($AH1657,CODES!$A:$B,2,FALSE),"NO CODE"))</f>
        <v/>
      </c>
      <c r="AJ1657" s="19">
        <f>IF(OR($AI1657="",$AI1657="NO CODE"),"",IF(COUNTIFS(RATES!$A:$A,$AI1657,RATES!$B:$B,"&lt;="&amp;MonthStart,RATES!$C:$C,"&gt;="&amp;MonthEnd)&lt;&gt;1,"NO RATE",IF($AD1657="OFF",SUMIFS(RATES!$F:$F,RATES!$A:$A,$AI1657,RATES!$B:$B,"&lt;="&amp;MonthStart,RATES!$C:$C,"&gt;="&amp;MonthEnd),SUMIFS(RATES!$E:$E,RATES!$A:$A,$AI1657,RATES!$B:$B,"&lt;="&amp;MonthStart,RATES!$C:$C,"&gt;="&amp;MonthEnd))))</f>
        <v/>
      </c>
      <c r="AK1657" s="2">
        <f>IF(OR(NOT(ISNUMBER($AJ1657)),N($AA1657)=0),"",IF(ABS(N($Z1657)/100-$AJ1657)&gt;0.0000001,"DIFFERS",""))</f>
        <v/>
      </c>
    </row>
    <row r="1658">
      <c r="AD1658" s="2">
        <f>IF($L1658="","",IF(ISNUMBER(SEARCH("OFF ROAD",$H1658)),"OFF",IF(ISNUMBER(SEARCH("ON ROAD",$H1658)),"ON","")))</f>
        <v/>
      </c>
      <c r="AE1658" s="2">
        <f>IF($AD1658="ON",""&amp;$L1658,"")</f>
        <v/>
      </c>
      <c r="AF1658" s="2">
        <f>IF($L1658="","",IF($J1658&lt;&gt;"","Y",""))</f>
        <v/>
      </c>
      <c r="AG1658" s="2">
        <f>IF($L1658="","",IFERROR(TRIM(MID($H1658,4,SEARCH(" CO ",$H1658)-4)),""&amp;$S1658))</f>
        <v/>
      </c>
      <c r="AH1658" s="2">
        <f>IF($AG1658="","",IF($AG1658="FULTON",IF(ISNUMBER(SEARCH("COLLEGE PARK",$H1658)),"FULTON (COLLEGE PARK)",IF(ISNUMBER(SEARCH("HAPEVILLE",$H1658)),"FULTON (HAPEVILLE)",IF(ISNUMBER(SEARCH("EAST POINT",$H1658)),"FULTON (EAST POINT)",IF(ISNUMBER(SEARCH("ATLANTA",$H1658)),"FULTON (ATL LIMITS)","FULTON")))),IF($AG1658="DEKALB",IF(ISNUMBER(SEARCH("ATLANTA",$H1658)),"DEKALB (ATL LIMITS)","DEKALB"),IF(AND($AG1658="CLAYTON",ISNUMBER(SEARCH("COLLEGE PARK",$H1658))),"CLAYTON (COLLEGE PARK)",$AG1658))))</f>
        <v/>
      </c>
      <c r="AI1658" s="2">
        <f>IF(OR($AH1658="",$AD1658=""),"",IFERROR(VLOOKUP($AH1658,CODES!$A:$B,2,FALSE),"NO CODE"))</f>
        <v/>
      </c>
      <c r="AJ1658" s="19">
        <f>IF(OR($AI1658="",$AI1658="NO CODE"),"",IF(COUNTIFS(RATES!$A:$A,$AI1658,RATES!$B:$B,"&lt;="&amp;MonthStart,RATES!$C:$C,"&gt;="&amp;MonthEnd)&lt;&gt;1,"NO RATE",IF($AD1658="OFF",SUMIFS(RATES!$F:$F,RATES!$A:$A,$AI1658,RATES!$B:$B,"&lt;="&amp;MonthStart,RATES!$C:$C,"&gt;="&amp;MonthEnd),SUMIFS(RATES!$E:$E,RATES!$A:$A,$AI1658,RATES!$B:$B,"&lt;="&amp;MonthStart,RATES!$C:$C,"&gt;="&amp;MonthEnd))))</f>
        <v/>
      </c>
      <c r="AK1658" s="2">
        <f>IF(OR(NOT(ISNUMBER($AJ1658)),N($AA1658)=0),"",IF(ABS(N($Z1658)/100-$AJ1658)&gt;0.0000001,"DIFFERS",""))</f>
        <v/>
      </c>
    </row>
    <row r="1659">
      <c r="AD1659" s="2">
        <f>IF($L1659="","",IF(ISNUMBER(SEARCH("OFF ROAD",$H1659)),"OFF",IF(ISNUMBER(SEARCH("ON ROAD",$H1659)),"ON","")))</f>
        <v/>
      </c>
      <c r="AE1659" s="2">
        <f>IF($AD1659="ON",""&amp;$L1659,"")</f>
        <v/>
      </c>
      <c r="AF1659" s="2">
        <f>IF($L1659="","",IF($J1659&lt;&gt;"","Y",""))</f>
        <v/>
      </c>
      <c r="AG1659" s="2">
        <f>IF($L1659="","",IFERROR(TRIM(MID($H1659,4,SEARCH(" CO ",$H1659)-4)),""&amp;$S1659))</f>
        <v/>
      </c>
      <c r="AH1659" s="2">
        <f>IF($AG1659="","",IF($AG1659="FULTON",IF(ISNUMBER(SEARCH("COLLEGE PARK",$H1659)),"FULTON (COLLEGE PARK)",IF(ISNUMBER(SEARCH("HAPEVILLE",$H1659)),"FULTON (HAPEVILLE)",IF(ISNUMBER(SEARCH("EAST POINT",$H1659)),"FULTON (EAST POINT)",IF(ISNUMBER(SEARCH("ATLANTA",$H1659)),"FULTON (ATL LIMITS)","FULTON")))),IF($AG1659="DEKALB",IF(ISNUMBER(SEARCH("ATLANTA",$H1659)),"DEKALB (ATL LIMITS)","DEKALB"),IF(AND($AG1659="CLAYTON",ISNUMBER(SEARCH("COLLEGE PARK",$H1659))),"CLAYTON (COLLEGE PARK)",$AG1659))))</f>
        <v/>
      </c>
      <c r="AI1659" s="2">
        <f>IF(OR($AH1659="",$AD1659=""),"",IFERROR(VLOOKUP($AH1659,CODES!$A:$B,2,FALSE),"NO CODE"))</f>
        <v/>
      </c>
      <c r="AJ1659" s="19">
        <f>IF(OR($AI1659="",$AI1659="NO CODE"),"",IF(COUNTIFS(RATES!$A:$A,$AI1659,RATES!$B:$B,"&lt;="&amp;MonthStart,RATES!$C:$C,"&gt;="&amp;MonthEnd)&lt;&gt;1,"NO RATE",IF($AD1659="OFF",SUMIFS(RATES!$F:$F,RATES!$A:$A,$AI1659,RATES!$B:$B,"&lt;="&amp;MonthStart,RATES!$C:$C,"&gt;="&amp;MonthEnd),SUMIFS(RATES!$E:$E,RATES!$A:$A,$AI1659,RATES!$B:$B,"&lt;="&amp;MonthStart,RATES!$C:$C,"&gt;="&amp;MonthEnd))))</f>
        <v/>
      </c>
      <c r="AK1659" s="2">
        <f>IF(OR(NOT(ISNUMBER($AJ1659)),N($AA1659)=0),"",IF(ABS(N($Z1659)/100-$AJ1659)&gt;0.0000001,"DIFFERS",""))</f>
        <v/>
      </c>
    </row>
    <row r="1660">
      <c r="AD1660" s="2">
        <f>IF($L1660="","",IF(ISNUMBER(SEARCH("OFF ROAD",$H1660)),"OFF",IF(ISNUMBER(SEARCH("ON ROAD",$H1660)),"ON","")))</f>
        <v/>
      </c>
      <c r="AE1660" s="2">
        <f>IF($AD1660="ON",""&amp;$L1660,"")</f>
        <v/>
      </c>
      <c r="AF1660" s="2">
        <f>IF($L1660="","",IF($J1660&lt;&gt;"","Y",""))</f>
        <v/>
      </c>
      <c r="AG1660" s="2">
        <f>IF($L1660="","",IFERROR(TRIM(MID($H1660,4,SEARCH(" CO ",$H1660)-4)),""&amp;$S1660))</f>
        <v/>
      </c>
      <c r="AH1660" s="2">
        <f>IF($AG1660="","",IF($AG1660="FULTON",IF(ISNUMBER(SEARCH("COLLEGE PARK",$H1660)),"FULTON (COLLEGE PARK)",IF(ISNUMBER(SEARCH("HAPEVILLE",$H1660)),"FULTON (HAPEVILLE)",IF(ISNUMBER(SEARCH("EAST POINT",$H1660)),"FULTON (EAST POINT)",IF(ISNUMBER(SEARCH("ATLANTA",$H1660)),"FULTON (ATL LIMITS)","FULTON")))),IF($AG1660="DEKALB",IF(ISNUMBER(SEARCH("ATLANTA",$H1660)),"DEKALB (ATL LIMITS)","DEKALB"),IF(AND($AG1660="CLAYTON",ISNUMBER(SEARCH("COLLEGE PARK",$H1660))),"CLAYTON (COLLEGE PARK)",$AG1660))))</f>
        <v/>
      </c>
      <c r="AI1660" s="2">
        <f>IF(OR($AH1660="",$AD1660=""),"",IFERROR(VLOOKUP($AH1660,CODES!$A:$B,2,FALSE),"NO CODE"))</f>
        <v/>
      </c>
      <c r="AJ1660" s="19">
        <f>IF(OR($AI1660="",$AI1660="NO CODE"),"",IF(COUNTIFS(RATES!$A:$A,$AI1660,RATES!$B:$B,"&lt;="&amp;MonthStart,RATES!$C:$C,"&gt;="&amp;MonthEnd)&lt;&gt;1,"NO RATE",IF($AD1660="OFF",SUMIFS(RATES!$F:$F,RATES!$A:$A,$AI1660,RATES!$B:$B,"&lt;="&amp;MonthStart,RATES!$C:$C,"&gt;="&amp;MonthEnd),SUMIFS(RATES!$E:$E,RATES!$A:$A,$AI1660,RATES!$B:$B,"&lt;="&amp;MonthStart,RATES!$C:$C,"&gt;="&amp;MonthEnd))))</f>
        <v/>
      </c>
      <c r="AK1660" s="2">
        <f>IF(OR(NOT(ISNUMBER($AJ1660)),N($AA1660)=0),"",IF(ABS(N($Z1660)/100-$AJ1660)&gt;0.0000001,"DIFFERS",""))</f>
        <v/>
      </c>
    </row>
    <row r="1661">
      <c r="AD1661" s="2">
        <f>IF($L1661="","",IF(ISNUMBER(SEARCH("OFF ROAD",$H1661)),"OFF",IF(ISNUMBER(SEARCH("ON ROAD",$H1661)),"ON","")))</f>
        <v/>
      </c>
      <c r="AE1661" s="2">
        <f>IF($AD1661="ON",""&amp;$L1661,"")</f>
        <v/>
      </c>
      <c r="AF1661" s="2">
        <f>IF($L1661="","",IF($J1661&lt;&gt;"","Y",""))</f>
        <v/>
      </c>
      <c r="AG1661" s="2">
        <f>IF($L1661="","",IFERROR(TRIM(MID($H1661,4,SEARCH(" CO ",$H1661)-4)),""&amp;$S1661))</f>
        <v/>
      </c>
      <c r="AH1661" s="2">
        <f>IF($AG1661="","",IF($AG1661="FULTON",IF(ISNUMBER(SEARCH("COLLEGE PARK",$H1661)),"FULTON (COLLEGE PARK)",IF(ISNUMBER(SEARCH("HAPEVILLE",$H1661)),"FULTON (HAPEVILLE)",IF(ISNUMBER(SEARCH("EAST POINT",$H1661)),"FULTON (EAST POINT)",IF(ISNUMBER(SEARCH("ATLANTA",$H1661)),"FULTON (ATL LIMITS)","FULTON")))),IF($AG1661="DEKALB",IF(ISNUMBER(SEARCH("ATLANTA",$H1661)),"DEKALB (ATL LIMITS)","DEKALB"),IF(AND($AG1661="CLAYTON",ISNUMBER(SEARCH("COLLEGE PARK",$H1661))),"CLAYTON (COLLEGE PARK)",$AG1661))))</f>
        <v/>
      </c>
      <c r="AI1661" s="2">
        <f>IF(OR($AH1661="",$AD1661=""),"",IFERROR(VLOOKUP($AH1661,CODES!$A:$B,2,FALSE),"NO CODE"))</f>
        <v/>
      </c>
      <c r="AJ1661" s="19">
        <f>IF(OR($AI1661="",$AI1661="NO CODE"),"",IF(COUNTIFS(RATES!$A:$A,$AI1661,RATES!$B:$B,"&lt;="&amp;MonthStart,RATES!$C:$C,"&gt;="&amp;MonthEnd)&lt;&gt;1,"NO RATE",IF($AD1661="OFF",SUMIFS(RATES!$F:$F,RATES!$A:$A,$AI1661,RATES!$B:$B,"&lt;="&amp;MonthStart,RATES!$C:$C,"&gt;="&amp;MonthEnd),SUMIFS(RATES!$E:$E,RATES!$A:$A,$AI1661,RATES!$B:$B,"&lt;="&amp;MonthStart,RATES!$C:$C,"&gt;="&amp;MonthEnd))))</f>
        <v/>
      </c>
      <c r="AK1661" s="2">
        <f>IF(OR(NOT(ISNUMBER($AJ1661)),N($AA1661)=0),"",IF(ABS(N($Z1661)/100-$AJ1661)&gt;0.0000001,"DIFFERS",""))</f>
        <v/>
      </c>
    </row>
    <row r="1662">
      <c r="AD1662" s="2">
        <f>IF($L1662="","",IF(ISNUMBER(SEARCH("OFF ROAD",$H1662)),"OFF",IF(ISNUMBER(SEARCH("ON ROAD",$H1662)),"ON","")))</f>
        <v/>
      </c>
      <c r="AE1662" s="2">
        <f>IF($AD1662="ON",""&amp;$L1662,"")</f>
        <v/>
      </c>
      <c r="AF1662" s="2">
        <f>IF($L1662="","",IF($J1662&lt;&gt;"","Y",""))</f>
        <v/>
      </c>
      <c r="AG1662" s="2">
        <f>IF($L1662="","",IFERROR(TRIM(MID($H1662,4,SEARCH(" CO ",$H1662)-4)),""&amp;$S1662))</f>
        <v/>
      </c>
      <c r="AH1662" s="2">
        <f>IF($AG1662="","",IF($AG1662="FULTON",IF(ISNUMBER(SEARCH("COLLEGE PARK",$H1662)),"FULTON (COLLEGE PARK)",IF(ISNUMBER(SEARCH("HAPEVILLE",$H1662)),"FULTON (HAPEVILLE)",IF(ISNUMBER(SEARCH("EAST POINT",$H1662)),"FULTON (EAST POINT)",IF(ISNUMBER(SEARCH("ATLANTA",$H1662)),"FULTON (ATL LIMITS)","FULTON")))),IF($AG1662="DEKALB",IF(ISNUMBER(SEARCH("ATLANTA",$H1662)),"DEKALB (ATL LIMITS)","DEKALB"),IF(AND($AG1662="CLAYTON",ISNUMBER(SEARCH("COLLEGE PARK",$H1662))),"CLAYTON (COLLEGE PARK)",$AG1662))))</f>
        <v/>
      </c>
      <c r="AI1662" s="2">
        <f>IF(OR($AH1662="",$AD1662=""),"",IFERROR(VLOOKUP($AH1662,CODES!$A:$B,2,FALSE),"NO CODE"))</f>
        <v/>
      </c>
      <c r="AJ1662" s="19">
        <f>IF(OR($AI1662="",$AI1662="NO CODE"),"",IF(COUNTIFS(RATES!$A:$A,$AI1662,RATES!$B:$B,"&lt;="&amp;MonthStart,RATES!$C:$C,"&gt;="&amp;MonthEnd)&lt;&gt;1,"NO RATE",IF($AD1662="OFF",SUMIFS(RATES!$F:$F,RATES!$A:$A,$AI1662,RATES!$B:$B,"&lt;="&amp;MonthStart,RATES!$C:$C,"&gt;="&amp;MonthEnd),SUMIFS(RATES!$E:$E,RATES!$A:$A,$AI1662,RATES!$B:$B,"&lt;="&amp;MonthStart,RATES!$C:$C,"&gt;="&amp;MonthEnd))))</f>
        <v/>
      </c>
      <c r="AK1662" s="2">
        <f>IF(OR(NOT(ISNUMBER($AJ1662)),N($AA1662)=0),"",IF(ABS(N($Z1662)/100-$AJ1662)&gt;0.0000001,"DIFFERS",""))</f>
        <v/>
      </c>
    </row>
    <row r="1663">
      <c r="AD1663" s="2">
        <f>IF($L1663="","",IF(ISNUMBER(SEARCH("OFF ROAD",$H1663)),"OFF",IF(ISNUMBER(SEARCH("ON ROAD",$H1663)),"ON","")))</f>
        <v/>
      </c>
      <c r="AE1663" s="2">
        <f>IF($AD1663="ON",""&amp;$L1663,"")</f>
        <v/>
      </c>
      <c r="AF1663" s="2">
        <f>IF($L1663="","",IF($J1663&lt;&gt;"","Y",""))</f>
        <v/>
      </c>
      <c r="AG1663" s="2">
        <f>IF($L1663="","",IFERROR(TRIM(MID($H1663,4,SEARCH(" CO ",$H1663)-4)),""&amp;$S1663))</f>
        <v/>
      </c>
      <c r="AH1663" s="2">
        <f>IF($AG1663="","",IF($AG1663="FULTON",IF(ISNUMBER(SEARCH("COLLEGE PARK",$H1663)),"FULTON (COLLEGE PARK)",IF(ISNUMBER(SEARCH("HAPEVILLE",$H1663)),"FULTON (HAPEVILLE)",IF(ISNUMBER(SEARCH("EAST POINT",$H1663)),"FULTON (EAST POINT)",IF(ISNUMBER(SEARCH("ATLANTA",$H1663)),"FULTON (ATL LIMITS)","FULTON")))),IF($AG1663="DEKALB",IF(ISNUMBER(SEARCH("ATLANTA",$H1663)),"DEKALB (ATL LIMITS)","DEKALB"),IF(AND($AG1663="CLAYTON",ISNUMBER(SEARCH("COLLEGE PARK",$H1663))),"CLAYTON (COLLEGE PARK)",$AG1663))))</f>
        <v/>
      </c>
      <c r="AI1663" s="2">
        <f>IF(OR($AH1663="",$AD1663=""),"",IFERROR(VLOOKUP($AH1663,CODES!$A:$B,2,FALSE),"NO CODE"))</f>
        <v/>
      </c>
      <c r="AJ1663" s="19">
        <f>IF(OR($AI1663="",$AI1663="NO CODE"),"",IF(COUNTIFS(RATES!$A:$A,$AI1663,RATES!$B:$B,"&lt;="&amp;MonthStart,RATES!$C:$C,"&gt;="&amp;MonthEnd)&lt;&gt;1,"NO RATE",IF($AD1663="OFF",SUMIFS(RATES!$F:$F,RATES!$A:$A,$AI1663,RATES!$B:$B,"&lt;="&amp;MonthStart,RATES!$C:$C,"&gt;="&amp;MonthEnd),SUMIFS(RATES!$E:$E,RATES!$A:$A,$AI1663,RATES!$B:$B,"&lt;="&amp;MonthStart,RATES!$C:$C,"&gt;="&amp;MonthEnd))))</f>
        <v/>
      </c>
      <c r="AK1663" s="2">
        <f>IF(OR(NOT(ISNUMBER($AJ1663)),N($AA1663)=0),"",IF(ABS(N($Z1663)/100-$AJ1663)&gt;0.0000001,"DIFFERS",""))</f>
        <v/>
      </c>
    </row>
    <row r="1664">
      <c r="AD1664" s="2">
        <f>IF($L1664="","",IF(ISNUMBER(SEARCH("OFF ROAD",$H1664)),"OFF",IF(ISNUMBER(SEARCH("ON ROAD",$H1664)),"ON","")))</f>
        <v/>
      </c>
      <c r="AE1664" s="2">
        <f>IF($AD1664="ON",""&amp;$L1664,"")</f>
        <v/>
      </c>
      <c r="AF1664" s="2">
        <f>IF($L1664="","",IF($J1664&lt;&gt;"","Y",""))</f>
        <v/>
      </c>
      <c r="AG1664" s="2">
        <f>IF($L1664="","",IFERROR(TRIM(MID($H1664,4,SEARCH(" CO ",$H1664)-4)),""&amp;$S1664))</f>
        <v/>
      </c>
      <c r="AH1664" s="2">
        <f>IF($AG1664="","",IF($AG1664="FULTON",IF(ISNUMBER(SEARCH("COLLEGE PARK",$H1664)),"FULTON (COLLEGE PARK)",IF(ISNUMBER(SEARCH("HAPEVILLE",$H1664)),"FULTON (HAPEVILLE)",IF(ISNUMBER(SEARCH("EAST POINT",$H1664)),"FULTON (EAST POINT)",IF(ISNUMBER(SEARCH("ATLANTA",$H1664)),"FULTON (ATL LIMITS)","FULTON")))),IF($AG1664="DEKALB",IF(ISNUMBER(SEARCH("ATLANTA",$H1664)),"DEKALB (ATL LIMITS)","DEKALB"),IF(AND($AG1664="CLAYTON",ISNUMBER(SEARCH("COLLEGE PARK",$H1664))),"CLAYTON (COLLEGE PARK)",$AG1664))))</f>
        <v/>
      </c>
      <c r="AI1664" s="2">
        <f>IF(OR($AH1664="",$AD1664=""),"",IFERROR(VLOOKUP($AH1664,CODES!$A:$B,2,FALSE),"NO CODE"))</f>
        <v/>
      </c>
      <c r="AJ1664" s="19">
        <f>IF(OR($AI1664="",$AI1664="NO CODE"),"",IF(COUNTIFS(RATES!$A:$A,$AI1664,RATES!$B:$B,"&lt;="&amp;MonthStart,RATES!$C:$C,"&gt;="&amp;MonthEnd)&lt;&gt;1,"NO RATE",IF($AD1664="OFF",SUMIFS(RATES!$F:$F,RATES!$A:$A,$AI1664,RATES!$B:$B,"&lt;="&amp;MonthStart,RATES!$C:$C,"&gt;="&amp;MonthEnd),SUMIFS(RATES!$E:$E,RATES!$A:$A,$AI1664,RATES!$B:$B,"&lt;="&amp;MonthStart,RATES!$C:$C,"&gt;="&amp;MonthEnd))))</f>
        <v/>
      </c>
      <c r="AK1664" s="2">
        <f>IF(OR(NOT(ISNUMBER($AJ1664)),N($AA1664)=0),"",IF(ABS(N($Z1664)/100-$AJ1664)&gt;0.0000001,"DIFFERS",""))</f>
        <v/>
      </c>
    </row>
    <row r="1665">
      <c r="AD1665" s="2">
        <f>IF($L1665="","",IF(ISNUMBER(SEARCH("OFF ROAD",$H1665)),"OFF",IF(ISNUMBER(SEARCH("ON ROAD",$H1665)),"ON","")))</f>
        <v/>
      </c>
      <c r="AE1665" s="2">
        <f>IF($AD1665="ON",""&amp;$L1665,"")</f>
        <v/>
      </c>
      <c r="AF1665" s="2">
        <f>IF($L1665="","",IF($J1665&lt;&gt;"","Y",""))</f>
        <v/>
      </c>
      <c r="AG1665" s="2">
        <f>IF($L1665="","",IFERROR(TRIM(MID($H1665,4,SEARCH(" CO ",$H1665)-4)),""&amp;$S1665))</f>
        <v/>
      </c>
      <c r="AH1665" s="2">
        <f>IF($AG1665="","",IF($AG1665="FULTON",IF(ISNUMBER(SEARCH("COLLEGE PARK",$H1665)),"FULTON (COLLEGE PARK)",IF(ISNUMBER(SEARCH("HAPEVILLE",$H1665)),"FULTON (HAPEVILLE)",IF(ISNUMBER(SEARCH("EAST POINT",$H1665)),"FULTON (EAST POINT)",IF(ISNUMBER(SEARCH("ATLANTA",$H1665)),"FULTON (ATL LIMITS)","FULTON")))),IF($AG1665="DEKALB",IF(ISNUMBER(SEARCH("ATLANTA",$H1665)),"DEKALB (ATL LIMITS)","DEKALB"),IF(AND($AG1665="CLAYTON",ISNUMBER(SEARCH("COLLEGE PARK",$H1665))),"CLAYTON (COLLEGE PARK)",$AG1665))))</f>
        <v/>
      </c>
      <c r="AI1665" s="2">
        <f>IF(OR($AH1665="",$AD1665=""),"",IFERROR(VLOOKUP($AH1665,CODES!$A:$B,2,FALSE),"NO CODE"))</f>
        <v/>
      </c>
      <c r="AJ1665" s="19">
        <f>IF(OR($AI1665="",$AI1665="NO CODE"),"",IF(COUNTIFS(RATES!$A:$A,$AI1665,RATES!$B:$B,"&lt;="&amp;MonthStart,RATES!$C:$C,"&gt;="&amp;MonthEnd)&lt;&gt;1,"NO RATE",IF($AD1665="OFF",SUMIFS(RATES!$F:$F,RATES!$A:$A,$AI1665,RATES!$B:$B,"&lt;="&amp;MonthStart,RATES!$C:$C,"&gt;="&amp;MonthEnd),SUMIFS(RATES!$E:$E,RATES!$A:$A,$AI1665,RATES!$B:$B,"&lt;="&amp;MonthStart,RATES!$C:$C,"&gt;="&amp;MonthEnd))))</f>
        <v/>
      </c>
      <c r="AK1665" s="2">
        <f>IF(OR(NOT(ISNUMBER($AJ1665)),N($AA1665)=0),"",IF(ABS(N($Z1665)/100-$AJ1665)&gt;0.0000001,"DIFFERS",""))</f>
        <v/>
      </c>
    </row>
    <row r="1666">
      <c r="AD1666" s="2">
        <f>IF($L1666="","",IF(ISNUMBER(SEARCH("OFF ROAD",$H1666)),"OFF",IF(ISNUMBER(SEARCH("ON ROAD",$H1666)),"ON","")))</f>
        <v/>
      </c>
      <c r="AE1666" s="2">
        <f>IF($AD1666="ON",""&amp;$L1666,"")</f>
        <v/>
      </c>
      <c r="AF1666" s="2">
        <f>IF($L1666="","",IF($J1666&lt;&gt;"","Y",""))</f>
        <v/>
      </c>
      <c r="AG1666" s="2">
        <f>IF($L1666="","",IFERROR(TRIM(MID($H1666,4,SEARCH(" CO ",$H1666)-4)),""&amp;$S1666))</f>
        <v/>
      </c>
      <c r="AH1666" s="2">
        <f>IF($AG1666="","",IF($AG1666="FULTON",IF(ISNUMBER(SEARCH("COLLEGE PARK",$H1666)),"FULTON (COLLEGE PARK)",IF(ISNUMBER(SEARCH("HAPEVILLE",$H1666)),"FULTON (HAPEVILLE)",IF(ISNUMBER(SEARCH("EAST POINT",$H1666)),"FULTON (EAST POINT)",IF(ISNUMBER(SEARCH("ATLANTA",$H1666)),"FULTON (ATL LIMITS)","FULTON")))),IF($AG1666="DEKALB",IF(ISNUMBER(SEARCH("ATLANTA",$H1666)),"DEKALB (ATL LIMITS)","DEKALB"),IF(AND($AG1666="CLAYTON",ISNUMBER(SEARCH("COLLEGE PARK",$H1666))),"CLAYTON (COLLEGE PARK)",$AG1666))))</f>
        <v/>
      </c>
      <c r="AI1666" s="2">
        <f>IF(OR($AH1666="",$AD1666=""),"",IFERROR(VLOOKUP($AH1666,CODES!$A:$B,2,FALSE),"NO CODE"))</f>
        <v/>
      </c>
      <c r="AJ1666" s="19">
        <f>IF(OR($AI1666="",$AI1666="NO CODE"),"",IF(COUNTIFS(RATES!$A:$A,$AI1666,RATES!$B:$B,"&lt;="&amp;MonthStart,RATES!$C:$C,"&gt;="&amp;MonthEnd)&lt;&gt;1,"NO RATE",IF($AD1666="OFF",SUMIFS(RATES!$F:$F,RATES!$A:$A,$AI1666,RATES!$B:$B,"&lt;="&amp;MonthStart,RATES!$C:$C,"&gt;="&amp;MonthEnd),SUMIFS(RATES!$E:$E,RATES!$A:$A,$AI1666,RATES!$B:$B,"&lt;="&amp;MonthStart,RATES!$C:$C,"&gt;="&amp;MonthEnd))))</f>
        <v/>
      </c>
      <c r="AK1666" s="2">
        <f>IF(OR(NOT(ISNUMBER($AJ1666)),N($AA1666)=0),"",IF(ABS(N($Z1666)/100-$AJ1666)&gt;0.0000001,"DIFFERS",""))</f>
        <v/>
      </c>
    </row>
    <row r="1667">
      <c r="AD1667" s="2">
        <f>IF($L1667="","",IF(ISNUMBER(SEARCH("OFF ROAD",$H1667)),"OFF",IF(ISNUMBER(SEARCH("ON ROAD",$H1667)),"ON","")))</f>
        <v/>
      </c>
      <c r="AE1667" s="2">
        <f>IF($AD1667="ON",""&amp;$L1667,"")</f>
        <v/>
      </c>
      <c r="AF1667" s="2">
        <f>IF($L1667="","",IF($J1667&lt;&gt;"","Y",""))</f>
        <v/>
      </c>
      <c r="AG1667" s="2">
        <f>IF($L1667="","",IFERROR(TRIM(MID($H1667,4,SEARCH(" CO ",$H1667)-4)),""&amp;$S1667))</f>
        <v/>
      </c>
      <c r="AH1667" s="2">
        <f>IF($AG1667="","",IF($AG1667="FULTON",IF(ISNUMBER(SEARCH("COLLEGE PARK",$H1667)),"FULTON (COLLEGE PARK)",IF(ISNUMBER(SEARCH("HAPEVILLE",$H1667)),"FULTON (HAPEVILLE)",IF(ISNUMBER(SEARCH("EAST POINT",$H1667)),"FULTON (EAST POINT)",IF(ISNUMBER(SEARCH("ATLANTA",$H1667)),"FULTON (ATL LIMITS)","FULTON")))),IF($AG1667="DEKALB",IF(ISNUMBER(SEARCH("ATLANTA",$H1667)),"DEKALB (ATL LIMITS)","DEKALB"),IF(AND($AG1667="CLAYTON",ISNUMBER(SEARCH("COLLEGE PARK",$H1667))),"CLAYTON (COLLEGE PARK)",$AG1667))))</f>
        <v/>
      </c>
      <c r="AI1667" s="2">
        <f>IF(OR($AH1667="",$AD1667=""),"",IFERROR(VLOOKUP($AH1667,CODES!$A:$B,2,FALSE),"NO CODE"))</f>
        <v/>
      </c>
      <c r="AJ1667" s="19">
        <f>IF(OR($AI1667="",$AI1667="NO CODE"),"",IF(COUNTIFS(RATES!$A:$A,$AI1667,RATES!$B:$B,"&lt;="&amp;MonthStart,RATES!$C:$C,"&gt;="&amp;MonthEnd)&lt;&gt;1,"NO RATE",IF($AD1667="OFF",SUMIFS(RATES!$F:$F,RATES!$A:$A,$AI1667,RATES!$B:$B,"&lt;="&amp;MonthStart,RATES!$C:$C,"&gt;="&amp;MonthEnd),SUMIFS(RATES!$E:$E,RATES!$A:$A,$AI1667,RATES!$B:$B,"&lt;="&amp;MonthStart,RATES!$C:$C,"&gt;="&amp;MonthEnd))))</f>
        <v/>
      </c>
      <c r="AK1667" s="2">
        <f>IF(OR(NOT(ISNUMBER($AJ1667)),N($AA1667)=0),"",IF(ABS(N($Z1667)/100-$AJ1667)&gt;0.0000001,"DIFFERS",""))</f>
        <v/>
      </c>
    </row>
    <row r="1668">
      <c r="AD1668" s="2">
        <f>IF($L1668="","",IF(ISNUMBER(SEARCH("OFF ROAD",$H1668)),"OFF",IF(ISNUMBER(SEARCH("ON ROAD",$H1668)),"ON","")))</f>
        <v/>
      </c>
      <c r="AE1668" s="2">
        <f>IF($AD1668="ON",""&amp;$L1668,"")</f>
        <v/>
      </c>
      <c r="AF1668" s="2">
        <f>IF($L1668="","",IF($J1668&lt;&gt;"","Y",""))</f>
        <v/>
      </c>
      <c r="AG1668" s="2">
        <f>IF($L1668="","",IFERROR(TRIM(MID($H1668,4,SEARCH(" CO ",$H1668)-4)),""&amp;$S1668))</f>
        <v/>
      </c>
      <c r="AH1668" s="2">
        <f>IF($AG1668="","",IF($AG1668="FULTON",IF(ISNUMBER(SEARCH("COLLEGE PARK",$H1668)),"FULTON (COLLEGE PARK)",IF(ISNUMBER(SEARCH("HAPEVILLE",$H1668)),"FULTON (HAPEVILLE)",IF(ISNUMBER(SEARCH("EAST POINT",$H1668)),"FULTON (EAST POINT)",IF(ISNUMBER(SEARCH("ATLANTA",$H1668)),"FULTON (ATL LIMITS)","FULTON")))),IF($AG1668="DEKALB",IF(ISNUMBER(SEARCH("ATLANTA",$H1668)),"DEKALB (ATL LIMITS)","DEKALB"),IF(AND($AG1668="CLAYTON",ISNUMBER(SEARCH("COLLEGE PARK",$H1668))),"CLAYTON (COLLEGE PARK)",$AG1668))))</f>
        <v/>
      </c>
      <c r="AI1668" s="2">
        <f>IF(OR($AH1668="",$AD1668=""),"",IFERROR(VLOOKUP($AH1668,CODES!$A:$B,2,FALSE),"NO CODE"))</f>
        <v/>
      </c>
      <c r="AJ1668" s="19">
        <f>IF(OR($AI1668="",$AI1668="NO CODE"),"",IF(COUNTIFS(RATES!$A:$A,$AI1668,RATES!$B:$B,"&lt;="&amp;MonthStart,RATES!$C:$C,"&gt;="&amp;MonthEnd)&lt;&gt;1,"NO RATE",IF($AD1668="OFF",SUMIFS(RATES!$F:$F,RATES!$A:$A,$AI1668,RATES!$B:$B,"&lt;="&amp;MonthStart,RATES!$C:$C,"&gt;="&amp;MonthEnd),SUMIFS(RATES!$E:$E,RATES!$A:$A,$AI1668,RATES!$B:$B,"&lt;="&amp;MonthStart,RATES!$C:$C,"&gt;="&amp;MonthEnd))))</f>
        <v/>
      </c>
      <c r="AK1668" s="2">
        <f>IF(OR(NOT(ISNUMBER($AJ1668)),N($AA1668)=0),"",IF(ABS(N($Z1668)/100-$AJ1668)&gt;0.0000001,"DIFFERS",""))</f>
        <v/>
      </c>
    </row>
    <row r="1669">
      <c r="AD1669" s="2">
        <f>IF($L1669="","",IF(ISNUMBER(SEARCH("OFF ROAD",$H1669)),"OFF",IF(ISNUMBER(SEARCH("ON ROAD",$H1669)),"ON","")))</f>
        <v/>
      </c>
      <c r="AE1669" s="2">
        <f>IF($AD1669="ON",""&amp;$L1669,"")</f>
        <v/>
      </c>
      <c r="AF1669" s="2">
        <f>IF($L1669="","",IF($J1669&lt;&gt;"","Y",""))</f>
        <v/>
      </c>
      <c r="AG1669" s="2">
        <f>IF($L1669="","",IFERROR(TRIM(MID($H1669,4,SEARCH(" CO ",$H1669)-4)),""&amp;$S1669))</f>
        <v/>
      </c>
      <c r="AH1669" s="2">
        <f>IF($AG1669="","",IF($AG1669="FULTON",IF(ISNUMBER(SEARCH("COLLEGE PARK",$H1669)),"FULTON (COLLEGE PARK)",IF(ISNUMBER(SEARCH("HAPEVILLE",$H1669)),"FULTON (HAPEVILLE)",IF(ISNUMBER(SEARCH("EAST POINT",$H1669)),"FULTON (EAST POINT)",IF(ISNUMBER(SEARCH("ATLANTA",$H1669)),"FULTON (ATL LIMITS)","FULTON")))),IF($AG1669="DEKALB",IF(ISNUMBER(SEARCH("ATLANTA",$H1669)),"DEKALB (ATL LIMITS)","DEKALB"),IF(AND($AG1669="CLAYTON",ISNUMBER(SEARCH("COLLEGE PARK",$H1669))),"CLAYTON (COLLEGE PARK)",$AG1669))))</f>
        <v/>
      </c>
      <c r="AI1669" s="2">
        <f>IF(OR($AH1669="",$AD1669=""),"",IFERROR(VLOOKUP($AH1669,CODES!$A:$B,2,FALSE),"NO CODE"))</f>
        <v/>
      </c>
      <c r="AJ1669" s="19">
        <f>IF(OR($AI1669="",$AI1669="NO CODE"),"",IF(COUNTIFS(RATES!$A:$A,$AI1669,RATES!$B:$B,"&lt;="&amp;MonthStart,RATES!$C:$C,"&gt;="&amp;MonthEnd)&lt;&gt;1,"NO RATE",IF($AD1669="OFF",SUMIFS(RATES!$F:$F,RATES!$A:$A,$AI1669,RATES!$B:$B,"&lt;="&amp;MonthStart,RATES!$C:$C,"&gt;="&amp;MonthEnd),SUMIFS(RATES!$E:$E,RATES!$A:$A,$AI1669,RATES!$B:$B,"&lt;="&amp;MonthStart,RATES!$C:$C,"&gt;="&amp;MonthEnd))))</f>
        <v/>
      </c>
      <c r="AK1669" s="2">
        <f>IF(OR(NOT(ISNUMBER($AJ1669)),N($AA1669)=0),"",IF(ABS(N($Z1669)/100-$AJ1669)&gt;0.0000001,"DIFFERS",""))</f>
        <v/>
      </c>
    </row>
    <row r="1670">
      <c r="AD1670" s="2">
        <f>IF($L1670="","",IF(ISNUMBER(SEARCH("OFF ROAD",$H1670)),"OFF",IF(ISNUMBER(SEARCH("ON ROAD",$H1670)),"ON","")))</f>
        <v/>
      </c>
      <c r="AE1670" s="2">
        <f>IF($AD1670="ON",""&amp;$L1670,"")</f>
        <v/>
      </c>
      <c r="AF1670" s="2">
        <f>IF($L1670="","",IF($J1670&lt;&gt;"","Y",""))</f>
        <v/>
      </c>
      <c r="AG1670" s="2">
        <f>IF($L1670="","",IFERROR(TRIM(MID($H1670,4,SEARCH(" CO ",$H1670)-4)),""&amp;$S1670))</f>
        <v/>
      </c>
      <c r="AH1670" s="2">
        <f>IF($AG1670="","",IF($AG1670="FULTON",IF(ISNUMBER(SEARCH("COLLEGE PARK",$H1670)),"FULTON (COLLEGE PARK)",IF(ISNUMBER(SEARCH("HAPEVILLE",$H1670)),"FULTON (HAPEVILLE)",IF(ISNUMBER(SEARCH("EAST POINT",$H1670)),"FULTON (EAST POINT)",IF(ISNUMBER(SEARCH("ATLANTA",$H1670)),"FULTON (ATL LIMITS)","FULTON")))),IF($AG1670="DEKALB",IF(ISNUMBER(SEARCH("ATLANTA",$H1670)),"DEKALB (ATL LIMITS)","DEKALB"),IF(AND($AG1670="CLAYTON",ISNUMBER(SEARCH("COLLEGE PARK",$H1670))),"CLAYTON (COLLEGE PARK)",$AG1670))))</f>
        <v/>
      </c>
      <c r="AI1670" s="2">
        <f>IF(OR($AH1670="",$AD1670=""),"",IFERROR(VLOOKUP($AH1670,CODES!$A:$B,2,FALSE),"NO CODE"))</f>
        <v/>
      </c>
      <c r="AJ1670" s="19">
        <f>IF(OR($AI1670="",$AI1670="NO CODE"),"",IF(COUNTIFS(RATES!$A:$A,$AI1670,RATES!$B:$B,"&lt;="&amp;MonthStart,RATES!$C:$C,"&gt;="&amp;MonthEnd)&lt;&gt;1,"NO RATE",IF($AD1670="OFF",SUMIFS(RATES!$F:$F,RATES!$A:$A,$AI1670,RATES!$B:$B,"&lt;="&amp;MonthStart,RATES!$C:$C,"&gt;="&amp;MonthEnd),SUMIFS(RATES!$E:$E,RATES!$A:$A,$AI1670,RATES!$B:$B,"&lt;="&amp;MonthStart,RATES!$C:$C,"&gt;="&amp;MonthEnd))))</f>
        <v/>
      </c>
      <c r="AK1670" s="2">
        <f>IF(OR(NOT(ISNUMBER($AJ1670)),N($AA1670)=0),"",IF(ABS(N($Z1670)/100-$AJ1670)&gt;0.0000001,"DIFFERS",""))</f>
        <v/>
      </c>
    </row>
    <row r="1671">
      <c r="AD1671" s="2">
        <f>IF($L1671="","",IF(ISNUMBER(SEARCH("OFF ROAD",$H1671)),"OFF",IF(ISNUMBER(SEARCH("ON ROAD",$H1671)),"ON","")))</f>
        <v/>
      </c>
      <c r="AE1671" s="2">
        <f>IF($AD1671="ON",""&amp;$L1671,"")</f>
        <v/>
      </c>
      <c r="AF1671" s="2">
        <f>IF($L1671="","",IF($J1671&lt;&gt;"","Y",""))</f>
        <v/>
      </c>
      <c r="AG1671" s="2">
        <f>IF($L1671="","",IFERROR(TRIM(MID($H1671,4,SEARCH(" CO ",$H1671)-4)),""&amp;$S1671))</f>
        <v/>
      </c>
      <c r="AH1671" s="2">
        <f>IF($AG1671="","",IF($AG1671="FULTON",IF(ISNUMBER(SEARCH("COLLEGE PARK",$H1671)),"FULTON (COLLEGE PARK)",IF(ISNUMBER(SEARCH("HAPEVILLE",$H1671)),"FULTON (HAPEVILLE)",IF(ISNUMBER(SEARCH("EAST POINT",$H1671)),"FULTON (EAST POINT)",IF(ISNUMBER(SEARCH("ATLANTA",$H1671)),"FULTON (ATL LIMITS)","FULTON")))),IF($AG1671="DEKALB",IF(ISNUMBER(SEARCH("ATLANTA",$H1671)),"DEKALB (ATL LIMITS)","DEKALB"),IF(AND($AG1671="CLAYTON",ISNUMBER(SEARCH("COLLEGE PARK",$H1671))),"CLAYTON (COLLEGE PARK)",$AG1671))))</f>
        <v/>
      </c>
      <c r="AI1671" s="2">
        <f>IF(OR($AH1671="",$AD1671=""),"",IFERROR(VLOOKUP($AH1671,CODES!$A:$B,2,FALSE),"NO CODE"))</f>
        <v/>
      </c>
      <c r="AJ1671" s="19">
        <f>IF(OR($AI1671="",$AI1671="NO CODE"),"",IF(COUNTIFS(RATES!$A:$A,$AI1671,RATES!$B:$B,"&lt;="&amp;MonthStart,RATES!$C:$C,"&gt;="&amp;MonthEnd)&lt;&gt;1,"NO RATE",IF($AD1671="OFF",SUMIFS(RATES!$F:$F,RATES!$A:$A,$AI1671,RATES!$B:$B,"&lt;="&amp;MonthStart,RATES!$C:$C,"&gt;="&amp;MonthEnd),SUMIFS(RATES!$E:$E,RATES!$A:$A,$AI1671,RATES!$B:$B,"&lt;="&amp;MonthStart,RATES!$C:$C,"&gt;="&amp;MonthEnd))))</f>
        <v/>
      </c>
      <c r="AK1671" s="2">
        <f>IF(OR(NOT(ISNUMBER($AJ1671)),N($AA1671)=0),"",IF(ABS(N($Z1671)/100-$AJ1671)&gt;0.0000001,"DIFFERS",""))</f>
        <v/>
      </c>
    </row>
    <row r="1672">
      <c r="AD1672" s="2">
        <f>IF($L1672="","",IF(ISNUMBER(SEARCH("OFF ROAD",$H1672)),"OFF",IF(ISNUMBER(SEARCH("ON ROAD",$H1672)),"ON","")))</f>
        <v/>
      </c>
      <c r="AE1672" s="2">
        <f>IF($AD1672="ON",""&amp;$L1672,"")</f>
        <v/>
      </c>
      <c r="AF1672" s="2">
        <f>IF($L1672="","",IF($J1672&lt;&gt;"","Y",""))</f>
        <v/>
      </c>
      <c r="AG1672" s="2">
        <f>IF($L1672="","",IFERROR(TRIM(MID($H1672,4,SEARCH(" CO ",$H1672)-4)),""&amp;$S1672))</f>
        <v/>
      </c>
      <c r="AH1672" s="2">
        <f>IF($AG1672="","",IF($AG1672="FULTON",IF(ISNUMBER(SEARCH("COLLEGE PARK",$H1672)),"FULTON (COLLEGE PARK)",IF(ISNUMBER(SEARCH("HAPEVILLE",$H1672)),"FULTON (HAPEVILLE)",IF(ISNUMBER(SEARCH("EAST POINT",$H1672)),"FULTON (EAST POINT)",IF(ISNUMBER(SEARCH("ATLANTA",$H1672)),"FULTON (ATL LIMITS)","FULTON")))),IF($AG1672="DEKALB",IF(ISNUMBER(SEARCH("ATLANTA",$H1672)),"DEKALB (ATL LIMITS)","DEKALB"),IF(AND($AG1672="CLAYTON",ISNUMBER(SEARCH("COLLEGE PARK",$H1672))),"CLAYTON (COLLEGE PARK)",$AG1672))))</f>
        <v/>
      </c>
      <c r="AI1672" s="2">
        <f>IF(OR($AH1672="",$AD1672=""),"",IFERROR(VLOOKUP($AH1672,CODES!$A:$B,2,FALSE),"NO CODE"))</f>
        <v/>
      </c>
      <c r="AJ1672" s="19">
        <f>IF(OR($AI1672="",$AI1672="NO CODE"),"",IF(COUNTIFS(RATES!$A:$A,$AI1672,RATES!$B:$B,"&lt;="&amp;MonthStart,RATES!$C:$C,"&gt;="&amp;MonthEnd)&lt;&gt;1,"NO RATE",IF($AD1672="OFF",SUMIFS(RATES!$F:$F,RATES!$A:$A,$AI1672,RATES!$B:$B,"&lt;="&amp;MonthStart,RATES!$C:$C,"&gt;="&amp;MonthEnd),SUMIFS(RATES!$E:$E,RATES!$A:$A,$AI1672,RATES!$B:$B,"&lt;="&amp;MonthStart,RATES!$C:$C,"&gt;="&amp;MonthEnd))))</f>
        <v/>
      </c>
      <c r="AK1672" s="2">
        <f>IF(OR(NOT(ISNUMBER($AJ1672)),N($AA1672)=0),"",IF(ABS(N($Z1672)/100-$AJ1672)&gt;0.0000001,"DIFFERS",""))</f>
        <v/>
      </c>
    </row>
    <row r="1673">
      <c r="AD1673" s="2">
        <f>IF($L1673="","",IF(ISNUMBER(SEARCH("OFF ROAD",$H1673)),"OFF",IF(ISNUMBER(SEARCH("ON ROAD",$H1673)),"ON","")))</f>
        <v/>
      </c>
      <c r="AE1673" s="2">
        <f>IF($AD1673="ON",""&amp;$L1673,"")</f>
        <v/>
      </c>
      <c r="AF1673" s="2">
        <f>IF($L1673="","",IF($J1673&lt;&gt;"","Y",""))</f>
        <v/>
      </c>
      <c r="AG1673" s="2">
        <f>IF($L1673="","",IFERROR(TRIM(MID($H1673,4,SEARCH(" CO ",$H1673)-4)),""&amp;$S1673))</f>
        <v/>
      </c>
      <c r="AH1673" s="2">
        <f>IF($AG1673="","",IF($AG1673="FULTON",IF(ISNUMBER(SEARCH("COLLEGE PARK",$H1673)),"FULTON (COLLEGE PARK)",IF(ISNUMBER(SEARCH("HAPEVILLE",$H1673)),"FULTON (HAPEVILLE)",IF(ISNUMBER(SEARCH("EAST POINT",$H1673)),"FULTON (EAST POINT)",IF(ISNUMBER(SEARCH("ATLANTA",$H1673)),"FULTON (ATL LIMITS)","FULTON")))),IF($AG1673="DEKALB",IF(ISNUMBER(SEARCH("ATLANTA",$H1673)),"DEKALB (ATL LIMITS)","DEKALB"),IF(AND($AG1673="CLAYTON",ISNUMBER(SEARCH("COLLEGE PARK",$H1673))),"CLAYTON (COLLEGE PARK)",$AG1673))))</f>
        <v/>
      </c>
      <c r="AI1673" s="2">
        <f>IF(OR($AH1673="",$AD1673=""),"",IFERROR(VLOOKUP($AH1673,CODES!$A:$B,2,FALSE),"NO CODE"))</f>
        <v/>
      </c>
      <c r="AJ1673" s="19">
        <f>IF(OR($AI1673="",$AI1673="NO CODE"),"",IF(COUNTIFS(RATES!$A:$A,$AI1673,RATES!$B:$B,"&lt;="&amp;MonthStart,RATES!$C:$C,"&gt;="&amp;MonthEnd)&lt;&gt;1,"NO RATE",IF($AD1673="OFF",SUMIFS(RATES!$F:$F,RATES!$A:$A,$AI1673,RATES!$B:$B,"&lt;="&amp;MonthStart,RATES!$C:$C,"&gt;="&amp;MonthEnd),SUMIFS(RATES!$E:$E,RATES!$A:$A,$AI1673,RATES!$B:$B,"&lt;="&amp;MonthStart,RATES!$C:$C,"&gt;="&amp;MonthEnd))))</f>
        <v/>
      </c>
      <c r="AK1673" s="2">
        <f>IF(OR(NOT(ISNUMBER($AJ1673)),N($AA1673)=0),"",IF(ABS(N($Z1673)/100-$AJ1673)&gt;0.0000001,"DIFFERS",""))</f>
        <v/>
      </c>
    </row>
    <row r="1674">
      <c r="AD1674" s="2">
        <f>IF($L1674="","",IF(ISNUMBER(SEARCH("OFF ROAD",$H1674)),"OFF",IF(ISNUMBER(SEARCH("ON ROAD",$H1674)),"ON","")))</f>
        <v/>
      </c>
      <c r="AE1674" s="2">
        <f>IF($AD1674="ON",""&amp;$L1674,"")</f>
        <v/>
      </c>
      <c r="AF1674" s="2">
        <f>IF($L1674="","",IF($J1674&lt;&gt;"","Y",""))</f>
        <v/>
      </c>
      <c r="AG1674" s="2">
        <f>IF($L1674="","",IFERROR(TRIM(MID($H1674,4,SEARCH(" CO ",$H1674)-4)),""&amp;$S1674))</f>
        <v/>
      </c>
      <c r="AH1674" s="2">
        <f>IF($AG1674="","",IF($AG1674="FULTON",IF(ISNUMBER(SEARCH("COLLEGE PARK",$H1674)),"FULTON (COLLEGE PARK)",IF(ISNUMBER(SEARCH("HAPEVILLE",$H1674)),"FULTON (HAPEVILLE)",IF(ISNUMBER(SEARCH("EAST POINT",$H1674)),"FULTON (EAST POINT)",IF(ISNUMBER(SEARCH("ATLANTA",$H1674)),"FULTON (ATL LIMITS)","FULTON")))),IF($AG1674="DEKALB",IF(ISNUMBER(SEARCH("ATLANTA",$H1674)),"DEKALB (ATL LIMITS)","DEKALB"),IF(AND($AG1674="CLAYTON",ISNUMBER(SEARCH("COLLEGE PARK",$H1674))),"CLAYTON (COLLEGE PARK)",$AG1674))))</f>
        <v/>
      </c>
      <c r="AI1674" s="2">
        <f>IF(OR($AH1674="",$AD1674=""),"",IFERROR(VLOOKUP($AH1674,CODES!$A:$B,2,FALSE),"NO CODE"))</f>
        <v/>
      </c>
      <c r="AJ1674" s="19">
        <f>IF(OR($AI1674="",$AI1674="NO CODE"),"",IF(COUNTIFS(RATES!$A:$A,$AI1674,RATES!$B:$B,"&lt;="&amp;MonthStart,RATES!$C:$C,"&gt;="&amp;MonthEnd)&lt;&gt;1,"NO RATE",IF($AD1674="OFF",SUMIFS(RATES!$F:$F,RATES!$A:$A,$AI1674,RATES!$B:$B,"&lt;="&amp;MonthStart,RATES!$C:$C,"&gt;="&amp;MonthEnd),SUMIFS(RATES!$E:$E,RATES!$A:$A,$AI1674,RATES!$B:$B,"&lt;="&amp;MonthStart,RATES!$C:$C,"&gt;="&amp;MonthEnd))))</f>
        <v/>
      </c>
      <c r="AK1674" s="2">
        <f>IF(OR(NOT(ISNUMBER($AJ1674)),N($AA1674)=0),"",IF(ABS(N($Z1674)/100-$AJ1674)&gt;0.0000001,"DIFFERS",""))</f>
        <v/>
      </c>
    </row>
    <row r="1675">
      <c r="AD1675" s="2">
        <f>IF($L1675="","",IF(ISNUMBER(SEARCH("OFF ROAD",$H1675)),"OFF",IF(ISNUMBER(SEARCH("ON ROAD",$H1675)),"ON","")))</f>
        <v/>
      </c>
      <c r="AE1675" s="2">
        <f>IF($AD1675="ON",""&amp;$L1675,"")</f>
        <v/>
      </c>
      <c r="AF1675" s="2">
        <f>IF($L1675="","",IF($J1675&lt;&gt;"","Y",""))</f>
        <v/>
      </c>
      <c r="AG1675" s="2">
        <f>IF($L1675="","",IFERROR(TRIM(MID($H1675,4,SEARCH(" CO ",$H1675)-4)),""&amp;$S1675))</f>
        <v/>
      </c>
      <c r="AH1675" s="2">
        <f>IF($AG1675="","",IF($AG1675="FULTON",IF(ISNUMBER(SEARCH("COLLEGE PARK",$H1675)),"FULTON (COLLEGE PARK)",IF(ISNUMBER(SEARCH("HAPEVILLE",$H1675)),"FULTON (HAPEVILLE)",IF(ISNUMBER(SEARCH("EAST POINT",$H1675)),"FULTON (EAST POINT)",IF(ISNUMBER(SEARCH("ATLANTA",$H1675)),"FULTON (ATL LIMITS)","FULTON")))),IF($AG1675="DEKALB",IF(ISNUMBER(SEARCH("ATLANTA",$H1675)),"DEKALB (ATL LIMITS)","DEKALB"),IF(AND($AG1675="CLAYTON",ISNUMBER(SEARCH("COLLEGE PARK",$H1675))),"CLAYTON (COLLEGE PARK)",$AG1675))))</f>
        <v/>
      </c>
      <c r="AI1675" s="2">
        <f>IF(OR($AH1675="",$AD1675=""),"",IFERROR(VLOOKUP($AH1675,CODES!$A:$B,2,FALSE),"NO CODE"))</f>
        <v/>
      </c>
      <c r="AJ1675" s="19">
        <f>IF(OR($AI1675="",$AI1675="NO CODE"),"",IF(COUNTIFS(RATES!$A:$A,$AI1675,RATES!$B:$B,"&lt;="&amp;MonthStart,RATES!$C:$C,"&gt;="&amp;MonthEnd)&lt;&gt;1,"NO RATE",IF($AD1675="OFF",SUMIFS(RATES!$F:$F,RATES!$A:$A,$AI1675,RATES!$B:$B,"&lt;="&amp;MonthStart,RATES!$C:$C,"&gt;="&amp;MonthEnd),SUMIFS(RATES!$E:$E,RATES!$A:$A,$AI1675,RATES!$B:$B,"&lt;="&amp;MonthStart,RATES!$C:$C,"&gt;="&amp;MonthEnd))))</f>
        <v/>
      </c>
      <c r="AK1675" s="2">
        <f>IF(OR(NOT(ISNUMBER($AJ1675)),N($AA1675)=0),"",IF(ABS(N($Z1675)/100-$AJ1675)&gt;0.0000001,"DIFFERS",""))</f>
        <v/>
      </c>
    </row>
    <row r="1676">
      <c r="AD1676" s="2">
        <f>IF($L1676="","",IF(ISNUMBER(SEARCH("OFF ROAD",$H1676)),"OFF",IF(ISNUMBER(SEARCH("ON ROAD",$H1676)),"ON","")))</f>
        <v/>
      </c>
      <c r="AE1676" s="2">
        <f>IF($AD1676="ON",""&amp;$L1676,"")</f>
        <v/>
      </c>
      <c r="AF1676" s="2">
        <f>IF($L1676="","",IF($J1676&lt;&gt;"","Y",""))</f>
        <v/>
      </c>
      <c r="AG1676" s="2">
        <f>IF($L1676="","",IFERROR(TRIM(MID($H1676,4,SEARCH(" CO ",$H1676)-4)),""&amp;$S1676))</f>
        <v/>
      </c>
      <c r="AH1676" s="2">
        <f>IF($AG1676="","",IF($AG1676="FULTON",IF(ISNUMBER(SEARCH("COLLEGE PARK",$H1676)),"FULTON (COLLEGE PARK)",IF(ISNUMBER(SEARCH("HAPEVILLE",$H1676)),"FULTON (HAPEVILLE)",IF(ISNUMBER(SEARCH("EAST POINT",$H1676)),"FULTON (EAST POINT)",IF(ISNUMBER(SEARCH("ATLANTA",$H1676)),"FULTON (ATL LIMITS)","FULTON")))),IF($AG1676="DEKALB",IF(ISNUMBER(SEARCH("ATLANTA",$H1676)),"DEKALB (ATL LIMITS)","DEKALB"),IF(AND($AG1676="CLAYTON",ISNUMBER(SEARCH("COLLEGE PARK",$H1676))),"CLAYTON (COLLEGE PARK)",$AG1676))))</f>
        <v/>
      </c>
      <c r="AI1676" s="2">
        <f>IF(OR($AH1676="",$AD1676=""),"",IFERROR(VLOOKUP($AH1676,CODES!$A:$B,2,FALSE),"NO CODE"))</f>
        <v/>
      </c>
      <c r="AJ1676" s="19">
        <f>IF(OR($AI1676="",$AI1676="NO CODE"),"",IF(COUNTIFS(RATES!$A:$A,$AI1676,RATES!$B:$B,"&lt;="&amp;MonthStart,RATES!$C:$C,"&gt;="&amp;MonthEnd)&lt;&gt;1,"NO RATE",IF($AD1676="OFF",SUMIFS(RATES!$F:$F,RATES!$A:$A,$AI1676,RATES!$B:$B,"&lt;="&amp;MonthStart,RATES!$C:$C,"&gt;="&amp;MonthEnd),SUMIFS(RATES!$E:$E,RATES!$A:$A,$AI1676,RATES!$B:$B,"&lt;="&amp;MonthStart,RATES!$C:$C,"&gt;="&amp;MonthEnd))))</f>
        <v/>
      </c>
      <c r="AK1676" s="2">
        <f>IF(OR(NOT(ISNUMBER($AJ1676)),N($AA1676)=0),"",IF(ABS(N($Z1676)/100-$AJ1676)&gt;0.0000001,"DIFFERS",""))</f>
        <v/>
      </c>
    </row>
    <row r="1677">
      <c r="AD1677" s="2">
        <f>IF($L1677="","",IF(ISNUMBER(SEARCH("OFF ROAD",$H1677)),"OFF",IF(ISNUMBER(SEARCH("ON ROAD",$H1677)),"ON","")))</f>
        <v/>
      </c>
      <c r="AE1677" s="2">
        <f>IF($AD1677="ON",""&amp;$L1677,"")</f>
        <v/>
      </c>
      <c r="AF1677" s="2">
        <f>IF($L1677="","",IF($J1677&lt;&gt;"","Y",""))</f>
        <v/>
      </c>
      <c r="AG1677" s="2">
        <f>IF($L1677="","",IFERROR(TRIM(MID($H1677,4,SEARCH(" CO ",$H1677)-4)),""&amp;$S1677))</f>
        <v/>
      </c>
      <c r="AH1677" s="2">
        <f>IF($AG1677="","",IF($AG1677="FULTON",IF(ISNUMBER(SEARCH("COLLEGE PARK",$H1677)),"FULTON (COLLEGE PARK)",IF(ISNUMBER(SEARCH("HAPEVILLE",$H1677)),"FULTON (HAPEVILLE)",IF(ISNUMBER(SEARCH("EAST POINT",$H1677)),"FULTON (EAST POINT)",IF(ISNUMBER(SEARCH("ATLANTA",$H1677)),"FULTON (ATL LIMITS)","FULTON")))),IF($AG1677="DEKALB",IF(ISNUMBER(SEARCH("ATLANTA",$H1677)),"DEKALB (ATL LIMITS)","DEKALB"),IF(AND($AG1677="CLAYTON",ISNUMBER(SEARCH("COLLEGE PARK",$H1677))),"CLAYTON (COLLEGE PARK)",$AG1677))))</f>
        <v/>
      </c>
      <c r="AI1677" s="2">
        <f>IF(OR($AH1677="",$AD1677=""),"",IFERROR(VLOOKUP($AH1677,CODES!$A:$B,2,FALSE),"NO CODE"))</f>
        <v/>
      </c>
      <c r="AJ1677" s="19">
        <f>IF(OR($AI1677="",$AI1677="NO CODE"),"",IF(COUNTIFS(RATES!$A:$A,$AI1677,RATES!$B:$B,"&lt;="&amp;MonthStart,RATES!$C:$C,"&gt;="&amp;MonthEnd)&lt;&gt;1,"NO RATE",IF($AD1677="OFF",SUMIFS(RATES!$F:$F,RATES!$A:$A,$AI1677,RATES!$B:$B,"&lt;="&amp;MonthStart,RATES!$C:$C,"&gt;="&amp;MonthEnd),SUMIFS(RATES!$E:$E,RATES!$A:$A,$AI1677,RATES!$B:$B,"&lt;="&amp;MonthStart,RATES!$C:$C,"&gt;="&amp;MonthEnd))))</f>
        <v/>
      </c>
      <c r="AK1677" s="2">
        <f>IF(OR(NOT(ISNUMBER($AJ1677)),N($AA1677)=0),"",IF(ABS(N($Z1677)/100-$AJ1677)&gt;0.0000001,"DIFFERS",""))</f>
        <v/>
      </c>
    </row>
    <row r="1678">
      <c r="AD1678" s="2">
        <f>IF($L1678="","",IF(ISNUMBER(SEARCH("OFF ROAD",$H1678)),"OFF",IF(ISNUMBER(SEARCH("ON ROAD",$H1678)),"ON","")))</f>
        <v/>
      </c>
      <c r="AE1678" s="2">
        <f>IF($AD1678="ON",""&amp;$L1678,"")</f>
        <v/>
      </c>
      <c r="AF1678" s="2">
        <f>IF($L1678="","",IF($J1678&lt;&gt;"","Y",""))</f>
        <v/>
      </c>
      <c r="AG1678" s="2">
        <f>IF($L1678="","",IFERROR(TRIM(MID($H1678,4,SEARCH(" CO ",$H1678)-4)),""&amp;$S1678))</f>
        <v/>
      </c>
      <c r="AH1678" s="2">
        <f>IF($AG1678="","",IF($AG1678="FULTON",IF(ISNUMBER(SEARCH("COLLEGE PARK",$H1678)),"FULTON (COLLEGE PARK)",IF(ISNUMBER(SEARCH("HAPEVILLE",$H1678)),"FULTON (HAPEVILLE)",IF(ISNUMBER(SEARCH("EAST POINT",$H1678)),"FULTON (EAST POINT)",IF(ISNUMBER(SEARCH("ATLANTA",$H1678)),"FULTON (ATL LIMITS)","FULTON")))),IF($AG1678="DEKALB",IF(ISNUMBER(SEARCH("ATLANTA",$H1678)),"DEKALB (ATL LIMITS)","DEKALB"),IF(AND($AG1678="CLAYTON",ISNUMBER(SEARCH("COLLEGE PARK",$H1678))),"CLAYTON (COLLEGE PARK)",$AG1678))))</f>
        <v/>
      </c>
      <c r="AI1678" s="2">
        <f>IF(OR($AH1678="",$AD1678=""),"",IFERROR(VLOOKUP($AH1678,CODES!$A:$B,2,FALSE),"NO CODE"))</f>
        <v/>
      </c>
      <c r="AJ1678" s="19">
        <f>IF(OR($AI1678="",$AI1678="NO CODE"),"",IF(COUNTIFS(RATES!$A:$A,$AI1678,RATES!$B:$B,"&lt;="&amp;MonthStart,RATES!$C:$C,"&gt;="&amp;MonthEnd)&lt;&gt;1,"NO RATE",IF($AD1678="OFF",SUMIFS(RATES!$F:$F,RATES!$A:$A,$AI1678,RATES!$B:$B,"&lt;="&amp;MonthStart,RATES!$C:$C,"&gt;="&amp;MonthEnd),SUMIFS(RATES!$E:$E,RATES!$A:$A,$AI1678,RATES!$B:$B,"&lt;="&amp;MonthStart,RATES!$C:$C,"&gt;="&amp;MonthEnd))))</f>
        <v/>
      </c>
      <c r="AK1678" s="2">
        <f>IF(OR(NOT(ISNUMBER($AJ1678)),N($AA1678)=0),"",IF(ABS(N($Z1678)/100-$AJ1678)&gt;0.0000001,"DIFFERS",""))</f>
        <v/>
      </c>
    </row>
    <row r="1679">
      <c r="AD1679" s="2">
        <f>IF($L1679="","",IF(ISNUMBER(SEARCH("OFF ROAD",$H1679)),"OFF",IF(ISNUMBER(SEARCH("ON ROAD",$H1679)),"ON","")))</f>
        <v/>
      </c>
      <c r="AE1679" s="2">
        <f>IF($AD1679="ON",""&amp;$L1679,"")</f>
        <v/>
      </c>
      <c r="AF1679" s="2">
        <f>IF($L1679="","",IF($J1679&lt;&gt;"","Y",""))</f>
        <v/>
      </c>
      <c r="AG1679" s="2">
        <f>IF($L1679="","",IFERROR(TRIM(MID($H1679,4,SEARCH(" CO ",$H1679)-4)),""&amp;$S1679))</f>
        <v/>
      </c>
      <c r="AH1679" s="2">
        <f>IF($AG1679="","",IF($AG1679="FULTON",IF(ISNUMBER(SEARCH("COLLEGE PARK",$H1679)),"FULTON (COLLEGE PARK)",IF(ISNUMBER(SEARCH("HAPEVILLE",$H1679)),"FULTON (HAPEVILLE)",IF(ISNUMBER(SEARCH("EAST POINT",$H1679)),"FULTON (EAST POINT)",IF(ISNUMBER(SEARCH("ATLANTA",$H1679)),"FULTON (ATL LIMITS)","FULTON")))),IF($AG1679="DEKALB",IF(ISNUMBER(SEARCH("ATLANTA",$H1679)),"DEKALB (ATL LIMITS)","DEKALB"),IF(AND($AG1679="CLAYTON",ISNUMBER(SEARCH("COLLEGE PARK",$H1679))),"CLAYTON (COLLEGE PARK)",$AG1679))))</f>
        <v/>
      </c>
      <c r="AI1679" s="2">
        <f>IF(OR($AH1679="",$AD1679=""),"",IFERROR(VLOOKUP($AH1679,CODES!$A:$B,2,FALSE),"NO CODE"))</f>
        <v/>
      </c>
      <c r="AJ1679" s="19">
        <f>IF(OR($AI1679="",$AI1679="NO CODE"),"",IF(COUNTIFS(RATES!$A:$A,$AI1679,RATES!$B:$B,"&lt;="&amp;MonthStart,RATES!$C:$C,"&gt;="&amp;MonthEnd)&lt;&gt;1,"NO RATE",IF($AD1679="OFF",SUMIFS(RATES!$F:$F,RATES!$A:$A,$AI1679,RATES!$B:$B,"&lt;="&amp;MonthStart,RATES!$C:$C,"&gt;="&amp;MonthEnd),SUMIFS(RATES!$E:$E,RATES!$A:$A,$AI1679,RATES!$B:$B,"&lt;="&amp;MonthStart,RATES!$C:$C,"&gt;="&amp;MonthEnd))))</f>
        <v/>
      </c>
      <c r="AK1679" s="2">
        <f>IF(OR(NOT(ISNUMBER($AJ1679)),N($AA1679)=0),"",IF(ABS(N($Z1679)/100-$AJ1679)&gt;0.0000001,"DIFFERS",""))</f>
        <v/>
      </c>
    </row>
    <row r="1680">
      <c r="AD1680" s="2">
        <f>IF($L1680="","",IF(ISNUMBER(SEARCH("OFF ROAD",$H1680)),"OFF",IF(ISNUMBER(SEARCH("ON ROAD",$H1680)),"ON","")))</f>
        <v/>
      </c>
      <c r="AE1680" s="2">
        <f>IF($AD1680="ON",""&amp;$L1680,"")</f>
        <v/>
      </c>
      <c r="AF1680" s="2">
        <f>IF($L1680="","",IF($J1680&lt;&gt;"","Y",""))</f>
        <v/>
      </c>
      <c r="AG1680" s="2">
        <f>IF($L1680="","",IFERROR(TRIM(MID($H1680,4,SEARCH(" CO ",$H1680)-4)),""&amp;$S1680))</f>
        <v/>
      </c>
      <c r="AH1680" s="2">
        <f>IF($AG1680="","",IF($AG1680="FULTON",IF(ISNUMBER(SEARCH("COLLEGE PARK",$H1680)),"FULTON (COLLEGE PARK)",IF(ISNUMBER(SEARCH("HAPEVILLE",$H1680)),"FULTON (HAPEVILLE)",IF(ISNUMBER(SEARCH("EAST POINT",$H1680)),"FULTON (EAST POINT)",IF(ISNUMBER(SEARCH("ATLANTA",$H1680)),"FULTON (ATL LIMITS)","FULTON")))),IF($AG1680="DEKALB",IF(ISNUMBER(SEARCH("ATLANTA",$H1680)),"DEKALB (ATL LIMITS)","DEKALB"),IF(AND($AG1680="CLAYTON",ISNUMBER(SEARCH("COLLEGE PARK",$H1680))),"CLAYTON (COLLEGE PARK)",$AG1680))))</f>
        <v/>
      </c>
      <c r="AI1680" s="2">
        <f>IF(OR($AH1680="",$AD1680=""),"",IFERROR(VLOOKUP($AH1680,CODES!$A:$B,2,FALSE),"NO CODE"))</f>
        <v/>
      </c>
      <c r="AJ1680" s="19">
        <f>IF(OR($AI1680="",$AI1680="NO CODE"),"",IF(COUNTIFS(RATES!$A:$A,$AI1680,RATES!$B:$B,"&lt;="&amp;MonthStart,RATES!$C:$C,"&gt;="&amp;MonthEnd)&lt;&gt;1,"NO RATE",IF($AD1680="OFF",SUMIFS(RATES!$F:$F,RATES!$A:$A,$AI1680,RATES!$B:$B,"&lt;="&amp;MonthStart,RATES!$C:$C,"&gt;="&amp;MonthEnd),SUMIFS(RATES!$E:$E,RATES!$A:$A,$AI1680,RATES!$B:$B,"&lt;="&amp;MonthStart,RATES!$C:$C,"&gt;="&amp;MonthEnd))))</f>
        <v/>
      </c>
      <c r="AK1680" s="2">
        <f>IF(OR(NOT(ISNUMBER($AJ1680)),N($AA1680)=0),"",IF(ABS(N($Z1680)/100-$AJ1680)&gt;0.0000001,"DIFFERS",""))</f>
        <v/>
      </c>
    </row>
    <row r="1681">
      <c r="AD1681" s="2">
        <f>IF($L1681="","",IF(ISNUMBER(SEARCH("OFF ROAD",$H1681)),"OFF",IF(ISNUMBER(SEARCH("ON ROAD",$H1681)),"ON","")))</f>
        <v/>
      </c>
      <c r="AE1681" s="2">
        <f>IF($AD1681="ON",""&amp;$L1681,"")</f>
        <v/>
      </c>
      <c r="AF1681" s="2">
        <f>IF($L1681="","",IF($J1681&lt;&gt;"","Y",""))</f>
        <v/>
      </c>
      <c r="AG1681" s="2">
        <f>IF($L1681="","",IFERROR(TRIM(MID($H1681,4,SEARCH(" CO ",$H1681)-4)),""&amp;$S1681))</f>
        <v/>
      </c>
      <c r="AH1681" s="2">
        <f>IF($AG1681="","",IF($AG1681="FULTON",IF(ISNUMBER(SEARCH("COLLEGE PARK",$H1681)),"FULTON (COLLEGE PARK)",IF(ISNUMBER(SEARCH("HAPEVILLE",$H1681)),"FULTON (HAPEVILLE)",IF(ISNUMBER(SEARCH("EAST POINT",$H1681)),"FULTON (EAST POINT)",IF(ISNUMBER(SEARCH("ATLANTA",$H1681)),"FULTON (ATL LIMITS)","FULTON")))),IF($AG1681="DEKALB",IF(ISNUMBER(SEARCH("ATLANTA",$H1681)),"DEKALB (ATL LIMITS)","DEKALB"),IF(AND($AG1681="CLAYTON",ISNUMBER(SEARCH("COLLEGE PARK",$H1681))),"CLAYTON (COLLEGE PARK)",$AG1681))))</f>
        <v/>
      </c>
      <c r="AI1681" s="2">
        <f>IF(OR($AH1681="",$AD1681=""),"",IFERROR(VLOOKUP($AH1681,CODES!$A:$B,2,FALSE),"NO CODE"))</f>
        <v/>
      </c>
      <c r="AJ1681" s="19">
        <f>IF(OR($AI1681="",$AI1681="NO CODE"),"",IF(COUNTIFS(RATES!$A:$A,$AI1681,RATES!$B:$B,"&lt;="&amp;MonthStart,RATES!$C:$C,"&gt;="&amp;MonthEnd)&lt;&gt;1,"NO RATE",IF($AD1681="OFF",SUMIFS(RATES!$F:$F,RATES!$A:$A,$AI1681,RATES!$B:$B,"&lt;="&amp;MonthStart,RATES!$C:$C,"&gt;="&amp;MonthEnd),SUMIFS(RATES!$E:$E,RATES!$A:$A,$AI1681,RATES!$B:$B,"&lt;="&amp;MonthStart,RATES!$C:$C,"&gt;="&amp;MonthEnd))))</f>
        <v/>
      </c>
      <c r="AK1681" s="2">
        <f>IF(OR(NOT(ISNUMBER($AJ1681)),N($AA1681)=0),"",IF(ABS(N($Z1681)/100-$AJ1681)&gt;0.0000001,"DIFFERS",""))</f>
        <v/>
      </c>
    </row>
    <row r="1682">
      <c r="AD1682" s="2">
        <f>IF($L1682="","",IF(ISNUMBER(SEARCH("OFF ROAD",$H1682)),"OFF",IF(ISNUMBER(SEARCH("ON ROAD",$H1682)),"ON","")))</f>
        <v/>
      </c>
      <c r="AE1682" s="2">
        <f>IF($AD1682="ON",""&amp;$L1682,"")</f>
        <v/>
      </c>
      <c r="AF1682" s="2">
        <f>IF($L1682="","",IF($J1682&lt;&gt;"","Y",""))</f>
        <v/>
      </c>
      <c r="AG1682" s="2">
        <f>IF($L1682="","",IFERROR(TRIM(MID($H1682,4,SEARCH(" CO ",$H1682)-4)),""&amp;$S1682))</f>
        <v/>
      </c>
      <c r="AH1682" s="2">
        <f>IF($AG1682="","",IF($AG1682="FULTON",IF(ISNUMBER(SEARCH("COLLEGE PARK",$H1682)),"FULTON (COLLEGE PARK)",IF(ISNUMBER(SEARCH("HAPEVILLE",$H1682)),"FULTON (HAPEVILLE)",IF(ISNUMBER(SEARCH("EAST POINT",$H1682)),"FULTON (EAST POINT)",IF(ISNUMBER(SEARCH("ATLANTA",$H1682)),"FULTON (ATL LIMITS)","FULTON")))),IF($AG1682="DEKALB",IF(ISNUMBER(SEARCH("ATLANTA",$H1682)),"DEKALB (ATL LIMITS)","DEKALB"),IF(AND($AG1682="CLAYTON",ISNUMBER(SEARCH("COLLEGE PARK",$H1682))),"CLAYTON (COLLEGE PARK)",$AG1682))))</f>
        <v/>
      </c>
      <c r="AI1682" s="2">
        <f>IF(OR($AH1682="",$AD1682=""),"",IFERROR(VLOOKUP($AH1682,CODES!$A:$B,2,FALSE),"NO CODE"))</f>
        <v/>
      </c>
      <c r="AJ1682" s="19">
        <f>IF(OR($AI1682="",$AI1682="NO CODE"),"",IF(COUNTIFS(RATES!$A:$A,$AI1682,RATES!$B:$B,"&lt;="&amp;MonthStart,RATES!$C:$C,"&gt;="&amp;MonthEnd)&lt;&gt;1,"NO RATE",IF($AD1682="OFF",SUMIFS(RATES!$F:$F,RATES!$A:$A,$AI1682,RATES!$B:$B,"&lt;="&amp;MonthStart,RATES!$C:$C,"&gt;="&amp;MonthEnd),SUMIFS(RATES!$E:$E,RATES!$A:$A,$AI1682,RATES!$B:$B,"&lt;="&amp;MonthStart,RATES!$C:$C,"&gt;="&amp;MonthEnd))))</f>
        <v/>
      </c>
      <c r="AK1682" s="2">
        <f>IF(OR(NOT(ISNUMBER($AJ1682)),N($AA1682)=0),"",IF(ABS(N($Z1682)/100-$AJ1682)&gt;0.0000001,"DIFFERS",""))</f>
        <v/>
      </c>
    </row>
    <row r="1683">
      <c r="AD1683" s="2">
        <f>IF($L1683="","",IF(ISNUMBER(SEARCH("OFF ROAD",$H1683)),"OFF",IF(ISNUMBER(SEARCH("ON ROAD",$H1683)),"ON","")))</f>
        <v/>
      </c>
      <c r="AE1683" s="2">
        <f>IF($AD1683="ON",""&amp;$L1683,"")</f>
        <v/>
      </c>
      <c r="AF1683" s="2">
        <f>IF($L1683="","",IF($J1683&lt;&gt;"","Y",""))</f>
        <v/>
      </c>
      <c r="AG1683" s="2">
        <f>IF($L1683="","",IFERROR(TRIM(MID($H1683,4,SEARCH(" CO ",$H1683)-4)),""&amp;$S1683))</f>
        <v/>
      </c>
      <c r="AH1683" s="2">
        <f>IF($AG1683="","",IF($AG1683="FULTON",IF(ISNUMBER(SEARCH("COLLEGE PARK",$H1683)),"FULTON (COLLEGE PARK)",IF(ISNUMBER(SEARCH("HAPEVILLE",$H1683)),"FULTON (HAPEVILLE)",IF(ISNUMBER(SEARCH("EAST POINT",$H1683)),"FULTON (EAST POINT)",IF(ISNUMBER(SEARCH("ATLANTA",$H1683)),"FULTON (ATL LIMITS)","FULTON")))),IF($AG1683="DEKALB",IF(ISNUMBER(SEARCH("ATLANTA",$H1683)),"DEKALB (ATL LIMITS)","DEKALB"),IF(AND($AG1683="CLAYTON",ISNUMBER(SEARCH("COLLEGE PARK",$H1683))),"CLAYTON (COLLEGE PARK)",$AG1683))))</f>
        <v/>
      </c>
      <c r="AI1683" s="2">
        <f>IF(OR($AH1683="",$AD1683=""),"",IFERROR(VLOOKUP($AH1683,CODES!$A:$B,2,FALSE),"NO CODE"))</f>
        <v/>
      </c>
      <c r="AJ1683" s="19">
        <f>IF(OR($AI1683="",$AI1683="NO CODE"),"",IF(COUNTIFS(RATES!$A:$A,$AI1683,RATES!$B:$B,"&lt;="&amp;MonthStart,RATES!$C:$C,"&gt;="&amp;MonthEnd)&lt;&gt;1,"NO RATE",IF($AD1683="OFF",SUMIFS(RATES!$F:$F,RATES!$A:$A,$AI1683,RATES!$B:$B,"&lt;="&amp;MonthStart,RATES!$C:$C,"&gt;="&amp;MonthEnd),SUMIFS(RATES!$E:$E,RATES!$A:$A,$AI1683,RATES!$B:$B,"&lt;="&amp;MonthStart,RATES!$C:$C,"&gt;="&amp;MonthEnd))))</f>
        <v/>
      </c>
      <c r="AK1683" s="2">
        <f>IF(OR(NOT(ISNUMBER($AJ1683)),N($AA1683)=0),"",IF(ABS(N($Z1683)/100-$AJ1683)&gt;0.0000001,"DIFFERS",""))</f>
        <v/>
      </c>
    </row>
    <row r="1684">
      <c r="AD1684" s="2">
        <f>IF($L1684="","",IF(ISNUMBER(SEARCH("OFF ROAD",$H1684)),"OFF",IF(ISNUMBER(SEARCH("ON ROAD",$H1684)),"ON","")))</f>
        <v/>
      </c>
      <c r="AE1684" s="2">
        <f>IF($AD1684="ON",""&amp;$L1684,"")</f>
        <v/>
      </c>
      <c r="AF1684" s="2">
        <f>IF($L1684="","",IF($J1684&lt;&gt;"","Y",""))</f>
        <v/>
      </c>
      <c r="AG1684" s="2">
        <f>IF($L1684="","",IFERROR(TRIM(MID($H1684,4,SEARCH(" CO ",$H1684)-4)),""&amp;$S1684))</f>
        <v/>
      </c>
      <c r="AH1684" s="2">
        <f>IF($AG1684="","",IF($AG1684="FULTON",IF(ISNUMBER(SEARCH("COLLEGE PARK",$H1684)),"FULTON (COLLEGE PARK)",IF(ISNUMBER(SEARCH("HAPEVILLE",$H1684)),"FULTON (HAPEVILLE)",IF(ISNUMBER(SEARCH("EAST POINT",$H1684)),"FULTON (EAST POINT)",IF(ISNUMBER(SEARCH("ATLANTA",$H1684)),"FULTON (ATL LIMITS)","FULTON")))),IF($AG1684="DEKALB",IF(ISNUMBER(SEARCH("ATLANTA",$H1684)),"DEKALB (ATL LIMITS)","DEKALB"),IF(AND($AG1684="CLAYTON",ISNUMBER(SEARCH("COLLEGE PARK",$H1684))),"CLAYTON (COLLEGE PARK)",$AG1684))))</f>
        <v/>
      </c>
      <c r="AI1684" s="2">
        <f>IF(OR($AH1684="",$AD1684=""),"",IFERROR(VLOOKUP($AH1684,CODES!$A:$B,2,FALSE),"NO CODE"))</f>
        <v/>
      </c>
      <c r="AJ1684" s="19">
        <f>IF(OR($AI1684="",$AI1684="NO CODE"),"",IF(COUNTIFS(RATES!$A:$A,$AI1684,RATES!$B:$B,"&lt;="&amp;MonthStart,RATES!$C:$C,"&gt;="&amp;MonthEnd)&lt;&gt;1,"NO RATE",IF($AD1684="OFF",SUMIFS(RATES!$F:$F,RATES!$A:$A,$AI1684,RATES!$B:$B,"&lt;="&amp;MonthStart,RATES!$C:$C,"&gt;="&amp;MonthEnd),SUMIFS(RATES!$E:$E,RATES!$A:$A,$AI1684,RATES!$B:$B,"&lt;="&amp;MonthStart,RATES!$C:$C,"&gt;="&amp;MonthEnd))))</f>
        <v/>
      </c>
      <c r="AK1684" s="2">
        <f>IF(OR(NOT(ISNUMBER($AJ1684)),N($AA1684)=0),"",IF(ABS(N($Z1684)/100-$AJ1684)&gt;0.0000001,"DIFFERS",""))</f>
        <v/>
      </c>
    </row>
    <row r="1685">
      <c r="AD1685" s="2">
        <f>IF($L1685="","",IF(ISNUMBER(SEARCH("OFF ROAD",$H1685)),"OFF",IF(ISNUMBER(SEARCH("ON ROAD",$H1685)),"ON","")))</f>
        <v/>
      </c>
      <c r="AE1685" s="2">
        <f>IF($AD1685="ON",""&amp;$L1685,"")</f>
        <v/>
      </c>
      <c r="AF1685" s="2">
        <f>IF($L1685="","",IF($J1685&lt;&gt;"","Y",""))</f>
        <v/>
      </c>
      <c r="AG1685" s="2">
        <f>IF($L1685="","",IFERROR(TRIM(MID($H1685,4,SEARCH(" CO ",$H1685)-4)),""&amp;$S1685))</f>
        <v/>
      </c>
      <c r="AH1685" s="2">
        <f>IF($AG1685="","",IF($AG1685="FULTON",IF(ISNUMBER(SEARCH("COLLEGE PARK",$H1685)),"FULTON (COLLEGE PARK)",IF(ISNUMBER(SEARCH("HAPEVILLE",$H1685)),"FULTON (HAPEVILLE)",IF(ISNUMBER(SEARCH("EAST POINT",$H1685)),"FULTON (EAST POINT)",IF(ISNUMBER(SEARCH("ATLANTA",$H1685)),"FULTON (ATL LIMITS)","FULTON")))),IF($AG1685="DEKALB",IF(ISNUMBER(SEARCH("ATLANTA",$H1685)),"DEKALB (ATL LIMITS)","DEKALB"),IF(AND($AG1685="CLAYTON",ISNUMBER(SEARCH("COLLEGE PARK",$H1685))),"CLAYTON (COLLEGE PARK)",$AG1685))))</f>
        <v/>
      </c>
      <c r="AI1685" s="2">
        <f>IF(OR($AH1685="",$AD1685=""),"",IFERROR(VLOOKUP($AH1685,CODES!$A:$B,2,FALSE),"NO CODE"))</f>
        <v/>
      </c>
      <c r="AJ1685" s="19">
        <f>IF(OR($AI1685="",$AI1685="NO CODE"),"",IF(COUNTIFS(RATES!$A:$A,$AI1685,RATES!$B:$B,"&lt;="&amp;MonthStart,RATES!$C:$C,"&gt;="&amp;MonthEnd)&lt;&gt;1,"NO RATE",IF($AD1685="OFF",SUMIFS(RATES!$F:$F,RATES!$A:$A,$AI1685,RATES!$B:$B,"&lt;="&amp;MonthStart,RATES!$C:$C,"&gt;="&amp;MonthEnd),SUMIFS(RATES!$E:$E,RATES!$A:$A,$AI1685,RATES!$B:$B,"&lt;="&amp;MonthStart,RATES!$C:$C,"&gt;="&amp;MonthEnd))))</f>
        <v/>
      </c>
      <c r="AK1685" s="2">
        <f>IF(OR(NOT(ISNUMBER($AJ1685)),N($AA1685)=0),"",IF(ABS(N($Z1685)/100-$AJ1685)&gt;0.0000001,"DIFFERS",""))</f>
        <v/>
      </c>
    </row>
    <row r="1686">
      <c r="AD1686" s="2">
        <f>IF($L1686="","",IF(ISNUMBER(SEARCH("OFF ROAD",$H1686)),"OFF",IF(ISNUMBER(SEARCH("ON ROAD",$H1686)),"ON","")))</f>
        <v/>
      </c>
      <c r="AE1686" s="2">
        <f>IF($AD1686="ON",""&amp;$L1686,"")</f>
        <v/>
      </c>
      <c r="AF1686" s="2">
        <f>IF($L1686="","",IF($J1686&lt;&gt;"","Y",""))</f>
        <v/>
      </c>
      <c r="AG1686" s="2">
        <f>IF($L1686="","",IFERROR(TRIM(MID($H1686,4,SEARCH(" CO ",$H1686)-4)),""&amp;$S1686))</f>
        <v/>
      </c>
      <c r="AH1686" s="2">
        <f>IF($AG1686="","",IF($AG1686="FULTON",IF(ISNUMBER(SEARCH("COLLEGE PARK",$H1686)),"FULTON (COLLEGE PARK)",IF(ISNUMBER(SEARCH("HAPEVILLE",$H1686)),"FULTON (HAPEVILLE)",IF(ISNUMBER(SEARCH("EAST POINT",$H1686)),"FULTON (EAST POINT)",IF(ISNUMBER(SEARCH("ATLANTA",$H1686)),"FULTON (ATL LIMITS)","FULTON")))),IF($AG1686="DEKALB",IF(ISNUMBER(SEARCH("ATLANTA",$H1686)),"DEKALB (ATL LIMITS)","DEKALB"),IF(AND($AG1686="CLAYTON",ISNUMBER(SEARCH("COLLEGE PARK",$H1686))),"CLAYTON (COLLEGE PARK)",$AG1686))))</f>
        <v/>
      </c>
      <c r="AI1686" s="2">
        <f>IF(OR($AH1686="",$AD1686=""),"",IFERROR(VLOOKUP($AH1686,CODES!$A:$B,2,FALSE),"NO CODE"))</f>
        <v/>
      </c>
      <c r="AJ1686" s="19">
        <f>IF(OR($AI1686="",$AI1686="NO CODE"),"",IF(COUNTIFS(RATES!$A:$A,$AI1686,RATES!$B:$B,"&lt;="&amp;MonthStart,RATES!$C:$C,"&gt;="&amp;MonthEnd)&lt;&gt;1,"NO RATE",IF($AD1686="OFF",SUMIFS(RATES!$F:$F,RATES!$A:$A,$AI1686,RATES!$B:$B,"&lt;="&amp;MonthStart,RATES!$C:$C,"&gt;="&amp;MonthEnd),SUMIFS(RATES!$E:$E,RATES!$A:$A,$AI1686,RATES!$B:$B,"&lt;="&amp;MonthStart,RATES!$C:$C,"&gt;="&amp;MonthEnd))))</f>
        <v/>
      </c>
      <c r="AK1686" s="2">
        <f>IF(OR(NOT(ISNUMBER($AJ1686)),N($AA1686)=0),"",IF(ABS(N($Z1686)/100-$AJ1686)&gt;0.0000001,"DIFFERS",""))</f>
        <v/>
      </c>
    </row>
    <row r="1687">
      <c r="AD1687" s="2">
        <f>IF($L1687="","",IF(ISNUMBER(SEARCH("OFF ROAD",$H1687)),"OFF",IF(ISNUMBER(SEARCH("ON ROAD",$H1687)),"ON","")))</f>
        <v/>
      </c>
      <c r="AE1687" s="2">
        <f>IF($AD1687="ON",""&amp;$L1687,"")</f>
        <v/>
      </c>
      <c r="AF1687" s="2">
        <f>IF($L1687="","",IF($J1687&lt;&gt;"","Y",""))</f>
        <v/>
      </c>
      <c r="AG1687" s="2">
        <f>IF($L1687="","",IFERROR(TRIM(MID($H1687,4,SEARCH(" CO ",$H1687)-4)),""&amp;$S1687))</f>
        <v/>
      </c>
      <c r="AH1687" s="2">
        <f>IF($AG1687="","",IF($AG1687="FULTON",IF(ISNUMBER(SEARCH("COLLEGE PARK",$H1687)),"FULTON (COLLEGE PARK)",IF(ISNUMBER(SEARCH("HAPEVILLE",$H1687)),"FULTON (HAPEVILLE)",IF(ISNUMBER(SEARCH("EAST POINT",$H1687)),"FULTON (EAST POINT)",IF(ISNUMBER(SEARCH("ATLANTA",$H1687)),"FULTON (ATL LIMITS)","FULTON")))),IF($AG1687="DEKALB",IF(ISNUMBER(SEARCH("ATLANTA",$H1687)),"DEKALB (ATL LIMITS)","DEKALB"),IF(AND($AG1687="CLAYTON",ISNUMBER(SEARCH("COLLEGE PARK",$H1687))),"CLAYTON (COLLEGE PARK)",$AG1687))))</f>
        <v/>
      </c>
      <c r="AI1687" s="2">
        <f>IF(OR($AH1687="",$AD1687=""),"",IFERROR(VLOOKUP($AH1687,CODES!$A:$B,2,FALSE),"NO CODE"))</f>
        <v/>
      </c>
      <c r="AJ1687" s="19">
        <f>IF(OR($AI1687="",$AI1687="NO CODE"),"",IF(COUNTIFS(RATES!$A:$A,$AI1687,RATES!$B:$B,"&lt;="&amp;MonthStart,RATES!$C:$C,"&gt;="&amp;MonthEnd)&lt;&gt;1,"NO RATE",IF($AD1687="OFF",SUMIFS(RATES!$F:$F,RATES!$A:$A,$AI1687,RATES!$B:$B,"&lt;="&amp;MonthStart,RATES!$C:$C,"&gt;="&amp;MonthEnd),SUMIFS(RATES!$E:$E,RATES!$A:$A,$AI1687,RATES!$B:$B,"&lt;="&amp;MonthStart,RATES!$C:$C,"&gt;="&amp;MonthEnd))))</f>
        <v/>
      </c>
      <c r="AK1687" s="2">
        <f>IF(OR(NOT(ISNUMBER($AJ1687)),N($AA1687)=0),"",IF(ABS(N($Z1687)/100-$AJ1687)&gt;0.0000001,"DIFFERS",""))</f>
        <v/>
      </c>
    </row>
    <row r="1688">
      <c r="AD1688" s="2">
        <f>IF($L1688="","",IF(ISNUMBER(SEARCH("OFF ROAD",$H1688)),"OFF",IF(ISNUMBER(SEARCH("ON ROAD",$H1688)),"ON","")))</f>
        <v/>
      </c>
      <c r="AE1688" s="2">
        <f>IF($AD1688="ON",""&amp;$L1688,"")</f>
        <v/>
      </c>
      <c r="AF1688" s="2">
        <f>IF($L1688="","",IF($J1688&lt;&gt;"","Y",""))</f>
        <v/>
      </c>
      <c r="AG1688" s="2">
        <f>IF($L1688="","",IFERROR(TRIM(MID($H1688,4,SEARCH(" CO ",$H1688)-4)),""&amp;$S1688))</f>
        <v/>
      </c>
      <c r="AH1688" s="2">
        <f>IF($AG1688="","",IF($AG1688="FULTON",IF(ISNUMBER(SEARCH("COLLEGE PARK",$H1688)),"FULTON (COLLEGE PARK)",IF(ISNUMBER(SEARCH("HAPEVILLE",$H1688)),"FULTON (HAPEVILLE)",IF(ISNUMBER(SEARCH("EAST POINT",$H1688)),"FULTON (EAST POINT)",IF(ISNUMBER(SEARCH("ATLANTA",$H1688)),"FULTON (ATL LIMITS)","FULTON")))),IF($AG1688="DEKALB",IF(ISNUMBER(SEARCH("ATLANTA",$H1688)),"DEKALB (ATL LIMITS)","DEKALB"),IF(AND($AG1688="CLAYTON",ISNUMBER(SEARCH("COLLEGE PARK",$H1688))),"CLAYTON (COLLEGE PARK)",$AG1688))))</f>
        <v/>
      </c>
      <c r="AI1688" s="2">
        <f>IF(OR($AH1688="",$AD1688=""),"",IFERROR(VLOOKUP($AH1688,CODES!$A:$B,2,FALSE),"NO CODE"))</f>
        <v/>
      </c>
      <c r="AJ1688" s="19">
        <f>IF(OR($AI1688="",$AI1688="NO CODE"),"",IF(COUNTIFS(RATES!$A:$A,$AI1688,RATES!$B:$B,"&lt;="&amp;MonthStart,RATES!$C:$C,"&gt;="&amp;MonthEnd)&lt;&gt;1,"NO RATE",IF($AD1688="OFF",SUMIFS(RATES!$F:$F,RATES!$A:$A,$AI1688,RATES!$B:$B,"&lt;="&amp;MonthStart,RATES!$C:$C,"&gt;="&amp;MonthEnd),SUMIFS(RATES!$E:$E,RATES!$A:$A,$AI1688,RATES!$B:$B,"&lt;="&amp;MonthStart,RATES!$C:$C,"&gt;="&amp;MonthEnd))))</f>
        <v/>
      </c>
      <c r="AK1688" s="2">
        <f>IF(OR(NOT(ISNUMBER($AJ1688)),N($AA1688)=0),"",IF(ABS(N($Z1688)/100-$AJ1688)&gt;0.0000001,"DIFFERS",""))</f>
        <v/>
      </c>
    </row>
    <row r="1689">
      <c r="AD1689" s="2">
        <f>IF($L1689="","",IF(ISNUMBER(SEARCH("OFF ROAD",$H1689)),"OFF",IF(ISNUMBER(SEARCH("ON ROAD",$H1689)),"ON","")))</f>
        <v/>
      </c>
      <c r="AE1689" s="2">
        <f>IF($AD1689="ON",""&amp;$L1689,"")</f>
        <v/>
      </c>
      <c r="AF1689" s="2">
        <f>IF($L1689="","",IF($J1689&lt;&gt;"","Y",""))</f>
        <v/>
      </c>
      <c r="AG1689" s="2">
        <f>IF($L1689="","",IFERROR(TRIM(MID($H1689,4,SEARCH(" CO ",$H1689)-4)),""&amp;$S1689))</f>
        <v/>
      </c>
      <c r="AH1689" s="2">
        <f>IF($AG1689="","",IF($AG1689="FULTON",IF(ISNUMBER(SEARCH("COLLEGE PARK",$H1689)),"FULTON (COLLEGE PARK)",IF(ISNUMBER(SEARCH("HAPEVILLE",$H1689)),"FULTON (HAPEVILLE)",IF(ISNUMBER(SEARCH("EAST POINT",$H1689)),"FULTON (EAST POINT)",IF(ISNUMBER(SEARCH("ATLANTA",$H1689)),"FULTON (ATL LIMITS)","FULTON")))),IF($AG1689="DEKALB",IF(ISNUMBER(SEARCH("ATLANTA",$H1689)),"DEKALB (ATL LIMITS)","DEKALB"),IF(AND($AG1689="CLAYTON",ISNUMBER(SEARCH("COLLEGE PARK",$H1689))),"CLAYTON (COLLEGE PARK)",$AG1689))))</f>
        <v/>
      </c>
      <c r="AI1689" s="2">
        <f>IF(OR($AH1689="",$AD1689=""),"",IFERROR(VLOOKUP($AH1689,CODES!$A:$B,2,FALSE),"NO CODE"))</f>
        <v/>
      </c>
      <c r="AJ1689" s="19">
        <f>IF(OR($AI1689="",$AI1689="NO CODE"),"",IF(COUNTIFS(RATES!$A:$A,$AI1689,RATES!$B:$B,"&lt;="&amp;MonthStart,RATES!$C:$C,"&gt;="&amp;MonthEnd)&lt;&gt;1,"NO RATE",IF($AD1689="OFF",SUMIFS(RATES!$F:$F,RATES!$A:$A,$AI1689,RATES!$B:$B,"&lt;="&amp;MonthStart,RATES!$C:$C,"&gt;="&amp;MonthEnd),SUMIFS(RATES!$E:$E,RATES!$A:$A,$AI1689,RATES!$B:$B,"&lt;="&amp;MonthStart,RATES!$C:$C,"&gt;="&amp;MonthEnd))))</f>
        <v/>
      </c>
      <c r="AK1689" s="2">
        <f>IF(OR(NOT(ISNUMBER($AJ1689)),N($AA1689)=0),"",IF(ABS(N($Z1689)/100-$AJ1689)&gt;0.0000001,"DIFFERS",""))</f>
        <v/>
      </c>
    </row>
    <row r="1690">
      <c r="AD1690" s="2">
        <f>IF($L1690="","",IF(ISNUMBER(SEARCH("OFF ROAD",$H1690)),"OFF",IF(ISNUMBER(SEARCH("ON ROAD",$H1690)),"ON","")))</f>
        <v/>
      </c>
      <c r="AE1690" s="2">
        <f>IF($AD1690="ON",""&amp;$L1690,"")</f>
        <v/>
      </c>
      <c r="AF1690" s="2">
        <f>IF($L1690="","",IF($J1690&lt;&gt;"","Y",""))</f>
        <v/>
      </c>
      <c r="AG1690" s="2">
        <f>IF($L1690="","",IFERROR(TRIM(MID($H1690,4,SEARCH(" CO ",$H1690)-4)),""&amp;$S1690))</f>
        <v/>
      </c>
      <c r="AH1690" s="2">
        <f>IF($AG1690="","",IF($AG1690="FULTON",IF(ISNUMBER(SEARCH("COLLEGE PARK",$H1690)),"FULTON (COLLEGE PARK)",IF(ISNUMBER(SEARCH("HAPEVILLE",$H1690)),"FULTON (HAPEVILLE)",IF(ISNUMBER(SEARCH("EAST POINT",$H1690)),"FULTON (EAST POINT)",IF(ISNUMBER(SEARCH("ATLANTA",$H1690)),"FULTON (ATL LIMITS)","FULTON")))),IF($AG1690="DEKALB",IF(ISNUMBER(SEARCH("ATLANTA",$H1690)),"DEKALB (ATL LIMITS)","DEKALB"),IF(AND($AG1690="CLAYTON",ISNUMBER(SEARCH("COLLEGE PARK",$H1690))),"CLAYTON (COLLEGE PARK)",$AG1690))))</f>
        <v/>
      </c>
      <c r="AI1690" s="2">
        <f>IF(OR($AH1690="",$AD1690=""),"",IFERROR(VLOOKUP($AH1690,CODES!$A:$B,2,FALSE),"NO CODE"))</f>
        <v/>
      </c>
      <c r="AJ1690" s="19">
        <f>IF(OR($AI1690="",$AI1690="NO CODE"),"",IF(COUNTIFS(RATES!$A:$A,$AI1690,RATES!$B:$B,"&lt;="&amp;MonthStart,RATES!$C:$C,"&gt;="&amp;MonthEnd)&lt;&gt;1,"NO RATE",IF($AD1690="OFF",SUMIFS(RATES!$F:$F,RATES!$A:$A,$AI1690,RATES!$B:$B,"&lt;="&amp;MonthStart,RATES!$C:$C,"&gt;="&amp;MonthEnd),SUMIFS(RATES!$E:$E,RATES!$A:$A,$AI1690,RATES!$B:$B,"&lt;="&amp;MonthStart,RATES!$C:$C,"&gt;="&amp;MonthEnd))))</f>
        <v/>
      </c>
      <c r="AK1690" s="2">
        <f>IF(OR(NOT(ISNUMBER($AJ1690)),N($AA1690)=0),"",IF(ABS(N($Z1690)/100-$AJ1690)&gt;0.0000001,"DIFFERS",""))</f>
        <v/>
      </c>
    </row>
    <row r="1691">
      <c r="AD1691" s="2">
        <f>IF($L1691="","",IF(ISNUMBER(SEARCH("OFF ROAD",$H1691)),"OFF",IF(ISNUMBER(SEARCH("ON ROAD",$H1691)),"ON","")))</f>
        <v/>
      </c>
      <c r="AE1691" s="2">
        <f>IF($AD1691="ON",""&amp;$L1691,"")</f>
        <v/>
      </c>
      <c r="AF1691" s="2">
        <f>IF($L1691="","",IF($J1691&lt;&gt;"","Y",""))</f>
        <v/>
      </c>
      <c r="AG1691" s="2">
        <f>IF($L1691="","",IFERROR(TRIM(MID($H1691,4,SEARCH(" CO ",$H1691)-4)),""&amp;$S1691))</f>
        <v/>
      </c>
      <c r="AH1691" s="2">
        <f>IF($AG1691="","",IF($AG1691="FULTON",IF(ISNUMBER(SEARCH("COLLEGE PARK",$H1691)),"FULTON (COLLEGE PARK)",IF(ISNUMBER(SEARCH("HAPEVILLE",$H1691)),"FULTON (HAPEVILLE)",IF(ISNUMBER(SEARCH("EAST POINT",$H1691)),"FULTON (EAST POINT)",IF(ISNUMBER(SEARCH("ATLANTA",$H1691)),"FULTON (ATL LIMITS)","FULTON")))),IF($AG1691="DEKALB",IF(ISNUMBER(SEARCH("ATLANTA",$H1691)),"DEKALB (ATL LIMITS)","DEKALB"),IF(AND($AG1691="CLAYTON",ISNUMBER(SEARCH("COLLEGE PARK",$H1691))),"CLAYTON (COLLEGE PARK)",$AG1691))))</f>
        <v/>
      </c>
      <c r="AI1691" s="2">
        <f>IF(OR($AH1691="",$AD1691=""),"",IFERROR(VLOOKUP($AH1691,CODES!$A:$B,2,FALSE),"NO CODE"))</f>
        <v/>
      </c>
      <c r="AJ1691" s="19">
        <f>IF(OR($AI1691="",$AI1691="NO CODE"),"",IF(COUNTIFS(RATES!$A:$A,$AI1691,RATES!$B:$B,"&lt;="&amp;MonthStart,RATES!$C:$C,"&gt;="&amp;MonthEnd)&lt;&gt;1,"NO RATE",IF($AD1691="OFF",SUMIFS(RATES!$F:$F,RATES!$A:$A,$AI1691,RATES!$B:$B,"&lt;="&amp;MonthStart,RATES!$C:$C,"&gt;="&amp;MonthEnd),SUMIFS(RATES!$E:$E,RATES!$A:$A,$AI1691,RATES!$B:$B,"&lt;="&amp;MonthStart,RATES!$C:$C,"&gt;="&amp;MonthEnd))))</f>
        <v/>
      </c>
      <c r="AK1691" s="2">
        <f>IF(OR(NOT(ISNUMBER($AJ1691)),N($AA1691)=0),"",IF(ABS(N($Z1691)/100-$AJ1691)&gt;0.0000001,"DIFFERS",""))</f>
        <v/>
      </c>
    </row>
    <row r="1692">
      <c r="AD1692" s="2">
        <f>IF($L1692="","",IF(ISNUMBER(SEARCH("OFF ROAD",$H1692)),"OFF",IF(ISNUMBER(SEARCH("ON ROAD",$H1692)),"ON","")))</f>
        <v/>
      </c>
      <c r="AE1692" s="2">
        <f>IF($AD1692="ON",""&amp;$L1692,"")</f>
        <v/>
      </c>
      <c r="AF1692" s="2">
        <f>IF($L1692="","",IF($J1692&lt;&gt;"","Y",""))</f>
        <v/>
      </c>
      <c r="AG1692" s="2">
        <f>IF($L1692="","",IFERROR(TRIM(MID($H1692,4,SEARCH(" CO ",$H1692)-4)),""&amp;$S1692))</f>
        <v/>
      </c>
      <c r="AH1692" s="2">
        <f>IF($AG1692="","",IF($AG1692="FULTON",IF(ISNUMBER(SEARCH("COLLEGE PARK",$H1692)),"FULTON (COLLEGE PARK)",IF(ISNUMBER(SEARCH("HAPEVILLE",$H1692)),"FULTON (HAPEVILLE)",IF(ISNUMBER(SEARCH("EAST POINT",$H1692)),"FULTON (EAST POINT)",IF(ISNUMBER(SEARCH("ATLANTA",$H1692)),"FULTON (ATL LIMITS)","FULTON")))),IF($AG1692="DEKALB",IF(ISNUMBER(SEARCH("ATLANTA",$H1692)),"DEKALB (ATL LIMITS)","DEKALB"),IF(AND($AG1692="CLAYTON",ISNUMBER(SEARCH("COLLEGE PARK",$H1692))),"CLAYTON (COLLEGE PARK)",$AG1692))))</f>
        <v/>
      </c>
      <c r="AI1692" s="2">
        <f>IF(OR($AH1692="",$AD1692=""),"",IFERROR(VLOOKUP($AH1692,CODES!$A:$B,2,FALSE),"NO CODE"))</f>
        <v/>
      </c>
      <c r="AJ1692" s="19">
        <f>IF(OR($AI1692="",$AI1692="NO CODE"),"",IF(COUNTIFS(RATES!$A:$A,$AI1692,RATES!$B:$B,"&lt;="&amp;MonthStart,RATES!$C:$C,"&gt;="&amp;MonthEnd)&lt;&gt;1,"NO RATE",IF($AD1692="OFF",SUMIFS(RATES!$F:$F,RATES!$A:$A,$AI1692,RATES!$B:$B,"&lt;="&amp;MonthStart,RATES!$C:$C,"&gt;="&amp;MonthEnd),SUMIFS(RATES!$E:$E,RATES!$A:$A,$AI1692,RATES!$B:$B,"&lt;="&amp;MonthStart,RATES!$C:$C,"&gt;="&amp;MonthEnd))))</f>
        <v/>
      </c>
      <c r="AK1692" s="2">
        <f>IF(OR(NOT(ISNUMBER($AJ1692)),N($AA1692)=0),"",IF(ABS(N($Z1692)/100-$AJ1692)&gt;0.0000001,"DIFFERS",""))</f>
        <v/>
      </c>
    </row>
    <row r="1693">
      <c r="AD1693" s="2">
        <f>IF($L1693="","",IF(ISNUMBER(SEARCH("OFF ROAD",$H1693)),"OFF",IF(ISNUMBER(SEARCH("ON ROAD",$H1693)),"ON","")))</f>
        <v/>
      </c>
      <c r="AE1693" s="2">
        <f>IF($AD1693="ON",""&amp;$L1693,"")</f>
        <v/>
      </c>
      <c r="AF1693" s="2">
        <f>IF($L1693="","",IF($J1693&lt;&gt;"","Y",""))</f>
        <v/>
      </c>
      <c r="AG1693" s="2">
        <f>IF($L1693="","",IFERROR(TRIM(MID($H1693,4,SEARCH(" CO ",$H1693)-4)),""&amp;$S1693))</f>
        <v/>
      </c>
      <c r="AH1693" s="2">
        <f>IF($AG1693="","",IF($AG1693="FULTON",IF(ISNUMBER(SEARCH("COLLEGE PARK",$H1693)),"FULTON (COLLEGE PARK)",IF(ISNUMBER(SEARCH("HAPEVILLE",$H1693)),"FULTON (HAPEVILLE)",IF(ISNUMBER(SEARCH("EAST POINT",$H1693)),"FULTON (EAST POINT)",IF(ISNUMBER(SEARCH("ATLANTA",$H1693)),"FULTON (ATL LIMITS)","FULTON")))),IF($AG1693="DEKALB",IF(ISNUMBER(SEARCH("ATLANTA",$H1693)),"DEKALB (ATL LIMITS)","DEKALB"),IF(AND($AG1693="CLAYTON",ISNUMBER(SEARCH("COLLEGE PARK",$H1693))),"CLAYTON (COLLEGE PARK)",$AG1693))))</f>
        <v/>
      </c>
      <c r="AI1693" s="2">
        <f>IF(OR($AH1693="",$AD1693=""),"",IFERROR(VLOOKUP($AH1693,CODES!$A:$B,2,FALSE),"NO CODE"))</f>
        <v/>
      </c>
      <c r="AJ1693" s="19">
        <f>IF(OR($AI1693="",$AI1693="NO CODE"),"",IF(COUNTIFS(RATES!$A:$A,$AI1693,RATES!$B:$B,"&lt;="&amp;MonthStart,RATES!$C:$C,"&gt;="&amp;MonthEnd)&lt;&gt;1,"NO RATE",IF($AD1693="OFF",SUMIFS(RATES!$F:$F,RATES!$A:$A,$AI1693,RATES!$B:$B,"&lt;="&amp;MonthStart,RATES!$C:$C,"&gt;="&amp;MonthEnd),SUMIFS(RATES!$E:$E,RATES!$A:$A,$AI1693,RATES!$B:$B,"&lt;="&amp;MonthStart,RATES!$C:$C,"&gt;="&amp;MonthEnd))))</f>
        <v/>
      </c>
      <c r="AK1693" s="2">
        <f>IF(OR(NOT(ISNUMBER($AJ1693)),N($AA1693)=0),"",IF(ABS(N($Z1693)/100-$AJ1693)&gt;0.0000001,"DIFFERS",""))</f>
        <v/>
      </c>
    </row>
    <row r="1694">
      <c r="AD1694" s="2">
        <f>IF($L1694="","",IF(ISNUMBER(SEARCH("OFF ROAD",$H1694)),"OFF",IF(ISNUMBER(SEARCH("ON ROAD",$H1694)),"ON","")))</f>
        <v/>
      </c>
      <c r="AE1694" s="2">
        <f>IF($AD1694="ON",""&amp;$L1694,"")</f>
        <v/>
      </c>
      <c r="AF1694" s="2">
        <f>IF($L1694="","",IF($J1694&lt;&gt;"","Y",""))</f>
        <v/>
      </c>
      <c r="AG1694" s="2">
        <f>IF($L1694="","",IFERROR(TRIM(MID($H1694,4,SEARCH(" CO ",$H1694)-4)),""&amp;$S1694))</f>
        <v/>
      </c>
      <c r="AH1694" s="2">
        <f>IF($AG1694="","",IF($AG1694="FULTON",IF(ISNUMBER(SEARCH("COLLEGE PARK",$H1694)),"FULTON (COLLEGE PARK)",IF(ISNUMBER(SEARCH("HAPEVILLE",$H1694)),"FULTON (HAPEVILLE)",IF(ISNUMBER(SEARCH("EAST POINT",$H1694)),"FULTON (EAST POINT)",IF(ISNUMBER(SEARCH("ATLANTA",$H1694)),"FULTON (ATL LIMITS)","FULTON")))),IF($AG1694="DEKALB",IF(ISNUMBER(SEARCH("ATLANTA",$H1694)),"DEKALB (ATL LIMITS)","DEKALB"),IF(AND($AG1694="CLAYTON",ISNUMBER(SEARCH("COLLEGE PARK",$H1694))),"CLAYTON (COLLEGE PARK)",$AG1694))))</f>
        <v/>
      </c>
      <c r="AI1694" s="2">
        <f>IF(OR($AH1694="",$AD1694=""),"",IFERROR(VLOOKUP($AH1694,CODES!$A:$B,2,FALSE),"NO CODE"))</f>
        <v/>
      </c>
      <c r="AJ1694" s="19">
        <f>IF(OR($AI1694="",$AI1694="NO CODE"),"",IF(COUNTIFS(RATES!$A:$A,$AI1694,RATES!$B:$B,"&lt;="&amp;MonthStart,RATES!$C:$C,"&gt;="&amp;MonthEnd)&lt;&gt;1,"NO RATE",IF($AD1694="OFF",SUMIFS(RATES!$F:$F,RATES!$A:$A,$AI1694,RATES!$B:$B,"&lt;="&amp;MonthStart,RATES!$C:$C,"&gt;="&amp;MonthEnd),SUMIFS(RATES!$E:$E,RATES!$A:$A,$AI1694,RATES!$B:$B,"&lt;="&amp;MonthStart,RATES!$C:$C,"&gt;="&amp;MonthEnd))))</f>
        <v/>
      </c>
      <c r="AK1694" s="2">
        <f>IF(OR(NOT(ISNUMBER($AJ1694)),N($AA1694)=0),"",IF(ABS(N($Z1694)/100-$AJ1694)&gt;0.0000001,"DIFFERS",""))</f>
        <v/>
      </c>
    </row>
    <row r="1695">
      <c r="AD1695" s="2">
        <f>IF($L1695="","",IF(ISNUMBER(SEARCH("OFF ROAD",$H1695)),"OFF",IF(ISNUMBER(SEARCH("ON ROAD",$H1695)),"ON","")))</f>
        <v/>
      </c>
      <c r="AE1695" s="2">
        <f>IF($AD1695="ON",""&amp;$L1695,"")</f>
        <v/>
      </c>
      <c r="AF1695" s="2">
        <f>IF($L1695="","",IF($J1695&lt;&gt;"","Y",""))</f>
        <v/>
      </c>
      <c r="AG1695" s="2">
        <f>IF($L1695="","",IFERROR(TRIM(MID($H1695,4,SEARCH(" CO ",$H1695)-4)),""&amp;$S1695))</f>
        <v/>
      </c>
      <c r="AH1695" s="2">
        <f>IF($AG1695="","",IF($AG1695="FULTON",IF(ISNUMBER(SEARCH("COLLEGE PARK",$H1695)),"FULTON (COLLEGE PARK)",IF(ISNUMBER(SEARCH("HAPEVILLE",$H1695)),"FULTON (HAPEVILLE)",IF(ISNUMBER(SEARCH("EAST POINT",$H1695)),"FULTON (EAST POINT)",IF(ISNUMBER(SEARCH("ATLANTA",$H1695)),"FULTON (ATL LIMITS)","FULTON")))),IF($AG1695="DEKALB",IF(ISNUMBER(SEARCH("ATLANTA",$H1695)),"DEKALB (ATL LIMITS)","DEKALB"),IF(AND($AG1695="CLAYTON",ISNUMBER(SEARCH("COLLEGE PARK",$H1695))),"CLAYTON (COLLEGE PARK)",$AG1695))))</f>
        <v/>
      </c>
      <c r="AI1695" s="2">
        <f>IF(OR($AH1695="",$AD1695=""),"",IFERROR(VLOOKUP($AH1695,CODES!$A:$B,2,FALSE),"NO CODE"))</f>
        <v/>
      </c>
      <c r="AJ1695" s="19">
        <f>IF(OR($AI1695="",$AI1695="NO CODE"),"",IF(COUNTIFS(RATES!$A:$A,$AI1695,RATES!$B:$B,"&lt;="&amp;MonthStart,RATES!$C:$C,"&gt;="&amp;MonthEnd)&lt;&gt;1,"NO RATE",IF($AD1695="OFF",SUMIFS(RATES!$F:$F,RATES!$A:$A,$AI1695,RATES!$B:$B,"&lt;="&amp;MonthStart,RATES!$C:$C,"&gt;="&amp;MonthEnd),SUMIFS(RATES!$E:$E,RATES!$A:$A,$AI1695,RATES!$B:$B,"&lt;="&amp;MonthStart,RATES!$C:$C,"&gt;="&amp;MonthEnd))))</f>
        <v/>
      </c>
      <c r="AK1695" s="2">
        <f>IF(OR(NOT(ISNUMBER($AJ1695)),N($AA1695)=0),"",IF(ABS(N($Z1695)/100-$AJ1695)&gt;0.0000001,"DIFFERS",""))</f>
        <v/>
      </c>
    </row>
    <row r="1696">
      <c r="AD1696" s="2">
        <f>IF($L1696="","",IF(ISNUMBER(SEARCH("OFF ROAD",$H1696)),"OFF",IF(ISNUMBER(SEARCH("ON ROAD",$H1696)),"ON","")))</f>
        <v/>
      </c>
      <c r="AE1696" s="2">
        <f>IF($AD1696="ON",""&amp;$L1696,"")</f>
        <v/>
      </c>
      <c r="AF1696" s="2">
        <f>IF($L1696="","",IF($J1696&lt;&gt;"","Y",""))</f>
        <v/>
      </c>
      <c r="AG1696" s="2">
        <f>IF($L1696="","",IFERROR(TRIM(MID($H1696,4,SEARCH(" CO ",$H1696)-4)),""&amp;$S1696))</f>
        <v/>
      </c>
      <c r="AH1696" s="2">
        <f>IF($AG1696="","",IF($AG1696="FULTON",IF(ISNUMBER(SEARCH("COLLEGE PARK",$H1696)),"FULTON (COLLEGE PARK)",IF(ISNUMBER(SEARCH("HAPEVILLE",$H1696)),"FULTON (HAPEVILLE)",IF(ISNUMBER(SEARCH("EAST POINT",$H1696)),"FULTON (EAST POINT)",IF(ISNUMBER(SEARCH("ATLANTA",$H1696)),"FULTON (ATL LIMITS)","FULTON")))),IF($AG1696="DEKALB",IF(ISNUMBER(SEARCH("ATLANTA",$H1696)),"DEKALB (ATL LIMITS)","DEKALB"),IF(AND($AG1696="CLAYTON",ISNUMBER(SEARCH("COLLEGE PARK",$H1696))),"CLAYTON (COLLEGE PARK)",$AG1696))))</f>
        <v/>
      </c>
      <c r="AI1696" s="2">
        <f>IF(OR($AH1696="",$AD1696=""),"",IFERROR(VLOOKUP($AH1696,CODES!$A:$B,2,FALSE),"NO CODE"))</f>
        <v/>
      </c>
      <c r="AJ1696" s="19">
        <f>IF(OR($AI1696="",$AI1696="NO CODE"),"",IF(COUNTIFS(RATES!$A:$A,$AI1696,RATES!$B:$B,"&lt;="&amp;MonthStart,RATES!$C:$C,"&gt;="&amp;MonthEnd)&lt;&gt;1,"NO RATE",IF($AD1696="OFF",SUMIFS(RATES!$F:$F,RATES!$A:$A,$AI1696,RATES!$B:$B,"&lt;="&amp;MonthStart,RATES!$C:$C,"&gt;="&amp;MonthEnd),SUMIFS(RATES!$E:$E,RATES!$A:$A,$AI1696,RATES!$B:$B,"&lt;="&amp;MonthStart,RATES!$C:$C,"&gt;="&amp;MonthEnd))))</f>
        <v/>
      </c>
      <c r="AK1696" s="2">
        <f>IF(OR(NOT(ISNUMBER($AJ1696)),N($AA1696)=0),"",IF(ABS(N($Z1696)/100-$AJ1696)&gt;0.0000001,"DIFFERS",""))</f>
        <v/>
      </c>
    </row>
    <row r="1697">
      <c r="AD1697" s="2">
        <f>IF($L1697="","",IF(ISNUMBER(SEARCH("OFF ROAD",$H1697)),"OFF",IF(ISNUMBER(SEARCH("ON ROAD",$H1697)),"ON","")))</f>
        <v/>
      </c>
      <c r="AE1697" s="2">
        <f>IF($AD1697="ON",""&amp;$L1697,"")</f>
        <v/>
      </c>
      <c r="AF1697" s="2">
        <f>IF($L1697="","",IF($J1697&lt;&gt;"","Y",""))</f>
        <v/>
      </c>
      <c r="AG1697" s="2">
        <f>IF($L1697="","",IFERROR(TRIM(MID($H1697,4,SEARCH(" CO ",$H1697)-4)),""&amp;$S1697))</f>
        <v/>
      </c>
      <c r="AH1697" s="2">
        <f>IF($AG1697="","",IF($AG1697="FULTON",IF(ISNUMBER(SEARCH("COLLEGE PARK",$H1697)),"FULTON (COLLEGE PARK)",IF(ISNUMBER(SEARCH("HAPEVILLE",$H1697)),"FULTON (HAPEVILLE)",IF(ISNUMBER(SEARCH("EAST POINT",$H1697)),"FULTON (EAST POINT)",IF(ISNUMBER(SEARCH("ATLANTA",$H1697)),"FULTON (ATL LIMITS)","FULTON")))),IF($AG1697="DEKALB",IF(ISNUMBER(SEARCH("ATLANTA",$H1697)),"DEKALB (ATL LIMITS)","DEKALB"),IF(AND($AG1697="CLAYTON",ISNUMBER(SEARCH("COLLEGE PARK",$H1697))),"CLAYTON (COLLEGE PARK)",$AG1697))))</f>
        <v/>
      </c>
      <c r="AI1697" s="2">
        <f>IF(OR($AH1697="",$AD1697=""),"",IFERROR(VLOOKUP($AH1697,CODES!$A:$B,2,FALSE),"NO CODE"))</f>
        <v/>
      </c>
      <c r="AJ1697" s="19">
        <f>IF(OR($AI1697="",$AI1697="NO CODE"),"",IF(COUNTIFS(RATES!$A:$A,$AI1697,RATES!$B:$B,"&lt;="&amp;MonthStart,RATES!$C:$C,"&gt;="&amp;MonthEnd)&lt;&gt;1,"NO RATE",IF($AD1697="OFF",SUMIFS(RATES!$F:$F,RATES!$A:$A,$AI1697,RATES!$B:$B,"&lt;="&amp;MonthStart,RATES!$C:$C,"&gt;="&amp;MonthEnd),SUMIFS(RATES!$E:$E,RATES!$A:$A,$AI1697,RATES!$B:$B,"&lt;="&amp;MonthStart,RATES!$C:$C,"&gt;="&amp;MonthEnd))))</f>
        <v/>
      </c>
      <c r="AK1697" s="2">
        <f>IF(OR(NOT(ISNUMBER($AJ1697)),N($AA1697)=0),"",IF(ABS(N($Z1697)/100-$AJ1697)&gt;0.0000001,"DIFFERS",""))</f>
        <v/>
      </c>
    </row>
    <row r="1698">
      <c r="AD1698" s="2">
        <f>IF($L1698="","",IF(ISNUMBER(SEARCH("OFF ROAD",$H1698)),"OFF",IF(ISNUMBER(SEARCH("ON ROAD",$H1698)),"ON","")))</f>
        <v/>
      </c>
      <c r="AE1698" s="2">
        <f>IF($AD1698="ON",""&amp;$L1698,"")</f>
        <v/>
      </c>
      <c r="AF1698" s="2">
        <f>IF($L1698="","",IF($J1698&lt;&gt;"","Y",""))</f>
        <v/>
      </c>
      <c r="AG1698" s="2">
        <f>IF($L1698="","",IFERROR(TRIM(MID($H1698,4,SEARCH(" CO ",$H1698)-4)),""&amp;$S1698))</f>
        <v/>
      </c>
      <c r="AH1698" s="2">
        <f>IF($AG1698="","",IF($AG1698="FULTON",IF(ISNUMBER(SEARCH("COLLEGE PARK",$H1698)),"FULTON (COLLEGE PARK)",IF(ISNUMBER(SEARCH("HAPEVILLE",$H1698)),"FULTON (HAPEVILLE)",IF(ISNUMBER(SEARCH("EAST POINT",$H1698)),"FULTON (EAST POINT)",IF(ISNUMBER(SEARCH("ATLANTA",$H1698)),"FULTON (ATL LIMITS)","FULTON")))),IF($AG1698="DEKALB",IF(ISNUMBER(SEARCH("ATLANTA",$H1698)),"DEKALB (ATL LIMITS)","DEKALB"),IF(AND($AG1698="CLAYTON",ISNUMBER(SEARCH("COLLEGE PARK",$H1698))),"CLAYTON (COLLEGE PARK)",$AG1698))))</f>
        <v/>
      </c>
      <c r="AI1698" s="2">
        <f>IF(OR($AH1698="",$AD1698=""),"",IFERROR(VLOOKUP($AH1698,CODES!$A:$B,2,FALSE),"NO CODE"))</f>
        <v/>
      </c>
      <c r="AJ1698" s="19">
        <f>IF(OR($AI1698="",$AI1698="NO CODE"),"",IF(COUNTIFS(RATES!$A:$A,$AI1698,RATES!$B:$B,"&lt;="&amp;MonthStart,RATES!$C:$C,"&gt;="&amp;MonthEnd)&lt;&gt;1,"NO RATE",IF($AD1698="OFF",SUMIFS(RATES!$F:$F,RATES!$A:$A,$AI1698,RATES!$B:$B,"&lt;="&amp;MonthStart,RATES!$C:$C,"&gt;="&amp;MonthEnd),SUMIFS(RATES!$E:$E,RATES!$A:$A,$AI1698,RATES!$B:$B,"&lt;="&amp;MonthStart,RATES!$C:$C,"&gt;="&amp;MonthEnd))))</f>
        <v/>
      </c>
      <c r="AK1698" s="2">
        <f>IF(OR(NOT(ISNUMBER($AJ1698)),N($AA1698)=0),"",IF(ABS(N($Z1698)/100-$AJ1698)&gt;0.0000001,"DIFFERS",""))</f>
        <v/>
      </c>
    </row>
    <row r="1699">
      <c r="AD1699" s="2">
        <f>IF($L1699="","",IF(ISNUMBER(SEARCH("OFF ROAD",$H1699)),"OFF",IF(ISNUMBER(SEARCH("ON ROAD",$H1699)),"ON","")))</f>
        <v/>
      </c>
      <c r="AE1699" s="2">
        <f>IF($AD1699="ON",""&amp;$L1699,"")</f>
        <v/>
      </c>
      <c r="AF1699" s="2">
        <f>IF($L1699="","",IF($J1699&lt;&gt;"","Y",""))</f>
        <v/>
      </c>
      <c r="AG1699" s="2">
        <f>IF($L1699="","",IFERROR(TRIM(MID($H1699,4,SEARCH(" CO ",$H1699)-4)),""&amp;$S1699))</f>
        <v/>
      </c>
      <c r="AH1699" s="2">
        <f>IF($AG1699="","",IF($AG1699="FULTON",IF(ISNUMBER(SEARCH("COLLEGE PARK",$H1699)),"FULTON (COLLEGE PARK)",IF(ISNUMBER(SEARCH("HAPEVILLE",$H1699)),"FULTON (HAPEVILLE)",IF(ISNUMBER(SEARCH("EAST POINT",$H1699)),"FULTON (EAST POINT)",IF(ISNUMBER(SEARCH("ATLANTA",$H1699)),"FULTON (ATL LIMITS)","FULTON")))),IF($AG1699="DEKALB",IF(ISNUMBER(SEARCH("ATLANTA",$H1699)),"DEKALB (ATL LIMITS)","DEKALB"),IF(AND($AG1699="CLAYTON",ISNUMBER(SEARCH("COLLEGE PARK",$H1699))),"CLAYTON (COLLEGE PARK)",$AG1699))))</f>
        <v/>
      </c>
      <c r="AI1699" s="2">
        <f>IF(OR($AH1699="",$AD1699=""),"",IFERROR(VLOOKUP($AH1699,CODES!$A:$B,2,FALSE),"NO CODE"))</f>
        <v/>
      </c>
      <c r="AJ1699" s="19">
        <f>IF(OR($AI1699="",$AI1699="NO CODE"),"",IF(COUNTIFS(RATES!$A:$A,$AI1699,RATES!$B:$B,"&lt;="&amp;MonthStart,RATES!$C:$C,"&gt;="&amp;MonthEnd)&lt;&gt;1,"NO RATE",IF($AD1699="OFF",SUMIFS(RATES!$F:$F,RATES!$A:$A,$AI1699,RATES!$B:$B,"&lt;="&amp;MonthStart,RATES!$C:$C,"&gt;="&amp;MonthEnd),SUMIFS(RATES!$E:$E,RATES!$A:$A,$AI1699,RATES!$B:$B,"&lt;="&amp;MonthStart,RATES!$C:$C,"&gt;="&amp;MonthEnd))))</f>
        <v/>
      </c>
      <c r="AK1699" s="2">
        <f>IF(OR(NOT(ISNUMBER($AJ1699)),N($AA1699)=0),"",IF(ABS(N($Z1699)/100-$AJ1699)&gt;0.0000001,"DIFFERS",""))</f>
        <v/>
      </c>
    </row>
    <row r="1700">
      <c r="AD1700" s="2">
        <f>IF($L1700="","",IF(ISNUMBER(SEARCH("OFF ROAD",$H1700)),"OFF",IF(ISNUMBER(SEARCH("ON ROAD",$H1700)),"ON","")))</f>
        <v/>
      </c>
      <c r="AE1700" s="2">
        <f>IF($AD1700="ON",""&amp;$L1700,"")</f>
        <v/>
      </c>
      <c r="AF1700" s="2">
        <f>IF($L1700="","",IF($J1700&lt;&gt;"","Y",""))</f>
        <v/>
      </c>
      <c r="AG1700" s="2">
        <f>IF($L1700="","",IFERROR(TRIM(MID($H1700,4,SEARCH(" CO ",$H1700)-4)),""&amp;$S1700))</f>
        <v/>
      </c>
      <c r="AH1700" s="2">
        <f>IF($AG1700="","",IF($AG1700="FULTON",IF(ISNUMBER(SEARCH("COLLEGE PARK",$H1700)),"FULTON (COLLEGE PARK)",IF(ISNUMBER(SEARCH("HAPEVILLE",$H1700)),"FULTON (HAPEVILLE)",IF(ISNUMBER(SEARCH("EAST POINT",$H1700)),"FULTON (EAST POINT)",IF(ISNUMBER(SEARCH("ATLANTA",$H1700)),"FULTON (ATL LIMITS)","FULTON")))),IF($AG1700="DEKALB",IF(ISNUMBER(SEARCH("ATLANTA",$H1700)),"DEKALB (ATL LIMITS)","DEKALB"),IF(AND($AG1700="CLAYTON",ISNUMBER(SEARCH("COLLEGE PARK",$H1700))),"CLAYTON (COLLEGE PARK)",$AG1700))))</f>
        <v/>
      </c>
      <c r="AI1700" s="2">
        <f>IF(OR($AH1700="",$AD1700=""),"",IFERROR(VLOOKUP($AH1700,CODES!$A:$B,2,FALSE),"NO CODE"))</f>
        <v/>
      </c>
      <c r="AJ1700" s="19">
        <f>IF(OR($AI1700="",$AI1700="NO CODE"),"",IF(COUNTIFS(RATES!$A:$A,$AI1700,RATES!$B:$B,"&lt;="&amp;MonthStart,RATES!$C:$C,"&gt;="&amp;MonthEnd)&lt;&gt;1,"NO RATE",IF($AD1700="OFF",SUMIFS(RATES!$F:$F,RATES!$A:$A,$AI1700,RATES!$B:$B,"&lt;="&amp;MonthStart,RATES!$C:$C,"&gt;="&amp;MonthEnd),SUMIFS(RATES!$E:$E,RATES!$A:$A,$AI1700,RATES!$B:$B,"&lt;="&amp;MonthStart,RATES!$C:$C,"&gt;="&amp;MonthEnd))))</f>
        <v/>
      </c>
      <c r="AK1700" s="2">
        <f>IF(OR(NOT(ISNUMBER($AJ1700)),N($AA1700)=0),"",IF(ABS(N($Z1700)/100-$AJ1700)&gt;0.0000001,"DIFFERS",""))</f>
        <v/>
      </c>
    </row>
    <row r="1701">
      <c r="AD1701" s="2">
        <f>IF($L1701="","",IF(ISNUMBER(SEARCH("OFF ROAD",$H1701)),"OFF",IF(ISNUMBER(SEARCH("ON ROAD",$H1701)),"ON","")))</f>
        <v/>
      </c>
      <c r="AE1701" s="2">
        <f>IF($AD1701="ON",""&amp;$L1701,"")</f>
        <v/>
      </c>
      <c r="AF1701" s="2">
        <f>IF($L1701="","",IF($J1701&lt;&gt;"","Y",""))</f>
        <v/>
      </c>
      <c r="AG1701" s="2">
        <f>IF($L1701="","",IFERROR(TRIM(MID($H1701,4,SEARCH(" CO ",$H1701)-4)),""&amp;$S1701))</f>
        <v/>
      </c>
      <c r="AH1701" s="2">
        <f>IF($AG1701="","",IF($AG1701="FULTON",IF(ISNUMBER(SEARCH("COLLEGE PARK",$H1701)),"FULTON (COLLEGE PARK)",IF(ISNUMBER(SEARCH("HAPEVILLE",$H1701)),"FULTON (HAPEVILLE)",IF(ISNUMBER(SEARCH("EAST POINT",$H1701)),"FULTON (EAST POINT)",IF(ISNUMBER(SEARCH("ATLANTA",$H1701)),"FULTON (ATL LIMITS)","FULTON")))),IF($AG1701="DEKALB",IF(ISNUMBER(SEARCH("ATLANTA",$H1701)),"DEKALB (ATL LIMITS)","DEKALB"),IF(AND($AG1701="CLAYTON",ISNUMBER(SEARCH("COLLEGE PARK",$H1701))),"CLAYTON (COLLEGE PARK)",$AG1701))))</f>
        <v/>
      </c>
      <c r="AI1701" s="2">
        <f>IF(OR($AH1701="",$AD1701=""),"",IFERROR(VLOOKUP($AH1701,CODES!$A:$B,2,FALSE),"NO CODE"))</f>
        <v/>
      </c>
      <c r="AJ1701" s="19">
        <f>IF(OR($AI1701="",$AI1701="NO CODE"),"",IF(COUNTIFS(RATES!$A:$A,$AI1701,RATES!$B:$B,"&lt;="&amp;MonthStart,RATES!$C:$C,"&gt;="&amp;MonthEnd)&lt;&gt;1,"NO RATE",IF($AD1701="OFF",SUMIFS(RATES!$F:$F,RATES!$A:$A,$AI1701,RATES!$B:$B,"&lt;="&amp;MonthStart,RATES!$C:$C,"&gt;="&amp;MonthEnd),SUMIFS(RATES!$E:$E,RATES!$A:$A,$AI1701,RATES!$B:$B,"&lt;="&amp;MonthStart,RATES!$C:$C,"&gt;="&amp;MonthEnd))))</f>
        <v/>
      </c>
      <c r="AK1701" s="2">
        <f>IF(OR(NOT(ISNUMBER($AJ1701)),N($AA1701)=0),"",IF(ABS(N($Z1701)/100-$AJ1701)&gt;0.0000001,"DIFFERS",""))</f>
        <v/>
      </c>
    </row>
    <row r="1702">
      <c r="AD1702" s="2">
        <f>IF($L1702="","",IF(ISNUMBER(SEARCH("OFF ROAD",$H1702)),"OFF",IF(ISNUMBER(SEARCH("ON ROAD",$H1702)),"ON","")))</f>
        <v/>
      </c>
      <c r="AE1702" s="2">
        <f>IF($AD1702="ON",""&amp;$L1702,"")</f>
        <v/>
      </c>
      <c r="AF1702" s="2">
        <f>IF($L1702="","",IF($J1702&lt;&gt;"","Y",""))</f>
        <v/>
      </c>
      <c r="AG1702" s="2">
        <f>IF($L1702="","",IFERROR(TRIM(MID($H1702,4,SEARCH(" CO ",$H1702)-4)),""&amp;$S1702))</f>
        <v/>
      </c>
      <c r="AH1702" s="2">
        <f>IF($AG1702="","",IF($AG1702="FULTON",IF(ISNUMBER(SEARCH("COLLEGE PARK",$H1702)),"FULTON (COLLEGE PARK)",IF(ISNUMBER(SEARCH("HAPEVILLE",$H1702)),"FULTON (HAPEVILLE)",IF(ISNUMBER(SEARCH("EAST POINT",$H1702)),"FULTON (EAST POINT)",IF(ISNUMBER(SEARCH("ATLANTA",$H1702)),"FULTON (ATL LIMITS)","FULTON")))),IF($AG1702="DEKALB",IF(ISNUMBER(SEARCH("ATLANTA",$H1702)),"DEKALB (ATL LIMITS)","DEKALB"),IF(AND($AG1702="CLAYTON",ISNUMBER(SEARCH("COLLEGE PARK",$H1702))),"CLAYTON (COLLEGE PARK)",$AG1702))))</f>
        <v/>
      </c>
      <c r="AI1702" s="2">
        <f>IF(OR($AH1702="",$AD1702=""),"",IFERROR(VLOOKUP($AH1702,CODES!$A:$B,2,FALSE),"NO CODE"))</f>
        <v/>
      </c>
      <c r="AJ1702" s="19">
        <f>IF(OR($AI1702="",$AI1702="NO CODE"),"",IF(COUNTIFS(RATES!$A:$A,$AI1702,RATES!$B:$B,"&lt;="&amp;MonthStart,RATES!$C:$C,"&gt;="&amp;MonthEnd)&lt;&gt;1,"NO RATE",IF($AD1702="OFF",SUMIFS(RATES!$F:$F,RATES!$A:$A,$AI1702,RATES!$B:$B,"&lt;="&amp;MonthStart,RATES!$C:$C,"&gt;="&amp;MonthEnd),SUMIFS(RATES!$E:$E,RATES!$A:$A,$AI1702,RATES!$B:$B,"&lt;="&amp;MonthStart,RATES!$C:$C,"&gt;="&amp;MonthEnd))))</f>
        <v/>
      </c>
      <c r="AK1702" s="2">
        <f>IF(OR(NOT(ISNUMBER($AJ1702)),N($AA1702)=0),"",IF(ABS(N($Z1702)/100-$AJ1702)&gt;0.0000001,"DIFFERS",""))</f>
        <v/>
      </c>
    </row>
    <row r="1703">
      <c r="AD1703" s="2">
        <f>IF($L1703="","",IF(ISNUMBER(SEARCH("OFF ROAD",$H1703)),"OFF",IF(ISNUMBER(SEARCH("ON ROAD",$H1703)),"ON","")))</f>
        <v/>
      </c>
      <c r="AE1703" s="2">
        <f>IF($AD1703="ON",""&amp;$L1703,"")</f>
        <v/>
      </c>
      <c r="AF1703" s="2">
        <f>IF($L1703="","",IF($J1703&lt;&gt;"","Y",""))</f>
        <v/>
      </c>
      <c r="AG1703" s="2">
        <f>IF($L1703="","",IFERROR(TRIM(MID($H1703,4,SEARCH(" CO ",$H1703)-4)),""&amp;$S1703))</f>
        <v/>
      </c>
      <c r="AH1703" s="2">
        <f>IF($AG1703="","",IF($AG1703="FULTON",IF(ISNUMBER(SEARCH("COLLEGE PARK",$H1703)),"FULTON (COLLEGE PARK)",IF(ISNUMBER(SEARCH("HAPEVILLE",$H1703)),"FULTON (HAPEVILLE)",IF(ISNUMBER(SEARCH("EAST POINT",$H1703)),"FULTON (EAST POINT)",IF(ISNUMBER(SEARCH("ATLANTA",$H1703)),"FULTON (ATL LIMITS)","FULTON")))),IF($AG1703="DEKALB",IF(ISNUMBER(SEARCH("ATLANTA",$H1703)),"DEKALB (ATL LIMITS)","DEKALB"),IF(AND($AG1703="CLAYTON",ISNUMBER(SEARCH("COLLEGE PARK",$H1703))),"CLAYTON (COLLEGE PARK)",$AG1703))))</f>
        <v/>
      </c>
      <c r="AI1703" s="2">
        <f>IF(OR($AH1703="",$AD1703=""),"",IFERROR(VLOOKUP($AH1703,CODES!$A:$B,2,FALSE),"NO CODE"))</f>
        <v/>
      </c>
      <c r="AJ1703" s="19">
        <f>IF(OR($AI1703="",$AI1703="NO CODE"),"",IF(COUNTIFS(RATES!$A:$A,$AI1703,RATES!$B:$B,"&lt;="&amp;MonthStart,RATES!$C:$C,"&gt;="&amp;MonthEnd)&lt;&gt;1,"NO RATE",IF($AD1703="OFF",SUMIFS(RATES!$F:$F,RATES!$A:$A,$AI1703,RATES!$B:$B,"&lt;="&amp;MonthStart,RATES!$C:$C,"&gt;="&amp;MonthEnd),SUMIFS(RATES!$E:$E,RATES!$A:$A,$AI1703,RATES!$B:$B,"&lt;="&amp;MonthStart,RATES!$C:$C,"&gt;="&amp;MonthEnd))))</f>
        <v/>
      </c>
      <c r="AK1703" s="2">
        <f>IF(OR(NOT(ISNUMBER($AJ1703)),N($AA1703)=0),"",IF(ABS(N($Z1703)/100-$AJ1703)&gt;0.0000001,"DIFFERS",""))</f>
        <v/>
      </c>
    </row>
    <row r="1704">
      <c r="AD1704" s="2">
        <f>IF($L1704="","",IF(ISNUMBER(SEARCH("OFF ROAD",$H1704)),"OFF",IF(ISNUMBER(SEARCH("ON ROAD",$H1704)),"ON","")))</f>
        <v/>
      </c>
      <c r="AE1704" s="2">
        <f>IF($AD1704="ON",""&amp;$L1704,"")</f>
        <v/>
      </c>
      <c r="AF1704" s="2">
        <f>IF($L1704="","",IF($J1704&lt;&gt;"","Y",""))</f>
        <v/>
      </c>
      <c r="AG1704" s="2">
        <f>IF($L1704="","",IFERROR(TRIM(MID($H1704,4,SEARCH(" CO ",$H1704)-4)),""&amp;$S1704))</f>
        <v/>
      </c>
      <c r="AH1704" s="2">
        <f>IF($AG1704="","",IF($AG1704="FULTON",IF(ISNUMBER(SEARCH("COLLEGE PARK",$H1704)),"FULTON (COLLEGE PARK)",IF(ISNUMBER(SEARCH("HAPEVILLE",$H1704)),"FULTON (HAPEVILLE)",IF(ISNUMBER(SEARCH("EAST POINT",$H1704)),"FULTON (EAST POINT)",IF(ISNUMBER(SEARCH("ATLANTA",$H1704)),"FULTON (ATL LIMITS)","FULTON")))),IF($AG1704="DEKALB",IF(ISNUMBER(SEARCH("ATLANTA",$H1704)),"DEKALB (ATL LIMITS)","DEKALB"),IF(AND($AG1704="CLAYTON",ISNUMBER(SEARCH("COLLEGE PARK",$H1704))),"CLAYTON (COLLEGE PARK)",$AG1704))))</f>
        <v/>
      </c>
      <c r="AI1704" s="2">
        <f>IF(OR($AH1704="",$AD1704=""),"",IFERROR(VLOOKUP($AH1704,CODES!$A:$B,2,FALSE),"NO CODE"))</f>
        <v/>
      </c>
      <c r="AJ1704" s="19">
        <f>IF(OR($AI1704="",$AI1704="NO CODE"),"",IF(COUNTIFS(RATES!$A:$A,$AI1704,RATES!$B:$B,"&lt;="&amp;MonthStart,RATES!$C:$C,"&gt;="&amp;MonthEnd)&lt;&gt;1,"NO RATE",IF($AD1704="OFF",SUMIFS(RATES!$F:$F,RATES!$A:$A,$AI1704,RATES!$B:$B,"&lt;="&amp;MonthStart,RATES!$C:$C,"&gt;="&amp;MonthEnd),SUMIFS(RATES!$E:$E,RATES!$A:$A,$AI1704,RATES!$B:$B,"&lt;="&amp;MonthStart,RATES!$C:$C,"&gt;="&amp;MonthEnd))))</f>
        <v/>
      </c>
      <c r="AK1704" s="2">
        <f>IF(OR(NOT(ISNUMBER($AJ1704)),N($AA1704)=0),"",IF(ABS(N($Z1704)/100-$AJ1704)&gt;0.0000001,"DIFFERS",""))</f>
        <v/>
      </c>
    </row>
    <row r="1705">
      <c r="AD1705" s="2">
        <f>IF($L1705="","",IF(ISNUMBER(SEARCH("OFF ROAD",$H1705)),"OFF",IF(ISNUMBER(SEARCH("ON ROAD",$H1705)),"ON","")))</f>
        <v/>
      </c>
      <c r="AE1705" s="2">
        <f>IF($AD1705="ON",""&amp;$L1705,"")</f>
        <v/>
      </c>
      <c r="AF1705" s="2">
        <f>IF($L1705="","",IF($J1705&lt;&gt;"","Y",""))</f>
        <v/>
      </c>
      <c r="AG1705" s="2">
        <f>IF($L1705="","",IFERROR(TRIM(MID($H1705,4,SEARCH(" CO ",$H1705)-4)),""&amp;$S1705))</f>
        <v/>
      </c>
      <c r="AH1705" s="2">
        <f>IF($AG1705="","",IF($AG1705="FULTON",IF(ISNUMBER(SEARCH("COLLEGE PARK",$H1705)),"FULTON (COLLEGE PARK)",IF(ISNUMBER(SEARCH("HAPEVILLE",$H1705)),"FULTON (HAPEVILLE)",IF(ISNUMBER(SEARCH("EAST POINT",$H1705)),"FULTON (EAST POINT)",IF(ISNUMBER(SEARCH("ATLANTA",$H1705)),"FULTON (ATL LIMITS)","FULTON")))),IF($AG1705="DEKALB",IF(ISNUMBER(SEARCH("ATLANTA",$H1705)),"DEKALB (ATL LIMITS)","DEKALB"),IF(AND($AG1705="CLAYTON",ISNUMBER(SEARCH("COLLEGE PARK",$H1705))),"CLAYTON (COLLEGE PARK)",$AG1705))))</f>
        <v/>
      </c>
      <c r="AI1705" s="2">
        <f>IF(OR($AH1705="",$AD1705=""),"",IFERROR(VLOOKUP($AH1705,CODES!$A:$B,2,FALSE),"NO CODE"))</f>
        <v/>
      </c>
      <c r="AJ1705" s="19">
        <f>IF(OR($AI1705="",$AI1705="NO CODE"),"",IF(COUNTIFS(RATES!$A:$A,$AI1705,RATES!$B:$B,"&lt;="&amp;MonthStart,RATES!$C:$C,"&gt;="&amp;MonthEnd)&lt;&gt;1,"NO RATE",IF($AD1705="OFF",SUMIFS(RATES!$F:$F,RATES!$A:$A,$AI1705,RATES!$B:$B,"&lt;="&amp;MonthStart,RATES!$C:$C,"&gt;="&amp;MonthEnd),SUMIFS(RATES!$E:$E,RATES!$A:$A,$AI1705,RATES!$B:$B,"&lt;="&amp;MonthStart,RATES!$C:$C,"&gt;="&amp;MonthEnd))))</f>
        <v/>
      </c>
      <c r="AK1705" s="2">
        <f>IF(OR(NOT(ISNUMBER($AJ1705)),N($AA1705)=0),"",IF(ABS(N($Z1705)/100-$AJ1705)&gt;0.0000001,"DIFFERS",""))</f>
        <v/>
      </c>
    </row>
    <row r="1706">
      <c r="AD1706" s="2">
        <f>IF($L1706="","",IF(ISNUMBER(SEARCH("OFF ROAD",$H1706)),"OFF",IF(ISNUMBER(SEARCH("ON ROAD",$H1706)),"ON","")))</f>
        <v/>
      </c>
      <c r="AE1706" s="2">
        <f>IF($AD1706="ON",""&amp;$L1706,"")</f>
        <v/>
      </c>
      <c r="AF1706" s="2">
        <f>IF($L1706="","",IF($J1706&lt;&gt;"","Y",""))</f>
        <v/>
      </c>
      <c r="AG1706" s="2">
        <f>IF($L1706="","",IFERROR(TRIM(MID($H1706,4,SEARCH(" CO ",$H1706)-4)),""&amp;$S1706))</f>
        <v/>
      </c>
      <c r="AH1706" s="2">
        <f>IF($AG1706="","",IF($AG1706="FULTON",IF(ISNUMBER(SEARCH("COLLEGE PARK",$H1706)),"FULTON (COLLEGE PARK)",IF(ISNUMBER(SEARCH("HAPEVILLE",$H1706)),"FULTON (HAPEVILLE)",IF(ISNUMBER(SEARCH("EAST POINT",$H1706)),"FULTON (EAST POINT)",IF(ISNUMBER(SEARCH("ATLANTA",$H1706)),"FULTON (ATL LIMITS)","FULTON")))),IF($AG1706="DEKALB",IF(ISNUMBER(SEARCH("ATLANTA",$H1706)),"DEKALB (ATL LIMITS)","DEKALB"),IF(AND($AG1706="CLAYTON",ISNUMBER(SEARCH("COLLEGE PARK",$H1706))),"CLAYTON (COLLEGE PARK)",$AG1706))))</f>
        <v/>
      </c>
      <c r="AI1706" s="2">
        <f>IF(OR($AH1706="",$AD1706=""),"",IFERROR(VLOOKUP($AH1706,CODES!$A:$B,2,FALSE),"NO CODE"))</f>
        <v/>
      </c>
      <c r="AJ1706" s="19">
        <f>IF(OR($AI1706="",$AI1706="NO CODE"),"",IF(COUNTIFS(RATES!$A:$A,$AI1706,RATES!$B:$B,"&lt;="&amp;MonthStart,RATES!$C:$C,"&gt;="&amp;MonthEnd)&lt;&gt;1,"NO RATE",IF($AD1706="OFF",SUMIFS(RATES!$F:$F,RATES!$A:$A,$AI1706,RATES!$B:$B,"&lt;="&amp;MonthStart,RATES!$C:$C,"&gt;="&amp;MonthEnd),SUMIFS(RATES!$E:$E,RATES!$A:$A,$AI1706,RATES!$B:$B,"&lt;="&amp;MonthStart,RATES!$C:$C,"&gt;="&amp;MonthEnd))))</f>
        <v/>
      </c>
      <c r="AK1706" s="2">
        <f>IF(OR(NOT(ISNUMBER($AJ1706)),N($AA1706)=0),"",IF(ABS(N($Z1706)/100-$AJ1706)&gt;0.0000001,"DIFFERS",""))</f>
        <v/>
      </c>
    </row>
    <row r="1707">
      <c r="AD1707" s="2">
        <f>IF($L1707="","",IF(ISNUMBER(SEARCH("OFF ROAD",$H1707)),"OFF",IF(ISNUMBER(SEARCH("ON ROAD",$H1707)),"ON","")))</f>
        <v/>
      </c>
      <c r="AE1707" s="2">
        <f>IF($AD1707="ON",""&amp;$L1707,"")</f>
        <v/>
      </c>
      <c r="AF1707" s="2">
        <f>IF($L1707="","",IF($J1707&lt;&gt;"","Y",""))</f>
        <v/>
      </c>
      <c r="AG1707" s="2">
        <f>IF($L1707="","",IFERROR(TRIM(MID($H1707,4,SEARCH(" CO ",$H1707)-4)),""&amp;$S1707))</f>
        <v/>
      </c>
      <c r="AH1707" s="2">
        <f>IF($AG1707="","",IF($AG1707="FULTON",IF(ISNUMBER(SEARCH("COLLEGE PARK",$H1707)),"FULTON (COLLEGE PARK)",IF(ISNUMBER(SEARCH("HAPEVILLE",$H1707)),"FULTON (HAPEVILLE)",IF(ISNUMBER(SEARCH("EAST POINT",$H1707)),"FULTON (EAST POINT)",IF(ISNUMBER(SEARCH("ATLANTA",$H1707)),"FULTON (ATL LIMITS)","FULTON")))),IF($AG1707="DEKALB",IF(ISNUMBER(SEARCH("ATLANTA",$H1707)),"DEKALB (ATL LIMITS)","DEKALB"),IF(AND($AG1707="CLAYTON",ISNUMBER(SEARCH("COLLEGE PARK",$H1707))),"CLAYTON (COLLEGE PARK)",$AG1707))))</f>
        <v/>
      </c>
      <c r="AI1707" s="2">
        <f>IF(OR($AH1707="",$AD1707=""),"",IFERROR(VLOOKUP($AH1707,CODES!$A:$B,2,FALSE),"NO CODE"))</f>
        <v/>
      </c>
      <c r="AJ1707" s="19">
        <f>IF(OR($AI1707="",$AI1707="NO CODE"),"",IF(COUNTIFS(RATES!$A:$A,$AI1707,RATES!$B:$B,"&lt;="&amp;MonthStart,RATES!$C:$C,"&gt;="&amp;MonthEnd)&lt;&gt;1,"NO RATE",IF($AD1707="OFF",SUMIFS(RATES!$F:$F,RATES!$A:$A,$AI1707,RATES!$B:$B,"&lt;="&amp;MonthStart,RATES!$C:$C,"&gt;="&amp;MonthEnd),SUMIFS(RATES!$E:$E,RATES!$A:$A,$AI1707,RATES!$B:$B,"&lt;="&amp;MonthStart,RATES!$C:$C,"&gt;="&amp;MonthEnd))))</f>
        <v/>
      </c>
      <c r="AK1707" s="2">
        <f>IF(OR(NOT(ISNUMBER($AJ1707)),N($AA1707)=0),"",IF(ABS(N($Z1707)/100-$AJ1707)&gt;0.0000001,"DIFFERS",""))</f>
        <v/>
      </c>
    </row>
    <row r="1708">
      <c r="AD1708" s="2">
        <f>IF($L1708="","",IF(ISNUMBER(SEARCH("OFF ROAD",$H1708)),"OFF",IF(ISNUMBER(SEARCH("ON ROAD",$H1708)),"ON","")))</f>
        <v/>
      </c>
      <c r="AE1708" s="2">
        <f>IF($AD1708="ON",""&amp;$L1708,"")</f>
        <v/>
      </c>
      <c r="AF1708" s="2">
        <f>IF($L1708="","",IF($J1708&lt;&gt;"","Y",""))</f>
        <v/>
      </c>
      <c r="AG1708" s="2">
        <f>IF($L1708="","",IFERROR(TRIM(MID($H1708,4,SEARCH(" CO ",$H1708)-4)),""&amp;$S1708))</f>
        <v/>
      </c>
      <c r="AH1708" s="2">
        <f>IF($AG1708="","",IF($AG1708="FULTON",IF(ISNUMBER(SEARCH("COLLEGE PARK",$H1708)),"FULTON (COLLEGE PARK)",IF(ISNUMBER(SEARCH("HAPEVILLE",$H1708)),"FULTON (HAPEVILLE)",IF(ISNUMBER(SEARCH("EAST POINT",$H1708)),"FULTON (EAST POINT)",IF(ISNUMBER(SEARCH("ATLANTA",$H1708)),"FULTON (ATL LIMITS)","FULTON")))),IF($AG1708="DEKALB",IF(ISNUMBER(SEARCH("ATLANTA",$H1708)),"DEKALB (ATL LIMITS)","DEKALB"),IF(AND($AG1708="CLAYTON",ISNUMBER(SEARCH("COLLEGE PARK",$H1708))),"CLAYTON (COLLEGE PARK)",$AG1708))))</f>
        <v/>
      </c>
      <c r="AI1708" s="2">
        <f>IF(OR($AH1708="",$AD1708=""),"",IFERROR(VLOOKUP($AH1708,CODES!$A:$B,2,FALSE),"NO CODE"))</f>
        <v/>
      </c>
      <c r="AJ1708" s="19">
        <f>IF(OR($AI1708="",$AI1708="NO CODE"),"",IF(COUNTIFS(RATES!$A:$A,$AI1708,RATES!$B:$B,"&lt;="&amp;MonthStart,RATES!$C:$C,"&gt;="&amp;MonthEnd)&lt;&gt;1,"NO RATE",IF($AD1708="OFF",SUMIFS(RATES!$F:$F,RATES!$A:$A,$AI1708,RATES!$B:$B,"&lt;="&amp;MonthStart,RATES!$C:$C,"&gt;="&amp;MonthEnd),SUMIFS(RATES!$E:$E,RATES!$A:$A,$AI1708,RATES!$B:$B,"&lt;="&amp;MonthStart,RATES!$C:$C,"&gt;="&amp;MonthEnd))))</f>
        <v/>
      </c>
      <c r="AK1708" s="2">
        <f>IF(OR(NOT(ISNUMBER($AJ1708)),N($AA1708)=0),"",IF(ABS(N($Z1708)/100-$AJ1708)&gt;0.0000001,"DIFFERS",""))</f>
        <v/>
      </c>
    </row>
    <row r="1709">
      <c r="AD1709" s="2">
        <f>IF($L1709="","",IF(ISNUMBER(SEARCH("OFF ROAD",$H1709)),"OFF",IF(ISNUMBER(SEARCH("ON ROAD",$H1709)),"ON","")))</f>
        <v/>
      </c>
      <c r="AE1709" s="2">
        <f>IF($AD1709="ON",""&amp;$L1709,"")</f>
        <v/>
      </c>
      <c r="AF1709" s="2">
        <f>IF($L1709="","",IF($J1709&lt;&gt;"","Y",""))</f>
        <v/>
      </c>
      <c r="AG1709" s="2">
        <f>IF($L1709="","",IFERROR(TRIM(MID($H1709,4,SEARCH(" CO ",$H1709)-4)),""&amp;$S1709))</f>
        <v/>
      </c>
      <c r="AH1709" s="2">
        <f>IF($AG1709="","",IF($AG1709="FULTON",IF(ISNUMBER(SEARCH("COLLEGE PARK",$H1709)),"FULTON (COLLEGE PARK)",IF(ISNUMBER(SEARCH("HAPEVILLE",$H1709)),"FULTON (HAPEVILLE)",IF(ISNUMBER(SEARCH("EAST POINT",$H1709)),"FULTON (EAST POINT)",IF(ISNUMBER(SEARCH("ATLANTA",$H1709)),"FULTON (ATL LIMITS)","FULTON")))),IF($AG1709="DEKALB",IF(ISNUMBER(SEARCH("ATLANTA",$H1709)),"DEKALB (ATL LIMITS)","DEKALB"),IF(AND($AG1709="CLAYTON",ISNUMBER(SEARCH("COLLEGE PARK",$H1709))),"CLAYTON (COLLEGE PARK)",$AG1709))))</f>
        <v/>
      </c>
      <c r="AI1709" s="2">
        <f>IF(OR($AH1709="",$AD1709=""),"",IFERROR(VLOOKUP($AH1709,CODES!$A:$B,2,FALSE),"NO CODE"))</f>
        <v/>
      </c>
      <c r="AJ1709" s="19">
        <f>IF(OR($AI1709="",$AI1709="NO CODE"),"",IF(COUNTIFS(RATES!$A:$A,$AI1709,RATES!$B:$B,"&lt;="&amp;MonthStart,RATES!$C:$C,"&gt;="&amp;MonthEnd)&lt;&gt;1,"NO RATE",IF($AD1709="OFF",SUMIFS(RATES!$F:$F,RATES!$A:$A,$AI1709,RATES!$B:$B,"&lt;="&amp;MonthStart,RATES!$C:$C,"&gt;="&amp;MonthEnd),SUMIFS(RATES!$E:$E,RATES!$A:$A,$AI1709,RATES!$B:$B,"&lt;="&amp;MonthStart,RATES!$C:$C,"&gt;="&amp;MonthEnd))))</f>
        <v/>
      </c>
      <c r="AK1709" s="2">
        <f>IF(OR(NOT(ISNUMBER($AJ1709)),N($AA1709)=0),"",IF(ABS(N($Z1709)/100-$AJ1709)&gt;0.0000001,"DIFFERS",""))</f>
        <v/>
      </c>
    </row>
    <row r="1710">
      <c r="AD1710" s="2">
        <f>IF($L1710="","",IF(ISNUMBER(SEARCH("OFF ROAD",$H1710)),"OFF",IF(ISNUMBER(SEARCH("ON ROAD",$H1710)),"ON","")))</f>
        <v/>
      </c>
      <c r="AE1710" s="2">
        <f>IF($AD1710="ON",""&amp;$L1710,"")</f>
        <v/>
      </c>
      <c r="AF1710" s="2">
        <f>IF($L1710="","",IF($J1710&lt;&gt;"","Y",""))</f>
        <v/>
      </c>
      <c r="AG1710" s="2">
        <f>IF($L1710="","",IFERROR(TRIM(MID($H1710,4,SEARCH(" CO ",$H1710)-4)),""&amp;$S1710))</f>
        <v/>
      </c>
      <c r="AH1710" s="2">
        <f>IF($AG1710="","",IF($AG1710="FULTON",IF(ISNUMBER(SEARCH("COLLEGE PARK",$H1710)),"FULTON (COLLEGE PARK)",IF(ISNUMBER(SEARCH("HAPEVILLE",$H1710)),"FULTON (HAPEVILLE)",IF(ISNUMBER(SEARCH("EAST POINT",$H1710)),"FULTON (EAST POINT)",IF(ISNUMBER(SEARCH("ATLANTA",$H1710)),"FULTON (ATL LIMITS)","FULTON")))),IF($AG1710="DEKALB",IF(ISNUMBER(SEARCH("ATLANTA",$H1710)),"DEKALB (ATL LIMITS)","DEKALB"),IF(AND($AG1710="CLAYTON",ISNUMBER(SEARCH("COLLEGE PARK",$H1710))),"CLAYTON (COLLEGE PARK)",$AG1710))))</f>
        <v/>
      </c>
      <c r="AI1710" s="2">
        <f>IF(OR($AH1710="",$AD1710=""),"",IFERROR(VLOOKUP($AH1710,CODES!$A:$B,2,FALSE),"NO CODE"))</f>
        <v/>
      </c>
      <c r="AJ1710" s="19">
        <f>IF(OR($AI1710="",$AI1710="NO CODE"),"",IF(COUNTIFS(RATES!$A:$A,$AI1710,RATES!$B:$B,"&lt;="&amp;MonthStart,RATES!$C:$C,"&gt;="&amp;MonthEnd)&lt;&gt;1,"NO RATE",IF($AD1710="OFF",SUMIFS(RATES!$F:$F,RATES!$A:$A,$AI1710,RATES!$B:$B,"&lt;="&amp;MonthStart,RATES!$C:$C,"&gt;="&amp;MonthEnd),SUMIFS(RATES!$E:$E,RATES!$A:$A,$AI1710,RATES!$B:$B,"&lt;="&amp;MonthStart,RATES!$C:$C,"&gt;="&amp;MonthEnd))))</f>
        <v/>
      </c>
      <c r="AK1710" s="2">
        <f>IF(OR(NOT(ISNUMBER($AJ1710)),N($AA1710)=0),"",IF(ABS(N($Z1710)/100-$AJ1710)&gt;0.0000001,"DIFFERS",""))</f>
        <v/>
      </c>
    </row>
    <row r="1711">
      <c r="AD1711" s="2">
        <f>IF($L1711="","",IF(ISNUMBER(SEARCH("OFF ROAD",$H1711)),"OFF",IF(ISNUMBER(SEARCH("ON ROAD",$H1711)),"ON","")))</f>
        <v/>
      </c>
      <c r="AE1711" s="2">
        <f>IF($AD1711="ON",""&amp;$L1711,"")</f>
        <v/>
      </c>
      <c r="AF1711" s="2">
        <f>IF($L1711="","",IF($J1711&lt;&gt;"","Y",""))</f>
        <v/>
      </c>
      <c r="AG1711" s="2">
        <f>IF($L1711="","",IFERROR(TRIM(MID($H1711,4,SEARCH(" CO ",$H1711)-4)),""&amp;$S1711))</f>
        <v/>
      </c>
      <c r="AH1711" s="2">
        <f>IF($AG1711="","",IF($AG1711="FULTON",IF(ISNUMBER(SEARCH("COLLEGE PARK",$H1711)),"FULTON (COLLEGE PARK)",IF(ISNUMBER(SEARCH("HAPEVILLE",$H1711)),"FULTON (HAPEVILLE)",IF(ISNUMBER(SEARCH("EAST POINT",$H1711)),"FULTON (EAST POINT)",IF(ISNUMBER(SEARCH("ATLANTA",$H1711)),"FULTON (ATL LIMITS)","FULTON")))),IF($AG1711="DEKALB",IF(ISNUMBER(SEARCH("ATLANTA",$H1711)),"DEKALB (ATL LIMITS)","DEKALB"),IF(AND($AG1711="CLAYTON",ISNUMBER(SEARCH("COLLEGE PARK",$H1711))),"CLAYTON (COLLEGE PARK)",$AG1711))))</f>
        <v/>
      </c>
      <c r="AI1711" s="2">
        <f>IF(OR($AH1711="",$AD1711=""),"",IFERROR(VLOOKUP($AH1711,CODES!$A:$B,2,FALSE),"NO CODE"))</f>
        <v/>
      </c>
      <c r="AJ1711" s="19">
        <f>IF(OR($AI1711="",$AI1711="NO CODE"),"",IF(COUNTIFS(RATES!$A:$A,$AI1711,RATES!$B:$B,"&lt;="&amp;MonthStart,RATES!$C:$C,"&gt;="&amp;MonthEnd)&lt;&gt;1,"NO RATE",IF($AD1711="OFF",SUMIFS(RATES!$F:$F,RATES!$A:$A,$AI1711,RATES!$B:$B,"&lt;="&amp;MonthStart,RATES!$C:$C,"&gt;="&amp;MonthEnd),SUMIFS(RATES!$E:$E,RATES!$A:$A,$AI1711,RATES!$B:$B,"&lt;="&amp;MonthStart,RATES!$C:$C,"&gt;="&amp;MonthEnd))))</f>
        <v/>
      </c>
      <c r="AK1711" s="2">
        <f>IF(OR(NOT(ISNUMBER($AJ1711)),N($AA1711)=0),"",IF(ABS(N($Z1711)/100-$AJ1711)&gt;0.0000001,"DIFFERS",""))</f>
        <v/>
      </c>
    </row>
    <row r="1712">
      <c r="AD1712" s="2">
        <f>IF($L1712="","",IF(ISNUMBER(SEARCH("OFF ROAD",$H1712)),"OFF",IF(ISNUMBER(SEARCH("ON ROAD",$H1712)),"ON","")))</f>
        <v/>
      </c>
      <c r="AE1712" s="2">
        <f>IF($AD1712="ON",""&amp;$L1712,"")</f>
        <v/>
      </c>
      <c r="AF1712" s="2">
        <f>IF($L1712="","",IF($J1712&lt;&gt;"","Y",""))</f>
        <v/>
      </c>
      <c r="AG1712" s="2">
        <f>IF($L1712="","",IFERROR(TRIM(MID($H1712,4,SEARCH(" CO ",$H1712)-4)),""&amp;$S1712))</f>
        <v/>
      </c>
      <c r="AH1712" s="2">
        <f>IF($AG1712="","",IF($AG1712="FULTON",IF(ISNUMBER(SEARCH("COLLEGE PARK",$H1712)),"FULTON (COLLEGE PARK)",IF(ISNUMBER(SEARCH("HAPEVILLE",$H1712)),"FULTON (HAPEVILLE)",IF(ISNUMBER(SEARCH("EAST POINT",$H1712)),"FULTON (EAST POINT)",IF(ISNUMBER(SEARCH("ATLANTA",$H1712)),"FULTON (ATL LIMITS)","FULTON")))),IF($AG1712="DEKALB",IF(ISNUMBER(SEARCH("ATLANTA",$H1712)),"DEKALB (ATL LIMITS)","DEKALB"),IF(AND($AG1712="CLAYTON",ISNUMBER(SEARCH("COLLEGE PARK",$H1712))),"CLAYTON (COLLEGE PARK)",$AG1712))))</f>
        <v/>
      </c>
      <c r="AI1712" s="2">
        <f>IF(OR($AH1712="",$AD1712=""),"",IFERROR(VLOOKUP($AH1712,CODES!$A:$B,2,FALSE),"NO CODE"))</f>
        <v/>
      </c>
      <c r="AJ1712" s="19">
        <f>IF(OR($AI1712="",$AI1712="NO CODE"),"",IF(COUNTIFS(RATES!$A:$A,$AI1712,RATES!$B:$B,"&lt;="&amp;MonthStart,RATES!$C:$C,"&gt;="&amp;MonthEnd)&lt;&gt;1,"NO RATE",IF($AD1712="OFF",SUMIFS(RATES!$F:$F,RATES!$A:$A,$AI1712,RATES!$B:$B,"&lt;="&amp;MonthStart,RATES!$C:$C,"&gt;="&amp;MonthEnd),SUMIFS(RATES!$E:$E,RATES!$A:$A,$AI1712,RATES!$B:$B,"&lt;="&amp;MonthStart,RATES!$C:$C,"&gt;="&amp;MonthEnd))))</f>
        <v/>
      </c>
      <c r="AK1712" s="2">
        <f>IF(OR(NOT(ISNUMBER($AJ1712)),N($AA1712)=0),"",IF(ABS(N($Z1712)/100-$AJ1712)&gt;0.0000001,"DIFFERS",""))</f>
        <v/>
      </c>
    </row>
    <row r="1713">
      <c r="AD1713" s="2">
        <f>IF($L1713="","",IF(ISNUMBER(SEARCH("OFF ROAD",$H1713)),"OFF",IF(ISNUMBER(SEARCH("ON ROAD",$H1713)),"ON","")))</f>
        <v/>
      </c>
      <c r="AE1713" s="2">
        <f>IF($AD1713="ON",""&amp;$L1713,"")</f>
        <v/>
      </c>
      <c r="AF1713" s="2">
        <f>IF($L1713="","",IF($J1713&lt;&gt;"","Y",""))</f>
        <v/>
      </c>
      <c r="AG1713" s="2">
        <f>IF($L1713="","",IFERROR(TRIM(MID($H1713,4,SEARCH(" CO ",$H1713)-4)),""&amp;$S1713))</f>
        <v/>
      </c>
      <c r="AH1713" s="2">
        <f>IF($AG1713="","",IF($AG1713="FULTON",IF(ISNUMBER(SEARCH("COLLEGE PARK",$H1713)),"FULTON (COLLEGE PARK)",IF(ISNUMBER(SEARCH("HAPEVILLE",$H1713)),"FULTON (HAPEVILLE)",IF(ISNUMBER(SEARCH("EAST POINT",$H1713)),"FULTON (EAST POINT)",IF(ISNUMBER(SEARCH("ATLANTA",$H1713)),"FULTON (ATL LIMITS)","FULTON")))),IF($AG1713="DEKALB",IF(ISNUMBER(SEARCH("ATLANTA",$H1713)),"DEKALB (ATL LIMITS)","DEKALB"),IF(AND($AG1713="CLAYTON",ISNUMBER(SEARCH("COLLEGE PARK",$H1713))),"CLAYTON (COLLEGE PARK)",$AG1713))))</f>
        <v/>
      </c>
      <c r="AI1713" s="2">
        <f>IF(OR($AH1713="",$AD1713=""),"",IFERROR(VLOOKUP($AH1713,CODES!$A:$B,2,FALSE),"NO CODE"))</f>
        <v/>
      </c>
      <c r="AJ1713" s="19">
        <f>IF(OR($AI1713="",$AI1713="NO CODE"),"",IF(COUNTIFS(RATES!$A:$A,$AI1713,RATES!$B:$B,"&lt;="&amp;MonthStart,RATES!$C:$C,"&gt;="&amp;MonthEnd)&lt;&gt;1,"NO RATE",IF($AD1713="OFF",SUMIFS(RATES!$F:$F,RATES!$A:$A,$AI1713,RATES!$B:$B,"&lt;="&amp;MonthStart,RATES!$C:$C,"&gt;="&amp;MonthEnd),SUMIFS(RATES!$E:$E,RATES!$A:$A,$AI1713,RATES!$B:$B,"&lt;="&amp;MonthStart,RATES!$C:$C,"&gt;="&amp;MonthEnd))))</f>
        <v/>
      </c>
      <c r="AK1713" s="2">
        <f>IF(OR(NOT(ISNUMBER($AJ1713)),N($AA1713)=0),"",IF(ABS(N($Z1713)/100-$AJ1713)&gt;0.0000001,"DIFFERS",""))</f>
        <v/>
      </c>
    </row>
    <row r="1714">
      <c r="AD1714" s="2">
        <f>IF($L1714="","",IF(ISNUMBER(SEARCH("OFF ROAD",$H1714)),"OFF",IF(ISNUMBER(SEARCH("ON ROAD",$H1714)),"ON","")))</f>
        <v/>
      </c>
      <c r="AE1714" s="2">
        <f>IF($AD1714="ON",""&amp;$L1714,"")</f>
        <v/>
      </c>
      <c r="AF1714" s="2">
        <f>IF($L1714="","",IF($J1714&lt;&gt;"","Y",""))</f>
        <v/>
      </c>
      <c r="AG1714" s="2">
        <f>IF($L1714="","",IFERROR(TRIM(MID($H1714,4,SEARCH(" CO ",$H1714)-4)),""&amp;$S1714))</f>
        <v/>
      </c>
      <c r="AH1714" s="2">
        <f>IF($AG1714="","",IF($AG1714="FULTON",IF(ISNUMBER(SEARCH("COLLEGE PARK",$H1714)),"FULTON (COLLEGE PARK)",IF(ISNUMBER(SEARCH("HAPEVILLE",$H1714)),"FULTON (HAPEVILLE)",IF(ISNUMBER(SEARCH("EAST POINT",$H1714)),"FULTON (EAST POINT)",IF(ISNUMBER(SEARCH("ATLANTA",$H1714)),"FULTON (ATL LIMITS)","FULTON")))),IF($AG1714="DEKALB",IF(ISNUMBER(SEARCH("ATLANTA",$H1714)),"DEKALB (ATL LIMITS)","DEKALB"),IF(AND($AG1714="CLAYTON",ISNUMBER(SEARCH("COLLEGE PARK",$H1714))),"CLAYTON (COLLEGE PARK)",$AG1714))))</f>
        <v/>
      </c>
      <c r="AI1714" s="2">
        <f>IF(OR($AH1714="",$AD1714=""),"",IFERROR(VLOOKUP($AH1714,CODES!$A:$B,2,FALSE),"NO CODE"))</f>
        <v/>
      </c>
      <c r="AJ1714" s="19">
        <f>IF(OR($AI1714="",$AI1714="NO CODE"),"",IF(COUNTIFS(RATES!$A:$A,$AI1714,RATES!$B:$B,"&lt;="&amp;MonthStart,RATES!$C:$C,"&gt;="&amp;MonthEnd)&lt;&gt;1,"NO RATE",IF($AD1714="OFF",SUMIFS(RATES!$F:$F,RATES!$A:$A,$AI1714,RATES!$B:$B,"&lt;="&amp;MonthStart,RATES!$C:$C,"&gt;="&amp;MonthEnd),SUMIFS(RATES!$E:$E,RATES!$A:$A,$AI1714,RATES!$B:$B,"&lt;="&amp;MonthStart,RATES!$C:$C,"&gt;="&amp;MonthEnd))))</f>
        <v/>
      </c>
      <c r="AK1714" s="2">
        <f>IF(OR(NOT(ISNUMBER($AJ1714)),N($AA1714)=0),"",IF(ABS(N($Z1714)/100-$AJ1714)&gt;0.0000001,"DIFFERS",""))</f>
        <v/>
      </c>
    </row>
    <row r="1715">
      <c r="AD1715" s="2">
        <f>IF($L1715="","",IF(ISNUMBER(SEARCH("OFF ROAD",$H1715)),"OFF",IF(ISNUMBER(SEARCH("ON ROAD",$H1715)),"ON","")))</f>
        <v/>
      </c>
      <c r="AE1715" s="2">
        <f>IF($AD1715="ON",""&amp;$L1715,"")</f>
        <v/>
      </c>
      <c r="AF1715" s="2">
        <f>IF($L1715="","",IF($J1715&lt;&gt;"","Y",""))</f>
        <v/>
      </c>
      <c r="AG1715" s="2">
        <f>IF($L1715="","",IFERROR(TRIM(MID($H1715,4,SEARCH(" CO ",$H1715)-4)),""&amp;$S1715))</f>
        <v/>
      </c>
      <c r="AH1715" s="2">
        <f>IF($AG1715="","",IF($AG1715="FULTON",IF(ISNUMBER(SEARCH("COLLEGE PARK",$H1715)),"FULTON (COLLEGE PARK)",IF(ISNUMBER(SEARCH("HAPEVILLE",$H1715)),"FULTON (HAPEVILLE)",IF(ISNUMBER(SEARCH("EAST POINT",$H1715)),"FULTON (EAST POINT)",IF(ISNUMBER(SEARCH("ATLANTA",$H1715)),"FULTON (ATL LIMITS)","FULTON")))),IF($AG1715="DEKALB",IF(ISNUMBER(SEARCH("ATLANTA",$H1715)),"DEKALB (ATL LIMITS)","DEKALB"),IF(AND($AG1715="CLAYTON",ISNUMBER(SEARCH("COLLEGE PARK",$H1715))),"CLAYTON (COLLEGE PARK)",$AG1715))))</f>
        <v/>
      </c>
      <c r="AI1715" s="2">
        <f>IF(OR($AH1715="",$AD1715=""),"",IFERROR(VLOOKUP($AH1715,CODES!$A:$B,2,FALSE),"NO CODE"))</f>
        <v/>
      </c>
      <c r="AJ1715" s="19">
        <f>IF(OR($AI1715="",$AI1715="NO CODE"),"",IF(COUNTIFS(RATES!$A:$A,$AI1715,RATES!$B:$B,"&lt;="&amp;MonthStart,RATES!$C:$C,"&gt;="&amp;MonthEnd)&lt;&gt;1,"NO RATE",IF($AD1715="OFF",SUMIFS(RATES!$F:$F,RATES!$A:$A,$AI1715,RATES!$B:$B,"&lt;="&amp;MonthStart,RATES!$C:$C,"&gt;="&amp;MonthEnd),SUMIFS(RATES!$E:$E,RATES!$A:$A,$AI1715,RATES!$B:$B,"&lt;="&amp;MonthStart,RATES!$C:$C,"&gt;="&amp;MonthEnd))))</f>
        <v/>
      </c>
      <c r="AK1715" s="2">
        <f>IF(OR(NOT(ISNUMBER($AJ1715)),N($AA1715)=0),"",IF(ABS(N($Z1715)/100-$AJ1715)&gt;0.0000001,"DIFFERS",""))</f>
        <v/>
      </c>
    </row>
    <row r="1716">
      <c r="AD1716" s="2">
        <f>IF($L1716="","",IF(ISNUMBER(SEARCH("OFF ROAD",$H1716)),"OFF",IF(ISNUMBER(SEARCH("ON ROAD",$H1716)),"ON","")))</f>
        <v/>
      </c>
      <c r="AE1716" s="2">
        <f>IF($AD1716="ON",""&amp;$L1716,"")</f>
        <v/>
      </c>
      <c r="AF1716" s="2">
        <f>IF($L1716="","",IF($J1716&lt;&gt;"","Y",""))</f>
        <v/>
      </c>
      <c r="AG1716" s="2">
        <f>IF($L1716="","",IFERROR(TRIM(MID($H1716,4,SEARCH(" CO ",$H1716)-4)),""&amp;$S1716))</f>
        <v/>
      </c>
      <c r="AH1716" s="2">
        <f>IF($AG1716="","",IF($AG1716="FULTON",IF(ISNUMBER(SEARCH("COLLEGE PARK",$H1716)),"FULTON (COLLEGE PARK)",IF(ISNUMBER(SEARCH("HAPEVILLE",$H1716)),"FULTON (HAPEVILLE)",IF(ISNUMBER(SEARCH("EAST POINT",$H1716)),"FULTON (EAST POINT)",IF(ISNUMBER(SEARCH("ATLANTA",$H1716)),"FULTON (ATL LIMITS)","FULTON")))),IF($AG1716="DEKALB",IF(ISNUMBER(SEARCH("ATLANTA",$H1716)),"DEKALB (ATL LIMITS)","DEKALB"),IF(AND($AG1716="CLAYTON",ISNUMBER(SEARCH("COLLEGE PARK",$H1716))),"CLAYTON (COLLEGE PARK)",$AG1716))))</f>
        <v/>
      </c>
      <c r="AI1716" s="2">
        <f>IF(OR($AH1716="",$AD1716=""),"",IFERROR(VLOOKUP($AH1716,CODES!$A:$B,2,FALSE),"NO CODE"))</f>
        <v/>
      </c>
      <c r="AJ1716" s="19">
        <f>IF(OR($AI1716="",$AI1716="NO CODE"),"",IF(COUNTIFS(RATES!$A:$A,$AI1716,RATES!$B:$B,"&lt;="&amp;MonthStart,RATES!$C:$C,"&gt;="&amp;MonthEnd)&lt;&gt;1,"NO RATE",IF($AD1716="OFF",SUMIFS(RATES!$F:$F,RATES!$A:$A,$AI1716,RATES!$B:$B,"&lt;="&amp;MonthStart,RATES!$C:$C,"&gt;="&amp;MonthEnd),SUMIFS(RATES!$E:$E,RATES!$A:$A,$AI1716,RATES!$B:$B,"&lt;="&amp;MonthStart,RATES!$C:$C,"&gt;="&amp;MonthEnd))))</f>
        <v/>
      </c>
      <c r="AK1716" s="2">
        <f>IF(OR(NOT(ISNUMBER($AJ1716)),N($AA1716)=0),"",IF(ABS(N($Z1716)/100-$AJ1716)&gt;0.0000001,"DIFFERS",""))</f>
        <v/>
      </c>
    </row>
    <row r="1717">
      <c r="AD1717" s="2">
        <f>IF($L1717="","",IF(ISNUMBER(SEARCH("OFF ROAD",$H1717)),"OFF",IF(ISNUMBER(SEARCH("ON ROAD",$H1717)),"ON","")))</f>
        <v/>
      </c>
      <c r="AE1717" s="2">
        <f>IF($AD1717="ON",""&amp;$L1717,"")</f>
        <v/>
      </c>
      <c r="AF1717" s="2">
        <f>IF($L1717="","",IF($J1717&lt;&gt;"","Y",""))</f>
        <v/>
      </c>
      <c r="AG1717" s="2">
        <f>IF($L1717="","",IFERROR(TRIM(MID($H1717,4,SEARCH(" CO ",$H1717)-4)),""&amp;$S1717))</f>
        <v/>
      </c>
      <c r="AH1717" s="2">
        <f>IF($AG1717="","",IF($AG1717="FULTON",IF(ISNUMBER(SEARCH("COLLEGE PARK",$H1717)),"FULTON (COLLEGE PARK)",IF(ISNUMBER(SEARCH("HAPEVILLE",$H1717)),"FULTON (HAPEVILLE)",IF(ISNUMBER(SEARCH("EAST POINT",$H1717)),"FULTON (EAST POINT)",IF(ISNUMBER(SEARCH("ATLANTA",$H1717)),"FULTON (ATL LIMITS)","FULTON")))),IF($AG1717="DEKALB",IF(ISNUMBER(SEARCH("ATLANTA",$H1717)),"DEKALB (ATL LIMITS)","DEKALB"),IF(AND($AG1717="CLAYTON",ISNUMBER(SEARCH("COLLEGE PARK",$H1717))),"CLAYTON (COLLEGE PARK)",$AG1717))))</f>
        <v/>
      </c>
      <c r="AI1717" s="2">
        <f>IF(OR($AH1717="",$AD1717=""),"",IFERROR(VLOOKUP($AH1717,CODES!$A:$B,2,FALSE),"NO CODE"))</f>
        <v/>
      </c>
      <c r="AJ1717" s="19">
        <f>IF(OR($AI1717="",$AI1717="NO CODE"),"",IF(COUNTIFS(RATES!$A:$A,$AI1717,RATES!$B:$B,"&lt;="&amp;MonthStart,RATES!$C:$C,"&gt;="&amp;MonthEnd)&lt;&gt;1,"NO RATE",IF($AD1717="OFF",SUMIFS(RATES!$F:$F,RATES!$A:$A,$AI1717,RATES!$B:$B,"&lt;="&amp;MonthStart,RATES!$C:$C,"&gt;="&amp;MonthEnd),SUMIFS(RATES!$E:$E,RATES!$A:$A,$AI1717,RATES!$B:$B,"&lt;="&amp;MonthStart,RATES!$C:$C,"&gt;="&amp;MonthEnd))))</f>
        <v/>
      </c>
      <c r="AK1717" s="2">
        <f>IF(OR(NOT(ISNUMBER($AJ1717)),N($AA1717)=0),"",IF(ABS(N($Z1717)/100-$AJ1717)&gt;0.0000001,"DIFFERS",""))</f>
        <v/>
      </c>
    </row>
    <row r="1718">
      <c r="AD1718" s="2">
        <f>IF($L1718="","",IF(ISNUMBER(SEARCH("OFF ROAD",$H1718)),"OFF",IF(ISNUMBER(SEARCH("ON ROAD",$H1718)),"ON","")))</f>
        <v/>
      </c>
      <c r="AE1718" s="2">
        <f>IF($AD1718="ON",""&amp;$L1718,"")</f>
        <v/>
      </c>
      <c r="AF1718" s="2">
        <f>IF($L1718="","",IF($J1718&lt;&gt;"","Y",""))</f>
        <v/>
      </c>
      <c r="AG1718" s="2">
        <f>IF($L1718="","",IFERROR(TRIM(MID($H1718,4,SEARCH(" CO ",$H1718)-4)),""&amp;$S1718))</f>
        <v/>
      </c>
      <c r="AH1718" s="2">
        <f>IF($AG1718="","",IF($AG1718="FULTON",IF(ISNUMBER(SEARCH("COLLEGE PARK",$H1718)),"FULTON (COLLEGE PARK)",IF(ISNUMBER(SEARCH("HAPEVILLE",$H1718)),"FULTON (HAPEVILLE)",IF(ISNUMBER(SEARCH("EAST POINT",$H1718)),"FULTON (EAST POINT)",IF(ISNUMBER(SEARCH("ATLANTA",$H1718)),"FULTON (ATL LIMITS)","FULTON")))),IF($AG1718="DEKALB",IF(ISNUMBER(SEARCH("ATLANTA",$H1718)),"DEKALB (ATL LIMITS)","DEKALB"),IF(AND($AG1718="CLAYTON",ISNUMBER(SEARCH("COLLEGE PARK",$H1718))),"CLAYTON (COLLEGE PARK)",$AG1718))))</f>
        <v/>
      </c>
      <c r="AI1718" s="2">
        <f>IF(OR($AH1718="",$AD1718=""),"",IFERROR(VLOOKUP($AH1718,CODES!$A:$B,2,FALSE),"NO CODE"))</f>
        <v/>
      </c>
      <c r="AJ1718" s="19">
        <f>IF(OR($AI1718="",$AI1718="NO CODE"),"",IF(COUNTIFS(RATES!$A:$A,$AI1718,RATES!$B:$B,"&lt;="&amp;MonthStart,RATES!$C:$C,"&gt;="&amp;MonthEnd)&lt;&gt;1,"NO RATE",IF($AD1718="OFF",SUMIFS(RATES!$F:$F,RATES!$A:$A,$AI1718,RATES!$B:$B,"&lt;="&amp;MonthStart,RATES!$C:$C,"&gt;="&amp;MonthEnd),SUMIFS(RATES!$E:$E,RATES!$A:$A,$AI1718,RATES!$B:$B,"&lt;="&amp;MonthStart,RATES!$C:$C,"&gt;="&amp;MonthEnd))))</f>
        <v/>
      </c>
      <c r="AK1718" s="2">
        <f>IF(OR(NOT(ISNUMBER($AJ1718)),N($AA1718)=0),"",IF(ABS(N($Z1718)/100-$AJ1718)&gt;0.0000001,"DIFFERS",""))</f>
        <v/>
      </c>
    </row>
    <row r="1719">
      <c r="AD1719" s="2">
        <f>IF($L1719="","",IF(ISNUMBER(SEARCH("OFF ROAD",$H1719)),"OFF",IF(ISNUMBER(SEARCH("ON ROAD",$H1719)),"ON","")))</f>
        <v/>
      </c>
      <c r="AE1719" s="2">
        <f>IF($AD1719="ON",""&amp;$L1719,"")</f>
        <v/>
      </c>
      <c r="AF1719" s="2">
        <f>IF($L1719="","",IF($J1719&lt;&gt;"","Y",""))</f>
        <v/>
      </c>
      <c r="AG1719" s="2">
        <f>IF($L1719="","",IFERROR(TRIM(MID($H1719,4,SEARCH(" CO ",$H1719)-4)),""&amp;$S1719))</f>
        <v/>
      </c>
      <c r="AH1719" s="2">
        <f>IF($AG1719="","",IF($AG1719="FULTON",IF(ISNUMBER(SEARCH("COLLEGE PARK",$H1719)),"FULTON (COLLEGE PARK)",IF(ISNUMBER(SEARCH("HAPEVILLE",$H1719)),"FULTON (HAPEVILLE)",IF(ISNUMBER(SEARCH("EAST POINT",$H1719)),"FULTON (EAST POINT)",IF(ISNUMBER(SEARCH("ATLANTA",$H1719)),"FULTON (ATL LIMITS)","FULTON")))),IF($AG1719="DEKALB",IF(ISNUMBER(SEARCH("ATLANTA",$H1719)),"DEKALB (ATL LIMITS)","DEKALB"),IF(AND($AG1719="CLAYTON",ISNUMBER(SEARCH("COLLEGE PARK",$H1719))),"CLAYTON (COLLEGE PARK)",$AG1719))))</f>
        <v/>
      </c>
      <c r="AI1719" s="2">
        <f>IF(OR($AH1719="",$AD1719=""),"",IFERROR(VLOOKUP($AH1719,CODES!$A:$B,2,FALSE),"NO CODE"))</f>
        <v/>
      </c>
      <c r="AJ1719" s="19">
        <f>IF(OR($AI1719="",$AI1719="NO CODE"),"",IF(COUNTIFS(RATES!$A:$A,$AI1719,RATES!$B:$B,"&lt;="&amp;MonthStart,RATES!$C:$C,"&gt;="&amp;MonthEnd)&lt;&gt;1,"NO RATE",IF($AD1719="OFF",SUMIFS(RATES!$F:$F,RATES!$A:$A,$AI1719,RATES!$B:$B,"&lt;="&amp;MonthStart,RATES!$C:$C,"&gt;="&amp;MonthEnd),SUMIFS(RATES!$E:$E,RATES!$A:$A,$AI1719,RATES!$B:$B,"&lt;="&amp;MonthStart,RATES!$C:$C,"&gt;="&amp;MonthEnd))))</f>
        <v/>
      </c>
      <c r="AK1719" s="2">
        <f>IF(OR(NOT(ISNUMBER($AJ1719)),N($AA1719)=0),"",IF(ABS(N($Z1719)/100-$AJ1719)&gt;0.0000001,"DIFFERS",""))</f>
        <v/>
      </c>
    </row>
    <row r="1720">
      <c r="AD1720" s="2">
        <f>IF($L1720="","",IF(ISNUMBER(SEARCH("OFF ROAD",$H1720)),"OFF",IF(ISNUMBER(SEARCH("ON ROAD",$H1720)),"ON","")))</f>
        <v/>
      </c>
      <c r="AE1720" s="2">
        <f>IF($AD1720="ON",""&amp;$L1720,"")</f>
        <v/>
      </c>
      <c r="AF1720" s="2">
        <f>IF($L1720="","",IF($J1720&lt;&gt;"","Y",""))</f>
        <v/>
      </c>
      <c r="AG1720" s="2">
        <f>IF($L1720="","",IFERROR(TRIM(MID($H1720,4,SEARCH(" CO ",$H1720)-4)),""&amp;$S1720))</f>
        <v/>
      </c>
      <c r="AH1720" s="2">
        <f>IF($AG1720="","",IF($AG1720="FULTON",IF(ISNUMBER(SEARCH("COLLEGE PARK",$H1720)),"FULTON (COLLEGE PARK)",IF(ISNUMBER(SEARCH("HAPEVILLE",$H1720)),"FULTON (HAPEVILLE)",IF(ISNUMBER(SEARCH("EAST POINT",$H1720)),"FULTON (EAST POINT)",IF(ISNUMBER(SEARCH("ATLANTA",$H1720)),"FULTON (ATL LIMITS)","FULTON")))),IF($AG1720="DEKALB",IF(ISNUMBER(SEARCH("ATLANTA",$H1720)),"DEKALB (ATL LIMITS)","DEKALB"),IF(AND($AG1720="CLAYTON",ISNUMBER(SEARCH("COLLEGE PARK",$H1720))),"CLAYTON (COLLEGE PARK)",$AG1720))))</f>
        <v/>
      </c>
      <c r="AI1720" s="2">
        <f>IF(OR($AH1720="",$AD1720=""),"",IFERROR(VLOOKUP($AH1720,CODES!$A:$B,2,FALSE),"NO CODE"))</f>
        <v/>
      </c>
      <c r="AJ1720" s="19">
        <f>IF(OR($AI1720="",$AI1720="NO CODE"),"",IF(COUNTIFS(RATES!$A:$A,$AI1720,RATES!$B:$B,"&lt;="&amp;MonthStart,RATES!$C:$C,"&gt;="&amp;MonthEnd)&lt;&gt;1,"NO RATE",IF($AD1720="OFF",SUMIFS(RATES!$F:$F,RATES!$A:$A,$AI1720,RATES!$B:$B,"&lt;="&amp;MonthStart,RATES!$C:$C,"&gt;="&amp;MonthEnd),SUMIFS(RATES!$E:$E,RATES!$A:$A,$AI1720,RATES!$B:$B,"&lt;="&amp;MonthStart,RATES!$C:$C,"&gt;="&amp;MonthEnd))))</f>
        <v/>
      </c>
      <c r="AK1720" s="2">
        <f>IF(OR(NOT(ISNUMBER($AJ1720)),N($AA1720)=0),"",IF(ABS(N($Z1720)/100-$AJ1720)&gt;0.0000001,"DIFFERS",""))</f>
        <v/>
      </c>
    </row>
    <row r="1721">
      <c r="AD1721" s="2">
        <f>IF($L1721="","",IF(ISNUMBER(SEARCH("OFF ROAD",$H1721)),"OFF",IF(ISNUMBER(SEARCH("ON ROAD",$H1721)),"ON","")))</f>
        <v/>
      </c>
      <c r="AE1721" s="2">
        <f>IF($AD1721="ON",""&amp;$L1721,"")</f>
        <v/>
      </c>
      <c r="AF1721" s="2">
        <f>IF($L1721="","",IF($J1721&lt;&gt;"","Y",""))</f>
        <v/>
      </c>
      <c r="AG1721" s="2">
        <f>IF($L1721="","",IFERROR(TRIM(MID($H1721,4,SEARCH(" CO ",$H1721)-4)),""&amp;$S1721))</f>
        <v/>
      </c>
      <c r="AH1721" s="2">
        <f>IF($AG1721="","",IF($AG1721="FULTON",IF(ISNUMBER(SEARCH("COLLEGE PARK",$H1721)),"FULTON (COLLEGE PARK)",IF(ISNUMBER(SEARCH("HAPEVILLE",$H1721)),"FULTON (HAPEVILLE)",IF(ISNUMBER(SEARCH("EAST POINT",$H1721)),"FULTON (EAST POINT)",IF(ISNUMBER(SEARCH("ATLANTA",$H1721)),"FULTON (ATL LIMITS)","FULTON")))),IF($AG1721="DEKALB",IF(ISNUMBER(SEARCH("ATLANTA",$H1721)),"DEKALB (ATL LIMITS)","DEKALB"),IF(AND($AG1721="CLAYTON",ISNUMBER(SEARCH("COLLEGE PARK",$H1721))),"CLAYTON (COLLEGE PARK)",$AG1721))))</f>
        <v/>
      </c>
      <c r="AI1721" s="2">
        <f>IF(OR($AH1721="",$AD1721=""),"",IFERROR(VLOOKUP($AH1721,CODES!$A:$B,2,FALSE),"NO CODE"))</f>
        <v/>
      </c>
      <c r="AJ1721" s="19">
        <f>IF(OR($AI1721="",$AI1721="NO CODE"),"",IF(COUNTIFS(RATES!$A:$A,$AI1721,RATES!$B:$B,"&lt;="&amp;MonthStart,RATES!$C:$C,"&gt;="&amp;MonthEnd)&lt;&gt;1,"NO RATE",IF($AD1721="OFF",SUMIFS(RATES!$F:$F,RATES!$A:$A,$AI1721,RATES!$B:$B,"&lt;="&amp;MonthStart,RATES!$C:$C,"&gt;="&amp;MonthEnd),SUMIFS(RATES!$E:$E,RATES!$A:$A,$AI1721,RATES!$B:$B,"&lt;="&amp;MonthStart,RATES!$C:$C,"&gt;="&amp;MonthEnd))))</f>
        <v/>
      </c>
      <c r="AK1721" s="2">
        <f>IF(OR(NOT(ISNUMBER($AJ1721)),N($AA1721)=0),"",IF(ABS(N($Z1721)/100-$AJ1721)&gt;0.0000001,"DIFFERS",""))</f>
        <v/>
      </c>
    </row>
    <row r="1722">
      <c r="AD1722" s="2">
        <f>IF($L1722="","",IF(ISNUMBER(SEARCH("OFF ROAD",$H1722)),"OFF",IF(ISNUMBER(SEARCH("ON ROAD",$H1722)),"ON","")))</f>
        <v/>
      </c>
      <c r="AE1722" s="2">
        <f>IF($AD1722="ON",""&amp;$L1722,"")</f>
        <v/>
      </c>
      <c r="AF1722" s="2">
        <f>IF($L1722="","",IF($J1722&lt;&gt;"","Y",""))</f>
        <v/>
      </c>
      <c r="AG1722" s="2">
        <f>IF($L1722="","",IFERROR(TRIM(MID($H1722,4,SEARCH(" CO ",$H1722)-4)),""&amp;$S1722))</f>
        <v/>
      </c>
      <c r="AH1722" s="2">
        <f>IF($AG1722="","",IF($AG1722="FULTON",IF(ISNUMBER(SEARCH("COLLEGE PARK",$H1722)),"FULTON (COLLEGE PARK)",IF(ISNUMBER(SEARCH("HAPEVILLE",$H1722)),"FULTON (HAPEVILLE)",IF(ISNUMBER(SEARCH("EAST POINT",$H1722)),"FULTON (EAST POINT)",IF(ISNUMBER(SEARCH("ATLANTA",$H1722)),"FULTON (ATL LIMITS)","FULTON")))),IF($AG1722="DEKALB",IF(ISNUMBER(SEARCH("ATLANTA",$H1722)),"DEKALB (ATL LIMITS)","DEKALB"),IF(AND($AG1722="CLAYTON",ISNUMBER(SEARCH("COLLEGE PARK",$H1722))),"CLAYTON (COLLEGE PARK)",$AG1722))))</f>
        <v/>
      </c>
      <c r="AI1722" s="2">
        <f>IF(OR($AH1722="",$AD1722=""),"",IFERROR(VLOOKUP($AH1722,CODES!$A:$B,2,FALSE),"NO CODE"))</f>
        <v/>
      </c>
      <c r="AJ1722" s="19">
        <f>IF(OR($AI1722="",$AI1722="NO CODE"),"",IF(COUNTIFS(RATES!$A:$A,$AI1722,RATES!$B:$B,"&lt;="&amp;MonthStart,RATES!$C:$C,"&gt;="&amp;MonthEnd)&lt;&gt;1,"NO RATE",IF($AD1722="OFF",SUMIFS(RATES!$F:$F,RATES!$A:$A,$AI1722,RATES!$B:$B,"&lt;="&amp;MonthStart,RATES!$C:$C,"&gt;="&amp;MonthEnd),SUMIFS(RATES!$E:$E,RATES!$A:$A,$AI1722,RATES!$B:$B,"&lt;="&amp;MonthStart,RATES!$C:$C,"&gt;="&amp;MonthEnd))))</f>
        <v/>
      </c>
      <c r="AK1722" s="2">
        <f>IF(OR(NOT(ISNUMBER($AJ1722)),N($AA1722)=0),"",IF(ABS(N($Z1722)/100-$AJ1722)&gt;0.0000001,"DIFFERS",""))</f>
        <v/>
      </c>
    </row>
    <row r="1723">
      <c r="AD1723" s="2">
        <f>IF($L1723="","",IF(ISNUMBER(SEARCH("OFF ROAD",$H1723)),"OFF",IF(ISNUMBER(SEARCH("ON ROAD",$H1723)),"ON","")))</f>
        <v/>
      </c>
      <c r="AE1723" s="2">
        <f>IF($AD1723="ON",""&amp;$L1723,"")</f>
        <v/>
      </c>
      <c r="AF1723" s="2">
        <f>IF($L1723="","",IF($J1723&lt;&gt;"","Y",""))</f>
        <v/>
      </c>
      <c r="AG1723" s="2">
        <f>IF($L1723="","",IFERROR(TRIM(MID($H1723,4,SEARCH(" CO ",$H1723)-4)),""&amp;$S1723))</f>
        <v/>
      </c>
      <c r="AH1723" s="2">
        <f>IF($AG1723="","",IF($AG1723="FULTON",IF(ISNUMBER(SEARCH("COLLEGE PARK",$H1723)),"FULTON (COLLEGE PARK)",IF(ISNUMBER(SEARCH("HAPEVILLE",$H1723)),"FULTON (HAPEVILLE)",IF(ISNUMBER(SEARCH("EAST POINT",$H1723)),"FULTON (EAST POINT)",IF(ISNUMBER(SEARCH("ATLANTA",$H1723)),"FULTON (ATL LIMITS)","FULTON")))),IF($AG1723="DEKALB",IF(ISNUMBER(SEARCH("ATLANTA",$H1723)),"DEKALB (ATL LIMITS)","DEKALB"),IF(AND($AG1723="CLAYTON",ISNUMBER(SEARCH("COLLEGE PARK",$H1723))),"CLAYTON (COLLEGE PARK)",$AG1723))))</f>
        <v/>
      </c>
      <c r="AI1723" s="2">
        <f>IF(OR($AH1723="",$AD1723=""),"",IFERROR(VLOOKUP($AH1723,CODES!$A:$B,2,FALSE),"NO CODE"))</f>
        <v/>
      </c>
      <c r="AJ1723" s="19">
        <f>IF(OR($AI1723="",$AI1723="NO CODE"),"",IF(COUNTIFS(RATES!$A:$A,$AI1723,RATES!$B:$B,"&lt;="&amp;MonthStart,RATES!$C:$C,"&gt;="&amp;MonthEnd)&lt;&gt;1,"NO RATE",IF($AD1723="OFF",SUMIFS(RATES!$F:$F,RATES!$A:$A,$AI1723,RATES!$B:$B,"&lt;="&amp;MonthStart,RATES!$C:$C,"&gt;="&amp;MonthEnd),SUMIFS(RATES!$E:$E,RATES!$A:$A,$AI1723,RATES!$B:$B,"&lt;="&amp;MonthStart,RATES!$C:$C,"&gt;="&amp;MonthEnd))))</f>
        <v/>
      </c>
      <c r="AK1723" s="2">
        <f>IF(OR(NOT(ISNUMBER($AJ1723)),N($AA1723)=0),"",IF(ABS(N($Z1723)/100-$AJ1723)&gt;0.0000001,"DIFFERS",""))</f>
        <v/>
      </c>
    </row>
    <row r="1724">
      <c r="AD1724" s="2">
        <f>IF($L1724="","",IF(ISNUMBER(SEARCH("OFF ROAD",$H1724)),"OFF",IF(ISNUMBER(SEARCH("ON ROAD",$H1724)),"ON","")))</f>
        <v/>
      </c>
      <c r="AE1724" s="2">
        <f>IF($AD1724="ON",""&amp;$L1724,"")</f>
        <v/>
      </c>
      <c r="AF1724" s="2">
        <f>IF($L1724="","",IF($J1724&lt;&gt;"","Y",""))</f>
        <v/>
      </c>
      <c r="AG1724" s="2">
        <f>IF($L1724="","",IFERROR(TRIM(MID($H1724,4,SEARCH(" CO ",$H1724)-4)),""&amp;$S1724))</f>
        <v/>
      </c>
      <c r="AH1724" s="2">
        <f>IF($AG1724="","",IF($AG1724="FULTON",IF(ISNUMBER(SEARCH("COLLEGE PARK",$H1724)),"FULTON (COLLEGE PARK)",IF(ISNUMBER(SEARCH("HAPEVILLE",$H1724)),"FULTON (HAPEVILLE)",IF(ISNUMBER(SEARCH("EAST POINT",$H1724)),"FULTON (EAST POINT)",IF(ISNUMBER(SEARCH("ATLANTA",$H1724)),"FULTON (ATL LIMITS)","FULTON")))),IF($AG1724="DEKALB",IF(ISNUMBER(SEARCH("ATLANTA",$H1724)),"DEKALB (ATL LIMITS)","DEKALB"),IF(AND($AG1724="CLAYTON",ISNUMBER(SEARCH("COLLEGE PARK",$H1724))),"CLAYTON (COLLEGE PARK)",$AG1724))))</f>
        <v/>
      </c>
      <c r="AI1724" s="2">
        <f>IF(OR($AH1724="",$AD1724=""),"",IFERROR(VLOOKUP($AH1724,CODES!$A:$B,2,FALSE),"NO CODE"))</f>
        <v/>
      </c>
      <c r="AJ1724" s="19">
        <f>IF(OR($AI1724="",$AI1724="NO CODE"),"",IF(COUNTIFS(RATES!$A:$A,$AI1724,RATES!$B:$B,"&lt;="&amp;MonthStart,RATES!$C:$C,"&gt;="&amp;MonthEnd)&lt;&gt;1,"NO RATE",IF($AD1724="OFF",SUMIFS(RATES!$F:$F,RATES!$A:$A,$AI1724,RATES!$B:$B,"&lt;="&amp;MonthStart,RATES!$C:$C,"&gt;="&amp;MonthEnd),SUMIFS(RATES!$E:$E,RATES!$A:$A,$AI1724,RATES!$B:$B,"&lt;="&amp;MonthStart,RATES!$C:$C,"&gt;="&amp;MonthEnd))))</f>
        <v/>
      </c>
      <c r="AK1724" s="2">
        <f>IF(OR(NOT(ISNUMBER($AJ1724)),N($AA1724)=0),"",IF(ABS(N($Z1724)/100-$AJ1724)&gt;0.0000001,"DIFFERS",""))</f>
        <v/>
      </c>
    </row>
    <row r="1725">
      <c r="AD1725" s="2">
        <f>IF($L1725="","",IF(ISNUMBER(SEARCH("OFF ROAD",$H1725)),"OFF",IF(ISNUMBER(SEARCH("ON ROAD",$H1725)),"ON","")))</f>
        <v/>
      </c>
      <c r="AE1725" s="2">
        <f>IF($AD1725="ON",""&amp;$L1725,"")</f>
        <v/>
      </c>
      <c r="AF1725" s="2">
        <f>IF($L1725="","",IF($J1725&lt;&gt;"","Y",""))</f>
        <v/>
      </c>
      <c r="AG1725" s="2">
        <f>IF($L1725="","",IFERROR(TRIM(MID($H1725,4,SEARCH(" CO ",$H1725)-4)),""&amp;$S1725))</f>
        <v/>
      </c>
      <c r="AH1725" s="2">
        <f>IF($AG1725="","",IF($AG1725="FULTON",IF(ISNUMBER(SEARCH("COLLEGE PARK",$H1725)),"FULTON (COLLEGE PARK)",IF(ISNUMBER(SEARCH("HAPEVILLE",$H1725)),"FULTON (HAPEVILLE)",IF(ISNUMBER(SEARCH("EAST POINT",$H1725)),"FULTON (EAST POINT)",IF(ISNUMBER(SEARCH("ATLANTA",$H1725)),"FULTON (ATL LIMITS)","FULTON")))),IF($AG1725="DEKALB",IF(ISNUMBER(SEARCH("ATLANTA",$H1725)),"DEKALB (ATL LIMITS)","DEKALB"),IF(AND($AG1725="CLAYTON",ISNUMBER(SEARCH("COLLEGE PARK",$H1725))),"CLAYTON (COLLEGE PARK)",$AG1725))))</f>
        <v/>
      </c>
      <c r="AI1725" s="2">
        <f>IF(OR($AH1725="",$AD1725=""),"",IFERROR(VLOOKUP($AH1725,CODES!$A:$B,2,FALSE),"NO CODE"))</f>
        <v/>
      </c>
      <c r="AJ1725" s="19">
        <f>IF(OR($AI1725="",$AI1725="NO CODE"),"",IF(COUNTIFS(RATES!$A:$A,$AI1725,RATES!$B:$B,"&lt;="&amp;MonthStart,RATES!$C:$C,"&gt;="&amp;MonthEnd)&lt;&gt;1,"NO RATE",IF($AD1725="OFF",SUMIFS(RATES!$F:$F,RATES!$A:$A,$AI1725,RATES!$B:$B,"&lt;="&amp;MonthStart,RATES!$C:$C,"&gt;="&amp;MonthEnd),SUMIFS(RATES!$E:$E,RATES!$A:$A,$AI1725,RATES!$B:$B,"&lt;="&amp;MonthStart,RATES!$C:$C,"&gt;="&amp;MonthEnd))))</f>
        <v/>
      </c>
      <c r="AK1725" s="2">
        <f>IF(OR(NOT(ISNUMBER($AJ1725)),N($AA1725)=0),"",IF(ABS(N($Z1725)/100-$AJ1725)&gt;0.0000001,"DIFFERS",""))</f>
        <v/>
      </c>
    </row>
    <row r="1726">
      <c r="AD1726" s="2">
        <f>IF($L1726="","",IF(ISNUMBER(SEARCH("OFF ROAD",$H1726)),"OFF",IF(ISNUMBER(SEARCH("ON ROAD",$H1726)),"ON","")))</f>
        <v/>
      </c>
      <c r="AE1726" s="2">
        <f>IF($AD1726="ON",""&amp;$L1726,"")</f>
        <v/>
      </c>
      <c r="AF1726" s="2">
        <f>IF($L1726="","",IF($J1726&lt;&gt;"","Y",""))</f>
        <v/>
      </c>
      <c r="AG1726" s="2">
        <f>IF($L1726="","",IFERROR(TRIM(MID($H1726,4,SEARCH(" CO ",$H1726)-4)),""&amp;$S1726))</f>
        <v/>
      </c>
      <c r="AH1726" s="2">
        <f>IF($AG1726="","",IF($AG1726="FULTON",IF(ISNUMBER(SEARCH("COLLEGE PARK",$H1726)),"FULTON (COLLEGE PARK)",IF(ISNUMBER(SEARCH("HAPEVILLE",$H1726)),"FULTON (HAPEVILLE)",IF(ISNUMBER(SEARCH("EAST POINT",$H1726)),"FULTON (EAST POINT)",IF(ISNUMBER(SEARCH("ATLANTA",$H1726)),"FULTON (ATL LIMITS)","FULTON")))),IF($AG1726="DEKALB",IF(ISNUMBER(SEARCH("ATLANTA",$H1726)),"DEKALB (ATL LIMITS)","DEKALB"),IF(AND($AG1726="CLAYTON",ISNUMBER(SEARCH("COLLEGE PARK",$H1726))),"CLAYTON (COLLEGE PARK)",$AG1726))))</f>
        <v/>
      </c>
      <c r="AI1726" s="2">
        <f>IF(OR($AH1726="",$AD1726=""),"",IFERROR(VLOOKUP($AH1726,CODES!$A:$B,2,FALSE),"NO CODE"))</f>
        <v/>
      </c>
      <c r="AJ1726" s="19">
        <f>IF(OR($AI1726="",$AI1726="NO CODE"),"",IF(COUNTIFS(RATES!$A:$A,$AI1726,RATES!$B:$B,"&lt;="&amp;MonthStart,RATES!$C:$C,"&gt;="&amp;MonthEnd)&lt;&gt;1,"NO RATE",IF($AD1726="OFF",SUMIFS(RATES!$F:$F,RATES!$A:$A,$AI1726,RATES!$B:$B,"&lt;="&amp;MonthStart,RATES!$C:$C,"&gt;="&amp;MonthEnd),SUMIFS(RATES!$E:$E,RATES!$A:$A,$AI1726,RATES!$B:$B,"&lt;="&amp;MonthStart,RATES!$C:$C,"&gt;="&amp;MonthEnd))))</f>
        <v/>
      </c>
      <c r="AK1726" s="2">
        <f>IF(OR(NOT(ISNUMBER($AJ1726)),N($AA1726)=0),"",IF(ABS(N($Z1726)/100-$AJ1726)&gt;0.0000001,"DIFFERS",""))</f>
        <v/>
      </c>
    </row>
    <row r="1727">
      <c r="AD1727" s="2">
        <f>IF($L1727="","",IF(ISNUMBER(SEARCH("OFF ROAD",$H1727)),"OFF",IF(ISNUMBER(SEARCH("ON ROAD",$H1727)),"ON","")))</f>
        <v/>
      </c>
      <c r="AE1727" s="2">
        <f>IF($AD1727="ON",""&amp;$L1727,"")</f>
        <v/>
      </c>
      <c r="AF1727" s="2">
        <f>IF($L1727="","",IF($J1727&lt;&gt;"","Y",""))</f>
        <v/>
      </c>
      <c r="AG1727" s="2">
        <f>IF($L1727="","",IFERROR(TRIM(MID($H1727,4,SEARCH(" CO ",$H1727)-4)),""&amp;$S1727))</f>
        <v/>
      </c>
      <c r="AH1727" s="2">
        <f>IF($AG1727="","",IF($AG1727="FULTON",IF(ISNUMBER(SEARCH("COLLEGE PARK",$H1727)),"FULTON (COLLEGE PARK)",IF(ISNUMBER(SEARCH("HAPEVILLE",$H1727)),"FULTON (HAPEVILLE)",IF(ISNUMBER(SEARCH("EAST POINT",$H1727)),"FULTON (EAST POINT)",IF(ISNUMBER(SEARCH("ATLANTA",$H1727)),"FULTON (ATL LIMITS)","FULTON")))),IF($AG1727="DEKALB",IF(ISNUMBER(SEARCH("ATLANTA",$H1727)),"DEKALB (ATL LIMITS)","DEKALB"),IF(AND($AG1727="CLAYTON",ISNUMBER(SEARCH("COLLEGE PARK",$H1727))),"CLAYTON (COLLEGE PARK)",$AG1727))))</f>
        <v/>
      </c>
      <c r="AI1727" s="2">
        <f>IF(OR($AH1727="",$AD1727=""),"",IFERROR(VLOOKUP($AH1727,CODES!$A:$B,2,FALSE),"NO CODE"))</f>
        <v/>
      </c>
      <c r="AJ1727" s="19">
        <f>IF(OR($AI1727="",$AI1727="NO CODE"),"",IF(COUNTIFS(RATES!$A:$A,$AI1727,RATES!$B:$B,"&lt;="&amp;MonthStart,RATES!$C:$C,"&gt;="&amp;MonthEnd)&lt;&gt;1,"NO RATE",IF($AD1727="OFF",SUMIFS(RATES!$F:$F,RATES!$A:$A,$AI1727,RATES!$B:$B,"&lt;="&amp;MonthStart,RATES!$C:$C,"&gt;="&amp;MonthEnd),SUMIFS(RATES!$E:$E,RATES!$A:$A,$AI1727,RATES!$B:$B,"&lt;="&amp;MonthStart,RATES!$C:$C,"&gt;="&amp;MonthEnd))))</f>
        <v/>
      </c>
      <c r="AK1727" s="2">
        <f>IF(OR(NOT(ISNUMBER($AJ1727)),N($AA1727)=0),"",IF(ABS(N($Z1727)/100-$AJ1727)&gt;0.0000001,"DIFFERS",""))</f>
        <v/>
      </c>
    </row>
    <row r="1728">
      <c r="AD1728" s="2">
        <f>IF($L1728="","",IF(ISNUMBER(SEARCH("OFF ROAD",$H1728)),"OFF",IF(ISNUMBER(SEARCH("ON ROAD",$H1728)),"ON","")))</f>
        <v/>
      </c>
      <c r="AE1728" s="2">
        <f>IF($AD1728="ON",""&amp;$L1728,"")</f>
        <v/>
      </c>
      <c r="AF1728" s="2">
        <f>IF($L1728="","",IF($J1728&lt;&gt;"","Y",""))</f>
        <v/>
      </c>
      <c r="AG1728" s="2">
        <f>IF($L1728="","",IFERROR(TRIM(MID($H1728,4,SEARCH(" CO ",$H1728)-4)),""&amp;$S1728))</f>
        <v/>
      </c>
      <c r="AH1728" s="2">
        <f>IF($AG1728="","",IF($AG1728="FULTON",IF(ISNUMBER(SEARCH("COLLEGE PARK",$H1728)),"FULTON (COLLEGE PARK)",IF(ISNUMBER(SEARCH("HAPEVILLE",$H1728)),"FULTON (HAPEVILLE)",IF(ISNUMBER(SEARCH("EAST POINT",$H1728)),"FULTON (EAST POINT)",IF(ISNUMBER(SEARCH("ATLANTA",$H1728)),"FULTON (ATL LIMITS)","FULTON")))),IF($AG1728="DEKALB",IF(ISNUMBER(SEARCH("ATLANTA",$H1728)),"DEKALB (ATL LIMITS)","DEKALB"),IF(AND($AG1728="CLAYTON",ISNUMBER(SEARCH("COLLEGE PARK",$H1728))),"CLAYTON (COLLEGE PARK)",$AG1728))))</f>
        <v/>
      </c>
      <c r="AI1728" s="2">
        <f>IF(OR($AH1728="",$AD1728=""),"",IFERROR(VLOOKUP($AH1728,CODES!$A:$B,2,FALSE),"NO CODE"))</f>
        <v/>
      </c>
      <c r="AJ1728" s="19">
        <f>IF(OR($AI1728="",$AI1728="NO CODE"),"",IF(COUNTIFS(RATES!$A:$A,$AI1728,RATES!$B:$B,"&lt;="&amp;MonthStart,RATES!$C:$C,"&gt;="&amp;MonthEnd)&lt;&gt;1,"NO RATE",IF($AD1728="OFF",SUMIFS(RATES!$F:$F,RATES!$A:$A,$AI1728,RATES!$B:$B,"&lt;="&amp;MonthStart,RATES!$C:$C,"&gt;="&amp;MonthEnd),SUMIFS(RATES!$E:$E,RATES!$A:$A,$AI1728,RATES!$B:$B,"&lt;="&amp;MonthStart,RATES!$C:$C,"&gt;="&amp;MonthEnd))))</f>
        <v/>
      </c>
      <c r="AK1728" s="2">
        <f>IF(OR(NOT(ISNUMBER($AJ1728)),N($AA1728)=0),"",IF(ABS(N($Z1728)/100-$AJ1728)&gt;0.0000001,"DIFFERS",""))</f>
        <v/>
      </c>
    </row>
    <row r="1729">
      <c r="AD1729" s="2">
        <f>IF($L1729="","",IF(ISNUMBER(SEARCH("OFF ROAD",$H1729)),"OFF",IF(ISNUMBER(SEARCH("ON ROAD",$H1729)),"ON","")))</f>
        <v/>
      </c>
      <c r="AE1729" s="2">
        <f>IF($AD1729="ON",""&amp;$L1729,"")</f>
        <v/>
      </c>
      <c r="AF1729" s="2">
        <f>IF($L1729="","",IF($J1729&lt;&gt;"","Y",""))</f>
        <v/>
      </c>
      <c r="AG1729" s="2">
        <f>IF($L1729="","",IFERROR(TRIM(MID($H1729,4,SEARCH(" CO ",$H1729)-4)),""&amp;$S1729))</f>
        <v/>
      </c>
      <c r="AH1729" s="2">
        <f>IF($AG1729="","",IF($AG1729="FULTON",IF(ISNUMBER(SEARCH("COLLEGE PARK",$H1729)),"FULTON (COLLEGE PARK)",IF(ISNUMBER(SEARCH("HAPEVILLE",$H1729)),"FULTON (HAPEVILLE)",IF(ISNUMBER(SEARCH("EAST POINT",$H1729)),"FULTON (EAST POINT)",IF(ISNUMBER(SEARCH("ATLANTA",$H1729)),"FULTON (ATL LIMITS)","FULTON")))),IF($AG1729="DEKALB",IF(ISNUMBER(SEARCH("ATLANTA",$H1729)),"DEKALB (ATL LIMITS)","DEKALB"),IF(AND($AG1729="CLAYTON",ISNUMBER(SEARCH("COLLEGE PARK",$H1729))),"CLAYTON (COLLEGE PARK)",$AG1729))))</f>
        <v/>
      </c>
      <c r="AI1729" s="2">
        <f>IF(OR($AH1729="",$AD1729=""),"",IFERROR(VLOOKUP($AH1729,CODES!$A:$B,2,FALSE),"NO CODE"))</f>
        <v/>
      </c>
      <c r="AJ1729" s="19">
        <f>IF(OR($AI1729="",$AI1729="NO CODE"),"",IF(COUNTIFS(RATES!$A:$A,$AI1729,RATES!$B:$B,"&lt;="&amp;MonthStart,RATES!$C:$C,"&gt;="&amp;MonthEnd)&lt;&gt;1,"NO RATE",IF($AD1729="OFF",SUMIFS(RATES!$F:$F,RATES!$A:$A,$AI1729,RATES!$B:$B,"&lt;="&amp;MonthStart,RATES!$C:$C,"&gt;="&amp;MonthEnd),SUMIFS(RATES!$E:$E,RATES!$A:$A,$AI1729,RATES!$B:$B,"&lt;="&amp;MonthStart,RATES!$C:$C,"&gt;="&amp;MonthEnd))))</f>
        <v/>
      </c>
      <c r="AK1729" s="2">
        <f>IF(OR(NOT(ISNUMBER($AJ1729)),N($AA1729)=0),"",IF(ABS(N($Z1729)/100-$AJ1729)&gt;0.0000001,"DIFFERS",""))</f>
        <v/>
      </c>
    </row>
    <row r="1730">
      <c r="AD1730" s="2">
        <f>IF($L1730="","",IF(ISNUMBER(SEARCH("OFF ROAD",$H1730)),"OFF",IF(ISNUMBER(SEARCH("ON ROAD",$H1730)),"ON","")))</f>
        <v/>
      </c>
      <c r="AE1730" s="2">
        <f>IF($AD1730="ON",""&amp;$L1730,"")</f>
        <v/>
      </c>
      <c r="AF1730" s="2">
        <f>IF($L1730="","",IF($J1730&lt;&gt;"","Y",""))</f>
        <v/>
      </c>
      <c r="AG1730" s="2">
        <f>IF($L1730="","",IFERROR(TRIM(MID($H1730,4,SEARCH(" CO ",$H1730)-4)),""&amp;$S1730))</f>
        <v/>
      </c>
      <c r="AH1730" s="2">
        <f>IF($AG1730="","",IF($AG1730="FULTON",IF(ISNUMBER(SEARCH("COLLEGE PARK",$H1730)),"FULTON (COLLEGE PARK)",IF(ISNUMBER(SEARCH("HAPEVILLE",$H1730)),"FULTON (HAPEVILLE)",IF(ISNUMBER(SEARCH("EAST POINT",$H1730)),"FULTON (EAST POINT)",IF(ISNUMBER(SEARCH("ATLANTA",$H1730)),"FULTON (ATL LIMITS)","FULTON")))),IF($AG1730="DEKALB",IF(ISNUMBER(SEARCH("ATLANTA",$H1730)),"DEKALB (ATL LIMITS)","DEKALB"),IF(AND($AG1730="CLAYTON",ISNUMBER(SEARCH("COLLEGE PARK",$H1730))),"CLAYTON (COLLEGE PARK)",$AG1730))))</f>
        <v/>
      </c>
      <c r="AI1730" s="2">
        <f>IF(OR($AH1730="",$AD1730=""),"",IFERROR(VLOOKUP($AH1730,CODES!$A:$B,2,FALSE),"NO CODE"))</f>
        <v/>
      </c>
      <c r="AJ1730" s="19">
        <f>IF(OR($AI1730="",$AI1730="NO CODE"),"",IF(COUNTIFS(RATES!$A:$A,$AI1730,RATES!$B:$B,"&lt;="&amp;MonthStart,RATES!$C:$C,"&gt;="&amp;MonthEnd)&lt;&gt;1,"NO RATE",IF($AD1730="OFF",SUMIFS(RATES!$F:$F,RATES!$A:$A,$AI1730,RATES!$B:$B,"&lt;="&amp;MonthStart,RATES!$C:$C,"&gt;="&amp;MonthEnd),SUMIFS(RATES!$E:$E,RATES!$A:$A,$AI1730,RATES!$B:$B,"&lt;="&amp;MonthStart,RATES!$C:$C,"&gt;="&amp;MonthEnd))))</f>
        <v/>
      </c>
      <c r="AK1730" s="2">
        <f>IF(OR(NOT(ISNUMBER($AJ1730)),N($AA1730)=0),"",IF(ABS(N($Z1730)/100-$AJ1730)&gt;0.0000001,"DIFFERS",""))</f>
        <v/>
      </c>
    </row>
    <row r="1731">
      <c r="AD1731" s="2">
        <f>IF($L1731="","",IF(ISNUMBER(SEARCH("OFF ROAD",$H1731)),"OFF",IF(ISNUMBER(SEARCH("ON ROAD",$H1731)),"ON","")))</f>
        <v/>
      </c>
      <c r="AE1731" s="2">
        <f>IF($AD1731="ON",""&amp;$L1731,"")</f>
        <v/>
      </c>
      <c r="AF1731" s="2">
        <f>IF($L1731="","",IF($J1731&lt;&gt;"","Y",""))</f>
        <v/>
      </c>
      <c r="AG1731" s="2">
        <f>IF($L1731="","",IFERROR(TRIM(MID($H1731,4,SEARCH(" CO ",$H1731)-4)),""&amp;$S1731))</f>
        <v/>
      </c>
      <c r="AH1731" s="2">
        <f>IF($AG1731="","",IF($AG1731="FULTON",IF(ISNUMBER(SEARCH("COLLEGE PARK",$H1731)),"FULTON (COLLEGE PARK)",IF(ISNUMBER(SEARCH("HAPEVILLE",$H1731)),"FULTON (HAPEVILLE)",IF(ISNUMBER(SEARCH("EAST POINT",$H1731)),"FULTON (EAST POINT)",IF(ISNUMBER(SEARCH("ATLANTA",$H1731)),"FULTON (ATL LIMITS)","FULTON")))),IF($AG1731="DEKALB",IF(ISNUMBER(SEARCH("ATLANTA",$H1731)),"DEKALB (ATL LIMITS)","DEKALB"),IF(AND($AG1731="CLAYTON",ISNUMBER(SEARCH("COLLEGE PARK",$H1731))),"CLAYTON (COLLEGE PARK)",$AG1731))))</f>
        <v/>
      </c>
      <c r="AI1731" s="2">
        <f>IF(OR($AH1731="",$AD1731=""),"",IFERROR(VLOOKUP($AH1731,CODES!$A:$B,2,FALSE),"NO CODE"))</f>
        <v/>
      </c>
      <c r="AJ1731" s="19">
        <f>IF(OR($AI1731="",$AI1731="NO CODE"),"",IF(COUNTIFS(RATES!$A:$A,$AI1731,RATES!$B:$B,"&lt;="&amp;MonthStart,RATES!$C:$C,"&gt;="&amp;MonthEnd)&lt;&gt;1,"NO RATE",IF($AD1731="OFF",SUMIFS(RATES!$F:$F,RATES!$A:$A,$AI1731,RATES!$B:$B,"&lt;="&amp;MonthStart,RATES!$C:$C,"&gt;="&amp;MonthEnd),SUMIFS(RATES!$E:$E,RATES!$A:$A,$AI1731,RATES!$B:$B,"&lt;="&amp;MonthStart,RATES!$C:$C,"&gt;="&amp;MonthEnd))))</f>
        <v/>
      </c>
      <c r="AK1731" s="2">
        <f>IF(OR(NOT(ISNUMBER($AJ1731)),N($AA1731)=0),"",IF(ABS(N($Z1731)/100-$AJ1731)&gt;0.0000001,"DIFFERS",""))</f>
        <v/>
      </c>
    </row>
    <row r="1732">
      <c r="AD1732" s="2">
        <f>IF($L1732="","",IF(ISNUMBER(SEARCH("OFF ROAD",$H1732)),"OFF",IF(ISNUMBER(SEARCH("ON ROAD",$H1732)),"ON","")))</f>
        <v/>
      </c>
      <c r="AE1732" s="2">
        <f>IF($AD1732="ON",""&amp;$L1732,"")</f>
        <v/>
      </c>
      <c r="AF1732" s="2">
        <f>IF($L1732="","",IF($J1732&lt;&gt;"","Y",""))</f>
        <v/>
      </c>
      <c r="AG1732" s="2">
        <f>IF($L1732="","",IFERROR(TRIM(MID($H1732,4,SEARCH(" CO ",$H1732)-4)),""&amp;$S1732))</f>
        <v/>
      </c>
      <c r="AH1732" s="2">
        <f>IF($AG1732="","",IF($AG1732="FULTON",IF(ISNUMBER(SEARCH("COLLEGE PARK",$H1732)),"FULTON (COLLEGE PARK)",IF(ISNUMBER(SEARCH("HAPEVILLE",$H1732)),"FULTON (HAPEVILLE)",IF(ISNUMBER(SEARCH("EAST POINT",$H1732)),"FULTON (EAST POINT)",IF(ISNUMBER(SEARCH("ATLANTA",$H1732)),"FULTON (ATL LIMITS)","FULTON")))),IF($AG1732="DEKALB",IF(ISNUMBER(SEARCH("ATLANTA",$H1732)),"DEKALB (ATL LIMITS)","DEKALB"),IF(AND($AG1732="CLAYTON",ISNUMBER(SEARCH("COLLEGE PARK",$H1732))),"CLAYTON (COLLEGE PARK)",$AG1732))))</f>
        <v/>
      </c>
      <c r="AI1732" s="2">
        <f>IF(OR($AH1732="",$AD1732=""),"",IFERROR(VLOOKUP($AH1732,CODES!$A:$B,2,FALSE),"NO CODE"))</f>
        <v/>
      </c>
      <c r="AJ1732" s="19">
        <f>IF(OR($AI1732="",$AI1732="NO CODE"),"",IF(COUNTIFS(RATES!$A:$A,$AI1732,RATES!$B:$B,"&lt;="&amp;MonthStart,RATES!$C:$C,"&gt;="&amp;MonthEnd)&lt;&gt;1,"NO RATE",IF($AD1732="OFF",SUMIFS(RATES!$F:$F,RATES!$A:$A,$AI1732,RATES!$B:$B,"&lt;="&amp;MonthStart,RATES!$C:$C,"&gt;="&amp;MonthEnd),SUMIFS(RATES!$E:$E,RATES!$A:$A,$AI1732,RATES!$B:$B,"&lt;="&amp;MonthStart,RATES!$C:$C,"&gt;="&amp;MonthEnd))))</f>
        <v/>
      </c>
      <c r="AK1732" s="2">
        <f>IF(OR(NOT(ISNUMBER($AJ1732)),N($AA1732)=0),"",IF(ABS(N($Z1732)/100-$AJ1732)&gt;0.0000001,"DIFFERS",""))</f>
        <v/>
      </c>
    </row>
    <row r="1733">
      <c r="AD1733" s="2">
        <f>IF($L1733="","",IF(ISNUMBER(SEARCH("OFF ROAD",$H1733)),"OFF",IF(ISNUMBER(SEARCH("ON ROAD",$H1733)),"ON","")))</f>
        <v/>
      </c>
      <c r="AE1733" s="2">
        <f>IF($AD1733="ON",""&amp;$L1733,"")</f>
        <v/>
      </c>
      <c r="AF1733" s="2">
        <f>IF($L1733="","",IF($J1733&lt;&gt;"","Y",""))</f>
        <v/>
      </c>
      <c r="AG1733" s="2">
        <f>IF($L1733="","",IFERROR(TRIM(MID($H1733,4,SEARCH(" CO ",$H1733)-4)),""&amp;$S1733))</f>
        <v/>
      </c>
      <c r="AH1733" s="2">
        <f>IF($AG1733="","",IF($AG1733="FULTON",IF(ISNUMBER(SEARCH("COLLEGE PARK",$H1733)),"FULTON (COLLEGE PARK)",IF(ISNUMBER(SEARCH("HAPEVILLE",$H1733)),"FULTON (HAPEVILLE)",IF(ISNUMBER(SEARCH("EAST POINT",$H1733)),"FULTON (EAST POINT)",IF(ISNUMBER(SEARCH("ATLANTA",$H1733)),"FULTON (ATL LIMITS)","FULTON")))),IF($AG1733="DEKALB",IF(ISNUMBER(SEARCH("ATLANTA",$H1733)),"DEKALB (ATL LIMITS)","DEKALB"),IF(AND($AG1733="CLAYTON",ISNUMBER(SEARCH("COLLEGE PARK",$H1733))),"CLAYTON (COLLEGE PARK)",$AG1733))))</f>
        <v/>
      </c>
      <c r="AI1733" s="2">
        <f>IF(OR($AH1733="",$AD1733=""),"",IFERROR(VLOOKUP($AH1733,CODES!$A:$B,2,FALSE),"NO CODE"))</f>
        <v/>
      </c>
      <c r="AJ1733" s="19">
        <f>IF(OR($AI1733="",$AI1733="NO CODE"),"",IF(COUNTIFS(RATES!$A:$A,$AI1733,RATES!$B:$B,"&lt;="&amp;MonthStart,RATES!$C:$C,"&gt;="&amp;MonthEnd)&lt;&gt;1,"NO RATE",IF($AD1733="OFF",SUMIFS(RATES!$F:$F,RATES!$A:$A,$AI1733,RATES!$B:$B,"&lt;="&amp;MonthStart,RATES!$C:$C,"&gt;="&amp;MonthEnd),SUMIFS(RATES!$E:$E,RATES!$A:$A,$AI1733,RATES!$B:$B,"&lt;="&amp;MonthStart,RATES!$C:$C,"&gt;="&amp;MonthEnd))))</f>
        <v/>
      </c>
      <c r="AK1733" s="2">
        <f>IF(OR(NOT(ISNUMBER($AJ1733)),N($AA1733)=0),"",IF(ABS(N($Z1733)/100-$AJ1733)&gt;0.0000001,"DIFFERS",""))</f>
        <v/>
      </c>
    </row>
    <row r="1734">
      <c r="AD1734" s="2">
        <f>IF($L1734="","",IF(ISNUMBER(SEARCH("OFF ROAD",$H1734)),"OFF",IF(ISNUMBER(SEARCH("ON ROAD",$H1734)),"ON","")))</f>
        <v/>
      </c>
      <c r="AE1734" s="2">
        <f>IF($AD1734="ON",""&amp;$L1734,"")</f>
        <v/>
      </c>
      <c r="AF1734" s="2">
        <f>IF($L1734="","",IF($J1734&lt;&gt;"","Y",""))</f>
        <v/>
      </c>
      <c r="AG1734" s="2">
        <f>IF($L1734="","",IFERROR(TRIM(MID($H1734,4,SEARCH(" CO ",$H1734)-4)),""&amp;$S1734))</f>
        <v/>
      </c>
      <c r="AH1734" s="2">
        <f>IF($AG1734="","",IF($AG1734="FULTON",IF(ISNUMBER(SEARCH("COLLEGE PARK",$H1734)),"FULTON (COLLEGE PARK)",IF(ISNUMBER(SEARCH("HAPEVILLE",$H1734)),"FULTON (HAPEVILLE)",IF(ISNUMBER(SEARCH("EAST POINT",$H1734)),"FULTON (EAST POINT)",IF(ISNUMBER(SEARCH("ATLANTA",$H1734)),"FULTON (ATL LIMITS)","FULTON")))),IF($AG1734="DEKALB",IF(ISNUMBER(SEARCH("ATLANTA",$H1734)),"DEKALB (ATL LIMITS)","DEKALB"),IF(AND($AG1734="CLAYTON",ISNUMBER(SEARCH("COLLEGE PARK",$H1734))),"CLAYTON (COLLEGE PARK)",$AG1734))))</f>
        <v/>
      </c>
      <c r="AI1734" s="2">
        <f>IF(OR($AH1734="",$AD1734=""),"",IFERROR(VLOOKUP($AH1734,CODES!$A:$B,2,FALSE),"NO CODE"))</f>
        <v/>
      </c>
      <c r="AJ1734" s="19">
        <f>IF(OR($AI1734="",$AI1734="NO CODE"),"",IF(COUNTIFS(RATES!$A:$A,$AI1734,RATES!$B:$B,"&lt;="&amp;MonthStart,RATES!$C:$C,"&gt;="&amp;MonthEnd)&lt;&gt;1,"NO RATE",IF($AD1734="OFF",SUMIFS(RATES!$F:$F,RATES!$A:$A,$AI1734,RATES!$B:$B,"&lt;="&amp;MonthStart,RATES!$C:$C,"&gt;="&amp;MonthEnd),SUMIFS(RATES!$E:$E,RATES!$A:$A,$AI1734,RATES!$B:$B,"&lt;="&amp;MonthStart,RATES!$C:$C,"&gt;="&amp;MonthEnd))))</f>
        <v/>
      </c>
      <c r="AK1734" s="2">
        <f>IF(OR(NOT(ISNUMBER($AJ1734)),N($AA1734)=0),"",IF(ABS(N($Z1734)/100-$AJ1734)&gt;0.0000001,"DIFFERS",""))</f>
        <v/>
      </c>
    </row>
    <row r="1735">
      <c r="AD1735" s="2">
        <f>IF($L1735="","",IF(ISNUMBER(SEARCH("OFF ROAD",$H1735)),"OFF",IF(ISNUMBER(SEARCH("ON ROAD",$H1735)),"ON","")))</f>
        <v/>
      </c>
      <c r="AE1735" s="2">
        <f>IF($AD1735="ON",""&amp;$L1735,"")</f>
        <v/>
      </c>
      <c r="AF1735" s="2">
        <f>IF($L1735="","",IF($J1735&lt;&gt;"","Y",""))</f>
        <v/>
      </c>
      <c r="AG1735" s="2">
        <f>IF($L1735="","",IFERROR(TRIM(MID($H1735,4,SEARCH(" CO ",$H1735)-4)),""&amp;$S1735))</f>
        <v/>
      </c>
      <c r="AH1735" s="2">
        <f>IF($AG1735="","",IF($AG1735="FULTON",IF(ISNUMBER(SEARCH("COLLEGE PARK",$H1735)),"FULTON (COLLEGE PARK)",IF(ISNUMBER(SEARCH("HAPEVILLE",$H1735)),"FULTON (HAPEVILLE)",IF(ISNUMBER(SEARCH("EAST POINT",$H1735)),"FULTON (EAST POINT)",IF(ISNUMBER(SEARCH("ATLANTA",$H1735)),"FULTON (ATL LIMITS)","FULTON")))),IF($AG1735="DEKALB",IF(ISNUMBER(SEARCH("ATLANTA",$H1735)),"DEKALB (ATL LIMITS)","DEKALB"),IF(AND($AG1735="CLAYTON",ISNUMBER(SEARCH("COLLEGE PARK",$H1735))),"CLAYTON (COLLEGE PARK)",$AG1735))))</f>
        <v/>
      </c>
      <c r="AI1735" s="2">
        <f>IF(OR($AH1735="",$AD1735=""),"",IFERROR(VLOOKUP($AH1735,CODES!$A:$B,2,FALSE),"NO CODE"))</f>
        <v/>
      </c>
      <c r="AJ1735" s="19">
        <f>IF(OR($AI1735="",$AI1735="NO CODE"),"",IF(COUNTIFS(RATES!$A:$A,$AI1735,RATES!$B:$B,"&lt;="&amp;MonthStart,RATES!$C:$C,"&gt;="&amp;MonthEnd)&lt;&gt;1,"NO RATE",IF($AD1735="OFF",SUMIFS(RATES!$F:$F,RATES!$A:$A,$AI1735,RATES!$B:$B,"&lt;="&amp;MonthStart,RATES!$C:$C,"&gt;="&amp;MonthEnd),SUMIFS(RATES!$E:$E,RATES!$A:$A,$AI1735,RATES!$B:$B,"&lt;="&amp;MonthStart,RATES!$C:$C,"&gt;="&amp;MonthEnd))))</f>
        <v/>
      </c>
      <c r="AK1735" s="2">
        <f>IF(OR(NOT(ISNUMBER($AJ1735)),N($AA1735)=0),"",IF(ABS(N($Z1735)/100-$AJ1735)&gt;0.0000001,"DIFFERS",""))</f>
        <v/>
      </c>
    </row>
    <row r="1736">
      <c r="AD1736" s="2">
        <f>IF($L1736="","",IF(ISNUMBER(SEARCH("OFF ROAD",$H1736)),"OFF",IF(ISNUMBER(SEARCH("ON ROAD",$H1736)),"ON","")))</f>
        <v/>
      </c>
      <c r="AE1736" s="2">
        <f>IF($AD1736="ON",""&amp;$L1736,"")</f>
        <v/>
      </c>
      <c r="AF1736" s="2">
        <f>IF($L1736="","",IF($J1736&lt;&gt;"","Y",""))</f>
        <v/>
      </c>
      <c r="AG1736" s="2">
        <f>IF($L1736="","",IFERROR(TRIM(MID($H1736,4,SEARCH(" CO ",$H1736)-4)),""&amp;$S1736))</f>
        <v/>
      </c>
      <c r="AH1736" s="2">
        <f>IF($AG1736="","",IF($AG1736="FULTON",IF(ISNUMBER(SEARCH("COLLEGE PARK",$H1736)),"FULTON (COLLEGE PARK)",IF(ISNUMBER(SEARCH("HAPEVILLE",$H1736)),"FULTON (HAPEVILLE)",IF(ISNUMBER(SEARCH("EAST POINT",$H1736)),"FULTON (EAST POINT)",IF(ISNUMBER(SEARCH("ATLANTA",$H1736)),"FULTON (ATL LIMITS)","FULTON")))),IF($AG1736="DEKALB",IF(ISNUMBER(SEARCH("ATLANTA",$H1736)),"DEKALB (ATL LIMITS)","DEKALB"),IF(AND($AG1736="CLAYTON",ISNUMBER(SEARCH("COLLEGE PARK",$H1736))),"CLAYTON (COLLEGE PARK)",$AG1736))))</f>
        <v/>
      </c>
      <c r="AI1736" s="2">
        <f>IF(OR($AH1736="",$AD1736=""),"",IFERROR(VLOOKUP($AH1736,CODES!$A:$B,2,FALSE),"NO CODE"))</f>
        <v/>
      </c>
      <c r="AJ1736" s="19">
        <f>IF(OR($AI1736="",$AI1736="NO CODE"),"",IF(COUNTIFS(RATES!$A:$A,$AI1736,RATES!$B:$B,"&lt;="&amp;MonthStart,RATES!$C:$C,"&gt;="&amp;MonthEnd)&lt;&gt;1,"NO RATE",IF($AD1736="OFF",SUMIFS(RATES!$F:$F,RATES!$A:$A,$AI1736,RATES!$B:$B,"&lt;="&amp;MonthStart,RATES!$C:$C,"&gt;="&amp;MonthEnd),SUMIFS(RATES!$E:$E,RATES!$A:$A,$AI1736,RATES!$B:$B,"&lt;="&amp;MonthStart,RATES!$C:$C,"&gt;="&amp;MonthEnd))))</f>
        <v/>
      </c>
      <c r="AK1736" s="2">
        <f>IF(OR(NOT(ISNUMBER($AJ1736)),N($AA1736)=0),"",IF(ABS(N($Z1736)/100-$AJ1736)&gt;0.0000001,"DIFFERS",""))</f>
        <v/>
      </c>
    </row>
    <row r="1737">
      <c r="AD1737" s="2">
        <f>IF($L1737="","",IF(ISNUMBER(SEARCH("OFF ROAD",$H1737)),"OFF",IF(ISNUMBER(SEARCH("ON ROAD",$H1737)),"ON","")))</f>
        <v/>
      </c>
      <c r="AE1737" s="2">
        <f>IF($AD1737="ON",""&amp;$L1737,"")</f>
        <v/>
      </c>
      <c r="AF1737" s="2">
        <f>IF($L1737="","",IF($J1737&lt;&gt;"","Y",""))</f>
        <v/>
      </c>
      <c r="AG1737" s="2">
        <f>IF($L1737="","",IFERROR(TRIM(MID($H1737,4,SEARCH(" CO ",$H1737)-4)),""&amp;$S1737))</f>
        <v/>
      </c>
      <c r="AH1737" s="2">
        <f>IF($AG1737="","",IF($AG1737="FULTON",IF(ISNUMBER(SEARCH("COLLEGE PARK",$H1737)),"FULTON (COLLEGE PARK)",IF(ISNUMBER(SEARCH("HAPEVILLE",$H1737)),"FULTON (HAPEVILLE)",IF(ISNUMBER(SEARCH("EAST POINT",$H1737)),"FULTON (EAST POINT)",IF(ISNUMBER(SEARCH("ATLANTA",$H1737)),"FULTON (ATL LIMITS)","FULTON")))),IF($AG1737="DEKALB",IF(ISNUMBER(SEARCH("ATLANTA",$H1737)),"DEKALB (ATL LIMITS)","DEKALB"),IF(AND($AG1737="CLAYTON",ISNUMBER(SEARCH("COLLEGE PARK",$H1737))),"CLAYTON (COLLEGE PARK)",$AG1737))))</f>
        <v/>
      </c>
      <c r="AI1737" s="2">
        <f>IF(OR($AH1737="",$AD1737=""),"",IFERROR(VLOOKUP($AH1737,CODES!$A:$B,2,FALSE),"NO CODE"))</f>
        <v/>
      </c>
      <c r="AJ1737" s="19">
        <f>IF(OR($AI1737="",$AI1737="NO CODE"),"",IF(COUNTIFS(RATES!$A:$A,$AI1737,RATES!$B:$B,"&lt;="&amp;MonthStart,RATES!$C:$C,"&gt;="&amp;MonthEnd)&lt;&gt;1,"NO RATE",IF($AD1737="OFF",SUMIFS(RATES!$F:$F,RATES!$A:$A,$AI1737,RATES!$B:$B,"&lt;="&amp;MonthStart,RATES!$C:$C,"&gt;="&amp;MonthEnd),SUMIFS(RATES!$E:$E,RATES!$A:$A,$AI1737,RATES!$B:$B,"&lt;="&amp;MonthStart,RATES!$C:$C,"&gt;="&amp;MonthEnd))))</f>
        <v/>
      </c>
      <c r="AK1737" s="2">
        <f>IF(OR(NOT(ISNUMBER($AJ1737)),N($AA1737)=0),"",IF(ABS(N($Z1737)/100-$AJ1737)&gt;0.0000001,"DIFFERS",""))</f>
        <v/>
      </c>
    </row>
    <row r="1738">
      <c r="AD1738" s="2">
        <f>IF($L1738="","",IF(ISNUMBER(SEARCH("OFF ROAD",$H1738)),"OFF",IF(ISNUMBER(SEARCH("ON ROAD",$H1738)),"ON","")))</f>
        <v/>
      </c>
      <c r="AE1738" s="2">
        <f>IF($AD1738="ON",""&amp;$L1738,"")</f>
        <v/>
      </c>
      <c r="AF1738" s="2">
        <f>IF($L1738="","",IF($J1738&lt;&gt;"","Y",""))</f>
        <v/>
      </c>
      <c r="AG1738" s="2">
        <f>IF($L1738="","",IFERROR(TRIM(MID($H1738,4,SEARCH(" CO ",$H1738)-4)),""&amp;$S1738))</f>
        <v/>
      </c>
      <c r="AH1738" s="2">
        <f>IF($AG1738="","",IF($AG1738="FULTON",IF(ISNUMBER(SEARCH("COLLEGE PARK",$H1738)),"FULTON (COLLEGE PARK)",IF(ISNUMBER(SEARCH("HAPEVILLE",$H1738)),"FULTON (HAPEVILLE)",IF(ISNUMBER(SEARCH("EAST POINT",$H1738)),"FULTON (EAST POINT)",IF(ISNUMBER(SEARCH("ATLANTA",$H1738)),"FULTON (ATL LIMITS)","FULTON")))),IF($AG1738="DEKALB",IF(ISNUMBER(SEARCH("ATLANTA",$H1738)),"DEKALB (ATL LIMITS)","DEKALB"),IF(AND($AG1738="CLAYTON",ISNUMBER(SEARCH("COLLEGE PARK",$H1738))),"CLAYTON (COLLEGE PARK)",$AG1738))))</f>
        <v/>
      </c>
      <c r="AI1738" s="2">
        <f>IF(OR($AH1738="",$AD1738=""),"",IFERROR(VLOOKUP($AH1738,CODES!$A:$B,2,FALSE),"NO CODE"))</f>
        <v/>
      </c>
      <c r="AJ1738" s="19">
        <f>IF(OR($AI1738="",$AI1738="NO CODE"),"",IF(COUNTIFS(RATES!$A:$A,$AI1738,RATES!$B:$B,"&lt;="&amp;MonthStart,RATES!$C:$C,"&gt;="&amp;MonthEnd)&lt;&gt;1,"NO RATE",IF($AD1738="OFF",SUMIFS(RATES!$F:$F,RATES!$A:$A,$AI1738,RATES!$B:$B,"&lt;="&amp;MonthStart,RATES!$C:$C,"&gt;="&amp;MonthEnd),SUMIFS(RATES!$E:$E,RATES!$A:$A,$AI1738,RATES!$B:$B,"&lt;="&amp;MonthStart,RATES!$C:$C,"&gt;="&amp;MonthEnd))))</f>
        <v/>
      </c>
      <c r="AK1738" s="2">
        <f>IF(OR(NOT(ISNUMBER($AJ1738)),N($AA1738)=0),"",IF(ABS(N($Z1738)/100-$AJ1738)&gt;0.0000001,"DIFFERS",""))</f>
        <v/>
      </c>
    </row>
    <row r="1739">
      <c r="AD1739" s="2">
        <f>IF($L1739="","",IF(ISNUMBER(SEARCH("OFF ROAD",$H1739)),"OFF",IF(ISNUMBER(SEARCH("ON ROAD",$H1739)),"ON","")))</f>
        <v/>
      </c>
      <c r="AE1739" s="2">
        <f>IF($AD1739="ON",""&amp;$L1739,"")</f>
        <v/>
      </c>
      <c r="AF1739" s="2">
        <f>IF($L1739="","",IF($J1739&lt;&gt;"","Y",""))</f>
        <v/>
      </c>
      <c r="AG1739" s="2">
        <f>IF($L1739="","",IFERROR(TRIM(MID($H1739,4,SEARCH(" CO ",$H1739)-4)),""&amp;$S1739))</f>
        <v/>
      </c>
      <c r="AH1739" s="2">
        <f>IF($AG1739="","",IF($AG1739="FULTON",IF(ISNUMBER(SEARCH("COLLEGE PARK",$H1739)),"FULTON (COLLEGE PARK)",IF(ISNUMBER(SEARCH("HAPEVILLE",$H1739)),"FULTON (HAPEVILLE)",IF(ISNUMBER(SEARCH("EAST POINT",$H1739)),"FULTON (EAST POINT)",IF(ISNUMBER(SEARCH("ATLANTA",$H1739)),"FULTON (ATL LIMITS)","FULTON")))),IF($AG1739="DEKALB",IF(ISNUMBER(SEARCH("ATLANTA",$H1739)),"DEKALB (ATL LIMITS)","DEKALB"),IF(AND($AG1739="CLAYTON",ISNUMBER(SEARCH("COLLEGE PARK",$H1739))),"CLAYTON (COLLEGE PARK)",$AG1739))))</f>
        <v/>
      </c>
      <c r="AI1739" s="2">
        <f>IF(OR($AH1739="",$AD1739=""),"",IFERROR(VLOOKUP($AH1739,CODES!$A:$B,2,FALSE),"NO CODE"))</f>
        <v/>
      </c>
      <c r="AJ1739" s="19">
        <f>IF(OR($AI1739="",$AI1739="NO CODE"),"",IF(COUNTIFS(RATES!$A:$A,$AI1739,RATES!$B:$B,"&lt;="&amp;MonthStart,RATES!$C:$C,"&gt;="&amp;MonthEnd)&lt;&gt;1,"NO RATE",IF($AD1739="OFF",SUMIFS(RATES!$F:$F,RATES!$A:$A,$AI1739,RATES!$B:$B,"&lt;="&amp;MonthStart,RATES!$C:$C,"&gt;="&amp;MonthEnd),SUMIFS(RATES!$E:$E,RATES!$A:$A,$AI1739,RATES!$B:$B,"&lt;="&amp;MonthStart,RATES!$C:$C,"&gt;="&amp;MonthEnd))))</f>
        <v/>
      </c>
      <c r="AK1739" s="2">
        <f>IF(OR(NOT(ISNUMBER($AJ1739)),N($AA1739)=0),"",IF(ABS(N($Z1739)/100-$AJ1739)&gt;0.0000001,"DIFFERS",""))</f>
        <v/>
      </c>
    </row>
    <row r="1740">
      <c r="AD1740" s="2">
        <f>IF($L1740="","",IF(ISNUMBER(SEARCH("OFF ROAD",$H1740)),"OFF",IF(ISNUMBER(SEARCH("ON ROAD",$H1740)),"ON","")))</f>
        <v/>
      </c>
      <c r="AE1740" s="2">
        <f>IF($AD1740="ON",""&amp;$L1740,"")</f>
        <v/>
      </c>
      <c r="AF1740" s="2">
        <f>IF($L1740="","",IF($J1740&lt;&gt;"","Y",""))</f>
        <v/>
      </c>
      <c r="AG1740" s="2">
        <f>IF($L1740="","",IFERROR(TRIM(MID($H1740,4,SEARCH(" CO ",$H1740)-4)),""&amp;$S1740))</f>
        <v/>
      </c>
      <c r="AH1740" s="2">
        <f>IF($AG1740="","",IF($AG1740="FULTON",IF(ISNUMBER(SEARCH("COLLEGE PARK",$H1740)),"FULTON (COLLEGE PARK)",IF(ISNUMBER(SEARCH("HAPEVILLE",$H1740)),"FULTON (HAPEVILLE)",IF(ISNUMBER(SEARCH("EAST POINT",$H1740)),"FULTON (EAST POINT)",IF(ISNUMBER(SEARCH("ATLANTA",$H1740)),"FULTON (ATL LIMITS)","FULTON")))),IF($AG1740="DEKALB",IF(ISNUMBER(SEARCH("ATLANTA",$H1740)),"DEKALB (ATL LIMITS)","DEKALB"),IF(AND($AG1740="CLAYTON",ISNUMBER(SEARCH("COLLEGE PARK",$H1740))),"CLAYTON (COLLEGE PARK)",$AG1740))))</f>
        <v/>
      </c>
      <c r="AI1740" s="2">
        <f>IF(OR($AH1740="",$AD1740=""),"",IFERROR(VLOOKUP($AH1740,CODES!$A:$B,2,FALSE),"NO CODE"))</f>
        <v/>
      </c>
      <c r="AJ1740" s="19">
        <f>IF(OR($AI1740="",$AI1740="NO CODE"),"",IF(COUNTIFS(RATES!$A:$A,$AI1740,RATES!$B:$B,"&lt;="&amp;MonthStart,RATES!$C:$C,"&gt;="&amp;MonthEnd)&lt;&gt;1,"NO RATE",IF($AD1740="OFF",SUMIFS(RATES!$F:$F,RATES!$A:$A,$AI1740,RATES!$B:$B,"&lt;="&amp;MonthStart,RATES!$C:$C,"&gt;="&amp;MonthEnd),SUMIFS(RATES!$E:$E,RATES!$A:$A,$AI1740,RATES!$B:$B,"&lt;="&amp;MonthStart,RATES!$C:$C,"&gt;="&amp;MonthEnd))))</f>
        <v/>
      </c>
      <c r="AK1740" s="2">
        <f>IF(OR(NOT(ISNUMBER($AJ1740)),N($AA1740)=0),"",IF(ABS(N($Z1740)/100-$AJ1740)&gt;0.0000001,"DIFFERS",""))</f>
        <v/>
      </c>
    </row>
    <row r="1741">
      <c r="AD1741" s="2">
        <f>IF($L1741="","",IF(ISNUMBER(SEARCH("OFF ROAD",$H1741)),"OFF",IF(ISNUMBER(SEARCH("ON ROAD",$H1741)),"ON","")))</f>
        <v/>
      </c>
      <c r="AE1741" s="2">
        <f>IF($AD1741="ON",""&amp;$L1741,"")</f>
        <v/>
      </c>
      <c r="AF1741" s="2">
        <f>IF($L1741="","",IF($J1741&lt;&gt;"","Y",""))</f>
        <v/>
      </c>
      <c r="AG1741" s="2">
        <f>IF($L1741="","",IFERROR(TRIM(MID($H1741,4,SEARCH(" CO ",$H1741)-4)),""&amp;$S1741))</f>
        <v/>
      </c>
      <c r="AH1741" s="2">
        <f>IF($AG1741="","",IF($AG1741="FULTON",IF(ISNUMBER(SEARCH("COLLEGE PARK",$H1741)),"FULTON (COLLEGE PARK)",IF(ISNUMBER(SEARCH("HAPEVILLE",$H1741)),"FULTON (HAPEVILLE)",IF(ISNUMBER(SEARCH("EAST POINT",$H1741)),"FULTON (EAST POINT)",IF(ISNUMBER(SEARCH("ATLANTA",$H1741)),"FULTON (ATL LIMITS)","FULTON")))),IF($AG1741="DEKALB",IF(ISNUMBER(SEARCH("ATLANTA",$H1741)),"DEKALB (ATL LIMITS)","DEKALB"),IF(AND($AG1741="CLAYTON",ISNUMBER(SEARCH("COLLEGE PARK",$H1741))),"CLAYTON (COLLEGE PARK)",$AG1741))))</f>
        <v/>
      </c>
      <c r="AI1741" s="2">
        <f>IF(OR($AH1741="",$AD1741=""),"",IFERROR(VLOOKUP($AH1741,CODES!$A:$B,2,FALSE),"NO CODE"))</f>
        <v/>
      </c>
      <c r="AJ1741" s="19">
        <f>IF(OR($AI1741="",$AI1741="NO CODE"),"",IF(COUNTIFS(RATES!$A:$A,$AI1741,RATES!$B:$B,"&lt;="&amp;MonthStart,RATES!$C:$C,"&gt;="&amp;MonthEnd)&lt;&gt;1,"NO RATE",IF($AD1741="OFF",SUMIFS(RATES!$F:$F,RATES!$A:$A,$AI1741,RATES!$B:$B,"&lt;="&amp;MonthStart,RATES!$C:$C,"&gt;="&amp;MonthEnd),SUMIFS(RATES!$E:$E,RATES!$A:$A,$AI1741,RATES!$B:$B,"&lt;="&amp;MonthStart,RATES!$C:$C,"&gt;="&amp;MonthEnd))))</f>
        <v/>
      </c>
      <c r="AK1741" s="2">
        <f>IF(OR(NOT(ISNUMBER($AJ1741)),N($AA1741)=0),"",IF(ABS(N($Z1741)/100-$AJ1741)&gt;0.0000001,"DIFFERS",""))</f>
        <v/>
      </c>
    </row>
    <row r="1742">
      <c r="AD1742" s="2">
        <f>IF($L1742="","",IF(ISNUMBER(SEARCH("OFF ROAD",$H1742)),"OFF",IF(ISNUMBER(SEARCH("ON ROAD",$H1742)),"ON","")))</f>
        <v/>
      </c>
      <c r="AE1742" s="2">
        <f>IF($AD1742="ON",""&amp;$L1742,"")</f>
        <v/>
      </c>
      <c r="AF1742" s="2">
        <f>IF($L1742="","",IF($J1742&lt;&gt;"","Y",""))</f>
        <v/>
      </c>
      <c r="AG1742" s="2">
        <f>IF($L1742="","",IFERROR(TRIM(MID($H1742,4,SEARCH(" CO ",$H1742)-4)),""&amp;$S1742))</f>
        <v/>
      </c>
      <c r="AH1742" s="2">
        <f>IF($AG1742="","",IF($AG1742="FULTON",IF(ISNUMBER(SEARCH("COLLEGE PARK",$H1742)),"FULTON (COLLEGE PARK)",IF(ISNUMBER(SEARCH("HAPEVILLE",$H1742)),"FULTON (HAPEVILLE)",IF(ISNUMBER(SEARCH("EAST POINT",$H1742)),"FULTON (EAST POINT)",IF(ISNUMBER(SEARCH("ATLANTA",$H1742)),"FULTON (ATL LIMITS)","FULTON")))),IF($AG1742="DEKALB",IF(ISNUMBER(SEARCH("ATLANTA",$H1742)),"DEKALB (ATL LIMITS)","DEKALB"),IF(AND($AG1742="CLAYTON",ISNUMBER(SEARCH("COLLEGE PARK",$H1742))),"CLAYTON (COLLEGE PARK)",$AG1742))))</f>
        <v/>
      </c>
      <c r="AI1742" s="2">
        <f>IF(OR($AH1742="",$AD1742=""),"",IFERROR(VLOOKUP($AH1742,CODES!$A:$B,2,FALSE),"NO CODE"))</f>
        <v/>
      </c>
      <c r="AJ1742" s="19">
        <f>IF(OR($AI1742="",$AI1742="NO CODE"),"",IF(COUNTIFS(RATES!$A:$A,$AI1742,RATES!$B:$B,"&lt;="&amp;MonthStart,RATES!$C:$C,"&gt;="&amp;MonthEnd)&lt;&gt;1,"NO RATE",IF($AD1742="OFF",SUMIFS(RATES!$F:$F,RATES!$A:$A,$AI1742,RATES!$B:$B,"&lt;="&amp;MonthStart,RATES!$C:$C,"&gt;="&amp;MonthEnd),SUMIFS(RATES!$E:$E,RATES!$A:$A,$AI1742,RATES!$B:$B,"&lt;="&amp;MonthStart,RATES!$C:$C,"&gt;="&amp;MonthEnd))))</f>
        <v/>
      </c>
      <c r="AK1742" s="2">
        <f>IF(OR(NOT(ISNUMBER($AJ1742)),N($AA1742)=0),"",IF(ABS(N($Z1742)/100-$AJ1742)&gt;0.0000001,"DIFFERS",""))</f>
        <v/>
      </c>
    </row>
    <row r="1743">
      <c r="AD1743" s="2">
        <f>IF($L1743="","",IF(ISNUMBER(SEARCH("OFF ROAD",$H1743)),"OFF",IF(ISNUMBER(SEARCH("ON ROAD",$H1743)),"ON","")))</f>
        <v/>
      </c>
      <c r="AE1743" s="2">
        <f>IF($AD1743="ON",""&amp;$L1743,"")</f>
        <v/>
      </c>
      <c r="AF1743" s="2">
        <f>IF($L1743="","",IF($J1743&lt;&gt;"","Y",""))</f>
        <v/>
      </c>
      <c r="AG1743" s="2">
        <f>IF($L1743="","",IFERROR(TRIM(MID($H1743,4,SEARCH(" CO ",$H1743)-4)),""&amp;$S1743))</f>
        <v/>
      </c>
      <c r="AH1743" s="2">
        <f>IF($AG1743="","",IF($AG1743="FULTON",IF(ISNUMBER(SEARCH("COLLEGE PARK",$H1743)),"FULTON (COLLEGE PARK)",IF(ISNUMBER(SEARCH("HAPEVILLE",$H1743)),"FULTON (HAPEVILLE)",IF(ISNUMBER(SEARCH("EAST POINT",$H1743)),"FULTON (EAST POINT)",IF(ISNUMBER(SEARCH("ATLANTA",$H1743)),"FULTON (ATL LIMITS)","FULTON")))),IF($AG1743="DEKALB",IF(ISNUMBER(SEARCH("ATLANTA",$H1743)),"DEKALB (ATL LIMITS)","DEKALB"),IF(AND($AG1743="CLAYTON",ISNUMBER(SEARCH("COLLEGE PARK",$H1743))),"CLAYTON (COLLEGE PARK)",$AG1743))))</f>
        <v/>
      </c>
      <c r="AI1743" s="2">
        <f>IF(OR($AH1743="",$AD1743=""),"",IFERROR(VLOOKUP($AH1743,CODES!$A:$B,2,FALSE),"NO CODE"))</f>
        <v/>
      </c>
      <c r="AJ1743" s="19">
        <f>IF(OR($AI1743="",$AI1743="NO CODE"),"",IF(COUNTIFS(RATES!$A:$A,$AI1743,RATES!$B:$B,"&lt;="&amp;MonthStart,RATES!$C:$C,"&gt;="&amp;MonthEnd)&lt;&gt;1,"NO RATE",IF($AD1743="OFF",SUMIFS(RATES!$F:$F,RATES!$A:$A,$AI1743,RATES!$B:$B,"&lt;="&amp;MonthStart,RATES!$C:$C,"&gt;="&amp;MonthEnd),SUMIFS(RATES!$E:$E,RATES!$A:$A,$AI1743,RATES!$B:$B,"&lt;="&amp;MonthStart,RATES!$C:$C,"&gt;="&amp;MonthEnd))))</f>
        <v/>
      </c>
      <c r="AK1743" s="2">
        <f>IF(OR(NOT(ISNUMBER($AJ1743)),N($AA1743)=0),"",IF(ABS(N($Z1743)/100-$AJ1743)&gt;0.0000001,"DIFFERS",""))</f>
        <v/>
      </c>
    </row>
    <row r="1744">
      <c r="AD1744" s="2">
        <f>IF($L1744="","",IF(ISNUMBER(SEARCH("OFF ROAD",$H1744)),"OFF",IF(ISNUMBER(SEARCH("ON ROAD",$H1744)),"ON","")))</f>
        <v/>
      </c>
      <c r="AE1744" s="2">
        <f>IF($AD1744="ON",""&amp;$L1744,"")</f>
        <v/>
      </c>
      <c r="AF1744" s="2">
        <f>IF($L1744="","",IF($J1744&lt;&gt;"","Y",""))</f>
        <v/>
      </c>
      <c r="AG1744" s="2">
        <f>IF($L1744="","",IFERROR(TRIM(MID($H1744,4,SEARCH(" CO ",$H1744)-4)),""&amp;$S1744))</f>
        <v/>
      </c>
      <c r="AH1744" s="2">
        <f>IF($AG1744="","",IF($AG1744="FULTON",IF(ISNUMBER(SEARCH("COLLEGE PARK",$H1744)),"FULTON (COLLEGE PARK)",IF(ISNUMBER(SEARCH("HAPEVILLE",$H1744)),"FULTON (HAPEVILLE)",IF(ISNUMBER(SEARCH("EAST POINT",$H1744)),"FULTON (EAST POINT)",IF(ISNUMBER(SEARCH("ATLANTA",$H1744)),"FULTON (ATL LIMITS)","FULTON")))),IF($AG1744="DEKALB",IF(ISNUMBER(SEARCH("ATLANTA",$H1744)),"DEKALB (ATL LIMITS)","DEKALB"),IF(AND($AG1744="CLAYTON",ISNUMBER(SEARCH("COLLEGE PARK",$H1744))),"CLAYTON (COLLEGE PARK)",$AG1744))))</f>
        <v/>
      </c>
      <c r="AI1744" s="2">
        <f>IF(OR($AH1744="",$AD1744=""),"",IFERROR(VLOOKUP($AH1744,CODES!$A:$B,2,FALSE),"NO CODE"))</f>
        <v/>
      </c>
      <c r="AJ1744" s="19">
        <f>IF(OR($AI1744="",$AI1744="NO CODE"),"",IF(COUNTIFS(RATES!$A:$A,$AI1744,RATES!$B:$B,"&lt;="&amp;MonthStart,RATES!$C:$C,"&gt;="&amp;MonthEnd)&lt;&gt;1,"NO RATE",IF($AD1744="OFF",SUMIFS(RATES!$F:$F,RATES!$A:$A,$AI1744,RATES!$B:$B,"&lt;="&amp;MonthStart,RATES!$C:$C,"&gt;="&amp;MonthEnd),SUMIFS(RATES!$E:$E,RATES!$A:$A,$AI1744,RATES!$B:$B,"&lt;="&amp;MonthStart,RATES!$C:$C,"&gt;="&amp;MonthEnd))))</f>
        <v/>
      </c>
      <c r="AK1744" s="2">
        <f>IF(OR(NOT(ISNUMBER($AJ1744)),N($AA1744)=0),"",IF(ABS(N($Z1744)/100-$AJ1744)&gt;0.0000001,"DIFFERS",""))</f>
        <v/>
      </c>
    </row>
    <row r="1745">
      <c r="AD1745" s="2">
        <f>IF($L1745="","",IF(ISNUMBER(SEARCH("OFF ROAD",$H1745)),"OFF",IF(ISNUMBER(SEARCH("ON ROAD",$H1745)),"ON","")))</f>
        <v/>
      </c>
      <c r="AE1745" s="2">
        <f>IF($AD1745="ON",""&amp;$L1745,"")</f>
        <v/>
      </c>
      <c r="AF1745" s="2">
        <f>IF($L1745="","",IF($J1745&lt;&gt;"","Y",""))</f>
        <v/>
      </c>
      <c r="AG1745" s="2">
        <f>IF($L1745="","",IFERROR(TRIM(MID($H1745,4,SEARCH(" CO ",$H1745)-4)),""&amp;$S1745))</f>
        <v/>
      </c>
      <c r="AH1745" s="2">
        <f>IF($AG1745="","",IF($AG1745="FULTON",IF(ISNUMBER(SEARCH("COLLEGE PARK",$H1745)),"FULTON (COLLEGE PARK)",IF(ISNUMBER(SEARCH("HAPEVILLE",$H1745)),"FULTON (HAPEVILLE)",IF(ISNUMBER(SEARCH("EAST POINT",$H1745)),"FULTON (EAST POINT)",IF(ISNUMBER(SEARCH("ATLANTA",$H1745)),"FULTON (ATL LIMITS)","FULTON")))),IF($AG1745="DEKALB",IF(ISNUMBER(SEARCH("ATLANTA",$H1745)),"DEKALB (ATL LIMITS)","DEKALB"),IF(AND($AG1745="CLAYTON",ISNUMBER(SEARCH("COLLEGE PARK",$H1745))),"CLAYTON (COLLEGE PARK)",$AG1745))))</f>
        <v/>
      </c>
      <c r="AI1745" s="2">
        <f>IF(OR($AH1745="",$AD1745=""),"",IFERROR(VLOOKUP($AH1745,CODES!$A:$B,2,FALSE),"NO CODE"))</f>
        <v/>
      </c>
      <c r="AJ1745" s="19">
        <f>IF(OR($AI1745="",$AI1745="NO CODE"),"",IF(COUNTIFS(RATES!$A:$A,$AI1745,RATES!$B:$B,"&lt;="&amp;MonthStart,RATES!$C:$C,"&gt;="&amp;MonthEnd)&lt;&gt;1,"NO RATE",IF($AD1745="OFF",SUMIFS(RATES!$F:$F,RATES!$A:$A,$AI1745,RATES!$B:$B,"&lt;="&amp;MonthStart,RATES!$C:$C,"&gt;="&amp;MonthEnd),SUMIFS(RATES!$E:$E,RATES!$A:$A,$AI1745,RATES!$B:$B,"&lt;="&amp;MonthStart,RATES!$C:$C,"&gt;="&amp;MonthEnd))))</f>
        <v/>
      </c>
      <c r="AK1745" s="2">
        <f>IF(OR(NOT(ISNUMBER($AJ1745)),N($AA1745)=0),"",IF(ABS(N($Z1745)/100-$AJ1745)&gt;0.0000001,"DIFFERS",""))</f>
        <v/>
      </c>
    </row>
    <row r="1746">
      <c r="AD1746" s="2">
        <f>IF($L1746="","",IF(ISNUMBER(SEARCH("OFF ROAD",$H1746)),"OFF",IF(ISNUMBER(SEARCH("ON ROAD",$H1746)),"ON","")))</f>
        <v/>
      </c>
      <c r="AE1746" s="2">
        <f>IF($AD1746="ON",""&amp;$L1746,"")</f>
        <v/>
      </c>
      <c r="AF1746" s="2">
        <f>IF($L1746="","",IF($J1746&lt;&gt;"","Y",""))</f>
        <v/>
      </c>
      <c r="AG1746" s="2">
        <f>IF($L1746="","",IFERROR(TRIM(MID($H1746,4,SEARCH(" CO ",$H1746)-4)),""&amp;$S1746))</f>
        <v/>
      </c>
      <c r="AH1746" s="2">
        <f>IF($AG1746="","",IF($AG1746="FULTON",IF(ISNUMBER(SEARCH("COLLEGE PARK",$H1746)),"FULTON (COLLEGE PARK)",IF(ISNUMBER(SEARCH("HAPEVILLE",$H1746)),"FULTON (HAPEVILLE)",IF(ISNUMBER(SEARCH("EAST POINT",$H1746)),"FULTON (EAST POINT)",IF(ISNUMBER(SEARCH("ATLANTA",$H1746)),"FULTON (ATL LIMITS)","FULTON")))),IF($AG1746="DEKALB",IF(ISNUMBER(SEARCH("ATLANTA",$H1746)),"DEKALB (ATL LIMITS)","DEKALB"),IF(AND($AG1746="CLAYTON",ISNUMBER(SEARCH("COLLEGE PARK",$H1746))),"CLAYTON (COLLEGE PARK)",$AG1746))))</f>
        <v/>
      </c>
      <c r="AI1746" s="2">
        <f>IF(OR($AH1746="",$AD1746=""),"",IFERROR(VLOOKUP($AH1746,CODES!$A:$B,2,FALSE),"NO CODE"))</f>
        <v/>
      </c>
      <c r="AJ1746" s="19">
        <f>IF(OR($AI1746="",$AI1746="NO CODE"),"",IF(COUNTIFS(RATES!$A:$A,$AI1746,RATES!$B:$B,"&lt;="&amp;MonthStart,RATES!$C:$C,"&gt;="&amp;MonthEnd)&lt;&gt;1,"NO RATE",IF($AD1746="OFF",SUMIFS(RATES!$F:$F,RATES!$A:$A,$AI1746,RATES!$B:$B,"&lt;="&amp;MonthStart,RATES!$C:$C,"&gt;="&amp;MonthEnd),SUMIFS(RATES!$E:$E,RATES!$A:$A,$AI1746,RATES!$B:$B,"&lt;="&amp;MonthStart,RATES!$C:$C,"&gt;="&amp;MonthEnd))))</f>
        <v/>
      </c>
      <c r="AK1746" s="2">
        <f>IF(OR(NOT(ISNUMBER($AJ1746)),N($AA1746)=0),"",IF(ABS(N($Z1746)/100-$AJ1746)&gt;0.0000001,"DIFFERS",""))</f>
        <v/>
      </c>
    </row>
    <row r="1747">
      <c r="AD1747" s="2">
        <f>IF($L1747="","",IF(ISNUMBER(SEARCH("OFF ROAD",$H1747)),"OFF",IF(ISNUMBER(SEARCH("ON ROAD",$H1747)),"ON","")))</f>
        <v/>
      </c>
      <c r="AE1747" s="2">
        <f>IF($AD1747="ON",""&amp;$L1747,"")</f>
        <v/>
      </c>
      <c r="AF1747" s="2">
        <f>IF($L1747="","",IF($J1747&lt;&gt;"","Y",""))</f>
        <v/>
      </c>
      <c r="AG1747" s="2">
        <f>IF($L1747="","",IFERROR(TRIM(MID($H1747,4,SEARCH(" CO ",$H1747)-4)),""&amp;$S1747))</f>
        <v/>
      </c>
      <c r="AH1747" s="2">
        <f>IF($AG1747="","",IF($AG1747="FULTON",IF(ISNUMBER(SEARCH("COLLEGE PARK",$H1747)),"FULTON (COLLEGE PARK)",IF(ISNUMBER(SEARCH("HAPEVILLE",$H1747)),"FULTON (HAPEVILLE)",IF(ISNUMBER(SEARCH("EAST POINT",$H1747)),"FULTON (EAST POINT)",IF(ISNUMBER(SEARCH("ATLANTA",$H1747)),"FULTON (ATL LIMITS)","FULTON")))),IF($AG1747="DEKALB",IF(ISNUMBER(SEARCH("ATLANTA",$H1747)),"DEKALB (ATL LIMITS)","DEKALB"),IF(AND($AG1747="CLAYTON",ISNUMBER(SEARCH("COLLEGE PARK",$H1747))),"CLAYTON (COLLEGE PARK)",$AG1747))))</f>
        <v/>
      </c>
      <c r="AI1747" s="2">
        <f>IF(OR($AH1747="",$AD1747=""),"",IFERROR(VLOOKUP($AH1747,CODES!$A:$B,2,FALSE),"NO CODE"))</f>
        <v/>
      </c>
      <c r="AJ1747" s="19">
        <f>IF(OR($AI1747="",$AI1747="NO CODE"),"",IF(COUNTIFS(RATES!$A:$A,$AI1747,RATES!$B:$B,"&lt;="&amp;MonthStart,RATES!$C:$C,"&gt;="&amp;MonthEnd)&lt;&gt;1,"NO RATE",IF($AD1747="OFF",SUMIFS(RATES!$F:$F,RATES!$A:$A,$AI1747,RATES!$B:$B,"&lt;="&amp;MonthStart,RATES!$C:$C,"&gt;="&amp;MonthEnd),SUMIFS(RATES!$E:$E,RATES!$A:$A,$AI1747,RATES!$B:$B,"&lt;="&amp;MonthStart,RATES!$C:$C,"&gt;="&amp;MonthEnd))))</f>
        <v/>
      </c>
      <c r="AK1747" s="2">
        <f>IF(OR(NOT(ISNUMBER($AJ1747)),N($AA1747)=0),"",IF(ABS(N($Z1747)/100-$AJ1747)&gt;0.0000001,"DIFFERS",""))</f>
        <v/>
      </c>
    </row>
    <row r="1748">
      <c r="AD1748" s="2">
        <f>IF($L1748="","",IF(ISNUMBER(SEARCH("OFF ROAD",$H1748)),"OFF",IF(ISNUMBER(SEARCH("ON ROAD",$H1748)),"ON","")))</f>
        <v/>
      </c>
      <c r="AE1748" s="2">
        <f>IF($AD1748="ON",""&amp;$L1748,"")</f>
        <v/>
      </c>
      <c r="AF1748" s="2">
        <f>IF($L1748="","",IF($J1748&lt;&gt;"","Y",""))</f>
        <v/>
      </c>
      <c r="AG1748" s="2">
        <f>IF($L1748="","",IFERROR(TRIM(MID($H1748,4,SEARCH(" CO ",$H1748)-4)),""&amp;$S1748))</f>
        <v/>
      </c>
      <c r="AH1748" s="2">
        <f>IF($AG1748="","",IF($AG1748="FULTON",IF(ISNUMBER(SEARCH("COLLEGE PARK",$H1748)),"FULTON (COLLEGE PARK)",IF(ISNUMBER(SEARCH("HAPEVILLE",$H1748)),"FULTON (HAPEVILLE)",IF(ISNUMBER(SEARCH("EAST POINT",$H1748)),"FULTON (EAST POINT)",IF(ISNUMBER(SEARCH("ATLANTA",$H1748)),"FULTON (ATL LIMITS)","FULTON")))),IF($AG1748="DEKALB",IF(ISNUMBER(SEARCH("ATLANTA",$H1748)),"DEKALB (ATL LIMITS)","DEKALB"),IF(AND($AG1748="CLAYTON",ISNUMBER(SEARCH("COLLEGE PARK",$H1748))),"CLAYTON (COLLEGE PARK)",$AG1748))))</f>
        <v/>
      </c>
      <c r="AI1748" s="2">
        <f>IF(OR($AH1748="",$AD1748=""),"",IFERROR(VLOOKUP($AH1748,CODES!$A:$B,2,FALSE),"NO CODE"))</f>
        <v/>
      </c>
      <c r="AJ1748" s="19">
        <f>IF(OR($AI1748="",$AI1748="NO CODE"),"",IF(COUNTIFS(RATES!$A:$A,$AI1748,RATES!$B:$B,"&lt;="&amp;MonthStart,RATES!$C:$C,"&gt;="&amp;MonthEnd)&lt;&gt;1,"NO RATE",IF($AD1748="OFF",SUMIFS(RATES!$F:$F,RATES!$A:$A,$AI1748,RATES!$B:$B,"&lt;="&amp;MonthStart,RATES!$C:$C,"&gt;="&amp;MonthEnd),SUMIFS(RATES!$E:$E,RATES!$A:$A,$AI1748,RATES!$B:$B,"&lt;="&amp;MonthStart,RATES!$C:$C,"&gt;="&amp;MonthEnd))))</f>
        <v/>
      </c>
      <c r="AK1748" s="2">
        <f>IF(OR(NOT(ISNUMBER($AJ1748)),N($AA1748)=0),"",IF(ABS(N($Z1748)/100-$AJ1748)&gt;0.0000001,"DIFFERS",""))</f>
        <v/>
      </c>
    </row>
    <row r="1749">
      <c r="AD1749" s="2">
        <f>IF($L1749="","",IF(ISNUMBER(SEARCH("OFF ROAD",$H1749)),"OFF",IF(ISNUMBER(SEARCH("ON ROAD",$H1749)),"ON","")))</f>
        <v/>
      </c>
      <c r="AE1749" s="2">
        <f>IF($AD1749="ON",""&amp;$L1749,"")</f>
        <v/>
      </c>
      <c r="AF1749" s="2">
        <f>IF($L1749="","",IF($J1749&lt;&gt;"","Y",""))</f>
        <v/>
      </c>
      <c r="AG1749" s="2">
        <f>IF($L1749="","",IFERROR(TRIM(MID($H1749,4,SEARCH(" CO ",$H1749)-4)),""&amp;$S1749))</f>
        <v/>
      </c>
      <c r="AH1749" s="2">
        <f>IF($AG1749="","",IF($AG1749="FULTON",IF(ISNUMBER(SEARCH("COLLEGE PARK",$H1749)),"FULTON (COLLEGE PARK)",IF(ISNUMBER(SEARCH("HAPEVILLE",$H1749)),"FULTON (HAPEVILLE)",IF(ISNUMBER(SEARCH("EAST POINT",$H1749)),"FULTON (EAST POINT)",IF(ISNUMBER(SEARCH("ATLANTA",$H1749)),"FULTON (ATL LIMITS)","FULTON")))),IF($AG1749="DEKALB",IF(ISNUMBER(SEARCH("ATLANTA",$H1749)),"DEKALB (ATL LIMITS)","DEKALB"),IF(AND($AG1749="CLAYTON",ISNUMBER(SEARCH("COLLEGE PARK",$H1749))),"CLAYTON (COLLEGE PARK)",$AG1749))))</f>
        <v/>
      </c>
      <c r="AI1749" s="2">
        <f>IF(OR($AH1749="",$AD1749=""),"",IFERROR(VLOOKUP($AH1749,CODES!$A:$B,2,FALSE),"NO CODE"))</f>
        <v/>
      </c>
      <c r="AJ1749" s="19">
        <f>IF(OR($AI1749="",$AI1749="NO CODE"),"",IF(COUNTIFS(RATES!$A:$A,$AI1749,RATES!$B:$B,"&lt;="&amp;MonthStart,RATES!$C:$C,"&gt;="&amp;MonthEnd)&lt;&gt;1,"NO RATE",IF($AD1749="OFF",SUMIFS(RATES!$F:$F,RATES!$A:$A,$AI1749,RATES!$B:$B,"&lt;="&amp;MonthStart,RATES!$C:$C,"&gt;="&amp;MonthEnd),SUMIFS(RATES!$E:$E,RATES!$A:$A,$AI1749,RATES!$B:$B,"&lt;="&amp;MonthStart,RATES!$C:$C,"&gt;="&amp;MonthEnd))))</f>
        <v/>
      </c>
      <c r="AK1749" s="2">
        <f>IF(OR(NOT(ISNUMBER($AJ1749)),N($AA1749)=0),"",IF(ABS(N($Z1749)/100-$AJ1749)&gt;0.0000001,"DIFFERS",""))</f>
        <v/>
      </c>
    </row>
    <row r="1750">
      <c r="AD1750" s="2">
        <f>IF($L1750="","",IF(ISNUMBER(SEARCH("OFF ROAD",$H1750)),"OFF",IF(ISNUMBER(SEARCH("ON ROAD",$H1750)),"ON","")))</f>
        <v/>
      </c>
      <c r="AE1750" s="2">
        <f>IF($AD1750="ON",""&amp;$L1750,"")</f>
        <v/>
      </c>
      <c r="AF1750" s="2">
        <f>IF($L1750="","",IF($J1750&lt;&gt;"","Y",""))</f>
        <v/>
      </c>
      <c r="AG1750" s="2">
        <f>IF($L1750="","",IFERROR(TRIM(MID($H1750,4,SEARCH(" CO ",$H1750)-4)),""&amp;$S1750))</f>
        <v/>
      </c>
      <c r="AH1750" s="2">
        <f>IF($AG1750="","",IF($AG1750="FULTON",IF(ISNUMBER(SEARCH("COLLEGE PARK",$H1750)),"FULTON (COLLEGE PARK)",IF(ISNUMBER(SEARCH("HAPEVILLE",$H1750)),"FULTON (HAPEVILLE)",IF(ISNUMBER(SEARCH("EAST POINT",$H1750)),"FULTON (EAST POINT)",IF(ISNUMBER(SEARCH("ATLANTA",$H1750)),"FULTON (ATL LIMITS)","FULTON")))),IF($AG1750="DEKALB",IF(ISNUMBER(SEARCH("ATLANTA",$H1750)),"DEKALB (ATL LIMITS)","DEKALB"),IF(AND($AG1750="CLAYTON",ISNUMBER(SEARCH("COLLEGE PARK",$H1750))),"CLAYTON (COLLEGE PARK)",$AG1750))))</f>
        <v/>
      </c>
      <c r="AI1750" s="2">
        <f>IF(OR($AH1750="",$AD1750=""),"",IFERROR(VLOOKUP($AH1750,CODES!$A:$B,2,FALSE),"NO CODE"))</f>
        <v/>
      </c>
      <c r="AJ1750" s="19">
        <f>IF(OR($AI1750="",$AI1750="NO CODE"),"",IF(COUNTIFS(RATES!$A:$A,$AI1750,RATES!$B:$B,"&lt;="&amp;MonthStart,RATES!$C:$C,"&gt;="&amp;MonthEnd)&lt;&gt;1,"NO RATE",IF($AD1750="OFF",SUMIFS(RATES!$F:$F,RATES!$A:$A,$AI1750,RATES!$B:$B,"&lt;="&amp;MonthStart,RATES!$C:$C,"&gt;="&amp;MonthEnd),SUMIFS(RATES!$E:$E,RATES!$A:$A,$AI1750,RATES!$B:$B,"&lt;="&amp;MonthStart,RATES!$C:$C,"&gt;="&amp;MonthEnd))))</f>
        <v/>
      </c>
      <c r="AK1750" s="2">
        <f>IF(OR(NOT(ISNUMBER($AJ1750)),N($AA1750)=0),"",IF(ABS(N($Z1750)/100-$AJ1750)&gt;0.0000001,"DIFFERS",""))</f>
        <v/>
      </c>
    </row>
    <row r="1751">
      <c r="AD1751" s="2">
        <f>IF($L1751="","",IF(ISNUMBER(SEARCH("OFF ROAD",$H1751)),"OFF",IF(ISNUMBER(SEARCH("ON ROAD",$H1751)),"ON","")))</f>
        <v/>
      </c>
      <c r="AE1751" s="2">
        <f>IF($AD1751="ON",""&amp;$L1751,"")</f>
        <v/>
      </c>
      <c r="AF1751" s="2">
        <f>IF($L1751="","",IF($J1751&lt;&gt;"","Y",""))</f>
        <v/>
      </c>
      <c r="AG1751" s="2">
        <f>IF($L1751="","",IFERROR(TRIM(MID($H1751,4,SEARCH(" CO ",$H1751)-4)),""&amp;$S1751))</f>
        <v/>
      </c>
      <c r="AH1751" s="2">
        <f>IF($AG1751="","",IF($AG1751="FULTON",IF(ISNUMBER(SEARCH("COLLEGE PARK",$H1751)),"FULTON (COLLEGE PARK)",IF(ISNUMBER(SEARCH("HAPEVILLE",$H1751)),"FULTON (HAPEVILLE)",IF(ISNUMBER(SEARCH("EAST POINT",$H1751)),"FULTON (EAST POINT)",IF(ISNUMBER(SEARCH("ATLANTA",$H1751)),"FULTON (ATL LIMITS)","FULTON")))),IF($AG1751="DEKALB",IF(ISNUMBER(SEARCH("ATLANTA",$H1751)),"DEKALB (ATL LIMITS)","DEKALB"),IF(AND($AG1751="CLAYTON",ISNUMBER(SEARCH("COLLEGE PARK",$H1751))),"CLAYTON (COLLEGE PARK)",$AG1751))))</f>
        <v/>
      </c>
      <c r="AI1751" s="2">
        <f>IF(OR($AH1751="",$AD1751=""),"",IFERROR(VLOOKUP($AH1751,CODES!$A:$B,2,FALSE),"NO CODE"))</f>
        <v/>
      </c>
      <c r="AJ1751" s="19">
        <f>IF(OR($AI1751="",$AI1751="NO CODE"),"",IF(COUNTIFS(RATES!$A:$A,$AI1751,RATES!$B:$B,"&lt;="&amp;MonthStart,RATES!$C:$C,"&gt;="&amp;MonthEnd)&lt;&gt;1,"NO RATE",IF($AD1751="OFF",SUMIFS(RATES!$F:$F,RATES!$A:$A,$AI1751,RATES!$B:$B,"&lt;="&amp;MonthStart,RATES!$C:$C,"&gt;="&amp;MonthEnd),SUMIFS(RATES!$E:$E,RATES!$A:$A,$AI1751,RATES!$B:$B,"&lt;="&amp;MonthStart,RATES!$C:$C,"&gt;="&amp;MonthEnd))))</f>
        <v/>
      </c>
      <c r="AK1751" s="2">
        <f>IF(OR(NOT(ISNUMBER($AJ1751)),N($AA1751)=0),"",IF(ABS(N($Z1751)/100-$AJ1751)&gt;0.0000001,"DIFFERS",""))</f>
        <v/>
      </c>
    </row>
    <row r="1752">
      <c r="AD1752" s="2">
        <f>IF($L1752="","",IF(ISNUMBER(SEARCH("OFF ROAD",$H1752)),"OFF",IF(ISNUMBER(SEARCH("ON ROAD",$H1752)),"ON","")))</f>
        <v/>
      </c>
      <c r="AE1752" s="2">
        <f>IF($AD1752="ON",""&amp;$L1752,"")</f>
        <v/>
      </c>
      <c r="AF1752" s="2">
        <f>IF($L1752="","",IF($J1752&lt;&gt;"","Y",""))</f>
        <v/>
      </c>
      <c r="AG1752" s="2">
        <f>IF($L1752="","",IFERROR(TRIM(MID($H1752,4,SEARCH(" CO ",$H1752)-4)),""&amp;$S1752))</f>
        <v/>
      </c>
      <c r="AH1752" s="2">
        <f>IF($AG1752="","",IF($AG1752="FULTON",IF(ISNUMBER(SEARCH("COLLEGE PARK",$H1752)),"FULTON (COLLEGE PARK)",IF(ISNUMBER(SEARCH("HAPEVILLE",$H1752)),"FULTON (HAPEVILLE)",IF(ISNUMBER(SEARCH("EAST POINT",$H1752)),"FULTON (EAST POINT)",IF(ISNUMBER(SEARCH("ATLANTA",$H1752)),"FULTON (ATL LIMITS)","FULTON")))),IF($AG1752="DEKALB",IF(ISNUMBER(SEARCH("ATLANTA",$H1752)),"DEKALB (ATL LIMITS)","DEKALB"),IF(AND($AG1752="CLAYTON",ISNUMBER(SEARCH("COLLEGE PARK",$H1752))),"CLAYTON (COLLEGE PARK)",$AG1752))))</f>
        <v/>
      </c>
      <c r="AI1752" s="2">
        <f>IF(OR($AH1752="",$AD1752=""),"",IFERROR(VLOOKUP($AH1752,CODES!$A:$B,2,FALSE),"NO CODE"))</f>
        <v/>
      </c>
      <c r="AJ1752" s="19">
        <f>IF(OR($AI1752="",$AI1752="NO CODE"),"",IF(COUNTIFS(RATES!$A:$A,$AI1752,RATES!$B:$B,"&lt;="&amp;MonthStart,RATES!$C:$C,"&gt;="&amp;MonthEnd)&lt;&gt;1,"NO RATE",IF($AD1752="OFF",SUMIFS(RATES!$F:$F,RATES!$A:$A,$AI1752,RATES!$B:$B,"&lt;="&amp;MonthStart,RATES!$C:$C,"&gt;="&amp;MonthEnd),SUMIFS(RATES!$E:$E,RATES!$A:$A,$AI1752,RATES!$B:$B,"&lt;="&amp;MonthStart,RATES!$C:$C,"&gt;="&amp;MonthEnd))))</f>
        <v/>
      </c>
      <c r="AK1752" s="2">
        <f>IF(OR(NOT(ISNUMBER($AJ1752)),N($AA1752)=0),"",IF(ABS(N($Z1752)/100-$AJ1752)&gt;0.0000001,"DIFFERS",""))</f>
        <v/>
      </c>
    </row>
    <row r="1753">
      <c r="AD1753" s="2">
        <f>IF($L1753="","",IF(ISNUMBER(SEARCH("OFF ROAD",$H1753)),"OFF",IF(ISNUMBER(SEARCH("ON ROAD",$H1753)),"ON","")))</f>
        <v/>
      </c>
      <c r="AE1753" s="2">
        <f>IF($AD1753="ON",""&amp;$L1753,"")</f>
        <v/>
      </c>
      <c r="AF1753" s="2">
        <f>IF($L1753="","",IF($J1753&lt;&gt;"","Y",""))</f>
        <v/>
      </c>
      <c r="AG1753" s="2">
        <f>IF($L1753="","",IFERROR(TRIM(MID($H1753,4,SEARCH(" CO ",$H1753)-4)),""&amp;$S1753))</f>
        <v/>
      </c>
      <c r="AH1753" s="2">
        <f>IF($AG1753="","",IF($AG1753="FULTON",IF(ISNUMBER(SEARCH("COLLEGE PARK",$H1753)),"FULTON (COLLEGE PARK)",IF(ISNUMBER(SEARCH("HAPEVILLE",$H1753)),"FULTON (HAPEVILLE)",IF(ISNUMBER(SEARCH("EAST POINT",$H1753)),"FULTON (EAST POINT)",IF(ISNUMBER(SEARCH("ATLANTA",$H1753)),"FULTON (ATL LIMITS)","FULTON")))),IF($AG1753="DEKALB",IF(ISNUMBER(SEARCH("ATLANTA",$H1753)),"DEKALB (ATL LIMITS)","DEKALB"),IF(AND($AG1753="CLAYTON",ISNUMBER(SEARCH("COLLEGE PARK",$H1753))),"CLAYTON (COLLEGE PARK)",$AG1753))))</f>
        <v/>
      </c>
      <c r="AI1753" s="2">
        <f>IF(OR($AH1753="",$AD1753=""),"",IFERROR(VLOOKUP($AH1753,CODES!$A:$B,2,FALSE),"NO CODE"))</f>
        <v/>
      </c>
      <c r="AJ1753" s="19">
        <f>IF(OR($AI1753="",$AI1753="NO CODE"),"",IF(COUNTIFS(RATES!$A:$A,$AI1753,RATES!$B:$B,"&lt;="&amp;MonthStart,RATES!$C:$C,"&gt;="&amp;MonthEnd)&lt;&gt;1,"NO RATE",IF($AD1753="OFF",SUMIFS(RATES!$F:$F,RATES!$A:$A,$AI1753,RATES!$B:$B,"&lt;="&amp;MonthStart,RATES!$C:$C,"&gt;="&amp;MonthEnd),SUMIFS(RATES!$E:$E,RATES!$A:$A,$AI1753,RATES!$B:$B,"&lt;="&amp;MonthStart,RATES!$C:$C,"&gt;="&amp;MonthEnd))))</f>
        <v/>
      </c>
      <c r="AK1753" s="2">
        <f>IF(OR(NOT(ISNUMBER($AJ1753)),N($AA1753)=0),"",IF(ABS(N($Z1753)/100-$AJ1753)&gt;0.0000001,"DIFFERS",""))</f>
        <v/>
      </c>
    </row>
    <row r="1754">
      <c r="AD1754" s="2">
        <f>IF($L1754="","",IF(ISNUMBER(SEARCH("OFF ROAD",$H1754)),"OFF",IF(ISNUMBER(SEARCH("ON ROAD",$H1754)),"ON","")))</f>
        <v/>
      </c>
      <c r="AE1754" s="2">
        <f>IF($AD1754="ON",""&amp;$L1754,"")</f>
        <v/>
      </c>
      <c r="AF1754" s="2">
        <f>IF($L1754="","",IF($J1754&lt;&gt;"","Y",""))</f>
        <v/>
      </c>
      <c r="AG1754" s="2">
        <f>IF($L1754="","",IFERROR(TRIM(MID($H1754,4,SEARCH(" CO ",$H1754)-4)),""&amp;$S1754))</f>
        <v/>
      </c>
      <c r="AH1754" s="2">
        <f>IF($AG1754="","",IF($AG1754="FULTON",IF(ISNUMBER(SEARCH("COLLEGE PARK",$H1754)),"FULTON (COLLEGE PARK)",IF(ISNUMBER(SEARCH("HAPEVILLE",$H1754)),"FULTON (HAPEVILLE)",IF(ISNUMBER(SEARCH("EAST POINT",$H1754)),"FULTON (EAST POINT)",IF(ISNUMBER(SEARCH("ATLANTA",$H1754)),"FULTON (ATL LIMITS)","FULTON")))),IF($AG1754="DEKALB",IF(ISNUMBER(SEARCH("ATLANTA",$H1754)),"DEKALB (ATL LIMITS)","DEKALB"),IF(AND($AG1754="CLAYTON",ISNUMBER(SEARCH("COLLEGE PARK",$H1754))),"CLAYTON (COLLEGE PARK)",$AG1754))))</f>
        <v/>
      </c>
      <c r="AI1754" s="2">
        <f>IF(OR($AH1754="",$AD1754=""),"",IFERROR(VLOOKUP($AH1754,CODES!$A:$B,2,FALSE),"NO CODE"))</f>
        <v/>
      </c>
      <c r="AJ1754" s="19">
        <f>IF(OR($AI1754="",$AI1754="NO CODE"),"",IF(COUNTIFS(RATES!$A:$A,$AI1754,RATES!$B:$B,"&lt;="&amp;MonthStart,RATES!$C:$C,"&gt;="&amp;MonthEnd)&lt;&gt;1,"NO RATE",IF($AD1754="OFF",SUMIFS(RATES!$F:$F,RATES!$A:$A,$AI1754,RATES!$B:$B,"&lt;="&amp;MonthStart,RATES!$C:$C,"&gt;="&amp;MonthEnd),SUMIFS(RATES!$E:$E,RATES!$A:$A,$AI1754,RATES!$B:$B,"&lt;="&amp;MonthStart,RATES!$C:$C,"&gt;="&amp;MonthEnd))))</f>
        <v/>
      </c>
      <c r="AK1754" s="2">
        <f>IF(OR(NOT(ISNUMBER($AJ1754)),N($AA1754)=0),"",IF(ABS(N($Z1754)/100-$AJ1754)&gt;0.0000001,"DIFFERS",""))</f>
        <v/>
      </c>
    </row>
    <row r="1755">
      <c r="AD1755" s="2">
        <f>IF($L1755="","",IF(ISNUMBER(SEARCH("OFF ROAD",$H1755)),"OFF",IF(ISNUMBER(SEARCH("ON ROAD",$H1755)),"ON","")))</f>
        <v/>
      </c>
      <c r="AE1755" s="2">
        <f>IF($AD1755="ON",""&amp;$L1755,"")</f>
        <v/>
      </c>
      <c r="AF1755" s="2">
        <f>IF($L1755="","",IF($J1755&lt;&gt;"","Y",""))</f>
        <v/>
      </c>
      <c r="AG1755" s="2">
        <f>IF($L1755="","",IFERROR(TRIM(MID($H1755,4,SEARCH(" CO ",$H1755)-4)),""&amp;$S1755))</f>
        <v/>
      </c>
      <c r="AH1755" s="2">
        <f>IF($AG1755="","",IF($AG1755="FULTON",IF(ISNUMBER(SEARCH("COLLEGE PARK",$H1755)),"FULTON (COLLEGE PARK)",IF(ISNUMBER(SEARCH("HAPEVILLE",$H1755)),"FULTON (HAPEVILLE)",IF(ISNUMBER(SEARCH("EAST POINT",$H1755)),"FULTON (EAST POINT)",IF(ISNUMBER(SEARCH("ATLANTA",$H1755)),"FULTON (ATL LIMITS)","FULTON")))),IF($AG1755="DEKALB",IF(ISNUMBER(SEARCH("ATLANTA",$H1755)),"DEKALB (ATL LIMITS)","DEKALB"),IF(AND($AG1755="CLAYTON",ISNUMBER(SEARCH("COLLEGE PARK",$H1755))),"CLAYTON (COLLEGE PARK)",$AG1755))))</f>
        <v/>
      </c>
      <c r="AI1755" s="2">
        <f>IF(OR($AH1755="",$AD1755=""),"",IFERROR(VLOOKUP($AH1755,CODES!$A:$B,2,FALSE),"NO CODE"))</f>
        <v/>
      </c>
      <c r="AJ1755" s="19">
        <f>IF(OR($AI1755="",$AI1755="NO CODE"),"",IF(COUNTIFS(RATES!$A:$A,$AI1755,RATES!$B:$B,"&lt;="&amp;MonthStart,RATES!$C:$C,"&gt;="&amp;MonthEnd)&lt;&gt;1,"NO RATE",IF($AD1755="OFF",SUMIFS(RATES!$F:$F,RATES!$A:$A,$AI1755,RATES!$B:$B,"&lt;="&amp;MonthStart,RATES!$C:$C,"&gt;="&amp;MonthEnd),SUMIFS(RATES!$E:$E,RATES!$A:$A,$AI1755,RATES!$B:$B,"&lt;="&amp;MonthStart,RATES!$C:$C,"&gt;="&amp;MonthEnd))))</f>
        <v/>
      </c>
      <c r="AK1755" s="2">
        <f>IF(OR(NOT(ISNUMBER($AJ1755)),N($AA1755)=0),"",IF(ABS(N($Z1755)/100-$AJ1755)&gt;0.0000001,"DIFFERS",""))</f>
        <v/>
      </c>
    </row>
    <row r="1756">
      <c r="AD1756" s="2">
        <f>IF($L1756="","",IF(ISNUMBER(SEARCH("OFF ROAD",$H1756)),"OFF",IF(ISNUMBER(SEARCH("ON ROAD",$H1756)),"ON","")))</f>
        <v/>
      </c>
      <c r="AE1756" s="2">
        <f>IF($AD1756="ON",""&amp;$L1756,"")</f>
        <v/>
      </c>
      <c r="AF1756" s="2">
        <f>IF($L1756="","",IF($J1756&lt;&gt;"","Y",""))</f>
        <v/>
      </c>
      <c r="AG1756" s="2">
        <f>IF($L1756="","",IFERROR(TRIM(MID($H1756,4,SEARCH(" CO ",$H1756)-4)),""&amp;$S1756))</f>
        <v/>
      </c>
      <c r="AH1756" s="2">
        <f>IF($AG1756="","",IF($AG1756="FULTON",IF(ISNUMBER(SEARCH("COLLEGE PARK",$H1756)),"FULTON (COLLEGE PARK)",IF(ISNUMBER(SEARCH("HAPEVILLE",$H1756)),"FULTON (HAPEVILLE)",IF(ISNUMBER(SEARCH("EAST POINT",$H1756)),"FULTON (EAST POINT)",IF(ISNUMBER(SEARCH("ATLANTA",$H1756)),"FULTON (ATL LIMITS)","FULTON")))),IF($AG1756="DEKALB",IF(ISNUMBER(SEARCH("ATLANTA",$H1756)),"DEKALB (ATL LIMITS)","DEKALB"),IF(AND($AG1756="CLAYTON",ISNUMBER(SEARCH("COLLEGE PARK",$H1756))),"CLAYTON (COLLEGE PARK)",$AG1756))))</f>
        <v/>
      </c>
      <c r="AI1756" s="2">
        <f>IF(OR($AH1756="",$AD1756=""),"",IFERROR(VLOOKUP($AH1756,CODES!$A:$B,2,FALSE),"NO CODE"))</f>
        <v/>
      </c>
      <c r="AJ1756" s="19">
        <f>IF(OR($AI1756="",$AI1756="NO CODE"),"",IF(COUNTIFS(RATES!$A:$A,$AI1756,RATES!$B:$B,"&lt;="&amp;MonthStart,RATES!$C:$C,"&gt;="&amp;MonthEnd)&lt;&gt;1,"NO RATE",IF($AD1756="OFF",SUMIFS(RATES!$F:$F,RATES!$A:$A,$AI1756,RATES!$B:$B,"&lt;="&amp;MonthStart,RATES!$C:$C,"&gt;="&amp;MonthEnd),SUMIFS(RATES!$E:$E,RATES!$A:$A,$AI1756,RATES!$B:$B,"&lt;="&amp;MonthStart,RATES!$C:$C,"&gt;="&amp;MonthEnd))))</f>
        <v/>
      </c>
      <c r="AK1756" s="2">
        <f>IF(OR(NOT(ISNUMBER($AJ1756)),N($AA1756)=0),"",IF(ABS(N($Z1756)/100-$AJ1756)&gt;0.0000001,"DIFFERS",""))</f>
        <v/>
      </c>
    </row>
    <row r="1757">
      <c r="AD1757" s="2">
        <f>IF($L1757="","",IF(ISNUMBER(SEARCH("OFF ROAD",$H1757)),"OFF",IF(ISNUMBER(SEARCH("ON ROAD",$H1757)),"ON","")))</f>
        <v/>
      </c>
      <c r="AE1757" s="2">
        <f>IF($AD1757="ON",""&amp;$L1757,"")</f>
        <v/>
      </c>
      <c r="AF1757" s="2">
        <f>IF($L1757="","",IF($J1757&lt;&gt;"","Y",""))</f>
        <v/>
      </c>
      <c r="AG1757" s="2">
        <f>IF($L1757="","",IFERROR(TRIM(MID($H1757,4,SEARCH(" CO ",$H1757)-4)),""&amp;$S1757))</f>
        <v/>
      </c>
      <c r="AH1757" s="2">
        <f>IF($AG1757="","",IF($AG1757="FULTON",IF(ISNUMBER(SEARCH("COLLEGE PARK",$H1757)),"FULTON (COLLEGE PARK)",IF(ISNUMBER(SEARCH("HAPEVILLE",$H1757)),"FULTON (HAPEVILLE)",IF(ISNUMBER(SEARCH("EAST POINT",$H1757)),"FULTON (EAST POINT)",IF(ISNUMBER(SEARCH("ATLANTA",$H1757)),"FULTON (ATL LIMITS)","FULTON")))),IF($AG1757="DEKALB",IF(ISNUMBER(SEARCH("ATLANTA",$H1757)),"DEKALB (ATL LIMITS)","DEKALB"),IF(AND($AG1757="CLAYTON",ISNUMBER(SEARCH("COLLEGE PARK",$H1757))),"CLAYTON (COLLEGE PARK)",$AG1757))))</f>
        <v/>
      </c>
      <c r="AI1757" s="2">
        <f>IF(OR($AH1757="",$AD1757=""),"",IFERROR(VLOOKUP($AH1757,CODES!$A:$B,2,FALSE),"NO CODE"))</f>
        <v/>
      </c>
      <c r="AJ1757" s="19">
        <f>IF(OR($AI1757="",$AI1757="NO CODE"),"",IF(COUNTIFS(RATES!$A:$A,$AI1757,RATES!$B:$B,"&lt;="&amp;MonthStart,RATES!$C:$C,"&gt;="&amp;MonthEnd)&lt;&gt;1,"NO RATE",IF($AD1757="OFF",SUMIFS(RATES!$F:$F,RATES!$A:$A,$AI1757,RATES!$B:$B,"&lt;="&amp;MonthStart,RATES!$C:$C,"&gt;="&amp;MonthEnd),SUMIFS(RATES!$E:$E,RATES!$A:$A,$AI1757,RATES!$B:$B,"&lt;="&amp;MonthStart,RATES!$C:$C,"&gt;="&amp;MonthEnd))))</f>
        <v/>
      </c>
      <c r="AK1757" s="2">
        <f>IF(OR(NOT(ISNUMBER($AJ1757)),N($AA1757)=0),"",IF(ABS(N($Z1757)/100-$AJ1757)&gt;0.0000001,"DIFFERS",""))</f>
        <v/>
      </c>
    </row>
    <row r="1758">
      <c r="AD1758" s="2">
        <f>IF($L1758="","",IF(ISNUMBER(SEARCH("OFF ROAD",$H1758)),"OFF",IF(ISNUMBER(SEARCH("ON ROAD",$H1758)),"ON","")))</f>
        <v/>
      </c>
      <c r="AE1758" s="2">
        <f>IF($AD1758="ON",""&amp;$L1758,"")</f>
        <v/>
      </c>
      <c r="AF1758" s="2">
        <f>IF($L1758="","",IF($J1758&lt;&gt;"","Y",""))</f>
        <v/>
      </c>
      <c r="AG1758" s="2">
        <f>IF($L1758="","",IFERROR(TRIM(MID($H1758,4,SEARCH(" CO ",$H1758)-4)),""&amp;$S1758))</f>
        <v/>
      </c>
      <c r="AH1758" s="2">
        <f>IF($AG1758="","",IF($AG1758="FULTON",IF(ISNUMBER(SEARCH("COLLEGE PARK",$H1758)),"FULTON (COLLEGE PARK)",IF(ISNUMBER(SEARCH("HAPEVILLE",$H1758)),"FULTON (HAPEVILLE)",IF(ISNUMBER(SEARCH("EAST POINT",$H1758)),"FULTON (EAST POINT)",IF(ISNUMBER(SEARCH("ATLANTA",$H1758)),"FULTON (ATL LIMITS)","FULTON")))),IF($AG1758="DEKALB",IF(ISNUMBER(SEARCH("ATLANTA",$H1758)),"DEKALB (ATL LIMITS)","DEKALB"),IF(AND($AG1758="CLAYTON",ISNUMBER(SEARCH("COLLEGE PARK",$H1758))),"CLAYTON (COLLEGE PARK)",$AG1758))))</f>
        <v/>
      </c>
      <c r="AI1758" s="2">
        <f>IF(OR($AH1758="",$AD1758=""),"",IFERROR(VLOOKUP($AH1758,CODES!$A:$B,2,FALSE),"NO CODE"))</f>
        <v/>
      </c>
      <c r="AJ1758" s="19">
        <f>IF(OR($AI1758="",$AI1758="NO CODE"),"",IF(COUNTIFS(RATES!$A:$A,$AI1758,RATES!$B:$B,"&lt;="&amp;MonthStart,RATES!$C:$C,"&gt;="&amp;MonthEnd)&lt;&gt;1,"NO RATE",IF($AD1758="OFF",SUMIFS(RATES!$F:$F,RATES!$A:$A,$AI1758,RATES!$B:$B,"&lt;="&amp;MonthStart,RATES!$C:$C,"&gt;="&amp;MonthEnd),SUMIFS(RATES!$E:$E,RATES!$A:$A,$AI1758,RATES!$B:$B,"&lt;="&amp;MonthStart,RATES!$C:$C,"&gt;="&amp;MonthEnd))))</f>
        <v/>
      </c>
      <c r="AK1758" s="2">
        <f>IF(OR(NOT(ISNUMBER($AJ1758)),N($AA1758)=0),"",IF(ABS(N($Z1758)/100-$AJ1758)&gt;0.0000001,"DIFFERS",""))</f>
        <v/>
      </c>
    </row>
    <row r="1759">
      <c r="AD1759" s="2">
        <f>IF($L1759="","",IF(ISNUMBER(SEARCH("OFF ROAD",$H1759)),"OFF",IF(ISNUMBER(SEARCH("ON ROAD",$H1759)),"ON","")))</f>
        <v/>
      </c>
      <c r="AE1759" s="2">
        <f>IF($AD1759="ON",""&amp;$L1759,"")</f>
        <v/>
      </c>
      <c r="AF1759" s="2">
        <f>IF($L1759="","",IF($J1759&lt;&gt;"","Y",""))</f>
        <v/>
      </c>
      <c r="AG1759" s="2">
        <f>IF($L1759="","",IFERROR(TRIM(MID($H1759,4,SEARCH(" CO ",$H1759)-4)),""&amp;$S1759))</f>
        <v/>
      </c>
      <c r="AH1759" s="2">
        <f>IF($AG1759="","",IF($AG1759="FULTON",IF(ISNUMBER(SEARCH("COLLEGE PARK",$H1759)),"FULTON (COLLEGE PARK)",IF(ISNUMBER(SEARCH("HAPEVILLE",$H1759)),"FULTON (HAPEVILLE)",IF(ISNUMBER(SEARCH("EAST POINT",$H1759)),"FULTON (EAST POINT)",IF(ISNUMBER(SEARCH("ATLANTA",$H1759)),"FULTON (ATL LIMITS)","FULTON")))),IF($AG1759="DEKALB",IF(ISNUMBER(SEARCH("ATLANTA",$H1759)),"DEKALB (ATL LIMITS)","DEKALB"),IF(AND($AG1759="CLAYTON",ISNUMBER(SEARCH("COLLEGE PARK",$H1759))),"CLAYTON (COLLEGE PARK)",$AG1759))))</f>
        <v/>
      </c>
      <c r="AI1759" s="2">
        <f>IF(OR($AH1759="",$AD1759=""),"",IFERROR(VLOOKUP($AH1759,CODES!$A:$B,2,FALSE),"NO CODE"))</f>
        <v/>
      </c>
      <c r="AJ1759" s="19">
        <f>IF(OR($AI1759="",$AI1759="NO CODE"),"",IF(COUNTIFS(RATES!$A:$A,$AI1759,RATES!$B:$B,"&lt;="&amp;MonthStart,RATES!$C:$C,"&gt;="&amp;MonthEnd)&lt;&gt;1,"NO RATE",IF($AD1759="OFF",SUMIFS(RATES!$F:$F,RATES!$A:$A,$AI1759,RATES!$B:$B,"&lt;="&amp;MonthStart,RATES!$C:$C,"&gt;="&amp;MonthEnd),SUMIFS(RATES!$E:$E,RATES!$A:$A,$AI1759,RATES!$B:$B,"&lt;="&amp;MonthStart,RATES!$C:$C,"&gt;="&amp;MonthEnd))))</f>
        <v/>
      </c>
      <c r="AK1759" s="2">
        <f>IF(OR(NOT(ISNUMBER($AJ1759)),N($AA1759)=0),"",IF(ABS(N($Z1759)/100-$AJ1759)&gt;0.0000001,"DIFFERS",""))</f>
        <v/>
      </c>
    </row>
    <row r="1760">
      <c r="AD1760" s="2">
        <f>IF($L1760="","",IF(ISNUMBER(SEARCH("OFF ROAD",$H1760)),"OFF",IF(ISNUMBER(SEARCH("ON ROAD",$H1760)),"ON","")))</f>
        <v/>
      </c>
      <c r="AE1760" s="2">
        <f>IF($AD1760="ON",""&amp;$L1760,"")</f>
        <v/>
      </c>
      <c r="AF1760" s="2">
        <f>IF($L1760="","",IF($J1760&lt;&gt;"","Y",""))</f>
        <v/>
      </c>
      <c r="AG1760" s="2">
        <f>IF($L1760="","",IFERROR(TRIM(MID($H1760,4,SEARCH(" CO ",$H1760)-4)),""&amp;$S1760))</f>
        <v/>
      </c>
      <c r="AH1760" s="2">
        <f>IF($AG1760="","",IF($AG1760="FULTON",IF(ISNUMBER(SEARCH("COLLEGE PARK",$H1760)),"FULTON (COLLEGE PARK)",IF(ISNUMBER(SEARCH("HAPEVILLE",$H1760)),"FULTON (HAPEVILLE)",IF(ISNUMBER(SEARCH("EAST POINT",$H1760)),"FULTON (EAST POINT)",IF(ISNUMBER(SEARCH("ATLANTA",$H1760)),"FULTON (ATL LIMITS)","FULTON")))),IF($AG1760="DEKALB",IF(ISNUMBER(SEARCH("ATLANTA",$H1760)),"DEKALB (ATL LIMITS)","DEKALB"),IF(AND($AG1760="CLAYTON",ISNUMBER(SEARCH("COLLEGE PARK",$H1760))),"CLAYTON (COLLEGE PARK)",$AG1760))))</f>
        <v/>
      </c>
      <c r="AI1760" s="2">
        <f>IF(OR($AH1760="",$AD1760=""),"",IFERROR(VLOOKUP($AH1760,CODES!$A:$B,2,FALSE),"NO CODE"))</f>
        <v/>
      </c>
      <c r="AJ1760" s="19">
        <f>IF(OR($AI1760="",$AI1760="NO CODE"),"",IF(COUNTIFS(RATES!$A:$A,$AI1760,RATES!$B:$B,"&lt;="&amp;MonthStart,RATES!$C:$C,"&gt;="&amp;MonthEnd)&lt;&gt;1,"NO RATE",IF($AD1760="OFF",SUMIFS(RATES!$F:$F,RATES!$A:$A,$AI1760,RATES!$B:$B,"&lt;="&amp;MonthStart,RATES!$C:$C,"&gt;="&amp;MonthEnd),SUMIFS(RATES!$E:$E,RATES!$A:$A,$AI1760,RATES!$B:$B,"&lt;="&amp;MonthStart,RATES!$C:$C,"&gt;="&amp;MonthEnd))))</f>
        <v/>
      </c>
      <c r="AK1760" s="2">
        <f>IF(OR(NOT(ISNUMBER($AJ1760)),N($AA1760)=0),"",IF(ABS(N($Z1760)/100-$AJ1760)&gt;0.0000001,"DIFFERS",""))</f>
        <v/>
      </c>
    </row>
    <row r="1761">
      <c r="AD1761" s="2">
        <f>IF($L1761="","",IF(ISNUMBER(SEARCH("OFF ROAD",$H1761)),"OFF",IF(ISNUMBER(SEARCH("ON ROAD",$H1761)),"ON","")))</f>
        <v/>
      </c>
      <c r="AE1761" s="2">
        <f>IF($AD1761="ON",""&amp;$L1761,"")</f>
        <v/>
      </c>
      <c r="AF1761" s="2">
        <f>IF($L1761="","",IF($J1761&lt;&gt;"","Y",""))</f>
        <v/>
      </c>
      <c r="AG1761" s="2">
        <f>IF($L1761="","",IFERROR(TRIM(MID($H1761,4,SEARCH(" CO ",$H1761)-4)),""&amp;$S1761))</f>
        <v/>
      </c>
      <c r="AH1761" s="2">
        <f>IF($AG1761="","",IF($AG1761="FULTON",IF(ISNUMBER(SEARCH("COLLEGE PARK",$H1761)),"FULTON (COLLEGE PARK)",IF(ISNUMBER(SEARCH("HAPEVILLE",$H1761)),"FULTON (HAPEVILLE)",IF(ISNUMBER(SEARCH("EAST POINT",$H1761)),"FULTON (EAST POINT)",IF(ISNUMBER(SEARCH("ATLANTA",$H1761)),"FULTON (ATL LIMITS)","FULTON")))),IF($AG1761="DEKALB",IF(ISNUMBER(SEARCH("ATLANTA",$H1761)),"DEKALB (ATL LIMITS)","DEKALB"),IF(AND($AG1761="CLAYTON",ISNUMBER(SEARCH("COLLEGE PARK",$H1761))),"CLAYTON (COLLEGE PARK)",$AG1761))))</f>
        <v/>
      </c>
      <c r="AI1761" s="2">
        <f>IF(OR($AH1761="",$AD1761=""),"",IFERROR(VLOOKUP($AH1761,CODES!$A:$B,2,FALSE),"NO CODE"))</f>
        <v/>
      </c>
      <c r="AJ1761" s="19">
        <f>IF(OR($AI1761="",$AI1761="NO CODE"),"",IF(COUNTIFS(RATES!$A:$A,$AI1761,RATES!$B:$B,"&lt;="&amp;MonthStart,RATES!$C:$C,"&gt;="&amp;MonthEnd)&lt;&gt;1,"NO RATE",IF($AD1761="OFF",SUMIFS(RATES!$F:$F,RATES!$A:$A,$AI1761,RATES!$B:$B,"&lt;="&amp;MonthStart,RATES!$C:$C,"&gt;="&amp;MonthEnd),SUMIFS(RATES!$E:$E,RATES!$A:$A,$AI1761,RATES!$B:$B,"&lt;="&amp;MonthStart,RATES!$C:$C,"&gt;="&amp;MonthEnd))))</f>
        <v/>
      </c>
      <c r="AK1761" s="2">
        <f>IF(OR(NOT(ISNUMBER($AJ1761)),N($AA1761)=0),"",IF(ABS(N($Z1761)/100-$AJ1761)&gt;0.0000001,"DIFFERS",""))</f>
        <v/>
      </c>
    </row>
    <row r="1762">
      <c r="AD1762" s="2">
        <f>IF($L1762="","",IF(ISNUMBER(SEARCH("OFF ROAD",$H1762)),"OFF",IF(ISNUMBER(SEARCH("ON ROAD",$H1762)),"ON","")))</f>
        <v/>
      </c>
      <c r="AE1762" s="2">
        <f>IF($AD1762="ON",""&amp;$L1762,"")</f>
        <v/>
      </c>
      <c r="AF1762" s="2">
        <f>IF($L1762="","",IF($J1762&lt;&gt;"","Y",""))</f>
        <v/>
      </c>
      <c r="AG1762" s="2">
        <f>IF($L1762="","",IFERROR(TRIM(MID($H1762,4,SEARCH(" CO ",$H1762)-4)),""&amp;$S1762))</f>
        <v/>
      </c>
      <c r="AH1762" s="2">
        <f>IF($AG1762="","",IF($AG1762="FULTON",IF(ISNUMBER(SEARCH("COLLEGE PARK",$H1762)),"FULTON (COLLEGE PARK)",IF(ISNUMBER(SEARCH("HAPEVILLE",$H1762)),"FULTON (HAPEVILLE)",IF(ISNUMBER(SEARCH("EAST POINT",$H1762)),"FULTON (EAST POINT)",IF(ISNUMBER(SEARCH("ATLANTA",$H1762)),"FULTON (ATL LIMITS)","FULTON")))),IF($AG1762="DEKALB",IF(ISNUMBER(SEARCH("ATLANTA",$H1762)),"DEKALB (ATL LIMITS)","DEKALB"),IF(AND($AG1762="CLAYTON",ISNUMBER(SEARCH("COLLEGE PARK",$H1762))),"CLAYTON (COLLEGE PARK)",$AG1762))))</f>
        <v/>
      </c>
      <c r="AI1762" s="2">
        <f>IF(OR($AH1762="",$AD1762=""),"",IFERROR(VLOOKUP($AH1762,CODES!$A:$B,2,FALSE),"NO CODE"))</f>
        <v/>
      </c>
      <c r="AJ1762" s="19">
        <f>IF(OR($AI1762="",$AI1762="NO CODE"),"",IF(COUNTIFS(RATES!$A:$A,$AI1762,RATES!$B:$B,"&lt;="&amp;MonthStart,RATES!$C:$C,"&gt;="&amp;MonthEnd)&lt;&gt;1,"NO RATE",IF($AD1762="OFF",SUMIFS(RATES!$F:$F,RATES!$A:$A,$AI1762,RATES!$B:$B,"&lt;="&amp;MonthStart,RATES!$C:$C,"&gt;="&amp;MonthEnd),SUMIFS(RATES!$E:$E,RATES!$A:$A,$AI1762,RATES!$B:$B,"&lt;="&amp;MonthStart,RATES!$C:$C,"&gt;="&amp;MonthEnd))))</f>
        <v/>
      </c>
      <c r="AK1762" s="2">
        <f>IF(OR(NOT(ISNUMBER($AJ1762)),N($AA1762)=0),"",IF(ABS(N($Z1762)/100-$AJ1762)&gt;0.0000001,"DIFFERS",""))</f>
        <v/>
      </c>
    </row>
    <row r="1763">
      <c r="AD1763" s="2">
        <f>IF($L1763="","",IF(ISNUMBER(SEARCH("OFF ROAD",$H1763)),"OFF",IF(ISNUMBER(SEARCH("ON ROAD",$H1763)),"ON","")))</f>
        <v/>
      </c>
      <c r="AE1763" s="2">
        <f>IF($AD1763="ON",""&amp;$L1763,"")</f>
        <v/>
      </c>
      <c r="AF1763" s="2">
        <f>IF($L1763="","",IF($J1763&lt;&gt;"","Y",""))</f>
        <v/>
      </c>
      <c r="AG1763" s="2">
        <f>IF($L1763="","",IFERROR(TRIM(MID($H1763,4,SEARCH(" CO ",$H1763)-4)),""&amp;$S1763))</f>
        <v/>
      </c>
      <c r="AH1763" s="2">
        <f>IF($AG1763="","",IF($AG1763="FULTON",IF(ISNUMBER(SEARCH("COLLEGE PARK",$H1763)),"FULTON (COLLEGE PARK)",IF(ISNUMBER(SEARCH("HAPEVILLE",$H1763)),"FULTON (HAPEVILLE)",IF(ISNUMBER(SEARCH("EAST POINT",$H1763)),"FULTON (EAST POINT)",IF(ISNUMBER(SEARCH("ATLANTA",$H1763)),"FULTON (ATL LIMITS)","FULTON")))),IF($AG1763="DEKALB",IF(ISNUMBER(SEARCH("ATLANTA",$H1763)),"DEKALB (ATL LIMITS)","DEKALB"),IF(AND($AG1763="CLAYTON",ISNUMBER(SEARCH("COLLEGE PARK",$H1763))),"CLAYTON (COLLEGE PARK)",$AG1763))))</f>
        <v/>
      </c>
      <c r="AI1763" s="2">
        <f>IF(OR($AH1763="",$AD1763=""),"",IFERROR(VLOOKUP($AH1763,CODES!$A:$B,2,FALSE),"NO CODE"))</f>
        <v/>
      </c>
      <c r="AJ1763" s="19">
        <f>IF(OR($AI1763="",$AI1763="NO CODE"),"",IF(COUNTIFS(RATES!$A:$A,$AI1763,RATES!$B:$B,"&lt;="&amp;MonthStart,RATES!$C:$C,"&gt;="&amp;MonthEnd)&lt;&gt;1,"NO RATE",IF($AD1763="OFF",SUMIFS(RATES!$F:$F,RATES!$A:$A,$AI1763,RATES!$B:$B,"&lt;="&amp;MonthStart,RATES!$C:$C,"&gt;="&amp;MonthEnd),SUMIFS(RATES!$E:$E,RATES!$A:$A,$AI1763,RATES!$B:$B,"&lt;="&amp;MonthStart,RATES!$C:$C,"&gt;="&amp;MonthEnd))))</f>
        <v/>
      </c>
      <c r="AK1763" s="2">
        <f>IF(OR(NOT(ISNUMBER($AJ1763)),N($AA1763)=0),"",IF(ABS(N($Z1763)/100-$AJ1763)&gt;0.0000001,"DIFFERS",""))</f>
        <v/>
      </c>
    </row>
    <row r="1764">
      <c r="AD1764" s="2">
        <f>IF($L1764="","",IF(ISNUMBER(SEARCH("OFF ROAD",$H1764)),"OFF",IF(ISNUMBER(SEARCH("ON ROAD",$H1764)),"ON","")))</f>
        <v/>
      </c>
      <c r="AE1764" s="2">
        <f>IF($AD1764="ON",""&amp;$L1764,"")</f>
        <v/>
      </c>
      <c r="AF1764" s="2">
        <f>IF($L1764="","",IF($J1764&lt;&gt;"","Y",""))</f>
        <v/>
      </c>
      <c r="AG1764" s="2">
        <f>IF($L1764="","",IFERROR(TRIM(MID($H1764,4,SEARCH(" CO ",$H1764)-4)),""&amp;$S1764))</f>
        <v/>
      </c>
      <c r="AH1764" s="2">
        <f>IF($AG1764="","",IF($AG1764="FULTON",IF(ISNUMBER(SEARCH("COLLEGE PARK",$H1764)),"FULTON (COLLEGE PARK)",IF(ISNUMBER(SEARCH("HAPEVILLE",$H1764)),"FULTON (HAPEVILLE)",IF(ISNUMBER(SEARCH("EAST POINT",$H1764)),"FULTON (EAST POINT)",IF(ISNUMBER(SEARCH("ATLANTA",$H1764)),"FULTON (ATL LIMITS)","FULTON")))),IF($AG1764="DEKALB",IF(ISNUMBER(SEARCH("ATLANTA",$H1764)),"DEKALB (ATL LIMITS)","DEKALB"),IF(AND($AG1764="CLAYTON",ISNUMBER(SEARCH("COLLEGE PARK",$H1764))),"CLAYTON (COLLEGE PARK)",$AG1764))))</f>
        <v/>
      </c>
      <c r="AI1764" s="2">
        <f>IF(OR($AH1764="",$AD1764=""),"",IFERROR(VLOOKUP($AH1764,CODES!$A:$B,2,FALSE),"NO CODE"))</f>
        <v/>
      </c>
      <c r="AJ1764" s="19">
        <f>IF(OR($AI1764="",$AI1764="NO CODE"),"",IF(COUNTIFS(RATES!$A:$A,$AI1764,RATES!$B:$B,"&lt;="&amp;MonthStart,RATES!$C:$C,"&gt;="&amp;MonthEnd)&lt;&gt;1,"NO RATE",IF($AD1764="OFF",SUMIFS(RATES!$F:$F,RATES!$A:$A,$AI1764,RATES!$B:$B,"&lt;="&amp;MonthStart,RATES!$C:$C,"&gt;="&amp;MonthEnd),SUMIFS(RATES!$E:$E,RATES!$A:$A,$AI1764,RATES!$B:$B,"&lt;="&amp;MonthStart,RATES!$C:$C,"&gt;="&amp;MonthEnd))))</f>
        <v/>
      </c>
      <c r="AK1764" s="2">
        <f>IF(OR(NOT(ISNUMBER($AJ1764)),N($AA1764)=0),"",IF(ABS(N($Z1764)/100-$AJ1764)&gt;0.0000001,"DIFFERS",""))</f>
        <v/>
      </c>
    </row>
    <row r="1765">
      <c r="AD1765" s="2">
        <f>IF($L1765="","",IF(ISNUMBER(SEARCH("OFF ROAD",$H1765)),"OFF",IF(ISNUMBER(SEARCH("ON ROAD",$H1765)),"ON","")))</f>
        <v/>
      </c>
      <c r="AE1765" s="2">
        <f>IF($AD1765="ON",""&amp;$L1765,"")</f>
        <v/>
      </c>
      <c r="AF1765" s="2">
        <f>IF($L1765="","",IF($J1765&lt;&gt;"","Y",""))</f>
        <v/>
      </c>
      <c r="AG1765" s="2">
        <f>IF($L1765="","",IFERROR(TRIM(MID($H1765,4,SEARCH(" CO ",$H1765)-4)),""&amp;$S1765))</f>
        <v/>
      </c>
      <c r="AH1765" s="2">
        <f>IF($AG1765="","",IF($AG1765="FULTON",IF(ISNUMBER(SEARCH("COLLEGE PARK",$H1765)),"FULTON (COLLEGE PARK)",IF(ISNUMBER(SEARCH("HAPEVILLE",$H1765)),"FULTON (HAPEVILLE)",IF(ISNUMBER(SEARCH("EAST POINT",$H1765)),"FULTON (EAST POINT)",IF(ISNUMBER(SEARCH("ATLANTA",$H1765)),"FULTON (ATL LIMITS)","FULTON")))),IF($AG1765="DEKALB",IF(ISNUMBER(SEARCH("ATLANTA",$H1765)),"DEKALB (ATL LIMITS)","DEKALB"),IF(AND($AG1765="CLAYTON",ISNUMBER(SEARCH("COLLEGE PARK",$H1765))),"CLAYTON (COLLEGE PARK)",$AG1765))))</f>
        <v/>
      </c>
      <c r="AI1765" s="2">
        <f>IF(OR($AH1765="",$AD1765=""),"",IFERROR(VLOOKUP($AH1765,CODES!$A:$B,2,FALSE),"NO CODE"))</f>
        <v/>
      </c>
      <c r="AJ1765" s="19">
        <f>IF(OR($AI1765="",$AI1765="NO CODE"),"",IF(COUNTIFS(RATES!$A:$A,$AI1765,RATES!$B:$B,"&lt;="&amp;MonthStart,RATES!$C:$C,"&gt;="&amp;MonthEnd)&lt;&gt;1,"NO RATE",IF($AD1765="OFF",SUMIFS(RATES!$F:$F,RATES!$A:$A,$AI1765,RATES!$B:$B,"&lt;="&amp;MonthStart,RATES!$C:$C,"&gt;="&amp;MonthEnd),SUMIFS(RATES!$E:$E,RATES!$A:$A,$AI1765,RATES!$B:$B,"&lt;="&amp;MonthStart,RATES!$C:$C,"&gt;="&amp;MonthEnd))))</f>
        <v/>
      </c>
      <c r="AK1765" s="2">
        <f>IF(OR(NOT(ISNUMBER($AJ1765)),N($AA1765)=0),"",IF(ABS(N($Z1765)/100-$AJ1765)&gt;0.0000001,"DIFFERS",""))</f>
        <v/>
      </c>
    </row>
    <row r="1766">
      <c r="AD1766" s="2">
        <f>IF($L1766="","",IF(ISNUMBER(SEARCH("OFF ROAD",$H1766)),"OFF",IF(ISNUMBER(SEARCH("ON ROAD",$H1766)),"ON","")))</f>
        <v/>
      </c>
      <c r="AE1766" s="2">
        <f>IF($AD1766="ON",""&amp;$L1766,"")</f>
        <v/>
      </c>
      <c r="AF1766" s="2">
        <f>IF($L1766="","",IF($J1766&lt;&gt;"","Y",""))</f>
        <v/>
      </c>
      <c r="AG1766" s="2">
        <f>IF($L1766="","",IFERROR(TRIM(MID($H1766,4,SEARCH(" CO ",$H1766)-4)),""&amp;$S1766))</f>
        <v/>
      </c>
      <c r="AH1766" s="2">
        <f>IF($AG1766="","",IF($AG1766="FULTON",IF(ISNUMBER(SEARCH("COLLEGE PARK",$H1766)),"FULTON (COLLEGE PARK)",IF(ISNUMBER(SEARCH("HAPEVILLE",$H1766)),"FULTON (HAPEVILLE)",IF(ISNUMBER(SEARCH("EAST POINT",$H1766)),"FULTON (EAST POINT)",IF(ISNUMBER(SEARCH("ATLANTA",$H1766)),"FULTON (ATL LIMITS)","FULTON")))),IF($AG1766="DEKALB",IF(ISNUMBER(SEARCH("ATLANTA",$H1766)),"DEKALB (ATL LIMITS)","DEKALB"),IF(AND($AG1766="CLAYTON",ISNUMBER(SEARCH("COLLEGE PARK",$H1766))),"CLAYTON (COLLEGE PARK)",$AG1766))))</f>
        <v/>
      </c>
      <c r="AI1766" s="2">
        <f>IF(OR($AH1766="",$AD1766=""),"",IFERROR(VLOOKUP($AH1766,CODES!$A:$B,2,FALSE),"NO CODE"))</f>
        <v/>
      </c>
      <c r="AJ1766" s="19">
        <f>IF(OR($AI1766="",$AI1766="NO CODE"),"",IF(COUNTIFS(RATES!$A:$A,$AI1766,RATES!$B:$B,"&lt;="&amp;MonthStart,RATES!$C:$C,"&gt;="&amp;MonthEnd)&lt;&gt;1,"NO RATE",IF($AD1766="OFF",SUMIFS(RATES!$F:$F,RATES!$A:$A,$AI1766,RATES!$B:$B,"&lt;="&amp;MonthStart,RATES!$C:$C,"&gt;="&amp;MonthEnd),SUMIFS(RATES!$E:$E,RATES!$A:$A,$AI1766,RATES!$B:$B,"&lt;="&amp;MonthStart,RATES!$C:$C,"&gt;="&amp;MonthEnd))))</f>
        <v/>
      </c>
      <c r="AK1766" s="2">
        <f>IF(OR(NOT(ISNUMBER($AJ1766)),N($AA1766)=0),"",IF(ABS(N($Z1766)/100-$AJ1766)&gt;0.0000001,"DIFFERS",""))</f>
        <v/>
      </c>
    </row>
    <row r="1767">
      <c r="AD1767" s="2">
        <f>IF($L1767="","",IF(ISNUMBER(SEARCH("OFF ROAD",$H1767)),"OFF",IF(ISNUMBER(SEARCH("ON ROAD",$H1767)),"ON","")))</f>
        <v/>
      </c>
      <c r="AE1767" s="2">
        <f>IF($AD1767="ON",""&amp;$L1767,"")</f>
        <v/>
      </c>
      <c r="AF1767" s="2">
        <f>IF($L1767="","",IF($J1767&lt;&gt;"","Y",""))</f>
        <v/>
      </c>
      <c r="AG1767" s="2">
        <f>IF($L1767="","",IFERROR(TRIM(MID($H1767,4,SEARCH(" CO ",$H1767)-4)),""&amp;$S1767))</f>
        <v/>
      </c>
      <c r="AH1767" s="2">
        <f>IF($AG1767="","",IF($AG1767="FULTON",IF(ISNUMBER(SEARCH("COLLEGE PARK",$H1767)),"FULTON (COLLEGE PARK)",IF(ISNUMBER(SEARCH("HAPEVILLE",$H1767)),"FULTON (HAPEVILLE)",IF(ISNUMBER(SEARCH("EAST POINT",$H1767)),"FULTON (EAST POINT)",IF(ISNUMBER(SEARCH("ATLANTA",$H1767)),"FULTON (ATL LIMITS)","FULTON")))),IF($AG1767="DEKALB",IF(ISNUMBER(SEARCH("ATLANTA",$H1767)),"DEKALB (ATL LIMITS)","DEKALB"),IF(AND($AG1767="CLAYTON",ISNUMBER(SEARCH("COLLEGE PARK",$H1767))),"CLAYTON (COLLEGE PARK)",$AG1767))))</f>
        <v/>
      </c>
      <c r="AI1767" s="2">
        <f>IF(OR($AH1767="",$AD1767=""),"",IFERROR(VLOOKUP($AH1767,CODES!$A:$B,2,FALSE),"NO CODE"))</f>
        <v/>
      </c>
      <c r="AJ1767" s="19">
        <f>IF(OR($AI1767="",$AI1767="NO CODE"),"",IF(COUNTIFS(RATES!$A:$A,$AI1767,RATES!$B:$B,"&lt;="&amp;MonthStart,RATES!$C:$C,"&gt;="&amp;MonthEnd)&lt;&gt;1,"NO RATE",IF($AD1767="OFF",SUMIFS(RATES!$F:$F,RATES!$A:$A,$AI1767,RATES!$B:$B,"&lt;="&amp;MonthStart,RATES!$C:$C,"&gt;="&amp;MonthEnd),SUMIFS(RATES!$E:$E,RATES!$A:$A,$AI1767,RATES!$B:$B,"&lt;="&amp;MonthStart,RATES!$C:$C,"&gt;="&amp;MonthEnd))))</f>
        <v/>
      </c>
      <c r="AK1767" s="2">
        <f>IF(OR(NOT(ISNUMBER($AJ1767)),N($AA1767)=0),"",IF(ABS(N($Z1767)/100-$AJ1767)&gt;0.0000001,"DIFFERS",""))</f>
        <v/>
      </c>
    </row>
    <row r="1768">
      <c r="AD1768" s="2">
        <f>IF($L1768="","",IF(ISNUMBER(SEARCH("OFF ROAD",$H1768)),"OFF",IF(ISNUMBER(SEARCH("ON ROAD",$H1768)),"ON","")))</f>
        <v/>
      </c>
      <c r="AE1768" s="2">
        <f>IF($AD1768="ON",""&amp;$L1768,"")</f>
        <v/>
      </c>
      <c r="AF1768" s="2">
        <f>IF($L1768="","",IF($J1768&lt;&gt;"","Y",""))</f>
        <v/>
      </c>
      <c r="AG1768" s="2">
        <f>IF($L1768="","",IFERROR(TRIM(MID($H1768,4,SEARCH(" CO ",$H1768)-4)),""&amp;$S1768))</f>
        <v/>
      </c>
      <c r="AH1768" s="2">
        <f>IF($AG1768="","",IF($AG1768="FULTON",IF(ISNUMBER(SEARCH("COLLEGE PARK",$H1768)),"FULTON (COLLEGE PARK)",IF(ISNUMBER(SEARCH("HAPEVILLE",$H1768)),"FULTON (HAPEVILLE)",IF(ISNUMBER(SEARCH("EAST POINT",$H1768)),"FULTON (EAST POINT)",IF(ISNUMBER(SEARCH("ATLANTA",$H1768)),"FULTON (ATL LIMITS)","FULTON")))),IF($AG1768="DEKALB",IF(ISNUMBER(SEARCH("ATLANTA",$H1768)),"DEKALB (ATL LIMITS)","DEKALB"),IF(AND($AG1768="CLAYTON",ISNUMBER(SEARCH("COLLEGE PARK",$H1768))),"CLAYTON (COLLEGE PARK)",$AG1768))))</f>
        <v/>
      </c>
      <c r="AI1768" s="2">
        <f>IF(OR($AH1768="",$AD1768=""),"",IFERROR(VLOOKUP($AH1768,CODES!$A:$B,2,FALSE),"NO CODE"))</f>
        <v/>
      </c>
      <c r="AJ1768" s="19">
        <f>IF(OR($AI1768="",$AI1768="NO CODE"),"",IF(COUNTIFS(RATES!$A:$A,$AI1768,RATES!$B:$B,"&lt;="&amp;MonthStart,RATES!$C:$C,"&gt;="&amp;MonthEnd)&lt;&gt;1,"NO RATE",IF($AD1768="OFF",SUMIFS(RATES!$F:$F,RATES!$A:$A,$AI1768,RATES!$B:$B,"&lt;="&amp;MonthStart,RATES!$C:$C,"&gt;="&amp;MonthEnd),SUMIFS(RATES!$E:$E,RATES!$A:$A,$AI1768,RATES!$B:$B,"&lt;="&amp;MonthStart,RATES!$C:$C,"&gt;="&amp;MonthEnd))))</f>
        <v/>
      </c>
      <c r="AK1768" s="2">
        <f>IF(OR(NOT(ISNUMBER($AJ1768)),N($AA1768)=0),"",IF(ABS(N($Z1768)/100-$AJ1768)&gt;0.0000001,"DIFFERS",""))</f>
        <v/>
      </c>
    </row>
    <row r="1769">
      <c r="AD1769" s="2">
        <f>IF($L1769="","",IF(ISNUMBER(SEARCH("OFF ROAD",$H1769)),"OFF",IF(ISNUMBER(SEARCH("ON ROAD",$H1769)),"ON","")))</f>
        <v/>
      </c>
      <c r="AE1769" s="2">
        <f>IF($AD1769="ON",""&amp;$L1769,"")</f>
        <v/>
      </c>
      <c r="AF1769" s="2">
        <f>IF($L1769="","",IF($J1769&lt;&gt;"","Y",""))</f>
        <v/>
      </c>
      <c r="AG1769" s="2">
        <f>IF($L1769="","",IFERROR(TRIM(MID($H1769,4,SEARCH(" CO ",$H1769)-4)),""&amp;$S1769))</f>
        <v/>
      </c>
      <c r="AH1769" s="2">
        <f>IF($AG1769="","",IF($AG1769="FULTON",IF(ISNUMBER(SEARCH("COLLEGE PARK",$H1769)),"FULTON (COLLEGE PARK)",IF(ISNUMBER(SEARCH("HAPEVILLE",$H1769)),"FULTON (HAPEVILLE)",IF(ISNUMBER(SEARCH("EAST POINT",$H1769)),"FULTON (EAST POINT)",IF(ISNUMBER(SEARCH("ATLANTA",$H1769)),"FULTON (ATL LIMITS)","FULTON")))),IF($AG1769="DEKALB",IF(ISNUMBER(SEARCH("ATLANTA",$H1769)),"DEKALB (ATL LIMITS)","DEKALB"),IF(AND($AG1769="CLAYTON",ISNUMBER(SEARCH("COLLEGE PARK",$H1769))),"CLAYTON (COLLEGE PARK)",$AG1769))))</f>
        <v/>
      </c>
      <c r="AI1769" s="2">
        <f>IF(OR($AH1769="",$AD1769=""),"",IFERROR(VLOOKUP($AH1769,CODES!$A:$B,2,FALSE),"NO CODE"))</f>
        <v/>
      </c>
      <c r="AJ1769" s="19">
        <f>IF(OR($AI1769="",$AI1769="NO CODE"),"",IF(COUNTIFS(RATES!$A:$A,$AI1769,RATES!$B:$B,"&lt;="&amp;MonthStart,RATES!$C:$C,"&gt;="&amp;MonthEnd)&lt;&gt;1,"NO RATE",IF($AD1769="OFF",SUMIFS(RATES!$F:$F,RATES!$A:$A,$AI1769,RATES!$B:$B,"&lt;="&amp;MonthStart,RATES!$C:$C,"&gt;="&amp;MonthEnd),SUMIFS(RATES!$E:$E,RATES!$A:$A,$AI1769,RATES!$B:$B,"&lt;="&amp;MonthStart,RATES!$C:$C,"&gt;="&amp;MonthEnd))))</f>
        <v/>
      </c>
      <c r="AK1769" s="2">
        <f>IF(OR(NOT(ISNUMBER($AJ1769)),N($AA1769)=0),"",IF(ABS(N($Z1769)/100-$AJ1769)&gt;0.0000001,"DIFFERS",""))</f>
        <v/>
      </c>
    </row>
    <row r="1770">
      <c r="AD1770" s="2">
        <f>IF($L1770="","",IF(ISNUMBER(SEARCH("OFF ROAD",$H1770)),"OFF",IF(ISNUMBER(SEARCH("ON ROAD",$H1770)),"ON","")))</f>
        <v/>
      </c>
      <c r="AE1770" s="2">
        <f>IF($AD1770="ON",""&amp;$L1770,"")</f>
        <v/>
      </c>
      <c r="AF1770" s="2">
        <f>IF($L1770="","",IF($J1770&lt;&gt;"","Y",""))</f>
        <v/>
      </c>
      <c r="AG1770" s="2">
        <f>IF($L1770="","",IFERROR(TRIM(MID($H1770,4,SEARCH(" CO ",$H1770)-4)),""&amp;$S1770))</f>
        <v/>
      </c>
      <c r="AH1770" s="2">
        <f>IF($AG1770="","",IF($AG1770="FULTON",IF(ISNUMBER(SEARCH("COLLEGE PARK",$H1770)),"FULTON (COLLEGE PARK)",IF(ISNUMBER(SEARCH("HAPEVILLE",$H1770)),"FULTON (HAPEVILLE)",IF(ISNUMBER(SEARCH("EAST POINT",$H1770)),"FULTON (EAST POINT)",IF(ISNUMBER(SEARCH("ATLANTA",$H1770)),"FULTON (ATL LIMITS)","FULTON")))),IF($AG1770="DEKALB",IF(ISNUMBER(SEARCH("ATLANTA",$H1770)),"DEKALB (ATL LIMITS)","DEKALB"),IF(AND($AG1770="CLAYTON",ISNUMBER(SEARCH("COLLEGE PARK",$H1770))),"CLAYTON (COLLEGE PARK)",$AG1770))))</f>
        <v/>
      </c>
      <c r="AI1770" s="2">
        <f>IF(OR($AH1770="",$AD1770=""),"",IFERROR(VLOOKUP($AH1770,CODES!$A:$B,2,FALSE),"NO CODE"))</f>
        <v/>
      </c>
      <c r="AJ1770" s="19">
        <f>IF(OR($AI1770="",$AI1770="NO CODE"),"",IF(COUNTIFS(RATES!$A:$A,$AI1770,RATES!$B:$B,"&lt;="&amp;MonthStart,RATES!$C:$C,"&gt;="&amp;MonthEnd)&lt;&gt;1,"NO RATE",IF($AD1770="OFF",SUMIFS(RATES!$F:$F,RATES!$A:$A,$AI1770,RATES!$B:$B,"&lt;="&amp;MonthStart,RATES!$C:$C,"&gt;="&amp;MonthEnd),SUMIFS(RATES!$E:$E,RATES!$A:$A,$AI1770,RATES!$B:$B,"&lt;="&amp;MonthStart,RATES!$C:$C,"&gt;="&amp;MonthEnd))))</f>
        <v/>
      </c>
      <c r="AK1770" s="2">
        <f>IF(OR(NOT(ISNUMBER($AJ1770)),N($AA1770)=0),"",IF(ABS(N($Z1770)/100-$AJ1770)&gt;0.0000001,"DIFFERS",""))</f>
        <v/>
      </c>
    </row>
    <row r="1771">
      <c r="AD1771" s="2">
        <f>IF($L1771="","",IF(ISNUMBER(SEARCH("OFF ROAD",$H1771)),"OFF",IF(ISNUMBER(SEARCH("ON ROAD",$H1771)),"ON","")))</f>
        <v/>
      </c>
      <c r="AE1771" s="2">
        <f>IF($AD1771="ON",""&amp;$L1771,"")</f>
        <v/>
      </c>
      <c r="AF1771" s="2">
        <f>IF($L1771="","",IF($J1771&lt;&gt;"","Y",""))</f>
        <v/>
      </c>
      <c r="AG1771" s="2">
        <f>IF($L1771="","",IFERROR(TRIM(MID($H1771,4,SEARCH(" CO ",$H1771)-4)),""&amp;$S1771))</f>
        <v/>
      </c>
      <c r="AH1771" s="2">
        <f>IF($AG1771="","",IF($AG1771="FULTON",IF(ISNUMBER(SEARCH("COLLEGE PARK",$H1771)),"FULTON (COLLEGE PARK)",IF(ISNUMBER(SEARCH("HAPEVILLE",$H1771)),"FULTON (HAPEVILLE)",IF(ISNUMBER(SEARCH("EAST POINT",$H1771)),"FULTON (EAST POINT)",IF(ISNUMBER(SEARCH("ATLANTA",$H1771)),"FULTON (ATL LIMITS)","FULTON")))),IF($AG1771="DEKALB",IF(ISNUMBER(SEARCH("ATLANTA",$H1771)),"DEKALB (ATL LIMITS)","DEKALB"),IF(AND($AG1771="CLAYTON",ISNUMBER(SEARCH("COLLEGE PARK",$H1771))),"CLAYTON (COLLEGE PARK)",$AG1771))))</f>
        <v/>
      </c>
      <c r="AI1771" s="2">
        <f>IF(OR($AH1771="",$AD1771=""),"",IFERROR(VLOOKUP($AH1771,CODES!$A:$B,2,FALSE),"NO CODE"))</f>
        <v/>
      </c>
      <c r="AJ1771" s="19">
        <f>IF(OR($AI1771="",$AI1771="NO CODE"),"",IF(COUNTIFS(RATES!$A:$A,$AI1771,RATES!$B:$B,"&lt;="&amp;MonthStart,RATES!$C:$C,"&gt;="&amp;MonthEnd)&lt;&gt;1,"NO RATE",IF($AD1771="OFF",SUMIFS(RATES!$F:$F,RATES!$A:$A,$AI1771,RATES!$B:$B,"&lt;="&amp;MonthStart,RATES!$C:$C,"&gt;="&amp;MonthEnd),SUMIFS(RATES!$E:$E,RATES!$A:$A,$AI1771,RATES!$B:$B,"&lt;="&amp;MonthStart,RATES!$C:$C,"&gt;="&amp;MonthEnd))))</f>
        <v/>
      </c>
      <c r="AK1771" s="2">
        <f>IF(OR(NOT(ISNUMBER($AJ1771)),N($AA1771)=0),"",IF(ABS(N($Z1771)/100-$AJ1771)&gt;0.0000001,"DIFFERS",""))</f>
        <v/>
      </c>
    </row>
    <row r="1772">
      <c r="AD1772" s="2">
        <f>IF($L1772="","",IF(ISNUMBER(SEARCH("OFF ROAD",$H1772)),"OFF",IF(ISNUMBER(SEARCH("ON ROAD",$H1772)),"ON","")))</f>
        <v/>
      </c>
      <c r="AE1772" s="2">
        <f>IF($AD1772="ON",""&amp;$L1772,"")</f>
        <v/>
      </c>
      <c r="AF1772" s="2">
        <f>IF($L1772="","",IF($J1772&lt;&gt;"","Y",""))</f>
        <v/>
      </c>
      <c r="AG1772" s="2">
        <f>IF($L1772="","",IFERROR(TRIM(MID($H1772,4,SEARCH(" CO ",$H1772)-4)),""&amp;$S1772))</f>
        <v/>
      </c>
      <c r="AH1772" s="2">
        <f>IF($AG1772="","",IF($AG1772="FULTON",IF(ISNUMBER(SEARCH("COLLEGE PARK",$H1772)),"FULTON (COLLEGE PARK)",IF(ISNUMBER(SEARCH("HAPEVILLE",$H1772)),"FULTON (HAPEVILLE)",IF(ISNUMBER(SEARCH("EAST POINT",$H1772)),"FULTON (EAST POINT)",IF(ISNUMBER(SEARCH("ATLANTA",$H1772)),"FULTON (ATL LIMITS)","FULTON")))),IF($AG1772="DEKALB",IF(ISNUMBER(SEARCH("ATLANTA",$H1772)),"DEKALB (ATL LIMITS)","DEKALB"),IF(AND($AG1772="CLAYTON",ISNUMBER(SEARCH("COLLEGE PARK",$H1772))),"CLAYTON (COLLEGE PARK)",$AG1772))))</f>
        <v/>
      </c>
      <c r="AI1772" s="2">
        <f>IF(OR($AH1772="",$AD1772=""),"",IFERROR(VLOOKUP($AH1772,CODES!$A:$B,2,FALSE),"NO CODE"))</f>
        <v/>
      </c>
      <c r="AJ1772" s="19">
        <f>IF(OR($AI1772="",$AI1772="NO CODE"),"",IF(COUNTIFS(RATES!$A:$A,$AI1772,RATES!$B:$B,"&lt;="&amp;MonthStart,RATES!$C:$C,"&gt;="&amp;MonthEnd)&lt;&gt;1,"NO RATE",IF($AD1772="OFF",SUMIFS(RATES!$F:$F,RATES!$A:$A,$AI1772,RATES!$B:$B,"&lt;="&amp;MonthStart,RATES!$C:$C,"&gt;="&amp;MonthEnd),SUMIFS(RATES!$E:$E,RATES!$A:$A,$AI1772,RATES!$B:$B,"&lt;="&amp;MonthStart,RATES!$C:$C,"&gt;="&amp;MonthEnd))))</f>
        <v/>
      </c>
      <c r="AK1772" s="2">
        <f>IF(OR(NOT(ISNUMBER($AJ1772)),N($AA1772)=0),"",IF(ABS(N($Z1772)/100-$AJ1772)&gt;0.0000001,"DIFFERS",""))</f>
        <v/>
      </c>
    </row>
    <row r="1773">
      <c r="AD1773" s="2">
        <f>IF($L1773="","",IF(ISNUMBER(SEARCH("OFF ROAD",$H1773)),"OFF",IF(ISNUMBER(SEARCH("ON ROAD",$H1773)),"ON","")))</f>
        <v/>
      </c>
      <c r="AE1773" s="2">
        <f>IF($AD1773="ON",""&amp;$L1773,"")</f>
        <v/>
      </c>
      <c r="AF1773" s="2">
        <f>IF($L1773="","",IF($J1773&lt;&gt;"","Y",""))</f>
        <v/>
      </c>
      <c r="AG1773" s="2">
        <f>IF($L1773="","",IFERROR(TRIM(MID($H1773,4,SEARCH(" CO ",$H1773)-4)),""&amp;$S1773))</f>
        <v/>
      </c>
      <c r="AH1773" s="2">
        <f>IF($AG1773="","",IF($AG1773="FULTON",IF(ISNUMBER(SEARCH("COLLEGE PARK",$H1773)),"FULTON (COLLEGE PARK)",IF(ISNUMBER(SEARCH("HAPEVILLE",$H1773)),"FULTON (HAPEVILLE)",IF(ISNUMBER(SEARCH("EAST POINT",$H1773)),"FULTON (EAST POINT)",IF(ISNUMBER(SEARCH("ATLANTA",$H1773)),"FULTON (ATL LIMITS)","FULTON")))),IF($AG1773="DEKALB",IF(ISNUMBER(SEARCH("ATLANTA",$H1773)),"DEKALB (ATL LIMITS)","DEKALB"),IF(AND($AG1773="CLAYTON",ISNUMBER(SEARCH("COLLEGE PARK",$H1773))),"CLAYTON (COLLEGE PARK)",$AG1773))))</f>
        <v/>
      </c>
      <c r="AI1773" s="2">
        <f>IF(OR($AH1773="",$AD1773=""),"",IFERROR(VLOOKUP($AH1773,CODES!$A:$B,2,FALSE),"NO CODE"))</f>
        <v/>
      </c>
      <c r="AJ1773" s="19">
        <f>IF(OR($AI1773="",$AI1773="NO CODE"),"",IF(COUNTIFS(RATES!$A:$A,$AI1773,RATES!$B:$B,"&lt;="&amp;MonthStart,RATES!$C:$C,"&gt;="&amp;MonthEnd)&lt;&gt;1,"NO RATE",IF($AD1773="OFF",SUMIFS(RATES!$F:$F,RATES!$A:$A,$AI1773,RATES!$B:$B,"&lt;="&amp;MonthStart,RATES!$C:$C,"&gt;="&amp;MonthEnd),SUMIFS(RATES!$E:$E,RATES!$A:$A,$AI1773,RATES!$B:$B,"&lt;="&amp;MonthStart,RATES!$C:$C,"&gt;="&amp;MonthEnd))))</f>
        <v/>
      </c>
      <c r="AK1773" s="2">
        <f>IF(OR(NOT(ISNUMBER($AJ1773)),N($AA1773)=0),"",IF(ABS(N($Z1773)/100-$AJ1773)&gt;0.0000001,"DIFFERS",""))</f>
        <v/>
      </c>
    </row>
    <row r="1774">
      <c r="AD1774" s="2">
        <f>IF($L1774="","",IF(ISNUMBER(SEARCH("OFF ROAD",$H1774)),"OFF",IF(ISNUMBER(SEARCH("ON ROAD",$H1774)),"ON","")))</f>
        <v/>
      </c>
      <c r="AE1774" s="2">
        <f>IF($AD1774="ON",""&amp;$L1774,"")</f>
        <v/>
      </c>
      <c r="AF1774" s="2">
        <f>IF($L1774="","",IF($J1774&lt;&gt;"","Y",""))</f>
        <v/>
      </c>
      <c r="AG1774" s="2">
        <f>IF($L1774="","",IFERROR(TRIM(MID($H1774,4,SEARCH(" CO ",$H1774)-4)),""&amp;$S1774))</f>
        <v/>
      </c>
      <c r="AH1774" s="2">
        <f>IF($AG1774="","",IF($AG1774="FULTON",IF(ISNUMBER(SEARCH("COLLEGE PARK",$H1774)),"FULTON (COLLEGE PARK)",IF(ISNUMBER(SEARCH("HAPEVILLE",$H1774)),"FULTON (HAPEVILLE)",IF(ISNUMBER(SEARCH("EAST POINT",$H1774)),"FULTON (EAST POINT)",IF(ISNUMBER(SEARCH("ATLANTA",$H1774)),"FULTON (ATL LIMITS)","FULTON")))),IF($AG1774="DEKALB",IF(ISNUMBER(SEARCH("ATLANTA",$H1774)),"DEKALB (ATL LIMITS)","DEKALB"),IF(AND($AG1774="CLAYTON",ISNUMBER(SEARCH("COLLEGE PARK",$H1774))),"CLAYTON (COLLEGE PARK)",$AG1774))))</f>
        <v/>
      </c>
      <c r="AI1774" s="2">
        <f>IF(OR($AH1774="",$AD1774=""),"",IFERROR(VLOOKUP($AH1774,CODES!$A:$B,2,FALSE),"NO CODE"))</f>
        <v/>
      </c>
      <c r="AJ1774" s="19">
        <f>IF(OR($AI1774="",$AI1774="NO CODE"),"",IF(COUNTIFS(RATES!$A:$A,$AI1774,RATES!$B:$B,"&lt;="&amp;MonthStart,RATES!$C:$C,"&gt;="&amp;MonthEnd)&lt;&gt;1,"NO RATE",IF($AD1774="OFF",SUMIFS(RATES!$F:$F,RATES!$A:$A,$AI1774,RATES!$B:$B,"&lt;="&amp;MonthStart,RATES!$C:$C,"&gt;="&amp;MonthEnd),SUMIFS(RATES!$E:$E,RATES!$A:$A,$AI1774,RATES!$B:$B,"&lt;="&amp;MonthStart,RATES!$C:$C,"&gt;="&amp;MonthEnd))))</f>
        <v/>
      </c>
      <c r="AK1774" s="2">
        <f>IF(OR(NOT(ISNUMBER($AJ1774)),N($AA1774)=0),"",IF(ABS(N($Z1774)/100-$AJ1774)&gt;0.0000001,"DIFFERS",""))</f>
        <v/>
      </c>
    </row>
    <row r="1775">
      <c r="AD1775" s="2">
        <f>IF($L1775="","",IF(ISNUMBER(SEARCH("OFF ROAD",$H1775)),"OFF",IF(ISNUMBER(SEARCH("ON ROAD",$H1775)),"ON","")))</f>
        <v/>
      </c>
      <c r="AE1775" s="2">
        <f>IF($AD1775="ON",""&amp;$L1775,"")</f>
        <v/>
      </c>
      <c r="AF1775" s="2">
        <f>IF($L1775="","",IF($J1775&lt;&gt;"","Y",""))</f>
        <v/>
      </c>
      <c r="AG1775" s="2">
        <f>IF($L1775="","",IFERROR(TRIM(MID($H1775,4,SEARCH(" CO ",$H1775)-4)),""&amp;$S1775))</f>
        <v/>
      </c>
      <c r="AH1775" s="2">
        <f>IF($AG1775="","",IF($AG1775="FULTON",IF(ISNUMBER(SEARCH("COLLEGE PARK",$H1775)),"FULTON (COLLEGE PARK)",IF(ISNUMBER(SEARCH("HAPEVILLE",$H1775)),"FULTON (HAPEVILLE)",IF(ISNUMBER(SEARCH("EAST POINT",$H1775)),"FULTON (EAST POINT)",IF(ISNUMBER(SEARCH("ATLANTA",$H1775)),"FULTON (ATL LIMITS)","FULTON")))),IF($AG1775="DEKALB",IF(ISNUMBER(SEARCH("ATLANTA",$H1775)),"DEKALB (ATL LIMITS)","DEKALB"),IF(AND($AG1775="CLAYTON",ISNUMBER(SEARCH("COLLEGE PARK",$H1775))),"CLAYTON (COLLEGE PARK)",$AG1775))))</f>
        <v/>
      </c>
      <c r="AI1775" s="2">
        <f>IF(OR($AH1775="",$AD1775=""),"",IFERROR(VLOOKUP($AH1775,CODES!$A:$B,2,FALSE),"NO CODE"))</f>
        <v/>
      </c>
      <c r="AJ1775" s="19">
        <f>IF(OR($AI1775="",$AI1775="NO CODE"),"",IF(COUNTIFS(RATES!$A:$A,$AI1775,RATES!$B:$B,"&lt;="&amp;MonthStart,RATES!$C:$C,"&gt;="&amp;MonthEnd)&lt;&gt;1,"NO RATE",IF($AD1775="OFF",SUMIFS(RATES!$F:$F,RATES!$A:$A,$AI1775,RATES!$B:$B,"&lt;="&amp;MonthStart,RATES!$C:$C,"&gt;="&amp;MonthEnd),SUMIFS(RATES!$E:$E,RATES!$A:$A,$AI1775,RATES!$B:$B,"&lt;="&amp;MonthStart,RATES!$C:$C,"&gt;="&amp;MonthEnd))))</f>
        <v/>
      </c>
      <c r="AK1775" s="2">
        <f>IF(OR(NOT(ISNUMBER($AJ1775)),N($AA1775)=0),"",IF(ABS(N($Z1775)/100-$AJ1775)&gt;0.0000001,"DIFFERS",""))</f>
        <v/>
      </c>
    </row>
    <row r="1776">
      <c r="AD1776" s="2">
        <f>IF($L1776="","",IF(ISNUMBER(SEARCH("OFF ROAD",$H1776)),"OFF",IF(ISNUMBER(SEARCH("ON ROAD",$H1776)),"ON","")))</f>
        <v/>
      </c>
      <c r="AE1776" s="2">
        <f>IF($AD1776="ON",""&amp;$L1776,"")</f>
        <v/>
      </c>
      <c r="AF1776" s="2">
        <f>IF($L1776="","",IF($J1776&lt;&gt;"","Y",""))</f>
        <v/>
      </c>
      <c r="AG1776" s="2">
        <f>IF($L1776="","",IFERROR(TRIM(MID($H1776,4,SEARCH(" CO ",$H1776)-4)),""&amp;$S1776))</f>
        <v/>
      </c>
      <c r="AH1776" s="2">
        <f>IF($AG1776="","",IF($AG1776="FULTON",IF(ISNUMBER(SEARCH("COLLEGE PARK",$H1776)),"FULTON (COLLEGE PARK)",IF(ISNUMBER(SEARCH("HAPEVILLE",$H1776)),"FULTON (HAPEVILLE)",IF(ISNUMBER(SEARCH("EAST POINT",$H1776)),"FULTON (EAST POINT)",IF(ISNUMBER(SEARCH("ATLANTA",$H1776)),"FULTON (ATL LIMITS)","FULTON")))),IF($AG1776="DEKALB",IF(ISNUMBER(SEARCH("ATLANTA",$H1776)),"DEKALB (ATL LIMITS)","DEKALB"),IF(AND($AG1776="CLAYTON",ISNUMBER(SEARCH("COLLEGE PARK",$H1776))),"CLAYTON (COLLEGE PARK)",$AG1776))))</f>
        <v/>
      </c>
      <c r="AI1776" s="2">
        <f>IF(OR($AH1776="",$AD1776=""),"",IFERROR(VLOOKUP($AH1776,CODES!$A:$B,2,FALSE),"NO CODE"))</f>
        <v/>
      </c>
      <c r="AJ1776" s="19">
        <f>IF(OR($AI1776="",$AI1776="NO CODE"),"",IF(COUNTIFS(RATES!$A:$A,$AI1776,RATES!$B:$B,"&lt;="&amp;MonthStart,RATES!$C:$C,"&gt;="&amp;MonthEnd)&lt;&gt;1,"NO RATE",IF($AD1776="OFF",SUMIFS(RATES!$F:$F,RATES!$A:$A,$AI1776,RATES!$B:$B,"&lt;="&amp;MonthStart,RATES!$C:$C,"&gt;="&amp;MonthEnd),SUMIFS(RATES!$E:$E,RATES!$A:$A,$AI1776,RATES!$B:$B,"&lt;="&amp;MonthStart,RATES!$C:$C,"&gt;="&amp;MonthEnd))))</f>
        <v/>
      </c>
      <c r="AK1776" s="2">
        <f>IF(OR(NOT(ISNUMBER($AJ1776)),N($AA1776)=0),"",IF(ABS(N($Z1776)/100-$AJ1776)&gt;0.0000001,"DIFFERS",""))</f>
        <v/>
      </c>
    </row>
    <row r="1777">
      <c r="AD1777" s="2">
        <f>IF($L1777="","",IF(ISNUMBER(SEARCH("OFF ROAD",$H1777)),"OFF",IF(ISNUMBER(SEARCH("ON ROAD",$H1777)),"ON","")))</f>
        <v/>
      </c>
      <c r="AE1777" s="2">
        <f>IF($AD1777="ON",""&amp;$L1777,"")</f>
        <v/>
      </c>
      <c r="AF1777" s="2">
        <f>IF($L1777="","",IF($J1777&lt;&gt;"","Y",""))</f>
        <v/>
      </c>
      <c r="AG1777" s="2">
        <f>IF($L1777="","",IFERROR(TRIM(MID($H1777,4,SEARCH(" CO ",$H1777)-4)),""&amp;$S1777))</f>
        <v/>
      </c>
      <c r="AH1777" s="2">
        <f>IF($AG1777="","",IF($AG1777="FULTON",IF(ISNUMBER(SEARCH("COLLEGE PARK",$H1777)),"FULTON (COLLEGE PARK)",IF(ISNUMBER(SEARCH("HAPEVILLE",$H1777)),"FULTON (HAPEVILLE)",IF(ISNUMBER(SEARCH("EAST POINT",$H1777)),"FULTON (EAST POINT)",IF(ISNUMBER(SEARCH("ATLANTA",$H1777)),"FULTON (ATL LIMITS)","FULTON")))),IF($AG1777="DEKALB",IF(ISNUMBER(SEARCH("ATLANTA",$H1777)),"DEKALB (ATL LIMITS)","DEKALB"),IF(AND($AG1777="CLAYTON",ISNUMBER(SEARCH("COLLEGE PARK",$H1777))),"CLAYTON (COLLEGE PARK)",$AG1777))))</f>
        <v/>
      </c>
      <c r="AI1777" s="2">
        <f>IF(OR($AH1777="",$AD1777=""),"",IFERROR(VLOOKUP($AH1777,CODES!$A:$B,2,FALSE),"NO CODE"))</f>
        <v/>
      </c>
      <c r="AJ1777" s="19">
        <f>IF(OR($AI1777="",$AI1777="NO CODE"),"",IF(COUNTIFS(RATES!$A:$A,$AI1777,RATES!$B:$B,"&lt;="&amp;MonthStart,RATES!$C:$C,"&gt;="&amp;MonthEnd)&lt;&gt;1,"NO RATE",IF($AD1777="OFF",SUMIFS(RATES!$F:$F,RATES!$A:$A,$AI1777,RATES!$B:$B,"&lt;="&amp;MonthStart,RATES!$C:$C,"&gt;="&amp;MonthEnd),SUMIFS(RATES!$E:$E,RATES!$A:$A,$AI1777,RATES!$B:$B,"&lt;="&amp;MonthStart,RATES!$C:$C,"&gt;="&amp;MonthEnd))))</f>
        <v/>
      </c>
      <c r="AK1777" s="2">
        <f>IF(OR(NOT(ISNUMBER($AJ1777)),N($AA1777)=0),"",IF(ABS(N($Z1777)/100-$AJ1777)&gt;0.0000001,"DIFFERS",""))</f>
        <v/>
      </c>
    </row>
    <row r="1778">
      <c r="AD1778" s="2">
        <f>IF($L1778="","",IF(ISNUMBER(SEARCH("OFF ROAD",$H1778)),"OFF",IF(ISNUMBER(SEARCH("ON ROAD",$H1778)),"ON","")))</f>
        <v/>
      </c>
      <c r="AE1778" s="2">
        <f>IF($AD1778="ON",""&amp;$L1778,"")</f>
        <v/>
      </c>
      <c r="AF1778" s="2">
        <f>IF($L1778="","",IF($J1778&lt;&gt;"","Y",""))</f>
        <v/>
      </c>
      <c r="AG1778" s="2">
        <f>IF($L1778="","",IFERROR(TRIM(MID($H1778,4,SEARCH(" CO ",$H1778)-4)),""&amp;$S1778))</f>
        <v/>
      </c>
      <c r="AH1778" s="2">
        <f>IF($AG1778="","",IF($AG1778="FULTON",IF(ISNUMBER(SEARCH("COLLEGE PARK",$H1778)),"FULTON (COLLEGE PARK)",IF(ISNUMBER(SEARCH("HAPEVILLE",$H1778)),"FULTON (HAPEVILLE)",IF(ISNUMBER(SEARCH("EAST POINT",$H1778)),"FULTON (EAST POINT)",IF(ISNUMBER(SEARCH("ATLANTA",$H1778)),"FULTON (ATL LIMITS)","FULTON")))),IF($AG1778="DEKALB",IF(ISNUMBER(SEARCH("ATLANTA",$H1778)),"DEKALB (ATL LIMITS)","DEKALB"),IF(AND($AG1778="CLAYTON",ISNUMBER(SEARCH("COLLEGE PARK",$H1778))),"CLAYTON (COLLEGE PARK)",$AG1778))))</f>
        <v/>
      </c>
      <c r="AI1778" s="2">
        <f>IF(OR($AH1778="",$AD1778=""),"",IFERROR(VLOOKUP($AH1778,CODES!$A:$B,2,FALSE),"NO CODE"))</f>
        <v/>
      </c>
      <c r="AJ1778" s="19">
        <f>IF(OR($AI1778="",$AI1778="NO CODE"),"",IF(COUNTIFS(RATES!$A:$A,$AI1778,RATES!$B:$B,"&lt;="&amp;MonthStart,RATES!$C:$C,"&gt;="&amp;MonthEnd)&lt;&gt;1,"NO RATE",IF($AD1778="OFF",SUMIFS(RATES!$F:$F,RATES!$A:$A,$AI1778,RATES!$B:$B,"&lt;="&amp;MonthStart,RATES!$C:$C,"&gt;="&amp;MonthEnd),SUMIFS(RATES!$E:$E,RATES!$A:$A,$AI1778,RATES!$B:$B,"&lt;="&amp;MonthStart,RATES!$C:$C,"&gt;="&amp;MonthEnd))))</f>
        <v/>
      </c>
      <c r="AK1778" s="2">
        <f>IF(OR(NOT(ISNUMBER($AJ1778)),N($AA1778)=0),"",IF(ABS(N($Z1778)/100-$AJ1778)&gt;0.0000001,"DIFFERS",""))</f>
        <v/>
      </c>
    </row>
    <row r="1779">
      <c r="AD1779" s="2">
        <f>IF($L1779="","",IF(ISNUMBER(SEARCH("OFF ROAD",$H1779)),"OFF",IF(ISNUMBER(SEARCH("ON ROAD",$H1779)),"ON","")))</f>
        <v/>
      </c>
      <c r="AE1779" s="2">
        <f>IF($AD1779="ON",""&amp;$L1779,"")</f>
        <v/>
      </c>
      <c r="AF1779" s="2">
        <f>IF($L1779="","",IF($J1779&lt;&gt;"","Y",""))</f>
        <v/>
      </c>
      <c r="AG1779" s="2">
        <f>IF($L1779="","",IFERROR(TRIM(MID($H1779,4,SEARCH(" CO ",$H1779)-4)),""&amp;$S1779))</f>
        <v/>
      </c>
      <c r="AH1779" s="2">
        <f>IF($AG1779="","",IF($AG1779="FULTON",IF(ISNUMBER(SEARCH("COLLEGE PARK",$H1779)),"FULTON (COLLEGE PARK)",IF(ISNUMBER(SEARCH("HAPEVILLE",$H1779)),"FULTON (HAPEVILLE)",IF(ISNUMBER(SEARCH("EAST POINT",$H1779)),"FULTON (EAST POINT)",IF(ISNUMBER(SEARCH("ATLANTA",$H1779)),"FULTON (ATL LIMITS)","FULTON")))),IF($AG1779="DEKALB",IF(ISNUMBER(SEARCH("ATLANTA",$H1779)),"DEKALB (ATL LIMITS)","DEKALB"),IF(AND($AG1779="CLAYTON",ISNUMBER(SEARCH("COLLEGE PARK",$H1779))),"CLAYTON (COLLEGE PARK)",$AG1779))))</f>
        <v/>
      </c>
      <c r="AI1779" s="2">
        <f>IF(OR($AH1779="",$AD1779=""),"",IFERROR(VLOOKUP($AH1779,CODES!$A:$B,2,FALSE),"NO CODE"))</f>
        <v/>
      </c>
      <c r="AJ1779" s="19">
        <f>IF(OR($AI1779="",$AI1779="NO CODE"),"",IF(COUNTIFS(RATES!$A:$A,$AI1779,RATES!$B:$B,"&lt;="&amp;MonthStart,RATES!$C:$C,"&gt;="&amp;MonthEnd)&lt;&gt;1,"NO RATE",IF($AD1779="OFF",SUMIFS(RATES!$F:$F,RATES!$A:$A,$AI1779,RATES!$B:$B,"&lt;="&amp;MonthStart,RATES!$C:$C,"&gt;="&amp;MonthEnd),SUMIFS(RATES!$E:$E,RATES!$A:$A,$AI1779,RATES!$B:$B,"&lt;="&amp;MonthStart,RATES!$C:$C,"&gt;="&amp;MonthEnd))))</f>
        <v/>
      </c>
      <c r="AK1779" s="2">
        <f>IF(OR(NOT(ISNUMBER($AJ1779)),N($AA1779)=0),"",IF(ABS(N($Z1779)/100-$AJ1779)&gt;0.0000001,"DIFFERS",""))</f>
        <v/>
      </c>
    </row>
    <row r="1780">
      <c r="AD1780" s="2">
        <f>IF($L1780="","",IF(ISNUMBER(SEARCH("OFF ROAD",$H1780)),"OFF",IF(ISNUMBER(SEARCH("ON ROAD",$H1780)),"ON","")))</f>
        <v/>
      </c>
      <c r="AE1780" s="2">
        <f>IF($AD1780="ON",""&amp;$L1780,"")</f>
        <v/>
      </c>
      <c r="AF1780" s="2">
        <f>IF($L1780="","",IF($J1780&lt;&gt;"","Y",""))</f>
        <v/>
      </c>
      <c r="AG1780" s="2">
        <f>IF($L1780="","",IFERROR(TRIM(MID($H1780,4,SEARCH(" CO ",$H1780)-4)),""&amp;$S1780))</f>
        <v/>
      </c>
      <c r="AH1780" s="2">
        <f>IF($AG1780="","",IF($AG1780="FULTON",IF(ISNUMBER(SEARCH("COLLEGE PARK",$H1780)),"FULTON (COLLEGE PARK)",IF(ISNUMBER(SEARCH("HAPEVILLE",$H1780)),"FULTON (HAPEVILLE)",IF(ISNUMBER(SEARCH("EAST POINT",$H1780)),"FULTON (EAST POINT)",IF(ISNUMBER(SEARCH("ATLANTA",$H1780)),"FULTON (ATL LIMITS)","FULTON")))),IF($AG1780="DEKALB",IF(ISNUMBER(SEARCH("ATLANTA",$H1780)),"DEKALB (ATL LIMITS)","DEKALB"),IF(AND($AG1780="CLAYTON",ISNUMBER(SEARCH("COLLEGE PARK",$H1780))),"CLAYTON (COLLEGE PARK)",$AG1780))))</f>
        <v/>
      </c>
      <c r="AI1780" s="2">
        <f>IF(OR($AH1780="",$AD1780=""),"",IFERROR(VLOOKUP($AH1780,CODES!$A:$B,2,FALSE),"NO CODE"))</f>
        <v/>
      </c>
      <c r="AJ1780" s="19">
        <f>IF(OR($AI1780="",$AI1780="NO CODE"),"",IF(COUNTIFS(RATES!$A:$A,$AI1780,RATES!$B:$B,"&lt;="&amp;MonthStart,RATES!$C:$C,"&gt;="&amp;MonthEnd)&lt;&gt;1,"NO RATE",IF($AD1780="OFF",SUMIFS(RATES!$F:$F,RATES!$A:$A,$AI1780,RATES!$B:$B,"&lt;="&amp;MonthStart,RATES!$C:$C,"&gt;="&amp;MonthEnd),SUMIFS(RATES!$E:$E,RATES!$A:$A,$AI1780,RATES!$B:$B,"&lt;="&amp;MonthStart,RATES!$C:$C,"&gt;="&amp;MonthEnd))))</f>
        <v/>
      </c>
      <c r="AK1780" s="2">
        <f>IF(OR(NOT(ISNUMBER($AJ1780)),N($AA1780)=0),"",IF(ABS(N($Z1780)/100-$AJ1780)&gt;0.0000001,"DIFFERS",""))</f>
        <v/>
      </c>
    </row>
    <row r="1781">
      <c r="AD1781" s="2">
        <f>IF($L1781="","",IF(ISNUMBER(SEARCH("OFF ROAD",$H1781)),"OFF",IF(ISNUMBER(SEARCH("ON ROAD",$H1781)),"ON","")))</f>
        <v/>
      </c>
      <c r="AE1781" s="2">
        <f>IF($AD1781="ON",""&amp;$L1781,"")</f>
        <v/>
      </c>
      <c r="AF1781" s="2">
        <f>IF($L1781="","",IF($J1781&lt;&gt;"","Y",""))</f>
        <v/>
      </c>
      <c r="AG1781" s="2">
        <f>IF($L1781="","",IFERROR(TRIM(MID($H1781,4,SEARCH(" CO ",$H1781)-4)),""&amp;$S1781))</f>
        <v/>
      </c>
      <c r="AH1781" s="2">
        <f>IF($AG1781="","",IF($AG1781="FULTON",IF(ISNUMBER(SEARCH("COLLEGE PARK",$H1781)),"FULTON (COLLEGE PARK)",IF(ISNUMBER(SEARCH("HAPEVILLE",$H1781)),"FULTON (HAPEVILLE)",IF(ISNUMBER(SEARCH("EAST POINT",$H1781)),"FULTON (EAST POINT)",IF(ISNUMBER(SEARCH("ATLANTA",$H1781)),"FULTON (ATL LIMITS)","FULTON")))),IF($AG1781="DEKALB",IF(ISNUMBER(SEARCH("ATLANTA",$H1781)),"DEKALB (ATL LIMITS)","DEKALB"),IF(AND($AG1781="CLAYTON",ISNUMBER(SEARCH("COLLEGE PARK",$H1781))),"CLAYTON (COLLEGE PARK)",$AG1781))))</f>
        <v/>
      </c>
      <c r="AI1781" s="2">
        <f>IF(OR($AH1781="",$AD1781=""),"",IFERROR(VLOOKUP($AH1781,CODES!$A:$B,2,FALSE),"NO CODE"))</f>
        <v/>
      </c>
      <c r="AJ1781" s="19">
        <f>IF(OR($AI1781="",$AI1781="NO CODE"),"",IF(COUNTIFS(RATES!$A:$A,$AI1781,RATES!$B:$B,"&lt;="&amp;MonthStart,RATES!$C:$C,"&gt;="&amp;MonthEnd)&lt;&gt;1,"NO RATE",IF($AD1781="OFF",SUMIFS(RATES!$F:$F,RATES!$A:$A,$AI1781,RATES!$B:$B,"&lt;="&amp;MonthStart,RATES!$C:$C,"&gt;="&amp;MonthEnd),SUMIFS(RATES!$E:$E,RATES!$A:$A,$AI1781,RATES!$B:$B,"&lt;="&amp;MonthStart,RATES!$C:$C,"&gt;="&amp;MonthEnd))))</f>
        <v/>
      </c>
      <c r="AK1781" s="2">
        <f>IF(OR(NOT(ISNUMBER($AJ1781)),N($AA1781)=0),"",IF(ABS(N($Z1781)/100-$AJ1781)&gt;0.0000001,"DIFFERS",""))</f>
        <v/>
      </c>
    </row>
    <row r="1782">
      <c r="AD1782" s="2">
        <f>IF($L1782="","",IF(ISNUMBER(SEARCH("OFF ROAD",$H1782)),"OFF",IF(ISNUMBER(SEARCH("ON ROAD",$H1782)),"ON","")))</f>
        <v/>
      </c>
      <c r="AE1782" s="2">
        <f>IF($AD1782="ON",""&amp;$L1782,"")</f>
        <v/>
      </c>
      <c r="AF1782" s="2">
        <f>IF($L1782="","",IF($J1782&lt;&gt;"","Y",""))</f>
        <v/>
      </c>
      <c r="AG1782" s="2">
        <f>IF($L1782="","",IFERROR(TRIM(MID($H1782,4,SEARCH(" CO ",$H1782)-4)),""&amp;$S1782))</f>
        <v/>
      </c>
      <c r="AH1782" s="2">
        <f>IF($AG1782="","",IF($AG1782="FULTON",IF(ISNUMBER(SEARCH("COLLEGE PARK",$H1782)),"FULTON (COLLEGE PARK)",IF(ISNUMBER(SEARCH("HAPEVILLE",$H1782)),"FULTON (HAPEVILLE)",IF(ISNUMBER(SEARCH("EAST POINT",$H1782)),"FULTON (EAST POINT)",IF(ISNUMBER(SEARCH("ATLANTA",$H1782)),"FULTON (ATL LIMITS)","FULTON")))),IF($AG1782="DEKALB",IF(ISNUMBER(SEARCH("ATLANTA",$H1782)),"DEKALB (ATL LIMITS)","DEKALB"),IF(AND($AG1782="CLAYTON",ISNUMBER(SEARCH("COLLEGE PARK",$H1782))),"CLAYTON (COLLEGE PARK)",$AG1782))))</f>
        <v/>
      </c>
      <c r="AI1782" s="2">
        <f>IF(OR($AH1782="",$AD1782=""),"",IFERROR(VLOOKUP($AH1782,CODES!$A:$B,2,FALSE),"NO CODE"))</f>
        <v/>
      </c>
      <c r="AJ1782" s="19">
        <f>IF(OR($AI1782="",$AI1782="NO CODE"),"",IF(COUNTIFS(RATES!$A:$A,$AI1782,RATES!$B:$B,"&lt;="&amp;MonthStart,RATES!$C:$C,"&gt;="&amp;MonthEnd)&lt;&gt;1,"NO RATE",IF($AD1782="OFF",SUMIFS(RATES!$F:$F,RATES!$A:$A,$AI1782,RATES!$B:$B,"&lt;="&amp;MonthStart,RATES!$C:$C,"&gt;="&amp;MonthEnd),SUMIFS(RATES!$E:$E,RATES!$A:$A,$AI1782,RATES!$B:$B,"&lt;="&amp;MonthStart,RATES!$C:$C,"&gt;="&amp;MonthEnd))))</f>
        <v/>
      </c>
      <c r="AK1782" s="2">
        <f>IF(OR(NOT(ISNUMBER($AJ1782)),N($AA1782)=0),"",IF(ABS(N($Z1782)/100-$AJ1782)&gt;0.0000001,"DIFFERS",""))</f>
        <v/>
      </c>
    </row>
    <row r="1783">
      <c r="AD1783" s="2">
        <f>IF($L1783="","",IF(ISNUMBER(SEARCH("OFF ROAD",$H1783)),"OFF",IF(ISNUMBER(SEARCH("ON ROAD",$H1783)),"ON","")))</f>
        <v/>
      </c>
      <c r="AE1783" s="2">
        <f>IF($AD1783="ON",""&amp;$L1783,"")</f>
        <v/>
      </c>
      <c r="AF1783" s="2">
        <f>IF($L1783="","",IF($J1783&lt;&gt;"","Y",""))</f>
        <v/>
      </c>
      <c r="AG1783" s="2">
        <f>IF($L1783="","",IFERROR(TRIM(MID($H1783,4,SEARCH(" CO ",$H1783)-4)),""&amp;$S1783))</f>
        <v/>
      </c>
      <c r="AH1783" s="2">
        <f>IF($AG1783="","",IF($AG1783="FULTON",IF(ISNUMBER(SEARCH("COLLEGE PARK",$H1783)),"FULTON (COLLEGE PARK)",IF(ISNUMBER(SEARCH("HAPEVILLE",$H1783)),"FULTON (HAPEVILLE)",IF(ISNUMBER(SEARCH("EAST POINT",$H1783)),"FULTON (EAST POINT)",IF(ISNUMBER(SEARCH("ATLANTA",$H1783)),"FULTON (ATL LIMITS)","FULTON")))),IF($AG1783="DEKALB",IF(ISNUMBER(SEARCH("ATLANTA",$H1783)),"DEKALB (ATL LIMITS)","DEKALB"),IF(AND($AG1783="CLAYTON",ISNUMBER(SEARCH("COLLEGE PARK",$H1783))),"CLAYTON (COLLEGE PARK)",$AG1783))))</f>
        <v/>
      </c>
      <c r="AI1783" s="2">
        <f>IF(OR($AH1783="",$AD1783=""),"",IFERROR(VLOOKUP($AH1783,CODES!$A:$B,2,FALSE),"NO CODE"))</f>
        <v/>
      </c>
      <c r="AJ1783" s="19">
        <f>IF(OR($AI1783="",$AI1783="NO CODE"),"",IF(COUNTIFS(RATES!$A:$A,$AI1783,RATES!$B:$B,"&lt;="&amp;MonthStart,RATES!$C:$C,"&gt;="&amp;MonthEnd)&lt;&gt;1,"NO RATE",IF($AD1783="OFF",SUMIFS(RATES!$F:$F,RATES!$A:$A,$AI1783,RATES!$B:$B,"&lt;="&amp;MonthStart,RATES!$C:$C,"&gt;="&amp;MonthEnd),SUMIFS(RATES!$E:$E,RATES!$A:$A,$AI1783,RATES!$B:$B,"&lt;="&amp;MonthStart,RATES!$C:$C,"&gt;="&amp;MonthEnd))))</f>
        <v/>
      </c>
      <c r="AK1783" s="2">
        <f>IF(OR(NOT(ISNUMBER($AJ1783)),N($AA1783)=0),"",IF(ABS(N($Z1783)/100-$AJ1783)&gt;0.0000001,"DIFFERS",""))</f>
        <v/>
      </c>
    </row>
    <row r="1784">
      <c r="AD1784" s="2">
        <f>IF($L1784="","",IF(ISNUMBER(SEARCH("OFF ROAD",$H1784)),"OFF",IF(ISNUMBER(SEARCH("ON ROAD",$H1784)),"ON","")))</f>
        <v/>
      </c>
      <c r="AE1784" s="2">
        <f>IF($AD1784="ON",""&amp;$L1784,"")</f>
        <v/>
      </c>
      <c r="AF1784" s="2">
        <f>IF($L1784="","",IF($J1784&lt;&gt;"","Y",""))</f>
        <v/>
      </c>
      <c r="AG1784" s="2">
        <f>IF($L1784="","",IFERROR(TRIM(MID($H1784,4,SEARCH(" CO ",$H1784)-4)),""&amp;$S1784))</f>
        <v/>
      </c>
      <c r="AH1784" s="2">
        <f>IF($AG1784="","",IF($AG1784="FULTON",IF(ISNUMBER(SEARCH("COLLEGE PARK",$H1784)),"FULTON (COLLEGE PARK)",IF(ISNUMBER(SEARCH("HAPEVILLE",$H1784)),"FULTON (HAPEVILLE)",IF(ISNUMBER(SEARCH("EAST POINT",$H1784)),"FULTON (EAST POINT)",IF(ISNUMBER(SEARCH("ATLANTA",$H1784)),"FULTON (ATL LIMITS)","FULTON")))),IF($AG1784="DEKALB",IF(ISNUMBER(SEARCH("ATLANTA",$H1784)),"DEKALB (ATL LIMITS)","DEKALB"),IF(AND($AG1784="CLAYTON",ISNUMBER(SEARCH("COLLEGE PARK",$H1784))),"CLAYTON (COLLEGE PARK)",$AG1784))))</f>
        <v/>
      </c>
      <c r="AI1784" s="2">
        <f>IF(OR($AH1784="",$AD1784=""),"",IFERROR(VLOOKUP($AH1784,CODES!$A:$B,2,FALSE),"NO CODE"))</f>
        <v/>
      </c>
      <c r="AJ1784" s="19">
        <f>IF(OR($AI1784="",$AI1784="NO CODE"),"",IF(COUNTIFS(RATES!$A:$A,$AI1784,RATES!$B:$B,"&lt;="&amp;MonthStart,RATES!$C:$C,"&gt;="&amp;MonthEnd)&lt;&gt;1,"NO RATE",IF($AD1784="OFF",SUMIFS(RATES!$F:$F,RATES!$A:$A,$AI1784,RATES!$B:$B,"&lt;="&amp;MonthStart,RATES!$C:$C,"&gt;="&amp;MonthEnd),SUMIFS(RATES!$E:$E,RATES!$A:$A,$AI1784,RATES!$B:$B,"&lt;="&amp;MonthStart,RATES!$C:$C,"&gt;="&amp;MonthEnd))))</f>
        <v/>
      </c>
      <c r="AK1784" s="2">
        <f>IF(OR(NOT(ISNUMBER($AJ1784)),N($AA1784)=0),"",IF(ABS(N($Z1784)/100-$AJ1784)&gt;0.0000001,"DIFFERS",""))</f>
        <v/>
      </c>
    </row>
    <row r="1785">
      <c r="AD1785" s="2">
        <f>IF($L1785="","",IF(ISNUMBER(SEARCH("OFF ROAD",$H1785)),"OFF",IF(ISNUMBER(SEARCH("ON ROAD",$H1785)),"ON","")))</f>
        <v/>
      </c>
      <c r="AE1785" s="2">
        <f>IF($AD1785="ON",""&amp;$L1785,"")</f>
        <v/>
      </c>
      <c r="AF1785" s="2">
        <f>IF($L1785="","",IF($J1785&lt;&gt;"","Y",""))</f>
        <v/>
      </c>
      <c r="AG1785" s="2">
        <f>IF($L1785="","",IFERROR(TRIM(MID($H1785,4,SEARCH(" CO ",$H1785)-4)),""&amp;$S1785))</f>
        <v/>
      </c>
      <c r="AH1785" s="2">
        <f>IF($AG1785="","",IF($AG1785="FULTON",IF(ISNUMBER(SEARCH("COLLEGE PARK",$H1785)),"FULTON (COLLEGE PARK)",IF(ISNUMBER(SEARCH("HAPEVILLE",$H1785)),"FULTON (HAPEVILLE)",IF(ISNUMBER(SEARCH("EAST POINT",$H1785)),"FULTON (EAST POINT)",IF(ISNUMBER(SEARCH("ATLANTA",$H1785)),"FULTON (ATL LIMITS)","FULTON")))),IF($AG1785="DEKALB",IF(ISNUMBER(SEARCH("ATLANTA",$H1785)),"DEKALB (ATL LIMITS)","DEKALB"),IF(AND($AG1785="CLAYTON",ISNUMBER(SEARCH("COLLEGE PARK",$H1785))),"CLAYTON (COLLEGE PARK)",$AG1785))))</f>
        <v/>
      </c>
      <c r="AI1785" s="2">
        <f>IF(OR($AH1785="",$AD1785=""),"",IFERROR(VLOOKUP($AH1785,CODES!$A:$B,2,FALSE),"NO CODE"))</f>
        <v/>
      </c>
      <c r="AJ1785" s="19">
        <f>IF(OR($AI1785="",$AI1785="NO CODE"),"",IF(COUNTIFS(RATES!$A:$A,$AI1785,RATES!$B:$B,"&lt;="&amp;MonthStart,RATES!$C:$C,"&gt;="&amp;MonthEnd)&lt;&gt;1,"NO RATE",IF($AD1785="OFF",SUMIFS(RATES!$F:$F,RATES!$A:$A,$AI1785,RATES!$B:$B,"&lt;="&amp;MonthStart,RATES!$C:$C,"&gt;="&amp;MonthEnd),SUMIFS(RATES!$E:$E,RATES!$A:$A,$AI1785,RATES!$B:$B,"&lt;="&amp;MonthStart,RATES!$C:$C,"&gt;="&amp;MonthEnd))))</f>
        <v/>
      </c>
      <c r="AK1785" s="2">
        <f>IF(OR(NOT(ISNUMBER($AJ1785)),N($AA1785)=0),"",IF(ABS(N($Z1785)/100-$AJ1785)&gt;0.0000001,"DIFFERS",""))</f>
        <v/>
      </c>
    </row>
    <row r="1786">
      <c r="AD1786" s="2">
        <f>IF($L1786="","",IF(ISNUMBER(SEARCH("OFF ROAD",$H1786)),"OFF",IF(ISNUMBER(SEARCH("ON ROAD",$H1786)),"ON","")))</f>
        <v/>
      </c>
      <c r="AE1786" s="2">
        <f>IF($AD1786="ON",""&amp;$L1786,"")</f>
        <v/>
      </c>
      <c r="AF1786" s="2">
        <f>IF($L1786="","",IF($J1786&lt;&gt;"","Y",""))</f>
        <v/>
      </c>
      <c r="AG1786" s="2">
        <f>IF($L1786="","",IFERROR(TRIM(MID($H1786,4,SEARCH(" CO ",$H1786)-4)),""&amp;$S1786))</f>
        <v/>
      </c>
      <c r="AH1786" s="2">
        <f>IF($AG1786="","",IF($AG1786="FULTON",IF(ISNUMBER(SEARCH("COLLEGE PARK",$H1786)),"FULTON (COLLEGE PARK)",IF(ISNUMBER(SEARCH("HAPEVILLE",$H1786)),"FULTON (HAPEVILLE)",IF(ISNUMBER(SEARCH("EAST POINT",$H1786)),"FULTON (EAST POINT)",IF(ISNUMBER(SEARCH("ATLANTA",$H1786)),"FULTON (ATL LIMITS)","FULTON")))),IF($AG1786="DEKALB",IF(ISNUMBER(SEARCH("ATLANTA",$H1786)),"DEKALB (ATL LIMITS)","DEKALB"),IF(AND($AG1786="CLAYTON",ISNUMBER(SEARCH("COLLEGE PARK",$H1786))),"CLAYTON (COLLEGE PARK)",$AG1786))))</f>
        <v/>
      </c>
      <c r="AI1786" s="2">
        <f>IF(OR($AH1786="",$AD1786=""),"",IFERROR(VLOOKUP($AH1786,CODES!$A:$B,2,FALSE),"NO CODE"))</f>
        <v/>
      </c>
      <c r="AJ1786" s="19">
        <f>IF(OR($AI1786="",$AI1786="NO CODE"),"",IF(COUNTIFS(RATES!$A:$A,$AI1786,RATES!$B:$B,"&lt;="&amp;MonthStart,RATES!$C:$C,"&gt;="&amp;MonthEnd)&lt;&gt;1,"NO RATE",IF($AD1786="OFF",SUMIFS(RATES!$F:$F,RATES!$A:$A,$AI1786,RATES!$B:$B,"&lt;="&amp;MonthStart,RATES!$C:$C,"&gt;="&amp;MonthEnd),SUMIFS(RATES!$E:$E,RATES!$A:$A,$AI1786,RATES!$B:$B,"&lt;="&amp;MonthStart,RATES!$C:$C,"&gt;="&amp;MonthEnd))))</f>
        <v/>
      </c>
      <c r="AK1786" s="2">
        <f>IF(OR(NOT(ISNUMBER($AJ1786)),N($AA1786)=0),"",IF(ABS(N($Z1786)/100-$AJ1786)&gt;0.0000001,"DIFFERS",""))</f>
        <v/>
      </c>
    </row>
    <row r="1787">
      <c r="AD1787" s="2">
        <f>IF($L1787="","",IF(ISNUMBER(SEARCH("OFF ROAD",$H1787)),"OFF",IF(ISNUMBER(SEARCH("ON ROAD",$H1787)),"ON","")))</f>
        <v/>
      </c>
      <c r="AE1787" s="2">
        <f>IF($AD1787="ON",""&amp;$L1787,"")</f>
        <v/>
      </c>
      <c r="AF1787" s="2">
        <f>IF($L1787="","",IF($J1787&lt;&gt;"","Y",""))</f>
        <v/>
      </c>
      <c r="AG1787" s="2">
        <f>IF($L1787="","",IFERROR(TRIM(MID($H1787,4,SEARCH(" CO ",$H1787)-4)),""&amp;$S1787))</f>
        <v/>
      </c>
      <c r="AH1787" s="2">
        <f>IF($AG1787="","",IF($AG1787="FULTON",IF(ISNUMBER(SEARCH("COLLEGE PARK",$H1787)),"FULTON (COLLEGE PARK)",IF(ISNUMBER(SEARCH("HAPEVILLE",$H1787)),"FULTON (HAPEVILLE)",IF(ISNUMBER(SEARCH("EAST POINT",$H1787)),"FULTON (EAST POINT)",IF(ISNUMBER(SEARCH("ATLANTA",$H1787)),"FULTON (ATL LIMITS)","FULTON")))),IF($AG1787="DEKALB",IF(ISNUMBER(SEARCH("ATLANTA",$H1787)),"DEKALB (ATL LIMITS)","DEKALB"),IF(AND($AG1787="CLAYTON",ISNUMBER(SEARCH("COLLEGE PARK",$H1787))),"CLAYTON (COLLEGE PARK)",$AG1787))))</f>
        <v/>
      </c>
      <c r="AI1787" s="2">
        <f>IF(OR($AH1787="",$AD1787=""),"",IFERROR(VLOOKUP($AH1787,CODES!$A:$B,2,FALSE),"NO CODE"))</f>
        <v/>
      </c>
      <c r="AJ1787" s="19">
        <f>IF(OR($AI1787="",$AI1787="NO CODE"),"",IF(COUNTIFS(RATES!$A:$A,$AI1787,RATES!$B:$B,"&lt;="&amp;MonthStart,RATES!$C:$C,"&gt;="&amp;MonthEnd)&lt;&gt;1,"NO RATE",IF($AD1787="OFF",SUMIFS(RATES!$F:$F,RATES!$A:$A,$AI1787,RATES!$B:$B,"&lt;="&amp;MonthStart,RATES!$C:$C,"&gt;="&amp;MonthEnd),SUMIFS(RATES!$E:$E,RATES!$A:$A,$AI1787,RATES!$B:$B,"&lt;="&amp;MonthStart,RATES!$C:$C,"&gt;="&amp;MonthEnd))))</f>
        <v/>
      </c>
      <c r="AK1787" s="2">
        <f>IF(OR(NOT(ISNUMBER($AJ1787)),N($AA1787)=0),"",IF(ABS(N($Z1787)/100-$AJ1787)&gt;0.0000001,"DIFFERS",""))</f>
        <v/>
      </c>
    </row>
    <row r="1788">
      <c r="AD1788" s="2">
        <f>IF($L1788="","",IF(ISNUMBER(SEARCH("OFF ROAD",$H1788)),"OFF",IF(ISNUMBER(SEARCH("ON ROAD",$H1788)),"ON","")))</f>
        <v/>
      </c>
      <c r="AE1788" s="2">
        <f>IF($AD1788="ON",""&amp;$L1788,"")</f>
        <v/>
      </c>
      <c r="AF1788" s="2">
        <f>IF($L1788="","",IF($J1788&lt;&gt;"","Y",""))</f>
        <v/>
      </c>
      <c r="AG1788" s="2">
        <f>IF($L1788="","",IFERROR(TRIM(MID($H1788,4,SEARCH(" CO ",$H1788)-4)),""&amp;$S1788))</f>
        <v/>
      </c>
      <c r="AH1788" s="2">
        <f>IF($AG1788="","",IF($AG1788="FULTON",IF(ISNUMBER(SEARCH("COLLEGE PARK",$H1788)),"FULTON (COLLEGE PARK)",IF(ISNUMBER(SEARCH("HAPEVILLE",$H1788)),"FULTON (HAPEVILLE)",IF(ISNUMBER(SEARCH("EAST POINT",$H1788)),"FULTON (EAST POINT)",IF(ISNUMBER(SEARCH("ATLANTA",$H1788)),"FULTON (ATL LIMITS)","FULTON")))),IF($AG1788="DEKALB",IF(ISNUMBER(SEARCH("ATLANTA",$H1788)),"DEKALB (ATL LIMITS)","DEKALB"),IF(AND($AG1788="CLAYTON",ISNUMBER(SEARCH("COLLEGE PARK",$H1788))),"CLAYTON (COLLEGE PARK)",$AG1788))))</f>
        <v/>
      </c>
      <c r="AI1788" s="2">
        <f>IF(OR($AH1788="",$AD1788=""),"",IFERROR(VLOOKUP($AH1788,CODES!$A:$B,2,FALSE),"NO CODE"))</f>
        <v/>
      </c>
      <c r="AJ1788" s="19">
        <f>IF(OR($AI1788="",$AI1788="NO CODE"),"",IF(COUNTIFS(RATES!$A:$A,$AI1788,RATES!$B:$B,"&lt;="&amp;MonthStart,RATES!$C:$C,"&gt;="&amp;MonthEnd)&lt;&gt;1,"NO RATE",IF($AD1788="OFF",SUMIFS(RATES!$F:$F,RATES!$A:$A,$AI1788,RATES!$B:$B,"&lt;="&amp;MonthStart,RATES!$C:$C,"&gt;="&amp;MonthEnd),SUMIFS(RATES!$E:$E,RATES!$A:$A,$AI1788,RATES!$B:$B,"&lt;="&amp;MonthStart,RATES!$C:$C,"&gt;="&amp;MonthEnd))))</f>
        <v/>
      </c>
      <c r="AK1788" s="2">
        <f>IF(OR(NOT(ISNUMBER($AJ1788)),N($AA1788)=0),"",IF(ABS(N($Z1788)/100-$AJ1788)&gt;0.0000001,"DIFFERS",""))</f>
        <v/>
      </c>
    </row>
    <row r="1789">
      <c r="AD1789" s="2">
        <f>IF($L1789="","",IF(ISNUMBER(SEARCH("OFF ROAD",$H1789)),"OFF",IF(ISNUMBER(SEARCH("ON ROAD",$H1789)),"ON","")))</f>
        <v/>
      </c>
      <c r="AE1789" s="2">
        <f>IF($AD1789="ON",""&amp;$L1789,"")</f>
        <v/>
      </c>
      <c r="AF1789" s="2">
        <f>IF($L1789="","",IF($J1789&lt;&gt;"","Y",""))</f>
        <v/>
      </c>
      <c r="AG1789" s="2">
        <f>IF($L1789="","",IFERROR(TRIM(MID($H1789,4,SEARCH(" CO ",$H1789)-4)),""&amp;$S1789))</f>
        <v/>
      </c>
      <c r="AH1789" s="2">
        <f>IF($AG1789="","",IF($AG1789="FULTON",IF(ISNUMBER(SEARCH("COLLEGE PARK",$H1789)),"FULTON (COLLEGE PARK)",IF(ISNUMBER(SEARCH("HAPEVILLE",$H1789)),"FULTON (HAPEVILLE)",IF(ISNUMBER(SEARCH("EAST POINT",$H1789)),"FULTON (EAST POINT)",IF(ISNUMBER(SEARCH("ATLANTA",$H1789)),"FULTON (ATL LIMITS)","FULTON")))),IF($AG1789="DEKALB",IF(ISNUMBER(SEARCH("ATLANTA",$H1789)),"DEKALB (ATL LIMITS)","DEKALB"),IF(AND($AG1789="CLAYTON",ISNUMBER(SEARCH("COLLEGE PARK",$H1789))),"CLAYTON (COLLEGE PARK)",$AG1789))))</f>
        <v/>
      </c>
      <c r="AI1789" s="2">
        <f>IF(OR($AH1789="",$AD1789=""),"",IFERROR(VLOOKUP($AH1789,CODES!$A:$B,2,FALSE),"NO CODE"))</f>
        <v/>
      </c>
      <c r="AJ1789" s="19">
        <f>IF(OR($AI1789="",$AI1789="NO CODE"),"",IF(COUNTIFS(RATES!$A:$A,$AI1789,RATES!$B:$B,"&lt;="&amp;MonthStart,RATES!$C:$C,"&gt;="&amp;MonthEnd)&lt;&gt;1,"NO RATE",IF($AD1789="OFF",SUMIFS(RATES!$F:$F,RATES!$A:$A,$AI1789,RATES!$B:$B,"&lt;="&amp;MonthStart,RATES!$C:$C,"&gt;="&amp;MonthEnd),SUMIFS(RATES!$E:$E,RATES!$A:$A,$AI1789,RATES!$B:$B,"&lt;="&amp;MonthStart,RATES!$C:$C,"&gt;="&amp;MonthEnd))))</f>
        <v/>
      </c>
      <c r="AK1789" s="2">
        <f>IF(OR(NOT(ISNUMBER($AJ1789)),N($AA1789)=0),"",IF(ABS(N($Z1789)/100-$AJ1789)&gt;0.0000001,"DIFFERS",""))</f>
        <v/>
      </c>
    </row>
    <row r="1790">
      <c r="AD1790" s="2">
        <f>IF($L1790="","",IF(ISNUMBER(SEARCH("OFF ROAD",$H1790)),"OFF",IF(ISNUMBER(SEARCH("ON ROAD",$H1790)),"ON","")))</f>
        <v/>
      </c>
      <c r="AE1790" s="2">
        <f>IF($AD1790="ON",""&amp;$L1790,"")</f>
        <v/>
      </c>
      <c r="AF1790" s="2">
        <f>IF($L1790="","",IF($J1790&lt;&gt;"","Y",""))</f>
        <v/>
      </c>
      <c r="AG1790" s="2">
        <f>IF($L1790="","",IFERROR(TRIM(MID($H1790,4,SEARCH(" CO ",$H1790)-4)),""&amp;$S1790))</f>
        <v/>
      </c>
      <c r="AH1790" s="2">
        <f>IF($AG1790="","",IF($AG1790="FULTON",IF(ISNUMBER(SEARCH("COLLEGE PARK",$H1790)),"FULTON (COLLEGE PARK)",IF(ISNUMBER(SEARCH("HAPEVILLE",$H1790)),"FULTON (HAPEVILLE)",IF(ISNUMBER(SEARCH("EAST POINT",$H1790)),"FULTON (EAST POINT)",IF(ISNUMBER(SEARCH("ATLANTA",$H1790)),"FULTON (ATL LIMITS)","FULTON")))),IF($AG1790="DEKALB",IF(ISNUMBER(SEARCH("ATLANTA",$H1790)),"DEKALB (ATL LIMITS)","DEKALB"),IF(AND($AG1790="CLAYTON",ISNUMBER(SEARCH("COLLEGE PARK",$H1790))),"CLAYTON (COLLEGE PARK)",$AG1790))))</f>
        <v/>
      </c>
      <c r="AI1790" s="2">
        <f>IF(OR($AH1790="",$AD1790=""),"",IFERROR(VLOOKUP($AH1790,CODES!$A:$B,2,FALSE),"NO CODE"))</f>
        <v/>
      </c>
      <c r="AJ1790" s="19">
        <f>IF(OR($AI1790="",$AI1790="NO CODE"),"",IF(COUNTIFS(RATES!$A:$A,$AI1790,RATES!$B:$B,"&lt;="&amp;MonthStart,RATES!$C:$C,"&gt;="&amp;MonthEnd)&lt;&gt;1,"NO RATE",IF($AD1790="OFF",SUMIFS(RATES!$F:$F,RATES!$A:$A,$AI1790,RATES!$B:$B,"&lt;="&amp;MonthStart,RATES!$C:$C,"&gt;="&amp;MonthEnd),SUMIFS(RATES!$E:$E,RATES!$A:$A,$AI1790,RATES!$B:$B,"&lt;="&amp;MonthStart,RATES!$C:$C,"&gt;="&amp;MonthEnd))))</f>
        <v/>
      </c>
      <c r="AK1790" s="2">
        <f>IF(OR(NOT(ISNUMBER($AJ1790)),N($AA1790)=0),"",IF(ABS(N($Z1790)/100-$AJ1790)&gt;0.0000001,"DIFFERS",""))</f>
        <v/>
      </c>
    </row>
    <row r="1791">
      <c r="AD1791" s="2">
        <f>IF($L1791="","",IF(ISNUMBER(SEARCH("OFF ROAD",$H1791)),"OFF",IF(ISNUMBER(SEARCH("ON ROAD",$H1791)),"ON","")))</f>
        <v/>
      </c>
      <c r="AE1791" s="2">
        <f>IF($AD1791="ON",""&amp;$L1791,"")</f>
        <v/>
      </c>
      <c r="AF1791" s="2">
        <f>IF($L1791="","",IF($J1791&lt;&gt;"","Y",""))</f>
        <v/>
      </c>
      <c r="AG1791" s="2">
        <f>IF($L1791="","",IFERROR(TRIM(MID($H1791,4,SEARCH(" CO ",$H1791)-4)),""&amp;$S1791))</f>
        <v/>
      </c>
      <c r="AH1791" s="2">
        <f>IF($AG1791="","",IF($AG1791="FULTON",IF(ISNUMBER(SEARCH("COLLEGE PARK",$H1791)),"FULTON (COLLEGE PARK)",IF(ISNUMBER(SEARCH("HAPEVILLE",$H1791)),"FULTON (HAPEVILLE)",IF(ISNUMBER(SEARCH("EAST POINT",$H1791)),"FULTON (EAST POINT)",IF(ISNUMBER(SEARCH("ATLANTA",$H1791)),"FULTON (ATL LIMITS)","FULTON")))),IF($AG1791="DEKALB",IF(ISNUMBER(SEARCH("ATLANTA",$H1791)),"DEKALB (ATL LIMITS)","DEKALB"),IF(AND($AG1791="CLAYTON",ISNUMBER(SEARCH("COLLEGE PARK",$H1791))),"CLAYTON (COLLEGE PARK)",$AG1791))))</f>
        <v/>
      </c>
      <c r="AI1791" s="2">
        <f>IF(OR($AH1791="",$AD1791=""),"",IFERROR(VLOOKUP($AH1791,CODES!$A:$B,2,FALSE),"NO CODE"))</f>
        <v/>
      </c>
      <c r="AJ1791" s="19">
        <f>IF(OR($AI1791="",$AI1791="NO CODE"),"",IF(COUNTIFS(RATES!$A:$A,$AI1791,RATES!$B:$B,"&lt;="&amp;MonthStart,RATES!$C:$C,"&gt;="&amp;MonthEnd)&lt;&gt;1,"NO RATE",IF($AD1791="OFF",SUMIFS(RATES!$F:$F,RATES!$A:$A,$AI1791,RATES!$B:$B,"&lt;="&amp;MonthStart,RATES!$C:$C,"&gt;="&amp;MonthEnd),SUMIFS(RATES!$E:$E,RATES!$A:$A,$AI1791,RATES!$B:$B,"&lt;="&amp;MonthStart,RATES!$C:$C,"&gt;="&amp;MonthEnd))))</f>
        <v/>
      </c>
      <c r="AK1791" s="2">
        <f>IF(OR(NOT(ISNUMBER($AJ1791)),N($AA1791)=0),"",IF(ABS(N($Z1791)/100-$AJ1791)&gt;0.0000001,"DIFFERS",""))</f>
        <v/>
      </c>
    </row>
    <row r="1792">
      <c r="AD1792" s="2">
        <f>IF($L1792="","",IF(ISNUMBER(SEARCH("OFF ROAD",$H1792)),"OFF",IF(ISNUMBER(SEARCH("ON ROAD",$H1792)),"ON","")))</f>
        <v/>
      </c>
      <c r="AE1792" s="2">
        <f>IF($AD1792="ON",""&amp;$L1792,"")</f>
        <v/>
      </c>
      <c r="AF1792" s="2">
        <f>IF($L1792="","",IF($J1792&lt;&gt;"","Y",""))</f>
        <v/>
      </c>
      <c r="AG1792" s="2">
        <f>IF($L1792="","",IFERROR(TRIM(MID($H1792,4,SEARCH(" CO ",$H1792)-4)),""&amp;$S1792))</f>
        <v/>
      </c>
      <c r="AH1792" s="2">
        <f>IF($AG1792="","",IF($AG1792="FULTON",IF(ISNUMBER(SEARCH("COLLEGE PARK",$H1792)),"FULTON (COLLEGE PARK)",IF(ISNUMBER(SEARCH("HAPEVILLE",$H1792)),"FULTON (HAPEVILLE)",IF(ISNUMBER(SEARCH("EAST POINT",$H1792)),"FULTON (EAST POINT)",IF(ISNUMBER(SEARCH("ATLANTA",$H1792)),"FULTON (ATL LIMITS)","FULTON")))),IF($AG1792="DEKALB",IF(ISNUMBER(SEARCH("ATLANTA",$H1792)),"DEKALB (ATL LIMITS)","DEKALB"),IF(AND($AG1792="CLAYTON",ISNUMBER(SEARCH("COLLEGE PARK",$H1792))),"CLAYTON (COLLEGE PARK)",$AG1792))))</f>
        <v/>
      </c>
      <c r="AI1792" s="2">
        <f>IF(OR($AH1792="",$AD1792=""),"",IFERROR(VLOOKUP($AH1792,CODES!$A:$B,2,FALSE),"NO CODE"))</f>
        <v/>
      </c>
      <c r="AJ1792" s="19">
        <f>IF(OR($AI1792="",$AI1792="NO CODE"),"",IF(COUNTIFS(RATES!$A:$A,$AI1792,RATES!$B:$B,"&lt;="&amp;MonthStart,RATES!$C:$C,"&gt;="&amp;MonthEnd)&lt;&gt;1,"NO RATE",IF($AD1792="OFF",SUMIFS(RATES!$F:$F,RATES!$A:$A,$AI1792,RATES!$B:$B,"&lt;="&amp;MonthStart,RATES!$C:$C,"&gt;="&amp;MonthEnd),SUMIFS(RATES!$E:$E,RATES!$A:$A,$AI1792,RATES!$B:$B,"&lt;="&amp;MonthStart,RATES!$C:$C,"&gt;="&amp;MonthEnd))))</f>
        <v/>
      </c>
      <c r="AK1792" s="2">
        <f>IF(OR(NOT(ISNUMBER($AJ1792)),N($AA1792)=0),"",IF(ABS(N($Z1792)/100-$AJ1792)&gt;0.0000001,"DIFFERS",""))</f>
        <v/>
      </c>
    </row>
    <row r="1793">
      <c r="AD1793" s="2">
        <f>IF($L1793="","",IF(ISNUMBER(SEARCH("OFF ROAD",$H1793)),"OFF",IF(ISNUMBER(SEARCH("ON ROAD",$H1793)),"ON","")))</f>
        <v/>
      </c>
      <c r="AE1793" s="2">
        <f>IF($AD1793="ON",""&amp;$L1793,"")</f>
        <v/>
      </c>
      <c r="AF1793" s="2">
        <f>IF($L1793="","",IF($J1793&lt;&gt;"","Y",""))</f>
        <v/>
      </c>
      <c r="AG1793" s="2">
        <f>IF($L1793="","",IFERROR(TRIM(MID($H1793,4,SEARCH(" CO ",$H1793)-4)),""&amp;$S1793))</f>
        <v/>
      </c>
      <c r="AH1793" s="2">
        <f>IF($AG1793="","",IF($AG1793="FULTON",IF(ISNUMBER(SEARCH("COLLEGE PARK",$H1793)),"FULTON (COLLEGE PARK)",IF(ISNUMBER(SEARCH("HAPEVILLE",$H1793)),"FULTON (HAPEVILLE)",IF(ISNUMBER(SEARCH("EAST POINT",$H1793)),"FULTON (EAST POINT)",IF(ISNUMBER(SEARCH("ATLANTA",$H1793)),"FULTON (ATL LIMITS)","FULTON")))),IF($AG1793="DEKALB",IF(ISNUMBER(SEARCH("ATLANTA",$H1793)),"DEKALB (ATL LIMITS)","DEKALB"),IF(AND($AG1793="CLAYTON",ISNUMBER(SEARCH("COLLEGE PARK",$H1793))),"CLAYTON (COLLEGE PARK)",$AG1793))))</f>
        <v/>
      </c>
      <c r="AI1793" s="2">
        <f>IF(OR($AH1793="",$AD1793=""),"",IFERROR(VLOOKUP($AH1793,CODES!$A:$B,2,FALSE),"NO CODE"))</f>
        <v/>
      </c>
      <c r="AJ1793" s="19">
        <f>IF(OR($AI1793="",$AI1793="NO CODE"),"",IF(COUNTIFS(RATES!$A:$A,$AI1793,RATES!$B:$B,"&lt;="&amp;MonthStart,RATES!$C:$C,"&gt;="&amp;MonthEnd)&lt;&gt;1,"NO RATE",IF($AD1793="OFF",SUMIFS(RATES!$F:$F,RATES!$A:$A,$AI1793,RATES!$B:$B,"&lt;="&amp;MonthStart,RATES!$C:$C,"&gt;="&amp;MonthEnd),SUMIFS(RATES!$E:$E,RATES!$A:$A,$AI1793,RATES!$B:$B,"&lt;="&amp;MonthStart,RATES!$C:$C,"&gt;="&amp;MonthEnd))))</f>
        <v/>
      </c>
      <c r="AK1793" s="2">
        <f>IF(OR(NOT(ISNUMBER($AJ1793)),N($AA1793)=0),"",IF(ABS(N($Z1793)/100-$AJ1793)&gt;0.0000001,"DIFFERS",""))</f>
        <v/>
      </c>
    </row>
    <row r="1794">
      <c r="AD1794" s="2">
        <f>IF($L1794="","",IF(ISNUMBER(SEARCH("OFF ROAD",$H1794)),"OFF",IF(ISNUMBER(SEARCH("ON ROAD",$H1794)),"ON","")))</f>
        <v/>
      </c>
      <c r="AE1794" s="2">
        <f>IF($AD1794="ON",""&amp;$L1794,"")</f>
        <v/>
      </c>
      <c r="AF1794" s="2">
        <f>IF($L1794="","",IF($J1794&lt;&gt;"","Y",""))</f>
        <v/>
      </c>
      <c r="AG1794" s="2">
        <f>IF($L1794="","",IFERROR(TRIM(MID($H1794,4,SEARCH(" CO ",$H1794)-4)),""&amp;$S1794))</f>
        <v/>
      </c>
      <c r="AH1794" s="2">
        <f>IF($AG1794="","",IF($AG1794="FULTON",IF(ISNUMBER(SEARCH("COLLEGE PARK",$H1794)),"FULTON (COLLEGE PARK)",IF(ISNUMBER(SEARCH("HAPEVILLE",$H1794)),"FULTON (HAPEVILLE)",IF(ISNUMBER(SEARCH("EAST POINT",$H1794)),"FULTON (EAST POINT)",IF(ISNUMBER(SEARCH("ATLANTA",$H1794)),"FULTON (ATL LIMITS)","FULTON")))),IF($AG1794="DEKALB",IF(ISNUMBER(SEARCH("ATLANTA",$H1794)),"DEKALB (ATL LIMITS)","DEKALB"),IF(AND($AG1794="CLAYTON",ISNUMBER(SEARCH("COLLEGE PARK",$H1794))),"CLAYTON (COLLEGE PARK)",$AG1794))))</f>
        <v/>
      </c>
      <c r="AI1794" s="2">
        <f>IF(OR($AH1794="",$AD1794=""),"",IFERROR(VLOOKUP($AH1794,CODES!$A:$B,2,FALSE),"NO CODE"))</f>
        <v/>
      </c>
      <c r="AJ1794" s="19">
        <f>IF(OR($AI1794="",$AI1794="NO CODE"),"",IF(COUNTIFS(RATES!$A:$A,$AI1794,RATES!$B:$B,"&lt;="&amp;MonthStart,RATES!$C:$C,"&gt;="&amp;MonthEnd)&lt;&gt;1,"NO RATE",IF($AD1794="OFF",SUMIFS(RATES!$F:$F,RATES!$A:$A,$AI1794,RATES!$B:$B,"&lt;="&amp;MonthStart,RATES!$C:$C,"&gt;="&amp;MonthEnd),SUMIFS(RATES!$E:$E,RATES!$A:$A,$AI1794,RATES!$B:$B,"&lt;="&amp;MonthStart,RATES!$C:$C,"&gt;="&amp;MonthEnd))))</f>
        <v/>
      </c>
      <c r="AK1794" s="2">
        <f>IF(OR(NOT(ISNUMBER($AJ1794)),N($AA1794)=0),"",IF(ABS(N($Z1794)/100-$AJ1794)&gt;0.0000001,"DIFFERS",""))</f>
        <v/>
      </c>
    </row>
    <row r="1795">
      <c r="AD1795" s="2">
        <f>IF($L1795="","",IF(ISNUMBER(SEARCH("OFF ROAD",$H1795)),"OFF",IF(ISNUMBER(SEARCH("ON ROAD",$H1795)),"ON","")))</f>
        <v/>
      </c>
      <c r="AE1795" s="2">
        <f>IF($AD1795="ON",""&amp;$L1795,"")</f>
        <v/>
      </c>
      <c r="AF1795" s="2">
        <f>IF($L1795="","",IF($J1795&lt;&gt;"","Y",""))</f>
        <v/>
      </c>
      <c r="AG1795" s="2">
        <f>IF($L1795="","",IFERROR(TRIM(MID($H1795,4,SEARCH(" CO ",$H1795)-4)),""&amp;$S1795))</f>
        <v/>
      </c>
      <c r="AH1795" s="2">
        <f>IF($AG1795="","",IF($AG1795="FULTON",IF(ISNUMBER(SEARCH("COLLEGE PARK",$H1795)),"FULTON (COLLEGE PARK)",IF(ISNUMBER(SEARCH("HAPEVILLE",$H1795)),"FULTON (HAPEVILLE)",IF(ISNUMBER(SEARCH("EAST POINT",$H1795)),"FULTON (EAST POINT)",IF(ISNUMBER(SEARCH("ATLANTA",$H1795)),"FULTON (ATL LIMITS)","FULTON")))),IF($AG1795="DEKALB",IF(ISNUMBER(SEARCH("ATLANTA",$H1795)),"DEKALB (ATL LIMITS)","DEKALB"),IF(AND($AG1795="CLAYTON",ISNUMBER(SEARCH("COLLEGE PARK",$H1795))),"CLAYTON (COLLEGE PARK)",$AG1795))))</f>
        <v/>
      </c>
      <c r="AI1795" s="2">
        <f>IF(OR($AH1795="",$AD1795=""),"",IFERROR(VLOOKUP($AH1795,CODES!$A:$B,2,FALSE),"NO CODE"))</f>
        <v/>
      </c>
      <c r="AJ1795" s="19">
        <f>IF(OR($AI1795="",$AI1795="NO CODE"),"",IF(COUNTIFS(RATES!$A:$A,$AI1795,RATES!$B:$B,"&lt;="&amp;MonthStart,RATES!$C:$C,"&gt;="&amp;MonthEnd)&lt;&gt;1,"NO RATE",IF($AD1795="OFF",SUMIFS(RATES!$F:$F,RATES!$A:$A,$AI1795,RATES!$B:$B,"&lt;="&amp;MonthStart,RATES!$C:$C,"&gt;="&amp;MonthEnd),SUMIFS(RATES!$E:$E,RATES!$A:$A,$AI1795,RATES!$B:$B,"&lt;="&amp;MonthStart,RATES!$C:$C,"&gt;="&amp;MonthEnd))))</f>
        <v/>
      </c>
      <c r="AK1795" s="2">
        <f>IF(OR(NOT(ISNUMBER($AJ1795)),N($AA1795)=0),"",IF(ABS(N($Z1795)/100-$AJ1795)&gt;0.0000001,"DIFFERS",""))</f>
        <v/>
      </c>
    </row>
    <row r="1796">
      <c r="AD1796" s="2">
        <f>IF($L1796="","",IF(ISNUMBER(SEARCH("OFF ROAD",$H1796)),"OFF",IF(ISNUMBER(SEARCH("ON ROAD",$H1796)),"ON","")))</f>
        <v/>
      </c>
      <c r="AE1796" s="2">
        <f>IF($AD1796="ON",""&amp;$L1796,"")</f>
        <v/>
      </c>
      <c r="AF1796" s="2">
        <f>IF($L1796="","",IF($J1796&lt;&gt;"","Y",""))</f>
        <v/>
      </c>
      <c r="AG1796" s="2">
        <f>IF($L1796="","",IFERROR(TRIM(MID($H1796,4,SEARCH(" CO ",$H1796)-4)),""&amp;$S1796))</f>
        <v/>
      </c>
      <c r="AH1796" s="2">
        <f>IF($AG1796="","",IF($AG1796="FULTON",IF(ISNUMBER(SEARCH("COLLEGE PARK",$H1796)),"FULTON (COLLEGE PARK)",IF(ISNUMBER(SEARCH("HAPEVILLE",$H1796)),"FULTON (HAPEVILLE)",IF(ISNUMBER(SEARCH("EAST POINT",$H1796)),"FULTON (EAST POINT)",IF(ISNUMBER(SEARCH("ATLANTA",$H1796)),"FULTON (ATL LIMITS)","FULTON")))),IF($AG1796="DEKALB",IF(ISNUMBER(SEARCH("ATLANTA",$H1796)),"DEKALB (ATL LIMITS)","DEKALB"),IF(AND($AG1796="CLAYTON",ISNUMBER(SEARCH("COLLEGE PARK",$H1796))),"CLAYTON (COLLEGE PARK)",$AG1796))))</f>
        <v/>
      </c>
      <c r="AI1796" s="2">
        <f>IF(OR($AH1796="",$AD1796=""),"",IFERROR(VLOOKUP($AH1796,CODES!$A:$B,2,FALSE),"NO CODE"))</f>
        <v/>
      </c>
      <c r="AJ1796" s="19">
        <f>IF(OR($AI1796="",$AI1796="NO CODE"),"",IF(COUNTIFS(RATES!$A:$A,$AI1796,RATES!$B:$B,"&lt;="&amp;MonthStart,RATES!$C:$C,"&gt;="&amp;MonthEnd)&lt;&gt;1,"NO RATE",IF($AD1796="OFF",SUMIFS(RATES!$F:$F,RATES!$A:$A,$AI1796,RATES!$B:$B,"&lt;="&amp;MonthStart,RATES!$C:$C,"&gt;="&amp;MonthEnd),SUMIFS(RATES!$E:$E,RATES!$A:$A,$AI1796,RATES!$B:$B,"&lt;="&amp;MonthStart,RATES!$C:$C,"&gt;="&amp;MonthEnd))))</f>
        <v/>
      </c>
      <c r="AK1796" s="2">
        <f>IF(OR(NOT(ISNUMBER($AJ1796)),N($AA1796)=0),"",IF(ABS(N($Z1796)/100-$AJ1796)&gt;0.0000001,"DIFFERS",""))</f>
        <v/>
      </c>
    </row>
    <row r="1797">
      <c r="AD1797" s="2">
        <f>IF($L1797="","",IF(ISNUMBER(SEARCH("OFF ROAD",$H1797)),"OFF",IF(ISNUMBER(SEARCH("ON ROAD",$H1797)),"ON","")))</f>
        <v/>
      </c>
      <c r="AE1797" s="2">
        <f>IF($AD1797="ON",""&amp;$L1797,"")</f>
        <v/>
      </c>
      <c r="AF1797" s="2">
        <f>IF($L1797="","",IF($J1797&lt;&gt;"","Y",""))</f>
        <v/>
      </c>
      <c r="AG1797" s="2">
        <f>IF($L1797="","",IFERROR(TRIM(MID($H1797,4,SEARCH(" CO ",$H1797)-4)),""&amp;$S1797))</f>
        <v/>
      </c>
      <c r="AH1797" s="2">
        <f>IF($AG1797="","",IF($AG1797="FULTON",IF(ISNUMBER(SEARCH("COLLEGE PARK",$H1797)),"FULTON (COLLEGE PARK)",IF(ISNUMBER(SEARCH("HAPEVILLE",$H1797)),"FULTON (HAPEVILLE)",IF(ISNUMBER(SEARCH("EAST POINT",$H1797)),"FULTON (EAST POINT)",IF(ISNUMBER(SEARCH("ATLANTA",$H1797)),"FULTON (ATL LIMITS)","FULTON")))),IF($AG1797="DEKALB",IF(ISNUMBER(SEARCH("ATLANTA",$H1797)),"DEKALB (ATL LIMITS)","DEKALB"),IF(AND($AG1797="CLAYTON",ISNUMBER(SEARCH("COLLEGE PARK",$H1797))),"CLAYTON (COLLEGE PARK)",$AG1797))))</f>
        <v/>
      </c>
      <c r="AI1797" s="2">
        <f>IF(OR($AH1797="",$AD1797=""),"",IFERROR(VLOOKUP($AH1797,CODES!$A:$B,2,FALSE),"NO CODE"))</f>
        <v/>
      </c>
      <c r="AJ1797" s="19">
        <f>IF(OR($AI1797="",$AI1797="NO CODE"),"",IF(COUNTIFS(RATES!$A:$A,$AI1797,RATES!$B:$B,"&lt;="&amp;MonthStart,RATES!$C:$C,"&gt;="&amp;MonthEnd)&lt;&gt;1,"NO RATE",IF($AD1797="OFF",SUMIFS(RATES!$F:$F,RATES!$A:$A,$AI1797,RATES!$B:$B,"&lt;="&amp;MonthStart,RATES!$C:$C,"&gt;="&amp;MonthEnd),SUMIFS(RATES!$E:$E,RATES!$A:$A,$AI1797,RATES!$B:$B,"&lt;="&amp;MonthStart,RATES!$C:$C,"&gt;="&amp;MonthEnd))))</f>
        <v/>
      </c>
      <c r="AK1797" s="2">
        <f>IF(OR(NOT(ISNUMBER($AJ1797)),N($AA1797)=0),"",IF(ABS(N($Z1797)/100-$AJ1797)&gt;0.0000001,"DIFFERS",""))</f>
        <v/>
      </c>
    </row>
    <row r="1798">
      <c r="AD1798" s="2">
        <f>IF($L1798="","",IF(ISNUMBER(SEARCH("OFF ROAD",$H1798)),"OFF",IF(ISNUMBER(SEARCH("ON ROAD",$H1798)),"ON","")))</f>
        <v/>
      </c>
      <c r="AE1798" s="2">
        <f>IF($AD1798="ON",""&amp;$L1798,"")</f>
        <v/>
      </c>
      <c r="AF1798" s="2">
        <f>IF($L1798="","",IF($J1798&lt;&gt;"","Y",""))</f>
        <v/>
      </c>
      <c r="AG1798" s="2">
        <f>IF($L1798="","",IFERROR(TRIM(MID($H1798,4,SEARCH(" CO ",$H1798)-4)),""&amp;$S1798))</f>
        <v/>
      </c>
      <c r="AH1798" s="2">
        <f>IF($AG1798="","",IF($AG1798="FULTON",IF(ISNUMBER(SEARCH("COLLEGE PARK",$H1798)),"FULTON (COLLEGE PARK)",IF(ISNUMBER(SEARCH("HAPEVILLE",$H1798)),"FULTON (HAPEVILLE)",IF(ISNUMBER(SEARCH("EAST POINT",$H1798)),"FULTON (EAST POINT)",IF(ISNUMBER(SEARCH("ATLANTA",$H1798)),"FULTON (ATL LIMITS)","FULTON")))),IF($AG1798="DEKALB",IF(ISNUMBER(SEARCH("ATLANTA",$H1798)),"DEKALB (ATL LIMITS)","DEKALB"),IF(AND($AG1798="CLAYTON",ISNUMBER(SEARCH("COLLEGE PARK",$H1798))),"CLAYTON (COLLEGE PARK)",$AG1798))))</f>
        <v/>
      </c>
      <c r="AI1798" s="2">
        <f>IF(OR($AH1798="",$AD1798=""),"",IFERROR(VLOOKUP($AH1798,CODES!$A:$B,2,FALSE),"NO CODE"))</f>
        <v/>
      </c>
      <c r="AJ1798" s="19">
        <f>IF(OR($AI1798="",$AI1798="NO CODE"),"",IF(COUNTIFS(RATES!$A:$A,$AI1798,RATES!$B:$B,"&lt;="&amp;MonthStart,RATES!$C:$C,"&gt;="&amp;MonthEnd)&lt;&gt;1,"NO RATE",IF($AD1798="OFF",SUMIFS(RATES!$F:$F,RATES!$A:$A,$AI1798,RATES!$B:$B,"&lt;="&amp;MonthStart,RATES!$C:$C,"&gt;="&amp;MonthEnd),SUMIFS(RATES!$E:$E,RATES!$A:$A,$AI1798,RATES!$B:$B,"&lt;="&amp;MonthStart,RATES!$C:$C,"&gt;="&amp;MonthEnd))))</f>
        <v/>
      </c>
      <c r="AK1798" s="2">
        <f>IF(OR(NOT(ISNUMBER($AJ1798)),N($AA1798)=0),"",IF(ABS(N($Z1798)/100-$AJ1798)&gt;0.0000001,"DIFFERS",""))</f>
        <v/>
      </c>
    </row>
    <row r="1799">
      <c r="AD1799" s="2">
        <f>IF($L1799="","",IF(ISNUMBER(SEARCH("OFF ROAD",$H1799)),"OFF",IF(ISNUMBER(SEARCH("ON ROAD",$H1799)),"ON","")))</f>
        <v/>
      </c>
      <c r="AE1799" s="2">
        <f>IF($AD1799="ON",""&amp;$L1799,"")</f>
        <v/>
      </c>
      <c r="AF1799" s="2">
        <f>IF($L1799="","",IF($J1799&lt;&gt;"","Y",""))</f>
        <v/>
      </c>
      <c r="AG1799" s="2">
        <f>IF($L1799="","",IFERROR(TRIM(MID($H1799,4,SEARCH(" CO ",$H1799)-4)),""&amp;$S1799))</f>
        <v/>
      </c>
      <c r="AH1799" s="2">
        <f>IF($AG1799="","",IF($AG1799="FULTON",IF(ISNUMBER(SEARCH("COLLEGE PARK",$H1799)),"FULTON (COLLEGE PARK)",IF(ISNUMBER(SEARCH("HAPEVILLE",$H1799)),"FULTON (HAPEVILLE)",IF(ISNUMBER(SEARCH("EAST POINT",$H1799)),"FULTON (EAST POINT)",IF(ISNUMBER(SEARCH("ATLANTA",$H1799)),"FULTON (ATL LIMITS)","FULTON")))),IF($AG1799="DEKALB",IF(ISNUMBER(SEARCH("ATLANTA",$H1799)),"DEKALB (ATL LIMITS)","DEKALB"),IF(AND($AG1799="CLAYTON",ISNUMBER(SEARCH("COLLEGE PARK",$H1799))),"CLAYTON (COLLEGE PARK)",$AG1799))))</f>
        <v/>
      </c>
      <c r="AI1799" s="2">
        <f>IF(OR($AH1799="",$AD1799=""),"",IFERROR(VLOOKUP($AH1799,CODES!$A:$B,2,FALSE),"NO CODE"))</f>
        <v/>
      </c>
      <c r="AJ1799" s="19">
        <f>IF(OR($AI1799="",$AI1799="NO CODE"),"",IF(COUNTIFS(RATES!$A:$A,$AI1799,RATES!$B:$B,"&lt;="&amp;MonthStart,RATES!$C:$C,"&gt;="&amp;MonthEnd)&lt;&gt;1,"NO RATE",IF($AD1799="OFF",SUMIFS(RATES!$F:$F,RATES!$A:$A,$AI1799,RATES!$B:$B,"&lt;="&amp;MonthStart,RATES!$C:$C,"&gt;="&amp;MonthEnd),SUMIFS(RATES!$E:$E,RATES!$A:$A,$AI1799,RATES!$B:$B,"&lt;="&amp;MonthStart,RATES!$C:$C,"&gt;="&amp;MonthEnd))))</f>
        <v/>
      </c>
      <c r="AK1799" s="2">
        <f>IF(OR(NOT(ISNUMBER($AJ1799)),N($AA1799)=0),"",IF(ABS(N($Z1799)/100-$AJ1799)&gt;0.0000001,"DIFFERS",""))</f>
        <v/>
      </c>
    </row>
    <row r="1800">
      <c r="AD1800" s="2">
        <f>IF($L1800="","",IF(ISNUMBER(SEARCH("OFF ROAD",$H1800)),"OFF",IF(ISNUMBER(SEARCH("ON ROAD",$H1800)),"ON","")))</f>
        <v/>
      </c>
      <c r="AE1800" s="2">
        <f>IF($AD1800="ON",""&amp;$L1800,"")</f>
        <v/>
      </c>
      <c r="AF1800" s="2">
        <f>IF($L1800="","",IF($J1800&lt;&gt;"","Y",""))</f>
        <v/>
      </c>
      <c r="AG1800" s="2">
        <f>IF($L1800="","",IFERROR(TRIM(MID($H1800,4,SEARCH(" CO ",$H1800)-4)),""&amp;$S1800))</f>
        <v/>
      </c>
      <c r="AH1800" s="2">
        <f>IF($AG1800="","",IF($AG1800="FULTON",IF(ISNUMBER(SEARCH("COLLEGE PARK",$H1800)),"FULTON (COLLEGE PARK)",IF(ISNUMBER(SEARCH("HAPEVILLE",$H1800)),"FULTON (HAPEVILLE)",IF(ISNUMBER(SEARCH("EAST POINT",$H1800)),"FULTON (EAST POINT)",IF(ISNUMBER(SEARCH("ATLANTA",$H1800)),"FULTON (ATL LIMITS)","FULTON")))),IF($AG1800="DEKALB",IF(ISNUMBER(SEARCH("ATLANTA",$H1800)),"DEKALB (ATL LIMITS)","DEKALB"),IF(AND($AG1800="CLAYTON",ISNUMBER(SEARCH("COLLEGE PARK",$H1800))),"CLAYTON (COLLEGE PARK)",$AG1800))))</f>
        <v/>
      </c>
      <c r="AI1800" s="2">
        <f>IF(OR($AH1800="",$AD1800=""),"",IFERROR(VLOOKUP($AH1800,CODES!$A:$B,2,FALSE),"NO CODE"))</f>
        <v/>
      </c>
      <c r="AJ1800" s="19">
        <f>IF(OR($AI1800="",$AI1800="NO CODE"),"",IF(COUNTIFS(RATES!$A:$A,$AI1800,RATES!$B:$B,"&lt;="&amp;MonthStart,RATES!$C:$C,"&gt;="&amp;MonthEnd)&lt;&gt;1,"NO RATE",IF($AD1800="OFF",SUMIFS(RATES!$F:$F,RATES!$A:$A,$AI1800,RATES!$B:$B,"&lt;="&amp;MonthStart,RATES!$C:$C,"&gt;="&amp;MonthEnd),SUMIFS(RATES!$E:$E,RATES!$A:$A,$AI1800,RATES!$B:$B,"&lt;="&amp;MonthStart,RATES!$C:$C,"&gt;="&amp;MonthEnd))))</f>
        <v/>
      </c>
      <c r="AK1800" s="2">
        <f>IF(OR(NOT(ISNUMBER($AJ1800)),N($AA1800)=0),"",IF(ABS(N($Z1800)/100-$AJ1800)&gt;0.0000001,"DIFFERS",""))</f>
        <v/>
      </c>
    </row>
    <row r="1801">
      <c r="AD1801" s="2">
        <f>IF($L1801="","",IF(ISNUMBER(SEARCH("OFF ROAD",$H1801)),"OFF",IF(ISNUMBER(SEARCH("ON ROAD",$H1801)),"ON","")))</f>
        <v/>
      </c>
      <c r="AE1801" s="2">
        <f>IF($AD1801="ON",""&amp;$L1801,"")</f>
        <v/>
      </c>
      <c r="AF1801" s="2">
        <f>IF($L1801="","",IF($J1801&lt;&gt;"","Y",""))</f>
        <v/>
      </c>
      <c r="AG1801" s="2">
        <f>IF($L1801="","",IFERROR(TRIM(MID($H1801,4,SEARCH(" CO ",$H1801)-4)),""&amp;$S1801))</f>
        <v/>
      </c>
      <c r="AH1801" s="2">
        <f>IF($AG1801="","",IF($AG1801="FULTON",IF(ISNUMBER(SEARCH("COLLEGE PARK",$H1801)),"FULTON (COLLEGE PARK)",IF(ISNUMBER(SEARCH("HAPEVILLE",$H1801)),"FULTON (HAPEVILLE)",IF(ISNUMBER(SEARCH("EAST POINT",$H1801)),"FULTON (EAST POINT)",IF(ISNUMBER(SEARCH("ATLANTA",$H1801)),"FULTON (ATL LIMITS)","FULTON")))),IF($AG1801="DEKALB",IF(ISNUMBER(SEARCH("ATLANTA",$H1801)),"DEKALB (ATL LIMITS)","DEKALB"),IF(AND($AG1801="CLAYTON",ISNUMBER(SEARCH("COLLEGE PARK",$H1801))),"CLAYTON (COLLEGE PARK)",$AG1801))))</f>
        <v/>
      </c>
      <c r="AI1801" s="2">
        <f>IF(OR($AH1801="",$AD1801=""),"",IFERROR(VLOOKUP($AH1801,CODES!$A:$B,2,FALSE),"NO CODE"))</f>
        <v/>
      </c>
      <c r="AJ1801" s="19">
        <f>IF(OR($AI1801="",$AI1801="NO CODE"),"",IF(COUNTIFS(RATES!$A:$A,$AI1801,RATES!$B:$B,"&lt;="&amp;MonthStart,RATES!$C:$C,"&gt;="&amp;MonthEnd)&lt;&gt;1,"NO RATE",IF($AD1801="OFF",SUMIFS(RATES!$F:$F,RATES!$A:$A,$AI1801,RATES!$B:$B,"&lt;="&amp;MonthStart,RATES!$C:$C,"&gt;="&amp;MonthEnd),SUMIFS(RATES!$E:$E,RATES!$A:$A,$AI1801,RATES!$B:$B,"&lt;="&amp;MonthStart,RATES!$C:$C,"&gt;="&amp;MonthEnd))))</f>
        <v/>
      </c>
      <c r="AK1801" s="2">
        <f>IF(OR(NOT(ISNUMBER($AJ1801)),N($AA1801)=0),"",IF(ABS(N($Z1801)/100-$AJ1801)&gt;0.0000001,"DIFFERS",""))</f>
        <v/>
      </c>
    </row>
    <row r="1802">
      <c r="AD1802" s="2">
        <f>IF($L1802="","",IF(ISNUMBER(SEARCH("OFF ROAD",$H1802)),"OFF",IF(ISNUMBER(SEARCH("ON ROAD",$H1802)),"ON","")))</f>
        <v/>
      </c>
      <c r="AE1802" s="2">
        <f>IF($AD1802="ON",""&amp;$L1802,"")</f>
        <v/>
      </c>
      <c r="AF1802" s="2">
        <f>IF($L1802="","",IF($J1802&lt;&gt;"","Y",""))</f>
        <v/>
      </c>
      <c r="AG1802" s="2">
        <f>IF($L1802="","",IFERROR(TRIM(MID($H1802,4,SEARCH(" CO ",$H1802)-4)),""&amp;$S1802))</f>
        <v/>
      </c>
      <c r="AH1802" s="2">
        <f>IF($AG1802="","",IF($AG1802="FULTON",IF(ISNUMBER(SEARCH("COLLEGE PARK",$H1802)),"FULTON (COLLEGE PARK)",IF(ISNUMBER(SEARCH("HAPEVILLE",$H1802)),"FULTON (HAPEVILLE)",IF(ISNUMBER(SEARCH("EAST POINT",$H1802)),"FULTON (EAST POINT)",IF(ISNUMBER(SEARCH("ATLANTA",$H1802)),"FULTON (ATL LIMITS)","FULTON")))),IF($AG1802="DEKALB",IF(ISNUMBER(SEARCH("ATLANTA",$H1802)),"DEKALB (ATL LIMITS)","DEKALB"),IF(AND($AG1802="CLAYTON",ISNUMBER(SEARCH("COLLEGE PARK",$H1802))),"CLAYTON (COLLEGE PARK)",$AG1802))))</f>
        <v/>
      </c>
      <c r="AI1802" s="2">
        <f>IF(OR($AH1802="",$AD1802=""),"",IFERROR(VLOOKUP($AH1802,CODES!$A:$B,2,FALSE),"NO CODE"))</f>
        <v/>
      </c>
      <c r="AJ1802" s="19">
        <f>IF(OR($AI1802="",$AI1802="NO CODE"),"",IF(COUNTIFS(RATES!$A:$A,$AI1802,RATES!$B:$B,"&lt;="&amp;MonthStart,RATES!$C:$C,"&gt;="&amp;MonthEnd)&lt;&gt;1,"NO RATE",IF($AD1802="OFF",SUMIFS(RATES!$F:$F,RATES!$A:$A,$AI1802,RATES!$B:$B,"&lt;="&amp;MonthStart,RATES!$C:$C,"&gt;="&amp;MonthEnd),SUMIFS(RATES!$E:$E,RATES!$A:$A,$AI1802,RATES!$B:$B,"&lt;="&amp;MonthStart,RATES!$C:$C,"&gt;="&amp;MonthEnd))))</f>
        <v/>
      </c>
      <c r="AK1802" s="2">
        <f>IF(OR(NOT(ISNUMBER($AJ1802)),N($AA1802)=0),"",IF(ABS(N($Z1802)/100-$AJ1802)&gt;0.0000001,"DIFFERS",""))</f>
        <v/>
      </c>
    </row>
    <row r="1803">
      <c r="AD1803" s="2">
        <f>IF($L1803="","",IF(ISNUMBER(SEARCH("OFF ROAD",$H1803)),"OFF",IF(ISNUMBER(SEARCH("ON ROAD",$H1803)),"ON","")))</f>
        <v/>
      </c>
      <c r="AE1803" s="2">
        <f>IF($AD1803="ON",""&amp;$L1803,"")</f>
        <v/>
      </c>
      <c r="AF1803" s="2">
        <f>IF($L1803="","",IF($J1803&lt;&gt;"","Y",""))</f>
        <v/>
      </c>
      <c r="AG1803" s="2">
        <f>IF($L1803="","",IFERROR(TRIM(MID($H1803,4,SEARCH(" CO ",$H1803)-4)),""&amp;$S1803))</f>
        <v/>
      </c>
      <c r="AH1803" s="2">
        <f>IF($AG1803="","",IF($AG1803="FULTON",IF(ISNUMBER(SEARCH("COLLEGE PARK",$H1803)),"FULTON (COLLEGE PARK)",IF(ISNUMBER(SEARCH("HAPEVILLE",$H1803)),"FULTON (HAPEVILLE)",IF(ISNUMBER(SEARCH("EAST POINT",$H1803)),"FULTON (EAST POINT)",IF(ISNUMBER(SEARCH("ATLANTA",$H1803)),"FULTON (ATL LIMITS)","FULTON")))),IF($AG1803="DEKALB",IF(ISNUMBER(SEARCH("ATLANTA",$H1803)),"DEKALB (ATL LIMITS)","DEKALB"),IF(AND($AG1803="CLAYTON",ISNUMBER(SEARCH("COLLEGE PARK",$H1803))),"CLAYTON (COLLEGE PARK)",$AG1803))))</f>
        <v/>
      </c>
      <c r="AI1803" s="2">
        <f>IF(OR($AH1803="",$AD1803=""),"",IFERROR(VLOOKUP($AH1803,CODES!$A:$B,2,FALSE),"NO CODE"))</f>
        <v/>
      </c>
      <c r="AJ1803" s="19">
        <f>IF(OR($AI1803="",$AI1803="NO CODE"),"",IF(COUNTIFS(RATES!$A:$A,$AI1803,RATES!$B:$B,"&lt;="&amp;MonthStart,RATES!$C:$C,"&gt;="&amp;MonthEnd)&lt;&gt;1,"NO RATE",IF($AD1803="OFF",SUMIFS(RATES!$F:$F,RATES!$A:$A,$AI1803,RATES!$B:$B,"&lt;="&amp;MonthStart,RATES!$C:$C,"&gt;="&amp;MonthEnd),SUMIFS(RATES!$E:$E,RATES!$A:$A,$AI1803,RATES!$B:$B,"&lt;="&amp;MonthStart,RATES!$C:$C,"&gt;="&amp;MonthEnd))))</f>
        <v/>
      </c>
      <c r="AK1803" s="2">
        <f>IF(OR(NOT(ISNUMBER($AJ1803)),N($AA1803)=0),"",IF(ABS(N($Z1803)/100-$AJ1803)&gt;0.0000001,"DIFFERS",""))</f>
        <v/>
      </c>
    </row>
    <row r="1804">
      <c r="AD1804" s="2">
        <f>IF($L1804="","",IF(ISNUMBER(SEARCH("OFF ROAD",$H1804)),"OFF",IF(ISNUMBER(SEARCH("ON ROAD",$H1804)),"ON","")))</f>
        <v/>
      </c>
      <c r="AE1804" s="2">
        <f>IF($AD1804="ON",""&amp;$L1804,"")</f>
        <v/>
      </c>
      <c r="AF1804" s="2">
        <f>IF($L1804="","",IF($J1804&lt;&gt;"","Y",""))</f>
        <v/>
      </c>
      <c r="AG1804" s="2">
        <f>IF($L1804="","",IFERROR(TRIM(MID($H1804,4,SEARCH(" CO ",$H1804)-4)),""&amp;$S1804))</f>
        <v/>
      </c>
      <c r="AH1804" s="2">
        <f>IF($AG1804="","",IF($AG1804="FULTON",IF(ISNUMBER(SEARCH("COLLEGE PARK",$H1804)),"FULTON (COLLEGE PARK)",IF(ISNUMBER(SEARCH("HAPEVILLE",$H1804)),"FULTON (HAPEVILLE)",IF(ISNUMBER(SEARCH("EAST POINT",$H1804)),"FULTON (EAST POINT)",IF(ISNUMBER(SEARCH("ATLANTA",$H1804)),"FULTON (ATL LIMITS)","FULTON")))),IF($AG1804="DEKALB",IF(ISNUMBER(SEARCH("ATLANTA",$H1804)),"DEKALB (ATL LIMITS)","DEKALB"),IF(AND($AG1804="CLAYTON",ISNUMBER(SEARCH("COLLEGE PARK",$H1804))),"CLAYTON (COLLEGE PARK)",$AG1804))))</f>
        <v/>
      </c>
      <c r="AI1804" s="2">
        <f>IF(OR($AH1804="",$AD1804=""),"",IFERROR(VLOOKUP($AH1804,CODES!$A:$B,2,FALSE),"NO CODE"))</f>
        <v/>
      </c>
      <c r="AJ1804" s="19">
        <f>IF(OR($AI1804="",$AI1804="NO CODE"),"",IF(COUNTIFS(RATES!$A:$A,$AI1804,RATES!$B:$B,"&lt;="&amp;MonthStart,RATES!$C:$C,"&gt;="&amp;MonthEnd)&lt;&gt;1,"NO RATE",IF($AD1804="OFF",SUMIFS(RATES!$F:$F,RATES!$A:$A,$AI1804,RATES!$B:$B,"&lt;="&amp;MonthStart,RATES!$C:$C,"&gt;="&amp;MonthEnd),SUMIFS(RATES!$E:$E,RATES!$A:$A,$AI1804,RATES!$B:$B,"&lt;="&amp;MonthStart,RATES!$C:$C,"&gt;="&amp;MonthEnd))))</f>
        <v/>
      </c>
      <c r="AK1804" s="2">
        <f>IF(OR(NOT(ISNUMBER($AJ1804)),N($AA1804)=0),"",IF(ABS(N($Z1804)/100-$AJ1804)&gt;0.0000001,"DIFFERS",""))</f>
        <v/>
      </c>
    </row>
    <row r="1805">
      <c r="AD1805" s="2">
        <f>IF($L1805="","",IF(ISNUMBER(SEARCH("OFF ROAD",$H1805)),"OFF",IF(ISNUMBER(SEARCH("ON ROAD",$H1805)),"ON","")))</f>
        <v/>
      </c>
      <c r="AE1805" s="2">
        <f>IF($AD1805="ON",""&amp;$L1805,"")</f>
        <v/>
      </c>
      <c r="AF1805" s="2">
        <f>IF($L1805="","",IF($J1805&lt;&gt;"","Y",""))</f>
        <v/>
      </c>
      <c r="AG1805" s="2">
        <f>IF($L1805="","",IFERROR(TRIM(MID($H1805,4,SEARCH(" CO ",$H1805)-4)),""&amp;$S1805))</f>
        <v/>
      </c>
      <c r="AH1805" s="2">
        <f>IF($AG1805="","",IF($AG1805="FULTON",IF(ISNUMBER(SEARCH("COLLEGE PARK",$H1805)),"FULTON (COLLEGE PARK)",IF(ISNUMBER(SEARCH("HAPEVILLE",$H1805)),"FULTON (HAPEVILLE)",IF(ISNUMBER(SEARCH("EAST POINT",$H1805)),"FULTON (EAST POINT)",IF(ISNUMBER(SEARCH("ATLANTA",$H1805)),"FULTON (ATL LIMITS)","FULTON")))),IF($AG1805="DEKALB",IF(ISNUMBER(SEARCH("ATLANTA",$H1805)),"DEKALB (ATL LIMITS)","DEKALB"),IF(AND($AG1805="CLAYTON",ISNUMBER(SEARCH("COLLEGE PARK",$H1805))),"CLAYTON (COLLEGE PARK)",$AG1805))))</f>
        <v/>
      </c>
      <c r="AI1805" s="2">
        <f>IF(OR($AH1805="",$AD1805=""),"",IFERROR(VLOOKUP($AH1805,CODES!$A:$B,2,FALSE),"NO CODE"))</f>
        <v/>
      </c>
      <c r="AJ1805" s="19">
        <f>IF(OR($AI1805="",$AI1805="NO CODE"),"",IF(COUNTIFS(RATES!$A:$A,$AI1805,RATES!$B:$B,"&lt;="&amp;MonthStart,RATES!$C:$C,"&gt;="&amp;MonthEnd)&lt;&gt;1,"NO RATE",IF($AD1805="OFF",SUMIFS(RATES!$F:$F,RATES!$A:$A,$AI1805,RATES!$B:$B,"&lt;="&amp;MonthStart,RATES!$C:$C,"&gt;="&amp;MonthEnd),SUMIFS(RATES!$E:$E,RATES!$A:$A,$AI1805,RATES!$B:$B,"&lt;="&amp;MonthStart,RATES!$C:$C,"&gt;="&amp;MonthEnd))))</f>
        <v/>
      </c>
      <c r="AK1805" s="2">
        <f>IF(OR(NOT(ISNUMBER($AJ1805)),N($AA1805)=0),"",IF(ABS(N($Z1805)/100-$AJ1805)&gt;0.0000001,"DIFFERS",""))</f>
        <v/>
      </c>
    </row>
    <row r="1806">
      <c r="AD1806" s="2">
        <f>IF($L1806="","",IF(ISNUMBER(SEARCH("OFF ROAD",$H1806)),"OFF",IF(ISNUMBER(SEARCH("ON ROAD",$H1806)),"ON","")))</f>
        <v/>
      </c>
      <c r="AE1806" s="2">
        <f>IF($AD1806="ON",""&amp;$L1806,"")</f>
        <v/>
      </c>
      <c r="AF1806" s="2">
        <f>IF($L1806="","",IF($J1806&lt;&gt;"","Y",""))</f>
        <v/>
      </c>
      <c r="AG1806" s="2">
        <f>IF($L1806="","",IFERROR(TRIM(MID($H1806,4,SEARCH(" CO ",$H1806)-4)),""&amp;$S1806))</f>
        <v/>
      </c>
      <c r="AH1806" s="2">
        <f>IF($AG1806="","",IF($AG1806="FULTON",IF(ISNUMBER(SEARCH("COLLEGE PARK",$H1806)),"FULTON (COLLEGE PARK)",IF(ISNUMBER(SEARCH("HAPEVILLE",$H1806)),"FULTON (HAPEVILLE)",IF(ISNUMBER(SEARCH("EAST POINT",$H1806)),"FULTON (EAST POINT)",IF(ISNUMBER(SEARCH("ATLANTA",$H1806)),"FULTON (ATL LIMITS)","FULTON")))),IF($AG1806="DEKALB",IF(ISNUMBER(SEARCH("ATLANTA",$H1806)),"DEKALB (ATL LIMITS)","DEKALB"),IF(AND($AG1806="CLAYTON",ISNUMBER(SEARCH("COLLEGE PARK",$H1806))),"CLAYTON (COLLEGE PARK)",$AG1806))))</f>
        <v/>
      </c>
      <c r="AI1806" s="2">
        <f>IF(OR($AH1806="",$AD1806=""),"",IFERROR(VLOOKUP($AH1806,CODES!$A:$B,2,FALSE),"NO CODE"))</f>
        <v/>
      </c>
      <c r="AJ1806" s="19">
        <f>IF(OR($AI1806="",$AI1806="NO CODE"),"",IF(COUNTIFS(RATES!$A:$A,$AI1806,RATES!$B:$B,"&lt;="&amp;MonthStart,RATES!$C:$C,"&gt;="&amp;MonthEnd)&lt;&gt;1,"NO RATE",IF($AD1806="OFF",SUMIFS(RATES!$F:$F,RATES!$A:$A,$AI1806,RATES!$B:$B,"&lt;="&amp;MonthStart,RATES!$C:$C,"&gt;="&amp;MonthEnd),SUMIFS(RATES!$E:$E,RATES!$A:$A,$AI1806,RATES!$B:$B,"&lt;="&amp;MonthStart,RATES!$C:$C,"&gt;="&amp;MonthEnd))))</f>
        <v/>
      </c>
      <c r="AK1806" s="2">
        <f>IF(OR(NOT(ISNUMBER($AJ1806)),N($AA1806)=0),"",IF(ABS(N($Z1806)/100-$AJ1806)&gt;0.0000001,"DIFFERS",""))</f>
        <v/>
      </c>
    </row>
    <row r="1807">
      <c r="AD1807" s="2">
        <f>IF($L1807="","",IF(ISNUMBER(SEARCH("OFF ROAD",$H1807)),"OFF",IF(ISNUMBER(SEARCH("ON ROAD",$H1807)),"ON","")))</f>
        <v/>
      </c>
      <c r="AE1807" s="2">
        <f>IF($AD1807="ON",""&amp;$L1807,"")</f>
        <v/>
      </c>
      <c r="AF1807" s="2">
        <f>IF($L1807="","",IF($J1807&lt;&gt;"","Y",""))</f>
        <v/>
      </c>
      <c r="AG1807" s="2">
        <f>IF($L1807="","",IFERROR(TRIM(MID($H1807,4,SEARCH(" CO ",$H1807)-4)),""&amp;$S1807))</f>
        <v/>
      </c>
      <c r="AH1807" s="2">
        <f>IF($AG1807="","",IF($AG1807="FULTON",IF(ISNUMBER(SEARCH("COLLEGE PARK",$H1807)),"FULTON (COLLEGE PARK)",IF(ISNUMBER(SEARCH("HAPEVILLE",$H1807)),"FULTON (HAPEVILLE)",IF(ISNUMBER(SEARCH("EAST POINT",$H1807)),"FULTON (EAST POINT)",IF(ISNUMBER(SEARCH("ATLANTA",$H1807)),"FULTON (ATL LIMITS)","FULTON")))),IF($AG1807="DEKALB",IF(ISNUMBER(SEARCH("ATLANTA",$H1807)),"DEKALB (ATL LIMITS)","DEKALB"),IF(AND($AG1807="CLAYTON",ISNUMBER(SEARCH("COLLEGE PARK",$H1807))),"CLAYTON (COLLEGE PARK)",$AG1807))))</f>
        <v/>
      </c>
      <c r="AI1807" s="2">
        <f>IF(OR($AH1807="",$AD1807=""),"",IFERROR(VLOOKUP($AH1807,CODES!$A:$B,2,FALSE),"NO CODE"))</f>
        <v/>
      </c>
      <c r="AJ1807" s="19">
        <f>IF(OR($AI1807="",$AI1807="NO CODE"),"",IF(COUNTIFS(RATES!$A:$A,$AI1807,RATES!$B:$B,"&lt;="&amp;MonthStart,RATES!$C:$C,"&gt;="&amp;MonthEnd)&lt;&gt;1,"NO RATE",IF($AD1807="OFF",SUMIFS(RATES!$F:$F,RATES!$A:$A,$AI1807,RATES!$B:$B,"&lt;="&amp;MonthStart,RATES!$C:$C,"&gt;="&amp;MonthEnd),SUMIFS(RATES!$E:$E,RATES!$A:$A,$AI1807,RATES!$B:$B,"&lt;="&amp;MonthStart,RATES!$C:$C,"&gt;="&amp;MonthEnd))))</f>
        <v/>
      </c>
      <c r="AK1807" s="2">
        <f>IF(OR(NOT(ISNUMBER($AJ1807)),N($AA1807)=0),"",IF(ABS(N($Z1807)/100-$AJ1807)&gt;0.0000001,"DIFFERS",""))</f>
        <v/>
      </c>
    </row>
    <row r="1808">
      <c r="AD1808" s="2">
        <f>IF($L1808="","",IF(ISNUMBER(SEARCH("OFF ROAD",$H1808)),"OFF",IF(ISNUMBER(SEARCH("ON ROAD",$H1808)),"ON","")))</f>
        <v/>
      </c>
      <c r="AE1808" s="2">
        <f>IF($AD1808="ON",""&amp;$L1808,"")</f>
        <v/>
      </c>
      <c r="AF1808" s="2">
        <f>IF($L1808="","",IF($J1808&lt;&gt;"","Y",""))</f>
        <v/>
      </c>
      <c r="AG1808" s="2">
        <f>IF($L1808="","",IFERROR(TRIM(MID($H1808,4,SEARCH(" CO ",$H1808)-4)),""&amp;$S1808))</f>
        <v/>
      </c>
      <c r="AH1808" s="2">
        <f>IF($AG1808="","",IF($AG1808="FULTON",IF(ISNUMBER(SEARCH("COLLEGE PARK",$H1808)),"FULTON (COLLEGE PARK)",IF(ISNUMBER(SEARCH("HAPEVILLE",$H1808)),"FULTON (HAPEVILLE)",IF(ISNUMBER(SEARCH("EAST POINT",$H1808)),"FULTON (EAST POINT)",IF(ISNUMBER(SEARCH("ATLANTA",$H1808)),"FULTON (ATL LIMITS)","FULTON")))),IF($AG1808="DEKALB",IF(ISNUMBER(SEARCH("ATLANTA",$H1808)),"DEKALB (ATL LIMITS)","DEKALB"),IF(AND($AG1808="CLAYTON",ISNUMBER(SEARCH("COLLEGE PARK",$H1808))),"CLAYTON (COLLEGE PARK)",$AG1808))))</f>
        <v/>
      </c>
      <c r="AI1808" s="2">
        <f>IF(OR($AH1808="",$AD1808=""),"",IFERROR(VLOOKUP($AH1808,CODES!$A:$B,2,FALSE),"NO CODE"))</f>
        <v/>
      </c>
      <c r="AJ1808" s="19">
        <f>IF(OR($AI1808="",$AI1808="NO CODE"),"",IF(COUNTIFS(RATES!$A:$A,$AI1808,RATES!$B:$B,"&lt;="&amp;MonthStart,RATES!$C:$C,"&gt;="&amp;MonthEnd)&lt;&gt;1,"NO RATE",IF($AD1808="OFF",SUMIFS(RATES!$F:$F,RATES!$A:$A,$AI1808,RATES!$B:$B,"&lt;="&amp;MonthStart,RATES!$C:$C,"&gt;="&amp;MonthEnd),SUMIFS(RATES!$E:$E,RATES!$A:$A,$AI1808,RATES!$B:$B,"&lt;="&amp;MonthStart,RATES!$C:$C,"&gt;="&amp;MonthEnd))))</f>
        <v/>
      </c>
      <c r="AK1808" s="2">
        <f>IF(OR(NOT(ISNUMBER($AJ1808)),N($AA1808)=0),"",IF(ABS(N($Z1808)/100-$AJ1808)&gt;0.0000001,"DIFFERS",""))</f>
        <v/>
      </c>
    </row>
    <row r="1809">
      <c r="AD1809" s="2">
        <f>IF($L1809="","",IF(ISNUMBER(SEARCH("OFF ROAD",$H1809)),"OFF",IF(ISNUMBER(SEARCH("ON ROAD",$H1809)),"ON","")))</f>
        <v/>
      </c>
      <c r="AE1809" s="2">
        <f>IF($AD1809="ON",""&amp;$L1809,"")</f>
        <v/>
      </c>
      <c r="AF1809" s="2">
        <f>IF($L1809="","",IF($J1809&lt;&gt;"","Y",""))</f>
        <v/>
      </c>
      <c r="AG1809" s="2">
        <f>IF($L1809="","",IFERROR(TRIM(MID($H1809,4,SEARCH(" CO ",$H1809)-4)),""&amp;$S1809))</f>
        <v/>
      </c>
      <c r="AH1809" s="2">
        <f>IF($AG1809="","",IF($AG1809="FULTON",IF(ISNUMBER(SEARCH("COLLEGE PARK",$H1809)),"FULTON (COLLEGE PARK)",IF(ISNUMBER(SEARCH("HAPEVILLE",$H1809)),"FULTON (HAPEVILLE)",IF(ISNUMBER(SEARCH("EAST POINT",$H1809)),"FULTON (EAST POINT)",IF(ISNUMBER(SEARCH("ATLANTA",$H1809)),"FULTON (ATL LIMITS)","FULTON")))),IF($AG1809="DEKALB",IF(ISNUMBER(SEARCH("ATLANTA",$H1809)),"DEKALB (ATL LIMITS)","DEKALB"),IF(AND($AG1809="CLAYTON",ISNUMBER(SEARCH("COLLEGE PARK",$H1809))),"CLAYTON (COLLEGE PARK)",$AG1809))))</f>
        <v/>
      </c>
      <c r="AI1809" s="2">
        <f>IF(OR($AH1809="",$AD1809=""),"",IFERROR(VLOOKUP($AH1809,CODES!$A:$B,2,FALSE),"NO CODE"))</f>
        <v/>
      </c>
      <c r="AJ1809" s="19">
        <f>IF(OR($AI1809="",$AI1809="NO CODE"),"",IF(COUNTIFS(RATES!$A:$A,$AI1809,RATES!$B:$B,"&lt;="&amp;MonthStart,RATES!$C:$C,"&gt;="&amp;MonthEnd)&lt;&gt;1,"NO RATE",IF($AD1809="OFF",SUMIFS(RATES!$F:$F,RATES!$A:$A,$AI1809,RATES!$B:$B,"&lt;="&amp;MonthStart,RATES!$C:$C,"&gt;="&amp;MonthEnd),SUMIFS(RATES!$E:$E,RATES!$A:$A,$AI1809,RATES!$B:$B,"&lt;="&amp;MonthStart,RATES!$C:$C,"&gt;="&amp;MonthEnd))))</f>
        <v/>
      </c>
      <c r="AK1809" s="2">
        <f>IF(OR(NOT(ISNUMBER($AJ1809)),N($AA1809)=0),"",IF(ABS(N($Z1809)/100-$AJ1809)&gt;0.0000001,"DIFFERS",""))</f>
        <v/>
      </c>
    </row>
    <row r="1810">
      <c r="AD1810" s="2">
        <f>IF($L1810="","",IF(ISNUMBER(SEARCH("OFF ROAD",$H1810)),"OFF",IF(ISNUMBER(SEARCH("ON ROAD",$H1810)),"ON","")))</f>
        <v/>
      </c>
      <c r="AE1810" s="2">
        <f>IF($AD1810="ON",""&amp;$L1810,"")</f>
        <v/>
      </c>
      <c r="AF1810" s="2">
        <f>IF($L1810="","",IF($J1810&lt;&gt;"","Y",""))</f>
        <v/>
      </c>
      <c r="AG1810" s="2">
        <f>IF($L1810="","",IFERROR(TRIM(MID($H1810,4,SEARCH(" CO ",$H1810)-4)),""&amp;$S1810))</f>
        <v/>
      </c>
      <c r="AH1810" s="2">
        <f>IF($AG1810="","",IF($AG1810="FULTON",IF(ISNUMBER(SEARCH("COLLEGE PARK",$H1810)),"FULTON (COLLEGE PARK)",IF(ISNUMBER(SEARCH("HAPEVILLE",$H1810)),"FULTON (HAPEVILLE)",IF(ISNUMBER(SEARCH("EAST POINT",$H1810)),"FULTON (EAST POINT)",IF(ISNUMBER(SEARCH("ATLANTA",$H1810)),"FULTON (ATL LIMITS)","FULTON")))),IF($AG1810="DEKALB",IF(ISNUMBER(SEARCH("ATLANTA",$H1810)),"DEKALB (ATL LIMITS)","DEKALB"),IF(AND($AG1810="CLAYTON",ISNUMBER(SEARCH("COLLEGE PARK",$H1810))),"CLAYTON (COLLEGE PARK)",$AG1810))))</f>
        <v/>
      </c>
      <c r="AI1810" s="2">
        <f>IF(OR($AH1810="",$AD1810=""),"",IFERROR(VLOOKUP($AH1810,CODES!$A:$B,2,FALSE),"NO CODE"))</f>
        <v/>
      </c>
      <c r="AJ1810" s="19">
        <f>IF(OR($AI1810="",$AI1810="NO CODE"),"",IF(COUNTIFS(RATES!$A:$A,$AI1810,RATES!$B:$B,"&lt;="&amp;MonthStart,RATES!$C:$C,"&gt;="&amp;MonthEnd)&lt;&gt;1,"NO RATE",IF($AD1810="OFF",SUMIFS(RATES!$F:$F,RATES!$A:$A,$AI1810,RATES!$B:$B,"&lt;="&amp;MonthStart,RATES!$C:$C,"&gt;="&amp;MonthEnd),SUMIFS(RATES!$E:$E,RATES!$A:$A,$AI1810,RATES!$B:$B,"&lt;="&amp;MonthStart,RATES!$C:$C,"&gt;="&amp;MonthEnd))))</f>
        <v/>
      </c>
      <c r="AK1810" s="2">
        <f>IF(OR(NOT(ISNUMBER($AJ1810)),N($AA1810)=0),"",IF(ABS(N($Z1810)/100-$AJ1810)&gt;0.0000001,"DIFFERS",""))</f>
        <v/>
      </c>
    </row>
    <row r="1811">
      <c r="AD1811" s="2">
        <f>IF($L1811="","",IF(ISNUMBER(SEARCH("OFF ROAD",$H1811)),"OFF",IF(ISNUMBER(SEARCH("ON ROAD",$H1811)),"ON","")))</f>
        <v/>
      </c>
      <c r="AE1811" s="2">
        <f>IF($AD1811="ON",""&amp;$L1811,"")</f>
        <v/>
      </c>
      <c r="AF1811" s="2">
        <f>IF($L1811="","",IF($J1811&lt;&gt;"","Y",""))</f>
        <v/>
      </c>
      <c r="AG1811" s="2">
        <f>IF($L1811="","",IFERROR(TRIM(MID($H1811,4,SEARCH(" CO ",$H1811)-4)),""&amp;$S1811))</f>
        <v/>
      </c>
      <c r="AH1811" s="2">
        <f>IF($AG1811="","",IF($AG1811="FULTON",IF(ISNUMBER(SEARCH("COLLEGE PARK",$H1811)),"FULTON (COLLEGE PARK)",IF(ISNUMBER(SEARCH("HAPEVILLE",$H1811)),"FULTON (HAPEVILLE)",IF(ISNUMBER(SEARCH("EAST POINT",$H1811)),"FULTON (EAST POINT)",IF(ISNUMBER(SEARCH("ATLANTA",$H1811)),"FULTON (ATL LIMITS)","FULTON")))),IF($AG1811="DEKALB",IF(ISNUMBER(SEARCH("ATLANTA",$H1811)),"DEKALB (ATL LIMITS)","DEKALB"),IF(AND($AG1811="CLAYTON",ISNUMBER(SEARCH("COLLEGE PARK",$H1811))),"CLAYTON (COLLEGE PARK)",$AG1811))))</f>
        <v/>
      </c>
      <c r="AI1811" s="2">
        <f>IF(OR($AH1811="",$AD1811=""),"",IFERROR(VLOOKUP($AH1811,CODES!$A:$B,2,FALSE),"NO CODE"))</f>
        <v/>
      </c>
      <c r="AJ1811" s="19">
        <f>IF(OR($AI1811="",$AI1811="NO CODE"),"",IF(COUNTIFS(RATES!$A:$A,$AI1811,RATES!$B:$B,"&lt;="&amp;MonthStart,RATES!$C:$C,"&gt;="&amp;MonthEnd)&lt;&gt;1,"NO RATE",IF($AD1811="OFF",SUMIFS(RATES!$F:$F,RATES!$A:$A,$AI1811,RATES!$B:$B,"&lt;="&amp;MonthStart,RATES!$C:$C,"&gt;="&amp;MonthEnd),SUMIFS(RATES!$E:$E,RATES!$A:$A,$AI1811,RATES!$B:$B,"&lt;="&amp;MonthStart,RATES!$C:$C,"&gt;="&amp;MonthEnd))))</f>
        <v/>
      </c>
      <c r="AK1811" s="2">
        <f>IF(OR(NOT(ISNUMBER($AJ1811)),N($AA1811)=0),"",IF(ABS(N($Z1811)/100-$AJ1811)&gt;0.0000001,"DIFFERS",""))</f>
        <v/>
      </c>
    </row>
    <row r="1812">
      <c r="AD1812" s="2">
        <f>IF($L1812="","",IF(ISNUMBER(SEARCH("OFF ROAD",$H1812)),"OFF",IF(ISNUMBER(SEARCH("ON ROAD",$H1812)),"ON","")))</f>
        <v/>
      </c>
      <c r="AE1812" s="2">
        <f>IF($AD1812="ON",""&amp;$L1812,"")</f>
        <v/>
      </c>
      <c r="AF1812" s="2">
        <f>IF($L1812="","",IF($J1812&lt;&gt;"","Y",""))</f>
        <v/>
      </c>
      <c r="AG1812" s="2">
        <f>IF($L1812="","",IFERROR(TRIM(MID($H1812,4,SEARCH(" CO ",$H1812)-4)),""&amp;$S1812))</f>
        <v/>
      </c>
      <c r="AH1812" s="2">
        <f>IF($AG1812="","",IF($AG1812="FULTON",IF(ISNUMBER(SEARCH("COLLEGE PARK",$H1812)),"FULTON (COLLEGE PARK)",IF(ISNUMBER(SEARCH("HAPEVILLE",$H1812)),"FULTON (HAPEVILLE)",IF(ISNUMBER(SEARCH("EAST POINT",$H1812)),"FULTON (EAST POINT)",IF(ISNUMBER(SEARCH("ATLANTA",$H1812)),"FULTON (ATL LIMITS)","FULTON")))),IF($AG1812="DEKALB",IF(ISNUMBER(SEARCH("ATLANTA",$H1812)),"DEKALB (ATL LIMITS)","DEKALB"),IF(AND($AG1812="CLAYTON",ISNUMBER(SEARCH("COLLEGE PARK",$H1812))),"CLAYTON (COLLEGE PARK)",$AG1812))))</f>
        <v/>
      </c>
      <c r="AI1812" s="2">
        <f>IF(OR($AH1812="",$AD1812=""),"",IFERROR(VLOOKUP($AH1812,CODES!$A:$B,2,FALSE),"NO CODE"))</f>
        <v/>
      </c>
      <c r="AJ1812" s="19">
        <f>IF(OR($AI1812="",$AI1812="NO CODE"),"",IF(COUNTIFS(RATES!$A:$A,$AI1812,RATES!$B:$B,"&lt;="&amp;MonthStart,RATES!$C:$C,"&gt;="&amp;MonthEnd)&lt;&gt;1,"NO RATE",IF($AD1812="OFF",SUMIFS(RATES!$F:$F,RATES!$A:$A,$AI1812,RATES!$B:$B,"&lt;="&amp;MonthStart,RATES!$C:$C,"&gt;="&amp;MonthEnd),SUMIFS(RATES!$E:$E,RATES!$A:$A,$AI1812,RATES!$B:$B,"&lt;="&amp;MonthStart,RATES!$C:$C,"&gt;="&amp;MonthEnd))))</f>
        <v/>
      </c>
      <c r="AK1812" s="2">
        <f>IF(OR(NOT(ISNUMBER($AJ1812)),N($AA1812)=0),"",IF(ABS(N($Z1812)/100-$AJ1812)&gt;0.0000001,"DIFFERS",""))</f>
        <v/>
      </c>
    </row>
    <row r="1813">
      <c r="AD1813" s="2">
        <f>IF($L1813="","",IF(ISNUMBER(SEARCH("OFF ROAD",$H1813)),"OFF",IF(ISNUMBER(SEARCH("ON ROAD",$H1813)),"ON","")))</f>
        <v/>
      </c>
      <c r="AE1813" s="2">
        <f>IF($AD1813="ON",""&amp;$L1813,"")</f>
        <v/>
      </c>
      <c r="AF1813" s="2">
        <f>IF($L1813="","",IF($J1813&lt;&gt;"","Y",""))</f>
        <v/>
      </c>
      <c r="AG1813" s="2">
        <f>IF($L1813="","",IFERROR(TRIM(MID($H1813,4,SEARCH(" CO ",$H1813)-4)),""&amp;$S1813))</f>
        <v/>
      </c>
      <c r="AH1813" s="2">
        <f>IF($AG1813="","",IF($AG1813="FULTON",IF(ISNUMBER(SEARCH("COLLEGE PARK",$H1813)),"FULTON (COLLEGE PARK)",IF(ISNUMBER(SEARCH("HAPEVILLE",$H1813)),"FULTON (HAPEVILLE)",IF(ISNUMBER(SEARCH("EAST POINT",$H1813)),"FULTON (EAST POINT)",IF(ISNUMBER(SEARCH("ATLANTA",$H1813)),"FULTON (ATL LIMITS)","FULTON")))),IF($AG1813="DEKALB",IF(ISNUMBER(SEARCH("ATLANTA",$H1813)),"DEKALB (ATL LIMITS)","DEKALB"),IF(AND($AG1813="CLAYTON",ISNUMBER(SEARCH("COLLEGE PARK",$H1813))),"CLAYTON (COLLEGE PARK)",$AG1813))))</f>
        <v/>
      </c>
      <c r="AI1813" s="2">
        <f>IF(OR($AH1813="",$AD1813=""),"",IFERROR(VLOOKUP($AH1813,CODES!$A:$B,2,FALSE),"NO CODE"))</f>
        <v/>
      </c>
      <c r="AJ1813" s="19">
        <f>IF(OR($AI1813="",$AI1813="NO CODE"),"",IF(COUNTIFS(RATES!$A:$A,$AI1813,RATES!$B:$B,"&lt;="&amp;MonthStart,RATES!$C:$C,"&gt;="&amp;MonthEnd)&lt;&gt;1,"NO RATE",IF($AD1813="OFF",SUMIFS(RATES!$F:$F,RATES!$A:$A,$AI1813,RATES!$B:$B,"&lt;="&amp;MonthStart,RATES!$C:$C,"&gt;="&amp;MonthEnd),SUMIFS(RATES!$E:$E,RATES!$A:$A,$AI1813,RATES!$B:$B,"&lt;="&amp;MonthStart,RATES!$C:$C,"&gt;="&amp;MonthEnd))))</f>
        <v/>
      </c>
      <c r="AK1813" s="2">
        <f>IF(OR(NOT(ISNUMBER($AJ1813)),N($AA1813)=0),"",IF(ABS(N($Z1813)/100-$AJ1813)&gt;0.0000001,"DIFFERS",""))</f>
        <v/>
      </c>
    </row>
    <row r="1814">
      <c r="AD1814" s="2">
        <f>IF($L1814="","",IF(ISNUMBER(SEARCH("OFF ROAD",$H1814)),"OFF",IF(ISNUMBER(SEARCH("ON ROAD",$H1814)),"ON","")))</f>
        <v/>
      </c>
      <c r="AE1814" s="2">
        <f>IF($AD1814="ON",""&amp;$L1814,"")</f>
        <v/>
      </c>
      <c r="AF1814" s="2">
        <f>IF($L1814="","",IF($J1814&lt;&gt;"","Y",""))</f>
        <v/>
      </c>
      <c r="AG1814" s="2">
        <f>IF($L1814="","",IFERROR(TRIM(MID($H1814,4,SEARCH(" CO ",$H1814)-4)),""&amp;$S1814))</f>
        <v/>
      </c>
      <c r="AH1814" s="2">
        <f>IF($AG1814="","",IF($AG1814="FULTON",IF(ISNUMBER(SEARCH("COLLEGE PARK",$H1814)),"FULTON (COLLEGE PARK)",IF(ISNUMBER(SEARCH("HAPEVILLE",$H1814)),"FULTON (HAPEVILLE)",IF(ISNUMBER(SEARCH("EAST POINT",$H1814)),"FULTON (EAST POINT)",IF(ISNUMBER(SEARCH("ATLANTA",$H1814)),"FULTON (ATL LIMITS)","FULTON")))),IF($AG1814="DEKALB",IF(ISNUMBER(SEARCH("ATLANTA",$H1814)),"DEKALB (ATL LIMITS)","DEKALB"),IF(AND($AG1814="CLAYTON",ISNUMBER(SEARCH("COLLEGE PARK",$H1814))),"CLAYTON (COLLEGE PARK)",$AG1814))))</f>
        <v/>
      </c>
      <c r="AI1814" s="2">
        <f>IF(OR($AH1814="",$AD1814=""),"",IFERROR(VLOOKUP($AH1814,CODES!$A:$B,2,FALSE),"NO CODE"))</f>
        <v/>
      </c>
      <c r="AJ1814" s="19">
        <f>IF(OR($AI1814="",$AI1814="NO CODE"),"",IF(COUNTIFS(RATES!$A:$A,$AI1814,RATES!$B:$B,"&lt;="&amp;MonthStart,RATES!$C:$C,"&gt;="&amp;MonthEnd)&lt;&gt;1,"NO RATE",IF($AD1814="OFF",SUMIFS(RATES!$F:$F,RATES!$A:$A,$AI1814,RATES!$B:$B,"&lt;="&amp;MonthStart,RATES!$C:$C,"&gt;="&amp;MonthEnd),SUMIFS(RATES!$E:$E,RATES!$A:$A,$AI1814,RATES!$B:$B,"&lt;="&amp;MonthStart,RATES!$C:$C,"&gt;="&amp;MonthEnd))))</f>
        <v/>
      </c>
      <c r="AK1814" s="2">
        <f>IF(OR(NOT(ISNUMBER($AJ1814)),N($AA1814)=0),"",IF(ABS(N($Z1814)/100-$AJ1814)&gt;0.0000001,"DIFFERS",""))</f>
        <v/>
      </c>
    </row>
    <row r="1815">
      <c r="AD1815" s="2">
        <f>IF($L1815="","",IF(ISNUMBER(SEARCH("OFF ROAD",$H1815)),"OFF",IF(ISNUMBER(SEARCH("ON ROAD",$H1815)),"ON","")))</f>
        <v/>
      </c>
      <c r="AE1815" s="2">
        <f>IF($AD1815="ON",""&amp;$L1815,"")</f>
        <v/>
      </c>
      <c r="AF1815" s="2">
        <f>IF($L1815="","",IF($J1815&lt;&gt;"","Y",""))</f>
        <v/>
      </c>
      <c r="AG1815" s="2">
        <f>IF($L1815="","",IFERROR(TRIM(MID($H1815,4,SEARCH(" CO ",$H1815)-4)),""&amp;$S1815))</f>
        <v/>
      </c>
      <c r="AH1815" s="2">
        <f>IF($AG1815="","",IF($AG1815="FULTON",IF(ISNUMBER(SEARCH("COLLEGE PARK",$H1815)),"FULTON (COLLEGE PARK)",IF(ISNUMBER(SEARCH("HAPEVILLE",$H1815)),"FULTON (HAPEVILLE)",IF(ISNUMBER(SEARCH("EAST POINT",$H1815)),"FULTON (EAST POINT)",IF(ISNUMBER(SEARCH("ATLANTA",$H1815)),"FULTON (ATL LIMITS)","FULTON")))),IF($AG1815="DEKALB",IF(ISNUMBER(SEARCH("ATLANTA",$H1815)),"DEKALB (ATL LIMITS)","DEKALB"),IF(AND($AG1815="CLAYTON",ISNUMBER(SEARCH("COLLEGE PARK",$H1815))),"CLAYTON (COLLEGE PARK)",$AG1815))))</f>
        <v/>
      </c>
      <c r="AI1815" s="2">
        <f>IF(OR($AH1815="",$AD1815=""),"",IFERROR(VLOOKUP($AH1815,CODES!$A:$B,2,FALSE),"NO CODE"))</f>
        <v/>
      </c>
      <c r="AJ1815" s="19">
        <f>IF(OR($AI1815="",$AI1815="NO CODE"),"",IF(COUNTIFS(RATES!$A:$A,$AI1815,RATES!$B:$B,"&lt;="&amp;MonthStart,RATES!$C:$C,"&gt;="&amp;MonthEnd)&lt;&gt;1,"NO RATE",IF($AD1815="OFF",SUMIFS(RATES!$F:$F,RATES!$A:$A,$AI1815,RATES!$B:$B,"&lt;="&amp;MonthStart,RATES!$C:$C,"&gt;="&amp;MonthEnd),SUMIFS(RATES!$E:$E,RATES!$A:$A,$AI1815,RATES!$B:$B,"&lt;="&amp;MonthStart,RATES!$C:$C,"&gt;="&amp;MonthEnd))))</f>
        <v/>
      </c>
      <c r="AK1815" s="2">
        <f>IF(OR(NOT(ISNUMBER($AJ1815)),N($AA1815)=0),"",IF(ABS(N($Z1815)/100-$AJ1815)&gt;0.0000001,"DIFFERS",""))</f>
        <v/>
      </c>
    </row>
    <row r="1816">
      <c r="AD1816" s="2">
        <f>IF($L1816="","",IF(ISNUMBER(SEARCH("OFF ROAD",$H1816)),"OFF",IF(ISNUMBER(SEARCH("ON ROAD",$H1816)),"ON","")))</f>
        <v/>
      </c>
      <c r="AE1816" s="2">
        <f>IF($AD1816="ON",""&amp;$L1816,"")</f>
        <v/>
      </c>
      <c r="AF1816" s="2">
        <f>IF($L1816="","",IF($J1816&lt;&gt;"","Y",""))</f>
        <v/>
      </c>
      <c r="AG1816" s="2">
        <f>IF($L1816="","",IFERROR(TRIM(MID($H1816,4,SEARCH(" CO ",$H1816)-4)),""&amp;$S1816))</f>
        <v/>
      </c>
      <c r="AH1816" s="2">
        <f>IF($AG1816="","",IF($AG1816="FULTON",IF(ISNUMBER(SEARCH("COLLEGE PARK",$H1816)),"FULTON (COLLEGE PARK)",IF(ISNUMBER(SEARCH("HAPEVILLE",$H1816)),"FULTON (HAPEVILLE)",IF(ISNUMBER(SEARCH("EAST POINT",$H1816)),"FULTON (EAST POINT)",IF(ISNUMBER(SEARCH("ATLANTA",$H1816)),"FULTON (ATL LIMITS)","FULTON")))),IF($AG1816="DEKALB",IF(ISNUMBER(SEARCH("ATLANTA",$H1816)),"DEKALB (ATL LIMITS)","DEKALB"),IF(AND($AG1816="CLAYTON",ISNUMBER(SEARCH("COLLEGE PARK",$H1816))),"CLAYTON (COLLEGE PARK)",$AG1816))))</f>
        <v/>
      </c>
      <c r="AI1816" s="2">
        <f>IF(OR($AH1816="",$AD1816=""),"",IFERROR(VLOOKUP($AH1816,CODES!$A:$B,2,FALSE),"NO CODE"))</f>
        <v/>
      </c>
      <c r="AJ1816" s="19">
        <f>IF(OR($AI1816="",$AI1816="NO CODE"),"",IF(COUNTIFS(RATES!$A:$A,$AI1816,RATES!$B:$B,"&lt;="&amp;MonthStart,RATES!$C:$C,"&gt;="&amp;MonthEnd)&lt;&gt;1,"NO RATE",IF($AD1816="OFF",SUMIFS(RATES!$F:$F,RATES!$A:$A,$AI1816,RATES!$B:$B,"&lt;="&amp;MonthStart,RATES!$C:$C,"&gt;="&amp;MonthEnd),SUMIFS(RATES!$E:$E,RATES!$A:$A,$AI1816,RATES!$B:$B,"&lt;="&amp;MonthStart,RATES!$C:$C,"&gt;="&amp;MonthEnd))))</f>
        <v/>
      </c>
      <c r="AK1816" s="2">
        <f>IF(OR(NOT(ISNUMBER($AJ1816)),N($AA1816)=0),"",IF(ABS(N($Z1816)/100-$AJ1816)&gt;0.0000001,"DIFFERS",""))</f>
        <v/>
      </c>
    </row>
    <row r="1817">
      <c r="AD1817" s="2">
        <f>IF($L1817="","",IF(ISNUMBER(SEARCH("OFF ROAD",$H1817)),"OFF",IF(ISNUMBER(SEARCH("ON ROAD",$H1817)),"ON","")))</f>
        <v/>
      </c>
      <c r="AE1817" s="2">
        <f>IF($AD1817="ON",""&amp;$L1817,"")</f>
        <v/>
      </c>
      <c r="AF1817" s="2">
        <f>IF($L1817="","",IF($J1817&lt;&gt;"","Y",""))</f>
        <v/>
      </c>
      <c r="AG1817" s="2">
        <f>IF($L1817="","",IFERROR(TRIM(MID($H1817,4,SEARCH(" CO ",$H1817)-4)),""&amp;$S1817))</f>
        <v/>
      </c>
      <c r="AH1817" s="2">
        <f>IF($AG1817="","",IF($AG1817="FULTON",IF(ISNUMBER(SEARCH("COLLEGE PARK",$H1817)),"FULTON (COLLEGE PARK)",IF(ISNUMBER(SEARCH("HAPEVILLE",$H1817)),"FULTON (HAPEVILLE)",IF(ISNUMBER(SEARCH("EAST POINT",$H1817)),"FULTON (EAST POINT)",IF(ISNUMBER(SEARCH("ATLANTA",$H1817)),"FULTON (ATL LIMITS)","FULTON")))),IF($AG1817="DEKALB",IF(ISNUMBER(SEARCH("ATLANTA",$H1817)),"DEKALB (ATL LIMITS)","DEKALB"),IF(AND($AG1817="CLAYTON",ISNUMBER(SEARCH("COLLEGE PARK",$H1817))),"CLAYTON (COLLEGE PARK)",$AG1817))))</f>
        <v/>
      </c>
      <c r="AI1817" s="2">
        <f>IF(OR($AH1817="",$AD1817=""),"",IFERROR(VLOOKUP($AH1817,CODES!$A:$B,2,FALSE),"NO CODE"))</f>
        <v/>
      </c>
      <c r="AJ1817" s="19">
        <f>IF(OR($AI1817="",$AI1817="NO CODE"),"",IF(COUNTIFS(RATES!$A:$A,$AI1817,RATES!$B:$B,"&lt;="&amp;MonthStart,RATES!$C:$C,"&gt;="&amp;MonthEnd)&lt;&gt;1,"NO RATE",IF($AD1817="OFF",SUMIFS(RATES!$F:$F,RATES!$A:$A,$AI1817,RATES!$B:$B,"&lt;="&amp;MonthStart,RATES!$C:$C,"&gt;="&amp;MonthEnd),SUMIFS(RATES!$E:$E,RATES!$A:$A,$AI1817,RATES!$B:$B,"&lt;="&amp;MonthStart,RATES!$C:$C,"&gt;="&amp;MonthEnd))))</f>
        <v/>
      </c>
      <c r="AK1817" s="2">
        <f>IF(OR(NOT(ISNUMBER($AJ1817)),N($AA1817)=0),"",IF(ABS(N($Z1817)/100-$AJ1817)&gt;0.0000001,"DIFFERS",""))</f>
        <v/>
      </c>
    </row>
    <row r="1818">
      <c r="AD1818" s="2">
        <f>IF($L1818="","",IF(ISNUMBER(SEARCH("OFF ROAD",$H1818)),"OFF",IF(ISNUMBER(SEARCH("ON ROAD",$H1818)),"ON","")))</f>
        <v/>
      </c>
      <c r="AE1818" s="2">
        <f>IF($AD1818="ON",""&amp;$L1818,"")</f>
        <v/>
      </c>
      <c r="AF1818" s="2">
        <f>IF($L1818="","",IF($J1818&lt;&gt;"","Y",""))</f>
        <v/>
      </c>
      <c r="AG1818" s="2">
        <f>IF($L1818="","",IFERROR(TRIM(MID($H1818,4,SEARCH(" CO ",$H1818)-4)),""&amp;$S1818))</f>
        <v/>
      </c>
      <c r="AH1818" s="2">
        <f>IF($AG1818="","",IF($AG1818="FULTON",IF(ISNUMBER(SEARCH("COLLEGE PARK",$H1818)),"FULTON (COLLEGE PARK)",IF(ISNUMBER(SEARCH("HAPEVILLE",$H1818)),"FULTON (HAPEVILLE)",IF(ISNUMBER(SEARCH("EAST POINT",$H1818)),"FULTON (EAST POINT)",IF(ISNUMBER(SEARCH("ATLANTA",$H1818)),"FULTON (ATL LIMITS)","FULTON")))),IF($AG1818="DEKALB",IF(ISNUMBER(SEARCH("ATLANTA",$H1818)),"DEKALB (ATL LIMITS)","DEKALB"),IF(AND($AG1818="CLAYTON",ISNUMBER(SEARCH("COLLEGE PARK",$H1818))),"CLAYTON (COLLEGE PARK)",$AG1818))))</f>
        <v/>
      </c>
      <c r="AI1818" s="2">
        <f>IF(OR($AH1818="",$AD1818=""),"",IFERROR(VLOOKUP($AH1818,CODES!$A:$B,2,FALSE),"NO CODE"))</f>
        <v/>
      </c>
      <c r="AJ1818" s="19">
        <f>IF(OR($AI1818="",$AI1818="NO CODE"),"",IF(COUNTIFS(RATES!$A:$A,$AI1818,RATES!$B:$B,"&lt;="&amp;MonthStart,RATES!$C:$C,"&gt;="&amp;MonthEnd)&lt;&gt;1,"NO RATE",IF($AD1818="OFF",SUMIFS(RATES!$F:$F,RATES!$A:$A,$AI1818,RATES!$B:$B,"&lt;="&amp;MonthStart,RATES!$C:$C,"&gt;="&amp;MonthEnd),SUMIFS(RATES!$E:$E,RATES!$A:$A,$AI1818,RATES!$B:$B,"&lt;="&amp;MonthStart,RATES!$C:$C,"&gt;="&amp;MonthEnd))))</f>
        <v/>
      </c>
      <c r="AK1818" s="2">
        <f>IF(OR(NOT(ISNUMBER($AJ1818)),N($AA1818)=0),"",IF(ABS(N($Z1818)/100-$AJ1818)&gt;0.0000001,"DIFFERS",""))</f>
        <v/>
      </c>
    </row>
    <row r="1819">
      <c r="AD1819" s="2">
        <f>IF($L1819="","",IF(ISNUMBER(SEARCH("OFF ROAD",$H1819)),"OFF",IF(ISNUMBER(SEARCH("ON ROAD",$H1819)),"ON","")))</f>
        <v/>
      </c>
      <c r="AE1819" s="2">
        <f>IF($AD1819="ON",""&amp;$L1819,"")</f>
        <v/>
      </c>
      <c r="AF1819" s="2">
        <f>IF($L1819="","",IF($J1819&lt;&gt;"","Y",""))</f>
        <v/>
      </c>
      <c r="AG1819" s="2">
        <f>IF($L1819="","",IFERROR(TRIM(MID($H1819,4,SEARCH(" CO ",$H1819)-4)),""&amp;$S1819))</f>
        <v/>
      </c>
      <c r="AH1819" s="2">
        <f>IF($AG1819="","",IF($AG1819="FULTON",IF(ISNUMBER(SEARCH("COLLEGE PARK",$H1819)),"FULTON (COLLEGE PARK)",IF(ISNUMBER(SEARCH("HAPEVILLE",$H1819)),"FULTON (HAPEVILLE)",IF(ISNUMBER(SEARCH("EAST POINT",$H1819)),"FULTON (EAST POINT)",IF(ISNUMBER(SEARCH("ATLANTA",$H1819)),"FULTON (ATL LIMITS)","FULTON")))),IF($AG1819="DEKALB",IF(ISNUMBER(SEARCH("ATLANTA",$H1819)),"DEKALB (ATL LIMITS)","DEKALB"),IF(AND($AG1819="CLAYTON",ISNUMBER(SEARCH("COLLEGE PARK",$H1819))),"CLAYTON (COLLEGE PARK)",$AG1819))))</f>
        <v/>
      </c>
      <c r="AI1819" s="2">
        <f>IF(OR($AH1819="",$AD1819=""),"",IFERROR(VLOOKUP($AH1819,CODES!$A:$B,2,FALSE),"NO CODE"))</f>
        <v/>
      </c>
      <c r="AJ1819" s="19">
        <f>IF(OR($AI1819="",$AI1819="NO CODE"),"",IF(COUNTIFS(RATES!$A:$A,$AI1819,RATES!$B:$B,"&lt;="&amp;MonthStart,RATES!$C:$C,"&gt;="&amp;MonthEnd)&lt;&gt;1,"NO RATE",IF($AD1819="OFF",SUMIFS(RATES!$F:$F,RATES!$A:$A,$AI1819,RATES!$B:$B,"&lt;="&amp;MonthStart,RATES!$C:$C,"&gt;="&amp;MonthEnd),SUMIFS(RATES!$E:$E,RATES!$A:$A,$AI1819,RATES!$B:$B,"&lt;="&amp;MonthStart,RATES!$C:$C,"&gt;="&amp;MonthEnd))))</f>
        <v/>
      </c>
      <c r="AK1819" s="2">
        <f>IF(OR(NOT(ISNUMBER($AJ1819)),N($AA1819)=0),"",IF(ABS(N($Z1819)/100-$AJ1819)&gt;0.0000001,"DIFFERS",""))</f>
        <v/>
      </c>
    </row>
    <row r="1820">
      <c r="AD1820" s="2">
        <f>IF($L1820="","",IF(ISNUMBER(SEARCH("OFF ROAD",$H1820)),"OFF",IF(ISNUMBER(SEARCH("ON ROAD",$H1820)),"ON","")))</f>
        <v/>
      </c>
      <c r="AE1820" s="2">
        <f>IF($AD1820="ON",""&amp;$L1820,"")</f>
        <v/>
      </c>
      <c r="AF1820" s="2">
        <f>IF($L1820="","",IF($J1820&lt;&gt;"","Y",""))</f>
        <v/>
      </c>
      <c r="AG1820" s="2">
        <f>IF($L1820="","",IFERROR(TRIM(MID($H1820,4,SEARCH(" CO ",$H1820)-4)),""&amp;$S1820))</f>
        <v/>
      </c>
      <c r="AH1820" s="2">
        <f>IF($AG1820="","",IF($AG1820="FULTON",IF(ISNUMBER(SEARCH("COLLEGE PARK",$H1820)),"FULTON (COLLEGE PARK)",IF(ISNUMBER(SEARCH("HAPEVILLE",$H1820)),"FULTON (HAPEVILLE)",IF(ISNUMBER(SEARCH("EAST POINT",$H1820)),"FULTON (EAST POINT)",IF(ISNUMBER(SEARCH("ATLANTA",$H1820)),"FULTON (ATL LIMITS)","FULTON")))),IF($AG1820="DEKALB",IF(ISNUMBER(SEARCH("ATLANTA",$H1820)),"DEKALB (ATL LIMITS)","DEKALB"),IF(AND($AG1820="CLAYTON",ISNUMBER(SEARCH("COLLEGE PARK",$H1820))),"CLAYTON (COLLEGE PARK)",$AG1820))))</f>
        <v/>
      </c>
      <c r="AI1820" s="2">
        <f>IF(OR($AH1820="",$AD1820=""),"",IFERROR(VLOOKUP($AH1820,CODES!$A:$B,2,FALSE),"NO CODE"))</f>
        <v/>
      </c>
      <c r="AJ1820" s="19">
        <f>IF(OR($AI1820="",$AI1820="NO CODE"),"",IF(COUNTIFS(RATES!$A:$A,$AI1820,RATES!$B:$B,"&lt;="&amp;MonthStart,RATES!$C:$C,"&gt;="&amp;MonthEnd)&lt;&gt;1,"NO RATE",IF($AD1820="OFF",SUMIFS(RATES!$F:$F,RATES!$A:$A,$AI1820,RATES!$B:$B,"&lt;="&amp;MonthStart,RATES!$C:$C,"&gt;="&amp;MonthEnd),SUMIFS(RATES!$E:$E,RATES!$A:$A,$AI1820,RATES!$B:$B,"&lt;="&amp;MonthStart,RATES!$C:$C,"&gt;="&amp;MonthEnd))))</f>
        <v/>
      </c>
      <c r="AK1820" s="2">
        <f>IF(OR(NOT(ISNUMBER($AJ1820)),N($AA1820)=0),"",IF(ABS(N($Z1820)/100-$AJ1820)&gt;0.0000001,"DIFFERS",""))</f>
        <v/>
      </c>
    </row>
    <row r="1821">
      <c r="AD1821" s="2">
        <f>IF($L1821="","",IF(ISNUMBER(SEARCH("OFF ROAD",$H1821)),"OFF",IF(ISNUMBER(SEARCH("ON ROAD",$H1821)),"ON","")))</f>
        <v/>
      </c>
      <c r="AE1821" s="2">
        <f>IF($AD1821="ON",""&amp;$L1821,"")</f>
        <v/>
      </c>
      <c r="AF1821" s="2">
        <f>IF($L1821="","",IF($J1821&lt;&gt;"","Y",""))</f>
        <v/>
      </c>
      <c r="AG1821" s="2">
        <f>IF($L1821="","",IFERROR(TRIM(MID($H1821,4,SEARCH(" CO ",$H1821)-4)),""&amp;$S1821))</f>
        <v/>
      </c>
      <c r="AH1821" s="2">
        <f>IF($AG1821="","",IF($AG1821="FULTON",IF(ISNUMBER(SEARCH("COLLEGE PARK",$H1821)),"FULTON (COLLEGE PARK)",IF(ISNUMBER(SEARCH("HAPEVILLE",$H1821)),"FULTON (HAPEVILLE)",IF(ISNUMBER(SEARCH("EAST POINT",$H1821)),"FULTON (EAST POINT)",IF(ISNUMBER(SEARCH("ATLANTA",$H1821)),"FULTON (ATL LIMITS)","FULTON")))),IF($AG1821="DEKALB",IF(ISNUMBER(SEARCH("ATLANTA",$H1821)),"DEKALB (ATL LIMITS)","DEKALB"),IF(AND($AG1821="CLAYTON",ISNUMBER(SEARCH("COLLEGE PARK",$H1821))),"CLAYTON (COLLEGE PARK)",$AG1821))))</f>
        <v/>
      </c>
      <c r="AI1821" s="2">
        <f>IF(OR($AH1821="",$AD1821=""),"",IFERROR(VLOOKUP($AH1821,CODES!$A:$B,2,FALSE),"NO CODE"))</f>
        <v/>
      </c>
      <c r="AJ1821" s="19">
        <f>IF(OR($AI1821="",$AI1821="NO CODE"),"",IF(COUNTIFS(RATES!$A:$A,$AI1821,RATES!$B:$B,"&lt;="&amp;MonthStart,RATES!$C:$C,"&gt;="&amp;MonthEnd)&lt;&gt;1,"NO RATE",IF($AD1821="OFF",SUMIFS(RATES!$F:$F,RATES!$A:$A,$AI1821,RATES!$B:$B,"&lt;="&amp;MonthStart,RATES!$C:$C,"&gt;="&amp;MonthEnd),SUMIFS(RATES!$E:$E,RATES!$A:$A,$AI1821,RATES!$B:$B,"&lt;="&amp;MonthStart,RATES!$C:$C,"&gt;="&amp;MonthEnd))))</f>
        <v/>
      </c>
      <c r="AK1821" s="2">
        <f>IF(OR(NOT(ISNUMBER($AJ1821)),N($AA1821)=0),"",IF(ABS(N($Z1821)/100-$AJ1821)&gt;0.0000001,"DIFFERS",""))</f>
        <v/>
      </c>
    </row>
    <row r="1822">
      <c r="AD1822" s="2">
        <f>IF($L1822="","",IF(ISNUMBER(SEARCH("OFF ROAD",$H1822)),"OFF",IF(ISNUMBER(SEARCH("ON ROAD",$H1822)),"ON","")))</f>
        <v/>
      </c>
      <c r="AE1822" s="2">
        <f>IF($AD1822="ON",""&amp;$L1822,"")</f>
        <v/>
      </c>
      <c r="AF1822" s="2">
        <f>IF($L1822="","",IF($J1822&lt;&gt;"","Y",""))</f>
        <v/>
      </c>
      <c r="AG1822" s="2">
        <f>IF($L1822="","",IFERROR(TRIM(MID($H1822,4,SEARCH(" CO ",$H1822)-4)),""&amp;$S1822))</f>
        <v/>
      </c>
      <c r="AH1822" s="2">
        <f>IF($AG1822="","",IF($AG1822="FULTON",IF(ISNUMBER(SEARCH("COLLEGE PARK",$H1822)),"FULTON (COLLEGE PARK)",IF(ISNUMBER(SEARCH("HAPEVILLE",$H1822)),"FULTON (HAPEVILLE)",IF(ISNUMBER(SEARCH("EAST POINT",$H1822)),"FULTON (EAST POINT)",IF(ISNUMBER(SEARCH("ATLANTA",$H1822)),"FULTON (ATL LIMITS)","FULTON")))),IF($AG1822="DEKALB",IF(ISNUMBER(SEARCH("ATLANTA",$H1822)),"DEKALB (ATL LIMITS)","DEKALB"),IF(AND($AG1822="CLAYTON",ISNUMBER(SEARCH("COLLEGE PARK",$H1822))),"CLAYTON (COLLEGE PARK)",$AG1822))))</f>
        <v/>
      </c>
      <c r="AI1822" s="2">
        <f>IF(OR($AH1822="",$AD1822=""),"",IFERROR(VLOOKUP($AH1822,CODES!$A:$B,2,FALSE),"NO CODE"))</f>
        <v/>
      </c>
      <c r="AJ1822" s="19">
        <f>IF(OR($AI1822="",$AI1822="NO CODE"),"",IF(COUNTIFS(RATES!$A:$A,$AI1822,RATES!$B:$B,"&lt;="&amp;MonthStart,RATES!$C:$C,"&gt;="&amp;MonthEnd)&lt;&gt;1,"NO RATE",IF($AD1822="OFF",SUMIFS(RATES!$F:$F,RATES!$A:$A,$AI1822,RATES!$B:$B,"&lt;="&amp;MonthStart,RATES!$C:$C,"&gt;="&amp;MonthEnd),SUMIFS(RATES!$E:$E,RATES!$A:$A,$AI1822,RATES!$B:$B,"&lt;="&amp;MonthStart,RATES!$C:$C,"&gt;="&amp;MonthEnd))))</f>
        <v/>
      </c>
      <c r="AK1822" s="2">
        <f>IF(OR(NOT(ISNUMBER($AJ1822)),N($AA1822)=0),"",IF(ABS(N($Z1822)/100-$AJ1822)&gt;0.0000001,"DIFFERS",""))</f>
        <v/>
      </c>
    </row>
    <row r="1823">
      <c r="AD1823" s="2">
        <f>IF($L1823="","",IF(ISNUMBER(SEARCH("OFF ROAD",$H1823)),"OFF",IF(ISNUMBER(SEARCH("ON ROAD",$H1823)),"ON","")))</f>
        <v/>
      </c>
      <c r="AE1823" s="2">
        <f>IF($AD1823="ON",""&amp;$L1823,"")</f>
        <v/>
      </c>
      <c r="AF1823" s="2">
        <f>IF($L1823="","",IF($J1823&lt;&gt;"","Y",""))</f>
        <v/>
      </c>
      <c r="AG1823" s="2">
        <f>IF($L1823="","",IFERROR(TRIM(MID($H1823,4,SEARCH(" CO ",$H1823)-4)),""&amp;$S1823))</f>
        <v/>
      </c>
      <c r="AH1823" s="2">
        <f>IF($AG1823="","",IF($AG1823="FULTON",IF(ISNUMBER(SEARCH("COLLEGE PARK",$H1823)),"FULTON (COLLEGE PARK)",IF(ISNUMBER(SEARCH("HAPEVILLE",$H1823)),"FULTON (HAPEVILLE)",IF(ISNUMBER(SEARCH("EAST POINT",$H1823)),"FULTON (EAST POINT)",IF(ISNUMBER(SEARCH("ATLANTA",$H1823)),"FULTON (ATL LIMITS)","FULTON")))),IF($AG1823="DEKALB",IF(ISNUMBER(SEARCH("ATLANTA",$H1823)),"DEKALB (ATL LIMITS)","DEKALB"),IF(AND($AG1823="CLAYTON",ISNUMBER(SEARCH("COLLEGE PARK",$H1823))),"CLAYTON (COLLEGE PARK)",$AG1823))))</f>
        <v/>
      </c>
      <c r="AI1823" s="2">
        <f>IF(OR($AH1823="",$AD1823=""),"",IFERROR(VLOOKUP($AH1823,CODES!$A:$B,2,FALSE),"NO CODE"))</f>
        <v/>
      </c>
      <c r="AJ1823" s="19">
        <f>IF(OR($AI1823="",$AI1823="NO CODE"),"",IF(COUNTIFS(RATES!$A:$A,$AI1823,RATES!$B:$B,"&lt;="&amp;MonthStart,RATES!$C:$C,"&gt;="&amp;MonthEnd)&lt;&gt;1,"NO RATE",IF($AD1823="OFF",SUMIFS(RATES!$F:$F,RATES!$A:$A,$AI1823,RATES!$B:$B,"&lt;="&amp;MonthStart,RATES!$C:$C,"&gt;="&amp;MonthEnd),SUMIFS(RATES!$E:$E,RATES!$A:$A,$AI1823,RATES!$B:$B,"&lt;="&amp;MonthStart,RATES!$C:$C,"&gt;="&amp;MonthEnd))))</f>
        <v/>
      </c>
      <c r="AK1823" s="2">
        <f>IF(OR(NOT(ISNUMBER($AJ1823)),N($AA1823)=0),"",IF(ABS(N($Z1823)/100-$AJ1823)&gt;0.0000001,"DIFFERS",""))</f>
        <v/>
      </c>
    </row>
    <row r="1824">
      <c r="AD1824" s="2">
        <f>IF($L1824="","",IF(ISNUMBER(SEARCH("OFF ROAD",$H1824)),"OFF",IF(ISNUMBER(SEARCH("ON ROAD",$H1824)),"ON","")))</f>
        <v/>
      </c>
      <c r="AE1824" s="2">
        <f>IF($AD1824="ON",""&amp;$L1824,"")</f>
        <v/>
      </c>
      <c r="AF1824" s="2">
        <f>IF($L1824="","",IF($J1824&lt;&gt;"","Y",""))</f>
        <v/>
      </c>
      <c r="AG1824" s="2">
        <f>IF($L1824="","",IFERROR(TRIM(MID($H1824,4,SEARCH(" CO ",$H1824)-4)),""&amp;$S1824))</f>
        <v/>
      </c>
      <c r="AH1824" s="2">
        <f>IF($AG1824="","",IF($AG1824="FULTON",IF(ISNUMBER(SEARCH("COLLEGE PARK",$H1824)),"FULTON (COLLEGE PARK)",IF(ISNUMBER(SEARCH("HAPEVILLE",$H1824)),"FULTON (HAPEVILLE)",IF(ISNUMBER(SEARCH("EAST POINT",$H1824)),"FULTON (EAST POINT)",IF(ISNUMBER(SEARCH("ATLANTA",$H1824)),"FULTON (ATL LIMITS)","FULTON")))),IF($AG1824="DEKALB",IF(ISNUMBER(SEARCH("ATLANTA",$H1824)),"DEKALB (ATL LIMITS)","DEKALB"),IF(AND($AG1824="CLAYTON",ISNUMBER(SEARCH("COLLEGE PARK",$H1824))),"CLAYTON (COLLEGE PARK)",$AG1824))))</f>
        <v/>
      </c>
      <c r="AI1824" s="2">
        <f>IF(OR($AH1824="",$AD1824=""),"",IFERROR(VLOOKUP($AH1824,CODES!$A:$B,2,FALSE),"NO CODE"))</f>
        <v/>
      </c>
      <c r="AJ1824" s="19">
        <f>IF(OR($AI1824="",$AI1824="NO CODE"),"",IF(COUNTIFS(RATES!$A:$A,$AI1824,RATES!$B:$B,"&lt;="&amp;MonthStart,RATES!$C:$C,"&gt;="&amp;MonthEnd)&lt;&gt;1,"NO RATE",IF($AD1824="OFF",SUMIFS(RATES!$F:$F,RATES!$A:$A,$AI1824,RATES!$B:$B,"&lt;="&amp;MonthStart,RATES!$C:$C,"&gt;="&amp;MonthEnd),SUMIFS(RATES!$E:$E,RATES!$A:$A,$AI1824,RATES!$B:$B,"&lt;="&amp;MonthStart,RATES!$C:$C,"&gt;="&amp;MonthEnd))))</f>
        <v/>
      </c>
      <c r="AK1824" s="2">
        <f>IF(OR(NOT(ISNUMBER($AJ1824)),N($AA1824)=0),"",IF(ABS(N($Z1824)/100-$AJ1824)&gt;0.0000001,"DIFFERS",""))</f>
        <v/>
      </c>
    </row>
    <row r="1825">
      <c r="AD1825" s="2">
        <f>IF($L1825="","",IF(ISNUMBER(SEARCH("OFF ROAD",$H1825)),"OFF",IF(ISNUMBER(SEARCH("ON ROAD",$H1825)),"ON","")))</f>
        <v/>
      </c>
      <c r="AE1825" s="2">
        <f>IF($AD1825="ON",""&amp;$L1825,"")</f>
        <v/>
      </c>
      <c r="AF1825" s="2">
        <f>IF($L1825="","",IF($J1825&lt;&gt;"","Y",""))</f>
        <v/>
      </c>
      <c r="AG1825" s="2">
        <f>IF($L1825="","",IFERROR(TRIM(MID($H1825,4,SEARCH(" CO ",$H1825)-4)),""&amp;$S1825))</f>
        <v/>
      </c>
      <c r="AH1825" s="2">
        <f>IF($AG1825="","",IF($AG1825="FULTON",IF(ISNUMBER(SEARCH("COLLEGE PARK",$H1825)),"FULTON (COLLEGE PARK)",IF(ISNUMBER(SEARCH("HAPEVILLE",$H1825)),"FULTON (HAPEVILLE)",IF(ISNUMBER(SEARCH("EAST POINT",$H1825)),"FULTON (EAST POINT)",IF(ISNUMBER(SEARCH("ATLANTA",$H1825)),"FULTON (ATL LIMITS)","FULTON")))),IF($AG1825="DEKALB",IF(ISNUMBER(SEARCH("ATLANTA",$H1825)),"DEKALB (ATL LIMITS)","DEKALB"),IF(AND($AG1825="CLAYTON",ISNUMBER(SEARCH("COLLEGE PARK",$H1825))),"CLAYTON (COLLEGE PARK)",$AG1825))))</f>
        <v/>
      </c>
      <c r="AI1825" s="2">
        <f>IF(OR($AH1825="",$AD1825=""),"",IFERROR(VLOOKUP($AH1825,CODES!$A:$B,2,FALSE),"NO CODE"))</f>
        <v/>
      </c>
      <c r="AJ1825" s="19">
        <f>IF(OR($AI1825="",$AI1825="NO CODE"),"",IF(COUNTIFS(RATES!$A:$A,$AI1825,RATES!$B:$B,"&lt;="&amp;MonthStart,RATES!$C:$C,"&gt;="&amp;MonthEnd)&lt;&gt;1,"NO RATE",IF($AD1825="OFF",SUMIFS(RATES!$F:$F,RATES!$A:$A,$AI1825,RATES!$B:$B,"&lt;="&amp;MonthStart,RATES!$C:$C,"&gt;="&amp;MonthEnd),SUMIFS(RATES!$E:$E,RATES!$A:$A,$AI1825,RATES!$B:$B,"&lt;="&amp;MonthStart,RATES!$C:$C,"&gt;="&amp;MonthEnd))))</f>
        <v/>
      </c>
      <c r="AK1825" s="2">
        <f>IF(OR(NOT(ISNUMBER($AJ1825)),N($AA1825)=0),"",IF(ABS(N($Z1825)/100-$AJ1825)&gt;0.0000001,"DIFFERS",""))</f>
        <v/>
      </c>
    </row>
    <row r="1826">
      <c r="AD1826" s="2">
        <f>IF($L1826="","",IF(ISNUMBER(SEARCH("OFF ROAD",$H1826)),"OFF",IF(ISNUMBER(SEARCH("ON ROAD",$H1826)),"ON","")))</f>
        <v/>
      </c>
      <c r="AE1826" s="2">
        <f>IF($AD1826="ON",""&amp;$L1826,"")</f>
        <v/>
      </c>
      <c r="AF1826" s="2">
        <f>IF($L1826="","",IF($J1826&lt;&gt;"","Y",""))</f>
        <v/>
      </c>
      <c r="AG1826" s="2">
        <f>IF($L1826="","",IFERROR(TRIM(MID($H1826,4,SEARCH(" CO ",$H1826)-4)),""&amp;$S1826))</f>
        <v/>
      </c>
      <c r="AH1826" s="2">
        <f>IF($AG1826="","",IF($AG1826="FULTON",IF(ISNUMBER(SEARCH("COLLEGE PARK",$H1826)),"FULTON (COLLEGE PARK)",IF(ISNUMBER(SEARCH("HAPEVILLE",$H1826)),"FULTON (HAPEVILLE)",IF(ISNUMBER(SEARCH("EAST POINT",$H1826)),"FULTON (EAST POINT)",IF(ISNUMBER(SEARCH("ATLANTA",$H1826)),"FULTON (ATL LIMITS)","FULTON")))),IF($AG1826="DEKALB",IF(ISNUMBER(SEARCH("ATLANTA",$H1826)),"DEKALB (ATL LIMITS)","DEKALB"),IF(AND($AG1826="CLAYTON",ISNUMBER(SEARCH("COLLEGE PARK",$H1826))),"CLAYTON (COLLEGE PARK)",$AG1826))))</f>
        <v/>
      </c>
      <c r="AI1826" s="2">
        <f>IF(OR($AH1826="",$AD1826=""),"",IFERROR(VLOOKUP($AH1826,CODES!$A:$B,2,FALSE),"NO CODE"))</f>
        <v/>
      </c>
      <c r="AJ1826" s="19">
        <f>IF(OR($AI1826="",$AI1826="NO CODE"),"",IF(COUNTIFS(RATES!$A:$A,$AI1826,RATES!$B:$B,"&lt;="&amp;MonthStart,RATES!$C:$C,"&gt;="&amp;MonthEnd)&lt;&gt;1,"NO RATE",IF($AD1826="OFF",SUMIFS(RATES!$F:$F,RATES!$A:$A,$AI1826,RATES!$B:$B,"&lt;="&amp;MonthStart,RATES!$C:$C,"&gt;="&amp;MonthEnd),SUMIFS(RATES!$E:$E,RATES!$A:$A,$AI1826,RATES!$B:$B,"&lt;="&amp;MonthStart,RATES!$C:$C,"&gt;="&amp;MonthEnd))))</f>
        <v/>
      </c>
      <c r="AK1826" s="2">
        <f>IF(OR(NOT(ISNUMBER($AJ1826)),N($AA1826)=0),"",IF(ABS(N($Z1826)/100-$AJ1826)&gt;0.0000001,"DIFFERS",""))</f>
        <v/>
      </c>
    </row>
    <row r="1827">
      <c r="AD1827" s="2">
        <f>IF($L1827="","",IF(ISNUMBER(SEARCH("OFF ROAD",$H1827)),"OFF",IF(ISNUMBER(SEARCH("ON ROAD",$H1827)),"ON","")))</f>
        <v/>
      </c>
      <c r="AE1827" s="2">
        <f>IF($AD1827="ON",""&amp;$L1827,"")</f>
        <v/>
      </c>
      <c r="AF1827" s="2">
        <f>IF($L1827="","",IF($J1827&lt;&gt;"","Y",""))</f>
        <v/>
      </c>
      <c r="AG1827" s="2">
        <f>IF($L1827="","",IFERROR(TRIM(MID($H1827,4,SEARCH(" CO ",$H1827)-4)),""&amp;$S1827))</f>
        <v/>
      </c>
      <c r="AH1827" s="2">
        <f>IF($AG1827="","",IF($AG1827="FULTON",IF(ISNUMBER(SEARCH("COLLEGE PARK",$H1827)),"FULTON (COLLEGE PARK)",IF(ISNUMBER(SEARCH("HAPEVILLE",$H1827)),"FULTON (HAPEVILLE)",IF(ISNUMBER(SEARCH("EAST POINT",$H1827)),"FULTON (EAST POINT)",IF(ISNUMBER(SEARCH("ATLANTA",$H1827)),"FULTON (ATL LIMITS)","FULTON")))),IF($AG1827="DEKALB",IF(ISNUMBER(SEARCH("ATLANTA",$H1827)),"DEKALB (ATL LIMITS)","DEKALB"),IF(AND($AG1827="CLAYTON",ISNUMBER(SEARCH("COLLEGE PARK",$H1827))),"CLAYTON (COLLEGE PARK)",$AG1827))))</f>
        <v/>
      </c>
      <c r="AI1827" s="2">
        <f>IF(OR($AH1827="",$AD1827=""),"",IFERROR(VLOOKUP($AH1827,CODES!$A:$B,2,FALSE),"NO CODE"))</f>
        <v/>
      </c>
      <c r="AJ1827" s="19">
        <f>IF(OR($AI1827="",$AI1827="NO CODE"),"",IF(COUNTIFS(RATES!$A:$A,$AI1827,RATES!$B:$B,"&lt;="&amp;MonthStart,RATES!$C:$C,"&gt;="&amp;MonthEnd)&lt;&gt;1,"NO RATE",IF($AD1827="OFF",SUMIFS(RATES!$F:$F,RATES!$A:$A,$AI1827,RATES!$B:$B,"&lt;="&amp;MonthStart,RATES!$C:$C,"&gt;="&amp;MonthEnd),SUMIFS(RATES!$E:$E,RATES!$A:$A,$AI1827,RATES!$B:$B,"&lt;="&amp;MonthStart,RATES!$C:$C,"&gt;="&amp;MonthEnd))))</f>
        <v/>
      </c>
      <c r="AK1827" s="2">
        <f>IF(OR(NOT(ISNUMBER($AJ1827)),N($AA1827)=0),"",IF(ABS(N($Z1827)/100-$AJ1827)&gt;0.0000001,"DIFFERS",""))</f>
        <v/>
      </c>
    </row>
    <row r="1828">
      <c r="AD1828" s="2">
        <f>IF($L1828="","",IF(ISNUMBER(SEARCH("OFF ROAD",$H1828)),"OFF",IF(ISNUMBER(SEARCH("ON ROAD",$H1828)),"ON","")))</f>
        <v/>
      </c>
      <c r="AE1828" s="2">
        <f>IF($AD1828="ON",""&amp;$L1828,"")</f>
        <v/>
      </c>
      <c r="AF1828" s="2">
        <f>IF($L1828="","",IF($J1828&lt;&gt;"","Y",""))</f>
        <v/>
      </c>
      <c r="AG1828" s="2">
        <f>IF($L1828="","",IFERROR(TRIM(MID($H1828,4,SEARCH(" CO ",$H1828)-4)),""&amp;$S1828))</f>
        <v/>
      </c>
      <c r="AH1828" s="2">
        <f>IF($AG1828="","",IF($AG1828="FULTON",IF(ISNUMBER(SEARCH("COLLEGE PARK",$H1828)),"FULTON (COLLEGE PARK)",IF(ISNUMBER(SEARCH("HAPEVILLE",$H1828)),"FULTON (HAPEVILLE)",IF(ISNUMBER(SEARCH("EAST POINT",$H1828)),"FULTON (EAST POINT)",IF(ISNUMBER(SEARCH("ATLANTA",$H1828)),"FULTON (ATL LIMITS)","FULTON")))),IF($AG1828="DEKALB",IF(ISNUMBER(SEARCH("ATLANTA",$H1828)),"DEKALB (ATL LIMITS)","DEKALB"),IF(AND($AG1828="CLAYTON",ISNUMBER(SEARCH("COLLEGE PARK",$H1828))),"CLAYTON (COLLEGE PARK)",$AG1828))))</f>
        <v/>
      </c>
      <c r="AI1828" s="2">
        <f>IF(OR($AH1828="",$AD1828=""),"",IFERROR(VLOOKUP($AH1828,CODES!$A:$B,2,FALSE),"NO CODE"))</f>
        <v/>
      </c>
      <c r="AJ1828" s="19">
        <f>IF(OR($AI1828="",$AI1828="NO CODE"),"",IF(COUNTIFS(RATES!$A:$A,$AI1828,RATES!$B:$B,"&lt;="&amp;MonthStart,RATES!$C:$C,"&gt;="&amp;MonthEnd)&lt;&gt;1,"NO RATE",IF($AD1828="OFF",SUMIFS(RATES!$F:$F,RATES!$A:$A,$AI1828,RATES!$B:$B,"&lt;="&amp;MonthStart,RATES!$C:$C,"&gt;="&amp;MonthEnd),SUMIFS(RATES!$E:$E,RATES!$A:$A,$AI1828,RATES!$B:$B,"&lt;="&amp;MonthStart,RATES!$C:$C,"&gt;="&amp;MonthEnd))))</f>
        <v/>
      </c>
      <c r="AK1828" s="2">
        <f>IF(OR(NOT(ISNUMBER($AJ1828)),N($AA1828)=0),"",IF(ABS(N($Z1828)/100-$AJ1828)&gt;0.0000001,"DIFFERS",""))</f>
        <v/>
      </c>
    </row>
    <row r="1829">
      <c r="AD1829" s="2">
        <f>IF($L1829="","",IF(ISNUMBER(SEARCH("OFF ROAD",$H1829)),"OFF",IF(ISNUMBER(SEARCH("ON ROAD",$H1829)),"ON","")))</f>
        <v/>
      </c>
      <c r="AE1829" s="2">
        <f>IF($AD1829="ON",""&amp;$L1829,"")</f>
        <v/>
      </c>
      <c r="AF1829" s="2">
        <f>IF($L1829="","",IF($J1829&lt;&gt;"","Y",""))</f>
        <v/>
      </c>
      <c r="AG1829" s="2">
        <f>IF($L1829="","",IFERROR(TRIM(MID($H1829,4,SEARCH(" CO ",$H1829)-4)),""&amp;$S1829))</f>
        <v/>
      </c>
      <c r="AH1829" s="2">
        <f>IF($AG1829="","",IF($AG1829="FULTON",IF(ISNUMBER(SEARCH("COLLEGE PARK",$H1829)),"FULTON (COLLEGE PARK)",IF(ISNUMBER(SEARCH("HAPEVILLE",$H1829)),"FULTON (HAPEVILLE)",IF(ISNUMBER(SEARCH("EAST POINT",$H1829)),"FULTON (EAST POINT)",IF(ISNUMBER(SEARCH("ATLANTA",$H1829)),"FULTON (ATL LIMITS)","FULTON")))),IF($AG1829="DEKALB",IF(ISNUMBER(SEARCH("ATLANTA",$H1829)),"DEKALB (ATL LIMITS)","DEKALB"),IF(AND($AG1829="CLAYTON",ISNUMBER(SEARCH("COLLEGE PARK",$H1829))),"CLAYTON (COLLEGE PARK)",$AG1829))))</f>
        <v/>
      </c>
      <c r="AI1829" s="2">
        <f>IF(OR($AH1829="",$AD1829=""),"",IFERROR(VLOOKUP($AH1829,CODES!$A:$B,2,FALSE),"NO CODE"))</f>
        <v/>
      </c>
      <c r="AJ1829" s="19">
        <f>IF(OR($AI1829="",$AI1829="NO CODE"),"",IF(COUNTIFS(RATES!$A:$A,$AI1829,RATES!$B:$B,"&lt;="&amp;MonthStart,RATES!$C:$C,"&gt;="&amp;MonthEnd)&lt;&gt;1,"NO RATE",IF($AD1829="OFF",SUMIFS(RATES!$F:$F,RATES!$A:$A,$AI1829,RATES!$B:$B,"&lt;="&amp;MonthStart,RATES!$C:$C,"&gt;="&amp;MonthEnd),SUMIFS(RATES!$E:$E,RATES!$A:$A,$AI1829,RATES!$B:$B,"&lt;="&amp;MonthStart,RATES!$C:$C,"&gt;="&amp;MonthEnd))))</f>
        <v/>
      </c>
      <c r="AK1829" s="2">
        <f>IF(OR(NOT(ISNUMBER($AJ1829)),N($AA1829)=0),"",IF(ABS(N($Z1829)/100-$AJ1829)&gt;0.0000001,"DIFFERS",""))</f>
        <v/>
      </c>
    </row>
    <row r="1830">
      <c r="AD1830" s="2">
        <f>IF($L1830="","",IF(ISNUMBER(SEARCH("OFF ROAD",$H1830)),"OFF",IF(ISNUMBER(SEARCH("ON ROAD",$H1830)),"ON","")))</f>
        <v/>
      </c>
      <c r="AE1830" s="2">
        <f>IF($AD1830="ON",""&amp;$L1830,"")</f>
        <v/>
      </c>
      <c r="AF1830" s="2">
        <f>IF($L1830="","",IF($J1830&lt;&gt;"","Y",""))</f>
        <v/>
      </c>
      <c r="AG1830" s="2">
        <f>IF($L1830="","",IFERROR(TRIM(MID($H1830,4,SEARCH(" CO ",$H1830)-4)),""&amp;$S1830))</f>
        <v/>
      </c>
      <c r="AH1830" s="2">
        <f>IF($AG1830="","",IF($AG1830="FULTON",IF(ISNUMBER(SEARCH("COLLEGE PARK",$H1830)),"FULTON (COLLEGE PARK)",IF(ISNUMBER(SEARCH("HAPEVILLE",$H1830)),"FULTON (HAPEVILLE)",IF(ISNUMBER(SEARCH("EAST POINT",$H1830)),"FULTON (EAST POINT)",IF(ISNUMBER(SEARCH("ATLANTA",$H1830)),"FULTON (ATL LIMITS)","FULTON")))),IF($AG1830="DEKALB",IF(ISNUMBER(SEARCH("ATLANTA",$H1830)),"DEKALB (ATL LIMITS)","DEKALB"),IF(AND($AG1830="CLAYTON",ISNUMBER(SEARCH("COLLEGE PARK",$H1830))),"CLAYTON (COLLEGE PARK)",$AG1830))))</f>
        <v/>
      </c>
      <c r="AI1830" s="2">
        <f>IF(OR($AH1830="",$AD1830=""),"",IFERROR(VLOOKUP($AH1830,CODES!$A:$B,2,FALSE),"NO CODE"))</f>
        <v/>
      </c>
      <c r="AJ1830" s="19">
        <f>IF(OR($AI1830="",$AI1830="NO CODE"),"",IF(COUNTIFS(RATES!$A:$A,$AI1830,RATES!$B:$B,"&lt;="&amp;MonthStart,RATES!$C:$C,"&gt;="&amp;MonthEnd)&lt;&gt;1,"NO RATE",IF($AD1830="OFF",SUMIFS(RATES!$F:$F,RATES!$A:$A,$AI1830,RATES!$B:$B,"&lt;="&amp;MonthStart,RATES!$C:$C,"&gt;="&amp;MonthEnd),SUMIFS(RATES!$E:$E,RATES!$A:$A,$AI1830,RATES!$B:$B,"&lt;="&amp;MonthStart,RATES!$C:$C,"&gt;="&amp;MonthEnd))))</f>
        <v/>
      </c>
      <c r="AK1830" s="2">
        <f>IF(OR(NOT(ISNUMBER($AJ1830)),N($AA1830)=0),"",IF(ABS(N($Z1830)/100-$AJ1830)&gt;0.0000001,"DIFFERS",""))</f>
        <v/>
      </c>
    </row>
    <row r="1831">
      <c r="AD1831" s="2">
        <f>IF($L1831="","",IF(ISNUMBER(SEARCH("OFF ROAD",$H1831)),"OFF",IF(ISNUMBER(SEARCH("ON ROAD",$H1831)),"ON","")))</f>
        <v/>
      </c>
      <c r="AE1831" s="2">
        <f>IF($AD1831="ON",""&amp;$L1831,"")</f>
        <v/>
      </c>
      <c r="AF1831" s="2">
        <f>IF($L1831="","",IF($J1831&lt;&gt;"","Y",""))</f>
        <v/>
      </c>
      <c r="AG1831" s="2">
        <f>IF($L1831="","",IFERROR(TRIM(MID($H1831,4,SEARCH(" CO ",$H1831)-4)),""&amp;$S1831))</f>
        <v/>
      </c>
      <c r="AH1831" s="2">
        <f>IF($AG1831="","",IF($AG1831="FULTON",IF(ISNUMBER(SEARCH("COLLEGE PARK",$H1831)),"FULTON (COLLEGE PARK)",IF(ISNUMBER(SEARCH("HAPEVILLE",$H1831)),"FULTON (HAPEVILLE)",IF(ISNUMBER(SEARCH("EAST POINT",$H1831)),"FULTON (EAST POINT)",IF(ISNUMBER(SEARCH("ATLANTA",$H1831)),"FULTON (ATL LIMITS)","FULTON")))),IF($AG1831="DEKALB",IF(ISNUMBER(SEARCH("ATLANTA",$H1831)),"DEKALB (ATL LIMITS)","DEKALB"),IF(AND($AG1831="CLAYTON",ISNUMBER(SEARCH("COLLEGE PARK",$H1831))),"CLAYTON (COLLEGE PARK)",$AG1831))))</f>
        <v/>
      </c>
      <c r="AI1831" s="2">
        <f>IF(OR($AH1831="",$AD1831=""),"",IFERROR(VLOOKUP($AH1831,CODES!$A:$B,2,FALSE),"NO CODE"))</f>
        <v/>
      </c>
      <c r="AJ1831" s="19">
        <f>IF(OR($AI1831="",$AI1831="NO CODE"),"",IF(COUNTIFS(RATES!$A:$A,$AI1831,RATES!$B:$B,"&lt;="&amp;MonthStart,RATES!$C:$C,"&gt;="&amp;MonthEnd)&lt;&gt;1,"NO RATE",IF($AD1831="OFF",SUMIFS(RATES!$F:$F,RATES!$A:$A,$AI1831,RATES!$B:$B,"&lt;="&amp;MonthStart,RATES!$C:$C,"&gt;="&amp;MonthEnd),SUMIFS(RATES!$E:$E,RATES!$A:$A,$AI1831,RATES!$B:$B,"&lt;="&amp;MonthStart,RATES!$C:$C,"&gt;="&amp;MonthEnd))))</f>
        <v/>
      </c>
      <c r="AK1831" s="2">
        <f>IF(OR(NOT(ISNUMBER($AJ1831)),N($AA1831)=0),"",IF(ABS(N($Z1831)/100-$AJ1831)&gt;0.0000001,"DIFFERS",""))</f>
        <v/>
      </c>
    </row>
    <row r="1832">
      <c r="AD1832" s="2">
        <f>IF($L1832="","",IF(ISNUMBER(SEARCH("OFF ROAD",$H1832)),"OFF",IF(ISNUMBER(SEARCH("ON ROAD",$H1832)),"ON","")))</f>
        <v/>
      </c>
      <c r="AE1832" s="2">
        <f>IF($AD1832="ON",""&amp;$L1832,"")</f>
        <v/>
      </c>
      <c r="AF1832" s="2">
        <f>IF($L1832="","",IF($J1832&lt;&gt;"","Y",""))</f>
        <v/>
      </c>
      <c r="AG1832" s="2">
        <f>IF($L1832="","",IFERROR(TRIM(MID($H1832,4,SEARCH(" CO ",$H1832)-4)),""&amp;$S1832))</f>
        <v/>
      </c>
      <c r="AH1832" s="2">
        <f>IF($AG1832="","",IF($AG1832="FULTON",IF(ISNUMBER(SEARCH("COLLEGE PARK",$H1832)),"FULTON (COLLEGE PARK)",IF(ISNUMBER(SEARCH("HAPEVILLE",$H1832)),"FULTON (HAPEVILLE)",IF(ISNUMBER(SEARCH("EAST POINT",$H1832)),"FULTON (EAST POINT)",IF(ISNUMBER(SEARCH("ATLANTA",$H1832)),"FULTON (ATL LIMITS)","FULTON")))),IF($AG1832="DEKALB",IF(ISNUMBER(SEARCH("ATLANTA",$H1832)),"DEKALB (ATL LIMITS)","DEKALB"),IF(AND($AG1832="CLAYTON",ISNUMBER(SEARCH("COLLEGE PARK",$H1832))),"CLAYTON (COLLEGE PARK)",$AG1832))))</f>
        <v/>
      </c>
      <c r="AI1832" s="2">
        <f>IF(OR($AH1832="",$AD1832=""),"",IFERROR(VLOOKUP($AH1832,CODES!$A:$B,2,FALSE),"NO CODE"))</f>
        <v/>
      </c>
      <c r="AJ1832" s="19">
        <f>IF(OR($AI1832="",$AI1832="NO CODE"),"",IF(COUNTIFS(RATES!$A:$A,$AI1832,RATES!$B:$B,"&lt;="&amp;MonthStart,RATES!$C:$C,"&gt;="&amp;MonthEnd)&lt;&gt;1,"NO RATE",IF($AD1832="OFF",SUMIFS(RATES!$F:$F,RATES!$A:$A,$AI1832,RATES!$B:$B,"&lt;="&amp;MonthStart,RATES!$C:$C,"&gt;="&amp;MonthEnd),SUMIFS(RATES!$E:$E,RATES!$A:$A,$AI1832,RATES!$B:$B,"&lt;="&amp;MonthStart,RATES!$C:$C,"&gt;="&amp;MonthEnd))))</f>
        <v/>
      </c>
      <c r="AK1832" s="2">
        <f>IF(OR(NOT(ISNUMBER($AJ1832)),N($AA1832)=0),"",IF(ABS(N($Z1832)/100-$AJ1832)&gt;0.0000001,"DIFFERS",""))</f>
        <v/>
      </c>
    </row>
    <row r="1833">
      <c r="AD1833" s="2">
        <f>IF($L1833="","",IF(ISNUMBER(SEARCH("OFF ROAD",$H1833)),"OFF",IF(ISNUMBER(SEARCH("ON ROAD",$H1833)),"ON","")))</f>
        <v/>
      </c>
      <c r="AE1833" s="2">
        <f>IF($AD1833="ON",""&amp;$L1833,"")</f>
        <v/>
      </c>
      <c r="AF1833" s="2">
        <f>IF($L1833="","",IF($J1833&lt;&gt;"","Y",""))</f>
        <v/>
      </c>
      <c r="AG1833" s="2">
        <f>IF($L1833="","",IFERROR(TRIM(MID($H1833,4,SEARCH(" CO ",$H1833)-4)),""&amp;$S1833))</f>
        <v/>
      </c>
      <c r="AH1833" s="2">
        <f>IF($AG1833="","",IF($AG1833="FULTON",IF(ISNUMBER(SEARCH("COLLEGE PARK",$H1833)),"FULTON (COLLEGE PARK)",IF(ISNUMBER(SEARCH("HAPEVILLE",$H1833)),"FULTON (HAPEVILLE)",IF(ISNUMBER(SEARCH("EAST POINT",$H1833)),"FULTON (EAST POINT)",IF(ISNUMBER(SEARCH("ATLANTA",$H1833)),"FULTON (ATL LIMITS)","FULTON")))),IF($AG1833="DEKALB",IF(ISNUMBER(SEARCH("ATLANTA",$H1833)),"DEKALB (ATL LIMITS)","DEKALB"),IF(AND($AG1833="CLAYTON",ISNUMBER(SEARCH("COLLEGE PARK",$H1833))),"CLAYTON (COLLEGE PARK)",$AG1833))))</f>
        <v/>
      </c>
      <c r="AI1833" s="2">
        <f>IF(OR($AH1833="",$AD1833=""),"",IFERROR(VLOOKUP($AH1833,CODES!$A:$B,2,FALSE),"NO CODE"))</f>
        <v/>
      </c>
      <c r="AJ1833" s="19">
        <f>IF(OR($AI1833="",$AI1833="NO CODE"),"",IF(COUNTIFS(RATES!$A:$A,$AI1833,RATES!$B:$B,"&lt;="&amp;MonthStart,RATES!$C:$C,"&gt;="&amp;MonthEnd)&lt;&gt;1,"NO RATE",IF($AD1833="OFF",SUMIFS(RATES!$F:$F,RATES!$A:$A,$AI1833,RATES!$B:$B,"&lt;="&amp;MonthStart,RATES!$C:$C,"&gt;="&amp;MonthEnd),SUMIFS(RATES!$E:$E,RATES!$A:$A,$AI1833,RATES!$B:$B,"&lt;="&amp;MonthStart,RATES!$C:$C,"&gt;="&amp;MonthEnd))))</f>
        <v/>
      </c>
      <c r="AK1833" s="2">
        <f>IF(OR(NOT(ISNUMBER($AJ1833)),N($AA1833)=0),"",IF(ABS(N($Z1833)/100-$AJ1833)&gt;0.0000001,"DIFFERS",""))</f>
        <v/>
      </c>
    </row>
    <row r="1834">
      <c r="AD1834" s="2">
        <f>IF($L1834="","",IF(ISNUMBER(SEARCH("OFF ROAD",$H1834)),"OFF",IF(ISNUMBER(SEARCH("ON ROAD",$H1834)),"ON","")))</f>
        <v/>
      </c>
      <c r="AE1834" s="2">
        <f>IF($AD1834="ON",""&amp;$L1834,"")</f>
        <v/>
      </c>
      <c r="AF1834" s="2">
        <f>IF($L1834="","",IF($J1834&lt;&gt;"","Y",""))</f>
        <v/>
      </c>
      <c r="AG1834" s="2">
        <f>IF($L1834="","",IFERROR(TRIM(MID($H1834,4,SEARCH(" CO ",$H1834)-4)),""&amp;$S1834))</f>
        <v/>
      </c>
      <c r="AH1834" s="2">
        <f>IF($AG1834="","",IF($AG1834="FULTON",IF(ISNUMBER(SEARCH("COLLEGE PARK",$H1834)),"FULTON (COLLEGE PARK)",IF(ISNUMBER(SEARCH("HAPEVILLE",$H1834)),"FULTON (HAPEVILLE)",IF(ISNUMBER(SEARCH("EAST POINT",$H1834)),"FULTON (EAST POINT)",IF(ISNUMBER(SEARCH("ATLANTA",$H1834)),"FULTON (ATL LIMITS)","FULTON")))),IF($AG1834="DEKALB",IF(ISNUMBER(SEARCH("ATLANTA",$H1834)),"DEKALB (ATL LIMITS)","DEKALB"),IF(AND($AG1834="CLAYTON",ISNUMBER(SEARCH("COLLEGE PARK",$H1834))),"CLAYTON (COLLEGE PARK)",$AG1834))))</f>
        <v/>
      </c>
      <c r="AI1834" s="2">
        <f>IF(OR($AH1834="",$AD1834=""),"",IFERROR(VLOOKUP($AH1834,CODES!$A:$B,2,FALSE),"NO CODE"))</f>
        <v/>
      </c>
      <c r="AJ1834" s="19">
        <f>IF(OR($AI1834="",$AI1834="NO CODE"),"",IF(COUNTIFS(RATES!$A:$A,$AI1834,RATES!$B:$B,"&lt;="&amp;MonthStart,RATES!$C:$C,"&gt;="&amp;MonthEnd)&lt;&gt;1,"NO RATE",IF($AD1834="OFF",SUMIFS(RATES!$F:$F,RATES!$A:$A,$AI1834,RATES!$B:$B,"&lt;="&amp;MonthStart,RATES!$C:$C,"&gt;="&amp;MonthEnd),SUMIFS(RATES!$E:$E,RATES!$A:$A,$AI1834,RATES!$B:$B,"&lt;="&amp;MonthStart,RATES!$C:$C,"&gt;="&amp;MonthEnd))))</f>
        <v/>
      </c>
      <c r="AK1834" s="2">
        <f>IF(OR(NOT(ISNUMBER($AJ1834)),N($AA1834)=0),"",IF(ABS(N($Z1834)/100-$AJ1834)&gt;0.0000001,"DIFFERS",""))</f>
        <v/>
      </c>
    </row>
    <row r="1835">
      <c r="AD1835" s="2">
        <f>IF($L1835="","",IF(ISNUMBER(SEARCH("OFF ROAD",$H1835)),"OFF",IF(ISNUMBER(SEARCH("ON ROAD",$H1835)),"ON","")))</f>
        <v/>
      </c>
      <c r="AE1835" s="2">
        <f>IF($AD1835="ON",""&amp;$L1835,"")</f>
        <v/>
      </c>
      <c r="AF1835" s="2">
        <f>IF($L1835="","",IF($J1835&lt;&gt;"","Y",""))</f>
        <v/>
      </c>
      <c r="AG1835" s="2">
        <f>IF($L1835="","",IFERROR(TRIM(MID($H1835,4,SEARCH(" CO ",$H1835)-4)),""&amp;$S1835))</f>
        <v/>
      </c>
      <c r="AH1835" s="2">
        <f>IF($AG1835="","",IF($AG1835="FULTON",IF(ISNUMBER(SEARCH("COLLEGE PARK",$H1835)),"FULTON (COLLEGE PARK)",IF(ISNUMBER(SEARCH("HAPEVILLE",$H1835)),"FULTON (HAPEVILLE)",IF(ISNUMBER(SEARCH("EAST POINT",$H1835)),"FULTON (EAST POINT)",IF(ISNUMBER(SEARCH("ATLANTA",$H1835)),"FULTON (ATL LIMITS)","FULTON")))),IF($AG1835="DEKALB",IF(ISNUMBER(SEARCH("ATLANTA",$H1835)),"DEKALB (ATL LIMITS)","DEKALB"),IF(AND($AG1835="CLAYTON",ISNUMBER(SEARCH("COLLEGE PARK",$H1835))),"CLAYTON (COLLEGE PARK)",$AG1835))))</f>
        <v/>
      </c>
      <c r="AI1835" s="2">
        <f>IF(OR($AH1835="",$AD1835=""),"",IFERROR(VLOOKUP($AH1835,CODES!$A:$B,2,FALSE),"NO CODE"))</f>
        <v/>
      </c>
      <c r="AJ1835" s="19">
        <f>IF(OR($AI1835="",$AI1835="NO CODE"),"",IF(COUNTIFS(RATES!$A:$A,$AI1835,RATES!$B:$B,"&lt;="&amp;MonthStart,RATES!$C:$C,"&gt;="&amp;MonthEnd)&lt;&gt;1,"NO RATE",IF($AD1835="OFF",SUMIFS(RATES!$F:$F,RATES!$A:$A,$AI1835,RATES!$B:$B,"&lt;="&amp;MonthStart,RATES!$C:$C,"&gt;="&amp;MonthEnd),SUMIFS(RATES!$E:$E,RATES!$A:$A,$AI1835,RATES!$B:$B,"&lt;="&amp;MonthStart,RATES!$C:$C,"&gt;="&amp;MonthEnd))))</f>
        <v/>
      </c>
      <c r="AK1835" s="2">
        <f>IF(OR(NOT(ISNUMBER($AJ1835)),N($AA1835)=0),"",IF(ABS(N($Z1835)/100-$AJ1835)&gt;0.0000001,"DIFFERS",""))</f>
        <v/>
      </c>
    </row>
    <row r="1836">
      <c r="AD1836" s="2">
        <f>IF($L1836="","",IF(ISNUMBER(SEARCH("OFF ROAD",$H1836)),"OFF",IF(ISNUMBER(SEARCH("ON ROAD",$H1836)),"ON","")))</f>
        <v/>
      </c>
      <c r="AE1836" s="2">
        <f>IF($AD1836="ON",""&amp;$L1836,"")</f>
        <v/>
      </c>
      <c r="AF1836" s="2">
        <f>IF($L1836="","",IF($J1836&lt;&gt;"","Y",""))</f>
        <v/>
      </c>
      <c r="AG1836" s="2">
        <f>IF($L1836="","",IFERROR(TRIM(MID($H1836,4,SEARCH(" CO ",$H1836)-4)),""&amp;$S1836))</f>
        <v/>
      </c>
      <c r="AH1836" s="2">
        <f>IF($AG1836="","",IF($AG1836="FULTON",IF(ISNUMBER(SEARCH("COLLEGE PARK",$H1836)),"FULTON (COLLEGE PARK)",IF(ISNUMBER(SEARCH("HAPEVILLE",$H1836)),"FULTON (HAPEVILLE)",IF(ISNUMBER(SEARCH("EAST POINT",$H1836)),"FULTON (EAST POINT)",IF(ISNUMBER(SEARCH("ATLANTA",$H1836)),"FULTON (ATL LIMITS)","FULTON")))),IF($AG1836="DEKALB",IF(ISNUMBER(SEARCH("ATLANTA",$H1836)),"DEKALB (ATL LIMITS)","DEKALB"),IF(AND($AG1836="CLAYTON",ISNUMBER(SEARCH("COLLEGE PARK",$H1836))),"CLAYTON (COLLEGE PARK)",$AG1836))))</f>
        <v/>
      </c>
      <c r="AI1836" s="2">
        <f>IF(OR($AH1836="",$AD1836=""),"",IFERROR(VLOOKUP($AH1836,CODES!$A:$B,2,FALSE),"NO CODE"))</f>
        <v/>
      </c>
      <c r="AJ1836" s="19">
        <f>IF(OR($AI1836="",$AI1836="NO CODE"),"",IF(COUNTIFS(RATES!$A:$A,$AI1836,RATES!$B:$B,"&lt;="&amp;MonthStart,RATES!$C:$C,"&gt;="&amp;MonthEnd)&lt;&gt;1,"NO RATE",IF($AD1836="OFF",SUMIFS(RATES!$F:$F,RATES!$A:$A,$AI1836,RATES!$B:$B,"&lt;="&amp;MonthStart,RATES!$C:$C,"&gt;="&amp;MonthEnd),SUMIFS(RATES!$E:$E,RATES!$A:$A,$AI1836,RATES!$B:$B,"&lt;="&amp;MonthStart,RATES!$C:$C,"&gt;="&amp;MonthEnd))))</f>
        <v/>
      </c>
      <c r="AK1836" s="2">
        <f>IF(OR(NOT(ISNUMBER($AJ1836)),N($AA1836)=0),"",IF(ABS(N($Z1836)/100-$AJ1836)&gt;0.0000001,"DIFFERS",""))</f>
        <v/>
      </c>
    </row>
    <row r="1837">
      <c r="AD1837" s="2">
        <f>IF($L1837="","",IF(ISNUMBER(SEARCH("OFF ROAD",$H1837)),"OFF",IF(ISNUMBER(SEARCH("ON ROAD",$H1837)),"ON","")))</f>
        <v/>
      </c>
      <c r="AE1837" s="2">
        <f>IF($AD1837="ON",""&amp;$L1837,"")</f>
        <v/>
      </c>
      <c r="AF1837" s="2">
        <f>IF($L1837="","",IF($J1837&lt;&gt;"","Y",""))</f>
        <v/>
      </c>
      <c r="AG1837" s="2">
        <f>IF($L1837="","",IFERROR(TRIM(MID($H1837,4,SEARCH(" CO ",$H1837)-4)),""&amp;$S1837))</f>
        <v/>
      </c>
      <c r="AH1837" s="2">
        <f>IF($AG1837="","",IF($AG1837="FULTON",IF(ISNUMBER(SEARCH("COLLEGE PARK",$H1837)),"FULTON (COLLEGE PARK)",IF(ISNUMBER(SEARCH("HAPEVILLE",$H1837)),"FULTON (HAPEVILLE)",IF(ISNUMBER(SEARCH("EAST POINT",$H1837)),"FULTON (EAST POINT)",IF(ISNUMBER(SEARCH("ATLANTA",$H1837)),"FULTON (ATL LIMITS)","FULTON")))),IF($AG1837="DEKALB",IF(ISNUMBER(SEARCH("ATLANTA",$H1837)),"DEKALB (ATL LIMITS)","DEKALB"),IF(AND($AG1837="CLAYTON",ISNUMBER(SEARCH("COLLEGE PARK",$H1837))),"CLAYTON (COLLEGE PARK)",$AG1837))))</f>
        <v/>
      </c>
      <c r="AI1837" s="2">
        <f>IF(OR($AH1837="",$AD1837=""),"",IFERROR(VLOOKUP($AH1837,CODES!$A:$B,2,FALSE),"NO CODE"))</f>
        <v/>
      </c>
      <c r="AJ1837" s="19">
        <f>IF(OR($AI1837="",$AI1837="NO CODE"),"",IF(COUNTIFS(RATES!$A:$A,$AI1837,RATES!$B:$B,"&lt;="&amp;MonthStart,RATES!$C:$C,"&gt;="&amp;MonthEnd)&lt;&gt;1,"NO RATE",IF($AD1837="OFF",SUMIFS(RATES!$F:$F,RATES!$A:$A,$AI1837,RATES!$B:$B,"&lt;="&amp;MonthStart,RATES!$C:$C,"&gt;="&amp;MonthEnd),SUMIFS(RATES!$E:$E,RATES!$A:$A,$AI1837,RATES!$B:$B,"&lt;="&amp;MonthStart,RATES!$C:$C,"&gt;="&amp;MonthEnd))))</f>
        <v/>
      </c>
      <c r="AK1837" s="2">
        <f>IF(OR(NOT(ISNUMBER($AJ1837)),N($AA1837)=0),"",IF(ABS(N($Z1837)/100-$AJ1837)&gt;0.0000001,"DIFFERS",""))</f>
        <v/>
      </c>
    </row>
    <row r="1838">
      <c r="AD1838" s="2">
        <f>IF($L1838="","",IF(ISNUMBER(SEARCH("OFF ROAD",$H1838)),"OFF",IF(ISNUMBER(SEARCH("ON ROAD",$H1838)),"ON","")))</f>
        <v/>
      </c>
      <c r="AE1838" s="2">
        <f>IF($AD1838="ON",""&amp;$L1838,"")</f>
        <v/>
      </c>
      <c r="AF1838" s="2">
        <f>IF($L1838="","",IF($J1838&lt;&gt;"","Y",""))</f>
        <v/>
      </c>
      <c r="AG1838" s="2">
        <f>IF($L1838="","",IFERROR(TRIM(MID($H1838,4,SEARCH(" CO ",$H1838)-4)),""&amp;$S1838))</f>
        <v/>
      </c>
      <c r="AH1838" s="2">
        <f>IF($AG1838="","",IF($AG1838="FULTON",IF(ISNUMBER(SEARCH("COLLEGE PARK",$H1838)),"FULTON (COLLEGE PARK)",IF(ISNUMBER(SEARCH("HAPEVILLE",$H1838)),"FULTON (HAPEVILLE)",IF(ISNUMBER(SEARCH("EAST POINT",$H1838)),"FULTON (EAST POINT)",IF(ISNUMBER(SEARCH("ATLANTA",$H1838)),"FULTON (ATL LIMITS)","FULTON")))),IF($AG1838="DEKALB",IF(ISNUMBER(SEARCH("ATLANTA",$H1838)),"DEKALB (ATL LIMITS)","DEKALB"),IF(AND($AG1838="CLAYTON",ISNUMBER(SEARCH("COLLEGE PARK",$H1838))),"CLAYTON (COLLEGE PARK)",$AG1838))))</f>
        <v/>
      </c>
      <c r="AI1838" s="2">
        <f>IF(OR($AH1838="",$AD1838=""),"",IFERROR(VLOOKUP($AH1838,CODES!$A:$B,2,FALSE),"NO CODE"))</f>
        <v/>
      </c>
      <c r="AJ1838" s="19">
        <f>IF(OR($AI1838="",$AI1838="NO CODE"),"",IF(COUNTIFS(RATES!$A:$A,$AI1838,RATES!$B:$B,"&lt;="&amp;MonthStart,RATES!$C:$C,"&gt;="&amp;MonthEnd)&lt;&gt;1,"NO RATE",IF($AD1838="OFF",SUMIFS(RATES!$F:$F,RATES!$A:$A,$AI1838,RATES!$B:$B,"&lt;="&amp;MonthStart,RATES!$C:$C,"&gt;="&amp;MonthEnd),SUMIFS(RATES!$E:$E,RATES!$A:$A,$AI1838,RATES!$B:$B,"&lt;="&amp;MonthStart,RATES!$C:$C,"&gt;="&amp;MonthEnd))))</f>
        <v/>
      </c>
      <c r="AK1838" s="2">
        <f>IF(OR(NOT(ISNUMBER($AJ1838)),N($AA1838)=0),"",IF(ABS(N($Z1838)/100-$AJ1838)&gt;0.0000001,"DIFFERS",""))</f>
        <v/>
      </c>
    </row>
    <row r="1839">
      <c r="AD1839" s="2">
        <f>IF($L1839="","",IF(ISNUMBER(SEARCH("OFF ROAD",$H1839)),"OFF",IF(ISNUMBER(SEARCH("ON ROAD",$H1839)),"ON","")))</f>
        <v/>
      </c>
      <c r="AE1839" s="2">
        <f>IF($AD1839="ON",""&amp;$L1839,"")</f>
        <v/>
      </c>
      <c r="AF1839" s="2">
        <f>IF($L1839="","",IF($J1839&lt;&gt;"","Y",""))</f>
        <v/>
      </c>
      <c r="AG1839" s="2">
        <f>IF($L1839="","",IFERROR(TRIM(MID($H1839,4,SEARCH(" CO ",$H1839)-4)),""&amp;$S1839))</f>
        <v/>
      </c>
      <c r="AH1839" s="2">
        <f>IF($AG1839="","",IF($AG1839="FULTON",IF(ISNUMBER(SEARCH("COLLEGE PARK",$H1839)),"FULTON (COLLEGE PARK)",IF(ISNUMBER(SEARCH("HAPEVILLE",$H1839)),"FULTON (HAPEVILLE)",IF(ISNUMBER(SEARCH("EAST POINT",$H1839)),"FULTON (EAST POINT)",IF(ISNUMBER(SEARCH("ATLANTA",$H1839)),"FULTON (ATL LIMITS)","FULTON")))),IF($AG1839="DEKALB",IF(ISNUMBER(SEARCH("ATLANTA",$H1839)),"DEKALB (ATL LIMITS)","DEKALB"),IF(AND($AG1839="CLAYTON",ISNUMBER(SEARCH("COLLEGE PARK",$H1839))),"CLAYTON (COLLEGE PARK)",$AG1839))))</f>
        <v/>
      </c>
      <c r="AI1839" s="2">
        <f>IF(OR($AH1839="",$AD1839=""),"",IFERROR(VLOOKUP($AH1839,CODES!$A:$B,2,FALSE),"NO CODE"))</f>
        <v/>
      </c>
      <c r="AJ1839" s="19">
        <f>IF(OR($AI1839="",$AI1839="NO CODE"),"",IF(COUNTIFS(RATES!$A:$A,$AI1839,RATES!$B:$B,"&lt;="&amp;MonthStart,RATES!$C:$C,"&gt;="&amp;MonthEnd)&lt;&gt;1,"NO RATE",IF($AD1839="OFF",SUMIFS(RATES!$F:$F,RATES!$A:$A,$AI1839,RATES!$B:$B,"&lt;="&amp;MonthStart,RATES!$C:$C,"&gt;="&amp;MonthEnd),SUMIFS(RATES!$E:$E,RATES!$A:$A,$AI1839,RATES!$B:$B,"&lt;="&amp;MonthStart,RATES!$C:$C,"&gt;="&amp;MonthEnd))))</f>
        <v/>
      </c>
      <c r="AK1839" s="2">
        <f>IF(OR(NOT(ISNUMBER($AJ1839)),N($AA1839)=0),"",IF(ABS(N($Z1839)/100-$AJ1839)&gt;0.0000001,"DIFFERS",""))</f>
        <v/>
      </c>
    </row>
    <row r="1840">
      <c r="AD1840" s="2">
        <f>IF($L1840="","",IF(ISNUMBER(SEARCH("OFF ROAD",$H1840)),"OFF",IF(ISNUMBER(SEARCH("ON ROAD",$H1840)),"ON","")))</f>
        <v/>
      </c>
      <c r="AE1840" s="2">
        <f>IF($AD1840="ON",""&amp;$L1840,"")</f>
        <v/>
      </c>
      <c r="AF1840" s="2">
        <f>IF($L1840="","",IF($J1840&lt;&gt;"","Y",""))</f>
        <v/>
      </c>
      <c r="AG1840" s="2">
        <f>IF($L1840="","",IFERROR(TRIM(MID($H1840,4,SEARCH(" CO ",$H1840)-4)),""&amp;$S1840))</f>
        <v/>
      </c>
      <c r="AH1840" s="2">
        <f>IF($AG1840="","",IF($AG1840="FULTON",IF(ISNUMBER(SEARCH("COLLEGE PARK",$H1840)),"FULTON (COLLEGE PARK)",IF(ISNUMBER(SEARCH("HAPEVILLE",$H1840)),"FULTON (HAPEVILLE)",IF(ISNUMBER(SEARCH("EAST POINT",$H1840)),"FULTON (EAST POINT)",IF(ISNUMBER(SEARCH("ATLANTA",$H1840)),"FULTON (ATL LIMITS)","FULTON")))),IF($AG1840="DEKALB",IF(ISNUMBER(SEARCH("ATLANTA",$H1840)),"DEKALB (ATL LIMITS)","DEKALB"),IF(AND($AG1840="CLAYTON",ISNUMBER(SEARCH("COLLEGE PARK",$H1840))),"CLAYTON (COLLEGE PARK)",$AG1840))))</f>
        <v/>
      </c>
      <c r="AI1840" s="2">
        <f>IF(OR($AH1840="",$AD1840=""),"",IFERROR(VLOOKUP($AH1840,CODES!$A:$B,2,FALSE),"NO CODE"))</f>
        <v/>
      </c>
      <c r="AJ1840" s="19">
        <f>IF(OR($AI1840="",$AI1840="NO CODE"),"",IF(COUNTIFS(RATES!$A:$A,$AI1840,RATES!$B:$B,"&lt;="&amp;MonthStart,RATES!$C:$C,"&gt;="&amp;MonthEnd)&lt;&gt;1,"NO RATE",IF($AD1840="OFF",SUMIFS(RATES!$F:$F,RATES!$A:$A,$AI1840,RATES!$B:$B,"&lt;="&amp;MonthStart,RATES!$C:$C,"&gt;="&amp;MonthEnd),SUMIFS(RATES!$E:$E,RATES!$A:$A,$AI1840,RATES!$B:$B,"&lt;="&amp;MonthStart,RATES!$C:$C,"&gt;="&amp;MonthEnd))))</f>
        <v/>
      </c>
      <c r="AK1840" s="2">
        <f>IF(OR(NOT(ISNUMBER($AJ1840)),N($AA1840)=0),"",IF(ABS(N($Z1840)/100-$AJ1840)&gt;0.0000001,"DIFFERS",""))</f>
        <v/>
      </c>
    </row>
    <row r="1841">
      <c r="AD1841" s="2">
        <f>IF($L1841="","",IF(ISNUMBER(SEARCH("OFF ROAD",$H1841)),"OFF",IF(ISNUMBER(SEARCH("ON ROAD",$H1841)),"ON","")))</f>
        <v/>
      </c>
      <c r="AE1841" s="2">
        <f>IF($AD1841="ON",""&amp;$L1841,"")</f>
        <v/>
      </c>
      <c r="AF1841" s="2">
        <f>IF($L1841="","",IF($J1841&lt;&gt;"","Y",""))</f>
        <v/>
      </c>
      <c r="AG1841" s="2">
        <f>IF($L1841="","",IFERROR(TRIM(MID($H1841,4,SEARCH(" CO ",$H1841)-4)),""&amp;$S1841))</f>
        <v/>
      </c>
      <c r="AH1841" s="2">
        <f>IF($AG1841="","",IF($AG1841="FULTON",IF(ISNUMBER(SEARCH("COLLEGE PARK",$H1841)),"FULTON (COLLEGE PARK)",IF(ISNUMBER(SEARCH("HAPEVILLE",$H1841)),"FULTON (HAPEVILLE)",IF(ISNUMBER(SEARCH("EAST POINT",$H1841)),"FULTON (EAST POINT)",IF(ISNUMBER(SEARCH("ATLANTA",$H1841)),"FULTON (ATL LIMITS)","FULTON")))),IF($AG1841="DEKALB",IF(ISNUMBER(SEARCH("ATLANTA",$H1841)),"DEKALB (ATL LIMITS)","DEKALB"),IF(AND($AG1841="CLAYTON",ISNUMBER(SEARCH("COLLEGE PARK",$H1841))),"CLAYTON (COLLEGE PARK)",$AG1841))))</f>
        <v/>
      </c>
      <c r="AI1841" s="2">
        <f>IF(OR($AH1841="",$AD1841=""),"",IFERROR(VLOOKUP($AH1841,CODES!$A:$B,2,FALSE),"NO CODE"))</f>
        <v/>
      </c>
      <c r="AJ1841" s="19">
        <f>IF(OR($AI1841="",$AI1841="NO CODE"),"",IF(COUNTIFS(RATES!$A:$A,$AI1841,RATES!$B:$B,"&lt;="&amp;MonthStart,RATES!$C:$C,"&gt;="&amp;MonthEnd)&lt;&gt;1,"NO RATE",IF($AD1841="OFF",SUMIFS(RATES!$F:$F,RATES!$A:$A,$AI1841,RATES!$B:$B,"&lt;="&amp;MonthStart,RATES!$C:$C,"&gt;="&amp;MonthEnd),SUMIFS(RATES!$E:$E,RATES!$A:$A,$AI1841,RATES!$B:$B,"&lt;="&amp;MonthStart,RATES!$C:$C,"&gt;="&amp;MonthEnd))))</f>
        <v/>
      </c>
      <c r="AK1841" s="2">
        <f>IF(OR(NOT(ISNUMBER($AJ1841)),N($AA1841)=0),"",IF(ABS(N($Z1841)/100-$AJ1841)&gt;0.0000001,"DIFFERS",""))</f>
        <v/>
      </c>
    </row>
    <row r="1842">
      <c r="AD1842" s="2">
        <f>IF($L1842="","",IF(ISNUMBER(SEARCH("OFF ROAD",$H1842)),"OFF",IF(ISNUMBER(SEARCH("ON ROAD",$H1842)),"ON","")))</f>
        <v/>
      </c>
      <c r="AE1842" s="2">
        <f>IF($AD1842="ON",""&amp;$L1842,"")</f>
        <v/>
      </c>
      <c r="AF1842" s="2">
        <f>IF($L1842="","",IF($J1842&lt;&gt;"","Y",""))</f>
        <v/>
      </c>
      <c r="AG1842" s="2">
        <f>IF($L1842="","",IFERROR(TRIM(MID($H1842,4,SEARCH(" CO ",$H1842)-4)),""&amp;$S1842))</f>
        <v/>
      </c>
      <c r="AH1842" s="2">
        <f>IF($AG1842="","",IF($AG1842="FULTON",IF(ISNUMBER(SEARCH("COLLEGE PARK",$H1842)),"FULTON (COLLEGE PARK)",IF(ISNUMBER(SEARCH("HAPEVILLE",$H1842)),"FULTON (HAPEVILLE)",IF(ISNUMBER(SEARCH("EAST POINT",$H1842)),"FULTON (EAST POINT)",IF(ISNUMBER(SEARCH("ATLANTA",$H1842)),"FULTON (ATL LIMITS)","FULTON")))),IF($AG1842="DEKALB",IF(ISNUMBER(SEARCH("ATLANTA",$H1842)),"DEKALB (ATL LIMITS)","DEKALB"),IF(AND($AG1842="CLAYTON",ISNUMBER(SEARCH("COLLEGE PARK",$H1842))),"CLAYTON (COLLEGE PARK)",$AG1842))))</f>
        <v/>
      </c>
      <c r="AI1842" s="2">
        <f>IF(OR($AH1842="",$AD1842=""),"",IFERROR(VLOOKUP($AH1842,CODES!$A:$B,2,FALSE),"NO CODE"))</f>
        <v/>
      </c>
      <c r="AJ1842" s="19">
        <f>IF(OR($AI1842="",$AI1842="NO CODE"),"",IF(COUNTIFS(RATES!$A:$A,$AI1842,RATES!$B:$B,"&lt;="&amp;MonthStart,RATES!$C:$C,"&gt;="&amp;MonthEnd)&lt;&gt;1,"NO RATE",IF($AD1842="OFF",SUMIFS(RATES!$F:$F,RATES!$A:$A,$AI1842,RATES!$B:$B,"&lt;="&amp;MonthStart,RATES!$C:$C,"&gt;="&amp;MonthEnd),SUMIFS(RATES!$E:$E,RATES!$A:$A,$AI1842,RATES!$B:$B,"&lt;="&amp;MonthStart,RATES!$C:$C,"&gt;="&amp;MonthEnd))))</f>
        <v/>
      </c>
      <c r="AK1842" s="2">
        <f>IF(OR(NOT(ISNUMBER($AJ1842)),N($AA1842)=0),"",IF(ABS(N($Z1842)/100-$AJ1842)&gt;0.0000001,"DIFFERS",""))</f>
        <v/>
      </c>
    </row>
    <row r="1843">
      <c r="AD1843" s="2">
        <f>IF($L1843="","",IF(ISNUMBER(SEARCH("OFF ROAD",$H1843)),"OFF",IF(ISNUMBER(SEARCH("ON ROAD",$H1843)),"ON","")))</f>
        <v/>
      </c>
      <c r="AE1843" s="2">
        <f>IF($AD1843="ON",""&amp;$L1843,"")</f>
        <v/>
      </c>
      <c r="AF1843" s="2">
        <f>IF($L1843="","",IF($J1843&lt;&gt;"","Y",""))</f>
        <v/>
      </c>
      <c r="AG1843" s="2">
        <f>IF($L1843="","",IFERROR(TRIM(MID($H1843,4,SEARCH(" CO ",$H1843)-4)),""&amp;$S1843))</f>
        <v/>
      </c>
      <c r="AH1843" s="2">
        <f>IF($AG1843="","",IF($AG1843="FULTON",IF(ISNUMBER(SEARCH("COLLEGE PARK",$H1843)),"FULTON (COLLEGE PARK)",IF(ISNUMBER(SEARCH("HAPEVILLE",$H1843)),"FULTON (HAPEVILLE)",IF(ISNUMBER(SEARCH("EAST POINT",$H1843)),"FULTON (EAST POINT)",IF(ISNUMBER(SEARCH("ATLANTA",$H1843)),"FULTON (ATL LIMITS)","FULTON")))),IF($AG1843="DEKALB",IF(ISNUMBER(SEARCH("ATLANTA",$H1843)),"DEKALB (ATL LIMITS)","DEKALB"),IF(AND($AG1843="CLAYTON",ISNUMBER(SEARCH("COLLEGE PARK",$H1843))),"CLAYTON (COLLEGE PARK)",$AG1843))))</f>
        <v/>
      </c>
      <c r="AI1843" s="2">
        <f>IF(OR($AH1843="",$AD1843=""),"",IFERROR(VLOOKUP($AH1843,CODES!$A:$B,2,FALSE),"NO CODE"))</f>
        <v/>
      </c>
      <c r="AJ1843" s="19">
        <f>IF(OR($AI1843="",$AI1843="NO CODE"),"",IF(COUNTIFS(RATES!$A:$A,$AI1843,RATES!$B:$B,"&lt;="&amp;MonthStart,RATES!$C:$C,"&gt;="&amp;MonthEnd)&lt;&gt;1,"NO RATE",IF($AD1843="OFF",SUMIFS(RATES!$F:$F,RATES!$A:$A,$AI1843,RATES!$B:$B,"&lt;="&amp;MonthStart,RATES!$C:$C,"&gt;="&amp;MonthEnd),SUMIFS(RATES!$E:$E,RATES!$A:$A,$AI1843,RATES!$B:$B,"&lt;="&amp;MonthStart,RATES!$C:$C,"&gt;="&amp;MonthEnd))))</f>
        <v/>
      </c>
      <c r="AK1843" s="2">
        <f>IF(OR(NOT(ISNUMBER($AJ1843)),N($AA1843)=0),"",IF(ABS(N($Z1843)/100-$AJ1843)&gt;0.0000001,"DIFFERS",""))</f>
        <v/>
      </c>
    </row>
    <row r="1844">
      <c r="AD1844" s="2">
        <f>IF($L1844="","",IF(ISNUMBER(SEARCH("OFF ROAD",$H1844)),"OFF",IF(ISNUMBER(SEARCH("ON ROAD",$H1844)),"ON","")))</f>
        <v/>
      </c>
      <c r="AE1844" s="2">
        <f>IF($AD1844="ON",""&amp;$L1844,"")</f>
        <v/>
      </c>
      <c r="AF1844" s="2">
        <f>IF($L1844="","",IF($J1844&lt;&gt;"","Y",""))</f>
        <v/>
      </c>
      <c r="AG1844" s="2">
        <f>IF($L1844="","",IFERROR(TRIM(MID($H1844,4,SEARCH(" CO ",$H1844)-4)),""&amp;$S1844))</f>
        <v/>
      </c>
      <c r="AH1844" s="2">
        <f>IF($AG1844="","",IF($AG1844="FULTON",IF(ISNUMBER(SEARCH("COLLEGE PARK",$H1844)),"FULTON (COLLEGE PARK)",IF(ISNUMBER(SEARCH("HAPEVILLE",$H1844)),"FULTON (HAPEVILLE)",IF(ISNUMBER(SEARCH("EAST POINT",$H1844)),"FULTON (EAST POINT)",IF(ISNUMBER(SEARCH("ATLANTA",$H1844)),"FULTON (ATL LIMITS)","FULTON")))),IF($AG1844="DEKALB",IF(ISNUMBER(SEARCH("ATLANTA",$H1844)),"DEKALB (ATL LIMITS)","DEKALB"),IF(AND($AG1844="CLAYTON",ISNUMBER(SEARCH("COLLEGE PARK",$H1844))),"CLAYTON (COLLEGE PARK)",$AG1844))))</f>
        <v/>
      </c>
      <c r="AI1844" s="2">
        <f>IF(OR($AH1844="",$AD1844=""),"",IFERROR(VLOOKUP($AH1844,CODES!$A:$B,2,FALSE),"NO CODE"))</f>
        <v/>
      </c>
      <c r="AJ1844" s="19">
        <f>IF(OR($AI1844="",$AI1844="NO CODE"),"",IF(COUNTIFS(RATES!$A:$A,$AI1844,RATES!$B:$B,"&lt;="&amp;MonthStart,RATES!$C:$C,"&gt;="&amp;MonthEnd)&lt;&gt;1,"NO RATE",IF($AD1844="OFF",SUMIFS(RATES!$F:$F,RATES!$A:$A,$AI1844,RATES!$B:$B,"&lt;="&amp;MonthStart,RATES!$C:$C,"&gt;="&amp;MonthEnd),SUMIFS(RATES!$E:$E,RATES!$A:$A,$AI1844,RATES!$B:$B,"&lt;="&amp;MonthStart,RATES!$C:$C,"&gt;="&amp;MonthEnd))))</f>
        <v/>
      </c>
      <c r="AK1844" s="2">
        <f>IF(OR(NOT(ISNUMBER($AJ1844)),N($AA1844)=0),"",IF(ABS(N($Z1844)/100-$AJ1844)&gt;0.0000001,"DIFFERS",""))</f>
        <v/>
      </c>
    </row>
    <row r="1845">
      <c r="AD1845" s="2">
        <f>IF($L1845="","",IF(ISNUMBER(SEARCH("OFF ROAD",$H1845)),"OFF",IF(ISNUMBER(SEARCH("ON ROAD",$H1845)),"ON","")))</f>
        <v/>
      </c>
      <c r="AE1845" s="2">
        <f>IF($AD1845="ON",""&amp;$L1845,"")</f>
        <v/>
      </c>
      <c r="AF1845" s="2">
        <f>IF($L1845="","",IF($J1845&lt;&gt;"","Y",""))</f>
        <v/>
      </c>
      <c r="AG1845" s="2">
        <f>IF($L1845="","",IFERROR(TRIM(MID($H1845,4,SEARCH(" CO ",$H1845)-4)),""&amp;$S1845))</f>
        <v/>
      </c>
      <c r="AH1845" s="2">
        <f>IF($AG1845="","",IF($AG1845="FULTON",IF(ISNUMBER(SEARCH("COLLEGE PARK",$H1845)),"FULTON (COLLEGE PARK)",IF(ISNUMBER(SEARCH("HAPEVILLE",$H1845)),"FULTON (HAPEVILLE)",IF(ISNUMBER(SEARCH("EAST POINT",$H1845)),"FULTON (EAST POINT)",IF(ISNUMBER(SEARCH("ATLANTA",$H1845)),"FULTON (ATL LIMITS)","FULTON")))),IF($AG1845="DEKALB",IF(ISNUMBER(SEARCH("ATLANTA",$H1845)),"DEKALB (ATL LIMITS)","DEKALB"),IF(AND($AG1845="CLAYTON",ISNUMBER(SEARCH("COLLEGE PARK",$H1845))),"CLAYTON (COLLEGE PARK)",$AG1845))))</f>
        <v/>
      </c>
      <c r="AI1845" s="2">
        <f>IF(OR($AH1845="",$AD1845=""),"",IFERROR(VLOOKUP($AH1845,CODES!$A:$B,2,FALSE),"NO CODE"))</f>
        <v/>
      </c>
      <c r="AJ1845" s="19">
        <f>IF(OR($AI1845="",$AI1845="NO CODE"),"",IF(COUNTIFS(RATES!$A:$A,$AI1845,RATES!$B:$B,"&lt;="&amp;MonthStart,RATES!$C:$C,"&gt;="&amp;MonthEnd)&lt;&gt;1,"NO RATE",IF($AD1845="OFF",SUMIFS(RATES!$F:$F,RATES!$A:$A,$AI1845,RATES!$B:$B,"&lt;="&amp;MonthStart,RATES!$C:$C,"&gt;="&amp;MonthEnd),SUMIFS(RATES!$E:$E,RATES!$A:$A,$AI1845,RATES!$B:$B,"&lt;="&amp;MonthStart,RATES!$C:$C,"&gt;="&amp;MonthEnd))))</f>
        <v/>
      </c>
      <c r="AK1845" s="2">
        <f>IF(OR(NOT(ISNUMBER($AJ1845)),N($AA1845)=0),"",IF(ABS(N($Z1845)/100-$AJ1845)&gt;0.0000001,"DIFFERS",""))</f>
        <v/>
      </c>
    </row>
    <row r="1846">
      <c r="AD1846" s="2">
        <f>IF($L1846="","",IF(ISNUMBER(SEARCH("OFF ROAD",$H1846)),"OFF",IF(ISNUMBER(SEARCH("ON ROAD",$H1846)),"ON","")))</f>
        <v/>
      </c>
      <c r="AE1846" s="2">
        <f>IF($AD1846="ON",""&amp;$L1846,"")</f>
        <v/>
      </c>
      <c r="AF1846" s="2">
        <f>IF($L1846="","",IF($J1846&lt;&gt;"","Y",""))</f>
        <v/>
      </c>
      <c r="AG1846" s="2">
        <f>IF($L1846="","",IFERROR(TRIM(MID($H1846,4,SEARCH(" CO ",$H1846)-4)),""&amp;$S1846))</f>
        <v/>
      </c>
      <c r="AH1846" s="2">
        <f>IF($AG1846="","",IF($AG1846="FULTON",IF(ISNUMBER(SEARCH("COLLEGE PARK",$H1846)),"FULTON (COLLEGE PARK)",IF(ISNUMBER(SEARCH("HAPEVILLE",$H1846)),"FULTON (HAPEVILLE)",IF(ISNUMBER(SEARCH("EAST POINT",$H1846)),"FULTON (EAST POINT)",IF(ISNUMBER(SEARCH("ATLANTA",$H1846)),"FULTON (ATL LIMITS)","FULTON")))),IF($AG1846="DEKALB",IF(ISNUMBER(SEARCH("ATLANTA",$H1846)),"DEKALB (ATL LIMITS)","DEKALB"),IF(AND($AG1846="CLAYTON",ISNUMBER(SEARCH("COLLEGE PARK",$H1846))),"CLAYTON (COLLEGE PARK)",$AG1846))))</f>
        <v/>
      </c>
      <c r="AI1846" s="2">
        <f>IF(OR($AH1846="",$AD1846=""),"",IFERROR(VLOOKUP($AH1846,CODES!$A:$B,2,FALSE),"NO CODE"))</f>
        <v/>
      </c>
      <c r="AJ1846" s="19">
        <f>IF(OR($AI1846="",$AI1846="NO CODE"),"",IF(COUNTIFS(RATES!$A:$A,$AI1846,RATES!$B:$B,"&lt;="&amp;MonthStart,RATES!$C:$C,"&gt;="&amp;MonthEnd)&lt;&gt;1,"NO RATE",IF($AD1846="OFF",SUMIFS(RATES!$F:$F,RATES!$A:$A,$AI1846,RATES!$B:$B,"&lt;="&amp;MonthStart,RATES!$C:$C,"&gt;="&amp;MonthEnd),SUMIFS(RATES!$E:$E,RATES!$A:$A,$AI1846,RATES!$B:$B,"&lt;="&amp;MonthStart,RATES!$C:$C,"&gt;="&amp;MonthEnd))))</f>
        <v/>
      </c>
      <c r="AK1846" s="2">
        <f>IF(OR(NOT(ISNUMBER($AJ1846)),N($AA1846)=0),"",IF(ABS(N($Z1846)/100-$AJ1846)&gt;0.0000001,"DIFFERS",""))</f>
        <v/>
      </c>
    </row>
    <row r="1847">
      <c r="AD1847" s="2">
        <f>IF($L1847="","",IF(ISNUMBER(SEARCH("OFF ROAD",$H1847)),"OFF",IF(ISNUMBER(SEARCH("ON ROAD",$H1847)),"ON","")))</f>
        <v/>
      </c>
      <c r="AE1847" s="2">
        <f>IF($AD1847="ON",""&amp;$L1847,"")</f>
        <v/>
      </c>
      <c r="AF1847" s="2">
        <f>IF($L1847="","",IF($J1847&lt;&gt;"","Y",""))</f>
        <v/>
      </c>
      <c r="AG1847" s="2">
        <f>IF($L1847="","",IFERROR(TRIM(MID($H1847,4,SEARCH(" CO ",$H1847)-4)),""&amp;$S1847))</f>
        <v/>
      </c>
      <c r="AH1847" s="2">
        <f>IF($AG1847="","",IF($AG1847="FULTON",IF(ISNUMBER(SEARCH("COLLEGE PARK",$H1847)),"FULTON (COLLEGE PARK)",IF(ISNUMBER(SEARCH("HAPEVILLE",$H1847)),"FULTON (HAPEVILLE)",IF(ISNUMBER(SEARCH("EAST POINT",$H1847)),"FULTON (EAST POINT)",IF(ISNUMBER(SEARCH("ATLANTA",$H1847)),"FULTON (ATL LIMITS)","FULTON")))),IF($AG1847="DEKALB",IF(ISNUMBER(SEARCH("ATLANTA",$H1847)),"DEKALB (ATL LIMITS)","DEKALB"),IF(AND($AG1847="CLAYTON",ISNUMBER(SEARCH("COLLEGE PARK",$H1847))),"CLAYTON (COLLEGE PARK)",$AG1847))))</f>
        <v/>
      </c>
      <c r="AI1847" s="2">
        <f>IF(OR($AH1847="",$AD1847=""),"",IFERROR(VLOOKUP($AH1847,CODES!$A:$B,2,FALSE),"NO CODE"))</f>
        <v/>
      </c>
      <c r="AJ1847" s="19">
        <f>IF(OR($AI1847="",$AI1847="NO CODE"),"",IF(COUNTIFS(RATES!$A:$A,$AI1847,RATES!$B:$B,"&lt;="&amp;MonthStart,RATES!$C:$C,"&gt;="&amp;MonthEnd)&lt;&gt;1,"NO RATE",IF($AD1847="OFF",SUMIFS(RATES!$F:$F,RATES!$A:$A,$AI1847,RATES!$B:$B,"&lt;="&amp;MonthStart,RATES!$C:$C,"&gt;="&amp;MonthEnd),SUMIFS(RATES!$E:$E,RATES!$A:$A,$AI1847,RATES!$B:$B,"&lt;="&amp;MonthStart,RATES!$C:$C,"&gt;="&amp;MonthEnd))))</f>
        <v/>
      </c>
      <c r="AK1847" s="2">
        <f>IF(OR(NOT(ISNUMBER($AJ1847)),N($AA1847)=0),"",IF(ABS(N($Z1847)/100-$AJ1847)&gt;0.0000001,"DIFFERS",""))</f>
        <v/>
      </c>
    </row>
    <row r="1848">
      <c r="AD1848" s="2">
        <f>IF($L1848="","",IF(ISNUMBER(SEARCH("OFF ROAD",$H1848)),"OFF",IF(ISNUMBER(SEARCH("ON ROAD",$H1848)),"ON","")))</f>
        <v/>
      </c>
      <c r="AE1848" s="2">
        <f>IF($AD1848="ON",""&amp;$L1848,"")</f>
        <v/>
      </c>
      <c r="AF1848" s="2">
        <f>IF($L1848="","",IF($J1848&lt;&gt;"","Y",""))</f>
        <v/>
      </c>
      <c r="AG1848" s="2">
        <f>IF($L1848="","",IFERROR(TRIM(MID($H1848,4,SEARCH(" CO ",$H1848)-4)),""&amp;$S1848))</f>
        <v/>
      </c>
      <c r="AH1848" s="2">
        <f>IF($AG1848="","",IF($AG1848="FULTON",IF(ISNUMBER(SEARCH("COLLEGE PARK",$H1848)),"FULTON (COLLEGE PARK)",IF(ISNUMBER(SEARCH("HAPEVILLE",$H1848)),"FULTON (HAPEVILLE)",IF(ISNUMBER(SEARCH("EAST POINT",$H1848)),"FULTON (EAST POINT)",IF(ISNUMBER(SEARCH("ATLANTA",$H1848)),"FULTON (ATL LIMITS)","FULTON")))),IF($AG1848="DEKALB",IF(ISNUMBER(SEARCH("ATLANTA",$H1848)),"DEKALB (ATL LIMITS)","DEKALB"),IF(AND($AG1848="CLAYTON",ISNUMBER(SEARCH("COLLEGE PARK",$H1848))),"CLAYTON (COLLEGE PARK)",$AG1848))))</f>
        <v/>
      </c>
      <c r="AI1848" s="2">
        <f>IF(OR($AH1848="",$AD1848=""),"",IFERROR(VLOOKUP($AH1848,CODES!$A:$B,2,FALSE),"NO CODE"))</f>
        <v/>
      </c>
      <c r="AJ1848" s="19">
        <f>IF(OR($AI1848="",$AI1848="NO CODE"),"",IF(COUNTIFS(RATES!$A:$A,$AI1848,RATES!$B:$B,"&lt;="&amp;MonthStart,RATES!$C:$C,"&gt;="&amp;MonthEnd)&lt;&gt;1,"NO RATE",IF($AD1848="OFF",SUMIFS(RATES!$F:$F,RATES!$A:$A,$AI1848,RATES!$B:$B,"&lt;="&amp;MonthStart,RATES!$C:$C,"&gt;="&amp;MonthEnd),SUMIFS(RATES!$E:$E,RATES!$A:$A,$AI1848,RATES!$B:$B,"&lt;="&amp;MonthStart,RATES!$C:$C,"&gt;="&amp;MonthEnd))))</f>
        <v/>
      </c>
      <c r="AK1848" s="2">
        <f>IF(OR(NOT(ISNUMBER($AJ1848)),N($AA1848)=0),"",IF(ABS(N($Z1848)/100-$AJ1848)&gt;0.0000001,"DIFFERS",""))</f>
        <v/>
      </c>
    </row>
    <row r="1849">
      <c r="AD1849" s="2">
        <f>IF($L1849="","",IF(ISNUMBER(SEARCH("OFF ROAD",$H1849)),"OFF",IF(ISNUMBER(SEARCH("ON ROAD",$H1849)),"ON","")))</f>
        <v/>
      </c>
      <c r="AE1849" s="2">
        <f>IF($AD1849="ON",""&amp;$L1849,"")</f>
        <v/>
      </c>
      <c r="AF1849" s="2">
        <f>IF($L1849="","",IF($J1849&lt;&gt;"","Y",""))</f>
        <v/>
      </c>
      <c r="AG1849" s="2">
        <f>IF($L1849="","",IFERROR(TRIM(MID($H1849,4,SEARCH(" CO ",$H1849)-4)),""&amp;$S1849))</f>
        <v/>
      </c>
      <c r="AH1849" s="2">
        <f>IF($AG1849="","",IF($AG1849="FULTON",IF(ISNUMBER(SEARCH("COLLEGE PARK",$H1849)),"FULTON (COLLEGE PARK)",IF(ISNUMBER(SEARCH("HAPEVILLE",$H1849)),"FULTON (HAPEVILLE)",IF(ISNUMBER(SEARCH("EAST POINT",$H1849)),"FULTON (EAST POINT)",IF(ISNUMBER(SEARCH("ATLANTA",$H1849)),"FULTON (ATL LIMITS)","FULTON")))),IF($AG1849="DEKALB",IF(ISNUMBER(SEARCH("ATLANTA",$H1849)),"DEKALB (ATL LIMITS)","DEKALB"),IF(AND($AG1849="CLAYTON",ISNUMBER(SEARCH("COLLEGE PARK",$H1849))),"CLAYTON (COLLEGE PARK)",$AG1849))))</f>
        <v/>
      </c>
      <c r="AI1849" s="2">
        <f>IF(OR($AH1849="",$AD1849=""),"",IFERROR(VLOOKUP($AH1849,CODES!$A:$B,2,FALSE),"NO CODE"))</f>
        <v/>
      </c>
      <c r="AJ1849" s="19">
        <f>IF(OR($AI1849="",$AI1849="NO CODE"),"",IF(COUNTIFS(RATES!$A:$A,$AI1849,RATES!$B:$B,"&lt;="&amp;MonthStart,RATES!$C:$C,"&gt;="&amp;MonthEnd)&lt;&gt;1,"NO RATE",IF($AD1849="OFF",SUMIFS(RATES!$F:$F,RATES!$A:$A,$AI1849,RATES!$B:$B,"&lt;="&amp;MonthStart,RATES!$C:$C,"&gt;="&amp;MonthEnd),SUMIFS(RATES!$E:$E,RATES!$A:$A,$AI1849,RATES!$B:$B,"&lt;="&amp;MonthStart,RATES!$C:$C,"&gt;="&amp;MonthEnd))))</f>
        <v/>
      </c>
      <c r="AK1849" s="2">
        <f>IF(OR(NOT(ISNUMBER($AJ1849)),N($AA1849)=0),"",IF(ABS(N($Z1849)/100-$AJ1849)&gt;0.0000001,"DIFFERS",""))</f>
        <v/>
      </c>
    </row>
    <row r="1850">
      <c r="AD1850" s="2">
        <f>IF($L1850="","",IF(ISNUMBER(SEARCH("OFF ROAD",$H1850)),"OFF",IF(ISNUMBER(SEARCH("ON ROAD",$H1850)),"ON","")))</f>
        <v/>
      </c>
      <c r="AE1850" s="2">
        <f>IF($AD1850="ON",""&amp;$L1850,"")</f>
        <v/>
      </c>
      <c r="AF1850" s="2">
        <f>IF($L1850="","",IF($J1850&lt;&gt;"","Y",""))</f>
        <v/>
      </c>
      <c r="AG1850" s="2">
        <f>IF($L1850="","",IFERROR(TRIM(MID($H1850,4,SEARCH(" CO ",$H1850)-4)),""&amp;$S1850))</f>
        <v/>
      </c>
      <c r="AH1850" s="2">
        <f>IF($AG1850="","",IF($AG1850="FULTON",IF(ISNUMBER(SEARCH("COLLEGE PARK",$H1850)),"FULTON (COLLEGE PARK)",IF(ISNUMBER(SEARCH("HAPEVILLE",$H1850)),"FULTON (HAPEVILLE)",IF(ISNUMBER(SEARCH("EAST POINT",$H1850)),"FULTON (EAST POINT)",IF(ISNUMBER(SEARCH("ATLANTA",$H1850)),"FULTON (ATL LIMITS)","FULTON")))),IF($AG1850="DEKALB",IF(ISNUMBER(SEARCH("ATLANTA",$H1850)),"DEKALB (ATL LIMITS)","DEKALB"),IF(AND($AG1850="CLAYTON",ISNUMBER(SEARCH("COLLEGE PARK",$H1850))),"CLAYTON (COLLEGE PARK)",$AG1850))))</f>
        <v/>
      </c>
      <c r="AI1850" s="2">
        <f>IF(OR($AH1850="",$AD1850=""),"",IFERROR(VLOOKUP($AH1850,CODES!$A:$B,2,FALSE),"NO CODE"))</f>
        <v/>
      </c>
      <c r="AJ1850" s="19">
        <f>IF(OR($AI1850="",$AI1850="NO CODE"),"",IF(COUNTIFS(RATES!$A:$A,$AI1850,RATES!$B:$B,"&lt;="&amp;MonthStart,RATES!$C:$C,"&gt;="&amp;MonthEnd)&lt;&gt;1,"NO RATE",IF($AD1850="OFF",SUMIFS(RATES!$F:$F,RATES!$A:$A,$AI1850,RATES!$B:$B,"&lt;="&amp;MonthStart,RATES!$C:$C,"&gt;="&amp;MonthEnd),SUMIFS(RATES!$E:$E,RATES!$A:$A,$AI1850,RATES!$B:$B,"&lt;="&amp;MonthStart,RATES!$C:$C,"&gt;="&amp;MonthEnd))))</f>
        <v/>
      </c>
      <c r="AK1850" s="2">
        <f>IF(OR(NOT(ISNUMBER($AJ1850)),N($AA1850)=0),"",IF(ABS(N($Z1850)/100-$AJ1850)&gt;0.0000001,"DIFFERS",""))</f>
        <v/>
      </c>
    </row>
    <row r="1851">
      <c r="AD1851" s="2">
        <f>IF($L1851="","",IF(ISNUMBER(SEARCH("OFF ROAD",$H1851)),"OFF",IF(ISNUMBER(SEARCH("ON ROAD",$H1851)),"ON","")))</f>
        <v/>
      </c>
      <c r="AE1851" s="2">
        <f>IF($AD1851="ON",""&amp;$L1851,"")</f>
        <v/>
      </c>
      <c r="AF1851" s="2">
        <f>IF($L1851="","",IF($J1851&lt;&gt;"","Y",""))</f>
        <v/>
      </c>
      <c r="AG1851" s="2">
        <f>IF($L1851="","",IFERROR(TRIM(MID($H1851,4,SEARCH(" CO ",$H1851)-4)),""&amp;$S1851))</f>
        <v/>
      </c>
      <c r="AH1851" s="2">
        <f>IF($AG1851="","",IF($AG1851="FULTON",IF(ISNUMBER(SEARCH("COLLEGE PARK",$H1851)),"FULTON (COLLEGE PARK)",IF(ISNUMBER(SEARCH("HAPEVILLE",$H1851)),"FULTON (HAPEVILLE)",IF(ISNUMBER(SEARCH("EAST POINT",$H1851)),"FULTON (EAST POINT)",IF(ISNUMBER(SEARCH("ATLANTA",$H1851)),"FULTON (ATL LIMITS)","FULTON")))),IF($AG1851="DEKALB",IF(ISNUMBER(SEARCH("ATLANTA",$H1851)),"DEKALB (ATL LIMITS)","DEKALB"),IF(AND($AG1851="CLAYTON",ISNUMBER(SEARCH("COLLEGE PARK",$H1851))),"CLAYTON (COLLEGE PARK)",$AG1851))))</f>
        <v/>
      </c>
      <c r="AI1851" s="2">
        <f>IF(OR($AH1851="",$AD1851=""),"",IFERROR(VLOOKUP($AH1851,CODES!$A:$B,2,FALSE),"NO CODE"))</f>
        <v/>
      </c>
      <c r="AJ1851" s="19">
        <f>IF(OR($AI1851="",$AI1851="NO CODE"),"",IF(COUNTIFS(RATES!$A:$A,$AI1851,RATES!$B:$B,"&lt;="&amp;MonthStart,RATES!$C:$C,"&gt;="&amp;MonthEnd)&lt;&gt;1,"NO RATE",IF($AD1851="OFF",SUMIFS(RATES!$F:$F,RATES!$A:$A,$AI1851,RATES!$B:$B,"&lt;="&amp;MonthStart,RATES!$C:$C,"&gt;="&amp;MonthEnd),SUMIFS(RATES!$E:$E,RATES!$A:$A,$AI1851,RATES!$B:$B,"&lt;="&amp;MonthStart,RATES!$C:$C,"&gt;="&amp;MonthEnd))))</f>
        <v/>
      </c>
      <c r="AK1851" s="2">
        <f>IF(OR(NOT(ISNUMBER($AJ1851)),N($AA1851)=0),"",IF(ABS(N($Z1851)/100-$AJ1851)&gt;0.0000001,"DIFFERS",""))</f>
        <v/>
      </c>
    </row>
    <row r="1852">
      <c r="AD1852" s="2">
        <f>IF($L1852="","",IF(ISNUMBER(SEARCH("OFF ROAD",$H1852)),"OFF",IF(ISNUMBER(SEARCH("ON ROAD",$H1852)),"ON","")))</f>
        <v/>
      </c>
      <c r="AE1852" s="2">
        <f>IF($AD1852="ON",""&amp;$L1852,"")</f>
        <v/>
      </c>
      <c r="AF1852" s="2">
        <f>IF($L1852="","",IF($J1852&lt;&gt;"","Y",""))</f>
        <v/>
      </c>
      <c r="AG1852" s="2">
        <f>IF($L1852="","",IFERROR(TRIM(MID($H1852,4,SEARCH(" CO ",$H1852)-4)),""&amp;$S1852))</f>
        <v/>
      </c>
      <c r="AH1852" s="2">
        <f>IF($AG1852="","",IF($AG1852="FULTON",IF(ISNUMBER(SEARCH("COLLEGE PARK",$H1852)),"FULTON (COLLEGE PARK)",IF(ISNUMBER(SEARCH("HAPEVILLE",$H1852)),"FULTON (HAPEVILLE)",IF(ISNUMBER(SEARCH("EAST POINT",$H1852)),"FULTON (EAST POINT)",IF(ISNUMBER(SEARCH("ATLANTA",$H1852)),"FULTON (ATL LIMITS)","FULTON")))),IF($AG1852="DEKALB",IF(ISNUMBER(SEARCH("ATLANTA",$H1852)),"DEKALB (ATL LIMITS)","DEKALB"),IF(AND($AG1852="CLAYTON",ISNUMBER(SEARCH("COLLEGE PARK",$H1852))),"CLAYTON (COLLEGE PARK)",$AG1852))))</f>
        <v/>
      </c>
      <c r="AI1852" s="2">
        <f>IF(OR($AH1852="",$AD1852=""),"",IFERROR(VLOOKUP($AH1852,CODES!$A:$B,2,FALSE),"NO CODE"))</f>
        <v/>
      </c>
      <c r="AJ1852" s="19">
        <f>IF(OR($AI1852="",$AI1852="NO CODE"),"",IF(COUNTIFS(RATES!$A:$A,$AI1852,RATES!$B:$B,"&lt;="&amp;MonthStart,RATES!$C:$C,"&gt;="&amp;MonthEnd)&lt;&gt;1,"NO RATE",IF($AD1852="OFF",SUMIFS(RATES!$F:$F,RATES!$A:$A,$AI1852,RATES!$B:$B,"&lt;="&amp;MonthStart,RATES!$C:$C,"&gt;="&amp;MonthEnd),SUMIFS(RATES!$E:$E,RATES!$A:$A,$AI1852,RATES!$B:$B,"&lt;="&amp;MonthStart,RATES!$C:$C,"&gt;="&amp;MonthEnd))))</f>
        <v/>
      </c>
      <c r="AK1852" s="2">
        <f>IF(OR(NOT(ISNUMBER($AJ1852)),N($AA1852)=0),"",IF(ABS(N($Z1852)/100-$AJ1852)&gt;0.0000001,"DIFFERS",""))</f>
        <v/>
      </c>
    </row>
    <row r="1853">
      <c r="AD1853" s="2">
        <f>IF($L1853="","",IF(ISNUMBER(SEARCH("OFF ROAD",$H1853)),"OFF",IF(ISNUMBER(SEARCH("ON ROAD",$H1853)),"ON","")))</f>
        <v/>
      </c>
      <c r="AE1853" s="2">
        <f>IF($AD1853="ON",""&amp;$L1853,"")</f>
        <v/>
      </c>
      <c r="AF1853" s="2">
        <f>IF($L1853="","",IF($J1853&lt;&gt;"","Y",""))</f>
        <v/>
      </c>
      <c r="AG1853" s="2">
        <f>IF($L1853="","",IFERROR(TRIM(MID($H1853,4,SEARCH(" CO ",$H1853)-4)),""&amp;$S1853))</f>
        <v/>
      </c>
      <c r="AH1853" s="2">
        <f>IF($AG1853="","",IF($AG1853="FULTON",IF(ISNUMBER(SEARCH("COLLEGE PARK",$H1853)),"FULTON (COLLEGE PARK)",IF(ISNUMBER(SEARCH("HAPEVILLE",$H1853)),"FULTON (HAPEVILLE)",IF(ISNUMBER(SEARCH("EAST POINT",$H1853)),"FULTON (EAST POINT)",IF(ISNUMBER(SEARCH("ATLANTA",$H1853)),"FULTON (ATL LIMITS)","FULTON")))),IF($AG1853="DEKALB",IF(ISNUMBER(SEARCH("ATLANTA",$H1853)),"DEKALB (ATL LIMITS)","DEKALB"),IF(AND($AG1853="CLAYTON",ISNUMBER(SEARCH("COLLEGE PARK",$H1853))),"CLAYTON (COLLEGE PARK)",$AG1853))))</f>
        <v/>
      </c>
      <c r="AI1853" s="2">
        <f>IF(OR($AH1853="",$AD1853=""),"",IFERROR(VLOOKUP($AH1853,CODES!$A:$B,2,FALSE),"NO CODE"))</f>
        <v/>
      </c>
      <c r="AJ1853" s="19">
        <f>IF(OR($AI1853="",$AI1853="NO CODE"),"",IF(COUNTIFS(RATES!$A:$A,$AI1853,RATES!$B:$B,"&lt;="&amp;MonthStart,RATES!$C:$C,"&gt;="&amp;MonthEnd)&lt;&gt;1,"NO RATE",IF($AD1853="OFF",SUMIFS(RATES!$F:$F,RATES!$A:$A,$AI1853,RATES!$B:$B,"&lt;="&amp;MonthStart,RATES!$C:$C,"&gt;="&amp;MonthEnd),SUMIFS(RATES!$E:$E,RATES!$A:$A,$AI1853,RATES!$B:$B,"&lt;="&amp;MonthStart,RATES!$C:$C,"&gt;="&amp;MonthEnd))))</f>
        <v/>
      </c>
      <c r="AK1853" s="2">
        <f>IF(OR(NOT(ISNUMBER($AJ1853)),N($AA1853)=0),"",IF(ABS(N($Z1853)/100-$AJ1853)&gt;0.0000001,"DIFFERS",""))</f>
        <v/>
      </c>
    </row>
    <row r="1854">
      <c r="AD1854" s="2">
        <f>IF($L1854="","",IF(ISNUMBER(SEARCH("OFF ROAD",$H1854)),"OFF",IF(ISNUMBER(SEARCH("ON ROAD",$H1854)),"ON","")))</f>
        <v/>
      </c>
      <c r="AE1854" s="2">
        <f>IF($AD1854="ON",""&amp;$L1854,"")</f>
        <v/>
      </c>
      <c r="AF1854" s="2">
        <f>IF($L1854="","",IF($J1854&lt;&gt;"","Y",""))</f>
        <v/>
      </c>
      <c r="AG1854" s="2">
        <f>IF($L1854="","",IFERROR(TRIM(MID($H1854,4,SEARCH(" CO ",$H1854)-4)),""&amp;$S1854))</f>
        <v/>
      </c>
      <c r="AH1854" s="2">
        <f>IF($AG1854="","",IF($AG1854="FULTON",IF(ISNUMBER(SEARCH("COLLEGE PARK",$H1854)),"FULTON (COLLEGE PARK)",IF(ISNUMBER(SEARCH("HAPEVILLE",$H1854)),"FULTON (HAPEVILLE)",IF(ISNUMBER(SEARCH("EAST POINT",$H1854)),"FULTON (EAST POINT)",IF(ISNUMBER(SEARCH("ATLANTA",$H1854)),"FULTON (ATL LIMITS)","FULTON")))),IF($AG1854="DEKALB",IF(ISNUMBER(SEARCH("ATLANTA",$H1854)),"DEKALB (ATL LIMITS)","DEKALB"),IF(AND($AG1854="CLAYTON",ISNUMBER(SEARCH("COLLEGE PARK",$H1854))),"CLAYTON (COLLEGE PARK)",$AG1854))))</f>
        <v/>
      </c>
      <c r="AI1854" s="2">
        <f>IF(OR($AH1854="",$AD1854=""),"",IFERROR(VLOOKUP($AH1854,CODES!$A:$B,2,FALSE),"NO CODE"))</f>
        <v/>
      </c>
      <c r="AJ1854" s="19">
        <f>IF(OR($AI1854="",$AI1854="NO CODE"),"",IF(COUNTIFS(RATES!$A:$A,$AI1854,RATES!$B:$B,"&lt;="&amp;MonthStart,RATES!$C:$C,"&gt;="&amp;MonthEnd)&lt;&gt;1,"NO RATE",IF($AD1854="OFF",SUMIFS(RATES!$F:$F,RATES!$A:$A,$AI1854,RATES!$B:$B,"&lt;="&amp;MonthStart,RATES!$C:$C,"&gt;="&amp;MonthEnd),SUMIFS(RATES!$E:$E,RATES!$A:$A,$AI1854,RATES!$B:$B,"&lt;="&amp;MonthStart,RATES!$C:$C,"&gt;="&amp;MonthEnd))))</f>
        <v/>
      </c>
      <c r="AK1854" s="2">
        <f>IF(OR(NOT(ISNUMBER($AJ1854)),N($AA1854)=0),"",IF(ABS(N($Z1854)/100-$AJ1854)&gt;0.0000001,"DIFFERS",""))</f>
        <v/>
      </c>
    </row>
    <row r="1855">
      <c r="AD1855" s="2">
        <f>IF($L1855="","",IF(ISNUMBER(SEARCH("OFF ROAD",$H1855)),"OFF",IF(ISNUMBER(SEARCH("ON ROAD",$H1855)),"ON","")))</f>
        <v/>
      </c>
      <c r="AE1855" s="2">
        <f>IF($AD1855="ON",""&amp;$L1855,"")</f>
        <v/>
      </c>
      <c r="AF1855" s="2">
        <f>IF($L1855="","",IF($J1855&lt;&gt;"","Y",""))</f>
        <v/>
      </c>
      <c r="AG1855" s="2">
        <f>IF($L1855="","",IFERROR(TRIM(MID($H1855,4,SEARCH(" CO ",$H1855)-4)),""&amp;$S1855))</f>
        <v/>
      </c>
      <c r="AH1855" s="2">
        <f>IF($AG1855="","",IF($AG1855="FULTON",IF(ISNUMBER(SEARCH("COLLEGE PARK",$H1855)),"FULTON (COLLEGE PARK)",IF(ISNUMBER(SEARCH("HAPEVILLE",$H1855)),"FULTON (HAPEVILLE)",IF(ISNUMBER(SEARCH("EAST POINT",$H1855)),"FULTON (EAST POINT)",IF(ISNUMBER(SEARCH("ATLANTA",$H1855)),"FULTON (ATL LIMITS)","FULTON")))),IF($AG1855="DEKALB",IF(ISNUMBER(SEARCH("ATLANTA",$H1855)),"DEKALB (ATL LIMITS)","DEKALB"),IF(AND($AG1855="CLAYTON",ISNUMBER(SEARCH("COLLEGE PARK",$H1855))),"CLAYTON (COLLEGE PARK)",$AG1855))))</f>
        <v/>
      </c>
      <c r="AI1855" s="2">
        <f>IF(OR($AH1855="",$AD1855=""),"",IFERROR(VLOOKUP($AH1855,CODES!$A:$B,2,FALSE),"NO CODE"))</f>
        <v/>
      </c>
      <c r="AJ1855" s="19">
        <f>IF(OR($AI1855="",$AI1855="NO CODE"),"",IF(COUNTIFS(RATES!$A:$A,$AI1855,RATES!$B:$B,"&lt;="&amp;MonthStart,RATES!$C:$C,"&gt;="&amp;MonthEnd)&lt;&gt;1,"NO RATE",IF($AD1855="OFF",SUMIFS(RATES!$F:$F,RATES!$A:$A,$AI1855,RATES!$B:$B,"&lt;="&amp;MonthStart,RATES!$C:$C,"&gt;="&amp;MonthEnd),SUMIFS(RATES!$E:$E,RATES!$A:$A,$AI1855,RATES!$B:$B,"&lt;="&amp;MonthStart,RATES!$C:$C,"&gt;="&amp;MonthEnd))))</f>
        <v/>
      </c>
      <c r="AK1855" s="2">
        <f>IF(OR(NOT(ISNUMBER($AJ1855)),N($AA1855)=0),"",IF(ABS(N($Z1855)/100-$AJ1855)&gt;0.0000001,"DIFFERS",""))</f>
        <v/>
      </c>
    </row>
    <row r="1856">
      <c r="AD1856" s="2">
        <f>IF($L1856="","",IF(ISNUMBER(SEARCH("OFF ROAD",$H1856)),"OFF",IF(ISNUMBER(SEARCH("ON ROAD",$H1856)),"ON","")))</f>
        <v/>
      </c>
      <c r="AE1856" s="2">
        <f>IF($AD1856="ON",""&amp;$L1856,"")</f>
        <v/>
      </c>
      <c r="AF1856" s="2">
        <f>IF($L1856="","",IF($J1856&lt;&gt;"","Y",""))</f>
        <v/>
      </c>
      <c r="AG1856" s="2">
        <f>IF($L1856="","",IFERROR(TRIM(MID($H1856,4,SEARCH(" CO ",$H1856)-4)),""&amp;$S1856))</f>
        <v/>
      </c>
      <c r="AH1856" s="2">
        <f>IF($AG1856="","",IF($AG1856="FULTON",IF(ISNUMBER(SEARCH("COLLEGE PARK",$H1856)),"FULTON (COLLEGE PARK)",IF(ISNUMBER(SEARCH("HAPEVILLE",$H1856)),"FULTON (HAPEVILLE)",IF(ISNUMBER(SEARCH("EAST POINT",$H1856)),"FULTON (EAST POINT)",IF(ISNUMBER(SEARCH("ATLANTA",$H1856)),"FULTON (ATL LIMITS)","FULTON")))),IF($AG1856="DEKALB",IF(ISNUMBER(SEARCH("ATLANTA",$H1856)),"DEKALB (ATL LIMITS)","DEKALB"),IF(AND($AG1856="CLAYTON",ISNUMBER(SEARCH("COLLEGE PARK",$H1856))),"CLAYTON (COLLEGE PARK)",$AG1856))))</f>
        <v/>
      </c>
      <c r="AI1856" s="2">
        <f>IF(OR($AH1856="",$AD1856=""),"",IFERROR(VLOOKUP($AH1856,CODES!$A:$B,2,FALSE),"NO CODE"))</f>
        <v/>
      </c>
      <c r="AJ1856" s="19">
        <f>IF(OR($AI1856="",$AI1856="NO CODE"),"",IF(COUNTIFS(RATES!$A:$A,$AI1856,RATES!$B:$B,"&lt;="&amp;MonthStart,RATES!$C:$C,"&gt;="&amp;MonthEnd)&lt;&gt;1,"NO RATE",IF($AD1856="OFF",SUMIFS(RATES!$F:$F,RATES!$A:$A,$AI1856,RATES!$B:$B,"&lt;="&amp;MonthStart,RATES!$C:$C,"&gt;="&amp;MonthEnd),SUMIFS(RATES!$E:$E,RATES!$A:$A,$AI1856,RATES!$B:$B,"&lt;="&amp;MonthStart,RATES!$C:$C,"&gt;="&amp;MonthEnd))))</f>
        <v/>
      </c>
      <c r="AK1856" s="2">
        <f>IF(OR(NOT(ISNUMBER($AJ1856)),N($AA1856)=0),"",IF(ABS(N($Z1856)/100-$AJ1856)&gt;0.0000001,"DIFFERS",""))</f>
        <v/>
      </c>
    </row>
    <row r="1857">
      <c r="AD1857" s="2">
        <f>IF($L1857="","",IF(ISNUMBER(SEARCH("OFF ROAD",$H1857)),"OFF",IF(ISNUMBER(SEARCH("ON ROAD",$H1857)),"ON","")))</f>
        <v/>
      </c>
      <c r="AE1857" s="2">
        <f>IF($AD1857="ON",""&amp;$L1857,"")</f>
        <v/>
      </c>
      <c r="AF1857" s="2">
        <f>IF($L1857="","",IF($J1857&lt;&gt;"","Y",""))</f>
        <v/>
      </c>
      <c r="AG1857" s="2">
        <f>IF($L1857="","",IFERROR(TRIM(MID($H1857,4,SEARCH(" CO ",$H1857)-4)),""&amp;$S1857))</f>
        <v/>
      </c>
      <c r="AH1857" s="2">
        <f>IF($AG1857="","",IF($AG1857="FULTON",IF(ISNUMBER(SEARCH("COLLEGE PARK",$H1857)),"FULTON (COLLEGE PARK)",IF(ISNUMBER(SEARCH("HAPEVILLE",$H1857)),"FULTON (HAPEVILLE)",IF(ISNUMBER(SEARCH("EAST POINT",$H1857)),"FULTON (EAST POINT)",IF(ISNUMBER(SEARCH("ATLANTA",$H1857)),"FULTON (ATL LIMITS)","FULTON")))),IF($AG1857="DEKALB",IF(ISNUMBER(SEARCH("ATLANTA",$H1857)),"DEKALB (ATL LIMITS)","DEKALB"),IF(AND($AG1857="CLAYTON",ISNUMBER(SEARCH("COLLEGE PARK",$H1857))),"CLAYTON (COLLEGE PARK)",$AG1857))))</f>
        <v/>
      </c>
      <c r="AI1857" s="2">
        <f>IF(OR($AH1857="",$AD1857=""),"",IFERROR(VLOOKUP($AH1857,CODES!$A:$B,2,FALSE),"NO CODE"))</f>
        <v/>
      </c>
      <c r="AJ1857" s="19">
        <f>IF(OR($AI1857="",$AI1857="NO CODE"),"",IF(COUNTIFS(RATES!$A:$A,$AI1857,RATES!$B:$B,"&lt;="&amp;MonthStart,RATES!$C:$C,"&gt;="&amp;MonthEnd)&lt;&gt;1,"NO RATE",IF($AD1857="OFF",SUMIFS(RATES!$F:$F,RATES!$A:$A,$AI1857,RATES!$B:$B,"&lt;="&amp;MonthStart,RATES!$C:$C,"&gt;="&amp;MonthEnd),SUMIFS(RATES!$E:$E,RATES!$A:$A,$AI1857,RATES!$B:$B,"&lt;="&amp;MonthStart,RATES!$C:$C,"&gt;="&amp;MonthEnd))))</f>
        <v/>
      </c>
      <c r="AK1857" s="2">
        <f>IF(OR(NOT(ISNUMBER($AJ1857)),N($AA1857)=0),"",IF(ABS(N($Z1857)/100-$AJ1857)&gt;0.0000001,"DIFFERS",""))</f>
        <v/>
      </c>
    </row>
    <row r="1858">
      <c r="AD1858" s="2">
        <f>IF($L1858="","",IF(ISNUMBER(SEARCH("OFF ROAD",$H1858)),"OFF",IF(ISNUMBER(SEARCH("ON ROAD",$H1858)),"ON","")))</f>
        <v/>
      </c>
      <c r="AE1858" s="2">
        <f>IF($AD1858="ON",""&amp;$L1858,"")</f>
        <v/>
      </c>
      <c r="AF1858" s="2">
        <f>IF($L1858="","",IF($J1858&lt;&gt;"","Y",""))</f>
        <v/>
      </c>
      <c r="AG1858" s="2">
        <f>IF($L1858="","",IFERROR(TRIM(MID($H1858,4,SEARCH(" CO ",$H1858)-4)),""&amp;$S1858))</f>
        <v/>
      </c>
      <c r="AH1858" s="2">
        <f>IF($AG1858="","",IF($AG1858="FULTON",IF(ISNUMBER(SEARCH("COLLEGE PARK",$H1858)),"FULTON (COLLEGE PARK)",IF(ISNUMBER(SEARCH("HAPEVILLE",$H1858)),"FULTON (HAPEVILLE)",IF(ISNUMBER(SEARCH("EAST POINT",$H1858)),"FULTON (EAST POINT)",IF(ISNUMBER(SEARCH("ATLANTA",$H1858)),"FULTON (ATL LIMITS)","FULTON")))),IF($AG1858="DEKALB",IF(ISNUMBER(SEARCH("ATLANTA",$H1858)),"DEKALB (ATL LIMITS)","DEKALB"),IF(AND($AG1858="CLAYTON",ISNUMBER(SEARCH("COLLEGE PARK",$H1858))),"CLAYTON (COLLEGE PARK)",$AG1858))))</f>
        <v/>
      </c>
      <c r="AI1858" s="2">
        <f>IF(OR($AH1858="",$AD1858=""),"",IFERROR(VLOOKUP($AH1858,CODES!$A:$B,2,FALSE),"NO CODE"))</f>
        <v/>
      </c>
      <c r="AJ1858" s="19">
        <f>IF(OR($AI1858="",$AI1858="NO CODE"),"",IF(COUNTIFS(RATES!$A:$A,$AI1858,RATES!$B:$B,"&lt;="&amp;MonthStart,RATES!$C:$C,"&gt;="&amp;MonthEnd)&lt;&gt;1,"NO RATE",IF($AD1858="OFF",SUMIFS(RATES!$F:$F,RATES!$A:$A,$AI1858,RATES!$B:$B,"&lt;="&amp;MonthStart,RATES!$C:$C,"&gt;="&amp;MonthEnd),SUMIFS(RATES!$E:$E,RATES!$A:$A,$AI1858,RATES!$B:$B,"&lt;="&amp;MonthStart,RATES!$C:$C,"&gt;="&amp;MonthEnd))))</f>
        <v/>
      </c>
      <c r="AK1858" s="2">
        <f>IF(OR(NOT(ISNUMBER($AJ1858)),N($AA1858)=0),"",IF(ABS(N($Z1858)/100-$AJ1858)&gt;0.0000001,"DIFFERS",""))</f>
        <v/>
      </c>
    </row>
    <row r="1859">
      <c r="AD1859" s="2">
        <f>IF($L1859="","",IF(ISNUMBER(SEARCH("OFF ROAD",$H1859)),"OFF",IF(ISNUMBER(SEARCH("ON ROAD",$H1859)),"ON","")))</f>
        <v/>
      </c>
      <c r="AE1859" s="2">
        <f>IF($AD1859="ON",""&amp;$L1859,"")</f>
        <v/>
      </c>
      <c r="AF1859" s="2">
        <f>IF($L1859="","",IF($J1859&lt;&gt;"","Y",""))</f>
        <v/>
      </c>
      <c r="AG1859" s="2">
        <f>IF($L1859="","",IFERROR(TRIM(MID($H1859,4,SEARCH(" CO ",$H1859)-4)),""&amp;$S1859))</f>
        <v/>
      </c>
      <c r="AH1859" s="2">
        <f>IF($AG1859="","",IF($AG1859="FULTON",IF(ISNUMBER(SEARCH("COLLEGE PARK",$H1859)),"FULTON (COLLEGE PARK)",IF(ISNUMBER(SEARCH("HAPEVILLE",$H1859)),"FULTON (HAPEVILLE)",IF(ISNUMBER(SEARCH("EAST POINT",$H1859)),"FULTON (EAST POINT)",IF(ISNUMBER(SEARCH("ATLANTA",$H1859)),"FULTON (ATL LIMITS)","FULTON")))),IF($AG1859="DEKALB",IF(ISNUMBER(SEARCH("ATLANTA",$H1859)),"DEKALB (ATL LIMITS)","DEKALB"),IF(AND($AG1859="CLAYTON",ISNUMBER(SEARCH("COLLEGE PARK",$H1859))),"CLAYTON (COLLEGE PARK)",$AG1859))))</f>
        <v/>
      </c>
      <c r="AI1859" s="2">
        <f>IF(OR($AH1859="",$AD1859=""),"",IFERROR(VLOOKUP($AH1859,CODES!$A:$B,2,FALSE),"NO CODE"))</f>
        <v/>
      </c>
      <c r="AJ1859" s="19">
        <f>IF(OR($AI1859="",$AI1859="NO CODE"),"",IF(COUNTIFS(RATES!$A:$A,$AI1859,RATES!$B:$B,"&lt;="&amp;MonthStart,RATES!$C:$C,"&gt;="&amp;MonthEnd)&lt;&gt;1,"NO RATE",IF($AD1859="OFF",SUMIFS(RATES!$F:$F,RATES!$A:$A,$AI1859,RATES!$B:$B,"&lt;="&amp;MonthStart,RATES!$C:$C,"&gt;="&amp;MonthEnd),SUMIFS(RATES!$E:$E,RATES!$A:$A,$AI1859,RATES!$B:$B,"&lt;="&amp;MonthStart,RATES!$C:$C,"&gt;="&amp;MonthEnd))))</f>
        <v/>
      </c>
      <c r="AK1859" s="2">
        <f>IF(OR(NOT(ISNUMBER($AJ1859)),N($AA1859)=0),"",IF(ABS(N($Z1859)/100-$AJ1859)&gt;0.0000001,"DIFFERS",""))</f>
        <v/>
      </c>
    </row>
    <row r="1860">
      <c r="AD1860" s="2">
        <f>IF($L1860="","",IF(ISNUMBER(SEARCH("OFF ROAD",$H1860)),"OFF",IF(ISNUMBER(SEARCH("ON ROAD",$H1860)),"ON","")))</f>
        <v/>
      </c>
      <c r="AE1860" s="2">
        <f>IF($AD1860="ON",""&amp;$L1860,"")</f>
        <v/>
      </c>
      <c r="AF1860" s="2">
        <f>IF($L1860="","",IF($J1860&lt;&gt;"","Y",""))</f>
        <v/>
      </c>
      <c r="AG1860" s="2">
        <f>IF($L1860="","",IFERROR(TRIM(MID($H1860,4,SEARCH(" CO ",$H1860)-4)),""&amp;$S1860))</f>
        <v/>
      </c>
      <c r="AH1860" s="2">
        <f>IF($AG1860="","",IF($AG1860="FULTON",IF(ISNUMBER(SEARCH("COLLEGE PARK",$H1860)),"FULTON (COLLEGE PARK)",IF(ISNUMBER(SEARCH("HAPEVILLE",$H1860)),"FULTON (HAPEVILLE)",IF(ISNUMBER(SEARCH("EAST POINT",$H1860)),"FULTON (EAST POINT)",IF(ISNUMBER(SEARCH("ATLANTA",$H1860)),"FULTON (ATL LIMITS)","FULTON")))),IF($AG1860="DEKALB",IF(ISNUMBER(SEARCH("ATLANTA",$H1860)),"DEKALB (ATL LIMITS)","DEKALB"),IF(AND($AG1860="CLAYTON",ISNUMBER(SEARCH("COLLEGE PARK",$H1860))),"CLAYTON (COLLEGE PARK)",$AG1860))))</f>
        <v/>
      </c>
      <c r="AI1860" s="2">
        <f>IF(OR($AH1860="",$AD1860=""),"",IFERROR(VLOOKUP($AH1860,CODES!$A:$B,2,FALSE),"NO CODE"))</f>
        <v/>
      </c>
      <c r="AJ1860" s="19">
        <f>IF(OR($AI1860="",$AI1860="NO CODE"),"",IF(COUNTIFS(RATES!$A:$A,$AI1860,RATES!$B:$B,"&lt;="&amp;MonthStart,RATES!$C:$C,"&gt;="&amp;MonthEnd)&lt;&gt;1,"NO RATE",IF($AD1860="OFF",SUMIFS(RATES!$F:$F,RATES!$A:$A,$AI1860,RATES!$B:$B,"&lt;="&amp;MonthStart,RATES!$C:$C,"&gt;="&amp;MonthEnd),SUMIFS(RATES!$E:$E,RATES!$A:$A,$AI1860,RATES!$B:$B,"&lt;="&amp;MonthStart,RATES!$C:$C,"&gt;="&amp;MonthEnd))))</f>
        <v/>
      </c>
      <c r="AK1860" s="2">
        <f>IF(OR(NOT(ISNUMBER($AJ1860)),N($AA1860)=0),"",IF(ABS(N($Z1860)/100-$AJ1860)&gt;0.0000001,"DIFFERS",""))</f>
        <v/>
      </c>
    </row>
    <row r="1861">
      <c r="AD1861" s="2">
        <f>IF($L1861="","",IF(ISNUMBER(SEARCH("OFF ROAD",$H1861)),"OFF",IF(ISNUMBER(SEARCH("ON ROAD",$H1861)),"ON","")))</f>
        <v/>
      </c>
      <c r="AE1861" s="2">
        <f>IF($AD1861="ON",""&amp;$L1861,"")</f>
        <v/>
      </c>
      <c r="AF1861" s="2">
        <f>IF($L1861="","",IF($J1861&lt;&gt;"","Y",""))</f>
        <v/>
      </c>
      <c r="AG1861" s="2">
        <f>IF($L1861="","",IFERROR(TRIM(MID($H1861,4,SEARCH(" CO ",$H1861)-4)),""&amp;$S1861))</f>
        <v/>
      </c>
      <c r="AH1861" s="2">
        <f>IF($AG1861="","",IF($AG1861="FULTON",IF(ISNUMBER(SEARCH("COLLEGE PARK",$H1861)),"FULTON (COLLEGE PARK)",IF(ISNUMBER(SEARCH("HAPEVILLE",$H1861)),"FULTON (HAPEVILLE)",IF(ISNUMBER(SEARCH("EAST POINT",$H1861)),"FULTON (EAST POINT)",IF(ISNUMBER(SEARCH("ATLANTA",$H1861)),"FULTON (ATL LIMITS)","FULTON")))),IF($AG1861="DEKALB",IF(ISNUMBER(SEARCH("ATLANTA",$H1861)),"DEKALB (ATL LIMITS)","DEKALB"),IF(AND($AG1861="CLAYTON",ISNUMBER(SEARCH("COLLEGE PARK",$H1861))),"CLAYTON (COLLEGE PARK)",$AG1861))))</f>
        <v/>
      </c>
      <c r="AI1861" s="2">
        <f>IF(OR($AH1861="",$AD1861=""),"",IFERROR(VLOOKUP($AH1861,CODES!$A:$B,2,FALSE),"NO CODE"))</f>
        <v/>
      </c>
      <c r="AJ1861" s="19">
        <f>IF(OR($AI1861="",$AI1861="NO CODE"),"",IF(COUNTIFS(RATES!$A:$A,$AI1861,RATES!$B:$B,"&lt;="&amp;MonthStart,RATES!$C:$C,"&gt;="&amp;MonthEnd)&lt;&gt;1,"NO RATE",IF($AD1861="OFF",SUMIFS(RATES!$F:$F,RATES!$A:$A,$AI1861,RATES!$B:$B,"&lt;="&amp;MonthStart,RATES!$C:$C,"&gt;="&amp;MonthEnd),SUMIFS(RATES!$E:$E,RATES!$A:$A,$AI1861,RATES!$B:$B,"&lt;="&amp;MonthStart,RATES!$C:$C,"&gt;="&amp;MonthEnd))))</f>
        <v/>
      </c>
      <c r="AK1861" s="2">
        <f>IF(OR(NOT(ISNUMBER($AJ1861)),N($AA1861)=0),"",IF(ABS(N($Z1861)/100-$AJ1861)&gt;0.0000001,"DIFFERS",""))</f>
        <v/>
      </c>
    </row>
    <row r="1862">
      <c r="AD1862" s="2">
        <f>IF($L1862="","",IF(ISNUMBER(SEARCH("OFF ROAD",$H1862)),"OFF",IF(ISNUMBER(SEARCH("ON ROAD",$H1862)),"ON","")))</f>
        <v/>
      </c>
      <c r="AE1862" s="2">
        <f>IF($AD1862="ON",""&amp;$L1862,"")</f>
        <v/>
      </c>
      <c r="AF1862" s="2">
        <f>IF($L1862="","",IF($J1862&lt;&gt;"","Y",""))</f>
        <v/>
      </c>
      <c r="AG1862" s="2">
        <f>IF($L1862="","",IFERROR(TRIM(MID($H1862,4,SEARCH(" CO ",$H1862)-4)),""&amp;$S1862))</f>
        <v/>
      </c>
      <c r="AH1862" s="2">
        <f>IF($AG1862="","",IF($AG1862="FULTON",IF(ISNUMBER(SEARCH("COLLEGE PARK",$H1862)),"FULTON (COLLEGE PARK)",IF(ISNUMBER(SEARCH("HAPEVILLE",$H1862)),"FULTON (HAPEVILLE)",IF(ISNUMBER(SEARCH("EAST POINT",$H1862)),"FULTON (EAST POINT)",IF(ISNUMBER(SEARCH("ATLANTA",$H1862)),"FULTON (ATL LIMITS)","FULTON")))),IF($AG1862="DEKALB",IF(ISNUMBER(SEARCH("ATLANTA",$H1862)),"DEKALB (ATL LIMITS)","DEKALB"),IF(AND($AG1862="CLAYTON",ISNUMBER(SEARCH("COLLEGE PARK",$H1862))),"CLAYTON (COLLEGE PARK)",$AG1862))))</f>
        <v/>
      </c>
      <c r="AI1862" s="2">
        <f>IF(OR($AH1862="",$AD1862=""),"",IFERROR(VLOOKUP($AH1862,CODES!$A:$B,2,FALSE),"NO CODE"))</f>
        <v/>
      </c>
      <c r="AJ1862" s="19">
        <f>IF(OR($AI1862="",$AI1862="NO CODE"),"",IF(COUNTIFS(RATES!$A:$A,$AI1862,RATES!$B:$B,"&lt;="&amp;MonthStart,RATES!$C:$C,"&gt;="&amp;MonthEnd)&lt;&gt;1,"NO RATE",IF($AD1862="OFF",SUMIFS(RATES!$F:$F,RATES!$A:$A,$AI1862,RATES!$B:$B,"&lt;="&amp;MonthStart,RATES!$C:$C,"&gt;="&amp;MonthEnd),SUMIFS(RATES!$E:$E,RATES!$A:$A,$AI1862,RATES!$B:$B,"&lt;="&amp;MonthStart,RATES!$C:$C,"&gt;="&amp;MonthEnd))))</f>
        <v/>
      </c>
      <c r="AK1862" s="2">
        <f>IF(OR(NOT(ISNUMBER($AJ1862)),N($AA1862)=0),"",IF(ABS(N($Z1862)/100-$AJ1862)&gt;0.0000001,"DIFFERS",""))</f>
        <v/>
      </c>
    </row>
    <row r="1863">
      <c r="AD1863" s="2">
        <f>IF($L1863="","",IF(ISNUMBER(SEARCH("OFF ROAD",$H1863)),"OFF",IF(ISNUMBER(SEARCH("ON ROAD",$H1863)),"ON","")))</f>
        <v/>
      </c>
      <c r="AE1863" s="2">
        <f>IF($AD1863="ON",""&amp;$L1863,"")</f>
        <v/>
      </c>
      <c r="AF1863" s="2">
        <f>IF($L1863="","",IF($J1863&lt;&gt;"","Y",""))</f>
        <v/>
      </c>
      <c r="AG1863" s="2">
        <f>IF($L1863="","",IFERROR(TRIM(MID($H1863,4,SEARCH(" CO ",$H1863)-4)),""&amp;$S1863))</f>
        <v/>
      </c>
      <c r="AH1863" s="2">
        <f>IF($AG1863="","",IF($AG1863="FULTON",IF(ISNUMBER(SEARCH("COLLEGE PARK",$H1863)),"FULTON (COLLEGE PARK)",IF(ISNUMBER(SEARCH("HAPEVILLE",$H1863)),"FULTON (HAPEVILLE)",IF(ISNUMBER(SEARCH("EAST POINT",$H1863)),"FULTON (EAST POINT)",IF(ISNUMBER(SEARCH("ATLANTA",$H1863)),"FULTON (ATL LIMITS)","FULTON")))),IF($AG1863="DEKALB",IF(ISNUMBER(SEARCH("ATLANTA",$H1863)),"DEKALB (ATL LIMITS)","DEKALB"),IF(AND($AG1863="CLAYTON",ISNUMBER(SEARCH("COLLEGE PARK",$H1863))),"CLAYTON (COLLEGE PARK)",$AG1863))))</f>
        <v/>
      </c>
      <c r="AI1863" s="2">
        <f>IF(OR($AH1863="",$AD1863=""),"",IFERROR(VLOOKUP($AH1863,CODES!$A:$B,2,FALSE),"NO CODE"))</f>
        <v/>
      </c>
      <c r="AJ1863" s="19">
        <f>IF(OR($AI1863="",$AI1863="NO CODE"),"",IF(COUNTIFS(RATES!$A:$A,$AI1863,RATES!$B:$B,"&lt;="&amp;MonthStart,RATES!$C:$C,"&gt;="&amp;MonthEnd)&lt;&gt;1,"NO RATE",IF($AD1863="OFF",SUMIFS(RATES!$F:$F,RATES!$A:$A,$AI1863,RATES!$B:$B,"&lt;="&amp;MonthStart,RATES!$C:$C,"&gt;="&amp;MonthEnd),SUMIFS(RATES!$E:$E,RATES!$A:$A,$AI1863,RATES!$B:$B,"&lt;="&amp;MonthStart,RATES!$C:$C,"&gt;="&amp;MonthEnd))))</f>
        <v/>
      </c>
      <c r="AK1863" s="2">
        <f>IF(OR(NOT(ISNUMBER($AJ1863)),N($AA1863)=0),"",IF(ABS(N($Z1863)/100-$AJ1863)&gt;0.0000001,"DIFFERS",""))</f>
        <v/>
      </c>
    </row>
    <row r="1864">
      <c r="AD1864" s="2">
        <f>IF($L1864="","",IF(ISNUMBER(SEARCH("OFF ROAD",$H1864)),"OFF",IF(ISNUMBER(SEARCH("ON ROAD",$H1864)),"ON","")))</f>
        <v/>
      </c>
      <c r="AE1864" s="2">
        <f>IF($AD1864="ON",""&amp;$L1864,"")</f>
        <v/>
      </c>
      <c r="AF1864" s="2">
        <f>IF($L1864="","",IF($J1864&lt;&gt;"","Y",""))</f>
        <v/>
      </c>
      <c r="AG1864" s="2">
        <f>IF($L1864="","",IFERROR(TRIM(MID($H1864,4,SEARCH(" CO ",$H1864)-4)),""&amp;$S1864))</f>
        <v/>
      </c>
      <c r="AH1864" s="2">
        <f>IF($AG1864="","",IF($AG1864="FULTON",IF(ISNUMBER(SEARCH("COLLEGE PARK",$H1864)),"FULTON (COLLEGE PARK)",IF(ISNUMBER(SEARCH("HAPEVILLE",$H1864)),"FULTON (HAPEVILLE)",IF(ISNUMBER(SEARCH("EAST POINT",$H1864)),"FULTON (EAST POINT)",IF(ISNUMBER(SEARCH("ATLANTA",$H1864)),"FULTON (ATL LIMITS)","FULTON")))),IF($AG1864="DEKALB",IF(ISNUMBER(SEARCH("ATLANTA",$H1864)),"DEKALB (ATL LIMITS)","DEKALB"),IF(AND($AG1864="CLAYTON",ISNUMBER(SEARCH("COLLEGE PARK",$H1864))),"CLAYTON (COLLEGE PARK)",$AG1864))))</f>
        <v/>
      </c>
      <c r="AI1864" s="2">
        <f>IF(OR($AH1864="",$AD1864=""),"",IFERROR(VLOOKUP($AH1864,CODES!$A:$B,2,FALSE),"NO CODE"))</f>
        <v/>
      </c>
      <c r="AJ1864" s="19">
        <f>IF(OR($AI1864="",$AI1864="NO CODE"),"",IF(COUNTIFS(RATES!$A:$A,$AI1864,RATES!$B:$B,"&lt;="&amp;MonthStart,RATES!$C:$C,"&gt;="&amp;MonthEnd)&lt;&gt;1,"NO RATE",IF($AD1864="OFF",SUMIFS(RATES!$F:$F,RATES!$A:$A,$AI1864,RATES!$B:$B,"&lt;="&amp;MonthStart,RATES!$C:$C,"&gt;="&amp;MonthEnd),SUMIFS(RATES!$E:$E,RATES!$A:$A,$AI1864,RATES!$B:$B,"&lt;="&amp;MonthStart,RATES!$C:$C,"&gt;="&amp;MonthEnd))))</f>
        <v/>
      </c>
      <c r="AK1864" s="2">
        <f>IF(OR(NOT(ISNUMBER($AJ1864)),N($AA1864)=0),"",IF(ABS(N($Z1864)/100-$AJ1864)&gt;0.0000001,"DIFFERS",""))</f>
        <v/>
      </c>
    </row>
    <row r="1865">
      <c r="AD1865" s="2">
        <f>IF($L1865="","",IF(ISNUMBER(SEARCH("OFF ROAD",$H1865)),"OFF",IF(ISNUMBER(SEARCH("ON ROAD",$H1865)),"ON","")))</f>
        <v/>
      </c>
      <c r="AE1865" s="2">
        <f>IF($AD1865="ON",""&amp;$L1865,"")</f>
        <v/>
      </c>
      <c r="AF1865" s="2">
        <f>IF($L1865="","",IF($J1865&lt;&gt;"","Y",""))</f>
        <v/>
      </c>
      <c r="AG1865" s="2">
        <f>IF($L1865="","",IFERROR(TRIM(MID($H1865,4,SEARCH(" CO ",$H1865)-4)),""&amp;$S1865))</f>
        <v/>
      </c>
      <c r="AH1865" s="2">
        <f>IF($AG1865="","",IF($AG1865="FULTON",IF(ISNUMBER(SEARCH("COLLEGE PARK",$H1865)),"FULTON (COLLEGE PARK)",IF(ISNUMBER(SEARCH("HAPEVILLE",$H1865)),"FULTON (HAPEVILLE)",IF(ISNUMBER(SEARCH("EAST POINT",$H1865)),"FULTON (EAST POINT)",IF(ISNUMBER(SEARCH("ATLANTA",$H1865)),"FULTON (ATL LIMITS)","FULTON")))),IF($AG1865="DEKALB",IF(ISNUMBER(SEARCH("ATLANTA",$H1865)),"DEKALB (ATL LIMITS)","DEKALB"),IF(AND($AG1865="CLAYTON",ISNUMBER(SEARCH("COLLEGE PARK",$H1865))),"CLAYTON (COLLEGE PARK)",$AG1865))))</f>
        <v/>
      </c>
      <c r="AI1865" s="2">
        <f>IF(OR($AH1865="",$AD1865=""),"",IFERROR(VLOOKUP($AH1865,CODES!$A:$B,2,FALSE),"NO CODE"))</f>
        <v/>
      </c>
      <c r="AJ1865" s="19">
        <f>IF(OR($AI1865="",$AI1865="NO CODE"),"",IF(COUNTIFS(RATES!$A:$A,$AI1865,RATES!$B:$B,"&lt;="&amp;MonthStart,RATES!$C:$C,"&gt;="&amp;MonthEnd)&lt;&gt;1,"NO RATE",IF($AD1865="OFF",SUMIFS(RATES!$F:$F,RATES!$A:$A,$AI1865,RATES!$B:$B,"&lt;="&amp;MonthStart,RATES!$C:$C,"&gt;="&amp;MonthEnd),SUMIFS(RATES!$E:$E,RATES!$A:$A,$AI1865,RATES!$B:$B,"&lt;="&amp;MonthStart,RATES!$C:$C,"&gt;="&amp;MonthEnd))))</f>
        <v/>
      </c>
      <c r="AK1865" s="2">
        <f>IF(OR(NOT(ISNUMBER($AJ1865)),N($AA1865)=0),"",IF(ABS(N($Z1865)/100-$AJ1865)&gt;0.0000001,"DIFFERS",""))</f>
        <v/>
      </c>
    </row>
    <row r="1866">
      <c r="AD1866" s="2">
        <f>IF($L1866="","",IF(ISNUMBER(SEARCH("OFF ROAD",$H1866)),"OFF",IF(ISNUMBER(SEARCH("ON ROAD",$H1866)),"ON","")))</f>
        <v/>
      </c>
      <c r="AE1866" s="2">
        <f>IF($AD1866="ON",""&amp;$L1866,"")</f>
        <v/>
      </c>
      <c r="AF1866" s="2">
        <f>IF($L1866="","",IF($J1866&lt;&gt;"","Y",""))</f>
        <v/>
      </c>
      <c r="AG1866" s="2">
        <f>IF($L1866="","",IFERROR(TRIM(MID($H1866,4,SEARCH(" CO ",$H1866)-4)),""&amp;$S1866))</f>
        <v/>
      </c>
      <c r="AH1866" s="2">
        <f>IF($AG1866="","",IF($AG1866="FULTON",IF(ISNUMBER(SEARCH("COLLEGE PARK",$H1866)),"FULTON (COLLEGE PARK)",IF(ISNUMBER(SEARCH("HAPEVILLE",$H1866)),"FULTON (HAPEVILLE)",IF(ISNUMBER(SEARCH("EAST POINT",$H1866)),"FULTON (EAST POINT)",IF(ISNUMBER(SEARCH("ATLANTA",$H1866)),"FULTON (ATL LIMITS)","FULTON")))),IF($AG1866="DEKALB",IF(ISNUMBER(SEARCH("ATLANTA",$H1866)),"DEKALB (ATL LIMITS)","DEKALB"),IF(AND($AG1866="CLAYTON",ISNUMBER(SEARCH("COLLEGE PARK",$H1866))),"CLAYTON (COLLEGE PARK)",$AG1866))))</f>
        <v/>
      </c>
      <c r="AI1866" s="2">
        <f>IF(OR($AH1866="",$AD1866=""),"",IFERROR(VLOOKUP($AH1866,CODES!$A:$B,2,FALSE),"NO CODE"))</f>
        <v/>
      </c>
      <c r="AJ1866" s="19">
        <f>IF(OR($AI1866="",$AI1866="NO CODE"),"",IF(COUNTIFS(RATES!$A:$A,$AI1866,RATES!$B:$B,"&lt;="&amp;MonthStart,RATES!$C:$C,"&gt;="&amp;MonthEnd)&lt;&gt;1,"NO RATE",IF($AD1866="OFF",SUMIFS(RATES!$F:$F,RATES!$A:$A,$AI1866,RATES!$B:$B,"&lt;="&amp;MonthStart,RATES!$C:$C,"&gt;="&amp;MonthEnd),SUMIFS(RATES!$E:$E,RATES!$A:$A,$AI1866,RATES!$B:$B,"&lt;="&amp;MonthStart,RATES!$C:$C,"&gt;="&amp;MonthEnd))))</f>
        <v/>
      </c>
      <c r="AK1866" s="2">
        <f>IF(OR(NOT(ISNUMBER($AJ1866)),N($AA1866)=0),"",IF(ABS(N($Z1866)/100-$AJ1866)&gt;0.0000001,"DIFFERS",""))</f>
        <v/>
      </c>
    </row>
    <row r="1867">
      <c r="AD1867" s="2">
        <f>IF($L1867="","",IF(ISNUMBER(SEARCH("OFF ROAD",$H1867)),"OFF",IF(ISNUMBER(SEARCH("ON ROAD",$H1867)),"ON","")))</f>
        <v/>
      </c>
      <c r="AE1867" s="2">
        <f>IF($AD1867="ON",""&amp;$L1867,"")</f>
        <v/>
      </c>
      <c r="AF1867" s="2">
        <f>IF($L1867="","",IF($J1867&lt;&gt;"","Y",""))</f>
        <v/>
      </c>
      <c r="AG1867" s="2">
        <f>IF($L1867="","",IFERROR(TRIM(MID($H1867,4,SEARCH(" CO ",$H1867)-4)),""&amp;$S1867))</f>
        <v/>
      </c>
      <c r="AH1867" s="2">
        <f>IF($AG1867="","",IF($AG1867="FULTON",IF(ISNUMBER(SEARCH("COLLEGE PARK",$H1867)),"FULTON (COLLEGE PARK)",IF(ISNUMBER(SEARCH("HAPEVILLE",$H1867)),"FULTON (HAPEVILLE)",IF(ISNUMBER(SEARCH("EAST POINT",$H1867)),"FULTON (EAST POINT)",IF(ISNUMBER(SEARCH("ATLANTA",$H1867)),"FULTON (ATL LIMITS)","FULTON")))),IF($AG1867="DEKALB",IF(ISNUMBER(SEARCH("ATLANTA",$H1867)),"DEKALB (ATL LIMITS)","DEKALB"),IF(AND($AG1867="CLAYTON",ISNUMBER(SEARCH("COLLEGE PARK",$H1867))),"CLAYTON (COLLEGE PARK)",$AG1867))))</f>
        <v/>
      </c>
      <c r="AI1867" s="2">
        <f>IF(OR($AH1867="",$AD1867=""),"",IFERROR(VLOOKUP($AH1867,CODES!$A:$B,2,FALSE),"NO CODE"))</f>
        <v/>
      </c>
      <c r="AJ1867" s="19">
        <f>IF(OR($AI1867="",$AI1867="NO CODE"),"",IF(COUNTIFS(RATES!$A:$A,$AI1867,RATES!$B:$B,"&lt;="&amp;MonthStart,RATES!$C:$C,"&gt;="&amp;MonthEnd)&lt;&gt;1,"NO RATE",IF($AD1867="OFF",SUMIFS(RATES!$F:$F,RATES!$A:$A,$AI1867,RATES!$B:$B,"&lt;="&amp;MonthStart,RATES!$C:$C,"&gt;="&amp;MonthEnd),SUMIFS(RATES!$E:$E,RATES!$A:$A,$AI1867,RATES!$B:$B,"&lt;="&amp;MonthStart,RATES!$C:$C,"&gt;="&amp;MonthEnd))))</f>
        <v/>
      </c>
      <c r="AK1867" s="2">
        <f>IF(OR(NOT(ISNUMBER($AJ1867)),N($AA1867)=0),"",IF(ABS(N($Z1867)/100-$AJ1867)&gt;0.0000001,"DIFFERS",""))</f>
        <v/>
      </c>
    </row>
    <row r="1868">
      <c r="AD1868" s="2">
        <f>IF($L1868="","",IF(ISNUMBER(SEARCH("OFF ROAD",$H1868)),"OFF",IF(ISNUMBER(SEARCH("ON ROAD",$H1868)),"ON","")))</f>
        <v/>
      </c>
      <c r="AE1868" s="2">
        <f>IF($AD1868="ON",""&amp;$L1868,"")</f>
        <v/>
      </c>
      <c r="AF1868" s="2">
        <f>IF($L1868="","",IF($J1868&lt;&gt;"","Y",""))</f>
        <v/>
      </c>
      <c r="AG1868" s="2">
        <f>IF($L1868="","",IFERROR(TRIM(MID($H1868,4,SEARCH(" CO ",$H1868)-4)),""&amp;$S1868))</f>
        <v/>
      </c>
      <c r="AH1868" s="2">
        <f>IF($AG1868="","",IF($AG1868="FULTON",IF(ISNUMBER(SEARCH("COLLEGE PARK",$H1868)),"FULTON (COLLEGE PARK)",IF(ISNUMBER(SEARCH("HAPEVILLE",$H1868)),"FULTON (HAPEVILLE)",IF(ISNUMBER(SEARCH("EAST POINT",$H1868)),"FULTON (EAST POINT)",IF(ISNUMBER(SEARCH("ATLANTA",$H1868)),"FULTON (ATL LIMITS)","FULTON")))),IF($AG1868="DEKALB",IF(ISNUMBER(SEARCH("ATLANTA",$H1868)),"DEKALB (ATL LIMITS)","DEKALB"),IF(AND($AG1868="CLAYTON",ISNUMBER(SEARCH("COLLEGE PARK",$H1868))),"CLAYTON (COLLEGE PARK)",$AG1868))))</f>
        <v/>
      </c>
      <c r="AI1868" s="2">
        <f>IF(OR($AH1868="",$AD1868=""),"",IFERROR(VLOOKUP($AH1868,CODES!$A:$B,2,FALSE),"NO CODE"))</f>
        <v/>
      </c>
      <c r="AJ1868" s="19">
        <f>IF(OR($AI1868="",$AI1868="NO CODE"),"",IF(COUNTIFS(RATES!$A:$A,$AI1868,RATES!$B:$B,"&lt;="&amp;MonthStart,RATES!$C:$C,"&gt;="&amp;MonthEnd)&lt;&gt;1,"NO RATE",IF($AD1868="OFF",SUMIFS(RATES!$F:$F,RATES!$A:$A,$AI1868,RATES!$B:$B,"&lt;="&amp;MonthStart,RATES!$C:$C,"&gt;="&amp;MonthEnd),SUMIFS(RATES!$E:$E,RATES!$A:$A,$AI1868,RATES!$B:$B,"&lt;="&amp;MonthStart,RATES!$C:$C,"&gt;="&amp;MonthEnd))))</f>
        <v/>
      </c>
      <c r="AK1868" s="2">
        <f>IF(OR(NOT(ISNUMBER($AJ1868)),N($AA1868)=0),"",IF(ABS(N($Z1868)/100-$AJ1868)&gt;0.0000001,"DIFFERS",""))</f>
        <v/>
      </c>
    </row>
    <row r="1869">
      <c r="AD1869" s="2">
        <f>IF($L1869="","",IF(ISNUMBER(SEARCH("OFF ROAD",$H1869)),"OFF",IF(ISNUMBER(SEARCH("ON ROAD",$H1869)),"ON","")))</f>
        <v/>
      </c>
      <c r="AE1869" s="2">
        <f>IF($AD1869="ON",""&amp;$L1869,"")</f>
        <v/>
      </c>
      <c r="AF1869" s="2">
        <f>IF($L1869="","",IF($J1869&lt;&gt;"","Y",""))</f>
        <v/>
      </c>
      <c r="AG1869" s="2">
        <f>IF($L1869="","",IFERROR(TRIM(MID($H1869,4,SEARCH(" CO ",$H1869)-4)),""&amp;$S1869))</f>
        <v/>
      </c>
      <c r="AH1869" s="2">
        <f>IF($AG1869="","",IF($AG1869="FULTON",IF(ISNUMBER(SEARCH("COLLEGE PARK",$H1869)),"FULTON (COLLEGE PARK)",IF(ISNUMBER(SEARCH("HAPEVILLE",$H1869)),"FULTON (HAPEVILLE)",IF(ISNUMBER(SEARCH("EAST POINT",$H1869)),"FULTON (EAST POINT)",IF(ISNUMBER(SEARCH("ATLANTA",$H1869)),"FULTON (ATL LIMITS)","FULTON")))),IF($AG1869="DEKALB",IF(ISNUMBER(SEARCH("ATLANTA",$H1869)),"DEKALB (ATL LIMITS)","DEKALB"),IF(AND($AG1869="CLAYTON",ISNUMBER(SEARCH("COLLEGE PARK",$H1869))),"CLAYTON (COLLEGE PARK)",$AG1869))))</f>
        <v/>
      </c>
      <c r="AI1869" s="2">
        <f>IF(OR($AH1869="",$AD1869=""),"",IFERROR(VLOOKUP($AH1869,CODES!$A:$B,2,FALSE),"NO CODE"))</f>
        <v/>
      </c>
      <c r="AJ1869" s="19">
        <f>IF(OR($AI1869="",$AI1869="NO CODE"),"",IF(COUNTIFS(RATES!$A:$A,$AI1869,RATES!$B:$B,"&lt;="&amp;MonthStart,RATES!$C:$C,"&gt;="&amp;MonthEnd)&lt;&gt;1,"NO RATE",IF($AD1869="OFF",SUMIFS(RATES!$F:$F,RATES!$A:$A,$AI1869,RATES!$B:$B,"&lt;="&amp;MonthStart,RATES!$C:$C,"&gt;="&amp;MonthEnd),SUMIFS(RATES!$E:$E,RATES!$A:$A,$AI1869,RATES!$B:$B,"&lt;="&amp;MonthStart,RATES!$C:$C,"&gt;="&amp;MonthEnd))))</f>
        <v/>
      </c>
      <c r="AK1869" s="2">
        <f>IF(OR(NOT(ISNUMBER($AJ1869)),N($AA1869)=0),"",IF(ABS(N($Z1869)/100-$AJ1869)&gt;0.0000001,"DIFFERS",""))</f>
        <v/>
      </c>
    </row>
    <row r="1870">
      <c r="AD1870" s="2">
        <f>IF($L1870="","",IF(ISNUMBER(SEARCH("OFF ROAD",$H1870)),"OFF",IF(ISNUMBER(SEARCH("ON ROAD",$H1870)),"ON","")))</f>
        <v/>
      </c>
      <c r="AE1870" s="2">
        <f>IF($AD1870="ON",""&amp;$L1870,"")</f>
        <v/>
      </c>
      <c r="AF1870" s="2">
        <f>IF($L1870="","",IF($J1870&lt;&gt;"","Y",""))</f>
        <v/>
      </c>
      <c r="AG1870" s="2">
        <f>IF($L1870="","",IFERROR(TRIM(MID($H1870,4,SEARCH(" CO ",$H1870)-4)),""&amp;$S1870))</f>
        <v/>
      </c>
      <c r="AH1870" s="2">
        <f>IF($AG1870="","",IF($AG1870="FULTON",IF(ISNUMBER(SEARCH("COLLEGE PARK",$H1870)),"FULTON (COLLEGE PARK)",IF(ISNUMBER(SEARCH("HAPEVILLE",$H1870)),"FULTON (HAPEVILLE)",IF(ISNUMBER(SEARCH("EAST POINT",$H1870)),"FULTON (EAST POINT)",IF(ISNUMBER(SEARCH("ATLANTA",$H1870)),"FULTON (ATL LIMITS)","FULTON")))),IF($AG1870="DEKALB",IF(ISNUMBER(SEARCH("ATLANTA",$H1870)),"DEKALB (ATL LIMITS)","DEKALB"),IF(AND($AG1870="CLAYTON",ISNUMBER(SEARCH("COLLEGE PARK",$H1870))),"CLAYTON (COLLEGE PARK)",$AG1870))))</f>
        <v/>
      </c>
      <c r="AI1870" s="2">
        <f>IF(OR($AH1870="",$AD1870=""),"",IFERROR(VLOOKUP($AH1870,CODES!$A:$B,2,FALSE),"NO CODE"))</f>
        <v/>
      </c>
      <c r="AJ1870" s="19">
        <f>IF(OR($AI1870="",$AI1870="NO CODE"),"",IF(COUNTIFS(RATES!$A:$A,$AI1870,RATES!$B:$B,"&lt;="&amp;MonthStart,RATES!$C:$C,"&gt;="&amp;MonthEnd)&lt;&gt;1,"NO RATE",IF($AD1870="OFF",SUMIFS(RATES!$F:$F,RATES!$A:$A,$AI1870,RATES!$B:$B,"&lt;="&amp;MonthStart,RATES!$C:$C,"&gt;="&amp;MonthEnd),SUMIFS(RATES!$E:$E,RATES!$A:$A,$AI1870,RATES!$B:$B,"&lt;="&amp;MonthStart,RATES!$C:$C,"&gt;="&amp;MonthEnd))))</f>
        <v/>
      </c>
      <c r="AK1870" s="2">
        <f>IF(OR(NOT(ISNUMBER($AJ1870)),N($AA1870)=0),"",IF(ABS(N($Z1870)/100-$AJ1870)&gt;0.0000001,"DIFFERS",""))</f>
        <v/>
      </c>
    </row>
    <row r="1871">
      <c r="AD1871" s="2">
        <f>IF($L1871="","",IF(ISNUMBER(SEARCH("OFF ROAD",$H1871)),"OFF",IF(ISNUMBER(SEARCH("ON ROAD",$H1871)),"ON","")))</f>
        <v/>
      </c>
      <c r="AE1871" s="2">
        <f>IF($AD1871="ON",""&amp;$L1871,"")</f>
        <v/>
      </c>
      <c r="AF1871" s="2">
        <f>IF($L1871="","",IF($J1871&lt;&gt;"","Y",""))</f>
        <v/>
      </c>
      <c r="AG1871" s="2">
        <f>IF($L1871="","",IFERROR(TRIM(MID($H1871,4,SEARCH(" CO ",$H1871)-4)),""&amp;$S1871))</f>
        <v/>
      </c>
      <c r="AH1871" s="2">
        <f>IF($AG1871="","",IF($AG1871="FULTON",IF(ISNUMBER(SEARCH("COLLEGE PARK",$H1871)),"FULTON (COLLEGE PARK)",IF(ISNUMBER(SEARCH("HAPEVILLE",$H1871)),"FULTON (HAPEVILLE)",IF(ISNUMBER(SEARCH("EAST POINT",$H1871)),"FULTON (EAST POINT)",IF(ISNUMBER(SEARCH("ATLANTA",$H1871)),"FULTON (ATL LIMITS)","FULTON")))),IF($AG1871="DEKALB",IF(ISNUMBER(SEARCH("ATLANTA",$H1871)),"DEKALB (ATL LIMITS)","DEKALB"),IF(AND($AG1871="CLAYTON",ISNUMBER(SEARCH("COLLEGE PARK",$H1871))),"CLAYTON (COLLEGE PARK)",$AG1871))))</f>
        <v/>
      </c>
      <c r="AI1871" s="2">
        <f>IF(OR($AH1871="",$AD1871=""),"",IFERROR(VLOOKUP($AH1871,CODES!$A:$B,2,FALSE),"NO CODE"))</f>
        <v/>
      </c>
      <c r="AJ1871" s="19">
        <f>IF(OR($AI1871="",$AI1871="NO CODE"),"",IF(COUNTIFS(RATES!$A:$A,$AI1871,RATES!$B:$B,"&lt;="&amp;MonthStart,RATES!$C:$C,"&gt;="&amp;MonthEnd)&lt;&gt;1,"NO RATE",IF($AD1871="OFF",SUMIFS(RATES!$F:$F,RATES!$A:$A,$AI1871,RATES!$B:$B,"&lt;="&amp;MonthStart,RATES!$C:$C,"&gt;="&amp;MonthEnd),SUMIFS(RATES!$E:$E,RATES!$A:$A,$AI1871,RATES!$B:$B,"&lt;="&amp;MonthStart,RATES!$C:$C,"&gt;="&amp;MonthEnd))))</f>
        <v/>
      </c>
      <c r="AK1871" s="2">
        <f>IF(OR(NOT(ISNUMBER($AJ1871)),N($AA1871)=0),"",IF(ABS(N($Z1871)/100-$AJ1871)&gt;0.0000001,"DIFFERS",""))</f>
        <v/>
      </c>
    </row>
    <row r="1872">
      <c r="AD1872" s="2">
        <f>IF($L1872="","",IF(ISNUMBER(SEARCH("OFF ROAD",$H1872)),"OFF",IF(ISNUMBER(SEARCH("ON ROAD",$H1872)),"ON","")))</f>
        <v/>
      </c>
      <c r="AE1872" s="2">
        <f>IF($AD1872="ON",""&amp;$L1872,"")</f>
        <v/>
      </c>
      <c r="AF1872" s="2">
        <f>IF($L1872="","",IF($J1872&lt;&gt;"","Y",""))</f>
        <v/>
      </c>
      <c r="AG1872" s="2">
        <f>IF($L1872="","",IFERROR(TRIM(MID($H1872,4,SEARCH(" CO ",$H1872)-4)),""&amp;$S1872))</f>
        <v/>
      </c>
      <c r="AH1872" s="2">
        <f>IF($AG1872="","",IF($AG1872="FULTON",IF(ISNUMBER(SEARCH("COLLEGE PARK",$H1872)),"FULTON (COLLEGE PARK)",IF(ISNUMBER(SEARCH("HAPEVILLE",$H1872)),"FULTON (HAPEVILLE)",IF(ISNUMBER(SEARCH("EAST POINT",$H1872)),"FULTON (EAST POINT)",IF(ISNUMBER(SEARCH("ATLANTA",$H1872)),"FULTON (ATL LIMITS)","FULTON")))),IF($AG1872="DEKALB",IF(ISNUMBER(SEARCH("ATLANTA",$H1872)),"DEKALB (ATL LIMITS)","DEKALB"),IF(AND($AG1872="CLAYTON",ISNUMBER(SEARCH("COLLEGE PARK",$H1872))),"CLAYTON (COLLEGE PARK)",$AG1872))))</f>
        <v/>
      </c>
      <c r="AI1872" s="2">
        <f>IF(OR($AH1872="",$AD1872=""),"",IFERROR(VLOOKUP($AH1872,CODES!$A:$B,2,FALSE),"NO CODE"))</f>
        <v/>
      </c>
      <c r="AJ1872" s="19">
        <f>IF(OR($AI1872="",$AI1872="NO CODE"),"",IF(COUNTIFS(RATES!$A:$A,$AI1872,RATES!$B:$B,"&lt;="&amp;MonthStart,RATES!$C:$C,"&gt;="&amp;MonthEnd)&lt;&gt;1,"NO RATE",IF($AD1872="OFF",SUMIFS(RATES!$F:$F,RATES!$A:$A,$AI1872,RATES!$B:$B,"&lt;="&amp;MonthStart,RATES!$C:$C,"&gt;="&amp;MonthEnd),SUMIFS(RATES!$E:$E,RATES!$A:$A,$AI1872,RATES!$B:$B,"&lt;="&amp;MonthStart,RATES!$C:$C,"&gt;="&amp;MonthEnd))))</f>
        <v/>
      </c>
      <c r="AK1872" s="2">
        <f>IF(OR(NOT(ISNUMBER($AJ1872)),N($AA1872)=0),"",IF(ABS(N($Z1872)/100-$AJ1872)&gt;0.0000001,"DIFFERS",""))</f>
        <v/>
      </c>
    </row>
    <row r="1873">
      <c r="AD1873" s="2">
        <f>IF($L1873="","",IF(ISNUMBER(SEARCH("OFF ROAD",$H1873)),"OFF",IF(ISNUMBER(SEARCH("ON ROAD",$H1873)),"ON","")))</f>
        <v/>
      </c>
      <c r="AE1873" s="2">
        <f>IF($AD1873="ON",""&amp;$L1873,"")</f>
        <v/>
      </c>
      <c r="AF1873" s="2">
        <f>IF($L1873="","",IF($J1873&lt;&gt;"","Y",""))</f>
        <v/>
      </c>
      <c r="AG1873" s="2">
        <f>IF($L1873="","",IFERROR(TRIM(MID($H1873,4,SEARCH(" CO ",$H1873)-4)),""&amp;$S1873))</f>
        <v/>
      </c>
      <c r="AH1873" s="2">
        <f>IF($AG1873="","",IF($AG1873="FULTON",IF(ISNUMBER(SEARCH("COLLEGE PARK",$H1873)),"FULTON (COLLEGE PARK)",IF(ISNUMBER(SEARCH("HAPEVILLE",$H1873)),"FULTON (HAPEVILLE)",IF(ISNUMBER(SEARCH("EAST POINT",$H1873)),"FULTON (EAST POINT)",IF(ISNUMBER(SEARCH("ATLANTA",$H1873)),"FULTON (ATL LIMITS)","FULTON")))),IF($AG1873="DEKALB",IF(ISNUMBER(SEARCH("ATLANTA",$H1873)),"DEKALB (ATL LIMITS)","DEKALB"),IF(AND($AG1873="CLAYTON",ISNUMBER(SEARCH("COLLEGE PARK",$H1873))),"CLAYTON (COLLEGE PARK)",$AG1873))))</f>
        <v/>
      </c>
      <c r="AI1873" s="2">
        <f>IF(OR($AH1873="",$AD1873=""),"",IFERROR(VLOOKUP($AH1873,CODES!$A:$B,2,FALSE),"NO CODE"))</f>
        <v/>
      </c>
      <c r="AJ1873" s="19">
        <f>IF(OR($AI1873="",$AI1873="NO CODE"),"",IF(COUNTIFS(RATES!$A:$A,$AI1873,RATES!$B:$B,"&lt;="&amp;MonthStart,RATES!$C:$C,"&gt;="&amp;MonthEnd)&lt;&gt;1,"NO RATE",IF($AD1873="OFF",SUMIFS(RATES!$F:$F,RATES!$A:$A,$AI1873,RATES!$B:$B,"&lt;="&amp;MonthStart,RATES!$C:$C,"&gt;="&amp;MonthEnd),SUMIFS(RATES!$E:$E,RATES!$A:$A,$AI1873,RATES!$B:$B,"&lt;="&amp;MonthStart,RATES!$C:$C,"&gt;="&amp;MonthEnd))))</f>
        <v/>
      </c>
      <c r="AK1873" s="2">
        <f>IF(OR(NOT(ISNUMBER($AJ1873)),N($AA1873)=0),"",IF(ABS(N($Z1873)/100-$AJ1873)&gt;0.0000001,"DIFFERS",""))</f>
        <v/>
      </c>
    </row>
    <row r="1874">
      <c r="AD1874" s="2">
        <f>IF($L1874="","",IF(ISNUMBER(SEARCH("OFF ROAD",$H1874)),"OFF",IF(ISNUMBER(SEARCH("ON ROAD",$H1874)),"ON","")))</f>
        <v/>
      </c>
      <c r="AE1874" s="2">
        <f>IF($AD1874="ON",""&amp;$L1874,"")</f>
        <v/>
      </c>
      <c r="AF1874" s="2">
        <f>IF($L1874="","",IF($J1874&lt;&gt;"","Y",""))</f>
        <v/>
      </c>
      <c r="AG1874" s="2">
        <f>IF($L1874="","",IFERROR(TRIM(MID($H1874,4,SEARCH(" CO ",$H1874)-4)),""&amp;$S1874))</f>
        <v/>
      </c>
      <c r="AH1874" s="2">
        <f>IF($AG1874="","",IF($AG1874="FULTON",IF(ISNUMBER(SEARCH("COLLEGE PARK",$H1874)),"FULTON (COLLEGE PARK)",IF(ISNUMBER(SEARCH("HAPEVILLE",$H1874)),"FULTON (HAPEVILLE)",IF(ISNUMBER(SEARCH("EAST POINT",$H1874)),"FULTON (EAST POINT)",IF(ISNUMBER(SEARCH("ATLANTA",$H1874)),"FULTON (ATL LIMITS)","FULTON")))),IF($AG1874="DEKALB",IF(ISNUMBER(SEARCH("ATLANTA",$H1874)),"DEKALB (ATL LIMITS)","DEKALB"),IF(AND($AG1874="CLAYTON",ISNUMBER(SEARCH("COLLEGE PARK",$H1874))),"CLAYTON (COLLEGE PARK)",$AG1874))))</f>
        <v/>
      </c>
      <c r="AI1874" s="2">
        <f>IF(OR($AH1874="",$AD1874=""),"",IFERROR(VLOOKUP($AH1874,CODES!$A:$B,2,FALSE),"NO CODE"))</f>
        <v/>
      </c>
      <c r="AJ1874" s="19">
        <f>IF(OR($AI1874="",$AI1874="NO CODE"),"",IF(COUNTIFS(RATES!$A:$A,$AI1874,RATES!$B:$B,"&lt;="&amp;MonthStart,RATES!$C:$C,"&gt;="&amp;MonthEnd)&lt;&gt;1,"NO RATE",IF($AD1874="OFF",SUMIFS(RATES!$F:$F,RATES!$A:$A,$AI1874,RATES!$B:$B,"&lt;="&amp;MonthStart,RATES!$C:$C,"&gt;="&amp;MonthEnd),SUMIFS(RATES!$E:$E,RATES!$A:$A,$AI1874,RATES!$B:$B,"&lt;="&amp;MonthStart,RATES!$C:$C,"&gt;="&amp;MonthEnd))))</f>
        <v/>
      </c>
      <c r="AK1874" s="2">
        <f>IF(OR(NOT(ISNUMBER($AJ1874)),N($AA1874)=0),"",IF(ABS(N($Z1874)/100-$AJ1874)&gt;0.0000001,"DIFFERS",""))</f>
        <v/>
      </c>
    </row>
    <row r="1875">
      <c r="AD1875" s="2">
        <f>IF($L1875="","",IF(ISNUMBER(SEARCH("OFF ROAD",$H1875)),"OFF",IF(ISNUMBER(SEARCH("ON ROAD",$H1875)),"ON","")))</f>
        <v/>
      </c>
      <c r="AE1875" s="2">
        <f>IF($AD1875="ON",""&amp;$L1875,"")</f>
        <v/>
      </c>
      <c r="AF1875" s="2">
        <f>IF($L1875="","",IF($J1875&lt;&gt;"","Y",""))</f>
        <v/>
      </c>
      <c r="AG1875" s="2">
        <f>IF($L1875="","",IFERROR(TRIM(MID($H1875,4,SEARCH(" CO ",$H1875)-4)),""&amp;$S1875))</f>
        <v/>
      </c>
      <c r="AH1875" s="2">
        <f>IF($AG1875="","",IF($AG1875="FULTON",IF(ISNUMBER(SEARCH("COLLEGE PARK",$H1875)),"FULTON (COLLEGE PARK)",IF(ISNUMBER(SEARCH("HAPEVILLE",$H1875)),"FULTON (HAPEVILLE)",IF(ISNUMBER(SEARCH("EAST POINT",$H1875)),"FULTON (EAST POINT)",IF(ISNUMBER(SEARCH("ATLANTA",$H1875)),"FULTON (ATL LIMITS)","FULTON")))),IF($AG1875="DEKALB",IF(ISNUMBER(SEARCH("ATLANTA",$H1875)),"DEKALB (ATL LIMITS)","DEKALB"),IF(AND($AG1875="CLAYTON",ISNUMBER(SEARCH("COLLEGE PARK",$H1875))),"CLAYTON (COLLEGE PARK)",$AG1875))))</f>
        <v/>
      </c>
      <c r="AI1875" s="2">
        <f>IF(OR($AH1875="",$AD1875=""),"",IFERROR(VLOOKUP($AH1875,CODES!$A:$B,2,FALSE),"NO CODE"))</f>
        <v/>
      </c>
      <c r="AJ1875" s="19">
        <f>IF(OR($AI1875="",$AI1875="NO CODE"),"",IF(COUNTIFS(RATES!$A:$A,$AI1875,RATES!$B:$B,"&lt;="&amp;MonthStart,RATES!$C:$C,"&gt;="&amp;MonthEnd)&lt;&gt;1,"NO RATE",IF($AD1875="OFF",SUMIFS(RATES!$F:$F,RATES!$A:$A,$AI1875,RATES!$B:$B,"&lt;="&amp;MonthStart,RATES!$C:$C,"&gt;="&amp;MonthEnd),SUMIFS(RATES!$E:$E,RATES!$A:$A,$AI1875,RATES!$B:$B,"&lt;="&amp;MonthStart,RATES!$C:$C,"&gt;="&amp;MonthEnd))))</f>
        <v/>
      </c>
      <c r="AK1875" s="2">
        <f>IF(OR(NOT(ISNUMBER($AJ1875)),N($AA1875)=0),"",IF(ABS(N($Z1875)/100-$AJ1875)&gt;0.0000001,"DIFFERS",""))</f>
        <v/>
      </c>
    </row>
    <row r="1876">
      <c r="AD1876" s="2">
        <f>IF($L1876="","",IF(ISNUMBER(SEARCH("OFF ROAD",$H1876)),"OFF",IF(ISNUMBER(SEARCH("ON ROAD",$H1876)),"ON","")))</f>
        <v/>
      </c>
      <c r="AE1876" s="2">
        <f>IF($AD1876="ON",""&amp;$L1876,"")</f>
        <v/>
      </c>
      <c r="AF1876" s="2">
        <f>IF($L1876="","",IF($J1876&lt;&gt;"","Y",""))</f>
        <v/>
      </c>
      <c r="AG1876" s="2">
        <f>IF($L1876="","",IFERROR(TRIM(MID($H1876,4,SEARCH(" CO ",$H1876)-4)),""&amp;$S1876))</f>
        <v/>
      </c>
      <c r="AH1876" s="2">
        <f>IF($AG1876="","",IF($AG1876="FULTON",IF(ISNUMBER(SEARCH("COLLEGE PARK",$H1876)),"FULTON (COLLEGE PARK)",IF(ISNUMBER(SEARCH("HAPEVILLE",$H1876)),"FULTON (HAPEVILLE)",IF(ISNUMBER(SEARCH("EAST POINT",$H1876)),"FULTON (EAST POINT)",IF(ISNUMBER(SEARCH("ATLANTA",$H1876)),"FULTON (ATL LIMITS)","FULTON")))),IF($AG1876="DEKALB",IF(ISNUMBER(SEARCH("ATLANTA",$H1876)),"DEKALB (ATL LIMITS)","DEKALB"),IF(AND($AG1876="CLAYTON",ISNUMBER(SEARCH("COLLEGE PARK",$H1876))),"CLAYTON (COLLEGE PARK)",$AG1876))))</f>
        <v/>
      </c>
      <c r="AI1876" s="2">
        <f>IF(OR($AH1876="",$AD1876=""),"",IFERROR(VLOOKUP($AH1876,CODES!$A:$B,2,FALSE),"NO CODE"))</f>
        <v/>
      </c>
      <c r="AJ1876" s="19">
        <f>IF(OR($AI1876="",$AI1876="NO CODE"),"",IF(COUNTIFS(RATES!$A:$A,$AI1876,RATES!$B:$B,"&lt;="&amp;MonthStart,RATES!$C:$C,"&gt;="&amp;MonthEnd)&lt;&gt;1,"NO RATE",IF($AD1876="OFF",SUMIFS(RATES!$F:$F,RATES!$A:$A,$AI1876,RATES!$B:$B,"&lt;="&amp;MonthStart,RATES!$C:$C,"&gt;="&amp;MonthEnd),SUMIFS(RATES!$E:$E,RATES!$A:$A,$AI1876,RATES!$B:$B,"&lt;="&amp;MonthStart,RATES!$C:$C,"&gt;="&amp;MonthEnd))))</f>
        <v/>
      </c>
      <c r="AK1876" s="2">
        <f>IF(OR(NOT(ISNUMBER($AJ1876)),N($AA1876)=0),"",IF(ABS(N($Z1876)/100-$AJ1876)&gt;0.0000001,"DIFFERS",""))</f>
        <v/>
      </c>
    </row>
    <row r="1877">
      <c r="AD1877" s="2">
        <f>IF($L1877="","",IF(ISNUMBER(SEARCH("OFF ROAD",$H1877)),"OFF",IF(ISNUMBER(SEARCH("ON ROAD",$H1877)),"ON","")))</f>
        <v/>
      </c>
      <c r="AE1877" s="2">
        <f>IF($AD1877="ON",""&amp;$L1877,"")</f>
        <v/>
      </c>
      <c r="AF1877" s="2">
        <f>IF($L1877="","",IF($J1877&lt;&gt;"","Y",""))</f>
        <v/>
      </c>
      <c r="AG1877" s="2">
        <f>IF($L1877="","",IFERROR(TRIM(MID($H1877,4,SEARCH(" CO ",$H1877)-4)),""&amp;$S1877))</f>
        <v/>
      </c>
      <c r="AH1877" s="2">
        <f>IF($AG1877="","",IF($AG1877="FULTON",IF(ISNUMBER(SEARCH("COLLEGE PARK",$H1877)),"FULTON (COLLEGE PARK)",IF(ISNUMBER(SEARCH("HAPEVILLE",$H1877)),"FULTON (HAPEVILLE)",IF(ISNUMBER(SEARCH("EAST POINT",$H1877)),"FULTON (EAST POINT)",IF(ISNUMBER(SEARCH("ATLANTA",$H1877)),"FULTON (ATL LIMITS)","FULTON")))),IF($AG1877="DEKALB",IF(ISNUMBER(SEARCH("ATLANTA",$H1877)),"DEKALB (ATL LIMITS)","DEKALB"),IF(AND($AG1877="CLAYTON",ISNUMBER(SEARCH("COLLEGE PARK",$H1877))),"CLAYTON (COLLEGE PARK)",$AG1877))))</f>
        <v/>
      </c>
      <c r="AI1877" s="2">
        <f>IF(OR($AH1877="",$AD1877=""),"",IFERROR(VLOOKUP($AH1877,CODES!$A:$B,2,FALSE),"NO CODE"))</f>
        <v/>
      </c>
      <c r="AJ1877" s="19">
        <f>IF(OR($AI1877="",$AI1877="NO CODE"),"",IF(COUNTIFS(RATES!$A:$A,$AI1877,RATES!$B:$B,"&lt;="&amp;MonthStart,RATES!$C:$C,"&gt;="&amp;MonthEnd)&lt;&gt;1,"NO RATE",IF($AD1877="OFF",SUMIFS(RATES!$F:$F,RATES!$A:$A,$AI1877,RATES!$B:$B,"&lt;="&amp;MonthStart,RATES!$C:$C,"&gt;="&amp;MonthEnd),SUMIFS(RATES!$E:$E,RATES!$A:$A,$AI1877,RATES!$B:$B,"&lt;="&amp;MonthStart,RATES!$C:$C,"&gt;="&amp;MonthEnd))))</f>
        <v/>
      </c>
      <c r="AK1877" s="2">
        <f>IF(OR(NOT(ISNUMBER($AJ1877)),N($AA1877)=0),"",IF(ABS(N($Z1877)/100-$AJ1877)&gt;0.0000001,"DIFFERS",""))</f>
        <v/>
      </c>
    </row>
    <row r="1878">
      <c r="AD1878" s="2">
        <f>IF($L1878="","",IF(ISNUMBER(SEARCH("OFF ROAD",$H1878)),"OFF",IF(ISNUMBER(SEARCH("ON ROAD",$H1878)),"ON","")))</f>
        <v/>
      </c>
      <c r="AE1878" s="2">
        <f>IF($AD1878="ON",""&amp;$L1878,"")</f>
        <v/>
      </c>
      <c r="AF1878" s="2">
        <f>IF($L1878="","",IF($J1878&lt;&gt;"","Y",""))</f>
        <v/>
      </c>
      <c r="AG1878" s="2">
        <f>IF($L1878="","",IFERROR(TRIM(MID($H1878,4,SEARCH(" CO ",$H1878)-4)),""&amp;$S1878))</f>
        <v/>
      </c>
      <c r="AH1878" s="2">
        <f>IF($AG1878="","",IF($AG1878="FULTON",IF(ISNUMBER(SEARCH("COLLEGE PARK",$H1878)),"FULTON (COLLEGE PARK)",IF(ISNUMBER(SEARCH("HAPEVILLE",$H1878)),"FULTON (HAPEVILLE)",IF(ISNUMBER(SEARCH("EAST POINT",$H1878)),"FULTON (EAST POINT)",IF(ISNUMBER(SEARCH("ATLANTA",$H1878)),"FULTON (ATL LIMITS)","FULTON")))),IF($AG1878="DEKALB",IF(ISNUMBER(SEARCH("ATLANTA",$H1878)),"DEKALB (ATL LIMITS)","DEKALB"),IF(AND($AG1878="CLAYTON",ISNUMBER(SEARCH("COLLEGE PARK",$H1878))),"CLAYTON (COLLEGE PARK)",$AG1878))))</f>
        <v/>
      </c>
      <c r="AI1878" s="2">
        <f>IF(OR($AH1878="",$AD1878=""),"",IFERROR(VLOOKUP($AH1878,CODES!$A:$B,2,FALSE),"NO CODE"))</f>
        <v/>
      </c>
      <c r="AJ1878" s="19">
        <f>IF(OR($AI1878="",$AI1878="NO CODE"),"",IF(COUNTIFS(RATES!$A:$A,$AI1878,RATES!$B:$B,"&lt;="&amp;MonthStart,RATES!$C:$C,"&gt;="&amp;MonthEnd)&lt;&gt;1,"NO RATE",IF($AD1878="OFF",SUMIFS(RATES!$F:$F,RATES!$A:$A,$AI1878,RATES!$B:$B,"&lt;="&amp;MonthStart,RATES!$C:$C,"&gt;="&amp;MonthEnd),SUMIFS(RATES!$E:$E,RATES!$A:$A,$AI1878,RATES!$B:$B,"&lt;="&amp;MonthStart,RATES!$C:$C,"&gt;="&amp;MonthEnd))))</f>
        <v/>
      </c>
      <c r="AK1878" s="2">
        <f>IF(OR(NOT(ISNUMBER($AJ1878)),N($AA1878)=0),"",IF(ABS(N($Z1878)/100-$AJ1878)&gt;0.0000001,"DIFFERS",""))</f>
        <v/>
      </c>
    </row>
    <row r="1879">
      <c r="AD1879" s="2">
        <f>IF($L1879="","",IF(ISNUMBER(SEARCH("OFF ROAD",$H1879)),"OFF",IF(ISNUMBER(SEARCH("ON ROAD",$H1879)),"ON","")))</f>
        <v/>
      </c>
      <c r="AE1879" s="2">
        <f>IF($AD1879="ON",""&amp;$L1879,"")</f>
        <v/>
      </c>
      <c r="AF1879" s="2">
        <f>IF($L1879="","",IF($J1879&lt;&gt;"","Y",""))</f>
        <v/>
      </c>
      <c r="AG1879" s="2">
        <f>IF($L1879="","",IFERROR(TRIM(MID($H1879,4,SEARCH(" CO ",$H1879)-4)),""&amp;$S1879))</f>
        <v/>
      </c>
      <c r="AH1879" s="2">
        <f>IF($AG1879="","",IF($AG1879="FULTON",IF(ISNUMBER(SEARCH("COLLEGE PARK",$H1879)),"FULTON (COLLEGE PARK)",IF(ISNUMBER(SEARCH("HAPEVILLE",$H1879)),"FULTON (HAPEVILLE)",IF(ISNUMBER(SEARCH("EAST POINT",$H1879)),"FULTON (EAST POINT)",IF(ISNUMBER(SEARCH("ATLANTA",$H1879)),"FULTON (ATL LIMITS)","FULTON")))),IF($AG1879="DEKALB",IF(ISNUMBER(SEARCH("ATLANTA",$H1879)),"DEKALB (ATL LIMITS)","DEKALB"),IF(AND($AG1879="CLAYTON",ISNUMBER(SEARCH("COLLEGE PARK",$H1879))),"CLAYTON (COLLEGE PARK)",$AG1879))))</f>
        <v/>
      </c>
      <c r="AI1879" s="2">
        <f>IF(OR($AH1879="",$AD1879=""),"",IFERROR(VLOOKUP($AH1879,CODES!$A:$B,2,FALSE),"NO CODE"))</f>
        <v/>
      </c>
      <c r="AJ1879" s="19">
        <f>IF(OR($AI1879="",$AI1879="NO CODE"),"",IF(COUNTIFS(RATES!$A:$A,$AI1879,RATES!$B:$B,"&lt;="&amp;MonthStart,RATES!$C:$C,"&gt;="&amp;MonthEnd)&lt;&gt;1,"NO RATE",IF($AD1879="OFF",SUMIFS(RATES!$F:$F,RATES!$A:$A,$AI1879,RATES!$B:$B,"&lt;="&amp;MonthStart,RATES!$C:$C,"&gt;="&amp;MonthEnd),SUMIFS(RATES!$E:$E,RATES!$A:$A,$AI1879,RATES!$B:$B,"&lt;="&amp;MonthStart,RATES!$C:$C,"&gt;="&amp;MonthEnd))))</f>
        <v/>
      </c>
      <c r="AK1879" s="2">
        <f>IF(OR(NOT(ISNUMBER($AJ1879)),N($AA1879)=0),"",IF(ABS(N($Z1879)/100-$AJ1879)&gt;0.0000001,"DIFFERS",""))</f>
        <v/>
      </c>
    </row>
    <row r="1880">
      <c r="AD1880" s="2">
        <f>IF($L1880="","",IF(ISNUMBER(SEARCH("OFF ROAD",$H1880)),"OFF",IF(ISNUMBER(SEARCH("ON ROAD",$H1880)),"ON","")))</f>
        <v/>
      </c>
      <c r="AE1880" s="2">
        <f>IF($AD1880="ON",""&amp;$L1880,"")</f>
        <v/>
      </c>
      <c r="AF1880" s="2">
        <f>IF($L1880="","",IF($J1880&lt;&gt;"","Y",""))</f>
        <v/>
      </c>
      <c r="AG1880" s="2">
        <f>IF($L1880="","",IFERROR(TRIM(MID($H1880,4,SEARCH(" CO ",$H1880)-4)),""&amp;$S1880))</f>
        <v/>
      </c>
      <c r="AH1880" s="2">
        <f>IF($AG1880="","",IF($AG1880="FULTON",IF(ISNUMBER(SEARCH("COLLEGE PARK",$H1880)),"FULTON (COLLEGE PARK)",IF(ISNUMBER(SEARCH("HAPEVILLE",$H1880)),"FULTON (HAPEVILLE)",IF(ISNUMBER(SEARCH("EAST POINT",$H1880)),"FULTON (EAST POINT)",IF(ISNUMBER(SEARCH("ATLANTA",$H1880)),"FULTON (ATL LIMITS)","FULTON")))),IF($AG1880="DEKALB",IF(ISNUMBER(SEARCH("ATLANTA",$H1880)),"DEKALB (ATL LIMITS)","DEKALB"),IF(AND($AG1880="CLAYTON",ISNUMBER(SEARCH("COLLEGE PARK",$H1880))),"CLAYTON (COLLEGE PARK)",$AG1880))))</f>
        <v/>
      </c>
      <c r="AI1880" s="2">
        <f>IF(OR($AH1880="",$AD1880=""),"",IFERROR(VLOOKUP($AH1880,CODES!$A:$B,2,FALSE),"NO CODE"))</f>
        <v/>
      </c>
      <c r="AJ1880" s="19">
        <f>IF(OR($AI1880="",$AI1880="NO CODE"),"",IF(COUNTIFS(RATES!$A:$A,$AI1880,RATES!$B:$B,"&lt;="&amp;MonthStart,RATES!$C:$C,"&gt;="&amp;MonthEnd)&lt;&gt;1,"NO RATE",IF($AD1880="OFF",SUMIFS(RATES!$F:$F,RATES!$A:$A,$AI1880,RATES!$B:$B,"&lt;="&amp;MonthStart,RATES!$C:$C,"&gt;="&amp;MonthEnd),SUMIFS(RATES!$E:$E,RATES!$A:$A,$AI1880,RATES!$B:$B,"&lt;="&amp;MonthStart,RATES!$C:$C,"&gt;="&amp;MonthEnd))))</f>
        <v/>
      </c>
      <c r="AK1880" s="2">
        <f>IF(OR(NOT(ISNUMBER($AJ1880)),N($AA1880)=0),"",IF(ABS(N($Z1880)/100-$AJ1880)&gt;0.0000001,"DIFFERS",""))</f>
        <v/>
      </c>
    </row>
    <row r="1881">
      <c r="AD1881" s="2">
        <f>IF($L1881="","",IF(ISNUMBER(SEARCH("OFF ROAD",$H1881)),"OFF",IF(ISNUMBER(SEARCH("ON ROAD",$H1881)),"ON","")))</f>
        <v/>
      </c>
      <c r="AE1881" s="2">
        <f>IF($AD1881="ON",""&amp;$L1881,"")</f>
        <v/>
      </c>
      <c r="AF1881" s="2">
        <f>IF($L1881="","",IF($J1881&lt;&gt;"","Y",""))</f>
        <v/>
      </c>
      <c r="AG1881" s="2">
        <f>IF($L1881="","",IFERROR(TRIM(MID($H1881,4,SEARCH(" CO ",$H1881)-4)),""&amp;$S1881))</f>
        <v/>
      </c>
      <c r="AH1881" s="2">
        <f>IF($AG1881="","",IF($AG1881="FULTON",IF(ISNUMBER(SEARCH("COLLEGE PARK",$H1881)),"FULTON (COLLEGE PARK)",IF(ISNUMBER(SEARCH("HAPEVILLE",$H1881)),"FULTON (HAPEVILLE)",IF(ISNUMBER(SEARCH("EAST POINT",$H1881)),"FULTON (EAST POINT)",IF(ISNUMBER(SEARCH("ATLANTA",$H1881)),"FULTON (ATL LIMITS)","FULTON")))),IF($AG1881="DEKALB",IF(ISNUMBER(SEARCH("ATLANTA",$H1881)),"DEKALB (ATL LIMITS)","DEKALB"),IF(AND($AG1881="CLAYTON",ISNUMBER(SEARCH("COLLEGE PARK",$H1881))),"CLAYTON (COLLEGE PARK)",$AG1881))))</f>
        <v/>
      </c>
      <c r="AI1881" s="2">
        <f>IF(OR($AH1881="",$AD1881=""),"",IFERROR(VLOOKUP($AH1881,CODES!$A:$B,2,FALSE),"NO CODE"))</f>
        <v/>
      </c>
      <c r="AJ1881" s="19">
        <f>IF(OR($AI1881="",$AI1881="NO CODE"),"",IF(COUNTIFS(RATES!$A:$A,$AI1881,RATES!$B:$B,"&lt;="&amp;MonthStart,RATES!$C:$C,"&gt;="&amp;MonthEnd)&lt;&gt;1,"NO RATE",IF($AD1881="OFF",SUMIFS(RATES!$F:$F,RATES!$A:$A,$AI1881,RATES!$B:$B,"&lt;="&amp;MonthStart,RATES!$C:$C,"&gt;="&amp;MonthEnd),SUMIFS(RATES!$E:$E,RATES!$A:$A,$AI1881,RATES!$B:$B,"&lt;="&amp;MonthStart,RATES!$C:$C,"&gt;="&amp;MonthEnd))))</f>
        <v/>
      </c>
      <c r="AK1881" s="2">
        <f>IF(OR(NOT(ISNUMBER($AJ1881)),N($AA1881)=0),"",IF(ABS(N($Z1881)/100-$AJ1881)&gt;0.0000001,"DIFFERS",""))</f>
        <v/>
      </c>
    </row>
    <row r="1882">
      <c r="AD1882" s="2">
        <f>IF($L1882="","",IF(ISNUMBER(SEARCH("OFF ROAD",$H1882)),"OFF",IF(ISNUMBER(SEARCH("ON ROAD",$H1882)),"ON","")))</f>
        <v/>
      </c>
      <c r="AE1882" s="2">
        <f>IF($AD1882="ON",""&amp;$L1882,"")</f>
        <v/>
      </c>
      <c r="AF1882" s="2">
        <f>IF($L1882="","",IF($J1882&lt;&gt;"","Y",""))</f>
        <v/>
      </c>
      <c r="AG1882" s="2">
        <f>IF($L1882="","",IFERROR(TRIM(MID($H1882,4,SEARCH(" CO ",$H1882)-4)),""&amp;$S1882))</f>
        <v/>
      </c>
      <c r="AH1882" s="2">
        <f>IF($AG1882="","",IF($AG1882="FULTON",IF(ISNUMBER(SEARCH("COLLEGE PARK",$H1882)),"FULTON (COLLEGE PARK)",IF(ISNUMBER(SEARCH("HAPEVILLE",$H1882)),"FULTON (HAPEVILLE)",IF(ISNUMBER(SEARCH("EAST POINT",$H1882)),"FULTON (EAST POINT)",IF(ISNUMBER(SEARCH("ATLANTA",$H1882)),"FULTON (ATL LIMITS)","FULTON")))),IF($AG1882="DEKALB",IF(ISNUMBER(SEARCH("ATLANTA",$H1882)),"DEKALB (ATL LIMITS)","DEKALB"),IF(AND($AG1882="CLAYTON",ISNUMBER(SEARCH("COLLEGE PARK",$H1882))),"CLAYTON (COLLEGE PARK)",$AG1882))))</f>
        <v/>
      </c>
      <c r="AI1882" s="2">
        <f>IF(OR($AH1882="",$AD1882=""),"",IFERROR(VLOOKUP($AH1882,CODES!$A:$B,2,FALSE),"NO CODE"))</f>
        <v/>
      </c>
      <c r="AJ1882" s="19">
        <f>IF(OR($AI1882="",$AI1882="NO CODE"),"",IF(COUNTIFS(RATES!$A:$A,$AI1882,RATES!$B:$B,"&lt;="&amp;MonthStart,RATES!$C:$C,"&gt;="&amp;MonthEnd)&lt;&gt;1,"NO RATE",IF($AD1882="OFF",SUMIFS(RATES!$F:$F,RATES!$A:$A,$AI1882,RATES!$B:$B,"&lt;="&amp;MonthStart,RATES!$C:$C,"&gt;="&amp;MonthEnd),SUMIFS(RATES!$E:$E,RATES!$A:$A,$AI1882,RATES!$B:$B,"&lt;="&amp;MonthStart,RATES!$C:$C,"&gt;="&amp;MonthEnd))))</f>
        <v/>
      </c>
      <c r="AK1882" s="2">
        <f>IF(OR(NOT(ISNUMBER($AJ1882)),N($AA1882)=0),"",IF(ABS(N($Z1882)/100-$AJ1882)&gt;0.0000001,"DIFFERS",""))</f>
        <v/>
      </c>
    </row>
    <row r="1883">
      <c r="AD1883" s="2">
        <f>IF($L1883="","",IF(ISNUMBER(SEARCH("OFF ROAD",$H1883)),"OFF",IF(ISNUMBER(SEARCH("ON ROAD",$H1883)),"ON","")))</f>
        <v/>
      </c>
      <c r="AE1883" s="2">
        <f>IF($AD1883="ON",""&amp;$L1883,"")</f>
        <v/>
      </c>
      <c r="AF1883" s="2">
        <f>IF($L1883="","",IF($J1883&lt;&gt;"","Y",""))</f>
        <v/>
      </c>
      <c r="AG1883" s="2">
        <f>IF($L1883="","",IFERROR(TRIM(MID($H1883,4,SEARCH(" CO ",$H1883)-4)),""&amp;$S1883))</f>
        <v/>
      </c>
      <c r="AH1883" s="2">
        <f>IF($AG1883="","",IF($AG1883="FULTON",IF(ISNUMBER(SEARCH("COLLEGE PARK",$H1883)),"FULTON (COLLEGE PARK)",IF(ISNUMBER(SEARCH("HAPEVILLE",$H1883)),"FULTON (HAPEVILLE)",IF(ISNUMBER(SEARCH("EAST POINT",$H1883)),"FULTON (EAST POINT)",IF(ISNUMBER(SEARCH("ATLANTA",$H1883)),"FULTON (ATL LIMITS)","FULTON")))),IF($AG1883="DEKALB",IF(ISNUMBER(SEARCH("ATLANTA",$H1883)),"DEKALB (ATL LIMITS)","DEKALB"),IF(AND($AG1883="CLAYTON",ISNUMBER(SEARCH("COLLEGE PARK",$H1883))),"CLAYTON (COLLEGE PARK)",$AG1883))))</f>
        <v/>
      </c>
      <c r="AI1883" s="2">
        <f>IF(OR($AH1883="",$AD1883=""),"",IFERROR(VLOOKUP($AH1883,CODES!$A:$B,2,FALSE),"NO CODE"))</f>
        <v/>
      </c>
      <c r="AJ1883" s="19">
        <f>IF(OR($AI1883="",$AI1883="NO CODE"),"",IF(COUNTIFS(RATES!$A:$A,$AI1883,RATES!$B:$B,"&lt;="&amp;MonthStart,RATES!$C:$C,"&gt;="&amp;MonthEnd)&lt;&gt;1,"NO RATE",IF($AD1883="OFF",SUMIFS(RATES!$F:$F,RATES!$A:$A,$AI1883,RATES!$B:$B,"&lt;="&amp;MonthStart,RATES!$C:$C,"&gt;="&amp;MonthEnd),SUMIFS(RATES!$E:$E,RATES!$A:$A,$AI1883,RATES!$B:$B,"&lt;="&amp;MonthStart,RATES!$C:$C,"&gt;="&amp;MonthEnd))))</f>
        <v/>
      </c>
      <c r="AK1883" s="2">
        <f>IF(OR(NOT(ISNUMBER($AJ1883)),N($AA1883)=0),"",IF(ABS(N($Z1883)/100-$AJ1883)&gt;0.0000001,"DIFFERS",""))</f>
        <v/>
      </c>
    </row>
    <row r="1884">
      <c r="AD1884" s="2">
        <f>IF($L1884="","",IF(ISNUMBER(SEARCH("OFF ROAD",$H1884)),"OFF",IF(ISNUMBER(SEARCH("ON ROAD",$H1884)),"ON","")))</f>
        <v/>
      </c>
      <c r="AE1884" s="2">
        <f>IF($AD1884="ON",""&amp;$L1884,"")</f>
        <v/>
      </c>
      <c r="AF1884" s="2">
        <f>IF($L1884="","",IF($J1884&lt;&gt;"","Y",""))</f>
        <v/>
      </c>
      <c r="AG1884" s="2">
        <f>IF($L1884="","",IFERROR(TRIM(MID($H1884,4,SEARCH(" CO ",$H1884)-4)),""&amp;$S1884))</f>
        <v/>
      </c>
      <c r="AH1884" s="2">
        <f>IF($AG1884="","",IF($AG1884="FULTON",IF(ISNUMBER(SEARCH("COLLEGE PARK",$H1884)),"FULTON (COLLEGE PARK)",IF(ISNUMBER(SEARCH("HAPEVILLE",$H1884)),"FULTON (HAPEVILLE)",IF(ISNUMBER(SEARCH("EAST POINT",$H1884)),"FULTON (EAST POINT)",IF(ISNUMBER(SEARCH("ATLANTA",$H1884)),"FULTON (ATL LIMITS)","FULTON")))),IF($AG1884="DEKALB",IF(ISNUMBER(SEARCH("ATLANTA",$H1884)),"DEKALB (ATL LIMITS)","DEKALB"),IF(AND($AG1884="CLAYTON",ISNUMBER(SEARCH("COLLEGE PARK",$H1884))),"CLAYTON (COLLEGE PARK)",$AG1884))))</f>
        <v/>
      </c>
      <c r="AI1884" s="2">
        <f>IF(OR($AH1884="",$AD1884=""),"",IFERROR(VLOOKUP($AH1884,CODES!$A:$B,2,FALSE),"NO CODE"))</f>
        <v/>
      </c>
      <c r="AJ1884" s="19">
        <f>IF(OR($AI1884="",$AI1884="NO CODE"),"",IF(COUNTIFS(RATES!$A:$A,$AI1884,RATES!$B:$B,"&lt;="&amp;MonthStart,RATES!$C:$C,"&gt;="&amp;MonthEnd)&lt;&gt;1,"NO RATE",IF($AD1884="OFF",SUMIFS(RATES!$F:$F,RATES!$A:$A,$AI1884,RATES!$B:$B,"&lt;="&amp;MonthStart,RATES!$C:$C,"&gt;="&amp;MonthEnd),SUMIFS(RATES!$E:$E,RATES!$A:$A,$AI1884,RATES!$B:$B,"&lt;="&amp;MonthStart,RATES!$C:$C,"&gt;="&amp;MonthEnd))))</f>
        <v/>
      </c>
      <c r="AK1884" s="2">
        <f>IF(OR(NOT(ISNUMBER($AJ1884)),N($AA1884)=0),"",IF(ABS(N($Z1884)/100-$AJ1884)&gt;0.0000001,"DIFFERS",""))</f>
        <v/>
      </c>
    </row>
    <row r="1885">
      <c r="AD1885" s="2">
        <f>IF($L1885="","",IF(ISNUMBER(SEARCH("OFF ROAD",$H1885)),"OFF",IF(ISNUMBER(SEARCH("ON ROAD",$H1885)),"ON","")))</f>
        <v/>
      </c>
      <c r="AE1885" s="2">
        <f>IF($AD1885="ON",""&amp;$L1885,"")</f>
        <v/>
      </c>
      <c r="AF1885" s="2">
        <f>IF($L1885="","",IF($J1885&lt;&gt;"","Y",""))</f>
        <v/>
      </c>
      <c r="AG1885" s="2">
        <f>IF($L1885="","",IFERROR(TRIM(MID($H1885,4,SEARCH(" CO ",$H1885)-4)),""&amp;$S1885))</f>
        <v/>
      </c>
      <c r="AH1885" s="2">
        <f>IF($AG1885="","",IF($AG1885="FULTON",IF(ISNUMBER(SEARCH("COLLEGE PARK",$H1885)),"FULTON (COLLEGE PARK)",IF(ISNUMBER(SEARCH("HAPEVILLE",$H1885)),"FULTON (HAPEVILLE)",IF(ISNUMBER(SEARCH("EAST POINT",$H1885)),"FULTON (EAST POINT)",IF(ISNUMBER(SEARCH("ATLANTA",$H1885)),"FULTON (ATL LIMITS)","FULTON")))),IF($AG1885="DEKALB",IF(ISNUMBER(SEARCH("ATLANTA",$H1885)),"DEKALB (ATL LIMITS)","DEKALB"),IF(AND($AG1885="CLAYTON",ISNUMBER(SEARCH("COLLEGE PARK",$H1885))),"CLAYTON (COLLEGE PARK)",$AG1885))))</f>
        <v/>
      </c>
      <c r="AI1885" s="2">
        <f>IF(OR($AH1885="",$AD1885=""),"",IFERROR(VLOOKUP($AH1885,CODES!$A:$B,2,FALSE),"NO CODE"))</f>
        <v/>
      </c>
      <c r="AJ1885" s="19">
        <f>IF(OR($AI1885="",$AI1885="NO CODE"),"",IF(COUNTIFS(RATES!$A:$A,$AI1885,RATES!$B:$B,"&lt;="&amp;MonthStart,RATES!$C:$C,"&gt;="&amp;MonthEnd)&lt;&gt;1,"NO RATE",IF($AD1885="OFF",SUMIFS(RATES!$F:$F,RATES!$A:$A,$AI1885,RATES!$B:$B,"&lt;="&amp;MonthStart,RATES!$C:$C,"&gt;="&amp;MonthEnd),SUMIFS(RATES!$E:$E,RATES!$A:$A,$AI1885,RATES!$B:$B,"&lt;="&amp;MonthStart,RATES!$C:$C,"&gt;="&amp;MonthEnd))))</f>
        <v/>
      </c>
      <c r="AK1885" s="2">
        <f>IF(OR(NOT(ISNUMBER($AJ1885)),N($AA1885)=0),"",IF(ABS(N($Z1885)/100-$AJ1885)&gt;0.0000001,"DIFFERS",""))</f>
        <v/>
      </c>
    </row>
    <row r="1886">
      <c r="AD1886" s="2">
        <f>IF($L1886="","",IF(ISNUMBER(SEARCH("OFF ROAD",$H1886)),"OFF",IF(ISNUMBER(SEARCH("ON ROAD",$H1886)),"ON","")))</f>
        <v/>
      </c>
      <c r="AE1886" s="2">
        <f>IF($AD1886="ON",""&amp;$L1886,"")</f>
        <v/>
      </c>
      <c r="AF1886" s="2">
        <f>IF($L1886="","",IF($J1886&lt;&gt;"","Y",""))</f>
        <v/>
      </c>
      <c r="AG1886" s="2">
        <f>IF($L1886="","",IFERROR(TRIM(MID($H1886,4,SEARCH(" CO ",$H1886)-4)),""&amp;$S1886))</f>
        <v/>
      </c>
      <c r="AH1886" s="2">
        <f>IF($AG1886="","",IF($AG1886="FULTON",IF(ISNUMBER(SEARCH("COLLEGE PARK",$H1886)),"FULTON (COLLEGE PARK)",IF(ISNUMBER(SEARCH("HAPEVILLE",$H1886)),"FULTON (HAPEVILLE)",IF(ISNUMBER(SEARCH("EAST POINT",$H1886)),"FULTON (EAST POINT)",IF(ISNUMBER(SEARCH("ATLANTA",$H1886)),"FULTON (ATL LIMITS)","FULTON")))),IF($AG1886="DEKALB",IF(ISNUMBER(SEARCH("ATLANTA",$H1886)),"DEKALB (ATL LIMITS)","DEKALB"),IF(AND($AG1886="CLAYTON",ISNUMBER(SEARCH("COLLEGE PARK",$H1886))),"CLAYTON (COLLEGE PARK)",$AG1886))))</f>
        <v/>
      </c>
      <c r="AI1886" s="2">
        <f>IF(OR($AH1886="",$AD1886=""),"",IFERROR(VLOOKUP($AH1886,CODES!$A:$B,2,FALSE),"NO CODE"))</f>
        <v/>
      </c>
      <c r="AJ1886" s="19">
        <f>IF(OR($AI1886="",$AI1886="NO CODE"),"",IF(COUNTIFS(RATES!$A:$A,$AI1886,RATES!$B:$B,"&lt;="&amp;MonthStart,RATES!$C:$C,"&gt;="&amp;MonthEnd)&lt;&gt;1,"NO RATE",IF($AD1886="OFF",SUMIFS(RATES!$F:$F,RATES!$A:$A,$AI1886,RATES!$B:$B,"&lt;="&amp;MonthStart,RATES!$C:$C,"&gt;="&amp;MonthEnd),SUMIFS(RATES!$E:$E,RATES!$A:$A,$AI1886,RATES!$B:$B,"&lt;="&amp;MonthStart,RATES!$C:$C,"&gt;="&amp;MonthEnd))))</f>
        <v/>
      </c>
      <c r="AK1886" s="2">
        <f>IF(OR(NOT(ISNUMBER($AJ1886)),N($AA1886)=0),"",IF(ABS(N($Z1886)/100-$AJ1886)&gt;0.0000001,"DIFFERS",""))</f>
        <v/>
      </c>
    </row>
    <row r="1887">
      <c r="AD1887" s="2">
        <f>IF($L1887="","",IF(ISNUMBER(SEARCH("OFF ROAD",$H1887)),"OFF",IF(ISNUMBER(SEARCH("ON ROAD",$H1887)),"ON","")))</f>
        <v/>
      </c>
      <c r="AE1887" s="2">
        <f>IF($AD1887="ON",""&amp;$L1887,"")</f>
        <v/>
      </c>
      <c r="AF1887" s="2">
        <f>IF($L1887="","",IF($J1887&lt;&gt;"","Y",""))</f>
        <v/>
      </c>
      <c r="AG1887" s="2">
        <f>IF($L1887="","",IFERROR(TRIM(MID($H1887,4,SEARCH(" CO ",$H1887)-4)),""&amp;$S1887))</f>
        <v/>
      </c>
      <c r="AH1887" s="2">
        <f>IF($AG1887="","",IF($AG1887="FULTON",IF(ISNUMBER(SEARCH("COLLEGE PARK",$H1887)),"FULTON (COLLEGE PARK)",IF(ISNUMBER(SEARCH("HAPEVILLE",$H1887)),"FULTON (HAPEVILLE)",IF(ISNUMBER(SEARCH("EAST POINT",$H1887)),"FULTON (EAST POINT)",IF(ISNUMBER(SEARCH("ATLANTA",$H1887)),"FULTON (ATL LIMITS)","FULTON")))),IF($AG1887="DEKALB",IF(ISNUMBER(SEARCH("ATLANTA",$H1887)),"DEKALB (ATL LIMITS)","DEKALB"),IF(AND($AG1887="CLAYTON",ISNUMBER(SEARCH("COLLEGE PARK",$H1887))),"CLAYTON (COLLEGE PARK)",$AG1887))))</f>
        <v/>
      </c>
      <c r="AI1887" s="2">
        <f>IF(OR($AH1887="",$AD1887=""),"",IFERROR(VLOOKUP($AH1887,CODES!$A:$B,2,FALSE),"NO CODE"))</f>
        <v/>
      </c>
      <c r="AJ1887" s="19">
        <f>IF(OR($AI1887="",$AI1887="NO CODE"),"",IF(COUNTIFS(RATES!$A:$A,$AI1887,RATES!$B:$B,"&lt;="&amp;MonthStart,RATES!$C:$C,"&gt;="&amp;MonthEnd)&lt;&gt;1,"NO RATE",IF($AD1887="OFF",SUMIFS(RATES!$F:$F,RATES!$A:$A,$AI1887,RATES!$B:$B,"&lt;="&amp;MonthStart,RATES!$C:$C,"&gt;="&amp;MonthEnd),SUMIFS(RATES!$E:$E,RATES!$A:$A,$AI1887,RATES!$B:$B,"&lt;="&amp;MonthStart,RATES!$C:$C,"&gt;="&amp;MonthEnd))))</f>
        <v/>
      </c>
      <c r="AK1887" s="2">
        <f>IF(OR(NOT(ISNUMBER($AJ1887)),N($AA1887)=0),"",IF(ABS(N($Z1887)/100-$AJ1887)&gt;0.0000001,"DIFFERS",""))</f>
        <v/>
      </c>
    </row>
    <row r="1888">
      <c r="AD1888" s="2">
        <f>IF($L1888="","",IF(ISNUMBER(SEARCH("OFF ROAD",$H1888)),"OFF",IF(ISNUMBER(SEARCH("ON ROAD",$H1888)),"ON","")))</f>
        <v/>
      </c>
      <c r="AE1888" s="2">
        <f>IF($AD1888="ON",""&amp;$L1888,"")</f>
        <v/>
      </c>
      <c r="AF1888" s="2">
        <f>IF($L1888="","",IF($J1888&lt;&gt;"","Y",""))</f>
        <v/>
      </c>
      <c r="AG1888" s="2">
        <f>IF($L1888="","",IFERROR(TRIM(MID($H1888,4,SEARCH(" CO ",$H1888)-4)),""&amp;$S1888))</f>
        <v/>
      </c>
      <c r="AH1888" s="2">
        <f>IF($AG1888="","",IF($AG1888="FULTON",IF(ISNUMBER(SEARCH("COLLEGE PARK",$H1888)),"FULTON (COLLEGE PARK)",IF(ISNUMBER(SEARCH("HAPEVILLE",$H1888)),"FULTON (HAPEVILLE)",IF(ISNUMBER(SEARCH("EAST POINT",$H1888)),"FULTON (EAST POINT)",IF(ISNUMBER(SEARCH("ATLANTA",$H1888)),"FULTON (ATL LIMITS)","FULTON")))),IF($AG1888="DEKALB",IF(ISNUMBER(SEARCH("ATLANTA",$H1888)),"DEKALB (ATL LIMITS)","DEKALB"),IF(AND($AG1888="CLAYTON",ISNUMBER(SEARCH("COLLEGE PARK",$H1888))),"CLAYTON (COLLEGE PARK)",$AG1888))))</f>
        <v/>
      </c>
      <c r="AI1888" s="2">
        <f>IF(OR($AH1888="",$AD1888=""),"",IFERROR(VLOOKUP($AH1888,CODES!$A:$B,2,FALSE),"NO CODE"))</f>
        <v/>
      </c>
      <c r="AJ1888" s="19">
        <f>IF(OR($AI1888="",$AI1888="NO CODE"),"",IF(COUNTIFS(RATES!$A:$A,$AI1888,RATES!$B:$B,"&lt;="&amp;MonthStart,RATES!$C:$C,"&gt;="&amp;MonthEnd)&lt;&gt;1,"NO RATE",IF($AD1888="OFF",SUMIFS(RATES!$F:$F,RATES!$A:$A,$AI1888,RATES!$B:$B,"&lt;="&amp;MonthStart,RATES!$C:$C,"&gt;="&amp;MonthEnd),SUMIFS(RATES!$E:$E,RATES!$A:$A,$AI1888,RATES!$B:$B,"&lt;="&amp;MonthStart,RATES!$C:$C,"&gt;="&amp;MonthEnd))))</f>
        <v/>
      </c>
      <c r="AK1888" s="2">
        <f>IF(OR(NOT(ISNUMBER($AJ1888)),N($AA1888)=0),"",IF(ABS(N($Z1888)/100-$AJ1888)&gt;0.0000001,"DIFFERS",""))</f>
        <v/>
      </c>
    </row>
    <row r="1889">
      <c r="AD1889" s="2">
        <f>IF($L1889="","",IF(ISNUMBER(SEARCH("OFF ROAD",$H1889)),"OFF",IF(ISNUMBER(SEARCH("ON ROAD",$H1889)),"ON","")))</f>
        <v/>
      </c>
      <c r="AE1889" s="2">
        <f>IF($AD1889="ON",""&amp;$L1889,"")</f>
        <v/>
      </c>
      <c r="AF1889" s="2">
        <f>IF($L1889="","",IF($J1889&lt;&gt;"","Y",""))</f>
        <v/>
      </c>
      <c r="AG1889" s="2">
        <f>IF($L1889="","",IFERROR(TRIM(MID($H1889,4,SEARCH(" CO ",$H1889)-4)),""&amp;$S1889))</f>
        <v/>
      </c>
      <c r="AH1889" s="2">
        <f>IF($AG1889="","",IF($AG1889="FULTON",IF(ISNUMBER(SEARCH("COLLEGE PARK",$H1889)),"FULTON (COLLEGE PARK)",IF(ISNUMBER(SEARCH("HAPEVILLE",$H1889)),"FULTON (HAPEVILLE)",IF(ISNUMBER(SEARCH("EAST POINT",$H1889)),"FULTON (EAST POINT)",IF(ISNUMBER(SEARCH("ATLANTA",$H1889)),"FULTON (ATL LIMITS)","FULTON")))),IF($AG1889="DEKALB",IF(ISNUMBER(SEARCH("ATLANTA",$H1889)),"DEKALB (ATL LIMITS)","DEKALB"),IF(AND($AG1889="CLAYTON",ISNUMBER(SEARCH("COLLEGE PARK",$H1889))),"CLAYTON (COLLEGE PARK)",$AG1889))))</f>
        <v/>
      </c>
      <c r="AI1889" s="2">
        <f>IF(OR($AH1889="",$AD1889=""),"",IFERROR(VLOOKUP($AH1889,CODES!$A:$B,2,FALSE),"NO CODE"))</f>
        <v/>
      </c>
      <c r="AJ1889" s="19">
        <f>IF(OR($AI1889="",$AI1889="NO CODE"),"",IF(COUNTIFS(RATES!$A:$A,$AI1889,RATES!$B:$B,"&lt;="&amp;MonthStart,RATES!$C:$C,"&gt;="&amp;MonthEnd)&lt;&gt;1,"NO RATE",IF($AD1889="OFF",SUMIFS(RATES!$F:$F,RATES!$A:$A,$AI1889,RATES!$B:$B,"&lt;="&amp;MonthStart,RATES!$C:$C,"&gt;="&amp;MonthEnd),SUMIFS(RATES!$E:$E,RATES!$A:$A,$AI1889,RATES!$B:$B,"&lt;="&amp;MonthStart,RATES!$C:$C,"&gt;="&amp;MonthEnd))))</f>
        <v/>
      </c>
      <c r="AK1889" s="2">
        <f>IF(OR(NOT(ISNUMBER($AJ1889)),N($AA1889)=0),"",IF(ABS(N($Z1889)/100-$AJ1889)&gt;0.0000001,"DIFFERS",""))</f>
        <v/>
      </c>
    </row>
    <row r="1890">
      <c r="AD1890" s="2">
        <f>IF($L1890="","",IF(ISNUMBER(SEARCH("OFF ROAD",$H1890)),"OFF",IF(ISNUMBER(SEARCH("ON ROAD",$H1890)),"ON","")))</f>
        <v/>
      </c>
      <c r="AE1890" s="2">
        <f>IF($AD1890="ON",""&amp;$L1890,"")</f>
        <v/>
      </c>
      <c r="AF1890" s="2">
        <f>IF($L1890="","",IF($J1890&lt;&gt;"","Y",""))</f>
        <v/>
      </c>
      <c r="AG1890" s="2">
        <f>IF($L1890="","",IFERROR(TRIM(MID($H1890,4,SEARCH(" CO ",$H1890)-4)),""&amp;$S1890))</f>
        <v/>
      </c>
      <c r="AH1890" s="2">
        <f>IF($AG1890="","",IF($AG1890="FULTON",IF(ISNUMBER(SEARCH("COLLEGE PARK",$H1890)),"FULTON (COLLEGE PARK)",IF(ISNUMBER(SEARCH("HAPEVILLE",$H1890)),"FULTON (HAPEVILLE)",IF(ISNUMBER(SEARCH("EAST POINT",$H1890)),"FULTON (EAST POINT)",IF(ISNUMBER(SEARCH("ATLANTA",$H1890)),"FULTON (ATL LIMITS)","FULTON")))),IF($AG1890="DEKALB",IF(ISNUMBER(SEARCH("ATLANTA",$H1890)),"DEKALB (ATL LIMITS)","DEKALB"),IF(AND($AG1890="CLAYTON",ISNUMBER(SEARCH("COLLEGE PARK",$H1890))),"CLAYTON (COLLEGE PARK)",$AG1890))))</f>
        <v/>
      </c>
      <c r="AI1890" s="2">
        <f>IF(OR($AH1890="",$AD1890=""),"",IFERROR(VLOOKUP($AH1890,CODES!$A:$B,2,FALSE),"NO CODE"))</f>
        <v/>
      </c>
      <c r="AJ1890" s="19">
        <f>IF(OR($AI1890="",$AI1890="NO CODE"),"",IF(COUNTIFS(RATES!$A:$A,$AI1890,RATES!$B:$B,"&lt;="&amp;MonthStart,RATES!$C:$C,"&gt;="&amp;MonthEnd)&lt;&gt;1,"NO RATE",IF($AD1890="OFF",SUMIFS(RATES!$F:$F,RATES!$A:$A,$AI1890,RATES!$B:$B,"&lt;="&amp;MonthStart,RATES!$C:$C,"&gt;="&amp;MonthEnd),SUMIFS(RATES!$E:$E,RATES!$A:$A,$AI1890,RATES!$B:$B,"&lt;="&amp;MonthStart,RATES!$C:$C,"&gt;="&amp;MonthEnd))))</f>
        <v/>
      </c>
      <c r="AK1890" s="2">
        <f>IF(OR(NOT(ISNUMBER($AJ1890)),N($AA1890)=0),"",IF(ABS(N($Z1890)/100-$AJ1890)&gt;0.0000001,"DIFFERS",""))</f>
        <v/>
      </c>
    </row>
    <row r="1891">
      <c r="AD1891" s="2">
        <f>IF($L1891="","",IF(ISNUMBER(SEARCH("OFF ROAD",$H1891)),"OFF",IF(ISNUMBER(SEARCH("ON ROAD",$H1891)),"ON","")))</f>
        <v/>
      </c>
      <c r="AE1891" s="2">
        <f>IF($AD1891="ON",""&amp;$L1891,"")</f>
        <v/>
      </c>
      <c r="AF1891" s="2">
        <f>IF($L1891="","",IF($J1891&lt;&gt;"","Y",""))</f>
        <v/>
      </c>
      <c r="AG1891" s="2">
        <f>IF($L1891="","",IFERROR(TRIM(MID($H1891,4,SEARCH(" CO ",$H1891)-4)),""&amp;$S1891))</f>
        <v/>
      </c>
      <c r="AH1891" s="2">
        <f>IF($AG1891="","",IF($AG1891="FULTON",IF(ISNUMBER(SEARCH("COLLEGE PARK",$H1891)),"FULTON (COLLEGE PARK)",IF(ISNUMBER(SEARCH("HAPEVILLE",$H1891)),"FULTON (HAPEVILLE)",IF(ISNUMBER(SEARCH("EAST POINT",$H1891)),"FULTON (EAST POINT)",IF(ISNUMBER(SEARCH("ATLANTA",$H1891)),"FULTON (ATL LIMITS)","FULTON")))),IF($AG1891="DEKALB",IF(ISNUMBER(SEARCH("ATLANTA",$H1891)),"DEKALB (ATL LIMITS)","DEKALB"),IF(AND($AG1891="CLAYTON",ISNUMBER(SEARCH("COLLEGE PARK",$H1891))),"CLAYTON (COLLEGE PARK)",$AG1891))))</f>
        <v/>
      </c>
      <c r="AI1891" s="2">
        <f>IF(OR($AH1891="",$AD1891=""),"",IFERROR(VLOOKUP($AH1891,CODES!$A:$B,2,FALSE),"NO CODE"))</f>
        <v/>
      </c>
      <c r="AJ1891" s="19">
        <f>IF(OR($AI1891="",$AI1891="NO CODE"),"",IF(COUNTIFS(RATES!$A:$A,$AI1891,RATES!$B:$B,"&lt;="&amp;MonthStart,RATES!$C:$C,"&gt;="&amp;MonthEnd)&lt;&gt;1,"NO RATE",IF($AD1891="OFF",SUMIFS(RATES!$F:$F,RATES!$A:$A,$AI1891,RATES!$B:$B,"&lt;="&amp;MonthStart,RATES!$C:$C,"&gt;="&amp;MonthEnd),SUMIFS(RATES!$E:$E,RATES!$A:$A,$AI1891,RATES!$B:$B,"&lt;="&amp;MonthStart,RATES!$C:$C,"&gt;="&amp;MonthEnd))))</f>
        <v/>
      </c>
      <c r="AK1891" s="2">
        <f>IF(OR(NOT(ISNUMBER($AJ1891)),N($AA1891)=0),"",IF(ABS(N($Z1891)/100-$AJ1891)&gt;0.0000001,"DIFFERS",""))</f>
        <v/>
      </c>
    </row>
    <row r="1892">
      <c r="AD1892" s="2">
        <f>IF($L1892="","",IF(ISNUMBER(SEARCH("OFF ROAD",$H1892)),"OFF",IF(ISNUMBER(SEARCH("ON ROAD",$H1892)),"ON","")))</f>
        <v/>
      </c>
      <c r="AE1892" s="2">
        <f>IF($AD1892="ON",""&amp;$L1892,"")</f>
        <v/>
      </c>
      <c r="AF1892" s="2">
        <f>IF($L1892="","",IF($J1892&lt;&gt;"","Y",""))</f>
        <v/>
      </c>
      <c r="AG1892" s="2">
        <f>IF($L1892="","",IFERROR(TRIM(MID($H1892,4,SEARCH(" CO ",$H1892)-4)),""&amp;$S1892))</f>
        <v/>
      </c>
      <c r="AH1892" s="2">
        <f>IF($AG1892="","",IF($AG1892="FULTON",IF(ISNUMBER(SEARCH("COLLEGE PARK",$H1892)),"FULTON (COLLEGE PARK)",IF(ISNUMBER(SEARCH("HAPEVILLE",$H1892)),"FULTON (HAPEVILLE)",IF(ISNUMBER(SEARCH("EAST POINT",$H1892)),"FULTON (EAST POINT)",IF(ISNUMBER(SEARCH("ATLANTA",$H1892)),"FULTON (ATL LIMITS)","FULTON")))),IF($AG1892="DEKALB",IF(ISNUMBER(SEARCH("ATLANTA",$H1892)),"DEKALB (ATL LIMITS)","DEKALB"),IF(AND($AG1892="CLAYTON",ISNUMBER(SEARCH("COLLEGE PARK",$H1892))),"CLAYTON (COLLEGE PARK)",$AG1892))))</f>
        <v/>
      </c>
      <c r="AI1892" s="2">
        <f>IF(OR($AH1892="",$AD1892=""),"",IFERROR(VLOOKUP($AH1892,CODES!$A:$B,2,FALSE),"NO CODE"))</f>
        <v/>
      </c>
      <c r="AJ1892" s="19">
        <f>IF(OR($AI1892="",$AI1892="NO CODE"),"",IF(COUNTIFS(RATES!$A:$A,$AI1892,RATES!$B:$B,"&lt;="&amp;MonthStart,RATES!$C:$C,"&gt;="&amp;MonthEnd)&lt;&gt;1,"NO RATE",IF($AD1892="OFF",SUMIFS(RATES!$F:$F,RATES!$A:$A,$AI1892,RATES!$B:$B,"&lt;="&amp;MonthStart,RATES!$C:$C,"&gt;="&amp;MonthEnd),SUMIFS(RATES!$E:$E,RATES!$A:$A,$AI1892,RATES!$B:$B,"&lt;="&amp;MonthStart,RATES!$C:$C,"&gt;="&amp;MonthEnd))))</f>
        <v/>
      </c>
      <c r="AK1892" s="2">
        <f>IF(OR(NOT(ISNUMBER($AJ1892)),N($AA1892)=0),"",IF(ABS(N($Z1892)/100-$AJ1892)&gt;0.0000001,"DIFFERS",""))</f>
        <v/>
      </c>
    </row>
    <row r="1893">
      <c r="AD1893" s="2">
        <f>IF($L1893="","",IF(ISNUMBER(SEARCH("OFF ROAD",$H1893)),"OFF",IF(ISNUMBER(SEARCH("ON ROAD",$H1893)),"ON","")))</f>
        <v/>
      </c>
      <c r="AE1893" s="2">
        <f>IF($AD1893="ON",""&amp;$L1893,"")</f>
        <v/>
      </c>
      <c r="AF1893" s="2">
        <f>IF($L1893="","",IF($J1893&lt;&gt;"","Y",""))</f>
        <v/>
      </c>
      <c r="AG1893" s="2">
        <f>IF($L1893="","",IFERROR(TRIM(MID($H1893,4,SEARCH(" CO ",$H1893)-4)),""&amp;$S1893))</f>
        <v/>
      </c>
      <c r="AH1893" s="2">
        <f>IF($AG1893="","",IF($AG1893="FULTON",IF(ISNUMBER(SEARCH("COLLEGE PARK",$H1893)),"FULTON (COLLEGE PARK)",IF(ISNUMBER(SEARCH("HAPEVILLE",$H1893)),"FULTON (HAPEVILLE)",IF(ISNUMBER(SEARCH("EAST POINT",$H1893)),"FULTON (EAST POINT)",IF(ISNUMBER(SEARCH("ATLANTA",$H1893)),"FULTON (ATL LIMITS)","FULTON")))),IF($AG1893="DEKALB",IF(ISNUMBER(SEARCH("ATLANTA",$H1893)),"DEKALB (ATL LIMITS)","DEKALB"),IF(AND($AG1893="CLAYTON",ISNUMBER(SEARCH("COLLEGE PARK",$H1893))),"CLAYTON (COLLEGE PARK)",$AG1893))))</f>
        <v/>
      </c>
      <c r="AI1893" s="2">
        <f>IF(OR($AH1893="",$AD1893=""),"",IFERROR(VLOOKUP($AH1893,CODES!$A:$B,2,FALSE),"NO CODE"))</f>
        <v/>
      </c>
      <c r="AJ1893" s="19">
        <f>IF(OR($AI1893="",$AI1893="NO CODE"),"",IF(COUNTIFS(RATES!$A:$A,$AI1893,RATES!$B:$B,"&lt;="&amp;MonthStart,RATES!$C:$C,"&gt;="&amp;MonthEnd)&lt;&gt;1,"NO RATE",IF($AD1893="OFF",SUMIFS(RATES!$F:$F,RATES!$A:$A,$AI1893,RATES!$B:$B,"&lt;="&amp;MonthStart,RATES!$C:$C,"&gt;="&amp;MonthEnd),SUMIFS(RATES!$E:$E,RATES!$A:$A,$AI1893,RATES!$B:$B,"&lt;="&amp;MonthStart,RATES!$C:$C,"&gt;="&amp;MonthEnd))))</f>
        <v/>
      </c>
      <c r="AK1893" s="2">
        <f>IF(OR(NOT(ISNUMBER($AJ1893)),N($AA1893)=0),"",IF(ABS(N($Z1893)/100-$AJ1893)&gt;0.0000001,"DIFFERS",""))</f>
        <v/>
      </c>
    </row>
    <row r="1894">
      <c r="AD1894" s="2">
        <f>IF($L1894="","",IF(ISNUMBER(SEARCH("OFF ROAD",$H1894)),"OFF",IF(ISNUMBER(SEARCH("ON ROAD",$H1894)),"ON","")))</f>
        <v/>
      </c>
      <c r="AE1894" s="2">
        <f>IF($AD1894="ON",""&amp;$L1894,"")</f>
        <v/>
      </c>
      <c r="AF1894" s="2">
        <f>IF($L1894="","",IF($J1894&lt;&gt;"","Y",""))</f>
        <v/>
      </c>
      <c r="AG1894" s="2">
        <f>IF($L1894="","",IFERROR(TRIM(MID($H1894,4,SEARCH(" CO ",$H1894)-4)),""&amp;$S1894))</f>
        <v/>
      </c>
      <c r="AH1894" s="2">
        <f>IF($AG1894="","",IF($AG1894="FULTON",IF(ISNUMBER(SEARCH("COLLEGE PARK",$H1894)),"FULTON (COLLEGE PARK)",IF(ISNUMBER(SEARCH("HAPEVILLE",$H1894)),"FULTON (HAPEVILLE)",IF(ISNUMBER(SEARCH("EAST POINT",$H1894)),"FULTON (EAST POINT)",IF(ISNUMBER(SEARCH("ATLANTA",$H1894)),"FULTON (ATL LIMITS)","FULTON")))),IF($AG1894="DEKALB",IF(ISNUMBER(SEARCH("ATLANTA",$H1894)),"DEKALB (ATL LIMITS)","DEKALB"),IF(AND($AG1894="CLAYTON",ISNUMBER(SEARCH("COLLEGE PARK",$H1894))),"CLAYTON (COLLEGE PARK)",$AG1894))))</f>
        <v/>
      </c>
      <c r="AI1894" s="2">
        <f>IF(OR($AH1894="",$AD1894=""),"",IFERROR(VLOOKUP($AH1894,CODES!$A:$B,2,FALSE),"NO CODE"))</f>
        <v/>
      </c>
      <c r="AJ1894" s="19">
        <f>IF(OR($AI1894="",$AI1894="NO CODE"),"",IF(COUNTIFS(RATES!$A:$A,$AI1894,RATES!$B:$B,"&lt;="&amp;MonthStart,RATES!$C:$C,"&gt;="&amp;MonthEnd)&lt;&gt;1,"NO RATE",IF($AD1894="OFF",SUMIFS(RATES!$F:$F,RATES!$A:$A,$AI1894,RATES!$B:$B,"&lt;="&amp;MonthStart,RATES!$C:$C,"&gt;="&amp;MonthEnd),SUMIFS(RATES!$E:$E,RATES!$A:$A,$AI1894,RATES!$B:$B,"&lt;="&amp;MonthStart,RATES!$C:$C,"&gt;="&amp;MonthEnd))))</f>
        <v/>
      </c>
      <c r="AK1894" s="2">
        <f>IF(OR(NOT(ISNUMBER($AJ1894)),N($AA1894)=0),"",IF(ABS(N($Z1894)/100-$AJ1894)&gt;0.0000001,"DIFFERS",""))</f>
        <v/>
      </c>
    </row>
    <row r="1895">
      <c r="AD1895" s="2">
        <f>IF($L1895="","",IF(ISNUMBER(SEARCH("OFF ROAD",$H1895)),"OFF",IF(ISNUMBER(SEARCH("ON ROAD",$H1895)),"ON","")))</f>
        <v/>
      </c>
      <c r="AE1895" s="2">
        <f>IF($AD1895="ON",""&amp;$L1895,"")</f>
        <v/>
      </c>
      <c r="AF1895" s="2">
        <f>IF($L1895="","",IF($J1895&lt;&gt;"","Y",""))</f>
        <v/>
      </c>
      <c r="AG1895" s="2">
        <f>IF($L1895="","",IFERROR(TRIM(MID($H1895,4,SEARCH(" CO ",$H1895)-4)),""&amp;$S1895))</f>
        <v/>
      </c>
      <c r="AH1895" s="2">
        <f>IF($AG1895="","",IF($AG1895="FULTON",IF(ISNUMBER(SEARCH("COLLEGE PARK",$H1895)),"FULTON (COLLEGE PARK)",IF(ISNUMBER(SEARCH("HAPEVILLE",$H1895)),"FULTON (HAPEVILLE)",IF(ISNUMBER(SEARCH("EAST POINT",$H1895)),"FULTON (EAST POINT)",IF(ISNUMBER(SEARCH("ATLANTA",$H1895)),"FULTON (ATL LIMITS)","FULTON")))),IF($AG1895="DEKALB",IF(ISNUMBER(SEARCH("ATLANTA",$H1895)),"DEKALB (ATL LIMITS)","DEKALB"),IF(AND($AG1895="CLAYTON",ISNUMBER(SEARCH("COLLEGE PARK",$H1895))),"CLAYTON (COLLEGE PARK)",$AG1895))))</f>
        <v/>
      </c>
      <c r="AI1895" s="2">
        <f>IF(OR($AH1895="",$AD1895=""),"",IFERROR(VLOOKUP($AH1895,CODES!$A:$B,2,FALSE),"NO CODE"))</f>
        <v/>
      </c>
      <c r="AJ1895" s="19">
        <f>IF(OR($AI1895="",$AI1895="NO CODE"),"",IF(COUNTIFS(RATES!$A:$A,$AI1895,RATES!$B:$B,"&lt;="&amp;MonthStart,RATES!$C:$C,"&gt;="&amp;MonthEnd)&lt;&gt;1,"NO RATE",IF($AD1895="OFF",SUMIFS(RATES!$F:$F,RATES!$A:$A,$AI1895,RATES!$B:$B,"&lt;="&amp;MonthStart,RATES!$C:$C,"&gt;="&amp;MonthEnd),SUMIFS(RATES!$E:$E,RATES!$A:$A,$AI1895,RATES!$B:$B,"&lt;="&amp;MonthStart,RATES!$C:$C,"&gt;="&amp;MonthEnd))))</f>
        <v/>
      </c>
      <c r="AK1895" s="2">
        <f>IF(OR(NOT(ISNUMBER($AJ1895)),N($AA1895)=0),"",IF(ABS(N($Z1895)/100-$AJ1895)&gt;0.0000001,"DIFFERS",""))</f>
        <v/>
      </c>
    </row>
    <row r="1896">
      <c r="AD1896" s="2">
        <f>IF($L1896="","",IF(ISNUMBER(SEARCH("OFF ROAD",$H1896)),"OFF",IF(ISNUMBER(SEARCH("ON ROAD",$H1896)),"ON","")))</f>
        <v/>
      </c>
      <c r="AE1896" s="2">
        <f>IF($AD1896="ON",""&amp;$L1896,"")</f>
        <v/>
      </c>
      <c r="AF1896" s="2">
        <f>IF($L1896="","",IF($J1896&lt;&gt;"","Y",""))</f>
        <v/>
      </c>
      <c r="AG1896" s="2">
        <f>IF($L1896="","",IFERROR(TRIM(MID($H1896,4,SEARCH(" CO ",$H1896)-4)),""&amp;$S1896))</f>
        <v/>
      </c>
      <c r="AH1896" s="2">
        <f>IF($AG1896="","",IF($AG1896="FULTON",IF(ISNUMBER(SEARCH("COLLEGE PARK",$H1896)),"FULTON (COLLEGE PARK)",IF(ISNUMBER(SEARCH("HAPEVILLE",$H1896)),"FULTON (HAPEVILLE)",IF(ISNUMBER(SEARCH("EAST POINT",$H1896)),"FULTON (EAST POINT)",IF(ISNUMBER(SEARCH("ATLANTA",$H1896)),"FULTON (ATL LIMITS)","FULTON")))),IF($AG1896="DEKALB",IF(ISNUMBER(SEARCH("ATLANTA",$H1896)),"DEKALB (ATL LIMITS)","DEKALB"),IF(AND($AG1896="CLAYTON",ISNUMBER(SEARCH("COLLEGE PARK",$H1896))),"CLAYTON (COLLEGE PARK)",$AG1896))))</f>
        <v/>
      </c>
      <c r="AI1896" s="2">
        <f>IF(OR($AH1896="",$AD1896=""),"",IFERROR(VLOOKUP($AH1896,CODES!$A:$B,2,FALSE),"NO CODE"))</f>
        <v/>
      </c>
      <c r="AJ1896" s="19">
        <f>IF(OR($AI1896="",$AI1896="NO CODE"),"",IF(COUNTIFS(RATES!$A:$A,$AI1896,RATES!$B:$B,"&lt;="&amp;MonthStart,RATES!$C:$C,"&gt;="&amp;MonthEnd)&lt;&gt;1,"NO RATE",IF($AD1896="OFF",SUMIFS(RATES!$F:$F,RATES!$A:$A,$AI1896,RATES!$B:$B,"&lt;="&amp;MonthStart,RATES!$C:$C,"&gt;="&amp;MonthEnd),SUMIFS(RATES!$E:$E,RATES!$A:$A,$AI1896,RATES!$B:$B,"&lt;="&amp;MonthStart,RATES!$C:$C,"&gt;="&amp;MonthEnd))))</f>
        <v/>
      </c>
      <c r="AK1896" s="2">
        <f>IF(OR(NOT(ISNUMBER($AJ1896)),N($AA1896)=0),"",IF(ABS(N($Z1896)/100-$AJ1896)&gt;0.0000001,"DIFFERS",""))</f>
        <v/>
      </c>
    </row>
    <row r="1897">
      <c r="AD1897" s="2">
        <f>IF($L1897="","",IF(ISNUMBER(SEARCH("OFF ROAD",$H1897)),"OFF",IF(ISNUMBER(SEARCH("ON ROAD",$H1897)),"ON","")))</f>
        <v/>
      </c>
      <c r="AE1897" s="2">
        <f>IF($AD1897="ON",""&amp;$L1897,"")</f>
        <v/>
      </c>
      <c r="AF1897" s="2">
        <f>IF($L1897="","",IF($J1897&lt;&gt;"","Y",""))</f>
        <v/>
      </c>
      <c r="AG1897" s="2">
        <f>IF($L1897="","",IFERROR(TRIM(MID($H1897,4,SEARCH(" CO ",$H1897)-4)),""&amp;$S1897))</f>
        <v/>
      </c>
      <c r="AH1897" s="2">
        <f>IF($AG1897="","",IF($AG1897="FULTON",IF(ISNUMBER(SEARCH("COLLEGE PARK",$H1897)),"FULTON (COLLEGE PARK)",IF(ISNUMBER(SEARCH("HAPEVILLE",$H1897)),"FULTON (HAPEVILLE)",IF(ISNUMBER(SEARCH("EAST POINT",$H1897)),"FULTON (EAST POINT)",IF(ISNUMBER(SEARCH("ATLANTA",$H1897)),"FULTON (ATL LIMITS)","FULTON")))),IF($AG1897="DEKALB",IF(ISNUMBER(SEARCH("ATLANTA",$H1897)),"DEKALB (ATL LIMITS)","DEKALB"),IF(AND($AG1897="CLAYTON",ISNUMBER(SEARCH("COLLEGE PARK",$H1897))),"CLAYTON (COLLEGE PARK)",$AG1897))))</f>
        <v/>
      </c>
      <c r="AI1897" s="2">
        <f>IF(OR($AH1897="",$AD1897=""),"",IFERROR(VLOOKUP($AH1897,CODES!$A:$B,2,FALSE),"NO CODE"))</f>
        <v/>
      </c>
      <c r="AJ1897" s="19">
        <f>IF(OR($AI1897="",$AI1897="NO CODE"),"",IF(COUNTIFS(RATES!$A:$A,$AI1897,RATES!$B:$B,"&lt;="&amp;MonthStart,RATES!$C:$C,"&gt;="&amp;MonthEnd)&lt;&gt;1,"NO RATE",IF($AD1897="OFF",SUMIFS(RATES!$F:$F,RATES!$A:$A,$AI1897,RATES!$B:$B,"&lt;="&amp;MonthStart,RATES!$C:$C,"&gt;="&amp;MonthEnd),SUMIFS(RATES!$E:$E,RATES!$A:$A,$AI1897,RATES!$B:$B,"&lt;="&amp;MonthStart,RATES!$C:$C,"&gt;="&amp;MonthEnd))))</f>
        <v/>
      </c>
      <c r="AK1897" s="2">
        <f>IF(OR(NOT(ISNUMBER($AJ1897)),N($AA1897)=0),"",IF(ABS(N($Z1897)/100-$AJ1897)&gt;0.0000001,"DIFFERS",""))</f>
        <v/>
      </c>
    </row>
    <row r="1898">
      <c r="AD1898" s="2">
        <f>IF($L1898="","",IF(ISNUMBER(SEARCH("OFF ROAD",$H1898)),"OFF",IF(ISNUMBER(SEARCH("ON ROAD",$H1898)),"ON","")))</f>
        <v/>
      </c>
      <c r="AE1898" s="2">
        <f>IF($AD1898="ON",""&amp;$L1898,"")</f>
        <v/>
      </c>
      <c r="AF1898" s="2">
        <f>IF($L1898="","",IF($J1898&lt;&gt;"","Y",""))</f>
        <v/>
      </c>
      <c r="AG1898" s="2">
        <f>IF($L1898="","",IFERROR(TRIM(MID($H1898,4,SEARCH(" CO ",$H1898)-4)),""&amp;$S1898))</f>
        <v/>
      </c>
      <c r="AH1898" s="2">
        <f>IF($AG1898="","",IF($AG1898="FULTON",IF(ISNUMBER(SEARCH("COLLEGE PARK",$H1898)),"FULTON (COLLEGE PARK)",IF(ISNUMBER(SEARCH("HAPEVILLE",$H1898)),"FULTON (HAPEVILLE)",IF(ISNUMBER(SEARCH("EAST POINT",$H1898)),"FULTON (EAST POINT)",IF(ISNUMBER(SEARCH("ATLANTA",$H1898)),"FULTON (ATL LIMITS)","FULTON")))),IF($AG1898="DEKALB",IF(ISNUMBER(SEARCH("ATLANTA",$H1898)),"DEKALB (ATL LIMITS)","DEKALB"),IF(AND($AG1898="CLAYTON",ISNUMBER(SEARCH("COLLEGE PARK",$H1898))),"CLAYTON (COLLEGE PARK)",$AG1898))))</f>
        <v/>
      </c>
      <c r="AI1898" s="2">
        <f>IF(OR($AH1898="",$AD1898=""),"",IFERROR(VLOOKUP($AH1898,CODES!$A:$B,2,FALSE),"NO CODE"))</f>
        <v/>
      </c>
      <c r="AJ1898" s="19">
        <f>IF(OR($AI1898="",$AI1898="NO CODE"),"",IF(COUNTIFS(RATES!$A:$A,$AI1898,RATES!$B:$B,"&lt;="&amp;MonthStart,RATES!$C:$C,"&gt;="&amp;MonthEnd)&lt;&gt;1,"NO RATE",IF($AD1898="OFF",SUMIFS(RATES!$F:$F,RATES!$A:$A,$AI1898,RATES!$B:$B,"&lt;="&amp;MonthStart,RATES!$C:$C,"&gt;="&amp;MonthEnd),SUMIFS(RATES!$E:$E,RATES!$A:$A,$AI1898,RATES!$B:$B,"&lt;="&amp;MonthStart,RATES!$C:$C,"&gt;="&amp;MonthEnd))))</f>
        <v/>
      </c>
      <c r="AK1898" s="2">
        <f>IF(OR(NOT(ISNUMBER($AJ1898)),N($AA1898)=0),"",IF(ABS(N($Z1898)/100-$AJ1898)&gt;0.0000001,"DIFFERS",""))</f>
        <v/>
      </c>
    </row>
    <row r="1899">
      <c r="AD1899" s="2">
        <f>IF($L1899="","",IF(ISNUMBER(SEARCH("OFF ROAD",$H1899)),"OFF",IF(ISNUMBER(SEARCH("ON ROAD",$H1899)),"ON","")))</f>
        <v/>
      </c>
      <c r="AE1899" s="2">
        <f>IF($AD1899="ON",""&amp;$L1899,"")</f>
        <v/>
      </c>
      <c r="AF1899" s="2">
        <f>IF($L1899="","",IF($J1899&lt;&gt;"","Y",""))</f>
        <v/>
      </c>
      <c r="AG1899" s="2">
        <f>IF($L1899="","",IFERROR(TRIM(MID($H1899,4,SEARCH(" CO ",$H1899)-4)),""&amp;$S1899))</f>
        <v/>
      </c>
      <c r="AH1899" s="2">
        <f>IF($AG1899="","",IF($AG1899="FULTON",IF(ISNUMBER(SEARCH("COLLEGE PARK",$H1899)),"FULTON (COLLEGE PARK)",IF(ISNUMBER(SEARCH("HAPEVILLE",$H1899)),"FULTON (HAPEVILLE)",IF(ISNUMBER(SEARCH("EAST POINT",$H1899)),"FULTON (EAST POINT)",IF(ISNUMBER(SEARCH("ATLANTA",$H1899)),"FULTON (ATL LIMITS)","FULTON")))),IF($AG1899="DEKALB",IF(ISNUMBER(SEARCH("ATLANTA",$H1899)),"DEKALB (ATL LIMITS)","DEKALB"),IF(AND($AG1899="CLAYTON",ISNUMBER(SEARCH("COLLEGE PARK",$H1899))),"CLAYTON (COLLEGE PARK)",$AG1899))))</f>
        <v/>
      </c>
      <c r="AI1899" s="2">
        <f>IF(OR($AH1899="",$AD1899=""),"",IFERROR(VLOOKUP($AH1899,CODES!$A:$B,2,FALSE),"NO CODE"))</f>
        <v/>
      </c>
      <c r="AJ1899" s="19">
        <f>IF(OR($AI1899="",$AI1899="NO CODE"),"",IF(COUNTIFS(RATES!$A:$A,$AI1899,RATES!$B:$B,"&lt;="&amp;MonthStart,RATES!$C:$C,"&gt;="&amp;MonthEnd)&lt;&gt;1,"NO RATE",IF($AD1899="OFF",SUMIFS(RATES!$F:$F,RATES!$A:$A,$AI1899,RATES!$B:$B,"&lt;="&amp;MonthStart,RATES!$C:$C,"&gt;="&amp;MonthEnd),SUMIFS(RATES!$E:$E,RATES!$A:$A,$AI1899,RATES!$B:$B,"&lt;="&amp;MonthStart,RATES!$C:$C,"&gt;="&amp;MonthEnd))))</f>
        <v/>
      </c>
      <c r="AK1899" s="2">
        <f>IF(OR(NOT(ISNUMBER($AJ1899)),N($AA1899)=0),"",IF(ABS(N($Z1899)/100-$AJ1899)&gt;0.0000001,"DIFFERS",""))</f>
        <v/>
      </c>
    </row>
    <row r="1900">
      <c r="AD1900" s="2">
        <f>IF($L1900="","",IF(ISNUMBER(SEARCH("OFF ROAD",$H1900)),"OFF",IF(ISNUMBER(SEARCH("ON ROAD",$H1900)),"ON","")))</f>
        <v/>
      </c>
      <c r="AE1900" s="2">
        <f>IF($AD1900="ON",""&amp;$L1900,"")</f>
        <v/>
      </c>
      <c r="AF1900" s="2">
        <f>IF($L1900="","",IF($J1900&lt;&gt;"","Y",""))</f>
        <v/>
      </c>
      <c r="AG1900" s="2">
        <f>IF($L1900="","",IFERROR(TRIM(MID($H1900,4,SEARCH(" CO ",$H1900)-4)),""&amp;$S1900))</f>
        <v/>
      </c>
      <c r="AH1900" s="2">
        <f>IF($AG1900="","",IF($AG1900="FULTON",IF(ISNUMBER(SEARCH("COLLEGE PARK",$H1900)),"FULTON (COLLEGE PARK)",IF(ISNUMBER(SEARCH("HAPEVILLE",$H1900)),"FULTON (HAPEVILLE)",IF(ISNUMBER(SEARCH("EAST POINT",$H1900)),"FULTON (EAST POINT)",IF(ISNUMBER(SEARCH("ATLANTA",$H1900)),"FULTON (ATL LIMITS)","FULTON")))),IF($AG1900="DEKALB",IF(ISNUMBER(SEARCH("ATLANTA",$H1900)),"DEKALB (ATL LIMITS)","DEKALB"),IF(AND($AG1900="CLAYTON",ISNUMBER(SEARCH("COLLEGE PARK",$H1900))),"CLAYTON (COLLEGE PARK)",$AG1900))))</f>
        <v/>
      </c>
      <c r="AI1900" s="2">
        <f>IF(OR($AH1900="",$AD1900=""),"",IFERROR(VLOOKUP($AH1900,CODES!$A:$B,2,FALSE),"NO CODE"))</f>
        <v/>
      </c>
      <c r="AJ1900" s="19">
        <f>IF(OR($AI1900="",$AI1900="NO CODE"),"",IF(COUNTIFS(RATES!$A:$A,$AI1900,RATES!$B:$B,"&lt;="&amp;MonthStart,RATES!$C:$C,"&gt;="&amp;MonthEnd)&lt;&gt;1,"NO RATE",IF($AD1900="OFF",SUMIFS(RATES!$F:$F,RATES!$A:$A,$AI1900,RATES!$B:$B,"&lt;="&amp;MonthStart,RATES!$C:$C,"&gt;="&amp;MonthEnd),SUMIFS(RATES!$E:$E,RATES!$A:$A,$AI1900,RATES!$B:$B,"&lt;="&amp;MonthStart,RATES!$C:$C,"&gt;="&amp;MonthEnd))))</f>
        <v/>
      </c>
      <c r="AK1900" s="2">
        <f>IF(OR(NOT(ISNUMBER($AJ1900)),N($AA1900)=0),"",IF(ABS(N($Z1900)/100-$AJ1900)&gt;0.0000001,"DIFFERS",""))</f>
        <v/>
      </c>
    </row>
    <row r="1901">
      <c r="AD1901" s="2">
        <f>IF($L1901="","",IF(ISNUMBER(SEARCH("OFF ROAD",$H1901)),"OFF",IF(ISNUMBER(SEARCH("ON ROAD",$H1901)),"ON","")))</f>
        <v/>
      </c>
      <c r="AE1901" s="2">
        <f>IF($AD1901="ON",""&amp;$L1901,"")</f>
        <v/>
      </c>
      <c r="AF1901" s="2">
        <f>IF($L1901="","",IF($J1901&lt;&gt;"","Y",""))</f>
        <v/>
      </c>
      <c r="AG1901" s="2">
        <f>IF($L1901="","",IFERROR(TRIM(MID($H1901,4,SEARCH(" CO ",$H1901)-4)),""&amp;$S1901))</f>
        <v/>
      </c>
      <c r="AH1901" s="2">
        <f>IF($AG1901="","",IF($AG1901="FULTON",IF(ISNUMBER(SEARCH("COLLEGE PARK",$H1901)),"FULTON (COLLEGE PARK)",IF(ISNUMBER(SEARCH("HAPEVILLE",$H1901)),"FULTON (HAPEVILLE)",IF(ISNUMBER(SEARCH("EAST POINT",$H1901)),"FULTON (EAST POINT)",IF(ISNUMBER(SEARCH("ATLANTA",$H1901)),"FULTON (ATL LIMITS)","FULTON")))),IF($AG1901="DEKALB",IF(ISNUMBER(SEARCH("ATLANTA",$H1901)),"DEKALB (ATL LIMITS)","DEKALB"),IF(AND($AG1901="CLAYTON",ISNUMBER(SEARCH("COLLEGE PARK",$H1901))),"CLAYTON (COLLEGE PARK)",$AG1901))))</f>
        <v/>
      </c>
      <c r="AI1901" s="2">
        <f>IF(OR($AH1901="",$AD1901=""),"",IFERROR(VLOOKUP($AH1901,CODES!$A:$B,2,FALSE),"NO CODE"))</f>
        <v/>
      </c>
      <c r="AJ1901" s="19">
        <f>IF(OR($AI1901="",$AI1901="NO CODE"),"",IF(COUNTIFS(RATES!$A:$A,$AI1901,RATES!$B:$B,"&lt;="&amp;MonthStart,RATES!$C:$C,"&gt;="&amp;MonthEnd)&lt;&gt;1,"NO RATE",IF($AD1901="OFF",SUMIFS(RATES!$F:$F,RATES!$A:$A,$AI1901,RATES!$B:$B,"&lt;="&amp;MonthStart,RATES!$C:$C,"&gt;="&amp;MonthEnd),SUMIFS(RATES!$E:$E,RATES!$A:$A,$AI1901,RATES!$B:$B,"&lt;="&amp;MonthStart,RATES!$C:$C,"&gt;="&amp;MonthEnd))))</f>
        <v/>
      </c>
      <c r="AK1901" s="2">
        <f>IF(OR(NOT(ISNUMBER($AJ1901)),N($AA1901)=0),"",IF(ABS(N($Z1901)/100-$AJ1901)&gt;0.0000001,"DIFFERS",""))</f>
        <v/>
      </c>
    </row>
    <row r="1902">
      <c r="AD1902" s="2">
        <f>IF($L1902="","",IF(ISNUMBER(SEARCH("OFF ROAD",$H1902)),"OFF",IF(ISNUMBER(SEARCH("ON ROAD",$H1902)),"ON","")))</f>
        <v/>
      </c>
      <c r="AE1902" s="2">
        <f>IF($AD1902="ON",""&amp;$L1902,"")</f>
        <v/>
      </c>
      <c r="AF1902" s="2">
        <f>IF($L1902="","",IF($J1902&lt;&gt;"","Y",""))</f>
        <v/>
      </c>
      <c r="AG1902" s="2">
        <f>IF($L1902="","",IFERROR(TRIM(MID($H1902,4,SEARCH(" CO ",$H1902)-4)),""&amp;$S1902))</f>
        <v/>
      </c>
      <c r="AH1902" s="2">
        <f>IF($AG1902="","",IF($AG1902="FULTON",IF(ISNUMBER(SEARCH("COLLEGE PARK",$H1902)),"FULTON (COLLEGE PARK)",IF(ISNUMBER(SEARCH("HAPEVILLE",$H1902)),"FULTON (HAPEVILLE)",IF(ISNUMBER(SEARCH("EAST POINT",$H1902)),"FULTON (EAST POINT)",IF(ISNUMBER(SEARCH("ATLANTA",$H1902)),"FULTON (ATL LIMITS)","FULTON")))),IF($AG1902="DEKALB",IF(ISNUMBER(SEARCH("ATLANTA",$H1902)),"DEKALB (ATL LIMITS)","DEKALB"),IF(AND($AG1902="CLAYTON",ISNUMBER(SEARCH("COLLEGE PARK",$H1902))),"CLAYTON (COLLEGE PARK)",$AG1902))))</f>
        <v/>
      </c>
      <c r="AI1902" s="2">
        <f>IF(OR($AH1902="",$AD1902=""),"",IFERROR(VLOOKUP($AH1902,CODES!$A:$B,2,FALSE),"NO CODE"))</f>
        <v/>
      </c>
      <c r="AJ1902" s="19">
        <f>IF(OR($AI1902="",$AI1902="NO CODE"),"",IF(COUNTIFS(RATES!$A:$A,$AI1902,RATES!$B:$B,"&lt;="&amp;MonthStart,RATES!$C:$C,"&gt;="&amp;MonthEnd)&lt;&gt;1,"NO RATE",IF($AD1902="OFF",SUMIFS(RATES!$F:$F,RATES!$A:$A,$AI1902,RATES!$B:$B,"&lt;="&amp;MonthStart,RATES!$C:$C,"&gt;="&amp;MonthEnd),SUMIFS(RATES!$E:$E,RATES!$A:$A,$AI1902,RATES!$B:$B,"&lt;="&amp;MonthStart,RATES!$C:$C,"&gt;="&amp;MonthEnd))))</f>
        <v/>
      </c>
      <c r="AK1902" s="2">
        <f>IF(OR(NOT(ISNUMBER($AJ1902)),N($AA1902)=0),"",IF(ABS(N($Z1902)/100-$AJ1902)&gt;0.0000001,"DIFFERS",""))</f>
        <v/>
      </c>
    </row>
    <row r="1903">
      <c r="AD1903" s="2">
        <f>IF($L1903="","",IF(ISNUMBER(SEARCH("OFF ROAD",$H1903)),"OFF",IF(ISNUMBER(SEARCH("ON ROAD",$H1903)),"ON","")))</f>
        <v/>
      </c>
      <c r="AE1903" s="2">
        <f>IF($AD1903="ON",""&amp;$L1903,"")</f>
        <v/>
      </c>
      <c r="AF1903" s="2">
        <f>IF($L1903="","",IF($J1903&lt;&gt;"","Y",""))</f>
        <v/>
      </c>
      <c r="AG1903" s="2">
        <f>IF($L1903="","",IFERROR(TRIM(MID($H1903,4,SEARCH(" CO ",$H1903)-4)),""&amp;$S1903))</f>
        <v/>
      </c>
      <c r="AH1903" s="2">
        <f>IF($AG1903="","",IF($AG1903="FULTON",IF(ISNUMBER(SEARCH("COLLEGE PARK",$H1903)),"FULTON (COLLEGE PARK)",IF(ISNUMBER(SEARCH("HAPEVILLE",$H1903)),"FULTON (HAPEVILLE)",IF(ISNUMBER(SEARCH("EAST POINT",$H1903)),"FULTON (EAST POINT)",IF(ISNUMBER(SEARCH("ATLANTA",$H1903)),"FULTON (ATL LIMITS)","FULTON")))),IF($AG1903="DEKALB",IF(ISNUMBER(SEARCH("ATLANTA",$H1903)),"DEKALB (ATL LIMITS)","DEKALB"),IF(AND($AG1903="CLAYTON",ISNUMBER(SEARCH("COLLEGE PARK",$H1903))),"CLAYTON (COLLEGE PARK)",$AG1903))))</f>
        <v/>
      </c>
      <c r="AI1903" s="2">
        <f>IF(OR($AH1903="",$AD1903=""),"",IFERROR(VLOOKUP($AH1903,CODES!$A:$B,2,FALSE),"NO CODE"))</f>
        <v/>
      </c>
      <c r="AJ1903" s="19">
        <f>IF(OR($AI1903="",$AI1903="NO CODE"),"",IF(COUNTIFS(RATES!$A:$A,$AI1903,RATES!$B:$B,"&lt;="&amp;MonthStart,RATES!$C:$C,"&gt;="&amp;MonthEnd)&lt;&gt;1,"NO RATE",IF($AD1903="OFF",SUMIFS(RATES!$F:$F,RATES!$A:$A,$AI1903,RATES!$B:$B,"&lt;="&amp;MonthStart,RATES!$C:$C,"&gt;="&amp;MonthEnd),SUMIFS(RATES!$E:$E,RATES!$A:$A,$AI1903,RATES!$B:$B,"&lt;="&amp;MonthStart,RATES!$C:$C,"&gt;="&amp;MonthEnd))))</f>
        <v/>
      </c>
      <c r="AK1903" s="2">
        <f>IF(OR(NOT(ISNUMBER($AJ1903)),N($AA1903)=0),"",IF(ABS(N($Z1903)/100-$AJ1903)&gt;0.0000001,"DIFFERS",""))</f>
        <v/>
      </c>
    </row>
    <row r="1904">
      <c r="AD1904" s="2">
        <f>IF($L1904="","",IF(ISNUMBER(SEARCH("OFF ROAD",$H1904)),"OFF",IF(ISNUMBER(SEARCH("ON ROAD",$H1904)),"ON","")))</f>
        <v/>
      </c>
      <c r="AE1904" s="2">
        <f>IF($AD1904="ON",""&amp;$L1904,"")</f>
        <v/>
      </c>
      <c r="AF1904" s="2">
        <f>IF($L1904="","",IF($J1904&lt;&gt;"","Y",""))</f>
        <v/>
      </c>
      <c r="AG1904" s="2">
        <f>IF($L1904="","",IFERROR(TRIM(MID($H1904,4,SEARCH(" CO ",$H1904)-4)),""&amp;$S1904))</f>
        <v/>
      </c>
      <c r="AH1904" s="2">
        <f>IF($AG1904="","",IF($AG1904="FULTON",IF(ISNUMBER(SEARCH("COLLEGE PARK",$H1904)),"FULTON (COLLEGE PARK)",IF(ISNUMBER(SEARCH("HAPEVILLE",$H1904)),"FULTON (HAPEVILLE)",IF(ISNUMBER(SEARCH("EAST POINT",$H1904)),"FULTON (EAST POINT)",IF(ISNUMBER(SEARCH("ATLANTA",$H1904)),"FULTON (ATL LIMITS)","FULTON")))),IF($AG1904="DEKALB",IF(ISNUMBER(SEARCH("ATLANTA",$H1904)),"DEKALB (ATL LIMITS)","DEKALB"),IF(AND($AG1904="CLAYTON",ISNUMBER(SEARCH("COLLEGE PARK",$H1904))),"CLAYTON (COLLEGE PARK)",$AG1904))))</f>
        <v/>
      </c>
      <c r="AI1904" s="2">
        <f>IF(OR($AH1904="",$AD1904=""),"",IFERROR(VLOOKUP($AH1904,CODES!$A:$B,2,FALSE),"NO CODE"))</f>
        <v/>
      </c>
      <c r="AJ1904" s="19">
        <f>IF(OR($AI1904="",$AI1904="NO CODE"),"",IF(COUNTIFS(RATES!$A:$A,$AI1904,RATES!$B:$B,"&lt;="&amp;MonthStart,RATES!$C:$C,"&gt;="&amp;MonthEnd)&lt;&gt;1,"NO RATE",IF($AD1904="OFF",SUMIFS(RATES!$F:$F,RATES!$A:$A,$AI1904,RATES!$B:$B,"&lt;="&amp;MonthStart,RATES!$C:$C,"&gt;="&amp;MonthEnd),SUMIFS(RATES!$E:$E,RATES!$A:$A,$AI1904,RATES!$B:$B,"&lt;="&amp;MonthStart,RATES!$C:$C,"&gt;="&amp;MonthEnd))))</f>
        <v/>
      </c>
      <c r="AK1904" s="2">
        <f>IF(OR(NOT(ISNUMBER($AJ1904)),N($AA1904)=0),"",IF(ABS(N($Z1904)/100-$AJ1904)&gt;0.0000001,"DIFFERS",""))</f>
        <v/>
      </c>
    </row>
    <row r="1905">
      <c r="AD1905" s="2">
        <f>IF($L1905="","",IF(ISNUMBER(SEARCH("OFF ROAD",$H1905)),"OFF",IF(ISNUMBER(SEARCH("ON ROAD",$H1905)),"ON","")))</f>
        <v/>
      </c>
      <c r="AE1905" s="2">
        <f>IF($AD1905="ON",""&amp;$L1905,"")</f>
        <v/>
      </c>
      <c r="AF1905" s="2">
        <f>IF($L1905="","",IF($J1905&lt;&gt;"","Y",""))</f>
        <v/>
      </c>
      <c r="AG1905" s="2">
        <f>IF($L1905="","",IFERROR(TRIM(MID($H1905,4,SEARCH(" CO ",$H1905)-4)),""&amp;$S1905))</f>
        <v/>
      </c>
      <c r="AH1905" s="2">
        <f>IF($AG1905="","",IF($AG1905="FULTON",IF(ISNUMBER(SEARCH("COLLEGE PARK",$H1905)),"FULTON (COLLEGE PARK)",IF(ISNUMBER(SEARCH("HAPEVILLE",$H1905)),"FULTON (HAPEVILLE)",IF(ISNUMBER(SEARCH("EAST POINT",$H1905)),"FULTON (EAST POINT)",IF(ISNUMBER(SEARCH("ATLANTA",$H1905)),"FULTON (ATL LIMITS)","FULTON")))),IF($AG1905="DEKALB",IF(ISNUMBER(SEARCH("ATLANTA",$H1905)),"DEKALB (ATL LIMITS)","DEKALB"),IF(AND($AG1905="CLAYTON",ISNUMBER(SEARCH("COLLEGE PARK",$H1905))),"CLAYTON (COLLEGE PARK)",$AG1905))))</f>
        <v/>
      </c>
      <c r="AI1905" s="2">
        <f>IF(OR($AH1905="",$AD1905=""),"",IFERROR(VLOOKUP($AH1905,CODES!$A:$B,2,FALSE),"NO CODE"))</f>
        <v/>
      </c>
      <c r="AJ1905" s="19">
        <f>IF(OR($AI1905="",$AI1905="NO CODE"),"",IF(COUNTIFS(RATES!$A:$A,$AI1905,RATES!$B:$B,"&lt;="&amp;MonthStart,RATES!$C:$C,"&gt;="&amp;MonthEnd)&lt;&gt;1,"NO RATE",IF($AD1905="OFF",SUMIFS(RATES!$F:$F,RATES!$A:$A,$AI1905,RATES!$B:$B,"&lt;="&amp;MonthStart,RATES!$C:$C,"&gt;="&amp;MonthEnd),SUMIFS(RATES!$E:$E,RATES!$A:$A,$AI1905,RATES!$B:$B,"&lt;="&amp;MonthStart,RATES!$C:$C,"&gt;="&amp;MonthEnd))))</f>
        <v/>
      </c>
      <c r="AK1905" s="2">
        <f>IF(OR(NOT(ISNUMBER($AJ1905)),N($AA1905)=0),"",IF(ABS(N($Z1905)/100-$AJ1905)&gt;0.0000001,"DIFFERS",""))</f>
        <v/>
      </c>
    </row>
    <row r="1906">
      <c r="AD1906" s="2">
        <f>IF($L1906="","",IF(ISNUMBER(SEARCH("OFF ROAD",$H1906)),"OFF",IF(ISNUMBER(SEARCH("ON ROAD",$H1906)),"ON","")))</f>
        <v/>
      </c>
      <c r="AE1906" s="2">
        <f>IF($AD1906="ON",""&amp;$L1906,"")</f>
        <v/>
      </c>
      <c r="AF1906" s="2">
        <f>IF($L1906="","",IF($J1906&lt;&gt;"","Y",""))</f>
        <v/>
      </c>
      <c r="AG1906" s="2">
        <f>IF($L1906="","",IFERROR(TRIM(MID($H1906,4,SEARCH(" CO ",$H1906)-4)),""&amp;$S1906))</f>
        <v/>
      </c>
      <c r="AH1906" s="2">
        <f>IF($AG1906="","",IF($AG1906="FULTON",IF(ISNUMBER(SEARCH("COLLEGE PARK",$H1906)),"FULTON (COLLEGE PARK)",IF(ISNUMBER(SEARCH("HAPEVILLE",$H1906)),"FULTON (HAPEVILLE)",IF(ISNUMBER(SEARCH("EAST POINT",$H1906)),"FULTON (EAST POINT)",IF(ISNUMBER(SEARCH("ATLANTA",$H1906)),"FULTON (ATL LIMITS)","FULTON")))),IF($AG1906="DEKALB",IF(ISNUMBER(SEARCH("ATLANTA",$H1906)),"DEKALB (ATL LIMITS)","DEKALB"),IF(AND($AG1906="CLAYTON",ISNUMBER(SEARCH("COLLEGE PARK",$H1906))),"CLAYTON (COLLEGE PARK)",$AG1906))))</f>
        <v/>
      </c>
      <c r="AI1906" s="2">
        <f>IF(OR($AH1906="",$AD1906=""),"",IFERROR(VLOOKUP($AH1906,CODES!$A:$B,2,FALSE),"NO CODE"))</f>
        <v/>
      </c>
      <c r="AJ1906" s="19">
        <f>IF(OR($AI1906="",$AI1906="NO CODE"),"",IF(COUNTIFS(RATES!$A:$A,$AI1906,RATES!$B:$B,"&lt;="&amp;MonthStart,RATES!$C:$C,"&gt;="&amp;MonthEnd)&lt;&gt;1,"NO RATE",IF($AD1906="OFF",SUMIFS(RATES!$F:$F,RATES!$A:$A,$AI1906,RATES!$B:$B,"&lt;="&amp;MonthStart,RATES!$C:$C,"&gt;="&amp;MonthEnd),SUMIFS(RATES!$E:$E,RATES!$A:$A,$AI1906,RATES!$B:$B,"&lt;="&amp;MonthStart,RATES!$C:$C,"&gt;="&amp;MonthEnd))))</f>
        <v/>
      </c>
      <c r="AK1906" s="2">
        <f>IF(OR(NOT(ISNUMBER($AJ1906)),N($AA1906)=0),"",IF(ABS(N($Z1906)/100-$AJ1906)&gt;0.0000001,"DIFFERS",""))</f>
        <v/>
      </c>
    </row>
    <row r="1907">
      <c r="AD1907" s="2">
        <f>IF($L1907="","",IF(ISNUMBER(SEARCH("OFF ROAD",$H1907)),"OFF",IF(ISNUMBER(SEARCH("ON ROAD",$H1907)),"ON","")))</f>
        <v/>
      </c>
      <c r="AE1907" s="2">
        <f>IF($AD1907="ON",""&amp;$L1907,"")</f>
        <v/>
      </c>
      <c r="AF1907" s="2">
        <f>IF($L1907="","",IF($J1907&lt;&gt;"","Y",""))</f>
        <v/>
      </c>
      <c r="AG1907" s="2">
        <f>IF($L1907="","",IFERROR(TRIM(MID($H1907,4,SEARCH(" CO ",$H1907)-4)),""&amp;$S1907))</f>
        <v/>
      </c>
      <c r="AH1907" s="2">
        <f>IF($AG1907="","",IF($AG1907="FULTON",IF(ISNUMBER(SEARCH("COLLEGE PARK",$H1907)),"FULTON (COLLEGE PARK)",IF(ISNUMBER(SEARCH("HAPEVILLE",$H1907)),"FULTON (HAPEVILLE)",IF(ISNUMBER(SEARCH("EAST POINT",$H1907)),"FULTON (EAST POINT)",IF(ISNUMBER(SEARCH("ATLANTA",$H1907)),"FULTON (ATL LIMITS)","FULTON")))),IF($AG1907="DEKALB",IF(ISNUMBER(SEARCH("ATLANTA",$H1907)),"DEKALB (ATL LIMITS)","DEKALB"),IF(AND($AG1907="CLAYTON",ISNUMBER(SEARCH("COLLEGE PARK",$H1907))),"CLAYTON (COLLEGE PARK)",$AG1907))))</f>
        <v/>
      </c>
      <c r="AI1907" s="2">
        <f>IF(OR($AH1907="",$AD1907=""),"",IFERROR(VLOOKUP($AH1907,CODES!$A:$B,2,FALSE),"NO CODE"))</f>
        <v/>
      </c>
      <c r="AJ1907" s="19">
        <f>IF(OR($AI1907="",$AI1907="NO CODE"),"",IF(COUNTIFS(RATES!$A:$A,$AI1907,RATES!$B:$B,"&lt;="&amp;MonthStart,RATES!$C:$C,"&gt;="&amp;MonthEnd)&lt;&gt;1,"NO RATE",IF($AD1907="OFF",SUMIFS(RATES!$F:$F,RATES!$A:$A,$AI1907,RATES!$B:$B,"&lt;="&amp;MonthStart,RATES!$C:$C,"&gt;="&amp;MonthEnd),SUMIFS(RATES!$E:$E,RATES!$A:$A,$AI1907,RATES!$B:$B,"&lt;="&amp;MonthStart,RATES!$C:$C,"&gt;="&amp;MonthEnd))))</f>
        <v/>
      </c>
      <c r="AK1907" s="2">
        <f>IF(OR(NOT(ISNUMBER($AJ1907)),N($AA1907)=0),"",IF(ABS(N($Z1907)/100-$AJ1907)&gt;0.0000001,"DIFFERS",""))</f>
        <v/>
      </c>
    </row>
    <row r="1908">
      <c r="AD1908" s="2">
        <f>IF($L1908="","",IF(ISNUMBER(SEARCH("OFF ROAD",$H1908)),"OFF",IF(ISNUMBER(SEARCH("ON ROAD",$H1908)),"ON","")))</f>
        <v/>
      </c>
      <c r="AE1908" s="2">
        <f>IF($AD1908="ON",""&amp;$L1908,"")</f>
        <v/>
      </c>
      <c r="AF1908" s="2">
        <f>IF($L1908="","",IF($J1908&lt;&gt;"","Y",""))</f>
        <v/>
      </c>
      <c r="AG1908" s="2">
        <f>IF($L1908="","",IFERROR(TRIM(MID($H1908,4,SEARCH(" CO ",$H1908)-4)),""&amp;$S1908))</f>
        <v/>
      </c>
      <c r="AH1908" s="2">
        <f>IF($AG1908="","",IF($AG1908="FULTON",IF(ISNUMBER(SEARCH("COLLEGE PARK",$H1908)),"FULTON (COLLEGE PARK)",IF(ISNUMBER(SEARCH("HAPEVILLE",$H1908)),"FULTON (HAPEVILLE)",IF(ISNUMBER(SEARCH("EAST POINT",$H1908)),"FULTON (EAST POINT)",IF(ISNUMBER(SEARCH("ATLANTA",$H1908)),"FULTON (ATL LIMITS)","FULTON")))),IF($AG1908="DEKALB",IF(ISNUMBER(SEARCH("ATLANTA",$H1908)),"DEKALB (ATL LIMITS)","DEKALB"),IF(AND($AG1908="CLAYTON",ISNUMBER(SEARCH("COLLEGE PARK",$H1908))),"CLAYTON (COLLEGE PARK)",$AG1908))))</f>
        <v/>
      </c>
      <c r="AI1908" s="2">
        <f>IF(OR($AH1908="",$AD1908=""),"",IFERROR(VLOOKUP($AH1908,CODES!$A:$B,2,FALSE),"NO CODE"))</f>
        <v/>
      </c>
      <c r="AJ1908" s="19">
        <f>IF(OR($AI1908="",$AI1908="NO CODE"),"",IF(COUNTIFS(RATES!$A:$A,$AI1908,RATES!$B:$B,"&lt;="&amp;MonthStart,RATES!$C:$C,"&gt;="&amp;MonthEnd)&lt;&gt;1,"NO RATE",IF($AD1908="OFF",SUMIFS(RATES!$F:$F,RATES!$A:$A,$AI1908,RATES!$B:$B,"&lt;="&amp;MonthStart,RATES!$C:$C,"&gt;="&amp;MonthEnd),SUMIFS(RATES!$E:$E,RATES!$A:$A,$AI1908,RATES!$B:$B,"&lt;="&amp;MonthStart,RATES!$C:$C,"&gt;="&amp;MonthEnd))))</f>
        <v/>
      </c>
      <c r="AK1908" s="2">
        <f>IF(OR(NOT(ISNUMBER($AJ1908)),N($AA1908)=0),"",IF(ABS(N($Z1908)/100-$AJ1908)&gt;0.0000001,"DIFFERS",""))</f>
        <v/>
      </c>
    </row>
    <row r="1909">
      <c r="AD1909" s="2">
        <f>IF($L1909="","",IF(ISNUMBER(SEARCH("OFF ROAD",$H1909)),"OFF",IF(ISNUMBER(SEARCH("ON ROAD",$H1909)),"ON","")))</f>
        <v/>
      </c>
      <c r="AE1909" s="2">
        <f>IF($AD1909="ON",""&amp;$L1909,"")</f>
        <v/>
      </c>
      <c r="AF1909" s="2">
        <f>IF($L1909="","",IF($J1909&lt;&gt;"","Y",""))</f>
        <v/>
      </c>
      <c r="AG1909" s="2">
        <f>IF($L1909="","",IFERROR(TRIM(MID($H1909,4,SEARCH(" CO ",$H1909)-4)),""&amp;$S1909))</f>
        <v/>
      </c>
      <c r="AH1909" s="2">
        <f>IF($AG1909="","",IF($AG1909="FULTON",IF(ISNUMBER(SEARCH("COLLEGE PARK",$H1909)),"FULTON (COLLEGE PARK)",IF(ISNUMBER(SEARCH("HAPEVILLE",$H1909)),"FULTON (HAPEVILLE)",IF(ISNUMBER(SEARCH("EAST POINT",$H1909)),"FULTON (EAST POINT)",IF(ISNUMBER(SEARCH("ATLANTA",$H1909)),"FULTON (ATL LIMITS)","FULTON")))),IF($AG1909="DEKALB",IF(ISNUMBER(SEARCH("ATLANTA",$H1909)),"DEKALB (ATL LIMITS)","DEKALB"),IF(AND($AG1909="CLAYTON",ISNUMBER(SEARCH("COLLEGE PARK",$H1909))),"CLAYTON (COLLEGE PARK)",$AG1909))))</f>
        <v/>
      </c>
      <c r="AI1909" s="2">
        <f>IF(OR($AH1909="",$AD1909=""),"",IFERROR(VLOOKUP($AH1909,CODES!$A:$B,2,FALSE),"NO CODE"))</f>
        <v/>
      </c>
      <c r="AJ1909" s="19">
        <f>IF(OR($AI1909="",$AI1909="NO CODE"),"",IF(COUNTIFS(RATES!$A:$A,$AI1909,RATES!$B:$B,"&lt;="&amp;MonthStart,RATES!$C:$C,"&gt;="&amp;MonthEnd)&lt;&gt;1,"NO RATE",IF($AD1909="OFF",SUMIFS(RATES!$F:$F,RATES!$A:$A,$AI1909,RATES!$B:$B,"&lt;="&amp;MonthStart,RATES!$C:$C,"&gt;="&amp;MonthEnd),SUMIFS(RATES!$E:$E,RATES!$A:$A,$AI1909,RATES!$B:$B,"&lt;="&amp;MonthStart,RATES!$C:$C,"&gt;="&amp;MonthEnd))))</f>
        <v/>
      </c>
      <c r="AK1909" s="2">
        <f>IF(OR(NOT(ISNUMBER($AJ1909)),N($AA1909)=0),"",IF(ABS(N($Z1909)/100-$AJ1909)&gt;0.0000001,"DIFFERS",""))</f>
        <v/>
      </c>
    </row>
    <row r="1910">
      <c r="AD1910" s="2">
        <f>IF($L1910="","",IF(ISNUMBER(SEARCH("OFF ROAD",$H1910)),"OFF",IF(ISNUMBER(SEARCH("ON ROAD",$H1910)),"ON","")))</f>
        <v/>
      </c>
      <c r="AE1910" s="2">
        <f>IF($AD1910="ON",""&amp;$L1910,"")</f>
        <v/>
      </c>
      <c r="AF1910" s="2">
        <f>IF($L1910="","",IF($J1910&lt;&gt;"","Y",""))</f>
        <v/>
      </c>
      <c r="AG1910" s="2">
        <f>IF($L1910="","",IFERROR(TRIM(MID($H1910,4,SEARCH(" CO ",$H1910)-4)),""&amp;$S1910))</f>
        <v/>
      </c>
      <c r="AH1910" s="2">
        <f>IF($AG1910="","",IF($AG1910="FULTON",IF(ISNUMBER(SEARCH("COLLEGE PARK",$H1910)),"FULTON (COLLEGE PARK)",IF(ISNUMBER(SEARCH("HAPEVILLE",$H1910)),"FULTON (HAPEVILLE)",IF(ISNUMBER(SEARCH("EAST POINT",$H1910)),"FULTON (EAST POINT)",IF(ISNUMBER(SEARCH("ATLANTA",$H1910)),"FULTON (ATL LIMITS)","FULTON")))),IF($AG1910="DEKALB",IF(ISNUMBER(SEARCH("ATLANTA",$H1910)),"DEKALB (ATL LIMITS)","DEKALB"),IF(AND($AG1910="CLAYTON",ISNUMBER(SEARCH("COLLEGE PARK",$H1910))),"CLAYTON (COLLEGE PARK)",$AG1910))))</f>
        <v/>
      </c>
      <c r="AI1910" s="2">
        <f>IF(OR($AH1910="",$AD1910=""),"",IFERROR(VLOOKUP($AH1910,CODES!$A:$B,2,FALSE),"NO CODE"))</f>
        <v/>
      </c>
      <c r="AJ1910" s="19">
        <f>IF(OR($AI1910="",$AI1910="NO CODE"),"",IF(COUNTIFS(RATES!$A:$A,$AI1910,RATES!$B:$B,"&lt;="&amp;MonthStart,RATES!$C:$C,"&gt;="&amp;MonthEnd)&lt;&gt;1,"NO RATE",IF($AD1910="OFF",SUMIFS(RATES!$F:$F,RATES!$A:$A,$AI1910,RATES!$B:$B,"&lt;="&amp;MonthStart,RATES!$C:$C,"&gt;="&amp;MonthEnd),SUMIFS(RATES!$E:$E,RATES!$A:$A,$AI1910,RATES!$B:$B,"&lt;="&amp;MonthStart,RATES!$C:$C,"&gt;="&amp;MonthEnd))))</f>
        <v/>
      </c>
      <c r="AK1910" s="2">
        <f>IF(OR(NOT(ISNUMBER($AJ1910)),N($AA1910)=0),"",IF(ABS(N($Z1910)/100-$AJ1910)&gt;0.0000001,"DIFFERS",""))</f>
        <v/>
      </c>
    </row>
    <row r="1911">
      <c r="AD1911" s="2">
        <f>IF($L1911="","",IF(ISNUMBER(SEARCH("OFF ROAD",$H1911)),"OFF",IF(ISNUMBER(SEARCH("ON ROAD",$H1911)),"ON","")))</f>
        <v/>
      </c>
      <c r="AE1911" s="2">
        <f>IF($AD1911="ON",""&amp;$L1911,"")</f>
        <v/>
      </c>
      <c r="AF1911" s="2">
        <f>IF($L1911="","",IF($J1911&lt;&gt;"","Y",""))</f>
        <v/>
      </c>
      <c r="AG1911" s="2">
        <f>IF($L1911="","",IFERROR(TRIM(MID($H1911,4,SEARCH(" CO ",$H1911)-4)),""&amp;$S1911))</f>
        <v/>
      </c>
      <c r="AH1911" s="2">
        <f>IF($AG1911="","",IF($AG1911="FULTON",IF(ISNUMBER(SEARCH("COLLEGE PARK",$H1911)),"FULTON (COLLEGE PARK)",IF(ISNUMBER(SEARCH("HAPEVILLE",$H1911)),"FULTON (HAPEVILLE)",IF(ISNUMBER(SEARCH("EAST POINT",$H1911)),"FULTON (EAST POINT)",IF(ISNUMBER(SEARCH("ATLANTA",$H1911)),"FULTON (ATL LIMITS)","FULTON")))),IF($AG1911="DEKALB",IF(ISNUMBER(SEARCH("ATLANTA",$H1911)),"DEKALB (ATL LIMITS)","DEKALB"),IF(AND($AG1911="CLAYTON",ISNUMBER(SEARCH("COLLEGE PARK",$H1911))),"CLAYTON (COLLEGE PARK)",$AG1911))))</f>
        <v/>
      </c>
      <c r="AI1911" s="2">
        <f>IF(OR($AH1911="",$AD1911=""),"",IFERROR(VLOOKUP($AH1911,CODES!$A:$B,2,FALSE),"NO CODE"))</f>
        <v/>
      </c>
      <c r="AJ1911" s="19">
        <f>IF(OR($AI1911="",$AI1911="NO CODE"),"",IF(COUNTIFS(RATES!$A:$A,$AI1911,RATES!$B:$B,"&lt;="&amp;MonthStart,RATES!$C:$C,"&gt;="&amp;MonthEnd)&lt;&gt;1,"NO RATE",IF($AD1911="OFF",SUMIFS(RATES!$F:$F,RATES!$A:$A,$AI1911,RATES!$B:$B,"&lt;="&amp;MonthStart,RATES!$C:$C,"&gt;="&amp;MonthEnd),SUMIFS(RATES!$E:$E,RATES!$A:$A,$AI1911,RATES!$B:$B,"&lt;="&amp;MonthStart,RATES!$C:$C,"&gt;="&amp;MonthEnd))))</f>
        <v/>
      </c>
      <c r="AK1911" s="2">
        <f>IF(OR(NOT(ISNUMBER($AJ1911)),N($AA1911)=0),"",IF(ABS(N($Z1911)/100-$AJ1911)&gt;0.0000001,"DIFFERS",""))</f>
        <v/>
      </c>
    </row>
    <row r="1912">
      <c r="AD1912" s="2">
        <f>IF($L1912="","",IF(ISNUMBER(SEARCH("OFF ROAD",$H1912)),"OFF",IF(ISNUMBER(SEARCH("ON ROAD",$H1912)),"ON","")))</f>
        <v/>
      </c>
      <c r="AE1912" s="2">
        <f>IF($AD1912="ON",""&amp;$L1912,"")</f>
        <v/>
      </c>
      <c r="AF1912" s="2">
        <f>IF($L1912="","",IF($J1912&lt;&gt;"","Y",""))</f>
        <v/>
      </c>
      <c r="AG1912" s="2">
        <f>IF($L1912="","",IFERROR(TRIM(MID($H1912,4,SEARCH(" CO ",$H1912)-4)),""&amp;$S1912))</f>
        <v/>
      </c>
      <c r="AH1912" s="2">
        <f>IF($AG1912="","",IF($AG1912="FULTON",IF(ISNUMBER(SEARCH("COLLEGE PARK",$H1912)),"FULTON (COLLEGE PARK)",IF(ISNUMBER(SEARCH("HAPEVILLE",$H1912)),"FULTON (HAPEVILLE)",IF(ISNUMBER(SEARCH("EAST POINT",$H1912)),"FULTON (EAST POINT)",IF(ISNUMBER(SEARCH("ATLANTA",$H1912)),"FULTON (ATL LIMITS)","FULTON")))),IF($AG1912="DEKALB",IF(ISNUMBER(SEARCH("ATLANTA",$H1912)),"DEKALB (ATL LIMITS)","DEKALB"),IF(AND($AG1912="CLAYTON",ISNUMBER(SEARCH("COLLEGE PARK",$H1912))),"CLAYTON (COLLEGE PARK)",$AG1912))))</f>
        <v/>
      </c>
      <c r="AI1912" s="2">
        <f>IF(OR($AH1912="",$AD1912=""),"",IFERROR(VLOOKUP($AH1912,CODES!$A:$B,2,FALSE),"NO CODE"))</f>
        <v/>
      </c>
      <c r="AJ1912" s="19">
        <f>IF(OR($AI1912="",$AI1912="NO CODE"),"",IF(COUNTIFS(RATES!$A:$A,$AI1912,RATES!$B:$B,"&lt;="&amp;MonthStart,RATES!$C:$C,"&gt;="&amp;MonthEnd)&lt;&gt;1,"NO RATE",IF($AD1912="OFF",SUMIFS(RATES!$F:$F,RATES!$A:$A,$AI1912,RATES!$B:$B,"&lt;="&amp;MonthStart,RATES!$C:$C,"&gt;="&amp;MonthEnd),SUMIFS(RATES!$E:$E,RATES!$A:$A,$AI1912,RATES!$B:$B,"&lt;="&amp;MonthStart,RATES!$C:$C,"&gt;="&amp;MonthEnd))))</f>
        <v/>
      </c>
      <c r="AK1912" s="2">
        <f>IF(OR(NOT(ISNUMBER($AJ1912)),N($AA1912)=0),"",IF(ABS(N($Z1912)/100-$AJ1912)&gt;0.0000001,"DIFFERS",""))</f>
        <v/>
      </c>
    </row>
    <row r="1913">
      <c r="AD1913" s="2">
        <f>IF($L1913="","",IF(ISNUMBER(SEARCH("OFF ROAD",$H1913)),"OFF",IF(ISNUMBER(SEARCH("ON ROAD",$H1913)),"ON","")))</f>
        <v/>
      </c>
      <c r="AE1913" s="2">
        <f>IF($AD1913="ON",""&amp;$L1913,"")</f>
        <v/>
      </c>
      <c r="AF1913" s="2">
        <f>IF($L1913="","",IF($J1913&lt;&gt;"","Y",""))</f>
        <v/>
      </c>
      <c r="AG1913" s="2">
        <f>IF($L1913="","",IFERROR(TRIM(MID($H1913,4,SEARCH(" CO ",$H1913)-4)),""&amp;$S1913))</f>
        <v/>
      </c>
      <c r="AH1913" s="2">
        <f>IF($AG1913="","",IF($AG1913="FULTON",IF(ISNUMBER(SEARCH("COLLEGE PARK",$H1913)),"FULTON (COLLEGE PARK)",IF(ISNUMBER(SEARCH("HAPEVILLE",$H1913)),"FULTON (HAPEVILLE)",IF(ISNUMBER(SEARCH("EAST POINT",$H1913)),"FULTON (EAST POINT)",IF(ISNUMBER(SEARCH("ATLANTA",$H1913)),"FULTON (ATL LIMITS)","FULTON")))),IF($AG1913="DEKALB",IF(ISNUMBER(SEARCH("ATLANTA",$H1913)),"DEKALB (ATL LIMITS)","DEKALB"),IF(AND($AG1913="CLAYTON",ISNUMBER(SEARCH("COLLEGE PARK",$H1913))),"CLAYTON (COLLEGE PARK)",$AG1913))))</f>
        <v/>
      </c>
      <c r="AI1913" s="2">
        <f>IF(OR($AH1913="",$AD1913=""),"",IFERROR(VLOOKUP($AH1913,CODES!$A:$B,2,FALSE),"NO CODE"))</f>
        <v/>
      </c>
      <c r="AJ1913" s="19">
        <f>IF(OR($AI1913="",$AI1913="NO CODE"),"",IF(COUNTIFS(RATES!$A:$A,$AI1913,RATES!$B:$B,"&lt;="&amp;MonthStart,RATES!$C:$C,"&gt;="&amp;MonthEnd)&lt;&gt;1,"NO RATE",IF($AD1913="OFF",SUMIFS(RATES!$F:$F,RATES!$A:$A,$AI1913,RATES!$B:$B,"&lt;="&amp;MonthStart,RATES!$C:$C,"&gt;="&amp;MonthEnd),SUMIFS(RATES!$E:$E,RATES!$A:$A,$AI1913,RATES!$B:$B,"&lt;="&amp;MonthStart,RATES!$C:$C,"&gt;="&amp;MonthEnd))))</f>
        <v/>
      </c>
      <c r="AK1913" s="2">
        <f>IF(OR(NOT(ISNUMBER($AJ1913)),N($AA1913)=0),"",IF(ABS(N($Z1913)/100-$AJ1913)&gt;0.0000001,"DIFFERS",""))</f>
        <v/>
      </c>
    </row>
    <row r="1914">
      <c r="AD1914" s="2">
        <f>IF($L1914="","",IF(ISNUMBER(SEARCH("OFF ROAD",$H1914)),"OFF",IF(ISNUMBER(SEARCH("ON ROAD",$H1914)),"ON","")))</f>
        <v/>
      </c>
      <c r="AE1914" s="2">
        <f>IF($AD1914="ON",""&amp;$L1914,"")</f>
        <v/>
      </c>
      <c r="AF1914" s="2">
        <f>IF($L1914="","",IF($J1914&lt;&gt;"","Y",""))</f>
        <v/>
      </c>
      <c r="AG1914" s="2">
        <f>IF($L1914="","",IFERROR(TRIM(MID($H1914,4,SEARCH(" CO ",$H1914)-4)),""&amp;$S1914))</f>
        <v/>
      </c>
      <c r="AH1914" s="2">
        <f>IF($AG1914="","",IF($AG1914="FULTON",IF(ISNUMBER(SEARCH("COLLEGE PARK",$H1914)),"FULTON (COLLEGE PARK)",IF(ISNUMBER(SEARCH("HAPEVILLE",$H1914)),"FULTON (HAPEVILLE)",IF(ISNUMBER(SEARCH("EAST POINT",$H1914)),"FULTON (EAST POINT)",IF(ISNUMBER(SEARCH("ATLANTA",$H1914)),"FULTON (ATL LIMITS)","FULTON")))),IF($AG1914="DEKALB",IF(ISNUMBER(SEARCH("ATLANTA",$H1914)),"DEKALB (ATL LIMITS)","DEKALB"),IF(AND($AG1914="CLAYTON",ISNUMBER(SEARCH("COLLEGE PARK",$H1914))),"CLAYTON (COLLEGE PARK)",$AG1914))))</f>
        <v/>
      </c>
      <c r="AI1914" s="2">
        <f>IF(OR($AH1914="",$AD1914=""),"",IFERROR(VLOOKUP($AH1914,CODES!$A:$B,2,FALSE),"NO CODE"))</f>
        <v/>
      </c>
      <c r="AJ1914" s="19">
        <f>IF(OR($AI1914="",$AI1914="NO CODE"),"",IF(COUNTIFS(RATES!$A:$A,$AI1914,RATES!$B:$B,"&lt;="&amp;MonthStart,RATES!$C:$C,"&gt;="&amp;MonthEnd)&lt;&gt;1,"NO RATE",IF($AD1914="OFF",SUMIFS(RATES!$F:$F,RATES!$A:$A,$AI1914,RATES!$B:$B,"&lt;="&amp;MonthStart,RATES!$C:$C,"&gt;="&amp;MonthEnd),SUMIFS(RATES!$E:$E,RATES!$A:$A,$AI1914,RATES!$B:$B,"&lt;="&amp;MonthStart,RATES!$C:$C,"&gt;="&amp;MonthEnd))))</f>
        <v/>
      </c>
      <c r="AK1914" s="2">
        <f>IF(OR(NOT(ISNUMBER($AJ1914)),N($AA1914)=0),"",IF(ABS(N($Z1914)/100-$AJ1914)&gt;0.0000001,"DIFFERS",""))</f>
        <v/>
      </c>
    </row>
    <row r="1915">
      <c r="AD1915" s="2">
        <f>IF($L1915="","",IF(ISNUMBER(SEARCH("OFF ROAD",$H1915)),"OFF",IF(ISNUMBER(SEARCH("ON ROAD",$H1915)),"ON","")))</f>
        <v/>
      </c>
      <c r="AE1915" s="2">
        <f>IF($AD1915="ON",""&amp;$L1915,"")</f>
        <v/>
      </c>
      <c r="AF1915" s="2">
        <f>IF($L1915="","",IF($J1915&lt;&gt;"","Y",""))</f>
        <v/>
      </c>
      <c r="AG1915" s="2">
        <f>IF($L1915="","",IFERROR(TRIM(MID($H1915,4,SEARCH(" CO ",$H1915)-4)),""&amp;$S1915))</f>
        <v/>
      </c>
      <c r="AH1915" s="2">
        <f>IF($AG1915="","",IF($AG1915="FULTON",IF(ISNUMBER(SEARCH("COLLEGE PARK",$H1915)),"FULTON (COLLEGE PARK)",IF(ISNUMBER(SEARCH("HAPEVILLE",$H1915)),"FULTON (HAPEVILLE)",IF(ISNUMBER(SEARCH("EAST POINT",$H1915)),"FULTON (EAST POINT)",IF(ISNUMBER(SEARCH("ATLANTA",$H1915)),"FULTON (ATL LIMITS)","FULTON")))),IF($AG1915="DEKALB",IF(ISNUMBER(SEARCH("ATLANTA",$H1915)),"DEKALB (ATL LIMITS)","DEKALB"),IF(AND($AG1915="CLAYTON",ISNUMBER(SEARCH("COLLEGE PARK",$H1915))),"CLAYTON (COLLEGE PARK)",$AG1915))))</f>
        <v/>
      </c>
      <c r="AI1915" s="2">
        <f>IF(OR($AH1915="",$AD1915=""),"",IFERROR(VLOOKUP($AH1915,CODES!$A:$B,2,FALSE),"NO CODE"))</f>
        <v/>
      </c>
      <c r="AJ1915" s="19">
        <f>IF(OR($AI1915="",$AI1915="NO CODE"),"",IF(COUNTIFS(RATES!$A:$A,$AI1915,RATES!$B:$B,"&lt;="&amp;MonthStart,RATES!$C:$C,"&gt;="&amp;MonthEnd)&lt;&gt;1,"NO RATE",IF($AD1915="OFF",SUMIFS(RATES!$F:$F,RATES!$A:$A,$AI1915,RATES!$B:$B,"&lt;="&amp;MonthStart,RATES!$C:$C,"&gt;="&amp;MonthEnd),SUMIFS(RATES!$E:$E,RATES!$A:$A,$AI1915,RATES!$B:$B,"&lt;="&amp;MonthStart,RATES!$C:$C,"&gt;="&amp;MonthEnd))))</f>
        <v/>
      </c>
      <c r="AK1915" s="2">
        <f>IF(OR(NOT(ISNUMBER($AJ1915)),N($AA1915)=0),"",IF(ABS(N($Z1915)/100-$AJ1915)&gt;0.0000001,"DIFFERS",""))</f>
        <v/>
      </c>
    </row>
    <row r="1916">
      <c r="AD1916" s="2">
        <f>IF($L1916="","",IF(ISNUMBER(SEARCH("OFF ROAD",$H1916)),"OFF",IF(ISNUMBER(SEARCH("ON ROAD",$H1916)),"ON","")))</f>
        <v/>
      </c>
      <c r="AE1916" s="2">
        <f>IF($AD1916="ON",""&amp;$L1916,"")</f>
        <v/>
      </c>
      <c r="AF1916" s="2">
        <f>IF($L1916="","",IF($J1916&lt;&gt;"","Y",""))</f>
        <v/>
      </c>
      <c r="AG1916" s="2">
        <f>IF($L1916="","",IFERROR(TRIM(MID($H1916,4,SEARCH(" CO ",$H1916)-4)),""&amp;$S1916))</f>
        <v/>
      </c>
      <c r="AH1916" s="2">
        <f>IF($AG1916="","",IF($AG1916="FULTON",IF(ISNUMBER(SEARCH("COLLEGE PARK",$H1916)),"FULTON (COLLEGE PARK)",IF(ISNUMBER(SEARCH("HAPEVILLE",$H1916)),"FULTON (HAPEVILLE)",IF(ISNUMBER(SEARCH("EAST POINT",$H1916)),"FULTON (EAST POINT)",IF(ISNUMBER(SEARCH("ATLANTA",$H1916)),"FULTON (ATL LIMITS)","FULTON")))),IF($AG1916="DEKALB",IF(ISNUMBER(SEARCH("ATLANTA",$H1916)),"DEKALB (ATL LIMITS)","DEKALB"),IF(AND($AG1916="CLAYTON",ISNUMBER(SEARCH("COLLEGE PARK",$H1916))),"CLAYTON (COLLEGE PARK)",$AG1916))))</f>
        <v/>
      </c>
      <c r="AI1916" s="2">
        <f>IF(OR($AH1916="",$AD1916=""),"",IFERROR(VLOOKUP($AH1916,CODES!$A:$B,2,FALSE),"NO CODE"))</f>
        <v/>
      </c>
      <c r="AJ1916" s="19">
        <f>IF(OR($AI1916="",$AI1916="NO CODE"),"",IF(COUNTIFS(RATES!$A:$A,$AI1916,RATES!$B:$B,"&lt;="&amp;MonthStart,RATES!$C:$C,"&gt;="&amp;MonthEnd)&lt;&gt;1,"NO RATE",IF($AD1916="OFF",SUMIFS(RATES!$F:$F,RATES!$A:$A,$AI1916,RATES!$B:$B,"&lt;="&amp;MonthStart,RATES!$C:$C,"&gt;="&amp;MonthEnd),SUMIFS(RATES!$E:$E,RATES!$A:$A,$AI1916,RATES!$B:$B,"&lt;="&amp;MonthStart,RATES!$C:$C,"&gt;="&amp;MonthEnd))))</f>
        <v/>
      </c>
      <c r="AK1916" s="2">
        <f>IF(OR(NOT(ISNUMBER($AJ1916)),N($AA1916)=0),"",IF(ABS(N($Z1916)/100-$AJ1916)&gt;0.0000001,"DIFFERS",""))</f>
        <v/>
      </c>
    </row>
    <row r="1917">
      <c r="AD1917" s="2">
        <f>IF($L1917="","",IF(ISNUMBER(SEARCH("OFF ROAD",$H1917)),"OFF",IF(ISNUMBER(SEARCH("ON ROAD",$H1917)),"ON","")))</f>
        <v/>
      </c>
      <c r="AE1917" s="2">
        <f>IF($AD1917="ON",""&amp;$L1917,"")</f>
        <v/>
      </c>
      <c r="AF1917" s="2">
        <f>IF($L1917="","",IF($J1917&lt;&gt;"","Y",""))</f>
        <v/>
      </c>
      <c r="AG1917" s="2">
        <f>IF($L1917="","",IFERROR(TRIM(MID($H1917,4,SEARCH(" CO ",$H1917)-4)),""&amp;$S1917))</f>
        <v/>
      </c>
      <c r="AH1917" s="2">
        <f>IF($AG1917="","",IF($AG1917="FULTON",IF(ISNUMBER(SEARCH("COLLEGE PARK",$H1917)),"FULTON (COLLEGE PARK)",IF(ISNUMBER(SEARCH("HAPEVILLE",$H1917)),"FULTON (HAPEVILLE)",IF(ISNUMBER(SEARCH("EAST POINT",$H1917)),"FULTON (EAST POINT)",IF(ISNUMBER(SEARCH("ATLANTA",$H1917)),"FULTON (ATL LIMITS)","FULTON")))),IF($AG1917="DEKALB",IF(ISNUMBER(SEARCH("ATLANTA",$H1917)),"DEKALB (ATL LIMITS)","DEKALB"),IF(AND($AG1917="CLAYTON",ISNUMBER(SEARCH("COLLEGE PARK",$H1917))),"CLAYTON (COLLEGE PARK)",$AG1917))))</f>
        <v/>
      </c>
      <c r="AI1917" s="2">
        <f>IF(OR($AH1917="",$AD1917=""),"",IFERROR(VLOOKUP($AH1917,CODES!$A:$B,2,FALSE),"NO CODE"))</f>
        <v/>
      </c>
      <c r="AJ1917" s="19">
        <f>IF(OR($AI1917="",$AI1917="NO CODE"),"",IF(COUNTIFS(RATES!$A:$A,$AI1917,RATES!$B:$B,"&lt;="&amp;MonthStart,RATES!$C:$C,"&gt;="&amp;MonthEnd)&lt;&gt;1,"NO RATE",IF($AD1917="OFF",SUMIFS(RATES!$F:$F,RATES!$A:$A,$AI1917,RATES!$B:$B,"&lt;="&amp;MonthStart,RATES!$C:$C,"&gt;="&amp;MonthEnd),SUMIFS(RATES!$E:$E,RATES!$A:$A,$AI1917,RATES!$B:$B,"&lt;="&amp;MonthStart,RATES!$C:$C,"&gt;="&amp;MonthEnd))))</f>
        <v/>
      </c>
      <c r="AK1917" s="2">
        <f>IF(OR(NOT(ISNUMBER($AJ1917)),N($AA1917)=0),"",IF(ABS(N($Z1917)/100-$AJ1917)&gt;0.0000001,"DIFFERS",""))</f>
        <v/>
      </c>
    </row>
    <row r="1918">
      <c r="AD1918" s="2">
        <f>IF($L1918="","",IF(ISNUMBER(SEARCH("OFF ROAD",$H1918)),"OFF",IF(ISNUMBER(SEARCH("ON ROAD",$H1918)),"ON","")))</f>
        <v/>
      </c>
      <c r="AE1918" s="2">
        <f>IF($AD1918="ON",""&amp;$L1918,"")</f>
        <v/>
      </c>
      <c r="AF1918" s="2">
        <f>IF($L1918="","",IF($J1918&lt;&gt;"","Y",""))</f>
        <v/>
      </c>
      <c r="AG1918" s="2">
        <f>IF($L1918="","",IFERROR(TRIM(MID($H1918,4,SEARCH(" CO ",$H1918)-4)),""&amp;$S1918))</f>
        <v/>
      </c>
      <c r="AH1918" s="2">
        <f>IF($AG1918="","",IF($AG1918="FULTON",IF(ISNUMBER(SEARCH("COLLEGE PARK",$H1918)),"FULTON (COLLEGE PARK)",IF(ISNUMBER(SEARCH("HAPEVILLE",$H1918)),"FULTON (HAPEVILLE)",IF(ISNUMBER(SEARCH("EAST POINT",$H1918)),"FULTON (EAST POINT)",IF(ISNUMBER(SEARCH("ATLANTA",$H1918)),"FULTON (ATL LIMITS)","FULTON")))),IF($AG1918="DEKALB",IF(ISNUMBER(SEARCH("ATLANTA",$H1918)),"DEKALB (ATL LIMITS)","DEKALB"),IF(AND($AG1918="CLAYTON",ISNUMBER(SEARCH("COLLEGE PARK",$H1918))),"CLAYTON (COLLEGE PARK)",$AG1918))))</f>
        <v/>
      </c>
      <c r="AI1918" s="2">
        <f>IF(OR($AH1918="",$AD1918=""),"",IFERROR(VLOOKUP($AH1918,CODES!$A:$B,2,FALSE),"NO CODE"))</f>
        <v/>
      </c>
      <c r="AJ1918" s="19">
        <f>IF(OR($AI1918="",$AI1918="NO CODE"),"",IF(COUNTIFS(RATES!$A:$A,$AI1918,RATES!$B:$B,"&lt;="&amp;MonthStart,RATES!$C:$C,"&gt;="&amp;MonthEnd)&lt;&gt;1,"NO RATE",IF($AD1918="OFF",SUMIFS(RATES!$F:$F,RATES!$A:$A,$AI1918,RATES!$B:$B,"&lt;="&amp;MonthStart,RATES!$C:$C,"&gt;="&amp;MonthEnd),SUMIFS(RATES!$E:$E,RATES!$A:$A,$AI1918,RATES!$B:$B,"&lt;="&amp;MonthStart,RATES!$C:$C,"&gt;="&amp;MonthEnd))))</f>
        <v/>
      </c>
      <c r="AK1918" s="2">
        <f>IF(OR(NOT(ISNUMBER($AJ1918)),N($AA1918)=0),"",IF(ABS(N($Z1918)/100-$AJ1918)&gt;0.0000001,"DIFFERS",""))</f>
        <v/>
      </c>
    </row>
    <row r="1919">
      <c r="AD1919" s="2">
        <f>IF($L1919="","",IF(ISNUMBER(SEARCH("OFF ROAD",$H1919)),"OFF",IF(ISNUMBER(SEARCH("ON ROAD",$H1919)),"ON","")))</f>
        <v/>
      </c>
      <c r="AE1919" s="2">
        <f>IF($AD1919="ON",""&amp;$L1919,"")</f>
        <v/>
      </c>
      <c r="AF1919" s="2">
        <f>IF($L1919="","",IF($J1919&lt;&gt;"","Y",""))</f>
        <v/>
      </c>
      <c r="AG1919" s="2">
        <f>IF($L1919="","",IFERROR(TRIM(MID($H1919,4,SEARCH(" CO ",$H1919)-4)),""&amp;$S1919))</f>
        <v/>
      </c>
      <c r="AH1919" s="2">
        <f>IF($AG1919="","",IF($AG1919="FULTON",IF(ISNUMBER(SEARCH("COLLEGE PARK",$H1919)),"FULTON (COLLEGE PARK)",IF(ISNUMBER(SEARCH("HAPEVILLE",$H1919)),"FULTON (HAPEVILLE)",IF(ISNUMBER(SEARCH("EAST POINT",$H1919)),"FULTON (EAST POINT)",IF(ISNUMBER(SEARCH("ATLANTA",$H1919)),"FULTON (ATL LIMITS)","FULTON")))),IF($AG1919="DEKALB",IF(ISNUMBER(SEARCH("ATLANTA",$H1919)),"DEKALB (ATL LIMITS)","DEKALB"),IF(AND($AG1919="CLAYTON",ISNUMBER(SEARCH("COLLEGE PARK",$H1919))),"CLAYTON (COLLEGE PARK)",$AG1919))))</f>
        <v/>
      </c>
      <c r="AI1919" s="2">
        <f>IF(OR($AH1919="",$AD1919=""),"",IFERROR(VLOOKUP($AH1919,CODES!$A:$B,2,FALSE),"NO CODE"))</f>
        <v/>
      </c>
      <c r="AJ1919" s="19">
        <f>IF(OR($AI1919="",$AI1919="NO CODE"),"",IF(COUNTIFS(RATES!$A:$A,$AI1919,RATES!$B:$B,"&lt;="&amp;MonthStart,RATES!$C:$C,"&gt;="&amp;MonthEnd)&lt;&gt;1,"NO RATE",IF($AD1919="OFF",SUMIFS(RATES!$F:$F,RATES!$A:$A,$AI1919,RATES!$B:$B,"&lt;="&amp;MonthStart,RATES!$C:$C,"&gt;="&amp;MonthEnd),SUMIFS(RATES!$E:$E,RATES!$A:$A,$AI1919,RATES!$B:$B,"&lt;="&amp;MonthStart,RATES!$C:$C,"&gt;="&amp;MonthEnd))))</f>
        <v/>
      </c>
      <c r="AK1919" s="2">
        <f>IF(OR(NOT(ISNUMBER($AJ1919)),N($AA1919)=0),"",IF(ABS(N($Z1919)/100-$AJ1919)&gt;0.0000001,"DIFFERS",""))</f>
        <v/>
      </c>
    </row>
    <row r="1920">
      <c r="AD1920" s="2">
        <f>IF($L1920="","",IF(ISNUMBER(SEARCH("OFF ROAD",$H1920)),"OFF",IF(ISNUMBER(SEARCH("ON ROAD",$H1920)),"ON","")))</f>
        <v/>
      </c>
      <c r="AE1920" s="2">
        <f>IF($AD1920="ON",""&amp;$L1920,"")</f>
        <v/>
      </c>
      <c r="AF1920" s="2">
        <f>IF($L1920="","",IF($J1920&lt;&gt;"","Y",""))</f>
        <v/>
      </c>
      <c r="AG1920" s="2">
        <f>IF($L1920="","",IFERROR(TRIM(MID($H1920,4,SEARCH(" CO ",$H1920)-4)),""&amp;$S1920))</f>
        <v/>
      </c>
      <c r="AH1920" s="2">
        <f>IF($AG1920="","",IF($AG1920="FULTON",IF(ISNUMBER(SEARCH("COLLEGE PARK",$H1920)),"FULTON (COLLEGE PARK)",IF(ISNUMBER(SEARCH("HAPEVILLE",$H1920)),"FULTON (HAPEVILLE)",IF(ISNUMBER(SEARCH("EAST POINT",$H1920)),"FULTON (EAST POINT)",IF(ISNUMBER(SEARCH("ATLANTA",$H1920)),"FULTON (ATL LIMITS)","FULTON")))),IF($AG1920="DEKALB",IF(ISNUMBER(SEARCH("ATLANTA",$H1920)),"DEKALB (ATL LIMITS)","DEKALB"),IF(AND($AG1920="CLAYTON",ISNUMBER(SEARCH("COLLEGE PARK",$H1920))),"CLAYTON (COLLEGE PARK)",$AG1920))))</f>
        <v/>
      </c>
      <c r="AI1920" s="2">
        <f>IF(OR($AH1920="",$AD1920=""),"",IFERROR(VLOOKUP($AH1920,CODES!$A:$B,2,FALSE),"NO CODE"))</f>
        <v/>
      </c>
      <c r="AJ1920" s="19">
        <f>IF(OR($AI1920="",$AI1920="NO CODE"),"",IF(COUNTIFS(RATES!$A:$A,$AI1920,RATES!$B:$B,"&lt;="&amp;MonthStart,RATES!$C:$C,"&gt;="&amp;MonthEnd)&lt;&gt;1,"NO RATE",IF($AD1920="OFF",SUMIFS(RATES!$F:$F,RATES!$A:$A,$AI1920,RATES!$B:$B,"&lt;="&amp;MonthStart,RATES!$C:$C,"&gt;="&amp;MonthEnd),SUMIFS(RATES!$E:$E,RATES!$A:$A,$AI1920,RATES!$B:$B,"&lt;="&amp;MonthStart,RATES!$C:$C,"&gt;="&amp;MonthEnd))))</f>
        <v/>
      </c>
      <c r="AK1920" s="2">
        <f>IF(OR(NOT(ISNUMBER($AJ1920)),N($AA1920)=0),"",IF(ABS(N($Z1920)/100-$AJ1920)&gt;0.0000001,"DIFFERS",""))</f>
        <v/>
      </c>
    </row>
    <row r="1921">
      <c r="AD1921" s="2">
        <f>IF($L1921="","",IF(ISNUMBER(SEARCH("OFF ROAD",$H1921)),"OFF",IF(ISNUMBER(SEARCH("ON ROAD",$H1921)),"ON","")))</f>
        <v/>
      </c>
      <c r="AE1921" s="2">
        <f>IF($AD1921="ON",""&amp;$L1921,"")</f>
        <v/>
      </c>
      <c r="AF1921" s="2">
        <f>IF($L1921="","",IF($J1921&lt;&gt;"","Y",""))</f>
        <v/>
      </c>
      <c r="AG1921" s="2">
        <f>IF($L1921="","",IFERROR(TRIM(MID($H1921,4,SEARCH(" CO ",$H1921)-4)),""&amp;$S1921))</f>
        <v/>
      </c>
      <c r="AH1921" s="2">
        <f>IF($AG1921="","",IF($AG1921="FULTON",IF(ISNUMBER(SEARCH("COLLEGE PARK",$H1921)),"FULTON (COLLEGE PARK)",IF(ISNUMBER(SEARCH("HAPEVILLE",$H1921)),"FULTON (HAPEVILLE)",IF(ISNUMBER(SEARCH("EAST POINT",$H1921)),"FULTON (EAST POINT)",IF(ISNUMBER(SEARCH("ATLANTA",$H1921)),"FULTON (ATL LIMITS)","FULTON")))),IF($AG1921="DEKALB",IF(ISNUMBER(SEARCH("ATLANTA",$H1921)),"DEKALB (ATL LIMITS)","DEKALB"),IF(AND($AG1921="CLAYTON",ISNUMBER(SEARCH("COLLEGE PARK",$H1921))),"CLAYTON (COLLEGE PARK)",$AG1921))))</f>
        <v/>
      </c>
      <c r="AI1921" s="2">
        <f>IF(OR($AH1921="",$AD1921=""),"",IFERROR(VLOOKUP($AH1921,CODES!$A:$B,2,FALSE),"NO CODE"))</f>
        <v/>
      </c>
      <c r="AJ1921" s="19">
        <f>IF(OR($AI1921="",$AI1921="NO CODE"),"",IF(COUNTIFS(RATES!$A:$A,$AI1921,RATES!$B:$B,"&lt;="&amp;MonthStart,RATES!$C:$C,"&gt;="&amp;MonthEnd)&lt;&gt;1,"NO RATE",IF($AD1921="OFF",SUMIFS(RATES!$F:$F,RATES!$A:$A,$AI1921,RATES!$B:$B,"&lt;="&amp;MonthStart,RATES!$C:$C,"&gt;="&amp;MonthEnd),SUMIFS(RATES!$E:$E,RATES!$A:$A,$AI1921,RATES!$B:$B,"&lt;="&amp;MonthStart,RATES!$C:$C,"&gt;="&amp;MonthEnd))))</f>
        <v/>
      </c>
      <c r="AK1921" s="2">
        <f>IF(OR(NOT(ISNUMBER($AJ1921)),N($AA1921)=0),"",IF(ABS(N($Z1921)/100-$AJ1921)&gt;0.0000001,"DIFFERS",""))</f>
        <v/>
      </c>
    </row>
    <row r="1922">
      <c r="AD1922" s="2">
        <f>IF($L1922="","",IF(ISNUMBER(SEARCH("OFF ROAD",$H1922)),"OFF",IF(ISNUMBER(SEARCH("ON ROAD",$H1922)),"ON","")))</f>
        <v/>
      </c>
      <c r="AE1922" s="2">
        <f>IF($AD1922="ON",""&amp;$L1922,"")</f>
        <v/>
      </c>
      <c r="AF1922" s="2">
        <f>IF($L1922="","",IF($J1922&lt;&gt;"","Y",""))</f>
        <v/>
      </c>
      <c r="AG1922" s="2">
        <f>IF($L1922="","",IFERROR(TRIM(MID($H1922,4,SEARCH(" CO ",$H1922)-4)),""&amp;$S1922))</f>
        <v/>
      </c>
      <c r="AH1922" s="2">
        <f>IF($AG1922="","",IF($AG1922="FULTON",IF(ISNUMBER(SEARCH("COLLEGE PARK",$H1922)),"FULTON (COLLEGE PARK)",IF(ISNUMBER(SEARCH("HAPEVILLE",$H1922)),"FULTON (HAPEVILLE)",IF(ISNUMBER(SEARCH("EAST POINT",$H1922)),"FULTON (EAST POINT)",IF(ISNUMBER(SEARCH("ATLANTA",$H1922)),"FULTON (ATL LIMITS)","FULTON")))),IF($AG1922="DEKALB",IF(ISNUMBER(SEARCH("ATLANTA",$H1922)),"DEKALB (ATL LIMITS)","DEKALB"),IF(AND($AG1922="CLAYTON",ISNUMBER(SEARCH("COLLEGE PARK",$H1922))),"CLAYTON (COLLEGE PARK)",$AG1922))))</f>
        <v/>
      </c>
      <c r="AI1922" s="2">
        <f>IF(OR($AH1922="",$AD1922=""),"",IFERROR(VLOOKUP($AH1922,CODES!$A:$B,2,FALSE),"NO CODE"))</f>
        <v/>
      </c>
      <c r="AJ1922" s="19">
        <f>IF(OR($AI1922="",$AI1922="NO CODE"),"",IF(COUNTIFS(RATES!$A:$A,$AI1922,RATES!$B:$B,"&lt;="&amp;MonthStart,RATES!$C:$C,"&gt;="&amp;MonthEnd)&lt;&gt;1,"NO RATE",IF($AD1922="OFF",SUMIFS(RATES!$F:$F,RATES!$A:$A,$AI1922,RATES!$B:$B,"&lt;="&amp;MonthStart,RATES!$C:$C,"&gt;="&amp;MonthEnd),SUMIFS(RATES!$E:$E,RATES!$A:$A,$AI1922,RATES!$B:$B,"&lt;="&amp;MonthStart,RATES!$C:$C,"&gt;="&amp;MonthEnd))))</f>
        <v/>
      </c>
      <c r="AK1922" s="2">
        <f>IF(OR(NOT(ISNUMBER($AJ1922)),N($AA1922)=0),"",IF(ABS(N($Z1922)/100-$AJ1922)&gt;0.0000001,"DIFFERS",""))</f>
        <v/>
      </c>
    </row>
    <row r="1923">
      <c r="AD1923" s="2">
        <f>IF($L1923="","",IF(ISNUMBER(SEARCH("OFF ROAD",$H1923)),"OFF",IF(ISNUMBER(SEARCH("ON ROAD",$H1923)),"ON","")))</f>
        <v/>
      </c>
      <c r="AE1923" s="2">
        <f>IF($AD1923="ON",""&amp;$L1923,"")</f>
        <v/>
      </c>
      <c r="AF1923" s="2">
        <f>IF($L1923="","",IF($J1923&lt;&gt;"","Y",""))</f>
        <v/>
      </c>
      <c r="AG1923" s="2">
        <f>IF($L1923="","",IFERROR(TRIM(MID($H1923,4,SEARCH(" CO ",$H1923)-4)),""&amp;$S1923))</f>
        <v/>
      </c>
      <c r="AH1923" s="2">
        <f>IF($AG1923="","",IF($AG1923="FULTON",IF(ISNUMBER(SEARCH("COLLEGE PARK",$H1923)),"FULTON (COLLEGE PARK)",IF(ISNUMBER(SEARCH("HAPEVILLE",$H1923)),"FULTON (HAPEVILLE)",IF(ISNUMBER(SEARCH("EAST POINT",$H1923)),"FULTON (EAST POINT)",IF(ISNUMBER(SEARCH("ATLANTA",$H1923)),"FULTON (ATL LIMITS)","FULTON")))),IF($AG1923="DEKALB",IF(ISNUMBER(SEARCH("ATLANTA",$H1923)),"DEKALB (ATL LIMITS)","DEKALB"),IF(AND($AG1923="CLAYTON",ISNUMBER(SEARCH("COLLEGE PARK",$H1923))),"CLAYTON (COLLEGE PARK)",$AG1923))))</f>
        <v/>
      </c>
      <c r="AI1923" s="2">
        <f>IF(OR($AH1923="",$AD1923=""),"",IFERROR(VLOOKUP($AH1923,CODES!$A:$B,2,FALSE),"NO CODE"))</f>
        <v/>
      </c>
      <c r="AJ1923" s="19">
        <f>IF(OR($AI1923="",$AI1923="NO CODE"),"",IF(COUNTIFS(RATES!$A:$A,$AI1923,RATES!$B:$B,"&lt;="&amp;MonthStart,RATES!$C:$C,"&gt;="&amp;MonthEnd)&lt;&gt;1,"NO RATE",IF($AD1923="OFF",SUMIFS(RATES!$F:$F,RATES!$A:$A,$AI1923,RATES!$B:$B,"&lt;="&amp;MonthStart,RATES!$C:$C,"&gt;="&amp;MonthEnd),SUMIFS(RATES!$E:$E,RATES!$A:$A,$AI1923,RATES!$B:$B,"&lt;="&amp;MonthStart,RATES!$C:$C,"&gt;="&amp;MonthEnd))))</f>
        <v/>
      </c>
      <c r="AK1923" s="2">
        <f>IF(OR(NOT(ISNUMBER($AJ1923)),N($AA1923)=0),"",IF(ABS(N($Z1923)/100-$AJ1923)&gt;0.0000001,"DIFFERS",""))</f>
        <v/>
      </c>
    </row>
    <row r="1924">
      <c r="AD1924" s="2">
        <f>IF($L1924="","",IF(ISNUMBER(SEARCH("OFF ROAD",$H1924)),"OFF",IF(ISNUMBER(SEARCH("ON ROAD",$H1924)),"ON","")))</f>
        <v/>
      </c>
      <c r="AE1924" s="2">
        <f>IF($AD1924="ON",""&amp;$L1924,"")</f>
        <v/>
      </c>
      <c r="AF1924" s="2">
        <f>IF($L1924="","",IF($J1924&lt;&gt;"","Y",""))</f>
        <v/>
      </c>
      <c r="AG1924" s="2">
        <f>IF($L1924="","",IFERROR(TRIM(MID($H1924,4,SEARCH(" CO ",$H1924)-4)),""&amp;$S1924))</f>
        <v/>
      </c>
      <c r="AH1924" s="2">
        <f>IF($AG1924="","",IF($AG1924="FULTON",IF(ISNUMBER(SEARCH("COLLEGE PARK",$H1924)),"FULTON (COLLEGE PARK)",IF(ISNUMBER(SEARCH("HAPEVILLE",$H1924)),"FULTON (HAPEVILLE)",IF(ISNUMBER(SEARCH("EAST POINT",$H1924)),"FULTON (EAST POINT)",IF(ISNUMBER(SEARCH("ATLANTA",$H1924)),"FULTON (ATL LIMITS)","FULTON")))),IF($AG1924="DEKALB",IF(ISNUMBER(SEARCH("ATLANTA",$H1924)),"DEKALB (ATL LIMITS)","DEKALB"),IF(AND($AG1924="CLAYTON",ISNUMBER(SEARCH("COLLEGE PARK",$H1924))),"CLAYTON (COLLEGE PARK)",$AG1924))))</f>
        <v/>
      </c>
      <c r="AI1924" s="2">
        <f>IF(OR($AH1924="",$AD1924=""),"",IFERROR(VLOOKUP($AH1924,CODES!$A:$B,2,FALSE),"NO CODE"))</f>
        <v/>
      </c>
      <c r="AJ1924" s="19">
        <f>IF(OR($AI1924="",$AI1924="NO CODE"),"",IF(COUNTIFS(RATES!$A:$A,$AI1924,RATES!$B:$B,"&lt;="&amp;MonthStart,RATES!$C:$C,"&gt;="&amp;MonthEnd)&lt;&gt;1,"NO RATE",IF($AD1924="OFF",SUMIFS(RATES!$F:$F,RATES!$A:$A,$AI1924,RATES!$B:$B,"&lt;="&amp;MonthStart,RATES!$C:$C,"&gt;="&amp;MonthEnd),SUMIFS(RATES!$E:$E,RATES!$A:$A,$AI1924,RATES!$B:$B,"&lt;="&amp;MonthStart,RATES!$C:$C,"&gt;="&amp;MonthEnd))))</f>
        <v/>
      </c>
      <c r="AK1924" s="2">
        <f>IF(OR(NOT(ISNUMBER($AJ1924)),N($AA1924)=0),"",IF(ABS(N($Z1924)/100-$AJ1924)&gt;0.0000001,"DIFFERS",""))</f>
        <v/>
      </c>
    </row>
    <row r="1925">
      <c r="AD1925" s="2">
        <f>IF($L1925="","",IF(ISNUMBER(SEARCH("OFF ROAD",$H1925)),"OFF",IF(ISNUMBER(SEARCH("ON ROAD",$H1925)),"ON","")))</f>
        <v/>
      </c>
      <c r="AE1925" s="2">
        <f>IF($AD1925="ON",""&amp;$L1925,"")</f>
        <v/>
      </c>
      <c r="AF1925" s="2">
        <f>IF($L1925="","",IF($J1925&lt;&gt;"","Y",""))</f>
        <v/>
      </c>
      <c r="AG1925" s="2">
        <f>IF($L1925="","",IFERROR(TRIM(MID($H1925,4,SEARCH(" CO ",$H1925)-4)),""&amp;$S1925))</f>
        <v/>
      </c>
      <c r="AH1925" s="2">
        <f>IF($AG1925="","",IF($AG1925="FULTON",IF(ISNUMBER(SEARCH("COLLEGE PARK",$H1925)),"FULTON (COLLEGE PARK)",IF(ISNUMBER(SEARCH("HAPEVILLE",$H1925)),"FULTON (HAPEVILLE)",IF(ISNUMBER(SEARCH("EAST POINT",$H1925)),"FULTON (EAST POINT)",IF(ISNUMBER(SEARCH("ATLANTA",$H1925)),"FULTON (ATL LIMITS)","FULTON")))),IF($AG1925="DEKALB",IF(ISNUMBER(SEARCH("ATLANTA",$H1925)),"DEKALB (ATL LIMITS)","DEKALB"),IF(AND($AG1925="CLAYTON",ISNUMBER(SEARCH("COLLEGE PARK",$H1925))),"CLAYTON (COLLEGE PARK)",$AG1925))))</f>
        <v/>
      </c>
      <c r="AI1925" s="2">
        <f>IF(OR($AH1925="",$AD1925=""),"",IFERROR(VLOOKUP($AH1925,CODES!$A:$B,2,FALSE),"NO CODE"))</f>
        <v/>
      </c>
      <c r="AJ1925" s="19">
        <f>IF(OR($AI1925="",$AI1925="NO CODE"),"",IF(COUNTIFS(RATES!$A:$A,$AI1925,RATES!$B:$B,"&lt;="&amp;MonthStart,RATES!$C:$C,"&gt;="&amp;MonthEnd)&lt;&gt;1,"NO RATE",IF($AD1925="OFF",SUMIFS(RATES!$F:$F,RATES!$A:$A,$AI1925,RATES!$B:$B,"&lt;="&amp;MonthStart,RATES!$C:$C,"&gt;="&amp;MonthEnd),SUMIFS(RATES!$E:$E,RATES!$A:$A,$AI1925,RATES!$B:$B,"&lt;="&amp;MonthStart,RATES!$C:$C,"&gt;="&amp;MonthEnd))))</f>
        <v/>
      </c>
      <c r="AK1925" s="2">
        <f>IF(OR(NOT(ISNUMBER($AJ1925)),N($AA1925)=0),"",IF(ABS(N($Z1925)/100-$AJ1925)&gt;0.0000001,"DIFFERS",""))</f>
        <v/>
      </c>
    </row>
    <row r="1926">
      <c r="AD1926" s="2">
        <f>IF($L1926="","",IF(ISNUMBER(SEARCH("OFF ROAD",$H1926)),"OFF",IF(ISNUMBER(SEARCH("ON ROAD",$H1926)),"ON","")))</f>
        <v/>
      </c>
      <c r="AE1926" s="2">
        <f>IF($AD1926="ON",""&amp;$L1926,"")</f>
        <v/>
      </c>
      <c r="AF1926" s="2">
        <f>IF($L1926="","",IF($J1926&lt;&gt;"","Y",""))</f>
        <v/>
      </c>
      <c r="AG1926" s="2">
        <f>IF($L1926="","",IFERROR(TRIM(MID($H1926,4,SEARCH(" CO ",$H1926)-4)),""&amp;$S1926))</f>
        <v/>
      </c>
      <c r="AH1926" s="2">
        <f>IF($AG1926="","",IF($AG1926="FULTON",IF(ISNUMBER(SEARCH("COLLEGE PARK",$H1926)),"FULTON (COLLEGE PARK)",IF(ISNUMBER(SEARCH("HAPEVILLE",$H1926)),"FULTON (HAPEVILLE)",IF(ISNUMBER(SEARCH("EAST POINT",$H1926)),"FULTON (EAST POINT)",IF(ISNUMBER(SEARCH("ATLANTA",$H1926)),"FULTON (ATL LIMITS)","FULTON")))),IF($AG1926="DEKALB",IF(ISNUMBER(SEARCH("ATLANTA",$H1926)),"DEKALB (ATL LIMITS)","DEKALB"),IF(AND($AG1926="CLAYTON",ISNUMBER(SEARCH("COLLEGE PARK",$H1926))),"CLAYTON (COLLEGE PARK)",$AG1926))))</f>
        <v/>
      </c>
      <c r="AI1926" s="2">
        <f>IF(OR($AH1926="",$AD1926=""),"",IFERROR(VLOOKUP($AH1926,CODES!$A:$B,2,FALSE),"NO CODE"))</f>
        <v/>
      </c>
      <c r="AJ1926" s="19">
        <f>IF(OR($AI1926="",$AI1926="NO CODE"),"",IF(COUNTIFS(RATES!$A:$A,$AI1926,RATES!$B:$B,"&lt;="&amp;MonthStart,RATES!$C:$C,"&gt;="&amp;MonthEnd)&lt;&gt;1,"NO RATE",IF($AD1926="OFF",SUMIFS(RATES!$F:$F,RATES!$A:$A,$AI1926,RATES!$B:$B,"&lt;="&amp;MonthStart,RATES!$C:$C,"&gt;="&amp;MonthEnd),SUMIFS(RATES!$E:$E,RATES!$A:$A,$AI1926,RATES!$B:$B,"&lt;="&amp;MonthStart,RATES!$C:$C,"&gt;="&amp;MonthEnd))))</f>
        <v/>
      </c>
      <c r="AK1926" s="2">
        <f>IF(OR(NOT(ISNUMBER($AJ1926)),N($AA1926)=0),"",IF(ABS(N($Z1926)/100-$AJ1926)&gt;0.0000001,"DIFFERS",""))</f>
        <v/>
      </c>
    </row>
    <row r="1927">
      <c r="AD1927" s="2">
        <f>IF($L1927="","",IF(ISNUMBER(SEARCH("OFF ROAD",$H1927)),"OFF",IF(ISNUMBER(SEARCH("ON ROAD",$H1927)),"ON","")))</f>
        <v/>
      </c>
      <c r="AE1927" s="2">
        <f>IF($AD1927="ON",""&amp;$L1927,"")</f>
        <v/>
      </c>
      <c r="AF1927" s="2">
        <f>IF($L1927="","",IF($J1927&lt;&gt;"","Y",""))</f>
        <v/>
      </c>
      <c r="AG1927" s="2">
        <f>IF($L1927="","",IFERROR(TRIM(MID($H1927,4,SEARCH(" CO ",$H1927)-4)),""&amp;$S1927))</f>
        <v/>
      </c>
      <c r="AH1927" s="2">
        <f>IF($AG1927="","",IF($AG1927="FULTON",IF(ISNUMBER(SEARCH("COLLEGE PARK",$H1927)),"FULTON (COLLEGE PARK)",IF(ISNUMBER(SEARCH("HAPEVILLE",$H1927)),"FULTON (HAPEVILLE)",IF(ISNUMBER(SEARCH("EAST POINT",$H1927)),"FULTON (EAST POINT)",IF(ISNUMBER(SEARCH("ATLANTA",$H1927)),"FULTON (ATL LIMITS)","FULTON")))),IF($AG1927="DEKALB",IF(ISNUMBER(SEARCH("ATLANTA",$H1927)),"DEKALB (ATL LIMITS)","DEKALB"),IF(AND($AG1927="CLAYTON",ISNUMBER(SEARCH("COLLEGE PARK",$H1927))),"CLAYTON (COLLEGE PARK)",$AG1927))))</f>
        <v/>
      </c>
      <c r="AI1927" s="2">
        <f>IF(OR($AH1927="",$AD1927=""),"",IFERROR(VLOOKUP($AH1927,CODES!$A:$B,2,FALSE),"NO CODE"))</f>
        <v/>
      </c>
      <c r="AJ1927" s="19">
        <f>IF(OR($AI1927="",$AI1927="NO CODE"),"",IF(COUNTIFS(RATES!$A:$A,$AI1927,RATES!$B:$B,"&lt;="&amp;MonthStart,RATES!$C:$C,"&gt;="&amp;MonthEnd)&lt;&gt;1,"NO RATE",IF($AD1927="OFF",SUMIFS(RATES!$F:$F,RATES!$A:$A,$AI1927,RATES!$B:$B,"&lt;="&amp;MonthStart,RATES!$C:$C,"&gt;="&amp;MonthEnd),SUMIFS(RATES!$E:$E,RATES!$A:$A,$AI1927,RATES!$B:$B,"&lt;="&amp;MonthStart,RATES!$C:$C,"&gt;="&amp;MonthEnd))))</f>
        <v/>
      </c>
      <c r="AK1927" s="2">
        <f>IF(OR(NOT(ISNUMBER($AJ1927)),N($AA1927)=0),"",IF(ABS(N($Z1927)/100-$AJ1927)&gt;0.0000001,"DIFFERS",""))</f>
        <v/>
      </c>
    </row>
    <row r="1928">
      <c r="AD1928" s="2">
        <f>IF($L1928="","",IF(ISNUMBER(SEARCH("OFF ROAD",$H1928)),"OFF",IF(ISNUMBER(SEARCH("ON ROAD",$H1928)),"ON","")))</f>
        <v/>
      </c>
      <c r="AE1928" s="2">
        <f>IF($AD1928="ON",""&amp;$L1928,"")</f>
        <v/>
      </c>
      <c r="AF1928" s="2">
        <f>IF($L1928="","",IF($J1928&lt;&gt;"","Y",""))</f>
        <v/>
      </c>
      <c r="AG1928" s="2">
        <f>IF($L1928="","",IFERROR(TRIM(MID($H1928,4,SEARCH(" CO ",$H1928)-4)),""&amp;$S1928))</f>
        <v/>
      </c>
      <c r="AH1928" s="2">
        <f>IF($AG1928="","",IF($AG1928="FULTON",IF(ISNUMBER(SEARCH("COLLEGE PARK",$H1928)),"FULTON (COLLEGE PARK)",IF(ISNUMBER(SEARCH("HAPEVILLE",$H1928)),"FULTON (HAPEVILLE)",IF(ISNUMBER(SEARCH("EAST POINT",$H1928)),"FULTON (EAST POINT)",IF(ISNUMBER(SEARCH("ATLANTA",$H1928)),"FULTON (ATL LIMITS)","FULTON")))),IF($AG1928="DEKALB",IF(ISNUMBER(SEARCH("ATLANTA",$H1928)),"DEKALB (ATL LIMITS)","DEKALB"),IF(AND($AG1928="CLAYTON",ISNUMBER(SEARCH("COLLEGE PARK",$H1928))),"CLAYTON (COLLEGE PARK)",$AG1928))))</f>
        <v/>
      </c>
      <c r="AI1928" s="2">
        <f>IF(OR($AH1928="",$AD1928=""),"",IFERROR(VLOOKUP($AH1928,CODES!$A:$B,2,FALSE),"NO CODE"))</f>
        <v/>
      </c>
      <c r="AJ1928" s="19">
        <f>IF(OR($AI1928="",$AI1928="NO CODE"),"",IF(COUNTIFS(RATES!$A:$A,$AI1928,RATES!$B:$B,"&lt;="&amp;MonthStart,RATES!$C:$C,"&gt;="&amp;MonthEnd)&lt;&gt;1,"NO RATE",IF($AD1928="OFF",SUMIFS(RATES!$F:$F,RATES!$A:$A,$AI1928,RATES!$B:$B,"&lt;="&amp;MonthStart,RATES!$C:$C,"&gt;="&amp;MonthEnd),SUMIFS(RATES!$E:$E,RATES!$A:$A,$AI1928,RATES!$B:$B,"&lt;="&amp;MonthStart,RATES!$C:$C,"&gt;="&amp;MonthEnd))))</f>
        <v/>
      </c>
      <c r="AK1928" s="2">
        <f>IF(OR(NOT(ISNUMBER($AJ1928)),N($AA1928)=0),"",IF(ABS(N($Z1928)/100-$AJ1928)&gt;0.0000001,"DIFFERS",""))</f>
        <v/>
      </c>
    </row>
    <row r="1929">
      <c r="AD1929" s="2">
        <f>IF($L1929="","",IF(ISNUMBER(SEARCH("OFF ROAD",$H1929)),"OFF",IF(ISNUMBER(SEARCH("ON ROAD",$H1929)),"ON","")))</f>
        <v/>
      </c>
      <c r="AE1929" s="2">
        <f>IF($AD1929="ON",""&amp;$L1929,"")</f>
        <v/>
      </c>
      <c r="AF1929" s="2">
        <f>IF($L1929="","",IF($J1929&lt;&gt;"","Y",""))</f>
        <v/>
      </c>
      <c r="AG1929" s="2">
        <f>IF($L1929="","",IFERROR(TRIM(MID($H1929,4,SEARCH(" CO ",$H1929)-4)),""&amp;$S1929))</f>
        <v/>
      </c>
      <c r="AH1929" s="2">
        <f>IF($AG1929="","",IF($AG1929="FULTON",IF(ISNUMBER(SEARCH("COLLEGE PARK",$H1929)),"FULTON (COLLEGE PARK)",IF(ISNUMBER(SEARCH("HAPEVILLE",$H1929)),"FULTON (HAPEVILLE)",IF(ISNUMBER(SEARCH("EAST POINT",$H1929)),"FULTON (EAST POINT)",IF(ISNUMBER(SEARCH("ATLANTA",$H1929)),"FULTON (ATL LIMITS)","FULTON")))),IF($AG1929="DEKALB",IF(ISNUMBER(SEARCH("ATLANTA",$H1929)),"DEKALB (ATL LIMITS)","DEKALB"),IF(AND($AG1929="CLAYTON",ISNUMBER(SEARCH("COLLEGE PARK",$H1929))),"CLAYTON (COLLEGE PARK)",$AG1929))))</f>
        <v/>
      </c>
      <c r="AI1929" s="2">
        <f>IF(OR($AH1929="",$AD1929=""),"",IFERROR(VLOOKUP($AH1929,CODES!$A:$B,2,FALSE),"NO CODE"))</f>
        <v/>
      </c>
      <c r="AJ1929" s="19">
        <f>IF(OR($AI1929="",$AI1929="NO CODE"),"",IF(COUNTIFS(RATES!$A:$A,$AI1929,RATES!$B:$B,"&lt;="&amp;MonthStart,RATES!$C:$C,"&gt;="&amp;MonthEnd)&lt;&gt;1,"NO RATE",IF($AD1929="OFF",SUMIFS(RATES!$F:$F,RATES!$A:$A,$AI1929,RATES!$B:$B,"&lt;="&amp;MonthStart,RATES!$C:$C,"&gt;="&amp;MonthEnd),SUMIFS(RATES!$E:$E,RATES!$A:$A,$AI1929,RATES!$B:$B,"&lt;="&amp;MonthStart,RATES!$C:$C,"&gt;="&amp;MonthEnd))))</f>
        <v/>
      </c>
      <c r="AK1929" s="2">
        <f>IF(OR(NOT(ISNUMBER($AJ1929)),N($AA1929)=0),"",IF(ABS(N($Z1929)/100-$AJ1929)&gt;0.0000001,"DIFFERS",""))</f>
        <v/>
      </c>
    </row>
    <row r="1930">
      <c r="AD1930" s="2">
        <f>IF($L1930="","",IF(ISNUMBER(SEARCH("OFF ROAD",$H1930)),"OFF",IF(ISNUMBER(SEARCH("ON ROAD",$H1930)),"ON","")))</f>
        <v/>
      </c>
      <c r="AE1930" s="2">
        <f>IF($AD1930="ON",""&amp;$L1930,"")</f>
        <v/>
      </c>
      <c r="AF1930" s="2">
        <f>IF($L1930="","",IF($J1930&lt;&gt;"","Y",""))</f>
        <v/>
      </c>
      <c r="AG1930" s="2">
        <f>IF($L1930="","",IFERROR(TRIM(MID($H1930,4,SEARCH(" CO ",$H1930)-4)),""&amp;$S1930))</f>
        <v/>
      </c>
      <c r="AH1930" s="2">
        <f>IF($AG1930="","",IF($AG1930="FULTON",IF(ISNUMBER(SEARCH("COLLEGE PARK",$H1930)),"FULTON (COLLEGE PARK)",IF(ISNUMBER(SEARCH("HAPEVILLE",$H1930)),"FULTON (HAPEVILLE)",IF(ISNUMBER(SEARCH("EAST POINT",$H1930)),"FULTON (EAST POINT)",IF(ISNUMBER(SEARCH("ATLANTA",$H1930)),"FULTON (ATL LIMITS)","FULTON")))),IF($AG1930="DEKALB",IF(ISNUMBER(SEARCH("ATLANTA",$H1930)),"DEKALB (ATL LIMITS)","DEKALB"),IF(AND($AG1930="CLAYTON",ISNUMBER(SEARCH("COLLEGE PARK",$H1930))),"CLAYTON (COLLEGE PARK)",$AG1930))))</f>
        <v/>
      </c>
      <c r="AI1930" s="2">
        <f>IF(OR($AH1930="",$AD1930=""),"",IFERROR(VLOOKUP($AH1930,CODES!$A:$B,2,FALSE),"NO CODE"))</f>
        <v/>
      </c>
      <c r="AJ1930" s="19">
        <f>IF(OR($AI1930="",$AI1930="NO CODE"),"",IF(COUNTIFS(RATES!$A:$A,$AI1930,RATES!$B:$B,"&lt;="&amp;MonthStart,RATES!$C:$C,"&gt;="&amp;MonthEnd)&lt;&gt;1,"NO RATE",IF($AD1930="OFF",SUMIFS(RATES!$F:$F,RATES!$A:$A,$AI1930,RATES!$B:$B,"&lt;="&amp;MonthStart,RATES!$C:$C,"&gt;="&amp;MonthEnd),SUMIFS(RATES!$E:$E,RATES!$A:$A,$AI1930,RATES!$B:$B,"&lt;="&amp;MonthStart,RATES!$C:$C,"&gt;="&amp;MonthEnd))))</f>
        <v/>
      </c>
      <c r="AK1930" s="2">
        <f>IF(OR(NOT(ISNUMBER($AJ1930)),N($AA1930)=0),"",IF(ABS(N($Z1930)/100-$AJ1930)&gt;0.0000001,"DIFFERS",""))</f>
        <v/>
      </c>
    </row>
    <row r="1931">
      <c r="AD1931" s="2">
        <f>IF($L1931="","",IF(ISNUMBER(SEARCH("OFF ROAD",$H1931)),"OFF",IF(ISNUMBER(SEARCH("ON ROAD",$H1931)),"ON","")))</f>
        <v/>
      </c>
      <c r="AE1931" s="2">
        <f>IF($AD1931="ON",""&amp;$L1931,"")</f>
        <v/>
      </c>
      <c r="AF1931" s="2">
        <f>IF($L1931="","",IF($J1931&lt;&gt;"","Y",""))</f>
        <v/>
      </c>
      <c r="AG1931" s="2">
        <f>IF($L1931="","",IFERROR(TRIM(MID($H1931,4,SEARCH(" CO ",$H1931)-4)),""&amp;$S1931))</f>
        <v/>
      </c>
      <c r="AH1931" s="2">
        <f>IF($AG1931="","",IF($AG1931="FULTON",IF(ISNUMBER(SEARCH("COLLEGE PARK",$H1931)),"FULTON (COLLEGE PARK)",IF(ISNUMBER(SEARCH("HAPEVILLE",$H1931)),"FULTON (HAPEVILLE)",IF(ISNUMBER(SEARCH("EAST POINT",$H1931)),"FULTON (EAST POINT)",IF(ISNUMBER(SEARCH("ATLANTA",$H1931)),"FULTON (ATL LIMITS)","FULTON")))),IF($AG1931="DEKALB",IF(ISNUMBER(SEARCH("ATLANTA",$H1931)),"DEKALB (ATL LIMITS)","DEKALB"),IF(AND($AG1931="CLAYTON",ISNUMBER(SEARCH("COLLEGE PARK",$H1931))),"CLAYTON (COLLEGE PARK)",$AG1931))))</f>
        <v/>
      </c>
      <c r="AI1931" s="2">
        <f>IF(OR($AH1931="",$AD1931=""),"",IFERROR(VLOOKUP($AH1931,CODES!$A:$B,2,FALSE),"NO CODE"))</f>
        <v/>
      </c>
      <c r="AJ1931" s="19">
        <f>IF(OR($AI1931="",$AI1931="NO CODE"),"",IF(COUNTIFS(RATES!$A:$A,$AI1931,RATES!$B:$B,"&lt;="&amp;MonthStart,RATES!$C:$C,"&gt;="&amp;MonthEnd)&lt;&gt;1,"NO RATE",IF($AD1931="OFF",SUMIFS(RATES!$F:$F,RATES!$A:$A,$AI1931,RATES!$B:$B,"&lt;="&amp;MonthStart,RATES!$C:$C,"&gt;="&amp;MonthEnd),SUMIFS(RATES!$E:$E,RATES!$A:$A,$AI1931,RATES!$B:$B,"&lt;="&amp;MonthStart,RATES!$C:$C,"&gt;="&amp;MonthEnd))))</f>
        <v/>
      </c>
      <c r="AK1931" s="2">
        <f>IF(OR(NOT(ISNUMBER($AJ1931)),N($AA1931)=0),"",IF(ABS(N($Z1931)/100-$AJ1931)&gt;0.0000001,"DIFFERS",""))</f>
        <v/>
      </c>
    </row>
    <row r="1932">
      <c r="AD1932" s="2">
        <f>IF($L1932="","",IF(ISNUMBER(SEARCH("OFF ROAD",$H1932)),"OFF",IF(ISNUMBER(SEARCH("ON ROAD",$H1932)),"ON","")))</f>
        <v/>
      </c>
      <c r="AE1932" s="2">
        <f>IF($AD1932="ON",""&amp;$L1932,"")</f>
        <v/>
      </c>
      <c r="AF1932" s="2">
        <f>IF($L1932="","",IF($J1932&lt;&gt;"","Y",""))</f>
        <v/>
      </c>
      <c r="AG1932" s="2">
        <f>IF($L1932="","",IFERROR(TRIM(MID($H1932,4,SEARCH(" CO ",$H1932)-4)),""&amp;$S1932))</f>
        <v/>
      </c>
      <c r="AH1932" s="2">
        <f>IF($AG1932="","",IF($AG1932="FULTON",IF(ISNUMBER(SEARCH("COLLEGE PARK",$H1932)),"FULTON (COLLEGE PARK)",IF(ISNUMBER(SEARCH("HAPEVILLE",$H1932)),"FULTON (HAPEVILLE)",IF(ISNUMBER(SEARCH("EAST POINT",$H1932)),"FULTON (EAST POINT)",IF(ISNUMBER(SEARCH("ATLANTA",$H1932)),"FULTON (ATL LIMITS)","FULTON")))),IF($AG1932="DEKALB",IF(ISNUMBER(SEARCH("ATLANTA",$H1932)),"DEKALB (ATL LIMITS)","DEKALB"),IF(AND($AG1932="CLAYTON",ISNUMBER(SEARCH("COLLEGE PARK",$H1932))),"CLAYTON (COLLEGE PARK)",$AG1932))))</f>
        <v/>
      </c>
      <c r="AI1932" s="2">
        <f>IF(OR($AH1932="",$AD1932=""),"",IFERROR(VLOOKUP($AH1932,CODES!$A:$B,2,FALSE),"NO CODE"))</f>
        <v/>
      </c>
      <c r="AJ1932" s="19">
        <f>IF(OR($AI1932="",$AI1932="NO CODE"),"",IF(COUNTIFS(RATES!$A:$A,$AI1932,RATES!$B:$B,"&lt;="&amp;MonthStart,RATES!$C:$C,"&gt;="&amp;MonthEnd)&lt;&gt;1,"NO RATE",IF($AD1932="OFF",SUMIFS(RATES!$F:$F,RATES!$A:$A,$AI1932,RATES!$B:$B,"&lt;="&amp;MonthStart,RATES!$C:$C,"&gt;="&amp;MonthEnd),SUMIFS(RATES!$E:$E,RATES!$A:$A,$AI1932,RATES!$B:$B,"&lt;="&amp;MonthStart,RATES!$C:$C,"&gt;="&amp;MonthEnd))))</f>
        <v/>
      </c>
      <c r="AK1932" s="2">
        <f>IF(OR(NOT(ISNUMBER($AJ1932)),N($AA1932)=0),"",IF(ABS(N($Z1932)/100-$AJ1932)&gt;0.0000001,"DIFFERS",""))</f>
        <v/>
      </c>
    </row>
    <row r="1933">
      <c r="AD1933" s="2">
        <f>IF($L1933="","",IF(ISNUMBER(SEARCH("OFF ROAD",$H1933)),"OFF",IF(ISNUMBER(SEARCH("ON ROAD",$H1933)),"ON","")))</f>
        <v/>
      </c>
      <c r="AE1933" s="2">
        <f>IF($AD1933="ON",""&amp;$L1933,"")</f>
        <v/>
      </c>
      <c r="AF1933" s="2">
        <f>IF($L1933="","",IF($J1933&lt;&gt;"","Y",""))</f>
        <v/>
      </c>
      <c r="AG1933" s="2">
        <f>IF($L1933="","",IFERROR(TRIM(MID($H1933,4,SEARCH(" CO ",$H1933)-4)),""&amp;$S1933))</f>
        <v/>
      </c>
      <c r="AH1933" s="2">
        <f>IF($AG1933="","",IF($AG1933="FULTON",IF(ISNUMBER(SEARCH("COLLEGE PARK",$H1933)),"FULTON (COLLEGE PARK)",IF(ISNUMBER(SEARCH("HAPEVILLE",$H1933)),"FULTON (HAPEVILLE)",IF(ISNUMBER(SEARCH("EAST POINT",$H1933)),"FULTON (EAST POINT)",IF(ISNUMBER(SEARCH("ATLANTA",$H1933)),"FULTON (ATL LIMITS)","FULTON")))),IF($AG1933="DEKALB",IF(ISNUMBER(SEARCH("ATLANTA",$H1933)),"DEKALB (ATL LIMITS)","DEKALB"),IF(AND($AG1933="CLAYTON",ISNUMBER(SEARCH("COLLEGE PARK",$H1933))),"CLAYTON (COLLEGE PARK)",$AG1933))))</f>
        <v/>
      </c>
      <c r="AI1933" s="2">
        <f>IF(OR($AH1933="",$AD1933=""),"",IFERROR(VLOOKUP($AH1933,CODES!$A:$B,2,FALSE),"NO CODE"))</f>
        <v/>
      </c>
      <c r="AJ1933" s="19">
        <f>IF(OR($AI1933="",$AI1933="NO CODE"),"",IF(COUNTIFS(RATES!$A:$A,$AI1933,RATES!$B:$B,"&lt;="&amp;MonthStart,RATES!$C:$C,"&gt;="&amp;MonthEnd)&lt;&gt;1,"NO RATE",IF($AD1933="OFF",SUMIFS(RATES!$F:$F,RATES!$A:$A,$AI1933,RATES!$B:$B,"&lt;="&amp;MonthStart,RATES!$C:$C,"&gt;="&amp;MonthEnd),SUMIFS(RATES!$E:$E,RATES!$A:$A,$AI1933,RATES!$B:$B,"&lt;="&amp;MonthStart,RATES!$C:$C,"&gt;="&amp;MonthEnd))))</f>
        <v/>
      </c>
      <c r="AK1933" s="2">
        <f>IF(OR(NOT(ISNUMBER($AJ1933)),N($AA1933)=0),"",IF(ABS(N($Z1933)/100-$AJ1933)&gt;0.0000001,"DIFFERS",""))</f>
        <v/>
      </c>
    </row>
    <row r="1934">
      <c r="AD1934" s="2">
        <f>IF($L1934="","",IF(ISNUMBER(SEARCH("OFF ROAD",$H1934)),"OFF",IF(ISNUMBER(SEARCH("ON ROAD",$H1934)),"ON","")))</f>
        <v/>
      </c>
      <c r="AE1934" s="2">
        <f>IF($AD1934="ON",""&amp;$L1934,"")</f>
        <v/>
      </c>
      <c r="AF1934" s="2">
        <f>IF($L1934="","",IF($J1934&lt;&gt;"","Y",""))</f>
        <v/>
      </c>
      <c r="AG1934" s="2">
        <f>IF($L1934="","",IFERROR(TRIM(MID($H1934,4,SEARCH(" CO ",$H1934)-4)),""&amp;$S1934))</f>
        <v/>
      </c>
      <c r="AH1934" s="2">
        <f>IF($AG1934="","",IF($AG1934="FULTON",IF(ISNUMBER(SEARCH("COLLEGE PARK",$H1934)),"FULTON (COLLEGE PARK)",IF(ISNUMBER(SEARCH("HAPEVILLE",$H1934)),"FULTON (HAPEVILLE)",IF(ISNUMBER(SEARCH("EAST POINT",$H1934)),"FULTON (EAST POINT)",IF(ISNUMBER(SEARCH("ATLANTA",$H1934)),"FULTON (ATL LIMITS)","FULTON")))),IF($AG1934="DEKALB",IF(ISNUMBER(SEARCH("ATLANTA",$H1934)),"DEKALB (ATL LIMITS)","DEKALB"),IF(AND($AG1934="CLAYTON",ISNUMBER(SEARCH("COLLEGE PARK",$H1934))),"CLAYTON (COLLEGE PARK)",$AG1934))))</f>
        <v/>
      </c>
      <c r="AI1934" s="2">
        <f>IF(OR($AH1934="",$AD1934=""),"",IFERROR(VLOOKUP($AH1934,CODES!$A:$B,2,FALSE),"NO CODE"))</f>
        <v/>
      </c>
      <c r="AJ1934" s="19">
        <f>IF(OR($AI1934="",$AI1934="NO CODE"),"",IF(COUNTIFS(RATES!$A:$A,$AI1934,RATES!$B:$B,"&lt;="&amp;MonthStart,RATES!$C:$C,"&gt;="&amp;MonthEnd)&lt;&gt;1,"NO RATE",IF($AD1934="OFF",SUMIFS(RATES!$F:$F,RATES!$A:$A,$AI1934,RATES!$B:$B,"&lt;="&amp;MonthStart,RATES!$C:$C,"&gt;="&amp;MonthEnd),SUMIFS(RATES!$E:$E,RATES!$A:$A,$AI1934,RATES!$B:$B,"&lt;="&amp;MonthStart,RATES!$C:$C,"&gt;="&amp;MonthEnd))))</f>
        <v/>
      </c>
      <c r="AK1934" s="2">
        <f>IF(OR(NOT(ISNUMBER($AJ1934)),N($AA1934)=0),"",IF(ABS(N($Z1934)/100-$AJ1934)&gt;0.0000001,"DIFFERS",""))</f>
        <v/>
      </c>
    </row>
    <row r="1935">
      <c r="AD1935" s="2">
        <f>IF($L1935="","",IF(ISNUMBER(SEARCH("OFF ROAD",$H1935)),"OFF",IF(ISNUMBER(SEARCH("ON ROAD",$H1935)),"ON","")))</f>
        <v/>
      </c>
      <c r="AE1935" s="2">
        <f>IF($AD1935="ON",""&amp;$L1935,"")</f>
        <v/>
      </c>
      <c r="AF1935" s="2">
        <f>IF($L1935="","",IF($J1935&lt;&gt;"","Y",""))</f>
        <v/>
      </c>
      <c r="AG1935" s="2">
        <f>IF($L1935="","",IFERROR(TRIM(MID($H1935,4,SEARCH(" CO ",$H1935)-4)),""&amp;$S1935))</f>
        <v/>
      </c>
      <c r="AH1935" s="2">
        <f>IF($AG1935="","",IF($AG1935="FULTON",IF(ISNUMBER(SEARCH("COLLEGE PARK",$H1935)),"FULTON (COLLEGE PARK)",IF(ISNUMBER(SEARCH("HAPEVILLE",$H1935)),"FULTON (HAPEVILLE)",IF(ISNUMBER(SEARCH("EAST POINT",$H1935)),"FULTON (EAST POINT)",IF(ISNUMBER(SEARCH("ATLANTA",$H1935)),"FULTON (ATL LIMITS)","FULTON")))),IF($AG1935="DEKALB",IF(ISNUMBER(SEARCH("ATLANTA",$H1935)),"DEKALB (ATL LIMITS)","DEKALB"),IF(AND($AG1935="CLAYTON",ISNUMBER(SEARCH("COLLEGE PARK",$H1935))),"CLAYTON (COLLEGE PARK)",$AG1935))))</f>
        <v/>
      </c>
      <c r="AI1935" s="2">
        <f>IF(OR($AH1935="",$AD1935=""),"",IFERROR(VLOOKUP($AH1935,CODES!$A:$B,2,FALSE),"NO CODE"))</f>
        <v/>
      </c>
      <c r="AJ1935" s="19">
        <f>IF(OR($AI1935="",$AI1935="NO CODE"),"",IF(COUNTIFS(RATES!$A:$A,$AI1935,RATES!$B:$B,"&lt;="&amp;MonthStart,RATES!$C:$C,"&gt;="&amp;MonthEnd)&lt;&gt;1,"NO RATE",IF($AD1935="OFF",SUMIFS(RATES!$F:$F,RATES!$A:$A,$AI1935,RATES!$B:$B,"&lt;="&amp;MonthStart,RATES!$C:$C,"&gt;="&amp;MonthEnd),SUMIFS(RATES!$E:$E,RATES!$A:$A,$AI1935,RATES!$B:$B,"&lt;="&amp;MonthStart,RATES!$C:$C,"&gt;="&amp;MonthEnd))))</f>
        <v/>
      </c>
      <c r="AK1935" s="2">
        <f>IF(OR(NOT(ISNUMBER($AJ1935)),N($AA1935)=0),"",IF(ABS(N($Z1935)/100-$AJ1935)&gt;0.0000001,"DIFFERS",""))</f>
        <v/>
      </c>
    </row>
    <row r="1936">
      <c r="AD1936" s="2">
        <f>IF($L1936="","",IF(ISNUMBER(SEARCH("OFF ROAD",$H1936)),"OFF",IF(ISNUMBER(SEARCH("ON ROAD",$H1936)),"ON","")))</f>
        <v/>
      </c>
      <c r="AE1936" s="2">
        <f>IF($AD1936="ON",""&amp;$L1936,"")</f>
        <v/>
      </c>
      <c r="AF1936" s="2">
        <f>IF($L1936="","",IF($J1936&lt;&gt;"","Y",""))</f>
        <v/>
      </c>
      <c r="AG1936" s="2">
        <f>IF($L1936="","",IFERROR(TRIM(MID($H1936,4,SEARCH(" CO ",$H1936)-4)),""&amp;$S1936))</f>
        <v/>
      </c>
      <c r="AH1936" s="2">
        <f>IF($AG1936="","",IF($AG1936="FULTON",IF(ISNUMBER(SEARCH("COLLEGE PARK",$H1936)),"FULTON (COLLEGE PARK)",IF(ISNUMBER(SEARCH("HAPEVILLE",$H1936)),"FULTON (HAPEVILLE)",IF(ISNUMBER(SEARCH("EAST POINT",$H1936)),"FULTON (EAST POINT)",IF(ISNUMBER(SEARCH("ATLANTA",$H1936)),"FULTON (ATL LIMITS)","FULTON")))),IF($AG1936="DEKALB",IF(ISNUMBER(SEARCH("ATLANTA",$H1936)),"DEKALB (ATL LIMITS)","DEKALB"),IF(AND($AG1936="CLAYTON",ISNUMBER(SEARCH("COLLEGE PARK",$H1936))),"CLAYTON (COLLEGE PARK)",$AG1936))))</f>
        <v/>
      </c>
      <c r="AI1936" s="2">
        <f>IF(OR($AH1936="",$AD1936=""),"",IFERROR(VLOOKUP($AH1936,CODES!$A:$B,2,FALSE),"NO CODE"))</f>
        <v/>
      </c>
      <c r="AJ1936" s="19">
        <f>IF(OR($AI1936="",$AI1936="NO CODE"),"",IF(COUNTIFS(RATES!$A:$A,$AI1936,RATES!$B:$B,"&lt;="&amp;MonthStart,RATES!$C:$C,"&gt;="&amp;MonthEnd)&lt;&gt;1,"NO RATE",IF($AD1936="OFF",SUMIFS(RATES!$F:$F,RATES!$A:$A,$AI1936,RATES!$B:$B,"&lt;="&amp;MonthStart,RATES!$C:$C,"&gt;="&amp;MonthEnd),SUMIFS(RATES!$E:$E,RATES!$A:$A,$AI1936,RATES!$B:$B,"&lt;="&amp;MonthStart,RATES!$C:$C,"&gt;="&amp;MonthEnd))))</f>
        <v/>
      </c>
      <c r="AK1936" s="2">
        <f>IF(OR(NOT(ISNUMBER($AJ1936)),N($AA1936)=0),"",IF(ABS(N($Z1936)/100-$AJ1936)&gt;0.0000001,"DIFFERS",""))</f>
        <v/>
      </c>
    </row>
    <row r="1937">
      <c r="AD1937" s="2">
        <f>IF($L1937="","",IF(ISNUMBER(SEARCH("OFF ROAD",$H1937)),"OFF",IF(ISNUMBER(SEARCH("ON ROAD",$H1937)),"ON","")))</f>
        <v/>
      </c>
      <c r="AE1937" s="2">
        <f>IF($AD1937="ON",""&amp;$L1937,"")</f>
        <v/>
      </c>
      <c r="AF1937" s="2">
        <f>IF($L1937="","",IF($J1937&lt;&gt;"","Y",""))</f>
        <v/>
      </c>
      <c r="AG1937" s="2">
        <f>IF($L1937="","",IFERROR(TRIM(MID($H1937,4,SEARCH(" CO ",$H1937)-4)),""&amp;$S1937))</f>
        <v/>
      </c>
      <c r="AH1937" s="2">
        <f>IF($AG1937="","",IF($AG1937="FULTON",IF(ISNUMBER(SEARCH("COLLEGE PARK",$H1937)),"FULTON (COLLEGE PARK)",IF(ISNUMBER(SEARCH("HAPEVILLE",$H1937)),"FULTON (HAPEVILLE)",IF(ISNUMBER(SEARCH("EAST POINT",$H1937)),"FULTON (EAST POINT)",IF(ISNUMBER(SEARCH("ATLANTA",$H1937)),"FULTON (ATL LIMITS)","FULTON")))),IF($AG1937="DEKALB",IF(ISNUMBER(SEARCH("ATLANTA",$H1937)),"DEKALB (ATL LIMITS)","DEKALB"),IF(AND($AG1937="CLAYTON",ISNUMBER(SEARCH("COLLEGE PARK",$H1937))),"CLAYTON (COLLEGE PARK)",$AG1937))))</f>
        <v/>
      </c>
      <c r="AI1937" s="2">
        <f>IF(OR($AH1937="",$AD1937=""),"",IFERROR(VLOOKUP($AH1937,CODES!$A:$B,2,FALSE),"NO CODE"))</f>
        <v/>
      </c>
      <c r="AJ1937" s="19">
        <f>IF(OR($AI1937="",$AI1937="NO CODE"),"",IF(COUNTIFS(RATES!$A:$A,$AI1937,RATES!$B:$B,"&lt;="&amp;MonthStart,RATES!$C:$C,"&gt;="&amp;MonthEnd)&lt;&gt;1,"NO RATE",IF($AD1937="OFF",SUMIFS(RATES!$F:$F,RATES!$A:$A,$AI1937,RATES!$B:$B,"&lt;="&amp;MonthStart,RATES!$C:$C,"&gt;="&amp;MonthEnd),SUMIFS(RATES!$E:$E,RATES!$A:$A,$AI1937,RATES!$B:$B,"&lt;="&amp;MonthStart,RATES!$C:$C,"&gt;="&amp;MonthEnd))))</f>
        <v/>
      </c>
      <c r="AK1937" s="2">
        <f>IF(OR(NOT(ISNUMBER($AJ1937)),N($AA1937)=0),"",IF(ABS(N($Z1937)/100-$AJ1937)&gt;0.0000001,"DIFFERS",""))</f>
        <v/>
      </c>
    </row>
    <row r="1938">
      <c r="AD1938" s="2">
        <f>IF($L1938="","",IF(ISNUMBER(SEARCH("OFF ROAD",$H1938)),"OFF",IF(ISNUMBER(SEARCH("ON ROAD",$H1938)),"ON","")))</f>
        <v/>
      </c>
      <c r="AE1938" s="2">
        <f>IF($AD1938="ON",""&amp;$L1938,"")</f>
        <v/>
      </c>
      <c r="AF1938" s="2">
        <f>IF($L1938="","",IF($J1938&lt;&gt;"","Y",""))</f>
        <v/>
      </c>
      <c r="AG1938" s="2">
        <f>IF($L1938="","",IFERROR(TRIM(MID($H1938,4,SEARCH(" CO ",$H1938)-4)),""&amp;$S1938))</f>
        <v/>
      </c>
      <c r="AH1938" s="2">
        <f>IF($AG1938="","",IF($AG1938="FULTON",IF(ISNUMBER(SEARCH("COLLEGE PARK",$H1938)),"FULTON (COLLEGE PARK)",IF(ISNUMBER(SEARCH("HAPEVILLE",$H1938)),"FULTON (HAPEVILLE)",IF(ISNUMBER(SEARCH("EAST POINT",$H1938)),"FULTON (EAST POINT)",IF(ISNUMBER(SEARCH("ATLANTA",$H1938)),"FULTON (ATL LIMITS)","FULTON")))),IF($AG1938="DEKALB",IF(ISNUMBER(SEARCH("ATLANTA",$H1938)),"DEKALB (ATL LIMITS)","DEKALB"),IF(AND($AG1938="CLAYTON",ISNUMBER(SEARCH("COLLEGE PARK",$H1938))),"CLAYTON (COLLEGE PARK)",$AG1938))))</f>
        <v/>
      </c>
      <c r="AI1938" s="2">
        <f>IF(OR($AH1938="",$AD1938=""),"",IFERROR(VLOOKUP($AH1938,CODES!$A:$B,2,FALSE),"NO CODE"))</f>
        <v/>
      </c>
      <c r="AJ1938" s="19">
        <f>IF(OR($AI1938="",$AI1938="NO CODE"),"",IF(COUNTIFS(RATES!$A:$A,$AI1938,RATES!$B:$B,"&lt;="&amp;MonthStart,RATES!$C:$C,"&gt;="&amp;MonthEnd)&lt;&gt;1,"NO RATE",IF($AD1938="OFF",SUMIFS(RATES!$F:$F,RATES!$A:$A,$AI1938,RATES!$B:$B,"&lt;="&amp;MonthStart,RATES!$C:$C,"&gt;="&amp;MonthEnd),SUMIFS(RATES!$E:$E,RATES!$A:$A,$AI1938,RATES!$B:$B,"&lt;="&amp;MonthStart,RATES!$C:$C,"&gt;="&amp;MonthEnd))))</f>
        <v/>
      </c>
      <c r="AK1938" s="2">
        <f>IF(OR(NOT(ISNUMBER($AJ1938)),N($AA1938)=0),"",IF(ABS(N($Z1938)/100-$AJ1938)&gt;0.0000001,"DIFFERS",""))</f>
        <v/>
      </c>
    </row>
    <row r="1939">
      <c r="AD1939" s="2">
        <f>IF($L1939="","",IF(ISNUMBER(SEARCH("OFF ROAD",$H1939)),"OFF",IF(ISNUMBER(SEARCH("ON ROAD",$H1939)),"ON","")))</f>
        <v/>
      </c>
      <c r="AE1939" s="2">
        <f>IF($AD1939="ON",""&amp;$L1939,"")</f>
        <v/>
      </c>
      <c r="AF1939" s="2">
        <f>IF($L1939="","",IF($J1939&lt;&gt;"","Y",""))</f>
        <v/>
      </c>
      <c r="AG1939" s="2">
        <f>IF($L1939="","",IFERROR(TRIM(MID($H1939,4,SEARCH(" CO ",$H1939)-4)),""&amp;$S1939))</f>
        <v/>
      </c>
      <c r="AH1939" s="2">
        <f>IF($AG1939="","",IF($AG1939="FULTON",IF(ISNUMBER(SEARCH("COLLEGE PARK",$H1939)),"FULTON (COLLEGE PARK)",IF(ISNUMBER(SEARCH("HAPEVILLE",$H1939)),"FULTON (HAPEVILLE)",IF(ISNUMBER(SEARCH("EAST POINT",$H1939)),"FULTON (EAST POINT)",IF(ISNUMBER(SEARCH("ATLANTA",$H1939)),"FULTON (ATL LIMITS)","FULTON")))),IF($AG1939="DEKALB",IF(ISNUMBER(SEARCH("ATLANTA",$H1939)),"DEKALB (ATL LIMITS)","DEKALB"),IF(AND($AG1939="CLAYTON",ISNUMBER(SEARCH("COLLEGE PARK",$H1939))),"CLAYTON (COLLEGE PARK)",$AG1939))))</f>
        <v/>
      </c>
      <c r="AI1939" s="2">
        <f>IF(OR($AH1939="",$AD1939=""),"",IFERROR(VLOOKUP($AH1939,CODES!$A:$B,2,FALSE),"NO CODE"))</f>
        <v/>
      </c>
      <c r="AJ1939" s="19">
        <f>IF(OR($AI1939="",$AI1939="NO CODE"),"",IF(COUNTIFS(RATES!$A:$A,$AI1939,RATES!$B:$B,"&lt;="&amp;MonthStart,RATES!$C:$C,"&gt;="&amp;MonthEnd)&lt;&gt;1,"NO RATE",IF($AD1939="OFF",SUMIFS(RATES!$F:$F,RATES!$A:$A,$AI1939,RATES!$B:$B,"&lt;="&amp;MonthStart,RATES!$C:$C,"&gt;="&amp;MonthEnd),SUMIFS(RATES!$E:$E,RATES!$A:$A,$AI1939,RATES!$B:$B,"&lt;="&amp;MonthStart,RATES!$C:$C,"&gt;="&amp;MonthEnd))))</f>
        <v/>
      </c>
      <c r="AK1939" s="2">
        <f>IF(OR(NOT(ISNUMBER($AJ1939)),N($AA1939)=0),"",IF(ABS(N($Z1939)/100-$AJ1939)&gt;0.0000001,"DIFFERS",""))</f>
        <v/>
      </c>
    </row>
    <row r="1940">
      <c r="AD1940" s="2">
        <f>IF($L1940="","",IF(ISNUMBER(SEARCH("OFF ROAD",$H1940)),"OFF",IF(ISNUMBER(SEARCH("ON ROAD",$H1940)),"ON","")))</f>
        <v/>
      </c>
      <c r="AE1940" s="2">
        <f>IF($AD1940="ON",""&amp;$L1940,"")</f>
        <v/>
      </c>
      <c r="AF1940" s="2">
        <f>IF($L1940="","",IF($J1940&lt;&gt;"","Y",""))</f>
        <v/>
      </c>
      <c r="AG1940" s="2">
        <f>IF($L1940="","",IFERROR(TRIM(MID($H1940,4,SEARCH(" CO ",$H1940)-4)),""&amp;$S1940))</f>
        <v/>
      </c>
      <c r="AH1940" s="2">
        <f>IF($AG1940="","",IF($AG1940="FULTON",IF(ISNUMBER(SEARCH("COLLEGE PARK",$H1940)),"FULTON (COLLEGE PARK)",IF(ISNUMBER(SEARCH("HAPEVILLE",$H1940)),"FULTON (HAPEVILLE)",IF(ISNUMBER(SEARCH("EAST POINT",$H1940)),"FULTON (EAST POINT)",IF(ISNUMBER(SEARCH("ATLANTA",$H1940)),"FULTON (ATL LIMITS)","FULTON")))),IF($AG1940="DEKALB",IF(ISNUMBER(SEARCH("ATLANTA",$H1940)),"DEKALB (ATL LIMITS)","DEKALB"),IF(AND($AG1940="CLAYTON",ISNUMBER(SEARCH("COLLEGE PARK",$H1940))),"CLAYTON (COLLEGE PARK)",$AG1940))))</f>
        <v/>
      </c>
      <c r="AI1940" s="2">
        <f>IF(OR($AH1940="",$AD1940=""),"",IFERROR(VLOOKUP($AH1940,CODES!$A:$B,2,FALSE),"NO CODE"))</f>
        <v/>
      </c>
      <c r="AJ1940" s="19">
        <f>IF(OR($AI1940="",$AI1940="NO CODE"),"",IF(COUNTIFS(RATES!$A:$A,$AI1940,RATES!$B:$B,"&lt;="&amp;MonthStart,RATES!$C:$C,"&gt;="&amp;MonthEnd)&lt;&gt;1,"NO RATE",IF($AD1940="OFF",SUMIFS(RATES!$F:$F,RATES!$A:$A,$AI1940,RATES!$B:$B,"&lt;="&amp;MonthStart,RATES!$C:$C,"&gt;="&amp;MonthEnd),SUMIFS(RATES!$E:$E,RATES!$A:$A,$AI1940,RATES!$B:$B,"&lt;="&amp;MonthStart,RATES!$C:$C,"&gt;="&amp;MonthEnd))))</f>
        <v/>
      </c>
      <c r="AK1940" s="2">
        <f>IF(OR(NOT(ISNUMBER($AJ1940)),N($AA1940)=0),"",IF(ABS(N($Z1940)/100-$AJ1940)&gt;0.0000001,"DIFFERS",""))</f>
        <v/>
      </c>
    </row>
    <row r="1941">
      <c r="AD1941" s="2">
        <f>IF($L1941="","",IF(ISNUMBER(SEARCH("OFF ROAD",$H1941)),"OFF",IF(ISNUMBER(SEARCH("ON ROAD",$H1941)),"ON","")))</f>
        <v/>
      </c>
      <c r="AE1941" s="2">
        <f>IF($AD1941="ON",""&amp;$L1941,"")</f>
        <v/>
      </c>
      <c r="AF1941" s="2">
        <f>IF($L1941="","",IF($J1941&lt;&gt;"","Y",""))</f>
        <v/>
      </c>
      <c r="AG1941" s="2">
        <f>IF($L1941="","",IFERROR(TRIM(MID($H1941,4,SEARCH(" CO ",$H1941)-4)),""&amp;$S1941))</f>
        <v/>
      </c>
      <c r="AH1941" s="2">
        <f>IF($AG1941="","",IF($AG1941="FULTON",IF(ISNUMBER(SEARCH("COLLEGE PARK",$H1941)),"FULTON (COLLEGE PARK)",IF(ISNUMBER(SEARCH("HAPEVILLE",$H1941)),"FULTON (HAPEVILLE)",IF(ISNUMBER(SEARCH("EAST POINT",$H1941)),"FULTON (EAST POINT)",IF(ISNUMBER(SEARCH("ATLANTA",$H1941)),"FULTON (ATL LIMITS)","FULTON")))),IF($AG1941="DEKALB",IF(ISNUMBER(SEARCH("ATLANTA",$H1941)),"DEKALB (ATL LIMITS)","DEKALB"),IF(AND($AG1941="CLAYTON",ISNUMBER(SEARCH("COLLEGE PARK",$H1941))),"CLAYTON (COLLEGE PARK)",$AG1941))))</f>
        <v/>
      </c>
      <c r="AI1941" s="2">
        <f>IF(OR($AH1941="",$AD1941=""),"",IFERROR(VLOOKUP($AH1941,CODES!$A:$B,2,FALSE),"NO CODE"))</f>
        <v/>
      </c>
      <c r="AJ1941" s="19">
        <f>IF(OR($AI1941="",$AI1941="NO CODE"),"",IF(COUNTIFS(RATES!$A:$A,$AI1941,RATES!$B:$B,"&lt;="&amp;MonthStart,RATES!$C:$C,"&gt;="&amp;MonthEnd)&lt;&gt;1,"NO RATE",IF($AD1941="OFF",SUMIFS(RATES!$F:$F,RATES!$A:$A,$AI1941,RATES!$B:$B,"&lt;="&amp;MonthStart,RATES!$C:$C,"&gt;="&amp;MonthEnd),SUMIFS(RATES!$E:$E,RATES!$A:$A,$AI1941,RATES!$B:$B,"&lt;="&amp;MonthStart,RATES!$C:$C,"&gt;="&amp;MonthEnd))))</f>
        <v/>
      </c>
      <c r="AK1941" s="2">
        <f>IF(OR(NOT(ISNUMBER($AJ1941)),N($AA1941)=0),"",IF(ABS(N($Z1941)/100-$AJ1941)&gt;0.0000001,"DIFFERS",""))</f>
        <v/>
      </c>
    </row>
    <row r="1942">
      <c r="AD1942" s="2">
        <f>IF($L1942="","",IF(ISNUMBER(SEARCH("OFF ROAD",$H1942)),"OFF",IF(ISNUMBER(SEARCH("ON ROAD",$H1942)),"ON","")))</f>
        <v/>
      </c>
      <c r="AE1942" s="2">
        <f>IF($AD1942="ON",""&amp;$L1942,"")</f>
        <v/>
      </c>
      <c r="AF1942" s="2">
        <f>IF($L1942="","",IF($J1942&lt;&gt;"","Y",""))</f>
        <v/>
      </c>
      <c r="AG1942" s="2">
        <f>IF($L1942="","",IFERROR(TRIM(MID($H1942,4,SEARCH(" CO ",$H1942)-4)),""&amp;$S1942))</f>
        <v/>
      </c>
      <c r="AH1942" s="2">
        <f>IF($AG1942="","",IF($AG1942="FULTON",IF(ISNUMBER(SEARCH("COLLEGE PARK",$H1942)),"FULTON (COLLEGE PARK)",IF(ISNUMBER(SEARCH("HAPEVILLE",$H1942)),"FULTON (HAPEVILLE)",IF(ISNUMBER(SEARCH("EAST POINT",$H1942)),"FULTON (EAST POINT)",IF(ISNUMBER(SEARCH("ATLANTA",$H1942)),"FULTON (ATL LIMITS)","FULTON")))),IF($AG1942="DEKALB",IF(ISNUMBER(SEARCH("ATLANTA",$H1942)),"DEKALB (ATL LIMITS)","DEKALB"),IF(AND($AG1942="CLAYTON",ISNUMBER(SEARCH("COLLEGE PARK",$H1942))),"CLAYTON (COLLEGE PARK)",$AG1942))))</f>
        <v/>
      </c>
      <c r="AI1942" s="2">
        <f>IF(OR($AH1942="",$AD1942=""),"",IFERROR(VLOOKUP($AH1942,CODES!$A:$B,2,FALSE),"NO CODE"))</f>
        <v/>
      </c>
      <c r="AJ1942" s="19">
        <f>IF(OR($AI1942="",$AI1942="NO CODE"),"",IF(COUNTIFS(RATES!$A:$A,$AI1942,RATES!$B:$B,"&lt;="&amp;MonthStart,RATES!$C:$C,"&gt;="&amp;MonthEnd)&lt;&gt;1,"NO RATE",IF($AD1942="OFF",SUMIFS(RATES!$F:$F,RATES!$A:$A,$AI1942,RATES!$B:$B,"&lt;="&amp;MonthStart,RATES!$C:$C,"&gt;="&amp;MonthEnd),SUMIFS(RATES!$E:$E,RATES!$A:$A,$AI1942,RATES!$B:$B,"&lt;="&amp;MonthStart,RATES!$C:$C,"&gt;="&amp;MonthEnd))))</f>
        <v/>
      </c>
      <c r="AK1942" s="2">
        <f>IF(OR(NOT(ISNUMBER($AJ1942)),N($AA1942)=0),"",IF(ABS(N($Z1942)/100-$AJ1942)&gt;0.0000001,"DIFFERS",""))</f>
        <v/>
      </c>
    </row>
    <row r="1943">
      <c r="AD1943" s="2">
        <f>IF($L1943="","",IF(ISNUMBER(SEARCH("OFF ROAD",$H1943)),"OFF",IF(ISNUMBER(SEARCH("ON ROAD",$H1943)),"ON","")))</f>
        <v/>
      </c>
      <c r="AE1943" s="2">
        <f>IF($AD1943="ON",""&amp;$L1943,"")</f>
        <v/>
      </c>
      <c r="AF1943" s="2">
        <f>IF($L1943="","",IF($J1943&lt;&gt;"","Y",""))</f>
        <v/>
      </c>
      <c r="AG1943" s="2">
        <f>IF($L1943="","",IFERROR(TRIM(MID($H1943,4,SEARCH(" CO ",$H1943)-4)),""&amp;$S1943))</f>
        <v/>
      </c>
      <c r="AH1943" s="2">
        <f>IF($AG1943="","",IF($AG1943="FULTON",IF(ISNUMBER(SEARCH("COLLEGE PARK",$H1943)),"FULTON (COLLEGE PARK)",IF(ISNUMBER(SEARCH("HAPEVILLE",$H1943)),"FULTON (HAPEVILLE)",IF(ISNUMBER(SEARCH("EAST POINT",$H1943)),"FULTON (EAST POINT)",IF(ISNUMBER(SEARCH("ATLANTA",$H1943)),"FULTON (ATL LIMITS)","FULTON")))),IF($AG1943="DEKALB",IF(ISNUMBER(SEARCH("ATLANTA",$H1943)),"DEKALB (ATL LIMITS)","DEKALB"),IF(AND($AG1943="CLAYTON",ISNUMBER(SEARCH("COLLEGE PARK",$H1943))),"CLAYTON (COLLEGE PARK)",$AG1943))))</f>
        <v/>
      </c>
      <c r="AI1943" s="2">
        <f>IF(OR($AH1943="",$AD1943=""),"",IFERROR(VLOOKUP($AH1943,CODES!$A:$B,2,FALSE),"NO CODE"))</f>
        <v/>
      </c>
      <c r="AJ1943" s="19">
        <f>IF(OR($AI1943="",$AI1943="NO CODE"),"",IF(COUNTIFS(RATES!$A:$A,$AI1943,RATES!$B:$B,"&lt;="&amp;MonthStart,RATES!$C:$C,"&gt;="&amp;MonthEnd)&lt;&gt;1,"NO RATE",IF($AD1943="OFF",SUMIFS(RATES!$F:$F,RATES!$A:$A,$AI1943,RATES!$B:$B,"&lt;="&amp;MonthStart,RATES!$C:$C,"&gt;="&amp;MonthEnd),SUMIFS(RATES!$E:$E,RATES!$A:$A,$AI1943,RATES!$B:$B,"&lt;="&amp;MonthStart,RATES!$C:$C,"&gt;="&amp;MonthEnd))))</f>
        <v/>
      </c>
      <c r="AK1943" s="2">
        <f>IF(OR(NOT(ISNUMBER($AJ1943)),N($AA1943)=0),"",IF(ABS(N($Z1943)/100-$AJ1943)&gt;0.0000001,"DIFFERS",""))</f>
        <v/>
      </c>
    </row>
    <row r="1944">
      <c r="AD1944" s="2">
        <f>IF($L1944="","",IF(ISNUMBER(SEARCH("OFF ROAD",$H1944)),"OFF",IF(ISNUMBER(SEARCH("ON ROAD",$H1944)),"ON","")))</f>
        <v/>
      </c>
      <c r="AE1944" s="2">
        <f>IF($AD1944="ON",""&amp;$L1944,"")</f>
        <v/>
      </c>
      <c r="AF1944" s="2">
        <f>IF($L1944="","",IF($J1944&lt;&gt;"","Y",""))</f>
        <v/>
      </c>
      <c r="AG1944" s="2">
        <f>IF($L1944="","",IFERROR(TRIM(MID($H1944,4,SEARCH(" CO ",$H1944)-4)),""&amp;$S1944))</f>
        <v/>
      </c>
      <c r="AH1944" s="2">
        <f>IF($AG1944="","",IF($AG1944="FULTON",IF(ISNUMBER(SEARCH("COLLEGE PARK",$H1944)),"FULTON (COLLEGE PARK)",IF(ISNUMBER(SEARCH("HAPEVILLE",$H1944)),"FULTON (HAPEVILLE)",IF(ISNUMBER(SEARCH("EAST POINT",$H1944)),"FULTON (EAST POINT)",IF(ISNUMBER(SEARCH("ATLANTA",$H1944)),"FULTON (ATL LIMITS)","FULTON")))),IF($AG1944="DEKALB",IF(ISNUMBER(SEARCH("ATLANTA",$H1944)),"DEKALB (ATL LIMITS)","DEKALB"),IF(AND($AG1944="CLAYTON",ISNUMBER(SEARCH("COLLEGE PARK",$H1944))),"CLAYTON (COLLEGE PARK)",$AG1944))))</f>
        <v/>
      </c>
      <c r="AI1944" s="2">
        <f>IF(OR($AH1944="",$AD1944=""),"",IFERROR(VLOOKUP($AH1944,CODES!$A:$B,2,FALSE),"NO CODE"))</f>
        <v/>
      </c>
      <c r="AJ1944" s="19">
        <f>IF(OR($AI1944="",$AI1944="NO CODE"),"",IF(COUNTIFS(RATES!$A:$A,$AI1944,RATES!$B:$B,"&lt;="&amp;MonthStart,RATES!$C:$C,"&gt;="&amp;MonthEnd)&lt;&gt;1,"NO RATE",IF($AD1944="OFF",SUMIFS(RATES!$F:$F,RATES!$A:$A,$AI1944,RATES!$B:$B,"&lt;="&amp;MonthStart,RATES!$C:$C,"&gt;="&amp;MonthEnd),SUMIFS(RATES!$E:$E,RATES!$A:$A,$AI1944,RATES!$B:$B,"&lt;="&amp;MonthStart,RATES!$C:$C,"&gt;="&amp;MonthEnd))))</f>
        <v/>
      </c>
      <c r="AK1944" s="2">
        <f>IF(OR(NOT(ISNUMBER($AJ1944)),N($AA1944)=0),"",IF(ABS(N($Z1944)/100-$AJ1944)&gt;0.0000001,"DIFFERS",""))</f>
        <v/>
      </c>
    </row>
    <row r="1945">
      <c r="AD1945" s="2">
        <f>IF($L1945="","",IF(ISNUMBER(SEARCH("OFF ROAD",$H1945)),"OFF",IF(ISNUMBER(SEARCH("ON ROAD",$H1945)),"ON","")))</f>
        <v/>
      </c>
      <c r="AE1945" s="2">
        <f>IF($AD1945="ON",""&amp;$L1945,"")</f>
        <v/>
      </c>
      <c r="AF1945" s="2">
        <f>IF($L1945="","",IF($J1945&lt;&gt;"","Y",""))</f>
        <v/>
      </c>
      <c r="AG1945" s="2">
        <f>IF($L1945="","",IFERROR(TRIM(MID($H1945,4,SEARCH(" CO ",$H1945)-4)),""&amp;$S1945))</f>
        <v/>
      </c>
      <c r="AH1945" s="2">
        <f>IF($AG1945="","",IF($AG1945="FULTON",IF(ISNUMBER(SEARCH("COLLEGE PARK",$H1945)),"FULTON (COLLEGE PARK)",IF(ISNUMBER(SEARCH("HAPEVILLE",$H1945)),"FULTON (HAPEVILLE)",IF(ISNUMBER(SEARCH("EAST POINT",$H1945)),"FULTON (EAST POINT)",IF(ISNUMBER(SEARCH("ATLANTA",$H1945)),"FULTON (ATL LIMITS)","FULTON")))),IF($AG1945="DEKALB",IF(ISNUMBER(SEARCH("ATLANTA",$H1945)),"DEKALB (ATL LIMITS)","DEKALB"),IF(AND($AG1945="CLAYTON",ISNUMBER(SEARCH("COLLEGE PARK",$H1945))),"CLAYTON (COLLEGE PARK)",$AG1945))))</f>
        <v/>
      </c>
      <c r="AI1945" s="2">
        <f>IF(OR($AH1945="",$AD1945=""),"",IFERROR(VLOOKUP($AH1945,CODES!$A:$B,2,FALSE),"NO CODE"))</f>
        <v/>
      </c>
      <c r="AJ1945" s="19">
        <f>IF(OR($AI1945="",$AI1945="NO CODE"),"",IF(COUNTIFS(RATES!$A:$A,$AI1945,RATES!$B:$B,"&lt;="&amp;MonthStart,RATES!$C:$C,"&gt;="&amp;MonthEnd)&lt;&gt;1,"NO RATE",IF($AD1945="OFF",SUMIFS(RATES!$F:$F,RATES!$A:$A,$AI1945,RATES!$B:$B,"&lt;="&amp;MonthStart,RATES!$C:$C,"&gt;="&amp;MonthEnd),SUMIFS(RATES!$E:$E,RATES!$A:$A,$AI1945,RATES!$B:$B,"&lt;="&amp;MonthStart,RATES!$C:$C,"&gt;="&amp;MonthEnd))))</f>
        <v/>
      </c>
      <c r="AK1945" s="2">
        <f>IF(OR(NOT(ISNUMBER($AJ1945)),N($AA1945)=0),"",IF(ABS(N($Z1945)/100-$AJ1945)&gt;0.0000001,"DIFFERS",""))</f>
        <v/>
      </c>
    </row>
    <row r="1946">
      <c r="AD1946" s="2">
        <f>IF($L1946="","",IF(ISNUMBER(SEARCH("OFF ROAD",$H1946)),"OFF",IF(ISNUMBER(SEARCH("ON ROAD",$H1946)),"ON","")))</f>
        <v/>
      </c>
      <c r="AE1946" s="2">
        <f>IF($AD1946="ON",""&amp;$L1946,"")</f>
        <v/>
      </c>
      <c r="AF1946" s="2">
        <f>IF($L1946="","",IF($J1946&lt;&gt;"","Y",""))</f>
        <v/>
      </c>
      <c r="AG1946" s="2">
        <f>IF($L1946="","",IFERROR(TRIM(MID($H1946,4,SEARCH(" CO ",$H1946)-4)),""&amp;$S1946))</f>
        <v/>
      </c>
      <c r="AH1946" s="2">
        <f>IF($AG1946="","",IF($AG1946="FULTON",IF(ISNUMBER(SEARCH("COLLEGE PARK",$H1946)),"FULTON (COLLEGE PARK)",IF(ISNUMBER(SEARCH("HAPEVILLE",$H1946)),"FULTON (HAPEVILLE)",IF(ISNUMBER(SEARCH("EAST POINT",$H1946)),"FULTON (EAST POINT)",IF(ISNUMBER(SEARCH("ATLANTA",$H1946)),"FULTON (ATL LIMITS)","FULTON")))),IF($AG1946="DEKALB",IF(ISNUMBER(SEARCH("ATLANTA",$H1946)),"DEKALB (ATL LIMITS)","DEKALB"),IF(AND($AG1946="CLAYTON",ISNUMBER(SEARCH("COLLEGE PARK",$H1946))),"CLAYTON (COLLEGE PARK)",$AG1946))))</f>
        <v/>
      </c>
      <c r="AI1946" s="2">
        <f>IF(OR($AH1946="",$AD1946=""),"",IFERROR(VLOOKUP($AH1946,CODES!$A:$B,2,FALSE),"NO CODE"))</f>
        <v/>
      </c>
      <c r="AJ1946" s="19">
        <f>IF(OR($AI1946="",$AI1946="NO CODE"),"",IF(COUNTIFS(RATES!$A:$A,$AI1946,RATES!$B:$B,"&lt;="&amp;MonthStart,RATES!$C:$C,"&gt;="&amp;MonthEnd)&lt;&gt;1,"NO RATE",IF($AD1946="OFF",SUMIFS(RATES!$F:$F,RATES!$A:$A,$AI1946,RATES!$B:$B,"&lt;="&amp;MonthStart,RATES!$C:$C,"&gt;="&amp;MonthEnd),SUMIFS(RATES!$E:$E,RATES!$A:$A,$AI1946,RATES!$B:$B,"&lt;="&amp;MonthStart,RATES!$C:$C,"&gt;="&amp;MonthEnd))))</f>
        <v/>
      </c>
      <c r="AK1946" s="2">
        <f>IF(OR(NOT(ISNUMBER($AJ1946)),N($AA1946)=0),"",IF(ABS(N($Z1946)/100-$AJ1946)&gt;0.0000001,"DIFFERS",""))</f>
        <v/>
      </c>
    </row>
    <row r="1947">
      <c r="AD1947" s="2">
        <f>IF($L1947="","",IF(ISNUMBER(SEARCH("OFF ROAD",$H1947)),"OFF",IF(ISNUMBER(SEARCH("ON ROAD",$H1947)),"ON","")))</f>
        <v/>
      </c>
      <c r="AE1947" s="2">
        <f>IF($AD1947="ON",""&amp;$L1947,"")</f>
        <v/>
      </c>
      <c r="AF1947" s="2">
        <f>IF($L1947="","",IF($J1947&lt;&gt;"","Y",""))</f>
        <v/>
      </c>
      <c r="AG1947" s="2">
        <f>IF($L1947="","",IFERROR(TRIM(MID($H1947,4,SEARCH(" CO ",$H1947)-4)),""&amp;$S1947))</f>
        <v/>
      </c>
      <c r="AH1947" s="2">
        <f>IF($AG1947="","",IF($AG1947="FULTON",IF(ISNUMBER(SEARCH("COLLEGE PARK",$H1947)),"FULTON (COLLEGE PARK)",IF(ISNUMBER(SEARCH("HAPEVILLE",$H1947)),"FULTON (HAPEVILLE)",IF(ISNUMBER(SEARCH("EAST POINT",$H1947)),"FULTON (EAST POINT)",IF(ISNUMBER(SEARCH("ATLANTA",$H1947)),"FULTON (ATL LIMITS)","FULTON")))),IF($AG1947="DEKALB",IF(ISNUMBER(SEARCH("ATLANTA",$H1947)),"DEKALB (ATL LIMITS)","DEKALB"),IF(AND($AG1947="CLAYTON",ISNUMBER(SEARCH("COLLEGE PARK",$H1947))),"CLAYTON (COLLEGE PARK)",$AG1947))))</f>
        <v/>
      </c>
      <c r="AI1947" s="2">
        <f>IF(OR($AH1947="",$AD1947=""),"",IFERROR(VLOOKUP($AH1947,CODES!$A:$B,2,FALSE),"NO CODE"))</f>
        <v/>
      </c>
      <c r="AJ1947" s="19">
        <f>IF(OR($AI1947="",$AI1947="NO CODE"),"",IF(COUNTIFS(RATES!$A:$A,$AI1947,RATES!$B:$B,"&lt;="&amp;MonthStart,RATES!$C:$C,"&gt;="&amp;MonthEnd)&lt;&gt;1,"NO RATE",IF($AD1947="OFF",SUMIFS(RATES!$F:$F,RATES!$A:$A,$AI1947,RATES!$B:$B,"&lt;="&amp;MonthStart,RATES!$C:$C,"&gt;="&amp;MonthEnd),SUMIFS(RATES!$E:$E,RATES!$A:$A,$AI1947,RATES!$B:$B,"&lt;="&amp;MonthStart,RATES!$C:$C,"&gt;="&amp;MonthEnd))))</f>
        <v/>
      </c>
      <c r="AK1947" s="2">
        <f>IF(OR(NOT(ISNUMBER($AJ1947)),N($AA1947)=0),"",IF(ABS(N($Z1947)/100-$AJ1947)&gt;0.0000001,"DIFFERS",""))</f>
        <v/>
      </c>
    </row>
    <row r="1948">
      <c r="AD1948" s="2">
        <f>IF($L1948="","",IF(ISNUMBER(SEARCH("OFF ROAD",$H1948)),"OFF",IF(ISNUMBER(SEARCH("ON ROAD",$H1948)),"ON","")))</f>
        <v/>
      </c>
      <c r="AE1948" s="2">
        <f>IF($AD1948="ON",""&amp;$L1948,"")</f>
        <v/>
      </c>
      <c r="AF1948" s="2">
        <f>IF($L1948="","",IF($J1948&lt;&gt;"","Y",""))</f>
        <v/>
      </c>
      <c r="AG1948" s="2">
        <f>IF($L1948="","",IFERROR(TRIM(MID($H1948,4,SEARCH(" CO ",$H1948)-4)),""&amp;$S1948))</f>
        <v/>
      </c>
      <c r="AH1948" s="2">
        <f>IF($AG1948="","",IF($AG1948="FULTON",IF(ISNUMBER(SEARCH("COLLEGE PARK",$H1948)),"FULTON (COLLEGE PARK)",IF(ISNUMBER(SEARCH("HAPEVILLE",$H1948)),"FULTON (HAPEVILLE)",IF(ISNUMBER(SEARCH("EAST POINT",$H1948)),"FULTON (EAST POINT)",IF(ISNUMBER(SEARCH("ATLANTA",$H1948)),"FULTON (ATL LIMITS)","FULTON")))),IF($AG1948="DEKALB",IF(ISNUMBER(SEARCH("ATLANTA",$H1948)),"DEKALB (ATL LIMITS)","DEKALB"),IF(AND($AG1948="CLAYTON",ISNUMBER(SEARCH("COLLEGE PARK",$H1948))),"CLAYTON (COLLEGE PARK)",$AG1948))))</f>
        <v/>
      </c>
      <c r="AI1948" s="2">
        <f>IF(OR($AH1948="",$AD1948=""),"",IFERROR(VLOOKUP($AH1948,CODES!$A:$B,2,FALSE),"NO CODE"))</f>
        <v/>
      </c>
      <c r="AJ1948" s="19">
        <f>IF(OR($AI1948="",$AI1948="NO CODE"),"",IF(COUNTIFS(RATES!$A:$A,$AI1948,RATES!$B:$B,"&lt;="&amp;MonthStart,RATES!$C:$C,"&gt;="&amp;MonthEnd)&lt;&gt;1,"NO RATE",IF($AD1948="OFF",SUMIFS(RATES!$F:$F,RATES!$A:$A,$AI1948,RATES!$B:$B,"&lt;="&amp;MonthStart,RATES!$C:$C,"&gt;="&amp;MonthEnd),SUMIFS(RATES!$E:$E,RATES!$A:$A,$AI1948,RATES!$B:$B,"&lt;="&amp;MonthStart,RATES!$C:$C,"&gt;="&amp;MonthEnd))))</f>
        <v/>
      </c>
      <c r="AK1948" s="2">
        <f>IF(OR(NOT(ISNUMBER($AJ1948)),N($AA1948)=0),"",IF(ABS(N($Z1948)/100-$AJ1948)&gt;0.0000001,"DIFFERS",""))</f>
        <v/>
      </c>
    </row>
    <row r="1949">
      <c r="AD1949" s="2">
        <f>IF($L1949="","",IF(ISNUMBER(SEARCH("OFF ROAD",$H1949)),"OFF",IF(ISNUMBER(SEARCH("ON ROAD",$H1949)),"ON","")))</f>
        <v/>
      </c>
      <c r="AE1949" s="2">
        <f>IF($AD1949="ON",""&amp;$L1949,"")</f>
        <v/>
      </c>
      <c r="AF1949" s="2">
        <f>IF($L1949="","",IF($J1949&lt;&gt;"","Y",""))</f>
        <v/>
      </c>
      <c r="AG1949" s="2">
        <f>IF($L1949="","",IFERROR(TRIM(MID($H1949,4,SEARCH(" CO ",$H1949)-4)),""&amp;$S1949))</f>
        <v/>
      </c>
      <c r="AH1949" s="2">
        <f>IF($AG1949="","",IF($AG1949="FULTON",IF(ISNUMBER(SEARCH("COLLEGE PARK",$H1949)),"FULTON (COLLEGE PARK)",IF(ISNUMBER(SEARCH("HAPEVILLE",$H1949)),"FULTON (HAPEVILLE)",IF(ISNUMBER(SEARCH("EAST POINT",$H1949)),"FULTON (EAST POINT)",IF(ISNUMBER(SEARCH("ATLANTA",$H1949)),"FULTON (ATL LIMITS)","FULTON")))),IF($AG1949="DEKALB",IF(ISNUMBER(SEARCH("ATLANTA",$H1949)),"DEKALB (ATL LIMITS)","DEKALB"),IF(AND($AG1949="CLAYTON",ISNUMBER(SEARCH("COLLEGE PARK",$H1949))),"CLAYTON (COLLEGE PARK)",$AG1949))))</f>
        <v/>
      </c>
      <c r="AI1949" s="2">
        <f>IF(OR($AH1949="",$AD1949=""),"",IFERROR(VLOOKUP($AH1949,CODES!$A:$B,2,FALSE),"NO CODE"))</f>
        <v/>
      </c>
      <c r="AJ1949" s="19">
        <f>IF(OR($AI1949="",$AI1949="NO CODE"),"",IF(COUNTIFS(RATES!$A:$A,$AI1949,RATES!$B:$B,"&lt;="&amp;MonthStart,RATES!$C:$C,"&gt;="&amp;MonthEnd)&lt;&gt;1,"NO RATE",IF($AD1949="OFF",SUMIFS(RATES!$F:$F,RATES!$A:$A,$AI1949,RATES!$B:$B,"&lt;="&amp;MonthStart,RATES!$C:$C,"&gt;="&amp;MonthEnd),SUMIFS(RATES!$E:$E,RATES!$A:$A,$AI1949,RATES!$B:$B,"&lt;="&amp;MonthStart,RATES!$C:$C,"&gt;="&amp;MonthEnd))))</f>
        <v/>
      </c>
      <c r="AK1949" s="2">
        <f>IF(OR(NOT(ISNUMBER($AJ1949)),N($AA1949)=0),"",IF(ABS(N($Z1949)/100-$AJ1949)&gt;0.0000001,"DIFFERS",""))</f>
        <v/>
      </c>
    </row>
    <row r="1950">
      <c r="AD1950" s="2">
        <f>IF($L1950="","",IF(ISNUMBER(SEARCH("OFF ROAD",$H1950)),"OFF",IF(ISNUMBER(SEARCH("ON ROAD",$H1950)),"ON","")))</f>
        <v/>
      </c>
      <c r="AE1950" s="2">
        <f>IF($AD1950="ON",""&amp;$L1950,"")</f>
        <v/>
      </c>
      <c r="AF1950" s="2">
        <f>IF($L1950="","",IF($J1950&lt;&gt;"","Y",""))</f>
        <v/>
      </c>
      <c r="AG1950" s="2">
        <f>IF($L1950="","",IFERROR(TRIM(MID($H1950,4,SEARCH(" CO ",$H1950)-4)),""&amp;$S1950))</f>
        <v/>
      </c>
      <c r="AH1950" s="2">
        <f>IF($AG1950="","",IF($AG1950="FULTON",IF(ISNUMBER(SEARCH("COLLEGE PARK",$H1950)),"FULTON (COLLEGE PARK)",IF(ISNUMBER(SEARCH("HAPEVILLE",$H1950)),"FULTON (HAPEVILLE)",IF(ISNUMBER(SEARCH("EAST POINT",$H1950)),"FULTON (EAST POINT)",IF(ISNUMBER(SEARCH("ATLANTA",$H1950)),"FULTON (ATL LIMITS)","FULTON")))),IF($AG1950="DEKALB",IF(ISNUMBER(SEARCH("ATLANTA",$H1950)),"DEKALB (ATL LIMITS)","DEKALB"),IF(AND($AG1950="CLAYTON",ISNUMBER(SEARCH("COLLEGE PARK",$H1950))),"CLAYTON (COLLEGE PARK)",$AG1950))))</f>
        <v/>
      </c>
      <c r="AI1950" s="2">
        <f>IF(OR($AH1950="",$AD1950=""),"",IFERROR(VLOOKUP($AH1950,CODES!$A:$B,2,FALSE),"NO CODE"))</f>
        <v/>
      </c>
      <c r="AJ1950" s="19">
        <f>IF(OR($AI1950="",$AI1950="NO CODE"),"",IF(COUNTIFS(RATES!$A:$A,$AI1950,RATES!$B:$B,"&lt;="&amp;MonthStart,RATES!$C:$C,"&gt;="&amp;MonthEnd)&lt;&gt;1,"NO RATE",IF($AD1950="OFF",SUMIFS(RATES!$F:$F,RATES!$A:$A,$AI1950,RATES!$B:$B,"&lt;="&amp;MonthStart,RATES!$C:$C,"&gt;="&amp;MonthEnd),SUMIFS(RATES!$E:$E,RATES!$A:$A,$AI1950,RATES!$B:$B,"&lt;="&amp;MonthStart,RATES!$C:$C,"&gt;="&amp;MonthEnd))))</f>
        <v/>
      </c>
      <c r="AK1950" s="2">
        <f>IF(OR(NOT(ISNUMBER($AJ1950)),N($AA1950)=0),"",IF(ABS(N($Z1950)/100-$AJ1950)&gt;0.0000001,"DIFFERS",""))</f>
        <v/>
      </c>
    </row>
    <row r="1951">
      <c r="AD1951" s="2">
        <f>IF($L1951="","",IF(ISNUMBER(SEARCH("OFF ROAD",$H1951)),"OFF",IF(ISNUMBER(SEARCH("ON ROAD",$H1951)),"ON","")))</f>
        <v/>
      </c>
      <c r="AE1951" s="2">
        <f>IF($AD1951="ON",""&amp;$L1951,"")</f>
        <v/>
      </c>
      <c r="AF1951" s="2">
        <f>IF($L1951="","",IF($J1951&lt;&gt;"","Y",""))</f>
        <v/>
      </c>
      <c r="AG1951" s="2">
        <f>IF($L1951="","",IFERROR(TRIM(MID($H1951,4,SEARCH(" CO ",$H1951)-4)),""&amp;$S1951))</f>
        <v/>
      </c>
      <c r="AH1951" s="2">
        <f>IF($AG1951="","",IF($AG1951="FULTON",IF(ISNUMBER(SEARCH("COLLEGE PARK",$H1951)),"FULTON (COLLEGE PARK)",IF(ISNUMBER(SEARCH("HAPEVILLE",$H1951)),"FULTON (HAPEVILLE)",IF(ISNUMBER(SEARCH("EAST POINT",$H1951)),"FULTON (EAST POINT)",IF(ISNUMBER(SEARCH("ATLANTA",$H1951)),"FULTON (ATL LIMITS)","FULTON")))),IF($AG1951="DEKALB",IF(ISNUMBER(SEARCH("ATLANTA",$H1951)),"DEKALB (ATL LIMITS)","DEKALB"),IF(AND($AG1951="CLAYTON",ISNUMBER(SEARCH("COLLEGE PARK",$H1951))),"CLAYTON (COLLEGE PARK)",$AG1951))))</f>
        <v/>
      </c>
      <c r="AI1951" s="2">
        <f>IF(OR($AH1951="",$AD1951=""),"",IFERROR(VLOOKUP($AH1951,CODES!$A:$B,2,FALSE),"NO CODE"))</f>
        <v/>
      </c>
      <c r="AJ1951" s="19">
        <f>IF(OR($AI1951="",$AI1951="NO CODE"),"",IF(COUNTIFS(RATES!$A:$A,$AI1951,RATES!$B:$B,"&lt;="&amp;MonthStart,RATES!$C:$C,"&gt;="&amp;MonthEnd)&lt;&gt;1,"NO RATE",IF($AD1951="OFF",SUMIFS(RATES!$F:$F,RATES!$A:$A,$AI1951,RATES!$B:$B,"&lt;="&amp;MonthStart,RATES!$C:$C,"&gt;="&amp;MonthEnd),SUMIFS(RATES!$E:$E,RATES!$A:$A,$AI1951,RATES!$B:$B,"&lt;="&amp;MonthStart,RATES!$C:$C,"&gt;="&amp;MonthEnd))))</f>
        <v/>
      </c>
      <c r="AK1951" s="2">
        <f>IF(OR(NOT(ISNUMBER($AJ1951)),N($AA1951)=0),"",IF(ABS(N($Z1951)/100-$AJ1951)&gt;0.0000001,"DIFFERS",""))</f>
        <v/>
      </c>
    </row>
    <row r="1952">
      <c r="AD1952" s="2">
        <f>IF($L1952="","",IF(ISNUMBER(SEARCH("OFF ROAD",$H1952)),"OFF",IF(ISNUMBER(SEARCH("ON ROAD",$H1952)),"ON","")))</f>
        <v/>
      </c>
      <c r="AE1952" s="2">
        <f>IF($AD1952="ON",""&amp;$L1952,"")</f>
        <v/>
      </c>
      <c r="AF1952" s="2">
        <f>IF($L1952="","",IF($J1952&lt;&gt;"","Y",""))</f>
        <v/>
      </c>
      <c r="AG1952" s="2">
        <f>IF($L1952="","",IFERROR(TRIM(MID($H1952,4,SEARCH(" CO ",$H1952)-4)),""&amp;$S1952))</f>
        <v/>
      </c>
      <c r="AH1952" s="2">
        <f>IF($AG1952="","",IF($AG1952="FULTON",IF(ISNUMBER(SEARCH("COLLEGE PARK",$H1952)),"FULTON (COLLEGE PARK)",IF(ISNUMBER(SEARCH("HAPEVILLE",$H1952)),"FULTON (HAPEVILLE)",IF(ISNUMBER(SEARCH("EAST POINT",$H1952)),"FULTON (EAST POINT)",IF(ISNUMBER(SEARCH("ATLANTA",$H1952)),"FULTON (ATL LIMITS)","FULTON")))),IF($AG1952="DEKALB",IF(ISNUMBER(SEARCH("ATLANTA",$H1952)),"DEKALB (ATL LIMITS)","DEKALB"),IF(AND($AG1952="CLAYTON",ISNUMBER(SEARCH("COLLEGE PARK",$H1952))),"CLAYTON (COLLEGE PARK)",$AG1952))))</f>
        <v/>
      </c>
      <c r="AI1952" s="2">
        <f>IF(OR($AH1952="",$AD1952=""),"",IFERROR(VLOOKUP($AH1952,CODES!$A:$B,2,FALSE),"NO CODE"))</f>
        <v/>
      </c>
      <c r="AJ1952" s="19">
        <f>IF(OR($AI1952="",$AI1952="NO CODE"),"",IF(COUNTIFS(RATES!$A:$A,$AI1952,RATES!$B:$B,"&lt;="&amp;MonthStart,RATES!$C:$C,"&gt;="&amp;MonthEnd)&lt;&gt;1,"NO RATE",IF($AD1952="OFF",SUMIFS(RATES!$F:$F,RATES!$A:$A,$AI1952,RATES!$B:$B,"&lt;="&amp;MonthStart,RATES!$C:$C,"&gt;="&amp;MonthEnd),SUMIFS(RATES!$E:$E,RATES!$A:$A,$AI1952,RATES!$B:$B,"&lt;="&amp;MonthStart,RATES!$C:$C,"&gt;="&amp;MonthEnd))))</f>
        <v/>
      </c>
      <c r="AK1952" s="2">
        <f>IF(OR(NOT(ISNUMBER($AJ1952)),N($AA1952)=0),"",IF(ABS(N($Z1952)/100-$AJ1952)&gt;0.0000001,"DIFFERS",""))</f>
        <v/>
      </c>
    </row>
    <row r="1953">
      <c r="AD1953" s="2">
        <f>IF($L1953="","",IF(ISNUMBER(SEARCH("OFF ROAD",$H1953)),"OFF",IF(ISNUMBER(SEARCH("ON ROAD",$H1953)),"ON","")))</f>
        <v/>
      </c>
      <c r="AE1953" s="2">
        <f>IF($AD1953="ON",""&amp;$L1953,"")</f>
        <v/>
      </c>
      <c r="AF1953" s="2">
        <f>IF($L1953="","",IF($J1953&lt;&gt;"","Y",""))</f>
        <v/>
      </c>
      <c r="AG1953" s="2">
        <f>IF($L1953="","",IFERROR(TRIM(MID($H1953,4,SEARCH(" CO ",$H1953)-4)),""&amp;$S1953))</f>
        <v/>
      </c>
      <c r="AH1953" s="2">
        <f>IF($AG1953="","",IF($AG1953="FULTON",IF(ISNUMBER(SEARCH("COLLEGE PARK",$H1953)),"FULTON (COLLEGE PARK)",IF(ISNUMBER(SEARCH("HAPEVILLE",$H1953)),"FULTON (HAPEVILLE)",IF(ISNUMBER(SEARCH("EAST POINT",$H1953)),"FULTON (EAST POINT)",IF(ISNUMBER(SEARCH("ATLANTA",$H1953)),"FULTON (ATL LIMITS)","FULTON")))),IF($AG1953="DEKALB",IF(ISNUMBER(SEARCH("ATLANTA",$H1953)),"DEKALB (ATL LIMITS)","DEKALB"),IF(AND($AG1953="CLAYTON",ISNUMBER(SEARCH("COLLEGE PARK",$H1953))),"CLAYTON (COLLEGE PARK)",$AG1953))))</f>
        <v/>
      </c>
      <c r="AI1953" s="2">
        <f>IF(OR($AH1953="",$AD1953=""),"",IFERROR(VLOOKUP($AH1953,CODES!$A:$B,2,FALSE),"NO CODE"))</f>
        <v/>
      </c>
      <c r="AJ1953" s="19">
        <f>IF(OR($AI1953="",$AI1953="NO CODE"),"",IF(COUNTIFS(RATES!$A:$A,$AI1953,RATES!$B:$B,"&lt;="&amp;MonthStart,RATES!$C:$C,"&gt;="&amp;MonthEnd)&lt;&gt;1,"NO RATE",IF($AD1953="OFF",SUMIFS(RATES!$F:$F,RATES!$A:$A,$AI1953,RATES!$B:$B,"&lt;="&amp;MonthStart,RATES!$C:$C,"&gt;="&amp;MonthEnd),SUMIFS(RATES!$E:$E,RATES!$A:$A,$AI1953,RATES!$B:$B,"&lt;="&amp;MonthStart,RATES!$C:$C,"&gt;="&amp;MonthEnd))))</f>
        <v/>
      </c>
      <c r="AK1953" s="2">
        <f>IF(OR(NOT(ISNUMBER($AJ1953)),N($AA1953)=0),"",IF(ABS(N($Z1953)/100-$AJ1953)&gt;0.0000001,"DIFFERS",""))</f>
        <v/>
      </c>
    </row>
    <row r="1954">
      <c r="AD1954" s="2">
        <f>IF($L1954="","",IF(ISNUMBER(SEARCH("OFF ROAD",$H1954)),"OFF",IF(ISNUMBER(SEARCH("ON ROAD",$H1954)),"ON","")))</f>
        <v/>
      </c>
      <c r="AE1954" s="2">
        <f>IF($AD1954="ON",""&amp;$L1954,"")</f>
        <v/>
      </c>
      <c r="AF1954" s="2">
        <f>IF($L1954="","",IF($J1954&lt;&gt;"","Y",""))</f>
        <v/>
      </c>
      <c r="AG1954" s="2">
        <f>IF($L1954="","",IFERROR(TRIM(MID($H1954,4,SEARCH(" CO ",$H1954)-4)),""&amp;$S1954))</f>
        <v/>
      </c>
      <c r="AH1954" s="2">
        <f>IF($AG1954="","",IF($AG1954="FULTON",IF(ISNUMBER(SEARCH("COLLEGE PARK",$H1954)),"FULTON (COLLEGE PARK)",IF(ISNUMBER(SEARCH("HAPEVILLE",$H1954)),"FULTON (HAPEVILLE)",IF(ISNUMBER(SEARCH("EAST POINT",$H1954)),"FULTON (EAST POINT)",IF(ISNUMBER(SEARCH("ATLANTA",$H1954)),"FULTON (ATL LIMITS)","FULTON")))),IF($AG1954="DEKALB",IF(ISNUMBER(SEARCH("ATLANTA",$H1954)),"DEKALB (ATL LIMITS)","DEKALB"),IF(AND($AG1954="CLAYTON",ISNUMBER(SEARCH("COLLEGE PARK",$H1954))),"CLAYTON (COLLEGE PARK)",$AG1954))))</f>
        <v/>
      </c>
      <c r="AI1954" s="2">
        <f>IF(OR($AH1954="",$AD1954=""),"",IFERROR(VLOOKUP($AH1954,CODES!$A:$B,2,FALSE),"NO CODE"))</f>
        <v/>
      </c>
      <c r="AJ1954" s="19">
        <f>IF(OR($AI1954="",$AI1954="NO CODE"),"",IF(COUNTIFS(RATES!$A:$A,$AI1954,RATES!$B:$B,"&lt;="&amp;MonthStart,RATES!$C:$C,"&gt;="&amp;MonthEnd)&lt;&gt;1,"NO RATE",IF($AD1954="OFF",SUMIFS(RATES!$F:$F,RATES!$A:$A,$AI1954,RATES!$B:$B,"&lt;="&amp;MonthStart,RATES!$C:$C,"&gt;="&amp;MonthEnd),SUMIFS(RATES!$E:$E,RATES!$A:$A,$AI1954,RATES!$B:$B,"&lt;="&amp;MonthStart,RATES!$C:$C,"&gt;="&amp;MonthEnd))))</f>
        <v/>
      </c>
      <c r="AK1954" s="2">
        <f>IF(OR(NOT(ISNUMBER($AJ1954)),N($AA1954)=0),"",IF(ABS(N($Z1954)/100-$AJ1954)&gt;0.0000001,"DIFFERS",""))</f>
        <v/>
      </c>
    </row>
    <row r="1955">
      <c r="AD1955" s="2">
        <f>IF($L1955="","",IF(ISNUMBER(SEARCH("OFF ROAD",$H1955)),"OFF",IF(ISNUMBER(SEARCH("ON ROAD",$H1955)),"ON","")))</f>
        <v/>
      </c>
      <c r="AE1955" s="2">
        <f>IF($AD1955="ON",""&amp;$L1955,"")</f>
        <v/>
      </c>
      <c r="AF1955" s="2">
        <f>IF($L1955="","",IF($J1955&lt;&gt;"","Y",""))</f>
        <v/>
      </c>
      <c r="AG1955" s="2">
        <f>IF($L1955="","",IFERROR(TRIM(MID($H1955,4,SEARCH(" CO ",$H1955)-4)),""&amp;$S1955))</f>
        <v/>
      </c>
      <c r="AH1955" s="2">
        <f>IF($AG1955="","",IF($AG1955="FULTON",IF(ISNUMBER(SEARCH("COLLEGE PARK",$H1955)),"FULTON (COLLEGE PARK)",IF(ISNUMBER(SEARCH("HAPEVILLE",$H1955)),"FULTON (HAPEVILLE)",IF(ISNUMBER(SEARCH("EAST POINT",$H1955)),"FULTON (EAST POINT)",IF(ISNUMBER(SEARCH("ATLANTA",$H1955)),"FULTON (ATL LIMITS)","FULTON")))),IF($AG1955="DEKALB",IF(ISNUMBER(SEARCH("ATLANTA",$H1955)),"DEKALB (ATL LIMITS)","DEKALB"),IF(AND($AG1955="CLAYTON",ISNUMBER(SEARCH("COLLEGE PARK",$H1955))),"CLAYTON (COLLEGE PARK)",$AG1955))))</f>
        <v/>
      </c>
      <c r="AI1955" s="2">
        <f>IF(OR($AH1955="",$AD1955=""),"",IFERROR(VLOOKUP($AH1955,CODES!$A:$B,2,FALSE),"NO CODE"))</f>
        <v/>
      </c>
      <c r="AJ1955" s="19">
        <f>IF(OR($AI1955="",$AI1955="NO CODE"),"",IF(COUNTIFS(RATES!$A:$A,$AI1955,RATES!$B:$B,"&lt;="&amp;MonthStart,RATES!$C:$C,"&gt;="&amp;MonthEnd)&lt;&gt;1,"NO RATE",IF($AD1955="OFF",SUMIFS(RATES!$F:$F,RATES!$A:$A,$AI1955,RATES!$B:$B,"&lt;="&amp;MonthStart,RATES!$C:$C,"&gt;="&amp;MonthEnd),SUMIFS(RATES!$E:$E,RATES!$A:$A,$AI1955,RATES!$B:$B,"&lt;="&amp;MonthStart,RATES!$C:$C,"&gt;="&amp;MonthEnd))))</f>
        <v/>
      </c>
      <c r="AK1955" s="2">
        <f>IF(OR(NOT(ISNUMBER($AJ1955)),N($AA1955)=0),"",IF(ABS(N($Z1955)/100-$AJ1955)&gt;0.0000001,"DIFFERS",""))</f>
        <v/>
      </c>
    </row>
    <row r="1956">
      <c r="AD1956" s="2">
        <f>IF($L1956="","",IF(ISNUMBER(SEARCH("OFF ROAD",$H1956)),"OFF",IF(ISNUMBER(SEARCH("ON ROAD",$H1956)),"ON","")))</f>
        <v/>
      </c>
      <c r="AE1956" s="2">
        <f>IF($AD1956="ON",""&amp;$L1956,"")</f>
        <v/>
      </c>
      <c r="AF1956" s="2">
        <f>IF($L1956="","",IF($J1956&lt;&gt;"","Y",""))</f>
        <v/>
      </c>
      <c r="AG1956" s="2">
        <f>IF($L1956="","",IFERROR(TRIM(MID($H1956,4,SEARCH(" CO ",$H1956)-4)),""&amp;$S1956))</f>
        <v/>
      </c>
      <c r="AH1956" s="2">
        <f>IF($AG1956="","",IF($AG1956="FULTON",IF(ISNUMBER(SEARCH("COLLEGE PARK",$H1956)),"FULTON (COLLEGE PARK)",IF(ISNUMBER(SEARCH("HAPEVILLE",$H1956)),"FULTON (HAPEVILLE)",IF(ISNUMBER(SEARCH("EAST POINT",$H1956)),"FULTON (EAST POINT)",IF(ISNUMBER(SEARCH("ATLANTA",$H1956)),"FULTON (ATL LIMITS)","FULTON")))),IF($AG1956="DEKALB",IF(ISNUMBER(SEARCH("ATLANTA",$H1956)),"DEKALB (ATL LIMITS)","DEKALB"),IF(AND($AG1956="CLAYTON",ISNUMBER(SEARCH("COLLEGE PARK",$H1956))),"CLAYTON (COLLEGE PARK)",$AG1956))))</f>
        <v/>
      </c>
      <c r="AI1956" s="2">
        <f>IF(OR($AH1956="",$AD1956=""),"",IFERROR(VLOOKUP($AH1956,CODES!$A:$B,2,FALSE),"NO CODE"))</f>
        <v/>
      </c>
      <c r="AJ1956" s="19">
        <f>IF(OR($AI1956="",$AI1956="NO CODE"),"",IF(COUNTIFS(RATES!$A:$A,$AI1956,RATES!$B:$B,"&lt;="&amp;MonthStart,RATES!$C:$C,"&gt;="&amp;MonthEnd)&lt;&gt;1,"NO RATE",IF($AD1956="OFF",SUMIFS(RATES!$F:$F,RATES!$A:$A,$AI1956,RATES!$B:$B,"&lt;="&amp;MonthStart,RATES!$C:$C,"&gt;="&amp;MonthEnd),SUMIFS(RATES!$E:$E,RATES!$A:$A,$AI1956,RATES!$B:$B,"&lt;="&amp;MonthStart,RATES!$C:$C,"&gt;="&amp;MonthEnd))))</f>
        <v/>
      </c>
      <c r="AK1956" s="2">
        <f>IF(OR(NOT(ISNUMBER($AJ1956)),N($AA1956)=0),"",IF(ABS(N($Z1956)/100-$AJ1956)&gt;0.0000001,"DIFFERS",""))</f>
        <v/>
      </c>
    </row>
    <row r="1957">
      <c r="AD1957" s="2">
        <f>IF($L1957="","",IF(ISNUMBER(SEARCH("OFF ROAD",$H1957)),"OFF",IF(ISNUMBER(SEARCH("ON ROAD",$H1957)),"ON","")))</f>
        <v/>
      </c>
      <c r="AE1957" s="2">
        <f>IF($AD1957="ON",""&amp;$L1957,"")</f>
        <v/>
      </c>
      <c r="AF1957" s="2">
        <f>IF($L1957="","",IF($J1957&lt;&gt;"","Y",""))</f>
        <v/>
      </c>
      <c r="AG1957" s="2">
        <f>IF($L1957="","",IFERROR(TRIM(MID($H1957,4,SEARCH(" CO ",$H1957)-4)),""&amp;$S1957))</f>
        <v/>
      </c>
      <c r="AH1957" s="2">
        <f>IF($AG1957="","",IF($AG1957="FULTON",IF(ISNUMBER(SEARCH("COLLEGE PARK",$H1957)),"FULTON (COLLEGE PARK)",IF(ISNUMBER(SEARCH("HAPEVILLE",$H1957)),"FULTON (HAPEVILLE)",IF(ISNUMBER(SEARCH("EAST POINT",$H1957)),"FULTON (EAST POINT)",IF(ISNUMBER(SEARCH("ATLANTA",$H1957)),"FULTON (ATL LIMITS)","FULTON")))),IF($AG1957="DEKALB",IF(ISNUMBER(SEARCH("ATLANTA",$H1957)),"DEKALB (ATL LIMITS)","DEKALB"),IF(AND($AG1957="CLAYTON",ISNUMBER(SEARCH("COLLEGE PARK",$H1957))),"CLAYTON (COLLEGE PARK)",$AG1957))))</f>
        <v/>
      </c>
      <c r="AI1957" s="2">
        <f>IF(OR($AH1957="",$AD1957=""),"",IFERROR(VLOOKUP($AH1957,CODES!$A:$B,2,FALSE),"NO CODE"))</f>
        <v/>
      </c>
      <c r="AJ1957" s="19">
        <f>IF(OR($AI1957="",$AI1957="NO CODE"),"",IF(COUNTIFS(RATES!$A:$A,$AI1957,RATES!$B:$B,"&lt;="&amp;MonthStart,RATES!$C:$C,"&gt;="&amp;MonthEnd)&lt;&gt;1,"NO RATE",IF($AD1957="OFF",SUMIFS(RATES!$F:$F,RATES!$A:$A,$AI1957,RATES!$B:$B,"&lt;="&amp;MonthStart,RATES!$C:$C,"&gt;="&amp;MonthEnd),SUMIFS(RATES!$E:$E,RATES!$A:$A,$AI1957,RATES!$B:$B,"&lt;="&amp;MonthStart,RATES!$C:$C,"&gt;="&amp;MonthEnd))))</f>
        <v/>
      </c>
      <c r="AK1957" s="2">
        <f>IF(OR(NOT(ISNUMBER($AJ1957)),N($AA1957)=0),"",IF(ABS(N($Z1957)/100-$AJ1957)&gt;0.0000001,"DIFFERS",""))</f>
        <v/>
      </c>
    </row>
    <row r="1958">
      <c r="AD1958" s="2">
        <f>IF($L1958="","",IF(ISNUMBER(SEARCH("OFF ROAD",$H1958)),"OFF",IF(ISNUMBER(SEARCH("ON ROAD",$H1958)),"ON","")))</f>
        <v/>
      </c>
      <c r="AE1958" s="2">
        <f>IF($AD1958="ON",""&amp;$L1958,"")</f>
        <v/>
      </c>
      <c r="AF1958" s="2">
        <f>IF($L1958="","",IF($J1958&lt;&gt;"","Y",""))</f>
        <v/>
      </c>
      <c r="AG1958" s="2">
        <f>IF($L1958="","",IFERROR(TRIM(MID($H1958,4,SEARCH(" CO ",$H1958)-4)),""&amp;$S1958))</f>
        <v/>
      </c>
      <c r="AH1958" s="2">
        <f>IF($AG1958="","",IF($AG1958="FULTON",IF(ISNUMBER(SEARCH("COLLEGE PARK",$H1958)),"FULTON (COLLEGE PARK)",IF(ISNUMBER(SEARCH("HAPEVILLE",$H1958)),"FULTON (HAPEVILLE)",IF(ISNUMBER(SEARCH("EAST POINT",$H1958)),"FULTON (EAST POINT)",IF(ISNUMBER(SEARCH("ATLANTA",$H1958)),"FULTON (ATL LIMITS)","FULTON")))),IF($AG1958="DEKALB",IF(ISNUMBER(SEARCH("ATLANTA",$H1958)),"DEKALB (ATL LIMITS)","DEKALB"),IF(AND($AG1958="CLAYTON",ISNUMBER(SEARCH("COLLEGE PARK",$H1958))),"CLAYTON (COLLEGE PARK)",$AG1958))))</f>
        <v/>
      </c>
      <c r="AI1958" s="2">
        <f>IF(OR($AH1958="",$AD1958=""),"",IFERROR(VLOOKUP($AH1958,CODES!$A:$B,2,FALSE),"NO CODE"))</f>
        <v/>
      </c>
      <c r="AJ1958" s="19">
        <f>IF(OR($AI1958="",$AI1958="NO CODE"),"",IF(COUNTIFS(RATES!$A:$A,$AI1958,RATES!$B:$B,"&lt;="&amp;MonthStart,RATES!$C:$C,"&gt;="&amp;MonthEnd)&lt;&gt;1,"NO RATE",IF($AD1958="OFF",SUMIFS(RATES!$F:$F,RATES!$A:$A,$AI1958,RATES!$B:$B,"&lt;="&amp;MonthStart,RATES!$C:$C,"&gt;="&amp;MonthEnd),SUMIFS(RATES!$E:$E,RATES!$A:$A,$AI1958,RATES!$B:$B,"&lt;="&amp;MonthStart,RATES!$C:$C,"&gt;="&amp;MonthEnd))))</f>
        <v/>
      </c>
      <c r="AK1958" s="2">
        <f>IF(OR(NOT(ISNUMBER($AJ1958)),N($AA1958)=0),"",IF(ABS(N($Z1958)/100-$AJ1958)&gt;0.0000001,"DIFFERS",""))</f>
        <v/>
      </c>
    </row>
    <row r="1959">
      <c r="AD1959" s="2">
        <f>IF($L1959="","",IF(ISNUMBER(SEARCH("OFF ROAD",$H1959)),"OFF",IF(ISNUMBER(SEARCH("ON ROAD",$H1959)),"ON","")))</f>
        <v/>
      </c>
      <c r="AE1959" s="2">
        <f>IF($AD1959="ON",""&amp;$L1959,"")</f>
        <v/>
      </c>
      <c r="AF1959" s="2">
        <f>IF($L1959="","",IF($J1959&lt;&gt;"","Y",""))</f>
        <v/>
      </c>
      <c r="AG1959" s="2">
        <f>IF($L1959="","",IFERROR(TRIM(MID($H1959,4,SEARCH(" CO ",$H1959)-4)),""&amp;$S1959))</f>
        <v/>
      </c>
      <c r="AH1959" s="2">
        <f>IF($AG1959="","",IF($AG1959="FULTON",IF(ISNUMBER(SEARCH("COLLEGE PARK",$H1959)),"FULTON (COLLEGE PARK)",IF(ISNUMBER(SEARCH("HAPEVILLE",$H1959)),"FULTON (HAPEVILLE)",IF(ISNUMBER(SEARCH("EAST POINT",$H1959)),"FULTON (EAST POINT)",IF(ISNUMBER(SEARCH("ATLANTA",$H1959)),"FULTON (ATL LIMITS)","FULTON")))),IF($AG1959="DEKALB",IF(ISNUMBER(SEARCH("ATLANTA",$H1959)),"DEKALB (ATL LIMITS)","DEKALB"),IF(AND($AG1959="CLAYTON",ISNUMBER(SEARCH("COLLEGE PARK",$H1959))),"CLAYTON (COLLEGE PARK)",$AG1959))))</f>
        <v/>
      </c>
      <c r="AI1959" s="2">
        <f>IF(OR($AH1959="",$AD1959=""),"",IFERROR(VLOOKUP($AH1959,CODES!$A:$B,2,FALSE),"NO CODE"))</f>
        <v/>
      </c>
      <c r="AJ1959" s="19">
        <f>IF(OR($AI1959="",$AI1959="NO CODE"),"",IF(COUNTIFS(RATES!$A:$A,$AI1959,RATES!$B:$B,"&lt;="&amp;MonthStart,RATES!$C:$C,"&gt;="&amp;MonthEnd)&lt;&gt;1,"NO RATE",IF($AD1959="OFF",SUMIFS(RATES!$F:$F,RATES!$A:$A,$AI1959,RATES!$B:$B,"&lt;="&amp;MonthStart,RATES!$C:$C,"&gt;="&amp;MonthEnd),SUMIFS(RATES!$E:$E,RATES!$A:$A,$AI1959,RATES!$B:$B,"&lt;="&amp;MonthStart,RATES!$C:$C,"&gt;="&amp;MonthEnd))))</f>
        <v/>
      </c>
      <c r="AK1959" s="2">
        <f>IF(OR(NOT(ISNUMBER($AJ1959)),N($AA1959)=0),"",IF(ABS(N($Z1959)/100-$AJ1959)&gt;0.0000001,"DIFFERS",""))</f>
        <v/>
      </c>
    </row>
    <row r="1960">
      <c r="AD1960" s="2">
        <f>IF($L1960="","",IF(ISNUMBER(SEARCH("OFF ROAD",$H1960)),"OFF",IF(ISNUMBER(SEARCH("ON ROAD",$H1960)),"ON","")))</f>
        <v/>
      </c>
      <c r="AE1960" s="2">
        <f>IF($AD1960="ON",""&amp;$L1960,"")</f>
        <v/>
      </c>
      <c r="AF1960" s="2">
        <f>IF($L1960="","",IF($J1960&lt;&gt;"","Y",""))</f>
        <v/>
      </c>
      <c r="AG1960" s="2">
        <f>IF($L1960="","",IFERROR(TRIM(MID($H1960,4,SEARCH(" CO ",$H1960)-4)),""&amp;$S1960))</f>
        <v/>
      </c>
      <c r="AH1960" s="2">
        <f>IF($AG1960="","",IF($AG1960="FULTON",IF(ISNUMBER(SEARCH("COLLEGE PARK",$H1960)),"FULTON (COLLEGE PARK)",IF(ISNUMBER(SEARCH("HAPEVILLE",$H1960)),"FULTON (HAPEVILLE)",IF(ISNUMBER(SEARCH("EAST POINT",$H1960)),"FULTON (EAST POINT)",IF(ISNUMBER(SEARCH("ATLANTA",$H1960)),"FULTON (ATL LIMITS)","FULTON")))),IF($AG1960="DEKALB",IF(ISNUMBER(SEARCH("ATLANTA",$H1960)),"DEKALB (ATL LIMITS)","DEKALB"),IF(AND($AG1960="CLAYTON",ISNUMBER(SEARCH("COLLEGE PARK",$H1960))),"CLAYTON (COLLEGE PARK)",$AG1960))))</f>
        <v/>
      </c>
      <c r="AI1960" s="2">
        <f>IF(OR($AH1960="",$AD1960=""),"",IFERROR(VLOOKUP($AH1960,CODES!$A:$B,2,FALSE),"NO CODE"))</f>
        <v/>
      </c>
      <c r="AJ1960" s="19">
        <f>IF(OR($AI1960="",$AI1960="NO CODE"),"",IF(COUNTIFS(RATES!$A:$A,$AI1960,RATES!$B:$B,"&lt;="&amp;MonthStart,RATES!$C:$C,"&gt;="&amp;MonthEnd)&lt;&gt;1,"NO RATE",IF($AD1960="OFF",SUMIFS(RATES!$F:$F,RATES!$A:$A,$AI1960,RATES!$B:$B,"&lt;="&amp;MonthStart,RATES!$C:$C,"&gt;="&amp;MonthEnd),SUMIFS(RATES!$E:$E,RATES!$A:$A,$AI1960,RATES!$B:$B,"&lt;="&amp;MonthStart,RATES!$C:$C,"&gt;="&amp;MonthEnd))))</f>
        <v/>
      </c>
      <c r="AK1960" s="2">
        <f>IF(OR(NOT(ISNUMBER($AJ1960)),N($AA1960)=0),"",IF(ABS(N($Z1960)/100-$AJ1960)&gt;0.0000001,"DIFFERS",""))</f>
        <v/>
      </c>
    </row>
    <row r="1961">
      <c r="AD1961" s="2">
        <f>IF($L1961="","",IF(ISNUMBER(SEARCH("OFF ROAD",$H1961)),"OFF",IF(ISNUMBER(SEARCH("ON ROAD",$H1961)),"ON","")))</f>
        <v/>
      </c>
      <c r="AE1961" s="2">
        <f>IF($AD1961="ON",""&amp;$L1961,"")</f>
        <v/>
      </c>
      <c r="AF1961" s="2">
        <f>IF($L1961="","",IF($J1961&lt;&gt;"","Y",""))</f>
        <v/>
      </c>
      <c r="AG1961" s="2">
        <f>IF($L1961="","",IFERROR(TRIM(MID($H1961,4,SEARCH(" CO ",$H1961)-4)),""&amp;$S1961))</f>
        <v/>
      </c>
      <c r="AH1961" s="2">
        <f>IF($AG1961="","",IF($AG1961="FULTON",IF(ISNUMBER(SEARCH("COLLEGE PARK",$H1961)),"FULTON (COLLEGE PARK)",IF(ISNUMBER(SEARCH("HAPEVILLE",$H1961)),"FULTON (HAPEVILLE)",IF(ISNUMBER(SEARCH("EAST POINT",$H1961)),"FULTON (EAST POINT)",IF(ISNUMBER(SEARCH("ATLANTA",$H1961)),"FULTON (ATL LIMITS)","FULTON")))),IF($AG1961="DEKALB",IF(ISNUMBER(SEARCH("ATLANTA",$H1961)),"DEKALB (ATL LIMITS)","DEKALB"),IF(AND($AG1961="CLAYTON",ISNUMBER(SEARCH("COLLEGE PARK",$H1961))),"CLAYTON (COLLEGE PARK)",$AG1961))))</f>
        <v/>
      </c>
      <c r="AI1961" s="2">
        <f>IF(OR($AH1961="",$AD1961=""),"",IFERROR(VLOOKUP($AH1961,CODES!$A:$B,2,FALSE),"NO CODE"))</f>
        <v/>
      </c>
      <c r="AJ1961" s="19">
        <f>IF(OR($AI1961="",$AI1961="NO CODE"),"",IF(COUNTIFS(RATES!$A:$A,$AI1961,RATES!$B:$B,"&lt;="&amp;MonthStart,RATES!$C:$C,"&gt;="&amp;MonthEnd)&lt;&gt;1,"NO RATE",IF($AD1961="OFF",SUMIFS(RATES!$F:$F,RATES!$A:$A,$AI1961,RATES!$B:$B,"&lt;="&amp;MonthStart,RATES!$C:$C,"&gt;="&amp;MonthEnd),SUMIFS(RATES!$E:$E,RATES!$A:$A,$AI1961,RATES!$B:$B,"&lt;="&amp;MonthStart,RATES!$C:$C,"&gt;="&amp;MonthEnd))))</f>
        <v/>
      </c>
      <c r="AK1961" s="2">
        <f>IF(OR(NOT(ISNUMBER($AJ1961)),N($AA1961)=0),"",IF(ABS(N($Z1961)/100-$AJ1961)&gt;0.0000001,"DIFFERS",""))</f>
        <v/>
      </c>
    </row>
    <row r="1962">
      <c r="AD1962" s="2">
        <f>IF($L1962="","",IF(ISNUMBER(SEARCH("OFF ROAD",$H1962)),"OFF",IF(ISNUMBER(SEARCH("ON ROAD",$H1962)),"ON","")))</f>
        <v/>
      </c>
      <c r="AE1962" s="2">
        <f>IF($AD1962="ON",""&amp;$L1962,"")</f>
        <v/>
      </c>
      <c r="AF1962" s="2">
        <f>IF($L1962="","",IF($J1962&lt;&gt;"","Y",""))</f>
        <v/>
      </c>
      <c r="AG1962" s="2">
        <f>IF($L1962="","",IFERROR(TRIM(MID($H1962,4,SEARCH(" CO ",$H1962)-4)),""&amp;$S1962))</f>
        <v/>
      </c>
      <c r="AH1962" s="2">
        <f>IF($AG1962="","",IF($AG1962="FULTON",IF(ISNUMBER(SEARCH("COLLEGE PARK",$H1962)),"FULTON (COLLEGE PARK)",IF(ISNUMBER(SEARCH("HAPEVILLE",$H1962)),"FULTON (HAPEVILLE)",IF(ISNUMBER(SEARCH("EAST POINT",$H1962)),"FULTON (EAST POINT)",IF(ISNUMBER(SEARCH("ATLANTA",$H1962)),"FULTON (ATL LIMITS)","FULTON")))),IF($AG1962="DEKALB",IF(ISNUMBER(SEARCH("ATLANTA",$H1962)),"DEKALB (ATL LIMITS)","DEKALB"),IF(AND($AG1962="CLAYTON",ISNUMBER(SEARCH("COLLEGE PARK",$H1962))),"CLAYTON (COLLEGE PARK)",$AG1962))))</f>
        <v/>
      </c>
      <c r="AI1962" s="2">
        <f>IF(OR($AH1962="",$AD1962=""),"",IFERROR(VLOOKUP($AH1962,CODES!$A:$B,2,FALSE),"NO CODE"))</f>
        <v/>
      </c>
      <c r="AJ1962" s="19">
        <f>IF(OR($AI1962="",$AI1962="NO CODE"),"",IF(COUNTIFS(RATES!$A:$A,$AI1962,RATES!$B:$B,"&lt;="&amp;MonthStart,RATES!$C:$C,"&gt;="&amp;MonthEnd)&lt;&gt;1,"NO RATE",IF($AD1962="OFF",SUMIFS(RATES!$F:$F,RATES!$A:$A,$AI1962,RATES!$B:$B,"&lt;="&amp;MonthStart,RATES!$C:$C,"&gt;="&amp;MonthEnd),SUMIFS(RATES!$E:$E,RATES!$A:$A,$AI1962,RATES!$B:$B,"&lt;="&amp;MonthStart,RATES!$C:$C,"&gt;="&amp;MonthEnd))))</f>
        <v/>
      </c>
      <c r="AK1962" s="2">
        <f>IF(OR(NOT(ISNUMBER($AJ1962)),N($AA1962)=0),"",IF(ABS(N($Z1962)/100-$AJ1962)&gt;0.0000001,"DIFFERS",""))</f>
        <v/>
      </c>
    </row>
    <row r="1963">
      <c r="AD1963" s="2">
        <f>IF($L1963="","",IF(ISNUMBER(SEARCH("OFF ROAD",$H1963)),"OFF",IF(ISNUMBER(SEARCH("ON ROAD",$H1963)),"ON","")))</f>
        <v/>
      </c>
      <c r="AE1963" s="2">
        <f>IF($AD1963="ON",""&amp;$L1963,"")</f>
        <v/>
      </c>
      <c r="AF1963" s="2">
        <f>IF($L1963="","",IF($J1963&lt;&gt;"","Y",""))</f>
        <v/>
      </c>
      <c r="AG1963" s="2">
        <f>IF($L1963="","",IFERROR(TRIM(MID($H1963,4,SEARCH(" CO ",$H1963)-4)),""&amp;$S1963))</f>
        <v/>
      </c>
      <c r="AH1963" s="2">
        <f>IF($AG1963="","",IF($AG1963="FULTON",IF(ISNUMBER(SEARCH("COLLEGE PARK",$H1963)),"FULTON (COLLEGE PARK)",IF(ISNUMBER(SEARCH("HAPEVILLE",$H1963)),"FULTON (HAPEVILLE)",IF(ISNUMBER(SEARCH("EAST POINT",$H1963)),"FULTON (EAST POINT)",IF(ISNUMBER(SEARCH("ATLANTA",$H1963)),"FULTON (ATL LIMITS)","FULTON")))),IF($AG1963="DEKALB",IF(ISNUMBER(SEARCH("ATLANTA",$H1963)),"DEKALB (ATL LIMITS)","DEKALB"),IF(AND($AG1963="CLAYTON",ISNUMBER(SEARCH("COLLEGE PARK",$H1963))),"CLAYTON (COLLEGE PARK)",$AG1963))))</f>
        <v/>
      </c>
      <c r="AI1963" s="2">
        <f>IF(OR($AH1963="",$AD1963=""),"",IFERROR(VLOOKUP($AH1963,CODES!$A:$B,2,FALSE),"NO CODE"))</f>
        <v/>
      </c>
      <c r="AJ1963" s="19">
        <f>IF(OR($AI1963="",$AI1963="NO CODE"),"",IF(COUNTIFS(RATES!$A:$A,$AI1963,RATES!$B:$B,"&lt;="&amp;MonthStart,RATES!$C:$C,"&gt;="&amp;MonthEnd)&lt;&gt;1,"NO RATE",IF($AD1963="OFF",SUMIFS(RATES!$F:$F,RATES!$A:$A,$AI1963,RATES!$B:$B,"&lt;="&amp;MonthStart,RATES!$C:$C,"&gt;="&amp;MonthEnd),SUMIFS(RATES!$E:$E,RATES!$A:$A,$AI1963,RATES!$B:$B,"&lt;="&amp;MonthStart,RATES!$C:$C,"&gt;="&amp;MonthEnd))))</f>
        <v/>
      </c>
      <c r="AK1963" s="2">
        <f>IF(OR(NOT(ISNUMBER($AJ1963)),N($AA1963)=0),"",IF(ABS(N($Z1963)/100-$AJ1963)&gt;0.0000001,"DIFFERS",""))</f>
        <v/>
      </c>
    </row>
    <row r="1964">
      <c r="AD1964" s="2">
        <f>IF($L1964="","",IF(ISNUMBER(SEARCH("OFF ROAD",$H1964)),"OFF",IF(ISNUMBER(SEARCH("ON ROAD",$H1964)),"ON","")))</f>
        <v/>
      </c>
      <c r="AE1964" s="2">
        <f>IF($AD1964="ON",""&amp;$L1964,"")</f>
        <v/>
      </c>
      <c r="AF1964" s="2">
        <f>IF($L1964="","",IF($J1964&lt;&gt;"","Y",""))</f>
        <v/>
      </c>
      <c r="AG1964" s="2">
        <f>IF($L1964="","",IFERROR(TRIM(MID($H1964,4,SEARCH(" CO ",$H1964)-4)),""&amp;$S1964))</f>
        <v/>
      </c>
      <c r="AH1964" s="2">
        <f>IF($AG1964="","",IF($AG1964="FULTON",IF(ISNUMBER(SEARCH("COLLEGE PARK",$H1964)),"FULTON (COLLEGE PARK)",IF(ISNUMBER(SEARCH("HAPEVILLE",$H1964)),"FULTON (HAPEVILLE)",IF(ISNUMBER(SEARCH("EAST POINT",$H1964)),"FULTON (EAST POINT)",IF(ISNUMBER(SEARCH("ATLANTA",$H1964)),"FULTON (ATL LIMITS)","FULTON")))),IF($AG1964="DEKALB",IF(ISNUMBER(SEARCH("ATLANTA",$H1964)),"DEKALB (ATL LIMITS)","DEKALB"),IF(AND($AG1964="CLAYTON",ISNUMBER(SEARCH("COLLEGE PARK",$H1964))),"CLAYTON (COLLEGE PARK)",$AG1964))))</f>
        <v/>
      </c>
      <c r="AI1964" s="2">
        <f>IF(OR($AH1964="",$AD1964=""),"",IFERROR(VLOOKUP($AH1964,CODES!$A:$B,2,FALSE),"NO CODE"))</f>
        <v/>
      </c>
      <c r="AJ1964" s="19">
        <f>IF(OR($AI1964="",$AI1964="NO CODE"),"",IF(COUNTIFS(RATES!$A:$A,$AI1964,RATES!$B:$B,"&lt;="&amp;MonthStart,RATES!$C:$C,"&gt;="&amp;MonthEnd)&lt;&gt;1,"NO RATE",IF($AD1964="OFF",SUMIFS(RATES!$F:$F,RATES!$A:$A,$AI1964,RATES!$B:$B,"&lt;="&amp;MonthStart,RATES!$C:$C,"&gt;="&amp;MonthEnd),SUMIFS(RATES!$E:$E,RATES!$A:$A,$AI1964,RATES!$B:$B,"&lt;="&amp;MonthStart,RATES!$C:$C,"&gt;="&amp;MonthEnd))))</f>
        <v/>
      </c>
      <c r="AK1964" s="2">
        <f>IF(OR(NOT(ISNUMBER($AJ1964)),N($AA1964)=0),"",IF(ABS(N($Z1964)/100-$AJ1964)&gt;0.0000001,"DIFFERS",""))</f>
        <v/>
      </c>
    </row>
    <row r="1965">
      <c r="AD1965" s="2">
        <f>IF($L1965="","",IF(ISNUMBER(SEARCH("OFF ROAD",$H1965)),"OFF",IF(ISNUMBER(SEARCH("ON ROAD",$H1965)),"ON","")))</f>
        <v/>
      </c>
      <c r="AE1965" s="2">
        <f>IF($AD1965="ON",""&amp;$L1965,"")</f>
        <v/>
      </c>
      <c r="AF1965" s="2">
        <f>IF($L1965="","",IF($J1965&lt;&gt;"","Y",""))</f>
        <v/>
      </c>
      <c r="AG1965" s="2">
        <f>IF($L1965="","",IFERROR(TRIM(MID($H1965,4,SEARCH(" CO ",$H1965)-4)),""&amp;$S1965))</f>
        <v/>
      </c>
      <c r="AH1965" s="2">
        <f>IF($AG1965="","",IF($AG1965="FULTON",IF(ISNUMBER(SEARCH("COLLEGE PARK",$H1965)),"FULTON (COLLEGE PARK)",IF(ISNUMBER(SEARCH("HAPEVILLE",$H1965)),"FULTON (HAPEVILLE)",IF(ISNUMBER(SEARCH("EAST POINT",$H1965)),"FULTON (EAST POINT)",IF(ISNUMBER(SEARCH("ATLANTA",$H1965)),"FULTON (ATL LIMITS)","FULTON")))),IF($AG1965="DEKALB",IF(ISNUMBER(SEARCH("ATLANTA",$H1965)),"DEKALB (ATL LIMITS)","DEKALB"),IF(AND($AG1965="CLAYTON",ISNUMBER(SEARCH("COLLEGE PARK",$H1965))),"CLAYTON (COLLEGE PARK)",$AG1965))))</f>
        <v/>
      </c>
      <c r="AI1965" s="2">
        <f>IF(OR($AH1965="",$AD1965=""),"",IFERROR(VLOOKUP($AH1965,CODES!$A:$B,2,FALSE),"NO CODE"))</f>
        <v/>
      </c>
      <c r="AJ1965" s="19">
        <f>IF(OR($AI1965="",$AI1965="NO CODE"),"",IF(COUNTIFS(RATES!$A:$A,$AI1965,RATES!$B:$B,"&lt;="&amp;MonthStart,RATES!$C:$C,"&gt;="&amp;MonthEnd)&lt;&gt;1,"NO RATE",IF($AD1965="OFF",SUMIFS(RATES!$F:$F,RATES!$A:$A,$AI1965,RATES!$B:$B,"&lt;="&amp;MonthStart,RATES!$C:$C,"&gt;="&amp;MonthEnd),SUMIFS(RATES!$E:$E,RATES!$A:$A,$AI1965,RATES!$B:$B,"&lt;="&amp;MonthStart,RATES!$C:$C,"&gt;="&amp;MonthEnd))))</f>
        <v/>
      </c>
      <c r="AK1965" s="2">
        <f>IF(OR(NOT(ISNUMBER($AJ1965)),N($AA1965)=0),"",IF(ABS(N($Z1965)/100-$AJ1965)&gt;0.0000001,"DIFFERS",""))</f>
        <v/>
      </c>
    </row>
    <row r="1966">
      <c r="AD1966" s="2">
        <f>IF($L1966="","",IF(ISNUMBER(SEARCH("OFF ROAD",$H1966)),"OFF",IF(ISNUMBER(SEARCH("ON ROAD",$H1966)),"ON","")))</f>
        <v/>
      </c>
      <c r="AE1966" s="2">
        <f>IF($AD1966="ON",""&amp;$L1966,"")</f>
        <v/>
      </c>
      <c r="AF1966" s="2">
        <f>IF($L1966="","",IF($J1966&lt;&gt;"","Y",""))</f>
        <v/>
      </c>
      <c r="AG1966" s="2">
        <f>IF($L1966="","",IFERROR(TRIM(MID($H1966,4,SEARCH(" CO ",$H1966)-4)),""&amp;$S1966))</f>
        <v/>
      </c>
      <c r="AH1966" s="2">
        <f>IF($AG1966="","",IF($AG1966="FULTON",IF(ISNUMBER(SEARCH("COLLEGE PARK",$H1966)),"FULTON (COLLEGE PARK)",IF(ISNUMBER(SEARCH("HAPEVILLE",$H1966)),"FULTON (HAPEVILLE)",IF(ISNUMBER(SEARCH("EAST POINT",$H1966)),"FULTON (EAST POINT)",IF(ISNUMBER(SEARCH("ATLANTA",$H1966)),"FULTON (ATL LIMITS)","FULTON")))),IF($AG1966="DEKALB",IF(ISNUMBER(SEARCH("ATLANTA",$H1966)),"DEKALB (ATL LIMITS)","DEKALB"),IF(AND($AG1966="CLAYTON",ISNUMBER(SEARCH("COLLEGE PARK",$H1966))),"CLAYTON (COLLEGE PARK)",$AG1966))))</f>
        <v/>
      </c>
      <c r="AI1966" s="2">
        <f>IF(OR($AH1966="",$AD1966=""),"",IFERROR(VLOOKUP($AH1966,CODES!$A:$B,2,FALSE),"NO CODE"))</f>
        <v/>
      </c>
      <c r="AJ1966" s="19">
        <f>IF(OR($AI1966="",$AI1966="NO CODE"),"",IF(COUNTIFS(RATES!$A:$A,$AI1966,RATES!$B:$B,"&lt;="&amp;MonthStart,RATES!$C:$C,"&gt;="&amp;MonthEnd)&lt;&gt;1,"NO RATE",IF($AD1966="OFF",SUMIFS(RATES!$F:$F,RATES!$A:$A,$AI1966,RATES!$B:$B,"&lt;="&amp;MonthStart,RATES!$C:$C,"&gt;="&amp;MonthEnd),SUMIFS(RATES!$E:$E,RATES!$A:$A,$AI1966,RATES!$B:$B,"&lt;="&amp;MonthStart,RATES!$C:$C,"&gt;="&amp;MonthEnd))))</f>
        <v/>
      </c>
      <c r="AK1966" s="2">
        <f>IF(OR(NOT(ISNUMBER($AJ1966)),N($AA1966)=0),"",IF(ABS(N($Z1966)/100-$AJ1966)&gt;0.0000001,"DIFFERS",""))</f>
        <v/>
      </c>
    </row>
    <row r="1967">
      <c r="AD1967" s="2">
        <f>IF($L1967="","",IF(ISNUMBER(SEARCH("OFF ROAD",$H1967)),"OFF",IF(ISNUMBER(SEARCH("ON ROAD",$H1967)),"ON","")))</f>
        <v/>
      </c>
      <c r="AE1967" s="2">
        <f>IF($AD1967="ON",""&amp;$L1967,"")</f>
        <v/>
      </c>
      <c r="AF1967" s="2">
        <f>IF($L1967="","",IF($J1967&lt;&gt;"","Y",""))</f>
        <v/>
      </c>
      <c r="AG1967" s="2">
        <f>IF($L1967="","",IFERROR(TRIM(MID($H1967,4,SEARCH(" CO ",$H1967)-4)),""&amp;$S1967))</f>
        <v/>
      </c>
      <c r="AH1967" s="2">
        <f>IF($AG1967="","",IF($AG1967="FULTON",IF(ISNUMBER(SEARCH("COLLEGE PARK",$H1967)),"FULTON (COLLEGE PARK)",IF(ISNUMBER(SEARCH("HAPEVILLE",$H1967)),"FULTON (HAPEVILLE)",IF(ISNUMBER(SEARCH("EAST POINT",$H1967)),"FULTON (EAST POINT)",IF(ISNUMBER(SEARCH("ATLANTA",$H1967)),"FULTON (ATL LIMITS)","FULTON")))),IF($AG1967="DEKALB",IF(ISNUMBER(SEARCH("ATLANTA",$H1967)),"DEKALB (ATL LIMITS)","DEKALB"),IF(AND($AG1967="CLAYTON",ISNUMBER(SEARCH("COLLEGE PARK",$H1967))),"CLAYTON (COLLEGE PARK)",$AG1967))))</f>
        <v/>
      </c>
      <c r="AI1967" s="2">
        <f>IF(OR($AH1967="",$AD1967=""),"",IFERROR(VLOOKUP($AH1967,CODES!$A:$B,2,FALSE),"NO CODE"))</f>
        <v/>
      </c>
      <c r="AJ1967" s="19">
        <f>IF(OR($AI1967="",$AI1967="NO CODE"),"",IF(COUNTIFS(RATES!$A:$A,$AI1967,RATES!$B:$B,"&lt;="&amp;MonthStart,RATES!$C:$C,"&gt;="&amp;MonthEnd)&lt;&gt;1,"NO RATE",IF($AD1967="OFF",SUMIFS(RATES!$F:$F,RATES!$A:$A,$AI1967,RATES!$B:$B,"&lt;="&amp;MonthStart,RATES!$C:$C,"&gt;="&amp;MonthEnd),SUMIFS(RATES!$E:$E,RATES!$A:$A,$AI1967,RATES!$B:$B,"&lt;="&amp;MonthStart,RATES!$C:$C,"&gt;="&amp;MonthEnd))))</f>
        <v/>
      </c>
      <c r="AK1967" s="2">
        <f>IF(OR(NOT(ISNUMBER($AJ1967)),N($AA1967)=0),"",IF(ABS(N($Z1967)/100-$AJ1967)&gt;0.0000001,"DIFFERS",""))</f>
        <v/>
      </c>
    </row>
    <row r="1968">
      <c r="AD1968" s="2">
        <f>IF($L1968="","",IF(ISNUMBER(SEARCH("OFF ROAD",$H1968)),"OFF",IF(ISNUMBER(SEARCH("ON ROAD",$H1968)),"ON","")))</f>
        <v/>
      </c>
      <c r="AE1968" s="2">
        <f>IF($AD1968="ON",""&amp;$L1968,"")</f>
        <v/>
      </c>
      <c r="AF1968" s="2">
        <f>IF($L1968="","",IF($J1968&lt;&gt;"","Y",""))</f>
        <v/>
      </c>
      <c r="AG1968" s="2">
        <f>IF($L1968="","",IFERROR(TRIM(MID($H1968,4,SEARCH(" CO ",$H1968)-4)),""&amp;$S1968))</f>
        <v/>
      </c>
      <c r="AH1968" s="2">
        <f>IF($AG1968="","",IF($AG1968="FULTON",IF(ISNUMBER(SEARCH("COLLEGE PARK",$H1968)),"FULTON (COLLEGE PARK)",IF(ISNUMBER(SEARCH("HAPEVILLE",$H1968)),"FULTON (HAPEVILLE)",IF(ISNUMBER(SEARCH("EAST POINT",$H1968)),"FULTON (EAST POINT)",IF(ISNUMBER(SEARCH("ATLANTA",$H1968)),"FULTON (ATL LIMITS)","FULTON")))),IF($AG1968="DEKALB",IF(ISNUMBER(SEARCH("ATLANTA",$H1968)),"DEKALB (ATL LIMITS)","DEKALB"),IF(AND($AG1968="CLAYTON",ISNUMBER(SEARCH("COLLEGE PARK",$H1968))),"CLAYTON (COLLEGE PARK)",$AG1968))))</f>
        <v/>
      </c>
      <c r="AI1968" s="2">
        <f>IF(OR($AH1968="",$AD1968=""),"",IFERROR(VLOOKUP($AH1968,CODES!$A:$B,2,FALSE),"NO CODE"))</f>
        <v/>
      </c>
      <c r="AJ1968" s="19">
        <f>IF(OR($AI1968="",$AI1968="NO CODE"),"",IF(COUNTIFS(RATES!$A:$A,$AI1968,RATES!$B:$B,"&lt;="&amp;MonthStart,RATES!$C:$C,"&gt;="&amp;MonthEnd)&lt;&gt;1,"NO RATE",IF($AD1968="OFF",SUMIFS(RATES!$F:$F,RATES!$A:$A,$AI1968,RATES!$B:$B,"&lt;="&amp;MonthStart,RATES!$C:$C,"&gt;="&amp;MonthEnd),SUMIFS(RATES!$E:$E,RATES!$A:$A,$AI1968,RATES!$B:$B,"&lt;="&amp;MonthStart,RATES!$C:$C,"&gt;="&amp;MonthEnd))))</f>
        <v/>
      </c>
      <c r="AK1968" s="2">
        <f>IF(OR(NOT(ISNUMBER($AJ1968)),N($AA1968)=0),"",IF(ABS(N($Z1968)/100-$AJ1968)&gt;0.0000001,"DIFFERS",""))</f>
        <v/>
      </c>
    </row>
    <row r="1969">
      <c r="AD1969" s="2">
        <f>IF($L1969="","",IF(ISNUMBER(SEARCH("OFF ROAD",$H1969)),"OFF",IF(ISNUMBER(SEARCH("ON ROAD",$H1969)),"ON","")))</f>
        <v/>
      </c>
      <c r="AE1969" s="2">
        <f>IF($AD1969="ON",""&amp;$L1969,"")</f>
        <v/>
      </c>
      <c r="AF1969" s="2">
        <f>IF($L1969="","",IF($J1969&lt;&gt;"","Y",""))</f>
        <v/>
      </c>
      <c r="AG1969" s="2">
        <f>IF($L1969="","",IFERROR(TRIM(MID($H1969,4,SEARCH(" CO ",$H1969)-4)),""&amp;$S1969))</f>
        <v/>
      </c>
      <c r="AH1969" s="2">
        <f>IF($AG1969="","",IF($AG1969="FULTON",IF(ISNUMBER(SEARCH("COLLEGE PARK",$H1969)),"FULTON (COLLEGE PARK)",IF(ISNUMBER(SEARCH("HAPEVILLE",$H1969)),"FULTON (HAPEVILLE)",IF(ISNUMBER(SEARCH("EAST POINT",$H1969)),"FULTON (EAST POINT)",IF(ISNUMBER(SEARCH("ATLANTA",$H1969)),"FULTON (ATL LIMITS)","FULTON")))),IF($AG1969="DEKALB",IF(ISNUMBER(SEARCH("ATLANTA",$H1969)),"DEKALB (ATL LIMITS)","DEKALB"),IF(AND($AG1969="CLAYTON",ISNUMBER(SEARCH("COLLEGE PARK",$H1969))),"CLAYTON (COLLEGE PARK)",$AG1969))))</f>
        <v/>
      </c>
      <c r="AI1969" s="2">
        <f>IF(OR($AH1969="",$AD1969=""),"",IFERROR(VLOOKUP($AH1969,CODES!$A:$B,2,FALSE),"NO CODE"))</f>
        <v/>
      </c>
      <c r="AJ1969" s="19">
        <f>IF(OR($AI1969="",$AI1969="NO CODE"),"",IF(COUNTIFS(RATES!$A:$A,$AI1969,RATES!$B:$B,"&lt;="&amp;MonthStart,RATES!$C:$C,"&gt;="&amp;MonthEnd)&lt;&gt;1,"NO RATE",IF($AD1969="OFF",SUMIFS(RATES!$F:$F,RATES!$A:$A,$AI1969,RATES!$B:$B,"&lt;="&amp;MonthStart,RATES!$C:$C,"&gt;="&amp;MonthEnd),SUMIFS(RATES!$E:$E,RATES!$A:$A,$AI1969,RATES!$B:$B,"&lt;="&amp;MonthStart,RATES!$C:$C,"&gt;="&amp;MonthEnd))))</f>
        <v/>
      </c>
      <c r="AK1969" s="2">
        <f>IF(OR(NOT(ISNUMBER($AJ1969)),N($AA1969)=0),"",IF(ABS(N($Z1969)/100-$AJ1969)&gt;0.0000001,"DIFFERS",""))</f>
        <v/>
      </c>
    </row>
    <row r="1970">
      <c r="AD1970" s="2">
        <f>IF($L1970="","",IF(ISNUMBER(SEARCH("OFF ROAD",$H1970)),"OFF",IF(ISNUMBER(SEARCH("ON ROAD",$H1970)),"ON","")))</f>
        <v/>
      </c>
      <c r="AE1970" s="2">
        <f>IF($AD1970="ON",""&amp;$L1970,"")</f>
        <v/>
      </c>
      <c r="AF1970" s="2">
        <f>IF($L1970="","",IF($J1970&lt;&gt;"","Y",""))</f>
        <v/>
      </c>
      <c r="AG1970" s="2">
        <f>IF($L1970="","",IFERROR(TRIM(MID($H1970,4,SEARCH(" CO ",$H1970)-4)),""&amp;$S1970))</f>
        <v/>
      </c>
      <c r="AH1970" s="2">
        <f>IF($AG1970="","",IF($AG1970="FULTON",IF(ISNUMBER(SEARCH("COLLEGE PARK",$H1970)),"FULTON (COLLEGE PARK)",IF(ISNUMBER(SEARCH("HAPEVILLE",$H1970)),"FULTON (HAPEVILLE)",IF(ISNUMBER(SEARCH("EAST POINT",$H1970)),"FULTON (EAST POINT)",IF(ISNUMBER(SEARCH("ATLANTA",$H1970)),"FULTON (ATL LIMITS)","FULTON")))),IF($AG1970="DEKALB",IF(ISNUMBER(SEARCH("ATLANTA",$H1970)),"DEKALB (ATL LIMITS)","DEKALB"),IF(AND($AG1970="CLAYTON",ISNUMBER(SEARCH("COLLEGE PARK",$H1970))),"CLAYTON (COLLEGE PARK)",$AG1970))))</f>
        <v/>
      </c>
      <c r="AI1970" s="2">
        <f>IF(OR($AH1970="",$AD1970=""),"",IFERROR(VLOOKUP($AH1970,CODES!$A:$B,2,FALSE),"NO CODE"))</f>
        <v/>
      </c>
      <c r="AJ1970" s="19">
        <f>IF(OR($AI1970="",$AI1970="NO CODE"),"",IF(COUNTIFS(RATES!$A:$A,$AI1970,RATES!$B:$B,"&lt;="&amp;MonthStart,RATES!$C:$C,"&gt;="&amp;MonthEnd)&lt;&gt;1,"NO RATE",IF($AD1970="OFF",SUMIFS(RATES!$F:$F,RATES!$A:$A,$AI1970,RATES!$B:$B,"&lt;="&amp;MonthStart,RATES!$C:$C,"&gt;="&amp;MonthEnd),SUMIFS(RATES!$E:$E,RATES!$A:$A,$AI1970,RATES!$B:$B,"&lt;="&amp;MonthStart,RATES!$C:$C,"&gt;="&amp;MonthEnd))))</f>
        <v/>
      </c>
      <c r="AK1970" s="2">
        <f>IF(OR(NOT(ISNUMBER($AJ1970)),N($AA1970)=0),"",IF(ABS(N($Z1970)/100-$AJ1970)&gt;0.0000001,"DIFFERS",""))</f>
        <v/>
      </c>
    </row>
    <row r="1971">
      <c r="AD1971" s="2">
        <f>IF($L1971="","",IF(ISNUMBER(SEARCH("OFF ROAD",$H1971)),"OFF",IF(ISNUMBER(SEARCH("ON ROAD",$H1971)),"ON","")))</f>
        <v/>
      </c>
      <c r="AE1971" s="2">
        <f>IF($AD1971="ON",""&amp;$L1971,"")</f>
        <v/>
      </c>
      <c r="AF1971" s="2">
        <f>IF($L1971="","",IF($J1971&lt;&gt;"","Y",""))</f>
        <v/>
      </c>
      <c r="AG1971" s="2">
        <f>IF($L1971="","",IFERROR(TRIM(MID($H1971,4,SEARCH(" CO ",$H1971)-4)),""&amp;$S1971))</f>
        <v/>
      </c>
      <c r="AH1971" s="2">
        <f>IF($AG1971="","",IF($AG1971="FULTON",IF(ISNUMBER(SEARCH("COLLEGE PARK",$H1971)),"FULTON (COLLEGE PARK)",IF(ISNUMBER(SEARCH("HAPEVILLE",$H1971)),"FULTON (HAPEVILLE)",IF(ISNUMBER(SEARCH("EAST POINT",$H1971)),"FULTON (EAST POINT)",IF(ISNUMBER(SEARCH("ATLANTA",$H1971)),"FULTON (ATL LIMITS)","FULTON")))),IF($AG1971="DEKALB",IF(ISNUMBER(SEARCH("ATLANTA",$H1971)),"DEKALB (ATL LIMITS)","DEKALB"),IF(AND($AG1971="CLAYTON",ISNUMBER(SEARCH("COLLEGE PARK",$H1971))),"CLAYTON (COLLEGE PARK)",$AG1971))))</f>
        <v/>
      </c>
      <c r="AI1971" s="2">
        <f>IF(OR($AH1971="",$AD1971=""),"",IFERROR(VLOOKUP($AH1971,CODES!$A:$B,2,FALSE),"NO CODE"))</f>
        <v/>
      </c>
      <c r="AJ1971" s="19">
        <f>IF(OR($AI1971="",$AI1971="NO CODE"),"",IF(COUNTIFS(RATES!$A:$A,$AI1971,RATES!$B:$B,"&lt;="&amp;MonthStart,RATES!$C:$C,"&gt;="&amp;MonthEnd)&lt;&gt;1,"NO RATE",IF($AD1971="OFF",SUMIFS(RATES!$F:$F,RATES!$A:$A,$AI1971,RATES!$B:$B,"&lt;="&amp;MonthStart,RATES!$C:$C,"&gt;="&amp;MonthEnd),SUMIFS(RATES!$E:$E,RATES!$A:$A,$AI1971,RATES!$B:$B,"&lt;="&amp;MonthStart,RATES!$C:$C,"&gt;="&amp;MonthEnd))))</f>
        <v/>
      </c>
      <c r="AK1971" s="2">
        <f>IF(OR(NOT(ISNUMBER($AJ1971)),N($AA1971)=0),"",IF(ABS(N($Z1971)/100-$AJ1971)&gt;0.0000001,"DIFFERS",""))</f>
        <v/>
      </c>
    </row>
    <row r="1972">
      <c r="AD1972" s="2">
        <f>IF($L1972="","",IF(ISNUMBER(SEARCH("OFF ROAD",$H1972)),"OFF",IF(ISNUMBER(SEARCH("ON ROAD",$H1972)),"ON","")))</f>
        <v/>
      </c>
      <c r="AE1972" s="2">
        <f>IF($AD1972="ON",""&amp;$L1972,"")</f>
        <v/>
      </c>
      <c r="AF1972" s="2">
        <f>IF($L1972="","",IF($J1972&lt;&gt;"","Y",""))</f>
        <v/>
      </c>
      <c r="AG1972" s="2">
        <f>IF($L1972="","",IFERROR(TRIM(MID($H1972,4,SEARCH(" CO ",$H1972)-4)),""&amp;$S1972))</f>
        <v/>
      </c>
      <c r="AH1972" s="2">
        <f>IF($AG1972="","",IF($AG1972="FULTON",IF(ISNUMBER(SEARCH("COLLEGE PARK",$H1972)),"FULTON (COLLEGE PARK)",IF(ISNUMBER(SEARCH("HAPEVILLE",$H1972)),"FULTON (HAPEVILLE)",IF(ISNUMBER(SEARCH("EAST POINT",$H1972)),"FULTON (EAST POINT)",IF(ISNUMBER(SEARCH("ATLANTA",$H1972)),"FULTON (ATL LIMITS)","FULTON")))),IF($AG1972="DEKALB",IF(ISNUMBER(SEARCH("ATLANTA",$H1972)),"DEKALB (ATL LIMITS)","DEKALB"),IF(AND($AG1972="CLAYTON",ISNUMBER(SEARCH("COLLEGE PARK",$H1972))),"CLAYTON (COLLEGE PARK)",$AG1972))))</f>
        <v/>
      </c>
      <c r="AI1972" s="2">
        <f>IF(OR($AH1972="",$AD1972=""),"",IFERROR(VLOOKUP($AH1972,CODES!$A:$B,2,FALSE),"NO CODE"))</f>
        <v/>
      </c>
      <c r="AJ1972" s="19">
        <f>IF(OR($AI1972="",$AI1972="NO CODE"),"",IF(COUNTIFS(RATES!$A:$A,$AI1972,RATES!$B:$B,"&lt;="&amp;MonthStart,RATES!$C:$C,"&gt;="&amp;MonthEnd)&lt;&gt;1,"NO RATE",IF($AD1972="OFF",SUMIFS(RATES!$F:$F,RATES!$A:$A,$AI1972,RATES!$B:$B,"&lt;="&amp;MonthStart,RATES!$C:$C,"&gt;="&amp;MonthEnd),SUMIFS(RATES!$E:$E,RATES!$A:$A,$AI1972,RATES!$B:$B,"&lt;="&amp;MonthStart,RATES!$C:$C,"&gt;="&amp;MonthEnd))))</f>
        <v/>
      </c>
      <c r="AK1972" s="2">
        <f>IF(OR(NOT(ISNUMBER($AJ1972)),N($AA1972)=0),"",IF(ABS(N($Z1972)/100-$AJ1972)&gt;0.0000001,"DIFFERS",""))</f>
        <v/>
      </c>
    </row>
    <row r="1973">
      <c r="AD1973" s="2">
        <f>IF($L1973="","",IF(ISNUMBER(SEARCH("OFF ROAD",$H1973)),"OFF",IF(ISNUMBER(SEARCH("ON ROAD",$H1973)),"ON","")))</f>
        <v/>
      </c>
      <c r="AE1973" s="2">
        <f>IF($AD1973="ON",""&amp;$L1973,"")</f>
        <v/>
      </c>
      <c r="AF1973" s="2">
        <f>IF($L1973="","",IF($J1973&lt;&gt;"","Y",""))</f>
        <v/>
      </c>
      <c r="AG1973" s="2">
        <f>IF($L1973="","",IFERROR(TRIM(MID($H1973,4,SEARCH(" CO ",$H1973)-4)),""&amp;$S1973))</f>
        <v/>
      </c>
      <c r="AH1973" s="2">
        <f>IF($AG1973="","",IF($AG1973="FULTON",IF(ISNUMBER(SEARCH("COLLEGE PARK",$H1973)),"FULTON (COLLEGE PARK)",IF(ISNUMBER(SEARCH("HAPEVILLE",$H1973)),"FULTON (HAPEVILLE)",IF(ISNUMBER(SEARCH("EAST POINT",$H1973)),"FULTON (EAST POINT)",IF(ISNUMBER(SEARCH("ATLANTA",$H1973)),"FULTON (ATL LIMITS)","FULTON")))),IF($AG1973="DEKALB",IF(ISNUMBER(SEARCH("ATLANTA",$H1973)),"DEKALB (ATL LIMITS)","DEKALB"),IF(AND($AG1973="CLAYTON",ISNUMBER(SEARCH("COLLEGE PARK",$H1973))),"CLAYTON (COLLEGE PARK)",$AG1973))))</f>
        <v/>
      </c>
      <c r="AI1973" s="2">
        <f>IF(OR($AH1973="",$AD1973=""),"",IFERROR(VLOOKUP($AH1973,CODES!$A:$B,2,FALSE),"NO CODE"))</f>
        <v/>
      </c>
      <c r="AJ1973" s="19">
        <f>IF(OR($AI1973="",$AI1973="NO CODE"),"",IF(COUNTIFS(RATES!$A:$A,$AI1973,RATES!$B:$B,"&lt;="&amp;MonthStart,RATES!$C:$C,"&gt;="&amp;MonthEnd)&lt;&gt;1,"NO RATE",IF($AD1973="OFF",SUMIFS(RATES!$F:$F,RATES!$A:$A,$AI1973,RATES!$B:$B,"&lt;="&amp;MonthStart,RATES!$C:$C,"&gt;="&amp;MonthEnd),SUMIFS(RATES!$E:$E,RATES!$A:$A,$AI1973,RATES!$B:$B,"&lt;="&amp;MonthStart,RATES!$C:$C,"&gt;="&amp;MonthEnd))))</f>
        <v/>
      </c>
      <c r="AK1973" s="2">
        <f>IF(OR(NOT(ISNUMBER($AJ1973)),N($AA1973)=0),"",IF(ABS(N($Z1973)/100-$AJ1973)&gt;0.0000001,"DIFFERS",""))</f>
        <v/>
      </c>
    </row>
    <row r="1974">
      <c r="AD1974" s="2">
        <f>IF($L1974="","",IF(ISNUMBER(SEARCH("OFF ROAD",$H1974)),"OFF",IF(ISNUMBER(SEARCH("ON ROAD",$H1974)),"ON","")))</f>
        <v/>
      </c>
      <c r="AE1974" s="2">
        <f>IF($AD1974="ON",""&amp;$L1974,"")</f>
        <v/>
      </c>
      <c r="AF1974" s="2">
        <f>IF($L1974="","",IF($J1974&lt;&gt;"","Y",""))</f>
        <v/>
      </c>
      <c r="AG1974" s="2">
        <f>IF($L1974="","",IFERROR(TRIM(MID($H1974,4,SEARCH(" CO ",$H1974)-4)),""&amp;$S1974))</f>
        <v/>
      </c>
      <c r="AH1974" s="2">
        <f>IF($AG1974="","",IF($AG1974="FULTON",IF(ISNUMBER(SEARCH("COLLEGE PARK",$H1974)),"FULTON (COLLEGE PARK)",IF(ISNUMBER(SEARCH("HAPEVILLE",$H1974)),"FULTON (HAPEVILLE)",IF(ISNUMBER(SEARCH("EAST POINT",$H1974)),"FULTON (EAST POINT)",IF(ISNUMBER(SEARCH("ATLANTA",$H1974)),"FULTON (ATL LIMITS)","FULTON")))),IF($AG1974="DEKALB",IF(ISNUMBER(SEARCH("ATLANTA",$H1974)),"DEKALB (ATL LIMITS)","DEKALB"),IF(AND($AG1974="CLAYTON",ISNUMBER(SEARCH("COLLEGE PARK",$H1974))),"CLAYTON (COLLEGE PARK)",$AG1974))))</f>
        <v/>
      </c>
      <c r="AI1974" s="2">
        <f>IF(OR($AH1974="",$AD1974=""),"",IFERROR(VLOOKUP($AH1974,CODES!$A:$B,2,FALSE),"NO CODE"))</f>
        <v/>
      </c>
      <c r="AJ1974" s="19">
        <f>IF(OR($AI1974="",$AI1974="NO CODE"),"",IF(COUNTIFS(RATES!$A:$A,$AI1974,RATES!$B:$B,"&lt;="&amp;MonthStart,RATES!$C:$C,"&gt;="&amp;MonthEnd)&lt;&gt;1,"NO RATE",IF($AD1974="OFF",SUMIFS(RATES!$F:$F,RATES!$A:$A,$AI1974,RATES!$B:$B,"&lt;="&amp;MonthStart,RATES!$C:$C,"&gt;="&amp;MonthEnd),SUMIFS(RATES!$E:$E,RATES!$A:$A,$AI1974,RATES!$B:$B,"&lt;="&amp;MonthStart,RATES!$C:$C,"&gt;="&amp;MonthEnd))))</f>
        <v/>
      </c>
      <c r="AK1974" s="2">
        <f>IF(OR(NOT(ISNUMBER($AJ1974)),N($AA1974)=0),"",IF(ABS(N($Z1974)/100-$AJ1974)&gt;0.0000001,"DIFFERS",""))</f>
        <v/>
      </c>
    </row>
    <row r="1975">
      <c r="AD1975" s="2">
        <f>IF($L1975="","",IF(ISNUMBER(SEARCH("OFF ROAD",$H1975)),"OFF",IF(ISNUMBER(SEARCH("ON ROAD",$H1975)),"ON","")))</f>
        <v/>
      </c>
      <c r="AE1975" s="2">
        <f>IF($AD1975="ON",""&amp;$L1975,"")</f>
        <v/>
      </c>
      <c r="AF1975" s="2">
        <f>IF($L1975="","",IF($J1975&lt;&gt;"","Y",""))</f>
        <v/>
      </c>
      <c r="AG1975" s="2">
        <f>IF($L1975="","",IFERROR(TRIM(MID($H1975,4,SEARCH(" CO ",$H1975)-4)),""&amp;$S1975))</f>
        <v/>
      </c>
      <c r="AH1975" s="2">
        <f>IF($AG1975="","",IF($AG1975="FULTON",IF(ISNUMBER(SEARCH("COLLEGE PARK",$H1975)),"FULTON (COLLEGE PARK)",IF(ISNUMBER(SEARCH("HAPEVILLE",$H1975)),"FULTON (HAPEVILLE)",IF(ISNUMBER(SEARCH("EAST POINT",$H1975)),"FULTON (EAST POINT)",IF(ISNUMBER(SEARCH("ATLANTA",$H1975)),"FULTON (ATL LIMITS)","FULTON")))),IF($AG1975="DEKALB",IF(ISNUMBER(SEARCH("ATLANTA",$H1975)),"DEKALB (ATL LIMITS)","DEKALB"),IF(AND($AG1975="CLAYTON",ISNUMBER(SEARCH("COLLEGE PARK",$H1975))),"CLAYTON (COLLEGE PARK)",$AG1975))))</f>
        <v/>
      </c>
      <c r="AI1975" s="2">
        <f>IF(OR($AH1975="",$AD1975=""),"",IFERROR(VLOOKUP($AH1975,CODES!$A:$B,2,FALSE),"NO CODE"))</f>
        <v/>
      </c>
      <c r="AJ1975" s="19">
        <f>IF(OR($AI1975="",$AI1975="NO CODE"),"",IF(COUNTIFS(RATES!$A:$A,$AI1975,RATES!$B:$B,"&lt;="&amp;MonthStart,RATES!$C:$C,"&gt;="&amp;MonthEnd)&lt;&gt;1,"NO RATE",IF($AD1975="OFF",SUMIFS(RATES!$F:$F,RATES!$A:$A,$AI1975,RATES!$B:$B,"&lt;="&amp;MonthStart,RATES!$C:$C,"&gt;="&amp;MonthEnd),SUMIFS(RATES!$E:$E,RATES!$A:$A,$AI1975,RATES!$B:$B,"&lt;="&amp;MonthStart,RATES!$C:$C,"&gt;="&amp;MonthEnd))))</f>
        <v/>
      </c>
      <c r="AK1975" s="2">
        <f>IF(OR(NOT(ISNUMBER($AJ1975)),N($AA1975)=0),"",IF(ABS(N($Z1975)/100-$AJ1975)&gt;0.0000001,"DIFFERS",""))</f>
        <v/>
      </c>
    </row>
    <row r="1976">
      <c r="AD1976" s="2">
        <f>IF($L1976="","",IF(ISNUMBER(SEARCH("OFF ROAD",$H1976)),"OFF",IF(ISNUMBER(SEARCH("ON ROAD",$H1976)),"ON","")))</f>
        <v/>
      </c>
      <c r="AE1976" s="2">
        <f>IF($AD1976="ON",""&amp;$L1976,"")</f>
        <v/>
      </c>
      <c r="AF1976" s="2">
        <f>IF($L1976="","",IF($J1976&lt;&gt;"","Y",""))</f>
        <v/>
      </c>
      <c r="AG1976" s="2">
        <f>IF($L1976="","",IFERROR(TRIM(MID($H1976,4,SEARCH(" CO ",$H1976)-4)),""&amp;$S1976))</f>
        <v/>
      </c>
      <c r="AH1976" s="2">
        <f>IF($AG1976="","",IF($AG1976="FULTON",IF(ISNUMBER(SEARCH("COLLEGE PARK",$H1976)),"FULTON (COLLEGE PARK)",IF(ISNUMBER(SEARCH("HAPEVILLE",$H1976)),"FULTON (HAPEVILLE)",IF(ISNUMBER(SEARCH("EAST POINT",$H1976)),"FULTON (EAST POINT)",IF(ISNUMBER(SEARCH("ATLANTA",$H1976)),"FULTON (ATL LIMITS)","FULTON")))),IF($AG1976="DEKALB",IF(ISNUMBER(SEARCH("ATLANTA",$H1976)),"DEKALB (ATL LIMITS)","DEKALB"),IF(AND($AG1976="CLAYTON",ISNUMBER(SEARCH("COLLEGE PARK",$H1976))),"CLAYTON (COLLEGE PARK)",$AG1976))))</f>
        <v/>
      </c>
      <c r="AI1976" s="2">
        <f>IF(OR($AH1976="",$AD1976=""),"",IFERROR(VLOOKUP($AH1976,CODES!$A:$B,2,FALSE),"NO CODE"))</f>
        <v/>
      </c>
      <c r="AJ1976" s="19">
        <f>IF(OR($AI1976="",$AI1976="NO CODE"),"",IF(COUNTIFS(RATES!$A:$A,$AI1976,RATES!$B:$B,"&lt;="&amp;MonthStart,RATES!$C:$C,"&gt;="&amp;MonthEnd)&lt;&gt;1,"NO RATE",IF($AD1976="OFF",SUMIFS(RATES!$F:$F,RATES!$A:$A,$AI1976,RATES!$B:$B,"&lt;="&amp;MonthStart,RATES!$C:$C,"&gt;="&amp;MonthEnd),SUMIFS(RATES!$E:$E,RATES!$A:$A,$AI1976,RATES!$B:$B,"&lt;="&amp;MonthStart,RATES!$C:$C,"&gt;="&amp;MonthEnd))))</f>
        <v/>
      </c>
      <c r="AK1976" s="2">
        <f>IF(OR(NOT(ISNUMBER($AJ1976)),N($AA1976)=0),"",IF(ABS(N($Z1976)/100-$AJ1976)&gt;0.0000001,"DIFFERS",""))</f>
        <v/>
      </c>
    </row>
    <row r="1977">
      <c r="AD1977" s="2">
        <f>IF($L1977="","",IF(ISNUMBER(SEARCH("OFF ROAD",$H1977)),"OFF",IF(ISNUMBER(SEARCH("ON ROAD",$H1977)),"ON","")))</f>
        <v/>
      </c>
      <c r="AE1977" s="2">
        <f>IF($AD1977="ON",""&amp;$L1977,"")</f>
        <v/>
      </c>
      <c r="AF1977" s="2">
        <f>IF($L1977="","",IF($J1977&lt;&gt;"","Y",""))</f>
        <v/>
      </c>
      <c r="AG1977" s="2">
        <f>IF($L1977="","",IFERROR(TRIM(MID($H1977,4,SEARCH(" CO ",$H1977)-4)),""&amp;$S1977))</f>
        <v/>
      </c>
      <c r="AH1977" s="2">
        <f>IF($AG1977="","",IF($AG1977="FULTON",IF(ISNUMBER(SEARCH("COLLEGE PARK",$H1977)),"FULTON (COLLEGE PARK)",IF(ISNUMBER(SEARCH("HAPEVILLE",$H1977)),"FULTON (HAPEVILLE)",IF(ISNUMBER(SEARCH("EAST POINT",$H1977)),"FULTON (EAST POINT)",IF(ISNUMBER(SEARCH("ATLANTA",$H1977)),"FULTON (ATL LIMITS)","FULTON")))),IF($AG1977="DEKALB",IF(ISNUMBER(SEARCH("ATLANTA",$H1977)),"DEKALB (ATL LIMITS)","DEKALB"),IF(AND($AG1977="CLAYTON",ISNUMBER(SEARCH("COLLEGE PARK",$H1977))),"CLAYTON (COLLEGE PARK)",$AG1977))))</f>
        <v/>
      </c>
      <c r="AI1977" s="2">
        <f>IF(OR($AH1977="",$AD1977=""),"",IFERROR(VLOOKUP($AH1977,CODES!$A:$B,2,FALSE),"NO CODE"))</f>
        <v/>
      </c>
      <c r="AJ1977" s="19">
        <f>IF(OR($AI1977="",$AI1977="NO CODE"),"",IF(COUNTIFS(RATES!$A:$A,$AI1977,RATES!$B:$B,"&lt;="&amp;MonthStart,RATES!$C:$C,"&gt;="&amp;MonthEnd)&lt;&gt;1,"NO RATE",IF($AD1977="OFF",SUMIFS(RATES!$F:$F,RATES!$A:$A,$AI1977,RATES!$B:$B,"&lt;="&amp;MonthStart,RATES!$C:$C,"&gt;="&amp;MonthEnd),SUMIFS(RATES!$E:$E,RATES!$A:$A,$AI1977,RATES!$B:$B,"&lt;="&amp;MonthStart,RATES!$C:$C,"&gt;="&amp;MonthEnd))))</f>
        <v/>
      </c>
      <c r="AK1977" s="2">
        <f>IF(OR(NOT(ISNUMBER($AJ1977)),N($AA1977)=0),"",IF(ABS(N($Z1977)/100-$AJ1977)&gt;0.0000001,"DIFFERS",""))</f>
        <v/>
      </c>
    </row>
    <row r="1978">
      <c r="AD1978" s="2">
        <f>IF($L1978="","",IF(ISNUMBER(SEARCH("OFF ROAD",$H1978)),"OFF",IF(ISNUMBER(SEARCH("ON ROAD",$H1978)),"ON","")))</f>
        <v/>
      </c>
      <c r="AE1978" s="2">
        <f>IF($AD1978="ON",""&amp;$L1978,"")</f>
        <v/>
      </c>
      <c r="AF1978" s="2">
        <f>IF($L1978="","",IF($J1978&lt;&gt;"","Y",""))</f>
        <v/>
      </c>
      <c r="AG1978" s="2">
        <f>IF($L1978="","",IFERROR(TRIM(MID($H1978,4,SEARCH(" CO ",$H1978)-4)),""&amp;$S1978))</f>
        <v/>
      </c>
      <c r="AH1978" s="2">
        <f>IF($AG1978="","",IF($AG1978="FULTON",IF(ISNUMBER(SEARCH("COLLEGE PARK",$H1978)),"FULTON (COLLEGE PARK)",IF(ISNUMBER(SEARCH("HAPEVILLE",$H1978)),"FULTON (HAPEVILLE)",IF(ISNUMBER(SEARCH("EAST POINT",$H1978)),"FULTON (EAST POINT)",IF(ISNUMBER(SEARCH("ATLANTA",$H1978)),"FULTON (ATL LIMITS)","FULTON")))),IF($AG1978="DEKALB",IF(ISNUMBER(SEARCH("ATLANTA",$H1978)),"DEKALB (ATL LIMITS)","DEKALB"),IF(AND($AG1978="CLAYTON",ISNUMBER(SEARCH("COLLEGE PARK",$H1978))),"CLAYTON (COLLEGE PARK)",$AG1978))))</f>
        <v/>
      </c>
      <c r="AI1978" s="2">
        <f>IF(OR($AH1978="",$AD1978=""),"",IFERROR(VLOOKUP($AH1978,CODES!$A:$B,2,FALSE),"NO CODE"))</f>
        <v/>
      </c>
      <c r="AJ1978" s="19">
        <f>IF(OR($AI1978="",$AI1978="NO CODE"),"",IF(COUNTIFS(RATES!$A:$A,$AI1978,RATES!$B:$B,"&lt;="&amp;MonthStart,RATES!$C:$C,"&gt;="&amp;MonthEnd)&lt;&gt;1,"NO RATE",IF($AD1978="OFF",SUMIFS(RATES!$F:$F,RATES!$A:$A,$AI1978,RATES!$B:$B,"&lt;="&amp;MonthStart,RATES!$C:$C,"&gt;="&amp;MonthEnd),SUMIFS(RATES!$E:$E,RATES!$A:$A,$AI1978,RATES!$B:$B,"&lt;="&amp;MonthStart,RATES!$C:$C,"&gt;="&amp;MonthEnd))))</f>
        <v/>
      </c>
      <c r="AK1978" s="2">
        <f>IF(OR(NOT(ISNUMBER($AJ1978)),N($AA1978)=0),"",IF(ABS(N($Z1978)/100-$AJ1978)&gt;0.0000001,"DIFFERS",""))</f>
        <v/>
      </c>
    </row>
    <row r="1979">
      <c r="AD1979" s="2">
        <f>IF($L1979="","",IF(ISNUMBER(SEARCH("OFF ROAD",$H1979)),"OFF",IF(ISNUMBER(SEARCH("ON ROAD",$H1979)),"ON","")))</f>
        <v/>
      </c>
      <c r="AE1979" s="2">
        <f>IF($AD1979="ON",""&amp;$L1979,"")</f>
        <v/>
      </c>
      <c r="AF1979" s="2">
        <f>IF($L1979="","",IF($J1979&lt;&gt;"","Y",""))</f>
        <v/>
      </c>
      <c r="AG1979" s="2">
        <f>IF($L1979="","",IFERROR(TRIM(MID($H1979,4,SEARCH(" CO ",$H1979)-4)),""&amp;$S1979))</f>
        <v/>
      </c>
      <c r="AH1979" s="2">
        <f>IF($AG1979="","",IF($AG1979="FULTON",IF(ISNUMBER(SEARCH("COLLEGE PARK",$H1979)),"FULTON (COLLEGE PARK)",IF(ISNUMBER(SEARCH("HAPEVILLE",$H1979)),"FULTON (HAPEVILLE)",IF(ISNUMBER(SEARCH("EAST POINT",$H1979)),"FULTON (EAST POINT)",IF(ISNUMBER(SEARCH("ATLANTA",$H1979)),"FULTON (ATL LIMITS)","FULTON")))),IF($AG1979="DEKALB",IF(ISNUMBER(SEARCH("ATLANTA",$H1979)),"DEKALB (ATL LIMITS)","DEKALB"),IF(AND($AG1979="CLAYTON",ISNUMBER(SEARCH("COLLEGE PARK",$H1979))),"CLAYTON (COLLEGE PARK)",$AG1979))))</f>
        <v/>
      </c>
      <c r="AI1979" s="2">
        <f>IF(OR($AH1979="",$AD1979=""),"",IFERROR(VLOOKUP($AH1979,CODES!$A:$B,2,FALSE),"NO CODE"))</f>
        <v/>
      </c>
      <c r="AJ1979" s="19">
        <f>IF(OR($AI1979="",$AI1979="NO CODE"),"",IF(COUNTIFS(RATES!$A:$A,$AI1979,RATES!$B:$B,"&lt;="&amp;MonthStart,RATES!$C:$C,"&gt;="&amp;MonthEnd)&lt;&gt;1,"NO RATE",IF($AD1979="OFF",SUMIFS(RATES!$F:$F,RATES!$A:$A,$AI1979,RATES!$B:$B,"&lt;="&amp;MonthStart,RATES!$C:$C,"&gt;="&amp;MonthEnd),SUMIFS(RATES!$E:$E,RATES!$A:$A,$AI1979,RATES!$B:$B,"&lt;="&amp;MonthStart,RATES!$C:$C,"&gt;="&amp;MonthEnd))))</f>
        <v/>
      </c>
      <c r="AK1979" s="2">
        <f>IF(OR(NOT(ISNUMBER($AJ1979)),N($AA1979)=0),"",IF(ABS(N($Z1979)/100-$AJ1979)&gt;0.0000001,"DIFFERS",""))</f>
        <v/>
      </c>
    </row>
    <row r="1980">
      <c r="AD1980" s="2">
        <f>IF($L1980="","",IF(ISNUMBER(SEARCH("OFF ROAD",$H1980)),"OFF",IF(ISNUMBER(SEARCH("ON ROAD",$H1980)),"ON","")))</f>
        <v/>
      </c>
      <c r="AE1980" s="2">
        <f>IF($AD1980="ON",""&amp;$L1980,"")</f>
        <v/>
      </c>
      <c r="AF1980" s="2">
        <f>IF($L1980="","",IF($J1980&lt;&gt;"","Y",""))</f>
        <v/>
      </c>
      <c r="AG1980" s="2">
        <f>IF($L1980="","",IFERROR(TRIM(MID($H1980,4,SEARCH(" CO ",$H1980)-4)),""&amp;$S1980))</f>
        <v/>
      </c>
      <c r="AH1980" s="2">
        <f>IF($AG1980="","",IF($AG1980="FULTON",IF(ISNUMBER(SEARCH("COLLEGE PARK",$H1980)),"FULTON (COLLEGE PARK)",IF(ISNUMBER(SEARCH("HAPEVILLE",$H1980)),"FULTON (HAPEVILLE)",IF(ISNUMBER(SEARCH("EAST POINT",$H1980)),"FULTON (EAST POINT)",IF(ISNUMBER(SEARCH("ATLANTA",$H1980)),"FULTON (ATL LIMITS)","FULTON")))),IF($AG1980="DEKALB",IF(ISNUMBER(SEARCH("ATLANTA",$H1980)),"DEKALB (ATL LIMITS)","DEKALB"),IF(AND($AG1980="CLAYTON",ISNUMBER(SEARCH("COLLEGE PARK",$H1980))),"CLAYTON (COLLEGE PARK)",$AG1980))))</f>
        <v/>
      </c>
      <c r="AI1980" s="2">
        <f>IF(OR($AH1980="",$AD1980=""),"",IFERROR(VLOOKUP($AH1980,CODES!$A:$B,2,FALSE),"NO CODE"))</f>
        <v/>
      </c>
      <c r="AJ1980" s="19">
        <f>IF(OR($AI1980="",$AI1980="NO CODE"),"",IF(COUNTIFS(RATES!$A:$A,$AI1980,RATES!$B:$B,"&lt;="&amp;MonthStart,RATES!$C:$C,"&gt;="&amp;MonthEnd)&lt;&gt;1,"NO RATE",IF($AD1980="OFF",SUMIFS(RATES!$F:$F,RATES!$A:$A,$AI1980,RATES!$B:$B,"&lt;="&amp;MonthStart,RATES!$C:$C,"&gt;="&amp;MonthEnd),SUMIFS(RATES!$E:$E,RATES!$A:$A,$AI1980,RATES!$B:$B,"&lt;="&amp;MonthStart,RATES!$C:$C,"&gt;="&amp;MonthEnd))))</f>
        <v/>
      </c>
      <c r="AK1980" s="2">
        <f>IF(OR(NOT(ISNUMBER($AJ1980)),N($AA1980)=0),"",IF(ABS(N($Z1980)/100-$AJ1980)&gt;0.0000001,"DIFFERS",""))</f>
        <v/>
      </c>
    </row>
    <row r="1981">
      <c r="AD1981" s="2">
        <f>IF($L1981="","",IF(ISNUMBER(SEARCH("OFF ROAD",$H1981)),"OFF",IF(ISNUMBER(SEARCH("ON ROAD",$H1981)),"ON","")))</f>
        <v/>
      </c>
      <c r="AE1981" s="2">
        <f>IF($AD1981="ON",""&amp;$L1981,"")</f>
        <v/>
      </c>
      <c r="AF1981" s="2">
        <f>IF($L1981="","",IF($J1981&lt;&gt;"","Y",""))</f>
        <v/>
      </c>
      <c r="AG1981" s="2">
        <f>IF($L1981="","",IFERROR(TRIM(MID($H1981,4,SEARCH(" CO ",$H1981)-4)),""&amp;$S1981))</f>
        <v/>
      </c>
      <c r="AH1981" s="2">
        <f>IF($AG1981="","",IF($AG1981="FULTON",IF(ISNUMBER(SEARCH("COLLEGE PARK",$H1981)),"FULTON (COLLEGE PARK)",IF(ISNUMBER(SEARCH("HAPEVILLE",$H1981)),"FULTON (HAPEVILLE)",IF(ISNUMBER(SEARCH("EAST POINT",$H1981)),"FULTON (EAST POINT)",IF(ISNUMBER(SEARCH("ATLANTA",$H1981)),"FULTON (ATL LIMITS)","FULTON")))),IF($AG1981="DEKALB",IF(ISNUMBER(SEARCH("ATLANTA",$H1981)),"DEKALB (ATL LIMITS)","DEKALB"),IF(AND($AG1981="CLAYTON",ISNUMBER(SEARCH("COLLEGE PARK",$H1981))),"CLAYTON (COLLEGE PARK)",$AG1981))))</f>
        <v/>
      </c>
      <c r="AI1981" s="2">
        <f>IF(OR($AH1981="",$AD1981=""),"",IFERROR(VLOOKUP($AH1981,CODES!$A:$B,2,FALSE),"NO CODE"))</f>
        <v/>
      </c>
      <c r="AJ1981" s="19">
        <f>IF(OR($AI1981="",$AI1981="NO CODE"),"",IF(COUNTIFS(RATES!$A:$A,$AI1981,RATES!$B:$B,"&lt;="&amp;MonthStart,RATES!$C:$C,"&gt;="&amp;MonthEnd)&lt;&gt;1,"NO RATE",IF($AD1981="OFF",SUMIFS(RATES!$F:$F,RATES!$A:$A,$AI1981,RATES!$B:$B,"&lt;="&amp;MonthStart,RATES!$C:$C,"&gt;="&amp;MonthEnd),SUMIFS(RATES!$E:$E,RATES!$A:$A,$AI1981,RATES!$B:$B,"&lt;="&amp;MonthStart,RATES!$C:$C,"&gt;="&amp;MonthEnd))))</f>
        <v/>
      </c>
      <c r="AK1981" s="2">
        <f>IF(OR(NOT(ISNUMBER($AJ1981)),N($AA1981)=0),"",IF(ABS(N($Z1981)/100-$AJ1981)&gt;0.0000001,"DIFFERS",""))</f>
        <v/>
      </c>
    </row>
    <row r="1982">
      <c r="AD1982" s="2">
        <f>IF($L1982="","",IF(ISNUMBER(SEARCH("OFF ROAD",$H1982)),"OFF",IF(ISNUMBER(SEARCH("ON ROAD",$H1982)),"ON","")))</f>
        <v/>
      </c>
      <c r="AE1982" s="2">
        <f>IF($AD1982="ON",""&amp;$L1982,"")</f>
        <v/>
      </c>
      <c r="AF1982" s="2">
        <f>IF($L1982="","",IF($J1982&lt;&gt;"","Y",""))</f>
        <v/>
      </c>
      <c r="AG1982" s="2">
        <f>IF($L1982="","",IFERROR(TRIM(MID($H1982,4,SEARCH(" CO ",$H1982)-4)),""&amp;$S1982))</f>
        <v/>
      </c>
      <c r="AH1982" s="2">
        <f>IF($AG1982="","",IF($AG1982="FULTON",IF(ISNUMBER(SEARCH("COLLEGE PARK",$H1982)),"FULTON (COLLEGE PARK)",IF(ISNUMBER(SEARCH("HAPEVILLE",$H1982)),"FULTON (HAPEVILLE)",IF(ISNUMBER(SEARCH("EAST POINT",$H1982)),"FULTON (EAST POINT)",IF(ISNUMBER(SEARCH("ATLANTA",$H1982)),"FULTON (ATL LIMITS)","FULTON")))),IF($AG1982="DEKALB",IF(ISNUMBER(SEARCH("ATLANTA",$H1982)),"DEKALB (ATL LIMITS)","DEKALB"),IF(AND($AG1982="CLAYTON",ISNUMBER(SEARCH("COLLEGE PARK",$H1982))),"CLAYTON (COLLEGE PARK)",$AG1982))))</f>
        <v/>
      </c>
      <c r="AI1982" s="2">
        <f>IF(OR($AH1982="",$AD1982=""),"",IFERROR(VLOOKUP($AH1982,CODES!$A:$B,2,FALSE),"NO CODE"))</f>
        <v/>
      </c>
      <c r="AJ1982" s="19">
        <f>IF(OR($AI1982="",$AI1982="NO CODE"),"",IF(COUNTIFS(RATES!$A:$A,$AI1982,RATES!$B:$B,"&lt;="&amp;MonthStart,RATES!$C:$C,"&gt;="&amp;MonthEnd)&lt;&gt;1,"NO RATE",IF($AD1982="OFF",SUMIFS(RATES!$F:$F,RATES!$A:$A,$AI1982,RATES!$B:$B,"&lt;="&amp;MonthStart,RATES!$C:$C,"&gt;="&amp;MonthEnd),SUMIFS(RATES!$E:$E,RATES!$A:$A,$AI1982,RATES!$B:$B,"&lt;="&amp;MonthStart,RATES!$C:$C,"&gt;="&amp;MonthEnd))))</f>
        <v/>
      </c>
      <c r="AK1982" s="2">
        <f>IF(OR(NOT(ISNUMBER($AJ1982)),N($AA1982)=0),"",IF(ABS(N($Z1982)/100-$AJ1982)&gt;0.0000001,"DIFFERS",""))</f>
        <v/>
      </c>
    </row>
    <row r="1983">
      <c r="AD1983" s="2">
        <f>IF($L1983="","",IF(ISNUMBER(SEARCH("OFF ROAD",$H1983)),"OFF",IF(ISNUMBER(SEARCH("ON ROAD",$H1983)),"ON","")))</f>
        <v/>
      </c>
      <c r="AE1983" s="2">
        <f>IF($AD1983="ON",""&amp;$L1983,"")</f>
        <v/>
      </c>
      <c r="AF1983" s="2">
        <f>IF($L1983="","",IF($J1983&lt;&gt;"","Y",""))</f>
        <v/>
      </c>
      <c r="AG1983" s="2">
        <f>IF($L1983="","",IFERROR(TRIM(MID($H1983,4,SEARCH(" CO ",$H1983)-4)),""&amp;$S1983))</f>
        <v/>
      </c>
      <c r="AH1983" s="2">
        <f>IF($AG1983="","",IF($AG1983="FULTON",IF(ISNUMBER(SEARCH("COLLEGE PARK",$H1983)),"FULTON (COLLEGE PARK)",IF(ISNUMBER(SEARCH("HAPEVILLE",$H1983)),"FULTON (HAPEVILLE)",IF(ISNUMBER(SEARCH("EAST POINT",$H1983)),"FULTON (EAST POINT)",IF(ISNUMBER(SEARCH("ATLANTA",$H1983)),"FULTON (ATL LIMITS)","FULTON")))),IF($AG1983="DEKALB",IF(ISNUMBER(SEARCH("ATLANTA",$H1983)),"DEKALB (ATL LIMITS)","DEKALB"),IF(AND($AG1983="CLAYTON",ISNUMBER(SEARCH("COLLEGE PARK",$H1983))),"CLAYTON (COLLEGE PARK)",$AG1983))))</f>
        <v/>
      </c>
      <c r="AI1983" s="2">
        <f>IF(OR($AH1983="",$AD1983=""),"",IFERROR(VLOOKUP($AH1983,CODES!$A:$B,2,FALSE),"NO CODE"))</f>
        <v/>
      </c>
      <c r="AJ1983" s="19">
        <f>IF(OR($AI1983="",$AI1983="NO CODE"),"",IF(COUNTIFS(RATES!$A:$A,$AI1983,RATES!$B:$B,"&lt;="&amp;MonthStart,RATES!$C:$C,"&gt;="&amp;MonthEnd)&lt;&gt;1,"NO RATE",IF($AD1983="OFF",SUMIFS(RATES!$F:$F,RATES!$A:$A,$AI1983,RATES!$B:$B,"&lt;="&amp;MonthStart,RATES!$C:$C,"&gt;="&amp;MonthEnd),SUMIFS(RATES!$E:$E,RATES!$A:$A,$AI1983,RATES!$B:$B,"&lt;="&amp;MonthStart,RATES!$C:$C,"&gt;="&amp;MonthEnd))))</f>
        <v/>
      </c>
      <c r="AK1983" s="2">
        <f>IF(OR(NOT(ISNUMBER($AJ1983)),N($AA1983)=0),"",IF(ABS(N($Z1983)/100-$AJ1983)&gt;0.0000001,"DIFFERS",""))</f>
        <v/>
      </c>
    </row>
    <row r="1984">
      <c r="AD1984" s="2">
        <f>IF($L1984="","",IF(ISNUMBER(SEARCH("OFF ROAD",$H1984)),"OFF",IF(ISNUMBER(SEARCH("ON ROAD",$H1984)),"ON","")))</f>
        <v/>
      </c>
      <c r="AE1984" s="2">
        <f>IF($AD1984="ON",""&amp;$L1984,"")</f>
        <v/>
      </c>
      <c r="AF1984" s="2">
        <f>IF($L1984="","",IF($J1984&lt;&gt;"","Y",""))</f>
        <v/>
      </c>
      <c r="AG1984" s="2">
        <f>IF($L1984="","",IFERROR(TRIM(MID($H1984,4,SEARCH(" CO ",$H1984)-4)),""&amp;$S1984))</f>
        <v/>
      </c>
      <c r="AH1984" s="2">
        <f>IF($AG1984="","",IF($AG1984="FULTON",IF(ISNUMBER(SEARCH("COLLEGE PARK",$H1984)),"FULTON (COLLEGE PARK)",IF(ISNUMBER(SEARCH("HAPEVILLE",$H1984)),"FULTON (HAPEVILLE)",IF(ISNUMBER(SEARCH("EAST POINT",$H1984)),"FULTON (EAST POINT)",IF(ISNUMBER(SEARCH("ATLANTA",$H1984)),"FULTON (ATL LIMITS)","FULTON")))),IF($AG1984="DEKALB",IF(ISNUMBER(SEARCH("ATLANTA",$H1984)),"DEKALB (ATL LIMITS)","DEKALB"),IF(AND($AG1984="CLAYTON",ISNUMBER(SEARCH("COLLEGE PARK",$H1984))),"CLAYTON (COLLEGE PARK)",$AG1984))))</f>
        <v/>
      </c>
      <c r="AI1984" s="2">
        <f>IF(OR($AH1984="",$AD1984=""),"",IFERROR(VLOOKUP($AH1984,CODES!$A:$B,2,FALSE),"NO CODE"))</f>
        <v/>
      </c>
      <c r="AJ1984" s="19">
        <f>IF(OR($AI1984="",$AI1984="NO CODE"),"",IF(COUNTIFS(RATES!$A:$A,$AI1984,RATES!$B:$B,"&lt;="&amp;MonthStart,RATES!$C:$C,"&gt;="&amp;MonthEnd)&lt;&gt;1,"NO RATE",IF($AD1984="OFF",SUMIFS(RATES!$F:$F,RATES!$A:$A,$AI1984,RATES!$B:$B,"&lt;="&amp;MonthStart,RATES!$C:$C,"&gt;="&amp;MonthEnd),SUMIFS(RATES!$E:$E,RATES!$A:$A,$AI1984,RATES!$B:$B,"&lt;="&amp;MonthStart,RATES!$C:$C,"&gt;="&amp;MonthEnd))))</f>
        <v/>
      </c>
      <c r="AK1984" s="2">
        <f>IF(OR(NOT(ISNUMBER($AJ1984)),N($AA1984)=0),"",IF(ABS(N($Z1984)/100-$AJ1984)&gt;0.0000001,"DIFFERS",""))</f>
        <v/>
      </c>
    </row>
    <row r="1985">
      <c r="AD1985" s="2">
        <f>IF($L1985="","",IF(ISNUMBER(SEARCH("OFF ROAD",$H1985)),"OFF",IF(ISNUMBER(SEARCH("ON ROAD",$H1985)),"ON","")))</f>
        <v/>
      </c>
      <c r="AE1985" s="2">
        <f>IF($AD1985="ON",""&amp;$L1985,"")</f>
        <v/>
      </c>
      <c r="AF1985" s="2">
        <f>IF($L1985="","",IF($J1985&lt;&gt;"","Y",""))</f>
        <v/>
      </c>
      <c r="AG1985" s="2">
        <f>IF($L1985="","",IFERROR(TRIM(MID($H1985,4,SEARCH(" CO ",$H1985)-4)),""&amp;$S1985))</f>
        <v/>
      </c>
      <c r="AH1985" s="2">
        <f>IF($AG1985="","",IF($AG1985="FULTON",IF(ISNUMBER(SEARCH("COLLEGE PARK",$H1985)),"FULTON (COLLEGE PARK)",IF(ISNUMBER(SEARCH("HAPEVILLE",$H1985)),"FULTON (HAPEVILLE)",IF(ISNUMBER(SEARCH("EAST POINT",$H1985)),"FULTON (EAST POINT)",IF(ISNUMBER(SEARCH("ATLANTA",$H1985)),"FULTON (ATL LIMITS)","FULTON")))),IF($AG1985="DEKALB",IF(ISNUMBER(SEARCH("ATLANTA",$H1985)),"DEKALB (ATL LIMITS)","DEKALB"),IF(AND($AG1985="CLAYTON",ISNUMBER(SEARCH("COLLEGE PARK",$H1985))),"CLAYTON (COLLEGE PARK)",$AG1985))))</f>
        <v/>
      </c>
      <c r="AI1985" s="2">
        <f>IF(OR($AH1985="",$AD1985=""),"",IFERROR(VLOOKUP($AH1985,CODES!$A:$B,2,FALSE),"NO CODE"))</f>
        <v/>
      </c>
      <c r="AJ1985" s="19">
        <f>IF(OR($AI1985="",$AI1985="NO CODE"),"",IF(COUNTIFS(RATES!$A:$A,$AI1985,RATES!$B:$B,"&lt;="&amp;MonthStart,RATES!$C:$C,"&gt;="&amp;MonthEnd)&lt;&gt;1,"NO RATE",IF($AD1985="OFF",SUMIFS(RATES!$F:$F,RATES!$A:$A,$AI1985,RATES!$B:$B,"&lt;="&amp;MonthStart,RATES!$C:$C,"&gt;="&amp;MonthEnd),SUMIFS(RATES!$E:$E,RATES!$A:$A,$AI1985,RATES!$B:$B,"&lt;="&amp;MonthStart,RATES!$C:$C,"&gt;="&amp;MonthEnd))))</f>
        <v/>
      </c>
      <c r="AK1985" s="2">
        <f>IF(OR(NOT(ISNUMBER($AJ1985)),N($AA1985)=0),"",IF(ABS(N($Z1985)/100-$AJ1985)&gt;0.0000001,"DIFFERS",""))</f>
        <v/>
      </c>
    </row>
    <row r="1986">
      <c r="AD1986" s="2">
        <f>IF($L1986="","",IF(ISNUMBER(SEARCH("OFF ROAD",$H1986)),"OFF",IF(ISNUMBER(SEARCH("ON ROAD",$H1986)),"ON","")))</f>
        <v/>
      </c>
      <c r="AE1986" s="2">
        <f>IF($AD1986="ON",""&amp;$L1986,"")</f>
        <v/>
      </c>
      <c r="AF1986" s="2">
        <f>IF($L1986="","",IF($J1986&lt;&gt;"","Y",""))</f>
        <v/>
      </c>
      <c r="AG1986" s="2">
        <f>IF($L1986="","",IFERROR(TRIM(MID($H1986,4,SEARCH(" CO ",$H1986)-4)),""&amp;$S1986))</f>
        <v/>
      </c>
      <c r="AH1986" s="2">
        <f>IF($AG1986="","",IF($AG1986="FULTON",IF(ISNUMBER(SEARCH("COLLEGE PARK",$H1986)),"FULTON (COLLEGE PARK)",IF(ISNUMBER(SEARCH("HAPEVILLE",$H1986)),"FULTON (HAPEVILLE)",IF(ISNUMBER(SEARCH("EAST POINT",$H1986)),"FULTON (EAST POINT)",IF(ISNUMBER(SEARCH("ATLANTA",$H1986)),"FULTON (ATL LIMITS)","FULTON")))),IF($AG1986="DEKALB",IF(ISNUMBER(SEARCH("ATLANTA",$H1986)),"DEKALB (ATL LIMITS)","DEKALB"),IF(AND($AG1986="CLAYTON",ISNUMBER(SEARCH("COLLEGE PARK",$H1986))),"CLAYTON (COLLEGE PARK)",$AG1986))))</f>
        <v/>
      </c>
      <c r="AI1986" s="2">
        <f>IF(OR($AH1986="",$AD1986=""),"",IFERROR(VLOOKUP($AH1986,CODES!$A:$B,2,FALSE),"NO CODE"))</f>
        <v/>
      </c>
      <c r="AJ1986" s="19">
        <f>IF(OR($AI1986="",$AI1986="NO CODE"),"",IF(COUNTIFS(RATES!$A:$A,$AI1986,RATES!$B:$B,"&lt;="&amp;MonthStart,RATES!$C:$C,"&gt;="&amp;MonthEnd)&lt;&gt;1,"NO RATE",IF($AD1986="OFF",SUMIFS(RATES!$F:$F,RATES!$A:$A,$AI1986,RATES!$B:$B,"&lt;="&amp;MonthStart,RATES!$C:$C,"&gt;="&amp;MonthEnd),SUMIFS(RATES!$E:$E,RATES!$A:$A,$AI1986,RATES!$B:$B,"&lt;="&amp;MonthStart,RATES!$C:$C,"&gt;="&amp;MonthEnd))))</f>
        <v/>
      </c>
      <c r="AK1986" s="2">
        <f>IF(OR(NOT(ISNUMBER($AJ1986)),N($AA1986)=0),"",IF(ABS(N($Z1986)/100-$AJ1986)&gt;0.0000001,"DIFFERS",""))</f>
        <v/>
      </c>
    </row>
    <row r="1987">
      <c r="AD1987" s="2">
        <f>IF($L1987="","",IF(ISNUMBER(SEARCH("OFF ROAD",$H1987)),"OFF",IF(ISNUMBER(SEARCH("ON ROAD",$H1987)),"ON","")))</f>
        <v/>
      </c>
      <c r="AE1987" s="2">
        <f>IF($AD1987="ON",""&amp;$L1987,"")</f>
        <v/>
      </c>
      <c r="AF1987" s="2">
        <f>IF($L1987="","",IF($J1987&lt;&gt;"","Y",""))</f>
        <v/>
      </c>
      <c r="AG1987" s="2">
        <f>IF($L1987="","",IFERROR(TRIM(MID($H1987,4,SEARCH(" CO ",$H1987)-4)),""&amp;$S1987))</f>
        <v/>
      </c>
      <c r="AH1987" s="2">
        <f>IF($AG1987="","",IF($AG1987="FULTON",IF(ISNUMBER(SEARCH("COLLEGE PARK",$H1987)),"FULTON (COLLEGE PARK)",IF(ISNUMBER(SEARCH("HAPEVILLE",$H1987)),"FULTON (HAPEVILLE)",IF(ISNUMBER(SEARCH("EAST POINT",$H1987)),"FULTON (EAST POINT)",IF(ISNUMBER(SEARCH("ATLANTA",$H1987)),"FULTON (ATL LIMITS)","FULTON")))),IF($AG1987="DEKALB",IF(ISNUMBER(SEARCH("ATLANTA",$H1987)),"DEKALB (ATL LIMITS)","DEKALB"),IF(AND($AG1987="CLAYTON",ISNUMBER(SEARCH("COLLEGE PARK",$H1987))),"CLAYTON (COLLEGE PARK)",$AG1987))))</f>
        <v/>
      </c>
      <c r="AI1987" s="2">
        <f>IF(OR($AH1987="",$AD1987=""),"",IFERROR(VLOOKUP($AH1987,CODES!$A:$B,2,FALSE),"NO CODE"))</f>
        <v/>
      </c>
      <c r="AJ1987" s="19">
        <f>IF(OR($AI1987="",$AI1987="NO CODE"),"",IF(COUNTIFS(RATES!$A:$A,$AI1987,RATES!$B:$B,"&lt;="&amp;MonthStart,RATES!$C:$C,"&gt;="&amp;MonthEnd)&lt;&gt;1,"NO RATE",IF($AD1987="OFF",SUMIFS(RATES!$F:$F,RATES!$A:$A,$AI1987,RATES!$B:$B,"&lt;="&amp;MonthStart,RATES!$C:$C,"&gt;="&amp;MonthEnd),SUMIFS(RATES!$E:$E,RATES!$A:$A,$AI1987,RATES!$B:$B,"&lt;="&amp;MonthStart,RATES!$C:$C,"&gt;="&amp;MonthEnd))))</f>
        <v/>
      </c>
      <c r="AK1987" s="2">
        <f>IF(OR(NOT(ISNUMBER($AJ1987)),N($AA1987)=0),"",IF(ABS(N($Z1987)/100-$AJ1987)&gt;0.0000001,"DIFFERS",""))</f>
        <v/>
      </c>
    </row>
    <row r="1988">
      <c r="AD1988" s="2">
        <f>IF($L1988="","",IF(ISNUMBER(SEARCH("OFF ROAD",$H1988)),"OFF",IF(ISNUMBER(SEARCH("ON ROAD",$H1988)),"ON","")))</f>
        <v/>
      </c>
      <c r="AE1988" s="2">
        <f>IF($AD1988="ON",""&amp;$L1988,"")</f>
        <v/>
      </c>
      <c r="AF1988" s="2">
        <f>IF($L1988="","",IF($J1988&lt;&gt;"","Y",""))</f>
        <v/>
      </c>
      <c r="AG1988" s="2">
        <f>IF($L1988="","",IFERROR(TRIM(MID($H1988,4,SEARCH(" CO ",$H1988)-4)),""&amp;$S1988))</f>
        <v/>
      </c>
      <c r="AH1988" s="2">
        <f>IF($AG1988="","",IF($AG1988="FULTON",IF(ISNUMBER(SEARCH("COLLEGE PARK",$H1988)),"FULTON (COLLEGE PARK)",IF(ISNUMBER(SEARCH("HAPEVILLE",$H1988)),"FULTON (HAPEVILLE)",IF(ISNUMBER(SEARCH("EAST POINT",$H1988)),"FULTON (EAST POINT)",IF(ISNUMBER(SEARCH("ATLANTA",$H1988)),"FULTON (ATL LIMITS)","FULTON")))),IF($AG1988="DEKALB",IF(ISNUMBER(SEARCH("ATLANTA",$H1988)),"DEKALB (ATL LIMITS)","DEKALB"),IF(AND($AG1988="CLAYTON",ISNUMBER(SEARCH("COLLEGE PARK",$H1988))),"CLAYTON (COLLEGE PARK)",$AG1988))))</f>
        <v/>
      </c>
      <c r="AI1988" s="2">
        <f>IF(OR($AH1988="",$AD1988=""),"",IFERROR(VLOOKUP($AH1988,CODES!$A:$B,2,FALSE),"NO CODE"))</f>
        <v/>
      </c>
      <c r="AJ1988" s="19">
        <f>IF(OR($AI1988="",$AI1988="NO CODE"),"",IF(COUNTIFS(RATES!$A:$A,$AI1988,RATES!$B:$B,"&lt;="&amp;MonthStart,RATES!$C:$C,"&gt;="&amp;MonthEnd)&lt;&gt;1,"NO RATE",IF($AD1988="OFF",SUMIFS(RATES!$F:$F,RATES!$A:$A,$AI1988,RATES!$B:$B,"&lt;="&amp;MonthStart,RATES!$C:$C,"&gt;="&amp;MonthEnd),SUMIFS(RATES!$E:$E,RATES!$A:$A,$AI1988,RATES!$B:$B,"&lt;="&amp;MonthStart,RATES!$C:$C,"&gt;="&amp;MonthEnd))))</f>
        <v/>
      </c>
      <c r="AK1988" s="2">
        <f>IF(OR(NOT(ISNUMBER($AJ1988)),N($AA1988)=0),"",IF(ABS(N($Z1988)/100-$AJ1988)&gt;0.0000001,"DIFFERS",""))</f>
        <v/>
      </c>
    </row>
    <row r="1989">
      <c r="AD1989" s="2">
        <f>IF($L1989="","",IF(ISNUMBER(SEARCH("OFF ROAD",$H1989)),"OFF",IF(ISNUMBER(SEARCH("ON ROAD",$H1989)),"ON","")))</f>
        <v/>
      </c>
      <c r="AE1989" s="2">
        <f>IF($AD1989="ON",""&amp;$L1989,"")</f>
        <v/>
      </c>
      <c r="AF1989" s="2">
        <f>IF($L1989="","",IF($J1989&lt;&gt;"","Y",""))</f>
        <v/>
      </c>
      <c r="AG1989" s="2">
        <f>IF($L1989="","",IFERROR(TRIM(MID($H1989,4,SEARCH(" CO ",$H1989)-4)),""&amp;$S1989))</f>
        <v/>
      </c>
      <c r="AH1989" s="2">
        <f>IF($AG1989="","",IF($AG1989="FULTON",IF(ISNUMBER(SEARCH("COLLEGE PARK",$H1989)),"FULTON (COLLEGE PARK)",IF(ISNUMBER(SEARCH("HAPEVILLE",$H1989)),"FULTON (HAPEVILLE)",IF(ISNUMBER(SEARCH("EAST POINT",$H1989)),"FULTON (EAST POINT)",IF(ISNUMBER(SEARCH("ATLANTA",$H1989)),"FULTON (ATL LIMITS)","FULTON")))),IF($AG1989="DEKALB",IF(ISNUMBER(SEARCH("ATLANTA",$H1989)),"DEKALB (ATL LIMITS)","DEKALB"),IF(AND($AG1989="CLAYTON",ISNUMBER(SEARCH("COLLEGE PARK",$H1989))),"CLAYTON (COLLEGE PARK)",$AG1989))))</f>
        <v/>
      </c>
      <c r="AI1989" s="2">
        <f>IF(OR($AH1989="",$AD1989=""),"",IFERROR(VLOOKUP($AH1989,CODES!$A:$B,2,FALSE),"NO CODE"))</f>
        <v/>
      </c>
      <c r="AJ1989" s="19">
        <f>IF(OR($AI1989="",$AI1989="NO CODE"),"",IF(COUNTIFS(RATES!$A:$A,$AI1989,RATES!$B:$B,"&lt;="&amp;MonthStart,RATES!$C:$C,"&gt;="&amp;MonthEnd)&lt;&gt;1,"NO RATE",IF($AD1989="OFF",SUMIFS(RATES!$F:$F,RATES!$A:$A,$AI1989,RATES!$B:$B,"&lt;="&amp;MonthStart,RATES!$C:$C,"&gt;="&amp;MonthEnd),SUMIFS(RATES!$E:$E,RATES!$A:$A,$AI1989,RATES!$B:$B,"&lt;="&amp;MonthStart,RATES!$C:$C,"&gt;="&amp;MonthEnd))))</f>
        <v/>
      </c>
      <c r="AK1989" s="2">
        <f>IF(OR(NOT(ISNUMBER($AJ1989)),N($AA1989)=0),"",IF(ABS(N($Z1989)/100-$AJ1989)&gt;0.0000001,"DIFFERS",""))</f>
        <v/>
      </c>
    </row>
    <row r="1990">
      <c r="AD1990" s="2">
        <f>IF($L1990="","",IF(ISNUMBER(SEARCH("OFF ROAD",$H1990)),"OFF",IF(ISNUMBER(SEARCH("ON ROAD",$H1990)),"ON","")))</f>
        <v/>
      </c>
      <c r="AE1990" s="2">
        <f>IF($AD1990="ON",""&amp;$L1990,"")</f>
        <v/>
      </c>
      <c r="AF1990" s="2">
        <f>IF($L1990="","",IF($J1990&lt;&gt;"","Y",""))</f>
        <v/>
      </c>
      <c r="AG1990" s="2">
        <f>IF($L1990="","",IFERROR(TRIM(MID($H1990,4,SEARCH(" CO ",$H1990)-4)),""&amp;$S1990))</f>
        <v/>
      </c>
      <c r="AH1990" s="2">
        <f>IF($AG1990="","",IF($AG1990="FULTON",IF(ISNUMBER(SEARCH("COLLEGE PARK",$H1990)),"FULTON (COLLEGE PARK)",IF(ISNUMBER(SEARCH("HAPEVILLE",$H1990)),"FULTON (HAPEVILLE)",IF(ISNUMBER(SEARCH("EAST POINT",$H1990)),"FULTON (EAST POINT)",IF(ISNUMBER(SEARCH("ATLANTA",$H1990)),"FULTON (ATL LIMITS)","FULTON")))),IF($AG1990="DEKALB",IF(ISNUMBER(SEARCH("ATLANTA",$H1990)),"DEKALB (ATL LIMITS)","DEKALB"),IF(AND($AG1990="CLAYTON",ISNUMBER(SEARCH("COLLEGE PARK",$H1990))),"CLAYTON (COLLEGE PARK)",$AG1990))))</f>
        <v/>
      </c>
      <c r="AI1990" s="2">
        <f>IF(OR($AH1990="",$AD1990=""),"",IFERROR(VLOOKUP($AH1990,CODES!$A:$B,2,FALSE),"NO CODE"))</f>
        <v/>
      </c>
      <c r="AJ1990" s="19">
        <f>IF(OR($AI1990="",$AI1990="NO CODE"),"",IF(COUNTIFS(RATES!$A:$A,$AI1990,RATES!$B:$B,"&lt;="&amp;MonthStart,RATES!$C:$C,"&gt;="&amp;MonthEnd)&lt;&gt;1,"NO RATE",IF($AD1990="OFF",SUMIFS(RATES!$F:$F,RATES!$A:$A,$AI1990,RATES!$B:$B,"&lt;="&amp;MonthStart,RATES!$C:$C,"&gt;="&amp;MonthEnd),SUMIFS(RATES!$E:$E,RATES!$A:$A,$AI1990,RATES!$B:$B,"&lt;="&amp;MonthStart,RATES!$C:$C,"&gt;="&amp;MonthEnd))))</f>
        <v/>
      </c>
      <c r="AK1990" s="2">
        <f>IF(OR(NOT(ISNUMBER($AJ1990)),N($AA1990)=0),"",IF(ABS(N($Z1990)/100-$AJ1990)&gt;0.0000001,"DIFFERS",""))</f>
        <v/>
      </c>
    </row>
    <row r="1991">
      <c r="AD1991" s="2">
        <f>IF($L1991="","",IF(ISNUMBER(SEARCH("OFF ROAD",$H1991)),"OFF",IF(ISNUMBER(SEARCH("ON ROAD",$H1991)),"ON","")))</f>
        <v/>
      </c>
      <c r="AE1991" s="2">
        <f>IF($AD1991="ON",""&amp;$L1991,"")</f>
        <v/>
      </c>
      <c r="AF1991" s="2">
        <f>IF($L1991="","",IF($J1991&lt;&gt;"","Y",""))</f>
        <v/>
      </c>
      <c r="AG1991" s="2">
        <f>IF($L1991="","",IFERROR(TRIM(MID($H1991,4,SEARCH(" CO ",$H1991)-4)),""&amp;$S1991))</f>
        <v/>
      </c>
      <c r="AH1991" s="2">
        <f>IF($AG1991="","",IF($AG1991="FULTON",IF(ISNUMBER(SEARCH("COLLEGE PARK",$H1991)),"FULTON (COLLEGE PARK)",IF(ISNUMBER(SEARCH("HAPEVILLE",$H1991)),"FULTON (HAPEVILLE)",IF(ISNUMBER(SEARCH("EAST POINT",$H1991)),"FULTON (EAST POINT)",IF(ISNUMBER(SEARCH("ATLANTA",$H1991)),"FULTON (ATL LIMITS)","FULTON")))),IF($AG1991="DEKALB",IF(ISNUMBER(SEARCH("ATLANTA",$H1991)),"DEKALB (ATL LIMITS)","DEKALB"),IF(AND($AG1991="CLAYTON",ISNUMBER(SEARCH("COLLEGE PARK",$H1991))),"CLAYTON (COLLEGE PARK)",$AG1991))))</f>
        <v/>
      </c>
      <c r="AI1991" s="2">
        <f>IF(OR($AH1991="",$AD1991=""),"",IFERROR(VLOOKUP($AH1991,CODES!$A:$B,2,FALSE),"NO CODE"))</f>
        <v/>
      </c>
      <c r="AJ1991" s="19">
        <f>IF(OR($AI1991="",$AI1991="NO CODE"),"",IF(COUNTIFS(RATES!$A:$A,$AI1991,RATES!$B:$B,"&lt;="&amp;MonthStart,RATES!$C:$C,"&gt;="&amp;MonthEnd)&lt;&gt;1,"NO RATE",IF($AD1991="OFF",SUMIFS(RATES!$F:$F,RATES!$A:$A,$AI1991,RATES!$B:$B,"&lt;="&amp;MonthStart,RATES!$C:$C,"&gt;="&amp;MonthEnd),SUMIFS(RATES!$E:$E,RATES!$A:$A,$AI1991,RATES!$B:$B,"&lt;="&amp;MonthStart,RATES!$C:$C,"&gt;="&amp;MonthEnd))))</f>
        <v/>
      </c>
      <c r="AK1991" s="2">
        <f>IF(OR(NOT(ISNUMBER($AJ1991)),N($AA1991)=0),"",IF(ABS(N($Z1991)/100-$AJ1991)&gt;0.0000001,"DIFFERS",""))</f>
        <v/>
      </c>
    </row>
    <row r="1992">
      <c r="AD1992" s="2">
        <f>IF($L1992="","",IF(ISNUMBER(SEARCH("OFF ROAD",$H1992)),"OFF",IF(ISNUMBER(SEARCH("ON ROAD",$H1992)),"ON","")))</f>
        <v/>
      </c>
      <c r="AE1992" s="2">
        <f>IF($AD1992="ON",""&amp;$L1992,"")</f>
        <v/>
      </c>
      <c r="AF1992" s="2">
        <f>IF($L1992="","",IF($J1992&lt;&gt;"","Y",""))</f>
        <v/>
      </c>
      <c r="AG1992" s="2">
        <f>IF($L1992="","",IFERROR(TRIM(MID($H1992,4,SEARCH(" CO ",$H1992)-4)),""&amp;$S1992))</f>
        <v/>
      </c>
      <c r="AH1992" s="2">
        <f>IF($AG1992="","",IF($AG1992="FULTON",IF(ISNUMBER(SEARCH("COLLEGE PARK",$H1992)),"FULTON (COLLEGE PARK)",IF(ISNUMBER(SEARCH("HAPEVILLE",$H1992)),"FULTON (HAPEVILLE)",IF(ISNUMBER(SEARCH("EAST POINT",$H1992)),"FULTON (EAST POINT)",IF(ISNUMBER(SEARCH("ATLANTA",$H1992)),"FULTON (ATL LIMITS)","FULTON")))),IF($AG1992="DEKALB",IF(ISNUMBER(SEARCH("ATLANTA",$H1992)),"DEKALB (ATL LIMITS)","DEKALB"),IF(AND($AG1992="CLAYTON",ISNUMBER(SEARCH("COLLEGE PARK",$H1992))),"CLAYTON (COLLEGE PARK)",$AG1992))))</f>
        <v/>
      </c>
      <c r="AI1992" s="2">
        <f>IF(OR($AH1992="",$AD1992=""),"",IFERROR(VLOOKUP($AH1992,CODES!$A:$B,2,FALSE),"NO CODE"))</f>
        <v/>
      </c>
      <c r="AJ1992" s="19">
        <f>IF(OR($AI1992="",$AI1992="NO CODE"),"",IF(COUNTIFS(RATES!$A:$A,$AI1992,RATES!$B:$B,"&lt;="&amp;MonthStart,RATES!$C:$C,"&gt;="&amp;MonthEnd)&lt;&gt;1,"NO RATE",IF($AD1992="OFF",SUMIFS(RATES!$F:$F,RATES!$A:$A,$AI1992,RATES!$B:$B,"&lt;="&amp;MonthStart,RATES!$C:$C,"&gt;="&amp;MonthEnd),SUMIFS(RATES!$E:$E,RATES!$A:$A,$AI1992,RATES!$B:$B,"&lt;="&amp;MonthStart,RATES!$C:$C,"&gt;="&amp;MonthEnd))))</f>
        <v/>
      </c>
      <c r="AK1992" s="2">
        <f>IF(OR(NOT(ISNUMBER($AJ1992)),N($AA1992)=0),"",IF(ABS(N($Z1992)/100-$AJ1992)&gt;0.0000001,"DIFFERS",""))</f>
        <v/>
      </c>
    </row>
    <row r="1993">
      <c r="AD1993" s="2">
        <f>IF($L1993="","",IF(ISNUMBER(SEARCH("OFF ROAD",$H1993)),"OFF",IF(ISNUMBER(SEARCH("ON ROAD",$H1993)),"ON","")))</f>
        <v/>
      </c>
      <c r="AE1993" s="2">
        <f>IF($AD1993="ON",""&amp;$L1993,"")</f>
        <v/>
      </c>
      <c r="AF1993" s="2">
        <f>IF($L1993="","",IF($J1993&lt;&gt;"","Y",""))</f>
        <v/>
      </c>
      <c r="AG1993" s="2">
        <f>IF($L1993="","",IFERROR(TRIM(MID($H1993,4,SEARCH(" CO ",$H1993)-4)),""&amp;$S1993))</f>
        <v/>
      </c>
      <c r="AH1993" s="2">
        <f>IF($AG1993="","",IF($AG1993="FULTON",IF(ISNUMBER(SEARCH("COLLEGE PARK",$H1993)),"FULTON (COLLEGE PARK)",IF(ISNUMBER(SEARCH("HAPEVILLE",$H1993)),"FULTON (HAPEVILLE)",IF(ISNUMBER(SEARCH("EAST POINT",$H1993)),"FULTON (EAST POINT)",IF(ISNUMBER(SEARCH("ATLANTA",$H1993)),"FULTON (ATL LIMITS)","FULTON")))),IF($AG1993="DEKALB",IF(ISNUMBER(SEARCH("ATLANTA",$H1993)),"DEKALB (ATL LIMITS)","DEKALB"),IF(AND($AG1993="CLAYTON",ISNUMBER(SEARCH("COLLEGE PARK",$H1993))),"CLAYTON (COLLEGE PARK)",$AG1993))))</f>
        <v/>
      </c>
      <c r="AI1993" s="2">
        <f>IF(OR($AH1993="",$AD1993=""),"",IFERROR(VLOOKUP($AH1993,CODES!$A:$B,2,FALSE),"NO CODE"))</f>
        <v/>
      </c>
      <c r="AJ1993" s="19">
        <f>IF(OR($AI1993="",$AI1993="NO CODE"),"",IF(COUNTIFS(RATES!$A:$A,$AI1993,RATES!$B:$B,"&lt;="&amp;MonthStart,RATES!$C:$C,"&gt;="&amp;MonthEnd)&lt;&gt;1,"NO RATE",IF($AD1993="OFF",SUMIFS(RATES!$F:$F,RATES!$A:$A,$AI1993,RATES!$B:$B,"&lt;="&amp;MonthStart,RATES!$C:$C,"&gt;="&amp;MonthEnd),SUMIFS(RATES!$E:$E,RATES!$A:$A,$AI1993,RATES!$B:$B,"&lt;="&amp;MonthStart,RATES!$C:$C,"&gt;="&amp;MonthEnd))))</f>
        <v/>
      </c>
      <c r="AK1993" s="2">
        <f>IF(OR(NOT(ISNUMBER($AJ1993)),N($AA1993)=0),"",IF(ABS(N($Z1993)/100-$AJ1993)&gt;0.0000001,"DIFFERS",""))</f>
        <v/>
      </c>
    </row>
    <row r="1994">
      <c r="AD1994" s="2">
        <f>IF($L1994="","",IF(ISNUMBER(SEARCH("OFF ROAD",$H1994)),"OFF",IF(ISNUMBER(SEARCH("ON ROAD",$H1994)),"ON","")))</f>
        <v/>
      </c>
      <c r="AE1994" s="2">
        <f>IF($AD1994="ON",""&amp;$L1994,"")</f>
        <v/>
      </c>
      <c r="AF1994" s="2">
        <f>IF($L1994="","",IF($J1994&lt;&gt;"","Y",""))</f>
        <v/>
      </c>
      <c r="AG1994" s="2">
        <f>IF($L1994="","",IFERROR(TRIM(MID($H1994,4,SEARCH(" CO ",$H1994)-4)),""&amp;$S1994))</f>
        <v/>
      </c>
      <c r="AH1994" s="2">
        <f>IF($AG1994="","",IF($AG1994="FULTON",IF(ISNUMBER(SEARCH("COLLEGE PARK",$H1994)),"FULTON (COLLEGE PARK)",IF(ISNUMBER(SEARCH("HAPEVILLE",$H1994)),"FULTON (HAPEVILLE)",IF(ISNUMBER(SEARCH("EAST POINT",$H1994)),"FULTON (EAST POINT)",IF(ISNUMBER(SEARCH("ATLANTA",$H1994)),"FULTON (ATL LIMITS)","FULTON")))),IF($AG1994="DEKALB",IF(ISNUMBER(SEARCH("ATLANTA",$H1994)),"DEKALB (ATL LIMITS)","DEKALB"),IF(AND($AG1994="CLAYTON",ISNUMBER(SEARCH("COLLEGE PARK",$H1994))),"CLAYTON (COLLEGE PARK)",$AG1994))))</f>
        <v/>
      </c>
      <c r="AI1994" s="2">
        <f>IF(OR($AH1994="",$AD1994=""),"",IFERROR(VLOOKUP($AH1994,CODES!$A:$B,2,FALSE),"NO CODE"))</f>
        <v/>
      </c>
      <c r="AJ1994" s="19">
        <f>IF(OR($AI1994="",$AI1994="NO CODE"),"",IF(COUNTIFS(RATES!$A:$A,$AI1994,RATES!$B:$B,"&lt;="&amp;MonthStart,RATES!$C:$C,"&gt;="&amp;MonthEnd)&lt;&gt;1,"NO RATE",IF($AD1994="OFF",SUMIFS(RATES!$F:$F,RATES!$A:$A,$AI1994,RATES!$B:$B,"&lt;="&amp;MonthStart,RATES!$C:$C,"&gt;="&amp;MonthEnd),SUMIFS(RATES!$E:$E,RATES!$A:$A,$AI1994,RATES!$B:$B,"&lt;="&amp;MonthStart,RATES!$C:$C,"&gt;="&amp;MonthEnd))))</f>
        <v/>
      </c>
      <c r="AK1994" s="2">
        <f>IF(OR(NOT(ISNUMBER($AJ1994)),N($AA1994)=0),"",IF(ABS(N($Z1994)/100-$AJ1994)&gt;0.0000001,"DIFFERS",""))</f>
        <v/>
      </c>
    </row>
    <row r="1995">
      <c r="AD1995" s="2">
        <f>IF($L1995="","",IF(ISNUMBER(SEARCH("OFF ROAD",$H1995)),"OFF",IF(ISNUMBER(SEARCH("ON ROAD",$H1995)),"ON","")))</f>
        <v/>
      </c>
      <c r="AE1995" s="2">
        <f>IF($AD1995="ON",""&amp;$L1995,"")</f>
        <v/>
      </c>
      <c r="AF1995" s="2">
        <f>IF($L1995="","",IF($J1995&lt;&gt;"","Y",""))</f>
        <v/>
      </c>
      <c r="AG1995" s="2">
        <f>IF($L1995="","",IFERROR(TRIM(MID($H1995,4,SEARCH(" CO ",$H1995)-4)),""&amp;$S1995))</f>
        <v/>
      </c>
      <c r="AH1995" s="2">
        <f>IF($AG1995="","",IF($AG1995="FULTON",IF(ISNUMBER(SEARCH("COLLEGE PARK",$H1995)),"FULTON (COLLEGE PARK)",IF(ISNUMBER(SEARCH("HAPEVILLE",$H1995)),"FULTON (HAPEVILLE)",IF(ISNUMBER(SEARCH("EAST POINT",$H1995)),"FULTON (EAST POINT)",IF(ISNUMBER(SEARCH("ATLANTA",$H1995)),"FULTON (ATL LIMITS)","FULTON")))),IF($AG1995="DEKALB",IF(ISNUMBER(SEARCH("ATLANTA",$H1995)),"DEKALB (ATL LIMITS)","DEKALB"),IF(AND($AG1995="CLAYTON",ISNUMBER(SEARCH("COLLEGE PARK",$H1995))),"CLAYTON (COLLEGE PARK)",$AG1995))))</f>
        <v/>
      </c>
      <c r="AI1995" s="2">
        <f>IF(OR($AH1995="",$AD1995=""),"",IFERROR(VLOOKUP($AH1995,CODES!$A:$B,2,FALSE),"NO CODE"))</f>
        <v/>
      </c>
      <c r="AJ1995" s="19">
        <f>IF(OR($AI1995="",$AI1995="NO CODE"),"",IF(COUNTIFS(RATES!$A:$A,$AI1995,RATES!$B:$B,"&lt;="&amp;MonthStart,RATES!$C:$C,"&gt;="&amp;MonthEnd)&lt;&gt;1,"NO RATE",IF($AD1995="OFF",SUMIFS(RATES!$F:$F,RATES!$A:$A,$AI1995,RATES!$B:$B,"&lt;="&amp;MonthStart,RATES!$C:$C,"&gt;="&amp;MonthEnd),SUMIFS(RATES!$E:$E,RATES!$A:$A,$AI1995,RATES!$B:$B,"&lt;="&amp;MonthStart,RATES!$C:$C,"&gt;="&amp;MonthEnd))))</f>
        <v/>
      </c>
      <c r="AK1995" s="2">
        <f>IF(OR(NOT(ISNUMBER($AJ1995)),N($AA1995)=0),"",IF(ABS(N($Z1995)/100-$AJ1995)&gt;0.0000001,"DIFFERS",""))</f>
        <v/>
      </c>
    </row>
    <row r="1996">
      <c r="AD1996" s="2">
        <f>IF($L1996="","",IF(ISNUMBER(SEARCH("OFF ROAD",$H1996)),"OFF",IF(ISNUMBER(SEARCH("ON ROAD",$H1996)),"ON","")))</f>
        <v/>
      </c>
      <c r="AE1996" s="2">
        <f>IF($AD1996="ON",""&amp;$L1996,"")</f>
        <v/>
      </c>
      <c r="AF1996" s="2">
        <f>IF($L1996="","",IF($J1996&lt;&gt;"","Y",""))</f>
        <v/>
      </c>
      <c r="AG1996" s="2">
        <f>IF($L1996="","",IFERROR(TRIM(MID($H1996,4,SEARCH(" CO ",$H1996)-4)),""&amp;$S1996))</f>
        <v/>
      </c>
      <c r="AH1996" s="2">
        <f>IF($AG1996="","",IF($AG1996="FULTON",IF(ISNUMBER(SEARCH("COLLEGE PARK",$H1996)),"FULTON (COLLEGE PARK)",IF(ISNUMBER(SEARCH("HAPEVILLE",$H1996)),"FULTON (HAPEVILLE)",IF(ISNUMBER(SEARCH("EAST POINT",$H1996)),"FULTON (EAST POINT)",IF(ISNUMBER(SEARCH("ATLANTA",$H1996)),"FULTON (ATL LIMITS)","FULTON")))),IF($AG1996="DEKALB",IF(ISNUMBER(SEARCH("ATLANTA",$H1996)),"DEKALB (ATL LIMITS)","DEKALB"),IF(AND($AG1996="CLAYTON",ISNUMBER(SEARCH("COLLEGE PARK",$H1996))),"CLAYTON (COLLEGE PARK)",$AG1996))))</f>
        <v/>
      </c>
      <c r="AI1996" s="2">
        <f>IF(OR($AH1996="",$AD1996=""),"",IFERROR(VLOOKUP($AH1996,CODES!$A:$B,2,FALSE),"NO CODE"))</f>
        <v/>
      </c>
      <c r="AJ1996" s="19">
        <f>IF(OR($AI1996="",$AI1996="NO CODE"),"",IF(COUNTIFS(RATES!$A:$A,$AI1996,RATES!$B:$B,"&lt;="&amp;MonthStart,RATES!$C:$C,"&gt;="&amp;MonthEnd)&lt;&gt;1,"NO RATE",IF($AD1996="OFF",SUMIFS(RATES!$F:$F,RATES!$A:$A,$AI1996,RATES!$B:$B,"&lt;="&amp;MonthStart,RATES!$C:$C,"&gt;="&amp;MonthEnd),SUMIFS(RATES!$E:$E,RATES!$A:$A,$AI1996,RATES!$B:$B,"&lt;="&amp;MonthStart,RATES!$C:$C,"&gt;="&amp;MonthEnd))))</f>
        <v/>
      </c>
      <c r="AK1996" s="2">
        <f>IF(OR(NOT(ISNUMBER($AJ1996)),N($AA1996)=0),"",IF(ABS(N($Z1996)/100-$AJ1996)&gt;0.0000001,"DIFFERS",""))</f>
        <v/>
      </c>
    </row>
    <row r="1997">
      <c r="AD1997" s="2">
        <f>IF($L1997="","",IF(ISNUMBER(SEARCH("OFF ROAD",$H1997)),"OFF",IF(ISNUMBER(SEARCH("ON ROAD",$H1997)),"ON","")))</f>
        <v/>
      </c>
      <c r="AE1997" s="2">
        <f>IF($AD1997="ON",""&amp;$L1997,"")</f>
        <v/>
      </c>
      <c r="AF1997" s="2">
        <f>IF($L1997="","",IF($J1997&lt;&gt;"","Y",""))</f>
        <v/>
      </c>
      <c r="AG1997" s="2">
        <f>IF($L1997="","",IFERROR(TRIM(MID($H1997,4,SEARCH(" CO ",$H1997)-4)),""&amp;$S1997))</f>
        <v/>
      </c>
      <c r="AH1997" s="2">
        <f>IF($AG1997="","",IF($AG1997="FULTON",IF(ISNUMBER(SEARCH("COLLEGE PARK",$H1997)),"FULTON (COLLEGE PARK)",IF(ISNUMBER(SEARCH("HAPEVILLE",$H1997)),"FULTON (HAPEVILLE)",IF(ISNUMBER(SEARCH("EAST POINT",$H1997)),"FULTON (EAST POINT)",IF(ISNUMBER(SEARCH("ATLANTA",$H1997)),"FULTON (ATL LIMITS)","FULTON")))),IF($AG1997="DEKALB",IF(ISNUMBER(SEARCH("ATLANTA",$H1997)),"DEKALB (ATL LIMITS)","DEKALB"),IF(AND($AG1997="CLAYTON",ISNUMBER(SEARCH("COLLEGE PARK",$H1997))),"CLAYTON (COLLEGE PARK)",$AG1997))))</f>
        <v/>
      </c>
      <c r="AI1997" s="2">
        <f>IF(OR($AH1997="",$AD1997=""),"",IFERROR(VLOOKUP($AH1997,CODES!$A:$B,2,FALSE),"NO CODE"))</f>
        <v/>
      </c>
      <c r="AJ1997" s="19">
        <f>IF(OR($AI1997="",$AI1997="NO CODE"),"",IF(COUNTIFS(RATES!$A:$A,$AI1997,RATES!$B:$B,"&lt;="&amp;MonthStart,RATES!$C:$C,"&gt;="&amp;MonthEnd)&lt;&gt;1,"NO RATE",IF($AD1997="OFF",SUMIFS(RATES!$F:$F,RATES!$A:$A,$AI1997,RATES!$B:$B,"&lt;="&amp;MonthStart,RATES!$C:$C,"&gt;="&amp;MonthEnd),SUMIFS(RATES!$E:$E,RATES!$A:$A,$AI1997,RATES!$B:$B,"&lt;="&amp;MonthStart,RATES!$C:$C,"&gt;="&amp;MonthEnd))))</f>
        <v/>
      </c>
      <c r="AK1997" s="2">
        <f>IF(OR(NOT(ISNUMBER($AJ1997)),N($AA1997)=0),"",IF(ABS(N($Z1997)/100-$AJ1997)&gt;0.0000001,"DIFFERS",""))</f>
        <v/>
      </c>
    </row>
    <row r="1998">
      <c r="AD1998" s="2">
        <f>IF($L1998="","",IF(ISNUMBER(SEARCH("OFF ROAD",$H1998)),"OFF",IF(ISNUMBER(SEARCH("ON ROAD",$H1998)),"ON","")))</f>
        <v/>
      </c>
      <c r="AE1998" s="2">
        <f>IF($AD1998="ON",""&amp;$L1998,"")</f>
        <v/>
      </c>
      <c r="AF1998" s="2">
        <f>IF($L1998="","",IF($J1998&lt;&gt;"","Y",""))</f>
        <v/>
      </c>
      <c r="AG1998" s="2">
        <f>IF($L1998="","",IFERROR(TRIM(MID($H1998,4,SEARCH(" CO ",$H1998)-4)),""&amp;$S1998))</f>
        <v/>
      </c>
      <c r="AH1998" s="2">
        <f>IF($AG1998="","",IF($AG1998="FULTON",IF(ISNUMBER(SEARCH("COLLEGE PARK",$H1998)),"FULTON (COLLEGE PARK)",IF(ISNUMBER(SEARCH("HAPEVILLE",$H1998)),"FULTON (HAPEVILLE)",IF(ISNUMBER(SEARCH("EAST POINT",$H1998)),"FULTON (EAST POINT)",IF(ISNUMBER(SEARCH("ATLANTA",$H1998)),"FULTON (ATL LIMITS)","FULTON")))),IF($AG1998="DEKALB",IF(ISNUMBER(SEARCH("ATLANTA",$H1998)),"DEKALB (ATL LIMITS)","DEKALB"),IF(AND($AG1998="CLAYTON",ISNUMBER(SEARCH("COLLEGE PARK",$H1998))),"CLAYTON (COLLEGE PARK)",$AG1998))))</f>
        <v/>
      </c>
      <c r="AI1998" s="2">
        <f>IF(OR($AH1998="",$AD1998=""),"",IFERROR(VLOOKUP($AH1998,CODES!$A:$B,2,FALSE),"NO CODE"))</f>
        <v/>
      </c>
      <c r="AJ1998" s="19">
        <f>IF(OR($AI1998="",$AI1998="NO CODE"),"",IF(COUNTIFS(RATES!$A:$A,$AI1998,RATES!$B:$B,"&lt;="&amp;MonthStart,RATES!$C:$C,"&gt;="&amp;MonthEnd)&lt;&gt;1,"NO RATE",IF($AD1998="OFF",SUMIFS(RATES!$F:$F,RATES!$A:$A,$AI1998,RATES!$B:$B,"&lt;="&amp;MonthStart,RATES!$C:$C,"&gt;="&amp;MonthEnd),SUMIFS(RATES!$E:$E,RATES!$A:$A,$AI1998,RATES!$B:$B,"&lt;="&amp;MonthStart,RATES!$C:$C,"&gt;="&amp;MonthEnd))))</f>
        <v/>
      </c>
      <c r="AK1998" s="2">
        <f>IF(OR(NOT(ISNUMBER($AJ1998)),N($AA1998)=0),"",IF(ABS(N($Z1998)/100-$AJ1998)&gt;0.0000001,"DIFFERS",""))</f>
        <v/>
      </c>
    </row>
    <row r="1999">
      <c r="AD1999" s="2">
        <f>IF($L1999="","",IF(ISNUMBER(SEARCH("OFF ROAD",$H1999)),"OFF",IF(ISNUMBER(SEARCH("ON ROAD",$H1999)),"ON","")))</f>
        <v/>
      </c>
      <c r="AE1999" s="2">
        <f>IF($AD1999="ON",""&amp;$L1999,"")</f>
        <v/>
      </c>
      <c r="AF1999" s="2">
        <f>IF($L1999="","",IF($J1999&lt;&gt;"","Y",""))</f>
        <v/>
      </c>
      <c r="AG1999" s="2">
        <f>IF($L1999="","",IFERROR(TRIM(MID($H1999,4,SEARCH(" CO ",$H1999)-4)),""&amp;$S1999))</f>
        <v/>
      </c>
      <c r="AH1999" s="2">
        <f>IF($AG1999="","",IF($AG1999="FULTON",IF(ISNUMBER(SEARCH("COLLEGE PARK",$H1999)),"FULTON (COLLEGE PARK)",IF(ISNUMBER(SEARCH("HAPEVILLE",$H1999)),"FULTON (HAPEVILLE)",IF(ISNUMBER(SEARCH("EAST POINT",$H1999)),"FULTON (EAST POINT)",IF(ISNUMBER(SEARCH("ATLANTA",$H1999)),"FULTON (ATL LIMITS)","FULTON")))),IF($AG1999="DEKALB",IF(ISNUMBER(SEARCH("ATLANTA",$H1999)),"DEKALB (ATL LIMITS)","DEKALB"),IF(AND($AG1999="CLAYTON",ISNUMBER(SEARCH("COLLEGE PARK",$H1999))),"CLAYTON (COLLEGE PARK)",$AG1999))))</f>
        <v/>
      </c>
      <c r="AI1999" s="2">
        <f>IF(OR($AH1999="",$AD1999=""),"",IFERROR(VLOOKUP($AH1999,CODES!$A:$B,2,FALSE),"NO CODE"))</f>
        <v/>
      </c>
      <c r="AJ1999" s="19">
        <f>IF(OR($AI1999="",$AI1999="NO CODE"),"",IF(COUNTIFS(RATES!$A:$A,$AI1999,RATES!$B:$B,"&lt;="&amp;MonthStart,RATES!$C:$C,"&gt;="&amp;MonthEnd)&lt;&gt;1,"NO RATE",IF($AD1999="OFF",SUMIFS(RATES!$F:$F,RATES!$A:$A,$AI1999,RATES!$B:$B,"&lt;="&amp;MonthStart,RATES!$C:$C,"&gt;="&amp;MonthEnd),SUMIFS(RATES!$E:$E,RATES!$A:$A,$AI1999,RATES!$B:$B,"&lt;="&amp;MonthStart,RATES!$C:$C,"&gt;="&amp;MonthEnd))))</f>
        <v/>
      </c>
      <c r="AK1999" s="2">
        <f>IF(OR(NOT(ISNUMBER($AJ1999)),N($AA1999)=0),"",IF(ABS(N($Z1999)/100-$AJ1999)&gt;0.0000001,"DIFFERS",""))</f>
        <v/>
      </c>
    </row>
    <row r="2000">
      <c r="AD2000" s="2">
        <f>IF($L2000="","",IF(ISNUMBER(SEARCH("OFF ROAD",$H2000)),"OFF",IF(ISNUMBER(SEARCH("ON ROAD",$H2000)),"ON","")))</f>
        <v/>
      </c>
      <c r="AE2000" s="2">
        <f>IF($AD2000="ON",""&amp;$L2000,"")</f>
        <v/>
      </c>
      <c r="AF2000" s="2">
        <f>IF($L2000="","",IF($J2000&lt;&gt;"","Y",""))</f>
        <v/>
      </c>
      <c r="AG2000" s="2">
        <f>IF($L2000="","",IFERROR(TRIM(MID($H2000,4,SEARCH(" CO ",$H2000)-4)),""&amp;$S2000))</f>
        <v/>
      </c>
      <c r="AH2000" s="2">
        <f>IF($AG2000="","",IF($AG2000="FULTON",IF(ISNUMBER(SEARCH("COLLEGE PARK",$H2000)),"FULTON (COLLEGE PARK)",IF(ISNUMBER(SEARCH("HAPEVILLE",$H2000)),"FULTON (HAPEVILLE)",IF(ISNUMBER(SEARCH("EAST POINT",$H2000)),"FULTON (EAST POINT)",IF(ISNUMBER(SEARCH("ATLANTA",$H2000)),"FULTON (ATL LIMITS)","FULTON")))),IF($AG2000="DEKALB",IF(ISNUMBER(SEARCH("ATLANTA",$H2000)),"DEKALB (ATL LIMITS)","DEKALB"),IF(AND($AG2000="CLAYTON",ISNUMBER(SEARCH("COLLEGE PARK",$H2000))),"CLAYTON (COLLEGE PARK)",$AG2000))))</f>
        <v/>
      </c>
      <c r="AI2000" s="2">
        <f>IF(OR($AH2000="",$AD2000=""),"",IFERROR(VLOOKUP($AH2000,CODES!$A:$B,2,FALSE),"NO CODE"))</f>
        <v/>
      </c>
      <c r="AJ2000" s="19">
        <f>IF(OR($AI2000="",$AI2000="NO CODE"),"",IF(COUNTIFS(RATES!$A:$A,$AI2000,RATES!$B:$B,"&lt;="&amp;MonthStart,RATES!$C:$C,"&gt;="&amp;MonthEnd)&lt;&gt;1,"NO RATE",IF($AD2000="OFF",SUMIFS(RATES!$F:$F,RATES!$A:$A,$AI2000,RATES!$B:$B,"&lt;="&amp;MonthStart,RATES!$C:$C,"&gt;="&amp;MonthEnd),SUMIFS(RATES!$E:$E,RATES!$A:$A,$AI2000,RATES!$B:$B,"&lt;="&amp;MonthStart,RATES!$C:$C,"&gt;="&amp;MonthEnd))))</f>
        <v/>
      </c>
      <c r="AK2000" s="2">
        <f>IF(OR(NOT(ISNUMBER($AJ2000)),N($AA2000)=0),"",IF(ABS(N($Z2000)/100-$AJ2000)&gt;0.0000001,"DIFFERS",""))</f>
        <v/>
      </c>
    </row>
    <row r="2001">
      <c r="AD2001" s="2">
        <f>IF($L2001="","",IF(ISNUMBER(SEARCH("OFF ROAD",$H2001)),"OFF",IF(ISNUMBER(SEARCH("ON ROAD",$H2001)),"ON","")))</f>
        <v/>
      </c>
      <c r="AE2001" s="2">
        <f>IF($AD2001="ON",""&amp;$L2001,"")</f>
        <v/>
      </c>
      <c r="AF2001" s="2">
        <f>IF($L2001="","",IF($J2001&lt;&gt;"","Y",""))</f>
        <v/>
      </c>
      <c r="AG2001" s="2">
        <f>IF($L2001="","",IFERROR(TRIM(MID($H2001,4,SEARCH(" CO ",$H2001)-4)),""&amp;$S2001))</f>
        <v/>
      </c>
      <c r="AH2001" s="2">
        <f>IF($AG2001="","",IF($AG2001="FULTON",IF(ISNUMBER(SEARCH("COLLEGE PARK",$H2001)),"FULTON (COLLEGE PARK)",IF(ISNUMBER(SEARCH("HAPEVILLE",$H2001)),"FULTON (HAPEVILLE)",IF(ISNUMBER(SEARCH("EAST POINT",$H2001)),"FULTON (EAST POINT)",IF(ISNUMBER(SEARCH("ATLANTA",$H2001)),"FULTON (ATL LIMITS)","FULTON")))),IF($AG2001="DEKALB",IF(ISNUMBER(SEARCH("ATLANTA",$H2001)),"DEKALB (ATL LIMITS)","DEKALB"),IF(AND($AG2001="CLAYTON",ISNUMBER(SEARCH("COLLEGE PARK",$H2001))),"CLAYTON (COLLEGE PARK)",$AG2001))))</f>
        <v/>
      </c>
      <c r="AI2001" s="2">
        <f>IF(OR($AH2001="",$AD2001=""),"",IFERROR(VLOOKUP($AH2001,CODES!$A:$B,2,FALSE),"NO CODE"))</f>
        <v/>
      </c>
      <c r="AJ2001" s="19">
        <f>IF(OR($AI2001="",$AI2001="NO CODE"),"",IF(COUNTIFS(RATES!$A:$A,$AI2001,RATES!$B:$B,"&lt;="&amp;MonthStart,RATES!$C:$C,"&gt;="&amp;MonthEnd)&lt;&gt;1,"NO RATE",IF($AD2001="OFF",SUMIFS(RATES!$F:$F,RATES!$A:$A,$AI2001,RATES!$B:$B,"&lt;="&amp;MonthStart,RATES!$C:$C,"&gt;="&amp;MonthEnd),SUMIFS(RATES!$E:$E,RATES!$A:$A,$AI2001,RATES!$B:$B,"&lt;="&amp;MonthStart,RATES!$C:$C,"&gt;="&amp;MonthEnd))))</f>
        <v/>
      </c>
      <c r="AK2001" s="2">
        <f>IF(OR(NOT(ISNUMBER($AJ2001)),N($AA2001)=0),"",IF(ABS(N($Z2001)/100-$AJ2001)&gt;0.0000001,"DIFFERS",""))</f>
        <v/>
      </c>
    </row>
    <row r="2002">
      <c r="AD2002" s="2">
        <f>IF($L2002="","",IF(ISNUMBER(SEARCH("OFF ROAD",$H2002)),"OFF",IF(ISNUMBER(SEARCH("ON ROAD",$H2002)),"ON","")))</f>
        <v/>
      </c>
      <c r="AE2002" s="2">
        <f>IF($AD2002="ON",""&amp;$L2002,"")</f>
        <v/>
      </c>
      <c r="AF2002" s="2">
        <f>IF($L2002="","",IF($J2002&lt;&gt;"","Y",""))</f>
        <v/>
      </c>
      <c r="AG2002" s="2">
        <f>IF($L2002="","",IFERROR(TRIM(MID($H2002,4,SEARCH(" CO ",$H2002)-4)),""&amp;$S2002))</f>
        <v/>
      </c>
      <c r="AH2002" s="2">
        <f>IF($AG2002="","",IF($AG2002="FULTON",IF(ISNUMBER(SEARCH("COLLEGE PARK",$H2002)),"FULTON (COLLEGE PARK)",IF(ISNUMBER(SEARCH("HAPEVILLE",$H2002)),"FULTON (HAPEVILLE)",IF(ISNUMBER(SEARCH("EAST POINT",$H2002)),"FULTON (EAST POINT)",IF(ISNUMBER(SEARCH("ATLANTA",$H2002)),"FULTON (ATL LIMITS)","FULTON")))),IF($AG2002="DEKALB",IF(ISNUMBER(SEARCH("ATLANTA",$H2002)),"DEKALB (ATL LIMITS)","DEKALB"),IF(AND($AG2002="CLAYTON",ISNUMBER(SEARCH("COLLEGE PARK",$H2002))),"CLAYTON (COLLEGE PARK)",$AG2002))))</f>
        <v/>
      </c>
      <c r="AI2002" s="2">
        <f>IF(OR($AH2002="",$AD2002=""),"",IFERROR(VLOOKUP($AH2002,CODES!$A:$B,2,FALSE),"NO CODE"))</f>
        <v/>
      </c>
      <c r="AJ2002" s="19">
        <f>IF(OR($AI2002="",$AI2002="NO CODE"),"",IF(COUNTIFS(RATES!$A:$A,$AI2002,RATES!$B:$B,"&lt;="&amp;MonthStart,RATES!$C:$C,"&gt;="&amp;MonthEnd)&lt;&gt;1,"NO RATE",IF($AD2002="OFF",SUMIFS(RATES!$F:$F,RATES!$A:$A,$AI2002,RATES!$B:$B,"&lt;="&amp;MonthStart,RATES!$C:$C,"&gt;="&amp;MonthEnd),SUMIFS(RATES!$E:$E,RATES!$A:$A,$AI2002,RATES!$B:$B,"&lt;="&amp;MonthStart,RATES!$C:$C,"&gt;="&amp;MonthEnd))))</f>
        <v/>
      </c>
      <c r="AK2002" s="2">
        <f>IF(OR(NOT(ISNUMBER($AJ2002)),N($AA2002)=0),"",IF(ABS(N($Z2002)/100-$AJ2002)&gt;0.0000001,"DIFFERS",""))</f>
        <v/>
      </c>
    </row>
    <row r="2003">
      <c r="AD2003" s="2">
        <f>IF($L2003="","",IF(ISNUMBER(SEARCH("OFF ROAD",$H2003)),"OFF",IF(ISNUMBER(SEARCH("ON ROAD",$H2003)),"ON","")))</f>
        <v/>
      </c>
      <c r="AE2003" s="2">
        <f>IF($AD2003="ON",""&amp;$L2003,"")</f>
        <v/>
      </c>
      <c r="AF2003" s="2">
        <f>IF($L2003="","",IF($J2003&lt;&gt;"","Y",""))</f>
        <v/>
      </c>
      <c r="AG2003" s="2">
        <f>IF($L2003="","",IFERROR(TRIM(MID($H2003,4,SEARCH(" CO ",$H2003)-4)),""&amp;$S2003))</f>
        <v/>
      </c>
      <c r="AH2003" s="2">
        <f>IF($AG2003="","",IF($AG2003="FULTON",IF(ISNUMBER(SEARCH("COLLEGE PARK",$H2003)),"FULTON (COLLEGE PARK)",IF(ISNUMBER(SEARCH("HAPEVILLE",$H2003)),"FULTON (HAPEVILLE)",IF(ISNUMBER(SEARCH("EAST POINT",$H2003)),"FULTON (EAST POINT)",IF(ISNUMBER(SEARCH("ATLANTA",$H2003)),"FULTON (ATL LIMITS)","FULTON")))),IF($AG2003="DEKALB",IF(ISNUMBER(SEARCH("ATLANTA",$H2003)),"DEKALB (ATL LIMITS)","DEKALB"),IF(AND($AG2003="CLAYTON",ISNUMBER(SEARCH("COLLEGE PARK",$H2003))),"CLAYTON (COLLEGE PARK)",$AG2003))))</f>
        <v/>
      </c>
      <c r="AI2003" s="2">
        <f>IF(OR($AH2003="",$AD2003=""),"",IFERROR(VLOOKUP($AH2003,CODES!$A:$B,2,FALSE),"NO CODE"))</f>
        <v/>
      </c>
      <c r="AJ2003" s="19">
        <f>IF(OR($AI2003="",$AI2003="NO CODE"),"",IF(COUNTIFS(RATES!$A:$A,$AI2003,RATES!$B:$B,"&lt;="&amp;MonthStart,RATES!$C:$C,"&gt;="&amp;MonthEnd)&lt;&gt;1,"NO RATE",IF($AD2003="OFF",SUMIFS(RATES!$F:$F,RATES!$A:$A,$AI2003,RATES!$B:$B,"&lt;="&amp;MonthStart,RATES!$C:$C,"&gt;="&amp;MonthEnd),SUMIFS(RATES!$E:$E,RATES!$A:$A,$AI2003,RATES!$B:$B,"&lt;="&amp;MonthStart,RATES!$C:$C,"&gt;="&amp;MonthEnd))))</f>
        <v/>
      </c>
      <c r="AK2003" s="2">
        <f>IF(OR(NOT(ISNUMBER($AJ2003)),N($AA2003)=0),"",IF(ABS(N($Z2003)/100-$AJ2003)&gt;0.0000001,"DIFFERS",""))</f>
        <v/>
      </c>
    </row>
    <row r="2004">
      <c r="AD2004" s="2">
        <f>IF($L2004="","",IF(ISNUMBER(SEARCH("OFF ROAD",$H2004)),"OFF",IF(ISNUMBER(SEARCH("ON ROAD",$H2004)),"ON","")))</f>
        <v/>
      </c>
      <c r="AE2004" s="2">
        <f>IF($AD2004="ON",""&amp;$L2004,"")</f>
        <v/>
      </c>
      <c r="AF2004" s="2">
        <f>IF($L2004="","",IF($J2004&lt;&gt;"","Y",""))</f>
        <v/>
      </c>
      <c r="AG2004" s="2">
        <f>IF($L2004="","",IFERROR(TRIM(MID($H2004,4,SEARCH(" CO ",$H2004)-4)),""&amp;$S2004))</f>
        <v/>
      </c>
      <c r="AH2004" s="2">
        <f>IF($AG2004="","",IF($AG2004="FULTON",IF(ISNUMBER(SEARCH("COLLEGE PARK",$H2004)),"FULTON (COLLEGE PARK)",IF(ISNUMBER(SEARCH("HAPEVILLE",$H2004)),"FULTON (HAPEVILLE)",IF(ISNUMBER(SEARCH("EAST POINT",$H2004)),"FULTON (EAST POINT)",IF(ISNUMBER(SEARCH("ATLANTA",$H2004)),"FULTON (ATL LIMITS)","FULTON")))),IF($AG2004="DEKALB",IF(ISNUMBER(SEARCH("ATLANTA",$H2004)),"DEKALB (ATL LIMITS)","DEKALB"),IF(AND($AG2004="CLAYTON",ISNUMBER(SEARCH("COLLEGE PARK",$H2004))),"CLAYTON (COLLEGE PARK)",$AG2004))))</f>
        <v/>
      </c>
      <c r="AI2004" s="2">
        <f>IF(OR($AH2004="",$AD2004=""),"",IFERROR(VLOOKUP($AH2004,CODES!$A:$B,2,FALSE),"NO CODE"))</f>
        <v/>
      </c>
      <c r="AJ2004" s="19">
        <f>IF(OR($AI2004="",$AI2004="NO CODE"),"",IF(COUNTIFS(RATES!$A:$A,$AI2004,RATES!$B:$B,"&lt;="&amp;MonthStart,RATES!$C:$C,"&gt;="&amp;MonthEnd)&lt;&gt;1,"NO RATE",IF($AD2004="OFF",SUMIFS(RATES!$F:$F,RATES!$A:$A,$AI2004,RATES!$B:$B,"&lt;="&amp;MonthStart,RATES!$C:$C,"&gt;="&amp;MonthEnd),SUMIFS(RATES!$E:$E,RATES!$A:$A,$AI2004,RATES!$B:$B,"&lt;="&amp;MonthStart,RATES!$C:$C,"&gt;="&amp;MonthEnd))))</f>
        <v/>
      </c>
      <c r="AK2004" s="2">
        <f>IF(OR(NOT(ISNUMBER($AJ2004)),N($AA2004)=0),"",IF(ABS(N($Z2004)/100-$AJ2004)&gt;0.0000001,"DIFFERS",""))</f>
        <v/>
      </c>
    </row>
    <row r="2005">
      <c r="AD2005" s="2">
        <f>IF($L2005="","",IF(ISNUMBER(SEARCH("OFF ROAD",$H2005)),"OFF",IF(ISNUMBER(SEARCH("ON ROAD",$H2005)),"ON","")))</f>
        <v/>
      </c>
      <c r="AE2005" s="2">
        <f>IF($AD2005="ON",""&amp;$L2005,"")</f>
        <v/>
      </c>
      <c r="AF2005" s="2">
        <f>IF($L2005="","",IF($J2005&lt;&gt;"","Y",""))</f>
        <v/>
      </c>
      <c r="AG2005" s="2">
        <f>IF($L2005="","",IFERROR(TRIM(MID($H2005,4,SEARCH(" CO ",$H2005)-4)),""&amp;$S2005))</f>
        <v/>
      </c>
      <c r="AH2005" s="2">
        <f>IF($AG2005="","",IF($AG2005="FULTON",IF(ISNUMBER(SEARCH("COLLEGE PARK",$H2005)),"FULTON (COLLEGE PARK)",IF(ISNUMBER(SEARCH("HAPEVILLE",$H2005)),"FULTON (HAPEVILLE)",IF(ISNUMBER(SEARCH("EAST POINT",$H2005)),"FULTON (EAST POINT)",IF(ISNUMBER(SEARCH("ATLANTA",$H2005)),"FULTON (ATL LIMITS)","FULTON")))),IF($AG2005="DEKALB",IF(ISNUMBER(SEARCH("ATLANTA",$H2005)),"DEKALB (ATL LIMITS)","DEKALB"),IF(AND($AG2005="CLAYTON",ISNUMBER(SEARCH("COLLEGE PARK",$H2005))),"CLAYTON (COLLEGE PARK)",$AG2005))))</f>
        <v/>
      </c>
      <c r="AI2005" s="2">
        <f>IF(OR($AH2005="",$AD2005=""),"",IFERROR(VLOOKUP($AH2005,CODES!$A:$B,2,FALSE),"NO CODE"))</f>
        <v/>
      </c>
      <c r="AJ2005" s="19">
        <f>IF(OR($AI2005="",$AI2005="NO CODE"),"",IF(COUNTIFS(RATES!$A:$A,$AI2005,RATES!$B:$B,"&lt;="&amp;MonthStart,RATES!$C:$C,"&gt;="&amp;MonthEnd)&lt;&gt;1,"NO RATE",IF($AD2005="OFF",SUMIFS(RATES!$F:$F,RATES!$A:$A,$AI2005,RATES!$B:$B,"&lt;="&amp;MonthStart,RATES!$C:$C,"&gt;="&amp;MonthEnd),SUMIFS(RATES!$E:$E,RATES!$A:$A,$AI2005,RATES!$B:$B,"&lt;="&amp;MonthStart,RATES!$C:$C,"&gt;="&amp;MonthEnd))))</f>
        <v/>
      </c>
      <c r="AK2005" s="2">
        <f>IF(OR(NOT(ISNUMBER($AJ2005)),N($AA2005)=0),"",IF(ABS(N($Z2005)/100-$AJ2005)&gt;0.0000001,"DIFFERS",""))</f>
        <v/>
      </c>
    </row>
    <row r="2006">
      <c r="AD2006" s="2">
        <f>IF($L2006="","",IF(ISNUMBER(SEARCH("OFF ROAD",$H2006)),"OFF",IF(ISNUMBER(SEARCH("ON ROAD",$H2006)),"ON","")))</f>
        <v/>
      </c>
      <c r="AE2006" s="2">
        <f>IF($AD2006="ON",""&amp;$L2006,"")</f>
        <v/>
      </c>
      <c r="AF2006" s="2">
        <f>IF($L2006="","",IF($J2006&lt;&gt;"","Y",""))</f>
        <v/>
      </c>
      <c r="AG2006" s="2">
        <f>IF($L2006="","",IFERROR(TRIM(MID($H2006,4,SEARCH(" CO ",$H2006)-4)),""&amp;$S2006))</f>
        <v/>
      </c>
      <c r="AH2006" s="2">
        <f>IF($AG2006="","",IF($AG2006="FULTON",IF(ISNUMBER(SEARCH("COLLEGE PARK",$H2006)),"FULTON (COLLEGE PARK)",IF(ISNUMBER(SEARCH("HAPEVILLE",$H2006)),"FULTON (HAPEVILLE)",IF(ISNUMBER(SEARCH("EAST POINT",$H2006)),"FULTON (EAST POINT)",IF(ISNUMBER(SEARCH("ATLANTA",$H2006)),"FULTON (ATL LIMITS)","FULTON")))),IF($AG2006="DEKALB",IF(ISNUMBER(SEARCH("ATLANTA",$H2006)),"DEKALB (ATL LIMITS)","DEKALB"),IF(AND($AG2006="CLAYTON",ISNUMBER(SEARCH("COLLEGE PARK",$H2006))),"CLAYTON (COLLEGE PARK)",$AG2006))))</f>
        <v/>
      </c>
      <c r="AI2006" s="2">
        <f>IF(OR($AH2006="",$AD2006=""),"",IFERROR(VLOOKUP($AH2006,CODES!$A:$B,2,FALSE),"NO CODE"))</f>
        <v/>
      </c>
      <c r="AJ2006" s="19">
        <f>IF(OR($AI2006="",$AI2006="NO CODE"),"",IF(COUNTIFS(RATES!$A:$A,$AI2006,RATES!$B:$B,"&lt;="&amp;MonthStart,RATES!$C:$C,"&gt;="&amp;MonthEnd)&lt;&gt;1,"NO RATE",IF($AD2006="OFF",SUMIFS(RATES!$F:$F,RATES!$A:$A,$AI2006,RATES!$B:$B,"&lt;="&amp;MonthStart,RATES!$C:$C,"&gt;="&amp;MonthEnd),SUMIFS(RATES!$E:$E,RATES!$A:$A,$AI2006,RATES!$B:$B,"&lt;="&amp;MonthStart,RATES!$C:$C,"&gt;="&amp;MonthEnd))))</f>
        <v/>
      </c>
      <c r="AK2006" s="2">
        <f>IF(OR(NOT(ISNUMBER($AJ2006)),N($AA2006)=0),"",IF(ABS(N($Z2006)/100-$AJ2006)&gt;0.0000001,"DIFFERS",""))</f>
        <v/>
      </c>
    </row>
    <row r="2007">
      <c r="AD2007" s="2">
        <f>IF($L2007="","",IF(ISNUMBER(SEARCH("OFF ROAD",$H2007)),"OFF",IF(ISNUMBER(SEARCH("ON ROAD",$H2007)),"ON","")))</f>
        <v/>
      </c>
      <c r="AE2007" s="2">
        <f>IF($AD2007="ON",""&amp;$L2007,"")</f>
        <v/>
      </c>
      <c r="AF2007" s="2">
        <f>IF($L2007="","",IF($J2007&lt;&gt;"","Y",""))</f>
        <v/>
      </c>
      <c r="AG2007" s="2">
        <f>IF($L2007="","",IFERROR(TRIM(MID($H2007,4,SEARCH(" CO ",$H2007)-4)),""&amp;$S2007))</f>
        <v/>
      </c>
      <c r="AH2007" s="2">
        <f>IF($AG2007="","",IF($AG2007="FULTON",IF(ISNUMBER(SEARCH("COLLEGE PARK",$H2007)),"FULTON (COLLEGE PARK)",IF(ISNUMBER(SEARCH("HAPEVILLE",$H2007)),"FULTON (HAPEVILLE)",IF(ISNUMBER(SEARCH("EAST POINT",$H2007)),"FULTON (EAST POINT)",IF(ISNUMBER(SEARCH("ATLANTA",$H2007)),"FULTON (ATL LIMITS)","FULTON")))),IF($AG2007="DEKALB",IF(ISNUMBER(SEARCH("ATLANTA",$H2007)),"DEKALB (ATL LIMITS)","DEKALB"),IF(AND($AG2007="CLAYTON",ISNUMBER(SEARCH("COLLEGE PARK",$H2007))),"CLAYTON (COLLEGE PARK)",$AG2007))))</f>
        <v/>
      </c>
      <c r="AI2007" s="2">
        <f>IF(OR($AH2007="",$AD2007=""),"",IFERROR(VLOOKUP($AH2007,CODES!$A:$B,2,FALSE),"NO CODE"))</f>
        <v/>
      </c>
      <c r="AJ2007" s="19">
        <f>IF(OR($AI2007="",$AI2007="NO CODE"),"",IF(COUNTIFS(RATES!$A:$A,$AI2007,RATES!$B:$B,"&lt;="&amp;MonthStart,RATES!$C:$C,"&gt;="&amp;MonthEnd)&lt;&gt;1,"NO RATE",IF($AD2007="OFF",SUMIFS(RATES!$F:$F,RATES!$A:$A,$AI2007,RATES!$B:$B,"&lt;="&amp;MonthStart,RATES!$C:$C,"&gt;="&amp;MonthEnd),SUMIFS(RATES!$E:$E,RATES!$A:$A,$AI2007,RATES!$B:$B,"&lt;="&amp;MonthStart,RATES!$C:$C,"&gt;="&amp;MonthEnd))))</f>
        <v/>
      </c>
      <c r="AK2007" s="2">
        <f>IF(OR(NOT(ISNUMBER($AJ2007)),N($AA2007)=0),"",IF(ABS(N($Z2007)/100-$AJ2007)&gt;0.0000001,"DIFFERS",""))</f>
        <v/>
      </c>
    </row>
    <row r="2008">
      <c r="AD2008" s="2">
        <f>IF($L2008="","",IF(ISNUMBER(SEARCH("OFF ROAD",$H2008)),"OFF",IF(ISNUMBER(SEARCH("ON ROAD",$H2008)),"ON","")))</f>
        <v/>
      </c>
      <c r="AE2008" s="2">
        <f>IF($AD2008="ON",""&amp;$L2008,"")</f>
        <v/>
      </c>
      <c r="AF2008" s="2">
        <f>IF($L2008="","",IF($J2008&lt;&gt;"","Y",""))</f>
        <v/>
      </c>
      <c r="AG2008" s="2">
        <f>IF($L2008="","",IFERROR(TRIM(MID($H2008,4,SEARCH(" CO ",$H2008)-4)),""&amp;$S2008))</f>
        <v/>
      </c>
      <c r="AH2008" s="2">
        <f>IF($AG2008="","",IF($AG2008="FULTON",IF(ISNUMBER(SEARCH("COLLEGE PARK",$H2008)),"FULTON (COLLEGE PARK)",IF(ISNUMBER(SEARCH("HAPEVILLE",$H2008)),"FULTON (HAPEVILLE)",IF(ISNUMBER(SEARCH("EAST POINT",$H2008)),"FULTON (EAST POINT)",IF(ISNUMBER(SEARCH("ATLANTA",$H2008)),"FULTON (ATL LIMITS)","FULTON")))),IF($AG2008="DEKALB",IF(ISNUMBER(SEARCH("ATLANTA",$H2008)),"DEKALB (ATL LIMITS)","DEKALB"),IF(AND($AG2008="CLAYTON",ISNUMBER(SEARCH("COLLEGE PARK",$H2008))),"CLAYTON (COLLEGE PARK)",$AG2008))))</f>
        <v/>
      </c>
      <c r="AI2008" s="2">
        <f>IF(OR($AH2008="",$AD2008=""),"",IFERROR(VLOOKUP($AH2008,CODES!$A:$B,2,FALSE),"NO CODE"))</f>
        <v/>
      </c>
      <c r="AJ2008" s="19">
        <f>IF(OR($AI2008="",$AI2008="NO CODE"),"",IF(COUNTIFS(RATES!$A:$A,$AI2008,RATES!$B:$B,"&lt;="&amp;MonthStart,RATES!$C:$C,"&gt;="&amp;MonthEnd)&lt;&gt;1,"NO RATE",IF($AD2008="OFF",SUMIFS(RATES!$F:$F,RATES!$A:$A,$AI2008,RATES!$B:$B,"&lt;="&amp;MonthStart,RATES!$C:$C,"&gt;="&amp;MonthEnd),SUMIFS(RATES!$E:$E,RATES!$A:$A,$AI2008,RATES!$B:$B,"&lt;="&amp;MonthStart,RATES!$C:$C,"&gt;="&amp;MonthEnd))))</f>
        <v/>
      </c>
      <c r="AK2008" s="2">
        <f>IF(OR(NOT(ISNUMBER($AJ2008)),N($AA2008)=0),"",IF(ABS(N($Z2008)/100-$AJ2008)&gt;0.0000001,"DIFFERS",""))</f>
        <v/>
      </c>
    </row>
    <row r="2009">
      <c r="AD2009" s="2">
        <f>IF($L2009="","",IF(ISNUMBER(SEARCH("OFF ROAD",$H2009)),"OFF",IF(ISNUMBER(SEARCH("ON ROAD",$H2009)),"ON","")))</f>
        <v/>
      </c>
      <c r="AE2009" s="2">
        <f>IF($AD2009="ON",""&amp;$L2009,"")</f>
        <v/>
      </c>
      <c r="AF2009" s="2">
        <f>IF($L2009="","",IF($J2009&lt;&gt;"","Y",""))</f>
        <v/>
      </c>
      <c r="AG2009" s="2">
        <f>IF($L2009="","",IFERROR(TRIM(MID($H2009,4,SEARCH(" CO ",$H2009)-4)),""&amp;$S2009))</f>
        <v/>
      </c>
      <c r="AH2009" s="2">
        <f>IF($AG2009="","",IF($AG2009="FULTON",IF(ISNUMBER(SEARCH("COLLEGE PARK",$H2009)),"FULTON (COLLEGE PARK)",IF(ISNUMBER(SEARCH("HAPEVILLE",$H2009)),"FULTON (HAPEVILLE)",IF(ISNUMBER(SEARCH("EAST POINT",$H2009)),"FULTON (EAST POINT)",IF(ISNUMBER(SEARCH("ATLANTA",$H2009)),"FULTON (ATL LIMITS)","FULTON")))),IF($AG2009="DEKALB",IF(ISNUMBER(SEARCH("ATLANTA",$H2009)),"DEKALB (ATL LIMITS)","DEKALB"),IF(AND($AG2009="CLAYTON",ISNUMBER(SEARCH("COLLEGE PARK",$H2009))),"CLAYTON (COLLEGE PARK)",$AG2009))))</f>
        <v/>
      </c>
      <c r="AI2009" s="2">
        <f>IF(OR($AH2009="",$AD2009=""),"",IFERROR(VLOOKUP($AH2009,CODES!$A:$B,2,FALSE),"NO CODE"))</f>
        <v/>
      </c>
      <c r="AJ2009" s="19">
        <f>IF(OR($AI2009="",$AI2009="NO CODE"),"",IF(COUNTIFS(RATES!$A:$A,$AI2009,RATES!$B:$B,"&lt;="&amp;MonthStart,RATES!$C:$C,"&gt;="&amp;MonthEnd)&lt;&gt;1,"NO RATE",IF($AD2009="OFF",SUMIFS(RATES!$F:$F,RATES!$A:$A,$AI2009,RATES!$B:$B,"&lt;="&amp;MonthStart,RATES!$C:$C,"&gt;="&amp;MonthEnd),SUMIFS(RATES!$E:$E,RATES!$A:$A,$AI2009,RATES!$B:$B,"&lt;="&amp;MonthStart,RATES!$C:$C,"&gt;="&amp;MonthEnd))))</f>
        <v/>
      </c>
      <c r="AK2009" s="2">
        <f>IF(OR(NOT(ISNUMBER($AJ2009)),N($AA2009)=0),"",IF(ABS(N($Z2009)/100-$AJ2009)&gt;0.0000001,"DIFFERS",""))</f>
        <v/>
      </c>
    </row>
    <row r="2010">
      <c r="AD2010" s="2">
        <f>IF($L2010="","",IF(ISNUMBER(SEARCH("OFF ROAD",$H2010)),"OFF",IF(ISNUMBER(SEARCH("ON ROAD",$H2010)),"ON","")))</f>
        <v/>
      </c>
      <c r="AE2010" s="2">
        <f>IF($AD2010="ON",""&amp;$L2010,"")</f>
        <v/>
      </c>
      <c r="AF2010" s="2">
        <f>IF($L2010="","",IF($J2010&lt;&gt;"","Y",""))</f>
        <v/>
      </c>
      <c r="AG2010" s="2">
        <f>IF($L2010="","",IFERROR(TRIM(MID($H2010,4,SEARCH(" CO ",$H2010)-4)),""&amp;$S2010))</f>
        <v/>
      </c>
      <c r="AH2010" s="2">
        <f>IF($AG2010="","",IF($AG2010="FULTON",IF(ISNUMBER(SEARCH("COLLEGE PARK",$H2010)),"FULTON (COLLEGE PARK)",IF(ISNUMBER(SEARCH("HAPEVILLE",$H2010)),"FULTON (HAPEVILLE)",IF(ISNUMBER(SEARCH("EAST POINT",$H2010)),"FULTON (EAST POINT)",IF(ISNUMBER(SEARCH("ATLANTA",$H2010)),"FULTON (ATL LIMITS)","FULTON")))),IF($AG2010="DEKALB",IF(ISNUMBER(SEARCH("ATLANTA",$H2010)),"DEKALB (ATL LIMITS)","DEKALB"),IF(AND($AG2010="CLAYTON",ISNUMBER(SEARCH("COLLEGE PARK",$H2010))),"CLAYTON (COLLEGE PARK)",$AG2010))))</f>
        <v/>
      </c>
      <c r="AI2010" s="2">
        <f>IF(OR($AH2010="",$AD2010=""),"",IFERROR(VLOOKUP($AH2010,CODES!$A:$B,2,FALSE),"NO CODE"))</f>
        <v/>
      </c>
      <c r="AJ2010" s="19">
        <f>IF(OR($AI2010="",$AI2010="NO CODE"),"",IF(COUNTIFS(RATES!$A:$A,$AI2010,RATES!$B:$B,"&lt;="&amp;MonthStart,RATES!$C:$C,"&gt;="&amp;MonthEnd)&lt;&gt;1,"NO RATE",IF($AD2010="OFF",SUMIFS(RATES!$F:$F,RATES!$A:$A,$AI2010,RATES!$B:$B,"&lt;="&amp;MonthStart,RATES!$C:$C,"&gt;="&amp;MonthEnd),SUMIFS(RATES!$E:$E,RATES!$A:$A,$AI2010,RATES!$B:$B,"&lt;="&amp;MonthStart,RATES!$C:$C,"&gt;="&amp;MonthEnd))))</f>
        <v/>
      </c>
      <c r="AK2010" s="2">
        <f>IF(OR(NOT(ISNUMBER($AJ2010)),N($AA2010)=0),"",IF(ABS(N($Z2010)/100-$AJ2010)&gt;0.0000001,"DIFFERS",""))</f>
        <v/>
      </c>
    </row>
    <row r="2011">
      <c r="AD2011" s="2">
        <f>IF($L2011="","",IF(ISNUMBER(SEARCH("OFF ROAD",$H2011)),"OFF",IF(ISNUMBER(SEARCH("ON ROAD",$H2011)),"ON","")))</f>
        <v/>
      </c>
      <c r="AE2011" s="2">
        <f>IF($AD2011="ON",""&amp;$L2011,"")</f>
        <v/>
      </c>
      <c r="AF2011" s="2">
        <f>IF($L2011="","",IF($J2011&lt;&gt;"","Y",""))</f>
        <v/>
      </c>
      <c r="AG2011" s="2">
        <f>IF($L2011="","",IFERROR(TRIM(MID($H2011,4,SEARCH(" CO ",$H2011)-4)),""&amp;$S2011))</f>
        <v/>
      </c>
      <c r="AH2011" s="2">
        <f>IF($AG2011="","",IF($AG2011="FULTON",IF(ISNUMBER(SEARCH("COLLEGE PARK",$H2011)),"FULTON (COLLEGE PARK)",IF(ISNUMBER(SEARCH("HAPEVILLE",$H2011)),"FULTON (HAPEVILLE)",IF(ISNUMBER(SEARCH("EAST POINT",$H2011)),"FULTON (EAST POINT)",IF(ISNUMBER(SEARCH("ATLANTA",$H2011)),"FULTON (ATL LIMITS)","FULTON")))),IF($AG2011="DEKALB",IF(ISNUMBER(SEARCH("ATLANTA",$H2011)),"DEKALB (ATL LIMITS)","DEKALB"),IF(AND($AG2011="CLAYTON",ISNUMBER(SEARCH("COLLEGE PARK",$H2011))),"CLAYTON (COLLEGE PARK)",$AG2011))))</f>
        <v/>
      </c>
      <c r="AI2011" s="2">
        <f>IF(OR($AH2011="",$AD2011=""),"",IFERROR(VLOOKUP($AH2011,CODES!$A:$B,2,FALSE),"NO CODE"))</f>
        <v/>
      </c>
      <c r="AJ2011" s="19">
        <f>IF(OR($AI2011="",$AI2011="NO CODE"),"",IF(COUNTIFS(RATES!$A:$A,$AI2011,RATES!$B:$B,"&lt;="&amp;MonthStart,RATES!$C:$C,"&gt;="&amp;MonthEnd)&lt;&gt;1,"NO RATE",IF($AD2011="OFF",SUMIFS(RATES!$F:$F,RATES!$A:$A,$AI2011,RATES!$B:$B,"&lt;="&amp;MonthStart,RATES!$C:$C,"&gt;="&amp;MonthEnd),SUMIFS(RATES!$E:$E,RATES!$A:$A,$AI2011,RATES!$B:$B,"&lt;="&amp;MonthStart,RATES!$C:$C,"&gt;="&amp;MonthEnd))))</f>
        <v/>
      </c>
      <c r="AK2011" s="2">
        <f>IF(OR(NOT(ISNUMBER($AJ2011)),N($AA2011)=0),"",IF(ABS(N($Z2011)/100-$AJ2011)&gt;0.0000001,"DIFFERS",""))</f>
        <v/>
      </c>
    </row>
    <row r="2012">
      <c r="AD2012" s="2">
        <f>IF($L2012="","",IF(ISNUMBER(SEARCH("OFF ROAD",$H2012)),"OFF",IF(ISNUMBER(SEARCH("ON ROAD",$H2012)),"ON","")))</f>
        <v/>
      </c>
      <c r="AE2012" s="2">
        <f>IF($AD2012="ON",""&amp;$L2012,"")</f>
        <v/>
      </c>
      <c r="AF2012" s="2">
        <f>IF($L2012="","",IF($J2012&lt;&gt;"","Y",""))</f>
        <v/>
      </c>
      <c r="AG2012" s="2">
        <f>IF($L2012="","",IFERROR(TRIM(MID($H2012,4,SEARCH(" CO ",$H2012)-4)),""&amp;$S2012))</f>
        <v/>
      </c>
      <c r="AH2012" s="2">
        <f>IF($AG2012="","",IF($AG2012="FULTON",IF(ISNUMBER(SEARCH("COLLEGE PARK",$H2012)),"FULTON (COLLEGE PARK)",IF(ISNUMBER(SEARCH("HAPEVILLE",$H2012)),"FULTON (HAPEVILLE)",IF(ISNUMBER(SEARCH("EAST POINT",$H2012)),"FULTON (EAST POINT)",IF(ISNUMBER(SEARCH("ATLANTA",$H2012)),"FULTON (ATL LIMITS)","FULTON")))),IF($AG2012="DEKALB",IF(ISNUMBER(SEARCH("ATLANTA",$H2012)),"DEKALB (ATL LIMITS)","DEKALB"),IF(AND($AG2012="CLAYTON",ISNUMBER(SEARCH("COLLEGE PARK",$H2012))),"CLAYTON (COLLEGE PARK)",$AG2012))))</f>
        <v/>
      </c>
      <c r="AI2012" s="2">
        <f>IF(OR($AH2012="",$AD2012=""),"",IFERROR(VLOOKUP($AH2012,CODES!$A:$B,2,FALSE),"NO CODE"))</f>
        <v/>
      </c>
      <c r="AJ2012" s="19">
        <f>IF(OR($AI2012="",$AI2012="NO CODE"),"",IF(COUNTIFS(RATES!$A:$A,$AI2012,RATES!$B:$B,"&lt;="&amp;MonthStart,RATES!$C:$C,"&gt;="&amp;MonthEnd)&lt;&gt;1,"NO RATE",IF($AD2012="OFF",SUMIFS(RATES!$F:$F,RATES!$A:$A,$AI2012,RATES!$B:$B,"&lt;="&amp;MonthStart,RATES!$C:$C,"&gt;="&amp;MonthEnd),SUMIFS(RATES!$E:$E,RATES!$A:$A,$AI2012,RATES!$B:$B,"&lt;="&amp;MonthStart,RATES!$C:$C,"&gt;="&amp;MonthEnd))))</f>
        <v/>
      </c>
      <c r="AK2012" s="2">
        <f>IF(OR(NOT(ISNUMBER($AJ2012)),N($AA2012)=0),"",IF(ABS(N($Z2012)/100-$AJ2012)&gt;0.0000001,"DIFFERS",""))</f>
        <v/>
      </c>
    </row>
    <row r="2013">
      <c r="AD2013" s="2">
        <f>IF($L2013="","",IF(ISNUMBER(SEARCH("OFF ROAD",$H2013)),"OFF",IF(ISNUMBER(SEARCH("ON ROAD",$H2013)),"ON","")))</f>
        <v/>
      </c>
      <c r="AE2013" s="2">
        <f>IF($AD2013="ON",""&amp;$L2013,"")</f>
        <v/>
      </c>
      <c r="AF2013" s="2">
        <f>IF($L2013="","",IF($J2013&lt;&gt;"","Y",""))</f>
        <v/>
      </c>
      <c r="AG2013" s="2">
        <f>IF($L2013="","",IFERROR(TRIM(MID($H2013,4,SEARCH(" CO ",$H2013)-4)),""&amp;$S2013))</f>
        <v/>
      </c>
      <c r="AH2013" s="2">
        <f>IF($AG2013="","",IF($AG2013="FULTON",IF(ISNUMBER(SEARCH("COLLEGE PARK",$H2013)),"FULTON (COLLEGE PARK)",IF(ISNUMBER(SEARCH("HAPEVILLE",$H2013)),"FULTON (HAPEVILLE)",IF(ISNUMBER(SEARCH("EAST POINT",$H2013)),"FULTON (EAST POINT)",IF(ISNUMBER(SEARCH("ATLANTA",$H2013)),"FULTON (ATL LIMITS)","FULTON")))),IF($AG2013="DEKALB",IF(ISNUMBER(SEARCH("ATLANTA",$H2013)),"DEKALB (ATL LIMITS)","DEKALB"),IF(AND($AG2013="CLAYTON",ISNUMBER(SEARCH("COLLEGE PARK",$H2013))),"CLAYTON (COLLEGE PARK)",$AG2013))))</f>
        <v/>
      </c>
      <c r="AI2013" s="2">
        <f>IF(OR($AH2013="",$AD2013=""),"",IFERROR(VLOOKUP($AH2013,CODES!$A:$B,2,FALSE),"NO CODE"))</f>
        <v/>
      </c>
      <c r="AJ2013" s="19">
        <f>IF(OR($AI2013="",$AI2013="NO CODE"),"",IF(COUNTIFS(RATES!$A:$A,$AI2013,RATES!$B:$B,"&lt;="&amp;MonthStart,RATES!$C:$C,"&gt;="&amp;MonthEnd)&lt;&gt;1,"NO RATE",IF($AD2013="OFF",SUMIFS(RATES!$F:$F,RATES!$A:$A,$AI2013,RATES!$B:$B,"&lt;="&amp;MonthStart,RATES!$C:$C,"&gt;="&amp;MonthEnd),SUMIFS(RATES!$E:$E,RATES!$A:$A,$AI2013,RATES!$B:$B,"&lt;="&amp;MonthStart,RATES!$C:$C,"&gt;="&amp;MonthEnd))))</f>
        <v/>
      </c>
      <c r="AK2013" s="2">
        <f>IF(OR(NOT(ISNUMBER($AJ2013)),N($AA2013)=0),"",IF(ABS(N($Z2013)/100-$AJ2013)&gt;0.0000001,"DIFFERS",""))</f>
        <v/>
      </c>
    </row>
    <row r="2014">
      <c r="AD2014" s="2">
        <f>IF($L2014="","",IF(ISNUMBER(SEARCH("OFF ROAD",$H2014)),"OFF",IF(ISNUMBER(SEARCH("ON ROAD",$H2014)),"ON","")))</f>
        <v/>
      </c>
      <c r="AE2014" s="2">
        <f>IF($AD2014="ON",""&amp;$L2014,"")</f>
        <v/>
      </c>
      <c r="AF2014" s="2">
        <f>IF($L2014="","",IF($J2014&lt;&gt;"","Y",""))</f>
        <v/>
      </c>
      <c r="AG2014" s="2">
        <f>IF($L2014="","",IFERROR(TRIM(MID($H2014,4,SEARCH(" CO ",$H2014)-4)),""&amp;$S2014))</f>
        <v/>
      </c>
      <c r="AH2014" s="2">
        <f>IF($AG2014="","",IF($AG2014="FULTON",IF(ISNUMBER(SEARCH("COLLEGE PARK",$H2014)),"FULTON (COLLEGE PARK)",IF(ISNUMBER(SEARCH("HAPEVILLE",$H2014)),"FULTON (HAPEVILLE)",IF(ISNUMBER(SEARCH("EAST POINT",$H2014)),"FULTON (EAST POINT)",IF(ISNUMBER(SEARCH("ATLANTA",$H2014)),"FULTON (ATL LIMITS)","FULTON")))),IF($AG2014="DEKALB",IF(ISNUMBER(SEARCH("ATLANTA",$H2014)),"DEKALB (ATL LIMITS)","DEKALB"),IF(AND($AG2014="CLAYTON",ISNUMBER(SEARCH("COLLEGE PARK",$H2014))),"CLAYTON (COLLEGE PARK)",$AG2014))))</f>
        <v/>
      </c>
      <c r="AI2014" s="2">
        <f>IF(OR($AH2014="",$AD2014=""),"",IFERROR(VLOOKUP($AH2014,CODES!$A:$B,2,FALSE),"NO CODE"))</f>
        <v/>
      </c>
      <c r="AJ2014" s="19">
        <f>IF(OR($AI2014="",$AI2014="NO CODE"),"",IF(COUNTIFS(RATES!$A:$A,$AI2014,RATES!$B:$B,"&lt;="&amp;MonthStart,RATES!$C:$C,"&gt;="&amp;MonthEnd)&lt;&gt;1,"NO RATE",IF($AD2014="OFF",SUMIFS(RATES!$F:$F,RATES!$A:$A,$AI2014,RATES!$B:$B,"&lt;="&amp;MonthStart,RATES!$C:$C,"&gt;="&amp;MonthEnd),SUMIFS(RATES!$E:$E,RATES!$A:$A,$AI2014,RATES!$B:$B,"&lt;="&amp;MonthStart,RATES!$C:$C,"&gt;="&amp;MonthEnd))))</f>
        <v/>
      </c>
      <c r="AK2014" s="2">
        <f>IF(OR(NOT(ISNUMBER($AJ2014)),N($AA2014)=0),"",IF(ABS(N($Z2014)/100-$AJ2014)&gt;0.0000001,"DIFFERS",""))</f>
        <v/>
      </c>
    </row>
    <row r="2015">
      <c r="AD2015" s="2">
        <f>IF($L2015="","",IF(ISNUMBER(SEARCH("OFF ROAD",$H2015)),"OFF",IF(ISNUMBER(SEARCH("ON ROAD",$H2015)),"ON","")))</f>
        <v/>
      </c>
      <c r="AE2015" s="2">
        <f>IF($AD2015="ON",""&amp;$L2015,"")</f>
        <v/>
      </c>
      <c r="AF2015" s="2">
        <f>IF($L2015="","",IF($J2015&lt;&gt;"","Y",""))</f>
        <v/>
      </c>
      <c r="AG2015" s="2">
        <f>IF($L2015="","",IFERROR(TRIM(MID($H2015,4,SEARCH(" CO ",$H2015)-4)),""&amp;$S2015))</f>
        <v/>
      </c>
      <c r="AH2015" s="2">
        <f>IF($AG2015="","",IF($AG2015="FULTON",IF(ISNUMBER(SEARCH("COLLEGE PARK",$H2015)),"FULTON (COLLEGE PARK)",IF(ISNUMBER(SEARCH("HAPEVILLE",$H2015)),"FULTON (HAPEVILLE)",IF(ISNUMBER(SEARCH("EAST POINT",$H2015)),"FULTON (EAST POINT)",IF(ISNUMBER(SEARCH("ATLANTA",$H2015)),"FULTON (ATL LIMITS)","FULTON")))),IF($AG2015="DEKALB",IF(ISNUMBER(SEARCH("ATLANTA",$H2015)),"DEKALB (ATL LIMITS)","DEKALB"),IF(AND($AG2015="CLAYTON",ISNUMBER(SEARCH("COLLEGE PARK",$H2015))),"CLAYTON (COLLEGE PARK)",$AG2015))))</f>
        <v/>
      </c>
      <c r="AI2015" s="2">
        <f>IF(OR($AH2015="",$AD2015=""),"",IFERROR(VLOOKUP($AH2015,CODES!$A:$B,2,FALSE),"NO CODE"))</f>
        <v/>
      </c>
      <c r="AJ2015" s="19">
        <f>IF(OR($AI2015="",$AI2015="NO CODE"),"",IF(COUNTIFS(RATES!$A:$A,$AI2015,RATES!$B:$B,"&lt;="&amp;MonthStart,RATES!$C:$C,"&gt;="&amp;MonthEnd)&lt;&gt;1,"NO RATE",IF($AD2015="OFF",SUMIFS(RATES!$F:$F,RATES!$A:$A,$AI2015,RATES!$B:$B,"&lt;="&amp;MonthStart,RATES!$C:$C,"&gt;="&amp;MonthEnd),SUMIFS(RATES!$E:$E,RATES!$A:$A,$AI2015,RATES!$B:$B,"&lt;="&amp;MonthStart,RATES!$C:$C,"&gt;="&amp;MonthEnd))))</f>
        <v/>
      </c>
      <c r="AK2015" s="2">
        <f>IF(OR(NOT(ISNUMBER($AJ2015)),N($AA2015)=0),"",IF(ABS(N($Z2015)/100-$AJ2015)&gt;0.0000001,"DIFFERS",""))</f>
        <v/>
      </c>
    </row>
    <row r="2016">
      <c r="AD2016" s="2">
        <f>IF($L2016="","",IF(ISNUMBER(SEARCH("OFF ROAD",$H2016)),"OFF",IF(ISNUMBER(SEARCH("ON ROAD",$H2016)),"ON","")))</f>
        <v/>
      </c>
      <c r="AE2016" s="2">
        <f>IF($AD2016="ON",""&amp;$L2016,"")</f>
        <v/>
      </c>
      <c r="AF2016" s="2">
        <f>IF($L2016="","",IF($J2016&lt;&gt;"","Y",""))</f>
        <v/>
      </c>
      <c r="AG2016" s="2">
        <f>IF($L2016="","",IFERROR(TRIM(MID($H2016,4,SEARCH(" CO ",$H2016)-4)),""&amp;$S2016))</f>
        <v/>
      </c>
      <c r="AH2016" s="2">
        <f>IF($AG2016="","",IF($AG2016="FULTON",IF(ISNUMBER(SEARCH("COLLEGE PARK",$H2016)),"FULTON (COLLEGE PARK)",IF(ISNUMBER(SEARCH("HAPEVILLE",$H2016)),"FULTON (HAPEVILLE)",IF(ISNUMBER(SEARCH("EAST POINT",$H2016)),"FULTON (EAST POINT)",IF(ISNUMBER(SEARCH("ATLANTA",$H2016)),"FULTON (ATL LIMITS)","FULTON")))),IF($AG2016="DEKALB",IF(ISNUMBER(SEARCH("ATLANTA",$H2016)),"DEKALB (ATL LIMITS)","DEKALB"),IF(AND($AG2016="CLAYTON",ISNUMBER(SEARCH("COLLEGE PARK",$H2016))),"CLAYTON (COLLEGE PARK)",$AG2016))))</f>
        <v/>
      </c>
      <c r="AI2016" s="2">
        <f>IF(OR($AH2016="",$AD2016=""),"",IFERROR(VLOOKUP($AH2016,CODES!$A:$B,2,FALSE),"NO CODE"))</f>
        <v/>
      </c>
      <c r="AJ2016" s="19">
        <f>IF(OR($AI2016="",$AI2016="NO CODE"),"",IF(COUNTIFS(RATES!$A:$A,$AI2016,RATES!$B:$B,"&lt;="&amp;MonthStart,RATES!$C:$C,"&gt;="&amp;MonthEnd)&lt;&gt;1,"NO RATE",IF($AD2016="OFF",SUMIFS(RATES!$F:$F,RATES!$A:$A,$AI2016,RATES!$B:$B,"&lt;="&amp;MonthStart,RATES!$C:$C,"&gt;="&amp;MonthEnd),SUMIFS(RATES!$E:$E,RATES!$A:$A,$AI2016,RATES!$B:$B,"&lt;="&amp;MonthStart,RATES!$C:$C,"&gt;="&amp;MonthEnd))))</f>
        <v/>
      </c>
      <c r="AK2016" s="2">
        <f>IF(OR(NOT(ISNUMBER($AJ2016)),N($AA2016)=0),"",IF(ABS(N($Z2016)/100-$AJ2016)&gt;0.0000001,"DIFFERS",""))</f>
        <v/>
      </c>
    </row>
    <row r="2017">
      <c r="AD2017" s="2">
        <f>IF($L2017="","",IF(ISNUMBER(SEARCH("OFF ROAD",$H2017)),"OFF",IF(ISNUMBER(SEARCH("ON ROAD",$H2017)),"ON","")))</f>
        <v/>
      </c>
      <c r="AE2017" s="2">
        <f>IF($AD2017="ON",""&amp;$L2017,"")</f>
        <v/>
      </c>
      <c r="AF2017" s="2">
        <f>IF($L2017="","",IF($J2017&lt;&gt;"","Y",""))</f>
        <v/>
      </c>
      <c r="AG2017" s="2">
        <f>IF($L2017="","",IFERROR(TRIM(MID($H2017,4,SEARCH(" CO ",$H2017)-4)),""&amp;$S2017))</f>
        <v/>
      </c>
      <c r="AH2017" s="2">
        <f>IF($AG2017="","",IF($AG2017="FULTON",IF(ISNUMBER(SEARCH("COLLEGE PARK",$H2017)),"FULTON (COLLEGE PARK)",IF(ISNUMBER(SEARCH("HAPEVILLE",$H2017)),"FULTON (HAPEVILLE)",IF(ISNUMBER(SEARCH("EAST POINT",$H2017)),"FULTON (EAST POINT)",IF(ISNUMBER(SEARCH("ATLANTA",$H2017)),"FULTON (ATL LIMITS)","FULTON")))),IF($AG2017="DEKALB",IF(ISNUMBER(SEARCH("ATLANTA",$H2017)),"DEKALB (ATL LIMITS)","DEKALB"),IF(AND($AG2017="CLAYTON",ISNUMBER(SEARCH("COLLEGE PARK",$H2017))),"CLAYTON (COLLEGE PARK)",$AG2017))))</f>
        <v/>
      </c>
      <c r="AI2017" s="2">
        <f>IF(OR($AH2017="",$AD2017=""),"",IFERROR(VLOOKUP($AH2017,CODES!$A:$B,2,FALSE),"NO CODE"))</f>
        <v/>
      </c>
      <c r="AJ2017" s="19">
        <f>IF(OR($AI2017="",$AI2017="NO CODE"),"",IF(COUNTIFS(RATES!$A:$A,$AI2017,RATES!$B:$B,"&lt;="&amp;MonthStart,RATES!$C:$C,"&gt;="&amp;MonthEnd)&lt;&gt;1,"NO RATE",IF($AD2017="OFF",SUMIFS(RATES!$F:$F,RATES!$A:$A,$AI2017,RATES!$B:$B,"&lt;="&amp;MonthStart,RATES!$C:$C,"&gt;="&amp;MonthEnd),SUMIFS(RATES!$E:$E,RATES!$A:$A,$AI2017,RATES!$B:$B,"&lt;="&amp;MonthStart,RATES!$C:$C,"&gt;="&amp;MonthEnd))))</f>
        <v/>
      </c>
      <c r="AK2017" s="2">
        <f>IF(OR(NOT(ISNUMBER($AJ2017)),N($AA2017)=0),"",IF(ABS(N($Z2017)/100-$AJ2017)&gt;0.0000001,"DIFFERS",""))</f>
        <v/>
      </c>
    </row>
    <row r="2018">
      <c r="AD2018" s="2">
        <f>IF($L2018="","",IF(ISNUMBER(SEARCH("OFF ROAD",$H2018)),"OFF",IF(ISNUMBER(SEARCH("ON ROAD",$H2018)),"ON","")))</f>
        <v/>
      </c>
      <c r="AE2018" s="2">
        <f>IF($AD2018="ON",""&amp;$L2018,"")</f>
        <v/>
      </c>
      <c r="AF2018" s="2">
        <f>IF($L2018="","",IF($J2018&lt;&gt;"","Y",""))</f>
        <v/>
      </c>
      <c r="AG2018" s="2">
        <f>IF($L2018="","",IFERROR(TRIM(MID($H2018,4,SEARCH(" CO ",$H2018)-4)),""&amp;$S2018))</f>
        <v/>
      </c>
      <c r="AH2018" s="2">
        <f>IF($AG2018="","",IF($AG2018="FULTON",IF(ISNUMBER(SEARCH("COLLEGE PARK",$H2018)),"FULTON (COLLEGE PARK)",IF(ISNUMBER(SEARCH("HAPEVILLE",$H2018)),"FULTON (HAPEVILLE)",IF(ISNUMBER(SEARCH("EAST POINT",$H2018)),"FULTON (EAST POINT)",IF(ISNUMBER(SEARCH("ATLANTA",$H2018)),"FULTON (ATL LIMITS)","FULTON")))),IF($AG2018="DEKALB",IF(ISNUMBER(SEARCH("ATLANTA",$H2018)),"DEKALB (ATL LIMITS)","DEKALB"),IF(AND($AG2018="CLAYTON",ISNUMBER(SEARCH("COLLEGE PARK",$H2018))),"CLAYTON (COLLEGE PARK)",$AG2018))))</f>
        <v/>
      </c>
      <c r="AI2018" s="2">
        <f>IF(OR($AH2018="",$AD2018=""),"",IFERROR(VLOOKUP($AH2018,CODES!$A:$B,2,FALSE),"NO CODE"))</f>
        <v/>
      </c>
      <c r="AJ2018" s="19">
        <f>IF(OR($AI2018="",$AI2018="NO CODE"),"",IF(COUNTIFS(RATES!$A:$A,$AI2018,RATES!$B:$B,"&lt;="&amp;MonthStart,RATES!$C:$C,"&gt;="&amp;MonthEnd)&lt;&gt;1,"NO RATE",IF($AD2018="OFF",SUMIFS(RATES!$F:$F,RATES!$A:$A,$AI2018,RATES!$B:$B,"&lt;="&amp;MonthStart,RATES!$C:$C,"&gt;="&amp;MonthEnd),SUMIFS(RATES!$E:$E,RATES!$A:$A,$AI2018,RATES!$B:$B,"&lt;="&amp;MonthStart,RATES!$C:$C,"&gt;="&amp;MonthEnd))))</f>
        <v/>
      </c>
      <c r="AK2018" s="2">
        <f>IF(OR(NOT(ISNUMBER($AJ2018)),N($AA2018)=0),"",IF(ABS(N($Z2018)/100-$AJ2018)&gt;0.0000001,"DIFFERS",""))</f>
        <v/>
      </c>
    </row>
    <row r="2019">
      <c r="AD2019" s="2">
        <f>IF($L2019="","",IF(ISNUMBER(SEARCH("OFF ROAD",$H2019)),"OFF",IF(ISNUMBER(SEARCH("ON ROAD",$H2019)),"ON","")))</f>
        <v/>
      </c>
      <c r="AE2019" s="2">
        <f>IF($AD2019="ON",""&amp;$L2019,"")</f>
        <v/>
      </c>
      <c r="AF2019" s="2">
        <f>IF($L2019="","",IF($J2019&lt;&gt;"","Y",""))</f>
        <v/>
      </c>
      <c r="AG2019" s="2">
        <f>IF($L2019="","",IFERROR(TRIM(MID($H2019,4,SEARCH(" CO ",$H2019)-4)),""&amp;$S2019))</f>
        <v/>
      </c>
      <c r="AH2019" s="2">
        <f>IF($AG2019="","",IF($AG2019="FULTON",IF(ISNUMBER(SEARCH("COLLEGE PARK",$H2019)),"FULTON (COLLEGE PARK)",IF(ISNUMBER(SEARCH("HAPEVILLE",$H2019)),"FULTON (HAPEVILLE)",IF(ISNUMBER(SEARCH("EAST POINT",$H2019)),"FULTON (EAST POINT)",IF(ISNUMBER(SEARCH("ATLANTA",$H2019)),"FULTON (ATL LIMITS)","FULTON")))),IF($AG2019="DEKALB",IF(ISNUMBER(SEARCH("ATLANTA",$H2019)),"DEKALB (ATL LIMITS)","DEKALB"),IF(AND($AG2019="CLAYTON",ISNUMBER(SEARCH("COLLEGE PARK",$H2019))),"CLAYTON (COLLEGE PARK)",$AG2019))))</f>
        <v/>
      </c>
      <c r="AI2019" s="2">
        <f>IF(OR($AH2019="",$AD2019=""),"",IFERROR(VLOOKUP($AH2019,CODES!$A:$B,2,FALSE),"NO CODE"))</f>
        <v/>
      </c>
      <c r="AJ2019" s="19">
        <f>IF(OR($AI2019="",$AI2019="NO CODE"),"",IF(COUNTIFS(RATES!$A:$A,$AI2019,RATES!$B:$B,"&lt;="&amp;MonthStart,RATES!$C:$C,"&gt;="&amp;MonthEnd)&lt;&gt;1,"NO RATE",IF($AD2019="OFF",SUMIFS(RATES!$F:$F,RATES!$A:$A,$AI2019,RATES!$B:$B,"&lt;="&amp;MonthStart,RATES!$C:$C,"&gt;="&amp;MonthEnd),SUMIFS(RATES!$E:$E,RATES!$A:$A,$AI2019,RATES!$B:$B,"&lt;="&amp;MonthStart,RATES!$C:$C,"&gt;="&amp;MonthEnd))))</f>
        <v/>
      </c>
      <c r="AK2019" s="2">
        <f>IF(OR(NOT(ISNUMBER($AJ2019)),N($AA2019)=0),"",IF(ABS(N($Z2019)/100-$AJ2019)&gt;0.0000001,"DIFFERS",""))</f>
        <v/>
      </c>
    </row>
    <row r="2020">
      <c r="AD2020" s="2">
        <f>IF($L2020="","",IF(ISNUMBER(SEARCH("OFF ROAD",$H2020)),"OFF",IF(ISNUMBER(SEARCH("ON ROAD",$H2020)),"ON","")))</f>
        <v/>
      </c>
      <c r="AE2020" s="2">
        <f>IF($AD2020="ON",""&amp;$L2020,"")</f>
        <v/>
      </c>
      <c r="AF2020" s="2">
        <f>IF($L2020="","",IF($J2020&lt;&gt;"","Y",""))</f>
        <v/>
      </c>
      <c r="AG2020" s="2">
        <f>IF($L2020="","",IFERROR(TRIM(MID($H2020,4,SEARCH(" CO ",$H2020)-4)),""&amp;$S2020))</f>
        <v/>
      </c>
      <c r="AH2020" s="2">
        <f>IF($AG2020="","",IF($AG2020="FULTON",IF(ISNUMBER(SEARCH("COLLEGE PARK",$H2020)),"FULTON (COLLEGE PARK)",IF(ISNUMBER(SEARCH("HAPEVILLE",$H2020)),"FULTON (HAPEVILLE)",IF(ISNUMBER(SEARCH("EAST POINT",$H2020)),"FULTON (EAST POINT)",IF(ISNUMBER(SEARCH("ATLANTA",$H2020)),"FULTON (ATL LIMITS)","FULTON")))),IF($AG2020="DEKALB",IF(ISNUMBER(SEARCH("ATLANTA",$H2020)),"DEKALB (ATL LIMITS)","DEKALB"),IF(AND($AG2020="CLAYTON",ISNUMBER(SEARCH("COLLEGE PARK",$H2020))),"CLAYTON (COLLEGE PARK)",$AG2020))))</f>
        <v/>
      </c>
      <c r="AI2020" s="2">
        <f>IF(OR($AH2020="",$AD2020=""),"",IFERROR(VLOOKUP($AH2020,CODES!$A:$B,2,FALSE),"NO CODE"))</f>
        <v/>
      </c>
      <c r="AJ2020" s="19">
        <f>IF(OR($AI2020="",$AI2020="NO CODE"),"",IF(COUNTIFS(RATES!$A:$A,$AI2020,RATES!$B:$B,"&lt;="&amp;MonthStart,RATES!$C:$C,"&gt;="&amp;MonthEnd)&lt;&gt;1,"NO RATE",IF($AD2020="OFF",SUMIFS(RATES!$F:$F,RATES!$A:$A,$AI2020,RATES!$B:$B,"&lt;="&amp;MonthStart,RATES!$C:$C,"&gt;="&amp;MonthEnd),SUMIFS(RATES!$E:$E,RATES!$A:$A,$AI2020,RATES!$B:$B,"&lt;="&amp;MonthStart,RATES!$C:$C,"&gt;="&amp;MonthEnd))))</f>
        <v/>
      </c>
      <c r="AK2020" s="2">
        <f>IF(OR(NOT(ISNUMBER($AJ2020)),N($AA2020)=0),"",IF(ABS(N($Z2020)/100-$AJ2020)&gt;0.0000001,"DIFFERS",""))</f>
        <v/>
      </c>
    </row>
    <row r="2021">
      <c r="AD2021" s="2">
        <f>IF($L2021="","",IF(ISNUMBER(SEARCH("OFF ROAD",$H2021)),"OFF",IF(ISNUMBER(SEARCH("ON ROAD",$H2021)),"ON","")))</f>
        <v/>
      </c>
      <c r="AE2021" s="2">
        <f>IF($AD2021="ON",""&amp;$L2021,"")</f>
        <v/>
      </c>
      <c r="AF2021" s="2">
        <f>IF($L2021="","",IF($J2021&lt;&gt;"","Y",""))</f>
        <v/>
      </c>
      <c r="AG2021" s="2">
        <f>IF($L2021="","",IFERROR(TRIM(MID($H2021,4,SEARCH(" CO ",$H2021)-4)),""&amp;$S2021))</f>
        <v/>
      </c>
      <c r="AH2021" s="2">
        <f>IF($AG2021="","",IF($AG2021="FULTON",IF(ISNUMBER(SEARCH("COLLEGE PARK",$H2021)),"FULTON (COLLEGE PARK)",IF(ISNUMBER(SEARCH("HAPEVILLE",$H2021)),"FULTON (HAPEVILLE)",IF(ISNUMBER(SEARCH("EAST POINT",$H2021)),"FULTON (EAST POINT)",IF(ISNUMBER(SEARCH("ATLANTA",$H2021)),"FULTON (ATL LIMITS)","FULTON")))),IF($AG2021="DEKALB",IF(ISNUMBER(SEARCH("ATLANTA",$H2021)),"DEKALB (ATL LIMITS)","DEKALB"),IF(AND($AG2021="CLAYTON",ISNUMBER(SEARCH("COLLEGE PARK",$H2021))),"CLAYTON (COLLEGE PARK)",$AG2021))))</f>
        <v/>
      </c>
      <c r="AI2021" s="2">
        <f>IF(OR($AH2021="",$AD2021=""),"",IFERROR(VLOOKUP($AH2021,CODES!$A:$B,2,FALSE),"NO CODE"))</f>
        <v/>
      </c>
      <c r="AJ2021" s="19">
        <f>IF(OR($AI2021="",$AI2021="NO CODE"),"",IF(COUNTIFS(RATES!$A:$A,$AI2021,RATES!$B:$B,"&lt;="&amp;MonthStart,RATES!$C:$C,"&gt;="&amp;MonthEnd)&lt;&gt;1,"NO RATE",IF($AD2021="OFF",SUMIFS(RATES!$F:$F,RATES!$A:$A,$AI2021,RATES!$B:$B,"&lt;="&amp;MonthStart,RATES!$C:$C,"&gt;="&amp;MonthEnd),SUMIFS(RATES!$E:$E,RATES!$A:$A,$AI2021,RATES!$B:$B,"&lt;="&amp;MonthStart,RATES!$C:$C,"&gt;="&amp;MonthEnd))))</f>
        <v/>
      </c>
      <c r="AK2021" s="2">
        <f>IF(OR(NOT(ISNUMBER($AJ2021)),N($AA2021)=0),"",IF(ABS(N($Z2021)/100-$AJ2021)&gt;0.0000001,"DIFFERS",""))</f>
        <v/>
      </c>
    </row>
    <row r="2022">
      <c r="AD2022" s="2">
        <f>IF($L2022="","",IF(ISNUMBER(SEARCH("OFF ROAD",$H2022)),"OFF",IF(ISNUMBER(SEARCH("ON ROAD",$H2022)),"ON","")))</f>
        <v/>
      </c>
      <c r="AE2022" s="2">
        <f>IF($AD2022="ON",""&amp;$L2022,"")</f>
        <v/>
      </c>
      <c r="AF2022" s="2">
        <f>IF($L2022="","",IF($J2022&lt;&gt;"","Y",""))</f>
        <v/>
      </c>
      <c r="AG2022" s="2">
        <f>IF($L2022="","",IFERROR(TRIM(MID($H2022,4,SEARCH(" CO ",$H2022)-4)),""&amp;$S2022))</f>
        <v/>
      </c>
      <c r="AH2022" s="2">
        <f>IF($AG2022="","",IF($AG2022="FULTON",IF(ISNUMBER(SEARCH("COLLEGE PARK",$H2022)),"FULTON (COLLEGE PARK)",IF(ISNUMBER(SEARCH("HAPEVILLE",$H2022)),"FULTON (HAPEVILLE)",IF(ISNUMBER(SEARCH("EAST POINT",$H2022)),"FULTON (EAST POINT)",IF(ISNUMBER(SEARCH("ATLANTA",$H2022)),"FULTON (ATL LIMITS)","FULTON")))),IF($AG2022="DEKALB",IF(ISNUMBER(SEARCH("ATLANTA",$H2022)),"DEKALB (ATL LIMITS)","DEKALB"),IF(AND($AG2022="CLAYTON",ISNUMBER(SEARCH("COLLEGE PARK",$H2022))),"CLAYTON (COLLEGE PARK)",$AG2022))))</f>
        <v/>
      </c>
      <c r="AI2022" s="2">
        <f>IF(OR($AH2022="",$AD2022=""),"",IFERROR(VLOOKUP($AH2022,CODES!$A:$B,2,FALSE),"NO CODE"))</f>
        <v/>
      </c>
      <c r="AJ2022" s="19">
        <f>IF(OR($AI2022="",$AI2022="NO CODE"),"",IF(COUNTIFS(RATES!$A:$A,$AI2022,RATES!$B:$B,"&lt;="&amp;MonthStart,RATES!$C:$C,"&gt;="&amp;MonthEnd)&lt;&gt;1,"NO RATE",IF($AD2022="OFF",SUMIFS(RATES!$F:$F,RATES!$A:$A,$AI2022,RATES!$B:$B,"&lt;="&amp;MonthStart,RATES!$C:$C,"&gt;="&amp;MonthEnd),SUMIFS(RATES!$E:$E,RATES!$A:$A,$AI2022,RATES!$B:$B,"&lt;="&amp;MonthStart,RATES!$C:$C,"&gt;="&amp;MonthEnd))))</f>
        <v/>
      </c>
      <c r="AK2022" s="2">
        <f>IF(OR(NOT(ISNUMBER($AJ2022)),N($AA2022)=0),"",IF(ABS(N($Z2022)/100-$AJ2022)&gt;0.0000001,"DIFFERS",""))</f>
        <v/>
      </c>
    </row>
    <row r="2023">
      <c r="AD2023" s="2">
        <f>IF($L2023="","",IF(ISNUMBER(SEARCH("OFF ROAD",$H2023)),"OFF",IF(ISNUMBER(SEARCH("ON ROAD",$H2023)),"ON","")))</f>
        <v/>
      </c>
      <c r="AE2023" s="2">
        <f>IF($AD2023="ON",""&amp;$L2023,"")</f>
        <v/>
      </c>
      <c r="AF2023" s="2">
        <f>IF($L2023="","",IF($J2023&lt;&gt;"","Y",""))</f>
        <v/>
      </c>
      <c r="AG2023" s="2">
        <f>IF($L2023="","",IFERROR(TRIM(MID($H2023,4,SEARCH(" CO ",$H2023)-4)),""&amp;$S2023))</f>
        <v/>
      </c>
      <c r="AH2023" s="2">
        <f>IF($AG2023="","",IF($AG2023="FULTON",IF(ISNUMBER(SEARCH("COLLEGE PARK",$H2023)),"FULTON (COLLEGE PARK)",IF(ISNUMBER(SEARCH("HAPEVILLE",$H2023)),"FULTON (HAPEVILLE)",IF(ISNUMBER(SEARCH("EAST POINT",$H2023)),"FULTON (EAST POINT)",IF(ISNUMBER(SEARCH("ATLANTA",$H2023)),"FULTON (ATL LIMITS)","FULTON")))),IF($AG2023="DEKALB",IF(ISNUMBER(SEARCH("ATLANTA",$H2023)),"DEKALB (ATL LIMITS)","DEKALB"),IF(AND($AG2023="CLAYTON",ISNUMBER(SEARCH("COLLEGE PARK",$H2023))),"CLAYTON (COLLEGE PARK)",$AG2023))))</f>
        <v/>
      </c>
      <c r="AI2023" s="2">
        <f>IF(OR($AH2023="",$AD2023=""),"",IFERROR(VLOOKUP($AH2023,CODES!$A:$B,2,FALSE),"NO CODE"))</f>
        <v/>
      </c>
      <c r="AJ2023" s="19">
        <f>IF(OR($AI2023="",$AI2023="NO CODE"),"",IF(COUNTIFS(RATES!$A:$A,$AI2023,RATES!$B:$B,"&lt;="&amp;MonthStart,RATES!$C:$C,"&gt;="&amp;MonthEnd)&lt;&gt;1,"NO RATE",IF($AD2023="OFF",SUMIFS(RATES!$F:$F,RATES!$A:$A,$AI2023,RATES!$B:$B,"&lt;="&amp;MonthStart,RATES!$C:$C,"&gt;="&amp;MonthEnd),SUMIFS(RATES!$E:$E,RATES!$A:$A,$AI2023,RATES!$B:$B,"&lt;="&amp;MonthStart,RATES!$C:$C,"&gt;="&amp;MonthEnd))))</f>
        <v/>
      </c>
      <c r="AK2023" s="2">
        <f>IF(OR(NOT(ISNUMBER($AJ2023)),N($AA2023)=0),"",IF(ABS(N($Z2023)/100-$AJ2023)&gt;0.0000001,"DIFFERS",""))</f>
        <v/>
      </c>
    </row>
    <row r="2024">
      <c r="AD2024" s="2">
        <f>IF($L2024="","",IF(ISNUMBER(SEARCH("OFF ROAD",$H2024)),"OFF",IF(ISNUMBER(SEARCH("ON ROAD",$H2024)),"ON","")))</f>
        <v/>
      </c>
      <c r="AE2024" s="2">
        <f>IF($AD2024="ON",""&amp;$L2024,"")</f>
        <v/>
      </c>
      <c r="AF2024" s="2">
        <f>IF($L2024="","",IF($J2024&lt;&gt;"","Y",""))</f>
        <v/>
      </c>
      <c r="AG2024" s="2">
        <f>IF($L2024="","",IFERROR(TRIM(MID($H2024,4,SEARCH(" CO ",$H2024)-4)),""&amp;$S2024))</f>
        <v/>
      </c>
      <c r="AH2024" s="2">
        <f>IF($AG2024="","",IF($AG2024="FULTON",IF(ISNUMBER(SEARCH("COLLEGE PARK",$H2024)),"FULTON (COLLEGE PARK)",IF(ISNUMBER(SEARCH("HAPEVILLE",$H2024)),"FULTON (HAPEVILLE)",IF(ISNUMBER(SEARCH("EAST POINT",$H2024)),"FULTON (EAST POINT)",IF(ISNUMBER(SEARCH("ATLANTA",$H2024)),"FULTON (ATL LIMITS)","FULTON")))),IF($AG2024="DEKALB",IF(ISNUMBER(SEARCH("ATLANTA",$H2024)),"DEKALB (ATL LIMITS)","DEKALB"),IF(AND($AG2024="CLAYTON",ISNUMBER(SEARCH("COLLEGE PARK",$H2024))),"CLAYTON (COLLEGE PARK)",$AG2024))))</f>
        <v/>
      </c>
      <c r="AI2024" s="2">
        <f>IF(OR($AH2024="",$AD2024=""),"",IFERROR(VLOOKUP($AH2024,CODES!$A:$B,2,FALSE),"NO CODE"))</f>
        <v/>
      </c>
      <c r="AJ2024" s="19">
        <f>IF(OR($AI2024="",$AI2024="NO CODE"),"",IF(COUNTIFS(RATES!$A:$A,$AI2024,RATES!$B:$B,"&lt;="&amp;MonthStart,RATES!$C:$C,"&gt;="&amp;MonthEnd)&lt;&gt;1,"NO RATE",IF($AD2024="OFF",SUMIFS(RATES!$F:$F,RATES!$A:$A,$AI2024,RATES!$B:$B,"&lt;="&amp;MonthStart,RATES!$C:$C,"&gt;="&amp;MonthEnd),SUMIFS(RATES!$E:$E,RATES!$A:$A,$AI2024,RATES!$B:$B,"&lt;="&amp;MonthStart,RATES!$C:$C,"&gt;="&amp;MonthEnd))))</f>
        <v/>
      </c>
      <c r="AK2024" s="2">
        <f>IF(OR(NOT(ISNUMBER($AJ2024)),N($AA2024)=0),"",IF(ABS(N($Z2024)/100-$AJ2024)&gt;0.0000001,"DIFFERS",""))</f>
        <v/>
      </c>
    </row>
    <row r="2025">
      <c r="AD2025" s="2">
        <f>IF($L2025="","",IF(ISNUMBER(SEARCH("OFF ROAD",$H2025)),"OFF",IF(ISNUMBER(SEARCH("ON ROAD",$H2025)),"ON","")))</f>
        <v/>
      </c>
      <c r="AE2025" s="2">
        <f>IF($AD2025="ON",""&amp;$L2025,"")</f>
        <v/>
      </c>
      <c r="AF2025" s="2">
        <f>IF($L2025="","",IF($J2025&lt;&gt;"","Y",""))</f>
        <v/>
      </c>
      <c r="AG2025" s="2">
        <f>IF($L2025="","",IFERROR(TRIM(MID($H2025,4,SEARCH(" CO ",$H2025)-4)),""&amp;$S2025))</f>
        <v/>
      </c>
      <c r="AH2025" s="2">
        <f>IF($AG2025="","",IF($AG2025="FULTON",IF(ISNUMBER(SEARCH("COLLEGE PARK",$H2025)),"FULTON (COLLEGE PARK)",IF(ISNUMBER(SEARCH("HAPEVILLE",$H2025)),"FULTON (HAPEVILLE)",IF(ISNUMBER(SEARCH("EAST POINT",$H2025)),"FULTON (EAST POINT)",IF(ISNUMBER(SEARCH("ATLANTA",$H2025)),"FULTON (ATL LIMITS)","FULTON")))),IF($AG2025="DEKALB",IF(ISNUMBER(SEARCH("ATLANTA",$H2025)),"DEKALB (ATL LIMITS)","DEKALB"),IF(AND($AG2025="CLAYTON",ISNUMBER(SEARCH("COLLEGE PARK",$H2025))),"CLAYTON (COLLEGE PARK)",$AG2025))))</f>
        <v/>
      </c>
      <c r="AI2025" s="2">
        <f>IF(OR($AH2025="",$AD2025=""),"",IFERROR(VLOOKUP($AH2025,CODES!$A:$B,2,FALSE),"NO CODE"))</f>
        <v/>
      </c>
      <c r="AJ2025" s="19">
        <f>IF(OR($AI2025="",$AI2025="NO CODE"),"",IF(COUNTIFS(RATES!$A:$A,$AI2025,RATES!$B:$B,"&lt;="&amp;MonthStart,RATES!$C:$C,"&gt;="&amp;MonthEnd)&lt;&gt;1,"NO RATE",IF($AD2025="OFF",SUMIFS(RATES!$F:$F,RATES!$A:$A,$AI2025,RATES!$B:$B,"&lt;="&amp;MonthStart,RATES!$C:$C,"&gt;="&amp;MonthEnd),SUMIFS(RATES!$E:$E,RATES!$A:$A,$AI2025,RATES!$B:$B,"&lt;="&amp;MonthStart,RATES!$C:$C,"&gt;="&amp;MonthEnd))))</f>
        <v/>
      </c>
      <c r="AK2025" s="2">
        <f>IF(OR(NOT(ISNUMBER($AJ2025)),N($AA2025)=0),"",IF(ABS(N($Z2025)/100-$AJ2025)&gt;0.0000001,"DIFFERS",""))</f>
        <v/>
      </c>
    </row>
    <row r="2026">
      <c r="AD2026" s="2">
        <f>IF($L2026="","",IF(ISNUMBER(SEARCH("OFF ROAD",$H2026)),"OFF",IF(ISNUMBER(SEARCH("ON ROAD",$H2026)),"ON","")))</f>
        <v/>
      </c>
      <c r="AE2026" s="2">
        <f>IF($AD2026="ON",""&amp;$L2026,"")</f>
        <v/>
      </c>
      <c r="AF2026" s="2">
        <f>IF($L2026="","",IF($J2026&lt;&gt;"","Y",""))</f>
        <v/>
      </c>
      <c r="AG2026" s="2">
        <f>IF($L2026="","",IFERROR(TRIM(MID($H2026,4,SEARCH(" CO ",$H2026)-4)),""&amp;$S2026))</f>
        <v/>
      </c>
      <c r="AH2026" s="2">
        <f>IF($AG2026="","",IF($AG2026="FULTON",IF(ISNUMBER(SEARCH("COLLEGE PARK",$H2026)),"FULTON (COLLEGE PARK)",IF(ISNUMBER(SEARCH("HAPEVILLE",$H2026)),"FULTON (HAPEVILLE)",IF(ISNUMBER(SEARCH("EAST POINT",$H2026)),"FULTON (EAST POINT)",IF(ISNUMBER(SEARCH("ATLANTA",$H2026)),"FULTON (ATL LIMITS)","FULTON")))),IF($AG2026="DEKALB",IF(ISNUMBER(SEARCH("ATLANTA",$H2026)),"DEKALB (ATL LIMITS)","DEKALB"),IF(AND($AG2026="CLAYTON",ISNUMBER(SEARCH("COLLEGE PARK",$H2026))),"CLAYTON (COLLEGE PARK)",$AG2026))))</f>
        <v/>
      </c>
      <c r="AI2026" s="2">
        <f>IF(OR($AH2026="",$AD2026=""),"",IFERROR(VLOOKUP($AH2026,CODES!$A:$B,2,FALSE),"NO CODE"))</f>
        <v/>
      </c>
      <c r="AJ2026" s="19">
        <f>IF(OR($AI2026="",$AI2026="NO CODE"),"",IF(COUNTIFS(RATES!$A:$A,$AI2026,RATES!$B:$B,"&lt;="&amp;MonthStart,RATES!$C:$C,"&gt;="&amp;MonthEnd)&lt;&gt;1,"NO RATE",IF($AD2026="OFF",SUMIFS(RATES!$F:$F,RATES!$A:$A,$AI2026,RATES!$B:$B,"&lt;="&amp;MonthStart,RATES!$C:$C,"&gt;="&amp;MonthEnd),SUMIFS(RATES!$E:$E,RATES!$A:$A,$AI2026,RATES!$B:$B,"&lt;="&amp;MonthStart,RATES!$C:$C,"&gt;="&amp;MonthEnd))))</f>
        <v/>
      </c>
      <c r="AK2026" s="2">
        <f>IF(OR(NOT(ISNUMBER($AJ2026)),N($AA2026)=0),"",IF(ABS(N($Z2026)/100-$AJ2026)&gt;0.0000001,"DIFFERS",""))</f>
        <v/>
      </c>
    </row>
    <row r="2027">
      <c r="AD2027" s="2">
        <f>IF($L2027="","",IF(ISNUMBER(SEARCH("OFF ROAD",$H2027)),"OFF",IF(ISNUMBER(SEARCH("ON ROAD",$H2027)),"ON","")))</f>
        <v/>
      </c>
      <c r="AE2027" s="2">
        <f>IF($AD2027="ON",""&amp;$L2027,"")</f>
        <v/>
      </c>
      <c r="AF2027" s="2">
        <f>IF($L2027="","",IF($J2027&lt;&gt;"","Y",""))</f>
        <v/>
      </c>
      <c r="AG2027" s="2">
        <f>IF($L2027="","",IFERROR(TRIM(MID($H2027,4,SEARCH(" CO ",$H2027)-4)),""&amp;$S2027))</f>
        <v/>
      </c>
      <c r="AH2027" s="2">
        <f>IF($AG2027="","",IF($AG2027="FULTON",IF(ISNUMBER(SEARCH("COLLEGE PARK",$H2027)),"FULTON (COLLEGE PARK)",IF(ISNUMBER(SEARCH("HAPEVILLE",$H2027)),"FULTON (HAPEVILLE)",IF(ISNUMBER(SEARCH("EAST POINT",$H2027)),"FULTON (EAST POINT)",IF(ISNUMBER(SEARCH("ATLANTA",$H2027)),"FULTON (ATL LIMITS)","FULTON")))),IF($AG2027="DEKALB",IF(ISNUMBER(SEARCH("ATLANTA",$H2027)),"DEKALB (ATL LIMITS)","DEKALB"),IF(AND($AG2027="CLAYTON",ISNUMBER(SEARCH("COLLEGE PARK",$H2027))),"CLAYTON (COLLEGE PARK)",$AG2027))))</f>
        <v/>
      </c>
      <c r="AI2027" s="2">
        <f>IF(OR($AH2027="",$AD2027=""),"",IFERROR(VLOOKUP($AH2027,CODES!$A:$B,2,FALSE),"NO CODE"))</f>
        <v/>
      </c>
      <c r="AJ2027" s="19">
        <f>IF(OR($AI2027="",$AI2027="NO CODE"),"",IF(COUNTIFS(RATES!$A:$A,$AI2027,RATES!$B:$B,"&lt;="&amp;MonthStart,RATES!$C:$C,"&gt;="&amp;MonthEnd)&lt;&gt;1,"NO RATE",IF($AD2027="OFF",SUMIFS(RATES!$F:$F,RATES!$A:$A,$AI2027,RATES!$B:$B,"&lt;="&amp;MonthStart,RATES!$C:$C,"&gt;="&amp;MonthEnd),SUMIFS(RATES!$E:$E,RATES!$A:$A,$AI2027,RATES!$B:$B,"&lt;="&amp;MonthStart,RATES!$C:$C,"&gt;="&amp;MonthEnd))))</f>
        <v/>
      </c>
      <c r="AK2027" s="2">
        <f>IF(OR(NOT(ISNUMBER($AJ2027)),N($AA2027)=0),"",IF(ABS(N($Z2027)/100-$AJ2027)&gt;0.0000001,"DIFFERS",""))</f>
        <v/>
      </c>
    </row>
    <row r="2028">
      <c r="AD2028" s="2">
        <f>IF($L2028="","",IF(ISNUMBER(SEARCH("OFF ROAD",$H2028)),"OFF",IF(ISNUMBER(SEARCH("ON ROAD",$H2028)),"ON","")))</f>
        <v/>
      </c>
      <c r="AE2028" s="2">
        <f>IF($AD2028="ON",""&amp;$L2028,"")</f>
        <v/>
      </c>
      <c r="AF2028" s="2">
        <f>IF($L2028="","",IF($J2028&lt;&gt;"","Y",""))</f>
        <v/>
      </c>
      <c r="AG2028" s="2">
        <f>IF($L2028="","",IFERROR(TRIM(MID($H2028,4,SEARCH(" CO ",$H2028)-4)),""&amp;$S2028))</f>
        <v/>
      </c>
      <c r="AH2028" s="2">
        <f>IF($AG2028="","",IF($AG2028="FULTON",IF(ISNUMBER(SEARCH("COLLEGE PARK",$H2028)),"FULTON (COLLEGE PARK)",IF(ISNUMBER(SEARCH("HAPEVILLE",$H2028)),"FULTON (HAPEVILLE)",IF(ISNUMBER(SEARCH("EAST POINT",$H2028)),"FULTON (EAST POINT)",IF(ISNUMBER(SEARCH("ATLANTA",$H2028)),"FULTON (ATL LIMITS)","FULTON")))),IF($AG2028="DEKALB",IF(ISNUMBER(SEARCH("ATLANTA",$H2028)),"DEKALB (ATL LIMITS)","DEKALB"),IF(AND($AG2028="CLAYTON",ISNUMBER(SEARCH("COLLEGE PARK",$H2028))),"CLAYTON (COLLEGE PARK)",$AG2028))))</f>
        <v/>
      </c>
      <c r="AI2028" s="2">
        <f>IF(OR($AH2028="",$AD2028=""),"",IFERROR(VLOOKUP($AH2028,CODES!$A:$B,2,FALSE),"NO CODE"))</f>
        <v/>
      </c>
      <c r="AJ2028" s="19">
        <f>IF(OR($AI2028="",$AI2028="NO CODE"),"",IF(COUNTIFS(RATES!$A:$A,$AI2028,RATES!$B:$B,"&lt;="&amp;MonthStart,RATES!$C:$C,"&gt;="&amp;MonthEnd)&lt;&gt;1,"NO RATE",IF($AD2028="OFF",SUMIFS(RATES!$F:$F,RATES!$A:$A,$AI2028,RATES!$B:$B,"&lt;="&amp;MonthStart,RATES!$C:$C,"&gt;="&amp;MonthEnd),SUMIFS(RATES!$E:$E,RATES!$A:$A,$AI2028,RATES!$B:$B,"&lt;="&amp;MonthStart,RATES!$C:$C,"&gt;="&amp;MonthEnd))))</f>
        <v/>
      </c>
      <c r="AK2028" s="2">
        <f>IF(OR(NOT(ISNUMBER($AJ2028)),N($AA2028)=0),"",IF(ABS(N($Z2028)/100-$AJ2028)&gt;0.0000001,"DIFFERS",""))</f>
        <v/>
      </c>
    </row>
    <row r="2029">
      <c r="AD2029" s="2">
        <f>IF($L2029="","",IF(ISNUMBER(SEARCH("OFF ROAD",$H2029)),"OFF",IF(ISNUMBER(SEARCH("ON ROAD",$H2029)),"ON","")))</f>
        <v/>
      </c>
      <c r="AE2029" s="2">
        <f>IF($AD2029="ON",""&amp;$L2029,"")</f>
        <v/>
      </c>
      <c r="AF2029" s="2">
        <f>IF($L2029="","",IF($J2029&lt;&gt;"","Y",""))</f>
        <v/>
      </c>
      <c r="AG2029" s="2">
        <f>IF($L2029="","",IFERROR(TRIM(MID($H2029,4,SEARCH(" CO ",$H2029)-4)),""&amp;$S2029))</f>
        <v/>
      </c>
      <c r="AH2029" s="2">
        <f>IF($AG2029="","",IF($AG2029="FULTON",IF(ISNUMBER(SEARCH("COLLEGE PARK",$H2029)),"FULTON (COLLEGE PARK)",IF(ISNUMBER(SEARCH("HAPEVILLE",$H2029)),"FULTON (HAPEVILLE)",IF(ISNUMBER(SEARCH("EAST POINT",$H2029)),"FULTON (EAST POINT)",IF(ISNUMBER(SEARCH("ATLANTA",$H2029)),"FULTON (ATL LIMITS)","FULTON")))),IF($AG2029="DEKALB",IF(ISNUMBER(SEARCH("ATLANTA",$H2029)),"DEKALB (ATL LIMITS)","DEKALB"),IF(AND($AG2029="CLAYTON",ISNUMBER(SEARCH("COLLEGE PARK",$H2029))),"CLAYTON (COLLEGE PARK)",$AG2029))))</f>
        <v/>
      </c>
      <c r="AI2029" s="2">
        <f>IF(OR($AH2029="",$AD2029=""),"",IFERROR(VLOOKUP($AH2029,CODES!$A:$B,2,FALSE),"NO CODE"))</f>
        <v/>
      </c>
      <c r="AJ2029" s="19">
        <f>IF(OR($AI2029="",$AI2029="NO CODE"),"",IF(COUNTIFS(RATES!$A:$A,$AI2029,RATES!$B:$B,"&lt;="&amp;MonthStart,RATES!$C:$C,"&gt;="&amp;MonthEnd)&lt;&gt;1,"NO RATE",IF($AD2029="OFF",SUMIFS(RATES!$F:$F,RATES!$A:$A,$AI2029,RATES!$B:$B,"&lt;="&amp;MonthStart,RATES!$C:$C,"&gt;="&amp;MonthEnd),SUMIFS(RATES!$E:$E,RATES!$A:$A,$AI2029,RATES!$B:$B,"&lt;="&amp;MonthStart,RATES!$C:$C,"&gt;="&amp;MonthEnd))))</f>
        <v/>
      </c>
      <c r="AK2029" s="2">
        <f>IF(OR(NOT(ISNUMBER($AJ2029)),N($AA2029)=0),"",IF(ABS(N($Z2029)/100-$AJ2029)&gt;0.0000001,"DIFFERS",""))</f>
        <v/>
      </c>
    </row>
    <row r="2030">
      <c r="AD2030" s="2">
        <f>IF($L2030="","",IF(ISNUMBER(SEARCH("OFF ROAD",$H2030)),"OFF",IF(ISNUMBER(SEARCH("ON ROAD",$H2030)),"ON","")))</f>
        <v/>
      </c>
      <c r="AE2030" s="2">
        <f>IF($AD2030="ON",""&amp;$L2030,"")</f>
        <v/>
      </c>
      <c r="AF2030" s="2">
        <f>IF($L2030="","",IF($J2030&lt;&gt;"","Y",""))</f>
        <v/>
      </c>
      <c r="AG2030" s="2">
        <f>IF($L2030="","",IFERROR(TRIM(MID($H2030,4,SEARCH(" CO ",$H2030)-4)),""&amp;$S2030))</f>
        <v/>
      </c>
      <c r="AH2030" s="2">
        <f>IF($AG2030="","",IF($AG2030="FULTON",IF(ISNUMBER(SEARCH("COLLEGE PARK",$H2030)),"FULTON (COLLEGE PARK)",IF(ISNUMBER(SEARCH("HAPEVILLE",$H2030)),"FULTON (HAPEVILLE)",IF(ISNUMBER(SEARCH("EAST POINT",$H2030)),"FULTON (EAST POINT)",IF(ISNUMBER(SEARCH("ATLANTA",$H2030)),"FULTON (ATL LIMITS)","FULTON")))),IF($AG2030="DEKALB",IF(ISNUMBER(SEARCH("ATLANTA",$H2030)),"DEKALB (ATL LIMITS)","DEKALB"),IF(AND($AG2030="CLAYTON",ISNUMBER(SEARCH("COLLEGE PARK",$H2030))),"CLAYTON (COLLEGE PARK)",$AG2030))))</f>
        <v/>
      </c>
      <c r="AI2030" s="2">
        <f>IF(OR($AH2030="",$AD2030=""),"",IFERROR(VLOOKUP($AH2030,CODES!$A:$B,2,FALSE),"NO CODE"))</f>
        <v/>
      </c>
      <c r="AJ2030" s="19">
        <f>IF(OR($AI2030="",$AI2030="NO CODE"),"",IF(COUNTIFS(RATES!$A:$A,$AI2030,RATES!$B:$B,"&lt;="&amp;MonthStart,RATES!$C:$C,"&gt;="&amp;MonthEnd)&lt;&gt;1,"NO RATE",IF($AD2030="OFF",SUMIFS(RATES!$F:$F,RATES!$A:$A,$AI2030,RATES!$B:$B,"&lt;="&amp;MonthStart,RATES!$C:$C,"&gt;="&amp;MonthEnd),SUMIFS(RATES!$E:$E,RATES!$A:$A,$AI2030,RATES!$B:$B,"&lt;="&amp;MonthStart,RATES!$C:$C,"&gt;="&amp;MonthEnd))))</f>
        <v/>
      </c>
      <c r="AK2030" s="2">
        <f>IF(OR(NOT(ISNUMBER($AJ2030)),N($AA2030)=0),"",IF(ABS(N($Z2030)/100-$AJ2030)&gt;0.0000001,"DIFFERS",""))</f>
        <v/>
      </c>
    </row>
    <row r="2031">
      <c r="AD2031" s="2">
        <f>IF($L2031="","",IF(ISNUMBER(SEARCH("OFF ROAD",$H2031)),"OFF",IF(ISNUMBER(SEARCH("ON ROAD",$H2031)),"ON","")))</f>
        <v/>
      </c>
      <c r="AE2031" s="2">
        <f>IF($AD2031="ON",""&amp;$L2031,"")</f>
        <v/>
      </c>
      <c r="AF2031" s="2">
        <f>IF($L2031="","",IF($J2031&lt;&gt;"","Y",""))</f>
        <v/>
      </c>
      <c r="AG2031" s="2">
        <f>IF($L2031="","",IFERROR(TRIM(MID($H2031,4,SEARCH(" CO ",$H2031)-4)),""&amp;$S2031))</f>
        <v/>
      </c>
      <c r="AH2031" s="2">
        <f>IF($AG2031="","",IF($AG2031="FULTON",IF(ISNUMBER(SEARCH("COLLEGE PARK",$H2031)),"FULTON (COLLEGE PARK)",IF(ISNUMBER(SEARCH("HAPEVILLE",$H2031)),"FULTON (HAPEVILLE)",IF(ISNUMBER(SEARCH("EAST POINT",$H2031)),"FULTON (EAST POINT)",IF(ISNUMBER(SEARCH("ATLANTA",$H2031)),"FULTON (ATL LIMITS)","FULTON")))),IF($AG2031="DEKALB",IF(ISNUMBER(SEARCH("ATLANTA",$H2031)),"DEKALB (ATL LIMITS)","DEKALB"),IF(AND($AG2031="CLAYTON",ISNUMBER(SEARCH("COLLEGE PARK",$H2031))),"CLAYTON (COLLEGE PARK)",$AG2031))))</f>
        <v/>
      </c>
      <c r="AI2031" s="2">
        <f>IF(OR($AH2031="",$AD2031=""),"",IFERROR(VLOOKUP($AH2031,CODES!$A:$B,2,FALSE),"NO CODE"))</f>
        <v/>
      </c>
      <c r="AJ2031" s="19">
        <f>IF(OR($AI2031="",$AI2031="NO CODE"),"",IF(COUNTIFS(RATES!$A:$A,$AI2031,RATES!$B:$B,"&lt;="&amp;MonthStart,RATES!$C:$C,"&gt;="&amp;MonthEnd)&lt;&gt;1,"NO RATE",IF($AD2031="OFF",SUMIFS(RATES!$F:$F,RATES!$A:$A,$AI2031,RATES!$B:$B,"&lt;="&amp;MonthStart,RATES!$C:$C,"&gt;="&amp;MonthEnd),SUMIFS(RATES!$E:$E,RATES!$A:$A,$AI2031,RATES!$B:$B,"&lt;="&amp;MonthStart,RATES!$C:$C,"&gt;="&amp;MonthEnd))))</f>
        <v/>
      </c>
      <c r="AK2031" s="2">
        <f>IF(OR(NOT(ISNUMBER($AJ2031)),N($AA2031)=0),"",IF(ABS(N($Z2031)/100-$AJ2031)&gt;0.0000001,"DIFFERS",""))</f>
        <v/>
      </c>
    </row>
    <row r="2032">
      <c r="AD2032" s="2">
        <f>IF($L2032="","",IF(ISNUMBER(SEARCH("OFF ROAD",$H2032)),"OFF",IF(ISNUMBER(SEARCH("ON ROAD",$H2032)),"ON","")))</f>
        <v/>
      </c>
      <c r="AE2032" s="2">
        <f>IF($AD2032="ON",""&amp;$L2032,"")</f>
        <v/>
      </c>
      <c r="AF2032" s="2">
        <f>IF($L2032="","",IF($J2032&lt;&gt;"","Y",""))</f>
        <v/>
      </c>
      <c r="AG2032" s="2">
        <f>IF($L2032="","",IFERROR(TRIM(MID($H2032,4,SEARCH(" CO ",$H2032)-4)),""&amp;$S2032))</f>
        <v/>
      </c>
      <c r="AH2032" s="2">
        <f>IF($AG2032="","",IF($AG2032="FULTON",IF(ISNUMBER(SEARCH("COLLEGE PARK",$H2032)),"FULTON (COLLEGE PARK)",IF(ISNUMBER(SEARCH("HAPEVILLE",$H2032)),"FULTON (HAPEVILLE)",IF(ISNUMBER(SEARCH("EAST POINT",$H2032)),"FULTON (EAST POINT)",IF(ISNUMBER(SEARCH("ATLANTA",$H2032)),"FULTON (ATL LIMITS)","FULTON")))),IF($AG2032="DEKALB",IF(ISNUMBER(SEARCH("ATLANTA",$H2032)),"DEKALB (ATL LIMITS)","DEKALB"),IF(AND($AG2032="CLAYTON",ISNUMBER(SEARCH("COLLEGE PARK",$H2032))),"CLAYTON (COLLEGE PARK)",$AG2032))))</f>
        <v/>
      </c>
      <c r="AI2032" s="2">
        <f>IF(OR($AH2032="",$AD2032=""),"",IFERROR(VLOOKUP($AH2032,CODES!$A:$B,2,FALSE),"NO CODE"))</f>
        <v/>
      </c>
      <c r="AJ2032" s="19">
        <f>IF(OR($AI2032="",$AI2032="NO CODE"),"",IF(COUNTIFS(RATES!$A:$A,$AI2032,RATES!$B:$B,"&lt;="&amp;MonthStart,RATES!$C:$C,"&gt;="&amp;MonthEnd)&lt;&gt;1,"NO RATE",IF($AD2032="OFF",SUMIFS(RATES!$F:$F,RATES!$A:$A,$AI2032,RATES!$B:$B,"&lt;="&amp;MonthStart,RATES!$C:$C,"&gt;="&amp;MonthEnd),SUMIFS(RATES!$E:$E,RATES!$A:$A,$AI2032,RATES!$B:$B,"&lt;="&amp;MonthStart,RATES!$C:$C,"&gt;="&amp;MonthEnd))))</f>
        <v/>
      </c>
      <c r="AK2032" s="2">
        <f>IF(OR(NOT(ISNUMBER($AJ2032)),N($AA2032)=0),"",IF(ABS(N($Z2032)/100-$AJ2032)&gt;0.0000001,"DIFFERS",""))</f>
        <v/>
      </c>
    </row>
    <row r="2033">
      <c r="AD2033" s="2">
        <f>IF($L2033="","",IF(ISNUMBER(SEARCH("OFF ROAD",$H2033)),"OFF",IF(ISNUMBER(SEARCH("ON ROAD",$H2033)),"ON","")))</f>
        <v/>
      </c>
      <c r="AE2033" s="2">
        <f>IF($AD2033="ON",""&amp;$L2033,"")</f>
        <v/>
      </c>
      <c r="AF2033" s="2">
        <f>IF($L2033="","",IF($J2033&lt;&gt;"","Y",""))</f>
        <v/>
      </c>
      <c r="AG2033" s="2">
        <f>IF($L2033="","",IFERROR(TRIM(MID($H2033,4,SEARCH(" CO ",$H2033)-4)),""&amp;$S2033))</f>
        <v/>
      </c>
      <c r="AH2033" s="2">
        <f>IF($AG2033="","",IF($AG2033="FULTON",IF(ISNUMBER(SEARCH("COLLEGE PARK",$H2033)),"FULTON (COLLEGE PARK)",IF(ISNUMBER(SEARCH("HAPEVILLE",$H2033)),"FULTON (HAPEVILLE)",IF(ISNUMBER(SEARCH("EAST POINT",$H2033)),"FULTON (EAST POINT)",IF(ISNUMBER(SEARCH("ATLANTA",$H2033)),"FULTON (ATL LIMITS)","FULTON")))),IF($AG2033="DEKALB",IF(ISNUMBER(SEARCH("ATLANTA",$H2033)),"DEKALB (ATL LIMITS)","DEKALB"),IF(AND($AG2033="CLAYTON",ISNUMBER(SEARCH("COLLEGE PARK",$H2033))),"CLAYTON (COLLEGE PARK)",$AG2033))))</f>
        <v/>
      </c>
      <c r="AI2033" s="2">
        <f>IF(OR($AH2033="",$AD2033=""),"",IFERROR(VLOOKUP($AH2033,CODES!$A:$B,2,FALSE),"NO CODE"))</f>
        <v/>
      </c>
      <c r="AJ2033" s="19">
        <f>IF(OR($AI2033="",$AI2033="NO CODE"),"",IF(COUNTIFS(RATES!$A:$A,$AI2033,RATES!$B:$B,"&lt;="&amp;MonthStart,RATES!$C:$C,"&gt;="&amp;MonthEnd)&lt;&gt;1,"NO RATE",IF($AD2033="OFF",SUMIFS(RATES!$F:$F,RATES!$A:$A,$AI2033,RATES!$B:$B,"&lt;="&amp;MonthStart,RATES!$C:$C,"&gt;="&amp;MonthEnd),SUMIFS(RATES!$E:$E,RATES!$A:$A,$AI2033,RATES!$B:$B,"&lt;="&amp;MonthStart,RATES!$C:$C,"&gt;="&amp;MonthEnd))))</f>
        <v/>
      </c>
      <c r="AK2033" s="2">
        <f>IF(OR(NOT(ISNUMBER($AJ2033)),N($AA2033)=0),"",IF(ABS(N($Z2033)/100-$AJ2033)&gt;0.0000001,"DIFFERS",""))</f>
        <v/>
      </c>
    </row>
    <row r="2034">
      <c r="AD2034" s="2">
        <f>IF($L2034="","",IF(ISNUMBER(SEARCH("OFF ROAD",$H2034)),"OFF",IF(ISNUMBER(SEARCH("ON ROAD",$H2034)),"ON","")))</f>
        <v/>
      </c>
      <c r="AE2034" s="2">
        <f>IF($AD2034="ON",""&amp;$L2034,"")</f>
        <v/>
      </c>
      <c r="AF2034" s="2">
        <f>IF($L2034="","",IF($J2034&lt;&gt;"","Y",""))</f>
        <v/>
      </c>
      <c r="AG2034" s="2">
        <f>IF($L2034="","",IFERROR(TRIM(MID($H2034,4,SEARCH(" CO ",$H2034)-4)),""&amp;$S2034))</f>
        <v/>
      </c>
      <c r="AH2034" s="2">
        <f>IF($AG2034="","",IF($AG2034="FULTON",IF(ISNUMBER(SEARCH("COLLEGE PARK",$H2034)),"FULTON (COLLEGE PARK)",IF(ISNUMBER(SEARCH("HAPEVILLE",$H2034)),"FULTON (HAPEVILLE)",IF(ISNUMBER(SEARCH("EAST POINT",$H2034)),"FULTON (EAST POINT)",IF(ISNUMBER(SEARCH("ATLANTA",$H2034)),"FULTON (ATL LIMITS)","FULTON")))),IF($AG2034="DEKALB",IF(ISNUMBER(SEARCH("ATLANTA",$H2034)),"DEKALB (ATL LIMITS)","DEKALB"),IF(AND($AG2034="CLAYTON",ISNUMBER(SEARCH("COLLEGE PARK",$H2034))),"CLAYTON (COLLEGE PARK)",$AG2034))))</f>
        <v/>
      </c>
      <c r="AI2034" s="2">
        <f>IF(OR($AH2034="",$AD2034=""),"",IFERROR(VLOOKUP($AH2034,CODES!$A:$B,2,FALSE),"NO CODE"))</f>
        <v/>
      </c>
      <c r="AJ2034" s="19">
        <f>IF(OR($AI2034="",$AI2034="NO CODE"),"",IF(COUNTIFS(RATES!$A:$A,$AI2034,RATES!$B:$B,"&lt;="&amp;MonthStart,RATES!$C:$C,"&gt;="&amp;MonthEnd)&lt;&gt;1,"NO RATE",IF($AD2034="OFF",SUMIFS(RATES!$F:$F,RATES!$A:$A,$AI2034,RATES!$B:$B,"&lt;="&amp;MonthStart,RATES!$C:$C,"&gt;="&amp;MonthEnd),SUMIFS(RATES!$E:$E,RATES!$A:$A,$AI2034,RATES!$B:$B,"&lt;="&amp;MonthStart,RATES!$C:$C,"&gt;="&amp;MonthEnd))))</f>
        <v/>
      </c>
      <c r="AK2034" s="2">
        <f>IF(OR(NOT(ISNUMBER($AJ2034)),N($AA2034)=0),"",IF(ABS(N($Z2034)/100-$AJ2034)&gt;0.0000001,"DIFFERS",""))</f>
        <v/>
      </c>
    </row>
    <row r="2035">
      <c r="AD2035" s="2">
        <f>IF($L2035="","",IF(ISNUMBER(SEARCH("OFF ROAD",$H2035)),"OFF",IF(ISNUMBER(SEARCH("ON ROAD",$H2035)),"ON","")))</f>
        <v/>
      </c>
      <c r="AE2035" s="2">
        <f>IF($AD2035="ON",""&amp;$L2035,"")</f>
        <v/>
      </c>
      <c r="AF2035" s="2">
        <f>IF($L2035="","",IF($J2035&lt;&gt;"","Y",""))</f>
        <v/>
      </c>
      <c r="AG2035" s="2">
        <f>IF($L2035="","",IFERROR(TRIM(MID($H2035,4,SEARCH(" CO ",$H2035)-4)),""&amp;$S2035))</f>
        <v/>
      </c>
      <c r="AH2035" s="2">
        <f>IF($AG2035="","",IF($AG2035="FULTON",IF(ISNUMBER(SEARCH("COLLEGE PARK",$H2035)),"FULTON (COLLEGE PARK)",IF(ISNUMBER(SEARCH("HAPEVILLE",$H2035)),"FULTON (HAPEVILLE)",IF(ISNUMBER(SEARCH("EAST POINT",$H2035)),"FULTON (EAST POINT)",IF(ISNUMBER(SEARCH("ATLANTA",$H2035)),"FULTON (ATL LIMITS)","FULTON")))),IF($AG2035="DEKALB",IF(ISNUMBER(SEARCH("ATLANTA",$H2035)),"DEKALB (ATL LIMITS)","DEKALB"),IF(AND($AG2035="CLAYTON",ISNUMBER(SEARCH("COLLEGE PARK",$H2035))),"CLAYTON (COLLEGE PARK)",$AG2035))))</f>
        <v/>
      </c>
      <c r="AI2035" s="2">
        <f>IF(OR($AH2035="",$AD2035=""),"",IFERROR(VLOOKUP($AH2035,CODES!$A:$B,2,FALSE),"NO CODE"))</f>
        <v/>
      </c>
      <c r="AJ2035" s="19">
        <f>IF(OR($AI2035="",$AI2035="NO CODE"),"",IF(COUNTIFS(RATES!$A:$A,$AI2035,RATES!$B:$B,"&lt;="&amp;MonthStart,RATES!$C:$C,"&gt;="&amp;MonthEnd)&lt;&gt;1,"NO RATE",IF($AD2035="OFF",SUMIFS(RATES!$F:$F,RATES!$A:$A,$AI2035,RATES!$B:$B,"&lt;="&amp;MonthStart,RATES!$C:$C,"&gt;="&amp;MonthEnd),SUMIFS(RATES!$E:$E,RATES!$A:$A,$AI2035,RATES!$B:$B,"&lt;="&amp;MonthStart,RATES!$C:$C,"&gt;="&amp;MonthEnd))))</f>
        <v/>
      </c>
      <c r="AK2035" s="2">
        <f>IF(OR(NOT(ISNUMBER($AJ2035)),N($AA2035)=0),"",IF(ABS(N($Z2035)/100-$AJ2035)&gt;0.0000001,"DIFFERS",""))</f>
        <v/>
      </c>
    </row>
    <row r="2036">
      <c r="AD2036" s="2">
        <f>IF($L2036="","",IF(ISNUMBER(SEARCH("OFF ROAD",$H2036)),"OFF",IF(ISNUMBER(SEARCH("ON ROAD",$H2036)),"ON","")))</f>
        <v/>
      </c>
      <c r="AE2036" s="2">
        <f>IF($AD2036="ON",""&amp;$L2036,"")</f>
        <v/>
      </c>
      <c r="AF2036" s="2">
        <f>IF($L2036="","",IF($J2036&lt;&gt;"","Y",""))</f>
        <v/>
      </c>
      <c r="AG2036" s="2">
        <f>IF($L2036="","",IFERROR(TRIM(MID($H2036,4,SEARCH(" CO ",$H2036)-4)),""&amp;$S2036))</f>
        <v/>
      </c>
      <c r="AH2036" s="2">
        <f>IF($AG2036="","",IF($AG2036="FULTON",IF(ISNUMBER(SEARCH("COLLEGE PARK",$H2036)),"FULTON (COLLEGE PARK)",IF(ISNUMBER(SEARCH("HAPEVILLE",$H2036)),"FULTON (HAPEVILLE)",IF(ISNUMBER(SEARCH("EAST POINT",$H2036)),"FULTON (EAST POINT)",IF(ISNUMBER(SEARCH("ATLANTA",$H2036)),"FULTON (ATL LIMITS)","FULTON")))),IF($AG2036="DEKALB",IF(ISNUMBER(SEARCH("ATLANTA",$H2036)),"DEKALB (ATL LIMITS)","DEKALB"),IF(AND($AG2036="CLAYTON",ISNUMBER(SEARCH("COLLEGE PARK",$H2036))),"CLAYTON (COLLEGE PARK)",$AG2036))))</f>
        <v/>
      </c>
      <c r="AI2036" s="2">
        <f>IF(OR($AH2036="",$AD2036=""),"",IFERROR(VLOOKUP($AH2036,CODES!$A:$B,2,FALSE),"NO CODE"))</f>
        <v/>
      </c>
      <c r="AJ2036" s="19">
        <f>IF(OR($AI2036="",$AI2036="NO CODE"),"",IF(COUNTIFS(RATES!$A:$A,$AI2036,RATES!$B:$B,"&lt;="&amp;MonthStart,RATES!$C:$C,"&gt;="&amp;MonthEnd)&lt;&gt;1,"NO RATE",IF($AD2036="OFF",SUMIFS(RATES!$F:$F,RATES!$A:$A,$AI2036,RATES!$B:$B,"&lt;="&amp;MonthStart,RATES!$C:$C,"&gt;="&amp;MonthEnd),SUMIFS(RATES!$E:$E,RATES!$A:$A,$AI2036,RATES!$B:$B,"&lt;="&amp;MonthStart,RATES!$C:$C,"&gt;="&amp;MonthEnd))))</f>
        <v/>
      </c>
      <c r="AK2036" s="2">
        <f>IF(OR(NOT(ISNUMBER($AJ2036)),N($AA2036)=0),"",IF(ABS(N($Z2036)/100-$AJ2036)&gt;0.0000001,"DIFFERS",""))</f>
        <v/>
      </c>
    </row>
    <row r="2037">
      <c r="AD2037" s="2">
        <f>IF($L2037="","",IF(ISNUMBER(SEARCH("OFF ROAD",$H2037)),"OFF",IF(ISNUMBER(SEARCH("ON ROAD",$H2037)),"ON","")))</f>
        <v/>
      </c>
      <c r="AE2037" s="2">
        <f>IF($AD2037="ON",""&amp;$L2037,"")</f>
        <v/>
      </c>
      <c r="AF2037" s="2">
        <f>IF($L2037="","",IF($J2037&lt;&gt;"","Y",""))</f>
        <v/>
      </c>
      <c r="AG2037" s="2">
        <f>IF($L2037="","",IFERROR(TRIM(MID($H2037,4,SEARCH(" CO ",$H2037)-4)),""&amp;$S2037))</f>
        <v/>
      </c>
      <c r="AH2037" s="2">
        <f>IF($AG2037="","",IF($AG2037="FULTON",IF(ISNUMBER(SEARCH("COLLEGE PARK",$H2037)),"FULTON (COLLEGE PARK)",IF(ISNUMBER(SEARCH("HAPEVILLE",$H2037)),"FULTON (HAPEVILLE)",IF(ISNUMBER(SEARCH("EAST POINT",$H2037)),"FULTON (EAST POINT)",IF(ISNUMBER(SEARCH("ATLANTA",$H2037)),"FULTON (ATL LIMITS)","FULTON")))),IF($AG2037="DEKALB",IF(ISNUMBER(SEARCH("ATLANTA",$H2037)),"DEKALB (ATL LIMITS)","DEKALB"),IF(AND($AG2037="CLAYTON",ISNUMBER(SEARCH("COLLEGE PARK",$H2037))),"CLAYTON (COLLEGE PARK)",$AG2037))))</f>
        <v/>
      </c>
      <c r="AI2037" s="2">
        <f>IF(OR($AH2037="",$AD2037=""),"",IFERROR(VLOOKUP($AH2037,CODES!$A:$B,2,FALSE),"NO CODE"))</f>
        <v/>
      </c>
      <c r="AJ2037" s="19">
        <f>IF(OR($AI2037="",$AI2037="NO CODE"),"",IF(COUNTIFS(RATES!$A:$A,$AI2037,RATES!$B:$B,"&lt;="&amp;MonthStart,RATES!$C:$C,"&gt;="&amp;MonthEnd)&lt;&gt;1,"NO RATE",IF($AD2037="OFF",SUMIFS(RATES!$F:$F,RATES!$A:$A,$AI2037,RATES!$B:$B,"&lt;="&amp;MonthStart,RATES!$C:$C,"&gt;="&amp;MonthEnd),SUMIFS(RATES!$E:$E,RATES!$A:$A,$AI2037,RATES!$B:$B,"&lt;="&amp;MonthStart,RATES!$C:$C,"&gt;="&amp;MonthEnd))))</f>
        <v/>
      </c>
      <c r="AK2037" s="2">
        <f>IF(OR(NOT(ISNUMBER($AJ2037)),N($AA2037)=0),"",IF(ABS(N($Z2037)/100-$AJ2037)&gt;0.0000001,"DIFFERS",""))</f>
        <v/>
      </c>
    </row>
    <row r="2038">
      <c r="AD2038" s="2">
        <f>IF($L2038="","",IF(ISNUMBER(SEARCH("OFF ROAD",$H2038)),"OFF",IF(ISNUMBER(SEARCH("ON ROAD",$H2038)),"ON","")))</f>
        <v/>
      </c>
      <c r="AE2038" s="2">
        <f>IF($AD2038="ON",""&amp;$L2038,"")</f>
        <v/>
      </c>
      <c r="AF2038" s="2">
        <f>IF($L2038="","",IF($J2038&lt;&gt;"","Y",""))</f>
        <v/>
      </c>
      <c r="AG2038" s="2">
        <f>IF($L2038="","",IFERROR(TRIM(MID($H2038,4,SEARCH(" CO ",$H2038)-4)),""&amp;$S2038))</f>
        <v/>
      </c>
      <c r="AH2038" s="2">
        <f>IF($AG2038="","",IF($AG2038="FULTON",IF(ISNUMBER(SEARCH("COLLEGE PARK",$H2038)),"FULTON (COLLEGE PARK)",IF(ISNUMBER(SEARCH("HAPEVILLE",$H2038)),"FULTON (HAPEVILLE)",IF(ISNUMBER(SEARCH("EAST POINT",$H2038)),"FULTON (EAST POINT)",IF(ISNUMBER(SEARCH("ATLANTA",$H2038)),"FULTON (ATL LIMITS)","FULTON")))),IF($AG2038="DEKALB",IF(ISNUMBER(SEARCH("ATLANTA",$H2038)),"DEKALB (ATL LIMITS)","DEKALB"),IF(AND($AG2038="CLAYTON",ISNUMBER(SEARCH("COLLEGE PARK",$H2038))),"CLAYTON (COLLEGE PARK)",$AG2038))))</f>
        <v/>
      </c>
      <c r="AI2038" s="2">
        <f>IF(OR($AH2038="",$AD2038=""),"",IFERROR(VLOOKUP($AH2038,CODES!$A:$B,2,FALSE),"NO CODE"))</f>
        <v/>
      </c>
      <c r="AJ2038" s="19">
        <f>IF(OR($AI2038="",$AI2038="NO CODE"),"",IF(COUNTIFS(RATES!$A:$A,$AI2038,RATES!$B:$B,"&lt;="&amp;MonthStart,RATES!$C:$C,"&gt;="&amp;MonthEnd)&lt;&gt;1,"NO RATE",IF($AD2038="OFF",SUMIFS(RATES!$F:$F,RATES!$A:$A,$AI2038,RATES!$B:$B,"&lt;="&amp;MonthStart,RATES!$C:$C,"&gt;="&amp;MonthEnd),SUMIFS(RATES!$E:$E,RATES!$A:$A,$AI2038,RATES!$B:$B,"&lt;="&amp;MonthStart,RATES!$C:$C,"&gt;="&amp;MonthEnd))))</f>
        <v/>
      </c>
      <c r="AK2038" s="2">
        <f>IF(OR(NOT(ISNUMBER($AJ2038)),N($AA2038)=0),"",IF(ABS(N($Z2038)/100-$AJ2038)&gt;0.0000001,"DIFFERS",""))</f>
        <v/>
      </c>
    </row>
    <row r="2039">
      <c r="AD2039" s="2">
        <f>IF($L2039="","",IF(ISNUMBER(SEARCH("OFF ROAD",$H2039)),"OFF",IF(ISNUMBER(SEARCH("ON ROAD",$H2039)),"ON","")))</f>
        <v/>
      </c>
      <c r="AE2039" s="2">
        <f>IF($AD2039="ON",""&amp;$L2039,"")</f>
        <v/>
      </c>
      <c r="AF2039" s="2">
        <f>IF($L2039="","",IF($J2039&lt;&gt;"","Y",""))</f>
        <v/>
      </c>
      <c r="AG2039" s="2">
        <f>IF($L2039="","",IFERROR(TRIM(MID($H2039,4,SEARCH(" CO ",$H2039)-4)),""&amp;$S2039))</f>
        <v/>
      </c>
      <c r="AH2039" s="2">
        <f>IF($AG2039="","",IF($AG2039="FULTON",IF(ISNUMBER(SEARCH("COLLEGE PARK",$H2039)),"FULTON (COLLEGE PARK)",IF(ISNUMBER(SEARCH("HAPEVILLE",$H2039)),"FULTON (HAPEVILLE)",IF(ISNUMBER(SEARCH("EAST POINT",$H2039)),"FULTON (EAST POINT)",IF(ISNUMBER(SEARCH("ATLANTA",$H2039)),"FULTON (ATL LIMITS)","FULTON")))),IF($AG2039="DEKALB",IF(ISNUMBER(SEARCH("ATLANTA",$H2039)),"DEKALB (ATL LIMITS)","DEKALB"),IF(AND($AG2039="CLAYTON",ISNUMBER(SEARCH("COLLEGE PARK",$H2039))),"CLAYTON (COLLEGE PARK)",$AG2039))))</f>
        <v/>
      </c>
      <c r="AI2039" s="2">
        <f>IF(OR($AH2039="",$AD2039=""),"",IFERROR(VLOOKUP($AH2039,CODES!$A:$B,2,FALSE),"NO CODE"))</f>
        <v/>
      </c>
      <c r="AJ2039" s="19">
        <f>IF(OR($AI2039="",$AI2039="NO CODE"),"",IF(COUNTIFS(RATES!$A:$A,$AI2039,RATES!$B:$B,"&lt;="&amp;MonthStart,RATES!$C:$C,"&gt;="&amp;MonthEnd)&lt;&gt;1,"NO RATE",IF($AD2039="OFF",SUMIFS(RATES!$F:$F,RATES!$A:$A,$AI2039,RATES!$B:$B,"&lt;="&amp;MonthStart,RATES!$C:$C,"&gt;="&amp;MonthEnd),SUMIFS(RATES!$E:$E,RATES!$A:$A,$AI2039,RATES!$B:$B,"&lt;="&amp;MonthStart,RATES!$C:$C,"&gt;="&amp;MonthEnd))))</f>
        <v/>
      </c>
      <c r="AK2039" s="2">
        <f>IF(OR(NOT(ISNUMBER($AJ2039)),N($AA2039)=0),"",IF(ABS(N($Z2039)/100-$AJ2039)&gt;0.0000001,"DIFFERS",""))</f>
        <v/>
      </c>
    </row>
    <row r="2040">
      <c r="AD2040" s="2">
        <f>IF($L2040="","",IF(ISNUMBER(SEARCH("OFF ROAD",$H2040)),"OFF",IF(ISNUMBER(SEARCH("ON ROAD",$H2040)),"ON","")))</f>
        <v/>
      </c>
      <c r="AE2040" s="2">
        <f>IF($AD2040="ON",""&amp;$L2040,"")</f>
        <v/>
      </c>
      <c r="AF2040" s="2">
        <f>IF($L2040="","",IF($J2040&lt;&gt;"","Y",""))</f>
        <v/>
      </c>
      <c r="AG2040" s="2">
        <f>IF($L2040="","",IFERROR(TRIM(MID($H2040,4,SEARCH(" CO ",$H2040)-4)),""&amp;$S2040))</f>
        <v/>
      </c>
      <c r="AH2040" s="2">
        <f>IF($AG2040="","",IF($AG2040="FULTON",IF(ISNUMBER(SEARCH("COLLEGE PARK",$H2040)),"FULTON (COLLEGE PARK)",IF(ISNUMBER(SEARCH("HAPEVILLE",$H2040)),"FULTON (HAPEVILLE)",IF(ISNUMBER(SEARCH("EAST POINT",$H2040)),"FULTON (EAST POINT)",IF(ISNUMBER(SEARCH("ATLANTA",$H2040)),"FULTON (ATL LIMITS)","FULTON")))),IF($AG2040="DEKALB",IF(ISNUMBER(SEARCH("ATLANTA",$H2040)),"DEKALB (ATL LIMITS)","DEKALB"),IF(AND($AG2040="CLAYTON",ISNUMBER(SEARCH("COLLEGE PARK",$H2040))),"CLAYTON (COLLEGE PARK)",$AG2040))))</f>
        <v/>
      </c>
      <c r="AI2040" s="2">
        <f>IF(OR($AH2040="",$AD2040=""),"",IFERROR(VLOOKUP($AH2040,CODES!$A:$B,2,FALSE),"NO CODE"))</f>
        <v/>
      </c>
      <c r="AJ2040" s="19">
        <f>IF(OR($AI2040="",$AI2040="NO CODE"),"",IF(COUNTIFS(RATES!$A:$A,$AI2040,RATES!$B:$B,"&lt;="&amp;MonthStart,RATES!$C:$C,"&gt;="&amp;MonthEnd)&lt;&gt;1,"NO RATE",IF($AD2040="OFF",SUMIFS(RATES!$F:$F,RATES!$A:$A,$AI2040,RATES!$B:$B,"&lt;="&amp;MonthStart,RATES!$C:$C,"&gt;="&amp;MonthEnd),SUMIFS(RATES!$E:$E,RATES!$A:$A,$AI2040,RATES!$B:$B,"&lt;="&amp;MonthStart,RATES!$C:$C,"&gt;="&amp;MonthEnd))))</f>
        <v/>
      </c>
      <c r="AK2040" s="2">
        <f>IF(OR(NOT(ISNUMBER($AJ2040)),N($AA2040)=0),"",IF(ABS(N($Z2040)/100-$AJ2040)&gt;0.0000001,"DIFFERS",""))</f>
        <v/>
      </c>
    </row>
    <row r="2041">
      <c r="AD2041" s="2">
        <f>IF($L2041="","",IF(ISNUMBER(SEARCH("OFF ROAD",$H2041)),"OFF",IF(ISNUMBER(SEARCH("ON ROAD",$H2041)),"ON","")))</f>
        <v/>
      </c>
      <c r="AE2041" s="2">
        <f>IF($AD2041="ON",""&amp;$L2041,"")</f>
        <v/>
      </c>
      <c r="AF2041" s="2">
        <f>IF($L2041="","",IF($J2041&lt;&gt;"","Y",""))</f>
        <v/>
      </c>
      <c r="AG2041" s="2">
        <f>IF($L2041="","",IFERROR(TRIM(MID($H2041,4,SEARCH(" CO ",$H2041)-4)),""&amp;$S2041))</f>
        <v/>
      </c>
      <c r="AH2041" s="2">
        <f>IF($AG2041="","",IF($AG2041="FULTON",IF(ISNUMBER(SEARCH("COLLEGE PARK",$H2041)),"FULTON (COLLEGE PARK)",IF(ISNUMBER(SEARCH("HAPEVILLE",$H2041)),"FULTON (HAPEVILLE)",IF(ISNUMBER(SEARCH("EAST POINT",$H2041)),"FULTON (EAST POINT)",IF(ISNUMBER(SEARCH("ATLANTA",$H2041)),"FULTON (ATL LIMITS)","FULTON")))),IF($AG2041="DEKALB",IF(ISNUMBER(SEARCH("ATLANTA",$H2041)),"DEKALB (ATL LIMITS)","DEKALB"),IF(AND($AG2041="CLAYTON",ISNUMBER(SEARCH("COLLEGE PARK",$H2041))),"CLAYTON (COLLEGE PARK)",$AG2041))))</f>
        <v/>
      </c>
      <c r="AI2041" s="2">
        <f>IF(OR($AH2041="",$AD2041=""),"",IFERROR(VLOOKUP($AH2041,CODES!$A:$B,2,FALSE),"NO CODE"))</f>
        <v/>
      </c>
      <c r="AJ2041" s="19">
        <f>IF(OR($AI2041="",$AI2041="NO CODE"),"",IF(COUNTIFS(RATES!$A:$A,$AI2041,RATES!$B:$B,"&lt;="&amp;MonthStart,RATES!$C:$C,"&gt;="&amp;MonthEnd)&lt;&gt;1,"NO RATE",IF($AD2041="OFF",SUMIFS(RATES!$F:$F,RATES!$A:$A,$AI2041,RATES!$B:$B,"&lt;="&amp;MonthStart,RATES!$C:$C,"&gt;="&amp;MonthEnd),SUMIFS(RATES!$E:$E,RATES!$A:$A,$AI2041,RATES!$B:$B,"&lt;="&amp;MonthStart,RATES!$C:$C,"&gt;="&amp;MonthEnd))))</f>
        <v/>
      </c>
      <c r="AK2041" s="2">
        <f>IF(OR(NOT(ISNUMBER($AJ2041)),N($AA2041)=0),"",IF(ABS(N($Z2041)/100-$AJ2041)&gt;0.0000001,"DIFFERS",""))</f>
        <v/>
      </c>
    </row>
    <row r="2042">
      <c r="AD2042" s="2">
        <f>IF($L2042="","",IF(ISNUMBER(SEARCH("OFF ROAD",$H2042)),"OFF",IF(ISNUMBER(SEARCH("ON ROAD",$H2042)),"ON","")))</f>
        <v/>
      </c>
      <c r="AE2042" s="2">
        <f>IF($AD2042="ON",""&amp;$L2042,"")</f>
        <v/>
      </c>
      <c r="AF2042" s="2">
        <f>IF($L2042="","",IF($J2042&lt;&gt;"","Y",""))</f>
        <v/>
      </c>
      <c r="AG2042" s="2">
        <f>IF($L2042="","",IFERROR(TRIM(MID($H2042,4,SEARCH(" CO ",$H2042)-4)),""&amp;$S2042))</f>
        <v/>
      </c>
      <c r="AH2042" s="2">
        <f>IF($AG2042="","",IF($AG2042="FULTON",IF(ISNUMBER(SEARCH("COLLEGE PARK",$H2042)),"FULTON (COLLEGE PARK)",IF(ISNUMBER(SEARCH("HAPEVILLE",$H2042)),"FULTON (HAPEVILLE)",IF(ISNUMBER(SEARCH("EAST POINT",$H2042)),"FULTON (EAST POINT)",IF(ISNUMBER(SEARCH("ATLANTA",$H2042)),"FULTON (ATL LIMITS)","FULTON")))),IF($AG2042="DEKALB",IF(ISNUMBER(SEARCH("ATLANTA",$H2042)),"DEKALB (ATL LIMITS)","DEKALB"),IF(AND($AG2042="CLAYTON",ISNUMBER(SEARCH("COLLEGE PARK",$H2042))),"CLAYTON (COLLEGE PARK)",$AG2042))))</f>
        <v/>
      </c>
      <c r="AI2042" s="2">
        <f>IF(OR($AH2042="",$AD2042=""),"",IFERROR(VLOOKUP($AH2042,CODES!$A:$B,2,FALSE),"NO CODE"))</f>
        <v/>
      </c>
      <c r="AJ2042" s="19">
        <f>IF(OR($AI2042="",$AI2042="NO CODE"),"",IF(COUNTIFS(RATES!$A:$A,$AI2042,RATES!$B:$B,"&lt;="&amp;MonthStart,RATES!$C:$C,"&gt;="&amp;MonthEnd)&lt;&gt;1,"NO RATE",IF($AD2042="OFF",SUMIFS(RATES!$F:$F,RATES!$A:$A,$AI2042,RATES!$B:$B,"&lt;="&amp;MonthStart,RATES!$C:$C,"&gt;="&amp;MonthEnd),SUMIFS(RATES!$E:$E,RATES!$A:$A,$AI2042,RATES!$B:$B,"&lt;="&amp;MonthStart,RATES!$C:$C,"&gt;="&amp;MonthEnd))))</f>
        <v/>
      </c>
      <c r="AK2042" s="2">
        <f>IF(OR(NOT(ISNUMBER($AJ2042)),N($AA2042)=0),"",IF(ABS(N($Z2042)/100-$AJ2042)&gt;0.0000001,"DIFFERS",""))</f>
        <v/>
      </c>
    </row>
    <row r="2043">
      <c r="AD2043" s="2">
        <f>IF($L2043="","",IF(ISNUMBER(SEARCH("OFF ROAD",$H2043)),"OFF",IF(ISNUMBER(SEARCH("ON ROAD",$H2043)),"ON","")))</f>
        <v/>
      </c>
      <c r="AE2043" s="2">
        <f>IF($AD2043="ON",""&amp;$L2043,"")</f>
        <v/>
      </c>
      <c r="AF2043" s="2">
        <f>IF($L2043="","",IF($J2043&lt;&gt;"","Y",""))</f>
        <v/>
      </c>
      <c r="AG2043" s="2">
        <f>IF($L2043="","",IFERROR(TRIM(MID($H2043,4,SEARCH(" CO ",$H2043)-4)),""&amp;$S2043))</f>
        <v/>
      </c>
      <c r="AH2043" s="2">
        <f>IF($AG2043="","",IF($AG2043="FULTON",IF(ISNUMBER(SEARCH("COLLEGE PARK",$H2043)),"FULTON (COLLEGE PARK)",IF(ISNUMBER(SEARCH("HAPEVILLE",$H2043)),"FULTON (HAPEVILLE)",IF(ISNUMBER(SEARCH("EAST POINT",$H2043)),"FULTON (EAST POINT)",IF(ISNUMBER(SEARCH("ATLANTA",$H2043)),"FULTON (ATL LIMITS)","FULTON")))),IF($AG2043="DEKALB",IF(ISNUMBER(SEARCH("ATLANTA",$H2043)),"DEKALB (ATL LIMITS)","DEKALB"),IF(AND($AG2043="CLAYTON",ISNUMBER(SEARCH("COLLEGE PARK",$H2043))),"CLAYTON (COLLEGE PARK)",$AG2043))))</f>
        <v/>
      </c>
      <c r="AI2043" s="2">
        <f>IF(OR($AH2043="",$AD2043=""),"",IFERROR(VLOOKUP($AH2043,CODES!$A:$B,2,FALSE),"NO CODE"))</f>
        <v/>
      </c>
      <c r="AJ2043" s="19">
        <f>IF(OR($AI2043="",$AI2043="NO CODE"),"",IF(COUNTIFS(RATES!$A:$A,$AI2043,RATES!$B:$B,"&lt;="&amp;MonthStart,RATES!$C:$C,"&gt;="&amp;MonthEnd)&lt;&gt;1,"NO RATE",IF($AD2043="OFF",SUMIFS(RATES!$F:$F,RATES!$A:$A,$AI2043,RATES!$B:$B,"&lt;="&amp;MonthStart,RATES!$C:$C,"&gt;="&amp;MonthEnd),SUMIFS(RATES!$E:$E,RATES!$A:$A,$AI2043,RATES!$B:$B,"&lt;="&amp;MonthStart,RATES!$C:$C,"&gt;="&amp;MonthEnd))))</f>
        <v/>
      </c>
      <c r="AK2043" s="2">
        <f>IF(OR(NOT(ISNUMBER($AJ2043)),N($AA2043)=0),"",IF(ABS(N($Z2043)/100-$AJ2043)&gt;0.0000001,"DIFFERS",""))</f>
        <v/>
      </c>
    </row>
    <row r="2044">
      <c r="AD2044" s="2">
        <f>IF($L2044="","",IF(ISNUMBER(SEARCH("OFF ROAD",$H2044)),"OFF",IF(ISNUMBER(SEARCH("ON ROAD",$H2044)),"ON","")))</f>
        <v/>
      </c>
      <c r="AE2044" s="2">
        <f>IF($AD2044="ON",""&amp;$L2044,"")</f>
        <v/>
      </c>
      <c r="AF2044" s="2">
        <f>IF($L2044="","",IF($J2044&lt;&gt;"","Y",""))</f>
        <v/>
      </c>
      <c r="AG2044" s="2">
        <f>IF($L2044="","",IFERROR(TRIM(MID($H2044,4,SEARCH(" CO ",$H2044)-4)),""&amp;$S2044))</f>
        <v/>
      </c>
      <c r="AH2044" s="2">
        <f>IF($AG2044="","",IF($AG2044="FULTON",IF(ISNUMBER(SEARCH("COLLEGE PARK",$H2044)),"FULTON (COLLEGE PARK)",IF(ISNUMBER(SEARCH("HAPEVILLE",$H2044)),"FULTON (HAPEVILLE)",IF(ISNUMBER(SEARCH("EAST POINT",$H2044)),"FULTON (EAST POINT)",IF(ISNUMBER(SEARCH("ATLANTA",$H2044)),"FULTON (ATL LIMITS)","FULTON")))),IF($AG2044="DEKALB",IF(ISNUMBER(SEARCH("ATLANTA",$H2044)),"DEKALB (ATL LIMITS)","DEKALB"),IF(AND($AG2044="CLAYTON",ISNUMBER(SEARCH("COLLEGE PARK",$H2044))),"CLAYTON (COLLEGE PARK)",$AG2044))))</f>
        <v/>
      </c>
      <c r="AI2044" s="2">
        <f>IF(OR($AH2044="",$AD2044=""),"",IFERROR(VLOOKUP($AH2044,CODES!$A:$B,2,FALSE),"NO CODE"))</f>
        <v/>
      </c>
      <c r="AJ2044" s="19">
        <f>IF(OR($AI2044="",$AI2044="NO CODE"),"",IF(COUNTIFS(RATES!$A:$A,$AI2044,RATES!$B:$B,"&lt;="&amp;MonthStart,RATES!$C:$C,"&gt;="&amp;MonthEnd)&lt;&gt;1,"NO RATE",IF($AD2044="OFF",SUMIFS(RATES!$F:$F,RATES!$A:$A,$AI2044,RATES!$B:$B,"&lt;="&amp;MonthStart,RATES!$C:$C,"&gt;="&amp;MonthEnd),SUMIFS(RATES!$E:$E,RATES!$A:$A,$AI2044,RATES!$B:$B,"&lt;="&amp;MonthStart,RATES!$C:$C,"&gt;="&amp;MonthEnd))))</f>
        <v/>
      </c>
      <c r="AK2044" s="2">
        <f>IF(OR(NOT(ISNUMBER($AJ2044)),N($AA2044)=0),"",IF(ABS(N($Z2044)/100-$AJ2044)&gt;0.0000001,"DIFFERS",""))</f>
        <v/>
      </c>
    </row>
    <row r="2045">
      <c r="AD2045" s="2">
        <f>IF($L2045="","",IF(ISNUMBER(SEARCH("OFF ROAD",$H2045)),"OFF",IF(ISNUMBER(SEARCH("ON ROAD",$H2045)),"ON","")))</f>
        <v/>
      </c>
      <c r="AE2045" s="2">
        <f>IF($AD2045="ON",""&amp;$L2045,"")</f>
        <v/>
      </c>
      <c r="AF2045" s="2">
        <f>IF($L2045="","",IF($J2045&lt;&gt;"","Y",""))</f>
        <v/>
      </c>
      <c r="AG2045" s="2">
        <f>IF($L2045="","",IFERROR(TRIM(MID($H2045,4,SEARCH(" CO ",$H2045)-4)),""&amp;$S2045))</f>
        <v/>
      </c>
      <c r="AH2045" s="2">
        <f>IF($AG2045="","",IF($AG2045="FULTON",IF(ISNUMBER(SEARCH("COLLEGE PARK",$H2045)),"FULTON (COLLEGE PARK)",IF(ISNUMBER(SEARCH("HAPEVILLE",$H2045)),"FULTON (HAPEVILLE)",IF(ISNUMBER(SEARCH("EAST POINT",$H2045)),"FULTON (EAST POINT)",IF(ISNUMBER(SEARCH("ATLANTA",$H2045)),"FULTON (ATL LIMITS)","FULTON")))),IF($AG2045="DEKALB",IF(ISNUMBER(SEARCH("ATLANTA",$H2045)),"DEKALB (ATL LIMITS)","DEKALB"),IF(AND($AG2045="CLAYTON",ISNUMBER(SEARCH("COLLEGE PARK",$H2045))),"CLAYTON (COLLEGE PARK)",$AG2045))))</f>
        <v/>
      </c>
      <c r="AI2045" s="2">
        <f>IF(OR($AH2045="",$AD2045=""),"",IFERROR(VLOOKUP($AH2045,CODES!$A:$B,2,FALSE),"NO CODE"))</f>
        <v/>
      </c>
      <c r="AJ2045" s="19">
        <f>IF(OR($AI2045="",$AI2045="NO CODE"),"",IF(COUNTIFS(RATES!$A:$A,$AI2045,RATES!$B:$B,"&lt;="&amp;MonthStart,RATES!$C:$C,"&gt;="&amp;MonthEnd)&lt;&gt;1,"NO RATE",IF($AD2045="OFF",SUMIFS(RATES!$F:$F,RATES!$A:$A,$AI2045,RATES!$B:$B,"&lt;="&amp;MonthStart,RATES!$C:$C,"&gt;="&amp;MonthEnd),SUMIFS(RATES!$E:$E,RATES!$A:$A,$AI2045,RATES!$B:$B,"&lt;="&amp;MonthStart,RATES!$C:$C,"&gt;="&amp;MonthEnd))))</f>
        <v/>
      </c>
      <c r="AK2045" s="2">
        <f>IF(OR(NOT(ISNUMBER($AJ2045)),N($AA2045)=0),"",IF(ABS(N($Z2045)/100-$AJ2045)&gt;0.0000001,"DIFFERS",""))</f>
        <v/>
      </c>
    </row>
    <row r="2046">
      <c r="AD2046" s="2">
        <f>IF($L2046="","",IF(ISNUMBER(SEARCH("OFF ROAD",$H2046)),"OFF",IF(ISNUMBER(SEARCH("ON ROAD",$H2046)),"ON","")))</f>
        <v/>
      </c>
      <c r="AE2046" s="2">
        <f>IF($AD2046="ON",""&amp;$L2046,"")</f>
        <v/>
      </c>
      <c r="AF2046" s="2">
        <f>IF($L2046="","",IF($J2046&lt;&gt;"","Y",""))</f>
        <v/>
      </c>
      <c r="AG2046" s="2">
        <f>IF($L2046="","",IFERROR(TRIM(MID($H2046,4,SEARCH(" CO ",$H2046)-4)),""&amp;$S2046))</f>
        <v/>
      </c>
      <c r="AH2046" s="2">
        <f>IF($AG2046="","",IF($AG2046="FULTON",IF(ISNUMBER(SEARCH("COLLEGE PARK",$H2046)),"FULTON (COLLEGE PARK)",IF(ISNUMBER(SEARCH("HAPEVILLE",$H2046)),"FULTON (HAPEVILLE)",IF(ISNUMBER(SEARCH("EAST POINT",$H2046)),"FULTON (EAST POINT)",IF(ISNUMBER(SEARCH("ATLANTA",$H2046)),"FULTON (ATL LIMITS)","FULTON")))),IF($AG2046="DEKALB",IF(ISNUMBER(SEARCH("ATLANTA",$H2046)),"DEKALB (ATL LIMITS)","DEKALB"),IF(AND($AG2046="CLAYTON",ISNUMBER(SEARCH("COLLEGE PARK",$H2046))),"CLAYTON (COLLEGE PARK)",$AG2046))))</f>
        <v/>
      </c>
      <c r="AI2046" s="2">
        <f>IF(OR($AH2046="",$AD2046=""),"",IFERROR(VLOOKUP($AH2046,CODES!$A:$B,2,FALSE),"NO CODE"))</f>
        <v/>
      </c>
      <c r="AJ2046" s="19">
        <f>IF(OR($AI2046="",$AI2046="NO CODE"),"",IF(COUNTIFS(RATES!$A:$A,$AI2046,RATES!$B:$B,"&lt;="&amp;MonthStart,RATES!$C:$C,"&gt;="&amp;MonthEnd)&lt;&gt;1,"NO RATE",IF($AD2046="OFF",SUMIFS(RATES!$F:$F,RATES!$A:$A,$AI2046,RATES!$B:$B,"&lt;="&amp;MonthStart,RATES!$C:$C,"&gt;="&amp;MonthEnd),SUMIFS(RATES!$E:$E,RATES!$A:$A,$AI2046,RATES!$B:$B,"&lt;="&amp;MonthStart,RATES!$C:$C,"&gt;="&amp;MonthEnd))))</f>
        <v/>
      </c>
      <c r="AK2046" s="2">
        <f>IF(OR(NOT(ISNUMBER($AJ2046)),N($AA2046)=0),"",IF(ABS(N($Z2046)/100-$AJ2046)&gt;0.0000001,"DIFFERS",""))</f>
        <v/>
      </c>
    </row>
    <row r="2047">
      <c r="AD2047" s="2">
        <f>IF($L2047="","",IF(ISNUMBER(SEARCH("OFF ROAD",$H2047)),"OFF",IF(ISNUMBER(SEARCH("ON ROAD",$H2047)),"ON","")))</f>
        <v/>
      </c>
      <c r="AE2047" s="2">
        <f>IF($AD2047="ON",""&amp;$L2047,"")</f>
        <v/>
      </c>
      <c r="AF2047" s="2">
        <f>IF($L2047="","",IF($J2047&lt;&gt;"","Y",""))</f>
        <v/>
      </c>
      <c r="AG2047" s="2">
        <f>IF($L2047="","",IFERROR(TRIM(MID($H2047,4,SEARCH(" CO ",$H2047)-4)),""&amp;$S2047))</f>
        <v/>
      </c>
      <c r="AH2047" s="2">
        <f>IF($AG2047="","",IF($AG2047="FULTON",IF(ISNUMBER(SEARCH("COLLEGE PARK",$H2047)),"FULTON (COLLEGE PARK)",IF(ISNUMBER(SEARCH("HAPEVILLE",$H2047)),"FULTON (HAPEVILLE)",IF(ISNUMBER(SEARCH("EAST POINT",$H2047)),"FULTON (EAST POINT)",IF(ISNUMBER(SEARCH("ATLANTA",$H2047)),"FULTON (ATL LIMITS)","FULTON")))),IF($AG2047="DEKALB",IF(ISNUMBER(SEARCH("ATLANTA",$H2047)),"DEKALB (ATL LIMITS)","DEKALB"),IF(AND($AG2047="CLAYTON",ISNUMBER(SEARCH("COLLEGE PARK",$H2047))),"CLAYTON (COLLEGE PARK)",$AG2047))))</f>
        <v/>
      </c>
      <c r="AI2047" s="2">
        <f>IF(OR($AH2047="",$AD2047=""),"",IFERROR(VLOOKUP($AH2047,CODES!$A:$B,2,FALSE),"NO CODE"))</f>
        <v/>
      </c>
      <c r="AJ2047" s="19">
        <f>IF(OR($AI2047="",$AI2047="NO CODE"),"",IF(COUNTIFS(RATES!$A:$A,$AI2047,RATES!$B:$B,"&lt;="&amp;MonthStart,RATES!$C:$C,"&gt;="&amp;MonthEnd)&lt;&gt;1,"NO RATE",IF($AD2047="OFF",SUMIFS(RATES!$F:$F,RATES!$A:$A,$AI2047,RATES!$B:$B,"&lt;="&amp;MonthStart,RATES!$C:$C,"&gt;="&amp;MonthEnd),SUMIFS(RATES!$E:$E,RATES!$A:$A,$AI2047,RATES!$B:$B,"&lt;="&amp;MonthStart,RATES!$C:$C,"&gt;="&amp;MonthEnd))))</f>
        <v/>
      </c>
      <c r="AK2047" s="2">
        <f>IF(OR(NOT(ISNUMBER($AJ2047)),N($AA2047)=0),"",IF(ABS(N($Z2047)/100-$AJ2047)&gt;0.0000001,"DIFFERS",""))</f>
        <v/>
      </c>
    </row>
    <row r="2048">
      <c r="AD2048" s="2">
        <f>IF($L2048="","",IF(ISNUMBER(SEARCH("OFF ROAD",$H2048)),"OFF",IF(ISNUMBER(SEARCH("ON ROAD",$H2048)),"ON","")))</f>
        <v/>
      </c>
      <c r="AE2048" s="2">
        <f>IF($AD2048="ON",""&amp;$L2048,"")</f>
        <v/>
      </c>
      <c r="AF2048" s="2">
        <f>IF($L2048="","",IF($J2048&lt;&gt;"","Y",""))</f>
        <v/>
      </c>
      <c r="AG2048" s="2">
        <f>IF($L2048="","",IFERROR(TRIM(MID($H2048,4,SEARCH(" CO ",$H2048)-4)),""&amp;$S2048))</f>
        <v/>
      </c>
      <c r="AH2048" s="2">
        <f>IF($AG2048="","",IF($AG2048="FULTON",IF(ISNUMBER(SEARCH("COLLEGE PARK",$H2048)),"FULTON (COLLEGE PARK)",IF(ISNUMBER(SEARCH("HAPEVILLE",$H2048)),"FULTON (HAPEVILLE)",IF(ISNUMBER(SEARCH("EAST POINT",$H2048)),"FULTON (EAST POINT)",IF(ISNUMBER(SEARCH("ATLANTA",$H2048)),"FULTON (ATL LIMITS)","FULTON")))),IF($AG2048="DEKALB",IF(ISNUMBER(SEARCH("ATLANTA",$H2048)),"DEKALB (ATL LIMITS)","DEKALB"),IF(AND($AG2048="CLAYTON",ISNUMBER(SEARCH("COLLEGE PARK",$H2048))),"CLAYTON (COLLEGE PARK)",$AG2048))))</f>
        <v/>
      </c>
      <c r="AI2048" s="2">
        <f>IF(OR($AH2048="",$AD2048=""),"",IFERROR(VLOOKUP($AH2048,CODES!$A:$B,2,FALSE),"NO CODE"))</f>
        <v/>
      </c>
      <c r="AJ2048" s="19">
        <f>IF(OR($AI2048="",$AI2048="NO CODE"),"",IF(COUNTIFS(RATES!$A:$A,$AI2048,RATES!$B:$B,"&lt;="&amp;MonthStart,RATES!$C:$C,"&gt;="&amp;MonthEnd)&lt;&gt;1,"NO RATE",IF($AD2048="OFF",SUMIFS(RATES!$F:$F,RATES!$A:$A,$AI2048,RATES!$B:$B,"&lt;="&amp;MonthStart,RATES!$C:$C,"&gt;="&amp;MonthEnd),SUMIFS(RATES!$E:$E,RATES!$A:$A,$AI2048,RATES!$B:$B,"&lt;="&amp;MonthStart,RATES!$C:$C,"&gt;="&amp;MonthEnd))))</f>
        <v/>
      </c>
      <c r="AK2048" s="2">
        <f>IF(OR(NOT(ISNUMBER($AJ2048)),N($AA2048)=0),"",IF(ABS(N($Z2048)/100-$AJ2048)&gt;0.0000001,"DIFFERS",""))</f>
        <v/>
      </c>
    </row>
    <row r="2049">
      <c r="AD2049" s="2">
        <f>IF($L2049="","",IF(ISNUMBER(SEARCH("OFF ROAD",$H2049)),"OFF",IF(ISNUMBER(SEARCH("ON ROAD",$H2049)),"ON","")))</f>
        <v/>
      </c>
      <c r="AE2049" s="2">
        <f>IF($AD2049="ON",""&amp;$L2049,"")</f>
        <v/>
      </c>
      <c r="AF2049" s="2">
        <f>IF($L2049="","",IF($J2049&lt;&gt;"","Y",""))</f>
        <v/>
      </c>
      <c r="AG2049" s="2">
        <f>IF($L2049="","",IFERROR(TRIM(MID($H2049,4,SEARCH(" CO ",$H2049)-4)),""&amp;$S2049))</f>
        <v/>
      </c>
      <c r="AH2049" s="2">
        <f>IF($AG2049="","",IF($AG2049="FULTON",IF(ISNUMBER(SEARCH("COLLEGE PARK",$H2049)),"FULTON (COLLEGE PARK)",IF(ISNUMBER(SEARCH("HAPEVILLE",$H2049)),"FULTON (HAPEVILLE)",IF(ISNUMBER(SEARCH("EAST POINT",$H2049)),"FULTON (EAST POINT)",IF(ISNUMBER(SEARCH("ATLANTA",$H2049)),"FULTON (ATL LIMITS)","FULTON")))),IF($AG2049="DEKALB",IF(ISNUMBER(SEARCH("ATLANTA",$H2049)),"DEKALB (ATL LIMITS)","DEKALB"),IF(AND($AG2049="CLAYTON",ISNUMBER(SEARCH("COLLEGE PARK",$H2049))),"CLAYTON (COLLEGE PARK)",$AG2049))))</f>
        <v/>
      </c>
      <c r="AI2049" s="2">
        <f>IF(OR($AH2049="",$AD2049=""),"",IFERROR(VLOOKUP($AH2049,CODES!$A:$B,2,FALSE),"NO CODE"))</f>
        <v/>
      </c>
      <c r="AJ2049" s="19">
        <f>IF(OR($AI2049="",$AI2049="NO CODE"),"",IF(COUNTIFS(RATES!$A:$A,$AI2049,RATES!$B:$B,"&lt;="&amp;MonthStart,RATES!$C:$C,"&gt;="&amp;MonthEnd)&lt;&gt;1,"NO RATE",IF($AD2049="OFF",SUMIFS(RATES!$F:$F,RATES!$A:$A,$AI2049,RATES!$B:$B,"&lt;="&amp;MonthStart,RATES!$C:$C,"&gt;="&amp;MonthEnd),SUMIFS(RATES!$E:$E,RATES!$A:$A,$AI2049,RATES!$B:$B,"&lt;="&amp;MonthStart,RATES!$C:$C,"&gt;="&amp;MonthEnd))))</f>
        <v/>
      </c>
      <c r="AK2049" s="2">
        <f>IF(OR(NOT(ISNUMBER($AJ2049)),N($AA2049)=0),"",IF(ABS(N($Z2049)/100-$AJ2049)&gt;0.0000001,"DIFFERS",""))</f>
        <v/>
      </c>
    </row>
    <row r="2050">
      <c r="AD2050" s="2">
        <f>IF($L2050="","",IF(ISNUMBER(SEARCH("OFF ROAD",$H2050)),"OFF",IF(ISNUMBER(SEARCH("ON ROAD",$H2050)),"ON","")))</f>
        <v/>
      </c>
      <c r="AE2050" s="2">
        <f>IF($AD2050="ON",""&amp;$L2050,"")</f>
        <v/>
      </c>
      <c r="AF2050" s="2">
        <f>IF($L2050="","",IF($J2050&lt;&gt;"","Y",""))</f>
        <v/>
      </c>
      <c r="AG2050" s="2">
        <f>IF($L2050="","",IFERROR(TRIM(MID($H2050,4,SEARCH(" CO ",$H2050)-4)),""&amp;$S2050))</f>
        <v/>
      </c>
      <c r="AH2050" s="2">
        <f>IF($AG2050="","",IF($AG2050="FULTON",IF(ISNUMBER(SEARCH("COLLEGE PARK",$H2050)),"FULTON (COLLEGE PARK)",IF(ISNUMBER(SEARCH("HAPEVILLE",$H2050)),"FULTON (HAPEVILLE)",IF(ISNUMBER(SEARCH("EAST POINT",$H2050)),"FULTON (EAST POINT)",IF(ISNUMBER(SEARCH("ATLANTA",$H2050)),"FULTON (ATL LIMITS)","FULTON")))),IF($AG2050="DEKALB",IF(ISNUMBER(SEARCH("ATLANTA",$H2050)),"DEKALB (ATL LIMITS)","DEKALB"),IF(AND($AG2050="CLAYTON",ISNUMBER(SEARCH("COLLEGE PARK",$H2050))),"CLAYTON (COLLEGE PARK)",$AG2050))))</f>
        <v/>
      </c>
      <c r="AI2050" s="2">
        <f>IF(OR($AH2050="",$AD2050=""),"",IFERROR(VLOOKUP($AH2050,CODES!$A:$B,2,FALSE),"NO CODE"))</f>
        <v/>
      </c>
      <c r="AJ2050" s="19">
        <f>IF(OR($AI2050="",$AI2050="NO CODE"),"",IF(COUNTIFS(RATES!$A:$A,$AI2050,RATES!$B:$B,"&lt;="&amp;MonthStart,RATES!$C:$C,"&gt;="&amp;MonthEnd)&lt;&gt;1,"NO RATE",IF($AD2050="OFF",SUMIFS(RATES!$F:$F,RATES!$A:$A,$AI2050,RATES!$B:$B,"&lt;="&amp;MonthStart,RATES!$C:$C,"&gt;="&amp;MonthEnd),SUMIFS(RATES!$E:$E,RATES!$A:$A,$AI2050,RATES!$B:$B,"&lt;="&amp;MonthStart,RATES!$C:$C,"&gt;="&amp;MonthEnd))))</f>
        <v/>
      </c>
      <c r="AK2050" s="2">
        <f>IF(OR(NOT(ISNUMBER($AJ2050)),N($AA2050)=0),"",IF(ABS(N($Z2050)/100-$AJ2050)&gt;0.0000001,"DIFFERS",""))</f>
        <v/>
      </c>
    </row>
    <row r="2051">
      <c r="AD2051" s="2">
        <f>IF($L2051="","",IF(ISNUMBER(SEARCH("OFF ROAD",$H2051)),"OFF",IF(ISNUMBER(SEARCH("ON ROAD",$H2051)),"ON","")))</f>
        <v/>
      </c>
      <c r="AE2051" s="2">
        <f>IF($AD2051="ON",""&amp;$L2051,"")</f>
        <v/>
      </c>
      <c r="AF2051" s="2">
        <f>IF($L2051="","",IF($J2051&lt;&gt;"","Y",""))</f>
        <v/>
      </c>
      <c r="AG2051" s="2">
        <f>IF($L2051="","",IFERROR(TRIM(MID($H2051,4,SEARCH(" CO ",$H2051)-4)),""&amp;$S2051))</f>
        <v/>
      </c>
      <c r="AH2051" s="2">
        <f>IF($AG2051="","",IF($AG2051="FULTON",IF(ISNUMBER(SEARCH("COLLEGE PARK",$H2051)),"FULTON (COLLEGE PARK)",IF(ISNUMBER(SEARCH("HAPEVILLE",$H2051)),"FULTON (HAPEVILLE)",IF(ISNUMBER(SEARCH("EAST POINT",$H2051)),"FULTON (EAST POINT)",IF(ISNUMBER(SEARCH("ATLANTA",$H2051)),"FULTON (ATL LIMITS)","FULTON")))),IF($AG2051="DEKALB",IF(ISNUMBER(SEARCH("ATLANTA",$H2051)),"DEKALB (ATL LIMITS)","DEKALB"),IF(AND($AG2051="CLAYTON",ISNUMBER(SEARCH("COLLEGE PARK",$H2051))),"CLAYTON (COLLEGE PARK)",$AG2051))))</f>
        <v/>
      </c>
      <c r="AI2051" s="2">
        <f>IF(OR($AH2051="",$AD2051=""),"",IFERROR(VLOOKUP($AH2051,CODES!$A:$B,2,FALSE),"NO CODE"))</f>
        <v/>
      </c>
      <c r="AJ2051" s="19">
        <f>IF(OR($AI2051="",$AI2051="NO CODE"),"",IF(COUNTIFS(RATES!$A:$A,$AI2051,RATES!$B:$B,"&lt;="&amp;MonthStart,RATES!$C:$C,"&gt;="&amp;MonthEnd)&lt;&gt;1,"NO RATE",IF($AD2051="OFF",SUMIFS(RATES!$F:$F,RATES!$A:$A,$AI2051,RATES!$B:$B,"&lt;="&amp;MonthStart,RATES!$C:$C,"&gt;="&amp;MonthEnd),SUMIFS(RATES!$E:$E,RATES!$A:$A,$AI2051,RATES!$B:$B,"&lt;="&amp;MonthStart,RATES!$C:$C,"&gt;="&amp;MonthEnd))))</f>
        <v/>
      </c>
      <c r="AK2051" s="2">
        <f>IF(OR(NOT(ISNUMBER($AJ2051)),N($AA2051)=0),"",IF(ABS(N($Z2051)/100-$AJ2051)&gt;0.0000001,"DIFFERS",""))</f>
        <v/>
      </c>
    </row>
    <row r="2052">
      <c r="AD2052" s="2">
        <f>IF($L2052="","",IF(ISNUMBER(SEARCH("OFF ROAD",$H2052)),"OFF",IF(ISNUMBER(SEARCH("ON ROAD",$H2052)),"ON","")))</f>
        <v/>
      </c>
      <c r="AE2052" s="2">
        <f>IF($AD2052="ON",""&amp;$L2052,"")</f>
        <v/>
      </c>
      <c r="AF2052" s="2">
        <f>IF($L2052="","",IF($J2052&lt;&gt;"","Y",""))</f>
        <v/>
      </c>
      <c r="AG2052" s="2">
        <f>IF($L2052="","",IFERROR(TRIM(MID($H2052,4,SEARCH(" CO ",$H2052)-4)),""&amp;$S2052))</f>
        <v/>
      </c>
      <c r="AH2052" s="2">
        <f>IF($AG2052="","",IF($AG2052="FULTON",IF(ISNUMBER(SEARCH("COLLEGE PARK",$H2052)),"FULTON (COLLEGE PARK)",IF(ISNUMBER(SEARCH("HAPEVILLE",$H2052)),"FULTON (HAPEVILLE)",IF(ISNUMBER(SEARCH("EAST POINT",$H2052)),"FULTON (EAST POINT)",IF(ISNUMBER(SEARCH("ATLANTA",$H2052)),"FULTON (ATL LIMITS)","FULTON")))),IF($AG2052="DEKALB",IF(ISNUMBER(SEARCH("ATLANTA",$H2052)),"DEKALB (ATL LIMITS)","DEKALB"),IF(AND($AG2052="CLAYTON",ISNUMBER(SEARCH("COLLEGE PARK",$H2052))),"CLAYTON (COLLEGE PARK)",$AG2052))))</f>
        <v/>
      </c>
      <c r="AI2052" s="2">
        <f>IF(OR($AH2052="",$AD2052=""),"",IFERROR(VLOOKUP($AH2052,CODES!$A:$B,2,FALSE),"NO CODE"))</f>
        <v/>
      </c>
      <c r="AJ2052" s="19">
        <f>IF(OR($AI2052="",$AI2052="NO CODE"),"",IF(COUNTIFS(RATES!$A:$A,$AI2052,RATES!$B:$B,"&lt;="&amp;MonthStart,RATES!$C:$C,"&gt;="&amp;MonthEnd)&lt;&gt;1,"NO RATE",IF($AD2052="OFF",SUMIFS(RATES!$F:$F,RATES!$A:$A,$AI2052,RATES!$B:$B,"&lt;="&amp;MonthStart,RATES!$C:$C,"&gt;="&amp;MonthEnd),SUMIFS(RATES!$E:$E,RATES!$A:$A,$AI2052,RATES!$B:$B,"&lt;="&amp;MonthStart,RATES!$C:$C,"&gt;="&amp;MonthEnd))))</f>
        <v/>
      </c>
      <c r="AK2052" s="2">
        <f>IF(OR(NOT(ISNUMBER($AJ2052)),N($AA2052)=0),"",IF(ABS(N($Z2052)/100-$AJ2052)&gt;0.0000001,"DIFFERS",""))</f>
        <v/>
      </c>
    </row>
    <row r="2053">
      <c r="AD2053" s="2">
        <f>IF($L2053="","",IF(ISNUMBER(SEARCH("OFF ROAD",$H2053)),"OFF",IF(ISNUMBER(SEARCH("ON ROAD",$H2053)),"ON","")))</f>
        <v/>
      </c>
      <c r="AE2053" s="2">
        <f>IF($AD2053="ON",""&amp;$L2053,"")</f>
        <v/>
      </c>
      <c r="AF2053" s="2">
        <f>IF($L2053="","",IF($J2053&lt;&gt;"","Y",""))</f>
        <v/>
      </c>
      <c r="AG2053" s="2">
        <f>IF($L2053="","",IFERROR(TRIM(MID($H2053,4,SEARCH(" CO ",$H2053)-4)),""&amp;$S2053))</f>
        <v/>
      </c>
      <c r="AH2053" s="2">
        <f>IF($AG2053="","",IF($AG2053="FULTON",IF(ISNUMBER(SEARCH("COLLEGE PARK",$H2053)),"FULTON (COLLEGE PARK)",IF(ISNUMBER(SEARCH("HAPEVILLE",$H2053)),"FULTON (HAPEVILLE)",IF(ISNUMBER(SEARCH("EAST POINT",$H2053)),"FULTON (EAST POINT)",IF(ISNUMBER(SEARCH("ATLANTA",$H2053)),"FULTON (ATL LIMITS)","FULTON")))),IF($AG2053="DEKALB",IF(ISNUMBER(SEARCH("ATLANTA",$H2053)),"DEKALB (ATL LIMITS)","DEKALB"),IF(AND($AG2053="CLAYTON",ISNUMBER(SEARCH("COLLEGE PARK",$H2053))),"CLAYTON (COLLEGE PARK)",$AG2053))))</f>
        <v/>
      </c>
      <c r="AI2053" s="2">
        <f>IF(OR($AH2053="",$AD2053=""),"",IFERROR(VLOOKUP($AH2053,CODES!$A:$B,2,FALSE),"NO CODE"))</f>
        <v/>
      </c>
      <c r="AJ2053" s="19">
        <f>IF(OR($AI2053="",$AI2053="NO CODE"),"",IF(COUNTIFS(RATES!$A:$A,$AI2053,RATES!$B:$B,"&lt;="&amp;MonthStart,RATES!$C:$C,"&gt;="&amp;MonthEnd)&lt;&gt;1,"NO RATE",IF($AD2053="OFF",SUMIFS(RATES!$F:$F,RATES!$A:$A,$AI2053,RATES!$B:$B,"&lt;="&amp;MonthStart,RATES!$C:$C,"&gt;="&amp;MonthEnd),SUMIFS(RATES!$E:$E,RATES!$A:$A,$AI2053,RATES!$B:$B,"&lt;="&amp;MonthStart,RATES!$C:$C,"&gt;="&amp;MonthEnd))))</f>
        <v/>
      </c>
      <c r="AK2053" s="2">
        <f>IF(OR(NOT(ISNUMBER($AJ2053)),N($AA2053)=0),"",IF(ABS(N($Z2053)/100-$AJ2053)&gt;0.0000001,"DIFFERS",""))</f>
        <v/>
      </c>
    </row>
    <row r="2054">
      <c r="AD2054" s="2">
        <f>IF($L2054="","",IF(ISNUMBER(SEARCH("OFF ROAD",$H2054)),"OFF",IF(ISNUMBER(SEARCH("ON ROAD",$H2054)),"ON","")))</f>
        <v/>
      </c>
      <c r="AE2054" s="2">
        <f>IF($AD2054="ON",""&amp;$L2054,"")</f>
        <v/>
      </c>
      <c r="AF2054" s="2">
        <f>IF($L2054="","",IF($J2054&lt;&gt;"","Y",""))</f>
        <v/>
      </c>
      <c r="AG2054" s="2">
        <f>IF($L2054="","",IFERROR(TRIM(MID($H2054,4,SEARCH(" CO ",$H2054)-4)),""&amp;$S2054))</f>
        <v/>
      </c>
      <c r="AH2054" s="2">
        <f>IF($AG2054="","",IF($AG2054="FULTON",IF(ISNUMBER(SEARCH("COLLEGE PARK",$H2054)),"FULTON (COLLEGE PARK)",IF(ISNUMBER(SEARCH("HAPEVILLE",$H2054)),"FULTON (HAPEVILLE)",IF(ISNUMBER(SEARCH("EAST POINT",$H2054)),"FULTON (EAST POINT)",IF(ISNUMBER(SEARCH("ATLANTA",$H2054)),"FULTON (ATL LIMITS)","FULTON")))),IF($AG2054="DEKALB",IF(ISNUMBER(SEARCH("ATLANTA",$H2054)),"DEKALB (ATL LIMITS)","DEKALB"),IF(AND($AG2054="CLAYTON",ISNUMBER(SEARCH("COLLEGE PARK",$H2054))),"CLAYTON (COLLEGE PARK)",$AG2054))))</f>
        <v/>
      </c>
      <c r="AI2054" s="2">
        <f>IF(OR($AH2054="",$AD2054=""),"",IFERROR(VLOOKUP($AH2054,CODES!$A:$B,2,FALSE),"NO CODE"))</f>
        <v/>
      </c>
      <c r="AJ2054" s="19">
        <f>IF(OR($AI2054="",$AI2054="NO CODE"),"",IF(COUNTIFS(RATES!$A:$A,$AI2054,RATES!$B:$B,"&lt;="&amp;MonthStart,RATES!$C:$C,"&gt;="&amp;MonthEnd)&lt;&gt;1,"NO RATE",IF($AD2054="OFF",SUMIFS(RATES!$F:$F,RATES!$A:$A,$AI2054,RATES!$B:$B,"&lt;="&amp;MonthStart,RATES!$C:$C,"&gt;="&amp;MonthEnd),SUMIFS(RATES!$E:$E,RATES!$A:$A,$AI2054,RATES!$B:$B,"&lt;="&amp;MonthStart,RATES!$C:$C,"&gt;="&amp;MonthEnd))))</f>
        <v/>
      </c>
      <c r="AK2054" s="2">
        <f>IF(OR(NOT(ISNUMBER($AJ2054)),N($AA2054)=0),"",IF(ABS(N($Z2054)/100-$AJ2054)&gt;0.0000001,"DIFFERS",""))</f>
        <v/>
      </c>
    </row>
    <row r="2055">
      <c r="AD2055" s="2">
        <f>IF($L2055="","",IF(ISNUMBER(SEARCH("OFF ROAD",$H2055)),"OFF",IF(ISNUMBER(SEARCH("ON ROAD",$H2055)),"ON","")))</f>
        <v/>
      </c>
      <c r="AE2055" s="2">
        <f>IF($AD2055="ON",""&amp;$L2055,"")</f>
        <v/>
      </c>
      <c r="AF2055" s="2">
        <f>IF($L2055="","",IF($J2055&lt;&gt;"","Y",""))</f>
        <v/>
      </c>
      <c r="AG2055" s="2">
        <f>IF($L2055="","",IFERROR(TRIM(MID($H2055,4,SEARCH(" CO ",$H2055)-4)),""&amp;$S2055))</f>
        <v/>
      </c>
      <c r="AH2055" s="2">
        <f>IF($AG2055="","",IF($AG2055="FULTON",IF(ISNUMBER(SEARCH("COLLEGE PARK",$H2055)),"FULTON (COLLEGE PARK)",IF(ISNUMBER(SEARCH("HAPEVILLE",$H2055)),"FULTON (HAPEVILLE)",IF(ISNUMBER(SEARCH("EAST POINT",$H2055)),"FULTON (EAST POINT)",IF(ISNUMBER(SEARCH("ATLANTA",$H2055)),"FULTON (ATL LIMITS)","FULTON")))),IF($AG2055="DEKALB",IF(ISNUMBER(SEARCH("ATLANTA",$H2055)),"DEKALB (ATL LIMITS)","DEKALB"),IF(AND($AG2055="CLAYTON",ISNUMBER(SEARCH("COLLEGE PARK",$H2055))),"CLAYTON (COLLEGE PARK)",$AG2055))))</f>
        <v/>
      </c>
      <c r="AI2055" s="2">
        <f>IF(OR($AH2055="",$AD2055=""),"",IFERROR(VLOOKUP($AH2055,CODES!$A:$B,2,FALSE),"NO CODE"))</f>
        <v/>
      </c>
      <c r="AJ2055" s="19">
        <f>IF(OR($AI2055="",$AI2055="NO CODE"),"",IF(COUNTIFS(RATES!$A:$A,$AI2055,RATES!$B:$B,"&lt;="&amp;MonthStart,RATES!$C:$C,"&gt;="&amp;MonthEnd)&lt;&gt;1,"NO RATE",IF($AD2055="OFF",SUMIFS(RATES!$F:$F,RATES!$A:$A,$AI2055,RATES!$B:$B,"&lt;="&amp;MonthStart,RATES!$C:$C,"&gt;="&amp;MonthEnd),SUMIFS(RATES!$E:$E,RATES!$A:$A,$AI2055,RATES!$B:$B,"&lt;="&amp;MonthStart,RATES!$C:$C,"&gt;="&amp;MonthEnd))))</f>
        <v/>
      </c>
      <c r="AK2055" s="2">
        <f>IF(OR(NOT(ISNUMBER($AJ2055)),N($AA2055)=0),"",IF(ABS(N($Z2055)/100-$AJ2055)&gt;0.0000001,"DIFFERS",""))</f>
        <v/>
      </c>
    </row>
    <row r="2056">
      <c r="AD2056" s="2">
        <f>IF($L2056="","",IF(ISNUMBER(SEARCH("OFF ROAD",$H2056)),"OFF",IF(ISNUMBER(SEARCH("ON ROAD",$H2056)),"ON","")))</f>
        <v/>
      </c>
      <c r="AE2056" s="2">
        <f>IF($AD2056="ON",""&amp;$L2056,"")</f>
        <v/>
      </c>
      <c r="AF2056" s="2">
        <f>IF($L2056="","",IF($J2056&lt;&gt;"","Y",""))</f>
        <v/>
      </c>
      <c r="AG2056" s="2">
        <f>IF($L2056="","",IFERROR(TRIM(MID($H2056,4,SEARCH(" CO ",$H2056)-4)),""&amp;$S2056))</f>
        <v/>
      </c>
      <c r="AH2056" s="2">
        <f>IF($AG2056="","",IF($AG2056="FULTON",IF(ISNUMBER(SEARCH("COLLEGE PARK",$H2056)),"FULTON (COLLEGE PARK)",IF(ISNUMBER(SEARCH("HAPEVILLE",$H2056)),"FULTON (HAPEVILLE)",IF(ISNUMBER(SEARCH("EAST POINT",$H2056)),"FULTON (EAST POINT)",IF(ISNUMBER(SEARCH("ATLANTA",$H2056)),"FULTON (ATL LIMITS)","FULTON")))),IF($AG2056="DEKALB",IF(ISNUMBER(SEARCH("ATLANTA",$H2056)),"DEKALB (ATL LIMITS)","DEKALB"),IF(AND($AG2056="CLAYTON",ISNUMBER(SEARCH("COLLEGE PARK",$H2056))),"CLAYTON (COLLEGE PARK)",$AG2056))))</f>
        <v/>
      </c>
      <c r="AI2056" s="2">
        <f>IF(OR($AH2056="",$AD2056=""),"",IFERROR(VLOOKUP($AH2056,CODES!$A:$B,2,FALSE),"NO CODE"))</f>
        <v/>
      </c>
      <c r="AJ2056" s="19">
        <f>IF(OR($AI2056="",$AI2056="NO CODE"),"",IF(COUNTIFS(RATES!$A:$A,$AI2056,RATES!$B:$B,"&lt;="&amp;MonthStart,RATES!$C:$C,"&gt;="&amp;MonthEnd)&lt;&gt;1,"NO RATE",IF($AD2056="OFF",SUMIFS(RATES!$F:$F,RATES!$A:$A,$AI2056,RATES!$B:$B,"&lt;="&amp;MonthStart,RATES!$C:$C,"&gt;="&amp;MonthEnd),SUMIFS(RATES!$E:$E,RATES!$A:$A,$AI2056,RATES!$B:$B,"&lt;="&amp;MonthStart,RATES!$C:$C,"&gt;="&amp;MonthEnd))))</f>
        <v/>
      </c>
      <c r="AK2056" s="2">
        <f>IF(OR(NOT(ISNUMBER($AJ2056)),N($AA2056)=0),"",IF(ABS(N($Z2056)/100-$AJ2056)&gt;0.0000001,"DIFFERS",""))</f>
        <v/>
      </c>
    </row>
    <row r="2057">
      <c r="AD2057" s="2">
        <f>IF($L2057="","",IF(ISNUMBER(SEARCH("OFF ROAD",$H2057)),"OFF",IF(ISNUMBER(SEARCH("ON ROAD",$H2057)),"ON","")))</f>
        <v/>
      </c>
      <c r="AE2057" s="2">
        <f>IF($AD2057="ON",""&amp;$L2057,"")</f>
        <v/>
      </c>
      <c r="AF2057" s="2">
        <f>IF($L2057="","",IF($J2057&lt;&gt;"","Y",""))</f>
        <v/>
      </c>
      <c r="AG2057" s="2">
        <f>IF($L2057="","",IFERROR(TRIM(MID($H2057,4,SEARCH(" CO ",$H2057)-4)),""&amp;$S2057))</f>
        <v/>
      </c>
      <c r="AH2057" s="2">
        <f>IF($AG2057="","",IF($AG2057="FULTON",IF(ISNUMBER(SEARCH("COLLEGE PARK",$H2057)),"FULTON (COLLEGE PARK)",IF(ISNUMBER(SEARCH("HAPEVILLE",$H2057)),"FULTON (HAPEVILLE)",IF(ISNUMBER(SEARCH("EAST POINT",$H2057)),"FULTON (EAST POINT)",IF(ISNUMBER(SEARCH("ATLANTA",$H2057)),"FULTON (ATL LIMITS)","FULTON")))),IF($AG2057="DEKALB",IF(ISNUMBER(SEARCH("ATLANTA",$H2057)),"DEKALB (ATL LIMITS)","DEKALB"),IF(AND($AG2057="CLAYTON",ISNUMBER(SEARCH("COLLEGE PARK",$H2057))),"CLAYTON (COLLEGE PARK)",$AG2057))))</f>
        <v/>
      </c>
      <c r="AI2057" s="2">
        <f>IF(OR($AH2057="",$AD2057=""),"",IFERROR(VLOOKUP($AH2057,CODES!$A:$B,2,FALSE),"NO CODE"))</f>
        <v/>
      </c>
      <c r="AJ2057" s="19">
        <f>IF(OR($AI2057="",$AI2057="NO CODE"),"",IF(COUNTIFS(RATES!$A:$A,$AI2057,RATES!$B:$B,"&lt;="&amp;MonthStart,RATES!$C:$C,"&gt;="&amp;MonthEnd)&lt;&gt;1,"NO RATE",IF($AD2057="OFF",SUMIFS(RATES!$F:$F,RATES!$A:$A,$AI2057,RATES!$B:$B,"&lt;="&amp;MonthStart,RATES!$C:$C,"&gt;="&amp;MonthEnd),SUMIFS(RATES!$E:$E,RATES!$A:$A,$AI2057,RATES!$B:$B,"&lt;="&amp;MonthStart,RATES!$C:$C,"&gt;="&amp;MonthEnd))))</f>
        <v/>
      </c>
      <c r="AK2057" s="2">
        <f>IF(OR(NOT(ISNUMBER($AJ2057)),N($AA2057)=0),"",IF(ABS(N($Z2057)/100-$AJ2057)&gt;0.0000001,"DIFFERS",""))</f>
        <v/>
      </c>
    </row>
    <row r="2058">
      <c r="AD2058" s="2">
        <f>IF($L2058="","",IF(ISNUMBER(SEARCH("OFF ROAD",$H2058)),"OFF",IF(ISNUMBER(SEARCH("ON ROAD",$H2058)),"ON","")))</f>
        <v/>
      </c>
      <c r="AE2058" s="2">
        <f>IF($AD2058="ON",""&amp;$L2058,"")</f>
        <v/>
      </c>
      <c r="AF2058" s="2">
        <f>IF($L2058="","",IF($J2058&lt;&gt;"","Y",""))</f>
        <v/>
      </c>
      <c r="AG2058" s="2">
        <f>IF($L2058="","",IFERROR(TRIM(MID($H2058,4,SEARCH(" CO ",$H2058)-4)),""&amp;$S2058))</f>
        <v/>
      </c>
      <c r="AH2058" s="2">
        <f>IF($AG2058="","",IF($AG2058="FULTON",IF(ISNUMBER(SEARCH("COLLEGE PARK",$H2058)),"FULTON (COLLEGE PARK)",IF(ISNUMBER(SEARCH("HAPEVILLE",$H2058)),"FULTON (HAPEVILLE)",IF(ISNUMBER(SEARCH("EAST POINT",$H2058)),"FULTON (EAST POINT)",IF(ISNUMBER(SEARCH("ATLANTA",$H2058)),"FULTON (ATL LIMITS)","FULTON")))),IF($AG2058="DEKALB",IF(ISNUMBER(SEARCH("ATLANTA",$H2058)),"DEKALB (ATL LIMITS)","DEKALB"),IF(AND($AG2058="CLAYTON",ISNUMBER(SEARCH("COLLEGE PARK",$H2058))),"CLAYTON (COLLEGE PARK)",$AG2058))))</f>
        <v/>
      </c>
      <c r="AI2058" s="2">
        <f>IF(OR($AH2058="",$AD2058=""),"",IFERROR(VLOOKUP($AH2058,CODES!$A:$B,2,FALSE),"NO CODE"))</f>
        <v/>
      </c>
      <c r="AJ2058" s="19">
        <f>IF(OR($AI2058="",$AI2058="NO CODE"),"",IF(COUNTIFS(RATES!$A:$A,$AI2058,RATES!$B:$B,"&lt;="&amp;MonthStart,RATES!$C:$C,"&gt;="&amp;MonthEnd)&lt;&gt;1,"NO RATE",IF($AD2058="OFF",SUMIFS(RATES!$F:$F,RATES!$A:$A,$AI2058,RATES!$B:$B,"&lt;="&amp;MonthStart,RATES!$C:$C,"&gt;="&amp;MonthEnd),SUMIFS(RATES!$E:$E,RATES!$A:$A,$AI2058,RATES!$B:$B,"&lt;="&amp;MonthStart,RATES!$C:$C,"&gt;="&amp;MonthEnd))))</f>
        <v/>
      </c>
      <c r="AK2058" s="2">
        <f>IF(OR(NOT(ISNUMBER($AJ2058)),N($AA2058)=0),"",IF(ABS(N($Z2058)/100-$AJ2058)&gt;0.0000001,"DIFFERS",""))</f>
        <v/>
      </c>
    </row>
    <row r="2059">
      <c r="AD2059" s="2">
        <f>IF($L2059="","",IF(ISNUMBER(SEARCH("OFF ROAD",$H2059)),"OFF",IF(ISNUMBER(SEARCH("ON ROAD",$H2059)),"ON","")))</f>
        <v/>
      </c>
      <c r="AE2059" s="2">
        <f>IF($AD2059="ON",""&amp;$L2059,"")</f>
        <v/>
      </c>
      <c r="AF2059" s="2">
        <f>IF($L2059="","",IF($J2059&lt;&gt;"","Y",""))</f>
        <v/>
      </c>
      <c r="AG2059" s="2">
        <f>IF($L2059="","",IFERROR(TRIM(MID($H2059,4,SEARCH(" CO ",$H2059)-4)),""&amp;$S2059))</f>
        <v/>
      </c>
      <c r="AH2059" s="2">
        <f>IF($AG2059="","",IF($AG2059="FULTON",IF(ISNUMBER(SEARCH("COLLEGE PARK",$H2059)),"FULTON (COLLEGE PARK)",IF(ISNUMBER(SEARCH("HAPEVILLE",$H2059)),"FULTON (HAPEVILLE)",IF(ISNUMBER(SEARCH("EAST POINT",$H2059)),"FULTON (EAST POINT)",IF(ISNUMBER(SEARCH("ATLANTA",$H2059)),"FULTON (ATL LIMITS)","FULTON")))),IF($AG2059="DEKALB",IF(ISNUMBER(SEARCH("ATLANTA",$H2059)),"DEKALB (ATL LIMITS)","DEKALB"),IF(AND($AG2059="CLAYTON",ISNUMBER(SEARCH("COLLEGE PARK",$H2059))),"CLAYTON (COLLEGE PARK)",$AG2059))))</f>
        <v/>
      </c>
      <c r="AI2059" s="2">
        <f>IF(OR($AH2059="",$AD2059=""),"",IFERROR(VLOOKUP($AH2059,CODES!$A:$B,2,FALSE),"NO CODE"))</f>
        <v/>
      </c>
      <c r="AJ2059" s="19">
        <f>IF(OR($AI2059="",$AI2059="NO CODE"),"",IF(COUNTIFS(RATES!$A:$A,$AI2059,RATES!$B:$B,"&lt;="&amp;MonthStart,RATES!$C:$C,"&gt;="&amp;MonthEnd)&lt;&gt;1,"NO RATE",IF($AD2059="OFF",SUMIFS(RATES!$F:$F,RATES!$A:$A,$AI2059,RATES!$B:$B,"&lt;="&amp;MonthStart,RATES!$C:$C,"&gt;="&amp;MonthEnd),SUMIFS(RATES!$E:$E,RATES!$A:$A,$AI2059,RATES!$B:$B,"&lt;="&amp;MonthStart,RATES!$C:$C,"&gt;="&amp;MonthEnd))))</f>
        <v/>
      </c>
      <c r="AK2059" s="2">
        <f>IF(OR(NOT(ISNUMBER($AJ2059)),N($AA2059)=0),"",IF(ABS(N($Z2059)/100-$AJ2059)&gt;0.0000001,"DIFFERS",""))</f>
        <v/>
      </c>
    </row>
    <row r="2060">
      <c r="AD2060" s="2">
        <f>IF($L2060="","",IF(ISNUMBER(SEARCH("OFF ROAD",$H2060)),"OFF",IF(ISNUMBER(SEARCH("ON ROAD",$H2060)),"ON","")))</f>
        <v/>
      </c>
      <c r="AE2060" s="2">
        <f>IF($AD2060="ON",""&amp;$L2060,"")</f>
        <v/>
      </c>
      <c r="AF2060" s="2">
        <f>IF($L2060="","",IF($J2060&lt;&gt;"","Y",""))</f>
        <v/>
      </c>
      <c r="AG2060" s="2">
        <f>IF($L2060="","",IFERROR(TRIM(MID($H2060,4,SEARCH(" CO ",$H2060)-4)),""&amp;$S2060))</f>
        <v/>
      </c>
      <c r="AH2060" s="2">
        <f>IF($AG2060="","",IF($AG2060="FULTON",IF(ISNUMBER(SEARCH("COLLEGE PARK",$H2060)),"FULTON (COLLEGE PARK)",IF(ISNUMBER(SEARCH("HAPEVILLE",$H2060)),"FULTON (HAPEVILLE)",IF(ISNUMBER(SEARCH("EAST POINT",$H2060)),"FULTON (EAST POINT)",IF(ISNUMBER(SEARCH("ATLANTA",$H2060)),"FULTON (ATL LIMITS)","FULTON")))),IF($AG2060="DEKALB",IF(ISNUMBER(SEARCH("ATLANTA",$H2060)),"DEKALB (ATL LIMITS)","DEKALB"),IF(AND($AG2060="CLAYTON",ISNUMBER(SEARCH("COLLEGE PARK",$H2060))),"CLAYTON (COLLEGE PARK)",$AG2060))))</f>
        <v/>
      </c>
      <c r="AI2060" s="2">
        <f>IF(OR($AH2060="",$AD2060=""),"",IFERROR(VLOOKUP($AH2060,CODES!$A:$B,2,FALSE),"NO CODE"))</f>
        <v/>
      </c>
      <c r="AJ2060" s="19">
        <f>IF(OR($AI2060="",$AI2060="NO CODE"),"",IF(COUNTIFS(RATES!$A:$A,$AI2060,RATES!$B:$B,"&lt;="&amp;MonthStart,RATES!$C:$C,"&gt;="&amp;MonthEnd)&lt;&gt;1,"NO RATE",IF($AD2060="OFF",SUMIFS(RATES!$F:$F,RATES!$A:$A,$AI2060,RATES!$B:$B,"&lt;="&amp;MonthStart,RATES!$C:$C,"&gt;="&amp;MonthEnd),SUMIFS(RATES!$E:$E,RATES!$A:$A,$AI2060,RATES!$B:$B,"&lt;="&amp;MonthStart,RATES!$C:$C,"&gt;="&amp;MonthEnd))))</f>
        <v/>
      </c>
      <c r="AK2060" s="2">
        <f>IF(OR(NOT(ISNUMBER($AJ2060)),N($AA2060)=0),"",IF(ABS(N($Z2060)/100-$AJ2060)&gt;0.0000001,"DIFFERS",""))</f>
        <v/>
      </c>
    </row>
    <row r="2061">
      <c r="AD2061" s="2">
        <f>IF($L2061="","",IF(ISNUMBER(SEARCH("OFF ROAD",$H2061)),"OFF",IF(ISNUMBER(SEARCH("ON ROAD",$H2061)),"ON","")))</f>
        <v/>
      </c>
      <c r="AE2061" s="2">
        <f>IF($AD2061="ON",""&amp;$L2061,"")</f>
        <v/>
      </c>
      <c r="AF2061" s="2">
        <f>IF($L2061="","",IF($J2061&lt;&gt;"","Y",""))</f>
        <v/>
      </c>
      <c r="AG2061" s="2">
        <f>IF($L2061="","",IFERROR(TRIM(MID($H2061,4,SEARCH(" CO ",$H2061)-4)),""&amp;$S2061))</f>
        <v/>
      </c>
      <c r="AH2061" s="2">
        <f>IF($AG2061="","",IF($AG2061="FULTON",IF(ISNUMBER(SEARCH("COLLEGE PARK",$H2061)),"FULTON (COLLEGE PARK)",IF(ISNUMBER(SEARCH("HAPEVILLE",$H2061)),"FULTON (HAPEVILLE)",IF(ISNUMBER(SEARCH("EAST POINT",$H2061)),"FULTON (EAST POINT)",IF(ISNUMBER(SEARCH("ATLANTA",$H2061)),"FULTON (ATL LIMITS)","FULTON")))),IF($AG2061="DEKALB",IF(ISNUMBER(SEARCH("ATLANTA",$H2061)),"DEKALB (ATL LIMITS)","DEKALB"),IF(AND($AG2061="CLAYTON",ISNUMBER(SEARCH("COLLEGE PARK",$H2061))),"CLAYTON (COLLEGE PARK)",$AG2061))))</f>
        <v/>
      </c>
      <c r="AI2061" s="2">
        <f>IF(OR($AH2061="",$AD2061=""),"",IFERROR(VLOOKUP($AH2061,CODES!$A:$B,2,FALSE),"NO CODE"))</f>
        <v/>
      </c>
      <c r="AJ2061" s="19">
        <f>IF(OR($AI2061="",$AI2061="NO CODE"),"",IF(COUNTIFS(RATES!$A:$A,$AI2061,RATES!$B:$B,"&lt;="&amp;MonthStart,RATES!$C:$C,"&gt;="&amp;MonthEnd)&lt;&gt;1,"NO RATE",IF($AD2061="OFF",SUMIFS(RATES!$F:$F,RATES!$A:$A,$AI2061,RATES!$B:$B,"&lt;="&amp;MonthStart,RATES!$C:$C,"&gt;="&amp;MonthEnd),SUMIFS(RATES!$E:$E,RATES!$A:$A,$AI2061,RATES!$B:$B,"&lt;="&amp;MonthStart,RATES!$C:$C,"&gt;="&amp;MonthEnd))))</f>
        <v/>
      </c>
      <c r="AK2061" s="2">
        <f>IF(OR(NOT(ISNUMBER($AJ2061)),N($AA2061)=0),"",IF(ABS(N($Z2061)/100-$AJ2061)&gt;0.0000001,"DIFFERS",""))</f>
        <v/>
      </c>
    </row>
    <row r="2062">
      <c r="AD2062" s="2">
        <f>IF($L2062="","",IF(ISNUMBER(SEARCH("OFF ROAD",$H2062)),"OFF",IF(ISNUMBER(SEARCH("ON ROAD",$H2062)),"ON","")))</f>
        <v/>
      </c>
      <c r="AE2062" s="2">
        <f>IF($AD2062="ON",""&amp;$L2062,"")</f>
        <v/>
      </c>
      <c r="AF2062" s="2">
        <f>IF($L2062="","",IF($J2062&lt;&gt;"","Y",""))</f>
        <v/>
      </c>
      <c r="AG2062" s="2">
        <f>IF($L2062="","",IFERROR(TRIM(MID($H2062,4,SEARCH(" CO ",$H2062)-4)),""&amp;$S2062))</f>
        <v/>
      </c>
      <c r="AH2062" s="2">
        <f>IF($AG2062="","",IF($AG2062="FULTON",IF(ISNUMBER(SEARCH("COLLEGE PARK",$H2062)),"FULTON (COLLEGE PARK)",IF(ISNUMBER(SEARCH("HAPEVILLE",$H2062)),"FULTON (HAPEVILLE)",IF(ISNUMBER(SEARCH("EAST POINT",$H2062)),"FULTON (EAST POINT)",IF(ISNUMBER(SEARCH("ATLANTA",$H2062)),"FULTON (ATL LIMITS)","FULTON")))),IF($AG2062="DEKALB",IF(ISNUMBER(SEARCH("ATLANTA",$H2062)),"DEKALB (ATL LIMITS)","DEKALB"),IF(AND($AG2062="CLAYTON",ISNUMBER(SEARCH("COLLEGE PARK",$H2062))),"CLAYTON (COLLEGE PARK)",$AG2062))))</f>
        <v/>
      </c>
      <c r="AI2062" s="2">
        <f>IF(OR($AH2062="",$AD2062=""),"",IFERROR(VLOOKUP($AH2062,CODES!$A:$B,2,FALSE),"NO CODE"))</f>
        <v/>
      </c>
      <c r="AJ2062" s="19">
        <f>IF(OR($AI2062="",$AI2062="NO CODE"),"",IF(COUNTIFS(RATES!$A:$A,$AI2062,RATES!$B:$B,"&lt;="&amp;MonthStart,RATES!$C:$C,"&gt;="&amp;MonthEnd)&lt;&gt;1,"NO RATE",IF($AD2062="OFF",SUMIFS(RATES!$F:$F,RATES!$A:$A,$AI2062,RATES!$B:$B,"&lt;="&amp;MonthStart,RATES!$C:$C,"&gt;="&amp;MonthEnd),SUMIFS(RATES!$E:$E,RATES!$A:$A,$AI2062,RATES!$B:$B,"&lt;="&amp;MonthStart,RATES!$C:$C,"&gt;="&amp;MonthEnd))))</f>
        <v/>
      </c>
      <c r="AK2062" s="2">
        <f>IF(OR(NOT(ISNUMBER($AJ2062)),N($AA2062)=0),"",IF(ABS(N($Z2062)/100-$AJ2062)&gt;0.0000001,"DIFFERS",""))</f>
        <v/>
      </c>
    </row>
    <row r="2063">
      <c r="AD2063" s="2">
        <f>IF($L2063="","",IF(ISNUMBER(SEARCH("OFF ROAD",$H2063)),"OFF",IF(ISNUMBER(SEARCH("ON ROAD",$H2063)),"ON","")))</f>
        <v/>
      </c>
      <c r="AE2063" s="2">
        <f>IF($AD2063="ON",""&amp;$L2063,"")</f>
        <v/>
      </c>
      <c r="AF2063" s="2">
        <f>IF($L2063="","",IF($J2063&lt;&gt;"","Y",""))</f>
        <v/>
      </c>
      <c r="AG2063" s="2">
        <f>IF($L2063="","",IFERROR(TRIM(MID($H2063,4,SEARCH(" CO ",$H2063)-4)),""&amp;$S2063))</f>
        <v/>
      </c>
      <c r="AH2063" s="2">
        <f>IF($AG2063="","",IF($AG2063="FULTON",IF(ISNUMBER(SEARCH("COLLEGE PARK",$H2063)),"FULTON (COLLEGE PARK)",IF(ISNUMBER(SEARCH("HAPEVILLE",$H2063)),"FULTON (HAPEVILLE)",IF(ISNUMBER(SEARCH("EAST POINT",$H2063)),"FULTON (EAST POINT)",IF(ISNUMBER(SEARCH("ATLANTA",$H2063)),"FULTON (ATL LIMITS)","FULTON")))),IF($AG2063="DEKALB",IF(ISNUMBER(SEARCH("ATLANTA",$H2063)),"DEKALB (ATL LIMITS)","DEKALB"),IF(AND($AG2063="CLAYTON",ISNUMBER(SEARCH("COLLEGE PARK",$H2063))),"CLAYTON (COLLEGE PARK)",$AG2063))))</f>
        <v/>
      </c>
      <c r="AI2063" s="2">
        <f>IF(OR($AH2063="",$AD2063=""),"",IFERROR(VLOOKUP($AH2063,CODES!$A:$B,2,FALSE),"NO CODE"))</f>
        <v/>
      </c>
      <c r="AJ2063" s="19">
        <f>IF(OR($AI2063="",$AI2063="NO CODE"),"",IF(COUNTIFS(RATES!$A:$A,$AI2063,RATES!$B:$B,"&lt;="&amp;MonthStart,RATES!$C:$C,"&gt;="&amp;MonthEnd)&lt;&gt;1,"NO RATE",IF($AD2063="OFF",SUMIFS(RATES!$F:$F,RATES!$A:$A,$AI2063,RATES!$B:$B,"&lt;="&amp;MonthStart,RATES!$C:$C,"&gt;="&amp;MonthEnd),SUMIFS(RATES!$E:$E,RATES!$A:$A,$AI2063,RATES!$B:$B,"&lt;="&amp;MonthStart,RATES!$C:$C,"&gt;="&amp;MonthEnd))))</f>
        <v/>
      </c>
      <c r="AK2063" s="2">
        <f>IF(OR(NOT(ISNUMBER($AJ2063)),N($AA2063)=0),"",IF(ABS(N($Z2063)/100-$AJ2063)&gt;0.0000001,"DIFFERS",""))</f>
        <v/>
      </c>
    </row>
    <row r="2064">
      <c r="AD2064" s="2">
        <f>IF($L2064="","",IF(ISNUMBER(SEARCH("OFF ROAD",$H2064)),"OFF",IF(ISNUMBER(SEARCH("ON ROAD",$H2064)),"ON","")))</f>
        <v/>
      </c>
      <c r="AE2064" s="2">
        <f>IF($AD2064="ON",""&amp;$L2064,"")</f>
        <v/>
      </c>
      <c r="AF2064" s="2">
        <f>IF($L2064="","",IF($J2064&lt;&gt;"","Y",""))</f>
        <v/>
      </c>
      <c r="AG2064" s="2">
        <f>IF($L2064="","",IFERROR(TRIM(MID($H2064,4,SEARCH(" CO ",$H2064)-4)),""&amp;$S2064))</f>
        <v/>
      </c>
      <c r="AH2064" s="2">
        <f>IF($AG2064="","",IF($AG2064="FULTON",IF(ISNUMBER(SEARCH("COLLEGE PARK",$H2064)),"FULTON (COLLEGE PARK)",IF(ISNUMBER(SEARCH("HAPEVILLE",$H2064)),"FULTON (HAPEVILLE)",IF(ISNUMBER(SEARCH("EAST POINT",$H2064)),"FULTON (EAST POINT)",IF(ISNUMBER(SEARCH("ATLANTA",$H2064)),"FULTON (ATL LIMITS)","FULTON")))),IF($AG2064="DEKALB",IF(ISNUMBER(SEARCH("ATLANTA",$H2064)),"DEKALB (ATL LIMITS)","DEKALB"),IF(AND($AG2064="CLAYTON",ISNUMBER(SEARCH("COLLEGE PARK",$H2064))),"CLAYTON (COLLEGE PARK)",$AG2064))))</f>
        <v/>
      </c>
      <c r="AI2064" s="2">
        <f>IF(OR($AH2064="",$AD2064=""),"",IFERROR(VLOOKUP($AH2064,CODES!$A:$B,2,FALSE),"NO CODE"))</f>
        <v/>
      </c>
      <c r="AJ2064" s="19">
        <f>IF(OR($AI2064="",$AI2064="NO CODE"),"",IF(COUNTIFS(RATES!$A:$A,$AI2064,RATES!$B:$B,"&lt;="&amp;MonthStart,RATES!$C:$C,"&gt;="&amp;MonthEnd)&lt;&gt;1,"NO RATE",IF($AD2064="OFF",SUMIFS(RATES!$F:$F,RATES!$A:$A,$AI2064,RATES!$B:$B,"&lt;="&amp;MonthStart,RATES!$C:$C,"&gt;="&amp;MonthEnd),SUMIFS(RATES!$E:$E,RATES!$A:$A,$AI2064,RATES!$B:$B,"&lt;="&amp;MonthStart,RATES!$C:$C,"&gt;="&amp;MonthEnd))))</f>
        <v/>
      </c>
      <c r="AK2064" s="2">
        <f>IF(OR(NOT(ISNUMBER($AJ2064)),N($AA2064)=0),"",IF(ABS(N($Z2064)/100-$AJ2064)&gt;0.0000001,"DIFFERS",""))</f>
        <v/>
      </c>
    </row>
    <row r="2065">
      <c r="AD2065" s="2">
        <f>IF($L2065="","",IF(ISNUMBER(SEARCH("OFF ROAD",$H2065)),"OFF",IF(ISNUMBER(SEARCH("ON ROAD",$H2065)),"ON","")))</f>
        <v/>
      </c>
      <c r="AE2065" s="2">
        <f>IF($AD2065="ON",""&amp;$L2065,"")</f>
        <v/>
      </c>
      <c r="AF2065" s="2">
        <f>IF($L2065="","",IF($J2065&lt;&gt;"","Y",""))</f>
        <v/>
      </c>
      <c r="AG2065" s="2">
        <f>IF($L2065="","",IFERROR(TRIM(MID($H2065,4,SEARCH(" CO ",$H2065)-4)),""&amp;$S2065))</f>
        <v/>
      </c>
      <c r="AH2065" s="2">
        <f>IF($AG2065="","",IF($AG2065="FULTON",IF(ISNUMBER(SEARCH("COLLEGE PARK",$H2065)),"FULTON (COLLEGE PARK)",IF(ISNUMBER(SEARCH("HAPEVILLE",$H2065)),"FULTON (HAPEVILLE)",IF(ISNUMBER(SEARCH("EAST POINT",$H2065)),"FULTON (EAST POINT)",IF(ISNUMBER(SEARCH("ATLANTA",$H2065)),"FULTON (ATL LIMITS)","FULTON")))),IF($AG2065="DEKALB",IF(ISNUMBER(SEARCH("ATLANTA",$H2065)),"DEKALB (ATL LIMITS)","DEKALB"),IF(AND($AG2065="CLAYTON",ISNUMBER(SEARCH("COLLEGE PARK",$H2065))),"CLAYTON (COLLEGE PARK)",$AG2065))))</f>
        <v/>
      </c>
      <c r="AI2065" s="2">
        <f>IF(OR($AH2065="",$AD2065=""),"",IFERROR(VLOOKUP($AH2065,CODES!$A:$B,2,FALSE),"NO CODE"))</f>
        <v/>
      </c>
      <c r="AJ2065" s="19">
        <f>IF(OR($AI2065="",$AI2065="NO CODE"),"",IF(COUNTIFS(RATES!$A:$A,$AI2065,RATES!$B:$B,"&lt;="&amp;MonthStart,RATES!$C:$C,"&gt;="&amp;MonthEnd)&lt;&gt;1,"NO RATE",IF($AD2065="OFF",SUMIFS(RATES!$F:$F,RATES!$A:$A,$AI2065,RATES!$B:$B,"&lt;="&amp;MonthStart,RATES!$C:$C,"&gt;="&amp;MonthEnd),SUMIFS(RATES!$E:$E,RATES!$A:$A,$AI2065,RATES!$B:$B,"&lt;="&amp;MonthStart,RATES!$C:$C,"&gt;="&amp;MonthEnd))))</f>
        <v/>
      </c>
      <c r="AK2065" s="2">
        <f>IF(OR(NOT(ISNUMBER($AJ2065)),N($AA2065)=0),"",IF(ABS(N($Z2065)/100-$AJ2065)&gt;0.0000001,"DIFFERS",""))</f>
        <v/>
      </c>
    </row>
    <row r="2066">
      <c r="AD2066" s="2">
        <f>IF($L2066="","",IF(ISNUMBER(SEARCH("OFF ROAD",$H2066)),"OFF",IF(ISNUMBER(SEARCH("ON ROAD",$H2066)),"ON","")))</f>
        <v/>
      </c>
      <c r="AE2066" s="2">
        <f>IF($AD2066="ON",""&amp;$L2066,"")</f>
        <v/>
      </c>
      <c r="AF2066" s="2">
        <f>IF($L2066="","",IF($J2066&lt;&gt;"","Y",""))</f>
        <v/>
      </c>
      <c r="AG2066" s="2">
        <f>IF($L2066="","",IFERROR(TRIM(MID($H2066,4,SEARCH(" CO ",$H2066)-4)),""&amp;$S2066))</f>
        <v/>
      </c>
      <c r="AH2066" s="2">
        <f>IF($AG2066="","",IF($AG2066="FULTON",IF(ISNUMBER(SEARCH("COLLEGE PARK",$H2066)),"FULTON (COLLEGE PARK)",IF(ISNUMBER(SEARCH("HAPEVILLE",$H2066)),"FULTON (HAPEVILLE)",IF(ISNUMBER(SEARCH("EAST POINT",$H2066)),"FULTON (EAST POINT)",IF(ISNUMBER(SEARCH("ATLANTA",$H2066)),"FULTON (ATL LIMITS)","FULTON")))),IF($AG2066="DEKALB",IF(ISNUMBER(SEARCH("ATLANTA",$H2066)),"DEKALB (ATL LIMITS)","DEKALB"),IF(AND($AG2066="CLAYTON",ISNUMBER(SEARCH("COLLEGE PARK",$H2066))),"CLAYTON (COLLEGE PARK)",$AG2066))))</f>
        <v/>
      </c>
      <c r="AI2066" s="2">
        <f>IF(OR($AH2066="",$AD2066=""),"",IFERROR(VLOOKUP($AH2066,CODES!$A:$B,2,FALSE),"NO CODE"))</f>
        <v/>
      </c>
      <c r="AJ2066" s="19">
        <f>IF(OR($AI2066="",$AI2066="NO CODE"),"",IF(COUNTIFS(RATES!$A:$A,$AI2066,RATES!$B:$B,"&lt;="&amp;MonthStart,RATES!$C:$C,"&gt;="&amp;MonthEnd)&lt;&gt;1,"NO RATE",IF($AD2066="OFF",SUMIFS(RATES!$F:$F,RATES!$A:$A,$AI2066,RATES!$B:$B,"&lt;="&amp;MonthStart,RATES!$C:$C,"&gt;="&amp;MonthEnd),SUMIFS(RATES!$E:$E,RATES!$A:$A,$AI2066,RATES!$B:$B,"&lt;="&amp;MonthStart,RATES!$C:$C,"&gt;="&amp;MonthEnd))))</f>
        <v/>
      </c>
      <c r="AK2066" s="2">
        <f>IF(OR(NOT(ISNUMBER($AJ2066)),N($AA2066)=0),"",IF(ABS(N($Z2066)/100-$AJ2066)&gt;0.0000001,"DIFFERS",""))</f>
        <v/>
      </c>
    </row>
    <row r="2067">
      <c r="AD2067" s="2">
        <f>IF($L2067="","",IF(ISNUMBER(SEARCH("OFF ROAD",$H2067)),"OFF",IF(ISNUMBER(SEARCH("ON ROAD",$H2067)),"ON","")))</f>
        <v/>
      </c>
      <c r="AE2067" s="2">
        <f>IF($AD2067="ON",""&amp;$L2067,"")</f>
        <v/>
      </c>
      <c r="AF2067" s="2">
        <f>IF($L2067="","",IF($J2067&lt;&gt;"","Y",""))</f>
        <v/>
      </c>
      <c r="AG2067" s="2">
        <f>IF($L2067="","",IFERROR(TRIM(MID($H2067,4,SEARCH(" CO ",$H2067)-4)),""&amp;$S2067))</f>
        <v/>
      </c>
      <c r="AH2067" s="2">
        <f>IF($AG2067="","",IF($AG2067="FULTON",IF(ISNUMBER(SEARCH("COLLEGE PARK",$H2067)),"FULTON (COLLEGE PARK)",IF(ISNUMBER(SEARCH("HAPEVILLE",$H2067)),"FULTON (HAPEVILLE)",IF(ISNUMBER(SEARCH("EAST POINT",$H2067)),"FULTON (EAST POINT)",IF(ISNUMBER(SEARCH("ATLANTA",$H2067)),"FULTON (ATL LIMITS)","FULTON")))),IF($AG2067="DEKALB",IF(ISNUMBER(SEARCH("ATLANTA",$H2067)),"DEKALB (ATL LIMITS)","DEKALB"),IF(AND($AG2067="CLAYTON",ISNUMBER(SEARCH("COLLEGE PARK",$H2067))),"CLAYTON (COLLEGE PARK)",$AG2067))))</f>
        <v/>
      </c>
      <c r="AI2067" s="2">
        <f>IF(OR($AH2067="",$AD2067=""),"",IFERROR(VLOOKUP($AH2067,CODES!$A:$B,2,FALSE),"NO CODE"))</f>
        <v/>
      </c>
      <c r="AJ2067" s="19">
        <f>IF(OR($AI2067="",$AI2067="NO CODE"),"",IF(COUNTIFS(RATES!$A:$A,$AI2067,RATES!$B:$B,"&lt;="&amp;MonthStart,RATES!$C:$C,"&gt;="&amp;MonthEnd)&lt;&gt;1,"NO RATE",IF($AD2067="OFF",SUMIFS(RATES!$F:$F,RATES!$A:$A,$AI2067,RATES!$B:$B,"&lt;="&amp;MonthStart,RATES!$C:$C,"&gt;="&amp;MonthEnd),SUMIFS(RATES!$E:$E,RATES!$A:$A,$AI2067,RATES!$B:$B,"&lt;="&amp;MonthStart,RATES!$C:$C,"&gt;="&amp;MonthEnd))))</f>
        <v/>
      </c>
      <c r="AK2067" s="2">
        <f>IF(OR(NOT(ISNUMBER($AJ2067)),N($AA2067)=0),"",IF(ABS(N($Z2067)/100-$AJ2067)&gt;0.0000001,"DIFFERS",""))</f>
        <v/>
      </c>
    </row>
    <row r="2068">
      <c r="AD2068" s="2">
        <f>IF($L2068="","",IF(ISNUMBER(SEARCH("OFF ROAD",$H2068)),"OFF",IF(ISNUMBER(SEARCH("ON ROAD",$H2068)),"ON","")))</f>
        <v/>
      </c>
      <c r="AE2068" s="2">
        <f>IF($AD2068="ON",""&amp;$L2068,"")</f>
        <v/>
      </c>
      <c r="AF2068" s="2">
        <f>IF($L2068="","",IF($J2068&lt;&gt;"","Y",""))</f>
        <v/>
      </c>
      <c r="AG2068" s="2">
        <f>IF($L2068="","",IFERROR(TRIM(MID($H2068,4,SEARCH(" CO ",$H2068)-4)),""&amp;$S2068))</f>
        <v/>
      </c>
      <c r="AH2068" s="2">
        <f>IF($AG2068="","",IF($AG2068="FULTON",IF(ISNUMBER(SEARCH("COLLEGE PARK",$H2068)),"FULTON (COLLEGE PARK)",IF(ISNUMBER(SEARCH("HAPEVILLE",$H2068)),"FULTON (HAPEVILLE)",IF(ISNUMBER(SEARCH("EAST POINT",$H2068)),"FULTON (EAST POINT)",IF(ISNUMBER(SEARCH("ATLANTA",$H2068)),"FULTON (ATL LIMITS)","FULTON")))),IF($AG2068="DEKALB",IF(ISNUMBER(SEARCH("ATLANTA",$H2068)),"DEKALB (ATL LIMITS)","DEKALB"),IF(AND($AG2068="CLAYTON",ISNUMBER(SEARCH("COLLEGE PARK",$H2068))),"CLAYTON (COLLEGE PARK)",$AG2068))))</f>
        <v/>
      </c>
      <c r="AI2068" s="2">
        <f>IF(OR($AH2068="",$AD2068=""),"",IFERROR(VLOOKUP($AH2068,CODES!$A:$B,2,FALSE),"NO CODE"))</f>
        <v/>
      </c>
      <c r="AJ2068" s="19">
        <f>IF(OR($AI2068="",$AI2068="NO CODE"),"",IF(COUNTIFS(RATES!$A:$A,$AI2068,RATES!$B:$B,"&lt;="&amp;MonthStart,RATES!$C:$C,"&gt;="&amp;MonthEnd)&lt;&gt;1,"NO RATE",IF($AD2068="OFF",SUMIFS(RATES!$F:$F,RATES!$A:$A,$AI2068,RATES!$B:$B,"&lt;="&amp;MonthStart,RATES!$C:$C,"&gt;="&amp;MonthEnd),SUMIFS(RATES!$E:$E,RATES!$A:$A,$AI2068,RATES!$B:$B,"&lt;="&amp;MonthStart,RATES!$C:$C,"&gt;="&amp;MonthEnd))))</f>
        <v/>
      </c>
      <c r="AK2068" s="2">
        <f>IF(OR(NOT(ISNUMBER($AJ2068)),N($AA2068)=0),"",IF(ABS(N($Z2068)/100-$AJ2068)&gt;0.0000001,"DIFFERS",""))</f>
        <v/>
      </c>
    </row>
    <row r="2069">
      <c r="AD2069" s="2">
        <f>IF($L2069="","",IF(ISNUMBER(SEARCH("OFF ROAD",$H2069)),"OFF",IF(ISNUMBER(SEARCH("ON ROAD",$H2069)),"ON","")))</f>
        <v/>
      </c>
      <c r="AE2069" s="2">
        <f>IF($AD2069="ON",""&amp;$L2069,"")</f>
        <v/>
      </c>
      <c r="AF2069" s="2">
        <f>IF($L2069="","",IF($J2069&lt;&gt;"","Y",""))</f>
        <v/>
      </c>
      <c r="AG2069" s="2">
        <f>IF($L2069="","",IFERROR(TRIM(MID($H2069,4,SEARCH(" CO ",$H2069)-4)),""&amp;$S2069))</f>
        <v/>
      </c>
      <c r="AH2069" s="2">
        <f>IF($AG2069="","",IF($AG2069="FULTON",IF(ISNUMBER(SEARCH("COLLEGE PARK",$H2069)),"FULTON (COLLEGE PARK)",IF(ISNUMBER(SEARCH("HAPEVILLE",$H2069)),"FULTON (HAPEVILLE)",IF(ISNUMBER(SEARCH("EAST POINT",$H2069)),"FULTON (EAST POINT)",IF(ISNUMBER(SEARCH("ATLANTA",$H2069)),"FULTON (ATL LIMITS)","FULTON")))),IF($AG2069="DEKALB",IF(ISNUMBER(SEARCH("ATLANTA",$H2069)),"DEKALB (ATL LIMITS)","DEKALB"),IF(AND($AG2069="CLAYTON",ISNUMBER(SEARCH("COLLEGE PARK",$H2069))),"CLAYTON (COLLEGE PARK)",$AG2069))))</f>
        <v/>
      </c>
      <c r="AI2069" s="2">
        <f>IF(OR($AH2069="",$AD2069=""),"",IFERROR(VLOOKUP($AH2069,CODES!$A:$B,2,FALSE),"NO CODE"))</f>
        <v/>
      </c>
      <c r="AJ2069" s="19">
        <f>IF(OR($AI2069="",$AI2069="NO CODE"),"",IF(COUNTIFS(RATES!$A:$A,$AI2069,RATES!$B:$B,"&lt;="&amp;MonthStart,RATES!$C:$C,"&gt;="&amp;MonthEnd)&lt;&gt;1,"NO RATE",IF($AD2069="OFF",SUMIFS(RATES!$F:$F,RATES!$A:$A,$AI2069,RATES!$B:$B,"&lt;="&amp;MonthStart,RATES!$C:$C,"&gt;="&amp;MonthEnd),SUMIFS(RATES!$E:$E,RATES!$A:$A,$AI2069,RATES!$B:$B,"&lt;="&amp;MonthStart,RATES!$C:$C,"&gt;="&amp;MonthEnd))))</f>
        <v/>
      </c>
      <c r="AK2069" s="2">
        <f>IF(OR(NOT(ISNUMBER($AJ2069)),N($AA2069)=0),"",IF(ABS(N($Z2069)/100-$AJ2069)&gt;0.0000001,"DIFFERS",""))</f>
        <v/>
      </c>
    </row>
    <row r="2070">
      <c r="AD2070" s="2">
        <f>IF($L2070="","",IF(ISNUMBER(SEARCH("OFF ROAD",$H2070)),"OFF",IF(ISNUMBER(SEARCH("ON ROAD",$H2070)),"ON","")))</f>
        <v/>
      </c>
      <c r="AE2070" s="2">
        <f>IF($AD2070="ON",""&amp;$L2070,"")</f>
        <v/>
      </c>
      <c r="AF2070" s="2">
        <f>IF($L2070="","",IF($J2070&lt;&gt;"","Y",""))</f>
        <v/>
      </c>
      <c r="AG2070" s="2">
        <f>IF($L2070="","",IFERROR(TRIM(MID($H2070,4,SEARCH(" CO ",$H2070)-4)),""&amp;$S2070))</f>
        <v/>
      </c>
      <c r="AH2070" s="2">
        <f>IF($AG2070="","",IF($AG2070="FULTON",IF(ISNUMBER(SEARCH("COLLEGE PARK",$H2070)),"FULTON (COLLEGE PARK)",IF(ISNUMBER(SEARCH("HAPEVILLE",$H2070)),"FULTON (HAPEVILLE)",IF(ISNUMBER(SEARCH("EAST POINT",$H2070)),"FULTON (EAST POINT)",IF(ISNUMBER(SEARCH("ATLANTA",$H2070)),"FULTON (ATL LIMITS)","FULTON")))),IF($AG2070="DEKALB",IF(ISNUMBER(SEARCH("ATLANTA",$H2070)),"DEKALB (ATL LIMITS)","DEKALB"),IF(AND($AG2070="CLAYTON",ISNUMBER(SEARCH("COLLEGE PARK",$H2070))),"CLAYTON (COLLEGE PARK)",$AG2070))))</f>
        <v/>
      </c>
      <c r="AI2070" s="2">
        <f>IF(OR($AH2070="",$AD2070=""),"",IFERROR(VLOOKUP($AH2070,CODES!$A:$B,2,FALSE),"NO CODE"))</f>
        <v/>
      </c>
      <c r="AJ2070" s="19">
        <f>IF(OR($AI2070="",$AI2070="NO CODE"),"",IF(COUNTIFS(RATES!$A:$A,$AI2070,RATES!$B:$B,"&lt;="&amp;MonthStart,RATES!$C:$C,"&gt;="&amp;MonthEnd)&lt;&gt;1,"NO RATE",IF($AD2070="OFF",SUMIFS(RATES!$F:$F,RATES!$A:$A,$AI2070,RATES!$B:$B,"&lt;="&amp;MonthStart,RATES!$C:$C,"&gt;="&amp;MonthEnd),SUMIFS(RATES!$E:$E,RATES!$A:$A,$AI2070,RATES!$B:$B,"&lt;="&amp;MonthStart,RATES!$C:$C,"&gt;="&amp;MonthEnd))))</f>
        <v/>
      </c>
      <c r="AK2070" s="2">
        <f>IF(OR(NOT(ISNUMBER($AJ2070)),N($AA2070)=0),"",IF(ABS(N($Z2070)/100-$AJ2070)&gt;0.0000001,"DIFFERS",""))</f>
        <v/>
      </c>
    </row>
    <row r="2071">
      <c r="AD2071" s="2">
        <f>IF($L2071="","",IF(ISNUMBER(SEARCH("OFF ROAD",$H2071)),"OFF",IF(ISNUMBER(SEARCH("ON ROAD",$H2071)),"ON","")))</f>
        <v/>
      </c>
      <c r="AE2071" s="2">
        <f>IF($AD2071="ON",""&amp;$L2071,"")</f>
        <v/>
      </c>
      <c r="AF2071" s="2">
        <f>IF($L2071="","",IF($J2071&lt;&gt;"","Y",""))</f>
        <v/>
      </c>
      <c r="AG2071" s="2">
        <f>IF($L2071="","",IFERROR(TRIM(MID($H2071,4,SEARCH(" CO ",$H2071)-4)),""&amp;$S2071))</f>
        <v/>
      </c>
      <c r="AH2071" s="2">
        <f>IF($AG2071="","",IF($AG2071="FULTON",IF(ISNUMBER(SEARCH("COLLEGE PARK",$H2071)),"FULTON (COLLEGE PARK)",IF(ISNUMBER(SEARCH("HAPEVILLE",$H2071)),"FULTON (HAPEVILLE)",IF(ISNUMBER(SEARCH("EAST POINT",$H2071)),"FULTON (EAST POINT)",IF(ISNUMBER(SEARCH("ATLANTA",$H2071)),"FULTON (ATL LIMITS)","FULTON")))),IF($AG2071="DEKALB",IF(ISNUMBER(SEARCH("ATLANTA",$H2071)),"DEKALB (ATL LIMITS)","DEKALB"),IF(AND($AG2071="CLAYTON",ISNUMBER(SEARCH("COLLEGE PARK",$H2071))),"CLAYTON (COLLEGE PARK)",$AG2071))))</f>
        <v/>
      </c>
      <c r="AI2071" s="2">
        <f>IF(OR($AH2071="",$AD2071=""),"",IFERROR(VLOOKUP($AH2071,CODES!$A:$B,2,FALSE),"NO CODE"))</f>
        <v/>
      </c>
      <c r="AJ2071" s="19">
        <f>IF(OR($AI2071="",$AI2071="NO CODE"),"",IF(COUNTIFS(RATES!$A:$A,$AI2071,RATES!$B:$B,"&lt;="&amp;MonthStart,RATES!$C:$C,"&gt;="&amp;MonthEnd)&lt;&gt;1,"NO RATE",IF($AD2071="OFF",SUMIFS(RATES!$F:$F,RATES!$A:$A,$AI2071,RATES!$B:$B,"&lt;="&amp;MonthStart,RATES!$C:$C,"&gt;="&amp;MonthEnd),SUMIFS(RATES!$E:$E,RATES!$A:$A,$AI2071,RATES!$B:$B,"&lt;="&amp;MonthStart,RATES!$C:$C,"&gt;="&amp;MonthEnd))))</f>
        <v/>
      </c>
      <c r="AK2071" s="2">
        <f>IF(OR(NOT(ISNUMBER($AJ2071)),N($AA2071)=0),"",IF(ABS(N($Z2071)/100-$AJ2071)&gt;0.0000001,"DIFFERS",""))</f>
        <v/>
      </c>
    </row>
    <row r="2072">
      <c r="AD2072" s="2">
        <f>IF($L2072="","",IF(ISNUMBER(SEARCH("OFF ROAD",$H2072)),"OFF",IF(ISNUMBER(SEARCH("ON ROAD",$H2072)),"ON","")))</f>
        <v/>
      </c>
      <c r="AE2072" s="2">
        <f>IF($AD2072="ON",""&amp;$L2072,"")</f>
        <v/>
      </c>
      <c r="AF2072" s="2">
        <f>IF($L2072="","",IF($J2072&lt;&gt;"","Y",""))</f>
        <v/>
      </c>
      <c r="AG2072" s="2">
        <f>IF($L2072="","",IFERROR(TRIM(MID($H2072,4,SEARCH(" CO ",$H2072)-4)),""&amp;$S2072))</f>
        <v/>
      </c>
      <c r="AH2072" s="2">
        <f>IF($AG2072="","",IF($AG2072="FULTON",IF(ISNUMBER(SEARCH("COLLEGE PARK",$H2072)),"FULTON (COLLEGE PARK)",IF(ISNUMBER(SEARCH("HAPEVILLE",$H2072)),"FULTON (HAPEVILLE)",IF(ISNUMBER(SEARCH("EAST POINT",$H2072)),"FULTON (EAST POINT)",IF(ISNUMBER(SEARCH("ATLANTA",$H2072)),"FULTON (ATL LIMITS)","FULTON")))),IF($AG2072="DEKALB",IF(ISNUMBER(SEARCH("ATLANTA",$H2072)),"DEKALB (ATL LIMITS)","DEKALB"),IF(AND($AG2072="CLAYTON",ISNUMBER(SEARCH("COLLEGE PARK",$H2072))),"CLAYTON (COLLEGE PARK)",$AG2072))))</f>
        <v/>
      </c>
      <c r="AI2072" s="2">
        <f>IF(OR($AH2072="",$AD2072=""),"",IFERROR(VLOOKUP($AH2072,CODES!$A:$B,2,FALSE),"NO CODE"))</f>
        <v/>
      </c>
      <c r="AJ2072" s="19">
        <f>IF(OR($AI2072="",$AI2072="NO CODE"),"",IF(COUNTIFS(RATES!$A:$A,$AI2072,RATES!$B:$B,"&lt;="&amp;MonthStart,RATES!$C:$C,"&gt;="&amp;MonthEnd)&lt;&gt;1,"NO RATE",IF($AD2072="OFF",SUMIFS(RATES!$F:$F,RATES!$A:$A,$AI2072,RATES!$B:$B,"&lt;="&amp;MonthStart,RATES!$C:$C,"&gt;="&amp;MonthEnd),SUMIFS(RATES!$E:$E,RATES!$A:$A,$AI2072,RATES!$B:$B,"&lt;="&amp;MonthStart,RATES!$C:$C,"&gt;="&amp;MonthEnd))))</f>
        <v/>
      </c>
      <c r="AK2072" s="2">
        <f>IF(OR(NOT(ISNUMBER($AJ2072)),N($AA2072)=0),"",IF(ABS(N($Z2072)/100-$AJ2072)&gt;0.0000001,"DIFFERS",""))</f>
        <v/>
      </c>
    </row>
    <row r="2073">
      <c r="AD2073" s="2">
        <f>IF($L2073="","",IF(ISNUMBER(SEARCH("OFF ROAD",$H2073)),"OFF",IF(ISNUMBER(SEARCH("ON ROAD",$H2073)),"ON","")))</f>
        <v/>
      </c>
      <c r="AE2073" s="2">
        <f>IF($AD2073="ON",""&amp;$L2073,"")</f>
        <v/>
      </c>
      <c r="AF2073" s="2">
        <f>IF($L2073="","",IF($J2073&lt;&gt;"","Y",""))</f>
        <v/>
      </c>
      <c r="AG2073" s="2">
        <f>IF($L2073="","",IFERROR(TRIM(MID($H2073,4,SEARCH(" CO ",$H2073)-4)),""&amp;$S2073))</f>
        <v/>
      </c>
      <c r="AH2073" s="2">
        <f>IF($AG2073="","",IF($AG2073="FULTON",IF(ISNUMBER(SEARCH("COLLEGE PARK",$H2073)),"FULTON (COLLEGE PARK)",IF(ISNUMBER(SEARCH("HAPEVILLE",$H2073)),"FULTON (HAPEVILLE)",IF(ISNUMBER(SEARCH("EAST POINT",$H2073)),"FULTON (EAST POINT)",IF(ISNUMBER(SEARCH("ATLANTA",$H2073)),"FULTON (ATL LIMITS)","FULTON")))),IF($AG2073="DEKALB",IF(ISNUMBER(SEARCH("ATLANTA",$H2073)),"DEKALB (ATL LIMITS)","DEKALB"),IF(AND($AG2073="CLAYTON",ISNUMBER(SEARCH("COLLEGE PARK",$H2073))),"CLAYTON (COLLEGE PARK)",$AG2073))))</f>
        <v/>
      </c>
      <c r="AI2073" s="2">
        <f>IF(OR($AH2073="",$AD2073=""),"",IFERROR(VLOOKUP($AH2073,CODES!$A:$B,2,FALSE),"NO CODE"))</f>
        <v/>
      </c>
      <c r="AJ2073" s="19">
        <f>IF(OR($AI2073="",$AI2073="NO CODE"),"",IF(COUNTIFS(RATES!$A:$A,$AI2073,RATES!$B:$B,"&lt;="&amp;MonthStart,RATES!$C:$C,"&gt;="&amp;MonthEnd)&lt;&gt;1,"NO RATE",IF($AD2073="OFF",SUMIFS(RATES!$F:$F,RATES!$A:$A,$AI2073,RATES!$B:$B,"&lt;="&amp;MonthStart,RATES!$C:$C,"&gt;="&amp;MonthEnd),SUMIFS(RATES!$E:$E,RATES!$A:$A,$AI2073,RATES!$B:$B,"&lt;="&amp;MonthStart,RATES!$C:$C,"&gt;="&amp;MonthEnd))))</f>
        <v/>
      </c>
      <c r="AK2073" s="2">
        <f>IF(OR(NOT(ISNUMBER($AJ2073)),N($AA2073)=0),"",IF(ABS(N($Z2073)/100-$AJ2073)&gt;0.0000001,"DIFFERS",""))</f>
        <v/>
      </c>
    </row>
    <row r="2074">
      <c r="AD2074" s="2">
        <f>IF($L2074="","",IF(ISNUMBER(SEARCH("OFF ROAD",$H2074)),"OFF",IF(ISNUMBER(SEARCH("ON ROAD",$H2074)),"ON","")))</f>
        <v/>
      </c>
      <c r="AE2074" s="2">
        <f>IF($AD2074="ON",""&amp;$L2074,"")</f>
        <v/>
      </c>
      <c r="AF2074" s="2">
        <f>IF($L2074="","",IF($J2074&lt;&gt;"","Y",""))</f>
        <v/>
      </c>
      <c r="AG2074" s="2">
        <f>IF($L2074="","",IFERROR(TRIM(MID($H2074,4,SEARCH(" CO ",$H2074)-4)),""&amp;$S2074))</f>
        <v/>
      </c>
      <c r="AH2074" s="2">
        <f>IF($AG2074="","",IF($AG2074="FULTON",IF(ISNUMBER(SEARCH("COLLEGE PARK",$H2074)),"FULTON (COLLEGE PARK)",IF(ISNUMBER(SEARCH("HAPEVILLE",$H2074)),"FULTON (HAPEVILLE)",IF(ISNUMBER(SEARCH("EAST POINT",$H2074)),"FULTON (EAST POINT)",IF(ISNUMBER(SEARCH("ATLANTA",$H2074)),"FULTON (ATL LIMITS)","FULTON")))),IF($AG2074="DEKALB",IF(ISNUMBER(SEARCH("ATLANTA",$H2074)),"DEKALB (ATL LIMITS)","DEKALB"),IF(AND($AG2074="CLAYTON",ISNUMBER(SEARCH("COLLEGE PARK",$H2074))),"CLAYTON (COLLEGE PARK)",$AG2074))))</f>
        <v/>
      </c>
      <c r="AI2074" s="2">
        <f>IF(OR($AH2074="",$AD2074=""),"",IFERROR(VLOOKUP($AH2074,CODES!$A:$B,2,FALSE),"NO CODE"))</f>
        <v/>
      </c>
      <c r="AJ2074" s="19">
        <f>IF(OR($AI2074="",$AI2074="NO CODE"),"",IF(COUNTIFS(RATES!$A:$A,$AI2074,RATES!$B:$B,"&lt;="&amp;MonthStart,RATES!$C:$C,"&gt;="&amp;MonthEnd)&lt;&gt;1,"NO RATE",IF($AD2074="OFF",SUMIFS(RATES!$F:$F,RATES!$A:$A,$AI2074,RATES!$B:$B,"&lt;="&amp;MonthStart,RATES!$C:$C,"&gt;="&amp;MonthEnd),SUMIFS(RATES!$E:$E,RATES!$A:$A,$AI2074,RATES!$B:$B,"&lt;="&amp;MonthStart,RATES!$C:$C,"&gt;="&amp;MonthEnd))))</f>
        <v/>
      </c>
      <c r="AK2074" s="2">
        <f>IF(OR(NOT(ISNUMBER($AJ2074)),N($AA2074)=0),"",IF(ABS(N($Z2074)/100-$AJ2074)&gt;0.0000001,"DIFFERS",""))</f>
        <v/>
      </c>
    </row>
    <row r="2075">
      <c r="AD2075" s="2">
        <f>IF($L2075="","",IF(ISNUMBER(SEARCH("OFF ROAD",$H2075)),"OFF",IF(ISNUMBER(SEARCH("ON ROAD",$H2075)),"ON","")))</f>
        <v/>
      </c>
      <c r="AE2075" s="2">
        <f>IF($AD2075="ON",""&amp;$L2075,"")</f>
        <v/>
      </c>
      <c r="AF2075" s="2">
        <f>IF($L2075="","",IF($J2075&lt;&gt;"","Y",""))</f>
        <v/>
      </c>
      <c r="AG2075" s="2">
        <f>IF($L2075="","",IFERROR(TRIM(MID($H2075,4,SEARCH(" CO ",$H2075)-4)),""&amp;$S2075))</f>
        <v/>
      </c>
      <c r="AH2075" s="2">
        <f>IF($AG2075="","",IF($AG2075="FULTON",IF(ISNUMBER(SEARCH("COLLEGE PARK",$H2075)),"FULTON (COLLEGE PARK)",IF(ISNUMBER(SEARCH("HAPEVILLE",$H2075)),"FULTON (HAPEVILLE)",IF(ISNUMBER(SEARCH("EAST POINT",$H2075)),"FULTON (EAST POINT)",IF(ISNUMBER(SEARCH("ATLANTA",$H2075)),"FULTON (ATL LIMITS)","FULTON")))),IF($AG2075="DEKALB",IF(ISNUMBER(SEARCH("ATLANTA",$H2075)),"DEKALB (ATL LIMITS)","DEKALB"),IF(AND($AG2075="CLAYTON",ISNUMBER(SEARCH("COLLEGE PARK",$H2075))),"CLAYTON (COLLEGE PARK)",$AG2075))))</f>
        <v/>
      </c>
      <c r="AI2075" s="2">
        <f>IF(OR($AH2075="",$AD2075=""),"",IFERROR(VLOOKUP($AH2075,CODES!$A:$B,2,FALSE),"NO CODE"))</f>
        <v/>
      </c>
      <c r="AJ2075" s="19">
        <f>IF(OR($AI2075="",$AI2075="NO CODE"),"",IF(COUNTIFS(RATES!$A:$A,$AI2075,RATES!$B:$B,"&lt;="&amp;MonthStart,RATES!$C:$C,"&gt;="&amp;MonthEnd)&lt;&gt;1,"NO RATE",IF($AD2075="OFF",SUMIFS(RATES!$F:$F,RATES!$A:$A,$AI2075,RATES!$B:$B,"&lt;="&amp;MonthStart,RATES!$C:$C,"&gt;="&amp;MonthEnd),SUMIFS(RATES!$E:$E,RATES!$A:$A,$AI2075,RATES!$B:$B,"&lt;="&amp;MonthStart,RATES!$C:$C,"&gt;="&amp;MonthEnd))))</f>
        <v/>
      </c>
      <c r="AK2075" s="2">
        <f>IF(OR(NOT(ISNUMBER($AJ2075)),N($AA2075)=0),"",IF(ABS(N($Z2075)/100-$AJ2075)&gt;0.0000001,"DIFFERS",""))</f>
        <v/>
      </c>
    </row>
    <row r="2076">
      <c r="AD2076" s="2">
        <f>IF($L2076="","",IF(ISNUMBER(SEARCH("OFF ROAD",$H2076)),"OFF",IF(ISNUMBER(SEARCH("ON ROAD",$H2076)),"ON","")))</f>
        <v/>
      </c>
      <c r="AE2076" s="2">
        <f>IF($AD2076="ON",""&amp;$L2076,"")</f>
        <v/>
      </c>
      <c r="AF2076" s="2">
        <f>IF($L2076="","",IF($J2076&lt;&gt;"","Y",""))</f>
        <v/>
      </c>
      <c r="AG2076" s="2">
        <f>IF($L2076="","",IFERROR(TRIM(MID($H2076,4,SEARCH(" CO ",$H2076)-4)),""&amp;$S2076))</f>
        <v/>
      </c>
      <c r="AH2076" s="2">
        <f>IF($AG2076="","",IF($AG2076="FULTON",IF(ISNUMBER(SEARCH("COLLEGE PARK",$H2076)),"FULTON (COLLEGE PARK)",IF(ISNUMBER(SEARCH("HAPEVILLE",$H2076)),"FULTON (HAPEVILLE)",IF(ISNUMBER(SEARCH("EAST POINT",$H2076)),"FULTON (EAST POINT)",IF(ISNUMBER(SEARCH("ATLANTA",$H2076)),"FULTON (ATL LIMITS)","FULTON")))),IF($AG2076="DEKALB",IF(ISNUMBER(SEARCH("ATLANTA",$H2076)),"DEKALB (ATL LIMITS)","DEKALB"),IF(AND($AG2076="CLAYTON",ISNUMBER(SEARCH("COLLEGE PARK",$H2076))),"CLAYTON (COLLEGE PARK)",$AG2076))))</f>
        <v/>
      </c>
      <c r="AI2076" s="2">
        <f>IF(OR($AH2076="",$AD2076=""),"",IFERROR(VLOOKUP($AH2076,CODES!$A:$B,2,FALSE),"NO CODE"))</f>
        <v/>
      </c>
      <c r="AJ2076" s="19">
        <f>IF(OR($AI2076="",$AI2076="NO CODE"),"",IF(COUNTIFS(RATES!$A:$A,$AI2076,RATES!$B:$B,"&lt;="&amp;MonthStart,RATES!$C:$C,"&gt;="&amp;MonthEnd)&lt;&gt;1,"NO RATE",IF($AD2076="OFF",SUMIFS(RATES!$F:$F,RATES!$A:$A,$AI2076,RATES!$B:$B,"&lt;="&amp;MonthStart,RATES!$C:$C,"&gt;="&amp;MonthEnd),SUMIFS(RATES!$E:$E,RATES!$A:$A,$AI2076,RATES!$B:$B,"&lt;="&amp;MonthStart,RATES!$C:$C,"&gt;="&amp;MonthEnd))))</f>
        <v/>
      </c>
      <c r="AK2076" s="2">
        <f>IF(OR(NOT(ISNUMBER($AJ2076)),N($AA2076)=0),"",IF(ABS(N($Z2076)/100-$AJ2076)&gt;0.0000001,"DIFFERS",""))</f>
        <v/>
      </c>
    </row>
    <row r="2077">
      <c r="AD2077" s="2">
        <f>IF($L2077="","",IF(ISNUMBER(SEARCH("OFF ROAD",$H2077)),"OFF",IF(ISNUMBER(SEARCH("ON ROAD",$H2077)),"ON","")))</f>
        <v/>
      </c>
      <c r="AE2077" s="2">
        <f>IF($AD2077="ON",""&amp;$L2077,"")</f>
        <v/>
      </c>
      <c r="AF2077" s="2">
        <f>IF($L2077="","",IF($J2077&lt;&gt;"","Y",""))</f>
        <v/>
      </c>
      <c r="AG2077" s="2">
        <f>IF($L2077="","",IFERROR(TRIM(MID($H2077,4,SEARCH(" CO ",$H2077)-4)),""&amp;$S2077))</f>
        <v/>
      </c>
      <c r="AH2077" s="2">
        <f>IF($AG2077="","",IF($AG2077="FULTON",IF(ISNUMBER(SEARCH("COLLEGE PARK",$H2077)),"FULTON (COLLEGE PARK)",IF(ISNUMBER(SEARCH("HAPEVILLE",$H2077)),"FULTON (HAPEVILLE)",IF(ISNUMBER(SEARCH("EAST POINT",$H2077)),"FULTON (EAST POINT)",IF(ISNUMBER(SEARCH("ATLANTA",$H2077)),"FULTON (ATL LIMITS)","FULTON")))),IF($AG2077="DEKALB",IF(ISNUMBER(SEARCH("ATLANTA",$H2077)),"DEKALB (ATL LIMITS)","DEKALB"),IF(AND($AG2077="CLAYTON",ISNUMBER(SEARCH("COLLEGE PARK",$H2077))),"CLAYTON (COLLEGE PARK)",$AG2077))))</f>
        <v/>
      </c>
      <c r="AI2077" s="2">
        <f>IF(OR($AH2077="",$AD2077=""),"",IFERROR(VLOOKUP($AH2077,CODES!$A:$B,2,FALSE),"NO CODE"))</f>
        <v/>
      </c>
      <c r="AJ2077" s="19">
        <f>IF(OR($AI2077="",$AI2077="NO CODE"),"",IF(COUNTIFS(RATES!$A:$A,$AI2077,RATES!$B:$B,"&lt;="&amp;MonthStart,RATES!$C:$C,"&gt;="&amp;MonthEnd)&lt;&gt;1,"NO RATE",IF($AD2077="OFF",SUMIFS(RATES!$F:$F,RATES!$A:$A,$AI2077,RATES!$B:$B,"&lt;="&amp;MonthStart,RATES!$C:$C,"&gt;="&amp;MonthEnd),SUMIFS(RATES!$E:$E,RATES!$A:$A,$AI2077,RATES!$B:$B,"&lt;="&amp;MonthStart,RATES!$C:$C,"&gt;="&amp;MonthEnd))))</f>
        <v/>
      </c>
      <c r="AK2077" s="2">
        <f>IF(OR(NOT(ISNUMBER($AJ2077)),N($AA2077)=0),"",IF(ABS(N($Z2077)/100-$AJ2077)&gt;0.0000001,"DIFFERS",""))</f>
        <v/>
      </c>
    </row>
    <row r="2078">
      <c r="AD2078" s="2">
        <f>IF($L2078="","",IF(ISNUMBER(SEARCH("OFF ROAD",$H2078)),"OFF",IF(ISNUMBER(SEARCH("ON ROAD",$H2078)),"ON","")))</f>
        <v/>
      </c>
      <c r="AE2078" s="2">
        <f>IF($AD2078="ON",""&amp;$L2078,"")</f>
        <v/>
      </c>
      <c r="AF2078" s="2">
        <f>IF($L2078="","",IF($J2078&lt;&gt;"","Y",""))</f>
        <v/>
      </c>
      <c r="AG2078" s="2">
        <f>IF($L2078="","",IFERROR(TRIM(MID($H2078,4,SEARCH(" CO ",$H2078)-4)),""&amp;$S2078))</f>
        <v/>
      </c>
      <c r="AH2078" s="2">
        <f>IF($AG2078="","",IF($AG2078="FULTON",IF(ISNUMBER(SEARCH("COLLEGE PARK",$H2078)),"FULTON (COLLEGE PARK)",IF(ISNUMBER(SEARCH("HAPEVILLE",$H2078)),"FULTON (HAPEVILLE)",IF(ISNUMBER(SEARCH("EAST POINT",$H2078)),"FULTON (EAST POINT)",IF(ISNUMBER(SEARCH("ATLANTA",$H2078)),"FULTON (ATL LIMITS)","FULTON")))),IF($AG2078="DEKALB",IF(ISNUMBER(SEARCH("ATLANTA",$H2078)),"DEKALB (ATL LIMITS)","DEKALB"),IF(AND($AG2078="CLAYTON",ISNUMBER(SEARCH("COLLEGE PARK",$H2078))),"CLAYTON (COLLEGE PARK)",$AG2078))))</f>
        <v/>
      </c>
      <c r="AI2078" s="2">
        <f>IF(OR($AH2078="",$AD2078=""),"",IFERROR(VLOOKUP($AH2078,CODES!$A:$B,2,FALSE),"NO CODE"))</f>
        <v/>
      </c>
      <c r="AJ2078" s="19">
        <f>IF(OR($AI2078="",$AI2078="NO CODE"),"",IF(COUNTIFS(RATES!$A:$A,$AI2078,RATES!$B:$B,"&lt;="&amp;MonthStart,RATES!$C:$C,"&gt;="&amp;MonthEnd)&lt;&gt;1,"NO RATE",IF($AD2078="OFF",SUMIFS(RATES!$F:$F,RATES!$A:$A,$AI2078,RATES!$B:$B,"&lt;="&amp;MonthStart,RATES!$C:$C,"&gt;="&amp;MonthEnd),SUMIFS(RATES!$E:$E,RATES!$A:$A,$AI2078,RATES!$B:$B,"&lt;="&amp;MonthStart,RATES!$C:$C,"&gt;="&amp;MonthEnd))))</f>
        <v/>
      </c>
      <c r="AK2078" s="2">
        <f>IF(OR(NOT(ISNUMBER($AJ2078)),N($AA2078)=0),"",IF(ABS(N($Z2078)/100-$AJ2078)&gt;0.0000001,"DIFFERS",""))</f>
        <v/>
      </c>
    </row>
    <row r="2079">
      <c r="AD2079" s="2">
        <f>IF($L2079="","",IF(ISNUMBER(SEARCH("OFF ROAD",$H2079)),"OFF",IF(ISNUMBER(SEARCH("ON ROAD",$H2079)),"ON","")))</f>
        <v/>
      </c>
      <c r="AE2079" s="2">
        <f>IF($AD2079="ON",""&amp;$L2079,"")</f>
        <v/>
      </c>
      <c r="AF2079" s="2">
        <f>IF($L2079="","",IF($J2079&lt;&gt;"","Y",""))</f>
        <v/>
      </c>
      <c r="AG2079" s="2">
        <f>IF($L2079="","",IFERROR(TRIM(MID($H2079,4,SEARCH(" CO ",$H2079)-4)),""&amp;$S2079))</f>
        <v/>
      </c>
      <c r="AH2079" s="2">
        <f>IF($AG2079="","",IF($AG2079="FULTON",IF(ISNUMBER(SEARCH("COLLEGE PARK",$H2079)),"FULTON (COLLEGE PARK)",IF(ISNUMBER(SEARCH("HAPEVILLE",$H2079)),"FULTON (HAPEVILLE)",IF(ISNUMBER(SEARCH("EAST POINT",$H2079)),"FULTON (EAST POINT)",IF(ISNUMBER(SEARCH("ATLANTA",$H2079)),"FULTON (ATL LIMITS)","FULTON")))),IF($AG2079="DEKALB",IF(ISNUMBER(SEARCH("ATLANTA",$H2079)),"DEKALB (ATL LIMITS)","DEKALB"),IF(AND($AG2079="CLAYTON",ISNUMBER(SEARCH("COLLEGE PARK",$H2079))),"CLAYTON (COLLEGE PARK)",$AG2079))))</f>
        <v/>
      </c>
      <c r="AI2079" s="2">
        <f>IF(OR($AH2079="",$AD2079=""),"",IFERROR(VLOOKUP($AH2079,CODES!$A:$B,2,FALSE),"NO CODE"))</f>
        <v/>
      </c>
      <c r="AJ2079" s="19">
        <f>IF(OR($AI2079="",$AI2079="NO CODE"),"",IF(COUNTIFS(RATES!$A:$A,$AI2079,RATES!$B:$B,"&lt;="&amp;MonthStart,RATES!$C:$C,"&gt;="&amp;MonthEnd)&lt;&gt;1,"NO RATE",IF($AD2079="OFF",SUMIFS(RATES!$F:$F,RATES!$A:$A,$AI2079,RATES!$B:$B,"&lt;="&amp;MonthStart,RATES!$C:$C,"&gt;="&amp;MonthEnd),SUMIFS(RATES!$E:$E,RATES!$A:$A,$AI2079,RATES!$B:$B,"&lt;="&amp;MonthStart,RATES!$C:$C,"&gt;="&amp;MonthEnd))))</f>
        <v/>
      </c>
      <c r="AK2079" s="2">
        <f>IF(OR(NOT(ISNUMBER($AJ2079)),N($AA2079)=0),"",IF(ABS(N($Z2079)/100-$AJ2079)&gt;0.0000001,"DIFFERS",""))</f>
        <v/>
      </c>
    </row>
    <row r="2080">
      <c r="AD2080" s="2">
        <f>IF($L2080="","",IF(ISNUMBER(SEARCH("OFF ROAD",$H2080)),"OFF",IF(ISNUMBER(SEARCH("ON ROAD",$H2080)),"ON","")))</f>
        <v/>
      </c>
      <c r="AE2080" s="2">
        <f>IF($AD2080="ON",""&amp;$L2080,"")</f>
        <v/>
      </c>
      <c r="AF2080" s="2">
        <f>IF($L2080="","",IF($J2080&lt;&gt;"","Y",""))</f>
        <v/>
      </c>
      <c r="AG2080" s="2">
        <f>IF($L2080="","",IFERROR(TRIM(MID($H2080,4,SEARCH(" CO ",$H2080)-4)),""&amp;$S2080))</f>
        <v/>
      </c>
      <c r="AH2080" s="2">
        <f>IF($AG2080="","",IF($AG2080="FULTON",IF(ISNUMBER(SEARCH("COLLEGE PARK",$H2080)),"FULTON (COLLEGE PARK)",IF(ISNUMBER(SEARCH("HAPEVILLE",$H2080)),"FULTON (HAPEVILLE)",IF(ISNUMBER(SEARCH("EAST POINT",$H2080)),"FULTON (EAST POINT)",IF(ISNUMBER(SEARCH("ATLANTA",$H2080)),"FULTON (ATL LIMITS)","FULTON")))),IF($AG2080="DEKALB",IF(ISNUMBER(SEARCH("ATLANTA",$H2080)),"DEKALB (ATL LIMITS)","DEKALB"),IF(AND($AG2080="CLAYTON",ISNUMBER(SEARCH("COLLEGE PARK",$H2080))),"CLAYTON (COLLEGE PARK)",$AG2080))))</f>
        <v/>
      </c>
      <c r="AI2080" s="2">
        <f>IF(OR($AH2080="",$AD2080=""),"",IFERROR(VLOOKUP($AH2080,CODES!$A:$B,2,FALSE),"NO CODE"))</f>
        <v/>
      </c>
      <c r="AJ2080" s="19">
        <f>IF(OR($AI2080="",$AI2080="NO CODE"),"",IF(COUNTIFS(RATES!$A:$A,$AI2080,RATES!$B:$B,"&lt;="&amp;MonthStart,RATES!$C:$C,"&gt;="&amp;MonthEnd)&lt;&gt;1,"NO RATE",IF($AD2080="OFF",SUMIFS(RATES!$F:$F,RATES!$A:$A,$AI2080,RATES!$B:$B,"&lt;="&amp;MonthStart,RATES!$C:$C,"&gt;="&amp;MonthEnd),SUMIFS(RATES!$E:$E,RATES!$A:$A,$AI2080,RATES!$B:$B,"&lt;="&amp;MonthStart,RATES!$C:$C,"&gt;="&amp;MonthEnd))))</f>
        <v/>
      </c>
      <c r="AK2080" s="2">
        <f>IF(OR(NOT(ISNUMBER($AJ2080)),N($AA2080)=0),"",IF(ABS(N($Z2080)/100-$AJ2080)&gt;0.0000001,"DIFFERS",""))</f>
        <v/>
      </c>
    </row>
    <row r="2081">
      <c r="AD2081" s="2">
        <f>IF($L2081="","",IF(ISNUMBER(SEARCH("OFF ROAD",$H2081)),"OFF",IF(ISNUMBER(SEARCH("ON ROAD",$H2081)),"ON","")))</f>
        <v/>
      </c>
      <c r="AE2081" s="2">
        <f>IF($AD2081="ON",""&amp;$L2081,"")</f>
        <v/>
      </c>
      <c r="AF2081" s="2">
        <f>IF($L2081="","",IF($J2081&lt;&gt;"","Y",""))</f>
        <v/>
      </c>
      <c r="AG2081" s="2">
        <f>IF($L2081="","",IFERROR(TRIM(MID($H2081,4,SEARCH(" CO ",$H2081)-4)),""&amp;$S2081))</f>
        <v/>
      </c>
      <c r="AH2081" s="2">
        <f>IF($AG2081="","",IF($AG2081="FULTON",IF(ISNUMBER(SEARCH("COLLEGE PARK",$H2081)),"FULTON (COLLEGE PARK)",IF(ISNUMBER(SEARCH("HAPEVILLE",$H2081)),"FULTON (HAPEVILLE)",IF(ISNUMBER(SEARCH("EAST POINT",$H2081)),"FULTON (EAST POINT)",IF(ISNUMBER(SEARCH("ATLANTA",$H2081)),"FULTON (ATL LIMITS)","FULTON")))),IF($AG2081="DEKALB",IF(ISNUMBER(SEARCH("ATLANTA",$H2081)),"DEKALB (ATL LIMITS)","DEKALB"),IF(AND($AG2081="CLAYTON",ISNUMBER(SEARCH("COLLEGE PARK",$H2081))),"CLAYTON (COLLEGE PARK)",$AG2081))))</f>
        <v/>
      </c>
      <c r="AI2081" s="2">
        <f>IF(OR($AH2081="",$AD2081=""),"",IFERROR(VLOOKUP($AH2081,CODES!$A:$B,2,FALSE),"NO CODE"))</f>
        <v/>
      </c>
      <c r="AJ2081" s="19">
        <f>IF(OR($AI2081="",$AI2081="NO CODE"),"",IF(COUNTIFS(RATES!$A:$A,$AI2081,RATES!$B:$B,"&lt;="&amp;MonthStart,RATES!$C:$C,"&gt;="&amp;MonthEnd)&lt;&gt;1,"NO RATE",IF($AD2081="OFF",SUMIFS(RATES!$F:$F,RATES!$A:$A,$AI2081,RATES!$B:$B,"&lt;="&amp;MonthStart,RATES!$C:$C,"&gt;="&amp;MonthEnd),SUMIFS(RATES!$E:$E,RATES!$A:$A,$AI2081,RATES!$B:$B,"&lt;="&amp;MonthStart,RATES!$C:$C,"&gt;="&amp;MonthEnd))))</f>
        <v/>
      </c>
      <c r="AK2081" s="2">
        <f>IF(OR(NOT(ISNUMBER($AJ2081)),N($AA2081)=0),"",IF(ABS(N($Z2081)/100-$AJ2081)&gt;0.0000001,"DIFFERS",""))</f>
        <v/>
      </c>
    </row>
    <row r="2082">
      <c r="AD2082" s="2">
        <f>IF($L2082="","",IF(ISNUMBER(SEARCH("OFF ROAD",$H2082)),"OFF",IF(ISNUMBER(SEARCH("ON ROAD",$H2082)),"ON","")))</f>
        <v/>
      </c>
      <c r="AE2082" s="2">
        <f>IF($AD2082="ON",""&amp;$L2082,"")</f>
        <v/>
      </c>
      <c r="AF2082" s="2">
        <f>IF($L2082="","",IF($J2082&lt;&gt;"","Y",""))</f>
        <v/>
      </c>
      <c r="AG2082" s="2">
        <f>IF($L2082="","",IFERROR(TRIM(MID($H2082,4,SEARCH(" CO ",$H2082)-4)),""&amp;$S2082))</f>
        <v/>
      </c>
      <c r="AH2082" s="2">
        <f>IF($AG2082="","",IF($AG2082="FULTON",IF(ISNUMBER(SEARCH("COLLEGE PARK",$H2082)),"FULTON (COLLEGE PARK)",IF(ISNUMBER(SEARCH("HAPEVILLE",$H2082)),"FULTON (HAPEVILLE)",IF(ISNUMBER(SEARCH("EAST POINT",$H2082)),"FULTON (EAST POINT)",IF(ISNUMBER(SEARCH("ATLANTA",$H2082)),"FULTON (ATL LIMITS)","FULTON")))),IF($AG2082="DEKALB",IF(ISNUMBER(SEARCH("ATLANTA",$H2082)),"DEKALB (ATL LIMITS)","DEKALB"),IF(AND($AG2082="CLAYTON",ISNUMBER(SEARCH("COLLEGE PARK",$H2082))),"CLAYTON (COLLEGE PARK)",$AG2082))))</f>
        <v/>
      </c>
      <c r="AI2082" s="2">
        <f>IF(OR($AH2082="",$AD2082=""),"",IFERROR(VLOOKUP($AH2082,CODES!$A:$B,2,FALSE),"NO CODE"))</f>
        <v/>
      </c>
      <c r="AJ2082" s="19">
        <f>IF(OR($AI2082="",$AI2082="NO CODE"),"",IF(COUNTIFS(RATES!$A:$A,$AI2082,RATES!$B:$B,"&lt;="&amp;MonthStart,RATES!$C:$C,"&gt;="&amp;MonthEnd)&lt;&gt;1,"NO RATE",IF($AD2082="OFF",SUMIFS(RATES!$F:$F,RATES!$A:$A,$AI2082,RATES!$B:$B,"&lt;="&amp;MonthStart,RATES!$C:$C,"&gt;="&amp;MonthEnd),SUMIFS(RATES!$E:$E,RATES!$A:$A,$AI2082,RATES!$B:$B,"&lt;="&amp;MonthStart,RATES!$C:$C,"&gt;="&amp;MonthEnd))))</f>
        <v/>
      </c>
      <c r="AK2082" s="2">
        <f>IF(OR(NOT(ISNUMBER($AJ2082)),N($AA2082)=0),"",IF(ABS(N($Z2082)/100-$AJ2082)&gt;0.0000001,"DIFFERS",""))</f>
        <v/>
      </c>
    </row>
    <row r="2083">
      <c r="AD2083" s="2">
        <f>IF($L2083="","",IF(ISNUMBER(SEARCH("OFF ROAD",$H2083)),"OFF",IF(ISNUMBER(SEARCH("ON ROAD",$H2083)),"ON","")))</f>
        <v/>
      </c>
      <c r="AE2083" s="2">
        <f>IF($AD2083="ON",""&amp;$L2083,"")</f>
        <v/>
      </c>
      <c r="AF2083" s="2">
        <f>IF($L2083="","",IF($J2083&lt;&gt;"","Y",""))</f>
        <v/>
      </c>
      <c r="AG2083" s="2">
        <f>IF($L2083="","",IFERROR(TRIM(MID($H2083,4,SEARCH(" CO ",$H2083)-4)),""&amp;$S2083))</f>
        <v/>
      </c>
      <c r="AH2083" s="2">
        <f>IF($AG2083="","",IF($AG2083="FULTON",IF(ISNUMBER(SEARCH("COLLEGE PARK",$H2083)),"FULTON (COLLEGE PARK)",IF(ISNUMBER(SEARCH("HAPEVILLE",$H2083)),"FULTON (HAPEVILLE)",IF(ISNUMBER(SEARCH("EAST POINT",$H2083)),"FULTON (EAST POINT)",IF(ISNUMBER(SEARCH("ATLANTA",$H2083)),"FULTON (ATL LIMITS)","FULTON")))),IF($AG2083="DEKALB",IF(ISNUMBER(SEARCH("ATLANTA",$H2083)),"DEKALB (ATL LIMITS)","DEKALB"),IF(AND($AG2083="CLAYTON",ISNUMBER(SEARCH("COLLEGE PARK",$H2083))),"CLAYTON (COLLEGE PARK)",$AG2083))))</f>
        <v/>
      </c>
      <c r="AI2083" s="2">
        <f>IF(OR($AH2083="",$AD2083=""),"",IFERROR(VLOOKUP($AH2083,CODES!$A:$B,2,FALSE),"NO CODE"))</f>
        <v/>
      </c>
      <c r="AJ2083" s="19">
        <f>IF(OR($AI2083="",$AI2083="NO CODE"),"",IF(COUNTIFS(RATES!$A:$A,$AI2083,RATES!$B:$B,"&lt;="&amp;MonthStart,RATES!$C:$C,"&gt;="&amp;MonthEnd)&lt;&gt;1,"NO RATE",IF($AD2083="OFF",SUMIFS(RATES!$F:$F,RATES!$A:$A,$AI2083,RATES!$B:$B,"&lt;="&amp;MonthStart,RATES!$C:$C,"&gt;="&amp;MonthEnd),SUMIFS(RATES!$E:$E,RATES!$A:$A,$AI2083,RATES!$B:$B,"&lt;="&amp;MonthStart,RATES!$C:$C,"&gt;="&amp;MonthEnd))))</f>
        <v/>
      </c>
      <c r="AK2083" s="2">
        <f>IF(OR(NOT(ISNUMBER($AJ2083)),N($AA2083)=0),"",IF(ABS(N($Z2083)/100-$AJ2083)&gt;0.0000001,"DIFFERS",""))</f>
        <v/>
      </c>
    </row>
    <row r="2084">
      <c r="AD2084" s="2">
        <f>IF($L2084="","",IF(ISNUMBER(SEARCH("OFF ROAD",$H2084)),"OFF",IF(ISNUMBER(SEARCH("ON ROAD",$H2084)),"ON","")))</f>
        <v/>
      </c>
      <c r="AE2084" s="2">
        <f>IF($AD2084="ON",""&amp;$L2084,"")</f>
        <v/>
      </c>
      <c r="AF2084" s="2">
        <f>IF($L2084="","",IF($J2084&lt;&gt;"","Y",""))</f>
        <v/>
      </c>
      <c r="AG2084" s="2">
        <f>IF($L2084="","",IFERROR(TRIM(MID($H2084,4,SEARCH(" CO ",$H2084)-4)),""&amp;$S2084))</f>
        <v/>
      </c>
      <c r="AH2084" s="2">
        <f>IF($AG2084="","",IF($AG2084="FULTON",IF(ISNUMBER(SEARCH("COLLEGE PARK",$H2084)),"FULTON (COLLEGE PARK)",IF(ISNUMBER(SEARCH("HAPEVILLE",$H2084)),"FULTON (HAPEVILLE)",IF(ISNUMBER(SEARCH("EAST POINT",$H2084)),"FULTON (EAST POINT)",IF(ISNUMBER(SEARCH("ATLANTA",$H2084)),"FULTON (ATL LIMITS)","FULTON")))),IF($AG2084="DEKALB",IF(ISNUMBER(SEARCH("ATLANTA",$H2084)),"DEKALB (ATL LIMITS)","DEKALB"),IF(AND($AG2084="CLAYTON",ISNUMBER(SEARCH("COLLEGE PARK",$H2084))),"CLAYTON (COLLEGE PARK)",$AG2084))))</f>
        <v/>
      </c>
      <c r="AI2084" s="2">
        <f>IF(OR($AH2084="",$AD2084=""),"",IFERROR(VLOOKUP($AH2084,CODES!$A:$B,2,FALSE),"NO CODE"))</f>
        <v/>
      </c>
      <c r="AJ2084" s="19">
        <f>IF(OR($AI2084="",$AI2084="NO CODE"),"",IF(COUNTIFS(RATES!$A:$A,$AI2084,RATES!$B:$B,"&lt;="&amp;MonthStart,RATES!$C:$C,"&gt;="&amp;MonthEnd)&lt;&gt;1,"NO RATE",IF($AD2084="OFF",SUMIFS(RATES!$F:$F,RATES!$A:$A,$AI2084,RATES!$B:$B,"&lt;="&amp;MonthStart,RATES!$C:$C,"&gt;="&amp;MonthEnd),SUMIFS(RATES!$E:$E,RATES!$A:$A,$AI2084,RATES!$B:$B,"&lt;="&amp;MonthStart,RATES!$C:$C,"&gt;="&amp;MonthEnd))))</f>
        <v/>
      </c>
      <c r="AK2084" s="2">
        <f>IF(OR(NOT(ISNUMBER($AJ2084)),N($AA2084)=0),"",IF(ABS(N($Z2084)/100-$AJ2084)&gt;0.0000001,"DIFFERS",""))</f>
        <v/>
      </c>
    </row>
    <row r="2085">
      <c r="AD2085" s="2">
        <f>IF($L2085="","",IF(ISNUMBER(SEARCH("OFF ROAD",$H2085)),"OFF",IF(ISNUMBER(SEARCH("ON ROAD",$H2085)),"ON","")))</f>
        <v/>
      </c>
      <c r="AE2085" s="2">
        <f>IF($AD2085="ON",""&amp;$L2085,"")</f>
        <v/>
      </c>
      <c r="AF2085" s="2">
        <f>IF($L2085="","",IF($J2085&lt;&gt;"","Y",""))</f>
        <v/>
      </c>
      <c r="AG2085" s="2">
        <f>IF($L2085="","",IFERROR(TRIM(MID($H2085,4,SEARCH(" CO ",$H2085)-4)),""&amp;$S2085))</f>
        <v/>
      </c>
      <c r="AH2085" s="2">
        <f>IF($AG2085="","",IF($AG2085="FULTON",IF(ISNUMBER(SEARCH("COLLEGE PARK",$H2085)),"FULTON (COLLEGE PARK)",IF(ISNUMBER(SEARCH("HAPEVILLE",$H2085)),"FULTON (HAPEVILLE)",IF(ISNUMBER(SEARCH("EAST POINT",$H2085)),"FULTON (EAST POINT)",IF(ISNUMBER(SEARCH("ATLANTA",$H2085)),"FULTON (ATL LIMITS)","FULTON")))),IF($AG2085="DEKALB",IF(ISNUMBER(SEARCH("ATLANTA",$H2085)),"DEKALB (ATL LIMITS)","DEKALB"),IF(AND($AG2085="CLAYTON",ISNUMBER(SEARCH("COLLEGE PARK",$H2085))),"CLAYTON (COLLEGE PARK)",$AG2085))))</f>
        <v/>
      </c>
      <c r="AI2085" s="2">
        <f>IF(OR($AH2085="",$AD2085=""),"",IFERROR(VLOOKUP($AH2085,CODES!$A:$B,2,FALSE),"NO CODE"))</f>
        <v/>
      </c>
      <c r="AJ2085" s="19">
        <f>IF(OR($AI2085="",$AI2085="NO CODE"),"",IF(COUNTIFS(RATES!$A:$A,$AI2085,RATES!$B:$B,"&lt;="&amp;MonthStart,RATES!$C:$C,"&gt;="&amp;MonthEnd)&lt;&gt;1,"NO RATE",IF($AD2085="OFF",SUMIFS(RATES!$F:$F,RATES!$A:$A,$AI2085,RATES!$B:$B,"&lt;="&amp;MonthStart,RATES!$C:$C,"&gt;="&amp;MonthEnd),SUMIFS(RATES!$E:$E,RATES!$A:$A,$AI2085,RATES!$B:$B,"&lt;="&amp;MonthStart,RATES!$C:$C,"&gt;="&amp;MonthEnd))))</f>
        <v/>
      </c>
      <c r="AK2085" s="2">
        <f>IF(OR(NOT(ISNUMBER($AJ2085)),N($AA2085)=0),"",IF(ABS(N($Z2085)/100-$AJ2085)&gt;0.0000001,"DIFFERS",""))</f>
        <v/>
      </c>
    </row>
    <row r="2086">
      <c r="AD2086" s="2">
        <f>IF($L2086="","",IF(ISNUMBER(SEARCH("OFF ROAD",$H2086)),"OFF",IF(ISNUMBER(SEARCH("ON ROAD",$H2086)),"ON","")))</f>
        <v/>
      </c>
      <c r="AE2086" s="2">
        <f>IF($AD2086="ON",""&amp;$L2086,"")</f>
        <v/>
      </c>
      <c r="AF2086" s="2">
        <f>IF($L2086="","",IF($J2086&lt;&gt;"","Y",""))</f>
        <v/>
      </c>
      <c r="AG2086" s="2">
        <f>IF($L2086="","",IFERROR(TRIM(MID($H2086,4,SEARCH(" CO ",$H2086)-4)),""&amp;$S2086))</f>
        <v/>
      </c>
      <c r="AH2086" s="2">
        <f>IF($AG2086="","",IF($AG2086="FULTON",IF(ISNUMBER(SEARCH("COLLEGE PARK",$H2086)),"FULTON (COLLEGE PARK)",IF(ISNUMBER(SEARCH("HAPEVILLE",$H2086)),"FULTON (HAPEVILLE)",IF(ISNUMBER(SEARCH("EAST POINT",$H2086)),"FULTON (EAST POINT)",IF(ISNUMBER(SEARCH("ATLANTA",$H2086)),"FULTON (ATL LIMITS)","FULTON")))),IF($AG2086="DEKALB",IF(ISNUMBER(SEARCH("ATLANTA",$H2086)),"DEKALB (ATL LIMITS)","DEKALB"),IF(AND($AG2086="CLAYTON",ISNUMBER(SEARCH("COLLEGE PARK",$H2086))),"CLAYTON (COLLEGE PARK)",$AG2086))))</f>
        <v/>
      </c>
      <c r="AI2086" s="2">
        <f>IF(OR($AH2086="",$AD2086=""),"",IFERROR(VLOOKUP($AH2086,CODES!$A:$B,2,FALSE),"NO CODE"))</f>
        <v/>
      </c>
      <c r="AJ2086" s="19">
        <f>IF(OR($AI2086="",$AI2086="NO CODE"),"",IF(COUNTIFS(RATES!$A:$A,$AI2086,RATES!$B:$B,"&lt;="&amp;MonthStart,RATES!$C:$C,"&gt;="&amp;MonthEnd)&lt;&gt;1,"NO RATE",IF($AD2086="OFF",SUMIFS(RATES!$F:$F,RATES!$A:$A,$AI2086,RATES!$B:$B,"&lt;="&amp;MonthStart,RATES!$C:$C,"&gt;="&amp;MonthEnd),SUMIFS(RATES!$E:$E,RATES!$A:$A,$AI2086,RATES!$B:$B,"&lt;="&amp;MonthStart,RATES!$C:$C,"&gt;="&amp;MonthEnd))))</f>
        <v/>
      </c>
      <c r="AK2086" s="2">
        <f>IF(OR(NOT(ISNUMBER($AJ2086)),N($AA2086)=0),"",IF(ABS(N($Z2086)/100-$AJ2086)&gt;0.0000001,"DIFFERS",""))</f>
        <v/>
      </c>
    </row>
    <row r="2087">
      <c r="AD2087" s="2">
        <f>IF($L2087="","",IF(ISNUMBER(SEARCH("OFF ROAD",$H2087)),"OFF",IF(ISNUMBER(SEARCH("ON ROAD",$H2087)),"ON","")))</f>
        <v/>
      </c>
      <c r="AE2087" s="2">
        <f>IF($AD2087="ON",""&amp;$L2087,"")</f>
        <v/>
      </c>
      <c r="AF2087" s="2">
        <f>IF($L2087="","",IF($J2087&lt;&gt;"","Y",""))</f>
        <v/>
      </c>
      <c r="AG2087" s="2">
        <f>IF($L2087="","",IFERROR(TRIM(MID($H2087,4,SEARCH(" CO ",$H2087)-4)),""&amp;$S2087))</f>
        <v/>
      </c>
      <c r="AH2087" s="2">
        <f>IF($AG2087="","",IF($AG2087="FULTON",IF(ISNUMBER(SEARCH("COLLEGE PARK",$H2087)),"FULTON (COLLEGE PARK)",IF(ISNUMBER(SEARCH("HAPEVILLE",$H2087)),"FULTON (HAPEVILLE)",IF(ISNUMBER(SEARCH("EAST POINT",$H2087)),"FULTON (EAST POINT)",IF(ISNUMBER(SEARCH("ATLANTA",$H2087)),"FULTON (ATL LIMITS)","FULTON")))),IF($AG2087="DEKALB",IF(ISNUMBER(SEARCH("ATLANTA",$H2087)),"DEKALB (ATL LIMITS)","DEKALB"),IF(AND($AG2087="CLAYTON",ISNUMBER(SEARCH("COLLEGE PARK",$H2087))),"CLAYTON (COLLEGE PARK)",$AG2087))))</f>
        <v/>
      </c>
      <c r="AI2087" s="2">
        <f>IF(OR($AH2087="",$AD2087=""),"",IFERROR(VLOOKUP($AH2087,CODES!$A:$B,2,FALSE),"NO CODE"))</f>
        <v/>
      </c>
      <c r="AJ2087" s="19">
        <f>IF(OR($AI2087="",$AI2087="NO CODE"),"",IF(COUNTIFS(RATES!$A:$A,$AI2087,RATES!$B:$B,"&lt;="&amp;MonthStart,RATES!$C:$C,"&gt;="&amp;MonthEnd)&lt;&gt;1,"NO RATE",IF($AD2087="OFF",SUMIFS(RATES!$F:$F,RATES!$A:$A,$AI2087,RATES!$B:$B,"&lt;="&amp;MonthStart,RATES!$C:$C,"&gt;="&amp;MonthEnd),SUMIFS(RATES!$E:$E,RATES!$A:$A,$AI2087,RATES!$B:$B,"&lt;="&amp;MonthStart,RATES!$C:$C,"&gt;="&amp;MonthEnd))))</f>
        <v/>
      </c>
      <c r="AK2087" s="2">
        <f>IF(OR(NOT(ISNUMBER($AJ2087)),N($AA2087)=0),"",IF(ABS(N($Z2087)/100-$AJ2087)&gt;0.0000001,"DIFFERS",""))</f>
        <v/>
      </c>
    </row>
    <row r="2088">
      <c r="AD2088" s="2">
        <f>IF($L2088="","",IF(ISNUMBER(SEARCH("OFF ROAD",$H2088)),"OFF",IF(ISNUMBER(SEARCH("ON ROAD",$H2088)),"ON","")))</f>
        <v/>
      </c>
      <c r="AE2088" s="2">
        <f>IF($AD2088="ON",""&amp;$L2088,"")</f>
        <v/>
      </c>
      <c r="AF2088" s="2">
        <f>IF($L2088="","",IF($J2088&lt;&gt;"","Y",""))</f>
        <v/>
      </c>
      <c r="AG2088" s="2">
        <f>IF($L2088="","",IFERROR(TRIM(MID($H2088,4,SEARCH(" CO ",$H2088)-4)),""&amp;$S2088))</f>
        <v/>
      </c>
      <c r="AH2088" s="2">
        <f>IF($AG2088="","",IF($AG2088="FULTON",IF(ISNUMBER(SEARCH("COLLEGE PARK",$H2088)),"FULTON (COLLEGE PARK)",IF(ISNUMBER(SEARCH("HAPEVILLE",$H2088)),"FULTON (HAPEVILLE)",IF(ISNUMBER(SEARCH("EAST POINT",$H2088)),"FULTON (EAST POINT)",IF(ISNUMBER(SEARCH("ATLANTA",$H2088)),"FULTON (ATL LIMITS)","FULTON")))),IF($AG2088="DEKALB",IF(ISNUMBER(SEARCH("ATLANTA",$H2088)),"DEKALB (ATL LIMITS)","DEKALB"),IF(AND($AG2088="CLAYTON",ISNUMBER(SEARCH("COLLEGE PARK",$H2088))),"CLAYTON (COLLEGE PARK)",$AG2088))))</f>
        <v/>
      </c>
      <c r="AI2088" s="2">
        <f>IF(OR($AH2088="",$AD2088=""),"",IFERROR(VLOOKUP($AH2088,CODES!$A:$B,2,FALSE),"NO CODE"))</f>
        <v/>
      </c>
      <c r="AJ2088" s="19">
        <f>IF(OR($AI2088="",$AI2088="NO CODE"),"",IF(COUNTIFS(RATES!$A:$A,$AI2088,RATES!$B:$B,"&lt;="&amp;MonthStart,RATES!$C:$C,"&gt;="&amp;MonthEnd)&lt;&gt;1,"NO RATE",IF($AD2088="OFF",SUMIFS(RATES!$F:$F,RATES!$A:$A,$AI2088,RATES!$B:$B,"&lt;="&amp;MonthStart,RATES!$C:$C,"&gt;="&amp;MonthEnd),SUMIFS(RATES!$E:$E,RATES!$A:$A,$AI2088,RATES!$B:$B,"&lt;="&amp;MonthStart,RATES!$C:$C,"&gt;="&amp;MonthEnd))))</f>
        <v/>
      </c>
      <c r="AK2088" s="2">
        <f>IF(OR(NOT(ISNUMBER($AJ2088)),N($AA2088)=0),"",IF(ABS(N($Z2088)/100-$AJ2088)&gt;0.0000001,"DIFFERS",""))</f>
        <v/>
      </c>
    </row>
    <row r="2089">
      <c r="AD2089" s="2">
        <f>IF($L2089="","",IF(ISNUMBER(SEARCH("OFF ROAD",$H2089)),"OFF",IF(ISNUMBER(SEARCH("ON ROAD",$H2089)),"ON","")))</f>
        <v/>
      </c>
      <c r="AE2089" s="2">
        <f>IF($AD2089="ON",""&amp;$L2089,"")</f>
        <v/>
      </c>
      <c r="AF2089" s="2">
        <f>IF($L2089="","",IF($J2089&lt;&gt;"","Y",""))</f>
        <v/>
      </c>
      <c r="AG2089" s="2">
        <f>IF($L2089="","",IFERROR(TRIM(MID($H2089,4,SEARCH(" CO ",$H2089)-4)),""&amp;$S2089))</f>
        <v/>
      </c>
      <c r="AH2089" s="2">
        <f>IF($AG2089="","",IF($AG2089="FULTON",IF(ISNUMBER(SEARCH("COLLEGE PARK",$H2089)),"FULTON (COLLEGE PARK)",IF(ISNUMBER(SEARCH("HAPEVILLE",$H2089)),"FULTON (HAPEVILLE)",IF(ISNUMBER(SEARCH("EAST POINT",$H2089)),"FULTON (EAST POINT)",IF(ISNUMBER(SEARCH("ATLANTA",$H2089)),"FULTON (ATL LIMITS)","FULTON")))),IF($AG2089="DEKALB",IF(ISNUMBER(SEARCH("ATLANTA",$H2089)),"DEKALB (ATL LIMITS)","DEKALB"),IF(AND($AG2089="CLAYTON",ISNUMBER(SEARCH("COLLEGE PARK",$H2089))),"CLAYTON (COLLEGE PARK)",$AG2089))))</f>
        <v/>
      </c>
      <c r="AI2089" s="2">
        <f>IF(OR($AH2089="",$AD2089=""),"",IFERROR(VLOOKUP($AH2089,CODES!$A:$B,2,FALSE),"NO CODE"))</f>
        <v/>
      </c>
      <c r="AJ2089" s="19">
        <f>IF(OR($AI2089="",$AI2089="NO CODE"),"",IF(COUNTIFS(RATES!$A:$A,$AI2089,RATES!$B:$B,"&lt;="&amp;MonthStart,RATES!$C:$C,"&gt;="&amp;MonthEnd)&lt;&gt;1,"NO RATE",IF($AD2089="OFF",SUMIFS(RATES!$F:$F,RATES!$A:$A,$AI2089,RATES!$B:$B,"&lt;="&amp;MonthStart,RATES!$C:$C,"&gt;="&amp;MonthEnd),SUMIFS(RATES!$E:$E,RATES!$A:$A,$AI2089,RATES!$B:$B,"&lt;="&amp;MonthStart,RATES!$C:$C,"&gt;="&amp;MonthEnd))))</f>
        <v/>
      </c>
      <c r="AK2089" s="2">
        <f>IF(OR(NOT(ISNUMBER($AJ2089)),N($AA2089)=0),"",IF(ABS(N($Z2089)/100-$AJ2089)&gt;0.0000001,"DIFFERS",""))</f>
        <v/>
      </c>
    </row>
    <row r="2090">
      <c r="AD2090" s="2">
        <f>IF($L2090="","",IF(ISNUMBER(SEARCH("OFF ROAD",$H2090)),"OFF",IF(ISNUMBER(SEARCH("ON ROAD",$H2090)),"ON","")))</f>
        <v/>
      </c>
      <c r="AE2090" s="2">
        <f>IF($AD2090="ON",""&amp;$L2090,"")</f>
        <v/>
      </c>
      <c r="AF2090" s="2">
        <f>IF($L2090="","",IF($J2090&lt;&gt;"","Y",""))</f>
        <v/>
      </c>
      <c r="AG2090" s="2">
        <f>IF($L2090="","",IFERROR(TRIM(MID($H2090,4,SEARCH(" CO ",$H2090)-4)),""&amp;$S2090))</f>
        <v/>
      </c>
      <c r="AH2090" s="2">
        <f>IF($AG2090="","",IF($AG2090="FULTON",IF(ISNUMBER(SEARCH("COLLEGE PARK",$H2090)),"FULTON (COLLEGE PARK)",IF(ISNUMBER(SEARCH("HAPEVILLE",$H2090)),"FULTON (HAPEVILLE)",IF(ISNUMBER(SEARCH("EAST POINT",$H2090)),"FULTON (EAST POINT)",IF(ISNUMBER(SEARCH("ATLANTA",$H2090)),"FULTON (ATL LIMITS)","FULTON")))),IF($AG2090="DEKALB",IF(ISNUMBER(SEARCH("ATLANTA",$H2090)),"DEKALB (ATL LIMITS)","DEKALB"),IF(AND($AG2090="CLAYTON",ISNUMBER(SEARCH("COLLEGE PARK",$H2090))),"CLAYTON (COLLEGE PARK)",$AG2090))))</f>
        <v/>
      </c>
      <c r="AI2090" s="2">
        <f>IF(OR($AH2090="",$AD2090=""),"",IFERROR(VLOOKUP($AH2090,CODES!$A:$B,2,FALSE),"NO CODE"))</f>
        <v/>
      </c>
      <c r="AJ2090" s="19">
        <f>IF(OR($AI2090="",$AI2090="NO CODE"),"",IF(COUNTIFS(RATES!$A:$A,$AI2090,RATES!$B:$B,"&lt;="&amp;MonthStart,RATES!$C:$C,"&gt;="&amp;MonthEnd)&lt;&gt;1,"NO RATE",IF($AD2090="OFF",SUMIFS(RATES!$F:$F,RATES!$A:$A,$AI2090,RATES!$B:$B,"&lt;="&amp;MonthStart,RATES!$C:$C,"&gt;="&amp;MonthEnd),SUMIFS(RATES!$E:$E,RATES!$A:$A,$AI2090,RATES!$B:$B,"&lt;="&amp;MonthStart,RATES!$C:$C,"&gt;="&amp;MonthEnd))))</f>
        <v/>
      </c>
      <c r="AK2090" s="2">
        <f>IF(OR(NOT(ISNUMBER($AJ2090)),N($AA2090)=0),"",IF(ABS(N($Z2090)/100-$AJ2090)&gt;0.0000001,"DIFFERS",""))</f>
        <v/>
      </c>
    </row>
    <row r="2091">
      <c r="AD2091" s="2">
        <f>IF($L2091="","",IF(ISNUMBER(SEARCH("OFF ROAD",$H2091)),"OFF",IF(ISNUMBER(SEARCH("ON ROAD",$H2091)),"ON","")))</f>
        <v/>
      </c>
      <c r="AE2091" s="2">
        <f>IF($AD2091="ON",""&amp;$L2091,"")</f>
        <v/>
      </c>
      <c r="AF2091" s="2">
        <f>IF($L2091="","",IF($J2091&lt;&gt;"","Y",""))</f>
        <v/>
      </c>
      <c r="AG2091" s="2">
        <f>IF($L2091="","",IFERROR(TRIM(MID($H2091,4,SEARCH(" CO ",$H2091)-4)),""&amp;$S2091))</f>
        <v/>
      </c>
      <c r="AH2091" s="2">
        <f>IF($AG2091="","",IF($AG2091="FULTON",IF(ISNUMBER(SEARCH("COLLEGE PARK",$H2091)),"FULTON (COLLEGE PARK)",IF(ISNUMBER(SEARCH("HAPEVILLE",$H2091)),"FULTON (HAPEVILLE)",IF(ISNUMBER(SEARCH("EAST POINT",$H2091)),"FULTON (EAST POINT)",IF(ISNUMBER(SEARCH("ATLANTA",$H2091)),"FULTON (ATL LIMITS)","FULTON")))),IF($AG2091="DEKALB",IF(ISNUMBER(SEARCH("ATLANTA",$H2091)),"DEKALB (ATL LIMITS)","DEKALB"),IF(AND($AG2091="CLAYTON",ISNUMBER(SEARCH("COLLEGE PARK",$H2091))),"CLAYTON (COLLEGE PARK)",$AG2091))))</f>
        <v/>
      </c>
      <c r="AI2091" s="2">
        <f>IF(OR($AH2091="",$AD2091=""),"",IFERROR(VLOOKUP($AH2091,CODES!$A:$B,2,FALSE),"NO CODE"))</f>
        <v/>
      </c>
      <c r="AJ2091" s="19">
        <f>IF(OR($AI2091="",$AI2091="NO CODE"),"",IF(COUNTIFS(RATES!$A:$A,$AI2091,RATES!$B:$B,"&lt;="&amp;MonthStart,RATES!$C:$C,"&gt;="&amp;MonthEnd)&lt;&gt;1,"NO RATE",IF($AD2091="OFF",SUMIFS(RATES!$F:$F,RATES!$A:$A,$AI2091,RATES!$B:$B,"&lt;="&amp;MonthStart,RATES!$C:$C,"&gt;="&amp;MonthEnd),SUMIFS(RATES!$E:$E,RATES!$A:$A,$AI2091,RATES!$B:$B,"&lt;="&amp;MonthStart,RATES!$C:$C,"&gt;="&amp;MonthEnd))))</f>
        <v/>
      </c>
      <c r="AK2091" s="2">
        <f>IF(OR(NOT(ISNUMBER($AJ2091)),N($AA2091)=0),"",IF(ABS(N($Z2091)/100-$AJ2091)&gt;0.0000001,"DIFFERS",""))</f>
        <v/>
      </c>
    </row>
    <row r="2092">
      <c r="AD2092" s="2">
        <f>IF($L2092="","",IF(ISNUMBER(SEARCH("OFF ROAD",$H2092)),"OFF",IF(ISNUMBER(SEARCH("ON ROAD",$H2092)),"ON","")))</f>
        <v/>
      </c>
      <c r="AE2092" s="2">
        <f>IF($AD2092="ON",""&amp;$L2092,"")</f>
        <v/>
      </c>
      <c r="AF2092" s="2">
        <f>IF($L2092="","",IF($J2092&lt;&gt;"","Y",""))</f>
        <v/>
      </c>
      <c r="AG2092" s="2">
        <f>IF($L2092="","",IFERROR(TRIM(MID($H2092,4,SEARCH(" CO ",$H2092)-4)),""&amp;$S2092))</f>
        <v/>
      </c>
      <c r="AH2092" s="2">
        <f>IF($AG2092="","",IF($AG2092="FULTON",IF(ISNUMBER(SEARCH("COLLEGE PARK",$H2092)),"FULTON (COLLEGE PARK)",IF(ISNUMBER(SEARCH("HAPEVILLE",$H2092)),"FULTON (HAPEVILLE)",IF(ISNUMBER(SEARCH("EAST POINT",$H2092)),"FULTON (EAST POINT)",IF(ISNUMBER(SEARCH("ATLANTA",$H2092)),"FULTON (ATL LIMITS)","FULTON")))),IF($AG2092="DEKALB",IF(ISNUMBER(SEARCH("ATLANTA",$H2092)),"DEKALB (ATL LIMITS)","DEKALB"),IF(AND($AG2092="CLAYTON",ISNUMBER(SEARCH("COLLEGE PARK",$H2092))),"CLAYTON (COLLEGE PARK)",$AG2092))))</f>
        <v/>
      </c>
      <c r="AI2092" s="2">
        <f>IF(OR($AH2092="",$AD2092=""),"",IFERROR(VLOOKUP($AH2092,CODES!$A:$B,2,FALSE),"NO CODE"))</f>
        <v/>
      </c>
      <c r="AJ2092" s="19">
        <f>IF(OR($AI2092="",$AI2092="NO CODE"),"",IF(COUNTIFS(RATES!$A:$A,$AI2092,RATES!$B:$B,"&lt;="&amp;MonthStart,RATES!$C:$C,"&gt;="&amp;MonthEnd)&lt;&gt;1,"NO RATE",IF($AD2092="OFF",SUMIFS(RATES!$F:$F,RATES!$A:$A,$AI2092,RATES!$B:$B,"&lt;="&amp;MonthStart,RATES!$C:$C,"&gt;="&amp;MonthEnd),SUMIFS(RATES!$E:$E,RATES!$A:$A,$AI2092,RATES!$B:$B,"&lt;="&amp;MonthStart,RATES!$C:$C,"&gt;="&amp;MonthEnd))))</f>
        <v/>
      </c>
      <c r="AK2092" s="2">
        <f>IF(OR(NOT(ISNUMBER($AJ2092)),N($AA2092)=0),"",IF(ABS(N($Z2092)/100-$AJ2092)&gt;0.0000001,"DIFFERS",""))</f>
        <v/>
      </c>
    </row>
    <row r="2093">
      <c r="AD2093" s="2">
        <f>IF($L2093="","",IF(ISNUMBER(SEARCH("OFF ROAD",$H2093)),"OFF",IF(ISNUMBER(SEARCH("ON ROAD",$H2093)),"ON","")))</f>
        <v/>
      </c>
      <c r="AE2093" s="2">
        <f>IF($AD2093="ON",""&amp;$L2093,"")</f>
        <v/>
      </c>
      <c r="AF2093" s="2">
        <f>IF($L2093="","",IF($J2093&lt;&gt;"","Y",""))</f>
        <v/>
      </c>
      <c r="AG2093" s="2">
        <f>IF($L2093="","",IFERROR(TRIM(MID($H2093,4,SEARCH(" CO ",$H2093)-4)),""&amp;$S2093))</f>
        <v/>
      </c>
      <c r="AH2093" s="2">
        <f>IF($AG2093="","",IF($AG2093="FULTON",IF(ISNUMBER(SEARCH("COLLEGE PARK",$H2093)),"FULTON (COLLEGE PARK)",IF(ISNUMBER(SEARCH("HAPEVILLE",$H2093)),"FULTON (HAPEVILLE)",IF(ISNUMBER(SEARCH("EAST POINT",$H2093)),"FULTON (EAST POINT)",IF(ISNUMBER(SEARCH("ATLANTA",$H2093)),"FULTON (ATL LIMITS)","FULTON")))),IF($AG2093="DEKALB",IF(ISNUMBER(SEARCH("ATLANTA",$H2093)),"DEKALB (ATL LIMITS)","DEKALB"),IF(AND($AG2093="CLAYTON",ISNUMBER(SEARCH("COLLEGE PARK",$H2093))),"CLAYTON (COLLEGE PARK)",$AG2093))))</f>
        <v/>
      </c>
      <c r="AI2093" s="2">
        <f>IF(OR($AH2093="",$AD2093=""),"",IFERROR(VLOOKUP($AH2093,CODES!$A:$B,2,FALSE),"NO CODE"))</f>
        <v/>
      </c>
      <c r="AJ2093" s="19">
        <f>IF(OR($AI2093="",$AI2093="NO CODE"),"",IF(COUNTIFS(RATES!$A:$A,$AI2093,RATES!$B:$B,"&lt;="&amp;MonthStart,RATES!$C:$C,"&gt;="&amp;MonthEnd)&lt;&gt;1,"NO RATE",IF($AD2093="OFF",SUMIFS(RATES!$F:$F,RATES!$A:$A,$AI2093,RATES!$B:$B,"&lt;="&amp;MonthStart,RATES!$C:$C,"&gt;="&amp;MonthEnd),SUMIFS(RATES!$E:$E,RATES!$A:$A,$AI2093,RATES!$B:$B,"&lt;="&amp;MonthStart,RATES!$C:$C,"&gt;="&amp;MonthEnd))))</f>
        <v/>
      </c>
      <c r="AK2093" s="2">
        <f>IF(OR(NOT(ISNUMBER($AJ2093)),N($AA2093)=0),"",IF(ABS(N($Z2093)/100-$AJ2093)&gt;0.0000001,"DIFFERS",""))</f>
        <v/>
      </c>
    </row>
    <row r="2094">
      <c r="AD2094" s="2">
        <f>IF($L2094="","",IF(ISNUMBER(SEARCH("OFF ROAD",$H2094)),"OFF",IF(ISNUMBER(SEARCH("ON ROAD",$H2094)),"ON","")))</f>
        <v/>
      </c>
      <c r="AE2094" s="2">
        <f>IF($AD2094="ON",""&amp;$L2094,"")</f>
        <v/>
      </c>
      <c r="AF2094" s="2">
        <f>IF($L2094="","",IF($J2094&lt;&gt;"","Y",""))</f>
        <v/>
      </c>
      <c r="AG2094" s="2">
        <f>IF($L2094="","",IFERROR(TRIM(MID($H2094,4,SEARCH(" CO ",$H2094)-4)),""&amp;$S2094))</f>
        <v/>
      </c>
      <c r="AH2094" s="2">
        <f>IF($AG2094="","",IF($AG2094="FULTON",IF(ISNUMBER(SEARCH("COLLEGE PARK",$H2094)),"FULTON (COLLEGE PARK)",IF(ISNUMBER(SEARCH("HAPEVILLE",$H2094)),"FULTON (HAPEVILLE)",IF(ISNUMBER(SEARCH("EAST POINT",$H2094)),"FULTON (EAST POINT)",IF(ISNUMBER(SEARCH("ATLANTA",$H2094)),"FULTON (ATL LIMITS)","FULTON")))),IF($AG2094="DEKALB",IF(ISNUMBER(SEARCH("ATLANTA",$H2094)),"DEKALB (ATL LIMITS)","DEKALB"),IF(AND($AG2094="CLAYTON",ISNUMBER(SEARCH("COLLEGE PARK",$H2094))),"CLAYTON (COLLEGE PARK)",$AG2094))))</f>
        <v/>
      </c>
      <c r="AI2094" s="2">
        <f>IF(OR($AH2094="",$AD2094=""),"",IFERROR(VLOOKUP($AH2094,CODES!$A:$B,2,FALSE),"NO CODE"))</f>
        <v/>
      </c>
      <c r="AJ2094" s="19">
        <f>IF(OR($AI2094="",$AI2094="NO CODE"),"",IF(COUNTIFS(RATES!$A:$A,$AI2094,RATES!$B:$B,"&lt;="&amp;MonthStart,RATES!$C:$C,"&gt;="&amp;MonthEnd)&lt;&gt;1,"NO RATE",IF($AD2094="OFF",SUMIFS(RATES!$F:$F,RATES!$A:$A,$AI2094,RATES!$B:$B,"&lt;="&amp;MonthStart,RATES!$C:$C,"&gt;="&amp;MonthEnd),SUMIFS(RATES!$E:$E,RATES!$A:$A,$AI2094,RATES!$B:$B,"&lt;="&amp;MonthStart,RATES!$C:$C,"&gt;="&amp;MonthEnd))))</f>
        <v/>
      </c>
      <c r="AK2094" s="2">
        <f>IF(OR(NOT(ISNUMBER($AJ2094)),N($AA2094)=0),"",IF(ABS(N($Z2094)/100-$AJ2094)&gt;0.0000001,"DIFFERS",""))</f>
        <v/>
      </c>
    </row>
    <row r="2095">
      <c r="AD2095" s="2">
        <f>IF($L2095="","",IF(ISNUMBER(SEARCH("OFF ROAD",$H2095)),"OFF",IF(ISNUMBER(SEARCH("ON ROAD",$H2095)),"ON","")))</f>
        <v/>
      </c>
      <c r="AE2095" s="2">
        <f>IF($AD2095="ON",""&amp;$L2095,"")</f>
        <v/>
      </c>
      <c r="AF2095" s="2">
        <f>IF($L2095="","",IF($J2095&lt;&gt;"","Y",""))</f>
        <v/>
      </c>
      <c r="AG2095" s="2">
        <f>IF($L2095="","",IFERROR(TRIM(MID($H2095,4,SEARCH(" CO ",$H2095)-4)),""&amp;$S2095))</f>
        <v/>
      </c>
      <c r="AH2095" s="2">
        <f>IF($AG2095="","",IF($AG2095="FULTON",IF(ISNUMBER(SEARCH("COLLEGE PARK",$H2095)),"FULTON (COLLEGE PARK)",IF(ISNUMBER(SEARCH("HAPEVILLE",$H2095)),"FULTON (HAPEVILLE)",IF(ISNUMBER(SEARCH("EAST POINT",$H2095)),"FULTON (EAST POINT)",IF(ISNUMBER(SEARCH("ATLANTA",$H2095)),"FULTON (ATL LIMITS)","FULTON")))),IF($AG2095="DEKALB",IF(ISNUMBER(SEARCH("ATLANTA",$H2095)),"DEKALB (ATL LIMITS)","DEKALB"),IF(AND($AG2095="CLAYTON",ISNUMBER(SEARCH("COLLEGE PARK",$H2095))),"CLAYTON (COLLEGE PARK)",$AG2095))))</f>
        <v/>
      </c>
      <c r="AI2095" s="2">
        <f>IF(OR($AH2095="",$AD2095=""),"",IFERROR(VLOOKUP($AH2095,CODES!$A:$B,2,FALSE),"NO CODE"))</f>
        <v/>
      </c>
      <c r="AJ2095" s="19">
        <f>IF(OR($AI2095="",$AI2095="NO CODE"),"",IF(COUNTIFS(RATES!$A:$A,$AI2095,RATES!$B:$B,"&lt;="&amp;MonthStart,RATES!$C:$C,"&gt;="&amp;MonthEnd)&lt;&gt;1,"NO RATE",IF($AD2095="OFF",SUMIFS(RATES!$F:$F,RATES!$A:$A,$AI2095,RATES!$B:$B,"&lt;="&amp;MonthStart,RATES!$C:$C,"&gt;="&amp;MonthEnd),SUMIFS(RATES!$E:$E,RATES!$A:$A,$AI2095,RATES!$B:$B,"&lt;="&amp;MonthStart,RATES!$C:$C,"&gt;="&amp;MonthEnd))))</f>
        <v/>
      </c>
      <c r="AK2095" s="2">
        <f>IF(OR(NOT(ISNUMBER($AJ2095)),N($AA2095)=0),"",IF(ABS(N($Z2095)/100-$AJ2095)&gt;0.0000001,"DIFFERS",""))</f>
        <v/>
      </c>
    </row>
    <row r="2096">
      <c r="AD2096" s="2">
        <f>IF($L2096="","",IF(ISNUMBER(SEARCH("OFF ROAD",$H2096)),"OFF",IF(ISNUMBER(SEARCH("ON ROAD",$H2096)),"ON","")))</f>
        <v/>
      </c>
      <c r="AE2096" s="2">
        <f>IF($AD2096="ON",""&amp;$L2096,"")</f>
        <v/>
      </c>
      <c r="AF2096" s="2">
        <f>IF($L2096="","",IF($J2096&lt;&gt;"","Y",""))</f>
        <v/>
      </c>
      <c r="AG2096" s="2">
        <f>IF($L2096="","",IFERROR(TRIM(MID($H2096,4,SEARCH(" CO ",$H2096)-4)),""&amp;$S2096))</f>
        <v/>
      </c>
      <c r="AH2096" s="2">
        <f>IF($AG2096="","",IF($AG2096="FULTON",IF(ISNUMBER(SEARCH("COLLEGE PARK",$H2096)),"FULTON (COLLEGE PARK)",IF(ISNUMBER(SEARCH("HAPEVILLE",$H2096)),"FULTON (HAPEVILLE)",IF(ISNUMBER(SEARCH("EAST POINT",$H2096)),"FULTON (EAST POINT)",IF(ISNUMBER(SEARCH("ATLANTA",$H2096)),"FULTON (ATL LIMITS)","FULTON")))),IF($AG2096="DEKALB",IF(ISNUMBER(SEARCH("ATLANTA",$H2096)),"DEKALB (ATL LIMITS)","DEKALB"),IF(AND($AG2096="CLAYTON",ISNUMBER(SEARCH("COLLEGE PARK",$H2096))),"CLAYTON (COLLEGE PARK)",$AG2096))))</f>
        <v/>
      </c>
      <c r="AI2096" s="2">
        <f>IF(OR($AH2096="",$AD2096=""),"",IFERROR(VLOOKUP($AH2096,CODES!$A:$B,2,FALSE),"NO CODE"))</f>
        <v/>
      </c>
      <c r="AJ2096" s="19">
        <f>IF(OR($AI2096="",$AI2096="NO CODE"),"",IF(COUNTIFS(RATES!$A:$A,$AI2096,RATES!$B:$B,"&lt;="&amp;MonthStart,RATES!$C:$C,"&gt;="&amp;MonthEnd)&lt;&gt;1,"NO RATE",IF($AD2096="OFF",SUMIFS(RATES!$F:$F,RATES!$A:$A,$AI2096,RATES!$B:$B,"&lt;="&amp;MonthStart,RATES!$C:$C,"&gt;="&amp;MonthEnd),SUMIFS(RATES!$E:$E,RATES!$A:$A,$AI2096,RATES!$B:$B,"&lt;="&amp;MonthStart,RATES!$C:$C,"&gt;="&amp;MonthEnd))))</f>
        <v/>
      </c>
      <c r="AK2096" s="2">
        <f>IF(OR(NOT(ISNUMBER($AJ2096)),N($AA2096)=0),"",IF(ABS(N($Z2096)/100-$AJ2096)&gt;0.0000001,"DIFFERS",""))</f>
        <v/>
      </c>
    </row>
    <row r="2097">
      <c r="AD2097" s="2">
        <f>IF($L2097="","",IF(ISNUMBER(SEARCH("OFF ROAD",$H2097)),"OFF",IF(ISNUMBER(SEARCH("ON ROAD",$H2097)),"ON","")))</f>
        <v/>
      </c>
      <c r="AE2097" s="2">
        <f>IF($AD2097="ON",""&amp;$L2097,"")</f>
        <v/>
      </c>
      <c r="AF2097" s="2">
        <f>IF($L2097="","",IF($J2097&lt;&gt;"","Y",""))</f>
        <v/>
      </c>
      <c r="AG2097" s="2">
        <f>IF($L2097="","",IFERROR(TRIM(MID($H2097,4,SEARCH(" CO ",$H2097)-4)),""&amp;$S2097))</f>
        <v/>
      </c>
      <c r="AH2097" s="2">
        <f>IF($AG2097="","",IF($AG2097="FULTON",IF(ISNUMBER(SEARCH("COLLEGE PARK",$H2097)),"FULTON (COLLEGE PARK)",IF(ISNUMBER(SEARCH("HAPEVILLE",$H2097)),"FULTON (HAPEVILLE)",IF(ISNUMBER(SEARCH("EAST POINT",$H2097)),"FULTON (EAST POINT)",IF(ISNUMBER(SEARCH("ATLANTA",$H2097)),"FULTON (ATL LIMITS)","FULTON")))),IF($AG2097="DEKALB",IF(ISNUMBER(SEARCH("ATLANTA",$H2097)),"DEKALB (ATL LIMITS)","DEKALB"),IF(AND($AG2097="CLAYTON",ISNUMBER(SEARCH("COLLEGE PARK",$H2097))),"CLAYTON (COLLEGE PARK)",$AG2097))))</f>
        <v/>
      </c>
      <c r="AI2097" s="2">
        <f>IF(OR($AH2097="",$AD2097=""),"",IFERROR(VLOOKUP($AH2097,CODES!$A:$B,2,FALSE),"NO CODE"))</f>
        <v/>
      </c>
      <c r="AJ2097" s="19">
        <f>IF(OR($AI2097="",$AI2097="NO CODE"),"",IF(COUNTIFS(RATES!$A:$A,$AI2097,RATES!$B:$B,"&lt;="&amp;MonthStart,RATES!$C:$C,"&gt;="&amp;MonthEnd)&lt;&gt;1,"NO RATE",IF($AD2097="OFF",SUMIFS(RATES!$F:$F,RATES!$A:$A,$AI2097,RATES!$B:$B,"&lt;="&amp;MonthStart,RATES!$C:$C,"&gt;="&amp;MonthEnd),SUMIFS(RATES!$E:$E,RATES!$A:$A,$AI2097,RATES!$B:$B,"&lt;="&amp;MonthStart,RATES!$C:$C,"&gt;="&amp;MonthEnd))))</f>
        <v/>
      </c>
      <c r="AK2097" s="2">
        <f>IF(OR(NOT(ISNUMBER($AJ2097)),N($AA2097)=0),"",IF(ABS(N($Z2097)/100-$AJ2097)&gt;0.0000001,"DIFFERS",""))</f>
        <v/>
      </c>
    </row>
    <row r="2098">
      <c r="AD2098" s="2">
        <f>IF($L2098="","",IF(ISNUMBER(SEARCH("OFF ROAD",$H2098)),"OFF",IF(ISNUMBER(SEARCH("ON ROAD",$H2098)),"ON","")))</f>
        <v/>
      </c>
      <c r="AE2098" s="2">
        <f>IF($AD2098="ON",""&amp;$L2098,"")</f>
        <v/>
      </c>
      <c r="AF2098" s="2">
        <f>IF($L2098="","",IF($J2098&lt;&gt;"","Y",""))</f>
        <v/>
      </c>
      <c r="AG2098" s="2">
        <f>IF($L2098="","",IFERROR(TRIM(MID($H2098,4,SEARCH(" CO ",$H2098)-4)),""&amp;$S2098))</f>
        <v/>
      </c>
      <c r="AH2098" s="2">
        <f>IF($AG2098="","",IF($AG2098="FULTON",IF(ISNUMBER(SEARCH("COLLEGE PARK",$H2098)),"FULTON (COLLEGE PARK)",IF(ISNUMBER(SEARCH("HAPEVILLE",$H2098)),"FULTON (HAPEVILLE)",IF(ISNUMBER(SEARCH("EAST POINT",$H2098)),"FULTON (EAST POINT)",IF(ISNUMBER(SEARCH("ATLANTA",$H2098)),"FULTON (ATL LIMITS)","FULTON")))),IF($AG2098="DEKALB",IF(ISNUMBER(SEARCH("ATLANTA",$H2098)),"DEKALB (ATL LIMITS)","DEKALB"),IF(AND($AG2098="CLAYTON",ISNUMBER(SEARCH("COLLEGE PARK",$H2098))),"CLAYTON (COLLEGE PARK)",$AG2098))))</f>
        <v/>
      </c>
      <c r="AI2098" s="2">
        <f>IF(OR($AH2098="",$AD2098=""),"",IFERROR(VLOOKUP($AH2098,CODES!$A:$B,2,FALSE),"NO CODE"))</f>
        <v/>
      </c>
      <c r="AJ2098" s="19">
        <f>IF(OR($AI2098="",$AI2098="NO CODE"),"",IF(COUNTIFS(RATES!$A:$A,$AI2098,RATES!$B:$B,"&lt;="&amp;MonthStart,RATES!$C:$C,"&gt;="&amp;MonthEnd)&lt;&gt;1,"NO RATE",IF($AD2098="OFF",SUMIFS(RATES!$F:$F,RATES!$A:$A,$AI2098,RATES!$B:$B,"&lt;="&amp;MonthStart,RATES!$C:$C,"&gt;="&amp;MonthEnd),SUMIFS(RATES!$E:$E,RATES!$A:$A,$AI2098,RATES!$B:$B,"&lt;="&amp;MonthStart,RATES!$C:$C,"&gt;="&amp;MonthEnd))))</f>
        <v/>
      </c>
      <c r="AK2098" s="2">
        <f>IF(OR(NOT(ISNUMBER($AJ2098)),N($AA2098)=0),"",IF(ABS(N($Z2098)/100-$AJ2098)&gt;0.0000001,"DIFFERS",""))</f>
        <v/>
      </c>
    </row>
    <row r="2099">
      <c r="AD2099" s="2">
        <f>IF($L2099="","",IF(ISNUMBER(SEARCH("OFF ROAD",$H2099)),"OFF",IF(ISNUMBER(SEARCH("ON ROAD",$H2099)),"ON","")))</f>
        <v/>
      </c>
      <c r="AE2099" s="2">
        <f>IF($AD2099="ON",""&amp;$L2099,"")</f>
        <v/>
      </c>
      <c r="AF2099" s="2">
        <f>IF($L2099="","",IF($J2099&lt;&gt;"","Y",""))</f>
        <v/>
      </c>
      <c r="AG2099" s="2">
        <f>IF($L2099="","",IFERROR(TRIM(MID($H2099,4,SEARCH(" CO ",$H2099)-4)),""&amp;$S2099))</f>
        <v/>
      </c>
      <c r="AH2099" s="2">
        <f>IF($AG2099="","",IF($AG2099="FULTON",IF(ISNUMBER(SEARCH("COLLEGE PARK",$H2099)),"FULTON (COLLEGE PARK)",IF(ISNUMBER(SEARCH("HAPEVILLE",$H2099)),"FULTON (HAPEVILLE)",IF(ISNUMBER(SEARCH("EAST POINT",$H2099)),"FULTON (EAST POINT)",IF(ISNUMBER(SEARCH("ATLANTA",$H2099)),"FULTON (ATL LIMITS)","FULTON")))),IF($AG2099="DEKALB",IF(ISNUMBER(SEARCH("ATLANTA",$H2099)),"DEKALB (ATL LIMITS)","DEKALB"),IF(AND($AG2099="CLAYTON",ISNUMBER(SEARCH("COLLEGE PARK",$H2099))),"CLAYTON (COLLEGE PARK)",$AG2099))))</f>
        <v/>
      </c>
      <c r="AI2099" s="2">
        <f>IF(OR($AH2099="",$AD2099=""),"",IFERROR(VLOOKUP($AH2099,CODES!$A:$B,2,FALSE),"NO CODE"))</f>
        <v/>
      </c>
      <c r="AJ2099" s="19">
        <f>IF(OR($AI2099="",$AI2099="NO CODE"),"",IF(COUNTIFS(RATES!$A:$A,$AI2099,RATES!$B:$B,"&lt;="&amp;MonthStart,RATES!$C:$C,"&gt;="&amp;MonthEnd)&lt;&gt;1,"NO RATE",IF($AD2099="OFF",SUMIFS(RATES!$F:$F,RATES!$A:$A,$AI2099,RATES!$B:$B,"&lt;="&amp;MonthStart,RATES!$C:$C,"&gt;="&amp;MonthEnd),SUMIFS(RATES!$E:$E,RATES!$A:$A,$AI2099,RATES!$B:$B,"&lt;="&amp;MonthStart,RATES!$C:$C,"&gt;="&amp;MonthEnd))))</f>
        <v/>
      </c>
      <c r="AK2099" s="2">
        <f>IF(OR(NOT(ISNUMBER($AJ2099)),N($AA2099)=0),"",IF(ABS(N($Z2099)/100-$AJ2099)&gt;0.0000001,"DIFFERS",""))</f>
        <v/>
      </c>
    </row>
    <row r="2100">
      <c r="AD2100" s="2">
        <f>IF($L2100="","",IF(ISNUMBER(SEARCH("OFF ROAD",$H2100)),"OFF",IF(ISNUMBER(SEARCH("ON ROAD",$H2100)),"ON","")))</f>
        <v/>
      </c>
      <c r="AE2100" s="2">
        <f>IF($AD2100="ON",""&amp;$L2100,"")</f>
        <v/>
      </c>
      <c r="AF2100" s="2">
        <f>IF($L2100="","",IF($J2100&lt;&gt;"","Y",""))</f>
        <v/>
      </c>
      <c r="AG2100" s="2">
        <f>IF($L2100="","",IFERROR(TRIM(MID($H2100,4,SEARCH(" CO ",$H2100)-4)),""&amp;$S2100))</f>
        <v/>
      </c>
      <c r="AH2100" s="2">
        <f>IF($AG2100="","",IF($AG2100="FULTON",IF(ISNUMBER(SEARCH("COLLEGE PARK",$H2100)),"FULTON (COLLEGE PARK)",IF(ISNUMBER(SEARCH("HAPEVILLE",$H2100)),"FULTON (HAPEVILLE)",IF(ISNUMBER(SEARCH("EAST POINT",$H2100)),"FULTON (EAST POINT)",IF(ISNUMBER(SEARCH("ATLANTA",$H2100)),"FULTON (ATL LIMITS)","FULTON")))),IF($AG2100="DEKALB",IF(ISNUMBER(SEARCH("ATLANTA",$H2100)),"DEKALB (ATL LIMITS)","DEKALB"),IF(AND($AG2100="CLAYTON",ISNUMBER(SEARCH("COLLEGE PARK",$H2100))),"CLAYTON (COLLEGE PARK)",$AG2100))))</f>
        <v/>
      </c>
      <c r="AI2100" s="2">
        <f>IF(OR($AH2100="",$AD2100=""),"",IFERROR(VLOOKUP($AH2100,CODES!$A:$B,2,FALSE),"NO CODE"))</f>
        <v/>
      </c>
      <c r="AJ2100" s="19">
        <f>IF(OR($AI2100="",$AI2100="NO CODE"),"",IF(COUNTIFS(RATES!$A:$A,$AI2100,RATES!$B:$B,"&lt;="&amp;MonthStart,RATES!$C:$C,"&gt;="&amp;MonthEnd)&lt;&gt;1,"NO RATE",IF($AD2100="OFF",SUMIFS(RATES!$F:$F,RATES!$A:$A,$AI2100,RATES!$B:$B,"&lt;="&amp;MonthStart,RATES!$C:$C,"&gt;="&amp;MonthEnd),SUMIFS(RATES!$E:$E,RATES!$A:$A,$AI2100,RATES!$B:$B,"&lt;="&amp;MonthStart,RATES!$C:$C,"&gt;="&amp;MonthEnd))))</f>
        <v/>
      </c>
      <c r="AK2100" s="2">
        <f>IF(OR(NOT(ISNUMBER($AJ2100)),N($AA2100)=0),"",IF(ABS(N($Z2100)/100-$AJ2100)&gt;0.0000001,"DIFFERS",""))</f>
        <v/>
      </c>
    </row>
    <row r="2101">
      <c r="AD2101" s="2">
        <f>IF($L2101="","",IF(ISNUMBER(SEARCH("OFF ROAD",$H2101)),"OFF",IF(ISNUMBER(SEARCH("ON ROAD",$H2101)),"ON","")))</f>
        <v/>
      </c>
      <c r="AE2101" s="2">
        <f>IF($AD2101="ON",""&amp;$L2101,"")</f>
        <v/>
      </c>
      <c r="AF2101" s="2">
        <f>IF($L2101="","",IF($J2101&lt;&gt;"","Y",""))</f>
        <v/>
      </c>
      <c r="AG2101" s="2">
        <f>IF($L2101="","",IFERROR(TRIM(MID($H2101,4,SEARCH(" CO ",$H2101)-4)),""&amp;$S2101))</f>
        <v/>
      </c>
      <c r="AH2101" s="2">
        <f>IF($AG2101="","",IF($AG2101="FULTON",IF(ISNUMBER(SEARCH("COLLEGE PARK",$H2101)),"FULTON (COLLEGE PARK)",IF(ISNUMBER(SEARCH("HAPEVILLE",$H2101)),"FULTON (HAPEVILLE)",IF(ISNUMBER(SEARCH("EAST POINT",$H2101)),"FULTON (EAST POINT)",IF(ISNUMBER(SEARCH("ATLANTA",$H2101)),"FULTON (ATL LIMITS)","FULTON")))),IF($AG2101="DEKALB",IF(ISNUMBER(SEARCH("ATLANTA",$H2101)),"DEKALB (ATL LIMITS)","DEKALB"),IF(AND($AG2101="CLAYTON",ISNUMBER(SEARCH("COLLEGE PARK",$H2101))),"CLAYTON (COLLEGE PARK)",$AG2101))))</f>
        <v/>
      </c>
      <c r="AI2101" s="2">
        <f>IF(OR($AH2101="",$AD2101=""),"",IFERROR(VLOOKUP($AH2101,CODES!$A:$B,2,FALSE),"NO CODE"))</f>
        <v/>
      </c>
      <c r="AJ2101" s="19">
        <f>IF(OR($AI2101="",$AI2101="NO CODE"),"",IF(COUNTIFS(RATES!$A:$A,$AI2101,RATES!$B:$B,"&lt;="&amp;MonthStart,RATES!$C:$C,"&gt;="&amp;MonthEnd)&lt;&gt;1,"NO RATE",IF($AD2101="OFF",SUMIFS(RATES!$F:$F,RATES!$A:$A,$AI2101,RATES!$B:$B,"&lt;="&amp;MonthStart,RATES!$C:$C,"&gt;="&amp;MonthEnd),SUMIFS(RATES!$E:$E,RATES!$A:$A,$AI2101,RATES!$B:$B,"&lt;="&amp;MonthStart,RATES!$C:$C,"&gt;="&amp;MonthEnd))))</f>
        <v/>
      </c>
      <c r="AK2101" s="2">
        <f>IF(OR(NOT(ISNUMBER($AJ2101)),N($AA2101)=0),"",IF(ABS(N($Z2101)/100-$AJ2101)&gt;0.0000001,"DIFFERS",""))</f>
        <v/>
      </c>
    </row>
    <row r="2102">
      <c r="AD2102" s="2">
        <f>IF($L2102="","",IF(ISNUMBER(SEARCH("OFF ROAD",$H2102)),"OFF",IF(ISNUMBER(SEARCH("ON ROAD",$H2102)),"ON","")))</f>
        <v/>
      </c>
      <c r="AE2102" s="2">
        <f>IF($AD2102="ON",""&amp;$L2102,"")</f>
        <v/>
      </c>
      <c r="AF2102" s="2">
        <f>IF($L2102="","",IF($J2102&lt;&gt;"","Y",""))</f>
        <v/>
      </c>
      <c r="AG2102" s="2">
        <f>IF($L2102="","",IFERROR(TRIM(MID($H2102,4,SEARCH(" CO ",$H2102)-4)),""&amp;$S2102))</f>
        <v/>
      </c>
      <c r="AH2102" s="2">
        <f>IF($AG2102="","",IF($AG2102="FULTON",IF(ISNUMBER(SEARCH("COLLEGE PARK",$H2102)),"FULTON (COLLEGE PARK)",IF(ISNUMBER(SEARCH("HAPEVILLE",$H2102)),"FULTON (HAPEVILLE)",IF(ISNUMBER(SEARCH("EAST POINT",$H2102)),"FULTON (EAST POINT)",IF(ISNUMBER(SEARCH("ATLANTA",$H2102)),"FULTON (ATL LIMITS)","FULTON")))),IF($AG2102="DEKALB",IF(ISNUMBER(SEARCH("ATLANTA",$H2102)),"DEKALB (ATL LIMITS)","DEKALB"),IF(AND($AG2102="CLAYTON",ISNUMBER(SEARCH("COLLEGE PARK",$H2102))),"CLAYTON (COLLEGE PARK)",$AG2102))))</f>
        <v/>
      </c>
      <c r="AI2102" s="2">
        <f>IF(OR($AH2102="",$AD2102=""),"",IFERROR(VLOOKUP($AH2102,CODES!$A:$B,2,FALSE),"NO CODE"))</f>
        <v/>
      </c>
      <c r="AJ2102" s="19">
        <f>IF(OR($AI2102="",$AI2102="NO CODE"),"",IF(COUNTIFS(RATES!$A:$A,$AI2102,RATES!$B:$B,"&lt;="&amp;MonthStart,RATES!$C:$C,"&gt;="&amp;MonthEnd)&lt;&gt;1,"NO RATE",IF($AD2102="OFF",SUMIFS(RATES!$F:$F,RATES!$A:$A,$AI2102,RATES!$B:$B,"&lt;="&amp;MonthStart,RATES!$C:$C,"&gt;="&amp;MonthEnd),SUMIFS(RATES!$E:$E,RATES!$A:$A,$AI2102,RATES!$B:$B,"&lt;="&amp;MonthStart,RATES!$C:$C,"&gt;="&amp;MonthEnd))))</f>
        <v/>
      </c>
      <c r="AK2102" s="2">
        <f>IF(OR(NOT(ISNUMBER($AJ2102)),N($AA2102)=0),"",IF(ABS(N($Z2102)/100-$AJ2102)&gt;0.0000001,"DIFFERS",""))</f>
        <v/>
      </c>
    </row>
    <row r="2103">
      <c r="AD2103" s="2">
        <f>IF($L2103="","",IF(ISNUMBER(SEARCH("OFF ROAD",$H2103)),"OFF",IF(ISNUMBER(SEARCH("ON ROAD",$H2103)),"ON","")))</f>
        <v/>
      </c>
      <c r="AE2103" s="2">
        <f>IF($AD2103="ON",""&amp;$L2103,"")</f>
        <v/>
      </c>
      <c r="AF2103" s="2">
        <f>IF($L2103="","",IF($J2103&lt;&gt;"","Y",""))</f>
        <v/>
      </c>
      <c r="AG2103" s="2">
        <f>IF($L2103="","",IFERROR(TRIM(MID($H2103,4,SEARCH(" CO ",$H2103)-4)),""&amp;$S2103))</f>
        <v/>
      </c>
      <c r="AH2103" s="2">
        <f>IF($AG2103="","",IF($AG2103="FULTON",IF(ISNUMBER(SEARCH("COLLEGE PARK",$H2103)),"FULTON (COLLEGE PARK)",IF(ISNUMBER(SEARCH("HAPEVILLE",$H2103)),"FULTON (HAPEVILLE)",IF(ISNUMBER(SEARCH("EAST POINT",$H2103)),"FULTON (EAST POINT)",IF(ISNUMBER(SEARCH("ATLANTA",$H2103)),"FULTON (ATL LIMITS)","FULTON")))),IF($AG2103="DEKALB",IF(ISNUMBER(SEARCH("ATLANTA",$H2103)),"DEKALB (ATL LIMITS)","DEKALB"),IF(AND($AG2103="CLAYTON",ISNUMBER(SEARCH("COLLEGE PARK",$H2103))),"CLAYTON (COLLEGE PARK)",$AG2103))))</f>
        <v/>
      </c>
      <c r="AI2103" s="2">
        <f>IF(OR($AH2103="",$AD2103=""),"",IFERROR(VLOOKUP($AH2103,CODES!$A:$B,2,FALSE),"NO CODE"))</f>
        <v/>
      </c>
      <c r="AJ2103" s="19">
        <f>IF(OR($AI2103="",$AI2103="NO CODE"),"",IF(COUNTIFS(RATES!$A:$A,$AI2103,RATES!$B:$B,"&lt;="&amp;MonthStart,RATES!$C:$C,"&gt;="&amp;MonthEnd)&lt;&gt;1,"NO RATE",IF($AD2103="OFF",SUMIFS(RATES!$F:$F,RATES!$A:$A,$AI2103,RATES!$B:$B,"&lt;="&amp;MonthStart,RATES!$C:$C,"&gt;="&amp;MonthEnd),SUMIFS(RATES!$E:$E,RATES!$A:$A,$AI2103,RATES!$B:$B,"&lt;="&amp;MonthStart,RATES!$C:$C,"&gt;="&amp;MonthEnd))))</f>
        <v/>
      </c>
      <c r="AK2103" s="2">
        <f>IF(OR(NOT(ISNUMBER($AJ2103)),N($AA2103)=0),"",IF(ABS(N($Z2103)/100-$AJ2103)&gt;0.0000001,"DIFFERS",""))</f>
        <v/>
      </c>
    </row>
    <row r="2104">
      <c r="AD2104" s="2">
        <f>IF($L2104="","",IF(ISNUMBER(SEARCH("OFF ROAD",$H2104)),"OFF",IF(ISNUMBER(SEARCH("ON ROAD",$H2104)),"ON","")))</f>
        <v/>
      </c>
      <c r="AE2104" s="2">
        <f>IF($AD2104="ON",""&amp;$L2104,"")</f>
        <v/>
      </c>
      <c r="AF2104" s="2">
        <f>IF($L2104="","",IF($J2104&lt;&gt;"","Y",""))</f>
        <v/>
      </c>
      <c r="AG2104" s="2">
        <f>IF($L2104="","",IFERROR(TRIM(MID($H2104,4,SEARCH(" CO ",$H2104)-4)),""&amp;$S2104))</f>
        <v/>
      </c>
      <c r="AH2104" s="2">
        <f>IF($AG2104="","",IF($AG2104="FULTON",IF(ISNUMBER(SEARCH("COLLEGE PARK",$H2104)),"FULTON (COLLEGE PARK)",IF(ISNUMBER(SEARCH("HAPEVILLE",$H2104)),"FULTON (HAPEVILLE)",IF(ISNUMBER(SEARCH("EAST POINT",$H2104)),"FULTON (EAST POINT)",IF(ISNUMBER(SEARCH("ATLANTA",$H2104)),"FULTON (ATL LIMITS)","FULTON")))),IF($AG2104="DEKALB",IF(ISNUMBER(SEARCH("ATLANTA",$H2104)),"DEKALB (ATL LIMITS)","DEKALB"),IF(AND($AG2104="CLAYTON",ISNUMBER(SEARCH("COLLEGE PARK",$H2104))),"CLAYTON (COLLEGE PARK)",$AG2104))))</f>
        <v/>
      </c>
      <c r="AI2104" s="2">
        <f>IF(OR($AH2104="",$AD2104=""),"",IFERROR(VLOOKUP($AH2104,CODES!$A:$B,2,FALSE),"NO CODE"))</f>
        <v/>
      </c>
      <c r="AJ2104" s="19">
        <f>IF(OR($AI2104="",$AI2104="NO CODE"),"",IF(COUNTIFS(RATES!$A:$A,$AI2104,RATES!$B:$B,"&lt;="&amp;MonthStart,RATES!$C:$C,"&gt;="&amp;MonthEnd)&lt;&gt;1,"NO RATE",IF($AD2104="OFF",SUMIFS(RATES!$F:$F,RATES!$A:$A,$AI2104,RATES!$B:$B,"&lt;="&amp;MonthStart,RATES!$C:$C,"&gt;="&amp;MonthEnd),SUMIFS(RATES!$E:$E,RATES!$A:$A,$AI2104,RATES!$B:$B,"&lt;="&amp;MonthStart,RATES!$C:$C,"&gt;="&amp;MonthEnd))))</f>
        <v/>
      </c>
      <c r="AK2104" s="2">
        <f>IF(OR(NOT(ISNUMBER($AJ2104)),N($AA2104)=0),"",IF(ABS(N($Z2104)/100-$AJ2104)&gt;0.0000001,"DIFFERS",""))</f>
        <v/>
      </c>
    </row>
    <row r="2105">
      <c r="AD2105" s="2">
        <f>IF($L2105="","",IF(ISNUMBER(SEARCH("OFF ROAD",$H2105)),"OFF",IF(ISNUMBER(SEARCH("ON ROAD",$H2105)),"ON","")))</f>
        <v/>
      </c>
      <c r="AE2105" s="2">
        <f>IF($AD2105="ON",""&amp;$L2105,"")</f>
        <v/>
      </c>
      <c r="AF2105" s="2">
        <f>IF($L2105="","",IF($J2105&lt;&gt;"","Y",""))</f>
        <v/>
      </c>
      <c r="AG2105" s="2">
        <f>IF($L2105="","",IFERROR(TRIM(MID($H2105,4,SEARCH(" CO ",$H2105)-4)),""&amp;$S2105))</f>
        <v/>
      </c>
      <c r="AH2105" s="2">
        <f>IF($AG2105="","",IF($AG2105="FULTON",IF(ISNUMBER(SEARCH("COLLEGE PARK",$H2105)),"FULTON (COLLEGE PARK)",IF(ISNUMBER(SEARCH("HAPEVILLE",$H2105)),"FULTON (HAPEVILLE)",IF(ISNUMBER(SEARCH("EAST POINT",$H2105)),"FULTON (EAST POINT)",IF(ISNUMBER(SEARCH("ATLANTA",$H2105)),"FULTON (ATL LIMITS)","FULTON")))),IF($AG2105="DEKALB",IF(ISNUMBER(SEARCH("ATLANTA",$H2105)),"DEKALB (ATL LIMITS)","DEKALB"),IF(AND($AG2105="CLAYTON",ISNUMBER(SEARCH("COLLEGE PARK",$H2105))),"CLAYTON (COLLEGE PARK)",$AG2105))))</f>
        <v/>
      </c>
      <c r="AI2105" s="2">
        <f>IF(OR($AH2105="",$AD2105=""),"",IFERROR(VLOOKUP($AH2105,CODES!$A:$B,2,FALSE),"NO CODE"))</f>
        <v/>
      </c>
      <c r="AJ2105" s="19">
        <f>IF(OR($AI2105="",$AI2105="NO CODE"),"",IF(COUNTIFS(RATES!$A:$A,$AI2105,RATES!$B:$B,"&lt;="&amp;MonthStart,RATES!$C:$C,"&gt;="&amp;MonthEnd)&lt;&gt;1,"NO RATE",IF($AD2105="OFF",SUMIFS(RATES!$F:$F,RATES!$A:$A,$AI2105,RATES!$B:$B,"&lt;="&amp;MonthStart,RATES!$C:$C,"&gt;="&amp;MonthEnd),SUMIFS(RATES!$E:$E,RATES!$A:$A,$AI2105,RATES!$B:$B,"&lt;="&amp;MonthStart,RATES!$C:$C,"&gt;="&amp;MonthEnd))))</f>
        <v/>
      </c>
      <c r="AK2105" s="2">
        <f>IF(OR(NOT(ISNUMBER($AJ2105)),N($AA2105)=0),"",IF(ABS(N($Z2105)/100-$AJ2105)&gt;0.0000001,"DIFFERS",""))</f>
        <v/>
      </c>
    </row>
    <row r="2106">
      <c r="AD2106" s="2">
        <f>IF($L2106="","",IF(ISNUMBER(SEARCH("OFF ROAD",$H2106)),"OFF",IF(ISNUMBER(SEARCH("ON ROAD",$H2106)),"ON","")))</f>
        <v/>
      </c>
      <c r="AE2106" s="2">
        <f>IF($AD2106="ON",""&amp;$L2106,"")</f>
        <v/>
      </c>
      <c r="AF2106" s="2">
        <f>IF($L2106="","",IF($J2106&lt;&gt;"","Y",""))</f>
        <v/>
      </c>
      <c r="AG2106" s="2">
        <f>IF($L2106="","",IFERROR(TRIM(MID($H2106,4,SEARCH(" CO ",$H2106)-4)),""&amp;$S2106))</f>
        <v/>
      </c>
      <c r="AH2106" s="2">
        <f>IF($AG2106="","",IF($AG2106="FULTON",IF(ISNUMBER(SEARCH("COLLEGE PARK",$H2106)),"FULTON (COLLEGE PARK)",IF(ISNUMBER(SEARCH("HAPEVILLE",$H2106)),"FULTON (HAPEVILLE)",IF(ISNUMBER(SEARCH("EAST POINT",$H2106)),"FULTON (EAST POINT)",IF(ISNUMBER(SEARCH("ATLANTA",$H2106)),"FULTON (ATL LIMITS)","FULTON")))),IF($AG2106="DEKALB",IF(ISNUMBER(SEARCH("ATLANTA",$H2106)),"DEKALB (ATL LIMITS)","DEKALB"),IF(AND($AG2106="CLAYTON",ISNUMBER(SEARCH("COLLEGE PARK",$H2106))),"CLAYTON (COLLEGE PARK)",$AG2106))))</f>
        <v/>
      </c>
      <c r="AI2106" s="2">
        <f>IF(OR($AH2106="",$AD2106=""),"",IFERROR(VLOOKUP($AH2106,CODES!$A:$B,2,FALSE),"NO CODE"))</f>
        <v/>
      </c>
      <c r="AJ2106" s="19">
        <f>IF(OR($AI2106="",$AI2106="NO CODE"),"",IF(COUNTIFS(RATES!$A:$A,$AI2106,RATES!$B:$B,"&lt;="&amp;MonthStart,RATES!$C:$C,"&gt;="&amp;MonthEnd)&lt;&gt;1,"NO RATE",IF($AD2106="OFF",SUMIFS(RATES!$F:$F,RATES!$A:$A,$AI2106,RATES!$B:$B,"&lt;="&amp;MonthStart,RATES!$C:$C,"&gt;="&amp;MonthEnd),SUMIFS(RATES!$E:$E,RATES!$A:$A,$AI2106,RATES!$B:$B,"&lt;="&amp;MonthStart,RATES!$C:$C,"&gt;="&amp;MonthEnd))))</f>
        <v/>
      </c>
      <c r="AK2106" s="2">
        <f>IF(OR(NOT(ISNUMBER($AJ2106)),N($AA2106)=0),"",IF(ABS(N($Z2106)/100-$AJ2106)&gt;0.0000001,"DIFFERS",""))</f>
        <v/>
      </c>
    </row>
    <row r="2107">
      <c r="AD2107" s="2">
        <f>IF($L2107="","",IF(ISNUMBER(SEARCH("OFF ROAD",$H2107)),"OFF",IF(ISNUMBER(SEARCH("ON ROAD",$H2107)),"ON","")))</f>
        <v/>
      </c>
      <c r="AE2107" s="2">
        <f>IF($AD2107="ON",""&amp;$L2107,"")</f>
        <v/>
      </c>
      <c r="AF2107" s="2">
        <f>IF($L2107="","",IF($J2107&lt;&gt;"","Y",""))</f>
        <v/>
      </c>
      <c r="AG2107" s="2">
        <f>IF($L2107="","",IFERROR(TRIM(MID($H2107,4,SEARCH(" CO ",$H2107)-4)),""&amp;$S2107))</f>
        <v/>
      </c>
      <c r="AH2107" s="2">
        <f>IF($AG2107="","",IF($AG2107="FULTON",IF(ISNUMBER(SEARCH("COLLEGE PARK",$H2107)),"FULTON (COLLEGE PARK)",IF(ISNUMBER(SEARCH("HAPEVILLE",$H2107)),"FULTON (HAPEVILLE)",IF(ISNUMBER(SEARCH("EAST POINT",$H2107)),"FULTON (EAST POINT)",IF(ISNUMBER(SEARCH("ATLANTA",$H2107)),"FULTON (ATL LIMITS)","FULTON")))),IF($AG2107="DEKALB",IF(ISNUMBER(SEARCH("ATLANTA",$H2107)),"DEKALB (ATL LIMITS)","DEKALB"),IF(AND($AG2107="CLAYTON",ISNUMBER(SEARCH("COLLEGE PARK",$H2107))),"CLAYTON (COLLEGE PARK)",$AG2107))))</f>
        <v/>
      </c>
      <c r="AI2107" s="2">
        <f>IF(OR($AH2107="",$AD2107=""),"",IFERROR(VLOOKUP($AH2107,CODES!$A:$B,2,FALSE),"NO CODE"))</f>
        <v/>
      </c>
      <c r="AJ2107" s="19">
        <f>IF(OR($AI2107="",$AI2107="NO CODE"),"",IF(COUNTIFS(RATES!$A:$A,$AI2107,RATES!$B:$B,"&lt;="&amp;MonthStart,RATES!$C:$C,"&gt;="&amp;MonthEnd)&lt;&gt;1,"NO RATE",IF($AD2107="OFF",SUMIFS(RATES!$F:$F,RATES!$A:$A,$AI2107,RATES!$B:$B,"&lt;="&amp;MonthStart,RATES!$C:$C,"&gt;="&amp;MonthEnd),SUMIFS(RATES!$E:$E,RATES!$A:$A,$AI2107,RATES!$B:$B,"&lt;="&amp;MonthStart,RATES!$C:$C,"&gt;="&amp;MonthEnd))))</f>
        <v/>
      </c>
      <c r="AK2107" s="2">
        <f>IF(OR(NOT(ISNUMBER($AJ2107)),N($AA2107)=0),"",IF(ABS(N($Z2107)/100-$AJ2107)&gt;0.0000001,"DIFFERS",""))</f>
        <v/>
      </c>
    </row>
    <row r="2108">
      <c r="AD2108" s="2">
        <f>IF($L2108="","",IF(ISNUMBER(SEARCH("OFF ROAD",$H2108)),"OFF",IF(ISNUMBER(SEARCH("ON ROAD",$H2108)),"ON","")))</f>
        <v/>
      </c>
      <c r="AE2108" s="2">
        <f>IF($AD2108="ON",""&amp;$L2108,"")</f>
        <v/>
      </c>
      <c r="AF2108" s="2">
        <f>IF($L2108="","",IF($J2108&lt;&gt;"","Y",""))</f>
        <v/>
      </c>
      <c r="AG2108" s="2">
        <f>IF($L2108="","",IFERROR(TRIM(MID($H2108,4,SEARCH(" CO ",$H2108)-4)),""&amp;$S2108))</f>
        <v/>
      </c>
      <c r="AH2108" s="2">
        <f>IF($AG2108="","",IF($AG2108="FULTON",IF(ISNUMBER(SEARCH("COLLEGE PARK",$H2108)),"FULTON (COLLEGE PARK)",IF(ISNUMBER(SEARCH("HAPEVILLE",$H2108)),"FULTON (HAPEVILLE)",IF(ISNUMBER(SEARCH("EAST POINT",$H2108)),"FULTON (EAST POINT)",IF(ISNUMBER(SEARCH("ATLANTA",$H2108)),"FULTON (ATL LIMITS)","FULTON")))),IF($AG2108="DEKALB",IF(ISNUMBER(SEARCH("ATLANTA",$H2108)),"DEKALB (ATL LIMITS)","DEKALB"),IF(AND($AG2108="CLAYTON",ISNUMBER(SEARCH("COLLEGE PARK",$H2108))),"CLAYTON (COLLEGE PARK)",$AG2108))))</f>
        <v/>
      </c>
      <c r="AI2108" s="2">
        <f>IF(OR($AH2108="",$AD2108=""),"",IFERROR(VLOOKUP($AH2108,CODES!$A:$B,2,FALSE),"NO CODE"))</f>
        <v/>
      </c>
      <c r="AJ2108" s="19">
        <f>IF(OR($AI2108="",$AI2108="NO CODE"),"",IF(COUNTIFS(RATES!$A:$A,$AI2108,RATES!$B:$B,"&lt;="&amp;MonthStart,RATES!$C:$C,"&gt;="&amp;MonthEnd)&lt;&gt;1,"NO RATE",IF($AD2108="OFF",SUMIFS(RATES!$F:$F,RATES!$A:$A,$AI2108,RATES!$B:$B,"&lt;="&amp;MonthStart,RATES!$C:$C,"&gt;="&amp;MonthEnd),SUMIFS(RATES!$E:$E,RATES!$A:$A,$AI2108,RATES!$B:$B,"&lt;="&amp;MonthStart,RATES!$C:$C,"&gt;="&amp;MonthEnd))))</f>
        <v/>
      </c>
      <c r="AK2108" s="2">
        <f>IF(OR(NOT(ISNUMBER($AJ2108)),N($AA2108)=0),"",IF(ABS(N($Z2108)/100-$AJ2108)&gt;0.0000001,"DIFFERS",""))</f>
        <v/>
      </c>
    </row>
    <row r="2109">
      <c r="AD2109" s="2">
        <f>IF($L2109="","",IF(ISNUMBER(SEARCH("OFF ROAD",$H2109)),"OFF",IF(ISNUMBER(SEARCH("ON ROAD",$H2109)),"ON","")))</f>
        <v/>
      </c>
      <c r="AE2109" s="2">
        <f>IF($AD2109="ON",""&amp;$L2109,"")</f>
        <v/>
      </c>
      <c r="AF2109" s="2">
        <f>IF($L2109="","",IF($J2109&lt;&gt;"","Y",""))</f>
        <v/>
      </c>
      <c r="AG2109" s="2">
        <f>IF($L2109="","",IFERROR(TRIM(MID($H2109,4,SEARCH(" CO ",$H2109)-4)),""&amp;$S2109))</f>
        <v/>
      </c>
      <c r="AH2109" s="2">
        <f>IF($AG2109="","",IF($AG2109="FULTON",IF(ISNUMBER(SEARCH("COLLEGE PARK",$H2109)),"FULTON (COLLEGE PARK)",IF(ISNUMBER(SEARCH("HAPEVILLE",$H2109)),"FULTON (HAPEVILLE)",IF(ISNUMBER(SEARCH("EAST POINT",$H2109)),"FULTON (EAST POINT)",IF(ISNUMBER(SEARCH("ATLANTA",$H2109)),"FULTON (ATL LIMITS)","FULTON")))),IF($AG2109="DEKALB",IF(ISNUMBER(SEARCH("ATLANTA",$H2109)),"DEKALB (ATL LIMITS)","DEKALB"),IF(AND($AG2109="CLAYTON",ISNUMBER(SEARCH("COLLEGE PARK",$H2109))),"CLAYTON (COLLEGE PARK)",$AG2109))))</f>
        <v/>
      </c>
      <c r="AI2109" s="2">
        <f>IF(OR($AH2109="",$AD2109=""),"",IFERROR(VLOOKUP($AH2109,CODES!$A:$B,2,FALSE),"NO CODE"))</f>
        <v/>
      </c>
      <c r="AJ2109" s="19">
        <f>IF(OR($AI2109="",$AI2109="NO CODE"),"",IF(COUNTIFS(RATES!$A:$A,$AI2109,RATES!$B:$B,"&lt;="&amp;MonthStart,RATES!$C:$C,"&gt;="&amp;MonthEnd)&lt;&gt;1,"NO RATE",IF($AD2109="OFF",SUMIFS(RATES!$F:$F,RATES!$A:$A,$AI2109,RATES!$B:$B,"&lt;="&amp;MonthStart,RATES!$C:$C,"&gt;="&amp;MonthEnd),SUMIFS(RATES!$E:$E,RATES!$A:$A,$AI2109,RATES!$B:$B,"&lt;="&amp;MonthStart,RATES!$C:$C,"&gt;="&amp;MonthEnd))))</f>
        <v/>
      </c>
      <c r="AK2109" s="2">
        <f>IF(OR(NOT(ISNUMBER($AJ2109)),N($AA2109)=0),"",IF(ABS(N($Z2109)/100-$AJ2109)&gt;0.0000001,"DIFFERS",""))</f>
        <v/>
      </c>
    </row>
    <row r="2110">
      <c r="AD2110" s="2">
        <f>IF($L2110="","",IF(ISNUMBER(SEARCH("OFF ROAD",$H2110)),"OFF",IF(ISNUMBER(SEARCH("ON ROAD",$H2110)),"ON","")))</f>
        <v/>
      </c>
      <c r="AE2110" s="2">
        <f>IF($AD2110="ON",""&amp;$L2110,"")</f>
        <v/>
      </c>
      <c r="AF2110" s="2">
        <f>IF($L2110="","",IF($J2110&lt;&gt;"","Y",""))</f>
        <v/>
      </c>
      <c r="AG2110" s="2">
        <f>IF($L2110="","",IFERROR(TRIM(MID($H2110,4,SEARCH(" CO ",$H2110)-4)),""&amp;$S2110))</f>
        <v/>
      </c>
      <c r="AH2110" s="2">
        <f>IF($AG2110="","",IF($AG2110="FULTON",IF(ISNUMBER(SEARCH("COLLEGE PARK",$H2110)),"FULTON (COLLEGE PARK)",IF(ISNUMBER(SEARCH("HAPEVILLE",$H2110)),"FULTON (HAPEVILLE)",IF(ISNUMBER(SEARCH("EAST POINT",$H2110)),"FULTON (EAST POINT)",IF(ISNUMBER(SEARCH("ATLANTA",$H2110)),"FULTON (ATL LIMITS)","FULTON")))),IF($AG2110="DEKALB",IF(ISNUMBER(SEARCH("ATLANTA",$H2110)),"DEKALB (ATL LIMITS)","DEKALB"),IF(AND($AG2110="CLAYTON",ISNUMBER(SEARCH("COLLEGE PARK",$H2110))),"CLAYTON (COLLEGE PARK)",$AG2110))))</f>
        <v/>
      </c>
      <c r="AI2110" s="2">
        <f>IF(OR($AH2110="",$AD2110=""),"",IFERROR(VLOOKUP($AH2110,CODES!$A:$B,2,FALSE),"NO CODE"))</f>
        <v/>
      </c>
      <c r="AJ2110" s="19">
        <f>IF(OR($AI2110="",$AI2110="NO CODE"),"",IF(COUNTIFS(RATES!$A:$A,$AI2110,RATES!$B:$B,"&lt;="&amp;MonthStart,RATES!$C:$C,"&gt;="&amp;MonthEnd)&lt;&gt;1,"NO RATE",IF($AD2110="OFF",SUMIFS(RATES!$F:$F,RATES!$A:$A,$AI2110,RATES!$B:$B,"&lt;="&amp;MonthStart,RATES!$C:$C,"&gt;="&amp;MonthEnd),SUMIFS(RATES!$E:$E,RATES!$A:$A,$AI2110,RATES!$B:$B,"&lt;="&amp;MonthStart,RATES!$C:$C,"&gt;="&amp;MonthEnd))))</f>
        <v/>
      </c>
      <c r="AK2110" s="2">
        <f>IF(OR(NOT(ISNUMBER($AJ2110)),N($AA2110)=0),"",IF(ABS(N($Z2110)/100-$AJ2110)&gt;0.0000001,"DIFFERS",""))</f>
        <v/>
      </c>
    </row>
    <row r="2111">
      <c r="AD2111" s="2">
        <f>IF($L2111="","",IF(ISNUMBER(SEARCH("OFF ROAD",$H2111)),"OFF",IF(ISNUMBER(SEARCH("ON ROAD",$H2111)),"ON","")))</f>
        <v/>
      </c>
      <c r="AE2111" s="2">
        <f>IF($AD2111="ON",""&amp;$L2111,"")</f>
        <v/>
      </c>
      <c r="AF2111" s="2">
        <f>IF($L2111="","",IF($J2111&lt;&gt;"","Y",""))</f>
        <v/>
      </c>
      <c r="AG2111" s="2">
        <f>IF($L2111="","",IFERROR(TRIM(MID($H2111,4,SEARCH(" CO ",$H2111)-4)),""&amp;$S2111))</f>
        <v/>
      </c>
      <c r="AH2111" s="2">
        <f>IF($AG2111="","",IF($AG2111="FULTON",IF(ISNUMBER(SEARCH("COLLEGE PARK",$H2111)),"FULTON (COLLEGE PARK)",IF(ISNUMBER(SEARCH("HAPEVILLE",$H2111)),"FULTON (HAPEVILLE)",IF(ISNUMBER(SEARCH("EAST POINT",$H2111)),"FULTON (EAST POINT)",IF(ISNUMBER(SEARCH("ATLANTA",$H2111)),"FULTON (ATL LIMITS)","FULTON")))),IF($AG2111="DEKALB",IF(ISNUMBER(SEARCH("ATLANTA",$H2111)),"DEKALB (ATL LIMITS)","DEKALB"),IF(AND($AG2111="CLAYTON",ISNUMBER(SEARCH("COLLEGE PARK",$H2111))),"CLAYTON (COLLEGE PARK)",$AG2111))))</f>
        <v/>
      </c>
      <c r="AI2111" s="2">
        <f>IF(OR($AH2111="",$AD2111=""),"",IFERROR(VLOOKUP($AH2111,CODES!$A:$B,2,FALSE),"NO CODE"))</f>
        <v/>
      </c>
      <c r="AJ2111" s="19">
        <f>IF(OR($AI2111="",$AI2111="NO CODE"),"",IF(COUNTIFS(RATES!$A:$A,$AI2111,RATES!$B:$B,"&lt;="&amp;MonthStart,RATES!$C:$C,"&gt;="&amp;MonthEnd)&lt;&gt;1,"NO RATE",IF($AD2111="OFF",SUMIFS(RATES!$F:$F,RATES!$A:$A,$AI2111,RATES!$B:$B,"&lt;="&amp;MonthStart,RATES!$C:$C,"&gt;="&amp;MonthEnd),SUMIFS(RATES!$E:$E,RATES!$A:$A,$AI2111,RATES!$B:$B,"&lt;="&amp;MonthStart,RATES!$C:$C,"&gt;="&amp;MonthEnd))))</f>
        <v/>
      </c>
      <c r="AK2111" s="2">
        <f>IF(OR(NOT(ISNUMBER($AJ2111)),N($AA2111)=0),"",IF(ABS(N($Z2111)/100-$AJ2111)&gt;0.0000001,"DIFFERS",""))</f>
        <v/>
      </c>
    </row>
    <row r="2112">
      <c r="AD2112" s="2">
        <f>IF($L2112="","",IF(ISNUMBER(SEARCH("OFF ROAD",$H2112)),"OFF",IF(ISNUMBER(SEARCH("ON ROAD",$H2112)),"ON","")))</f>
        <v/>
      </c>
      <c r="AE2112" s="2">
        <f>IF($AD2112="ON",""&amp;$L2112,"")</f>
        <v/>
      </c>
      <c r="AF2112" s="2">
        <f>IF($L2112="","",IF($J2112&lt;&gt;"","Y",""))</f>
        <v/>
      </c>
      <c r="AG2112" s="2">
        <f>IF($L2112="","",IFERROR(TRIM(MID($H2112,4,SEARCH(" CO ",$H2112)-4)),""&amp;$S2112))</f>
        <v/>
      </c>
      <c r="AH2112" s="2">
        <f>IF($AG2112="","",IF($AG2112="FULTON",IF(ISNUMBER(SEARCH("COLLEGE PARK",$H2112)),"FULTON (COLLEGE PARK)",IF(ISNUMBER(SEARCH("HAPEVILLE",$H2112)),"FULTON (HAPEVILLE)",IF(ISNUMBER(SEARCH("EAST POINT",$H2112)),"FULTON (EAST POINT)",IF(ISNUMBER(SEARCH("ATLANTA",$H2112)),"FULTON (ATL LIMITS)","FULTON")))),IF($AG2112="DEKALB",IF(ISNUMBER(SEARCH("ATLANTA",$H2112)),"DEKALB (ATL LIMITS)","DEKALB"),IF(AND($AG2112="CLAYTON",ISNUMBER(SEARCH("COLLEGE PARK",$H2112))),"CLAYTON (COLLEGE PARK)",$AG2112))))</f>
        <v/>
      </c>
      <c r="AI2112" s="2">
        <f>IF(OR($AH2112="",$AD2112=""),"",IFERROR(VLOOKUP($AH2112,CODES!$A:$B,2,FALSE),"NO CODE"))</f>
        <v/>
      </c>
      <c r="AJ2112" s="19">
        <f>IF(OR($AI2112="",$AI2112="NO CODE"),"",IF(COUNTIFS(RATES!$A:$A,$AI2112,RATES!$B:$B,"&lt;="&amp;MonthStart,RATES!$C:$C,"&gt;="&amp;MonthEnd)&lt;&gt;1,"NO RATE",IF($AD2112="OFF",SUMIFS(RATES!$F:$F,RATES!$A:$A,$AI2112,RATES!$B:$B,"&lt;="&amp;MonthStart,RATES!$C:$C,"&gt;="&amp;MonthEnd),SUMIFS(RATES!$E:$E,RATES!$A:$A,$AI2112,RATES!$B:$B,"&lt;="&amp;MonthStart,RATES!$C:$C,"&gt;="&amp;MonthEnd))))</f>
        <v/>
      </c>
      <c r="AK2112" s="2">
        <f>IF(OR(NOT(ISNUMBER($AJ2112)),N($AA2112)=0),"",IF(ABS(N($Z2112)/100-$AJ2112)&gt;0.0000001,"DIFFERS",""))</f>
        <v/>
      </c>
    </row>
    <row r="2113">
      <c r="AD2113" s="2">
        <f>IF($L2113="","",IF(ISNUMBER(SEARCH("OFF ROAD",$H2113)),"OFF",IF(ISNUMBER(SEARCH("ON ROAD",$H2113)),"ON","")))</f>
        <v/>
      </c>
      <c r="AE2113" s="2">
        <f>IF($AD2113="ON",""&amp;$L2113,"")</f>
        <v/>
      </c>
      <c r="AF2113" s="2">
        <f>IF($L2113="","",IF($J2113&lt;&gt;"","Y",""))</f>
        <v/>
      </c>
      <c r="AG2113" s="2">
        <f>IF($L2113="","",IFERROR(TRIM(MID($H2113,4,SEARCH(" CO ",$H2113)-4)),""&amp;$S2113))</f>
        <v/>
      </c>
      <c r="AH2113" s="2">
        <f>IF($AG2113="","",IF($AG2113="FULTON",IF(ISNUMBER(SEARCH("COLLEGE PARK",$H2113)),"FULTON (COLLEGE PARK)",IF(ISNUMBER(SEARCH("HAPEVILLE",$H2113)),"FULTON (HAPEVILLE)",IF(ISNUMBER(SEARCH("EAST POINT",$H2113)),"FULTON (EAST POINT)",IF(ISNUMBER(SEARCH("ATLANTA",$H2113)),"FULTON (ATL LIMITS)","FULTON")))),IF($AG2113="DEKALB",IF(ISNUMBER(SEARCH("ATLANTA",$H2113)),"DEKALB (ATL LIMITS)","DEKALB"),IF(AND($AG2113="CLAYTON",ISNUMBER(SEARCH("COLLEGE PARK",$H2113))),"CLAYTON (COLLEGE PARK)",$AG2113))))</f>
        <v/>
      </c>
      <c r="AI2113" s="2">
        <f>IF(OR($AH2113="",$AD2113=""),"",IFERROR(VLOOKUP($AH2113,CODES!$A:$B,2,FALSE),"NO CODE"))</f>
        <v/>
      </c>
      <c r="AJ2113" s="19">
        <f>IF(OR($AI2113="",$AI2113="NO CODE"),"",IF(COUNTIFS(RATES!$A:$A,$AI2113,RATES!$B:$B,"&lt;="&amp;MonthStart,RATES!$C:$C,"&gt;="&amp;MonthEnd)&lt;&gt;1,"NO RATE",IF($AD2113="OFF",SUMIFS(RATES!$F:$F,RATES!$A:$A,$AI2113,RATES!$B:$B,"&lt;="&amp;MonthStart,RATES!$C:$C,"&gt;="&amp;MonthEnd),SUMIFS(RATES!$E:$E,RATES!$A:$A,$AI2113,RATES!$B:$B,"&lt;="&amp;MonthStart,RATES!$C:$C,"&gt;="&amp;MonthEnd))))</f>
        <v/>
      </c>
      <c r="AK2113" s="2">
        <f>IF(OR(NOT(ISNUMBER($AJ2113)),N($AA2113)=0),"",IF(ABS(N($Z2113)/100-$AJ2113)&gt;0.0000001,"DIFFERS",""))</f>
        <v/>
      </c>
    </row>
    <row r="2114">
      <c r="AD2114" s="2">
        <f>IF($L2114="","",IF(ISNUMBER(SEARCH("OFF ROAD",$H2114)),"OFF",IF(ISNUMBER(SEARCH("ON ROAD",$H2114)),"ON","")))</f>
        <v/>
      </c>
      <c r="AE2114" s="2">
        <f>IF($AD2114="ON",""&amp;$L2114,"")</f>
        <v/>
      </c>
      <c r="AF2114" s="2">
        <f>IF($L2114="","",IF($J2114&lt;&gt;"","Y",""))</f>
        <v/>
      </c>
      <c r="AG2114" s="2">
        <f>IF($L2114="","",IFERROR(TRIM(MID($H2114,4,SEARCH(" CO ",$H2114)-4)),""&amp;$S2114))</f>
        <v/>
      </c>
      <c r="AH2114" s="2">
        <f>IF($AG2114="","",IF($AG2114="FULTON",IF(ISNUMBER(SEARCH("COLLEGE PARK",$H2114)),"FULTON (COLLEGE PARK)",IF(ISNUMBER(SEARCH("HAPEVILLE",$H2114)),"FULTON (HAPEVILLE)",IF(ISNUMBER(SEARCH("EAST POINT",$H2114)),"FULTON (EAST POINT)",IF(ISNUMBER(SEARCH("ATLANTA",$H2114)),"FULTON (ATL LIMITS)","FULTON")))),IF($AG2114="DEKALB",IF(ISNUMBER(SEARCH("ATLANTA",$H2114)),"DEKALB (ATL LIMITS)","DEKALB"),IF(AND($AG2114="CLAYTON",ISNUMBER(SEARCH("COLLEGE PARK",$H2114))),"CLAYTON (COLLEGE PARK)",$AG2114))))</f>
        <v/>
      </c>
      <c r="AI2114" s="2">
        <f>IF(OR($AH2114="",$AD2114=""),"",IFERROR(VLOOKUP($AH2114,CODES!$A:$B,2,FALSE),"NO CODE"))</f>
        <v/>
      </c>
      <c r="AJ2114" s="19">
        <f>IF(OR($AI2114="",$AI2114="NO CODE"),"",IF(COUNTIFS(RATES!$A:$A,$AI2114,RATES!$B:$B,"&lt;="&amp;MonthStart,RATES!$C:$C,"&gt;="&amp;MonthEnd)&lt;&gt;1,"NO RATE",IF($AD2114="OFF",SUMIFS(RATES!$F:$F,RATES!$A:$A,$AI2114,RATES!$B:$B,"&lt;="&amp;MonthStart,RATES!$C:$C,"&gt;="&amp;MonthEnd),SUMIFS(RATES!$E:$E,RATES!$A:$A,$AI2114,RATES!$B:$B,"&lt;="&amp;MonthStart,RATES!$C:$C,"&gt;="&amp;MonthEnd))))</f>
        <v/>
      </c>
      <c r="AK2114" s="2">
        <f>IF(OR(NOT(ISNUMBER($AJ2114)),N($AA2114)=0),"",IF(ABS(N($Z2114)/100-$AJ2114)&gt;0.0000001,"DIFFERS",""))</f>
        <v/>
      </c>
    </row>
    <row r="2115">
      <c r="AD2115" s="2">
        <f>IF($L2115="","",IF(ISNUMBER(SEARCH("OFF ROAD",$H2115)),"OFF",IF(ISNUMBER(SEARCH("ON ROAD",$H2115)),"ON","")))</f>
        <v/>
      </c>
      <c r="AE2115" s="2">
        <f>IF($AD2115="ON",""&amp;$L2115,"")</f>
        <v/>
      </c>
      <c r="AF2115" s="2">
        <f>IF($L2115="","",IF($J2115&lt;&gt;"","Y",""))</f>
        <v/>
      </c>
      <c r="AG2115" s="2">
        <f>IF($L2115="","",IFERROR(TRIM(MID($H2115,4,SEARCH(" CO ",$H2115)-4)),""&amp;$S2115))</f>
        <v/>
      </c>
      <c r="AH2115" s="2">
        <f>IF($AG2115="","",IF($AG2115="FULTON",IF(ISNUMBER(SEARCH("COLLEGE PARK",$H2115)),"FULTON (COLLEGE PARK)",IF(ISNUMBER(SEARCH("HAPEVILLE",$H2115)),"FULTON (HAPEVILLE)",IF(ISNUMBER(SEARCH("EAST POINT",$H2115)),"FULTON (EAST POINT)",IF(ISNUMBER(SEARCH("ATLANTA",$H2115)),"FULTON (ATL LIMITS)","FULTON")))),IF($AG2115="DEKALB",IF(ISNUMBER(SEARCH("ATLANTA",$H2115)),"DEKALB (ATL LIMITS)","DEKALB"),IF(AND($AG2115="CLAYTON",ISNUMBER(SEARCH("COLLEGE PARK",$H2115))),"CLAYTON (COLLEGE PARK)",$AG2115))))</f>
        <v/>
      </c>
      <c r="AI2115" s="2">
        <f>IF(OR($AH2115="",$AD2115=""),"",IFERROR(VLOOKUP($AH2115,CODES!$A:$B,2,FALSE),"NO CODE"))</f>
        <v/>
      </c>
      <c r="AJ2115" s="19">
        <f>IF(OR($AI2115="",$AI2115="NO CODE"),"",IF(COUNTIFS(RATES!$A:$A,$AI2115,RATES!$B:$B,"&lt;="&amp;MonthStart,RATES!$C:$C,"&gt;="&amp;MonthEnd)&lt;&gt;1,"NO RATE",IF($AD2115="OFF",SUMIFS(RATES!$F:$F,RATES!$A:$A,$AI2115,RATES!$B:$B,"&lt;="&amp;MonthStart,RATES!$C:$C,"&gt;="&amp;MonthEnd),SUMIFS(RATES!$E:$E,RATES!$A:$A,$AI2115,RATES!$B:$B,"&lt;="&amp;MonthStart,RATES!$C:$C,"&gt;="&amp;MonthEnd))))</f>
        <v/>
      </c>
      <c r="AK2115" s="2">
        <f>IF(OR(NOT(ISNUMBER($AJ2115)),N($AA2115)=0),"",IF(ABS(N($Z2115)/100-$AJ2115)&gt;0.0000001,"DIFFERS",""))</f>
        <v/>
      </c>
    </row>
    <row r="2116">
      <c r="AD2116" s="2">
        <f>IF($L2116="","",IF(ISNUMBER(SEARCH("OFF ROAD",$H2116)),"OFF",IF(ISNUMBER(SEARCH("ON ROAD",$H2116)),"ON","")))</f>
        <v/>
      </c>
      <c r="AE2116" s="2">
        <f>IF($AD2116="ON",""&amp;$L2116,"")</f>
        <v/>
      </c>
      <c r="AF2116" s="2">
        <f>IF($L2116="","",IF($J2116&lt;&gt;"","Y",""))</f>
        <v/>
      </c>
      <c r="AG2116" s="2">
        <f>IF($L2116="","",IFERROR(TRIM(MID($H2116,4,SEARCH(" CO ",$H2116)-4)),""&amp;$S2116))</f>
        <v/>
      </c>
      <c r="AH2116" s="2">
        <f>IF($AG2116="","",IF($AG2116="FULTON",IF(ISNUMBER(SEARCH("COLLEGE PARK",$H2116)),"FULTON (COLLEGE PARK)",IF(ISNUMBER(SEARCH("HAPEVILLE",$H2116)),"FULTON (HAPEVILLE)",IF(ISNUMBER(SEARCH("EAST POINT",$H2116)),"FULTON (EAST POINT)",IF(ISNUMBER(SEARCH("ATLANTA",$H2116)),"FULTON (ATL LIMITS)","FULTON")))),IF($AG2116="DEKALB",IF(ISNUMBER(SEARCH("ATLANTA",$H2116)),"DEKALB (ATL LIMITS)","DEKALB"),IF(AND($AG2116="CLAYTON",ISNUMBER(SEARCH("COLLEGE PARK",$H2116))),"CLAYTON (COLLEGE PARK)",$AG2116))))</f>
        <v/>
      </c>
      <c r="AI2116" s="2">
        <f>IF(OR($AH2116="",$AD2116=""),"",IFERROR(VLOOKUP($AH2116,CODES!$A:$B,2,FALSE),"NO CODE"))</f>
        <v/>
      </c>
      <c r="AJ2116" s="19">
        <f>IF(OR($AI2116="",$AI2116="NO CODE"),"",IF(COUNTIFS(RATES!$A:$A,$AI2116,RATES!$B:$B,"&lt;="&amp;MonthStart,RATES!$C:$C,"&gt;="&amp;MonthEnd)&lt;&gt;1,"NO RATE",IF($AD2116="OFF",SUMIFS(RATES!$F:$F,RATES!$A:$A,$AI2116,RATES!$B:$B,"&lt;="&amp;MonthStart,RATES!$C:$C,"&gt;="&amp;MonthEnd),SUMIFS(RATES!$E:$E,RATES!$A:$A,$AI2116,RATES!$B:$B,"&lt;="&amp;MonthStart,RATES!$C:$C,"&gt;="&amp;MonthEnd))))</f>
        <v/>
      </c>
      <c r="AK2116" s="2">
        <f>IF(OR(NOT(ISNUMBER($AJ2116)),N($AA2116)=0),"",IF(ABS(N($Z2116)/100-$AJ2116)&gt;0.0000001,"DIFFERS",""))</f>
        <v/>
      </c>
    </row>
    <row r="2117">
      <c r="AD2117" s="2">
        <f>IF($L2117="","",IF(ISNUMBER(SEARCH("OFF ROAD",$H2117)),"OFF",IF(ISNUMBER(SEARCH("ON ROAD",$H2117)),"ON","")))</f>
        <v/>
      </c>
      <c r="AE2117" s="2">
        <f>IF($AD2117="ON",""&amp;$L2117,"")</f>
        <v/>
      </c>
      <c r="AF2117" s="2">
        <f>IF($L2117="","",IF($J2117&lt;&gt;"","Y",""))</f>
        <v/>
      </c>
      <c r="AG2117" s="2">
        <f>IF($L2117="","",IFERROR(TRIM(MID($H2117,4,SEARCH(" CO ",$H2117)-4)),""&amp;$S2117))</f>
        <v/>
      </c>
      <c r="AH2117" s="2">
        <f>IF($AG2117="","",IF($AG2117="FULTON",IF(ISNUMBER(SEARCH("COLLEGE PARK",$H2117)),"FULTON (COLLEGE PARK)",IF(ISNUMBER(SEARCH("HAPEVILLE",$H2117)),"FULTON (HAPEVILLE)",IF(ISNUMBER(SEARCH("EAST POINT",$H2117)),"FULTON (EAST POINT)",IF(ISNUMBER(SEARCH("ATLANTA",$H2117)),"FULTON (ATL LIMITS)","FULTON")))),IF($AG2117="DEKALB",IF(ISNUMBER(SEARCH("ATLANTA",$H2117)),"DEKALB (ATL LIMITS)","DEKALB"),IF(AND($AG2117="CLAYTON",ISNUMBER(SEARCH("COLLEGE PARK",$H2117))),"CLAYTON (COLLEGE PARK)",$AG2117))))</f>
        <v/>
      </c>
      <c r="AI2117" s="2">
        <f>IF(OR($AH2117="",$AD2117=""),"",IFERROR(VLOOKUP($AH2117,CODES!$A:$B,2,FALSE),"NO CODE"))</f>
        <v/>
      </c>
      <c r="AJ2117" s="19">
        <f>IF(OR($AI2117="",$AI2117="NO CODE"),"",IF(COUNTIFS(RATES!$A:$A,$AI2117,RATES!$B:$B,"&lt;="&amp;MonthStart,RATES!$C:$C,"&gt;="&amp;MonthEnd)&lt;&gt;1,"NO RATE",IF($AD2117="OFF",SUMIFS(RATES!$F:$F,RATES!$A:$A,$AI2117,RATES!$B:$B,"&lt;="&amp;MonthStart,RATES!$C:$C,"&gt;="&amp;MonthEnd),SUMIFS(RATES!$E:$E,RATES!$A:$A,$AI2117,RATES!$B:$B,"&lt;="&amp;MonthStart,RATES!$C:$C,"&gt;="&amp;MonthEnd))))</f>
        <v/>
      </c>
      <c r="AK2117" s="2">
        <f>IF(OR(NOT(ISNUMBER($AJ2117)),N($AA2117)=0),"",IF(ABS(N($Z2117)/100-$AJ2117)&gt;0.0000001,"DIFFERS",""))</f>
        <v/>
      </c>
    </row>
    <row r="2118">
      <c r="AD2118" s="2">
        <f>IF($L2118="","",IF(ISNUMBER(SEARCH("OFF ROAD",$H2118)),"OFF",IF(ISNUMBER(SEARCH("ON ROAD",$H2118)),"ON","")))</f>
        <v/>
      </c>
      <c r="AE2118" s="2">
        <f>IF($AD2118="ON",""&amp;$L2118,"")</f>
        <v/>
      </c>
      <c r="AF2118" s="2">
        <f>IF($L2118="","",IF($J2118&lt;&gt;"","Y",""))</f>
        <v/>
      </c>
      <c r="AG2118" s="2">
        <f>IF($L2118="","",IFERROR(TRIM(MID($H2118,4,SEARCH(" CO ",$H2118)-4)),""&amp;$S2118))</f>
        <v/>
      </c>
      <c r="AH2118" s="2">
        <f>IF($AG2118="","",IF($AG2118="FULTON",IF(ISNUMBER(SEARCH("COLLEGE PARK",$H2118)),"FULTON (COLLEGE PARK)",IF(ISNUMBER(SEARCH("HAPEVILLE",$H2118)),"FULTON (HAPEVILLE)",IF(ISNUMBER(SEARCH("EAST POINT",$H2118)),"FULTON (EAST POINT)",IF(ISNUMBER(SEARCH("ATLANTA",$H2118)),"FULTON (ATL LIMITS)","FULTON")))),IF($AG2118="DEKALB",IF(ISNUMBER(SEARCH("ATLANTA",$H2118)),"DEKALB (ATL LIMITS)","DEKALB"),IF(AND($AG2118="CLAYTON",ISNUMBER(SEARCH("COLLEGE PARK",$H2118))),"CLAYTON (COLLEGE PARK)",$AG2118))))</f>
        <v/>
      </c>
      <c r="AI2118" s="2">
        <f>IF(OR($AH2118="",$AD2118=""),"",IFERROR(VLOOKUP($AH2118,CODES!$A:$B,2,FALSE),"NO CODE"))</f>
        <v/>
      </c>
      <c r="AJ2118" s="19">
        <f>IF(OR($AI2118="",$AI2118="NO CODE"),"",IF(COUNTIFS(RATES!$A:$A,$AI2118,RATES!$B:$B,"&lt;="&amp;MonthStart,RATES!$C:$C,"&gt;="&amp;MonthEnd)&lt;&gt;1,"NO RATE",IF($AD2118="OFF",SUMIFS(RATES!$F:$F,RATES!$A:$A,$AI2118,RATES!$B:$B,"&lt;="&amp;MonthStart,RATES!$C:$C,"&gt;="&amp;MonthEnd),SUMIFS(RATES!$E:$E,RATES!$A:$A,$AI2118,RATES!$B:$B,"&lt;="&amp;MonthStart,RATES!$C:$C,"&gt;="&amp;MonthEnd))))</f>
        <v/>
      </c>
      <c r="AK2118" s="2">
        <f>IF(OR(NOT(ISNUMBER($AJ2118)),N($AA2118)=0),"",IF(ABS(N($Z2118)/100-$AJ2118)&gt;0.0000001,"DIFFERS",""))</f>
        <v/>
      </c>
    </row>
    <row r="2119">
      <c r="AD2119" s="2">
        <f>IF($L2119="","",IF(ISNUMBER(SEARCH("OFF ROAD",$H2119)),"OFF",IF(ISNUMBER(SEARCH("ON ROAD",$H2119)),"ON","")))</f>
        <v/>
      </c>
      <c r="AE2119" s="2">
        <f>IF($AD2119="ON",""&amp;$L2119,"")</f>
        <v/>
      </c>
      <c r="AF2119" s="2">
        <f>IF($L2119="","",IF($J2119&lt;&gt;"","Y",""))</f>
        <v/>
      </c>
      <c r="AG2119" s="2">
        <f>IF($L2119="","",IFERROR(TRIM(MID($H2119,4,SEARCH(" CO ",$H2119)-4)),""&amp;$S2119))</f>
        <v/>
      </c>
      <c r="AH2119" s="2">
        <f>IF($AG2119="","",IF($AG2119="FULTON",IF(ISNUMBER(SEARCH("COLLEGE PARK",$H2119)),"FULTON (COLLEGE PARK)",IF(ISNUMBER(SEARCH("HAPEVILLE",$H2119)),"FULTON (HAPEVILLE)",IF(ISNUMBER(SEARCH("EAST POINT",$H2119)),"FULTON (EAST POINT)",IF(ISNUMBER(SEARCH("ATLANTA",$H2119)),"FULTON (ATL LIMITS)","FULTON")))),IF($AG2119="DEKALB",IF(ISNUMBER(SEARCH("ATLANTA",$H2119)),"DEKALB (ATL LIMITS)","DEKALB"),IF(AND($AG2119="CLAYTON",ISNUMBER(SEARCH("COLLEGE PARK",$H2119))),"CLAYTON (COLLEGE PARK)",$AG2119))))</f>
        <v/>
      </c>
      <c r="AI2119" s="2">
        <f>IF(OR($AH2119="",$AD2119=""),"",IFERROR(VLOOKUP($AH2119,CODES!$A:$B,2,FALSE),"NO CODE"))</f>
        <v/>
      </c>
      <c r="AJ2119" s="19">
        <f>IF(OR($AI2119="",$AI2119="NO CODE"),"",IF(COUNTIFS(RATES!$A:$A,$AI2119,RATES!$B:$B,"&lt;="&amp;MonthStart,RATES!$C:$C,"&gt;="&amp;MonthEnd)&lt;&gt;1,"NO RATE",IF($AD2119="OFF",SUMIFS(RATES!$F:$F,RATES!$A:$A,$AI2119,RATES!$B:$B,"&lt;="&amp;MonthStart,RATES!$C:$C,"&gt;="&amp;MonthEnd),SUMIFS(RATES!$E:$E,RATES!$A:$A,$AI2119,RATES!$B:$B,"&lt;="&amp;MonthStart,RATES!$C:$C,"&gt;="&amp;MonthEnd))))</f>
        <v/>
      </c>
      <c r="AK2119" s="2">
        <f>IF(OR(NOT(ISNUMBER($AJ2119)),N($AA2119)=0),"",IF(ABS(N($Z2119)/100-$AJ2119)&gt;0.0000001,"DIFFERS",""))</f>
        <v/>
      </c>
    </row>
    <row r="2120">
      <c r="AD2120" s="2">
        <f>IF($L2120="","",IF(ISNUMBER(SEARCH("OFF ROAD",$H2120)),"OFF",IF(ISNUMBER(SEARCH("ON ROAD",$H2120)),"ON","")))</f>
        <v/>
      </c>
      <c r="AE2120" s="2">
        <f>IF($AD2120="ON",""&amp;$L2120,"")</f>
        <v/>
      </c>
      <c r="AF2120" s="2">
        <f>IF($L2120="","",IF($J2120&lt;&gt;"","Y",""))</f>
        <v/>
      </c>
      <c r="AG2120" s="2">
        <f>IF($L2120="","",IFERROR(TRIM(MID($H2120,4,SEARCH(" CO ",$H2120)-4)),""&amp;$S2120))</f>
        <v/>
      </c>
      <c r="AH2120" s="2">
        <f>IF($AG2120="","",IF($AG2120="FULTON",IF(ISNUMBER(SEARCH("COLLEGE PARK",$H2120)),"FULTON (COLLEGE PARK)",IF(ISNUMBER(SEARCH("HAPEVILLE",$H2120)),"FULTON (HAPEVILLE)",IF(ISNUMBER(SEARCH("EAST POINT",$H2120)),"FULTON (EAST POINT)",IF(ISNUMBER(SEARCH("ATLANTA",$H2120)),"FULTON (ATL LIMITS)","FULTON")))),IF($AG2120="DEKALB",IF(ISNUMBER(SEARCH("ATLANTA",$H2120)),"DEKALB (ATL LIMITS)","DEKALB"),IF(AND($AG2120="CLAYTON",ISNUMBER(SEARCH("COLLEGE PARK",$H2120))),"CLAYTON (COLLEGE PARK)",$AG2120))))</f>
        <v/>
      </c>
      <c r="AI2120" s="2">
        <f>IF(OR($AH2120="",$AD2120=""),"",IFERROR(VLOOKUP($AH2120,CODES!$A:$B,2,FALSE),"NO CODE"))</f>
        <v/>
      </c>
      <c r="AJ2120" s="19">
        <f>IF(OR($AI2120="",$AI2120="NO CODE"),"",IF(COUNTIFS(RATES!$A:$A,$AI2120,RATES!$B:$B,"&lt;="&amp;MonthStart,RATES!$C:$C,"&gt;="&amp;MonthEnd)&lt;&gt;1,"NO RATE",IF($AD2120="OFF",SUMIFS(RATES!$F:$F,RATES!$A:$A,$AI2120,RATES!$B:$B,"&lt;="&amp;MonthStart,RATES!$C:$C,"&gt;="&amp;MonthEnd),SUMIFS(RATES!$E:$E,RATES!$A:$A,$AI2120,RATES!$B:$B,"&lt;="&amp;MonthStart,RATES!$C:$C,"&gt;="&amp;MonthEnd))))</f>
        <v/>
      </c>
      <c r="AK2120" s="2">
        <f>IF(OR(NOT(ISNUMBER($AJ2120)),N($AA2120)=0),"",IF(ABS(N($Z2120)/100-$AJ2120)&gt;0.0000001,"DIFFERS",""))</f>
        <v/>
      </c>
    </row>
    <row r="2121">
      <c r="AD2121" s="2">
        <f>IF($L2121="","",IF(ISNUMBER(SEARCH("OFF ROAD",$H2121)),"OFF",IF(ISNUMBER(SEARCH("ON ROAD",$H2121)),"ON","")))</f>
        <v/>
      </c>
      <c r="AE2121" s="2">
        <f>IF($AD2121="ON",""&amp;$L2121,"")</f>
        <v/>
      </c>
      <c r="AF2121" s="2">
        <f>IF($L2121="","",IF($J2121&lt;&gt;"","Y",""))</f>
        <v/>
      </c>
      <c r="AG2121" s="2">
        <f>IF($L2121="","",IFERROR(TRIM(MID($H2121,4,SEARCH(" CO ",$H2121)-4)),""&amp;$S2121))</f>
        <v/>
      </c>
      <c r="AH2121" s="2">
        <f>IF($AG2121="","",IF($AG2121="FULTON",IF(ISNUMBER(SEARCH("COLLEGE PARK",$H2121)),"FULTON (COLLEGE PARK)",IF(ISNUMBER(SEARCH("HAPEVILLE",$H2121)),"FULTON (HAPEVILLE)",IF(ISNUMBER(SEARCH("EAST POINT",$H2121)),"FULTON (EAST POINT)",IF(ISNUMBER(SEARCH("ATLANTA",$H2121)),"FULTON (ATL LIMITS)","FULTON")))),IF($AG2121="DEKALB",IF(ISNUMBER(SEARCH("ATLANTA",$H2121)),"DEKALB (ATL LIMITS)","DEKALB"),IF(AND($AG2121="CLAYTON",ISNUMBER(SEARCH("COLLEGE PARK",$H2121))),"CLAYTON (COLLEGE PARK)",$AG2121))))</f>
        <v/>
      </c>
      <c r="AI2121" s="2">
        <f>IF(OR($AH2121="",$AD2121=""),"",IFERROR(VLOOKUP($AH2121,CODES!$A:$B,2,FALSE),"NO CODE"))</f>
        <v/>
      </c>
      <c r="AJ2121" s="19">
        <f>IF(OR($AI2121="",$AI2121="NO CODE"),"",IF(COUNTIFS(RATES!$A:$A,$AI2121,RATES!$B:$B,"&lt;="&amp;MonthStart,RATES!$C:$C,"&gt;="&amp;MonthEnd)&lt;&gt;1,"NO RATE",IF($AD2121="OFF",SUMIFS(RATES!$F:$F,RATES!$A:$A,$AI2121,RATES!$B:$B,"&lt;="&amp;MonthStart,RATES!$C:$C,"&gt;="&amp;MonthEnd),SUMIFS(RATES!$E:$E,RATES!$A:$A,$AI2121,RATES!$B:$B,"&lt;="&amp;MonthStart,RATES!$C:$C,"&gt;="&amp;MonthEnd))))</f>
        <v/>
      </c>
      <c r="AK2121" s="2">
        <f>IF(OR(NOT(ISNUMBER($AJ2121)),N($AA2121)=0),"",IF(ABS(N($Z2121)/100-$AJ2121)&gt;0.0000001,"DIFFERS",""))</f>
        <v/>
      </c>
    </row>
    <row r="2122">
      <c r="AD2122" s="2">
        <f>IF($L2122="","",IF(ISNUMBER(SEARCH("OFF ROAD",$H2122)),"OFF",IF(ISNUMBER(SEARCH("ON ROAD",$H2122)),"ON","")))</f>
        <v/>
      </c>
      <c r="AE2122" s="2">
        <f>IF($AD2122="ON",""&amp;$L2122,"")</f>
        <v/>
      </c>
      <c r="AF2122" s="2">
        <f>IF($L2122="","",IF($J2122&lt;&gt;"","Y",""))</f>
        <v/>
      </c>
      <c r="AG2122" s="2">
        <f>IF($L2122="","",IFERROR(TRIM(MID($H2122,4,SEARCH(" CO ",$H2122)-4)),""&amp;$S2122))</f>
        <v/>
      </c>
      <c r="AH2122" s="2">
        <f>IF($AG2122="","",IF($AG2122="FULTON",IF(ISNUMBER(SEARCH("COLLEGE PARK",$H2122)),"FULTON (COLLEGE PARK)",IF(ISNUMBER(SEARCH("HAPEVILLE",$H2122)),"FULTON (HAPEVILLE)",IF(ISNUMBER(SEARCH("EAST POINT",$H2122)),"FULTON (EAST POINT)",IF(ISNUMBER(SEARCH("ATLANTA",$H2122)),"FULTON (ATL LIMITS)","FULTON")))),IF($AG2122="DEKALB",IF(ISNUMBER(SEARCH("ATLANTA",$H2122)),"DEKALB (ATL LIMITS)","DEKALB"),IF(AND($AG2122="CLAYTON",ISNUMBER(SEARCH("COLLEGE PARK",$H2122))),"CLAYTON (COLLEGE PARK)",$AG2122))))</f>
        <v/>
      </c>
      <c r="AI2122" s="2">
        <f>IF(OR($AH2122="",$AD2122=""),"",IFERROR(VLOOKUP($AH2122,CODES!$A:$B,2,FALSE),"NO CODE"))</f>
        <v/>
      </c>
      <c r="AJ2122" s="19">
        <f>IF(OR($AI2122="",$AI2122="NO CODE"),"",IF(COUNTIFS(RATES!$A:$A,$AI2122,RATES!$B:$B,"&lt;="&amp;MonthStart,RATES!$C:$C,"&gt;="&amp;MonthEnd)&lt;&gt;1,"NO RATE",IF($AD2122="OFF",SUMIFS(RATES!$F:$F,RATES!$A:$A,$AI2122,RATES!$B:$B,"&lt;="&amp;MonthStart,RATES!$C:$C,"&gt;="&amp;MonthEnd),SUMIFS(RATES!$E:$E,RATES!$A:$A,$AI2122,RATES!$B:$B,"&lt;="&amp;MonthStart,RATES!$C:$C,"&gt;="&amp;MonthEnd))))</f>
        <v/>
      </c>
      <c r="AK2122" s="2">
        <f>IF(OR(NOT(ISNUMBER($AJ2122)),N($AA2122)=0),"",IF(ABS(N($Z2122)/100-$AJ2122)&gt;0.0000001,"DIFFERS",""))</f>
        <v/>
      </c>
    </row>
    <row r="2123">
      <c r="AD2123" s="2">
        <f>IF($L2123="","",IF(ISNUMBER(SEARCH("OFF ROAD",$H2123)),"OFF",IF(ISNUMBER(SEARCH("ON ROAD",$H2123)),"ON","")))</f>
        <v/>
      </c>
      <c r="AE2123" s="2">
        <f>IF($AD2123="ON",""&amp;$L2123,"")</f>
        <v/>
      </c>
      <c r="AF2123" s="2">
        <f>IF($L2123="","",IF($J2123&lt;&gt;"","Y",""))</f>
        <v/>
      </c>
      <c r="AG2123" s="2">
        <f>IF($L2123="","",IFERROR(TRIM(MID($H2123,4,SEARCH(" CO ",$H2123)-4)),""&amp;$S2123))</f>
        <v/>
      </c>
      <c r="AH2123" s="2">
        <f>IF($AG2123="","",IF($AG2123="FULTON",IF(ISNUMBER(SEARCH("COLLEGE PARK",$H2123)),"FULTON (COLLEGE PARK)",IF(ISNUMBER(SEARCH("HAPEVILLE",$H2123)),"FULTON (HAPEVILLE)",IF(ISNUMBER(SEARCH("EAST POINT",$H2123)),"FULTON (EAST POINT)",IF(ISNUMBER(SEARCH("ATLANTA",$H2123)),"FULTON (ATL LIMITS)","FULTON")))),IF($AG2123="DEKALB",IF(ISNUMBER(SEARCH("ATLANTA",$H2123)),"DEKALB (ATL LIMITS)","DEKALB"),IF(AND($AG2123="CLAYTON",ISNUMBER(SEARCH("COLLEGE PARK",$H2123))),"CLAYTON (COLLEGE PARK)",$AG2123))))</f>
        <v/>
      </c>
      <c r="AI2123" s="2">
        <f>IF(OR($AH2123="",$AD2123=""),"",IFERROR(VLOOKUP($AH2123,CODES!$A:$B,2,FALSE),"NO CODE"))</f>
        <v/>
      </c>
      <c r="AJ2123" s="19">
        <f>IF(OR($AI2123="",$AI2123="NO CODE"),"",IF(COUNTIFS(RATES!$A:$A,$AI2123,RATES!$B:$B,"&lt;="&amp;MonthStart,RATES!$C:$C,"&gt;="&amp;MonthEnd)&lt;&gt;1,"NO RATE",IF($AD2123="OFF",SUMIFS(RATES!$F:$F,RATES!$A:$A,$AI2123,RATES!$B:$B,"&lt;="&amp;MonthStart,RATES!$C:$C,"&gt;="&amp;MonthEnd),SUMIFS(RATES!$E:$E,RATES!$A:$A,$AI2123,RATES!$B:$B,"&lt;="&amp;MonthStart,RATES!$C:$C,"&gt;="&amp;MonthEnd))))</f>
        <v/>
      </c>
      <c r="AK2123" s="2">
        <f>IF(OR(NOT(ISNUMBER($AJ2123)),N($AA2123)=0),"",IF(ABS(N($Z2123)/100-$AJ2123)&gt;0.0000001,"DIFFERS",""))</f>
        <v/>
      </c>
    </row>
    <row r="2124">
      <c r="AD2124" s="2">
        <f>IF($L2124="","",IF(ISNUMBER(SEARCH("OFF ROAD",$H2124)),"OFF",IF(ISNUMBER(SEARCH("ON ROAD",$H2124)),"ON","")))</f>
        <v/>
      </c>
      <c r="AE2124" s="2">
        <f>IF($AD2124="ON",""&amp;$L2124,"")</f>
        <v/>
      </c>
      <c r="AF2124" s="2">
        <f>IF($L2124="","",IF($J2124&lt;&gt;"","Y",""))</f>
        <v/>
      </c>
      <c r="AG2124" s="2">
        <f>IF($L2124="","",IFERROR(TRIM(MID($H2124,4,SEARCH(" CO ",$H2124)-4)),""&amp;$S2124))</f>
        <v/>
      </c>
      <c r="AH2124" s="2">
        <f>IF($AG2124="","",IF($AG2124="FULTON",IF(ISNUMBER(SEARCH("COLLEGE PARK",$H2124)),"FULTON (COLLEGE PARK)",IF(ISNUMBER(SEARCH("HAPEVILLE",$H2124)),"FULTON (HAPEVILLE)",IF(ISNUMBER(SEARCH("EAST POINT",$H2124)),"FULTON (EAST POINT)",IF(ISNUMBER(SEARCH("ATLANTA",$H2124)),"FULTON (ATL LIMITS)","FULTON")))),IF($AG2124="DEKALB",IF(ISNUMBER(SEARCH("ATLANTA",$H2124)),"DEKALB (ATL LIMITS)","DEKALB"),IF(AND($AG2124="CLAYTON",ISNUMBER(SEARCH("COLLEGE PARK",$H2124))),"CLAYTON (COLLEGE PARK)",$AG2124))))</f>
        <v/>
      </c>
      <c r="AI2124" s="2">
        <f>IF(OR($AH2124="",$AD2124=""),"",IFERROR(VLOOKUP($AH2124,CODES!$A:$B,2,FALSE),"NO CODE"))</f>
        <v/>
      </c>
      <c r="AJ2124" s="19">
        <f>IF(OR($AI2124="",$AI2124="NO CODE"),"",IF(COUNTIFS(RATES!$A:$A,$AI2124,RATES!$B:$B,"&lt;="&amp;MonthStart,RATES!$C:$C,"&gt;="&amp;MonthEnd)&lt;&gt;1,"NO RATE",IF($AD2124="OFF",SUMIFS(RATES!$F:$F,RATES!$A:$A,$AI2124,RATES!$B:$B,"&lt;="&amp;MonthStart,RATES!$C:$C,"&gt;="&amp;MonthEnd),SUMIFS(RATES!$E:$E,RATES!$A:$A,$AI2124,RATES!$B:$B,"&lt;="&amp;MonthStart,RATES!$C:$C,"&gt;="&amp;MonthEnd))))</f>
        <v/>
      </c>
      <c r="AK2124" s="2">
        <f>IF(OR(NOT(ISNUMBER($AJ2124)),N($AA2124)=0),"",IF(ABS(N($Z2124)/100-$AJ2124)&gt;0.0000001,"DIFFERS",""))</f>
        <v/>
      </c>
    </row>
    <row r="2125">
      <c r="AD2125" s="2">
        <f>IF($L2125="","",IF(ISNUMBER(SEARCH("OFF ROAD",$H2125)),"OFF",IF(ISNUMBER(SEARCH("ON ROAD",$H2125)),"ON","")))</f>
        <v/>
      </c>
      <c r="AE2125" s="2">
        <f>IF($AD2125="ON",""&amp;$L2125,"")</f>
        <v/>
      </c>
      <c r="AF2125" s="2">
        <f>IF($L2125="","",IF($J2125&lt;&gt;"","Y",""))</f>
        <v/>
      </c>
      <c r="AG2125" s="2">
        <f>IF($L2125="","",IFERROR(TRIM(MID($H2125,4,SEARCH(" CO ",$H2125)-4)),""&amp;$S2125))</f>
        <v/>
      </c>
      <c r="AH2125" s="2">
        <f>IF($AG2125="","",IF($AG2125="FULTON",IF(ISNUMBER(SEARCH("COLLEGE PARK",$H2125)),"FULTON (COLLEGE PARK)",IF(ISNUMBER(SEARCH("HAPEVILLE",$H2125)),"FULTON (HAPEVILLE)",IF(ISNUMBER(SEARCH("EAST POINT",$H2125)),"FULTON (EAST POINT)",IF(ISNUMBER(SEARCH("ATLANTA",$H2125)),"FULTON (ATL LIMITS)","FULTON")))),IF($AG2125="DEKALB",IF(ISNUMBER(SEARCH("ATLANTA",$H2125)),"DEKALB (ATL LIMITS)","DEKALB"),IF(AND($AG2125="CLAYTON",ISNUMBER(SEARCH("COLLEGE PARK",$H2125))),"CLAYTON (COLLEGE PARK)",$AG2125))))</f>
        <v/>
      </c>
      <c r="AI2125" s="2">
        <f>IF(OR($AH2125="",$AD2125=""),"",IFERROR(VLOOKUP($AH2125,CODES!$A:$B,2,FALSE),"NO CODE"))</f>
        <v/>
      </c>
      <c r="AJ2125" s="19">
        <f>IF(OR($AI2125="",$AI2125="NO CODE"),"",IF(COUNTIFS(RATES!$A:$A,$AI2125,RATES!$B:$B,"&lt;="&amp;MonthStart,RATES!$C:$C,"&gt;="&amp;MonthEnd)&lt;&gt;1,"NO RATE",IF($AD2125="OFF",SUMIFS(RATES!$F:$F,RATES!$A:$A,$AI2125,RATES!$B:$B,"&lt;="&amp;MonthStart,RATES!$C:$C,"&gt;="&amp;MonthEnd),SUMIFS(RATES!$E:$E,RATES!$A:$A,$AI2125,RATES!$B:$B,"&lt;="&amp;MonthStart,RATES!$C:$C,"&gt;="&amp;MonthEnd))))</f>
        <v/>
      </c>
      <c r="AK2125" s="2">
        <f>IF(OR(NOT(ISNUMBER($AJ2125)),N($AA2125)=0),"",IF(ABS(N($Z2125)/100-$AJ2125)&gt;0.0000001,"DIFFERS",""))</f>
        <v/>
      </c>
    </row>
    <row r="2126">
      <c r="AD2126" s="2">
        <f>IF($L2126="","",IF(ISNUMBER(SEARCH("OFF ROAD",$H2126)),"OFF",IF(ISNUMBER(SEARCH("ON ROAD",$H2126)),"ON","")))</f>
        <v/>
      </c>
      <c r="AE2126" s="2">
        <f>IF($AD2126="ON",""&amp;$L2126,"")</f>
        <v/>
      </c>
      <c r="AF2126" s="2">
        <f>IF($L2126="","",IF($J2126&lt;&gt;"","Y",""))</f>
        <v/>
      </c>
      <c r="AG2126" s="2">
        <f>IF($L2126="","",IFERROR(TRIM(MID($H2126,4,SEARCH(" CO ",$H2126)-4)),""&amp;$S2126))</f>
        <v/>
      </c>
      <c r="AH2126" s="2">
        <f>IF($AG2126="","",IF($AG2126="FULTON",IF(ISNUMBER(SEARCH("COLLEGE PARK",$H2126)),"FULTON (COLLEGE PARK)",IF(ISNUMBER(SEARCH("HAPEVILLE",$H2126)),"FULTON (HAPEVILLE)",IF(ISNUMBER(SEARCH("EAST POINT",$H2126)),"FULTON (EAST POINT)",IF(ISNUMBER(SEARCH("ATLANTA",$H2126)),"FULTON (ATL LIMITS)","FULTON")))),IF($AG2126="DEKALB",IF(ISNUMBER(SEARCH("ATLANTA",$H2126)),"DEKALB (ATL LIMITS)","DEKALB"),IF(AND($AG2126="CLAYTON",ISNUMBER(SEARCH("COLLEGE PARK",$H2126))),"CLAYTON (COLLEGE PARK)",$AG2126))))</f>
        <v/>
      </c>
      <c r="AI2126" s="2">
        <f>IF(OR($AH2126="",$AD2126=""),"",IFERROR(VLOOKUP($AH2126,CODES!$A:$B,2,FALSE),"NO CODE"))</f>
        <v/>
      </c>
      <c r="AJ2126" s="19">
        <f>IF(OR($AI2126="",$AI2126="NO CODE"),"",IF(COUNTIFS(RATES!$A:$A,$AI2126,RATES!$B:$B,"&lt;="&amp;MonthStart,RATES!$C:$C,"&gt;="&amp;MonthEnd)&lt;&gt;1,"NO RATE",IF($AD2126="OFF",SUMIFS(RATES!$F:$F,RATES!$A:$A,$AI2126,RATES!$B:$B,"&lt;="&amp;MonthStart,RATES!$C:$C,"&gt;="&amp;MonthEnd),SUMIFS(RATES!$E:$E,RATES!$A:$A,$AI2126,RATES!$B:$B,"&lt;="&amp;MonthStart,RATES!$C:$C,"&gt;="&amp;MonthEnd))))</f>
        <v/>
      </c>
      <c r="AK2126" s="2">
        <f>IF(OR(NOT(ISNUMBER($AJ2126)),N($AA2126)=0),"",IF(ABS(N($Z2126)/100-$AJ2126)&gt;0.0000001,"DIFFERS",""))</f>
        <v/>
      </c>
    </row>
    <row r="2127">
      <c r="AD2127" s="2">
        <f>IF($L2127="","",IF(ISNUMBER(SEARCH("OFF ROAD",$H2127)),"OFF",IF(ISNUMBER(SEARCH("ON ROAD",$H2127)),"ON","")))</f>
        <v/>
      </c>
      <c r="AE2127" s="2">
        <f>IF($AD2127="ON",""&amp;$L2127,"")</f>
        <v/>
      </c>
      <c r="AF2127" s="2">
        <f>IF($L2127="","",IF($J2127&lt;&gt;"","Y",""))</f>
        <v/>
      </c>
      <c r="AG2127" s="2">
        <f>IF($L2127="","",IFERROR(TRIM(MID($H2127,4,SEARCH(" CO ",$H2127)-4)),""&amp;$S2127))</f>
        <v/>
      </c>
      <c r="AH2127" s="2">
        <f>IF($AG2127="","",IF($AG2127="FULTON",IF(ISNUMBER(SEARCH("COLLEGE PARK",$H2127)),"FULTON (COLLEGE PARK)",IF(ISNUMBER(SEARCH("HAPEVILLE",$H2127)),"FULTON (HAPEVILLE)",IF(ISNUMBER(SEARCH("EAST POINT",$H2127)),"FULTON (EAST POINT)",IF(ISNUMBER(SEARCH("ATLANTA",$H2127)),"FULTON (ATL LIMITS)","FULTON")))),IF($AG2127="DEKALB",IF(ISNUMBER(SEARCH("ATLANTA",$H2127)),"DEKALB (ATL LIMITS)","DEKALB"),IF(AND($AG2127="CLAYTON",ISNUMBER(SEARCH("COLLEGE PARK",$H2127))),"CLAYTON (COLLEGE PARK)",$AG2127))))</f>
        <v/>
      </c>
      <c r="AI2127" s="2">
        <f>IF(OR($AH2127="",$AD2127=""),"",IFERROR(VLOOKUP($AH2127,CODES!$A:$B,2,FALSE),"NO CODE"))</f>
        <v/>
      </c>
      <c r="AJ2127" s="19">
        <f>IF(OR($AI2127="",$AI2127="NO CODE"),"",IF(COUNTIFS(RATES!$A:$A,$AI2127,RATES!$B:$B,"&lt;="&amp;MonthStart,RATES!$C:$C,"&gt;="&amp;MonthEnd)&lt;&gt;1,"NO RATE",IF($AD2127="OFF",SUMIFS(RATES!$F:$F,RATES!$A:$A,$AI2127,RATES!$B:$B,"&lt;="&amp;MonthStart,RATES!$C:$C,"&gt;="&amp;MonthEnd),SUMIFS(RATES!$E:$E,RATES!$A:$A,$AI2127,RATES!$B:$B,"&lt;="&amp;MonthStart,RATES!$C:$C,"&gt;="&amp;MonthEnd))))</f>
        <v/>
      </c>
      <c r="AK2127" s="2">
        <f>IF(OR(NOT(ISNUMBER($AJ2127)),N($AA2127)=0),"",IF(ABS(N($Z2127)/100-$AJ2127)&gt;0.0000001,"DIFFERS",""))</f>
        <v/>
      </c>
    </row>
    <row r="2128">
      <c r="AD2128" s="2">
        <f>IF($L2128="","",IF(ISNUMBER(SEARCH("OFF ROAD",$H2128)),"OFF",IF(ISNUMBER(SEARCH("ON ROAD",$H2128)),"ON","")))</f>
        <v/>
      </c>
      <c r="AE2128" s="2">
        <f>IF($AD2128="ON",""&amp;$L2128,"")</f>
        <v/>
      </c>
      <c r="AF2128" s="2">
        <f>IF($L2128="","",IF($J2128&lt;&gt;"","Y",""))</f>
        <v/>
      </c>
      <c r="AG2128" s="2">
        <f>IF($L2128="","",IFERROR(TRIM(MID($H2128,4,SEARCH(" CO ",$H2128)-4)),""&amp;$S2128))</f>
        <v/>
      </c>
      <c r="AH2128" s="2">
        <f>IF($AG2128="","",IF($AG2128="FULTON",IF(ISNUMBER(SEARCH("COLLEGE PARK",$H2128)),"FULTON (COLLEGE PARK)",IF(ISNUMBER(SEARCH("HAPEVILLE",$H2128)),"FULTON (HAPEVILLE)",IF(ISNUMBER(SEARCH("EAST POINT",$H2128)),"FULTON (EAST POINT)",IF(ISNUMBER(SEARCH("ATLANTA",$H2128)),"FULTON (ATL LIMITS)","FULTON")))),IF($AG2128="DEKALB",IF(ISNUMBER(SEARCH("ATLANTA",$H2128)),"DEKALB (ATL LIMITS)","DEKALB"),IF(AND($AG2128="CLAYTON",ISNUMBER(SEARCH("COLLEGE PARK",$H2128))),"CLAYTON (COLLEGE PARK)",$AG2128))))</f>
        <v/>
      </c>
      <c r="AI2128" s="2">
        <f>IF(OR($AH2128="",$AD2128=""),"",IFERROR(VLOOKUP($AH2128,CODES!$A:$B,2,FALSE),"NO CODE"))</f>
        <v/>
      </c>
      <c r="AJ2128" s="19">
        <f>IF(OR($AI2128="",$AI2128="NO CODE"),"",IF(COUNTIFS(RATES!$A:$A,$AI2128,RATES!$B:$B,"&lt;="&amp;MonthStart,RATES!$C:$C,"&gt;="&amp;MonthEnd)&lt;&gt;1,"NO RATE",IF($AD2128="OFF",SUMIFS(RATES!$F:$F,RATES!$A:$A,$AI2128,RATES!$B:$B,"&lt;="&amp;MonthStart,RATES!$C:$C,"&gt;="&amp;MonthEnd),SUMIFS(RATES!$E:$E,RATES!$A:$A,$AI2128,RATES!$B:$B,"&lt;="&amp;MonthStart,RATES!$C:$C,"&gt;="&amp;MonthEnd))))</f>
        <v/>
      </c>
      <c r="AK2128" s="2">
        <f>IF(OR(NOT(ISNUMBER($AJ2128)),N($AA2128)=0),"",IF(ABS(N($Z2128)/100-$AJ2128)&gt;0.0000001,"DIFFERS",""))</f>
        <v/>
      </c>
    </row>
    <row r="2129">
      <c r="AD2129" s="2">
        <f>IF($L2129="","",IF(ISNUMBER(SEARCH("OFF ROAD",$H2129)),"OFF",IF(ISNUMBER(SEARCH("ON ROAD",$H2129)),"ON","")))</f>
        <v/>
      </c>
      <c r="AE2129" s="2">
        <f>IF($AD2129="ON",""&amp;$L2129,"")</f>
        <v/>
      </c>
      <c r="AF2129" s="2">
        <f>IF($L2129="","",IF($J2129&lt;&gt;"","Y",""))</f>
        <v/>
      </c>
      <c r="AG2129" s="2">
        <f>IF($L2129="","",IFERROR(TRIM(MID($H2129,4,SEARCH(" CO ",$H2129)-4)),""&amp;$S2129))</f>
        <v/>
      </c>
      <c r="AH2129" s="2">
        <f>IF($AG2129="","",IF($AG2129="FULTON",IF(ISNUMBER(SEARCH("COLLEGE PARK",$H2129)),"FULTON (COLLEGE PARK)",IF(ISNUMBER(SEARCH("HAPEVILLE",$H2129)),"FULTON (HAPEVILLE)",IF(ISNUMBER(SEARCH("EAST POINT",$H2129)),"FULTON (EAST POINT)",IF(ISNUMBER(SEARCH("ATLANTA",$H2129)),"FULTON (ATL LIMITS)","FULTON")))),IF($AG2129="DEKALB",IF(ISNUMBER(SEARCH("ATLANTA",$H2129)),"DEKALB (ATL LIMITS)","DEKALB"),IF(AND($AG2129="CLAYTON",ISNUMBER(SEARCH("COLLEGE PARK",$H2129))),"CLAYTON (COLLEGE PARK)",$AG2129))))</f>
        <v/>
      </c>
      <c r="AI2129" s="2">
        <f>IF(OR($AH2129="",$AD2129=""),"",IFERROR(VLOOKUP($AH2129,CODES!$A:$B,2,FALSE),"NO CODE"))</f>
        <v/>
      </c>
      <c r="AJ2129" s="19">
        <f>IF(OR($AI2129="",$AI2129="NO CODE"),"",IF(COUNTIFS(RATES!$A:$A,$AI2129,RATES!$B:$B,"&lt;="&amp;MonthStart,RATES!$C:$C,"&gt;="&amp;MonthEnd)&lt;&gt;1,"NO RATE",IF($AD2129="OFF",SUMIFS(RATES!$F:$F,RATES!$A:$A,$AI2129,RATES!$B:$B,"&lt;="&amp;MonthStart,RATES!$C:$C,"&gt;="&amp;MonthEnd),SUMIFS(RATES!$E:$E,RATES!$A:$A,$AI2129,RATES!$B:$B,"&lt;="&amp;MonthStart,RATES!$C:$C,"&gt;="&amp;MonthEnd))))</f>
        <v/>
      </c>
      <c r="AK2129" s="2">
        <f>IF(OR(NOT(ISNUMBER($AJ2129)),N($AA2129)=0),"",IF(ABS(N($Z2129)/100-$AJ2129)&gt;0.0000001,"DIFFERS",""))</f>
        <v/>
      </c>
    </row>
    <row r="2130">
      <c r="AD2130" s="2">
        <f>IF($L2130="","",IF(ISNUMBER(SEARCH("OFF ROAD",$H2130)),"OFF",IF(ISNUMBER(SEARCH("ON ROAD",$H2130)),"ON","")))</f>
        <v/>
      </c>
      <c r="AE2130" s="2">
        <f>IF($AD2130="ON",""&amp;$L2130,"")</f>
        <v/>
      </c>
      <c r="AF2130" s="2">
        <f>IF($L2130="","",IF($J2130&lt;&gt;"","Y",""))</f>
        <v/>
      </c>
      <c r="AG2130" s="2">
        <f>IF($L2130="","",IFERROR(TRIM(MID($H2130,4,SEARCH(" CO ",$H2130)-4)),""&amp;$S2130))</f>
        <v/>
      </c>
      <c r="AH2130" s="2">
        <f>IF($AG2130="","",IF($AG2130="FULTON",IF(ISNUMBER(SEARCH("COLLEGE PARK",$H2130)),"FULTON (COLLEGE PARK)",IF(ISNUMBER(SEARCH("HAPEVILLE",$H2130)),"FULTON (HAPEVILLE)",IF(ISNUMBER(SEARCH("EAST POINT",$H2130)),"FULTON (EAST POINT)",IF(ISNUMBER(SEARCH("ATLANTA",$H2130)),"FULTON (ATL LIMITS)","FULTON")))),IF($AG2130="DEKALB",IF(ISNUMBER(SEARCH("ATLANTA",$H2130)),"DEKALB (ATL LIMITS)","DEKALB"),IF(AND($AG2130="CLAYTON",ISNUMBER(SEARCH("COLLEGE PARK",$H2130))),"CLAYTON (COLLEGE PARK)",$AG2130))))</f>
        <v/>
      </c>
      <c r="AI2130" s="2">
        <f>IF(OR($AH2130="",$AD2130=""),"",IFERROR(VLOOKUP($AH2130,CODES!$A:$B,2,FALSE),"NO CODE"))</f>
        <v/>
      </c>
      <c r="AJ2130" s="19">
        <f>IF(OR($AI2130="",$AI2130="NO CODE"),"",IF(COUNTIFS(RATES!$A:$A,$AI2130,RATES!$B:$B,"&lt;="&amp;MonthStart,RATES!$C:$C,"&gt;="&amp;MonthEnd)&lt;&gt;1,"NO RATE",IF($AD2130="OFF",SUMIFS(RATES!$F:$F,RATES!$A:$A,$AI2130,RATES!$B:$B,"&lt;="&amp;MonthStart,RATES!$C:$C,"&gt;="&amp;MonthEnd),SUMIFS(RATES!$E:$E,RATES!$A:$A,$AI2130,RATES!$B:$B,"&lt;="&amp;MonthStart,RATES!$C:$C,"&gt;="&amp;MonthEnd))))</f>
        <v/>
      </c>
      <c r="AK2130" s="2">
        <f>IF(OR(NOT(ISNUMBER($AJ2130)),N($AA2130)=0),"",IF(ABS(N($Z2130)/100-$AJ2130)&gt;0.0000001,"DIFFERS",""))</f>
        <v/>
      </c>
    </row>
    <row r="2131">
      <c r="AD2131" s="2">
        <f>IF($L2131="","",IF(ISNUMBER(SEARCH("OFF ROAD",$H2131)),"OFF",IF(ISNUMBER(SEARCH("ON ROAD",$H2131)),"ON","")))</f>
        <v/>
      </c>
      <c r="AE2131" s="2">
        <f>IF($AD2131="ON",""&amp;$L2131,"")</f>
        <v/>
      </c>
      <c r="AF2131" s="2">
        <f>IF($L2131="","",IF($J2131&lt;&gt;"","Y",""))</f>
        <v/>
      </c>
      <c r="AG2131" s="2">
        <f>IF($L2131="","",IFERROR(TRIM(MID($H2131,4,SEARCH(" CO ",$H2131)-4)),""&amp;$S2131))</f>
        <v/>
      </c>
      <c r="AH2131" s="2">
        <f>IF($AG2131="","",IF($AG2131="FULTON",IF(ISNUMBER(SEARCH("COLLEGE PARK",$H2131)),"FULTON (COLLEGE PARK)",IF(ISNUMBER(SEARCH("HAPEVILLE",$H2131)),"FULTON (HAPEVILLE)",IF(ISNUMBER(SEARCH("EAST POINT",$H2131)),"FULTON (EAST POINT)",IF(ISNUMBER(SEARCH("ATLANTA",$H2131)),"FULTON (ATL LIMITS)","FULTON")))),IF($AG2131="DEKALB",IF(ISNUMBER(SEARCH("ATLANTA",$H2131)),"DEKALB (ATL LIMITS)","DEKALB"),IF(AND($AG2131="CLAYTON",ISNUMBER(SEARCH("COLLEGE PARK",$H2131))),"CLAYTON (COLLEGE PARK)",$AG2131))))</f>
        <v/>
      </c>
      <c r="AI2131" s="2">
        <f>IF(OR($AH2131="",$AD2131=""),"",IFERROR(VLOOKUP($AH2131,CODES!$A:$B,2,FALSE),"NO CODE"))</f>
        <v/>
      </c>
      <c r="AJ2131" s="19">
        <f>IF(OR($AI2131="",$AI2131="NO CODE"),"",IF(COUNTIFS(RATES!$A:$A,$AI2131,RATES!$B:$B,"&lt;="&amp;MonthStart,RATES!$C:$C,"&gt;="&amp;MonthEnd)&lt;&gt;1,"NO RATE",IF($AD2131="OFF",SUMIFS(RATES!$F:$F,RATES!$A:$A,$AI2131,RATES!$B:$B,"&lt;="&amp;MonthStart,RATES!$C:$C,"&gt;="&amp;MonthEnd),SUMIFS(RATES!$E:$E,RATES!$A:$A,$AI2131,RATES!$B:$B,"&lt;="&amp;MonthStart,RATES!$C:$C,"&gt;="&amp;MonthEnd))))</f>
        <v/>
      </c>
      <c r="AK2131" s="2">
        <f>IF(OR(NOT(ISNUMBER($AJ2131)),N($AA2131)=0),"",IF(ABS(N($Z2131)/100-$AJ2131)&gt;0.0000001,"DIFFERS",""))</f>
        <v/>
      </c>
    </row>
    <row r="2132">
      <c r="AD2132" s="2">
        <f>IF($L2132="","",IF(ISNUMBER(SEARCH("OFF ROAD",$H2132)),"OFF",IF(ISNUMBER(SEARCH("ON ROAD",$H2132)),"ON","")))</f>
        <v/>
      </c>
      <c r="AE2132" s="2">
        <f>IF($AD2132="ON",""&amp;$L2132,"")</f>
        <v/>
      </c>
      <c r="AF2132" s="2">
        <f>IF($L2132="","",IF($J2132&lt;&gt;"","Y",""))</f>
        <v/>
      </c>
      <c r="AG2132" s="2">
        <f>IF($L2132="","",IFERROR(TRIM(MID($H2132,4,SEARCH(" CO ",$H2132)-4)),""&amp;$S2132))</f>
        <v/>
      </c>
      <c r="AH2132" s="2">
        <f>IF($AG2132="","",IF($AG2132="FULTON",IF(ISNUMBER(SEARCH("COLLEGE PARK",$H2132)),"FULTON (COLLEGE PARK)",IF(ISNUMBER(SEARCH("HAPEVILLE",$H2132)),"FULTON (HAPEVILLE)",IF(ISNUMBER(SEARCH("EAST POINT",$H2132)),"FULTON (EAST POINT)",IF(ISNUMBER(SEARCH("ATLANTA",$H2132)),"FULTON (ATL LIMITS)","FULTON")))),IF($AG2132="DEKALB",IF(ISNUMBER(SEARCH("ATLANTA",$H2132)),"DEKALB (ATL LIMITS)","DEKALB"),IF(AND($AG2132="CLAYTON",ISNUMBER(SEARCH("COLLEGE PARK",$H2132))),"CLAYTON (COLLEGE PARK)",$AG2132))))</f>
        <v/>
      </c>
      <c r="AI2132" s="2">
        <f>IF(OR($AH2132="",$AD2132=""),"",IFERROR(VLOOKUP($AH2132,CODES!$A:$B,2,FALSE),"NO CODE"))</f>
        <v/>
      </c>
      <c r="AJ2132" s="19">
        <f>IF(OR($AI2132="",$AI2132="NO CODE"),"",IF(COUNTIFS(RATES!$A:$A,$AI2132,RATES!$B:$B,"&lt;="&amp;MonthStart,RATES!$C:$C,"&gt;="&amp;MonthEnd)&lt;&gt;1,"NO RATE",IF($AD2132="OFF",SUMIFS(RATES!$F:$F,RATES!$A:$A,$AI2132,RATES!$B:$B,"&lt;="&amp;MonthStart,RATES!$C:$C,"&gt;="&amp;MonthEnd),SUMIFS(RATES!$E:$E,RATES!$A:$A,$AI2132,RATES!$B:$B,"&lt;="&amp;MonthStart,RATES!$C:$C,"&gt;="&amp;MonthEnd))))</f>
        <v/>
      </c>
      <c r="AK2132" s="2">
        <f>IF(OR(NOT(ISNUMBER($AJ2132)),N($AA2132)=0),"",IF(ABS(N($Z2132)/100-$AJ2132)&gt;0.0000001,"DIFFERS",""))</f>
        <v/>
      </c>
    </row>
    <row r="2133">
      <c r="AD2133" s="2">
        <f>IF($L2133="","",IF(ISNUMBER(SEARCH("OFF ROAD",$H2133)),"OFF",IF(ISNUMBER(SEARCH("ON ROAD",$H2133)),"ON","")))</f>
        <v/>
      </c>
      <c r="AE2133" s="2">
        <f>IF($AD2133="ON",""&amp;$L2133,"")</f>
        <v/>
      </c>
      <c r="AF2133" s="2">
        <f>IF($L2133="","",IF($J2133&lt;&gt;"","Y",""))</f>
        <v/>
      </c>
      <c r="AG2133" s="2">
        <f>IF($L2133="","",IFERROR(TRIM(MID($H2133,4,SEARCH(" CO ",$H2133)-4)),""&amp;$S2133))</f>
        <v/>
      </c>
      <c r="AH2133" s="2">
        <f>IF($AG2133="","",IF($AG2133="FULTON",IF(ISNUMBER(SEARCH("COLLEGE PARK",$H2133)),"FULTON (COLLEGE PARK)",IF(ISNUMBER(SEARCH("HAPEVILLE",$H2133)),"FULTON (HAPEVILLE)",IF(ISNUMBER(SEARCH("EAST POINT",$H2133)),"FULTON (EAST POINT)",IF(ISNUMBER(SEARCH("ATLANTA",$H2133)),"FULTON (ATL LIMITS)","FULTON")))),IF($AG2133="DEKALB",IF(ISNUMBER(SEARCH("ATLANTA",$H2133)),"DEKALB (ATL LIMITS)","DEKALB"),IF(AND($AG2133="CLAYTON",ISNUMBER(SEARCH("COLLEGE PARK",$H2133))),"CLAYTON (COLLEGE PARK)",$AG2133))))</f>
        <v/>
      </c>
      <c r="AI2133" s="2">
        <f>IF(OR($AH2133="",$AD2133=""),"",IFERROR(VLOOKUP($AH2133,CODES!$A:$B,2,FALSE),"NO CODE"))</f>
        <v/>
      </c>
      <c r="AJ2133" s="19">
        <f>IF(OR($AI2133="",$AI2133="NO CODE"),"",IF(COUNTIFS(RATES!$A:$A,$AI2133,RATES!$B:$B,"&lt;="&amp;MonthStart,RATES!$C:$C,"&gt;="&amp;MonthEnd)&lt;&gt;1,"NO RATE",IF($AD2133="OFF",SUMIFS(RATES!$F:$F,RATES!$A:$A,$AI2133,RATES!$B:$B,"&lt;="&amp;MonthStart,RATES!$C:$C,"&gt;="&amp;MonthEnd),SUMIFS(RATES!$E:$E,RATES!$A:$A,$AI2133,RATES!$B:$B,"&lt;="&amp;MonthStart,RATES!$C:$C,"&gt;="&amp;MonthEnd))))</f>
        <v/>
      </c>
      <c r="AK2133" s="2">
        <f>IF(OR(NOT(ISNUMBER($AJ2133)),N($AA2133)=0),"",IF(ABS(N($Z2133)/100-$AJ2133)&gt;0.0000001,"DIFFERS",""))</f>
        <v/>
      </c>
    </row>
    <row r="2134">
      <c r="AD2134" s="2">
        <f>IF($L2134="","",IF(ISNUMBER(SEARCH("OFF ROAD",$H2134)),"OFF",IF(ISNUMBER(SEARCH("ON ROAD",$H2134)),"ON","")))</f>
        <v/>
      </c>
      <c r="AE2134" s="2">
        <f>IF($AD2134="ON",""&amp;$L2134,"")</f>
        <v/>
      </c>
      <c r="AF2134" s="2">
        <f>IF($L2134="","",IF($J2134&lt;&gt;"","Y",""))</f>
        <v/>
      </c>
      <c r="AG2134" s="2">
        <f>IF($L2134="","",IFERROR(TRIM(MID($H2134,4,SEARCH(" CO ",$H2134)-4)),""&amp;$S2134))</f>
        <v/>
      </c>
      <c r="AH2134" s="2">
        <f>IF($AG2134="","",IF($AG2134="FULTON",IF(ISNUMBER(SEARCH("COLLEGE PARK",$H2134)),"FULTON (COLLEGE PARK)",IF(ISNUMBER(SEARCH("HAPEVILLE",$H2134)),"FULTON (HAPEVILLE)",IF(ISNUMBER(SEARCH("EAST POINT",$H2134)),"FULTON (EAST POINT)",IF(ISNUMBER(SEARCH("ATLANTA",$H2134)),"FULTON (ATL LIMITS)","FULTON")))),IF($AG2134="DEKALB",IF(ISNUMBER(SEARCH("ATLANTA",$H2134)),"DEKALB (ATL LIMITS)","DEKALB"),IF(AND($AG2134="CLAYTON",ISNUMBER(SEARCH("COLLEGE PARK",$H2134))),"CLAYTON (COLLEGE PARK)",$AG2134))))</f>
        <v/>
      </c>
      <c r="AI2134" s="2">
        <f>IF(OR($AH2134="",$AD2134=""),"",IFERROR(VLOOKUP($AH2134,CODES!$A:$B,2,FALSE),"NO CODE"))</f>
        <v/>
      </c>
      <c r="AJ2134" s="19">
        <f>IF(OR($AI2134="",$AI2134="NO CODE"),"",IF(COUNTIFS(RATES!$A:$A,$AI2134,RATES!$B:$B,"&lt;="&amp;MonthStart,RATES!$C:$C,"&gt;="&amp;MonthEnd)&lt;&gt;1,"NO RATE",IF($AD2134="OFF",SUMIFS(RATES!$F:$F,RATES!$A:$A,$AI2134,RATES!$B:$B,"&lt;="&amp;MonthStart,RATES!$C:$C,"&gt;="&amp;MonthEnd),SUMIFS(RATES!$E:$E,RATES!$A:$A,$AI2134,RATES!$B:$B,"&lt;="&amp;MonthStart,RATES!$C:$C,"&gt;="&amp;MonthEnd))))</f>
        <v/>
      </c>
      <c r="AK2134" s="2">
        <f>IF(OR(NOT(ISNUMBER($AJ2134)),N($AA2134)=0),"",IF(ABS(N($Z2134)/100-$AJ2134)&gt;0.0000001,"DIFFERS",""))</f>
        <v/>
      </c>
    </row>
    <row r="2135">
      <c r="AD2135" s="2">
        <f>IF($L2135="","",IF(ISNUMBER(SEARCH("OFF ROAD",$H2135)),"OFF",IF(ISNUMBER(SEARCH("ON ROAD",$H2135)),"ON","")))</f>
        <v/>
      </c>
      <c r="AE2135" s="2">
        <f>IF($AD2135="ON",""&amp;$L2135,"")</f>
        <v/>
      </c>
      <c r="AF2135" s="2">
        <f>IF($L2135="","",IF($J2135&lt;&gt;"","Y",""))</f>
        <v/>
      </c>
      <c r="AG2135" s="2">
        <f>IF($L2135="","",IFERROR(TRIM(MID($H2135,4,SEARCH(" CO ",$H2135)-4)),""&amp;$S2135))</f>
        <v/>
      </c>
      <c r="AH2135" s="2">
        <f>IF($AG2135="","",IF($AG2135="FULTON",IF(ISNUMBER(SEARCH("COLLEGE PARK",$H2135)),"FULTON (COLLEGE PARK)",IF(ISNUMBER(SEARCH("HAPEVILLE",$H2135)),"FULTON (HAPEVILLE)",IF(ISNUMBER(SEARCH("EAST POINT",$H2135)),"FULTON (EAST POINT)",IF(ISNUMBER(SEARCH("ATLANTA",$H2135)),"FULTON (ATL LIMITS)","FULTON")))),IF($AG2135="DEKALB",IF(ISNUMBER(SEARCH("ATLANTA",$H2135)),"DEKALB (ATL LIMITS)","DEKALB"),IF(AND($AG2135="CLAYTON",ISNUMBER(SEARCH("COLLEGE PARK",$H2135))),"CLAYTON (COLLEGE PARK)",$AG2135))))</f>
        <v/>
      </c>
      <c r="AI2135" s="2">
        <f>IF(OR($AH2135="",$AD2135=""),"",IFERROR(VLOOKUP($AH2135,CODES!$A:$B,2,FALSE),"NO CODE"))</f>
        <v/>
      </c>
      <c r="AJ2135" s="19">
        <f>IF(OR($AI2135="",$AI2135="NO CODE"),"",IF(COUNTIFS(RATES!$A:$A,$AI2135,RATES!$B:$B,"&lt;="&amp;MonthStart,RATES!$C:$C,"&gt;="&amp;MonthEnd)&lt;&gt;1,"NO RATE",IF($AD2135="OFF",SUMIFS(RATES!$F:$F,RATES!$A:$A,$AI2135,RATES!$B:$B,"&lt;="&amp;MonthStart,RATES!$C:$C,"&gt;="&amp;MonthEnd),SUMIFS(RATES!$E:$E,RATES!$A:$A,$AI2135,RATES!$B:$B,"&lt;="&amp;MonthStart,RATES!$C:$C,"&gt;="&amp;MonthEnd))))</f>
        <v/>
      </c>
      <c r="AK2135" s="2">
        <f>IF(OR(NOT(ISNUMBER($AJ2135)),N($AA2135)=0),"",IF(ABS(N($Z2135)/100-$AJ2135)&gt;0.0000001,"DIFFERS",""))</f>
        <v/>
      </c>
    </row>
    <row r="2136">
      <c r="AD2136" s="2">
        <f>IF($L2136="","",IF(ISNUMBER(SEARCH("OFF ROAD",$H2136)),"OFF",IF(ISNUMBER(SEARCH("ON ROAD",$H2136)),"ON","")))</f>
        <v/>
      </c>
      <c r="AE2136" s="2">
        <f>IF($AD2136="ON",""&amp;$L2136,"")</f>
        <v/>
      </c>
      <c r="AF2136" s="2">
        <f>IF($L2136="","",IF($J2136&lt;&gt;"","Y",""))</f>
        <v/>
      </c>
      <c r="AG2136" s="2">
        <f>IF($L2136="","",IFERROR(TRIM(MID($H2136,4,SEARCH(" CO ",$H2136)-4)),""&amp;$S2136))</f>
        <v/>
      </c>
      <c r="AH2136" s="2">
        <f>IF($AG2136="","",IF($AG2136="FULTON",IF(ISNUMBER(SEARCH("COLLEGE PARK",$H2136)),"FULTON (COLLEGE PARK)",IF(ISNUMBER(SEARCH("HAPEVILLE",$H2136)),"FULTON (HAPEVILLE)",IF(ISNUMBER(SEARCH("EAST POINT",$H2136)),"FULTON (EAST POINT)",IF(ISNUMBER(SEARCH("ATLANTA",$H2136)),"FULTON (ATL LIMITS)","FULTON")))),IF($AG2136="DEKALB",IF(ISNUMBER(SEARCH("ATLANTA",$H2136)),"DEKALB (ATL LIMITS)","DEKALB"),IF(AND($AG2136="CLAYTON",ISNUMBER(SEARCH("COLLEGE PARK",$H2136))),"CLAYTON (COLLEGE PARK)",$AG2136))))</f>
        <v/>
      </c>
      <c r="AI2136" s="2">
        <f>IF(OR($AH2136="",$AD2136=""),"",IFERROR(VLOOKUP($AH2136,CODES!$A:$B,2,FALSE),"NO CODE"))</f>
        <v/>
      </c>
      <c r="AJ2136" s="19">
        <f>IF(OR($AI2136="",$AI2136="NO CODE"),"",IF(COUNTIFS(RATES!$A:$A,$AI2136,RATES!$B:$B,"&lt;="&amp;MonthStart,RATES!$C:$C,"&gt;="&amp;MonthEnd)&lt;&gt;1,"NO RATE",IF($AD2136="OFF",SUMIFS(RATES!$F:$F,RATES!$A:$A,$AI2136,RATES!$B:$B,"&lt;="&amp;MonthStart,RATES!$C:$C,"&gt;="&amp;MonthEnd),SUMIFS(RATES!$E:$E,RATES!$A:$A,$AI2136,RATES!$B:$B,"&lt;="&amp;MonthStart,RATES!$C:$C,"&gt;="&amp;MonthEnd))))</f>
        <v/>
      </c>
      <c r="AK2136" s="2">
        <f>IF(OR(NOT(ISNUMBER($AJ2136)),N($AA2136)=0),"",IF(ABS(N($Z2136)/100-$AJ2136)&gt;0.0000001,"DIFFERS",""))</f>
        <v/>
      </c>
    </row>
    <row r="2137">
      <c r="AD2137" s="2">
        <f>IF($L2137="","",IF(ISNUMBER(SEARCH("OFF ROAD",$H2137)),"OFF",IF(ISNUMBER(SEARCH("ON ROAD",$H2137)),"ON","")))</f>
        <v/>
      </c>
      <c r="AE2137" s="2">
        <f>IF($AD2137="ON",""&amp;$L2137,"")</f>
        <v/>
      </c>
      <c r="AF2137" s="2">
        <f>IF($L2137="","",IF($J2137&lt;&gt;"","Y",""))</f>
        <v/>
      </c>
      <c r="AG2137" s="2">
        <f>IF($L2137="","",IFERROR(TRIM(MID($H2137,4,SEARCH(" CO ",$H2137)-4)),""&amp;$S2137))</f>
        <v/>
      </c>
      <c r="AH2137" s="2">
        <f>IF($AG2137="","",IF($AG2137="FULTON",IF(ISNUMBER(SEARCH("COLLEGE PARK",$H2137)),"FULTON (COLLEGE PARK)",IF(ISNUMBER(SEARCH("HAPEVILLE",$H2137)),"FULTON (HAPEVILLE)",IF(ISNUMBER(SEARCH("EAST POINT",$H2137)),"FULTON (EAST POINT)",IF(ISNUMBER(SEARCH("ATLANTA",$H2137)),"FULTON (ATL LIMITS)","FULTON")))),IF($AG2137="DEKALB",IF(ISNUMBER(SEARCH("ATLANTA",$H2137)),"DEKALB (ATL LIMITS)","DEKALB"),IF(AND($AG2137="CLAYTON",ISNUMBER(SEARCH("COLLEGE PARK",$H2137))),"CLAYTON (COLLEGE PARK)",$AG2137))))</f>
        <v/>
      </c>
      <c r="AI2137" s="2">
        <f>IF(OR($AH2137="",$AD2137=""),"",IFERROR(VLOOKUP($AH2137,CODES!$A:$B,2,FALSE),"NO CODE"))</f>
        <v/>
      </c>
      <c r="AJ2137" s="19">
        <f>IF(OR($AI2137="",$AI2137="NO CODE"),"",IF(COUNTIFS(RATES!$A:$A,$AI2137,RATES!$B:$B,"&lt;="&amp;MonthStart,RATES!$C:$C,"&gt;="&amp;MonthEnd)&lt;&gt;1,"NO RATE",IF($AD2137="OFF",SUMIFS(RATES!$F:$F,RATES!$A:$A,$AI2137,RATES!$B:$B,"&lt;="&amp;MonthStart,RATES!$C:$C,"&gt;="&amp;MonthEnd),SUMIFS(RATES!$E:$E,RATES!$A:$A,$AI2137,RATES!$B:$B,"&lt;="&amp;MonthStart,RATES!$C:$C,"&gt;="&amp;MonthEnd))))</f>
        <v/>
      </c>
      <c r="AK2137" s="2">
        <f>IF(OR(NOT(ISNUMBER($AJ2137)),N($AA2137)=0),"",IF(ABS(N($Z2137)/100-$AJ2137)&gt;0.0000001,"DIFFERS",""))</f>
        <v/>
      </c>
    </row>
    <row r="2138">
      <c r="AD2138" s="2">
        <f>IF($L2138="","",IF(ISNUMBER(SEARCH("OFF ROAD",$H2138)),"OFF",IF(ISNUMBER(SEARCH("ON ROAD",$H2138)),"ON","")))</f>
        <v/>
      </c>
      <c r="AE2138" s="2">
        <f>IF($AD2138="ON",""&amp;$L2138,"")</f>
        <v/>
      </c>
      <c r="AF2138" s="2">
        <f>IF($L2138="","",IF($J2138&lt;&gt;"","Y",""))</f>
        <v/>
      </c>
      <c r="AG2138" s="2">
        <f>IF($L2138="","",IFERROR(TRIM(MID($H2138,4,SEARCH(" CO ",$H2138)-4)),""&amp;$S2138))</f>
        <v/>
      </c>
      <c r="AH2138" s="2">
        <f>IF($AG2138="","",IF($AG2138="FULTON",IF(ISNUMBER(SEARCH("COLLEGE PARK",$H2138)),"FULTON (COLLEGE PARK)",IF(ISNUMBER(SEARCH("HAPEVILLE",$H2138)),"FULTON (HAPEVILLE)",IF(ISNUMBER(SEARCH("EAST POINT",$H2138)),"FULTON (EAST POINT)",IF(ISNUMBER(SEARCH("ATLANTA",$H2138)),"FULTON (ATL LIMITS)","FULTON")))),IF($AG2138="DEKALB",IF(ISNUMBER(SEARCH("ATLANTA",$H2138)),"DEKALB (ATL LIMITS)","DEKALB"),IF(AND($AG2138="CLAYTON",ISNUMBER(SEARCH("COLLEGE PARK",$H2138))),"CLAYTON (COLLEGE PARK)",$AG2138))))</f>
        <v/>
      </c>
      <c r="AI2138" s="2">
        <f>IF(OR($AH2138="",$AD2138=""),"",IFERROR(VLOOKUP($AH2138,CODES!$A:$B,2,FALSE),"NO CODE"))</f>
        <v/>
      </c>
      <c r="AJ2138" s="19">
        <f>IF(OR($AI2138="",$AI2138="NO CODE"),"",IF(COUNTIFS(RATES!$A:$A,$AI2138,RATES!$B:$B,"&lt;="&amp;MonthStart,RATES!$C:$C,"&gt;="&amp;MonthEnd)&lt;&gt;1,"NO RATE",IF($AD2138="OFF",SUMIFS(RATES!$F:$F,RATES!$A:$A,$AI2138,RATES!$B:$B,"&lt;="&amp;MonthStart,RATES!$C:$C,"&gt;="&amp;MonthEnd),SUMIFS(RATES!$E:$E,RATES!$A:$A,$AI2138,RATES!$B:$B,"&lt;="&amp;MonthStart,RATES!$C:$C,"&gt;="&amp;MonthEnd))))</f>
        <v/>
      </c>
      <c r="AK2138" s="2">
        <f>IF(OR(NOT(ISNUMBER($AJ2138)),N($AA2138)=0),"",IF(ABS(N($Z2138)/100-$AJ2138)&gt;0.0000001,"DIFFERS",""))</f>
        <v/>
      </c>
    </row>
    <row r="2139">
      <c r="AD2139" s="2">
        <f>IF($L2139="","",IF(ISNUMBER(SEARCH("OFF ROAD",$H2139)),"OFF",IF(ISNUMBER(SEARCH("ON ROAD",$H2139)),"ON","")))</f>
        <v/>
      </c>
      <c r="AE2139" s="2">
        <f>IF($AD2139="ON",""&amp;$L2139,"")</f>
        <v/>
      </c>
      <c r="AF2139" s="2">
        <f>IF($L2139="","",IF($J2139&lt;&gt;"","Y",""))</f>
        <v/>
      </c>
      <c r="AG2139" s="2">
        <f>IF($L2139="","",IFERROR(TRIM(MID($H2139,4,SEARCH(" CO ",$H2139)-4)),""&amp;$S2139))</f>
        <v/>
      </c>
      <c r="AH2139" s="2">
        <f>IF($AG2139="","",IF($AG2139="FULTON",IF(ISNUMBER(SEARCH("COLLEGE PARK",$H2139)),"FULTON (COLLEGE PARK)",IF(ISNUMBER(SEARCH("HAPEVILLE",$H2139)),"FULTON (HAPEVILLE)",IF(ISNUMBER(SEARCH("EAST POINT",$H2139)),"FULTON (EAST POINT)",IF(ISNUMBER(SEARCH("ATLANTA",$H2139)),"FULTON (ATL LIMITS)","FULTON")))),IF($AG2139="DEKALB",IF(ISNUMBER(SEARCH("ATLANTA",$H2139)),"DEKALB (ATL LIMITS)","DEKALB"),IF(AND($AG2139="CLAYTON",ISNUMBER(SEARCH("COLLEGE PARK",$H2139))),"CLAYTON (COLLEGE PARK)",$AG2139))))</f>
        <v/>
      </c>
      <c r="AI2139" s="2">
        <f>IF(OR($AH2139="",$AD2139=""),"",IFERROR(VLOOKUP($AH2139,CODES!$A:$B,2,FALSE),"NO CODE"))</f>
        <v/>
      </c>
      <c r="AJ2139" s="19">
        <f>IF(OR($AI2139="",$AI2139="NO CODE"),"",IF(COUNTIFS(RATES!$A:$A,$AI2139,RATES!$B:$B,"&lt;="&amp;MonthStart,RATES!$C:$C,"&gt;="&amp;MonthEnd)&lt;&gt;1,"NO RATE",IF($AD2139="OFF",SUMIFS(RATES!$F:$F,RATES!$A:$A,$AI2139,RATES!$B:$B,"&lt;="&amp;MonthStart,RATES!$C:$C,"&gt;="&amp;MonthEnd),SUMIFS(RATES!$E:$E,RATES!$A:$A,$AI2139,RATES!$B:$B,"&lt;="&amp;MonthStart,RATES!$C:$C,"&gt;="&amp;MonthEnd))))</f>
        <v/>
      </c>
      <c r="AK2139" s="2">
        <f>IF(OR(NOT(ISNUMBER($AJ2139)),N($AA2139)=0),"",IF(ABS(N($Z2139)/100-$AJ2139)&gt;0.0000001,"DIFFERS",""))</f>
        <v/>
      </c>
    </row>
    <row r="2140">
      <c r="AD2140" s="2">
        <f>IF($L2140="","",IF(ISNUMBER(SEARCH("OFF ROAD",$H2140)),"OFF",IF(ISNUMBER(SEARCH("ON ROAD",$H2140)),"ON","")))</f>
        <v/>
      </c>
      <c r="AE2140" s="2">
        <f>IF($AD2140="ON",""&amp;$L2140,"")</f>
        <v/>
      </c>
      <c r="AF2140" s="2">
        <f>IF($L2140="","",IF($J2140&lt;&gt;"","Y",""))</f>
        <v/>
      </c>
      <c r="AG2140" s="2">
        <f>IF($L2140="","",IFERROR(TRIM(MID($H2140,4,SEARCH(" CO ",$H2140)-4)),""&amp;$S2140))</f>
        <v/>
      </c>
      <c r="AH2140" s="2">
        <f>IF($AG2140="","",IF($AG2140="FULTON",IF(ISNUMBER(SEARCH("COLLEGE PARK",$H2140)),"FULTON (COLLEGE PARK)",IF(ISNUMBER(SEARCH("HAPEVILLE",$H2140)),"FULTON (HAPEVILLE)",IF(ISNUMBER(SEARCH("EAST POINT",$H2140)),"FULTON (EAST POINT)",IF(ISNUMBER(SEARCH("ATLANTA",$H2140)),"FULTON (ATL LIMITS)","FULTON")))),IF($AG2140="DEKALB",IF(ISNUMBER(SEARCH("ATLANTA",$H2140)),"DEKALB (ATL LIMITS)","DEKALB"),IF(AND($AG2140="CLAYTON",ISNUMBER(SEARCH("COLLEGE PARK",$H2140))),"CLAYTON (COLLEGE PARK)",$AG2140))))</f>
        <v/>
      </c>
      <c r="AI2140" s="2">
        <f>IF(OR($AH2140="",$AD2140=""),"",IFERROR(VLOOKUP($AH2140,CODES!$A:$B,2,FALSE),"NO CODE"))</f>
        <v/>
      </c>
      <c r="AJ2140" s="19">
        <f>IF(OR($AI2140="",$AI2140="NO CODE"),"",IF(COUNTIFS(RATES!$A:$A,$AI2140,RATES!$B:$B,"&lt;="&amp;MonthStart,RATES!$C:$C,"&gt;="&amp;MonthEnd)&lt;&gt;1,"NO RATE",IF($AD2140="OFF",SUMIFS(RATES!$F:$F,RATES!$A:$A,$AI2140,RATES!$B:$B,"&lt;="&amp;MonthStart,RATES!$C:$C,"&gt;="&amp;MonthEnd),SUMIFS(RATES!$E:$E,RATES!$A:$A,$AI2140,RATES!$B:$B,"&lt;="&amp;MonthStart,RATES!$C:$C,"&gt;="&amp;MonthEnd))))</f>
        <v/>
      </c>
      <c r="AK2140" s="2">
        <f>IF(OR(NOT(ISNUMBER($AJ2140)),N($AA2140)=0),"",IF(ABS(N($Z2140)/100-$AJ2140)&gt;0.0000001,"DIFFERS",""))</f>
        <v/>
      </c>
    </row>
    <row r="2141">
      <c r="AD2141" s="2">
        <f>IF($L2141="","",IF(ISNUMBER(SEARCH("OFF ROAD",$H2141)),"OFF",IF(ISNUMBER(SEARCH("ON ROAD",$H2141)),"ON","")))</f>
        <v/>
      </c>
      <c r="AE2141" s="2">
        <f>IF($AD2141="ON",""&amp;$L2141,"")</f>
        <v/>
      </c>
      <c r="AF2141" s="2">
        <f>IF($L2141="","",IF($J2141&lt;&gt;"","Y",""))</f>
        <v/>
      </c>
      <c r="AG2141" s="2">
        <f>IF($L2141="","",IFERROR(TRIM(MID($H2141,4,SEARCH(" CO ",$H2141)-4)),""&amp;$S2141))</f>
        <v/>
      </c>
      <c r="AH2141" s="2">
        <f>IF($AG2141="","",IF($AG2141="FULTON",IF(ISNUMBER(SEARCH("COLLEGE PARK",$H2141)),"FULTON (COLLEGE PARK)",IF(ISNUMBER(SEARCH("HAPEVILLE",$H2141)),"FULTON (HAPEVILLE)",IF(ISNUMBER(SEARCH("EAST POINT",$H2141)),"FULTON (EAST POINT)",IF(ISNUMBER(SEARCH("ATLANTA",$H2141)),"FULTON (ATL LIMITS)","FULTON")))),IF($AG2141="DEKALB",IF(ISNUMBER(SEARCH("ATLANTA",$H2141)),"DEKALB (ATL LIMITS)","DEKALB"),IF(AND($AG2141="CLAYTON",ISNUMBER(SEARCH("COLLEGE PARK",$H2141))),"CLAYTON (COLLEGE PARK)",$AG2141))))</f>
        <v/>
      </c>
      <c r="AI2141" s="2">
        <f>IF(OR($AH2141="",$AD2141=""),"",IFERROR(VLOOKUP($AH2141,CODES!$A:$B,2,FALSE),"NO CODE"))</f>
        <v/>
      </c>
      <c r="AJ2141" s="19">
        <f>IF(OR($AI2141="",$AI2141="NO CODE"),"",IF(COUNTIFS(RATES!$A:$A,$AI2141,RATES!$B:$B,"&lt;="&amp;MonthStart,RATES!$C:$C,"&gt;="&amp;MonthEnd)&lt;&gt;1,"NO RATE",IF($AD2141="OFF",SUMIFS(RATES!$F:$F,RATES!$A:$A,$AI2141,RATES!$B:$B,"&lt;="&amp;MonthStart,RATES!$C:$C,"&gt;="&amp;MonthEnd),SUMIFS(RATES!$E:$E,RATES!$A:$A,$AI2141,RATES!$B:$B,"&lt;="&amp;MonthStart,RATES!$C:$C,"&gt;="&amp;MonthEnd))))</f>
        <v/>
      </c>
      <c r="AK2141" s="2">
        <f>IF(OR(NOT(ISNUMBER($AJ2141)),N($AA2141)=0),"",IF(ABS(N($Z2141)/100-$AJ2141)&gt;0.0000001,"DIFFERS",""))</f>
        <v/>
      </c>
    </row>
    <row r="2142">
      <c r="AD2142" s="2">
        <f>IF($L2142="","",IF(ISNUMBER(SEARCH("OFF ROAD",$H2142)),"OFF",IF(ISNUMBER(SEARCH("ON ROAD",$H2142)),"ON","")))</f>
        <v/>
      </c>
      <c r="AE2142" s="2">
        <f>IF($AD2142="ON",""&amp;$L2142,"")</f>
        <v/>
      </c>
      <c r="AF2142" s="2">
        <f>IF($L2142="","",IF($J2142&lt;&gt;"","Y",""))</f>
        <v/>
      </c>
      <c r="AG2142" s="2">
        <f>IF($L2142="","",IFERROR(TRIM(MID($H2142,4,SEARCH(" CO ",$H2142)-4)),""&amp;$S2142))</f>
        <v/>
      </c>
      <c r="AH2142" s="2">
        <f>IF($AG2142="","",IF($AG2142="FULTON",IF(ISNUMBER(SEARCH("COLLEGE PARK",$H2142)),"FULTON (COLLEGE PARK)",IF(ISNUMBER(SEARCH("HAPEVILLE",$H2142)),"FULTON (HAPEVILLE)",IF(ISNUMBER(SEARCH("EAST POINT",$H2142)),"FULTON (EAST POINT)",IF(ISNUMBER(SEARCH("ATLANTA",$H2142)),"FULTON (ATL LIMITS)","FULTON")))),IF($AG2142="DEKALB",IF(ISNUMBER(SEARCH("ATLANTA",$H2142)),"DEKALB (ATL LIMITS)","DEKALB"),IF(AND($AG2142="CLAYTON",ISNUMBER(SEARCH("COLLEGE PARK",$H2142))),"CLAYTON (COLLEGE PARK)",$AG2142))))</f>
        <v/>
      </c>
      <c r="AI2142" s="2">
        <f>IF(OR($AH2142="",$AD2142=""),"",IFERROR(VLOOKUP($AH2142,CODES!$A:$B,2,FALSE),"NO CODE"))</f>
        <v/>
      </c>
      <c r="AJ2142" s="19">
        <f>IF(OR($AI2142="",$AI2142="NO CODE"),"",IF(COUNTIFS(RATES!$A:$A,$AI2142,RATES!$B:$B,"&lt;="&amp;MonthStart,RATES!$C:$C,"&gt;="&amp;MonthEnd)&lt;&gt;1,"NO RATE",IF($AD2142="OFF",SUMIFS(RATES!$F:$F,RATES!$A:$A,$AI2142,RATES!$B:$B,"&lt;="&amp;MonthStart,RATES!$C:$C,"&gt;="&amp;MonthEnd),SUMIFS(RATES!$E:$E,RATES!$A:$A,$AI2142,RATES!$B:$B,"&lt;="&amp;MonthStart,RATES!$C:$C,"&gt;="&amp;MonthEnd))))</f>
        <v/>
      </c>
      <c r="AK2142" s="2">
        <f>IF(OR(NOT(ISNUMBER($AJ2142)),N($AA2142)=0),"",IF(ABS(N($Z2142)/100-$AJ2142)&gt;0.0000001,"DIFFERS",""))</f>
        <v/>
      </c>
    </row>
    <row r="2143">
      <c r="AD2143" s="2">
        <f>IF($L2143="","",IF(ISNUMBER(SEARCH("OFF ROAD",$H2143)),"OFF",IF(ISNUMBER(SEARCH("ON ROAD",$H2143)),"ON","")))</f>
        <v/>
      </c>
      <c r="AE2143" s="2">
        <f>IF($AD2143="ON",""&amp;$L2143,"")</f>
        <v/>
      </c>
      <c r="AF2143" s="2">
        <f>IF($L2143="","",IF($J2143&lt;&gt;"","Y",""))</f>
        <v/>
      </c>
      <c r="AG2143" s="2">
        <f>IF($L2143="","",IFERROR(TRIM(MID($H2143,4,SEARCH(" CO ",$H2143)-4)),""&amp;$S2143))</f>
        <v/>
      </c>
      <c r="AH2143" s="2">
        <f>IF($AG2143="","",IF($AG2143="FULTON",IF(ISNUMBER(SEARCH("COLLEGE PARK",$H2143)),"FULTON (COLLEGE PARK)",IF(ISNUMBER(SEARCH("HAPEVILLE",$H2143)),"FULTON (HAPEVILLE)",IF(ISNUMBER(SEARCH("EAST POINT",$H2143)),"FULTON (EAST POINT)",IF(ISNUMBER(SEARCH("ATLANTA",$H2143)),"FULTON (ATL LIMITS)","FULTON")))),IF($AG2143="DEKALB",IF(ISNUMBER(SEARCH("ATLANTA",$H2143)),"DEKALB (ATL LIMITS)","DEKALB"),IF(AND($AG2143="CLAYTON",ISNUMBER(SEARCH("COLLEGE PARK",$H2143))),"CLAYTON (COLLEGE PARK)",$AG2143))))</f>
        <v/>
      </c>
      <c r="AI2143" s="2">
        <f>IF(OR($AH2143="",$AD2143=""),"",IFERROR(VLOOKUP($AH2143,CODES!$A:$B,2,FALSE),"NO CODE"))</f>
        <v/>
      </c>
      <c r="AJ2143" s="19">
        <f>IF(OR($AI2143="",$AI2143="NO CODE"),"",IF(COUNTIFS(RATES!$A:$A,$AI2143,RATES!$B:$B,"&lt;="&amp;MonthStart,RATES!$C:$C,"&gt;="&amp;MonthEnd)&lt;&gt;1,"NO RATE",IF($AD2143="OFF",SUMIFS(RATES!$F:$F,RATES!$A:$A,$AI2143,RATES!$B:$B,"&lt;="&amp;MonthStart,RATES!$C:$C,"&gt;="&amp;MonthEnd),SUMIFS(RATES!$E:$E,RATES!$A:$A,$AI2143,RATES!$B:$B,"&lt;="&amp;MonthStart,RATES!$C:$C,"&gt;="&amp;MonthEnd))))</f>
        <v/>
      </c>
      <c r="AK2143" s="2">
        <f>IF(OR(NOT(ISNUMBER($AJ2143)),N($AA2143)=0),"",IF(ABS(N($Z2143)/100-$AJ2143)&gt;0.0000001,"DIFFERS",""))</f>
        <v/>
      </c>
    </row>
    <row r="2144">
      <c r="AD2144" s="2">
        <f>IF($L2144="","",IF(ISNUMBER(SEARCH("OFF ROAD",$H2144)),"OFF",IF(ISNUMBER(SEARCH("ON ROAD",$H2144)),"ON","")))</f>
        <v/>
      </c>
      <c r="AE2144" s="2">
        <f>IF($AD2144="ON",""&amp;$L2144,"")</f>
        <v/>
      </c>
      <c r="AF2144" s="2">
        <f>IF($L2144="","",IF($J2144&lt;&gt;"","Y",""))</f>
        <v/>
      </c>
      <c r="AG2144" s="2">
        <f>IF($L2144="","",IFERROR(TRIM(MID($H2144,4,SEARCH(" CO ",$H2144)-4)),""&amp;$S2144))</f>
        <v/>
      </c>
      <c r="AH2144" s="2">
        <f>IF($AG2144="","",IF($AG2144="FULTON",IF(ISNUMBER(SEARCH("COLLEGE PARK",$H2144)),"FULTON (COLLEGE PARK)",IF(ISNUMBER(SEARCH("HAPEVILLE",$H2144)),"FULTON (HAPEVILLE)",IF(ISNUMBER(SEARCH("EAST POINT",$H2144)),"FULTON (EAST POINT)",IF(ISNUMBER(SEARCH("ATLANTA",$H2144)),"FULTON (ATL LIMITS)","FULTON")))),IF($AG2144="DEKALB",IF(ISNUMBER(SEARCH("ATLANTA",$H2144)),"DEKALB (ATL LIMITS)","DEKALB"),IF(AND($AG2144="CLAYTON",ISNUMBER(SEARCH("COLLEGE PARK",$H2144))),"CLAYTON (COLLEGE PARK)",$AG2144))))</f>
        <v/>
      </c>
      <c r="AI2144" s="2">
        <f>IF(OR($AH2144="",$AD2144=""),"",IFERROR(VLOOKUP($AH2144,CODES!$A:$B,2,FALSE),"NO CODE"))</f>
        <v/>
      </c>
      <c r="AJ2144" s="19">
        <f>IF(OR($AI2144="",$AI2144="NO CODE"),"",IF(COUNTIFS(RATES!$A:$A,$AI2144,RATES!$B:$B,"&lt;="&amp;MonthStart,RATES!$C:$C,"&gt;="&amp;MonthEnd)&lt;&gt;1,"NO RATE",IF($AD2144="OFF",SUMIFS(RATES!$F:$F,RATES!$A:$A,$AI2144,RATES!$B:$B,"&lt;="&amp;MonthStart,RATES!$C:$C,"&gt;="&amp;MonthEnd),SUMIFS(RATES!$E:$E,RATES!$A:$A,$AI2144,RATES!$B:$B,"&lt;="&amp;MonthStart,RATES!$C:$C,"&gt;="&amp;MonthEnd))))</f>
        <v/>
      </c>
      <c r="AK2144" s="2">
        <f>IF(OR(NOT(ISNUMBER($AJ2144)),N($AA2144)=0),"",IF(ABS(N($Z2144)/100-$AJ2144)&gt;0.0000001,"DIFFERS",""))</f>
        <v/>
      </c>
    </row>
    <row r="2145">
      <c r="AD2145" s="2">
        <f>IF($L2145="","",IF(ISNUMBER(SEARCH("OFF ROAD",$H2145)),"OFF",IF(ISNUMBER(SEARCH("ON ROAD",$H2145)),"ON","")))</f>
        <v/>
      </c>
      <c r="AE2145" s="2">
        <f>IF($AD2145="ON",""&amp;$L2145,"")</f>
        <v/>
      </c>
      <c r="AF2145" s="2">
        <f>IF($L2145="","",IF($J2145&lt;&gt;"","Y",""))</f>
        <v/>
      </c>
      <c r="AG2145" s="2">
        <f>IF($L2145="","",IFERROR(TRIM(MID($H2145,4,SEARCH(" CO ",$H2145)-4)),""&amp;$S2145))</f>
        <v/>
      </c>
      <c r="AH2145" s="2">
        <f>IF($AG2145="","",IF($AG2145="FULTON",IF(ISNUMBER(SEARCH("COLLEGE PARK",$H2145)),"FULTON (COLLEGE PARK)",IF(ISNUMBER(SEARCH("HAPEVILLE",$H2145)),"FULTON (HAPEVILLE)",IF(ISNUMBER(SEARCH("EAST POINT",$H2145)),"FULTON (EAST POINT)",IF(ISNUMBER(SEARCH("ATLANTA",$H2145)),"FULTON (ATL LIMITS)","FULTON")))),IF($AG2145="DEKALB",IF(ISNUMBER(SEARCH("ATLANTA",$H2145)),"DEKALB (ATL LIMITS)","DEKALB"),IF(AND($AG2145="CLAYTON",ISNUMBER(SEARCH("COLLEGE PARK",$H2145))),"CLAYTON (COLLEGE PARK)",$AG2145))))</f>
        <v/>
      </c>
      <c r="AI2145" s="2">
        <f>IF(OR($AH2145="",$AD2145=""),"",IFERROR(VLOOKUP($AH2145,CODES!$A:$B,2,FALSE),"NO CODE"))</f>
        <v/>
      </c>
      <c r="AJ2145" s="19">
        <f>IF(OR($AI2145="",$AI2145="NO CODE"),"",IF(COUNTIFS(RATES!$A:$A,$AI2145,RATES!$B:$B,"&lt;="&amp;MonthStart,RATES!$C:$C,"&gt;="&amp;MonthEnd)&lt;&gt;1,"NO RATE",IF($AD2145="OFF",SUMIFS(RATES!$F:$F,RATES!$A:$A,$AI2145,RATES!$B:$B,"&lt;="&amp;MonthStart,RATES!$C:$C,"&gt;="&amp;MonthEnd),SUMIFS(RATES!$E:$E,RATES!$A:$A,$AI2145,RATES!$B:$B,"&lt;="&amp;MonthStart,RATES!$C:$C,"&gt;="&amp;MonthEnd))))</f>
        <v/>
      </c>
      <c r="AK2145" s="2">
        <f>IF(OR(NOT(ISNUMBER($AJ2145)),N($AA2145)=0),"",IF(ABS(N($Z2145)/100-$AJ2145)&gt;0.0000001,"DIFFERS",""))</f>
        <v/>
      </c>
    </row>
    <row r="2146">
      <c r="AD2146" s="2">
        <f>IF($L2146="","",IF(ISNUMBER(SEARCH("OFF ROAD",$H2146)),"OFF",IF(ISNUMBER(SEARCH("ON ROAD",$H2146)),"ON","")))</f>
        <v/>
      </c>
      <c r="AE2146" s="2">
        <f>IF($AD2146="ON",""&amp;$L2146,"")</f>
        <v/>
      </c>
      <c r="AF2146" s="2">
        <f>IF($L2146="","",IF($J2146&lt;&gt;"","Y",""))</f>
        <v/>
      </c>
      <c r="AG2146" s="2">
        <f>IF($L2146="","",IFERROR(TRIM(MID($H2146,4,SEARCH(" CO ",$H2146)-4)),""&amp;$S2146))</f>
        <v/>
      </c>
      <c r="AH2146" s="2">
        <f>IF($AG2146="","",IF($AG2146="FULTON",IF(ISNUMBER(SEARCH("COLLEGE PARK",$H2146)),"FULTON (COLLEGE PARK)",IF(ISNUMBER(SEARCH("HAPEVILLE",$H2146)),"FULTON (HAPEVILLE)",IF(ISNUMBER(SEARCH("EAST POINT",$H2146)),"FULTON (EAST POINT)",IF(ISNUMBER(SEARCH("ATLANTA",$H2146)),"FULTON (ATL LIMITS)","FULTON")))),IF($AG2146="DEKALB",IF(ISNUMBER(SEARCH("ATLANTA",$H2146)),"DEKALB (ATL LIMITS)","DEKALB"),IF(AND($AG2146="CLAYTON",ISNUMBER(SEARCH("COLLEGE PARK",$H2146))),"CLAYTON (COLLEGE PARK)",$AG2146))))</f>
        <v/>
      </c>
      <c r="AI2146" s="2">
        <f>IF(OR($AH2146="",$AD2146=""),"",IFERROR(VLOOKUP($AH2146,CODES!$A:$B,2,FALSE),"NO CODE"))</f>
        <v/>
      </c>
      <c r="AJ2146" s="19">
        <f>IF(OR($AI2146="",$AI2146="NO CODE"),"",IF(COUNTIFS(RATES!$A:$A,$AI2146,RATES!$B:$B,"&lt;="&amp;MonthStart,RATES!$C:$C,"&gt;="&amp;MonthEnd)&lt;&gt;1,"NO RATE",IF($AD2146="OFF",SUMIFS(RATES!$F:$F,RATES!$A:$A,$AI2146,RATES!$B:$B,"&lt;="&amp;MonthStart,RATES!$C:$C,"&gt;="&amp;MonthEnd),SUMIFS(RATES!$E:$E,RATES!$A:$A,$AI2146,RATES!$B:$B,"&lt;="&amp;MonthStart,RATES!$C:$C,"&gt;="&amp;MonthEnd))))</f>
        <v/>
      </c>
      <c r="AK2146" s="2">
        <f>IF(OR(NOT(ISNUMBER($AJ2146)),N($AA2146)=0),"",IF(ABS(N($Z2146)/100-$AJ2146)&gt;0.0000001,"DIFFERS",""))</f>
        <v/>
      </c>
    </row>
    <row r="2147">
      <c r="AD2147" s="2">
        <f>IF($L2147="","",IF(ISNUMBER(SEARCH("OFF ROAD",$H2147)),"OFF",IF(ISNUMBER(SEARCH("ON ROAD",$H2147)),"ON","")))</f>
        <v/>
      </c>
      <c r="AE2147" s="2">
        <f>IF($AD2147="ON",""&amp;$L2147,"")</f>
        <v/>
      </c>
      <c r="AF2147" s="2">
        <f>IF($L2147="","",IF($J2147&lt;&gt;"","Y",""))</f>
        <v/>
      </c>
      <c r="AG2147" s="2">
        <f>IF($L2147="","",IFERROR(TRIM(MID($H2147,4,SEARCH(" CO ",$H2147)-4)),""&amp;$S2147))</f>
        <v/>
      </c>
      <c r="AH2147" s="2">
        <f>IF($AG2147="","",IF($AG2147="FULTON",IF(ISNUMBER(SEARCH("COLLEGE PARK",$H2147)),"FULTON (COLLEGE PARK)",IF(ISNUMBER(SEARCH("HAPEVILLE",$H2147)),"FULTON (HAPEVILLE)",IF(ISNUMBER(SEARCH("EAST POINT",$H2147)),"FULTON (EAST POINT)",IF(ISNUMBER(SEARCH("ATLANTA",$H2147)),"FULTON (ATL LIMITS)","FULTON")))),IF($AG2147="DEKALB",IF(ISNUMBER(SEARCH("ATLANTA",$H2147)),"DEKALB (ATL LIMITS)","DEKALB"),IF(AND($AG2147="CLAYTON",ISNUMBER(SEARCH("COLLEGE PARK",$H2147))),"CLAYTON (COLLEGE PARK)",$AG2147))))</f>
        <v/>
      </c>
      <c r="AI2147" s="2">
        <f>IF(OR($AH2147="",$AD2147=""),"",IFERROR(VLOOKUP($AH2147,CODES!$A:$B,2,FALSE),"NO CODE"))</f>
        <v/>
      </c>
      <c r="AJ2147" s="19">
        <f>IF(OR($AI2147="",$AI2147="NO CODE"),"",IF(COUNTIFS(RATES!$A:$A,$AI2147,RATES!$B:$B,"&lt;="&amp;MonthStart,RATES!$C:$C,"&gt;="&amp;MonthEnd)&lt;&gt;1,"NO RATE",IF($AD2147="OFF",SUMIFS(RATES!$F:$F,RATES!$A:$A,$AI2147,RATES!$B:$B,"&lt;="&amp;MonthStart,RATES!$C:$C,"&gt;="&amp;MonthEnd),SUMIFS(RATES!$E:$E,RATES!$A:$A,$AI2147,RATES!$B:$B,"&lt;="&amp;MonthStart,RATES!$C:$C,"&gt;="&amp;MonthEnd))))</f>
        <v/>
      </c>
      <c r="AK2147" s="2">
        <f>IF(OR(NOT(ISNUMBER($AJ2147)),N($AA2147)=0),"",IF(ABS(N($Z2147)/100-$AJ2147)&gt;0.0000001,"DIFFERS",""))</f>
        <v/>
      </c>
    </row>
    <row r="2148">
      <c r="AD2148" s="2">
        <f>IF($L2148="","",IF(ISNUMBER(SEARCH("OFF ROAD",$H2148)),"OFF",IF(ISNUMBER(SEARCH("ON ROAD",$H2148)),"ON","")))</f>
        <v/>
      </c>
      <c r="AE2148" s="2">
        <f>IF($AD2148="ON",""&amp;$L2148,"")</f>
        <v/>
      </c>
      <c r="AF2148" s="2">
        <f>IF($L2148="","",IF($J2148&lt;&gt;"","Y",""))</f>
        <v/>
      </c>
      <c r="AG2148" s="2">
        <f>IF($L2148="","",IFERROR(TRIM(MID($H2148,4,SEARCH(" CO ",$H2148)-4)),""&amp;$S2148))</f>
        <v/>
      </c>
      <c r="AH2148" s="2">
        <f>IF($AG2148="","",IF($AG2148="FULTON",IF(ISNUMBER(SEARCH("COLLEGE PARK",$H2148)),"FULTON (COLLEGE PARK)",IF(ISNUMBER(SEARCH("HAPEVILLE",$H2148)),"FULTON (HAPEVILLE)",IF(ISNUMBER(SEARCH("EAST POINT",$H2148)),"FULTON (EAST POINT)",IF(ISNUMBER(SEARCH("ATLANTA",$H2148)),"FULTON (ATL LIMITS)","FULTON")))),IF($AG2148="DEKALB",IF(ISNUMBER(SEARCH("ATLANTA",$H2148)),"DEKALB (ATL LIMITS)","DEKALB"),IF(AND($AG2148="CLAYTON",ISNUMBER(SEARCH("COLLEGE PARK",$H2148))),"CLAYTON (COLLEGE PARK)",$AG2148))))</f>
        <v/>
      </c>
      <c r="AI2148" s="2">
        <f>IF(OR($AH2148="",$AD2148=""),"",IFERROR(VLOOKUP($AH2148,CODES!$A:$B,2,FALSE),"NO CODE"))</f>
        <v/>
      </c>
      <c r="AJ2148" s="19">
        <f>IF(OR($AI2148="",$AI2148="NO CODE"),"",IF(COUNTIFS(RATES!$A:$A,$AI2148,RATES!$B:$B,"&lt;="&amp;MonthStart,RATES!$C:$C,"&gt;="&amp;MonthEnd)&lt;&gt;1,"NO RATE",IF($AD2148="OFF",SUMIFS(RATES!$F:$F,RATES!$A:$A,$AI2148,RATES!$B:$B,"&lt;="&amp;MonthStart,RATES!$C:$C,"&gt;="&amp;MonthEnd),SUMIFS(RATES!$E:$E,RATES!$A:$A,$AI2148,RATES!$B:$B,"&lt;="&amp;MonthStart,RATES!$C:$C,"&gt;="&amp;MonthEnd))))</f>
        <v/>
      </c>
      <c r="AK2148" s="2">
        <f>IF(OR(NOT(ISNUMBER($AJ2148)),N($AA2148)=0),"",IF(ABS(N($Z2148)/100-$AJ2148)&gt;0.0000001,"DIFFERS",""))</f>
        <v/>
      </c>
    </row>
    <row r="2149">
      <c r="AD2149" s="2">
        <f>IF($L2149="","",IF(ISNUMBER(SEARCH("OFF ROAD",$H2149)),"OFF",IF(ISNUMBER(SEARCH("ON ROAD",$H2149)),"ON","")))</f>
        <v/>
      </c>
      <c r="AE2149" s="2">
        <f>IF($AD2149="ON",""&amp;$L2149,"")</f>
        <v/>
      </c>
      <c r="AF2149" s="2">
        <f>IF($L2149="","",IF($J2149&lt;&gt;"","Y",""))</f>
        <v/>
      </c>
      <c r="AG2149" s="2">
        <f>IF($L2149="","",IFERROR(TRIM(MID($H2149,4,SEARCH(" CO ",$H2149)-4)),""&amp;$S2149))</f>
        <v/>
      </c>
      <c r="AH2149" s="2">
        <f>IF($AG2149="","",IF($AG2149="FULTON",IF(ISNUMBER(SEARCH("COLLEGE PARK",$H2149)),"FULTON (COLLEGE PARK)",IF(ISNUMBER(SEARCH("HAPEVILLE",$H2149)),"FULTON (HAPEVILLE)",IF(ISNUMBER(SEARCH("EAST POINT",$H2149)),"FULTON (EAST POINT)",IF(ISNUMBER(SEARCH("ATLANTA",$H2149)),"FULTON (ATL LIMITS)","FULTON")))),IF($AG2149="DEKALB",IF(ISNUMBER(SEARCH("ATLANTA",$H2149)),"DEKALB (ATL LIMITS)","DEKALB"),IF(AND($AG2149="CLAYTON",ISNUMBER(SEARCH("COLLEGE PARK",$H2149))),"CLAYTON (COLLEGE PARK)",$AG2149))))</f>
        <v/>
      </c>
      <c r="AI2149" s="2">
        <f>IF(OR($AH2149="",$AD2149=""),"",IFERROR(VLOOKUP($AH2149,CODES!$A:$B,2,FALSE),"NO CODE"))</f>
        <v/>
      </c>
      <c r="AJ2149" s="19">
        <f>IF(OR($AI2149="",$AI2149="NO CODE"),"",IF(COUNTIFS(RATES!$A:$A,$AI2149,RATES!$B:$B,"&lt;="&amp;MonthStart,RATES!$C:$C,"&gt;="&amp;MonthEnd)&lt;&gt;1,"NO RATE",IF($AD2149="OFF",SUMIFS(RATES!$F:$F,RATES!$A:$A,$AI2149,RATES!$B:$B,"&lt;="&amp;MonthStart,RATES!$C:$C,"&gt;="&amp;MonthEnd),SUMIFS(RATES!$E:$E,RATES!$A:$A,$AI2149,RATES!$B:$B,"&lt;="&amp;MonthStart,RATES!$C:$C,"&gt;="&amp;MonthEnd))))</f>
        <v/>
      </c>
      <c r="AK2149" s="2">
        <f>IF(OR(NOT(ISNUMBER($AJ2149)),N($AA2149)=0),"",IF(ABS(N($Z2149)/100-$AJ2149)&gt;0.0000001,"DIFFERS",""))</f>
        <v/>
      </c>
    </row>
    <row r="2150">
      <c r="AD2150" s="2">
        <f>IF($L2150="","",IF(ISNUMBER(SEARCH("OFF ROAD",$H2150)),"OFF",IF(ISNUMBER(SEARCH("ON ROAD",$H2150)),"ON","")))</f>
        <v/>
      </c>
      <c r="AE2150" s="2">
        <f>IF($AD2150="ON",""&amp;$L2150,"")</f>
        <v/>
      </c>
      <c r="AF2150" s="2">
        <f>IF($L2150="","",IF($J2150&lt;&gt;"","Y",""))</f>
        <v/>
      </c>
      <c r="AG2150" s="2">
        <f>IF($L2150="","",IFERROR(TRIM(MID($H2150,4,SEARCH(" CO ",$H2150)-4)),""&amp;$S2150))</f>
        <v/>
      </c>
      <c r="AH2150" s="2">
        <f>IF($AG2150="","",IF($AG2150="FULTON",IF(ISNUMBER(SEARCH("COLLEGE PARK",$H2150)),"FULTON (COLLEGE PARK)",IF(ISNUMBER(SEARCH("HAPEVILLE",$H2150)),"FULTON (HAPEVILLE)",IF(ISNUMBER(SEARCH("EAST POINT",$H2150)),"FULTON (EAST POINT)",IF(ISNUMBER(SEARCH("ATLANTA",$H2150)),"FULTON (ATL LIMITS)","FULTON")))),IF($AG2150="DEKALB",IF(ISNUMBER(SEARCH("ATLANTA",$H2150)),"DEKALB (ATL LIMITS)","DEKALB"),IF(AND($AG2150="CLAYTON",ISNUMBER(SEARCH("COLLEGE PARK",$H2150))),"CLAYTON (COLLEGE PARK)",$AG2150))))</f>
        <v/>
      </c>
      <c r="AI2150" s="2">
        <f>IF(OR($AH2150="",$AD2150=""),"",IFERROR(VLOOKUP($AH2150,CODES!$A:$B,2,FALSE),"NO CODE"))</f>
        <v/>
      </c>
      <c r="AJ2150" s="19">
        <f>IF(OR($AI2150="",$AI2150="NO CODE"),"",IF(COUNTIFS(RATES!$A:$A,$AI2150,RATES!$B:$B,"&lt;="&amp;MonthStart,RATES!$C:$C,"&gt;="&amp;MonthEnd)&lt;&gt;1,"NO RATE",IF($AD2150="OFF",SUMIFS(RATES!$F:$F,RATES!$A:$A,$AI2150,RATES!$B:$B,"&lt;="&amp;MonthStart,RATES!$C:$C,"&gt;="&amp;MonthEnd),SUMIFS(RATES!$E:$E,RATES!$A:$A,$AI2150,RATES!$B:$B,"&lt;="&amp;MonthStart,RATES!$C:$C,"&gt;="&amp;MonthEnd))))</f>
        <v/>
      </c>
      <c r="AK2150" s="2">
        <f>IF(OR(NOT(ISNUMBER($AJ2150)),N($AA2150)=0),"",IF(ABS(N($Z2150)/100-$AJ2150)&gt;0.0000001,"DIFFERS",""))</f>
        <v/>
      </c>
    </row>
    <row r="2151">
      <c r="AD2151" s="2">
        <f>IF($L2151="","",IF(ISNUMBER(SEARCH("OFF ROAD",$H2151)),"OFF",IF(ISNUMBER(SEARCH("ON ROAD",$H2151)),"ON","")))</f>
        <v/>
      </c>
      <c r="AE2151" s="2">
        <f>IF($AD2151="ON",""&amp;$L2151,"")</f>
        <v/>
      </c>
      <c r="AF2151" s="2">
        <f>IF($L2151="","",IF($J2151&lt;&gt;"","Y",""))</f>
        <v/>
      </c>
      <c r="AG2151" s="2">
        <f>IF($L2151="","",IFERROR(TRIM(MID($H2151,4,SEARCH(" CO ",$H2151)-4)),""&amp;$S2151))</f>
        <v/>
      </c>
      <c r="AH2151" s="2">
        <f>IF($AG2151="","",IF($AG2151="FULTON",IF(ISNUMBER(SEARCH("COLLEGE PARK",$H2151)),"FULTON (COLLEGE PARK)",IF(ISNUMBER(SEARCH("HAPEVILLE",$H2151)),"FULTON (HAPEVILLE)",IF(ISNUMBER(SEARCH("EAST POINT",$H2151)),"FULTON (EAST POINT)",IF(ISNUMBER(SEARCH("ATLANTA",$H2151)),"FULTON (ATL LIMITS)","FULTON")))),IF($AG2151="DEKALB",IF(ISNUMBER(SEARCH("ATLANTA",$H2151)),"DEKALB (ATL LIMITS)","DEKALB"),IF(AND($AG2151="CLAYTON",ISNUMBER(SEARCH("COLLEGE PARK",$H2151))),"CLAYTON (COLLEGE PARK)",$AG2151))))</f>
        <v/>
      </c>
      <c r="AI2151" s="2">
        <f>IF(OR($AH2151="",$AD2151=""),"",IFERROR(VLOOKUP($AH2151,CODES!$A:$B,2,FALSE),"NO CODE"))</f>
        <v/>
      </c>
      <c r="AJ2151" s="19">
        <f>IF(OR($AI2151="",$AI2151="NO CODE"),"",IF(COUNTIFS(RATES!$A:$A,$AI2151,RATES!$B:$B,"&lt;="&amp;MonthStart,RATES!$C:$C,"&gt;="&amp;MonthEnd)&lt;&gt;1,"NO RATE",IF($AD2151="OFF",SUMIFS(RATES!$F:$F,RATES!$A:$A,$AI2151,RATES!$B:$B,"&lt;="&amp;MonthStart,RATES!$C:$C,"&gt;="&amp;MonthEnd),SUMIFS(RATES!$E:$E,RATES!$A:$A,$AI2151,RATES!$B:$B,"&lt;="&amp;MonthStart,RATES!$C:$C,"&gt;="&amp;MonthEnd))))</f>
        <v/>
      </c>
      <c r="AK2151" s="2">
        <f>IF(OR(NOT(ISNUMBER($AJ2151)),N($AA2151)=0),"",IF(ABS(N($Z2151)/100-$AJ2151)&gt;0.0000001,"DIFFERS",""))</f>
        <v/>
      </c>
    </row>
    <row r="2152">
      <c r="AD2152" s="2">
        <f>IF($L2152="","",IF(ISNUMBER(SEARCH("OFF ROAD",$H2152)),"OFF",IF(ISNUMBER(SEARCH("ON ROAD",$H2152)),"ON","")))</f>
        <v/>
      </c>
      <c r="AE2152" s="2">
        <f>IF($AD2152="ON",""&amp;$L2152,"")</f>
        <v/>
      </c>
      <c r="AF2152" s="2">
        <f>IF($L2152="","",IF($J2152&lt;&gt;"","Y",""))</f>
        <v/>
      </c>
      <c r="AG2152" s="2">
        <f>IF($L2152="","",IFERROR(TRIM(MID($H2152,4,SEARCH(" CO ",$H2152)-4)),""&amp;$S2152))</f>
        <v/>
      </c>
      <c r="AH2152" s="2">
        <f>IF($AG2152="","",IF($AG2152="FULTON",IF(ISNUMBER(SEARCH("COLLEGE PARK",$H2152)),"FULTON (COLLEGE PARK)",IF(ISNUMBER(SEARCH("HAPEVILLE",$H2152)),"FULTON (HAPEVILLE)",IF(ISNUMBER(SEARCH("EAST POINT",$H2152)),"FULTON (EAST POINT)",IF(ISNUMBER(SEARCH("ATLANTA",$H2152)),"FULTON (ATL LIMITS)","FULTON")))),IF($AG2152="DEKALB",IF(ISNUMBER(SEARCH("ATLANTA",$H2152)),"DEKALB (ATL LIMITS)","DEKALB"),IF(AND($AG2152="CLAYTON",ISNUMBER(SEARCH("COLLEGE PARK",$H2152))),"CLAYTON (COLLEGE PARK)",$AG2152))))</f>
        <v/>
      </c>
      <c r="AI2152" s="2">
        <f>IF(OR($AH2152="",$AD2152=""),"",IFERROR(VLOOKUP($AH2152,CODES!$A:$B,2,FALSE),"NO CODE"))</f>
        <v/>
      </c>
      <c r="AJ2152" s="19">
        <f>IF(OR($AI2152="",$AI2152="NO CODE"),"",IF(COUNTIFS(RATES!$A:$A,$AI2152,RATES!$B:$B,"&lt;="&amp;MonthStart,RATES!$C:$C,"&gt;="&amp;MonthEnd)&lt;&gt;1,"NO RATE",IF($AD2152="OFF",SUMIFS(RATES!$F:$F,RATES!$A:$A,$AI2152,RATES!$B:$B,"&lt;="&amp;MonthStart,RATES!$C:$C,"&gt;="&amp;MonthEnd),SUMIFS(RATES!$E:$E,RATES!$A:$A,$AI2152,RATES!$B:$B,"&lt;="&amp;MonthStart,RATES!$C:$C,"&gt;="&amp;MonthEnd))))</f>
        <v/>
      </c>
      <c r="AK2152" s="2">
        <f>IF(OR(NOT(ISNUMBER($AJ2152)),N($AA2152)=0),"",IF(ABS(N($Z2152)/100-$AJ2152)&gt;0.0000001,"DIFFERS",""))</f>
        <v/>
      </c>
    </row>
    <row r="2153">
      <c r="AD2153" s="2">
        <f>IF($L2153="","",IF(ISNUMBER(SEARCH("OFF ROAD",$H2153)),"OFF",IF(ISNUMBER(SEARCH("ON ROAD",$H2153)),"ON","")))</f>
        <v/>
      </c>
      <c r="AE2153" s="2">
        <f>IF($AD2153="ON",""&amp;$L2153,"")</f>
        <v/>
      </c>
      <c r="AF2153" s="2">
        <f>IF($L2153="","",IF($J2153&lt;&gt;"","Y",""))</f>
        <v/>
      </c>
      <c r="AG2153" s="2">
        <f>IF($L2153="","",IFERROR(TRIM(MID($H2153,4,SEARCH(" CO ",$H2153)-4)),""&amp;$S2153))</f>
        <v/>
      </c>
      <c r="AH2153" s="2">
        <f>IF($AG2153="","",IF($AG2153="FULTON",IF(ISNUMBER(SEARCH("COLLEGE PARK",$H2153)),"FULTON (COLLEGE PARK)",IF(ISNUMBER(SEARCH("HAPEVILLE",$H2153)),"FULTON (HAPEVILLE)",IF(ISNUMBER(SEARCH("EAST POINT",$H2153)),"FULTON (EAST POINT)",IF(ISNUMBER(SEARCH("ATLANTA",$H2153)),"FULTON (ATL LIMITS)","FULTON")))),IF($AG2153="DEKALB",IF(ISNUMBER(SEARCH("ATLANTA",$H2153)),"DEKALB (ATL LIMITS)","DEKALB"),IF(AND($AG2153="CLAYTON",ISNUMBER(SEARCH("COLLEGE PARK",$H2153))),"CLAYTON (COLLEGE PARK)",$AG2153))))</f>
        <v/>
      </c>
      <c r="AI2153" s="2">
        <f>IF(OR($AH2153="",$AD2153=""),"",IFERROR(VLOOKUP($AH2153,CODES!$A:$B,2,FALSE),"NO CODE"))</f>
        <v/>
      </c>
      <c r="AJ2153" s="19">
        <f>IF(OR($AI2153="",$AI2153="NO CODE"),"",IF(COUNTIFS(RATES!$A:$A,$AI2153,RATES!$B:$B,"&lt;="&amp;MonthStart,RATES!$C:$C,"&gt;="&amp;MonthEnd)&lt;&gt;1,"NO RATE",IF($AD2153="OFF",SUMIFS(RATES!$F:$F,RATES!$A:$A,$AI2153,RATES!$B:$B,"&lt;="&amp;MonthStart,RATES!$C:$C,"&gt;="&amp;MonthEnd),SUMIFS(RATES!$E:$E,RATES!$A:$A,$AI2153,RATES!$B:$B,"&lt;="&amp;MonthStart,RATES!$C:$C,"&gt;="&amp;MonthEnd))))</f>
        <v/>
      </c>
      <c r="AK2153" s="2">
        <f>IF(OR(NOT(ISNUMBER($AJ2153)),N($AA2153)=0),"",IF(ABS(N($Z2153)/100-$AJ2153)&gt;0.0000001,"DIFFERS",""))</f>
        <v/>
      </c>
    </row>
    <row r="2154">
      <c r="AD2154" s="2">
        <f>IF($L2154="","",IF(ISNUMBER(SEARCH("OFF ROAD",$H2154)),"OFF",IF(ISNUMBER(SEARCH("ON ROAD",$H2154)),"ON","")))</f>
        <v/>
      </c>
      <c r="AE2154" s="2">
        <f>IF($AD2154="ON",""&amp;$L2154,"")</f>
        <v/>
      </c>
      <c r="AF2154" s="2">
        <f>IF($L2154="","",IF($J2154&lt;&gt;"","Y",""))</f>
        <v/>
      </c>
      <c r="AG2154" s="2">
        <f>IF($L2154="","",IFERROR(TRIM(MID($H2154,4,SEARCH(" CO ",$H2154)-4)),""&amp;$S2154))</f>
        <v/>
      </c>
      <c r="AH2154" s="2">
        <f>IF($AG2154="","",IF($AG2154="FULTON",IF(ISNUMBER(SEARCH("COLLEGE PARK",$H2154)),"FULTON (COLLEGE PARK)",IF(ISNUMBER(SEARCH("HAPEVILLE",$H2154)),"FULTON (HAPEVILLE)",IF(ISNUMBER(SEARCH("EAST POINT",$H2154)),"FULTON (EAST POINT)",IF(ISNUMBER(SEARCH("ATLANTA",$H2154)),"FULTON (ATL LIMITS)","FULTON")))),IF($AG2154="DEKALB",IF(ISNUMBER(SEARCH("ATLANTA",$H2154)),"DEKALB (ATL LIMITS)","DEKALB"),IF(AND($AG2154="CLAYTON",ISNUMBER(SEARCH("COLLEGE PARK",$H2154))),"CLAYTON (COLLEGE PARK)",$AG2154))))</f>
        <v/>
      </c>
      <c r="AI2154" s="2">
        <f>IF(OR($AH2154="",$AD2154=""),"",IFERROR(VLOOKUP($AH2154,CODES!$A:$B,2,FALSE),"NO CODE"))</f>
        <v/>
      </c>
      <c r="AJ2154" s="19">
        <f>IF(OR($AI2154="",$AI2154="NO CODE"),"",IF(COUNTIFS(RATES!$A:$A,$AI2154,RATES!$B:$B,"&lt;="&amp;MonthStart,RATES!$C:$C,"&gt;="&amp;MonthEnd)&lt;&gt;1,"NO RATE",IF($AD2154="OFF",SUMIFS(RATES!$F:$F,RATES!$A:$A,$AI2154,RATES!$B:$B,"&lt;="&amp;MonthStart,RATES!$C:$C,"&gt;="&amp;MonthEnd),SUMIFS(RATES!$E:$E,RATES!$A:$A,$AI2154,RATES!$B:$B,"&lt;="&amp;MonthStart,RATES!$C:$C,"&gt;="&amp;MonthEnd))))</f>
        <v/>
      </c>
      <c r="AK2154" s="2">
        <f>IF(OR(NOT(ISNUMBER($AJ2154)),N($AA2154)=0),"",IF(ABS(N($Z2154)/100-$AJ2154)&gt;0.0000001,"DIFFERS",""))</f>
        <v/>
      </c>
    </row>
    <row r="2155">
      <c r="AD2155" s="2">
        <f>IF($L2155="","",IF(ISNUMBER(SEARCH("OFF ROAD",$H2155)),"OFF",IF(ISNUMBER(SEARCH("ON ROAD",$H2155)),"ON","")))</f>
        <v/>
      </c>
      <c r="AE2155" s="2">
        <f>IF($AD2155="ON",""&amp;$L2155,"")</f>
        <v/>
      </c>
      <c r="AF2155" s="2">
        <f>IF($L2155="","",IF($J2155&lt;&gt;"","Y",""))</f>
        <v/>
      </c>
      <c r="AG2155" s="2">
        <f>IF($L2155="","",IFERROR(TRIM(MID($H2155,4,SEARCH(" CO ",$H2155)-4)),""&amp;$S2155))</f>
        <v/>
      </c>
      <c r="AH2155" s="2">
        <f>IF($AG2155="","",IF($AG2155="FULTON",IF(ISNUMBER(SEARCH("COLLEGE PARK",$H2155)),"FULTON (COLLEGE PARK)",IF(ISNUMBER(SEARCH("HAPEVILLE",$H2155)),"FULTON (HAPEVILLE)",IF(ISNUMBER(SEARCH("EAST POINT",$H2155)),"FULTON (EAST POINT)",IF(ISNUMBER(SEARCH("ATLANTA",$H2155)),"FULTON (ATL LIMITS)","FULTON")))),IF($AG2155="DEKALB",IF(ISNUMBER(SEARCH("ATLANTA",$H2155)),"DEKALB (ATL LIMITS)","DEKALB"),IF(AND($AG2155="CLAYTON",ISNUMBER(SEARCH("COLLEGE PARK",$H2155))),"CLAYTON (COLLEGE PARK)",$AG2155))))</f>
        <v/>
      </c>
      <c r="AI2155" s="2">
        <f>IF(OR($AH2155="",$AD2155=""),"",IFERROR(VLOOKUP($AH2155,CODES!$A:$B,2,FALSE),"NO CODE"))</f>
        <v/>
      </c>
      <c r="AJ2155" s="19">
        <f>IF(OR($AI2155="",$AI2155="NO CODE"),"",IF(COUNTIFS(RATES!$A:$A,$AI2155,RATES!$B:$B,"&lt;="&amp;MonthStart,RATES!$C:$C,"&gt;="&amp;MonthEnd)&lt;&gt;1,"NO RATE",IF($AD2155="OFF",SUMIFS(RATES!$F:$F,RATES!$A:$A,$AI2155,RATES!$B:$B,"&lt;="&amp;MonthStart,RATES!$C:$C,"&gt;="&amp;MonthEnd),SUMIFS(RATES!$E:$E,RATES!$A:$A,$AI2155,RATES!$B:$B,"&lt;="&amp;MonthStart,RATES!$C:$C,"&gt;="&amp;MonthEnd))))</f>
        <v/>
      </c>
      <c r="AK2155" s="2">
        <f>IF(OR(NOT(ISNUMBER($AJ2155)),N($AA2155)=0),"",IF(ABS(N($Z2155)/100-$AJ2155)&gt;0.0000001,"DIFFERS",""))</f>
        <v/>
      </c>
    </row>
    <row r="2156">
      <c r="AD2156" s="2">
        <f>IF($L2156="","",IF(ISNUMBER(SEARCH("OFF ROAD",$H2156)),"OFF",IF(ISNUMBER(SEARCH("ON ROAD",$H2156)),"ON","")))</f>
        <v/>
      </c>
      <c r="AE2156" s="2">
        <f>IF($AD2156="ON",""&amp;$L2156,"")</f>
        <v/>
      </c>
      <c r="AF2156" s="2">
        <f>IF($L2156="","",IF($J2156&lt;&gt;"","Y",""))</f>
        <v/>
      </c>
      <c r="AG2156" s="2">
        <f>IF($L2156="","",IFERROR(TRIM(MID($H2156,4,SEARCH(" CO ",$H2156)-4)),""&amp;$S2156))</f>
        <v/>
      </c>
      <c r="AH2156" s="2">
        <f>IF($AG2156="","",IF($AG2156="FULTON",IF(ISNUMBER(SEARCH("COLLEGE PARK",$H2156)),"FULTON (COLLEGE PARK)",IF(ISNUMBER(SEARCH("HAPEVILLE",$H2156)),"FULTON (HAPEVILLE)",IF(ISNUMBER(SEARCH("EAST POINT",$H2156)),"FULTON (EAST POINT)",IF(ISNUMBER(SEARCH("ATLANTA",$H2156)),"FULTON (ATL LIMITS)","FULTON")))),IF($AG2156="DEKALB",IF(ISNUMBER(SEARCH("ATLANTA",$H2156)),"DEKALB (ATL LIMITS)","DEKALB"),IF(AND($AG2156="CLAYTON",ISNUMBER(SEARCH("COLLEGE PARK",$H2156))),"CLAYTON (COLLEGE PARK)",$AG2156))))</f>
        <v/>
      </c>
      <c r="AI2156" s="2">
        <f>IF(OR($AH2156="",$AD2156=""),"",IFERROR(VLOOKUP($AH2156,CODES!$A:$B,2,FALSE),"NO CODE"))</f>
        <v/>
      </c>
      <c r="AJ2156" s="19">
        <f>IF(OR($AI2156="",$AI2156="NO CODE"),"",IF(COUNTIFS(RATES!$A:$A,$AI2156,RATES!$B:$B,"&lt;="&amp;MonthStart,RATES!$C:$C,"&gt;="&amp;MonthEnd)&lt;&gt;1,"NO RATE",IF($AD2156="OFF",SUMIFS(RATES!$F:$F,RATES!$A:$A,$AI2156,RATES!$B:$B,"&lt;="&amp;MonthStart,RATES!$C:$C,"&gt;="&amp;MonthEnd),SUMIFS(RATES!$E:$E,RATES!$A:$A,$AI2156,RATES!$B:$B,"&lt;="&amp;MonthStart,RATES!$C:$C,"&gt;="&amp;MonthEnd))))</f>
        <v/>
      </c>
      <c r="AK2156" s="2">
        <f>IF(OR(NOT(ISNUMBER($AJ2156)),N($AA2156)=0),"",IF(ABS(N($Z2156)/100-$AJ2156)&gt;0.0000001,"DIFFERS",""))</f>
        <v/>
      </c>
    </row>
    <row r="2157">
      <c r="AD2157" s="2">
        <f>IF($L2157="","",IF(ISNUMBER(SEARCH("OFF ROAD",$H2157)),"OFF",IF(ISNUMBER(SEARCH("ON ROAD",$H2157)),"ON","")))</f>
        <v/>
      </c>
      <c r="AE2157" s="2">
        <f>IF($AD2157="ON",""&amp;$L2157,"")</f>
        <v/>
      </c>
      <c r="AF2157" s="2">
        <f>IF($L2157="","",IF($J2157&lt;&gt;"","Y",""))</f>
        <v/>
      </c>
      <c r="AG2157" s="2">
        <f>IF($L2157="","",IFERROR(TRIM(MID($H2157,4,SEARCH(" CO ",$H2157)-4)),""&amp;$S2157))</f>
        <v/>
      </c>
      <c r="AH2157" s="2">
        <f>IF($AG2157="","",IF($AG2157="FULTON",IF(ISNUMBER(SEARCH("COLLEGE PARK",$H2157)),"FULTON (COLLEGE PARK)",IF(ISNUMBER(SEARCH("HAPEVILLE",$H2157)),"FULTON (HAPEVILLE)",IF(ISNUMBER(SEARCH("EAST POINT",$H2157)),"FULTON (EAST POINT)",IF(ISNUMBER(SEARCH("ATLANTA",$H2157)),"FULTON (ATL LIMITS)","FULTON")))),IF($AG2157="DEKALB",IF(ISNUMBER(SEARCH("ATLANTA",$H2157)),"DEKALB (ATL LIMITS)","DEKALB"),IF(AND($AG2157="CLAYTON",ISNUMBER(SEARCH("COLLEGE PARK",$H2157))),"CLAYTON (COLLEGE PARK)",$AG2157))))</f>
        <v/>
      </c>
      <c r="AI2157" s="2">
        <f>IF(OR($AH2157="",$AD2157=""),"",IFERROR(VLOOKUP($AH2157,CODES!$A:$B,2,FALSE),"NO CODE"))</f>
        <v/>
      </c>
      <c r="AJ2157" s="19">
        <f>IF(OR($AI2157="",$AI2157="NO CODE"),"",IF(COUNTIFS(RATES!$A:$A,$AI2157,RATES!$B:$B,"&lt;="&amp;MonthStart,RATES!$C:$C,"&gt;="&amp;MonthEnd)&lt;&gt;1,"NO RATE",IF($AD2157="OFF",SUMIFS(RATES!$F:$F,RATES!$A:$A,$AI2157,RATES!$B:$B,"&lt;="&amp;MonthStart,RATES!$C:$C,"&gt;="&amp;MonthEnd),SUMIFS(RATES!$E:$E,RATES!$A:$A,$AI2157,RATES!$B:$B,"&lt;="&amp;MonthStart,RATES!$C:$C,"&gt;="&amp;MonthEnd))))</f>
        <v/>
      </c>
      <c r="AK2157" s="2">
        <f>IF(OR(NOT(ISNUMBER($AJ2157)),N($AA2157)=0),"",IF(ABS(N($Z2157)/100-$AJ2157)&gt;0.0000001,"DIFFERS",""))</f>
        <v/>
      </c>
    </row>
    <row r="2158">
      <c r="AD2158" s="2">
        <f>IF($L2158="","",IF(ISNUMBER(SEARCH("OFF ROAD",$H2158)),"OFF",IF(ISNUMBER(SEARCH("ON ROAD",$H2158)),"ON","")))</f>
        <v/>
      </c>
      <c r="AE2158" s="2">
        <f>IF($AD2158="ON",""&amp;$L2158,"")</f>
        <v/>
      </c>
      <c r="AF2158" s="2">
        <f>IF($L2158="","",IF($J2158&lt;&gt;"","Y",""))</f>
        <v/>
      </c>
      <c r="AG2158" s="2">
        <f>IF($L2158="","",IFERROR(TRIM(MID($H2158,4,SEARCH(" CO ",$H2158)-4)),""&amp;$S2158))</f>
        <v/>
      </c>
      <c r="AH2158" s="2">
        <f>IF($AG2158="","",IF($AG2158="FULTON",IF(ISNUMBER(SEARCH("COLLEGE PARK",$H2158)),"FULTON (COLLEGE PARK)",IF(ISNUMBER(SEARCH("HAPEVILLE",$H2158)),"FULTON (HAPEVILLE)",IF(ISNUMBER(SEARCH("EAST POINT",$H2158)),"FULTON (EAST POINT)",IF(ISNUMBER(SEARCH("ATLANTA",$H2158)),"FULTON (ATL LIMITS)","FULTON")))),IF($AG2158="DEKALB",IF(ISNUMBER(SEARCH("ATLANTA",$H2158)),"DEKALB (ATL LIMITS)","DEKALB"),IF(AND($AG2158="CLAYTON",ISNUMBER(SEARCH("COLLEGE PARK",$H2158))),"CLAYTON (COLLEGE PARK)",$AG2158))))</f>
        <v/>
      </c>
      <c r="AI2158" s="2">
        <f>IF(OR($AH2158="",$AD2158=""),"",IFERROR(VLOOKUP($AH2158,CODES!$A:$B,2,FALSE),"NO CODE"))</f>
        <v/>
      </c>
      <c r="AJ2158" s="19">
        <f>IF(OR($AI2158="",$AI2158="NO CODE"),"",IF(COUNTIFS(RATES!$A:$A,$AI2158,RATES!$B:$B,"&lt;="&amp;MonthStart,RATES!$C:$C,"&gt;="&amp;MonthEnd)&lt;&gt;1,"NO RATE",IF($AD2158="OFF",SUMIFS(RATES!$F:$F,RATES!$A:$A,$AI2158,RATES!$B:$B,"&lt;="&amp;MonthStart,RATES!$C:$C,"&gt;="&amp;MonthEnd),SUMIFS(RATES!$E:$E,RATES!$A:$A,$AI2158,RATES!$B:$B,"&lt;="&amp;MonthStart,RATES!$C:$C,"&gt;="&amp;MonthEnd))))</f>
        <v/>
      </c>
      <c r="AK2158" s="2">
        <f>IF(OR(NOT(ISNUMBER($AJ2158)),N($AA2158)=0),"",IF(ABS(N($Z2158)/100-$AJ2158)&gt;0.0000001,"DIFFERS",""))</f>
        <v/>
      </c>
    </row>
    <row r="2159">
      <c r="AD2159" s="2">
        <f>IF($L2159="","",IF(ISNUMBER(SEARCH("OFF ROAD",$H2159)),"OFF",IF(ISNUMBER(SEARCH("ON ROAD",$H2159)),"ON","")))</f>
        <v/>
      </c>
      <c r="AE2159" s="2">
        <f>IF($AD2159="ON",""&amp;$L2159,"")</f>
        <v/>
      </c>
      <c r="AF2159" s="2">
        <f>IF($L2159="","",IF($J2159&lt;&gt;"","Y",""))</f>
        <v/>
      </c>
      <c r="AG2159" s="2">
        <f>IF($L2159="","",IFERROR(TRIM(MID($H2159,4,SEARCH(" CO ",$H2159)-4)),""&amp;$S2159))</f>
        <v/>
      </c>
      <c r="AH2159" s="2">
        <f>IF($AG2159="","",IF($AG2159="FULTON",IF(ISNUMBER(SEARCH("COLLEGE PARK",$H2159)),"FULTON (COLLEGE PARK)",IF(ISNUMBER(SEARCH("HAPEVILLE",$H2159)),"FULTON (HAPEVILLE)",IF(ISNUMBER(SEARCH("EAST POINT",$H2159)),"FULTON (EAST POINT)",IF(ISNUMBER(SEARCH("ATLANTA",$H2159)),"FULTON (ATL LIMITS)","FULTON")))),IF($AG2159="DEKALB",IF(ISNUMBER(SEARCH("ATLANTA",$H2159)),"DEKALB (ATL LIMITS)","DEKALB"),IF(AND($AG2159="CLAYTON",ISNUMBER(SEARCH("COLLEGE PARK",$H2159))),"CLAYTON (COLLEGE PARK)",$AG2159))))</f>
        <v/>
      </c>
      <c r="AI2159" s="2">
        <f>IF(OR($AH2159="",$AD2159=""),"",IFERROR(VLOOKUP($AH2159,CODES!$A:$B,2,FALSE),"NO CODE"))</f>
        <v/>
      </c>
      <c r="AJ2159" s="19">
        <f>IF(OR($AI2159="",$AI2159="NO CODE"),"",IF(COUNTIFS(RATES!$A:$A,$AI2159,RATES!$B:$B,"&lt;="&amp;MonthStart,RATES!$C:$C,"&gt;="&amp;MonthEnd)&lt;&gt;1,"NO RATE",IF($AD2159="OFF",SUMIFS(RATES!$F:$F,RATES!$A:$A,$AI2159,RATES!$B:$B,"&lt;="&amp;MonthStart,RATES!$C:$C,"&gt;="&amp;MonthEnd),SUMIFS(RATES!$E:$E,RATES!$A:$A,$AI2159,RATES!$B:$B,"&lt;="&amp;MonthStart,RATES!$C:$C,"&gt;="&amp;MonthEnd))))</f>
        <v/>
      </c>
      <c r="AK2159" s="2">
        <f>IF(OR(NOT(ISNUMBER($AJ2159)),N($AA2159)=0),"",IF(ABS(N($Z2159)/100-$AJ2159)&gt;0.0000001,"DIFFERS",""))</f>
        <v/>
      </c>
    </row>
    <row r="2160">
      <c r="AD2160" s="2">
        <f>IF($L2160="","",IF(ISNUMBER(SEARCH("OFF ROAD",$H2160)),"OFF",IF(ISNUMBER(SEARCH("ON ROAD",$H2160)),"ON","")))</f>
        <v/>
      </c>
      <c r="AE2160" s="2">
        <f>IF($AD2160="ON",""&amp;$L2160,"")</f>
        <v/>
      </c>
      <c r="AF2160" s="2">
        <f>IF($L2160="","",IF($J2160&lt;&gt;"","Y",""))</f>
        <v/>
      </c>
      <c r="AG2160" s="2">
        <f>IF($L2160="","",IFERROR(TRIM(MID($H2160,4,SEARCH(" CO ",$H2160)-4)),""&amp;$S2160))</f>
        <v/>
      </c>
      <c r="AH2160" s="2">
        <f>IF($AG2160="","",IF($AG2160="FULTON",IF(ISNUMBER(SEARCH("COLLEGE PARK",$H2160)),"FULTON (COLLEGE PARK)",IF(ISNUMBER(SEARCH("HAPEVILLE",$H2160)),"FULTON (HAPEVILLE)",IF(ISNUMBER(SEARCH("EAST POINT",$H2160)),"FULTON (EAST POINT)",IF(ISNUMBER(SEARCH("ATLANTA",$H2160)),"FULTON (ATL LIMITS)","FULTON")))),IF($AG2160="DEKALB",IF(ISNUMBER(SEARCH("ATLANTA",$H2160)),"DEKALB (ATL LIMITS)","DEKALB"),IF(AND($AG2160="CLAYTON",ISNUMBER(SEARCH("COLLEGE PARK",$H2160))),"CLAYTON (COLLEGE PARK)",$AG2160))))</f>
        <v/>
      </c>
      <c r="AI2160" s="2">
        <f>IF(OR($AH2160="",$AD2160=""),"",IFERROR(VLOOKUP($AH2160,CODES!$A:$B,2,FALSE),"NO CODE"))</f>
        <v/>
      </c>
      <c r="AJ2160" s="19">
        <f>IF(OR($AI2160="",$AI2160="NO CODE"),"",IF(COUNTIFS(RATES!$A:$A,$AI2160,RATES!$B:$B,"&lt;="&amp;MonthStart,RATES!$C:$C,"&gt;="&amp;MonthEnd)&lt;&gt;1,"NO RATE",IF($AD2160="OFF",SUMIFS(RATES!$F:$F,RATES!$A:$A,$AI2160,RATES!$B:$B,"&lt;="&amp;MonthStart,RATES!$C:$C,"&gt;="&amp;MonthEnd),SUMIFS(RATES!$E:$E,RATES!$A:$A,$AI2160,RATES!$B:$B,"&lt;="&amp;MonthStart,RATES!$C:$C,"&gt;="&amp;MonthEnd))))</f>
        <v/>
      </c>
      <c r="AK2160" s="2">
        <f>IF(OR(NOT(ISNUMBER($AJ2160)),N($AA2160)=0),"",IF(ABS(N($Z2160)/100-$AJ2160)&gt;0.0000001,"DIFFERS",""))</f>
        <v/>
      </c>
    </row>
    <row r="2161">
      <c r="AD2161" s="2">
        <f>IF($L2161="","",IF(ISNUMBER(SEARCH("OFF ROAD",$H2161)),"OFF",IF(ISNUMBER(SEARCH("ON ROAD",$H2161)),"ON","")))</f>
        <v/>
      </c>
      <c r="AE2161" s="2">
        <f>IF($AD2161="ON",""&amp;$L2161,"")</f>
        <v/>
      </c>
      <c r="AF2161" s="2">
        <f>IF($L2161="","",IF($J2161&lt;&gt;"","Y",""))</f>
        <v/>
      </c>
      <c r="AG2161" s="2">
        <f>IF($L2161="","",IFERROR(TRIM(MID($H2161,4,SEARCH(" CO ",$H2161)-4)),""&amp;$S2161))</f>
        <v/>
      </c>
      <c r="AH2161" s="2">
        <f>IF($AG2161="","",IF($AG2161="FULTON",IF(ISNUMBER(SEARCH("COLLEGE PARK",$H2161)),"FULTON (COLLEGE PARK)",IF(ISNUMBER(SEARCH("HAPEVILLE",$H2161)),"FULTON (HAPEVILLE)",IF(ISNUMBER(SEARCH("EAST POINT",$H2161)),"FULTON (EAST POINT)",IF(ISNUMBER(SEARCH("ATLANTA",$H2161)),"FULTON (ATL LIMITS)","FULTON")))),IF($AG2161="DEKALB",IF(ISNUMBER(SEARCH("ATLANTA",$H2161)),"DEKALB (ATL LIMITS)","DEKALB"),IF(AND($AG2161="CLAYTON",ISNUMBER(SEARCH("COLLEGE PARK",$H2161))),"CLAYTON (COLLEGE PARK)",$AG2161))))</f>
        <v/>
      </c>
      <c r="AI2161" s="2">
        <f>IF(OR($AH2161="",$AD2161=""),"",IFERROR(VLOOKUP($AH2161,CODES!$A:$B,2,FALSE),"NO CODE"))</f>
        <v/>
      </c>
      <c r="AJ2161" s="19">
        <f>IF(OR($AI2161="",$AI2161="NO CODE"),"",IF(COUNTIFS(RATES!$A:$A,$AI2161,RATES!$B:$B,"&lt;="&amp;MonthStart,RATES!$C:$C,"&gt;="&amp;MonthEnd)&lt;&gt;1,"NO RATE",IF($AD2161="OFF",SUMIFS(RATES!$F:$F,RATES!$A:$A,$AI2161,RATES!$B:$B,"&lt;="&amp;MonthStart,RATES!$C:$C,"&gt;="&amp;MonthEnd),SUMIFS(RATES!$E:$E,RATES!$A:$A,$AI2161,RATES!$B:$B,"&lt;="&amp;MonthStart,RATES!$C:$C,"&gt;="&amp;MonthEnd))))</f>
        <v/>
      </c>
      <c r="AK2161" s="2">
        <f>IF(OR(NOT(ISNUMBER($AJ2161)),N($AA2161)=0),"",IF(ABS(N($Z2161)/100-$AJ2161)&gt;0.0000001,"DIFFERS",""))</f>
        <v/>
      </c>
    </row>
    <row r="2162">
      <c r="AD2162" s="2">
        <f>IF($L2162="","",IF(ISNUMBER(SEARCH("OFF ROAD",$H2162)),"OFF",IF(ISNUMBER(SEARCH("ON ROAD",$H2162)),"ON","")))</f>
        <v/>
      </c>
      <c r="AE2162" s="2">
        <f>IF($AD2162="ON",""&amp;$L2162,"")</f>
        <v/>
      </c>
      <c r="AF2162" s="2">
        <f>IF($L2162="","",IF($J2162&lt;&gt;"","Y",""))</f>
        <v/>
      </c>
      <c r="AG2162" s="2">
        <f>IF($L2162="","",IFERROR(TRIM(MID($H2162,4,SEARCH(" CO ",$H2162)-4)),""&amp;$S2162))</f>
        <v/>
      </c>
      <c r="AH2162" s="2">
        <f>IF($AG2162="","",IF($AG2162="FULTON",IF(ISNUMBER(SEARCH("COLLEGE PARK",$H2162)),"FULTON (COLLEGE PARK)",IF(ISNUMBER(SEARCH("HAPEVILLE",$H2162)),"FULTON (HAPEVILLE)",IF(ISNUMBER(SEARCH("EAST POINT",$H2162)),"FULTON (EAST POINT)",IF(ISNUMBER(SEARCH("ATLANTA",$H2162)),"FULTON (ATL LIMITS)","FULTON")))),IF($AG2162="DEKALB",IF(ISNUMBER(SEARCH("ATLANTA",$H2162)),"DEKALB (ATL LIMITS)","DEKALB"),IF(AND($AG2162="CLAYTON",ISNUMBER(SEARCH("COLLEGE PARK",$H2162))),"CLAYTON (COLLEGE PARK)",$AG2162))))</f>
        <v/>
      </c>
      <c r="AI2162" s="2">
        <f>IF(OR($AH2162="",$AD2162=""),"",IFERROR(VLOOKUP($AH2162,CODES!$A:$B,2,FALSE),"NO CODE"))</f>
        <v/>
      </c>
      <c r="AJ2162" s="19">
        <f>IF(OR($AI2162="",$AI2162="NO CODE"),"",IF(COUNTIFS(RATES!$A:$A,$AI2162,RATES!$B:$B,"&lt;="&amp;MonthStart,RATES!$C:$C,"&gt;="&amp;MonthEnd)&lt;&gt;1,"NO RATE",IF($AD2162="OFF",SUMIFS(RATES!$F:$F,RATES!$A:$A,$AI2162,RATES!$B:$B,"&lt;="&amp;MonthStart,RATES!$C:$C,"&gt;="&amp;MonthEnd),SUMIFS(RATES!$E:$E,RATES!$A:$A,$AI2162,RATES!$B:$B,"&lt;="&amp;MonthStart,RATES!$C:$C,"&gt;="&amp;MonthEnd))))</f>
        <v/>
      </c>
      <c r="AK2162" s="2">
        <f>IF(OR(NOT(ISNUMBER($AJ2162)),N($AA2162)=0),"",IF(ABS(N($Z2162)/100-$AJ2162)&gt;0.0000001,"DIFFERS",""))</f>
        <v/>
      </c>
    </row>
    <row r="2163">
      <c r="AD2163" s="2">
        <f>IF($L2163="","",IF(ISNUMBER(SEARCH("OFF ROAD",$H2163)),"OFF",IF(ISNUMBER(SEARCH("ON ROAD",$H2163)),"ON","")))</f>
        <v/>
      </c>
      <c r="AE2163" s="2">
        <f>IF($AD2163="ON",""&amp;$L2163,"")</f>
        <v/>
      </c>
      <c r="AF2163" s="2">
        <f>IF($L2163="","",IF($J2163&lt;&gt;"","Y",""))</f>
        <v/>
      </c>
      <c r="AG2163" s="2">
        <f>IF($L2163="","",IFERROR(TRIM(MID($H2163,4,SEARCH(" CO ",$H2163)-4)),""&amp;$S2163))</f>
        <v/>
      </c>
      <c r="AH2163" s="2">
        <f>IF($AG2163="","",IF($AG2163="FULTON",IF(ISNUMBER(SEARCH("COLLEGE PARK",$H2163)),"FULTON (COLLEGE PARK)",IF(ISNUMBER(SEARCH("HAPEVILLE",$H2163)),"FULTON (HAPEVILLE)",IF(ISNUMBER(SEARCH("EAST POINT",$H2163)),"FULTON (EAST POINT)",IF(ISNUMBER(SEARCH("ATLANTA",$H2163)),"FULTON (ATL LIMITS)","FULTON")))),IF($AG2163="DEKALB",IF(ISNUMBER(SEARCH("ATLANTA",$H2163)),"DEKALB (ATL LIMITS)","DEKALB"),IF(AND($AG2163="CLAYTON",ISNUMBER(SEARCH("COLLEGE PARK",$H2163))),"CLAYTON (COLLEGE PARK)",$AG2163))))</f>
        <v/>
      </c>
      <c r="AI2163" s="2">
        <f>IF(OR($AH2163="",$AD2163=""),"",IFERROR(VLOOKUP($AH2163,CODES!$A:$B,2,FALSE),"NO CODE"))</f>
        <v/>
      </c>
      <c r="AJ2163" s="19">
        <f>IF(OR($AI2163="",$AI2163="NO CODE"),"",IF(COUNTIFS(RATES!$A:$A,$AI2163,RATES!$B:$B,"&lt;="&amp;MonthStart,RATES!$C:$C,"&gt;="&amp;MonthEnd)&lt;&gt;1,"NO RATE",IF($AD2163="OFF",SUMIFS(RATES!$F:$F,RATES!$A:$A,$AI2163,RATES!$B:$B,"&lt;="&amp;MonthStart,RATES!$C:$C,"&gt;="&amp;MonthEnd),SUMIFS(RATES!$E:$E,RATES!$A:$A,$AI2163,RATES!$B:$B,"&lt;="&amp;MonthStart,RATES!$C:$C,"&gt;="&amp;MonthEnd))))</f>
        <v/>
      </c>
      <c r="AK2163" s="2">
        <f>IF(OR(NOT(ISNUMBER($AJ2163)),N($AA2163)=0),"",IF(ABS(N($Z2163)/100-$AJ2163)&gt;0.0000001,"DIFFERS",""))</f>
        <v/>
      </c>
    </row>
    <row r="2164">
      <c r="AD2164" s="2">
        <f>IF($L2164="","",IF(ISNUMBER(SEARCH("OFF ROAD",$H2164)),"OFF",IF(ISNUMBER(SEARCH("ON ROAD",$H2164)),"ON","")))</f>
        <v/>
      </c>
      <c r="AE2164" s="2">
        <f>IF($AD2164="ON",""&amp;$L2164,"")</f>
        <v/>
      </c>
      <c r="AF2164" s="2">
        <f>IF($L2164="","",IF($J2164&lt;&gt;"","Y",""))</f>
        <v/>
      </c>
      <c r="AG2164" s="2">
        <f>IF($L2164="","",IFERROR(TRIM(MID($H2164,4,SEARCH(" CO ",$H2164)-4)),""&amp;$S2164))</f>
        <v/>
      </c>
      <c r="AH2164" s="2">
        <f>IF($AG2164="","",IF($AG2164="FULTON",IF(ISNUMBER(SEARCH("COLLEGE PARK",$H2164)),"FULTON (COLLEGE PARK)",IF(ISNUMBER(SEARCH("HAPEVILLE",$H2164)),"FULTON (HAPEVILLE)",IF(ISNUMBER(SEARCH("EAST POINT",$H2164)),"FULTON (EAST POINT)",IF(ISNUMBER(SEARCH("ATLANTA",$H2164)),"FULTON (ATL LIMITS)","FULTON")))),IF($AG2164="DEKALB",IF(ISNUMBER(SEARCH("ATLANTA",$H2164)),"DEKALB (ATL LIMITS)","DEKALB"),IF(AND($AG2164="CLAYTON",ISNUMBER(SEARCH("COLLEGE PARK",$H2164))),"CLAYTON (COLLEGE PARK)",$AG2164))))</f>
        <v/>
      </c>
      <c r="AI2164" s="2">
        <f>IF(OR($AH2164="",$AD2164=""),"",IFERROR(VLOOKUP($AH2164,CODES!$A:$B,2,FALSE),"NO CODE"))</f>
        <v/>
      </c>
      <c r="AJ2164" s="19">
        <f>IF(OR($AI2164="",$AI2164="NO CODE"),"",IF(COUNTIFS(RATES!$A:$A,$AI2164,RATES!$B:$B,"&lt;="&amp;MonthStart,RATES!$C:$C,"&gt;="&amp;MonthEnd)&lt;&gt;1,"NO RATE",IF($AD2164="OFF",SUMIFS(RATES!$F:$F,RATES!$A:$A,$AI2164,RATES!$B:$B,"&lt;="&amp;MonthStart,RATES!$C:$C,"&gt;="&amp;MonthEnd),SUMIFS(RATES!$E:$E,RATES!$A:$A,$AI2164,RATES!$B:$B,"&lt;="&amp;MonthStart,RATES!$C:$C,"&gt;="&amp;MonthEnd))))</f>
        <v/>
      </c>
      <c r="AK2164" s="2">
        <f>IF(OR(NOT(ISNUMBER($AJ2164)),N($AA2164)=0),"",IF(ABS(N($Z2164)/100-$AJ2164)&gt;0.0000001,"DIFFERS",""))</f>
        <v/>
      </c>
    </row>
    <row r="2165">
      <c r="AD2165" s="2">
        <f>IF($L2165="","",IF(ISNUMBER(SEARCH("OFF ROAD",$H2165)),"OFF",IF(ISNUMBER(SEARCH("ON ROAD",$H2165)),"ON","")))</f>
        <v/>
      </c>
      <c r="AE2165" s="2">
        <f>IF($AD2165="ON",""&amp;$L2165,"")</f>
        <v/>
      </c>
      <c r="AF2165" s="2">
        <f>IF($L2165="","",IF($J2165&lt;&gt;"","Y",""))</f>
        <v/>
      </c>
      <c r="AG2165" s="2">
        <f>IF($L2165="","",IFERROR(TRIM(MID($H2165,4,SEARCH(" CO ",$H2165)-4)),""&amp;$S2165))</f>
        <v/>
      </c>
      <c r="AH2165" s="2">
        <f>IF($AG2165="","",IF($AG2165="FULTON",IF(ISNUMBER(SEARCH("COLLEGE PARK",$H2165)),"FULTON (COLLEGE PARK)",IF(ISNUMBER(SEARCH("HAPEVILLE",$H2165)),"FULTON (HAPEVILLE)",IF(ISNUMBER(SEARCH("EAST POINT",$H2165)),"FULTON (EAST POINT)",IF(ISNUMBER(SEARCH("ATLANTA",$H2165)),"FULTON (ATL LIMITS)","FULTON")))),IF($AG2165="DEKALB",IF(ISNUMBER(SEARCH("ATLANTA",$H2165)),"DEKALB (ATL LIMITS)","DEKALB"),IF(AND($AG2165="CLAYTON",ISNUMBER(SEARCH("COLLEGE PARK",$H2165))),"CLAYTON (COLLEGE PARK)",$AG2165))))</f>
        <v/>
      </c>
      <c r="AI2165" s="2">
        <f>IF(OR($AH2165="",$AD2165=""),"",IFERROR(VLOOKUP($AH2165,CODES!$A:$B,2,FALSE),"NO CODE"))</f>
        <v/>
      </c>
      <c r="AJ2165" s="19">
        <f>IF(OR($AI2165="",$AI2165="NO CODE"),"",IF(COUNTIFS(RATES!$A:$A,$AI2165,RATES!$B:$B,"&lt;="&amp;MonthStart,RATES!$C:$C,"&gt;="&amp;MonthEnd)&lt;&gt;1,"NO RATE",IF($AD2165="OFF",SUMIFS(RATES!$F:$F,RATES!$A:$A,$AI2165,RATES!$B:$B,"&lt;="&amp;MonthStart,RATES!$C:$C,"&gt;="&amp;MonthEnd),SUMIFS(RATES!$E:$E,RATES!$A:$A,$AI2165,RATES!$B:$B,"&lt;="&amp;MonthStart,RATES!$C:$C,"&gt;="&amp;MonthEnd))))</f>
        <v/>
      </c>
      <c r="AK2165" s="2">
        <f>IF(OR(NOT(ISNUMBER($AJ2165)),N($AA2165)=0),"",IF(ABS(N($Z2165)/100-$AJ2165)&gt;0.0000001,"DIFFERS",""))</f>
        <v/>
      </c>
    </row>
    <row r="2166">
      <c r="AD2166" s="2">
        <f>IF($L2166="","",IF(ISNUMBER(SEARCH("OFF ROAD",$H2166)),"OFF",IF(ISNUMBER(SEARCH("ON ROAD",$H2166)),"ON","")))</f>
        <v/>
      </c>
      <c r="AE2166" s="2">
        <f>IF($AD2166="ON",""&amp;$L2166,"")</f>
        <v/>
      </c>
      <c r="AF2166" s="2">
        <f>IF($L2166="","",IF($J2166&lt;&gt;"","Y",""))</f>
        <v/>
      </c>
      <c r="AG2166" s="2">
        <f>IF($L2166="","",IFERROR(TRIM(MID($H2166,4,SEARCH(" CO ",$H2166)-4)),""&amp;$S2166))</f>
        <v/>
      </c>
      <c r="AH2166" s="2">
        <f>IF($AG2166="","",IF($AG2166="FULTON",IF(ISNUMBER(SEARCH("COLLEGE PARK",$H2166)),"FULTON (COLLEGE PARK)",IF(ISNUMBER(SEARCH("HAPEVILLE",$H2166)),"FULTON (HAPEVILLE)",IF(ISNUMBER(SEARCH("EAST POINT",$H2166)),"FULTON (EAST POINT)",IF(ISNUMBER(SEARCH("ATLANTA",$H2166)),"FULTON (ATL LIMITS)","FULTON")))),IF($AG2166="DEKALB",IF(ISNUMBER(SEARCH("ATLANTA",$H2166)),"DEKALB (ATL LIMITS)","DEKALB"),IF(AND($AG2166="CLAYTON",ISNUMBER(SEARCH("COLLEGE PARK",$H2166))),"CLAYTON (COLLEGE PARK)",$AG2166))))</f>
        <v/>
      </c>
      <c r="AI2166" s="2">
        <f>IF(OR($AH2166="",$AD2166=""),"",IFERROR(VLOOKUP($AH2166,CODES!$A:$B,2,FALSE),"NO CODE"))</f>
        <v/>
      </c>
      <c r="AJ2166" s="19">
        <f>IF(OR($AI2166="",$AI2166="NO CODE"),"",IF(COUNTIFS(RATES!$A:$A,$AI2166,RATES!$B:$B,"&lt;="&amp;MonthStart,RATES!$C:$C,"&gt;="&amp;MonthEnd)&lt;&gt;1,"NO RATE",IF($AD2166="OFF",SUMIFS(RATES!$F:$F,RATES!$A:$A,$AI2166,RATES!$B:$B,"&lt;="&amp;MonthStart,RATES!$C:$C,"&gt;="&amp;MonthEnd),SUMIFS(RATES!$E:$E,RATES!$A:$A,$AI2166,RATES!$B:$B,"&lt;="&amp;MonthStart,RATES!$C:$C,"&gt;="&amp;MonthEnd))))</f>
        <v/>
      </c>
      <c r="AK2166" s="2">
        <f>IF(OR(NOT(ISNUMBER($AJ2166)),N($AA2166)=0),"",IF(ABS(N($Z2166)/100-$AJ2166)&gt;0.0000001,"DIFFERS",""))</f>
        <v/>
      </c>
    </row>
    <row r="2167">
      <c r="AD2167" s="2">
        <f>IF($L2167="","",IF(ISNUMBER(SEARCH("OFF ROAD",$H2167)),"OFF",IF(ISNUMBER(SEARCH("ON ROAD",$H2167)),"ON","")))</f>
        <v/>
      </c>
      <c r="AE2167" s="2">
        <f>IF($AD2167="ON",""&amp;$L2167,"")</f>
        <v/>
      </c>
      <c r="AF2167" s="2">
        <f>IF($L2167="","",IF($J2167&lt;&gt;"","Y",""))</f>
        <v/>
      </c>
      <c r="AG2167" s="2">
        <f>IF($L2167="","",IFERROR(TRIM(MID($H2167,4,SEARCH(" CO ",$H2167)-4)),""&amp;$S2167))</f>
        <v/>
      </c>
      <c r="AH2167" s="2">
        <f>IF($AG2167="","",IF($AG2167="FULTON",IF(ISNUMBER(SEARCH("COLLEGE PARK",$H2167)),"FULTON (COLLEGE PARK)",IF(ISNUMBER(SEARCH("HAPEVILLE",$H2167)),"FULTON (HAPEVILLE)",IF(ISNUMBER(SEARCH("EAST POINT",$H2167)),"FULTON (EAST POINT)",IF(ISNUMBER(SEARCH("ATLANTA",$H2167)),"FULTON (ATL LIMITS)","FULTON")))),IF($AG2167="DEKALB",IF(ISNUMBER(SEARCH("ATLANTA",$H2167)),"DEKALB (ATL LIMITS)","DEKALB"),IF(AND($AG2167="CLAYTON",ISNUMBER(SEARCH("COLLEGE PARK",$H2167))),"CLAYTON (COLLEGE PARK)",$AG2167))))</f>
        <v/>
      </c>
      <c r="AI2167" s="2">
        <f>IF(OR($AH2167="",$AD2167=""),"",IFERROR(VLOOKUP($AH2167,CODES!$A:$B,2,FALSE),"NO CODE"))</f>
        <v/>
      </c>
      <c r="AJ2167" s="19">
        <f>IF(OR($AI2167="",$AI2167="NO CODE"),"",IF(COUNTIFS(RATES!$A:$A,$AI2167,RATES!$B:$B,"&lt;="&amp;MonthStart,RATES!$C:$C,"&gt;="&amp;MonthEnd)&lt;&gt;1,"NO RATE",IF($AD2167="OFF",SUMIFS(RATES!$F:$F,RATES!$A:$A,$AI2167,RATES!$B:$B,"&lt;="&amp;MonthStart,RATES!$C:$C,"&gt;="&amp;MonthEnd),SUMIFS(RATES!$E:$E,RATES!$A:$A,$AI2167,RATES!$B:$B,"&lt;="&amp;MonthStart,RATES!$C:$C,"&gt;="&amp;MonthEnd))))</f>
        <v/>
      </c>
      <c r="AK2167" s="2">
        <f>IF(OR(NOT(ISNUMBER($AJ2167)),N($AA2167)=0),"",IF(ABS(N($Z2167)/100-$AJ2167)&gt;0.0000001,"DIFFERS",""))</f>
        <v/>
      </c>
    </row>
    <row r="2168">
      <c r="AD2168" s="2">
        <f>IF($L2168="","",IF(ISNUMBER(SEARCH("OFF ROAD",$H2168)),"OFF",IF(ISNUMBER(SEARCH("ON ROAD",$H2168)),"ON","")))</f>
        <v/>
      </c>
      <c r="AE2168" s="2">
        <f>IF($AD2168="ON",""&amp;$L2168,"")</f>
        <v/>
      </c>
      <c r="AF2168" s="2">
        <f>IF($L2168="","",IF($J2168&lt;&gt;"","Y",""))</f>
        <v/>
      </c>
      <c r="AG2168" s="2">
        <f>IF($L2168="","",IFERROR(TRIM(MID($H2168,4,SEARCH(" CO ",$H2168)-4)),""&amp;$S2168))</f>
        <v/>
      </c>
      <c r="AH2168" s="2">
        <f>IF($AG2168="","",IF($AG2168="FULTON",IF(ISNUMBER(SEARCH("COLLEGE PARK",$H2168)),"FULTON (COLLEGE PARK)",IF(ISNUMBER(SEARCH("HAPEVILLE",$H2168)),"FULTON (HAPEVILLE)",IF(ISNUMBER(SEARCH("EAST POINT",$H2168)),"FULTON (EAST POINT)",IF(ISNUMBER(SEARCH("ATLANTA",$H2168)),"FULTON (ATL LIMITS)","FULTON")))),IF($AG2168="DEKALB",IF(ISNUMBER(SEARCH("ATLANTA",$H2168)),"DEKALB (ATL LIMITS)","DEKALB"),IF(AND($AG2168="CLAYTON",ISNUMBER(SEARCH("COLLEGE PARK",$H2168))),"CLAYTON (COLLEGE PARK)",$AG2168))))</f>
        <v/>
      </c>
      <c r="AI2168" s="2">
        <f>IF(OR($AH2168="",$AD2168=""),"",IFERROR(VLOOKUP($AH2168,CODES!$A:$B,2,FALSE),"NO CODE"))</f>
        <v/>
      </c>
      <c r="AJ2168" s="19">
        <f>IF(OR($AI2168="",$AI2168="NO CODE"),"",IF(COUNTIFS(RATES!$A:$A,$AI2168,RATES!$B:$B,"&lt;="&amp;MonthStart,RATES!$C:$C,"&gt;="&amp;MonthEnd)&lt;&gt;1,"NO RATE",IF($AD2168="OFF",SUMIFS(RATES!$F:$F,RATES!$A:$A,$AI2168,RATES!$B:$B,"&lt;="&amp;MonthStart,RATES!$C:$C,"&gt;="&amp;MonthEnd),SUMIFS(RATES!$E:$E,RATES!$A:$A,$AI2168,RATES!$B:$B,"&lt;="&amp;MonthStart,RATES!$C:$C,"&gt;="&amp;MonthEnd))))</f>
        <v/>
      </c>
      <c r="AK2168" s="2">
        <f>IF(OR(NOT(ISNUMBER($AJ2168)),N($AA2168)=0),"",IF(ABS(N($Z2168)/100-$AJ2168)&gt;0.0000001,"DIFFERS",""))</f>
        <v/>
      </c>
    </row>
    <row r="2169">
      <c r="AD2169" s="2">
        <f>IF($L2169="","",IF(ISNUMBER(SEARCH("OFF ROAD",$H2169)),"OFF",IF(ISNUMBER(SEARCH("ON ROAD",$H2169)),"ON","")))</f>
        <v/>
      </c>
      <c r="AE2169" s="2">
        <f>IF($AD2169="ON",""&amp;$L2169,"")</f>
        <v/>
      </c>
      <c r="AF2169" s="2">
        <f>IF($L2169="","",IF($J2169&lt;&gt;"","Y",""))</f>
        <v/>
      </c>
      <c r="AG2169" s="2">
        <f>IF($L2169="","",IFERROR(TRIM(MID($H2169,4,SEARCH(" CO ",$H2169)-4)),""&amp;$S2169))</f>
        <v/>
      </c>
      <c r="AH2169" s="2">
        <f>IF($AG2169="","",IF($AG2169="FULTON",IF(ISNUMBER(SEARCH("COLLEGE PARK",$H2169)),"FULTON (COLLEGE PARK)",IF(ISNUMBER(SEARCH("HAPEVILLE",$H2169)),"FULTON (HAPEVILLE)",IF(ISNUMBER(SEARCH("EAST POINT",$H2169)),"FULTON (EAST POINT)",IF(ISNUMBER(SEARCH("ATLANTA",$H2169)),"FULTON (ATL LIMITS)","FULTON")))),IF($AG2169="DEKALB",IF(ISNUMBER(SEARCH("ATLANTA",$H2169)),"DEKALB (ATL LIMITS)","DEKALB"),IF(AND($AG2169="CLAYTON",ISNUMBER(SEARCH("COLLEGE PARK",$H2169))),"CLAYTON (COLLEGE PARK)",$AG2169))))</f>
        <v/>
      </c>
      <c r="AI2169" s="2">
        <f>IF(OR($AH2169="",$AD2169=""),"",IFERROR(VLOOKUP($AH2169,CODES!$A:$B,2,FALSE),"NO CODE"))</f>
        <v/>
      </c>
      <c r="AJ2169" s="19">
        <f>IF(OR($AI2169="",$AI2169="NO CODE"),"",IF(COUNTIFS(RATES!$A:$A,$AI2169,RATES!$B:$B,"&lt;="&amp;MonthStart,RATES!$C:$C,"&gt;="&amp;MonthEnd)&lt;&gt;1,"NO RATE",IF($AD2169="OFF",SUMIFS(RATES!$F:$F,RATES!$A:$A,$AI2169,RATES!$B:$B,"&lt;="&amp;MonthStart,RATES!$C:$C,"&gt;="&amp;MonthEnd),SUMIFS(RATES!$E:$E,RATES!$A:$A,$AI2169,RATES!$B:$B,"&lt;="&amp;MonthStart,RATES!$C:$C,"&gt;="&amp;MonthEnd))))</f>
        <v/>
      </c>
      <c r="AK2169" s="2">
        <f>IF(OR(NOT(ISNUMBER($AJ2169)),N($AA2169)=0),"",IF(ABS(N($Z2169)/100-$AJ2169)&gt;0.0000001,"DIFFERS",""))</f>
        <v/>
      </c>
    </row>
    <row r="2170">
      <c r="AD2170" s="2">
        <f>IF($L2170="","",IF(ISNUMBER(SEARCH("OFF ROAD",$H2170)),"OFF",IF(ISNUMBER(SEARCH("ON ROAD",$H2170)),"ON","")))</f>
        <v/>
      </c>
      <c r="AE2170" s="2">
        <f>IF($AD2170="ON",""&amp;$L2170,"")</f>
        <v/>
      </c>
      <c r="AF2170" s="2">
        <f>IF($L2170="","",IF($J2170&lt;&gt;"","Y",""))</f>
        <v/>
      </c>
      <c r="AG2170" s="2">
        <f>IF($L2170="","",IFERROR(TRIM(MID($H2170,4,SEARCH(" CO ",$H2170)-4)),""&amp;$S2170))</f>
        <v/>
      </c>
      <c r="AH2170" s="2">
        <f>IF($AG2170="","",IF($AG2170="FULTON",IF(ISNUMBER(SEARCH("COLLEGE PARK",$H2170)),"FULTON (COLLEGE PARK)",IF(ISNUMBER(SEARCH("HAPEVILLE",$H2170)),"FULTON (HAPEVILLE)",IF(ISNUMBER(SEARCH("EAST POINT",$H2170)),"FULTON (EAST POINT)",IF(ISNUMBER(SEARCH("ATLANTA",$H2170)),"FULTON (ATL LIMITS)","FULTON")))),IF($AG2170="DEKALB",IF(ISNUMBER(SEARCH("ATLANTA",$H2170)),"DEKALB (ATL LIMITS)","DEKALB"),IF(AND($AG2170="CLAYTON",ISNUMBER(SEARCH("COLLEGE PARK",$H2170))),"CLAYTON (COLLEGE PARK)",$AG2170))))</f>
        <v/>
      </c>
      <c r="AI2170" s="2">
        <f>IF(OR($AH2170="",$AD2170=""),"",IFERROR(VLOOKUP($AH2170,CODES!$A:$B,2,FALSE),"NO CODE"))</f>
        <v/>
      </c>
      <c r="AJ2170" s="19">
        <f>IF(OR($AI2170="",$AI2170="NO CODE"),"",IF(COUNTIFS(RATES!$A:$A,$AI2170,RATES!$B:$B,"&lt;="&amp;MonthStart,RATES!$C:$C,"&gt;="&amp;MonthEnd)&lt;&gt;1,"NO RATE",IF($AD2170="OFF",SUMIFS(RATES!$F:$F,RATES!$A:$A,$AI2170,RATES!$B:$B,"&lt;="&amp;MonthStart,RATES!$C:$C,"&gt;="&amp;MonthEnd),SUMIFS(RATES!$E:$E,RATES!$A:$A,$AI2170,RATES!$B:$B,"&lt;="&amp;MonthStart,RATES!$C:$C,"&gt;="&amp;MonthEnd))))</f>
        <v/>
      </c>
      <c r="AK2170" s="2">
        <f>IF(OR(NOT(ISNUMBER($AJ2170)),N($AA2170)=0),"",IF(ABS(N($Z2170)/100-$AJ2170)&gt;0.0000001,"DIFFERS",""))</f>
        <v/>
      </c>
    </row>
    <row r="2171">
      <c r="AD2171" s="2">
        <f>IF($L2171="","",IF(ISNUMBER(SEARCH("OFF ROAD",$H2171)),"OFF",IF(ISNUMBER(SEARCH("ON ROAD",$H2171)),"ON","")))</f>
        <v/>
      </c>
      <c r="AE2171" s="2">
        <f>IF($AD2171="ON",""&amp;$L2171,"")</f>
        <v/>
      </c>
      <c r="AF2171" s="2">
        <f>IF($L2171="","",IF($J2171&lt;&gt;"","Y",""))</f>
        <v/>
      </c>
      <c r="AG2171" s="2">
        <f>IF($L2171="","",IFERROR(TRIM(MID($H2171,4,SEARCH(" CO ",$H2171)-4)),""&amp;$S2171))</f>
        <v/>
      </c>
      <c r="AH2171" s="2">
        <f>IF($AG2171="","",IF($AG2171="FULTON",IF(ISNUMBER(SEARCH("COLLEGE PARK",$H2171)),"FULTON (COLLEGE PARK)",IF(ISNUMBER(SEARCH("HAPEVILLE",$H2171)),"FULTON (HAPEVILLE)",IF(ISNUMBER(SEARCH("EAST POINT",$H2171)),"FULTON (EAST POINT)",IF(ISNUMBER(SEARCH("ATLANTA",$H2171)),"FULTON (ATL LIMITS)","FULTON")))),IF($AG2171="DEKALB",IF(ISNUMBER(SEARCH("ATLANTA",$H2171)),"DEKALB (ATL LIMITS)","DEKALB"),IF(AND($AG2171="CLAYTON",ISNUMBER(SEARCH("COLLEGE PARK",$H2171))),"CLAYTON (COLLEGE PARK)",$AG2171))))</f>
        <v/>
      </c>
      <c r="AI2171" s="2">
        <f>IF(OR($AH2171="",$AD2171=""),"",IFERROR(VLOOKUP($AH2171,CODES!$A:$B,2,FALSE),"NO CODE"))</f>
        <v/>
      </c>
      <c r="AJ2171" s="19">
        <f>IF(OR($AI2171="",$AI2171="NO CODE"),"",IF(COUNTIFS(RATES!$A:$A,$AI2171,RATES!$B:$B,"&lt;="&amp;MonthStart,RATES!$C:$C,"&gt;="&amp;MonthEnd)&lt;&gt;1,"NO RATE",IF($AD2171="OFF",SUMIFS(RATES!$F:$F,RATES!$A:$A,$AI2171,RATES!$B:$B,"&lt;="&amp;MonthStart,RATES!$C:$C,"&gt;="&amp;MonthEnd),SUMIFS(RATES!$E:$E,RATES!$A:$A,$AI2171,RATES!$B:$B,"&lt;="&amp;MonthStart,RATES!$C:$C,"&gt;="&amp;MonthEnd))))</f>
        <v/>
      </c>
      <c r="AK2171" s="2">
        <f>IF(OR(NOT(ISNUMBER($AJ2171)),N($AA2171)=0),"",IF(ABS(N($Z2171)/100-$AJ2171)&gt;0.0000001,"DIFFERS",""))</f>
        <v/>
      </c>
    </row>
    <row r="2172">
      <c r="AD2172" s="2">
        <f>IF($L2172="","",IF(ISNUMBER(SEARCH("OFF ROAD",$H2172)),"OFF",IF(ISNUMBER(SEARCH("ON ROAD",$H2172)),"ON","")))</f>
        <v/>
      </c>
      <c r="AE2172" s="2">
        <f>IF($AD2172="ON",""&amp;$L2172,"")</f>
        <v/>
      </c>
      <c r="AF2172" s="2">
        <f>IF($L2172="","",IF($J2172&lt;&gt;"","Y",""))</f>
        <v/>
      </c>
      <c r="AG2172" s="2">
        <f>IF($L2172="","",IFERROR(TRIM(MID($H2172,4,SEARCH(" CO ",$H2172)-4)),""&amp;$S2172))</f>
        <v/>
      </c>
      <c r="AH2172" s="2">
        <f>IF($AG2172="","",IF($AG2172="FULTON",IF(ISNUMBER(SEARCH("COLLEGE PARK",$H2172)),"FULTON (COLLEGE PARK)",IF(ISNUMBER(SEARCH("HAPEVILLE",$H2172)),"FULTON (HAPEVILLE)",IF(ISNUMBER(SEARCH("EAST POINT",$H2172)),"FULTON (EAST POINT)",IF(ISNUMBER(SEARCH("ATLANTA",$H2172)),"FULTON (ATL LIMITS)","FULTON")))),IF($AG2172="DEKALB",IF(ISNUMBER(SEARCH("ATLANTA",$H2172)),"DEKALB (ATL LIMITS)","DEKALB"),IF(AND($AG2172="CLAYTON",ISNUMBER(SEARCH("COLLEGE PARK",$H2172))),"CLAYTON (COLLEGE PARK)",$AG2172))))</f>
        <v/>
      </c>
      <c r="AI2172" s="2">
        <f>IF(OR($AH2172="",$AD2172=""),"",IFERROR(VLOOKUP($AH2172,CODES!$A:$B,2,FALSE),"NO CODE"))</f>
        <v/>
      </c>
      <c r="AJ2172" s="19">
        <f>IF(OR($AI2172="",$AI2172="NO CODE"),"",IF(COUNTIFS(RATES!$A:$A,$AI2172,RATES!$B:$B,"&lt;="&amp;MonthStart,RATES!$C:$C,"&gt;="&amp;MonthEnd)&lt;&gt;1,"NO RATE",IF($AD2172="OFF",SUMIFS(RATES!$F:$F,RATES!$A:$A,$AI2172,RATES!$B:$B,"&lt;="&amp;MonthStart,RATES!$C:$C,"&gt;="&amp;MonthEnd),SUMIFS(RATES!$E:$E,RATES!$A:$A,$AI2172,RATES!$B:$B,"&lt;="&amp;MonthStart,RATES!$C:$C,"&gt;="&amp;MonthEnd))))</f>
        <v/>
      </c>
      <c r="AK2172" s="2">
        <f>IF(OR(NOT(ISNUMBER($AJ2172)),N($AA2172)=0),"",IF(ABS(N($Z2172)/100-$AJ2172)&gt;0.0000001,"DIFFERS",""))</f>
        <v/>
      </c>
    </row>
    <row r="2173">
      <c r="AD2173" s="2">
        <f>IF($L2173="","",IF(ISNUMBER(SEARCH("OFF ROAD",$H2173)),"OFF",IF(ISNUMBER(SEARCH("ON ROAD",$H2173)),"ON","")))</f>
        <v/>
      </c>
      <c r="AE2173" s="2">
        <f>IF($AD2173="ON",""&amp;$L2173,"")</f>
        <v/>
      </c>
      <c r="AF2173" s="2">
        <f>IF($L2173="","",IF($J2173&lt;&gt;"","Y",""))</f>
        <v/>
      </c>
      <c r="AG2173" s="2">
        <f>IF($L2173="","",IFERROR(TRIM(MID($H2173,4,SEARCH(" CO ",$H2173)-4)),""&amp;$S2173))</f>
        <v/>
      </c>
      <c r="AH2173" s="2">
        <f>IF($AG2173="","",IF($AG2173="FULTON",IF(ISNUMBER(SEARCH("COLLEGE PARK",$H2173)),"FULTON (COLLEGE PARK)",IF(ISNUMBER(SEARCH("HAPEVILLE",$H2173)),"FULTON (HAPEVILLE)",IF(ISNUMBER(SEARCH("EAST POINT",$H2173)),"FULTON (EAST POINT)",IF(ISNUMBER(SEARCH("ATLANTA",$H2173)),"FULTON (ATL LIMITS)","FULTON")))),IF($AG2173="DEKALB",IF(ISNUMBER(SEARCH("ATLANTA",$H2173)),"DEKALB (ATL LIMITS)","DEKALB"),IF(AND($AG2173="CLAYTON",ISNUMBER(SEARCH("COLLEGE PARK",$H2173))),"CLAYTON (COLLEGE PARK)",$AG2173))))</f>
        <v/>
      </c>
      <c r="AI2173" s="2">
        <f>IF(OR($AH2173="",$AD2173=""),"",IFERROR(VLOOKUP($AH2173,CODES!$A:$B,2,FALSE),"NO CODE"))</f>
        <v/>
      </c>
      <c r="AJ2173" s="19">
        <f>IF(OR($AI2173="",$AI2173="NO CODE"),"",IF(COUNTIFS(RATES!$A:$A,$AI2173,RATES!$B:$B,"&lt;="&amp;MonthStart,RATES!$C:$C,"&gt;="&amp;MonthEnd)&lt;&gt;1,"NO RATE",IF($AD2173="OFF",SUMIFS(RATES!$F:$F,RATES!$A:$A,$AI2173,RATES!$B:$B,"&lt;="&amp;MonthStart,RATES!$C:$C,"&gt;="&amp;MonthEnd),SUMIFS(RATES!$E:$E,RATES!$A:$A,$AI2173,RATES!$B:$B,"&lt;="&amp;MonthStart,RATES!$C:$C,"&gt;="&amp;MonthEnd))))</f>
        <v/>
      </c>
      <c r="AK2173" s="2">
        <f>IF(OR(NOT(ISNUMBER($AJ2173)),N($AA2173)=0),"",IF(ABS(N($Z2173)/100-$AJ2173)&gt;0.0000001,"DIFFERS",""))</f>
        <v/>
      </c>
    </row>
    <row r="2174">
      <c r="AD2174" s="2">
        <f>IF($L2174="","",IF(ISNUMBER(SEARCH("OFF ROAD",$H2174)),"OFF",IF(ISNUMBER(SEARCH("ON ROAD",$H2174)),"ON","")))</f>
        <v/>
      </c>
      <c r="AE2174" s="2">
        <f>IF($AD2174="ON",""&amp;$L2174,"")</f>
        <v/>
      </c>
      <c r="AF2174" s="2">
        <f>IF($L2174="","",IF($J2174&lt;&gt;"","Y",""))</f>
        <v/>
      </c>
      <c r="AG2174" s="2">
        <f>IF($L2174="","",IFERROR(TRIM(MID($H2174,4,SEARCH(" CO ",$H2174)-4)),""&amp;$S2174))</f>
        <v/>
      </c>
      <c r="AH2174" s="2">
        <f>IF($AG2174="","",IF($AG2174="FULTON",IF(ISNUMBER(SEARCH("COLLEGE PARK",$H2174)),"FULTON (COLLEGE PARK)",IF(ISNUMBER(SEARCH("HAPEVILLE",$H2174)),"FULTON (HAPEVILLE)",IF(ISNUMBER(SEARCH("EAST POINT",$H2174)),"FULTON (EAST POINT)",IF(ISNUMBER(SEARCH("ATLANTA",$H2174)),"FULTON (ATL LIMITS)","FULTON")))),IF($AG2174="DEKALB",IF(ISNUMBER(SEARCH("ATLANTA",$H2174)),"DEKALB (ATL LIMITS)","DEKALB"),IF(AND($AG2174="CLAYTON",ISNUMBER(SEARCH("COLLEGE PARK",$H2174))),"CLAYTON (COLLEGE PARK)",$AG2174))))</f>
        <v/>
      </c>
      <c r="AI2174" s="2">
        <f>IF(OR($AH2174="",$AD2174=""),"",IFERROR(VLOOKUP($AH2174,CODES!$A:$B,2,FALSE),"NO CODE"))</f>
        <v/>
      </c>
      <c r="AJ2174" s="19">
        <f>IF(OR($AI2174="",$AI2174="NO CODE"),"",IF(COUNTIFS(RATES!$A:$A,$AI2174,RATES!$B:$B,"&lt;="&amp;MonthStart,RATES!$C:$C,"&gt;="&amp;MonthEnd)&lt;&gt;1,"NO RATE",IF($AD2174="OFF",SUMIFS(RATES!$F:$F,RATES!$A:$A,$AI2174,RATES!$B:$B,"&lt;="&amp;MonthStart,RATES!$C:$C,"&gt;="&amp;MonthEnd),SUMIFS(RATES!$E:$E,RATES!$A:$A,$AI2174,RATES!$B:$B,"&lt;="&amp;MonthStart,RATES!$C:$C,"&gt;="&amp;MonthEnd))))</f>
        <v/>
      </c>
      <c r="AK2174" s="2">
        <f>IF(OR(NOT(ISNUMBER($AJ2174)),N($AA2174)=0),"",IF(ABS(N($Z2174)/100-$AJ2174)&gt;0.0000001,"DIFFERS",""))</f>
        <v/>
      </c>
    </row>
    <row r="2175">
      <c r="AD2175" s="2">
        <f>IF($L2175="","",IF(ISNUMBER(SEARCH("OFF ROAD",$H2175)),"OFF",IF(ISNUMBER(SEARCH("ON ROAD",$H2175)),"ON","")))</f>
        <v/>
      </c>
      <c r="AE2175" s="2">
        <f>IF($AD2175="ON",""&amp;$L2175,"")</f>
        <v/>
      </c>
      <c r="AF2175" s="2">
        <f>IF($L2175="","",IF($J2175&lt;&gt;"","Y",""))</f>
        <v/>
      </c>
      <c r="AG2175" s="2">
        <f>IF($L2175="","",IFERROR(TRIM(MID($H2175,4,SEARCH(" CO ",$H2175)-4)),""&amp;$S2175))</f>
        <v/>
      </c>
      <c r="AH2175" s="2">
        <f>IF($AG2175="","",IF($AG2175="FULTON",IF(ISNUMBER(SEARCH("COLLEGE PARK",$H2175)),"FULTON (COLLEGE PARK)",IF(ISNUMBER(SEARCH("HAPEVILLE",$H2175)),"FULTON (HAPEVILLE)",IF(ISNUMBER(SEARCH("EAST POINT",$H2175)),"FULTON (EAST POINT)",IF(ISNUMBER(SEARCH("ATLANTA",$H2175)),"FULTON (ATL LIMITS)","FULTON")))),IF($AG2175="DEKALB",IF(ISNUMBER(SEARCH("ATLANTA",$H2175)),"DEKALB (ATL LIMITS)","DEKALB"),IF(AND($AG2175="CLAYTON",ISNUMBER(SEARCH("COLLEGE PARK",$H2175))),"CLAYTON (COLLEGE PARK)",$AG2175))))</f>
        <v/>
      </c>
      <c r="AI2175" s="2">
        <f>IF(OR($AH2175="",$AD2175=""),"",IFERROR(VLOOKUP($AH2175,CODES!$A:$B,2,FALSE),"NO CODE"))</f>
        <v/>
      </c>
      <c r="AJ2175" s="19">
        <f>IF(OR($AI2175="",$AI2175="NO CODE"),"",IF(COUNTIFS(RATES!$A:$A,$AI2175,RATES!$B:$B,"&lt;="&amp;MonthStart,RATES!$C:$C,"&gt;="&amp;MonthEnd)&lt;&gt;1,"NO RATE",IF($AD2175="OFF",SUMIFS(RATES!$F:$F,RATES!$A:$A,$AI2175,RATES!$B:$B,"&lt;="&amp;MonthStart,RATES!$C:$C,"&gt;="&amp;MonthEnd),SUMIFS(RATES!$E:$E,RATES!$A:$A,$AI2175,RATES!$B:$B,"&lt;="&amp;MonthStart,RATES!$C:$C,"&gt;="&amp;MonthEnd))))</f>
        <v/>
      </c>
      <c r="AK2175" s="2">
        <f>IF(OR(NOT(ISNUMBER($AJ2175)),N($AA2175)=0),"",IF(ABS(N($Z2175)/100-$AJ2175)&gt;0.0000001,"DIFFERS",""))</f>
        <v/>
      </c>
    </row>
    <row r="2176">
      <c r="AD2176" s="2">
        <f>IF($L2176="","",IF(ISNUMBER(SEARCH("OFF ROAD",$H2176)),"OFF",IF(ISNUMBER(SEARCH("ON ROAD",$H2176)),"ON","")))</f>
        <v/>
      </c>
      <c r="AE2176" s="2">
        <f>IF($AD2176="ON",""&amp;$L2176,"")</f>
        <v/>
      </c>
      <c r="AF2176" s="2">
        <f>IF($L2176="","",IF($J2176&lt;&gt;"","Y",""))</f>
        <v/>
      </c>
      <c r="AG2176" s="2">
        <f>IF($L2176="","",IFERROR(TRIM(MID($H2176,4,SEARCH(" CO ",$H2176)-4)),""&amp;$S2176))</f>
        <v/>
      </c>
      <c r="AH2176" s="2">
        <f>IF($AG2176="","",IF($AG2176="FULTON",IF(ISNUMBER(SEARCH("COLLEGE PARK",$H2176)),"FULTON (COLLEGE PARK)",IF(ISNUMBER(SEARCH("HAPEVILLE",$H2176)),"FULTON (HAPEVILLE)",IF(ISNUMBER(SEARCH("EAST POINT",$H2176)),"FULTON (EAST POINT)",IF(ISNUMBER(SEARCH("ATLANTA",$H2176)),"FULTON (ATL LIMITS)","FULTON")))),IF($AG2176="DEKALB",IF(ISNUMBER(SEARCH("ATLANTA",$H2176)),"DEKALB (ATL LIMITS)","DEKALB"),IF(AND($AG2176="CLAYTON",ISNUMBER(SEARCH("COLLEGE PARK",$H2176))),"CLAYTON (COLLEGE PARK)",$AG2176))))</f>
        <v/>
      </c>
      <c r="AI2176" s="2">
        <f>IF(OR($AH2176="",$AD2176=""),"",IFERROR(VLOOKUP($AH2176,CODES!$A:$B,2,FALSE),"NO CODE"))</f>
        <v/>
      </c>
      <c r="AJ2176" s="19">
        <f>IF(OR($AI2176="",$AI2176="NO CODE"),"",IF(COUNTIFS(RATES!$A:$A,$AI2176,RATES!$B:$B,"&lt;="&amp;MonthStart,RATES!$C:$C,"&gt;="&amp;MonthEnd)&lt;&gt;1,"NO RATE",IF($AD2176="OFF",SUMIFS(RATES!$F:$F,RATES!$A:$A,$AI2176,RATES!$B:$B,"&lt;="&amp;MonthStart,RATES!$C:$C,"&gt;="&amp;MonthEnd),SUMIFS(RATES!$E:$E,RATES!$A:$A,$AI2176,RATES!$B:$B,"&lt;="&amp;MonthStart,RATES!$C:$C,"&gt;="&amp;MonthEnd))))</f>
        <v/>
      </c>
      <c r="AK2176" s="2">
        <f>IF(OR(NOT(ISNUMBER($AJ2176)),N($AA2176)=0),"",IF(ABS(N($Z2176)/100-$AJ2176)&gt;0.0000001,"DIFFERS",""))</f>
        <v/>
      </c>
    </row>
    <row r="2177">
      <c r="AD2177" s="2">
        <f>IF($L2177="","",IF(ISNUMBER(SEARCH("OFF ROAD",$H2177)),"OFF",IF(ISNUMBER(SEARCH("ON ROAD",$H2177)),"ON","")))</f>
        <v/>
      </c>
      <c r="AE2177" s="2">
        <f>IF($AD2177="ON",""&amp;$L2177,"")</f>
        <v/>
      </c>
      <c r="AF2177" s="2">
        <f>IF($L2177="","",IF($J2177&lt;&gt;"","Y",""))</f>
        <v/>
      </c>
      <c r="AG2177" s="2">
        <f>IF($L2177="","",IFERROR(TRIM(MID($H2177,4,SEARCH(" CO ",$H2177)-4)),""&amp;$S2177))</f>
        <v/>
      </c>
      <c r="AH2177" s="2">
        <f>IF($AG2177="","",IF($AG2177="FULTON",IF(ISNUMBER(SEARCH("COLLEGE PARK",$H2177)),"FULTON (COLLEGE PARK)",IF(ISNUMBER(SEARCH("HAPEVILLE",$H2177)),"FULTON (HAPEVILLE)",IF(ISNUMBER(SEARCH("EAST POINT",$H2177)),"FULTON (EAST POINT)",IF(ISNUMBER(SEARCH("ATLANTA",$H2177)),"FULTON (ATL LIMITS)","FULTON")))),IF($AG2177="DEKALB",IF(ISNUMBER(SEARCH("ATLANTA",$H2177)),"DEKALB (ATL LIMITS)","DEKALB"),IF(AND($AG2177="CLAYTON",ISNUMBER(SEARCH("COLLEGE PARK",$H2177))),"CLAYTON (COLLEGE PARK)",$AG2177))))</f>
        <v/>
      </c>
      <c r="AI2177" s="2">
        <f>IF(OR($AH2177="",$AD2177=""),"",IFERROR(VLOOKUP($AH2177,CODES!$A:$B,2,FALSE),"NO CODE"))</f>
        <v/>
      </c>
      <c r="AJ2177" s="19">
        <f>IF(OR($AI2177="",$AI2177="NO CODE"),"",IF(COUNTIFS(RATES!$A:$A,$AI2177,RATES!$B:$B,"&lt;="&amp;MonthStart,RATES!$C:$C,"&gt;="&amp;MonthEnd)&lt;&gt;1,"NO RATE",IF($AD2177="OFF",SUMIFS(RATES!$F:$F,RATES!$A:$A,$AI2177,RATES!$B:$B,"&lt;="&amp;MonthStart,RATES!$C:$C,"&gt;="&amp;MonthEnd),SUMIFS(RATES!$E:$E,RATES!$A:$A,$AI2177,RATES!$B:$B,"&lt;="&amp;MonthStart,RATES!$C:$C,"&gt;="&amp;MonthEnd))))</f>
        <v/>
      </c>
      <c r="AK2177" s="2">
        <f>IF(OR(NOT(ISNUMBER($AJ2177)),N($AA2177)=0),"",IF(ABS(N($Z2177)/100-$AJ2177)&gt;0.0000001,"DIFFERS",""))</f>
        <v/>
      </c>
    </row>
    <row r="2178">
      <c r="AD2178" s="2">
        <f>IF($L2178="","",IF(ISNUMBER(SEARCH("OFF ROAD",$H2178)),"OFF",IF(ISNUMBER(SEARCH("ON ROAD",$H2178)),"ON","")))</f>
        <v/>
      </c>
      <c r="AE2178" s="2">
        <f>IF($AD2178="ON",""&amp;$L2178,"")</f>
        <v/>
      </c>
      <c r="AF2178" s="2">
        <f>IF($L2178="","",IF($J2178&lt;&gt;"","Y",""))</f>
        <v/>
      </c>
      <c r="AG2178" s="2">
        <f>IF($L2178="","",IFERROR(TRIM(MID($H2178,4,SEARCH(" CO ",$H2178)-4)),""&amp;$S2178))</f>
        <v/>
      </c>
      <c r="AH2178" s="2">
        <f>IF($AG2178="","",IF($AG2178="FULTON",IF(ISNUMBER(SEARCH("COLLEGE PARK",$H2178)),"FULTON (COLLEGE PARK)",IF(ISNUMBER(SEARCH("HAPEVILLE",$H2178)),"FULTON (HAPEVILLE)",IF(ISNUMBER(SEARCH("EAST POINT",$H2178)),"FULTON (EAST POINT)",IF(ISNUMBER(SEARCH("ATLANTA",$H2178)),"FULTON (ATL LIMITS)","FULTON")))),IF($AG2178="DEKALB",IF(ISNUMBER(SEARCH("ATLANTA",$H2178)),"DEKALB (ATL LIMITS)","DEKALB"),IF(AND($AG2178="CLAYTON",ISNUMBER(SEARCH("COLLEGE PARK",$H2178))),"CLAYTON (COLLEGE PARK)",$AG2178))))</f>
        <v/>
      </c>
      <c r="AI2178" s="2">
        <f>IF(OR($AH2178="",$AD2178=""),"",IFERROR(VLOOKUP($AH2178,CODES!$A:$B,2,FALSE),"NO CODE"))</f>
        <v/>
      </c>
      <c r="AJ2178" s="19">
        <f>IF(OR($AI2178="",$AI2178="NO CODE"),"",IF(COUNTIFS(RATES!$A:$A,$AI2178,RATES!$B:$B,"&lt;="&amp;MonthStart,RATES!$C:$C,"&gt;="&amp;MonthEnd)&lt;&gt;1,"NO RATE",IF($AD2178="OFF",SUMIFS(RATES!$F:$F,RATES!$A:$A,$AI2178,RATES!$B:$B,"&lt;="&amp;MonthStart,RATES!$C:$C,"&gt;="&amp;MonthEnd),SUMIFS(RATES!$E:$E,RATES!$A:$A,$AI2178,RATES!$B:$B,"&lt;="&amp;MonthStart,RATES!$C:$C,"&gt;="&amp;MonthEnd))))</f>
        <v/>
      </c>
      <c r="AK2178" s="2">
        <f>IF(OR(NOT(ISNUMBER($AJ2178)),N($AA2178)=0),"",IF(ABS(N($Z2178)/100-$AJ2178)&gt;0.0000001,"DIFFERS",""))</f>
        <v/>
      </c>
    </row>
    <row r="2179">
      <c r="AD2179" s="2">
        <f>IF($L2179="","",IF(ISNUMBER(SEARCH("OFF ROAD",$H2179)),"OFF",IF(ISNUMBER(SEARCH("ON ROAD",$H2179)),"ON","")))</f>
        <v/>
      </c>
      <c r="AE2179" s="2">
        <f>IF($AD2179="ON",""&amp;$L2179,"")</f>
        <v/>
      </c>
      <c r="AF2179" s="2">
        <f>IF($L2179="","",IF($J2179&lt;&gt;"","Y",""))</f>
        <v/>
      </c>
      <c r="AG2179" s="2">
        <f>IF($L2179="","",IFERROR(TRIM(MID($H2179,4,SEARCH(" CO ",$H2179)-4)),""&amp;$S2179))</f>
        <v/>
      </c>
      <c r="AH2179" s="2">
        <f>IF($AG2179="","",IF($AG2179="FULTON",IF(ISNUMBER(SEARCH("COLLEGE PARK",$H2179)),"FULTON (COLLEGE PARK)",IF(ISNUMBER(SEARCH("HAPEVILLE",$H2179)),"FULTON (HAPEVILLE)",IF(ISNUMBER(SEARCH("EAST POINT",$H2179)),"FULTON (EAST POINT)",IF(ISNUMBER(SEARCH("ATLANTA",$H2179)),"FULTON (ATL LIMITS)","FULTON")))),IF($AG2179="DEKALB",IF(ISNUMBER(SEARCH("ATLANTA",$H2179)),"DEKALB (ATL LIMITS)","DEKALB"),IF(AND($AG2179="CLAYTON",ISNUMBER(SEARCH("COLLEGE PARK",$H2179))),"CLAYTON (COLLEGE PARK)",$AG2179))))</f>
        <v/>
      </c>
      <c r="AI2179" s="2">
        <f>IF(OR($AH2179="",$AD2179=""),"",IFERROR(VLOOKUP($AH2179,CODES!$A:$B,2,FALSE),"NO CODE"))</f>
        <v/>
      </c>
      <c r="AJ2179" s="19">
        <f>IF(OR($AI2179="",$AI2179="NO CODE"),"",IF(COUNTIFS(RATES!$A:$A,$AI2179,RATES!$B:$B,"&lt;="&amp;MonthStart,RATES!$C:$C,"&gt;="&amp;MonthEnd)&lt;&gt;1,"NO RATE",IF($AD2179="OFF",SUMIFS(RATES!$F:$F,RATES!$A:$A,$AI2179,RATES!$B:$B,"&lt;="&amp;MonthStart,RATES!$C:$C,"&gt;="&amp;MonthEnd),SUMIFS(RATES!$E:$E,RATES!$A:$A,$AI2179,RATES!$B:$B,"&lt;="&amp;MonthStart,RATES!$C:$C,"&gt;="&amp;MonthEnd))))</f>
        <v/>
      </c>
      <c r="AK2179" s="2">
        <f>IF(OR(NOT(ISNUMBER($AJ2179)),N($AA2179)=0),"",IF(ABS(N($Z2179)/100-$AJ2179)&gt;0.0000001,"DIFFERS",""))</f>
        <v/>
      </c>
    </row>
    <row r="2180">
      <c r="AD2180" s="2">
        <f>IF($L2180="","",IF(ISNUMBER(SEARCH("OFF ROAD",$H2180)),"OFF",IF(ISNUMBER(SEARCH("ON ROAD",$H2180)),"ON","")))</f>
        <v/>
      </c>
      <c r="AE2180" s="2">
        <f>IF($AD2180="ON",""&amp;$L2180,"")</f>
        <v/>
      </c>
      <c r="AF2180" s="2">
        <f>IF($L2180="","",IF($J2180&lt;&gt;"","Y",""))</f>
        <v/>
      </c>
      <c r="AG2180" s="2">
        <f>IF($L2180="","",IFERROR(TRIM(MID($H2180,4,SEARCH(" CO ",$H2180)-4)),""&amp;$S2180))</f>
        <v/>
      </c>
      <c r="AH2180" s="2">
        <f>IF($AG2180="","",IF($AG2180="FULTON",IF(ISNUMBER(SEARCH("COLLEGE PARK",$H2180)),"FULTON (COLLEGE PARK)",IF(ISNUMBER(SEARCH("HAPEVILLE",$H2180)),"FULTON (HAPEVILLE)",IF(ISNUMBER(SEARCH("EAST POINT",$H2180)),"FULTON (EAST POINT)",IF(ISNUMBER(SEARCH("ATLANTA",$H2180)),"FULTON (ATL LIMITS)","FULTON")))),IF($AG2180="DEKALB",IF(ISNUMBER(SEARCH("ATLANTA",$H2180)),"DEKALB (ATL LIMITS)","DEKALB"),IF(AND($AG2180="CLAYTON",ISNUMBER(SEARCH("COLLEGE PARK",$H2180))),"CLAYTON (COLLEGE PARK)",$AG2180))))</f>
        <v/>
      </c>
      <c r="AI2180" s="2">
        <f>IF(OR($AH2180="",$AD2180=""),"",IFERROR(VLOOKUP($AH2180,CODES!$A:$B,2,FALSE),"NO CODE"))</f>
        <v/>
      </c>
      <c r="AJ2180" s="19">
        <f>IF(OR($AI2180="",$AI2180="NO CODE"),"",IF(COUNTIFS(RATES!$A:$A,$AI2180,RATES!$B:$B,"&lt;="&amp;MonthStart,RATES!$C:$C,"&gt;="&amp;MonthEnd)&lt;&gt;1,"NO RATE",IF($AD2180="OFF",SUMIFS(RATES!$F:$F,RATES!$A:$A,$AI2180,RATES!$B:$B,"&lt;="&amp;MonthStart,RATES!$C:$C,"&gt;="&amp;MonthEnd),SUMIFS(RATES!$E:$E,RATES!$A:$A,$AI2180,RATES!$B:$B,"&lt;="&amp;MonthStart,RATES!$C:$C,"&gt;="&amp;MonthEnd))))</f>
        <v/>
      </c>
      <c r="AK2180" s="2">
        <f>IF(OR(NOT(ISNUMBER($AJ2180)),N($AA2180)=0),"",IF(ABS(N($Z2180)/100-$AJ2180)&gt;0.0000001,"DIFFERS",""))</f>
        <v/>
      </c>
    </row>
    <row r="2181">
      <c r="AD2181" s="2">
        <f>IF($L2181="","",IF(ISNUMBER(SEARCH("OFF ROAD",$H2181)),"OFF",IF(ISNUMBER(SEARCH("ON ROAD",$H2181)),"ON","")))</f>
        <v/>
      </c>
      <c r="AE2181" s="2">
        <f>IF($AD2181="ON",""&amp;$L2181,"")</f>
        <v/>
      </c>
      <c r="AF2181" s="2">
        <f>IF($L2181="","",IF($J2181&lt;&gt;"","Y",""))</f>
        <v/>
      </c>
      <c r="AG2181" s="2">
        <f>IF($L2181="","",IFERROR(TRIM(MID($H2181,4,SEARCH(" CO ",$H2181)-4)),""&amp;$S2181))</f>
        <v/>
      </c>
      <c r="AH2181" s="2">
        <f>IF($AG2181="","",IF($AG2181="FULTON",IF(ISNUMBER(SEARCH("COLLEGE PARK",$H2181)),"FULTON (COLLEGE PARK)",IF(ISNUMBER(SEARCH("HAPEVILLE",$H2181)),"FULTON (HAPEVILLE)",IF(ISNUMBER(SEARCH("EAST POINT",$H2181)),"FULTON (EAST POINT)",IF(ISNUMBER(SEARCH("ATLANTA",$H2181)),"FULTON (ATL LIMITS)","FULTON")))),IF($AG2181="DEKALB",IF(ISNUMBER(SEARCH("ATLANTA",$H2181)),"DEKALB (ATL LIMITS)","DEKALB"),IF(AND($AG2181="CLAYTON",ISNUMBER(SEARCH("COLLEGE PARK",$H2181))),"CLAYTON (COLLEGE PARK)",$AG2181))))</f>
        <v/>
      </c>
      <c r="AI2181" s="2">
        <f>IF(OR($AH2181="",$AD2181=""),"",IFERROR(VLOOKUP($AH2181,CODES!$A:$B,2,FALSE),"NO CODE"))</f>
        <v/>
      </c>
      <c r="AJ2181" s="19">
        <f>IF(OR($AI2181="",$AI2181="NO CODE"),"",IF(COUNTIFS(RATES!$A:$A,$AI2181,RATES!$B:$B,"&lt;="&amp;MonthStart,RATES!$C:$C,"&gt;="&amp;MonthEnd)&lt;&gt;1,"NO RATE",IF($AD2181="OFF",SUMIFS(RATES!$F:$F,RATES!$A:$A,$AI2181,RATES!$B:$B,"&lt;="&amp;MonthStart,RATES!$C:$C,"&gt;="&amp;MonthEnd),SUMIFS(RATES!$E:$E,RATES!$A:$A,$AI2181,RATES!$B:$B,"&lt;="&amp;MonthStart,RATES!$C:$C,"&gt;="&amp;MonthEnd))))</f>
        <v/>
      </c>
      <c r="AK2181" s="2">
        <f>IF(OR(NOT(ISNUMBER($AJ2181)),N($AA2181)=0),"",IF(ABS(N($Z2181)/100-$AJ2181)&gt;0.0000001,"DIFFERS",""))</f>
        <v/>
      </c>
    </row>
    <row r="2182">
      <c r="AD2182" s="2">
        <f>IF($L2182="","",IF(ISNUMBER(SEARCH("OFF ROAD",$H2182)),"OFF",IF(ISNUMBER(SEARCH("ON ROAD",$H2182)),"ON","")))</f>
        <v/>
      </c>
      <c r="AE2182" s="2">
        <f>IF($AD2182="ON",""&amp;$L2182,"")</f>
        <v/>
      </c>
      <c r="AF2182" s="2">
        <f>IF($L2182="","",IF($J2182&lt;&gt;"","Y",""))</f>
        <v/>
      </c>
      <c r="AG2182" s="2">
        <f>IF($L2182="","",IFERROR(TRIM(MID($H2182,4,SEARCH(" CO ",$H2182)-4)),""&amp;$S2182))</f>
        <v/>
      </c>
      <c r="AH2182" s="2">
        <f>IF($AG2182="","",IF($AG2182="FULTON",IF(ISNUMBER(SEARCH("COLLEGE PARK",$H2182)),"FULTON (COLLEGE PARK)",IF(ISNUMBER(SEARCH("HAPEVILLE",$H2182)),"FULTON (HAPEVILLE)",IF(ISNUMBER(SEARCH("EAST POINT",$H2182)),"FULTON (EAST POINT)",IF(ISNUMBER(SEARCH("ATLANTA",$H2182)),"FULTON (ATL LIMITS)","FULTON")))),IF($AG2182="DEKALB",IF(ISNUMBER(SEARCH("ATLANTA",$H2182)),"DEKALB (ATL LIMITS)","DEKALB"),IF(AND($AG2182="CLAYTON",ISNUMBER(SEARCH("COLLEGE PARK",$H2182))),"CLAYTON (COLLEGE PARK)",$AG2182))))</f>
        <v/>
      </c>
      <c r="AI2182" s="2">
        <f>IF(OR($AH2182="",$AD2182=""),"",IFERROR(VLOOKUP($AH2182,CODES!$A:$B,2,FALSE),"NO CODE"))</f>
        <v/>
      </c>
      <c r="AJ2182" s="19">
        <f>IF(OR($AI2182="",$AI2182="NO CODE"),"",IF(COUNTIFS(RATES!$A:$A,$AI2182,RATES!$B:$B,"&lt;="&amp;MonthStart,RATES!$C:$C,"&gt;="&amp;MonthEnd)&lt;&gt;1,"NO RATE",IF($AD2182="OFF",SUMIFS(RATES!$F:$F,RATES!$A:$A,$AI2182,RATES!$B:$B,"&lt;="&amp;MonthStart,RATES!$C:$C,"&gt;="&amp;MonthEnd),SUMIFS(RATES!$E:$E,RATES!$A:$A,$AI2182,RATES!$B:$B,"&lt;="&amp;MonthStart,RATES!$C:$C,"&gt;="&amp;MonthEnd))))</f>
        <v/>
      </c>
      <c r="AK2182" s="2">
        <f>IF(OR(NOT(ISNUMBER($AJ2182)),N($AA2182)=0),"",IF(ABS(N($Z2182)/100-$AJ2182)&gt;0.0000001,"DIFFERS",""))</f>
        <v/>
      </c>
    </row>
    <row r="2183">
      <c r="AD2183" s="2">
        <f>IF($L2183="","",IF(ISNUMBER(SEARCH("OFF ROAD",$H2183)),"OFF",IF(ISNUMBER(SEARCH("ON ROAD",$H2183)),"ON","")))</f>
        <v/>
      </c>
      <c r="AE2183" s="2">
        <f>IF($AD2183="ON",""&amp;$L2183,"")</f>
        <v/>
      </c>
      <c r="AF2183" s="2">
        <f>IF($L2183="","",IF($J2183&lt;&gt;"","Y",""))</f>
        <v/>
      </c>
      <c r="AG2183" s="2">
        <f>IF($L2183="","",IFERROR(TRIM(MID($H2183,4,SEARCH(" CO ",$H2183)-4)),""&amp;$S2183))</f>
        <v/>
      </c>
      <c r="AH2183" s="2">
        <f>IF($AG2183="","",IF($AG2183="FULTON",IF(ISNUMBER(SEARCH("COLLEGE PARK",$H2183)),"FULTON (COLLEGE PARK)",IF(ISNUMBER(SEARCH("HAPEVILLE",$H2183)),"FULTON (HAPEVILLE)",IF(ISNUMBER(SEARCH("EAST POINT",$H2183)),"FULTON (EAST POINT)",IF(ISNUMBER(SEARCH("ATLANTA",$H2183)),"FULTON (ATL LIMITS)","FULTON")))),IF($AG2183="DEKALB",IF(ISNUMBER(SEARCH("ATLANTA",$H2183)),"DEKALB (ATL LIMITS)","DEKALB"),IF(AND($AG2183="CLAYTON",ISNUMBER(SEARCH("COLLEGE PARK",$H2183))),"CLAYTON (COLLEGE PARK)",$AG2183))))</f>
        <v/>
      </c>
      <c r="AI2183" s="2">
        <f>IF(OR($AH2183="",$AD2183=""),"",IFERROR(VLOOKUP($AH2183,CODES!$A:$B,2,FALSE),"NO CODE"))</f>
        <v/>
      </c>
      <c r="AJ2183" s="19">
        <f>IF(OR($AI2183="",$AI2183="NO CODE"),"",IF(COUNTIFS(RATES!$A:$A,$AI2183,RATES!$B:$B,"&lt;="&amp;MonthStart,RATES!$C:$C,"&gt;="&amp;MonthEnd)&lt;&gt;1,"NO RATE",IF($AD2183="OFF",SUMIFS(RATES!$F:$F,RATES!$A:$A,$AI2183,RATES!$B:$B,"&lt;="&amp;MonthStart,RATES!$C:$C,"&gt;="&amp;MonthEnd),SUMIFS(RATES!$E:$E,RATES!$A:$A,$AI2183,RATES!$B:$B,"&lt;="&amp;MonthStart,RATES!$C:$C,"&gt;="&amp;MonthEnd))))</f>
        <v/>
      </c>
      <c r="AK2183" s="2">
        <f>IF(OR(NOT(ISNUMBER($AJ2183)),N($AA2183)=0),"",IF(ABS(N($Z2183)/100-$AJ2183)&gt;0.0000001,"DIFFERS",""))</f>
        <v/>
      </c>
    </row>
    <row r="2184">
      <c r="AD2184" s="2">
        <f>IF($L2184="","",IF(ISNUMBER(SEARCH("OFF ROAD",$H2184)),"OFF",IF(ISNUMBER(SEARCH("ON ROAD",$H2184)),"ON","")))</f>
        <v/>
      </c>
      <c r="AE2184" s="2">
        <f>IF($AD2184="ON",""&amp;$L2184,"")</f>
        <v/>
      </c>
      <c r="AF2184" s="2">
        <f>IF($L2184="","",IF($J2184&lt;&gt;"","Y",""))</f>
        <v/>
      </c>
      <c r="AG2184" s="2">
        <f>IF($L2184="","",IFERROR(TRIM(MID($H2184,4,SEARCH(" CO ",$H2184)-4)),""&amp;$S2184))</f>
        <v/>
      </c>
      <c r="AH2184" s="2">
        <f>IF($AG2184="","",IF($AG2184="FULTON",IF(ISNUMBER(SEARCH("COLLEGE PARK",$H2184)),"FULTON (COLLEGE PARK)",IF(ISNUMBER(SEARCH("HAPEVILLE",$H2184)),"FULTON (HAPEVILLE)",IF(ISNUMBER(SEARCH("EAST POINT",$H2184)),"FULTON (EAST POINT)",IF(ISNUMBER(SEARCH("ATLANTA",$H2184)),"FULTON (ATL LIMITS)","FULTON")))),IF($AG2184="DEKALB",IF(ISNUMBER(SEARCH("ATLANTA",$H2184)),"DEKALB (ATL LIMITS)","DEKALB"),IF(AND($AG2184="CLAYTON",ISNUMBER(SEARCH("COLLEGE PARK",$H2184))),"CLAYTON (COLLEGE PARK)",$AG2184))))</f>
        <v/>
      </c>
      <c r="AI2184" s="2">
        <f>IF(OR($AH2184="",$AD2184=""),"",IFERROR(VLOOKUP($AH2184,CODES!$A:$B,2,FALSE),"NO CODE"))</f>
        <v/>
      </c>
      <c r="AJ2184" s="19">
        <f>IF(OR($AI2184="",$AI2184="NO CODE"),"",IF(COUNTIFS(RATES!$A:$A,$AI2184,RATES!$B:$B,"&lt;="&amp;MonthStart,RATES!$C:$C,"&gt;="&amp;MonthEnd)&lt;&gt;1,"NO RATE",IF($AD2184="OFF",SUMIFS(RATES!$F:$F,RATES!$A:$A,$AI2184,RATES!$B:$B,"&lt;="&amp;MonthStart,RATES!$C:$C,"&gt;="&amp;MonthEnd),SUMIFS(RATES!$E:$E,RATES!$A:$A,$AI2184,RATES!$B:$B,"&lt;="&amp;MonthStart,RATES!$C:$C,"&gt;="&amp;MonthEnd))))</f>
        <v/>
      </c>
      <c r="AK2184" s="2">
        <f>IF(OR(NOT(ISNUMBER($AJ2184)),N($AA2184)=0),"",IF(ABS(N($Z2184)/100-$AJ2184)&gt;0.0000001,"DIFFERS",""))</f>
        <v/>
      </c>
    </row>
    <row r="2185">
      <c r="AD2185" s="2">
        <f>IF($L2185="","",IF(ISNUMBER(SEARCH("OFF ROAD",$H2185)),"OFF",IF(ISNUMBER(SEARCH("ON ROAD",$H2185)),"ON","")))</f>
        <v/>
      </c>
      <c r="AE2185" s="2">
        <f>IF($AD2185="ON",""&amp;$L2185,"")</f>
        <v/>
      </c>
      <c r="AF2185" s="2">
        <f>IF($L2185="","",IF($J2185&lt;&gt;"","Y",""))</f>
        <v/>
      </c>
      <c r="AG2185" s="2">
        <f>IF($L2185="","",IFERROR(TRIM(MID($H2185,4,SEARCH(" CO ",$H2185)-4)),""&amp;$S2185))</f>
        <v/>
      </c>
      <c r="AH2185" s="2">
        <f>IF($AG2185="","",IF($AG2185="FULTON",IF(ISNUMBER(SEARCH("COLLEGE PARK",$H2185)),"FULTON (COLLEGE PARK)",IF(ISNUMBER(SEARCH("HAPEVILLE",$H2185)),"FULTON (HAPEVILLE)",IF(ISNUMBER(SEARCH("EAST POINT",$H2185)),"FULTON (EAST POINT)",IF(ISNUMBER(SEARCH("ATLANTA",$H2185)),"FULTON (ATL LIMITS)","FULTON")))),IF($AG2185="DEKALB",IF(ISNUMBER(SEARCH("ATLANTA",$H2185)),"DEKALB (ATL LIMITS)","DEKALB"),IF(AND($AG2185="CLAYTON",ISNUMBER(SEARCH("COLLEGE PARK",$H2185))),"CLAYTON (COLLEGE PARK)",$AG2185))))</f>
        <v/>
      </c>
      <c r="AI2185" s="2">
        <f>IF(OR($AH2185="",$AD2185=""),"",IFERROR(VLOOKUP($AH2185,CODES!$A:$B,2,FALSE),"NO CODE"))</f>
        <v/>
      </c>
      <c r="AJ2185" s="19">
        <f>IF(OR($AI2185="",$AI2185="NO CODE"),"",IF(COUNTIFS(RATES!$A:$A,$AI2185,RATES!$B:$B,"&lt;="&amp;MonthStart,RATES!$C:$C,"&gt;="&amp;MonthEnd)&lt;&gt;1,"NO RATE",IF($AD2185="OFF",SUMIFS(RATES!$F:$F,RATES!$A:$A,$AI2185,RATES!$B:$B,"&lt;="&amp;MonthStart,RATES!$C:$C,"&gt;="&amp;MonthEnd),SUMIFS(RATES!$E:$E,RATES!$A:$A,$AI2185,RATES!$B:$B,"&lt;="&amp;MonthStart,RATES!$C:$C,"&gt;="&amp;MonthEnd))))</f>
        <v/>
      </c>
      <c r="AK2185" s="2">
        <f>IF(OR(NOT(ISNUMBER($AJ2185)),N($AA2185)=0),"",IF(ABS(N($Z2185)/100-$AJ2185)&gt;0.0000001,"DIFFERS",""))</f>
        <v/>
      </c>
    </row>
    <row r="2186">
      <c r="AD2186" s="2">
        <f>IF($L2186="","",IF(ISNUMBER(SEARCH("OFF ROAD",$H2186)),"OFF",IF(ISNUMBER(SEARCH("ON ROAD",$H2186)),"ON","")))</f>
        <v/>
      </c>
      <c r="AE2186" s="2">
        <f>IF($AD2186="ON",""&amp;$L2186,"")</f>
        <v/>
      </c>
      <c r="AF2186" s="2">
        <f>IF($L2186="","",IF($J2186&lt;&gt;"","Y",""))</f>
        <v/>
      </c>
      <c r="AG2186" s="2">
        <f>IF($L2186="","",IFERROR(TRIM(MID($H2186,4,SEARCH(" CO ",$H2186)-4)),""&amp;$S2186))</f>
        <v/>
      </c>
      <c r="AH2186" s="2">
        <f>IF($AG2186="","",IF($AG2186="FULTON",IF(ISNUMBER(SEARCH("COLLEGE PARK",$H2186)),"FULTON (COLLEGE PARK)",IF(ISNUMBER(SEARCH("HAPEVILLE",$H2186)),"FULTON (HAPEVILLE)",IF(ISNUMBER(SEARCH("EAST POINT",$H2186)),"FULTON (EAST POINT)",IF(ISNUMBER(SEARCH("ATLANTA",$H2186)),"FULTON (ATL LIMITS)","FULTON")))),IF($AG2186="DEKALB",IF(ISNUMBER(SEARCH("ATLANTA",$H2186)),"DEKALB (ATL LIMITS)","DEKALB"),IF(AND($AG2186="CLAYTON",ISNUMBER(SEARCH("COLLEGE PARK",$H2186))),"CLAYTON (COLLEGE PARK)",$AG2186))))</f>
        <v/>
      </c>
      <c r="AI2186" s="2">
        <f>IF(OR($AH2186="",$AD2186=""),"",IFERROR(VLOOKUP($AH2186,CODES!$A:$B,2,FALSE),"NO CODE"))</f>
        <v/>
      </c>
      <c r="AJ2186" s="19">
        <f>IF(OR($AI2186="",$AI2186="NO CODE"),"",IF(COUNTIFS(RATES!$A:$A,$AI2186,RATES!$B:$B,"&lt;="&amp;MonthStart,RATES!$C:$C,"&gt;="&amp;MonthEnd)&lt;&gt;1,"NO RATE",IF($AD2186="OFF",SUMIFS(RATES!$F:$F,RATES!$A:$A,$AI2186,RATES!$B:$B,"&lt;="&amp;MonthStart,RATES!$C:$C,"&gt;="&amp;MonthEnd),SUMIFS(RATES!$E:$E,RATES!$A:$A,$AI2186,RATES!$B:$B,"&lt;="&amp;MonthStart,RATES!$C:$C,"&gt;="&amp;MonthEnd))))</f>
        <v/>
      </c>
      <c r="AK2186" s="2">
        <f>IF(OR(NOT(ISNUMBER($AJ2186)),N($AA2186)=0),"",IF(ABS(N($Z2186)/100-$AJ2186)&gt;0.0000001,"DIFFERS",""))</f>
        <v/>
      </c>
    </row>
    <row r="2187">
      <c r="AD2187" s="2">
        <f>IF($L2187="","",IF(ISNUMBER(SEARCH("OFF ROAD",$H2187)),"OFF",IF(ISNUMBER(SEARCH("ON ROAD",$H2187)),"ON","")))</f>
        <v/>
      </c>
      <c r="AE2187" s="2">
        <f>IF($AD2187="ON",""&amp;$L2187,"")</f>
        <v/>
      </c>
      <c r="AF2187" s="2">
        <f>IF($L2187="","",IF($J2187&lt;&gt;"","Y",""))</f>
        <v/>
      </c>
      <c r="AG2187" s="2">
        <f>IF($L2187="","",IFERROR(TRIM(MID($H2187,4,SEARCH(" CO ",$H2187)-4)),""&amp;$S2187))</f>
        <v/>
      </c>
      <c r="AH2187" s="2">
        <f>IF($AG2187="","",IF($AG2187="FULTON",IF(ISNUMBER(SEARCH("COLLEGE PARK",$H2187)),"FULTON (COLLEGE PARK)",IF(ISNUMBER(SEARCH("HAPEVILLE",$H2187)),"FULTON (HAPEVILLE)",IF(ISNUMBER(SEARCH("EAST POINT",$H2187)),"FULTON (EAST POINT)",IF(ISNUMBER(SEARCH("ATLANTA",$H2187)),"FULTON (ATL LIMITS)","FULTON")))),IF($AG2187="DEKALB",IF(ISNUMBER(SEARCH("ATLANTA",$H2187)),"DEKALB (ATL LIMITS)","DEKALB"),IF(AND($AG2187="CLAYTON",ISNUMBER(SEARCH("COLLEGE PARK",$H2187))),"CLAYTON (COLLEGE PARK)",$AG2187))))</f>
        <v/>
      </c>
      <c r="AI2187" s="2">
        <f>IF(OR($AH2187="",$AD2187=""),"",IFERROR(VLOOKUP($AH2187,CODES!$A:$B,2,FALSE),"NO CODE"))</f>
        <v/>
      </c>
      <c r="AJ2187" s="19">
        <f>IF(OR($AI2187="",$AI2187="NO CODE"),"",IF(COUNTIFS(RATES!$A:$A,$AI2187,RATES!$B:$B,"&lt;="&amp;MonthStart,RATES!$C:$C,"&gt;="&amp;MonthEnd)&lt;&gt;1,"NO RATE",IF($AD2187="OFF",SUMIFS(RATES!$F:$F,RATES!$A:$A,$AI2187,RATES!$B:$B,"&lt;="&amp;MonthStart,RATES!$C:$C,"&gt;="&amp;MonthEnd),SUMIFS(RATES!$E:$E,RATES!$A:$A,$AI2187,RATES!$B:$B,"&lt;="&amp;MonthStart,RATES!$C:$C,"&gt;="&amp;MonthEnd))))</f>
        <v/>
      </c>
      <c r="AK2187" s="2">
        <f>IF(OR(NOT(ISNUMBER($AJ2187)),N($AA2187)=0),"",IF(ABS(N($Z2187)/100-$AJ2187)&gt;0.0000001,"DIFFERS",""))</f>
        <v/>
      </c>
    </row>
    <row r="2188">
      <c r="AD2188" s="2">
        <f>IF($L2188="","",IF(ISNUMBER(SEARCH("OFF ROAD",$H2188)),"OFF",IF(ISNUMBER(SEARCH("ON ROAD",$H2188)),"ON","")))</f>
        <v/>
      </c>
      <c r="AE2188" s="2">
        <f>IF($AD2188="ON",""&amp;$L2188,"")</f>
        <v/>
      </c>
      <c r="AF2188" s="2">
        <f>IF($L2188="","",IF($J2188&lt;&gt;"","Y",""))</f>
        <v/>
      </c>
      <c r="AG2188" s="2">
        <f>IF($L2188="","",IFERROR(TRIM(MID($H2188,4,SEARCH(" CO ",$H2188)-4)),""&amp;$S2188))</f>
        <v/>
      </c>
      <c r="AH2188" s="2">
        <f>IF($AG2188="","",IF($AG2188="FULTON",IF(ISNUMBER(SEARCH("COLLEGE PARK",$H2188)),"FULTON (COLLEGE PARK)",IF(ISNUMBER(SEARCH("HAPEVILLE",$H2188)),"FULTON (HAPEVILLE)",IF(ISNUMBER(SEARCH("EAST POINT",$H2188)),"FULTON (EAST POINT)",IF(ISNUMBER(SEARCH("ATLANTA",$H2188)),"FULTON (ATL LIMITS)","FULTON")))),IF($AG2188="DEKALB",IF(ISNUMBER(SEARCH("ATLANTA",$H2188)),"DEKALB (ATL LIMITS)","DEKALB"),IF(AND($AG2188="CLAYTON",ISNUMBER(SEARCH("COLLEGE PARK",$H2188))),"CLAYTON (COLLEGE PARK)",$AG2188))))</f>
        <v/>
      </c>
      <c r="AI2188" s="2">
        <f>IF(OR($AH2188="",$AD2188=""),"",IFERROR(VLOOKUP($AH2188,CODES!$A:$B,2,FALSE),"NO CODE"))</f>
        <v/>
      </c>
      <c r="AJ2188" s="19">
        <f>IF(OR($AI2188="",$AI2188="NO CODE"),"",IF(COUNTIFS(RATES!$A:$A,$AI2188,RATES!$B:$B,"&lt;="&amp;MonthStart,RATES!$C:$C,"&gt;="&amp;MonthEnd)&lt;&gt;1,"NO RATE",IF($AD2188="OFF",SUMIFS(RATES!$F:$F,RATES!$A:$A,$AI2188,RATES!$B:$B,"&lt;="&amp;MonthStart,RATES!$C:$C,"&gt;="&amp;MonthEnd),SUMIFS(RATES!$E:$E,RATES!$A:$A,$AI2188,RATES!$B:$B,"&lt;="&amp;MonthStart,RATES!$C:$C,"&gt;="&amp;MonthEnd))))</f>
        <v/>
      </c>
      <c r="AK2188" s="2">
        <f>IF(OR(NOT(ISNUMBER($AJ2188)),N($AA2188)=0),"",IF(ABS(N($Z2188)/100-$AJ2188)&gt;0.0000001,"DIFFERS",""))</f>
        <v/>
      </c>
    </row>
    <row r="2189">
      <c r="AD2189" s="2">
        <f>IF($L2189="","",IF(ISNUMBER(SEARCH("OFF ROAD",$H2189)),"OFF",IF(ISNUMBER(SEARCH("ON ROAD",$H2189)),"ON","")))</f>
        <v/>
      </c>
      <c r="AE2189" s="2">
        <f>IF($AD2189="ON",""&amp;$L2189,"")</f>
        <v/>
      </c>
      <c r="AF2189" s="2">
        <f>IF($L2189="","",IF($J2189&lt;&gt;"","Y",""))</f>
        <v/>
      </c>
      <c r="AG2189" s="2">
        <f>IF($L2189="","",IFERROR(TRIM(MID($H2189,4,SEARCH(" CO ",$H2189)-4)),""&amp;$S2189))</f>
        <v/>
      </c>
      <c r="AH2189" s="2">
        <f>IF($AG2189="","",IF($AG2189="FULTON",IF(ISNUMBER(SEARCH("COLLEGE PARK",$H2189)),"FULTON (COLLEGE PARK)",IF(ISNUMBER(SEARCH("HAPEVILLE",$H2189)),"FULTON (HAPEVILLE)",IF(ISNUMBER(SEARCH("EAST POINT",$H2189)),"FULTON (EAST POINT)",IF(ISNUMBER(SEARCH("ATLANTA",$H2189)),"FULTON (ATL LIMITS)","FULTON")))),IF($AG2189="DEKALB",IF(ISNUMBER(SEARCH("ATLANTA",$H2189)),"DEKALB (ATL LIMITS)","DEKALB"),IF(AND($AG2189="CLAYTON",ISNUMBER(SEARCH("COLLEGE PARK",$H2189))),"CLAYTON (COLLEGE PARK)",$AG2189))))</f>
        <v/>
      </c>
      <c r="AI2189" s="2">
        <f>IF(OR($AH2189="",$AD2189=""),"",IFERROR(VLOOKUP($AH2189,CODES!$A:$B,2,FALSE),"NO CODE"))</f>
        <v/>
      </c>
      <c r="AJ2189" s="19">
        <f>IF(OR($AI2189="",$AI2189="NO CODE"),"",IF(COUNTIFS(RATES!$A:$A,$AI2189,RATES!$B:$B,"&lt;="&amp;MonthStart,RATES!$C:$C,"&gt;="&amp;MonthEnd)&lt;&gt;1,"NO RATE",IF($AD2189="OFF",SUMIFS(RATES!$F:$F,RATES!$A:$A,$AI2189,RATES!$B:$B,"&lt;="&amp;MonthStart,RATES!$C:$C,"&gt;="&amp;MonthEnd),SUMIFS(RATES!$E:$E,RATES!$A:$A,$AI2189,RATES!$B:$B,"&lt;="&amp;MonthStart,RATES!$C:$C,"&gt;="&amp;MonthEnd))))</f>
        <v/>
      </c>
      <c r="AK2189" s="2">
        <f>IF(OR(NOT(ISNUMBER($AJ2189)),N($AA2189)=0),"",IF(ABS(N($Z2189)/100-$AJ2189)&gt;0.0000001,"DIFFERS",""))</f>
        <v/>
      </c>
    </row>
    <row r="2190">
      <c r="AD2190" s="2">
        <f>IF($L2190="","",IF(ISNUMBER(SEARCH("OFF ROAD",$H2190)),"OFF",IF(ISNUMBER(SEARCH("ON ROAD",$H2190)),"ON","")))</f>
        <v/>
      </c>
      <c r="AE2190" s="2">
        <f>IF($AD2190="ON",""&amp;$L2190,"")</f>
        <v/>
      </c>
      <c r="AF2190" s="2">
        <f>IF($L2190="","",IF($J2190&lt;&gt;"","Y",""))</f>
        <v/>
      </c>
      <c r="AG2190" s="2">
        <f>IF($L2190="","",IFERROR(TRIM(MID($H2190,4,SEARCH(" CO ",$H2190)-4)),""&amp;$S2190))</f>
        <v/>
      </c>
      <c r="AH2190" s="2">
        <f>IF($AG2190="","",IF($AG2190="FULTON",IF(ISNUMBER(SEARCH("COLLEGE PARK",$H2190)),"FULTON (COLLEGE PARK)",IF(ISNUMBER(SEARCH("HAPEVILLE",$H2190)),"FULTON (HAPEVILLE)",IF(ISNUMBER(SEARCH("EAST POINT",$H2190)),"FULTON (EAST POINT)",IF(ISNUMBER(SEARCH("ATLANTA",$H2190)),"FULTON (ATL LIMITS)","FULTON")))),IF($AG2190="DEKALB",IF(ISNUMBER(SEARCH("ATLANTA",$H2190)),"DEKALB (ATL LIMITS)","DEKALB"),IF(AND($AG2190="CLAYTON",ISNUMBER(SEARCH("COLLEGE PARK",$H2190))),"CLAYTON (COLLEGE PARK)",$AG2190))))</f>
        <v/>
      </c>
      <c r="AI2190" s="2">
        <f>IF(OR($AH2190="",$AD2190=""),"",IFERROR(VLOOKUP($AH2190,CODES!$A:$B,2,FALSE),"NO CODE"))</f>
        <v/>
      </c>
      <c r="AJ2190" s="19">
        <f>IF(OR($AI2190="",$AI2190="NO CODE"),"",IF(COUNTIFS(RATES!$A:$A,$AI2190,RATES!$B:$B,"&lt;="&amp;MonthStart,RATES!$C:$C,"&gt;="&amp;MonthEnd)&lt;&gt;1,"NO RATE",IF($AD2190="OFF",SUMIFS(RATES!$F:$F,RATES!$A:$A,$AI2190,RATES!$B:$B,"&lt;="&amp;MonthStart,RATES!$C:$C,"&gt;="&amp;MonthEnd),SUMIFS(RATES!$E:$E,RATES!$A:$A,$AI2190,RATES!$B:$B,"&lt;="&amp;MonthStart,RATES!$C:$C,"&gt;="&amp;MonthEnd))))</f>
        <v/>
      </c>
      <c r="AK2190" s="2">
        <f>IF(OR(NOT(ISNUMBER($AJ2190)),N($AA2190)=0),"",IF(ABS(N($Z2190)/100-$AJ2190)&gt;0.0000001,"DIFFERS",""))</f>
        <v/>
      </c>
    </row>
    <row r="2191">
      <c r="AD2191" s="2">
        <f>IF($L2191="","",IF(ISNUMBER(SEARCH("OFF ROAD",$H2191)),"OFF",IF(ISNUMBER(SEARCH("ON ROAD",$H2191)),"ON","")))</f>
        <v/>
      </c>
      <c r="AE2191" s="2">
        <f>IF($AD2191="ON",""&amp;$L2191,"")</f>
        <v/>
      </c>
      <c r="AF2191" s="2">
        <f>IF($L2191="","",IF($J2191&lt;&gt;"","Y",""))</f>
        <v/>
      </c>
      <c r="AG2191" s="2">
        <f>IF($L2191="","",IFERROR(TRIM(MID($H2191,4,SEARCH(" CO ",$H2191)-4)),""&amp;$S2191))</f>
        <v/>
      </c>
      <c r="AH2191" s="2">
        <f>IF($AG2191="","",IF($AG2191="FULTON",IF(ISNUMBER(SEARCH("COLLEGE PARK",$H2191)),"FULTON (COLLEGE PARK)",IF(ISNUMBER(SEARCH("HAPEVILLE",$H2191)),"FULTON (HAPEVILLE)",IF(ISNUMBER(SEARCH("EAST POINT",$H2191)),"FULTON (EAST POINT)",IF(ISNUMBER(SEARCH("ATLANTA",$H2191)),"FULTON (ATL LIMITS)","FULTON")))),IF($AG2191="DEKALB",IF(ISNUMBER(SEARCH("ATLANTA",$H2191)),"DEKALB (ATL LIMITS)","DEKALB"),IF(AND($AG2191="CLAYTON",ISNUMBER(SEARCH("COLLEGE PARK",$H2191))),"CLAYTON (COLLEGE PARK)",$AG2191))))</f>
        <v/>
      </c>
      <c r="AI2191" s="2">
        <f>IF(OR($AH2191="",$AD2191=""),"",IFERROR(VLOOKUP($AH2191,CODES!$A:$B,2,FALSE),"NO CODE"))</f>
        <v/>
      </c>
      <c r="AJ2191" s="19">
        <f>IF(OR($AI2191="",$AI2191="NO CODE"),"",IF(COUNTIFS(RATES!$A:$A,$AI2191,RATES!$B:$B,"&lt;="&amp;MonthStart,RATES!$C:$C,"&gt;="&amp;MonthEnd)&lt;&gt;1,"NO RATE",IF($AD2191="OFF",SUMIFS(RATES!$F:$F,RATES!$A:$A,$AI2191,RATES!$B:$B,"&lt;="&amp;MonthStart,RATES!$C:$C,"&gt;="&amp;MonthEnd),SUMIFS(RATES!$E:$E,RATES!$A:$A,$AI2191,RATES!$B:$B,"&lt;="&amp;MonthStart,RATES!$C:$C,"&gt;="&amp;MonthEnd))))</f>
        <v/>
      </c>
      <c r="AK2191" s="2">
        <f>IF(OR(NOT(ISNUMBER($AJ2191)),N($AA2191)=0),"",IF(ABS(N($Z2191)/100-$AJ2191)&gt;0.0000001,"DIFFERS",""))</f>
        <v/>
      </c>
    </row>
    <row r="2192">
      <c r="AD2192" s="2">
        <f>IF($L2192="","",IF(ISNUMBER(SEARCH("OFF ROAD",$H2192)),"OFF",IF(ISNUMBER(SEARCH("ON ROAD",$H2192)),"ON","")))</f>
        <v/>
      </c>
      <c r="AE2192" s="2">
        <f>IF($AD2192="ON",""&amp;$L2192,"")</f>
        <v/>
      </c>
      <c r="AF2192" s="2">
        <f>IF($L2192="","",IF($J2192&lt;&gt;"","Y",""))</f>
        <v/>
      </c>
      <c r="AG2192" s="2">
        <f>IF($L2192="","",IFERROR(TRIM(MID($H2192,4,SEARCH(" CO ",$H2192)-4)),""&amp;$S2192))</f>
        <v/>
      </c>
      <c r="AH2192" s="2">
        <f>IF($AG2192="","",IF($AG2192="FULTON",IF(ISNUMBER(SEARCH("COLLEGE PARK",$H2192)),"FULTON (COLLEGE PARK)",IF(ISNUMBER(SEARCH("HAPEVILLE",$H2192)),"FULTON (HAPEVILLE)",IF(ISNUMBER(SEARCH("EAST POINT",$H2192)),"FULTON (EAST POINT)",IF(ISNUMBER(SEARCH("ATLANTA",$H2192)),"FULTON (ATL LIMITS)","FULTON")))),IF($AG2192="DEKALB",IF(ISNUMBER(SEARCH("ATLANTA",$H2192)),"DEKALB (ATL LIMITS)","DEKALB"),IF(AND($AG2192="CLAYTON",ISNUMBER(SEARCH("COLLEGE PARK",$H2192))),"CLAYTON (COLLEGE PARK)",$AG2192))))</f>
        <v/>
      </c>
      <c r="AI2192" s="2">
        <f>IF(OR($AH2192="",$AD2192=""),"",IFERROR(VLOOKUP($AH2192,CODES!$A:$B,2,FALSE),"NO CODE"))</f>
        <v/>
      </c>
      <c r="AJ2192" s="19">
        <f>IF(OR($AI2192="",$AI2192="NO CODE"),"",IF(COUNTIFS(RATES!$A:$A,$AI2192,RATES!$B:$B,"&lt;="&amp;MonthStart,RATES!$C:$C,"&gt;="&amp;MonthEnd)&lt;&gt;1,"NO RATE",IF($AD2192="OFF",SUMIFS(RATES!$F:$F,RATES!$A:$A,$AI2192,RATES!$B:$B,"&lt;="&amp;MonthStart,RATES!$C:$C,"&gt;="&amp;MonthEnd),SUMIFS(RATES!$E:$E,RATES!$A:$A,$AI2192,RATES!$B:$B,"&lt;="&amp;MonthStart,RATES!$C:$C,"&gt;="&amp;MonthEnd))))</f>
        <v/>
      </c>
      <c r="AK2192" s="2">
        <f>IF(OR(NOT(ISNUMBER($AJ2192)),N($AA2192)=0),"",IF(ABS(N($Z2192)/100-$AJ2192)&gt;0.0000001,"DIFFERS",""))</f>
        <v/>
      </c>
    </row>
    <row r="2193">
      <c r="AD2193" s="2">
        <f>IF($L2193="","",IF(ISNUMBER(SEARCH("OFF ROAD",$H2193)),"OFF",IF(ISNUMBER(SEARCH("ON ROAD",$H2193)),"ON","")))</f>
        <v/>
      </c>
      <c r="AE2193" s="2">
        <f>IF($AD2193="ON",""&amp;$L2193,"")</f>
        <v/>
      </c>
      <c r="AF2193" s="2">
        <f>IF($L2193="","",IF($J2193&lt;&gt;"","Y",""))</f>
        <v/>
      </c>
      <c r="AG2193" s="2">
        <f>IF($L2193="","",IFERROR(TRIM(MID($H2193,4,SEARCH(" CO ",$H2193)-4)),""&amp;$S2193))</f>
        <v/>
      </c>
      <c r="AH2193" s="2">
        <f>IF($AG2193="","",IF($AG2193="FULTON",IF(ISNUMBER(SEARCH("COLLEGE PARK",$H2193)),"FULTON (COLLEGE PARK)",IF(ISNUMBER(SEARCH("HAPEVILLE",$H2193)),"FULTON (HAPEVILLE)",IF(ISNUMBER(SEARCH("EAST POINT",$H2193)),"FULTON (EAST POINT)",IF(ISNUMBER(SEARCH("ATLANTA",$H2193)),"FULTON (ATL LIMITS)","FULTON")))),IF($AG2193="DEKALB",IF(ISNUMBER(SEARCH("ATLANTA",$H2193)),"DEKALB (ATL LIMITS)","DEKALB"),IF(AND($AG2193="CLAYTON",ISNUMBER(SEARCH("COLLEGE PARK",$H2193))),"CLAYTON (COLLEGE PARK)",$AG2193))))</f>
        <v/>
      </c>
      <c r="AI2193" s="2">
        <f>IF(OR($AH2193="",$AD2193=""),"",IFERROR(VLOOKUP($AH2193,CODES!$A:$B,2,FALSE),"NO CODE"))</f>
        <v/>
      </c>
      <c r="AJ2193" s="19">
        <f>IF(OR($AI2193="",$AI2193="NO CODE"),"",IF(COUNTIFS(RATES!$A:$A,$AI2193,RATES!$B:$B,"&lt;="&amp;MonthStart,RATES!$C:$C,"&gt;="&amp;MonthEnd)&lt;&gt;1,"NO RATE",IF($AD2193="OFF",SUMIFS(RATES!$F:$F,RATES!$A:$A,$AI2193,RATES!$B:$B,"&lt;="&amp;MonthStart,RATES!$C:$C,"&gt;="&amp;MonthEnd),SUMIFS(RATES!$E:$E,RATES!$A:$A,$AI2193,RATES!$B:$B,"&lt;="&amp;MonthStart,RATES!$C:$C,"&gt;="&amp;MonthEnd))))</f>
        <v/>
      </c>
      <c r="AK2193" s="2">
        <f>IF(OR(NOT(ISNUMBER($AJ2193)),N($AA2193)=0),"",IF(ABS(N($Z2193)/100-$AJ2193)&gt;0.0000001,"DIFFERS",""))</f>
        <v/>
      </c>
    </row>
    <row r="2194">
      <c r="AD2194" s="2">
        <f>IF($L2194="","",IF(ISNUMBER(SEARCH("OFF ROAD",$H2194)),"OFF",IF(ISNUMBER(SEARCH("ON ROAD",$H2194)),"ON","")))</f>
        <v/>
      </c>
      <c r="AE2194" s="2">
        <f>IF($AD2194="ON",""&amp;$L2194,"")</f>
        <v/>
      </c>
      <c r="AF2194" s="2">
        <f>IF($L2194="","",IF($J2194&lt;&gt;"","Y",""))</f>
        <v/>
      </c>
      <c r="AG2194" s="2">
        <f>IF($L2194="","",IFERROR(TRIM(MID($H2194,4,SEARCH(" CO ",$H2194)-4)),""&amp;$S2194))</f>
        <v/>
      </c>
      <c r="AH2194" s="2">
        <f>IF($AG2194="","",IF($AG2194="FULTON",IF(ISNUMBER(SEARCH("COLLEGE PARK",$H2194)),"FULTON (COLLEGE PARK)",IF(ISNUMBER(SEARCH("HAPEVILLE",$H2194)),"FULTON (HAPEVILLE)",IF(ISNUMBER(SEARCH("EAST POINT",$H2194)),"FULTON (EAST POINT)",IF(ISNUMBER(SEARCH("ATLANTA",$H2194)),"FULTON (ATL LIMITS)","FULTON")))),IF($AG2194="DEKALB",IF(ISNUMBER(SEARCH("ATLANTA",$H2194)),"DEKALB (ATL LIMITS)","DEKALB"),IF(AND($AG2194="CLAYTON",ISNUMBER(SEARCH("COLLEGE PARK",$H2194))),"CLAYTON (COLLEGE PARK)",$AG2194))))</f>
        <v/>
      </c>
      <c r="AI2194" s="2">
        <f>IF(OR($AH2194="",$AD2194=""),"",IFERROR(VLOOKUP($AH2194,CODES!$A:$B,2,FALSE),"NO CODE"))</f>
        <v/>
      </c>
      <c r="AJ2194" s="19">
        <f>IF(OR($AI2194="",$AI2194="NO CODE"),"",IF(COUNTIFS(RATES!$A:$A,$AI2194,RATES!$B:$B,"&lt;="&amp;MonthStart,RATES!$C:$C,"&gt;="&amp;MonthEnd)&lt;&gt;1,"NO RATE",IF($AD2194="OFF",SUMIFS(RATES!$F:$F,RATES!$A:$A,$AI2194,RATES!$B:$B,"&lt;="&amp;MonthStart,RATES!$C:$C,"&gt;="&amp;MonthEnd),SUMIFS(RATES!$E:$E,RATES!$A:$A,$AI2194,RATES!$B:$B,"&lt;="&amp;MonthStart,RATES!$C:$C,"&gt;="&amp;MonthEnd))))</f>
        <v/>
      </c>
      <c r="AK2194" s="2">
        <f>IF(OR(NOT(ISNUMBER($AJ2194)),N($AA2194)=0),"",IF(ABS(N($Z2194)/100-$AJ2194)&gt;0.0000001,"DIFFERS",""))</f>
        <v/>
      </c>
    </row>
    <row r="2195">
      <c r="AD2195" s="2">
        <f>IF($L2195="","",IF(ISNUMBER(SEARCH("OFF ROAD",$H2195)),"OFF",IF(ISNUMBER(SEARCH("ON ROAD",$H2195)),"ON","")))</f>
        <v/>
      </c>
      <c r="AE2195" s="2">
        <f>IF($AD2195="ON",""&amp;$L2195,"")</f>
        <v/>
      </c>
      <c r="AF2195" s="2">
        <f>IF($L2195="","",IF($J2195&lt;&gt;"","Y",""))</f>
        <v/>
      </c>
      <c r="AG2195" s="2">
        <f>IF($L2195="","",IFERROR(TRIM(MID($H2195,4,SEARCH(" CO ",$H2195)-4)),""&amp;$S2195))</f>
        <v/>
      </c>
      <c r="AH2195" s="2">
        <f>IF($AG2195="","",IF($AG2195="FULTON",IF(ISNUMBER(SEARCH("COLLEGE PARK",$H2195)),"FULTON (COLLEGE PARK)",IF(ISNUMBER(SEARCH("HAPEVILLE",$H2195)),"FULTON (HAPEVILLE)",IF(ISNUMBER(SEARCH("EAST POINT",$H2195)),"FULTON (EAST POINT)",IF(ISNUMBER(SEARCH("ATLANTA",$H2195)),"FULTON (ATL LIMITS)","FULTON")))),IF($AG2195="DEKALB",IF(ISNUMBER(SEARCH("ATLANTA",$H2195)),"DEKALB (ATL LIMITS)","DEKALB"),IF(AND($AG2195="CLAYTON",ISNUMBER(SEARCH("COLLEGE PARK",$H2195))),"CLAYTON (COLLEGE PARK)",$AG2195))))</f>
        <v/>
      </c>
      <c r="AI2195" s="2">
        <f>IF(OR($AH2195="",$AD2195=""),"",IFERROR(VLOOKUP($AH2195,CODES!$A:$B,2,FALSE),"NO CODE"))</f>
        <v/>
      </c>
      <c r="AJ2195" s="19">
        <f>IF(OR($AI2195="",$AI2195="NO CODE"),"",IF(COUNTIFS(RATES!$A:$A,$AI2195,RATES!$B:$B,"&lt;="&amp;MonthStart,RATES!$C:$C,"&gt;="&amp;MonthEnd)&lt;&gt;1,"NO RATE",IF($AD2195="OFF",SUMIFS(RATES!$F:$F,RATES!$A:$A,$AI2195,RATES!$B:$B,"&lt;="&amp;MonthStart,RATES!$C:$C,"&gt;="&amp;MonthEnd),SUMIFS(RATES!$E:$E,RATES!$A:$A,$AI2195,RATES!$B:$B,"&lt;="&amp;MonthStart,RATES!$C:$C,"&gt;="&amp;MonthEnd))))</f>
        <v/>
      </c>
      <c r="AK2195" s="2">
        <f>IF(OR(NOT(ISNUMBER($AJ2195)),N($AA2195)=0),"",IF(ABS(N($Z2195)/100-$AJ2195)&gt;0.0000001,"DIFFERS",""))</f>
        <v/>
      </c>
    </row>
    <row r="2196">
      <c r="AD2196" s="2">
        <f>IF($L2196="","",IF(ISNUMBER(SEARCH("OFF ROAD",$H2196)),"OFF",IF(ISNUMBER(SEARCH("ON ROAD",$H2196)),"ON","")))</f>
        <v/>
      </c>
      <c r="AE2196" s="2">
        <f>IF($AD2196="ON",""&amp;$L2196,"")</f>
        <v/>
      </c>
      <c r="AF2196" s="2">
        <f>IF($L2196="","",IF($J2196&lt;&gt;"","Y",""))</f>
        <v/>
      </c>
      <c r="AG2196" s="2">
        <f>IF($L2196="","",IFERROR(TRIM(MID($H2196,4,SEARCH(" CO ",$H2196)-4)),""&amp;$S2196))</f>
        <v/>
      </c>
      <c r="AH2196" s="2">
        <f>IF($AG2196="","",IF($AG2196="FULTON",IF(ISNUMBER(SEARCH("COLLEGE PARK",$H2196)),"FULTON (COLLEGE PARK)",IF(ISNUMBER(SEARCH("HAPEVILLE",$H2196)),"FULTON (HAPEVILLE)",IF(ISNUMBER(SEARCH("EAST POINT",$H2196)),"FULTON (EAST POINT)",IF(ISNUMBER(SEARCH("ATLANTA",$H2196)),"FULTON (ATL LIMITS)","FULTON")))),IF($AG2196="DEKALB",IF(ISNUMBER(SEARCH("ATLANTA",$H2196)),"DEKALB (ATL LIMITS)","DEKALB"),IF(AND($AG2196="CLAYTON",ISNUMBER(SEARCH("COLLEGE PARK",$H2196))),"CLAYTON (COLLEGE PARK)",$AG2196))))</f>
        <v/>
      </c>
      <c r="AI2196" s="2">
        <f>IF(OR($AH2196="",$AD2196=""),"",IFERROR(VLOOKUP($AH2196,CODES!$A:$B,2,FALSE),"NO CODE"))</f>
        <v/>
      </c>
      <c r="AJ2196" s="19">
        <f>IF(OR($AI2196="",$AI2196="NO CODE"),"",IF(COUNTIFS(RATES!$A:$A,$AI2196,RATES!$B:$B,"&lt;="&amp;MonthStart,RATES!$C:$C,"&gt;="&amp;MonthEnd)&lt;&gt;1,"NO RATE",IF($AD2196="OFF",SUMIFS(RATES!$F:$F,RATES!$A:$A,$AI2196,RATES!$B:$B,"&lt;="&amp;MonthStart,RATES!$C:$C,"&gt;="&amp;MonthEnd),SUMIFS(RATES!$E:$E,RATES!$A:$A,$AI2196,RATES!$B:$B,"&lt;="&amp;MonthStart,RATES!$C:$C,"&gt;="&amp;MonthEnd))))</f>
        <v/>
      </c>
      <c r="AK2196" s="2">
        <f>IF(OR(NOT(ISNUMBER($AJ2196)),N($AA2196)=0),"",IF(ABS(N($Z2196)/100-$AJ2196)&gt;0.0000001,"DIFFERS",""))</f>
        <v/>
      </c>
    </row>
    <row r="2197">
      <c r="AD2197" s="2">
        <f>IF($L2197="","",IF(ISNUMBER(SEARCH("OFF ROAD",$H2197)),"OFF",IF(ISNUMBER(SEARCH("ON ROAD",$H2197)),"ON","")))</f>
        <v/>
      </c>
      <c r="AE2197" s="2">
        <f>IF($AD2197="ON",""&amp;$L2197,"")</f>
        <v/>
      </c>
      <c r="AF2197" s="2">
        <f>IF($L2197="","",IF($J2197&lt;&gt;"","Y",""))</f>
        <v/>
      </c>
      <c r="AG2197" s="2">
        <f>IF($L2197="","",IFERROR(TRIM(MID($H2197,4,SEARCH(" CO ",$H2197)-4)),""&amp;$S2197))</f>
        <v/>
      </c>
      <c r="AH2197" s="2">
        <f>IF($AG2197="","",IF($AG2197="FULTON",IF(ISNUMBER(SEARCH("COLLEGE PARK",$H2197)),"FULTON (COLLEGE PARK)",IF(ISNUMBER(SEARCH("HAPEVILLE",$H2197)),"FULTON (HAPEVILLE)",IF(ISNUMBER(SEARCH("EAST POINT",$H2197)),"FULTON (EAST POINT)",IF(ISNUMBER(SEARCH("ATLANTA",$H2197)),"FULTON (ATL LIMITS)","FULTON")))),IF($AG2197="DEKALB",IF(ISNUMBER(SEARCH("ATLANTA",$H2197)),"DEKALB (ATL LIMITS)","DEKALB"),IF(AND($AG2197="CLAYTON",ISNUMBER(SEARCH("COLLEGE PARK",$H2197))),"CLAYTON (COLLEGE PARK)",$AG2197))))</f>
        <v/>
      </c>
      <c r="AI2197" s="2">
        <f>IF(OR($AH2197="",$AD2197=""),"",IFERROR(VLOOKUP($AH2197,CODES!$A:$B,2,FALSE),"NO CODE"))</f>
        <v/>
      </c>
      <c r="AJ2197" s="19">
        <f>IF(OR($AI2197="",$AI2197="NO CODE"),"",IF(COUNTIFS(RATES!$A:$A,$AI2197,RATES!$B:$B,"&lt;="&amp;MonthStart,RATES!$C:$C,"&gt;="&amp;MonthEnd)&lt;&gt;1,"NO RATE",IF($AD2197="OFF",SUMIFS(RATES!$F:$F,RATES!$A:$A,$AI2197,RATES!$B:$B,"&lt;="&amp;MonthStart,RATES!$C:$C,"&gt;="&amp;MonthEnd),SUMIFS(RATES!$E:$E,RATES!$A:$A,$AI2197,RATES!$B:$B,"&lt;="&amp;MonthStart,RATES!$C:$C,"&gt;="&amp;MonthEnd))))</f>
        <v/>
      </c>
      <c r="AK2197" s="2">
        <f>IF(OR(NOT(ISNUMBER($AJ2197)),N($AA2197)=0),"",IF(ABS(N($Z2197)/100-$AJ2197)&gt;0.0000001,"DIFFERS",""))</f>
        <v/>
      </c>
    </row>
    <row r="2198">
      <c r="AD2198" s="2">
        <f>IF($L2198="","",IF(ISNUMBER(SEARCH("OFF ROAD",$H2198)),"OFF",IF(ISNUMBER(SEARCH("ON ROAD",$H2198)),"ON","")))</f>
        <v/>
      </c>
      <c r="AE2198" s="2">
        <f>IF($AD2198="ON",""&amp;$L2198,"")</f>
        <v/>
      </c>
      <c r="AF2198" s="2">
        <f>IF($L2198="","",IF($J2198&lt;&gt;"","Y",""))</f>
        <v/>
      </c>
      <c r="AG2198" s="2">
        <f>IF($L2198="","",IFERROR(TRIM(MID($H2198,4,SEARCH(" CO ",$H2198)-4)),""&amp;$S2198))</f>
        <v/>
      </c>
      <c r="AH2198" s="2">
        <f>IF($AG2198="","",IF($AG2198="FULTON",IF(ISNUMBER(SEARCH("COLLEGE PARK",$H2198)),"FULTON (COLLEGE PARK)",IF(ISNUMBER(SEARCH("HAPEVILLE",$H2198)),"FULTON (HAPEVILLE)",IF(ISNUMBER(SEARCH("EAST POINT",$H2198)),"FULTON (EAST POINT)",IF(ISNUMBER(SEARCH("ATLANTA",$H2198)),"FULTON (ATL LIMITS)","FULTON")))),IF($AG2198="DEKALB",IF(ISNUMBER(SEARCH("ATLANTA",$H2198)),"DEKALB (ATL LIMITS)","DEKALB"),IF(AND($AG2198="CLAYTON",ISNUMBER(SEARCH("COLLEGE PARK",$H2198))),"CLAYTON (COLLEGE PARK)",$AG2198))))</f>
        <v/>
      </c>
      <c r="AI2198" s="2">
        <f>IF(OR($AH2198="",$AD2198=""),"",IFERROR(VLOOKUP($AH2198,CODES!$A:$B,2,FALSE),"NO CODE"))</f>
        <v/>
      </c>
      <c r="AJ2198" s="19">
        <f>IF(OR($AI2198="",$AI2198="NO CODE"),"",IF(COUNTIFS(RATES!$A:$A,$AI2198,RATES!$B:$B,"&lt;="&amp;MonthStart,RATES!$C:$C,"&gt;="&amp;MonthEnd)&lt;&gt;1,"NO RATE",IF($AD2198="OFF",SUMIFS(RATES!$F:$F,RATES!$A:$A,$AI2198,RATES!$B:$B,"&lt;="&amp;MonthStart,RATES!$C:$C,"&gt;="&amp;MonthEnd),SUMIFS(RATES!$E:$E,RATES!$A:$A,$AI2198,RATES!$B:$B,"&lt;="&amp;MonthStart,RATES!$C:$C,"&gt;="&amp;MonthEnd))))</f>
        <v/>
      </c>
      <c r="AK2198" s="2">
        <f>IF(OR(NOT(ISNUMBER($AJ2198)),N($AA2198)=0),"",IF(ABS(N($Z2198)/100-$AJ2198)&gt;0.0000001,"DIFFERS",""))</f>
        <v/>
      </c>
    </row>
    <row r="2199">
      <c r="AD2199" s="2">
        <f>IF($L2199="","",IF(ISNUMBER(SEARCH("OFF ROAD",$H2199)),"OFF",IF(ISNUMBER(SEARCH("ON ROAD",$H2199)),"ON","")))</f>
        <v/>
      </c>
      <c r="AE2199" s="2">
        <f>IF($AD2199="ON",""&amp;$L2199,"")</f>
        <v/>
      </c>
      <c r="AF2199" s="2">
        <f>IF($L2199="","",IF($J2199&lt;&gt;"","Y",""))</f>
        <v/>
      </c>
      <c r="AG2199" s="2">
        <f>IF($L2199="","",IFERROR(TRIM(MID($H2199,4,SEARCH(" CO ",$H2199)-4)),""&amp;$S2199))</f>
        <v/>
      </c>
      <c r="AH2199" s="2">
        <f>IF($AG2199="","",IF($AG2199="FULTON",IF(ISNUMBER(SEARCH("COLLEGE PARK",$H2199)),"FULTON (COLLEGE PARK)",IF(ISNUMBER(SEARCH("HAPEVILLE",$H2199)),"FULTON (HAPEVILLE)",IF(ISNUMBER(SEARCH("EAST POINT",$H2199)),"FULTON (EAST POINT)",IF(ISNUMBER(SEARCH("ATLANTA",$H2199)),"FULTON (ATL LIMITS)","FULTON")))),IF($AG2199="DEKALB",IF(ISNUMBER(SEARCH("ATLANTA",$H2199)),"DEKALB (ATL LIMITS)","DEKALB"),IF(AND($AG2199="CLAYTON",ISNUMBER(SEARCH("COLLEGE PARK",$H2199))),"CLAYTON (COLLEGE PARK)",$AG2199))))</f>
        <v/>
      </c>
      <c r="AI2199" s="2">
        <f>IF(OR($AH2199="",$AD2199=""),"",IFERROR(VLOOKUP($AH2199,CODES!$A:$B,2,FALSE),"NO CODE"))</f>
        <v/>
      </c>
      <c r="AJ2199" s="19">
        <f>IF(OR($AI2199="",$AI2199="NO CODE"),"",IF(COUNTIFS(RATES!$A:$A,$AI2199,RATES!$B:$B,"&lt;="&amp;MonthStart,RATES!$C:$C,"&gt;="&amp;MonthEnd)&lt;&gt;1,"NO RATE",IF($AD2199="OFF",SUMIFS(RATES!$F:$F,RATES!$A:$A,$AI2199,RATES!$B:$B,"&lt;="&amp;MonthStart,RATES!$C:$C,"&gt;="&amp;MonthEnd),SUMIFS(RATES!$E:$E,RATES!$A:$A,$AI2199,RATES!$B:$B,"&lt;="&amp;MonthStart,RATES!$C:$C,"&gt;="&amp;MonthEnd))))</f>
        <v/>
      </c>
      <c r="AK2199" s="2">
        <f>IF(OR(NOT(ISNUMBER($AJ2199)),N($AA2199)=0),"",IF(ABS(N($Z2199)/100-$AJ2199)&gt;0.0000001,"DIFFERS",""))</f>
        <v/>
      </c>
    </row>
    <row r="2200">
      <c r="AD2200" s="2">
        <f>IF($L2200="","",IF(ISNUMBER(SEARCH("OFF ROAD",$H2200)),"OFF",IF(ISNUMBER(SEARCH("ON ROAD",$H2200)),"ON","")))</f>
        <v/>
      </c>
      <c r="AE2200" s="2">
        <f>IF($AD2200="ON",""&amp;$L2200,"")</f>
        <v/>
      </c>
      <c r="AF2200" s="2">
        <f>IF($L2200="","",IF($J2200&lt;&gt;"","Y",""))</f>
        <v/>
      </c>
      <c r="AG2200" s="2">
        <f>IF($L2200="","",IFERROR(TRIM(MID($H2200,4,SEARCH(" CO ",$H2200)-4)),""&amp;$S2200))</f>
        <v/>
      </c>
      <c r="AH2200" s="2">
        <f>IF($AG2200="","",IF($AG2200="FULTON",IF(ISNUMBER(SEARCH("COLLEGE PARK",$H2200)),"FULTON (COLLEGE PARK)",IF(ISNUMBER(SEARCH("HAPEVILLE",$H2200)),"FULTON (HAPEVILLE)",IF(ISNUMBER(SEARCH("EAST POINT",$H2200)),"FULTON (EAST POINT)",IF(ISNUMBER(SEARCH("ATLANTA",$H2200)),"FULTON (ATL LIMITS)","FULTON")))),IF($AG2200="DEKALB",IF(ISNUMBER(SEARCH("ATLANTA",$H2200)),"DEKALB (ATL LIMITS)","DEKALB"),IF(AND($AG2200="CLAYTON",ISNUMBER(SEARCH("COLLEGE PARK",$H2200))),"CLAYTON (COLLEGE PARK)",$AG2200))))</f>
        <v/>
      </c>
      <c r="AI2200" s="2">
        <f>IF(OR($AH2200="",$AD2200=""),"",IFERROR(VLOOKUP($AH2200,CODES!$A:$B,2,FALSE),"NO CODE"))</f>
        <v/>
      </c>
      <c r="AJ2200" s="19">
        <f>IF(OR($AI2200="",$AI2200="NO CODE"),"",IF(COUNTIFS(RATES!$A:$A,$AI2200,RATES!$B:$B,"&lt;="&amp;MonthStart,RATES!$C:$C,"&gt;="&amp;MonthEnd)&lt;&gt;1,"NO RATE",IF($AD2200="OFF",SUMIFS(RATES!$F:$F,RATES!$A:$A,$AI2200,RATES!$B:$B,"&lt;="&amp;MonthStart,RATES!$C:$C,"&gt;="&amp;MonthEnd),SUMIFS(RATES!$E:$E,RATES!$A:$A,$AI2200,RATES!$B:$B,"&lt;="&amp;MonthStart,RATES!$C:$C,"&gt;="&amp;MonthEnd))))</f>
        <v/>
      </c>
      <c r="AK2200" s="2">
        <f>IF(OR(NOT(ISNUMBER($AJ2200)),N($AA2200)=0),"",IF(ABS(N($Z2200)/100-$AJ2200)&gt;0.0000001,"DIFFERS",""))</f>
        <v/>
      </c>
    </row>
    <row r="2201">
      <c r="AD2201" s="2">
        <f>IF($L2201="","",IF(ISNUMBER(SEARCH("OFF ROAD",$H2201)),"OFF",IF(ISNUMBER(SEARCH("ON ROAD",$H2201)),"ON","")))</f>
        <v/>
      </c>
      <c r="AE2201" s="2">
        <f>IF($AD2201="ON",""&amp;$L2201,"")</f>
        <v/>
      </c>
      <c r="AF2201" s="2">
        <f>IF($L2201="","",IF($J2201&lt;&gt;"","Y",""))</f>
        <v/>
      </c>
      <c r="AG2201" s="2">
        <f>IF($L2201="","",IFERROR(TRIM(MID($H2201,4,SEARCH(" CO ",$H2201)-4)),""&amp;$S2201))</f>
        <v/>
      </c>
      <c r="AH2201" s="2">
        <f>IF($AG2201="","",IF($AG2201="FULTON",IF(ISNUMBER(SEARCH("COLLEGE PARK",$H2201)),"FULTON (COLLEGE PARK)",IF(ISNUMBER(SEARCH("HAPEVILLE",$H2201)),"FULTON (HAPEVILLE)",IF(ISNUMBER(SEARCH("EAST POINT",$H2201)),"FULTON (EAST POINT)",IF(ISNUMBER(SEARCH("ATLANTA",$H2201)),"FULTON (ATL LIMITS)","FULTON")))),IF($AG2201="DEKALB",IF(ISNUMBER(SEARCH("ATLANTA",$H2201)),"DEKALB (ATL LIMITS)","DEKALB"),IF(AND($AG2201="CLAYTON",ISNUMBER(SEARCH("COLLEGE PARK",$H2201))),"CLAYTON (COLLEGE PARK)",$AG2201))))</f>
        <v/>
      </c>
      <c r="AI2201" s="2">
        <f>IF(OR($AH2201="",$AD2201=""),"",IFERROR(VLOOKUP($AH2201,CODES!$A:$B,2,FALSE),"NO CODE"))</f>
        <v/>
      </c>
      <c r="AJ2201" s="19">
        <f>IF(OR($AI2201="",$AI2201="NO CODE"),"",IF(COUNTIFS(RATES!$A:$A,$AI2201,RATES!$B:$B,"&lt;="&amp;MonthStart,RATES!$C:$C,"&gt;="&amp;MonthEnd)&lt;&gt;1,"NO RATE",IF($AD2201="OFF",SUMIFS(RATES!$F:$F,RATES!$A:$A,$AI2201,RATES!$B:$B,"&lt;="&amp;MonthStart,RATES!$C:$C,"&gt;="&amp;MonthEnd),SUMIFS(RATES!$E:$E,RATES!$A:$A,$AI2201,RATES!$B:$B,"&lt;="&amp;MonthStart,RATES!$C:$C,"&gt;="&amp;MonthEnd))))</f>
        <v/>
      </c>
      <c r="AK2201" s="2">
        <f>IF(OR(NOT(ISNUMBER($AJ2201)),N($AA2201)=0),"",IF(ABS(N($Z2201)/100-$AJ2201)&gt;0.0000001,"DIFFERS",""))</f>
        <v/>
      </c>
    </row>
    <row r="2202">
      <c r="AD2202" s="2">
        <f>IF($L2202="","",IF(ISNUMBER(SEARCH("OFF ROAD",$H2202)),"OFF",IF(ISNUMBER(SEARCH("ON ROAD",$H2202)),"ON","")))</f>
        <v/>
      </c>
      <c r="AE2202" s="2">
        <f>IF($AD2202="ON",""&amp;$L2202,"")</f>
        <v/>
      </c>
      <c r="AF2202" s="2">
        <f>IF($L2202="","",IF($J2202&lt;&gt;"","Y",""))</f>
        <v/>
      </c>
      <c r="AG2202" s="2">
        <f>IF($L2202="","",IFERROR(TRIM(MID($H2202,4,SEARCH(" CO ",$H2202)-4)),""&amp;$S2202))</f>
        <v/>
      </c>
      <c r="AH2202" s="2">
        <f>IF($AG2202="","",IF($AG2202="FULTON",IF(ISNUMBER(SEARCH("COLLEGE PARK",$H2202)),"FULTON (COLLEGE PARK)",IF(ISNUMBER(SEARCH("HAPEVILLE",$H2202)),"FULTON (HAPEVILLE)",IF(ISNUMBER(SEARCH("EAST POINT",$H2202)),"FULTON (EAST POINT)",IF(ISNUMBER(SEARCH("ATLANTA",$H2202)),"FULTON (ATL LIMITS)","FULTON")))),IF($AG2202="DEKALB",IF(ISNUMBER(SEARCH("ATLANTA",$H2202)),"DEKALB (ATL LIMITS)","DEKALB"),IF(AND($AG2202="CLAYTON",ISNUMBER(SEARCH("COLLEGE PARK",$H2202))),"CLAYTON (COLLEGE PARK)",$AG2202))))</f>
        <v/>
      </c>
      <c r="AI2202" s="2">
        <f>IF(OR($AH2202="",$AD2202=""),"",IFERROR(VLOOKUP($AH2202,CODES!$A:$B,2,FALSE),"NO CODE"))</f>
        <v/>
      </c>
      <c r="AJ2202" s="19">
        <f>IF(OR($AI2202="",$AI2202="NO CODE"),"",IF(COUNTIFS(RATES!$A:$A,$AI2202,RATES!$B:$B,"&lt;="&amp;MonthStart,RATES!$C:$C,"&gt;="&amp;MonthEnd)&lt;&gt;1,"NO RATE",IF($AD2202="OFF",SUMIFS(RATES!$F:$F,RATES!$A:$A,$AI2202,RATES!$B:$B,"&lt;="&amp;MonthStart,RATES!$C:$C,"&gt;="&amp;MonthEnd),SUMIFS(RATES!$E:$E,RATES!$A:$A,$AI2202,RATES!$B:$B,"&lt;="&amp;MonthStart,RATES!$C:$C,"&gt;="&amp;MonthEnd))))</f>
        <v/>
      </c>
      <c r="AK2202" s="2">
        <f>IF(OR(NOT(ISNUMBER($AJ2202)),N($AA2202)=0),"",IF(ABS(N($Z2202)/100-$AJ2202)&gt;0.0000001,"DIFFERS",""))</f>
        <v/>
      </c>
    </row>
    <row r="2203">
      <c r="AD2203" s="2">
        <f>IF($L2203="","",IF(ISNUMBER(SEARCH("OFF ROAD",$H2203)),"OFF",IF(ISNUMBER(SEARCH("ON ROAD",$H2203)),"ON","")))</f>
        <v/>
      </c>
      <c r="AE2203" s="2">
        <f>IF($AD2203="ON",""&amp;$L2203,"")</f>
        <v/>
      </c>
      <c r="AF2203" s="2">
        <f>IF($L2203="","",IF($J2203&lt;&gt;"","Y",""))</f>
        <v/>
      </c>
      <c r="AG2203" s="2">
        <f>IF($L2203="","",IFERROR(TRIM(MID($H2203,4,SEARCH(" CO ",$H2203)-4)),""&amp;$S2203))</f>
        <v/>
      </c>
      <c r="AH2203" s="2">
        <f>IF($AG2203="","",IF($AG2203="FULTON",IF(ISNUMBER(SEARCH("COLLEGE PARK",$H2203)),"FULTON (COLLEGE PARK)",IF(ISNUMBER(SEARCH("HAPEVILLE",$H2203)),"FULTON (HAPEVILLE)",IF(ISNUMBER(SEARCH("EAST POINT",$H2203)),"FULTON (EAST POINT)",IF(ISNUMBER(SEARCH("ATLANTA",$H2203)),"FULTON (ATL LIMITS)","FULTON")))),IF($AG2203="DEKALB",IF(ISNUMBER(SEARCH("ATLANTA",$H2203)),"DEKALB (ATL LIMITS)","DEKALB"),IF(AND($AG2203="CLAYTON",ISNUMBER(SEARCH("COLLEGE PARK",$H2203))),"CLAYTON (COLLEGE PARK)",$AG2203))))</f>
        <v/>
      </c>
      <c r="AI2203" s="2">
        <f>IF(OR($AH2203="",$AD2203=""),"",IFERROR(VLOOKUP($AH2203,CODES!$A:$B,2,FALSE),"NO CODE"))</f>
        <v/>
      </c>
      <c r="AJ2203" s="19">
        <f>IF(OR($AI2203="",$AI2203="NO CODE"),"",IF(COUNTIFS(RATES!$A:$A,$AI2203,RATES!$B:$B,"&lt;="&amp;MonthStart,RATES!$C:$C,"&gt;="&amp;MonthEnd)&lt;&gt;1,"NO RATE",IF($AD2203="OFF",SUMIFS(RATES!$F:$F,RATES!$A:$A,$AI2203,RATES!$B:$B,"&lt;="&amp;MonthStart,RATES!$C:$C,"&gt;="&amp;MonthEnd),SUMIFS(RATES!$E:$E,RATES!$A:$A,$AI2203,RATES!$B:$B,"&lt;="&amp;MonthStart,RATES!$C:$C,"&gt;="&amp;MonthEnd))))</f>
        <v/>
      </c>
      <c r="AK2203" s="2">
        <f>IF(OR(NOT(ISNUMBER($AJ2203)),N($AA2203)=0),"",IF(ABS(N($Z2203)/100-$AJ2203)&gt;0.0000001,"DIFFERS",""))</f>
        <v/>
      </c>
    </row>
    <row r="2204">
      <c r="AD2204" s="2">
        <f>IF($L2204="","",IF(ISNUMBER(SEARCH("OFF ROAD",$H2204)),"OFF",IF(ISNUMBER(SEARCH("ON ROAD",$H2204)),"ON","")))</f>
        <v/>
      </c>
      <c r="AE2204" s="2">
        <f>IF($AD2204="ON",""&amp;$L2204,"")</f>
        <v/>
      </c>
      <c r="AF2204" s="2">
        <f>IF($L2204="","",IF($J2204&lt;&gt;"","Y",""))</f>
        <v/>
      </c>
      <c r="AG2204" s="2">
        <f>IF($L2204="","",IFERROR(TRIM(MID($H2204,4,SEARCH(" CO ",$H2204)-4)),""&amp;$S2204))</f>
        <v/>
      </c>
      <c r="AH2204" s="2">
        <f>IF($AG2204="","",IF($AG2204="FULTON",IF(ISNUMBER(SEARCH("COLLEGE PARK",$H2204)),"FULTON (COLLEGE PARK)",IF(ISNUMBER(SEARCH("HAPEVILLE",$H2204)),"FULTON (HAPEVILLE)",IF(ISNUMBER(SEARCH("EAST POINT",$H2204)),"FULTON (EAST POINT)",IF(ISNUMBER(SEARCH("ATLANTA",$H2204)),"FULTON (ATL LIMITS)","FULTON")))),IF($AG2204="DEKALB",IF(ISNUMBER(SEARCH("ATLANTA",$H2204)),"DEKALB (ATL LIMITS)","DEKALB"),IF(AND($AG2204="CLAYTON",ISNUMBER(SEARCH("COLLEGE PARK",$H2204))),"CLAYTON (COLLEGE PARK)",$AG2204))))</f>
        <v/>
      </c>
      <c r="AI2204" s="2">
        <f>IF(OR($AH2204="",$AD2204=""),"",IFERROR(VLOOKUP($AH2204,CODES!$A:$B,2,FALSE),"NO CODE"))</f>
        <v/>
      </c>
      <c r="AJ2204" s="19">
        <f>IF(OR($AI2204="",$AI2204="NO CODE"),"",IF(COUNTIFS(RATES!$A:$A,$AI2204,RATES!$B:$B,"&lt;="&amp;MonthStart,RATES!$C:$C,"&gt;="&amp;MonthEnd)&lt;&gt;1,"NO RATE",IF($AD2204="OFF",SUMIFS(RATES!$F:$F,RATES!$A:$A,$AI2204,RATES!$B:$B,"&lt;="&amp;MonthStart,RATES!$C:$C,"&gt;="&amp;MonthEnd),SUMIFS(RATES!$E:$E,RATES!$A:$A,$AI2204,RATES!$B:$B,"&lt;="&amp;MonthStart,RATES!$C:$C,"&gt;="&amp;MonthEnd))))</f>
        <v/>
      </c>
      <c r="AK2204" s="2">
        <f>IF(OR(NOT(ISNUMBER($AJ2204)),N($AA2204)=0),"",IF(ABS(N($Z2204)/100-$AJ2204)&gt;0.0000001,"DIFFERS",""))</f>
        <v/>
      </c>
    </row>
    <row r="2205">
      <c r="AD2205" s="2">
        <f>IF($L2205="","",IF(ISNUMBER(SEARCH("OFF ROAD",$H2205)),"OFF",IF(ISNUMBER(SEARCH("ON ROAD",$H2205)),"ON","")))</f>
        <v/>
      </c>
      <c r="AE2205" s="2">
        <f>IF($AD2205="ON",""&amp;$L2205,"")</f>
        <v/>
      </c>
      <c r="AF2205" s="2">
        <f>IF($L2205="","",IF($J2205&lt;&gt;"","Y",""))</f>
        <v/>
      </c>
      <c r="AG2205" s="2">
        <f>IF($L2205="","",IFERROR(TRIM(MID($H2205,4,SEARCH(" CO ",$H2205)-4)),""&amp;$S2205))</f>
        <v/>
      </c>
      <c r="AH2205" s="2">
        <f>IF($AG2205="","",IF($AG2205="FULTON",IF(ISNUMBER(SEARCH("COLLEGE PARK",$H2205)),"FULTON (COLLEGE PARK)",IF(ISNUMBER(SEARCH("HAPEVILLE",$H2205)),"FULTON (HAPEVILLE)",IF(ISNUMBER(SEARCH("EAST POINT",$H2205)),"FULTON (EAST POINT)",IF(ISNUMBER(SEARCH("ATLANTA",$H2205)),"FULTON (ATL LIMITS)","FULTON")))),IF($AG2205="DEKALB",IF(ISNUMBER(SEARCH("ATLANTA",$H2205)),"DEKALB (ATL LIMITS)","DEKALB"),IF(AND($AG2205="CLAYTON",ISNUMBER(SEARCH("COLLEGE PARK",$H2205))),"CLAYTON (COLLEGE PARK)",$AG2205))))</f>
        <v/>
      </c>
      <c r="AI2205" s="2">
        <f>IF(OR($AH2205="",$AD2205=""),"",IFERROR(VLOOKUP($AH2205,CODES!$A:$B,2,FALSE),"NO CODE"))</f>
        <v/>
      </c>
      <c r="AJ2205" s="19">
        <f>IF(OR($AI2205="",$AI2205="NO CODE"),"",IF(COUNTIFS(RATES!$A:$A,$AI2205,RATES!$B:$B,"&lt;="&amp;MonthStart,RATES!$C:$C,"&gt;="&amp;MonthEnd)&lt;&gt;1,"NO RATE",IF($AD2205="OFF",SUMIFS(RATES!$F:$F,RATES!$A:$A,$AI2205,RATES!$B:$B,"&lt;="&amp;MonthStart,RATES!$C:$C,"&gt;="&amp;MonthEnd),SUMIFS(RATES!$E:$E,RATES!$A:$A,$AI2205,RATES!$B:$B,"&lt;="&amp;MonthStart,RATES!$C:$C,"&gt;="&amp;MonthEnd))))</f>
        <v/>
      </c>
      <c r="AK2205" s="2">
        <f>IF(OR(NOT(ISNUMBER($AJ2205)),N($AA2205)=0),"",IF(ABS(N($Z2205)/100-$AJ2205)&gt;0.0000001,"DIFFERS",""))</f>
        <v/>
      </c>
    </row>
    <row r="2206">
      <c r="AD2206" s="2">
        <f>IF($L2206="","",IF(ISNUMBER(SEARCH("OFF ROAD",$H2206)),"OFF",IF(ISNUMBER(SEARCH("ON ROAD",$H2206)),"ON","")))</f>
        <v/>
      </c>
      <c r="AE2206" s="2">
        <f>IF($AD2206="ON",""&amp;$L2206,"")</f>
        <v/>
      </c>
      <c r="AF2206" s="2">
        <f>IF($L2206="","",IF($J2206&lt;&gt;"","Y",""))</f>
        <v/>
      </c>
      <c r="AG2206" s="2">
        <f>IF($L2206="","",IFERROR(TRIM(MID($H2206,4,SEARCH(" CO ",$H2206)-4)),""&amp;$S2206))</f>
        <v/>
      </c>
      <c r="AH2206" s="2">
        <f>IF($AG2206="","",IF($AG2206="FULTON",IF(ISNUMBER(SEARCH("COLLEGE PARK",$H2206)),"FULTON (COLLEGE PARK)",IF(ISNUMBER(SEARCH("HAPEVILLE",$H2206)),"FULTON (HAPEVILLE)",IF(ISNUMBER(SEARCH("EAST POINT",$H2206)),"FULTON (EAST POINT)",IF(ISNUMBER(SEARCH("ATLANTA",$H2206)),"FULTON (ATL LIMITS)","FULTON")))),IF($AG2206="DEKALB",IF(ISNUMBER(SEARCH("ATLANTA",$H2206)),"DEKALB (ATL LIMITS)","DEKALB"),IF(AND($AG2206="CLAYTON",ISNUMBER(SEARCH("COLLEGE PARK",$H2206))),"CLAYTON (COLLEGE PARK)",$AG2206))))</f>
        <v/>
      </c>
      <c r="AI2206" s="2">
        <f>IF(OR($AH2206="",$AD2206=""),"",IFERROR(VLOOKUP($AH2206,CODES!$A:$B,2,FALSE),"NO CODE"))</f>
        <v/>
      </c>
      <c r="AJ2206" s="19">
        <f>IF(OR($AI2206="",$AI2206="NO CODE"),"",IF(COUNTIFS(RATES!$A:$A,$AI2206,RATES!$B:$B,"&lt;="&amp;MonthStart,RATES!$C:$C,"&gt;="&amp;MonthEnd)&lt;&gt;1,"NO RATE",IF($AD2206="OFF",SUMIFS(RATES!$F:$F,RATES!$A:$A,$AI2206,RATES!$B:$B,"&lt;="&amp;MonthStart,RATES!$C:$C,"&gt;="&amp;MonthEnd),SUMIFS(RATES!$E:$E,RATES!$A:$A,$AI2206,RATES!$B:$B,"&lt;="&amp;MonthStart,RATES!$C:$C,"&gt;="&amp;MonthEnd))))</f>
        <v/>
      </c>
      <c r="AK2206" s="2">
        <f>IF(OR(NOT(ISNUMBER($AJ2206)),N($AA2206)=0),"",IF(ABS(N($Z2206)/100-$AJ2206)&gt;0.0000001,"DIFFERS",""))</f>
        <v/>
      </c>
    </row>
    <row r="2207">
      <c r="AD2207" s="2">
        <f>IF($L2207="","",IF(ISNUMBER(SEARCH("OFF ROAD",$H2207)),"OFF",IF(ISNUMBER(SEARCH("ON ROAD",$H2207)),"ON","")))</f>
        <v/>
      </c>
      <c r="AE2207" s="2">
        <f>IF($AD2207="ON",""&amp;$L2207,"")</f>
        <v/>
      </c>
      <c r="AF2207" s="2">
        <f>IF($L2207="","",IF($J2207&lt;&gt;"","Y",""))</f>
        <v/>
      </c>
      <c r="AG2207" s="2">
        <f>IF($L2207="","",IFERROR(TRIM(MID($H2207,4,SEARCH(" CO ",$H2207)-4)),""&amp;$S2207))</f>
        <v/>
      </c>
      <c r="AH2207" s="2">
        <f>IF($AG2207="","",IF($AG2207="FULTON",IF(ISNUMBER(SEARCH("COLLEGE PARK",$H2207)),"FULTON (COLLEGE PARK)",IF(ISNUMBER(SEARCH("HAPEVILLE",$H2207)),"FULTON (HAPEVILLE)",IF(ISNUMBER(SEARCH("EAST POINT",$H2207)),"FULTON (EAST POINT)",IF(ISNUMBER(SEARCH("ATLANTA",$H2207)),"FULTON (ATL LIMITS)","FULTON")))),IF($AG2207="DEKALB",IF(ISNUMBER(SEARCH("ATLANTA",$H2207)),"DEKALB (ATL LIMITS)","DEKALB"),IF(AND($AG2207="CLAYTON",ISNUMBER(SEARCH("COLLEGE PARK",$H2207))),"CLAYTON (COLLEGE PARK)",$AG2207))))</f>
        <v/>
      </c>
      <c r="AI2207" s="2">
        <f>IF(OR($AH2207="",$AD2207=""),"",IFERROR(VLOOKUP($AH2207,CODES!$A:$B,2,FALSE),"NO CODE"))</f>
        <v/>
      </c>
      <c r="AJ2207" s="19">
        <f>IF(OR($AI2207="",$AI2207="NO CODE"),"",IF(COUNTIFS(RATES!$A:$A,$AI2207,RATES!$B:$B,"&lt;="&amp;MonthStart,RATES!$C:$C,"&gt;="&amp;MonthEnd)&lt;&gt;1,"NO RATE",IF($AD2207="OFF",SUMIFS(RATES!$F:$F,RATES!$A:$A,$AI2207,RATES!$B:$B,"&lt;="&amp;MonthStart,RATES!$C:$C,"&gt;="&amp;MonthEnd),SUMIFS(RATES!$E:$E,RATES!$A:$A,$AI2207,RATES!$B:$B,"&lt;="&amp;MonthStart,RATES!$C:$C,"&gt;="&amp;MonthEnd))))</f>
        <v/>
      </c>
      <c r="AK2207" s="2">
        <f>IF(OR(NOT(ISNUMBER($AJ2207)),N($AA2207)=0),"",IF(ABS(N($Z2207)/100-$AJ2207)&gt;0.0000001,"DIFFERS",""))</f>
        <v/>
      </c>
    </row>
    <row r="2208">
      <c r="AD2208" s="2">
        <f>IF($L2208="","",IF(ISNUMBER(SEARCH("OFF ROAD",$H2208)),"OFF",IF(ISNUMBER(SEARCH("ON ROAD",$H2208)),"ON","")))</f>
        <v/>
      </c>
      <c r="AE2208" s="2">
        <f>IF($AD2208="ON",""&amp;$L2208,"")</f>
        <v/>
      </c>
      <c r="AF2208" s="2">
        <f>IF($L2208="","",IF($J2208&lt;&gt;"","Y",""))</f>
        <v/>
      </c>
      <c r="AG2208" s="2">
        <f>IF($L2208="","",IFERROR(TRIM(MID($H2208,4,SEARCH(" CO ",$H2208)-4)),""&amp;$S2208))</f>
        <v/>
      </c>
      <c r="AH2208" s="2">
        <f>IF($AG2208="","",IF($AG2208="FULTON",IF(ISNUMBER(SEARCH("COLLEGE PARK",$H2208)),"FULTON (COLLEGE PARK)",IF(ISNUMBER(SEARCH("HAPEVILLE",$H2208)),"FULTON (HAPEVILLE)",IF(ISNUMBER(SEARCH("EAST POINT",$H2208)),"FULTON (EAST POINT)",IF(ISNUMBER(SEARCH("ATLANTA",$H2208)),"FULTON (ATL LIMITS)","FULTON")))),IF($AG2208="DEKALB",IF(ISNUMBER(SEARCH("ATLANTA",$H2208)),"DEKALB (ATL LIMITS)","DEKALB"),IF(AND($AG2208="CLAYTON",ISNUMBER(SEARCH("COLLEGE PARK",$H2208))),"CLAYTON (COLLEGE PARK)",$AG2208))))</f>
        <v/>
      </c>
      <c r="AI2208" s="2">
        <f>IF(OR($AH2208="",$AD2208=""),"",IFERROR(VLOOKUP($AH2208,CODES!$A:$B,2,FALSE),"NO CODE"))</f>
        <v/>
      </c>
      <c r="AJ2208" s="19">
        <f>IF(OR($AI2208="",$AI2208="NO CODE"),"",IF(COUNTIFS(RATES!$A:$A,$AI2208,RATES!$B:$B,"&lt;="&amp;MonthStart,RATES!$C:$C,"&gt;="&amp;MonthEnd)&lt;&gt;1,"NO RATE",IF($AD2208="OFF",SUMIFS(RATES!$F:$F,RATES!$A:$A,$AI2208,RATES!$B:$B,"&lt;="&amp;MonthStart,RATES!$C:$C,"&gt;="&amp;MonthEnd),SUMIFS(RATES!$E:$E,RATES!$A:$A,$AI2208,RATES!$B:$B,"&lt;="&amp;MonthStart,RATES!$C:$C,"&gt;="&amp;MonthEnd))))</f>
        <v/>
      </c>
      <c r="AK2208" s="2">
        <f>IF(OR(NOT(ISNUMBER($AJ2208)),N($AA2208)=0),"",IF(ABS(N($Z2208)/100-$AJ2208)&gt;0.0000001,"DIFFERS",""))</f>
        <v/>
      </c>
    </row>
    <row r="2209">
      <c r="AD2209" s="2">
        <f>IF($L2209="","",IF(ISNUMBER(SEARCH("OFF ROAD",$H2209)),"OFF",IF(ISNUMBER(SEARCH("ON ROAD",$H2209)),"ON","")))</f>
        <v/>
      </c>
      <c r="AE2209" s="2">
        <f>IF($AD2209="ON",""&amp;$L2209,"")</f>
        <v/>
      </c>
      <c r="AF2209" s="2">
        <f>IF($L2209="","",IF($J2209&lt;&gt;"","Y",""))</f>
        <v/>
      </c>
      <c r="AG2209" s="2">
        <f>IF($L2209="","",IFERROR(TRIM(MID($H2209,4,SEARCH(" CO ",$H2209)-4)),""&amp;$S2209))</f>
        <v/>
      </c>
      <c r="AH2209" s="2">
        <f>IF($AG2209="","",IF($AG2209="FULTON",IF(ISNUMBER(SEARCH("COLLEGE PARK",$H2209)),"FULTON (COLLEGE PARK)",IF(ISNUMBER(SEARCH("HAPEVILLE",$H2209)),"FULTON (HAPEVILLE)",IF(ISNUMBER(SEARCH("EAST POINT",$H2209)),"FULTON (EAST POINT)",IF(ISNUMBER(SEARCH("ATLANTA",$H2209)),"FULTON (ATL LIMITS)","FULTON")))),IF($AG2209="DEKALB",IF(ISNUMBER(SEARCH("ATLANTA",$H2209)),"DEKALB (ATL LIMITS)","DEKALB"),IF(AND($AG2209="CLAYTON",ISNUMBER(SEARCH("COLLEGE PARK",$H2209))),"CLAYTON (COLLEGE PARK)",$AG2209))))</f>
        <v/>
      </c>
      <c r="AI2209" s="2">
        <f>IF(OR($AH2209="",$AD2209=""),"",IFERROR(VLOOKUP($AH2209,CODES!$A:$B,2,FALSE),"NO CODE"))</f>
        <v/>
      </c>
      <c r="AJ2209" s="19">
        <f>IF(OR($AI2209="",$AI2209="NO CODE"),"",IF(COUNTIFS(RATES!$A:$A,$AI2209,RATES!$B:$B,"&lt;="&amp;MonthStart,RATES!$C:$C,"&gt;="&amp;MonthEnd)&lt;&gt;1,"NO RATE",IF($AD2209="OFF",SUMIFS(RATES!$F:$F,RATES!$A:$A,$AI2209,RATES!$B:$B,"&lt;="&amp;MonthStart,RATES!$C:$C,"&gt;="&amp;MonthEnd),SUMIFS(RATES!$E:$E,RATES!$A:$A,$AI2209,RATES!$B:$B,"&lt;="&amp;MonthStart,RATES!$C:$C,"&gt;="&amp;MonthEnd))))</f>
        <v/>
      </c>
      <c r="AK2209" s="2">
        <f>IF(OR(NOT(ISNUMBER($AJ2209)),N($AA2209)=0),"",IF(ABS(N($Z2209)/100-$AJ2209)&gt;0.0000001,"DIFFERS",""))</f>
        <v/>
      </c>
    </row>
    <row r="2210">
      <c r="AD2210" s="2">
        <f>IF($L2210="","",IF(ISNUMBER(SEARCH("OFF ROAD",$H2210)),"OFF",IF(ISNUMBER(SEARCH("ON ROAD",$H2210)),"ON","")))</f>
        <v/>
      </c>
      <c r="AE2210" s="2">
        <f>IF($AD2210="ON",""&amp;$L2210,"")</f>
        <v/>
      </c>
      <c r="AF2210" s="2">
        <f>IF($L2210="","",IF($J2210&lt;&gt;"","Y",""))</f>
        <v/>
      </c>
      <c r="AG2210" s="2">
        <f>IF($L2210="","",IFERROR(TRIM(MID($H2210,4,SEARCH(" CO ",$H2210)-4)),""&amp;$S2210))</f>
        <v/>
      </c>
      <c r="AH2210" s="2">
        <f>IF($AG2210="","",IF($AG2210="FULTON",IF(ISNUMBER(SEARCH("COLLEGE PARK",$H2210)),"FULTON (COLLEGE PARK)",IF(ISNUMBER(SEARCH("HAPEVILLE",$H2210)),"FULTON (HAPEVILLE)",IF(ISNUMBER(SEARCH("EAST POINT",$H2210)),"FULTON (EAST POINT)",IF(ISNUMBER(SEARCH("ATLANTA",$H2210)),"FULTON (ATL LIMITS)","FULTON")))),IF($AG2210="DEKALB",IF(ISNUMBER(SEARCH("ATLANTA",$H2210)),"DEKALB (ATL LIMITS)","DEKALB"),IF(AND($AG2210="CLAYTON",ISNUMBER(SEARCH("COLLEGE PARK",$H2210))),"CLAYTON (COLLEGE PARK)",$AG2210))))</f>
        <v/>
      </c>
      <c r="AI2210" s="2">
        <f>IF(OR($AH2210="",$AD2210=""),"",IFERROR(VLOOKUP($AH2210,CODES!$A:$B,2,FALSE),"NO CODE"))</f>
        <v/>
      </c>
      <c r="AJ2210" s="19">
        <f>IF(OR($AI2210="",$AI2210="NO CODE"),"",IF(COUNTIFS(RATES!$A:$A,$AI2210,RATES!$B:$B,"&lt;="&amp;MonthStart,RATES!$C:$C,"&gt;="&amp;MonthEnd)&lt;&gt;1,"NO RATE",IF($AD2210="OFF",SUMIFS(RATES!$F:$F,RATES!$A:$A,$AI2210,RATES!$B:$B,"&lt;="&amp;MonthStart,RATES!$C:$C,"&gt;="&amp;MonthEnd),SUMIFS(RATES!$E:$E,RATES!$A:$A,$AI2210,RATES!$B:$B,"&lt;="&amp;MonthStart,RATES!$C:$C,"&gt;="&amp;MonthEnd))))</f>
        <v/>
      </c>
      <c r="AK2210" s="2">
        <f>IF(OR(NOT(ISNUMBER($AJ2210)),N($AA2210)=0),"",IF(ABS(N($Z2210)/100-$AJ2210)&gt;0.0000001,"DIFFERS",""))</f>
        <v/>
      </c>
    </row>
    <row r="2211">
      <c r="AD2211" s="2">
        <f>IF($L2211="","",IF(ISNUMBER(SEARCH("OFF ROAD",$H2211)),"OFF",IF(ISNUMBER(SEARCH("ON ROAD",$H2211)),"ON","")))</f>
        <v/>
      </c>
      <c r="AE2211" s="2">
        <f>IF($AD2211="ON",""&amp;$L2211,"")</f>
        <v/>
      </c>
      <c r="AF2211" s="2">
        <f>IF($L2211="","",IF($J2211&lt;&gt;"","Y",""))</f>
        <v/>
      </c>
      <c r="AG2211" s="2">
        <f>IF($L2211="","",IFERROR(TRIM(MID($H2211,4,SEARCH(" CO ",$H2211)-4)),""&amp;$S2211))</f>
        <v/>
      </c>
      <c r="AH2211" s="2">
        <f>IF($AG2211="","",IF($AG2211="FULTON",IF(ISNUMBER(SEARCH("COLLEGE PARK",$H2211)),"FULTON (COLLEGE PARK)",IF(ISNUMBER(SEARCH("HAPEVILLE",$H2211)),"FULTON (HAPEVILLE)",IF(ISNUMBER(SEARCH("EAST POINT",$H2211)),"FULTON (EAST POINT)",IF(ISNUMBER(SEARCH("ATLANTA",$H2211)),"FULTON (ATL LIMITS)","FULTON")))),IF($AG2211="DEKALB",IF(ISNUMBER(SEARCH("ATLANTA",$H2211)),"DEKALB (ATL LIMITS)","DEKALB"),IF(AND($AG2211="CLAYTON",ISNUMBER(SEARCH("COLLEGE PARK",$H2211))),"CLAYTON (COLLEGE PARK)",$AG2211))))</f>
        <v/>
      </c>
      <c r="AI2211" s="2">
        <f>IF(OR($AH2211="",$AD2211=""),"",IFERROR(VLOOKUP($AH2211,CODES!$A:$B,2,FALSE),"NO CODE"))</f>
        <v/>
      </c>
      <c r="AJ2211" s="19">
        <f>IF(OR($AI2211="",$AI2211="NO CODE"),"",IF(COUNTIFS(RATES!$A:$A,$AI2211,RATES!$B:$B,"&lt;="&amp;MonthStart,RATES!$C:$C,"&gt;="&amp;MonthEnd)&lt;&gt;1,"NO RATE",IF($AD2211="OFF",SUMIFS(RATES!$F:$F,RATES!$A:$A,$AI2211,RATES!$B:$B,"&lt;="&amp;MonthStart,RATES!$C:$C,"&gt;="&amp;MonthEnd),SUMIFS(RATES!$E:$E,RATES!$A:$A,$AI2211,RATES!$B:$B,"&lt;="&amp;MonthStart,RATES!$C:$C,"&gt;="&amp;MonthEnd))))</f>
        <v/>
      </c>
      <c r="AK2211" s="2">
        <f>IF(OR(NOT(ISNUMBER($AJ2211)),N($AA2211)=0),"",IF(ABS(N($Z2211)/100-$AJ2211)&gt;0.0000001,"DIFFERS",""))</f>
        <v/>
      </c>
    </row>
    <row r="2212">
      <c r="AD2212" s="2">
        <f>IF($L2212="","",IF(ISNUMBER(SEARCH("OFF ROAD",$H2212)),"OFF",IF(ISNUMBER(SEARCH("ON ROAD",$H2212)),"ON","")))</f>
        <v/>
      </c>
      <c r="AE2212" s="2">
        <f>IF($AD2212="ON",""&amp;$L2212,"")</f>
        <v/>
      </c>
      <c r="AF2212" s="2">
        <f>IF($L2212="","",IF($J2212&lt;&gt;"","Y",""))</f>
        <v/>
      </c>
      <c r="AG2212" s="2">
        <f>IF($L2212="","",IFERROR(TRIM(MID($H2212,4,SEARCH(" CO ",$H2212)-4)),""&amp;$S2212))</f>
        <v/>
      </c>
      <c r="AH2212" s="2">
        <f>IF($AG2212="","",IF($AG2212="FULTON",IF(ISNUMBER(SEARCH("COLLEGE PARK",$H2212)),"FULTON (COLLEGE PARK)",IF(ISNUMBER(SEARCH("HAPEVILLE",$H2212)),"FULTON (HAPEVILLE)",IF(ISNUMBER(SEARCH("EAST POINT",$H2212)),"FULTON (EAST POINT)",IF(ISNUMBER(SEARCH("ATLANTA",$H2212)),"FULTON (ATL LIMITS)","FULTON")))),IF($AG2212="DEKALB",IF(ISNUMBER(SEARCH("ATLANTA",$H2212)),"DEKALB (ATL LIMITS)","DEKALB"),IF(AND($AG2212="CLAYTON",ISNUMBER(SEARCH("COLLEGE PARK",$H2212))),"CLAYTON (COLLEGE PARK)",$AG2212))))</f>
        <v/>
      </c>
      <c r="AI2212" s="2">
        <f>IF(OR($AH2212="",$AD2212=""),"",IFERROR(VLOOKUP($AH2212,CODES!$A:$B,2,FALSE),"NO CODE"))</f>
        <v/>
      </c>
      <c r="AJ2212" s="19">
        <f>IF(OR($AI2212="",$AI2212="NO CODE"),"",IF(COUNTIFS(RATES!$A:$A,$AI2212,RATES!$B:$B,"&lt;="&amp;MonthStart,RATES!$C:$C,"&gt;="&amp;MonthEnd)&lt;&gt;1,"NO RATE",IF($AD2212="OFF",SUMIFS(RATES!$F:$F,RATES!$A:$A,$AI2212,RATES!$B:$B,"&lt;="&amp;MonthStart,RATES!$C:$C,"&gt;="&amp;MonthEnd),SUMIFS(RATES!$E:$E,RATES!$A:$A,$AI2212,RATES!$B:$B,"&lt;="&amp;MonthStart,RATES!$C:$C,"&gt;="&amp;MonthEnd))))</f>
        <v/>
      </c>
      <c r="AK2212" s="2">
        <f>IF(OR(NOT(ISNUMBER($AJ2212)),N($AA2212)=0),"",IF(ABS(N($Z2212)/100-$AJ2212)&gt;0.0000001,"DIFFERS",""))</f>
        <v/>
      </c>
    </row>
    <row r="2213">
      <c r="AD2213" s="2">
        <f>IF($L2213="","",IF(ISNUMBER(SEARCH("OFF ROAD",$H2213)),"OFF",IF(ISNUMBER(SEARCH("ON ROAD",$H2213)),"ON","")))</f>
        <v/>
      </c>
      <c r="AE2213" s="2">
        <f>IF($AD2213="ON",""&amp;$L2213,"")</f>
        <v/>
      </c>
      <c r="AF2213" s="2">
        <f>IF($L2213="","",IF($J2213&lt;&gt;"","Y",""))</f>
        <v/>
      </c>
      <c r="AG2213" s="2">
        <f>IF($L2213="","",IFERROR(TRIM(MID($H2213,4,SEARCH(" CO ",$H2213)-4)),""&amp;$S2213))</f>
        <v/>
      </c>
      <c r="AH2213" s="2">
        <f>IF($AG2213="","",IF($AG2213="FULTON",IF(ISNUMBER(SEARCH("COLLEGE PARK",$H2213)),"FULTON (COLLEGE PARK)",IF(ISNUMBER(SEARCH("HAPEVILLE",$H2213)),"FULTON (HAPEVILLE)",IF(ISNUMBER(SEARCH("EAST POINT",$H2213)),"FULTON (EAST POINT)",IF(ISNUMBER(SEARCH("ATLANTA",$H2213)),"FULTON (ATL LIMITS)","FULTON")))),IF($AG2213="DEKALB",IF(ISNUMBER(SEARCH("ATLANTA",$H2213)),"DEKALB (ATL LIMITS)","DEKALB"),IF(AND($AG2213="CLAYTON",ISNUMBER(SEARCH("COLLEGE PARK",$H2213))),"CLAYTON (COLLEGE PARK)",$AG2213))))</f>
        <v/>
      </c>
      <c r="AI2213" s="2">
        <f>IF(OR($AH2213="",$AD2213=""),"",IFERROR(VLOOKUP($AH2213,CODES!$A:$B,2,FALSE),"NO CODE"))</f>
        <v/>
      </c>
      <c r="AJ2213" s="19">
        <f>IF(OR($AI2213="",$AI2213="NO CODE"),"",IF(COUNTIFS(RATES!$A:$A,$AI2213,RATES!$B:$B,"&lt;="&amp;MonthStart,RATES!$C:$C,"&gt;="&amp;MonthEnd)&lt;&gt;1,"NO RATE",IF($AD2213="OFF",SUMIFS(RATES!$F:$F,RATES!$A:$A,$AI2213,RATES!$B:$B,"&lt;="&amp;MonthStart,RATES!$C:$C,"&gt;="&amp;MonthEnd),SUMIFS(RATES!$E:$E,RATES!$A:$A,$AI2213,RATES!$B:$B,"&lt;="&amp;MonthStart,RATES!$C:$C,"&gt;="&amp;MonthEnd))))</f>
        <v/>
      </c>
      <c r="AK2213" s="2">
        <f>IF(OR(NOT(ISNUMBER($AJ2213)),N($AA2213)=0),"",IF(ABS(N($Z2213)/100-$AJ2213)&gt;0.0000001,"DIFFERS",""))</f>
        <v/>
      </c>
    </row>
    <row r="2214">
      <c r="AD2214" s="2">
        <f>IF($L2214="","",IF(ISNUMBER(SEARCH("OFF ROAD",$H2214)),"OFF",IF(ISNUMBER(SEARCH("ON ROAD",$H2214)),"ON","")))</f>
        <v/>
      </c>
      <c r="AE2214" s="2">
        <f>IF($AD2214="ON",""&amp;$L2214,"")</f>
        <v/>
      </c>
      <c r="AF2214" s="2">
        <f>IF($L2214="","",IF($J2214&lt;&gt;"","Y",""))</f>
        <v/>
      </c>
      <c r="AG2214" s="2">
        <f>IF($L2214="","",IFERROR(TRIM(MID($H2214,4,SEARCH(" CO ",$H2214)-4)),""&amp;$S2214))</f>
        <v/>
      </c>
      <c r="AH2214" s="2">
        <f>IF($AG2214="","",IF($AG2214="FULTON",IF(ISNUMBER(SEARCH("COLLEGE PARK",$H2214)),"FULTON (COLLEGE PARK)",IF(ISNUMBER(SEARCH("HAPEVILLE",$H2214)),"FULTON (HAPEVILLE)",IF(ISNUMBER(SEARCH("EAST POINT",$H2214)),"FULTON (EAST POINT)",IF(ISNUMBER(SEARCH("ATLANTA",$H2214)),"FULTON (ATL LIMITS)","FULTON")))),IF($AG2214="DEKALB",IF(ISNUMBER(SEARCH("ATLANTA",$H2214)),"DEKALB (ATL LIMITS)","DEKALB"),IF(AND($AG2214="CLAYTON",ISNUMBER(SEARCH("COLLEGE PARK",$H2214))),"CLAYTON (COLLEGE PARK)",$AG2214))))</f>
        <v/>
      </c>
      <c r="AI2214" s="2">
        <f>IF(OR($AH2214="",$AD2214=""),"",IFERROR(VLOOKUP($AH2214,CODES!$A:$B,2,FALSE),"NO CODE"))</f>
        <v/>
      </c>
      <c r="AJ2214" s="19">
        <f>IF(OR($AI2214="",$AI2214="NO CODE"),"",IF(COUNTIFS(RATES!$A:$A,$AI2214,RATES!$B:$B,"&lt;="&amp;MonthStart,RATES!$C:$C,"&gt;="&amp;MonthEnd)&lt;&gt;1,"NO RATE",IF($AD2214="OFF",SUMIFS(RATES!$F:$F,RATES!$A:$A,$AI2214,RATES!$B:$B,"&lt;="&amp;MonthStart,RATES!$C:$C,"&gt;="&amp;MonthEnd),SUMIFS(RATES!$E:$E,RATES!$A:$A,$AI2214,RATES!$B:$B,"&lt;="&amp;MonthStart,RATES!$C:$C,"&gt;="&amp;MonthEnd))))</f>
        <v/>
      </c>
      <c r="AK2214" s="2">
        <f>IF(OR(NOT(ISNUMBER($AJ2214)),N($AA2214)=0),"",IF(ABS(N($Z2214)/100-$AJ2214)&gt;0.0000001,"DIFFERS",""))</f>
        <v/>
      </c>
    </row>
    <row r="2215">
      <c r="AD2215" s="2">
        <f>IF($L2215="","",IF(ISNUMBER(SEARCH("OFF ROAD",$H2215)),"OFF",IF(ISNUMBER(SEARCH("ON ROAD",$H2215)),"ON","")))</f>
        <v/>
      </c>
      <c r="AE2215" s="2">
        <f>IF($AD2215="ON",""&amp;$L2215,"")</f>
        <v/>
      </c>
      <c r="AF2215" s="2">
        <f>IF($L2215="","",IF($J2215&lt;&gt;"","Y",""))</f>
        <v/>
      </c>
      <c r="AG2215" s="2">
        <f>IF($L2215="","",IFERROR(TRIM(MID($H2215,4,SEARCH(" CO ",$H2215)-4)),""&amp;$S2215))</f>
        <v/>
      </c>
      <c r="AH2215" s="2">
        <f>IF($AG2215="","",IF($AG2215="FULTON",IF(ISNUMBER(SEARCH("COLLEGE PARK",$H2215)),"FULTON (COLLEGE PARK)",IF(ISNUMBER(SEARCH("HAPEVILLE",$H2215)),"FULTON (HAPEVILLE)",IF(ISNUMBER(SEARCH("EAST POINT",$H2215)),"FULTON (EAST POINT)",IF(ISNUMBER(SEARCH("ATLANTA",$H2215)),"FULTON (ATL LIMITS)","FULTON")))),IF($AG2215="DEKALB",IF(ISNUMBER(SEARCH("ATLANTA",$H2215)),"DEKALB (ATL LIMITS)","DEKALB"),IF(AND($AG2215="CLAYTON",ISNUMBER(SEARCH("COLLEGE PARK",$H2215))),"CLAYTON (COLLEGE PARK)",$AG2215))))</f>
        <v/>
      </c>
      <c r="AI2215" s="2">
        <f>IF(OR($AH2215="",$AD2215=""),"",IFERROR(VLOOKUP($AH2215,CODES!$A:$B,2,FALSE),"NO CODE"))</f>
        <v/>
      </c>
      <c r="AJ2215" s="19">
        <f>IF(OR($AI2215="",$AI2215="NO CODE"),"",IF(COUNTIFS(RATES!$A:$A,$AI2215,RATES!$B:$B,"&lt;="&amp;MonthStart,RATES!$C:$C,"&gt;="&amp;MonthEnd)&lt;&gt;1,"NO RATE",IF($AD2215="OFF",SUMIFS(RATES!$F:$F,RATES!$A:$A,$AI2215,RATES!$B:$B,"&lt;="&amp;MonthStart,RATES!$C:$C,"&gt;="&amp;MonthEnd),SUMIFS(RATES!$E:$E,RATES!$A:$A,$AI2215,RATES!$B:$B,"&lt;="&amp;MonthStart,RATES!$C:$C,"&gt;="&amp;MonthEnd))))</f>
        <v/>
      </c>
      <c r="AK2215" s="2">
        <f>IF(OR(NOT(ISNUMBER($AJ2215)),N($AA2215)=0),"",IF(ABS(N($Z2215)/100-$AJ2215)&gt;0.0000001,"DIFFERS",""))</f>
        <v/>
      </c>
    </row>
    <row r="2216">
      <c r="AD2216" s="2">
        <f>IF($L2216="","",IF(ISNUMBER(SEARCH("OFF ROAD",$H2216)),"OFF",IF(ISNUMBER(SEARCH("ON ROAD",$H2216)),"ON","")))</f>
        <v/>
      </c>
      <c r="AE2216" s="2">
        <f>IF($AD2216="ON",""&amp;$L2216,"")</f>
        <v/>
      </c>
      <c r="AF2216" s="2">
        <f>IF($L2216="","",IF($J2216&lt;&gt;"","Y",""))</f>
        <v/>
      </c>
      <c r="AG2216" s="2">
        <f>IF($L2216="","",IFERROR(TRIM(MID($H2216,4,SEARCH(" CO ",$H2216)-4)),""&amp;$S2216))</f>
        <v/>
      </c>
      <c r="AH2216" s="2">
        <f>IF($AG2216="","",IF($AG2216="FULTON",IF(ISNUMBER(SEARCH("COLLEGE PARK",$H2216)),"FULTON (COLLEGE PARK)",IF(ISNUMBER(SEARCH("HAPEVILLE",$H2216)),"FULTON (HAPEVILLE)",IF(ISNUMBER(SEARCH("EAST POINT",$H2216)),"FULTON (EAST POINT)",IF(ISNUMBER(SEARCH("ATLANTA",$H2216)),"FULTON (ATL LIMITS)","FULTON")))),IF($AG2216="DEKALB",IF(ISNUMBER(SEARCH("ATLANTA",$H2216)),"DEKALB (ATL LIMITS)","DEKALB"),IF(AND($AG2216="CLAYTON",ISNUMBER(SEARCH("COLLEGE PARK",$H2216))),"CLAYTON (COLLEGE PARK)",$AG2216))))</f>
        <v/>
      </c>
      <c r="AI2216" s="2">
        <f>IF(OR($AH2216="",$AD2216=""),"",IFERROR(VLOOKUP($AH2216,CODES!$A:$B,2,FALSE),"NO CODE"))</f>
        <v/>
      </c>
      <c r="AJ2216" s="19">
        <f>IF(OR($AI2216="",$AI2216="NO CODE"),"",IF(COUNTIFS(RATES!$A:$A,$AI2216,RATES!$B:$B,"&lt;="&amp;MonthStart,RATES!$C:$C,"&gt;="&amp;MonthEnd)&lt;&gt;1,"NO RATE",IF($AD2216="OFF",SUMIFS(RATES!$F:$F,RATES!$A:$A,$AI2216,RATES!$B:$B,"&lt;="&amp;MonthStart,RATES!$C:$C,"&gt;="&amp;MonthEnd),SUMIFS(RATES!$E:$E,RATES!$A:$A,$AI2216,RATES!$B:$B,"&lt;="&amp;MonthStart,RATES!$C:$C,"&gt;="&amp;MonthEnd))))</f>
        <v/>
      </c>
      <c r="AK2216" s="2">
        <f>IF(OR(NOT(ISNUMBER($AJ2216)),N($AA2216)=0),"",IF(ABS(N($Z2216)/100-$AJ2216)&gt;0.0000001,"DIFFERS",""))</f>
        <v/>
      </c>
    </row>
    <row r="2217">
      <c r="AD2217" s="2">
        <f>IF($L2217="","",IF(ISNUMBER(SEARCH("OFF ROAD",$H2217)),"OFF",IF(ISNUMBER(SEARCH("ON ROAD",$H2217)),"ON","")))</f>
        <v/>
      </c>
      <c r="AE2217" s="2">
        <f>IF($AD2217="ON",""&amp;$L2217,"")</f>
        <v/>
      </c>
      <c r="AF2217" s="2">
        <f>IF($L2217="","",IF($J2217&lt;&gt;"","Y",""))</f>
        <v/>
      </c>
      <c r="AG2217" s="2">
        <f>IF($L2217="","",IFERROR(TRIM(MID($H2217,4,SEARCH(" CO ",$H2217)-4)),""&amp;$S2217))</f>
        <v/>
      </c>
      <c r="AH2217" s="2">
        <f>IF($AG2217="","",IF($AG2217="FULTON",IF(ISNUMBER(SEARCH("COLLEGE PARK",$H2217)),"FULTON (COLLEGE PARK)",IF(ISNUMBER(SEARCH("HAPEVILLE",$H2217)),"FULTON (HAPEVILLE)",IF(ISNUMBER(SEARCH("EAST POINT",$H2217)),"FULTON (EAST POINT)",IF(ISNUMBER(SEARCH("ATLANTA",$H2217)),"FULTON (ATL LIMITS)","FULTON")))),IF($AG2217="DEKALB",IF(ISNUMBER(SEARCH("ATLANTA",$H2217)),"DEKALB (ATL LIMITS)","DEKALB"),IF(AND($AG2217="CLAYTON",ISNUMBER(SEARCH("COLLEGE PARK",$H2217))),"CLAYTON (COLLEGE PARK)",$AG2217))))</f>
        <v/>
      </c>
      <c r="AI2217" s="2">
        <f>IF(OR($AH2217="",$AD2217=""),"",IFERROR(VLOOKUP($AH2217,CODES!$A:$B,2,FALSE),"NO CODE"))</f>
        <v/>
      </c>
      <c r="AJ2217" s="19">
        <f>IF(OR($AI2217="",$AI2217="NO CODE"),"",IF(COUNTIFS(RATES!$A:$A,$AI2217,RATES!$B:$B,"&lt;="&amp;MonthStart,RATES!$C:$C,"&gt;="&amp;MonthEnd)&lt;&gt;1,"NO RATE",IF($AD2217="OFF",SUMIFS(RATES!$F:$F,RATES!$A:$A,$AI2217,RATES!$B:$B,"&lt;="&amp;MonthStart,RATES!$C:$C,"&gt;="&amp;MonthEnd),SUMIFS(RATES!$E:$E,RATES!$A:$A,$AI2217,RATES!$B:$B,"&lt;="&amp;MonthStart,RATES!$C:$C,"&gt;="&amp;MonthEnd))))</f>
        <v/>
      </c>
      <c r="AK2217" s="2">
        <f>IF(OR(NOT(ISNUMBER($AJ2217)),N($AA2217)=0),"",IF(ABS(N($Z2217)/100-$AJ2217)&gt;0.0000001,"DIFFERS",""))</f>
        <v/>
      </c>
    </row>
    <row r="2218">
      <c r="AD2218" s="2">
        <f>IF($L2218="","",IF(ISNUMBER(SEARCH("OFF ROAD",$H2218)),"OFF",IF(ISNUMBER(SEARCH("ON ROAD",$H2218)),"ON","")))</f>
        <v/>
      </c>
      <c r="AE2218" s="2">
        <f>IF($AD2218="ON",""&amp;$L2218,"")</f>
        <v/>
      </c>
      <c r="AF2218" s="2">
        <f>IF($L2218="","",IF($J2218&lt;&gt;"","Y",""))</f>
        <v/>
      </c>
      <c r="AG2218" s="2">
        <f>IF($L2218="","",IFERROR(TRIM(MID($H2218,4,SEARCH(" CO ",$H2218)-4)),""&amp;$S2218))</f>
        <v/>
      </c>
      <c r="AH2218" s="2">
        <f>IF($AG2218="","",IF($AG2218="FULTON",IF(ISNUMBER(SEARCH("COLLEGE PARK",$H2218)),"FULTON (COLLEGE PARK)",IF(ISNUMBER(SEARCH("HAPEVILLE",$H2218)),"FULTON (HAPEVILLE)",IF(ISNUMBER(SEARCH("EAST POINT",$H2218)),"FULTON (EAST POINT)",IF(ISNUMBER(SEARCH("ATLANTA",$H2218)),"FULTON (ATL LIMITS)","FULTON")))),IF($AG2218="DEKALB",IF(ISNUMBER(SEARCH("ATLANTA",$H2218)),"DEKALB (ATL LIMITS)","DEKALB"),IF(AND($AG2218="CLAYTON",ISNUMBER(SEARCH("COLLEGE PARK",$H2218))),"CLAYTON (COLLEGE PARK)",$AG2218))))</f>
        <v/>
      </c>
      <c r="AI2218" s="2">
        <f>IF(OR($AH2218="",$AD2218=""),"",IFERROR(VLOOKUP($AH2218,CODES!$A:$B,2,FALSE),"NO CODE"))</f>
        <v/>
      </c>
      <c r="AJ2218" s="19">
        <f>IF(OR($AI2218="",$AI2218="NO CODE"),"",IF(COUNTIFS(RATES!$A:$A,$AI2218,RATES!$B:$B,"&lt;="&amp;MonthStart,RATES!$C:$C,"&gt;="&amp;MonthEnd)&lt;&gt;1,"NO RATE",IF($AD2218="OFF",SUMIFS(RATES!$F:$F,RATES!$A:$A,$AI2218,RATES!$B:$B,"&lt;="&amp;MonthStart,RATES!$C:$C,"&gt;="&amp;MonthEnd),SUMIFS(RATES!$E:$E,RATES!$A:$A,$AI2218,RATES!$B:$B,"&lt;="&amp;MonthStart,RATES!$C:$C,"&gt;="&amp;MonthEnd))))</f>
        <v/>
      </c>
      <c r="AK2218" s="2">
        <f>IF(OR(NOT(ISNUMBER($AJ2218)),N($AA2218)=0),"",IF(ABS(N($Z2218)/100-$AJ2218)&gt;0.0000001,"DIFFERS",""))</f>
        <v/>
      </c>
    </row>
    <row r="2219">
      <c r="AD2219" s="2">
        <f>IF($L2219="","",IF(ISNUMBER(SEARCH("OFF ROAD",$H2219)),"OFF",IF(ISNUMBER(SEARCH("ON ROAD",$H2219)),"ON","")))</f>
        <v/>
      </c>
      <c r="AE2219" s="2">
        <f>IF($AD2219="ON",""&amp;$L2219,"")</f>
        <v/>
      </c>
      <c r="AF2219" s="2">
        <f>IF($L2219="","",IF($J2219&lt;&gt;"","Y",""))</f>
        <v/>
      </c>
      <c r="AG2219" s="2">
        <f>IF($L2219="","",IFERROR(TRIM(MID($H2219,4,SEARCH(" CO ",$H2219)-4)),""&amp;$S2219))</f>
        <v/>
      </c>
      <c r="AH2219" s="2">
        <f>IF($AG2219="","",IF($AG2219="FULTON",IF(ISNUMBER(SEARCH("COLLEGE PARK",$H2219)),"FULTON (COLLEGE PARK)",IF(ISNUMBER(SEARCH("HAPEVILLE",$H2219)),"FULTON (HAPEVILLE)",IF(ISNUMBER(SEARCH("EAST POINT",$H2219)),"FULTON (EAST POINT)",IF(ISNUMBER(SEARCH("ATLANTA",$H2219)),"FULTON (ATL LIMITS)","FULTON")))),IF($AG2219="DEKALB",IF(ISNUMBER(SEARCH("ATLANTA",$H2219)),"DEKALB (ATL LIMITS)","DEKALB"),IF(AND($AG2219="CLAYTON",ISNUMBER(SEARCH("COLLEGE PARK",$H2219))),"CLAYTON (COLLEGE PARK)",$AG2219))))</f>
        <v/>
      </c>
      <c r="AI2219" s="2">
        <f>IF(OR($AH2219="",$AD2219=""),"",IFERROR(VLOOKUP($AH2219,CODES!$A:$B,2,FALSE),"NO CODE"))</f>
        <v/>
      </c>
      <c r="AJ2219" s="19">
        <f>IF(OR($AI2219="",$AI2219="NO CODE"),"",IF(COUNTIFS(RATES!$A:$A,$AI2219,RATES!$B:$B,"&lt;="&amp;MonthStart,RATES!$C:$C,"&gt;="&amp;MonthEnd)&lt;&gt;1,"NO RATE",IF($AD2219="OFF",SUMIFS(RATES!$F:$F,RATES!$A:$A,$AI2219,RATES!$B:$B,"&lt;="&amp;MonthStart,RATES!$C:$C,"&gt;="&amp;MonthEnd),SUMIFS(RATES!$E:$E,RATES!$A:$A,$AI2219,RATES!$B:$B,"&lt;="&amp;MonthStart,RATES!$C:$C,"&gt;="&amp;MonthEnd))))</f>
        <v/>
      </c>
      <c r="AK2219" s="2">
        <f>IF(OR(NOT(ISNUMBER($AJ2219)),N($AA2219)=0),"",IF(ABS(N($Z2219)/100-$AJ2219)&gt;0.0000001,"DIFFERS",""))</f>
        <v/>
      </c>
    </row>
    <row r="2220">
      <c r="AD2220" s="2">
        <f>IF($L2220="","",IF(ISNUMBER(SEARCH("OFF ROAD",$H2220)),"OFF",IF(ISNUMBER(SEARCH("ON ROAD",$H2220)),"ON","")))</f>
        <v/>
      </c>
      <c r="AE2220" s="2">
        <f>IF($AD2220="ON",""&amp;$L2220,"")</f>
        <v/>
      </c>
      <c r="AF2220" s="2">
        <f>IF($L2220="","",IF($J2220&lt;&gt;"","Y",""))</f>
        <v/>
      </c>
      <c r="AG2220" s="2">
        <f>IF($L2220="","",IFERROR(TRIM(MID($H2220,4,SEARCH(" CO ",$H2220)-4)),""&amp;$S2220))</f>
        <v/>
      </c>
      <c r="AH2220" s="2">
        <f>IF($AG2220="","",IF($AG2220="FULTON",IF(ISNUMBER(SEARCH("COLLEGE PARK",$H2220)),"FULTON (COLLEGE PARK)",IF(ISNUMBER(SEARCH("HAPEVILLE",$H2220)),"FULTON (HAPEVILLE)",IF(ISNUMBER(SEARCH("EAST POINT",$H2220)),"FULTON (EAST POINT)",IF(ISNUMBER(SEARCH("ATLANTA",$H2220)),"FULTON (ATL LIMITS)","FULTON")))),IF($AG2220="DEKALB",IF(ISNUMBER(SEARCH("ATLANTA",$H2220)),"DEKALB (ATL LIMITS)","DEKALB"),IF(AND($AG2220="CLAYTON",ISNUMBER(SEARCH("COLLEGE PARK",$H2220))),"CLAYTON (COLLEGE PARK)",$AG2220))))</f>
        <v/>
      </c>
      <c r="AI2220" s="2">
        <f>IF(OR($AH2220="",$AD2220=""),"",IFERROR(VLOOKUP($AH2220,CODES!$A:$B,2,FALSE),"NO CODE"))</f>
        <v/>
      </c>
      <c r="AJ2220" s="19">
        <f>IF(OR($AI2220="",$AI2220="NO CODE"),"",IF(COUNTIFS(RATES!$A:$A,$AI2220,RATES!$B:$B,"&lt;="&amp;MonthStart,RATES!$C:$C,"&gt;="&amp;MonthEnd)&lt;&gt;1,"NO RATE",IF($AD2220="OFF",SUMIFS(RATES!$F:$F,RATES!$A:$A,$AI2220,RATES!$B:$B,"&lt;="&amp;MonthStart,RATES!$C:$C,"&gt;="&amp;MonthEnd),SUMIFS(RATES!$E:$E,RATES!$A:$A,$AI2220,RATES!$B:$B,"&lt;="&amp;MonthStart,RATES!$C:$C,"&gt;="&amp;MonthEnd))))</f>
        <v/>
      </c>
      <c r="AK2220" s="2">
        <f>IF(OR(NOT(ISNUMBER($AJ2220)),N($AA2220)=0),"",IF(ABS(N($Z2220)/100-$AJ2220)&gt;0.0000001,"DIFFERS",""))</f>
        <v/>
      </c>
    </row>
    <row r="2221">
      <c r="AD2221" s="2">
        <f>IF($L2221="","",IF(ISNUMBER(SEARCH("OFF ROAD",$H2221)),"OFF",IF(ISNUMBER(SEARCH("ON ROAD",$H2221)),"ON","")))</f>
        <v/>
      </c>
      <c r="AE2221" s="2">
        <f>IF($AD2221="ON",""&amp;$L2221,"")</f>
        <v/>
      </c>
      <c r="AF2221" s="2">
        <f>IF($L2221="","",IF($J2221&lt;&gt;"","Y",""))</f>
        <v/>
      </c>
      <c r="AG2221" s="2">
        <f>IF($L2221="","",IFERROR(TRIM(MID($H2221,4,SEARCH(" CO ",$H2221)-4)),""&amp;$S2221))</f>
        <v/>
      </c>
      <c r="AH2221" s="2">
        <f>IF($AG2221="","",IF($AG2221="FULTON",IF(ISNUMBER(SEARCH("COLLEGE PARK",$H2221)),"FULTON (COLLEGE PARK)",IF(ISNUMBER(SEARCH("HAPEVILLE",$H2221)),"FULTON (HAPEVILLE)",IF(ISNUMBER(SEARCH("EAST POINT",$H2221)),"FULTON (EAST POINT)",IF(ISNUMBER(SEARCH("ATLANTA",$H2221)),"FULTON (ATL LIMITS)","FULTON")))),IF($AG2221="DEKALB",IF(ISNUMBER(SEARCH("ATLANTA",$H2221)),"DEKALB (ATL LIMITS)","DEKALB"),IF(AND($AG2221="CLAYTON",ISNUMBER(SEARCH("COLLEGE PARK",$H2221))),"CLAYTON (COLLEGE PARK)",$AG2221))))</f>
        <v/>
      </c>
      <c r="AI2221" s="2">
        <f>IF(OR($AH2221="",$AD2221=""),"",IFERROR(VLOOKUP($AH2221,CODES!$A:$B,2,FALSE),"NO CODE"))</f>
        <v/>
      </c>
      <c r="AJ2221" s="19">
        <f>IF(OR($AI2221="",$AI2221="NO CODE"),"",IF(COUNTIFS(RATES!$A:$A,$AI2221,RATES!$B:$B,"&lt;="&amp;MonthStart,RATES!$C:$C,"&gt;="&amp;MonthEnd)&lt;&gt;1,"NO RATE",IF($AD2221="OFF",SUMIFS(RATES!$F:$F,RATES!$A:$A,$AI2221,RATES!$B:$B,"&lt;="&amp;MonthStart,RATES!$C:$C,"&gt;="&amp;MonthEnd),SUMIFS(RATES!$E:$E,RATES!$A:$A,$AI2221,RATES!$B:$B,"&lt;="&amp;MonthStart,RATES!$C:$C,"&gt;="&amp;MonthEnd))))</f>
        <v/>
      </c>
      <c r="AK2221" s="2">
        <f>IF(OR(NOT(ISNUMBER($AJ2221)),N($AA2221)=0),"",IF(ABS(N($Z2221)/100-$AJ2221)&gt;0.0000001,"DIFFERS",""))</f>
        <v/>
      </c>
    </row>
    <row r="2222">
      <c r="AD2222" s="2">
        <f>IF($L2222="","",IF(ISNUMBER(SEARCH("OFF ROAD",$H2222)),"OFF",IF(ISNUMBER(SEARCH("ON ROAD",$H2222)),"ON","")))</f>
        <v/>
      </c>
      <c r="AE2222" s="2">
        <f>IF($AD2222="ON",""&amp;$L2222,"")</f>
        <v/>
      </c>
      <c r="AF2222" s="2">
        <f>IF($L2222="","",IF($J2222&lt;&gt;"","Y",""))</f>
        <v/>
      </c>
      <c r="AG2222" s="2">
        <f>IF($L2222="","",IFERROR(TRIM(MID($H2222,4,SEARCH(" CO ",$H2222)-4)),""&amp;$S2222))</f>
        <v/>
      </c>
      <c r="AH2222" s="2">
        <f>IF($AG2222="","",IF($AG2222="FULTON",IF(ISNUMBER(SEARCH("COLLEGE PARK",$H2222)),"FULTON (COLLEGE PARK)",IF(ISNUMBER(SEARCH("HAPEVILLE",$H2222)),"FULTON (HAPEVILLE)",IF(ISNUMBER(SEARCH("EAST POINT",$H2222)),"FULTON (EAST POINT)",IF(ISNUMBER(SEARCH("ATLANTA",$H2222)),"FULTON (ATL LIMITS)","FULTON")))),IF($AG2222="DEKALB",IF(ISNUMBER(SEARCH("ATLANTA",$H2222)),"DEKALB (ATL LIMITS)","DEKALB"),IF(AND($AG2222="CLAYTON",ISNUMBER(SEARCH("COLLEGE PARK",$H2222))),"CLAYTON (COLLEGE PARK)",$AG2222))))</f>
        <v/>
      </c>
      <c r="AI2222" s="2">
        <f>IF(OR($AH2222="",$AD2222=""),"",IFERROR(VLOOKUP($AH2222,CODES!$A:$B,2,FALSE),"NO CODE"))</f>
        <v/>
      </c>
      <c r="AJ2222" s="19">
        <f>IF(OR($AI2222="",$AI2222="NO CODE"),"",IF(COUNTIFS(RATES!$A:$A,$AI2222,RATES!$B:$B,"&lt;="&amp;MonthStart,RATES!$C:$C,"&gt;="&amp;MonthEnd)&lt;&gt;1,"NO RATE",IF($AD2222="OFF",SUMIFS(RATES!$F:$F,RATES!$A:$A,$AI2222,RATES!$B:$B,"&lt;="&amp;MonthStart,RATES!$C:$C,"&gt;="&amp;MonthEnd),SUMIFS(RATES!$E:$E,RATES!$A:$A,$AI2222,RATES!$B:$B,"&lt;="&amp;MonthStart,RATES!$C:$C,"&gt;="&amp;MonthEnd))))</f>
        <v/>
      </c>
      <c r="AK2222" s="2">
        <f>IF(OR(NOT(ISNUMBER($AJ2222)),N($AA2222)=0),"",IF(ABS(N($Z2222)/100-$AJ2222)&gt;0.0000001,"DIFFERS",""))</f>
        <v/>
      </c>
    </row>
    <row r="2223">
      <c r="AD2223" s="2">
        <f>IF($L2223="","",IF(ISNUMBER(SEARCH("OFF ROAD",$H2223)),"OFF",IF(ISNUMBER(SEARCH("ON ROAD",$H2223)),"ON","")))</f>
        <v/>
      </c>
      <c r="AE2223" s="2">
        <f>IF($AD2223="ON",""&amp;$L2223,"")</f>
        <v/>
      </c>
      <c r="AF2223" s="2">
        <f>IF($L2223="","",IF($J2223&lt;&gt;"","Y",""))</f>
        <v/>
      </c>
      <c r="AG2223" s="2">
        <f>IF($L2223="","",IFERROR(TRIM(MID($H2223,4,SEARCH(" CO ",$H2223)-4)),""&amp;$S2223))</f>
        <v/>
      </c>
      <c r="AH2223" s="2">
        <f>IF($AG2223="","",IF($AG2223="FULTON",IF(ISNUMBER(SEARCH("COLLEGE PARK",$H2223)),"FULTON (COLLEGE PARK)",IF(ISNUMBER(SEARCH("HAPEVILLE",$H2223)),"FULTON (HAPEVILLE)",IF(ISNUMBER(SEARCH("EAST POINT",$H2223)),"FULTON (EAST POINT)",IF(ISNUMBER(SEARCH("ATLANTA",$H2223)),"FULTON (ATL LIMITS)","FULTON")))),IF($AG2223="DEKALB",IF(ISNUMBER(SEARCH("ATLANTA",$H2223)),"DEKALB (ATL LIMITS)","DEKALB"),IF(AND($AG2223="CLAYTON",ISNUMBER(SEARCH("COLLEGE PARK",$H2223))),"CLAYTON (COLLEGE PARK)",$AG2223))))</f>
        <v/>
      </c>
      <c r="AI2223" s="2">
        <f>IF(OR($AH2223="",$AD2223=""),"",IFERROR(VLOOKUP($AH2223,CODES!$A:$B,2,FALSE),"NO CODE"))</f>
        <v/>
      </c>
      <c r="AJ2223" s="19">
        <f>IF(OR($AI2223="",$AI2223="NO CODE"),"",IF(COUNTIFS(RATES!$A:$A,$AI2223,RATES!$B:$B,"&lt;="&amp;MonthStart,RATES!$C:$C,"&gt;="&amp;MonthEnd)&lt;&gt;1,"NO RATE",IF($AD2223="OFF",SUMIFS(RATES!$F:$F,RATES!$A:$A,$AI2223,RATES!$B:$B,"&lt;="&amp;MonthStart,RATES!$C:$C,"&gt;="&amp;MonthEnd),SUMIFS(RATES!$E:$E,RATES!$A:$A,$AI2223,RATES!$B:$B,"&lt;="&amp;MonthStart,RATES!$C:$C,"&gt;="&amp;MonthEnd))))</f>
        <v/>
      </c>
      <c r="AK2223" s="2">
        <f>IF(OR(NOT(ISNUMBER($AJ2223)),N($AA2223)=0),"",IF(ABS(N($Z2223)/100-$AJ2223)&gt;0.0000001,"DIFFERS",""))</f>
        <v/>
      </c>
    </row>
    <row r="2224">
      <c r="AD2224" s="2">
        <f>IF($L2224="","",IF(ISNUMBER(SEARCH("OFF ROAD",$H2224)),"OFF",IF(ISNUMBER(SEARCH("ON ROAD",$H2224)),"ON","")))</f>
        <v/>
      </c>
      <c r="AE2224" s="2">
        <f>IF($AD2224="ON",""&amp;$L2224,"")</f>
        <v/>
      </c>
      <c r="AF2224" s="2">
        <f>IF($L2224="","",IF($J2224&lt;&gt;"","Y",""))</f>
        <v/>
      </c>
      <c r="AG2224" s="2">
        <f>IF($L2224="","",IFERROR(TRIM(MID($H2224,4,SEARCH(" CO ",$H2224)-4)),""&amp;$S2224))</f>
        <v/>
      </c>
      <c r="AH2224" s="2">
        <f>IF($AG2224="","",IF($AG2224="FULTON",IF(ISNUMBER(SEARCH("COLLEGE PARK",$H2224)),"FULTON (COLLEGE PARK)",IF(ISNUMBER(SEARCH("HAPEVILLE",$H2224)),"FULTON (HAPEVILLE)",IF(ISNUMBER(SEARCH("EAST POINT",$H2224)),"FULTON (EAST POINT)",IF(ISNUMBER(SEARCH("ATLANTA",$H2224)),"FULTON (ATL LIMITS)","FULTON")))),IF($AG2224="DEKALB",IF(ISNUMBER(SEARCH("ATLANTA",$H2224)),"DEKALB (ATL LIMITS)","DEKALB"),IF(AND($AG2224="CLAYTON",ISNUMBER(SEARCH("COLLEGE PARK",$H2224))),"CLAYTON (COLLEGE PARK)",$AG2224))))</f>
        <v/>
      </c>
      <c r="AI2224" s="2">
        <f>IF(OR($AH2224="",$AD2224=""),"",IFERROR(VLOOKUP($AH2224,CODES!$A:$B,2,FALSE),"NO CODE"))</f>
        <v/>
      </c>
      <c r="AJ2224" s="19">
        <f>IF(OR($AI2224="",$AI2224="NO CODE"),"",IF(COUNTIFS(RATES!$A:$A,$AI2224,RATES!$B:$B,"&lt;="&amp;MonthStart,RATES!$C:$C,"&gt;="&amp;MonthEnd)&lt;&gt;1,"NO RATE",IF($AD2224="OFF",SUMIFS(RATES!$F:$F,RATES!$A:$A,$AI2224,RATES!$B:$B,"&lt;="&amp;MonthStart,RATES!$C:$C,"&gt;="&amp;MonthEnd),SUMIFS(RATES!$E:$E,RATES!$A:$A,$AI2224,RATES!$B:$B,"&lt;="&amp;MonthStart,RATES!$C:$C,"&gt;="&amp;MonthEnd))))</f>
        <v/>
      </c>
      <c r="AK2224" s="2">
        <f>IF(OR(NOT(ISNUMBER($AJ2224)),N($AA2224)=0),"",IF(ABS(N($Z2224)/100-$AJ2224)&gt;0.0000001,"DIFFERS",""))</f>
        <v/>
      </c>
    </row>
    <row r="2225">
      <c r="AD2225" s="2">
        <f>IF($L2225="","",IF(ISNUMBER(SEARCH("OFF ROAD",$H2225)),"OFF",IF(ISNUMBER(SEARCH("ON ROAD",$H2225)),"ON","")))</f>
        <v/>
      </c>
      <c r="AE2225" s="2">
        <f>IF($AD2225="ON",""&amp;$L2225,"")</f>
        <v/>
      </c>
      <c r="AF2225" s="2">
        <f>IF($L2225="","",IF($J2225&lt;&gt;"","Y",""))</f>
        <v/>
      </c>
      <c r="AG2225" s="2">
        <f>IF($L2225="","",IFERROR(TRIM(MID($H2225,4,SEARCH(" CO ",$H2225)-4)),""&amp;$S2225))</f>
        <v/>
      </c>
      <c r="AH2225" s="2">
        <f>IF($AG2225="","",IF($AG2225="FULTON",IF(ISNUMBER(SEARCH("COLLEGE PARK",$H2225)),"FULTON (COLLEGE PARK)",IF(ISNUMBER(SEARCH("HAPEVILLE",$H2225)),"FULTON (HAPEVILLE)",IF(ISNUMBER(SEARCH("EAST POINT",$H2225)),"FULTON (EAST POINT)",IF(ISNUMBER(SEARCH("ATLANTA",$H2225)),"FULTON (ATL LIMITS)","FULTON")))),IF($AG2225="DEKALB",IF(ISNUMBER(SEARCH("ATLANTA",$H2225)),"DEKALB (ATL LIMITS)","DEKALB"),IF(AND($AG2225="CLAYTON",ISNUMBER(SEARCH("COLLEGE PARK",$H2225))),"CLAYTON (COLLEGE PARK)",$AG2225))))</f>
        <v/>
      </c>
      <c r="AI2225" s="2">
        <f>IF(OR($AH2225="",$AD2225=""),"",IFERROR(VLOOKUP($AH2225,CODES!$A:$B,2,FALSE),"NO CODE"))</f>
        <v/>
      </c>
      <c r="AJ2225" s="19">
        <f>IF(OR($AI2225="",$AI2225="NO CODE"),"",IF(COUNTIFS(RATES!$A:$A,$AI2225,RATES!$B:$B,"&lt;="&amp;MonthStart,RATES!$C:$C,"&gt;="&amp;MonthEnd)&lt;&gt;1,"NO RATE",IF($AD2225="OFF",SUMIFS(RATES!$F:$F,RATES!$A:$A,$AI2225,RATES!$B:$B,"&lt;="&amp;MonthStart,RATES!$C:$C,"&gt;="&amp;MonthEnd),SUMIFS(RATES!$E:$E,RATES!$A:$A,$AI2225,RATES!$B:$B,"&lt;="&amp;MonthStart,RATES!$C:$C,"&gt;="&amp;MonthEnd))))</f>
        <v/>
      </c>
      <c r="AK2225" s="2">
        <f>IF(OR(NOT(ISNUMBER($AJ2225)),N($AA2225)=0),"",IF(ABS(N($Z2225)/100-$AJ2225)&gt;0.0000001,"DIFFERS",""))</f>
        <v/>
      </c>
    </row>
    <row r="2226">
      <c r="AD2226" s="2">
        <f>IF($L2226="","",IF(ISNUMBER(SEARCH("OFF ROAD",$H2226)),"OFF",IF(ISNUMBER(SEARCH("ON ROAD",$H2226)),"ON","")))</f>
        <v/>
      </c>
      <c r="AE2226" s="2">
        <f>IF($AD2226="ON",""&amp;$L2226,"")</f>
        <v/>
      </c>
      <c r="AF2226" s="2">
        <f>IF($L2226="","",IF($J2226&lt;&gt;"","Y",""))</f>
        <v/>
      </c>
      <c r="AG2226" s="2">
        <f>IF($L2226="","",IFERROR(TRIM(MID($H2226,4,SEARCH(" CO ",$H2226)-4)),""&amp;$S2226))</f>
        <v/>
      </c>
      <c r="AH2226" s="2">
        <f>IF($AG2226="","",IF($AG2226="FULTON",IF(ISNUMBER(SEARCH("COLLEGE PARK",$H2226)),"FULTON (COLLEGE PARK)",IF(ISNUMBER(SEARCH("HAPEVILLE",$H2226)),"FULTON (HAPEVILLE)",IF(ISNUMBER(SEARCH("EAST POINT",$H2226)),"FULTON (EAST POINT)",IF(ISNUMBER(SEARCH("ATLANTA",$H2226)),"FULTON (ATL LIMITS)","FULTON")))),IF($AG2226="DEKALB",IF(ISNUMBER(SEARCH("ATLANTA",$H2226)),"DEKALB (ATL LIMITS)","DEKALB"),IF(AND($AG2226="CLAYTON",ISNUMBER(SEARCH("COLLEGE PARK",$H2226))),"CLAYTON (COLLEGE PARK)",$AG2226))))</f>
        <v/>
      </c>
      <c r="AI2226" s="2">
        <f>IF(OR($AH2226="",$AD2226=""),"",IFERROR(VLOOKUP($AH2226,CODES!$A:$B,2,FALSE),"NO CODE"))</f>
        <v/>
      </c>
      <c r="AJ2226" s="19">
        <f>IF(OR($AI2226="",$AI2226="NO CODE"),"",IF(COUNTIFS(RATES!$A:$A,$AI2226,RATES!$B:$B,"&lt;="&amp;MonthStart,RATES!$C:$C,"&gt;="&amp;MonthEnd)&lt;&gt;1,"NO RATE",IF($AD2226="OFF",SUMIFS(RATES!$F:$F,RATES!$A:$A,$AI2226,RATES!$B:$B,"&lt;="&amp;MonthStart,RATES!$C:$C,"&gt;="&amp;MonthEnd),SUMIFS(RATES!$E:$E,RATES!$A:$A,$AI2226,RATES!$B:$B,"&lt;="&amp;MonthStart,RATES!$C:$C,"&gt;="&amp;MonthEnd))))</f>
        <v/>
      </c>
      <c r="AK2226" s="2">
        <f>IF(OR(NOT(ISNUMBER($AJ2226)),N($AA2226)=0),"",IF(ABS(N($Z2226)/100-$AJ2226)&gt;0.0000001,"DIFFERS",""))</f>
        <v/>
      </c>
    </row>
    <row r="2227">
      <c r="AD2227" s="2">
        <f>IF($L2227="","",IF(ISNUMBER(SEARCH("OFF ROAD",$H2227)),"OFF",IF(ISNUMBER(SEARCH("ON ROAD",$H2227)),"ON","")))</f>
        <v/>
      </c>
      <c r="AE2227" s="2">
        <f>IF($AD2227="ON",""&amp;$L2227,"")</f>
        <v/>
      </c>
      <c r="AF2227" s="2">
        <f>IF($L2227="","",IF($J2227&lt;&gt;"","Y",""))</f>
        <v/>
      </c>
      <c r="AG2227" s="2">
        <f>IF($L2227="","",IFERROR(TRIM(MID($H2227,4,SEARCH(" CO ",$H2227)-4)),""&amp;$S2227))</f>
        <v/>
      </c>
      <c r="AH2227" s="2">
        <f>IF($AG2227="","",IF($AG2227="FULTON",IF(ISNUMBER(SEARCH("COLLEGE PARK",$H2227)),"FULTON (COLLEGE PARK)",IF(ISNUMBER(SEARCH("HAPEVILLE",$H2227)),"FULTON (HAPEVILLE)",IF(ISNUMBER(SEARCH("EAST POINT",$H2227)),"FULTON (EAST POINT)",IF(ISNUMBER(SEARCH("ATLANTA",$H2227)),"FULTON (ATL LIMITS)","FULTON")))),IF($AG2227="DEKALB",IF(ISNUMBER(SEARCH("ATLANTA",$H2227)),"DEKALB (ATL LIMITS)","DEKALB"),IF(AND($AG2227="CLAYTON",ISNUMBER(SEARCH("COLLEGE PARK",$H2227))),"CLAYTON (COLLEGE PARK)",$AG2227))))</f>
        <v/>
      </c>
      <c r="AI2227" s="2">
        <f>IF(OR($AH2227="",$AD2227=""),"",IFERROR(VLOOKUP($AH2227,CODES!$A:$B,2,FALSE),"NO CODE"))</f>
        <v/>
      </c>
      <c r="AJ2227" s="19">
        <f>IF(OR($AI2227="",$AI2227="NO CODE"),"",IF(COUNTIFS(RATES!$A:$A,$AI2227,RATES!$B:$B,"&lt;="&amp;MonthStart,RATES!$C:$C,"&gt;="&amp;MonthEnd)&lt;&gt;1,"NO RATE",IF($AD2227="OFF",SUMIFS(RATES!$F:$F,RATES!$A:$A,$AI2227,RATES!$B:$B,"&lt;="&amp;MonthStart,RATES!$C:$C,"&gt;="&amp;MonthEnd),SUMIFS(RATES!$E:$E,RATES!$A:$A,$AI2227,RATES!$B:$B,"&lt;="&amp;MonthStart,RATES!$C:$C,"&gt;="&amp;MonthEnd))))</f>
        <v/>
      </c>
      <c r="AK2227" s="2">
        <f>IF(OR(NOT(ISNUMBER($AJ2227)),N($AA2227)=0),"",IF(ABS(N($Z2227)/100-$AJ2227)&gt;0.0000001,"DIFFERS",""))</f>
        <v/>
      </c>
    </row>
    <row r="2228">
      <c r="AD2228" s="2">
        <f>IF($L2228="","",IF(ISNUMBER(SEARCH("OFF ROAD",$H2228)),"OFF",IF(ISNUMBER(SEARCH("ON ROAD",$H2228)),"ON","")))</f>
        <v/>
      </c>
      <c r="AE2228" s="2">
        <f>IF($AD2228="ON",""&amp;$L2228,"")</f>
        <v/>
      </c>
      <c r="AF2228" s="2">
        <f>IF($L2228="","",IF($J2228&lt;&gt;"","Y",""))</f>
        <v/>
      </c>
      <c r="AG2228" s="2">
        <f>IF($L2228="","",IFERROR(TRIM(MID($H2228,4,SEARCH(" CO ",$H2228)-4)),""&amp;$S2228))</f>
        <v/>
      </c>
      <c r="AH2228" s="2">
        <f>IF($AG2228="","",IF($AG2228="FULTON",IF(ISNUMBER(SEARCH("COLLEGE PARK",$H2228)),"FULTON (COLLEGE PARK)",IF(ISNUMBER(SEARCH("HAPEVILLE",$H2228)),"FULTON (HAPEVILLE)",IF(ISNUMBER(SEARCH("EAST POINT",$H2228)),"FULTON (EAST POINT)",IF(ISNUMBER(SEARCH("ATLANTA",$H2228)),"FULTON (ATL LIMITS)","FULTON")))),IF($AG2228="DEKALB",IF(ISNUMBER(SEARCH("ATLANTA",$H2228)),"DEKALB (ATL LIMITS)","DEKALB"),IF(AND($AG2228="CLAYTON",ISNUMBER(SEARCH("COLLEGE PARK",$H2228))),"CLAYTON (COLLEGE PARK)",$AG2228))))</f>
        <v/>
      </c>
      <c r="AI2228" s="2">
        <f>IF(OR($AH2228="",$AD2228=""),"",IFERROR(VLOOKUP($AH2228,CODES!$A:$B,2,FALSE),"NO CODE"))</f>
        <v/>
      </c>
      <c r="AJ2228" s="19">
        <f>IF(OR($AI2228="",$AI2228="NO CODE"),"",IF(COUNTIFS(RATES!$A:$A,$AI2228,RATES!$B:$B,"&lt;="&amp;MonthStart,RATES!$C:$C,"&gt;="&amp;MonthEnd)&lt;&gt;1,"NO RATE",IF($AD2228="OFF",SUMIFS(RATES!$F:$F,RATES!$A:$A,$AI2228,RATES!$B:$B,"&lt;="&amp;MonthStart,RATES!$C:$C,"&gt;="&amp;MonthEnd),SUMIFS(RATES!$E:$E,RATES!$A:$A,$AI2228,RATES!$B:$B,"&lt;="&amp;MonthStart,RATES!$C:$C,"&gt;="&amp;MonthEnd))))</f>
        <v/>
      </c>
      <c r="AK2228" s="2">
        <f>IF(OR(NOT(ISNUMBER($AJ2228)),N($AA2228)=0),"",IF(ABS(N($Z2228)/100-$AJ2228)&gt;0.0000001,"DIFFERS",""))</f>
        <v/>
      </c>
    </row>
    <row r="2229">
      <c r="AD2229" s="2">
        <f>IF($L2229="","",IF(ISNUMBER(SEARCH("OFF ROAD",$H2229)),"OFF",IF(ISNUMBER(SEARCH("ON ROAD",$H2229)),"ON","")))</f>
        <v/>
      </c>
      <c r="AE2229" s="2">
        <f>IF($AD2229="ON",""&amp;$L2229,"")</f>
        <v/>
      </c>
      <c r="AF2229" s="2">
        <f>IF($L2229="","",IF($J2229&lt;&gt;"","Y",""))</f>
        <v/>
      </c>
      <c r="AG2229" s="2">
        <f>IF($L2229="","",IFERROR(TRIM(MID($H2229,4,SEARCH(" CO ",$H2229)-4)),""&amp;$S2229))</f>
        <v/>
      </c>
      <c r="AH2229" s="2">
        <f>IF($AG2229="","",IF($AG2229="FULTON",IF(ISNUMBER(SEARCH("COLLEGE PARK",$H2229)),"FULTON (COLLEGE PARK)",IF(ISNUMBER(SEARCH("HAPEVILLE",$H2229)),"FULTON (HAPEVILLE)",IF(ISNUMBER(SEARCH("EAST POINT",$H2229)),"FULTON (EAST POINT)",IF(ISNUMBER(SEARCH("ATLANTA",$H2229)),"FULTON (ATL LIMITS)","FULTON")))),IF($AG2229="DEKALB",IF(ISNUMBER(SEARCH("ATLANTA",$H2229)),"DEKALB (ATL LIMITS)","DEKALB"),IF(AND($AG2229="CLAYTON",ISNUMBER(SEARCH("COLLEGE PARK",$H2229))),"CLAYTON (COLLEGE PARK)",$AG2229))))</f>
        <v/>
      </c>
      <c r="AI2229" s="2">
        <f>IF(OR($AH2229="",$AD2229=""),"",IFERROR(VLOOKUP($AH2229,CODES!$A:$B,2,FALSE),"NO CODE"))</f>
        <v/>
      </c>
      <c r="AJ2229" s="19">
        <f>IF(OR($AI2229="",$AI2229="NO CODE"),"",IF(COUNTIFS(RATES!$A:$A,$AI2229,RATES!$B:$B,"&lt;="&amp;MonthStart,RATES!$C:$C,"&gt;="&amp;MonthEnd)&lt;&gt;1,"NO RATE",IF($AD2229="OFF",SUMIFS(RATES!$F:$F,RATES!$A:$A,$AI2229,RATES!$B:$B,"&lt;="&amp;MonthStart,RATES!$C:$C,"&gt;="&amp;MonthEnd),SUMIFS(RATES!$E:$E,RATES!$A:$A,$AI2229,RATES!$B:$B,"&lt;="&amp;MonthStart,RATES!$C:$C,"&gt;="&amp;MonthEnd))))</f>
        <v/>
      </c>
      <c r="AK2229" s="2">
        <f>IF(OR(NOT(ISNUMBER($AJ2229)),N($AA2229)=0),"",IF(ABS(N($Z2229)/100-$AJ2229)&gt;0.0000001,"DIFFERS",""))</f>
        <v/>
      </c>
    </row>
    <row r="2230">
      <c r="AD2230" s="2">
        <f>IF($L2230="","",IF(ISNUMBER(SEARCH("OFF ROAD",$H2230)),"OFF",IF(ISNUMBER(SEARCH("ON ROAD",$H2230)),"ON","")))</f>
        <v/>
      </c>
      <c r="AE2230" s="2">
        <f>IF($AD2230="ON",""&amp;$L2230,"")</f>
        <v/>
      </c>
      <c r="AF2230" s="2">
        <f>IF($L2230="","",IF($J2230&lt;&gt;"","Y",""))</f>
        <v/>
      </c>
      <c r="AG2230" s="2">
        <f>IF($L2230="","",IFERROR(TRIM(MID($H2230,4,SEARCH(" CO ",$H2230)-4)),""&amp;$S2230))</f>
        <v/>
      </c>
      <c r="AH2230" s="2">
        <f>IF($AG2230="","",IF($AG2230="FULTON",IF(ISNUMBER(SEARCH("COLLEGE PARK",$H2230)),"FULTON (COLLEGE PARK)",IF(ISNUMBER(SEARCH("HAPEVILLE",$H2230)),"FULTON (HAPEVILLE)",IF(ISNUMBER(SEARCH("EAST POINT",$H2230)),"FULTON (EAST POINT)",IF(ISNUMBER(SEARCH("ATLANTA",$H2230)),"FULTON (ATL LIMITS)","FULTON")))),IF($AG2230="DEKALB",IF(ISNUMBER(SEARCH("ATLANTA",$H2230)),"DEKALB (ATL LIMITS)","DEKALB"),IF(AND($AG2230="CLAYTON",ISNUMBER(SEARCH("COLLEGE PARK",$H2230))),"CLAYTON (COLLEGE PARK)",$AG2230))))</f>
        <v/>
      </c>
      <c r="AI2230" s="2">
        <f>IF(OR($AH2230="",$AD2230=""),"",IFERROR(VLOOKUP($AH2230,CODES!$A:$B,2,FALSE),"NO CODE"))</f>
        <v/>
      </c>
      <c r="AJ2230" s="19">
        <f>IF(OR($AI2230="",$AI2230="NO CODE"),"",IF(COUNTIFS(RATES!$A:$A,$AI2230,RATES!$B:$B,"&lt;="&amp;MonthStart,RATES!$C:$C,"&gt;="&amp;MonthEnd)&lt;&gt;1,"NO RATE",IF($AD2230="OFF",SUMIFS(RATES!$F:$F,RATES!$A:$A,$AI2230,RATES!$B:$B,"&lt;="&amp;MonthStart,RATES!$C:$C,"&gt;="&amp;MonthEnd),SUMIFS(RATES!$E:$E,RATES!$A:$A,$AI2230,RATES!$B:$B,"&lt;="&amp;MonthStart,RATES!$C:$C,"&gt;="&amp;MonthEnd))))</f>
        <v/>
      </c>
      <c r="AK2230" s="2">
        <f>IF(OR(NOT(ISNUMBER($AJ2230)),N($AA2230)=0),"",IF(ABS(N($Z2230)/100-$AJ2230)&gt;0.0000001,"DIFFERS",""))</f>
        <v/>
      </c>
    </row>
    <row r="2231">
      <c r="AD2231" s="2">
        <f>IF($L2231="","",IF(ISNUMBER(SEARCH("OFF ROAD",$H2231)),"OFF",IF(ISNUMBER(SEARCH("ON ROAD",$H2231)),"ON","")))</f>
        <v/>
      </c>
      <c r="AE2231" s="2">
        <f>IF($AD2231="ON",""&amp;$L2231,"")</f>
        <v/>
      </c>
      <c r="AF2231" s="2">
        <f>IF($L2231="","",IF($J2231&lt;&gt;"","Y",""))</f>
        <v/>
      </c>
      <c r="AG2231" s="2">
        <f>IF($L2231="","",IFERROR(TRIM(MID($H2231,4,SEARCH(" CO ",$H2231)-4)),""&amp;$S2231))</f>
        <v/>
      </c>
      <c r="AH2231" s="2">
        <f>IF($AG2231="","",IF($AG2231="FULTON",IF(ISNUMBER(SEARCH("COLLEGE PARK",$H2231)),"FULTON (COLLEGE PARK)",IF(ISNUMBER(SEARCH("HAPEVILLE",$H2231)),"FULTON (HAPEVILLE)",IF(ISNUMBER(SEARCH("EAST POINT",$H2231)),"FULTON (EAST POINT)",IF(ISNUMBER(SEARCH("ATLANTA",$H2231)),"FULTON (ATL LIMITS)","FULTON")))),IF($AG2231="DEKALB",IF(ISNUMBER(SEARCH("ATLANTA",$H2231)),"DEKALB (ATL LIMITS)","DEKALB"),IF(AND($AG2231="CLAYTON",ISNUMBER(SEARCH("COLLEGE PARK",$H2231))),"CLAYTON (COLLEGE PARK)",$AG2231))))</f>
        <v/>
      </c>
      <c r="AI2231" s="2">
        <f>IF(OR($AH2231="",$AD2231=""),"",IFERROR(VLOOKUP($AH2231,CODES!$A:$B,2,FALSE),"NO CODE"))</f>
        <v/>
      </c>
      <c r="AJ2231" s="19">
        <f>IF(OR($AI2231="",$AI2231="NO CODE"),"",IF(COUNTIFS(RATES!$A:$A,$AI2231,RATES!$B:$B,"&lt;="&amp;MonthStart,RATES!$C:$C,"&gt;="&amp;MonthEnd)&lt;&gt;1,"NO RATE",IF($AD2231="OFF",SUMIFS(RATES!$F:$F,RATES!$A:$A,$AI2231,RATES!$B:$B,"&lt;="&amp;MonthStart,RATES!$C:$C,"&gt;="&amp;MonthEnd),SUMIFS(RATES!$E:$E,RATES!$A:$A,$AI2231,RATES!$B:$B,"&lt;="&amp;MonthStart,RATES!$C:$C,"&gt;="&amp;MonthEnd))))</f>
        <v/>
      </c>
      <c r="AK2231" s="2">
        <f>IF(OR(NOT(ISNUMBER($AJ2231)),N($AA2231)=0),"",IF(ABS(N($Z2231)/100-$AJ2231)&gt;0.0000001,"DIFFERS",""))</f>
        <v/>
      </c>
    </row>
    <row r="2232">
      <c r="AD2232" s="2">
        <f>IF($L2232="","",IF(ISNUMBER(SEARCH("OFF ROAD",$H2232)),"OFF",IF(ISNUMBER(SEARCH("ON ROAD",$H2232)),"ON","")))</f>
        <v/>
      </c>
      <c r="AE2232" s="2">
        <f>IF($AD2232="ON",""&amp;$L2232,"")</f>
        <v/>
      </c>
      <c r="AF2232" s="2">
        <f>IF($L2232="","",IF($J2232&lt;&gt;"","Y",""))</f>
        <v/>
      </c>
      <c r="AG2232" s="2">
        <f>IF($L2232="","",IFERROR(TRIM(MID($H2232,4,SEARCH(" CO ",$H2232)-4)),""&amp;$S2232))</f>
        <v/>
      </c>
      <c r="AH2232" s="2">
        <f>IF($AG2232="","",IF($AG2232="FULTON",IF(ISNUMBER(SEARCH("COLLEGE PARK",$H2232)),"FULTON (COLLEGE PARK)",IF(ISNUMBER(SEARCH("HAPEVILLE",$H2232)),"FULTON (HAPEVILLE)",IF(ISNUMBER(SEARCH("EAST POINT",$H2232)),"FULTON (EAST POINT)",IF(ISNUMBER(SEARCH("ATLANTA",$H2232)),"FULTON (ATL LIMITS)","FULTON")))),IF($AG2232="DEKALB",IF(ISNUMBER(SEARCH("ATLANTA",$H2232)),"DEKALB (ATL LIMITS)","DEKALB"),IF(AND($AG2232="CLAYTON",ISNUMBER(SEARCH("COLLEGE PARK",$H2232))),"CLAYTON (COLLEGE PARK)",$AG2232))))</f>
        <v/>
      </c>
      <c r="AI2232" s="2">
        <f>IF(OR($AH2232="",$AD2232=""),"",IFERROR(VLOOKUP($AH2232,CODES!$A:$B,2,FALSE),"NO CODE"))</f>
        <v/>
      </c>
      <c r="AJ2232" s="19">
        <f>IF(OR($AI2232="",$AI2232="NO CODE"),"",IF(COUNTIFS(RATES!$A:$A,$AI2232,RATES!$B:$B,"&lt;="&amp;MonthStart,RATES!$C:$C,"&gt;="&amp;MonthEnd)&lt;&gt;1,"NO RATE",IF($AD2232="OFF",SUMIFS(RATES!$F:$F,RATES!$A:$A,$AI2232,RATES!$B:$B,"&lt;="&amp;MonthStart,RATES!$C:$C,"&gt;="&amp;MonthEnd),SUMIFS(RATES!$E:$E,RATES!$A:$A,$AI2232,RATES!$B:$B,"&lt;="&amp;MonthStart,RATES!$C:$C,"&gt;="&amp;MonthEnd))))</f>
        <v/>
      </c>
      <c r="AK2232" s="2">
        <f>IF(OR(NOT(ISNUMBER($AJ2232)),N($AA2232)=0),"",IF(ABS(N($Z2232)/100-$AJ2232)&gt;0.0000001,"DIFFERS",""))</f>
        <v/>
      </c>
    </row>
    <row r="2233">
      <c r="AD2233" s="2">
        <f>IF($L2233="","",IF(ISNUMBER(SEARCH("OFF ROAD",$H2233)),"OFF",IF(ISNUMBER(SEARCH("ON ROAD",$H2233)),"ON","")))</f>
        <v/>
      </c>
      <c r="AE2233" s="2">
        <f>IF($AD2233="ON",""&amp;$L2233,"")</f>
        <v/>
      </c>
      <c r="AF2233" s="2">
        <f>IF($L2233="","",IF($J2233&lt;&gt;"","Y",""))</f>
        <v/>
      </c>
      <c r="AG2233" s="2">
        <f>IF($L2233="","",IFERROR(TRIM(MID($H2233,4,SEARCH(" CO ",$H2233)-4)),""&amp;$S2233))</f>
        <v/>
      </c>
      <c r="AH2233" s="2">
        <f>IF($AG2233="","",IF($AG2233="FULTON",IF(ISNUMBER(SEARCH("COLLEGE PARK",$H2233)),"FULTON (COLLEGE PARK)",IF(ISNUMBER(SEARCH("HAPEVILLE",$H2233)),"FULTON (HAPEVILLE)",IF(ISNUMBER(SEARCH("EAST POINT",$H2233)),"FULTON (EAST POINT)",IF(ISNUMBER(SEARCH("ATLANTA",$H2233)),"FULTON (ATL LIMITS)","FULTON")))),IF($AG2233="DEKALB",IF(ISNUMBER(SEARCH("ATLANTA",$H2233)),"DEKALB (ATL LIMITS)","DEKALB"),IF(AND($AG2233="CLAYTON",ISNUMBER(SEARCH("COLLEGE PARK",$H2233))),"CLAYTON (COLLEGE PARK)",$AG2233))))</f>
        <v/>
      </c>
      <c r="AI2233" s="2">
        <f>IF(OR($AH2233="",$AD2233=""),"",IFERROR(VLOOKUP($AH2233,CODES!$A:$B,2,FALSE),"NO CODE"))</f>
        <v/>
      </c>
      <c r="AJ2233" s="19">
        <f>IF(OR($AI2233="",$AI2233="NO CODE"),"",IF(COUNTIFS(RATES!$A:$A,$AI2233,RATES!$B:$B,"&lt;="&amp;MonthStart,RATES!$C:$C,"&gt;="&amp;MonthEnd)&lt;&gt;1,"NO RATE",IF($AD2233="OFF",SUMIFS(RATES!$F:$F,RATES!$A:$A,$AI2233,RATES!$B:$B,"&lt;="&amp;MonthStart,RATES!$C:$C,"&gt;="&amp;MonthEnd),SUMIFS(RATES!$E:$E,RATES!$A:$A,$AI2233,RATES!$B:$B,"&lt;="&amp;MonthStart,RATES!$C:$C,"&gt;="&amp;MonthEnd))))</f>
        <v/>
      </c>
      <c r="AK2233" s="2">
        <f>IF(OR(NOT(ISNUMBER($AJ2233)),N($AA2233)=0),"",IF(ABS(N($Z2233)/100-$AJ2233)&gt;0.0000001,"DIFFERS",""))</f>
        <v/>
      </c>
    </row>
    <row r="2234">
      <c r="AD2234" s="2">
        <f>IF($L2234="","",IF(ISNUMBER(SEARCH("OFF ROAD",$H2234)),"OFF",IF(ISNUMBER(SEARCH("ON ROAD",$H2234)),"ON","")))</f>
        <v/>
      </c>
      <c r="AE2234" s="2">
        <f>IF($AD2234="ON",""&amp;$L2234,"")</f>
        <v/>
      </c>
      <c r="AF2234" s="2">
        <f>IF($L2234="","",IF($J2234&lt;&gt;"","Y",""))</f>
        <v/>
      </c>
      <c r="AG2234" s="2">
        <f>IF($L2234="","",IFERROR(TRIM(MID($H2234,4,SEARCH(" CO ",$H2234)-4)),""&amp;$S2234))</f>
        <v/>
      </c>
      <c r="AH2234" s="2">
        <f>IF($AG2234="","",IF($AG2234="FULTON",IF(ISNUMBER(SEARCH("COLLEGE PARK",$H2234)),"FULTON (COLLEGE PARK)",IF(ISNUMBER(SEARCH("HAPEVILLE",$H2234)),"FULTON (HAPEVILLE)",IF(ISNUMBER(SEARCH("EAST POINT",$H2234)),"FULTON (EAST POINT)",IF(ISNUMBER(SEARCH("ATLANTA",$H2234)),"FULTON (ATL LIMITS)","FULTON")))),IF($AG2234="DEKALB",IF(ISNUMBER(SEARCH("ATLANTA",$H2234)),"DEKALB (ATL LIMITS)","DEKALB"),IF(AND($AG2234="CLAYTON",ISNUMBER(SEARCH("COLLEGE PARK",$H2234))),"CLAYTON (COLLEGE PARK)",$AG2234))))</f>
        <v/>
      </c>
      <c r="AI2234" s="2">
        <f>IF(OR($AH2234="",$AD2234=""),"",IFERROR(VLOOKUP($AH2234,CODES!$A:$B,2,FALSE),"NO CODE"))</f>
        <v/>
      </c>
      <c r="AJ2234" s="19">
        <f>IF(OR($AI2234="",$AI2234="NO CODE"),"",IF(COUNTIFS(RATES!$A:$A,$AI2234,RATES!$B:$B,"&lt;="&amp;MonthStart,RATES!$C:$C,"&gt;="&amp;MonthEnd)&lt;&gt;1,"NO RATE",IF($AD2234="OFF",SUMIFS(RATES!$F:$F,RATES!$A:$A,$AI2234,RATES!$B:$B,"&lt;="&amp;MonthStart,RATES!$C:$C,"&gt;="&amp;MonthEnd),SUMIFS(RATES!$E:$E,RATES!$A:$A,$AI2234,RATES!$B:$B,"&lt;="&amp;MonthStart,RATES!$C:$C,"&gt;="&amp;MonthEnd))))</f>
        <v/>
      </c>
      <c r="AK2234" s="2">
        <f>IF(OR(NOT(ISNUMBER($AJ2234)),N($AA2234)=0),"",IF(ABS(N($Z2234)/100-$AJ2234)&gt;0.0000001,"DIFFERS",""))</f>
        <v/>
      </c>
    </row>
    <row r="2235">
      <c r="AD2235" s="2">
        <f>IF($L2235="","",IF(ISNUMBER(SEARCH("OFF ROAD",$H2235)),"OFF",IF(ISNUMBER(SEARCH("ON ROAD",$H2235)),"ON","")))</f>
        <v/>
      </c>
      <c r="AE2235" s="2">
        <f>IF($AD2235="ON",""&amp;$L2235,"")</f>
        <v/>
      </c>
      <c r="AF2235" s="2">
        <f>IF($L2235="","",IF($J2235&lt;&gt;"","Y",""))</f>
        <v/>
      </c>
      <c r="AG2235" s="2">
        <f>IF($L2235="","",IFERROR(TRIM(MID($H2235,4,SEARCH(" CO ",$H2235)-4)),""&amp;$S2235))</f>
        <v/>
      </c>
      <c r="AH2235" s="2">
        <f>IF($AG2235="","",IF($AG2235="FULTON",IF(ISNUMBER(SEARCH("COLLEGE PARK",$H2235)),"FULTON (COLLEGE PARK)",IF(ISNUMBER(SEARCH("HAPEVILLE",$H2235)),"FULTON (HAPEVILLE)",IF(ISNUMBER(SEARCH("EAST POINT",$H2235)),"FULTON (EAST POINT)",IF(ISNUMBER(SEARCH("ATLANTA",$H2235)),"FULTON (ATL LIMITS)","FULTON")))),IF($AG2235="DEKALB",IF(ISNUMBER(SEARCH("ATLANTA",$H2235)),"DEKALB (ATL LIMITS)","DEKALB"),IF(AND($AG2235="CLAYTON",ISNUMBER(SEARCH("COLLEGE PARK",$H2235))),"CLAYTON (COLLEGE PARK)",$AG2235))))</f>
        <v/>
      </c>
      <c r="AI2235" s="2">
        <f>IF(OR($AH2235="",$AD2235=""),"",IFERROR(VLOOKUP($AH2235,CODES!$A:$B,2,FALSE),"NO CODE"))</f>
        <v/>
      </c>
      <c r="AJ2235" s="19">
        <f>IF(OR($AI2235="",$AI2235="NO CODE"),"",IF(COUNTIFS(RATES!$A:$A,$AI2235,RATES!$B:$B,"&lt;="&amp;MonthStart,RATES!$C:$C,"&gt;="&amp;MonthEnd)&lt;&gt;1,"NO RATE",IF($AD2235="OFF",SUMIFS(RATES!$F:$F,RATES!$A:$A,$AI2235,RATES!$B:$B,"&lt;="&amp;MonthStart,RATES!$C:$C,"&gt;="&amp;MonthEnd),SUMIFS(RATES!$E:$E,RATES!$A:$A,$AI2235,RATES!$B:$B,"&lt;="&amp;MonthStart,RATES!$C:$C,"&gt;="&amp;MonthEnd))))</f>
        <v/>
      </c>
      <c r="AK2235" s="2">
        <f>IF(OR(NOT(ISNUMBER($AJ2235)),N($AA2235)=0),"",IF(ABS(N($Z2235)/100-$AJ2235)&gt;0.0000001,"DIFFERS",""))</f>
        <v/>
      </c>
    </row>
    <row r="2236">
      <c r="AD2236" s="2">
        <f>IF($L2236="","",IF(ISNUMBER(SEARCH("OFF ROAD",$H2236)),"OFF",IF(ISNUMBER(SEARCH("ON ROAD",$H2236)),"ON","")))</f>
        <v/>
      </c>
      <c r="AE2236" s="2">
        <f>IF($AD2236="ON",""&amp;$L2236,"")</f>
        <v/>
      </c>
      <c r="AF2236" s="2">
        <f>IF($L2236="","",IF($J2236&lt;&gt;"","Y",""))</f>
        <v/>
      </c>
      <c r="AG2236" s="2">
        <f>IF($L2236="","",IFERROR(TRIM(MID($H2236,4,SEARCH(" CO ",$H2236)-4)),""&amp;$S2236))</f>
        <v/>
      </c>
      <c r="AH2236" s="2">
        <f>IF($AG2236="","",IF($AG2236="FULTON",IF(ISNUMBER(SEARCH("COLLEGE PARK",$H2236)),"FULTON (COLLEGE PARK)",IF(ISNUMBER(SEARCH("HAPEVILLE",$H2236)),"FULTON (HAPEVILLE)",IF(ISNUMBER(SEARCH("EAST POINT",$H2236)),"FULTON (EAST POINT)",IF(ISNUMBER(SEARCH("ATLANTA",$H2236)),"FULTON (ATL LIMITS)","FULTON")))),IF($AG2236="DEKALB",IF(ISNUMBER(SEARCH("ATLANTA",$H2236)),"DEKALB (ATL LIMITS)","DEKALB"),IF(AND($AG2236="CLAYTON",ISNUMBER(SEARCH("COLLEGE PARK",$H2236))),"CLAYTON (COLLEGE PARK)",$AG2236))))</f>
        <v/>
      </c>
      <c r="AI2236" s="2">
        <f>IF(OR($AH2236="",$AD2236=""),"",IFERROR(VLOOKUP($AH2236,CODES!$A:$B,2,FALSE),"NO CODE"))</f>
        <v/>
      </c>
      <c r="AJ2236" s="19">
        <f>IF(OR($AI2236="",$AI2236="NO CODE"),"",IF(COUNTIFS(RATES!$A:$A,$AI2236,RATES!$B:$B,"&lt;="&amp;MonthStart,RATES!$C:$C,"&gt;="&amp;MonthEnd)&lt;&gt;1,"NO RATE",IF($AD2236="OFF",SUMIFS(RATES!$F:$F,RATES!$A:$A,$AI2236,RATES!$B:$B,"&lt;="&amp;MonthStart,RATES!$C:$C,"&gt;="&amp;MonthEnd),SUMIFS(RATES!$E:$E,RATES!$A:$A,$AI2236,RATES!$B:$B,"&lt;="&amp;MonthStart,RATES!$C:$C,"&gt;="&amp;MonthEnd))))</f>
        <v/>
      </c>
      <c r="AK2236" s="2">
        <f>IF(OR(NOT(ISNUMBER($AJ2236)),N($AA2236)=0),"",IF(ABS(N($Z2236)/100-$AJ2236)&gt;0.0000001,"DIFFERS",""))</f>
        <v/>
      </c>
    </row>
    <row r="2237">
      <c r="AD2237" s="2">
        <f>IF($L2237="","",IF(ISNUMBER(SEARCH("OFF ROAD",$H2237)),"OFF",IF(ISNUMBER(SEARCH("ON ROAD",$H2237)),"ON","")))</f>
        <v/>
      </c>
      <c r="AE2237" s="2">
        <f>IF($AD2237="ON",""&amp;$L2237,"")</f>
        <v/>
      </c>
      <c r="AF2237" s="2">
        <f>IF($L2237="","",IF($J2237&lt;&gt;"","Y",""))</f>
        <v/>
      </c>
      <c r="AG2237" s="2">
        <f>IF($L2237="","",IFERROR(TRIM(MID($H2237,4,SEARCH(" CO ",$H2237)-4)),""&amp;$S2237))</f>
        <v/>
      </c>
      <c r="AH2237" s="2">
        <f>IF($AG2237="","",IF($AG2237="FULTON",IF(ISNUMBER(SEARCH("COLLEGE PARK",$H2237)),"FULTON (COLLEGE PARK)",IF(ISNUMBER(SEARCH("HAPEVILLE",$H2237)),"FULTON (HAPEVILLE)",IF(ISNUMBER(SEARCH("EAST POINT",$H2237)),"FULTON (EAST POINT)",IF(ISNUMBER(SEARCH("ATLANTA",$H2237)),"FULTON (ATL LIMITS)","FULTON")))),IF($AG2237="DEKALB",IF(ISNUMBER(SEARCH("ATLANTA",$H2237)),"DEKALB (ATL LIMITS)","DEKALB"),IF(AND($AG2237="CLAYTON",ISNUMBER(SEARCH("COLLEGE PARK",$H2237))),"CLAYTON (COLLEGE PARK)",$AG2237))))</f>
        <v/>
      </c>
      <c r="AI2237" s="2">
        <f>IF(OR($AH2237="",$AD2237=""),"",IFERROR(VLOOKUP($AH2237,CODES!$A:$B,2,FALSE),"NO CODE"))</f>
        <v/>
      </c>
      <c r="AJ2237" s="19">
        <f>IF(OR($AI2237="",$AI2237="NO CODE"),"",IF(COUNTIFS(RATES!$A:$A,$AI2237,RATES!$B:$B,"&lt;="&amp;MonthStart,RATES!$C:$C,"&gt;="&amp;MonthEnd)&lt;&gt;1,"NO RATE",IF($AD2237="OFF",SUMIFS(RATES!$F:$F,RATES!$A:$A,$AI2237,RATES!$B:$B,"&lt;="&amp;MonthStart,RATES!$C:$C,"&gt;="&amp;MonthEnd),SUMIFS(RATES!$E:$E,RATES!$A:$A,$AI2237,RATES!$B:$B,"&lt;="&amp;MonthStart,RATES!$C:$C,"&gt;="&amp;MonthEnd))))</f>
        <v/>
      </c>
      <c r="AK2237" s="2">
        <f>IF(OR(NOT(ISNUMBER($AJ2237)),N($AA2237)=0),"",IF(ABS(N($Z2237)/100-$AJ2237)&gt;0.0000001,"DIFFERS",""))</f>
        <v/>
      </c>
    </row>
    <row r="2238">
      <c r="AD2238" s="2">
        <f>IF($L2238="","",IF(ISNUMBER(SEARCH("OFF ROAD",$H2238)),"OFF",IF(ISNUMBER(SEARCH("ON ROAD",$H2238)),"ON","")))</f>
        <v/>
      </c>
      <c r="AE2238" s="2">
        <f>IF($AD2238="ON",""&amp;$L2238,"")</f>
        <v/>
      </c>
      <c r="AF2238" s="2">
        <f>IF($L2238="","",IF($J2238&lt;&gt;"","Y",""))</f>
        <v/>
      </c>
      <c r="AG2238" s="2">
        <f>IF($L2238="","",IFERROR(TRIM(MID($H2238,4,SEARCH(" CO ",$H2238)-4)),""&amp;$S2238))</f>
        <v/>
      </c>
      <c r="AH2238" s="2">
        <f>IF($AG2238="","",IF($AG2238="FULTON",IF(ISNUMBER(SEARCH("COLLEGE PARK",$H2238)),"FULTON (COLLEGE PARK)",IF(ISNUMBER(SEARCH("HAPEVILLE",$H2238)),"FULTON (HAPEVILLE)",IF(ISNUMBER(SEARCH("EAST POINT",$H2238)),"FULTON (EAST POINT)",IF(ISNUMBER(SEARCH("ATLANTA",$H2238)),"FULTON (ATL LIMITS)","FULTON")))),IF($AG2238="DEKALB",IF(ISNUMBER(SEARCH("ATLANTA",$H2238)),"DEKALB (ATL LIMITS)","DEKALB"),IF(AND($AG2238="CLAYTON",ISNUMBER(SEARCH("COLLEGE PARK",$H2238))),"CLAYTON (COLLEGE PARK)",$AG2238))))</f>
        <v/>
      </c>
      <c r="AI2238" s="2">
        <f>IF(OR($AH2238="",$AD2238=""),"",IFERROR(VLOOKUP($AH2238,CODES!$A:$B,2,FALSE),"NO CODE"))</f>
        <v/>
      </c>
      <c r="AJ2238" s="19">
        <f>IF(OR($AI2238="",$AI2238="NO CODE"),"",IF(COUNTIFS(RATES!$A:$A,$AI2238,RATES!$B:$B,"&lt;="&amp;MonthStart,RATES!$C:$C,"&gt;="&amp;MonthEnd)&lt;&gt;1,"NO RATE",IF($AD2238="OFF",SUMIFS(RATES!$F:$F,RATES!$A:$A,$AI2238,RATES!$B:$B,"&lt;="&amp;MonthStart,RATES!$C:$C,"&gt;="&amp;MonthEnd),SUMIFS(RATES!$E:$E,RATES!$A:$A,$AI2238,RATES!$B:$B,"&lt;="&amp;MonthStart,RATES!$C:$C,"&gt;="&amp;MonthEnd))))</f>
        <v/>
      </c>
      <c r="AK2238" s="2">
        <f>IF(OR(NOT(ISNUMBER($AJ2238)),N($AA2238)=0),"",IF(ABS(N($Z2238)/100-$AJ2238)&gt;0.0000001,"DIFFERS",""))</f>
        <v/>
      </c>
    </row>
    <row r="2239">
      <c r="AD2239" s="2">
        <f>IF($L2239="","",IF(ISNUMBER(SEARCH("OFF ROAD",$H2239)),"OFF",IF(ISNUMBER(SEARCH("ON ROAD",$H2239)),"ON","")))</f>
        <v/>
      </c>
      <c r="AE2239" s="2">
        <f>IF($AD2239="ON",""&amp;$L2239,"")</f>
        <v/>
      </c>
      <c r="AF2239" s="2">
        <f>IF($L2239="","",IF($J2239&lt;&gt;"","Y",""))</f>
        <v/>
      </c>
      <c r="AG2239" s="2">
        <f>IF($L2239="","",IFERROR(TRIM(MID($H2239,4,SEARCH(" CO ",$H2239)-4)),""&amp;$S2239))</f>
        <v/>
      </c>
      <c r="AH2239" s="2">
        <f>IF($AG2239="","",IF($AG2239="FULTON",IF(ISNUMBER(SEARCH("COLLEGE PARK",$H2239)),"FULTON (COLLEGE PARK)",IF(ISNUMBER(SEARCH("HAPEVILLE",$H2239)),"FULTON (HAPEVILLE)",IF(ISNUMBER(SEARCH("EAST POINT",$H2239)),"FULTON (EAST POINT)",IF(ISNUMBER(SEARCH("ATLANTA",$H2239)),"FULTON (ATL LIMITS)","FULTON")))),IF($AG2239="DEKALB",IF(ISNUMBER(SEARCH("ATLANTA",$H2239)),"DEKALB (ATL LIMITS)","DEKALB"),IF(AND($AG2239="CLAYTON",ISNUMBER(SEARCH("COLLEGE PARK",$H2239))),"CLAYTON (COLLEGE PARK)",$AG2239))))</f>
        <v/>
      </c>
      <c r="AI2239" s="2">
        <f>IF(OR($AH2239="",$AD2239=""),"",IFERROR(VLOOKUP($AH2239,CODES!$A:$B,2,FALSE),"NO CODE"))</f>
        <v/>
      </c>
      <c r="AJ2239" s="19">
        <f>IF(OR($AI2239="",$AI2239="NO CODE"),"",IF(COUNTIFS(RATES!$A:$A,$AI2239,RATES!$B:$B,"&lt;="&amp;MonthStart,RATES!$C:$C,"&gt;="&amp;MonthEnd)&lt;&gt;1,"NO RATE",IF($AD2239="OFF",SUMIFS(RATES!$F:$F,RATES!$A:$A,$AI2239,RATES!$B:$B,"&lt;="&amp;MonthStart,RATES!$C:$C,"&gt;="&amp;MonthEnd),SUMIFS(RATES!$E:$E,RATES!$A:$A,$AI2239,RATES!$B:$B,"&lt;="&amp;MonthStart,RATES!$C:$C,"&gt;="&amp;MonthEnd))))</f>
        <v/>
      </c>
      <c r="AK2239" s="2">
        <f>IF(OR(NOT(ISNUMBER($AJ2239)),N($AA2239)=0),"",IF(ABS(N($Z2239)/100-$AJ2239)&gt;0.0000001,"DIFFERS",""))</f>
        <v/>
      </c>
    </row>
    <row r="2240">
      <c r="AD2240" s="2">
        <f>IF($L2240="","",IF(ISNUMBER(SEARCH("OFF ROAD",$H2240)),"OFF",IF(ISNUMBER(SEARCH("ON ROAD",$H2240)),"ON","")))</f>
        <v/>
      </c>
      <c r="AE2240" s="2">
        <f>IF($AD2240="ON",""&amp;$L2240,"")</f>
        <v/>
      </c>
      <c r="AF2240" s="2">
        <f>IF($L2240="","",IF($J2240&lt;&gt;"","Y",""))</f>
        <v/>
      </c>
      <c r="AG2240" s="2">
        <f>IF($L2240="","",IFERROR(TRIM(MID($H2240,4,SEARCH(" CO ",$H2240)-4)),""&amp;$S2240))</f>
        <v/>
      </c>
      <c r="AH2240" s="2">
        <f>IF($AG2240="","",IF($AG2240="FULTON",IF(ISNUMBER(SEARCH("COLLEGE PARK",$H2240)),"FULTON (COLLEGE PARK)",IF(ISNUMBER(SEARCH("HAPEVILLE",$H2240)),"FULTON (HAPEVILLE)",IF(ISNUMBER(SEARCH("EAST POINT",$H2240)),"FULTON (EAST POINT)",IF(ISNUMBER(SEARCH("ATLANTA",$H2240)),"FULTON (ATL LIMITS)","FULTON")))),IF($AG2240="DEKALB",IF(ISNUMBER(SEARCH("ATLANTA",$H2240)),"DEKALB (ATL LIMITS)","DEKALB"),IF(AND($AG2240="CLAYTON",ISNUMBER(SEARCH("COLLEGE PARK",$H2240))),"CLAYTON (COLLEGE PARK)",$AG2240))))</f>
        <v/>
      </c>
      <c r="AI2240" s="2">
        <f>IF(OR($AH2240="",$AD2240=""),"",IFERROR(VLOOKUP($AH2240,CODES!$A:$B,2,FALSE),"NO CODE"))</f>
        <v/>
      </c>
      <c r="AJ2240" s="19">
        <f>IF(OR($AI2240="",$AI2240="NO CODE"),"",IF(COUNTIFS(RATES!$A:$A,$AI2240,RATES!$B:$B,"&lt;="&amp;MonthStart,RATES!$C:$C,"&gt;="&amp;MonthEnd)&lt;&gt;1,"NO RATE",IF($AD2240="OFF",SUMIFS(RATES!$F:$F,RATES!$A:$A,$AI2240,RATES!$B:$B,"&lt;="&amp;MonthStart,RATES!$C:$C,"&gt;="&amp;MonthEnd),SUMIFS(RATES!$E:$E,RATES!$A:$A,$AI2240,RATES!$B:$B,"&lt;="&amp;MonthStart,RATES!$C:$C,"&gt;="&amp;MonthEnd))))</f>
        <v/>
      </c>
      <c r="AK2240" s="2">
        <f>IF(OR(NOT(ISNUMBER($AJ2240)),N($AA2240)=0),"",IF(ABS(N($Z2240)/100-$AJ2240)&gt;0.0000001,"DIFFERS",""))</f>
        <v/>
      </c>
    </row>
    <row r="2241">
      <c r="AD2241" s="2">
        <f>IF($L2241="","",IF(ISNUMBER(SEARCH("OFF ROAD",$H2241)),"OFF",IF(ISNUMBER(SEARCH("ON ROAD",$H2241)),"ON","")))</f>
        <v/>
      </c>
      <c r="AE2241" s="2">
        <f>IF($AD2241="ON",""&amp;$L2241,"")</f>
        <v/>
      </c>
      <c r="AF2241" s="2">
        <f>IF($L2241="","",IF($J2241&lt;&gt;"","Y",""))</f>
        <v/>
      </c>
      <c r="AG2241" s="2">
        <f>IF($L2241="","",IFERROR(TRIM(MID($H2241,4,SEARCH(" CO ",$H2241)-4)),""&amp;$S2241))</f>
        <v/>
      </c>
      <c r="AH2241" s="2">
        <f>IF($AG2241="","",IF($AG2241="FULTON",IF(ISNUMBER(SEARCH("COLLEGE PARK",$H2241)),"FULTON (COLLEGE PARK)",IF(ISNUMBER(SEARCH("HAPEVILLE",$H2241)),"FULTON (HAPEVILLE)",IF(ISNUMBER(SEARCH("EAST POINT",$H2241)),"FULTON (EAST POINT)",IF(ISNUMBER(SEARCH("ATLANTA",$H2241)),"FULTON (ATL LIMITS)","FULTON")))),IF($AG2241="DEKALB",IF(ISNUMBER(SEARCH("ATLANTA",$H2241)),"DEKALB (ATL LIMITS)","DEKALB"),IF(AND($AG2241="CLAYTON",ISNUMBER(SEARCH("COLLEGE PARK",$H2241))),"CLAYTON (COLLEGE PARK)",$AG2241))))</f>
        <v/>
      </c>
      <c r="AI2241" s="2">
        <f>IF(OR($AH2241="",$AD2241=""),"",IFERROR(VLOOKUP($AH2241,CODES!$A:$B,2,FALSE),"NO CODE"))</f>
        <v/>
      </c>
      <c r="AJ2241" s="19">
        <f>IF(OR($AI2241="",$AI2241="NO CODE"),"",IF(COUNTIFS(RATES!$A:$A,$AI2241,RATES!$B:$B,"&lt;="&amp;MonthStart,RATES!$C:$C,"&gt;="&amp;MonthEnd)&lt;&gt;1,"NO RATE",IF($AD2241="OFF",SUMIFS(RATES!$F:$F,RATES!$A:$A,$AI2241,RATES!$B:$B,"&lt;="&amp;MonthStart,RATES!$C:$C,"&gt;="&amp;MonthEnd),SUMIFS(RATES!$E:$E,RATES!$A:$A,$AI2241,RATES!$B:$B,"&lt;="&amp;MonthStart,RATES!$C:$C,"&gt;="&amp;MonthEnd))))</f>
        <v/>
      </c>
      <c r="AK2241" s="2">
        <f>IF(OR(NOT(ISNUMBER($AJ2241)),N($AA2241)=0),"",IF(ABS(N($Z2241)/100-$AJ2241)&gt;0.0000001,"DIFFERS",""))</f>
        <v/>
      </c>
    </row>
    <row r="2242">
      <c r="AD2242" s="2">
        <f>IF($L2242="","",IF(ISNUMBER(SEARCH("OFF ROAD",$H2242)),"OFF",IF(ISNUMBER(SEARCH("ON ROAD",$H2242)),"ON","")))</f>
        <v/>
      </c>
      <c r="AE2242" s="2">
        <f>IF($AD2242="ON",""&amp;$L2242,"")</f>
        <v/>
      </c>
      <c r="AF2242" s="2">
        <f>IF($L2242="","",IF($J2242&lt;&gt;"","Y",""))</f>
        <v/>
      </c>
      <c r="AG2242" s="2">
        <f>IF($L2242="","",IFERROR(TRIM(MID($H2242,4,SEARCH(" CO ",$H2242)-4)),""&amp;$S2242))</f>
        <v/>
      </c>
      <c r="AH2242" s="2">
        <f>IF($AG2242="","",IF($AG2242="FULTON",IF(ISNUMBER(SEARCH("COLLEGE PARK",$H2242)),"FULTON (COLLEGE PARK)",IF(ISNUMBER(SEARCH("HAPEVILLE",$H2242)),"FULTON (HAPEVILLE)",IF(ISNUMBER(SEARCH("EAST POINT",$H2242)),"FULTON (EAST POINT)",IF(ISNUMBER(SEARCH("ATLANTA",$H2242)),"FULTON (ATL LIMITS)","FULTON")))),IF($AG2242="DEKALB",IF(ISNUMBER(SEARCH("ATLANTA",$H2242)),"DEKALB (ATL LIMITS)","DEKALB"),IF(AND($AG2242="CLAYTON",ISNUMBER(SEARCH("COLLEGE PARK",$H2242))),"CLAYTON (COLLEGE PARK)",$AG2242))))</f>
        <v/>
      </c>
      <c r="AI2242" s="2">
        <f>IF(OR($AH2242="",$AD2242=""),"",IFERROR(VLOOKUP($AH2242,CODES!$A:$B,2,FALSE),"NO CODE"))</f>
        <v/>
      </c>
      <c r="AJ2242" s="19">
        <f>IF(OR($AI2242="",$AI2242="NO CODE"),"",IF(COUNTIFS(RATES!$A:$A,$AI2242,RATES!$B:$B,"&lt;="&amp;MonthStart,RATES!$C:$C,"&gt;="&amp;MonthEnd)&lt;&gt;1,"NO RATE",IF($AD2242="OFF",SUMIFS(RATES!$F:$F,RATES!$A:$A,$AI2242,RATES!$B:$B,"&lt;="&amp;MonthStart,RATES!$C:$C,"&gt;="&amp;MonthEnd),SUMIFS(RATES!$E:$E,RATES!$A:$A,$AI2242,RATES!$B:$B,"&lt;="&amp;MonthStart,RATES!$C:$C,"&gt;="&amp;MonthEnd))))</f>
        <v/>
      </c>
      <c r="AK2242" s="2">
        <f>IF(OR(NOT(ISNUMBER($AJ2242)),N($AA2242)=0),"",IF(ABS(N($Z2242)/100-$AJ2242)&gt;0.0000001,"DIFFERS",""))</f>
        <v/>
      </c>
    </row>
    <row r="2243">
      <c r="AD2243" s="2">
        <f>IF($L2243="","",IF(ISNUMBER(SEARCH("OFF ROAD",$H2243)),"OFF",IF(ISNUMBER(SEARCH("ON ROAD",$H2243)),"ON","")))</f>
        <v/>
      </c>
      <c r="AE2243" s="2">
        <f>IF($AD2243="ON",""&amp;$L2243,"")</f>
        <v/>
      </c>
      <c r="AF2243" s="2">
        <f>IF($L2243="","",IF($J2243&lt;&gt;"","Y",""))</f>
        <v/>
      </c>
      <c r="AG2243" s="2">
        <f>IF($L2243="","",IFERROR(TRIM(MID($H2243,4,SEARCH(" CO ",$H2243)-4)),""&amp;$S2243))</f>
        <v/>
      </c>
      <c r="AH2243" s="2">
        <f>IF($AG2243="","",IF($AG2243="FULTON",IF(ISNUMBER(SEARCH("COLLEGE PARK",$H2243)),"FULTON (COLLEGE PARK)",IF(ISNUMBER(SEARCH("HAPEVILLE",$H2243)),"FULTON (HAPEVILLE)",IF(ISNUMBER(SEARCH("EAST POINT",$H2243)),"FULTON (EAST POINT)",IF(ISNUMBER(SEARCH("ATLANTA",$H2243)),"FULTON (ATL LIMITS)","FULTON")))),IF($AG2243="DEKALB",IF(ISNUMBER(SEARCH("ATLANTA",$H2243)),"DEKALB (ATL LIMITS)","DEKALB"),IF(AND($AG2243="CLAYTON",ISNUMBER(SEARCH("COLLEGE PARK",$H2243))),"CLAYTON (COLLEGE PARK)",$AG2243))))</f>
        <v/>
      </c>
      <c r="AI2243" s="2">
        <f>IF(OR($AH2243="",$AD2243=""),"",IFERROR(VLOOKUP($AH2243,CODES!$A:$B,2,FALSE),"NO CODE"))</f>
        <v/>
      </c>
      <c r="AJ2243" s="19">
        <f>IF(OR($AI2243="",$AI2243="NO CODE"),"",IF(COUNTIFS(RATES!$A:$A,$AI2243,RATES!$B:$B,"&lt;="&amp;MonthStart,RATES!$C:$C,"&gt;="&amp;MonthEnd)&lt;&gt;1,"NO RATE",IF($AD2243="OFF",SUMIFS(RATES!$F:$F,RATES!$A:$A,$AI2243,RATES!$B:$B,"&lt;="&amp;MonthStart,RATES!$C:$C,"&gt;="&amp;MonthEnd),SUMIFS(RATES!$E:$E,RATES!$A:$A,$AI2243,RATES!$B:$B,"&lt;="&amp;MonthStart,RATES!$C:$C,"&gt;="&amp;MonthEnd))))</f>
        <v/>
      </c>
      <c r="AK2243" s="2">
        <f>IF(OR(NOT(ISNUMBER($AJ2243)),N($AA2243)=0),"",IF(ABS(N($Z2243)/100-$AJ2243)&gt;0.0000001,"DIFFERS",""))</f>
        <v/>
      </c>
    </row>
    <row r="2244">
      <c r="AD2244" s="2">
        <f>IF($L2244="","",IF(ISNUMBER(SEARCH("OFF ROAD",$H2244)),"OFF",IF(ISNUMBER(SEARCH("ON ROAD",$H2244)),"ON","")))</f>
        <v/>
      </c>
      <c r="AE2244" s="2">
        <f>IF($AD2244="ON",""&amp;$L2244,"")</f>
        <v/>
      </c>
      <c r="AF2244" s="2">
        <f>IF($L2244="","",IF($J2244&lt;&gt;"","Y",""))</f>
        <v/>
      </c>
      <c r="AG2244" s="2">
        <f>IF($L2244="","",IFERROR(TRIM(MID($H2244,4,SEARCH(" CO ",$H2244)-4)),""&amp;$S2244))</f>
        <v/>
      </c>
      <c r="AH2244" s="2">
        <f>IF($AG2244="","",IF($AG2244="FULTON",IF(ISNUMBER(SEARCH("COLLEGE PARK",$H2244)),"FULTON (COLLEGE PARK)",IF(ISNUMBER(SEARCH("HAPEVILLE",$H2244)),"FULTON (HAPEVILLE)",IF(ISNUMBER(SEARCH("EAST POINT",$H2244)),"FULTON (EAST POINT)",IF(ISNUMBER(SEARCH("ATLANTA",$H2244)),"FULTON (ATL LIMITS)","FULTON")))),IF($AG2244="DEKALB",IF(ISNUMBER(SEARCH("ATLANTA",$H2244)),"DEKALB (ATL LIMITS)","DEKALB"),IF(AND($AG2244="CLAYTON",ISNUMBER(SEARCH("COLLEGE PARK",$H2244))),"CLAYTON (COLLEGE PARK)",$AG2244))))</f>
        <v/>
      </c>
      <c r="AI2244" s="2">
        <f>IF(OR($AH2244="",$AD2244=""),"",IFERROR(VLOOKUP($AH2244,CODES!$A:$B,2,FALSE),"NO CODE"))</f>
        <v/>
      </c>
      <c r="AJ2244" s="19">
        <f>IF(OR($AI2244="",$AI2244="NO CODE"),"",IF(COUNTIFS(RATES!$A:$A,$AI2244,RATES!$B:$B,"&lt;="&amp;MonthStart,RATES!$C:$C,"&gt;="&amp;MonthEnd)&lt;&gt;1,"NO RATE",IF($AD2244="OFF",SUMIFS(RATES!$F:$F,RATES!$A:$A,$AI2244,RATES!$B:$B,"&lt;="&amp;MonthStart,RATES!$C:$C,"&gt;="&amp;MonthEnd),SUMIFS(RATES!$E:$E,RATES!$A:$A,$AI2244,RATES!$B:$B,"&lt;="&amp;MonthStart,RATES!$C:$C,"&gt;="&amp;MonthEnd))))</f>
        <v/>
      </c>
      <c r="AK2244" s="2">
        <f>IF(OR(NOT(ISNUMBER($AJ2244)),N($AA2244)=0),"",IF(ABS(N($Z2244)/100-$AJ2244)&gt;0.0000001,"DIFFERS",""))</f>
        <v/>
      </c>
    </row>
    <row r="2245">
      <c r="AD2245" s="2">
        <f>IF($L2245="","",IF(ISNUMBER(SEARCH("OFF ROAD",$H2245)),"OFF",IF(ISNUMBER(SEARCH("ON ROAD",$H2245)),"ON","")))</f>
        <v/>
      </c>
      <c r="AE2245" s="2">
        <f>IF($AD2245="ON",""&amp;$L2245,"")</f>
        <v/>
      </c>
      <c r="AF2245" s="2">
        <f>IF($L2245="","",IF($J2245&lt;&gt;"","Y",""))</f>
        <v/>
      </c>
      <c r="AG2245" s="2">
        <f>IF($L2245="","",IFERROR(TRIM(MID($H2245,4,SEARCH(" CO ",$H2245)-4)),""&amp;$S2245))</f>
        <v/>
      </c>
      <c r="AH2245" s="2">
        <f>IF($AG2245="","",IF($AG2245="FULTON",IF(ISNUMBER(SEARCH("COLLEGE PARK",$H2245)),"FULTON (COLLEGE PARK)",IF(ISNUMBER(SEARCH("HAPEVILLE",$H2245)),"FULTON (HAPEVILLE)",IF(ISNUMBER(SEARCH("EAST POINT",$H2245)),"FULTON (EAST POINT)",IF(ISNUMBER(SEARCH("ATLANTA",$H2245)),"FULTON (ATL LIMITS)","FULTON")))),IF($AG2245="DEKALB",IF(ISNUMBER(SEARCH("ATLANTA",$H2245)),"DEKALB (ATL LIMITS)","DEKALB"),IF(AND($AG2245="CLAYTON",ISNUMBER(SEARCH("COLLEGE PARK",$H2245))),"CLAYTON (COLLEGE PARK)",$AG2245))))</f>
        <v/>
      </c>
      <c r="AI2245" s="2">
        <f>IF(OR($AH2245="",$AD2245=""),"",IFERROR(VLOOKUP($AH2245,CODES!$A:$B,2,FALSE),"NO CODE"))</f>
        <v/>
      </c>
      <c r="AJ2245" s="19">
        <f>IF(OR($AI2245="",$AI2245="NO CODE"),"",IF(COUNTIFS(RATES!$A:$A,$AI2245,RATES!$B:$B,"&lt;="&amp;MonthStart,RATES!$C:$C,"&gt;="&amp;MonthEnd)&lt;&gt;1,"NO RATE",IF($AD2245="OFF",SUMIFS(RATES!$F:$F,RATES!$A:$A,$AI2245,RATES!$B:$B,"&lt;="&amp;MonthStart,RATES!$C:$C,"&gt;="&amp;MonthEnd),SUMIFS(RATES!$E:$E,RATES!$A:$A,$AI2245,RATES!$B:$B,"&lt;="&amp;MonthStart,RATES!$C:$C,"&gt;="&amp;MonthEnd))))</f>
        <v/>
      </c>
      <c r="AK2245" s="2">
        <f>IF(OR(NOT(ISNUMBER($AJ2245)),N($AA2245)=0),"",IF(ABS(N($Z2245)/100-$AJ2245)&gt;0.0000001,"DIFFERS",""))</f>
        <v/>
      </c>
    </row>
    <row r="2246">
      <c r="AD2246" s="2">
        <f>IF($L2246="","",IF(ISNUMBER(SEARCH("OFF ROAD",$H2246)),"OFF",IF(ISNUMBER(SEARCH("ON ROAD",$H2246)),"ON","")))</f>
        <v/>
      </c>
      <c r="AE2246" s="2">
        <f>IF($AD2246="ON",""&amp;$L2246,"")</f>
        <v/>
      </c>
      <c r="AF2246" s="2">
        <f>IF($L2246="","",IF($J2246&lt;&gt;"","Y",""))</f>
        <v/>
      </c>
      <c r="AG2246" s="2">
        <f>IF($L2246="","",IFERROR(TRIM(MID($H2246,4,SEARCH(" CO ",$H2246)-4)),""&amp;$S2246))</f>
        <v/>
      </c>
      <c r="AH2246" s="2">
        <f>IF($AG2246="","",IF($AG2246="FULTON",IF(ISNUMBER(SEARCH("COLLEGE PARK",$H2246)),"FULTON (COLLEGE PARK)",IF(ISNUMBER(SEARCH("HAPEVILLE",$H2246)),"FULTON (HAPEVILLE)",IF(ISNUMBER(SEARCH("EAST POINT",$H2246)),"FULTON (EAST POINT)",IF(ISNUMBER(SEARCH("ATLANTA",$H2246)),"FULTON (ATL LIMITS)","FULTON")))),IF($AG2246="DEKALB",IF(ISNUMBER(SEARCH("ATLANTA",$H2246)),"DEKALB (ATL LIMITS)","DEKALB"),IF(AND($AG2246="CLAYTON",ISNUMBER(SEARCH("COLLEGE PARK",$H2246))),"CLAYTON (COLLEGE PARK)",$AG2246))))</f>
        <v/>
      </c>
      <c r="AI2246" s="2">
        <f>IF(OR($AH2246="",$AD2246=""),"",IFERROR(VLOOKUP($AH2246,CODES!$A:$B,2,FALSE),"NO CODE"))</f>
        <v/>
      </c>
      <c r="AJ2246" s="19">
        <f>IF(OR($AI2246="",$AI2246="NO CODE"),"",IF(COUNTIFS(RATES!$A:$A,$AI2246,RATES!$B:$B,"&lt;="&amp;MonthStart,RATES!$C:$C,"&gt;="&amp;MonthEnd)&lt;&gt;1,"NO RATE",IF($AD2246="OFF",SUMIFS(RATES!$F:$F,RATES!$A:$A,$AI2246,RATES!$B:$B,"&lt;="&amp;MonthStart,RATES!$C:$C,"&gt;="&amp;MonthEnd),SUMIFS(RATES!$E:$E,RATES!$A:$A,$AI2246,RATES!$B:$B,"&lt;="&amp;MonthStart,RATES!$C:$C,"&gt;="&amp;MonthEnd))))</f>
        <v/>
      </c>
      <c r="AK2246" s="2">
        <f>IF(OR(NOT(ISNUMBER($AJ2246)),N($AA2246)=0),"",IF(ABS(N($Z2246)/100-$AJ2246)&gt;0.0000001,"DIFFERS",""))</f>
        <v/>
      </c>
    </row>
    <row r="2247">
      <c r="AD2247" s="2">
        <f>IF($L2247="","",IF(ISNUMBER(SEARCH("OFF ROAD",$H2247)),"OFF",IF(ISNUMBER(SEARCH("ON ROAD",$H2247)),"ON","")))</f>
        <v/>
      </c>
      <c r="AE2247" s="2">
        <f>IF($AD2247="ON",""&amp;$L2247,"")</f>
        <v/>
      </c>
      <c r="AF2247" s="2">
        <f>IF($L2247="","",IF($J2247&lt;&gt;"","Y",""))</f>
        <v/>
      </c>
      <c r="AG2247" s="2">
        <f>IF($L2247="","",IFERROR(TRIM(MID($H2247,4,SEARCH(" CO ",$H2247)-4)),""&amp;$S2247))</f>
        <v/>
      </c>
      <c r="AH2247" s="2">
        <f>IF($AG2247="","",IF($AG2247="FULTON",IF(ISNUMBER(SEARCH("COLLEGE PARK",$H2247)),"FULTON (COLLEGE PARK)",IF(ISNUMBER(SEARCH("HAPEVILLE",$H2247)),"FULTON (HAPEVILLE)",IF(ISNUMBER(SEARCH("EAST POINT",$H2247)),"FULTON (EAST POINT)",IF(ISNUMBER(SEARCH("ATLANTA",$H2247)),"FULTON (ATL LIMITS)","FULTON")))),IF($AG2247="DEKALB",IF(ISNUMBER(SEARCH("ATLANTA",$H2247)),"DEKALB (ATL LIMITS)","DEKALB"),IF(AND($AG2247="CLAYTON",ISNUMBER(SEARCH("COLLEGE PARK",$H2247))),"CLAYTON (COLLEGE PARK)",$AG2247))))</f>
        <v/>
      </c>
      <c r="AI2247" s="2">
        <f>IF(OR($AH2247="",$AD2247=""),"",IFERROR(VLOOKUP($AH2247,CODES!$A:$B,2,FALSE),"NO CODE"))</f>
        <v/>
      </c>
      <c r="AJ2247" s="19">
        <f>IF(OR($AI2247="",$AI2247="NO CODE"),"",IF(COUNTIFS(RATES!$A:$A,$AI2247,RATES!$B:$B,"&lt;="&amp;MonthStart,RATES!$C:$C,"&gt;="&amp;MonthEnd)&lt;&gt;1,"NO RATE",IF($AD2247="OFF",SUMIFS(RATES!$F:$F,RATES!$A:$A,$AI2247,RATES!$B:$B,"&lt;="&amp;MonthStart,RATES!$C:$C,"&gt;="&amp;MonthEnd),SUMIFS(RATES!$E:$E,RATES!$A:$A,$AI2247,RATES!$B:$B,"&lt;="&amp;MonthStart,RATES!$C:$C,"&gt;="&amp;MonthEnd))))</f>
        <v/>
      </c>
      <c r="AK2247" s="2">
        <f>IF(OR(NOT(ISNUMBER($AJ2247)),N($AA2247)=0),"",IF(ABS(N($Z2247)/100-$AJ2247)&gt;0.0000001,"DIFFERS",""))</f>
        <v/>
      </c>
    </row>
    <row r="2248">
      <c r="AD2248" s="2">
        <f>IF($L2248="","",IF(ISNUMBER(SEARCH("OFF ROAD",$H2248)),"OFF",IF(ISNUMBER(SEARCH("ON ROAD",$H2248)),"ON","")))</f>
        <v/>
      </c>
      <c r="AE2248" s="2">
        <f>IF($AD2248="ON",""&amp;$L2248,"")</f>
        <v/>
      </c>
      <c r="AF2248" s="2">
        <f>IF($L2248="","",IF($J2248&lt;&gt;"","Y",""))</f>
        <v/>
      </c>
      <c r="AG2248" s="2">
        <f>IF($L2248="","",IFERROR(TRIM(MID($H2248,4,SEARCH(" CO ",$H2248)-4)),""&amp;$S2248))</f>
        <v/>
      </c>
      <c r="AH2248" s="2">
        <f>IF($AG2248="","",IF($AG2248="FULTON",IF(ISNUMBER(SEARCH("COLLEGE PARK",$H2248)),"FULTON (COLLEGE PARK)",IF(ISNUMBER(SEARCH("HAPEVILLE",$H2248)),"FULTON (HAPEVILLE)",IF(ISNUMBER(SEARCH("EAST POINT",$H2248)),"FULTON (EAST POINT)",IF(ISNUMBER(SEARCH("ATLANTA",$H2248)),"FULTON (ATL LIMITS)","FULTON")))),IF($AG2248="DEKALB",IF(ISNUMBER(SEARCH("ATLANTA",$H2248)),"DEKALB (ATL LIMITS)","DEKALB"),IF(AND($AG2248="CLAYTON",ISNUMBER(SEARCH("COLLEGE PARK",$H2248))),"CLAYTON (COLLEGE PARK)",$AG2248))))</f>
        <v/>
      </c>
      <c r="AI2248" s="2">
        <f>IF(OR($AH2248="",$AD2248=""),"",IFERROR(VLOOKUP($AH2248,CODES!$A:$B,2,FALSE),"NO CODE"))</f>
        <v/>
      </c>
      <c r="AJ2248" s="19">
        <f>IF(OR($AI2248="",$AI2248="NO CODE"),"",IF(COUNTIFS(RATES!$A:$A,$AI2248,RATES!$B:$B,"&lt;="&amp;MonthStart,RATES!$C:$C,"&gt;="&amp;MonthEnd)&lt;&gt;1,"NO RATE",IF($AD2248="OFF",SUMIFS(RATES!$F:$F,RATES!$A:$A,$AI2248,RATES!$B:$B,"&lt;="&amp;MonthStart,RATES!$C:$C,"&gt;="&amp;MonthEnd),SUMIFS(RATES!$E:$E,RATES!$A:$A,$AI2248,RATES!$B:$B,"&lt;="&amp;MonthStart,RATES!$C:$C,"&gt;="&amp;MonthEnd))))</f>
        <v/>
      </c>
      <c r="AK2248" s="2">
        <f>IF(OR(NOT(ISNUMBER($AJ2248)),N($AA2248)=0),"",IF(ABS(N($Z2248)/100-$AJ2248)&gt;0.0000001,"DIFFERS",""))</f>
        <v/>
      </c>
    </row>
    <row r="2249">
      <c r="AD2249" s="2">
        <f>IF($L2249="","",IF(ISNUMBER(SEARCH("OFF ROAD",$H2249)),"OFF",IF(ISNUMBER(SEARCH("ON ROAD",$H2249)),"ON","")))</f>
        <v/>
      </c>
      <c r="AE2249" s="2">
        <f>IF($AD2249="ON",""&amp;$L2249,"")</f>
        <v/>
      </c>
      <c r="AF2249" s="2">
        <f>IF($L2249="","",IF($J2249&lt;&gt;"","Y",""))</f>
        <v/>
      </c>
      <c r="AG2249" s="2">
        <f>IF($L2249="","",IFERROR(TRIM(MID($H2249,4,SEARCH(" CO ",$H2249)-4)),""&amp;$S2249))</f>
        <v/>
      </c>
      <c r="AH2249" s="2">
        <f>IF($AG2249="","",IF($AG2249="FULTON",IF(ISNUMBER(SEARCH("COLLEGE PARK",$H2249)),"FULTON (COLLEGE PARK)",IF(ISNUMBER(SEARCH("HAPEVILLE",$H2249)),"FULTON (HAPEVILLE)",IF(ISNUMBER(SEARCH("EAST POINT",$H2249)),"FULTON (EAST POINT)",IF(ISNUMBER(SEARCH("ATLANTA",$H2249)),"FULTON (ATL LIMITS)","FULTON")))),IF($AG2249="DEKALB",IF(ISNUMBER(SEARCH("ATLANTA",$H2249)),"DEKALB (ATL LIMITS)","DEKALB"),IF(AND($AG2249="CLAYTON",ISNUMBER(SEARCH("COLLEGE PARK",$H2249))),"CLAYTON (COLLEGE PARK)",$AG2249))))</f>
        <v/>
      </c>
      <c r="AI2249" s="2">
        <f>IF(OR($AH2249="",$AD2249=""),"",IFERROR(VLOOKUP($AH2249,CODES!$A:$B,2,FALSE),"NO CODE"))</f>
        <v/>
      </c>
      <c r="AJ2249" s="19">
        <f>IF(OR($AI2249="",$AI2249="NO CODE"),"",IF(COUNTIFS(RATES!$A:$A,$AI2249,RATES!$B:$B,"&lt;="&amp;MonthStart,RATES!$C:$C,"&gt;="&amp;MonthEnd)&lt;&gt;1,"NO RATE",IF($AD2249="OFF",SUMIFS(RATES!$F:$F,RATES!$A:$A,$AI2249,RATES!$B:$B,"&lt;="&amp;MonthStart,RATES!$C:$C,"&gt;="&amp;MonthEnd),SUMIFS(RATES!$E:$E,RATES!$A:$A,$AI2249,RATES!$B:$B,"&lt;="&amp;MonthStart,RATES!$C:$C,"&gt;="&amp;MonthEnd))))</f>
        <v/>
      </c>
      <c r="AK2249" s="2">
        <f>IF(OR(NOT(ISNUMBER($AJ2249)),N($AA2249)=0),"",IF(ABS(N($Z2249)/100-$AJ2249)&gt;0.0000001,"DIFFERS",""))</f>
        <v/>
      </c>
    </row>
    <row r="2250">
      <c r="AD2250" s="2">
        <f>IF($L2250="","",IF(ISNUMBER(SEARCH("OFF ROAD",$H2250)),"OFF",IF(ISNUMBER(SEARCH("ON ROAD",$H2250)),"ON","")))</f>
        <v/>
      </c>
      <c r="AE2250" s="2">
        <f>IF($AD2250="ON",""&amp;$L2250,"")</f>
        <v/>
      </c>
      <c r="AF2250" s="2">
        <f>IF($L2250="","",IF($J2250&lt;&gt;"","Y",""))</f>
        <v/>
      </c>
      <c r="AG2250" s="2">
        <f>IF($L2250="","",IFERROR(TRIM(MID($H2250,4,SEARCH(" CO ",$H2250)-4)),""&amp;$S2250))</f>
        <v/>
      </c>
      <c r="AH2250" s="2">
        <f>IF($AG2250="","",IF($AG2250="FULTON",IF(ISNUMBER(SEARCH("COLLEGE PARK",$H2250)),"FULTON (COLLEGE PARK)",IF(ISNUMBER(SEARCH("HAPEVILLE",$H2250)),"FULTON (HAPEVILLE)",IF(ISNUMBER(SEARCH("EAST POINT",$H2250)),"FULTON (EAST POINT)",IF(ISNUMBER(SEARCH("ATLANTA",$H2250)),"FULTON (ATL LIMITS)","FULTON")))),IF($AG2250="DEKALB",IF(ISNUMBER(SEARCH("ATLANTA",$H2250)),"DEKALB (ATL LIMITS)","DEKALB"),IF(AND($AG2250="CLAYTON",ISNUMBER(SEARCH("COLLEGE PARK",$H2250))),"CLAYTON (COLLEGE PARK)",$AG2250))))</f>
        <v/>
      </c>
      <c r="AI2250" s="2">
        <f>IF(OR($AH2250="",$AD2250=""),"",IFERROR(VLOOKUP($AH2250,CODES!$A:$B,2,FALSE),"NO CODE"))</f>
        <v/>
      </c>
      <c r="AJ2250" s="19">
        <f>IF(OR($AI2250="",$AI2250="NO CODE"),"",IF(COUNTIFS(RATES!$A:$A,$AI2250,RATES!$B:$B,"&lt;="&amp;MonthStart,RATES!$C:$C,"&gt;="&amp;MonthEnd)&lt;&gt;1,"NO RATE",IF($AD2250="OFF",SUMIFS(RATES!$F:$F,RATES!$A:$A,$AI2250,RATES!$B:$B,"&lt;="&amp;MonthStart,RATES!$C:$C,"&gt;="&amp;MonthEnd),SUMIFS(RATES!$E:$E,RATES!$A:$A,$AI2250,RATES!$B:$B,"&lt;="&amp;MonthStart,RATES!$C:$C,"&gt;="&amp;MonthEnd))))</f>
        <v/>
      </c>
      <c r="AK2250" s="2">
        <f>IF(OR(NOT(ISNUMBER($AJ2250)),N($AA2250)=0),"",IF(ABS(N($Z2250)/100-$AJ2250)&gt;0.0000001,"DIFFERS",""))</f>
        <v/>
      </c>
    </row>
    <row r="2251">
      <c r="AD2251" s="2">
        <f>IF($L2251="","",IF(ISNUMBER(SEARCH("OFF ROAD",$H2251)),"OFF",IF(ISNUMBER(SEARCH("ON ROAD",$H2251)),"ON","")))</f>
        <v/>
      </c>
      <c r="AE2251" s="2">
        <f>IF($AD2251="ON",""&amp;$L2251,"")</f>
        <v/>
      </c>
      <c r="AF2251" s="2">
        <f>IF($L2251="","",IF($J2251&lt;&gt;"","Y",""))</f>
        <v/>
      </c>
      <c r="AG2251" s="2">
        <f>IF($L2251="","",IFERROR(TRIM(MID($H2251,4,SEARCH(" CO ",$H2251)-4)),""&amp;$S2251))</f>
        <v/>
      </c>
      <c r="AH2251" s="2">
        <f>IF($AG2251="","",IF($AG2251="FULTON",IF(ISNUMBER(SEARCH("COLLEGE PARK",$H2251)),"FULTON (COLLEGE PARK)",IF(ISNUMBER(SEARCH("HAPEVILLE",$H2251)),"FULTON (HAPEVILLE)",IF(ISNUMBER(SEARCH("EAST POINT",$H2251)),"FULTON (EAST POINT)",IF(ISNUMBER(SEARCH("ATLANTA",$H2251)),"FULTON (ATL LIMITS)","FULTON")))),IF($AG2251="DEKALB",IF(ISNUMBER(SEARCH("ATLANTA",$H2251)),"DEKALB (ATL LIMITS)","DEKALB"),IF(AND($AG2251="CLAYTON",ISNUMBER(SEARCH("COLLEGE PARK",$H2251))),"CLAYTON (COLLEGE PARK)",$AG2251))))</f>
        <v/>
      </c>
      <c r="AI2251" s="2">
        <f>IF(OR($AH2251="",$AD2251=""),"",IFERROR(VLOOKUP($AH2251,CODES!$A:$B,2,FALSE),"NO CODE"))</f>
        <v/>
      </c>
      <c r="AJ2251" s="19">
        <f>IF(OR($AI2251="",$AI2251="NO CODE"),"",IF(COUNTIFS(RATES!$A:$A,$AI2251,RATES!$B:$B,"&lt;="&amp;MonthStart,RATES!$C:$C,"&gt;="&amp;MonthEnd)&lt;&gt;1,"NO RATE",IF($AD2251="OFF",SUMIFS(RATES!$F:$F,RATES!$A:$A,$AI2251,RATES!$B:$B,"&lt;="&amp;MonthStart,RATES!$C:$C,"&gt;="&amp;MonthEnd),SUMIFS(RATES!$E:$E,RATES!$A:$A,$AI2251,RATES!$B:$B,"&lt;="&amp;MonthStart,RATES!$C:$C,"&gt;="&amp;MonthEnd))))</f>
        <v/>
      </c>
      <c r="AK2251" s="2">
        <f>IF(OR(NOT(ISNUMBER($AJ2251)),N($AA2251)=0),"",IF(ABS(N($Z2251)/100-$AJ2251)&gt;0.0000001,"DIFFERS",""))</f>
        <v/>
      </c>
    </row>
    <row r="2252">
      <c r="AD2252" s="2">
        <f>IF($L2252="","",IF(ISNUMBER(SEARCH("OFF ROAD",$H2252)),"OFF",IF(ISNUMBER(SEARCH("ON ROAD",$H2252)),"ON","")))</f>
        <v/>
      </c>
      <c r="AE2252" s="2">
        <f>IF($AD2252="ON",""&amp;$L2252,"")</f>
        <v/>
      </c>
      <c r="AF2252" s="2">
        <f>IF($L2252="","",IF($J2252&lt;&gt;"","Y",""))</f>
        <v/>
      </c>
      <c r="AG2252" s="2">
        <f>IF($L2252="","",IFERROR(TRIM(MID($H2252,4,SEARCH(" CO ",$H2252)-4)),""&amp;$S2252))</f>
        <v/>
      </c>
      <c r="AH2252" s="2">
        <f>IF($AG2252="","",IF($AG2252="FULTON",IF(ISNUMBER(SEARCH("COLLEGE PARK",$H2252)),"FULTON (COLLEGE PARK)",IF(ISNUMBER(SEARCH("HAPEVILLE",$H2252)),"FULTON (HAPEVILLE)",IF(ISNUMBER(SEARCH("EAST POINT",$H2252)),"FULTON (EAST POINT)",IF(ISNUMBER(SEARCH("ATLANTA",$H2252)),"FULTON (ATL LIMITS)","FULTON")))),IF($AG2252="DEKALB",IF(ISNUMBER(SEARCH("ATLANTA",$H2252)),"DEKALB (ATL LIMITS)","DEKALB"),IF(AND($AG2252="CLAYTON",ISNUMBER(SEARCH("COLLEGE PARK",$H2252))),"CLAYTON (COLLEGE PARK)",$AG2252))))</f>
        <v/>
      </c>
      <c r="AI2252" s="2">
        <f>IF(OR($AH2252="",$AD2252=""),"",IFERROR(VLOOKUP($AH2252,CODES!$A:$B,2,FALSE),"NO CODE"))</f>
        <v/>
      </c>
      <c r="AJ2252" s="19">
        <f>IF(OR($AI2252="",$AI2252="NO CODE"),"",IF(COUNTIFS(RATES!$A:$A,$AI2252,RATES!$B:$B,"&lt;="&amp;MonthStart,RATES!$C:$C,"&gt;="&amp;MonthEnd)&lt;&gt;1,"NO RATE",IF($AD2252="OFF",SUMIFS(RATES!$F:$F,RATES!$A:$A,$AI2252,RATES!$B:$B,"&lt;="&amp;MonthStart,RATES!$C:$C,"&gt;="&amp;MonthEnd),SUMIFS(RATES!$E:$E,RATES!$A:$A,$AI2252,RATES!$B:$B,"&lt;="&amp;MonthStart,RATES!$C:$C,"&gt;="&amp;MonthEnd))))</f>
        <v/>
      </c>
      <c r="AK2252" s="2">
        <f>IF(OR(NOT(ISNUMBER($AJ2252)),N($AA2252)=0),"",IF(ABS(N($Z2252)/100-$AJ2252)&gt;0.0000001,"DIFFERS",""))</f>
        <v/>
      </c>
    </row>
    <row r="2253">
      <c r="AD2253" s="2">
        <f>IF($L2253="","",IF(ISNUMBER(SEARCH("OFF ROAD",$H2253)),"OFF",IF(ISNUMBER(SEARCH("ON ROAD",$H2253)),"ON","")))</f>
        <v/>
      </c>
      <c r="AE2253" s="2">
        <f>IF($AD2253="ON",""&amp;$L2253,"")</f>
        <v/>
      </c>
      <c r="AF2253" s="2">
        <f>IF($L2253="","",IF($J2253&lt;&gt;"","Y",""))</f>
        <v/>
      </c>
      <c r="AG2253" s="2">
        <f>IF($L2253="","",IFERROR(TRIM(MID($H2253,4,SEARCH(" CO ",$H2253)-4)),""&amp;$S2253))</f>
        <v/>
      </c>
      <c r="AH2253" s="2">
        <f>IF($AG2253="","",IF($AG2253="FULTON",IF(ISNUMBER(SEARCH("COLLEGE PARK",$H2253)),"FULTON (COLLEGE PARK)",IF(ISNUMBER(SEARCH("HAPEVILLE",$H2253)),"FULTON (HAPEVILLE)",IF(ISNUMBER(SEARCH("EAST POINT",$H2253)),"FULTON (EAST POINT)",IF(ISNUMBER(SEARCH("ATLANTA",$H2253)),"FULTON (ATL LIMITS)","FULTON")))),IF($AG2253="DEKALB",IF(ISNUMBER(SEARCH("ATLANTA",$H2253)),"DEKALB (ATL LIMITS)","DEKALB"),IF(AND($AG2253="CLAYTON",ISNUMBER(SEARCH("COLLEGE PARK",$H2253))),"CLAYTON (COLLEGE PARK)",$AG2253))))</f>
        <v/>
      </c>
      <c r="AI2253" s="2">
        <f>IF(OR($AH2253="",$AD2253=""),"",IFERROR(VLOOKUP($AH2253,CODES!$A:$B,2,FALSE),"NO CODE"))</f>
        <v/>
      </c>
      <c r="AJ2253" s="19">
        <f>IF(OR($AI2253="",$AI2253="NO CODE"),"",IF(COUNTIFS(RATES!$A:$A,$AI2253,RATES!$B:$B,"&lt;="&amp;MonthStart,RATES!$C:$C,"&gt;="&amp;MonthEnd)&lt;&gt;1,"NO RATE",IF($AD2253="OFF",SUMIFS(RATES!$F:$F,RATES!$A:$A,$AI2253,RATES!$B:$B,"&lt;="&amp;MonthStart,RATES!$C:$C,"&gt;="&amp;MonthEnd),SUMIFS(RATES!$E:$E,RATES!$A:$A,$AI2253,RATES!$B:$B,"&lt;="&amp;MonthStart,RATES!$C:$C,"&gt;="&amp;MonthEnd))))</f>
        <v/>
      </c>
      <c r="AK2253" s="2">
        <f>IF(OR(NOT(ISNUMBER($AJ2253)),N($AA2253)=0),"",IF(ABS(N($Z2253)/100-$AJ2253)&gt;0.0000001,"DIFFERS",""))</f>
        <v/>
      </c>
    </row>
    <row r="2254">
      <c r="AD2254" s="2">
        <f>IF($L2254="","",IF(ISNUMBER(SEARCH("OFF ROAD",$H2254)),"OFF",IF(ISNUMBER(SEARCH("ON ROAD",$H2254)),"ON","")))</f>
        <v/>
      </c>
      <c r="AE2254" s="2">
        <f>IF($AD2254="ON",""&amp;$L2254,"")</f>
        <v/>
      </c>
      <c r="AF2254" s="2">
        <f>IF($L2254="","",IF($J2254&lt;&gt;"","Y",""))</f>
        <v/>
      </c>
      <c r="AG2254" s="2">
        <f>IF($L2254="","",IFERROR(TRIM(MID($H2254,4,SEARCH(" CO ",$H2254)-4)),""&amp;$S2254))</f>
        <v/>
      </c>
      <c r="AH2254" s="2">
        <f>IF($AG2254="","",IF($AG2254="FULTON",IF(ISNUMBER(SEARCH("COLLEGE PARK",$H2254)),"FULTON (COLLEGE PARK)",IF(ISNUMBER(SEARCH("HAPEVILLE",$H2254)),"FULTON (HAPEVILLE)",IF(ISNUMBER(SEARCH("EAST POINT",$H2254)),"FULTON (EAST POINT)",IF(ISNUMBER(SEARCH("ATLANTA",$H2254)),"FULTON (ATL LIMITS)","FULTON")))),IF($AG2254="DEKALB",IF(ISNUMBER(SEARCH("ATLANTA",$H2254)),"DEKALB (ATL LIMITS)","DEKALB"),IF(AND($AG2254="CLAYTON",ISNUMBER(SEARCH("COLLEGE PARK",$H2254))),"CLAYTON (COLLEGE PARK)",$AG2254))))</f>
        <v/>
      </c>
      <c r="AI2254" s="2">
        <f>IF(OR($AH2254="",$AD2254=""),"",IFERROR(VLOOKUP($AH2254,CODES!$A:$B,2,FALSE),"NO CODE"))</f>
        <v/>
      </c>
      <c r="AJ2254" s="19">
        <f>IF(OR($AI2254="",$AI2254="NO CODE"),"",IF(COUNTIFS(RATES!$A:$A,$AI2254,RATES!$B:$B,"&lt;="&amp;MonthStart,RATES!$C:$C,"&gt;="&amp;MonthEnd)&lt;&gt;1,"NO RATE",IF($AD2254="OFF",SUMIFS(RATES!$F:$F,RATES!$A:$A,$AI2254,RATES!$B:$B,"&lt;="&amp;MonthStart,RATES!$C:$C,"&gt;="&amp;MonthEnd),SUMIFS(RATES!$E:$E,RATES!$A:$A,$AI2254,RATES!$B:$B,"&lt;="&amp;MonthStart,RATES!$C:$C,"&gt;="&amp;MonthEnd))))</f>
        <v/>
      </c>
      <c r="AK2254" s="2">
        <f>IF(OR(NOT(ISNUMBER($AJ2254)),N($AA2254)=0),"",IF(ABS(N($Z2254)/100-$AJ2254)&gt;0.0000001,"DIFFERS",""))</f>
        <v/>
      </c>
    </row>
    <row r="2255">
      <c r="AD2255" s="2">
        <f>IF($L2255="","",IF(ISNUMBER(SEARCH("OFF ROAD",$H2255)),"OFF",IF(ISNUMBER(SEARCH("ON ROAD",$H2255)),"ON","")))</f>
        <v/>
      </c>
      <c r="AE2255" s="2">
        <f>IF($AD2255="ON",""&amp;$L2255,"")</f>
        <v/>
      </c>
      <c r="AF2255" s="2">
        <f>IF($L2255="","",IF($J2255&lt;&gt;"","Y",""))</f>
        <v/>
      </c>
      <c r="AG2255" s="2">
        <f>IF($L2255="","",IFERROR(TRIM(MID($H2255,4,SEARCH(" CO ",$H2255)-4)),""&amp;$S2255))</f>
        <v/>
      </c>
      <c r="AH2255" s="2">
        <f>IF($AG2255="","",IF($AG2255="FULTON",IF(ISNUMBER(SEARCH("COLLEGE PARK",$H2255)),"FULTON (COLLEGE PARK)",IF(ISNUMBER(SEARCH("HAPEVILLE",$H2255)),"FULTON (HAPEVILLE)",IF(ISNUMBER(SEARCH("EAST POINT",$H2255)),"FULTON (EAST POINT)",IF(ISNUMBER(SEARCH("ATLANTA",$H2255)),"FULTON (ATL LIMITS)","FULTON")))),IF($AG2255="DEKALB",IF(ISNUMBER(SEARCH("ATLANTA",$H2255)),"DEKALB (ATL LIMITS)","DEKALB"),IF(AND($AG2255="CLAYTON",ISNUMBER(SEARCH("COLLEGE PARK",$H2255))),"CLAYTON (COLLEGE PARK)",$AG2255))))</f>
        <v/>
      </c>
      <c r="AI2255" s="2">
        <f>IF(OR($AH2255="",$AD2255=""),"",IFERROR(VLOOKUP($AH2255,CODES!$A:$B,2,FALSE),"NO CODE"))</f>
        <v/>
      </c>
      <c r="AJ2255" s="19">
        <f>IF(OR($AI2255="",$AI2255="NO CODE"),"",IF(COUNTIFS(RATES!$A:$A,$AI2255,RATES!$B:$B,"&lt;="&amp;MonthStart,RATES!$C:$C,"&gt;="&amp;MonthEnd)&lt;&gt;1,"NO RATE",IF($AD2255="OFF",SUMIFS(RATES!$F:$F,RATES!$A:$A,$AI2255,RATES!$B:$B,"&lt;="&amp;MonthStart,RATES!$C:$C,"&gt;="&amp;MonthEnd),SUMIFS(RATES!$E:$E,RATES!$A:$A,$AI2255,RATES!$B:$B,"&lt;="&amp;MonthStart,RATES!$C:$C,"&gt;="&amp;MonthEnd))))</f>
        <v/>
      </c>
      <c r="AK2255" s="2">
        <f>IF(OR(NOT(ISNUMBER($AJ2255)),N($AA2255)=0),"",IF(ABS(N($Z2255)/100-$AJ2255)&gt;0.0000001,"DIFFERS",""))</f>
        <v/>
      </c>
    </row>
    <row r="2256">
      <c r="AD2256" s="2">
        <f>IF($L2256="","",IF(ISNUMBER(SEARCH("OFF ROAD",$H2256)),"OFF",IF(ISNUMBER(SEARCH("ON ROAD",$H2256)),"ON","")))</f>
        <v/>
      </c>
      <c r="AE2256" s="2">
        <f>IF($AD2256="ON",""&amp;$L2256,"")</f>
        <v/>
      </c>
      <c r="AF2256" s="2">
        <f>IF($L2256="","",IF($J2256&lt;&gt;"","Y",""))</f>
        <v/>
      </c>
      <c r="AG2256" s="2">
        <f>IF($L2256="","",IFERROR(TRIM(MID($H2256,4,SEARCH(" CO ",$H2256)-4)),""&amp;$S2256))</f>
        <v/>
      </c>
      <c r="AH2256" s="2">
        <f>IF($AG2256="","",IF($AG2256="FULTON",IF(ISNUMBER(SEARCH("COLLEGE PARK",$H2256)),"FULTON (COLLEGE PARK)",IF(ISNUMBER(SEARCH("HAPEVILLE",$H2256)),"FULTON (HAPEVILLE)",IF(ISNUMBER(SEARCH("EAST POINT",$H2256)),"FULTON (EAST POINT)",IF(ISNUMBER(SEARCH("ATLANTA",$H2256)),"FULTON (ATL LIMITS)","FULTON")))),IF($AG2256="DEKALB",IF(ISNUMBER(SEARCH("ATLANTA",$H2256)),"DEKALB (ATL LIMITS)","DEKALB"),IF(AND($AG2256="CLAYTON",ISNUMBER(SEARCH("COLLEGE PARK",$H2256))),"CLAYTON (COLLEGE PARK)",$AG2256))))</f>
        <v/>
      </c>
      <c r="AI2256" s="2">
        <f>IF(OR($AH2256="",$AD2256=""),"",IFERROR(VLOOKUP($AH2256,CODES!$A:$B,2,FALSE),"NO CODE"))</f>
        <v/>
      </c>
      <c r="AJ2256" s="19">
        <f>IF(OR($AI2256="",$AI2256="NO CODE"),"",IF(COUNTIFS(RATES!$A:$A,$AI2256,RATES!$B:$B,"&lt;="&amp;MonthStart,RATES!$C:$C,"&gt;="&amp;MonthEnd)&lt;&gt;1,"NO RATE",IF($AD2256="OFF",SUMIFS(RATES!$F:$F,RATES!$A:$A,$AI2256,RATES!$B:$B,"&lt;="&amp;MonthStart,RATES!$C:$C,"&gt;="&amp;MonthEnd),SUMIFS(RATES!$E:$E,RATES!$A:$A,$AI2256,RATES!$B:$B,"&lt;="&amp;MonthStart,RATES!$C:$C,"&gt;="&amp;MonthEnd))))</f>
        <v/>
      </c>
      <c r="AK2256" s="2">
        <f>IF(OR(NOT(ISNUMBER($AJ2256)),N($AA2256)=0),"",IF(ABS(N($Z2256)/100-$AJ2256)&gt;0.0000001,"DIFFERS",""))</f>
        <v/>
      </c>
    </row>
    <row r="2257">
      <c r="AD2257" s="2">
        <f>IF($L2257="","",IF(ISNUMBER(SEARCH("OFF ROAD",$H2257)),"OFF",IF(ISNUMBER(SEARCH("ON ROAD",$H2257)),"ON","")))</f>
        <v/>
      </c>
      <c r="AE2257" s="2">
        <f>IF($AD2257="ON",""&amp;$L2257,"")</f>
        <v/>
      </c>
      <c r="AF2257" s="2">
        <f>IF($L2257="","",IF($J2257&lt;&gt;"","Y",""))</f>
        <v/>
      </c>
      <c r="AG2257" s="2">
        <f>IF($L2257="","",IFERROR(TRIM(MID($H2257,4,SEARCH(" CO ",$H2257)-4)),""&amp;$S2257))</f>
        <v/>
      </c>
      <c r="AH2257" s="2">
        <f>IF($AG2257="","",IF($AG2257="FULTON",IF(ISNUMBER(SEARCH("COLLEGE PARK",$H2257)),"FULTON (COLLEGE PARK)",IF(ISNUMBER(SEARCH("HAPEVILLE",$H2257)),"FULTON (HAPEVILLE)",IF(ISNUMBER(SEARCH("EAST POINT",$H2257)),"FULTON (EAST POINT)",IF(ISNUMBER(SEARCH("ATLANTA",$H2257)),"FULTON (ATL LIMITS)","FULTON")))),IF($AG2257="DEKALB",IF(ISNUMBER(SEARCH("ATLANTA",$H2257)),"DEKALB (ATL LIMITS)","DEKALB"),IF(AND($AG2257="CLAYTON",ISNUMBER(SEARCH("COLLEGE PARK",$H2257))),"CLAYTON (COLLEGE PARK)",$AG2257))))</f>
        <v/>
      </c>
      <c r="AI2257" s="2">
        <f>IF(OR($AH2257="",$AD2257=""),"",IFERROR(VLOOKUP($AH2257,CODES!$A:$B,2,FALSE),"NO CODE"))</f>
        <v/>
      </c>
      <c r="AJ2257" s="19">
        <f>IF(OR($AI2257="",$AI2257="NO CODE"),"",IF(COUNTIFS(RATES!$A:$A,$AI2257,RATES!$B:$B,"&lt;="&amp;MonthStart,RATES!$C:$C,"&gt;="&amp;MonthEnd)&lt;&gt;1,"NO RATE",IF($AD2257="OFF",SUMIFS(RATES!$F:$F,RATES!$A:$A,$AI2257,RATES!$B:$B,"&lt;="&amp;MonthStart,RATES!$C:$C,"&gt;="&amp;MonthEnd),SUMIFS(RATES!$E:$E,RATES!$A:$A,$AI2257,RATES!$B:$B,"&lt;="&amp;MonthStart,RATES!$C:$C,"&gt;="&amp;MonthEnd))))</f>
        <v/>
      </c>
      <c r="AK2257" s="2">
        <f>IF(OR(NOT(ISNUMBER($AJ2257)),N($AA2257)=0),"",IF(ABS(N($Z2257)/100-$AJ2257)&gt;0.0000001,"DIFFERS",""))</f>
        <v/>
      </c>
    </row>
    <row r="2258">
      <c r="AD2258" s="2">
        <f>IF($L2258="","",IF(ISNUMBER(SEARCH("OFF ROAD",$H2258)),"OFF",IF(ISNUMBER(SEARCH("ON ROAD",$H2258)),"ON","")))</f>
        <v/>
      </c>
      <c r="AE2258" s="2">
        <f>IF($AD2258="ON",""&amp;$L2258,"")</f>
        <v/>
      </c>
      <c r="AF2258" s="2">
        <f>IF($L2258="","",IF($J2258&lt;&gt;"","Y",""))</f>
        <v/>
      </c>
      <c r="AG2258" s="2">
        <f>IF($L2258="","",IFERROR(TRIM(MID($H2258,4,SEARCH(" CO ",$H2258)-4)),""&amp;$S2258))</f>
        <v/>
      </c>
      <c r="AH2258" s="2">
        <f>IF($AG2258="","",IF($AG2258="FULTON",IF(ISNUMBER(SEARCH("COLLEGE PARK",$H2258)),"FULTON (COLLEGE PARK)",IF(ISNUMBER(SEARCH("HAPEVILLE",$H2258)),"FULTON (HAPEVILLE)",IF(ISNUMBER(SEARCH("EAST POINT",$H2258)),"FULTON (EAST POINT)",IF(ISNUMBER(SEARCH("ATLANTA",$H2258)),"FULTON (ATL LIMITS)","FULTON")))),IF($AG2258="DEKALB",IF(ISNUMBER(SEARCH("ATLANTA",$H2258)),"DEKALB (ATL LIMITS)","DEKALB"),IF(AND($AG2258="CLAYTON",ISNUMBER(SEARCH("COLLEGE PARK",$H2258))),"CLAYTON (COLLEGE PARK)",$AG2258))))</f>
        <v/>
      </c>
      <c r="AI2258" s="2">
        <f>IF(OR($AH2258="",$AD2258=""),"",IFERROR(VLOOKUP($AH2258,CODES!$A:$B,2,FALSE),"NO CODE"))</f>
        <v/>
      </c>
      <c r="AJ2258" s="19">
        <f>IF(OR($AI2258="",$AI2258="NO CODE"),"",IF(COUNTIFS(RATES!$A:$A,$AI2258,RATES!$B:$B,"&lt;="&amp;MonthStart,RATES!$C:$C,"&gt;="&amp;MonthEnd)&lt;&gt;1,"NO RATE",IF($AD2258="OFF",SUMIFS(RATES!$F:$F,RATES!$A:$A,$AI2258,RATES!$B:$B,"&lt;="&amp;MonthStart,RATES!$C:$C,"&gt;="&amp;MonthEnd),SUMIFS(RATES!$E:$E,RATES!$A:$A,$AI2258,RATES!$B:$B,"&lt;="&amp;MonthStart,RATES!$C:$C,"&gt;="&amp;MonthEnd))))</f>
        <v/>
      </c>
      <c r="AK2258" s="2">
        <f>IF(OR(NOT(ISNUMBER($AJ2258)),N($AA2258)=0),"",IF(ABS(N($Z2258)/100-$AJ2258)&gt;0.0000001,"DIFFERS",""))</f>
        <v/>
      </c>
    </row>
    <row r="2259">
      <c r="AD2259" s="2">
        <f>IF($L2259="","",IF(ISNUMBER(SEARCH("OFF ROAD",$H2259)),"OFF",IF(ISNUMBER(SEARCH("ON ROAD",$H2259)),"ON","")))</f>
        <v/>
      </c>
      <c r="AE2259" s="2">
        <f>IF($AD2259="ON",""&amp;$L2259,"")</f>
        <v/>
      </c>
      <c r="AF2259" s="2">
        <f>IF($L2259="","",IF($J2259&lt;&gt;"","Y",""))</f>
        <v/>
      </c>
      <c r="AG2259" s="2">
        <f>IF($L2259="","",IFERROR(TRIM(MID($H2259,4,SEARCH(" CO ",$H2259)-4)),""&amp;$S2259))</f>
        <v/>
      </c>
      <c r="AH2259" s="2">
        <f>IF($AG2259="","",IF($AG2259="FULTON",IF(ISNUMBER(SEARCH("COLLEGE PARK",$H2259)),"FULTON (COLLEGE PARK)",IF(ISNUMBER(SEARCH("HAPEVILLE",$H2259)),"FULTON (HAPEVILLE)",IF(ISNUMBER(SEARCH("EAST POINT",$H2259)),"FULTON (EAST POINT)",IF(ISNUMBER(SEARCH("ATLANTA",$H2259)),"FULTON (ATL LIMITS)","FULTON")))),IF($AG2259="DEKALB",IF(ISNUMBER(SEARCH("ATLANTA",$H2259)),"DEKALB (ATL LIMITS)","DEKALB"),IF(AND($AG2259="CLAYTON",ISNUMBER(SEARCH("COLLEGE PARK",$H2259))),"CLAYTON (COLLEGE PARK)",$AG2259))))</f>
        <v/>
      </c>
      <c r="AI2259" s="2">
        <f>IF(OR($AH2259="",$AD2259=""),"",IFERROR(VLOOKUP($AH2259,CODES!$A:$B,2,FALSE),"NO CODE"))</f>
        <v/>
      </c>
      <c r="AJ2259" s="19">
        <f>IF(OR($AI2259="",$AI2259="NO CODE"),"",IF(COUNTIFS(RATES!$A:$A,$AI2259,RATES!$B:$B,"&lt;="&amp;MonthStart,RATES!$C:$C,"&gt;="&amp;MonthEnd)&lt;&gt;1,"NO RATE",IF($AD2259="OFF",SUMIFS(RATES!$F:$F,RATES!$A:$A,$AI2259,RATES!$B:$B,"&lt;="&amp;MonthStart,RATES!$C:$C,"&gt;="&amp;MonthEnd),SUMIFS(RATES!$E:$E,RATES!$A:$A,$AI2259,RATES!$B:$B,"&lt;="&amp;MonthStart,RATES!$C:$C,"&gt;="&amp;MonthEnd))))</f>
        <v/>
      </c>
      <c r="AK2259" s="2">
        <f>IF(OR(NOT(ISNUMBER($AJ2259)),N($AA2259)=0),"",IF(ABS(N($Z2259)/100-$AJ2259)&gt;0.0000001,"DIFFERS",""))</f>
        <v/>
      </c>
    </row>
    <row r="2260">
      <c r="AD2260" s="2">
        <f>IF($L2260="","",IF(ISNUMBER(SEARCH("OFF ROAD",$H2260)),"OFF",IF(ISNUMBER(SEARCH("ON ROAD",$H2260)),"ON","")))</f>
        <v/>
      </c>
      <c r="AE2260" s="2">
        <f>IF($AD2260="ON",""&amp;$L2260,"")</f>
        <v/>
      </c>
      <c r="AF2260" s="2">
        <f>IF($L2260="","",IF($J2260&lt;&gt;"","Y",""))</f>
        <v/>
      </c>
      <c r="AG2260" s="2">
        <f>IF($L2260="","",IFERROR(TRIM(MID($H2260,4,SEARCH(" CO ",$H2260)-4)),""&amp;$S2260))</f>
        <v/>
      </c>
      <c r="AH2260" s="2">
        <f>IF($AG2260="","",IF($AG2260="FULTON",IF(ISNUMBER(SEARCH("COLLEGE PARK",$H2260)),"FULTON (COLLEGE PARK)",IF(ISNUMBER(SEARCH("HAPEVILLE",$H2260)),"FULTON (HAPEVILLE)",IF(ISNUMBER(SEARCH("EAST POINT",$H2260)),"FULTON (EAST POINT)",IF(ISNUMBER(SEARCH("ATLANTA",$H2260)),"FULTON (ATL LIMITS)","FULTON")))),IF($AG2260="DEKALB",IF(ISNUMBER(SEARCH("ATLANTA",$H2260)),"DEKALB (ATL LIMITS)","DEKALB"),IF(AND($AG2260="CLAYTON",ISNUMBER(SEARCH("COLLEGE PARK",$H2260))),"CLAYTON (COLLEGE PARK)",$AG2260))))</f>
        <v/>
      </c>
      <c r="AI2260" s="2">
        <f>IF(OR($AH2260="",$AD2260=""),"",IFERROR(VLOOKUP($AH2260,CODES!$A:$B,2,FALSE),"NO CODE"))</f>
        <v/>
      </c>
      <c r="AJ2260" s="19">
        <f>IF(OR($AI2260="",$AI2260="NO CODE"),"",IF(COUNTIFS(RATES!$A:$A,$AI2260,RATES!$B:$B,"&lt;="&amp;MonthStart,RATES!$C:$C,"&gt;="&amp;MonthEnd)&lt;&gt;1,"NO RATE",IF($AD2260="OFF",SUMIFS(RATES!$F:$F,RATES!$A:$A,$AI2260,RATES!$B:$B,"&lt;="&amp;MonthStart,RATES!$C:$C,"&gt;="&amp;MonthEnd),SUMIFS(RATES!$E:$E,RATES!$A:$A,$AI2260,RATES!$B:$B,"&lt;="&amp;MonthStart,RATES!$C:$C,"&gt;="&amp;MonthEnd))))</f>
        <v/>
      </c>
      <c r="AK2260" s="2">
        <f>IF(OR(NOT(ISNUMBER($AJ2260)),N($AA2260)=0),"",IF(ABS(N($Z2260)/100-$AJ2260)&gt;0.0000001,"DIFFERS",""))</f>
        <v/>
      </c>
    </row>
    <row r="2261">
      <c r="AD2261" s="2">
        <f>IF($L2261="","",IF(ISNUMBER(SEARCH("OFF ROAD",$H2261)),"OFF",IF(ISNUMBER(SEARCH("ON ROAD",$H2261)),"ON","")))</f>
        <v/>
      </c>
      <c r="AE2261" s="2">
        <f>IF($AD2261="ON",""&amp;$L2261,"")</f>
        <v/>
      </c>
      <c r="AF2261" s="2">
        <f>IF($L2261="","",IF($J2261&lt;&gt;"","Y",""))</f>
        <v/>
      </c>
      <c r="AG2261" s="2">
        <f>IF($L2261="","",IFERROR(TRIM(MID($H2261,4,SEARCH(" CO ",$H2261)-4)),""&amp;$S2261))</f>
        <v/>
      </c>
      <c r="AH2261" s="2">
        <f>IF($AG2261="","",IF($AG2261="FULTON",IF(ISNUMBER(SEARCH("COLLEGE PARK",$H2261)),"FULTON (COLLEGE PARK)",IF(ISNUMBER(SEARCH("HAPEVILLE",$H2261)),"FULTON (HAPEVILLE)",IF(ISNUMBER(SEARCH("EAST POINT",$H2261)),"FULTON (EAST POINT)",IF(ISNUMBER(SEARCH("ATLANTA",$H2261)),"FULTON (ATL LIMITS)","FULTON")))),IF($AG2261="DEKALB",IF(ISNUMBER(SEARCH("ATLANTA",$H2261)),"DEKALB (ATL LIMITS)","DEKALB"),IF(AND($AG2261="CLAYTON",ISNUMBER(SEARCH("COLLEGE PARK",$H2261))),"CLAYTON (COLLEGE PARK)",$AG2261))))</f>
        <v/>
      </c>
      <c r="AI2261" s="2">
        <f>IF(OR($AH2261="",$AD2261=""),"",IFERROR(VLOOKUP($AH2261,CODES!$A:$B,2,FALSE),"NO CODE"))</f>
        <v/>
      </c>
      <c r="AJ2261" s="19">
        <f>IF(OR($AI2261="",$AI2261="NO CODE"),"",IF(COUNTIFS(RATES!$A:$A,$AI2261,RATES!$B:$B,"&lt;="&amp;MonthStart,RATES!$C:$C,"&gt;="&amp;MonthEnd)&lt;&gt;1,"NO RATE",IF($AD2261="OFF",SUMIFS(RATES!$F:$F,RATES!$A:$A,$AI2261,RATES!$B:$B,"&lt;="&amp;MonthStart,RATES!$C:$C,"&gt;="&amp;MonthEnd),SUMIFS(RATES!$E:$E,RATES!$A:$A,$AI2261,RATES!$B:$B,"&lt;="&amp;MonthStart,RATES!$C:$C,"&gt;="&amp;MonthEnd))))</f>
        <v/>
      </c>
      <c r="AK2261" s="2">
        <f>IF(OR(NOT(ISNUMBER($AJ2261)),N($AA2261)=0),"",IF(ABS(N($Z2261)/100-$AJ2261)&gt;0.0000001,"DIFFERS",""))</f>
        <v/>
      </c>
    </row>
    <row r="2262">
      <c r="AD2262" s="2">
        <f>IF($L2262="","",IF(ISNUMBER(SEARCH("OFF ROAD",$H2262)),"OFF",IF(ISNUMBER(SEARCH("ON ROAD",$H2262)),"ON","")))</f>
        <v/>
      </c>
      <c r="AE2262" s="2">
        <f>IF($AD2262="ON",""&amp;$L2262,"")</f>
        <v/>
      </c>
      <c r="AF2262" s="2">
        <f>IF($L2262="","",IF($J2262&lt;&gt;"","Y",""))</f>
        <v/>
      </c>
      <c r="AG2262" s="2">
        <f>IF($L2262="","",IFERROR(TRIM(MID($H2262,4,SEARCH(" CO ",$H2262)-4)),""&amp;$S2262))</f>
        <v/>
      </c>
      <c r="AH2262" s="2">
        <f>IF($AG2262="","",IF($AG2262="FULTON",IF(ISNUMBER(SEARCH("COLLEGE PARK",$H2262)),"FULTON (COLLEGE PARK)",IF(ISNUMBER(SEARCH("HAPEVILLE",$H2262)),"FULTON (HAPEVILLE)",IF(ISNUMBER(SEARCH("EAST POINT",$H2262)),"FULTON (EAST POINT)",IF(ISNUMBER(SEARCH("ATLANTA",$H2262)),"FULTON (ATL LIMITS)","FULTON")))),IF($AG2262="DEKALB",IF(ISNUMBER(SEARCH("ATLANTA",$H2262)),"DEKALB (ATL LIMITS)","DEKALB"),IF(AND($AG2262="CLAYTON",ISNUMBER(SEARCH("COLLEGE PARK",$H2262))),"CLAYTON (COLLEGE PARK)",$AG2262))))</f>
        <v/>
      </c>
      <c r="AI2262" s="2">
        <f>IF(OR($AH2262="",$AD2262=""),"",IFERROR(VLOOKUP($AH2262,CODES!$A:$B,2,FALSE),"NO CODE"))</f>
        <v/>
      </c>
      <c r="AJ2262" s="19">
        <f>IF(OR($AI2262="",$AI2262="NO CODE"),"",IF(COUNTIFS(RATES!$A:$A,$AI2262,RATES!$B:$B,"&lt;="&amp;MonthStart,RATES!$C:$C,"&gt;="&amp;MonthEnd)&lt;&gt;1,"NO RATE",IF($AD2262="OFF",SUMIFS(RATES!$F:$F,RATES!$A:$A,$AI2262,RATES!$B:$B,"&lt;="&amp;MonthStart,RATES!$C:$C,"&gt;="&amp;MonthEnd),SUMIFS(RATES!$E:$E,RATES!$A:$A,$AI2262,RATES!$B:$B,"&lt;="&amp;MonthStart,RATES!$C:$C,"&gt;="&amp;MonthEnd))))</f>
        <v/>
      </c>
      <c r="AK2262" s="2">
        <f>IF(OR(NOT(ISNUMBER($AJ2262)),N($AA2262)=0),"",IF(ABS(N($Z2262)/100-$AJ2262)&gt;0.0000001,"DIFFERS",""))</f>
        <v/>
      </c>
    </row>
    <row r="2263">
      <c r="AD2263" s="2">
        <f>IF($L2263="","",IF(ISNUMBER(SEARCH("OFF ROAD",$H2263)),"OFF",IF(ISNUMBER(SEARCH("ON ROAD",$H2263)),"ON","")))</f>
        <v/>
      </c>
      <c r="AE2263" s="2">
        <f>IF($AD2263="ON",""&amp;$L2263,"")</f>
        <v/>
      </c>
      <c r="AF2263" s="2">
        <f>IF($L2263="","",IF($J2263&lt;&gt;"","Y",""))</f>
        <v/>
      </c>
      <c r="AG2263" s="2">
        <f>IF($L2263="","",IFERROR(TRIM(MID($H2263,4,SEARCH(" CO ",$H2263)-4)),""&amp;$S2263))</f>
        <v/>
      </c>
      <c r="AH2263" s="2">
        <f>IF($AG2263="","",IF($AG2263="FULTON",IF(ISNUMBER(SEARCH("COLLEGE PARK",$H2263)),"FULTON (COLLEGE PARK)",IF(ISNUMBER(SEARCH("HAPEVILLE",$H2263)),"FULTON (HAPEVILLE)",IF(ISNUMBER(SEARCH("EAST POINT",$H2263)),"FULTON (EAST POINT)",IF(ISNUMBER(SEARCH("ATLANTA",$H2263)),"FULTON (ATL LIMITS)","FULTON")))),IF($AG2263="DEKALB",IF(ISNUMBER(SEARCH("ATLANTA",$H2263)),"DEKALB (ATL LIMITS)","DEKALB"),IF(AND($AG2263="CLAYTON",ISNUMBER(SEARCH("COLLEGE PARK",$H2263))),"CLAYTON (COLLEGE PARK)",$AG2263))))</f>
        <v/>
      </c>
      <c r="AI2263" s="2">
        <f>IF(OR($AH2263="",$AD2263=""),"",IFERROR(VLOOKUP($AH2263,CODES!$A:$B,2,FALSE),"NO CODE"))</f>
        <v/>
      </c>
      <c r="AJ2263" s="19">
        <f>IF(OR($AI2263="",$AI2263="NO CODE"),"",IF(COUNTIFS(RATES!$A:$A,$AI2263,RATES!$B:$B,"&lt;="&amp;MonthStart,RATES!$C:$C,"&gt;="&amp;MonthEnd)&lt;&gt;1,"NO RATE",IF($AD2263="OFF",SUMIFS(RATES!$F:$F,RATES!$A:$A,$AI2263,RATES!$B:$B,"&lt;="&amp;MonthStart,RATES!$C:$C,"&gt;="&amp;MonthEnd),SUMIFS(RATES!$E:$E,RATES!$A:$A,$AI2263,RATES!$B:$B,"&lt;="&amp;MonthStart,RATES!$C:$C,"&gt;="&amp;MonthEnd))))</f>
        <v/>
      </c>
      <c r="AK2263" s="2">
        <f>IF(OR(NOT(ISNUMBER($AJ2263)),N($AA2263)=0),"",IF(ABS(N($Z2263)/100-$AJ2263)&gt;0.0000001,"DIFFERS",""))</f>
        <v/>
      </c>
    </row>
    <row r="2264">
      <c r="AD2264" s="2">
        <f>IF($L2264="","",IF(ISNUMBER(SEARCH("OFF ROAD",$H2264)),"OFF",IF(ISNUMBER(SEARCH("ON ROAD",$H2264)),"ON","")))</f>
        <v/>
      </c>
      <c r="AE2264" s="2">
        <f>IF($AD2264="ON",""&amp;$L2264,"")</f>
        <v/>
      </c>
      <c r="AF2264" s="2">
        <f>IF($L2264="","",IF($J2264&lt;&gt;"","Y",""))</f>
        <v/>
      </c>
      <c r="AG2264" s="2">
        <f>IF($L2264="","",IFERROR(TRIM(MID($H2264,4,SEARCH(" CO ",$H2264)-4)),""&amp;$S2264))</f>
        <v/>
      </c>
      <c r="AH2264" s="2">
        <f>IF($AG2264="","",IF($AG2264="FULTON",IF(ISNUMBER(SEARCH("COLLEGE PARK",$H2264)),"FULTON (COLLEGE PARK)",IF(ISNUMBER(SEARCH("HAPEVILLE",$H2264)),"FULTON (HAPEVILLE)",IF(ISNUMBER(SEARCH("EAST POINT",$H2264)),"FULTON (EAST POINT)",IF(ISNUMBER(SEARCH("ATLANTA",$H2264)),"FULTON (ATL LIMITS)","FULTON")))),IF($AG2264="DEKALB",IF(ISNUMBER(SEARCH("ATLANTA",$H2264)),"DEKALB (ATL LIMITS)","DEKALB"),IF(AND($AG2264="CLAYTON",ISNUMBER(SEARCH("COLLEGE PARK",$H2264))),"CLAYTON (COLLEGE PARK)",$AG2264))))</f>
        <v/>
      </c>
      <c r="AI2264" s="2">
        <f>IF(OR($AH2264="",$AD2264=""),"",IFERROR(VLOOKUP($AH2264,CODES!$A:$B,2,FALSE),"NO CODE"))</f>
        <v/>
      </c>
      <c r="AJ2264" s="19">
        <f>IF(OR($AI2264="",$AI2264="NO CODE"),"",IF(COUNTIFS(RATES!$A:$A,$AI2264,RATES!$B:$B,"&lt;="&amp;MonthStart,RATES!$C:$C,"&gt;="&amp;MonthEnd)&lt;&gt;1,"NO RATE",IF($AD2264="OFF",SUMIFS(RATES!$F:$F,RATES!$A:$A,$AI2264,RATES!$B:$B,"&lt;="&amp;MonthStart,RATES!$C:$C,"&gt;="&amp;MonthEnd),SUMIFS(RATES!$E:$E,RATES!$A:$A,$AI2264,RATES!$B:$B,"&lt;="&amp;MonthStart,RATES!$C:$C,"&gt;="&amp;MonthEnd))))</f>
        <v/>
      </c>
      <c r="AK2264" s="2">
        <f>IF(OR(NOT(ISNUMBER($AJ2264)),N($AA2264)=0),"",IF(ABS(N($Z2264)/100-$AJ2264)&gt;0.0000001,"DIFFERS",""))</f>
        <v/>
      </c>
    </row>
    <row r="2265">
      <c r="AD2265" s="2">
        <f>IF($L2265="","",IF(ISNUMBER(SEARCH("OFF ROAD",$H2265)),"OFF",IF(ISNUMBER(SEARCH("ON ROAD",$H2265)),"ON","")))</f>
        <v/>
      </c>
      <c r="AE2265" s="2">
        <f>IF($AD2265="ON",""&amp;$L2265,"")</f>
        <v/>
      </c>
      <c r="AF2265" s="2">
        <f>IF($L2265="","",IF($J2265&lt;&gt;"","Y",""))</f>
        <v/>
      </c>
      <c r="AG2265" s="2">
        <f>IF($L2265="","",IFERROR(TRIM(MID($H2265,4,SEARCH(" CO ",$H2265)-4)),""&amp;$S2265))</f>
        <v/>
      </c>
      <c r="AH2265" s="2">
        <f>IF($AG2265="","",IF($AG2265="FULTON",IF(ISNUMBER(SEARCH("COLLEGE PARK",$H2265)),"FULTON (COLLEGE PARK)",IF(ISNUMBER(SEARCH("HAPEVILLE",$H2265)),"FULTON (HAPEVILLE)",IF(ISNUMBER(SEARCH("EAST POINT",$H2265)),"FULTON (EAST POINT)",IF(ISNUMBER(SEARCH("ATLANTA",$H2265)),"FULTON (ATL LIMITS)","FULTON")))),IF($AG2265="DEKALB",IF(ISNUMBER(SEARCH("ATLANTA",$H2265)),"DEKALB (ATL LIMITS)","DEKALB"),IF(AND($AG2265="CLAYTON",ISNUMBER(SEARCH("COLLEGE PARK",$H2265))),"CLAYTON (COLLEGE PARK)",$AG2265))))</f>
        <v/>
      </c>
      <c r="AI2265" s="2">
        <f>IF(OR($AH2265="",$AD2265=""),"",IFERROR(VLOOKUP($AH2265,CODES!$A:$B,2,FALSE),"NO CODE"))</f>
        <v/>
      </c>
      <c r="AJ2265" s="19">
        <f>IF(OR($AI2265="",$AI2265="NO CODE"),"",IF(COUNTIFS(RATES!$A:$A,$AI2265,RATES!$B:$B,"&lt;="&amp;MonthStart,RATES!$C:$C,"&gt;="&amp;MonthEnd)&lt;&gt;1,"NO RATE",IF($AD2265="OFF",SUMIFS(RATES!$F:$F,RATES!$A:$A,$AI2265,RATES!$B:$B,"&lt;="&amp;MonthStart,RATES!$C:$C,"&gt;="&amp;MonthEnd),SUMIFS(RATES!$E:$E,RATES!$A:$A,$AI2265,RATES!$B:$B,"&lt;="&amp;MonthStart,RATES!$C:$C,"&gt;="&amp;MonthEnd))))</f>
        <v/>
      </c>
      <c r="AK2265" s="2">
        <f>IF(OR(NOT(ISNUMBER($AJ2265)),N($AA2265)=0),"",IF(ABS(N($Z2265)/100-$AJ2265)&gt;0.0000001,"DIFFERS",""))</f>
        <v/>
      </c>
    </row>
    <row r="2266">
      <c r="AD2266" s="2">
        <f>IF($L2266="","",IF(ISNUMBER(SEARCH("OFF ROAD",$H2266)),"OFF",IF(ISNUMBER(SEARCH("ON ROAD",$H2266)),"ON","")))</f>
        <v/>
      </c>
      <c r="AE2266" s="2">
        <f>IF($AD2266="ON",""&amp;$L2266,"")</f>
        <v/>
      </c>
      <c r="AF2266" s="2">
        <f>IF($L2266="","",IF($J2266&lt;&gt;"","Y",""))</f>
        <v/>
      </c>
      <c r="AG2266" s="2">
        <f>IF($L2266="","",IFERROR(TRIM(MID($H2266,4,SEARCH(" CO ",$H2266)-4)),""&amp;$S2266))</f>
        <v/>
      </c>
      <c r="AH2266" s="2">
        <f>IF($AG2266="","",IF($AG2266="FULTON",IF(ISNUMBER(SEARCH("COLLEGE PARK",$H2266)),"FULTON (COLLEGE PARK)",IF(ISNUMBER(SEARCH("HAPEVILLE",$H2266)),"FULTON (HAPEVILLE)",IF(ISNUMBER(SEARCH("EAST POINT",$H2266)),"FULTON (EAST POINT)",IF(ISNUMBER(SEARCH("ATLANTA",$H2266)),"FULTON (ATL LIMITS)","FULTON")))),IF($AG2266="DEKALB",IF(ISNUMBER(SEARCH("ATLANTA",$H2266)),"DEKALB (ATL LIMITS)","DEKALB"),IF(AND($AG2266="CLAYTON",ISNUMBER(SEARCH("COLLEGE PARK",$H2266))),"CLAYTON (COLLEGE PARK)",$AG2266))))</f>
        <v/>
      </c>
      <c r="AI2266" s="2">
        <f>IF(OR($AH2266="",$AD2266=""),"",IFERROR(VLOOKUP($AH2266,CODES!$A:$B,2,FALSE),"NO CODE"))</f>
        <v/>
      </c>
      <c r="AJ2266" s="19">
        <f>IF(OR($AI2266="",$AI2266="NO CODE"),"",IF(COUNTIFS(RATES!$A:$A,$AI2266,RATES!$B:$B,"&lt;="&amp;MonthStart,RATES!$C:$C,"&gt;="&amp;MonthEnd)&lt;&gt;1,"NO RATE",IF($AD2266="OFF",SUMIFS(RATES!$F:$F,RATES!$A:$A,$AI2266,RATES!$B:$B,"&lt;="&amp;MonthStart,RATES!$C:$C,"&gt;="&amp;MonthEnd),SUMIFS(RATES!$E:$E,RATES!$A:$A,$AI2266,RATES!$B:$B,"&lt;="&amp;MonthStart,RATES!$C:$C,"&gt;="&amp;MonthEnd))))</f>
        <v/>
      </c>
      <c r="AK2266" s="2">
        <f>IF(OR(NOT(ISNUMBER($AJ2266)),N($AA2266)=0),"",IF(ABS(N($Z2266)/100-$AJ2266)&gt;0.0000001,"DIFFERS",""))</f>
        <v/>
      </c>
    </row>
    <row r="2267">
      <c r="AD2267" s="2">
        <f>IF($L2267="","",IF(ISNUMBER(SEARCH("OFF ROAD",$H2267)),"OFF",IF(ISNUMBER(SEARCH("ON ROAD",$H2267)),"ON","")))</f>
        <v/>
      </c>
      <c r="AE2267" s="2">
        <f>IF($AD2267="ON",""&amp;$L2267,"")</f>
        <v/>
      </c>
      <c r="AF2267" s="2">
        <f>IF($L2267="","",IF($J2267&lt;&gt;"","Y",""))</f>
        <v/>
      </c>
      <c r="AG2267" s="2">
        <f>IF($L2267="","",IFERROR(TRIM(MID($H2267,4,SEARCH(" CO ",$H2267)-4)),""&amp;$S2267))</f>
        <v/>
      </c>
      <c r="AH2267" s="2">
        <f>IF($AG2267="","",IF($AG2267="FULTON",IF(ISNUMBER(SEARCH("COLLEGE PARK",$H2267)),"FULTON (COLLEGE PARK)",IF(ISNUMBER(SEARCH("HAPEVILLE",$H2267)),"FULTON (HAPEVILLE)",IF(ISNUMBER(SEARCH("EAST POINT",$H2267)),"FULTON (EAST POINT)",IF(ISNUMBER(SEARCH("ATLANTA",$H2267)),"FULTON (ATL LIMITS)","FULTON")))),IF($AG2267="DEKALB",IF(ISNUMBER(SEARCH("ATLANTA",$H2267)),"DEKALB (ATL LIMITS)","DEKALB"),IF(AND($AG2267="CLAYTON",ISNUMBER(SEARCH("COLLEGE PARK",$H2267))),"CLAYTON (COLLEGE PARK)",$AG2267))))</f>
        <v/>
      </c>
      <c r="AI2267" s="2">
        <f>IF(OR($AH2267="",$AD2267=""),"",IFERROR(VLOOKUP($AH2267,CODES!$A:$B,2,FALSE),"NO CODE"))</f>
        <v/>
      </c>
      <c r="AJ2267" s="19">
        <f>IF(OR($AI2267="",$AI2267="NO CODE"),"",IF(COUNTIFS(RATES!$A:$A,$AI2267,RATES!$B:$B,"&lt;="&amp;MonthStart,RATES!$C:$C,"&gt;="&amp;MonthEnd)&lt;&gt;1,"NO RATE",IF($AD2267="OFF",SUMIFS(RATES!$F:$F,RATES!$A:$A,$AI2267,RATES!$B:$B,"&lt;="&amp;MonthStart,RATES!$C:$C,"&gt;="&amp;MonthEnd),SUMIFS(RATES!$E:$E,RATES!$A:$A,$AI2267,RATES!$B:$B,"&lt;="&amp;MonthStart,RATES!$C:$C,"&gt;="&amp;MonthEnd))))</f>
        <v/>
      </c>
      <c r="AK2267" s="2">
        <f>IF(OR(NOT(ISNUMBER($AJ2267)),N($AA2267)=0),"",IF(ABS(N($Z2267)/100-$AJ2267)&gt;0.0000001,"DIFFERS",""))</f>
        <v/>
      </c>
    </row>
    <row r="2268">
      <c r="AD2268" s="2">
        <f>IF($L2268="","",IF(ISNUMBER(SEARCH("OFF ROAD",$H2268)),"OFF",IF(ISNUMBER(SEARCH("ON ROAD",$H2268)),"ON","")))</f>
        <v/>
      </c>
      <c r="AE2268" s="2">
        <f>IF($AD2268="ON",""&amp;$L2268,"")</f>
        <v/>
      </c>
      <c r="AF2268" s="2">
        <f>IF($L2268="","",IF($J2268&lt;&gt;"","Y",""))</f>
        <v/>
      </c>
      <c r="AG2268" s="2">
        <f>IF($L2268="","",IFERROR(TRIM(MID($H2268,4,SEARCH(" CO ",$H2268)-4)),""&amp;$S2268))</f>
        <v/>
      </c>
      <c r="AH2268" s="2">
        <f>IF($AG2268="","",IF($AG2268="FULTON",IF(ISNUMBER(SEARCH("COLLEGE PARK",$H2268)),"FULTON (COLLEGE PARK)",IF(ISNUMBER(SEARCH("HAPEVILLE",$H2268)),"FULTON (HAPEVILLE)",IF(ISNUMBER(SEARCH("EAST POINT",$H2268)),"FULTON (EAST POINT)",IF(ISNUMBER(SEARCH("ATLANTA",$H2268)),"FULTON (ATL LIMITS)","FULTON")))),IF($AG2268="DEKALB",IF(ISNUMBER(SEARCH("ATLANTA",$H2268)),"DEKALB (ATL LIMITS)","DEKALB"),IF(AND($AG2268="CLAYTON",ISNUMBER(SEARCH("COLLEGE PARK",$H2268))),"CLAYTON (COLLEGE PARK)",$AG2268))))</f>
        <v/>
      </c>
      <c r="AI2268" s="2">
        <f>IF(OR($AH2268="",$AD2268=""),"",IFERROR(VLOOKUP($AH2268,CODES!$A:$B,2,FALSE),"NO CODE"))</f>
        <v/>
      </c>
      <c r="AJ2268" s="19">
        <f>IF(OR($AI2268="",$AI2268="NO CODE"),"",IF(COUNTIFS(RATES!$A:$A,$AI2268,RATES!$B:$B,"&lt;="&amp;MonthStart,RATES!$C:$C,"&gt;="&amp;MonthEnd)&lt;&gt;1,"NO RATE",IF($AD2268="OFF",SUMIFS(RATES!$F:$F,RATES!$A:$A,$AI2268,RATES!$B:$B,"&lt;="&amp;MonthStart,RATES!$C:$C,"&gt;="&amp;MonthEnd),SUMIFS(RATES!$E:$E,RATES!$A:$A,$AI2268,RATES!$B:$B,"&lt;="&amp;MonthStart,RATES!$C:$C,"&gt;="&amp;MonthEnd))))</f>
        <v/>
      </c>
      <c r="AK2268" s="2">
        <f>IF(OR(NOT(ISNUMBER($AJ2268)),N($AA2268)=0),"",IF(ABS(N($Z2268)/100-$AJ2268)&gt;0.0000001,"DIFFERS",""))</f>
        <v/>
      </c>
    </row>
    <row r="2269">
      <c r="AD2269" s="2">
        <f>IF($L2269="","",IF(ISNUMBER(SEARCH("OFF ROAD",$H2269)),"OFF",IF(ISNUMBER(SEARCH("ON ROAD",$H2269)),"ON","")))</f>
        <v/>
      </c>
      <c r="AE2269" s="2">
        <f>IF($AD2269="ON",""&amp;$L2269,"")</f>
        <v/>
      </c>
      <c r="AF2269" s="2">
        <f>IF($L2269="","",IF($J2269&lt;&gt;"","Y",""))</f>
        <v/>
      </c>
      <c r="AG2269" s="2">
        <f>IF($L2269="","",IFERROR(TRIM(MID($H2269,4,SEARCH(" CO ",$H2269)-4)),""&amp;$S2269))</f>
        <v/>
      </c>
      <c r="AH2269" s="2">
        <f>IF($AG2269="","",IF($AG2269="FULTON",IF(ISNUMBER(SEARCH("COLLEGE PARK",$H2269)),"FULTON (COLLEGE PARK)",IF(ISNUMBER(SEARCH("HAPEVILLE",$H2269)),"FULTON (HAPEVILLE)",IF(ISNUMBER(SEARCH("EAST POINT",$H2269)),"FULTON (EAST POINT)",IF(ISNUMBER(SEARCH("ATLANTA",$H2269)),"FULTON (ATL LIMITS)","FULTON")))),IF($AG2269="DEKALB",IF(ISNUMBER(SEARCH("ATLANTA",$H2269)),"DEKALB (ATL LIMITS)","DEKALB"),IF(AND($AG2269="CLAYTON",ISNUMBER(SEARCH("COLLEGE PARK",$H2269))),"CLAYTON (COLLEGE PARK)",$AG2269))))</f>
        <v/>
      </c>
      <c r="AI2269" s="2">
        <f>IF(OR($AH2269="",$AD2269=""),"",IFERROR(VLOOKUP($AH2269,CODES!$A:$B,2,FALSE),"NO CODE"))</f>
        <v/>
      </c>
      <c r="AJ2269" s="19">
        <f>IF(OR($AI2269="",$AI2269="NO CODE"),"",IF(COUNTIFS(RATES!$A:$A,$AI2269,RATES!$B:$B,"&lt;="&amp;MonthStart,RATES!$C:$C,"&gt;="&amp;MonthEnd)&lt;&gt;1,"NO RATE",IF($AD2269="OFF",SUMIFS(RATES!$F:$F,RATES!$A:$A,$AI2269,RATES!$B:$B,"&lt;="&amp;MonthStart,RATES!$C:$C,"&gt;="&amp;MonthEnd),SUMIFS(RATES!$E:$E,RATES!$A:$A,$AI2269,RATES!$B:$B,"&lt;="&amp;MonthStart,RATES!$C:$C,"&gt;="&amp;MonthEnd))))</f>
        <v/>
      </c>
      <c r="AK2269" s="2">
        <f>IF(OR(NOT(ISNUMBER($AJ2269)),N($AA2269)=0),"",IF(ABS(N($Z2269)/100-$AJ2269)&gt;0.0000001,"DIFFERS",""))</f>
        <v/>
      </c>
    </row>
    <row r="2270">
      <c r="AD2270" s="2">
        <f>IF($L2270="","",IF(ISNUMBER(SEARCH("OFF ROAD",$H2270)),"OFF",IF(ISNUMBER(SEARCH("ON ROAD",$H2270)),"ON","")))</f>
        <v/>
      </c>
      <c r="AE2270" s="2">
        <f>IF($AD2270="ON",""&amp;$L2270,"")</f>
        <v/>
      </c>
      <c r="AF2270" s="2">
        <f>IF($L2270="","",IF($J2270&lt;&gt;"","Y",""))</f>
        <v/>
      </c>
      <c r="AG2270" s="2">
        <f>IF($L2270="","",IFERROR(TRIM(MID($H2270,4,SEARCH(" CO ",$H2270)-4)),""&amp;$S2270))</f>
        <v/>
      </c>
      <c r="AH2270" s="2">
        <f>IF($AG2270="","",IF($AG2270="FULTON",IF(ISNUMBER(SEARCH("COLLEGE PARK",$H2270)),"FULTON (COLLEGE PARK)",IF(ISNUMBER(SEARCH("HAPEVILLE",$H2270)),"FULTON (HAPEVILLE)",IF(ISNUMBER(SEARCH("EAST POINT",$H2270)),"FULTON (EAST POINT)",IF(ISNUMBER(SEARCH("ATLANTA",$H2270)),"FULTON (ATL LIMITS)","FULTON")))),IF($AG2270="DEKALB",IF(ISNUMBER(SEARCH("ATLANTA",$H2270)),"DEKALB (ATL LIMITS)","DEKALB"),IF(AND($AG2270="CLAYTON",ISNUMBER(SEARCH("COLLEGE PARK",$H2270))),"CLAYTON (COLLEGE PARK)",$AG2270))))</f>
        <v/>
      </c>
      <c r="AI2270" s="2">
        <f>IF(OR($AH2270="",$AD2270=""),"",IFERROR(VLOOKUP($AH2270,CODES!$A:$B,2,FALSE),"NO CODE"))</f>
        <v/>
      </c>
      <c r="AJ2270" s="19">
        <f>IF(OR($AI2270="",$AI2270="NO CODE"),"",IF(COUNTIFS(RATES!$A:$A,$AI2270,RATES!$B:$B,"&lt;="&amp;MonthStart,RATES!$C:$C,"&gt;="&amp;MonthEnd)&lt;&gt;1,"NO RATE",IF($AD2270="OFF",SUMIFS(RATES!$F:$F,RATES!$A:$A,$AI2270,RATES!$B:$B,"&lt;="&amp;MonthStart,RATES!$C:$C,"&gt;="&amp;MonthEnd),SUMIFS(RATES!$E:$E,RATES!$A:$A,$AI2270,RATES!$B:$B,"&lt;="&amp;MonthStart,RATES!$C:$C,"&gt;="&amp;MonthEnd))))</f>
        <v/>
      </c>
      <c r="AK2270" s="2">
        <f>IF(OR(NOT(ISNUMBER($AJ2270)),N($AA2270)=0),"",IF(ABS(N($Z2270)/100-$AJ2270)&gt;0.0000001,"DIFFERS",""))</f>
        <v/>
      </c>
    </row>
    <row r="2271">
      <c r="AD2271" s="2">
        <f>IF($L2271="","",IF(ISNUMBER(SEARCH("OFF ROAD",$H2271)),"OFF",IF(ISNUMBER(SEARCH("ON ROAD",$H2271)),"ON","")))</f>
        <v/>
      </c>
      <c r="AE2271" s="2">
        <f>IF($AD2271="ON",""&amp;$L2271,"")</f>
        <v/>
      </c>
      <c r="AF2271" s="2">
        <f>IF($L2271="","",IF($J2271&lt;&gt;"","Y",""))</f>
        <v/>
      </c>
      <c r="AG2271" s="2">
        <f>IF($L2271="","",IFERROR(TRIM(MID($H2271,4,SEARCH(" CO ",$H2271)-4)),""&amp;$S2271))</f>
        <v/>
      </c>
      <c r="AH2271" s="2">
        <f>IF($AG2271="","",IF($AG2271="FULTON",IF(ISNUMBER(SEARCH("COLLEGE PARK",$H2271)),"FULTON (COLLEGE PARK)",IF(ISNUMBER(SEARCH("HAPEVILLE",$H2271)),"FULTON (HAPEVILLE)",IF(ISNUMBER(SEARCH("EAST POINT",$H2271)),"FULTON (EAST POINT)",IF(ISNUMBER(SEARCH("ATLANTA",$H2271)),"FULTON (ATL LIMITS)","FULTON")))),IF($AG2271="DEKALB",IF(ISNUMBER(SEARCH("ATLANTA",$H2271)),"DEKALB (ATL LIMITS)","DEKALB"),IF(AND($AG2271="CLAYTON",ISNUMBER(SEARCH("COLLEGE PARK",$H2271))),"CLAYTON (COLLEGE PARK)",$AG2271))))</f>
        <v/>
      </c>
      <c r="AI2271" s="2">
        <f>IF(OR($AH2271="",$AD2271=""),"",IFERROR(VLOOKUP($AH2271,CODES!$A:$B,2,FALSE),"NO CODE"))</f>
        <v/>
      </c>
      <c r="AJ2271" s="19">
        <f>IF(OR($AI2271="",$AI2271="NO CODE"),"",IF(COUNTIFS(RATES!$A:$A,$AI2271,RATES!$B:$B,"&lt;="&amp;MonthStart,RATES!$C:$C,"&gt;="&amp;MonthEnd)&lt;&gt;1,"NO RATE",IF($AD2271="OFF",SUMIFS(RATES!$F:$F,RATES!$A:$A,$AI2271,RATES!$B:$B,"&lt;="&amp;MonthStart,RATES!$C:$C,"&gt;="&amp;MonthEnd),SUMIFS(RATES!$E:$E,RATES!$A:$A,$AI2271,RATES!$B:$B,"&lt;="&amp;MonthStart,RATES!$C:$C,"&gt;="&amp;MonthEnd))))</f>
        <v/>
      </c>
      <c r="AK2271" s="2">
        <f>IF(OR(NOT(ISNUMBER($AJ2271)),N($AA2271)=0),"",IF(ABS(N($Z2271)/100-$AJ2271)&gt;0.0000001,"DIFFERS",""))</f>
        <v/>
      </c>
    </row>
    <row r="2272">
      <c r="AD2272" s="2">
        <f>IF($L2272="","",IF(ISNUMBER(SEARCH("OFF ROAD",$H2272)),"OFF",IF(ISNUMBER(SEARCH("ON ROAD",$H2272)),"ON","")))</f>
        <v/>
      </c>
      <c r="AE2272" s="2">
        <f>IF($AD2272="ON",""&amp;$L2272,"")</f>
        <v/>
      </c>
      <c r="AF2272" s="2">
        <f>IF($L2272="","",IF($J2272&lt;&gt;"","Y",""))</f>
        <v/>
      </c>
      <c r="AG2272" s="2">
        <f>IF($L2272="","",IFERROR(TRIM(MID($H2272,4,SEARCH(" CO ",$H2272)-4)),""&amp;$S2272))</f>
        <v/>
      </c>
      <c r="AH2272" s="2">
        <f>IF($AG2272="","",IF($AG2272="FULTON",IF(ISNUMBER(SEARCH("COLLEGE PARK",$H2272)),"FULTON (COLLEGE PARK)",IF(ISNUMBER(SEARCH("HAPEVILLE",$H2272)),"FULTON (HAPEVILLE)",IF(ISNUMBER(SEARCH("EAST POINT",$H2272)),"FULTON (EAST POINT)",IF(ISNUMBER(SEARCH("ATLANTA",$H2272)),"FULTON (ATL LIMITS)","FULTON")))),IF($AG2272="DEKALB",IF(ISNUMBER(SEARCH("ATLANTA",$H2272)),"DEKALB (ATL LIMITS)","DEKALB"),IF(AND($AG2272="CLAYTON",ISNUMBER(SEARCH("COLLEGE PARK",$H2272))),"CLAYTON (COLLEGE PARK)",$AG2272))))</f>
        <v/>
      </c>
      <c r="AI2272" s="2">
        <f>IF(OR($AH2272="",$AD2272=""),"",IFERROR(VLOOKUP($AH2272,CODES!$A:$B,2,FALSE),"NO CODE"))</f>
        <v/>
      </c>
      <c r="AJ2272" s="19">
        <f>IF(OR($AI2272="",$AI2272="NO CODE"),"",IF(COUNTIFS(RATES!$A:$A,$AI2272,RATES!$B:$B,"&lt;="&amp;MonthStart,RATES!$C:$C,"&gt;="&amp;MonthEnd)&lt;&gt;1,"NO RATE",IF($AD2272="OFF",SUMIFS(RATES!$F:$F,RATES!$A:$A,$AI2272,RATES!$B:$B,"&lt;="&amp;MonthStart,RATES!$C:$C,"&gt;="&amp;MonthEnd),SUMIFS(RATES!$E:$E,RATES!$A:$A,$AI2272,RATES!$B:$B,"&lt;="&amp;MonthStart,RATES!$C:$C,"&gt;="&amp;MonthEnd))))</f>
        <v/>
      </c>
      <c r="AK2272" s="2">
        <f>IF(OR(NOT(ISNUMBER($AJ2272)),N($AA2272)=0),"",IF(ABS(N($Z2272)/100-$AJ2272)&gt;0.0000001,"DIFFERS",""))</f>
        <v/>
      </c>
    </row>
    <row r="2273">
      <c r="AD2273" s="2">
        <f>IF($L2273="","",IF(ISNUMBER(SEARCH("OFF ROAD",$H2273)),"OFF",IF(ISNUMBER(SEARCH("ON ROAD",$H2273)),"ON","")))</f>
        <v/>
      </c>
      <c r="AE2273" s="2">
        <f>IF($AD2273="ON",""&amp;$L2273,"")</f>
        <v/>
      </c>
      <c r="AF2273" s="2">
        <f>IF($L2273="","",IF($J2273&lt;&gt;"","Y",""))</f>
        <v/>
      </c>
      <c r="AG2273" s="2">
        <f>IF($L2273="","",IFERROR(TRIM(MID($H2273,4,SEARCH(" CO ",$H2273)-4)),""&amp;$S2273))</f>
        <v/>
      </c>
      <c r="AH2273" s="2">
        <f>IF($AG2273="","",IF($AG2273="FULTON",IF(ISNUMBER(SEARCH("COLLEGE PARK",$H2273)),"FULTON (COLLEGE PARK)",IF(ISNUMBER(SEARCH("HAPEVILLE",$H2273)),"FULTON (HAPEVILLE)",IF(ISNUMBER(SEARCH("EAST POINT",$H2273)),"FULTON (EAST POINT)",IF(ISNUMBER(SEARCH("ATLANTA",$H2273)),"FULTON (ATL LIMITS)","FULTON")))),IF($AG2273="DEKALB",IF(ISNUMBER(SEARCH("ATLANTA",$H2273)),"DEKALB (ATL LIMITS)","DEKALB"),IF(AND($AG2273="CLAYTON",ISNUMBER(SEARCH("COLLEGE PARK",$H2273))),"CLAYTON (COLLEGE PARK)",$AG2273))))</f>
        <v/>
      </c>
      <c r="AI2273" s="2">
        <f>IF(OR($AH2273="",$AD2273=""),"",IFERROR(VLOOKUP($AH2273,CODES!$A:$B,2,FALSE),"NO CODE"))</f>
        <v/>
      </c>
      <c r="AJ2273" s="19">
        <f>IF(OR($AI2273="",$AI2273="NO CODE"),"",IF(COUNTIFS(RATES!$A:$A,$AI2273,RATES!$B:$B,"&lt;="&amp;MonthStart,RATES!$C:$C,"&gt;="&amp;MonthEnd)&lt;&gt;1,"NO RATE",IF($AD2273="OFF",SUMIFS(RATES!$F:$F,RATES!$A:$A,$AI2273,RATES!$B:$B,"&lt;="&amp;MonthStart,RATES!$C:$C,"&gt;="&amp;MonthEnd),SUMIFS(RATES!$E:$E,RATES!$A:$A,$AI2273,RATES!$B:$B,"&lt;="&amp;MonthStart,RATES!$C:$C,"&gt;="&amp;MonthEnd))))</f>
        <v/>
      </c>
      <c r="AK2273" s="2">
        <f>IF(OR(NOT(ISNUMBER($AJ2273)),N($AA2273)=0),"",IF(ABS(N($Z2273)/100-$AJ2273)&gt;0.0000001,"DIFFERS",""))</f>
        <v/>
      </c>
    </row>
    <row r="2274">
      <c r="AD2274" s="2">
        <f>IF($L2274="","",IF(ISNUMBER(SEARCH("OFF ROAD",$H2274)),"OFF",IF(ISNUMBER(SEARCH("ON ROAD",$H2274)),"ON","")))</f>
        <v/>
      </c>
      <c r="AE2274" s="2">
        <f>IF($AD2274="ON",""&amp;$L2274,"")</f>
        <v/>
      </c>
      <c r="AF2274" s="2">
        <f>IF($L2274="","",IF($J2274&lt;&gt;"","Y",""))</f>
        <v/>
      </c>
      <c r="AG2274" s="2">
        <f>IF($L2274="","",IFERROR(TRIM(MID($H2274,4,SEARCH(" CO ",$H2274)-4)),""&amp;$S2274))</f>
        <v/>
      </c>
      <c r="AH2274" s="2">
        <f>IF($AG2274="","",IF($AG2274="FULTON",IF(ISNUMBER(SEARCH("COLLEGE PARK",$H2274)),"FULTON (COLLEGE PARK)",IF(ISNUMBER(SEARCH("HAPEVILLE",$H2274)),"FULTON (HAPEVILLE)",IF(ISNUMBER(SEARCH("EAST POINT",$H2274)),"FULTON (EAST POINT)",IF(ISNUMBER(SEARCH("ATLANTA",$H2274)),"FULTON (ATL LIMITS)","FULTON")))),IF($AG2274="DEKALB",IF(ISNUMBER(SEARCH("ATLANTA",$H2274)),"DEKALB (ATL LIMITS)","DEKALB"),IF(AND($AG2274="CLAYTON",ISNUMBER(SEARCH("COLLEGE PARK",$H2274))),"CLAYTON (COLLEGE PARK)",$AG2274))))</f>
        <v/>
      </c>
      <c r="AI2274" s="2">
        <f>IF(OR($AH2274="",$AD2274=""),"",IFERROR(VLOOKUP($AH2274,CODES!$A:$B,2,FALSE),"NO CODE"))</f>
        <v/>
      </c>
      <c r="AJ2274" s="19">
        <f>IF(OR($AI2274="",$AI2274="NO CODE"),"",IF(COUNTIFS(RATES!$A:$A,$AI2274,RATES!$B:$B,"&lt;="&amp;MonthStart,RATES!$C:$C,"&gt;="&amp;MonthEnd)&lt;&gt;1,"NO RATE",IF($AD2274="OFF",SUMIFS(RATES!$F:$F,RATES!$A:$A,$AI2274,RATES!$B:$B,"&lt;="&amp;MonthStart,RATES!$C:$C,"&gt;="&amp;MonthEnd),SUMIFS(RATES!$E:$E,RATES!$A:$A,$AI2274,RATES!$B:$B,"&lt;="&amp;MonthStart,RATES!$C:$C,"&gt;="&amp;MonthEnd))))</f>
        <v/>
      </c>
      <c r="AK2274" s="2">
        <f>IF(OR(NOT(ISNUMBER($AJ2274)),N($AA2274)=0),"",IF(ABS(N($Z2274)/100-$AJ2274)&gt;0.0000001,"DIFFERS",""))</f>
        <v/>
      </c>
    </row>
    <row r="2275">
      <c r="AD2275" s="2">
        <f>IF($L2275="","",IF(ISNUMBER(SEARCH("OFF ROAD",$H2275)),"OFF",IF(ISNUMBER(SEARCH("ON ROAD",$H2275)),"ON","")))</f>
        <v/>
      </c>
      <c r="AE2275" s="2">
        <f>IF($AD2275="ON",""&amp;$L2275,"")</f>
        <v/>
      </c>
      <c r="AF2275" s="2">
        <f>IF($L2275="","",IF($J2275&lt;&gt;"","Y",""))</f>
        <v/>
      </c>
      <c r="AG2275" s="2">
        <f>IF($L2275="","",IFERROR(TRIM(MID($H2275,4,SEARCH(" CO ",$H2275)-4)),""&amp;$S2275))</f>
        <v/>
      </c>
      <c r="AH2275" s="2">
        <f>IF($AG2275="","",IF($AG2275="FULTON",IF(ISNUMBER(SEARCH("COLLEGE PARK",$H2275)),"FULTON (COLLEGE PARK)",IF(ISNUMBER(SEARCH("HAPEVILLE",$H2275)),"FULTON (HAPEVILLE)",IF(ISNUMBER(SEARCH("EAST POINT",$H2275)),"FULTON (EAST POINT)",IF(ISNUMBER(SEARCH("ATLANTA",$H2275)),"FULTON (ATL LIMITS)","FULTON")))),IF($AG2275="DEKALB",IF(ISNUMBER(SEARCH("ATLANTA",$H2275)),"DEKALB (ATL LIMITS)","DEKALB"),IF(AND($AG2275="CLAYTON",ISNUMBER(SEARCH("COLLEGE PARK",$H2275))),"CLAYTON (COLLEGE PARK)",$AG2275))))</f>
        <v/>
      </c>
      <c r="AI2275" s="2">
        <f>IF(OR($AH2275="",$AD2275=""),"",IFERROR(VLOOKUP($AH2275,CODES!$A:$B,2,FALSE),"NO CODE"))</f>
        <v/>
      </c>
      <c r="AJ2275" s="19">
        <f>IF(OR($AI2275="",$AI2275="NO CODE"),"",IF(COUNTIFS(RATES!$A:$A,$AI2275,RATES!$B:$B,"&lt;="&amp;MonthStart,RATES!$C:$C,"&gt;="&amp;MonthEnd)&lt;&gt;1,"NO RATE",IF($AD2275="OFF",SUMIFS(RATES!$F:$F,RATES!$A:$A,$AI2275,RATES!$B:$B,"&lt;="&amp;MonthStart,RATES!$C:$C,"&gt;="&amp;MonthEnd),SUMIFS(RATES!$E:$E,RATES!$A:$A,$AI2275,RATES!$B:$B,"&lt;="&amp;MonthStart,RATES!$C:$C,"&gt;="&amp;MonthEnd))))</f>
        <v/>
      </c>
      <c r="AK2275" s="2">
        <f>IF(OR(NOT(ISNUMBER($AJ2275)),N($AA2275)=0),"",IF(ABS(N($Z2275)/100-$AJ2275)&gt;0.0000001,"DIFFERS",""))</f>
        <v/>
      </c>
    </row>
    <row r="2276">
      <c r="AD2276" s="2">
        <f>IF($L2276="","",IF(ISNUMBER(SEARCH("OFF ROAD",$H2276)),"OFF",IF(ISNUMBER(SEARCH("ON ROAD",$H2276)),"ON","")))</f>
        <v/>
      </c>
      <c r="AE2276" s="2">
        <f>IF($AD2276="ON",""&amp;$L2276,"")</f>
        <v/>
      </c>
      <c r="AF2276" s="2">
        <f>IF($L2276="","",IF($J2276&lt;&gt;"","Y",""))</f>
        <v/>
      </c>
      <c r="AG2276" s="2">
        <f>IF($L2276="","",IFERROR(TRIM(MID($H2276,4,SEARCH(" CO ",$H2276)-4)),""&amp;$S2276))</f>
        <v/>
      </c>
      <c r="AH2276" s="2">
        <f>IF($AG2276="","",IF($AG2276="FULTON",IF(ISNUMBER(SEARCH("COLLEGE PARK",$H2276)),"FULTON (COLLEGE PARK)",IF(ISNUMBER(SEARCH("HAPEVILLE",$H2276)),"FULTON (HAPEVILLE)",IF(ISNUMBER(SEARCH("EAST POINT",$H2276)),"FULTON (EAST POINT)",IF(ISNUMBER(SEARCH("ATLANTA",$H2276)),"FULTON (ATL LIMITS)","FULTON")))),IF($AG2276="DEKALB",IF(ISNUMBER(SEARCH("ATLANTA",$H2276)),"DEKALB (ATL LIMITS)","DEKALB"),IF(AND($AG2276="CLAYTON",ISNUMBER(SEARCH("COLLEGE PARK",$H2276))),"CLAYTON (COLLEGE PARK)",$AG2276))))</f>
        <v/>
      </c>
      <c r="AI2276" s="2">
        <f>IF(OR($AH2276="",$AD2276=""),"",IFERROR(VLOOKUP($AH2276,CODES!$A:$B,2,FALSE),"NO CODE"))</f>
        <v/>
      </c>
      <c r="AJ2276" s="19">
        <f>IF(OR($AI2276="",$AI2276="NO CODE"),"",IF(COUNTIFS(RATES!$A:$A,$AI2276,RATES!$B:$B,"&lt;="&amp;MonthStart,RATES!$C:$C,"&gt;="&amp;MonthEnd)&lt;&gt;1,"NO RATE",IF($AD2276="OFF",SUMIFS(RATES!$F:$F,RATES!$A:$A,$AI2276,RATES!$B:$B,"&lt;="&amp;MonthStart,RATES!$C:$C,"&gt;="&amp;MonthEnd),SUMIFS(RATES!$E:$E,RATES!$A:$A,$AI2276,RATES!$B:$B,"&lt;="&amp;MonthStart,RATES!$C:$C,"&gt;="&amp;MonthEnd))))</f>
        <v/>
      </c>
      <c r="AK2276" s="2">
        <f>IF(OR(NOT(ISNUMBER($AJ2276)),N($AA2276)=0),"",IF(ABS(N($Z2276)/100-$AJ2276)&gt;0.0000001,"DIFFERS",""))</f>
        <v/>
      </c>
    </row>
    <row r="2277">
      <c r="AD2277" s="2">
        <f>IF($L2277="","",IF(ISNUMBER(SEARCH("OFF ROAD",$H2277)),"OFF",IF(ISNUMBER(SEARCH("ON ROAD",$H2277)),"ON","")))</f>
        <v/>
      </c>
      <c r="AE2277" s="2">
        <f>IF($AD2277="ON",""&amp;$L2277,"")</f>
        <v/>
      </c>
      <c r="AF2277" s="2">
        <f>IF($L2277="","",IF($J2277&lt;&gt;"","Y",""))</f>
        <v/>
      </c>
      <c r="AG2277" s="2">
        <f>IF($L2277="","",IFERROR(TRIM(MID($H2277,4,SEARCH(" CO ",$H2277)-4)),""&amp;$S2277))</f>
        <v/>
      </c>
      <c r="AH2277" s="2">
        <f>IF($AG2277="","",IF($AG2277="FULTON",IF(ISNUMBER(SEARCH("COLLEGE PARK",$H2277)),"FULTON (COLLEGE PARK)",IF(ISNUMBER(SEARCH("HAPEVILLE",$H2277)),"FULTON (HAPEVILLE)",IF(ISNUMBER(SEARCH("EAST POINT",$H2277)),"FULTON (EAST POINT)",IF(ISNUMBER(SEARCH("ATLANTA",$H2277)),"FULTON (ATL LIMITS)","FULTON")))),IF($AG2277="DEKALB",IF(ISNUMBER(SEARCH("ATLANTA",$H2277)),"DEKALB (ATL LIMITS)","DEKALB"),IF(AND($AG2277="CLAYTON",ISNUMBER(SEARCH("COLLEGE PARK",$H2277))),"CLAYTON (COLLEGE PARK)",$AG2277))))</f>
        <v/>
      </c>
      <c r="AI2277" s="2">
        <f>IF(OR($AH2277="",$AD2277=""),"",IFERROR(VLOOKUP($AH2277,CODES!$A:$B,2,FALSE),"NO CODE"))</f>
        <v/>
      </c>
      <c r="AJ2277" s="19">
        <f>IF(OR($AI2277="",$AI2277="NO CODE"),"",IF(COUNTIFS(RATES!$A:$A,$AI2277,RATES!$B:$B,"&lt;="&amp;MonthStart,RATES!$C:$C,"&gt;="&amp;MonthEnd)&lt;&gt;1,"NO RATE",IF($AD2277="OFF",SUMIFS(RATES!$F:$F,RATES!$A:$A,$AI2277,RATES!$B:$B,"&lt;="&amp;MonthStart,RATES!$C:$C,"&gt;="&amp;MonthEnd),SUMIFS(RATES!$E:$E,RATES!$A:$A,$AI2277,RATES!$B:$B,"&lt;="&amp;MonthStart,RATES!$C:$C,"&gt;="&amp;MonthEnd))))</f>
        <v/>
      </c>
      <c r="AK2277" s="2">
        <f>IF(OR(NOT(ISNUMBER($AJ2277)),N($AA2277)=0),"",IF(ABS(N($Z2277)/100-$AJ2277)&gt;0.0000001,"DIFFERS",""))</f>
        <v/>
      </c>
    </row>
    <row r="2278">
      <c r="AD2278" s="2">
        <f>IF($L2278="","",IF(ISNUMBER(SEARCH("OFF ROAD",$H2278)),"OFF",IF(ISNUMBER(SEARCH("ON ROAD",$H2278)),"ON","")))</f>
        <v/>
      </c>
      <c r="AE2278" s="2">
        <f>IF($AD2278="ON",""&amp;$L2278,"")</f>
        <v/>
      </c>
      <c r="AF2278" s="2">
        <f>IF($L2278="","",IF($J2278&lt;&gt;"","Y",""))</f>
        <v/>
      </c>
      <c r="AG2278" s="2">
        <f>IF($L2278="","",IFERROR(TRIM(MID($H2278,4,SEARCH(" CO ",$H2278)-4)),""&amp;$S2278))</f>
        <v/>
      </c>
      <c r="AH2278" s="2">
        <f>IF($AG2278="","",IF($AG2278="FULTON",IF(ISNUMBER(SEARCH("COLLEGE PARK",$H2278)),"FULTON (COLLEGE PARK)",IF(ISNUMBER(SEARCH("HAPEVILLE",$H2278)),"FULTON (HAPEVILLE)",IF(ISNUMBER(SEARCH("EAST POINT",$H2278)),"FULTON (EAST POINT)",IF(ISNUMBER(SEARCH("ATLANTA",$H2278)),"FULTON (ATL LIMITS)","FULTON")))),IF($AG2278="DEKALB",IF(ISNUMBER(SEARCH("ATLANTA",$H2278)),"DEKALB (ATL LIMITS)","DEKALB"),IF(AND($AG2278="CLAYTON",ISNUMBER(SEARCH("COLLEGE PARK",$H2278))),"CLAYTON (COLLEGE PARK)",$AG2278))))</f>
        <v/>
      </c>
      <c r="AI2278" s="2">
        <f>IF(OR($AH2278="",$AD2278=""),"",IFERROR(VLOOKUP($AH2278,CODES!$A:$B,2,FALSE),"NO CODE"))</f>
        <v/>
      </c>
      <c r="AJ2278" s="19">
        <f>IF(OR($AI2278="",$AI2278="NO CODE"),"",IF(COUNTIFS(RATES!$A:$A,$AI2278,RATES!$B:$B,"&lt;="&amp;MonthStart,RATES!$C:$C,"&gt;="&amp;MonthEnd)&lt;&gt;1,"NO RATE",IF($AD2278="OFF",SUMIFS(RATES!$F:$F,RATES!$A:$A,$AI2278,RATES!$B:$B,"&lt;="&amp;MonthStart,RATES!$C:$C,"&gt;="&amp;MonthEnd),SUMIFS(RATES!$E:$E,RATES!$A:$A,$AI2278,RATES!$B:$B,"&lt;="&amp;MonthStart,RATES!$C:$C,"&gt;="&amp;MonthEnd))))</f>
        <v/>
      </c>
      <c r="AK2278" s="2">
        <f>IF(OR(NOT(ISNUMBER($AJ2278)),N($AA2278)=0),"",IF(ABS(N($Z2278)/100-$AJ2278)&gt;0.0000001,"DIFFERS",""))</f>
        <v/>
      </c>
    </row>
    <row r="2279">
      <c r="AD2279" s="2">
        <f>IF($L2279="","",IF(ISNUMBER(SEARCH("OFF ROAD",$H2279)),"OFF",IF(ISNUMBER(SEARCH("ON ROAD",$H2279)),"ON","")))</f>
        <v/>
      </c>
      <c r="AE2279" s="2">
        <f>IF($AD2279="ON",""&amp;$L2279,"")</f>
        <v/>
      </c>
      <c r="AF2279" s="2">
        <f>IF($L2279="","",IF($J2279&lt;&gt;"","Y",""))</f>
        <v/>
      </c>
      <c r="AG2279" s="2">
        <f>IF($L2279="","",IFERROR(TRIM(MID($H2279,4,SEARCH(" CO ",$H2279)-4)),""&amp;$S2279))</f>
        <v/>
      </c>
      <c r="AH2279" s="2">
        <f>IF($AG2279="","",IF($AG2279="FULTON",IF(ISNUMBER(SEARCH("COLLEGE PARK",$H2279)),"FULTON (COLLEGE PARK)",IF(ISNUMBER(SEARCH("HAPEVILLE",$H2279)),"FULTON (HAPEVILLE)",IF(ISNUMBER(SEARCH("EAST POINT",$H2279)),"FULTON (EAST POINT)",IF(ISNUMBER(SEARCH("ATLANTA",$H2279)),"FULTON (ATL LIMITS)","FULTON")))),IF($AG2279="DEKALB",IF(ISNUMBER(SEARCH("ATLANTA",$H2279)),"DEKALB (ATL LIMITS)","DEKALB"),IF(AND($AG2279="CLAYTON",ISNUMBER(SEARCH("COLLEGE PARK",$H2279))),"CLAYTON (COLLEGE PARK)",$AG2279))))</f>
        <v/>
      </c>
      <c r="AI2279" s="2">
        <f>IF(OR($AH2279="",$AD2279=""),"",IFERROR(VLOOKUP($AH2279,CODES!$A:$B,2,FALSE),"NO CODE"))</f>
        <v/>
      </c>
      <c r="AJ2279" s="19">
        <f>IF(OR($AI2279="",$AI2279="NO CODE"),"",IF(COUNTIFS(RATES!$A:$A,$AI2279,RATES!$B:$B,"&lt;="&amp;MonthStart,RATES!$C:$C,"&gt;="&amp;MonthEnd)&lt;&gt;1,"NO RATE",IF($AD2279="OFF",SUMIFS(RATES!$F:$F,RATES!$A:$A,$AI2279,RATES!$B:$B,"&lt;="&amp;MonthStart,RATES!$C:$C,"&gt;="&amp;MonthEnd),SUMIFS(RATES!$E:$E,RATES!$A:$A,$AI2279,RATES!$B:$B,"&lt;="&amp;MonthStart,RATES!$C:$C,"&gt;="&amp;MonthEnd))))</f>
        <v/>
      </c>
      <c r="AK2279" s="2">
        <f>IF(OR(NOT(ISNUMBER($AJ2279)),N($AA2279)=0),"",IF(ABS(N($Z2279)/100-$AJ2279)&gt;0.0000001,"DIFFERS",""))</f>
        <v/>
      </c>
    </row>
    <row r="2280">
      <c r="AD2280" s="2">
        <f>IF($L2280="","",IF(ISNUMBER(SEARCH("OFF ROAD",$H2280)),"OFF",IF(ISNUMBER(SEARCH("ON ROAD",$H2280)),"ON","")))</f>
        <v/>
      </c>
      <c r="AE2280" s="2">
        <f>IF($AD2280="ON",""&amp;$L2280,"")</f>
        <v/>
      </c>
      <c r="AF2280" s="2">
        <f>IF($L2280="","",IF($J2280&lt;&gt;"","Y",""))</f>
        <v/>
      </c>
      <c r="AG2280" s="2">
        <f>IF($L2280="","",IFERROR(TRIM(MID($H2280,4,SEARCH(" CO ",$H2280)-4)),""&amp;$S2280))</f>
        <v/>
      </c>
      <c r="AH2280" s="2">
        <f>IF($AG2280="","",IF($AG2280="FULTON",IF(ISNUMBER(SEARCH("COLLEGE PARK",$H2280)),"FULTON (COLLEGE PARK)",IF(ISNUMBER(SEARCH("HAPEVILLE",$H2280)),"FULTON (HAPEVILLE)",IF(ISNUMBER(SEARCH("EAST POINT",$H2280)),"FULTON (EAST POINT)",IF(ISNUMBER(SEARCH("ATLANTA",$H2280)),"FULTON (ATL LIMITS)","FULTON")))),IF($AG2280="DEKALB",IF(ISNUMBER(SEARCH("ATLANTA",$H2280)),"DEKALB (ATL LIMITS)","DEKALB"),IF(AND($AG2280="CLAYTON",ISNUMBER(SEARCH("COLLEGE PARK",$H2280))),"CLAYTON (COLLEGE PARK)",$AG2280))))</f>
        <v/>
      </c>
      <c r="AI2280" s="2">
        <f>IF(OR($AH2280="",$AD2280=""),"",IFERROR(VLOOKUP($AH2280,CODES!$A:$B,2,FALSE),"NO CODE"))</f>
        <v/>
      </c>
      <c r="AJ2280" s="19">
        <f>IF(OR($AI2280="",$AI2280="NO CODE"),"",IF(COUNTIFS(RATES!$A:$A,$AI2280,RATES!$B:$B,"&lt;="&amp;MonthStart,RATES!$C:$C,"&gt;="&amp;MonthEnd)&lt;&gt;1,"NO RATE",IF($AD2280="OFF",SUMIFS(RATES!$F:$F,RATES!$A:$A,$AI2280,RATES!$B:$B,"&lt;="&amp;MonthStart,RATES!$C:$C,"&gt;="&amp;MonthEnd),SUMIFS(RATES!$E:$E,RATES!$A:$A,$AI2280,RATES!$B:$B,"&lt;="&amp;MonthStart,RATES!$C:$C,"&gt;="&amp;MonthEnd))))</f>
        <v/>
      </c>
      <c r="AK2280" s="2">
        <f>IF(OR(NOT(ISNUMBER($AJ2280)),N($AA2280)=0),"",IF(ABS(N($Z2280)/100-$AJ2280)&gt;0.0000001,"DIFFERS",""))</f>
        <v/>
      </c>
    </row>
    <row r="2281">
      <c r="AD2281" s="2">
        <f>IF($L2281="","",IF(ISNUMBER(SEARCH("OFF ROAD",$H2281)),"OFF",IF(ISNUMBER(SEARCH("ON ROAD",$H2281)),"ON","")))</f>
        <v/>
      </c>
      <c r="AE2281" s="2">
        <f>IF($AD2281="ON",""&amp;$L2281,"")</f>
        <v/>
      </c>
      <c r="AF2281" s="2">
        <f>IF($L2281="","",IF($J2281&lt;&gt;"","Y",""))</f>
        <v/>
      </c>
      <c r="AG2281" s="2">
        <f>IF($L2281="","",IFERROR(TRIM(MID($H2281,4,SEARCH(" CO ",$H2281)-4)),""&amp;$S2281))</f>
        <v/>
      </c>
      <c r="AH2281" s="2">
        <f>IF($AG2281="","",IF($AG2281="FULTON",IF(ISNUMBER(SEARCH("COLLEGE PARK",$H2281)),"FULTON (COLLEGE PARK)",IF(ISNUMBER(SEARCH("HAPEVILLE",$H2281)),"FULTON (HAPEVILLE)",IF(ISNUMBER(SEARCH("EAST POINT",$H2281)),"FULTON (EAST POINT)",IF(ISNUMBER(SEARCH("ATLANTA",$H2281)),"FULTON (ATL LIMITS)","FULTON")))),IF($AG2281="DEKALB",IF(ISNUMBER(SEARCH("ATLANTA",$H2281)),"DEKALB (ATL LIMITS)","DEKALB"),IF(AND($AG2281="CLAYTON",ISNUMBER(SEARCH("COLLEGE PARK",$H2281))),"CLAYTON (COLLEGE PARK)",$AG2281))))</f>
        <v/>
      </c>
      <c r="AI2281" s="2">
        <f>IF(OR($AH2281="",$AD2281=""),"",IFERROR(VLOOKUP($AH2281,CODES!$A:$B,2,FALSE),"NO CODE"))</f>
        <v/>
      </c>
      <c r="AJ2281" s="19">
        <f>IF(OR($AI2281="",$AI2281="NO CODE"),"",IF(COUNTIFS(RATES!$A:$A,$AI2281,RATES!$B:$B,"&lt;="&amp;MonthStart,RATES!$C:$C,"&gt;="&amp;MonthEnd)&lt;&gt;1,"NO RATE",IF($AD2281="OFF",SUMIFS(RATES!$F:$F,RATES!$A:$A,$AI2281,RATES!$B:$B,"&lt;="&amp;MonthStart,RATES!$C:$C,"&gt;="&amp;MonthEnd),SUMIFS(RATES!$E:$E,RATES!$A:$A,$AI2281,RATES!$B:$B,"&lt;="&amp;MonthStart,RATES!$C:$C,"&gt;="&amp;MonthEnd))))</f>
        <v/>
      </c>
      <c r="AK2281" s="2">
        <f>IF(OR(NOT(ISNUMBER($AJ2281)),N($AA2281)=0),"",IF(ABS(N($Z2281)/100-$AJ2281)&gt;0.0000001,"DIFFERS",""))</f>
        <v/>
      </c>
    </row>
    <row r="2282">
      <c r="AD2282" s="2">
        <f>IF($L2282="","",IF(ISNUMBER(SEARCH("OFF ROAD",$H2282)),"OFF",IF(ISNUMBER(SEARCH("ON ROAD",$H2282)),"ON","")))</f>
        <v/>
      </c>
      <c r="AE2282" s="2">
        <f>IF($AD2282="ON",""&amp;$L2282,"")</f>
        <v/>
      </c>
      <c r="AF2282" s="2">
        <f>IF($L2282="","",IF($J2282&lt;&gt;"","Y",""))</f>
        <v/>
      </c>
      <c r="AG2282" s="2">
        <f>IF($L2282="","",IFERROR(TRIM(MID($H2282,4,SEARCH(" CO ",$H2282)-4)),""&amp;$S2282))</f>
        <v/>
      </c>
      <c r="AH2282" s="2">
        <f>IF($AG2282="","",IF($AG2282="FULTON",IF(ISNUMBER(SEARCH("COLLEGE PARK",$H2282)),"FULTON (COLLEGE PARK)",IF(ISNUMBER(SEARCH("HAPEVILLE",$H2282)),"FULTON (HAPEVILLE)",IF(ISNUMBER(SEARCH("EAST POINT",$H2282)),"FULTON (EAST POINT)",IF(ISNUMBER(SEARCH("ATLANTA",$H2282)),"FULTON (ATL LIMITS)","FULTON")))),IF($AG2282="DEKALB",IF(ISNUMBER(SEARCH("ATLANTA",$H2282)),"DEKALB (ATL LIMITS)","DEKALB"),IF(AND($AG2282="CLAYTON",ISNUMBER(SEARCH("COLLEGE PARK",$H2282))),"CLAYTON (COLLEGE PARK)",$AG2282))))</f>
        <v/>
      </c>
      <c r="AI2282" s="2">
        <f>IF(OR($AH2282="",$AD2282=""),"",IFERROR(VLOOKUP($AH2282,CODES!$A:$B,2,FALSE),"NO CODE"))</f>
        <v/>
      </c>
      <c r="AJ2282" s="19">
        <f>IF(OR($AI2282="",$AI2282="NO CODE"),"",IF(COUNTIFS(RATES!$A:$A,$AI2282,RATES!$B:$B,"&lt;="&amp;MonthStart,RATES!$C:$C,"&gt;="&amp;MonthEnd)&lt;&gt;1,"NO RATE",IF($AD2282="OFF",SUMIFS(RATES!$F:$F,RATES!$A:$A,$AI2282,RATES!$B:$B,"&lt;="&amp;MonthStart,RATES!$C:$C,"&gt;="&amp;MonthEnd),SUMIFS(RATES!$E:$E,RATES!$A:$A,$AI2282,RATES!$B:$B,"&lt;="&amp;MonthStart,RATES!$C:$C,"&gt;="&amp;MonthEnd))))</f>
        <v/>
      </c>
      <c r="AK2282" s="2">
        <f>IF(OR(NOT(ISNUMBER($AJ2282)),N($AA2282)=0),"",IF(ABS(N($Z2282)/100-$AJ2282)&gt;0.0000001,"DIFFERS",""))</f>
        <v/>
      </c>
    </row>
    <row r="2283">
      <c r="AD2283" s="2">
        <f>IF($L2283="","",IF(ISNUMBER(SEARCH("OFF ROAD",$H2283)),"OFF",IF(ISNUMBER(SEARCH("ON ROAD",$H2283)),"ON","")))</f>
        <v/>
      </c>
      <c r="AE2283" s="2">
        <f>IF($AD2283="ON",""&amp;$L2283,"")</f>
        <v/>
      </c>
      <c r="AF2283" s="2">
        <f>IF($L2283="","",IF($J2283&lt;&gt;"","Y",""))</f>
        <v/>
      </c>
      <c r="AG2283" s="2">
        <f>IF($L2283="","",IFERROR(TRIM(MID($H2283,4,SEARCH(" CO ",$H2283)-4)),""&amp;$S2283))</f>
        <v/>
      </c>
      <c r="AH2283" s="2">
        <f>IF($AG2283="","",IF($AG2283="FULTON",IF(ISNUMBER(SEARCH("COLLEGE PARK",$H2283)),"FULTON (COLLEGE PARK)",IF(ISNUMBER(SEARCH("HAPEVILLE",$H2283)),"FULTON (HAPEVILLE)",IF(ISNUMBER(SEARCH("EAST POINT",$H2283)),"FULTON (EAST POINT)",IF(ISNUMBER(SEARCH("ATLANTA",$H2283)),"FULTON (ATL LIMITS)","FULTON")))),IF($AG2283="DEKALB",IF(ISNUMBER(SEARCH("ATLANTA",$H2283)),"DEKALB (ATL LIMITS)","DEKALB"),IF(AND($AG2283="CLAYTON",ISNUMBER(SEARCH("COLLEGE PARK",$H2283))),"CLAYTON (COLLEGE PARK)",$AG2283))))</f>
        <v/>
      </c>
      <c r="AI2283" s="2">
        <f>IF(OR($AH2283="",$AD2283=""),"",IFERROR(VLOOKUP($AH2283,CODES!$A:$B,2,FALSE),"NO CODE"))</f>
        <v/>
      </c>
      <c r="AJ2283" s="19">
        <f>IF(OR($AI2283="",$AI2283="NO CODE"),"",IF(COUNTIFS(RATES!$A:$A,$AI2283,RATES!$B:$B,"&lt;="&amp;MonthStart,RATES!$C:$C,"&gt;="&amp;MonthEnd)&lt;&gt;1,"NO RATE",IF($AD2283="OFF",SUMIFS(RATES!$F:$F,RATES!$A:$A,$AI2283,RATES!$B:$B,"&lt;="&amp;MonthStart,RATES!$C:$C,"&gt;="&amp;MonthEnd),SUMIFS(RATES!$E:$E,RATES!$A:$A,$AI2283,RATES!$B:$B,"&lt;="&amp;MonthStart,RATES!$C:$C,"&gt;="&amp;MonthEnd))))</f>
        <v/>
      </c>
      <c r="AK2283" s="2">
        <f>IF(OR(NOT(ISNUMBER($AJ2283)),N($AA2283)=0),"",IF(ABS(N($Z2283)/100-$AJ2283)&gt;0.0000001,"DIFFERS",""))</f>
        <v/>
      </c>
    </row>
    <row r="2284">
      <c r="AD2284" s="2">
        <f>IF($L2284="","",IF(ISNUMBER(SEARCH("OFF ROAD",$H2284)),"OFF",IF(ISNUMBER(SEARCH("ON ROAD",$H2284)),"ON","")))</f>
        <v/>
      </c>
      <c r="AE2284" s="2">
        <f>IF($AD2284="ON",""&amp;$L2284,"")</f>
        <v/>
      </c>
      <c r="AF2284" s="2">
        <f>IF($L2284="","",IF($J2284&lt;&gt;"","Y",""))</f>
        <v/>
      </c>
      <c r="AG2284" s="2">
        <f>IF($L2284="","",IFERROR(TRIM(MID($H2284,4,SEARCH(" CO ",$H2284)-4)),""&amp;$S2284))</f>
        <v/>
      </c>
      <c r="AH2284" s="2">
        <f>IF($AG2284="","",IF($AG2284="FULTON",IF(ISNUMBER(SEARCH("COLLEGE PARK",$H2284)),"FULTON (COLLEGE PARK)",IF(ISNUMBER(SEARCH("HAPEVILLE",$H2284)),"FULTON (HAPEVILLE)",IF(ISNUMBER(SEARCH("EAST POINT",$H2284)),"FULTON (EAST POINT)",IF(ISNUMBER(SEARCH("ATLANTA",$H2284)),"FULTON (ATL LIMITS)","FULTON")))),IF($AG2284="DEKALB",IF(ISNUMBER(SEARCH("ATLANTA",$H2284)),"DEKALB (ATL LIMITS)","DEKALB"),IF(AND($AG2284="CLAYTON",ISNUMBER(SEARCH("COLLEGE PARK",$H2284))),"CLAYTON (COLLEGE PARK)",$AG2284))))</f>
        <v/>
      </c>
      <c r="AI2284" s="2">
        <f>IF(OR($AH2284="",$AD2284=""),"",IFERROR(VLOOKUP($AH2284,CODES!$A:$B,2,FALSE),"NO CODE"))</f>
        <v/>
      </c>
      <c r="AJ2284" s="19">
        <f>IF(OR($AI2284="",$AI2284="NO CODE"),"",IF(COUNTIFS(RATES!$A:$A,$AI2284,RATES!$B:$B,"&lt;="&amp;MonthStart,RATES!$C:$C,"&gt;="&amp;MonthEnd)&lt;&gt;1,"NO RATE",IF($AD2284="OFF",SUMIFS(RATES!$F:$F,RATES!$A:$A,$AI2284,RATES!$B:$B,"&lt;="&amp;MonthStart,RATES!$C:$C,"&gt;="&amp;MonthEnd),SUMIFS(RATES!$E:$E,RATES!$A:$A,$AI2284,RATES!$B:$B,"&lt;="&amp;MonthStart,RATES!$C:$C,"&gt;="&amp;MonthEnd))))</f>
        <v/>
      </c>
      <c r="AK2284" s="2">
        <f>IF(OR(NOT(ISNUMBER($AJ2284)),N($AA2284)=0),"",IF(ABS(N($Z2284)/100-$AJ2284)&gt;0.0000001,"DIFFERS",""))</f>
        <v/>
      </c>
    </row>
    <row r="2285">
      <c r="AD2285" s="2">
        <f>IF($L2285="","",IF(ISNUMBER(SEARCH("OFF ROAD",$H2285)),"OFF",IF(ISNUMBER(SEARCH("ON ROAD",$H2285)),"ON","")))</f>
        <v/>
      </c>
      <c r="AE2285" s="2">
        <f>IF($AD2285="ON",""&amp;$L2285,"")</f>
        <v/>
      </c>
      <c r="AF2285" s="2">
        <f>IF($L2285="","",IF($J2285&lt;&gt;"","Y",""))</f>
        <v/>
      </c>
      <c r="AG2285" s="2">
        <f>IF($L2285="","",IFERROR(TRIM(MID($H2285,4,SEARCH(" CO ",$H2285)-4)),""&amp;$S2285))</f>
        <v/>
      </c>
      <c r="AH2285" s="2">
        <f>IF($AG2285="","",IF($AG2285="FULTON",IF(ISNUMBER(SEARCH("COLLEGE PARK",$H2285)),"FULTON (COLLEGE PARK)",IF(ISNUMBER(SEARCH("HAPEVILLE",$H2285)),"FULTON (HAPEVILLE)",IF(ISNUMBER(SEARCH("EAST POINT",$H2285)),"FULTON (EAST POINT)",IF(ISNUMBER(SEARCH("ATLANTA",$H2285)),"FULTON (ATL LIMITS)","FULTON")))),IF($AG2285="DEKALB",IF(ISNUMBER(SEARCH("ATLANTA",$H2285)),"DEKALB (ATL LIMITS)","DEKALB"),IF(AND($AG2285="CLAYTON",ISNUMBER(SEARCH("COLLEGE PARK",$H2285))),"CLAYTON (COLLEGE PARK)",$AG2285))))</f>
        <v/>
      </c>
      <c r="AI2285" s="2">
        <f>IF(OR($AH2285="",$AD2285=""),"",IFERROR(VLOOKUP($AH2285,CODES!$A:$B,2,FALSE),"NO CODE"))</f>
        <v/>
      </c>
      <c r="AJ2285" s="19">
        <f>IF(OR($AI2285="",$AI2285="NO CODE"),"",IF(COUNTIFS(RATES!$A:$A,$AI2285,RATES!$B:$B,"&lt;="&amp;MonthStart,RATES!$C:$C,"&gt;="&amp;MonthEnd)&lt;&gt;1,"NO RATE",IF($AD2285="OFF",SUMIFS(RATES!$F:$F,RATES!$A:$A,$AI2285,RATES!$B:$B,"&lt;="&amp;MonthStart,RATES!$C:$C,"&gt;="&amp;MonthEnd),SUMIFS(RATES!$E:$E,RATES!$A:$A,$AI2285,RATES!$B:$B,"&lt;="&amp;MonthStart,RATES!$C:$C,"&gt;="&amp;MonthEnd))))</f>
        <v/>
      </c>
      <c r="AK2285" s="2">
        <f>IF(OR(NOT(ISNUMBER($AJ2285)),N($AA2285)=0),"",IF(ABS(N($Z2285)/100-$AJ2285)&gt;0.0000001,"DIFFERS",""))</f>
        <v/>
      </c>
    </row>
    <row r="2286">
      <c r="AD2286" s="2">
        <f>IF($L2286="","",IF(ISNUMBER(SEARCH("OFF ROAD",$H2286)),"OFF",IF(ISNUMBER(SEARCH("ON ROAD",$H2286)),"ON","")))</f>
        <v/>
      </c>
      <c r="AE2286" s="2">
        <f>IF($AD2286="ON",""&amp;$L2286,"")</f>
        <v/>
      </c>
      <c r="AF2286" s="2">
        <f>IF($L2286="","",IF($J2286&lt;&gt;"","Y",""))</f>
        <v/>
      </c>
      <c r="AG2286" s="2">
        <f>IF($L2286="","",IFERROR(TRIM(MID($H2286,4,SEARCH(" CO ",$H2286)-4)),""&amp;$S2286))</f>
        <v/>
      </c>
      <c r="AH2286" s="2">
        <f>IF($AG2286="","",IF($AG2286="FULTON",IF(ISNUMBER(SEARCH("COLLEGE PARK",$H2286)),"FULTON (COLLEGE PARK)",IF(ISNUMBER(SEARCH("HAPEVILLE",$H2286)),"FULTON (HAPEVILLE)",IF(ISNUMBER(SEARCH("EAST POINT",$H2286)),"FULTON (EAST POINT)",IF(ISNUMBER(SEARCH("ATLANTA",$H2286)),"FULTON (ATL LIMITS)","FULTON")))),IF($AG2286="DEKALB",IF(ISNUMBER(SEARCH("ATLANTA",$H2286)),"DEKALB (ATL LIMITS)","DEKALB"),IF(AND($AG2286="CLAYTON",ISNUMBER(SEARCH("COLLEGE PARK",$H2286))),"CLAYTON (COLLEGE PARK)",$AG2286))))</f>
        <v/>
      </c>
      <c r="AI2286" s="2">
        <f>IF(OR($AH2286="",$AD2286=""),"",IFERROR(VLOOKUP($AH2286,CODES!$A:$B,2,FALSE),"NO CODE"))</f>
        <v/>
      </c>
      <c r="AJ2286" s="19">
        <f>IF(OR($AI2286="",$AI2286="NO CODE"),"",IF(COUNTIFS(RATES!$A:$A,$AI2286,RATES!$B:$B,"&lt;="&amp;MonthStart,RATES!$C:$C,"&gt;="&amp;MonthEnd)&lt;&gt;1,"NO RATE",IF($AD2286="OFF",SUMIFS(RATES!$F:$F,RATES!$A:$A,$AI2286,RATES!$B:$B,"&lt;="&amp;MonthStart,RATES!$C:$C,"&gt;="&amp;MonthEnd),SUMIFS(RATES!$E:$E,RATES!$A:$A,$AI2286,RATES!$B:$B,"&lt;="&amp;MonthStart,RATES!$C:$C,"&gt;="&amp;MonthEnd))))</f>
        <v/>
      </c>
      <c r="AK2286" s="2">
        <f>IF(OR(NOT(ISNUMBER($AJ2286)),N($AA2286)=0),"",IF(ABS(N($Z2286)/100-$AJ2286)&gt;0.0000001,"DIFFERS",""))</f>
        <v/>
      </c>
    </row>
    <row r="2287">
      <c r="AD2287" s="2">
        <f>IF($L2287="","",IF(ISNUMBER(SEARCH("OFF ROAD",$H2287)),"OFF",IF(ISNUMBER(SEARCH("ON ROAD",$H2287)),"ON","")))</f>
        <v/>
      </c>
      <c r="AE2287" s="2">
        <f>IF($AD2287="ON",""&amp;$L2287,"")</f>
        <v/>
      </c>
      <c r="AF2287" s="2">
        <f>IF($L2287="","",IF($J2287&lt;&gt;"","Y",""))</f>
        <v/>
      </c>
      <c r="AG2287" s="2">
        <f>IF($L2287="","",IFERROR(TRIM(MID($H2287,4,SEARCH(" CO ",$H2287)-4)),""&amp;$S2287))</f>
        <v/>
      </c>
      <c r="AH2287" s="2">
        <f>IF($AG2287="","",IF($AG2287="FULTON",IF(ISNUMBER(SEARCH("COLLEGE PARK",$H2287)),"FULTON (COLLEGE PARK)",IF(ISNUMBER(SEARCH("HAPEVILLE",$H2287)),"FULTON (HAPEVILLE)",IF(ISNUMBER(SEARCH("EAST POINT",$H2287)),"FULTON (EAST POINT)",IF(ISNUMBER(SEARCH("ATLANTA",$H2287)),"FULTON (ATL LIMITS)","FULTON")))),IF($AG2287="DEKALB",IF(ISNUMBER(SEARCH("ATLANTA",$H2287)),"DEKALB (ATL LIMITS)","DEKALB"),IF(AND($AG2287="CLAYTON",ISNUMBER(SEARCH("COLLEGE PARK",$H2287))),"CLAYTON (COLLEGE PARK)",$AG2287))))</f>
        <v/>
      </c>
      <c r="AI2287" s="2">
        <f>IF(OR($AH2287="",$AD2287=""),"",IFERROR(VLOOKUP($AH2287,CODES!$A:$B,2,FALSE),"NO CODE"))</f>
        <v/>
      </c>
      <c r="AJ2287" s="19">
        <f>IF(OR($AI2287="",$AI2287="NO CODE"),"",IF(COUNTIFS(RATES!$A:$A,$AI2287,RATES!$B:$B,"&lt;="&amp;MonthStart,RATES!$C:$C,"&gt;="&amp;MonthEnd)&lt;&gt;1,"NO RATE",IF($AD2287="OFF",SUMIFS(RATES!$F:$F,RATES!$A:$A,$AI2287,RATES!$B:$B,"&lt;="&amp;MonthStart,RATES!$C:$C,"&gt;="&amp;MonthEnd),SUMIFS(RATES!$E:$E,RATES!$A:$A,$AI2287,RATES!$B:$B,"&lt;="&amp;MonthStart,RATES!$C:$C,"&gt;="&amp;MonthEnd))))</f>
        <v/>
      </c>
      <c r="AK2287" s="2">
        <f>IF(OR(NOT(ISNUMBER($AJ2287)),N($AA2287)=0),"",IF(ABS(N($Z2287)/100-$AJ2287)&gt;0.0000001,"DIFFERS",""))</f>
        <v/>
      </c>
    </row>
    <row r="2288">
      <c r="AD2288" s="2">
        <f>IF($L2288="","",IF(ISNUMBER(SEARCH("OFF ROAD",$H2288)),"OFF",IF(ISNUMBER(SEARCH("ON ROAD",$H2288)),"ON","")))</f>
        <v/>
      </c>
      <c r="AE2288" s="2">
        <f>IF($AD2288="ON",""&amp;$L2288,"")</f>
        <v/>
      </c>
      <c r="AF2288" s="2">
        <f>IF($L2288="","",IF($J2288&lt;&gt;"","Y",""))</f>
        <v/>
      </c>
      <c r="AG2288" s="2">
        <f>IF($L2288="","",IFERROR(TRIM(MID($H2288,4,SEARCH(" CO ",$H2288)-4)),""&amp;$S2288))</f>
        <v/>
      </c>
      <c r="AH2288" s="2">
        <f>IF($AG2288="","",IF($AG2288="FULTON",IF(ISNUMBER(SEARCH("COLLEGE PARK",$H2288)),"FULTON (COLLEGE PARK)",IF(ISNUMBER(SEARCH("HAPEVILLE",$H2288)),"FULTON (HAPEVILLE)",IF(ISNUMBER(SEARCH("EAST POINT",$H2288)),"FULTON (EAST POINT)",IF(ISNUMBER(SEARCH("ATLANTA",$H2288)),"FULTON (ATL LIMITS)","FULTON")))),IF($AG2288="DEKALB",IF(ISNUMBER(SEARCH("ATLANTA",$H2288)),"DEKALB (ATL LIMITS)","DEKALB"),IF(AND($AG2288="CLAYTON",ISNUMBER(SEARCH("COLLEGE PARK",$H2288))),"CLAYTON (COLLEGE PARK)",$AG2288))))</f>
        <v/>
      </c>
      <c r="AI2288" s="2">
        <f>IF(OR($AH2288="",$AD2288=""),"",IFERROR(VLOOKUP($AH2288,CODES!$A:$B,2,FALSE),"NO CODE"))</f>
        <v/>
      </c>
      <c r="AJ2288" s="19">
        <f>IF(OR($AI2288="",$AI2288="NO CODE"),"",IF(COUNTIFS(RATES!$A:$A,$AI2288,RATES!$B:$B,"&lt;="&amp;MonthStart,RATES!$C:$C,"&gt;="&amp;MonthEnd)&lt;&gt;1,"NO RATE",IF($AD2288="OFF",SUMIFS(RATES!$F:$F,RATES!$A:$A,$AI2288,RATES!$B:$B,"&lt;="&amp;MonthStart,RATES!$C:$C,"&gt;="&amp;MonthEnd),SUMIFS(RATES!$E:$E,RATES!$A:$A,$AI2288,RATES!$B:$B,"&lt;="&amp;MonthStart,RATES!$C:$C,"&gt;="&amp;MonthEnd))))</f>
        <v/>
      </c>
      <c r="AK2288" s="2">
        <f>IF(OR(NOT(ISNUMBER($AJ2288)),N($AA2288)=0),"",IF(ABS(N($Z2288)/100-$AJ2288)&gt;0.0000001,"DIFFERS",""))</f>
        <v/>
      </c>
    </row>
    <row r="2289">
      <c r="AD2289" s="2">
        <f>IF($L2289="","",IF(ISNUMBER(SEARCH("OFF ROAD",$H2289)),"OFF",IF(ISNUMBER(SEARCH("ON ROAD",$H2289)),"ON","")))</f>
        <v/>
      </c>
      <c r="AE2289" s="2">
        <f>IF($AD2289="ON",""&amp;$L2289,"")</f>
        <v/>
      </c>
      <c r="AF2289" s="2">
        <f>IF($L2289="","",IF($J2289&lt;&gt;"","Y",""))</f>
        <v/>
      </c>
      <c r="AG2289" s="2">
        <f>IF($L2289="","",IFERROR(TRIM(MID($H2289,4,SEARCH(" CO ",$H2289)-4)),""&amp;$S2289))</f>
        <v/>
      </c>
      <c r="AH2289" s="2">
        <f>IF($AG2289="","",IF($AG2289="FULTON",IF(ISNUMBER(SEARCH("COLLEGE PARK",$H2289)),"FULTON (COLLEGE PARK)",IF(ISNUMBER(SEARCH("HAPEVILLE",$H2289)),"FULTON (HAPEVILLE)",IF(ISNUMBER(SEARCH("EAST POINT",$H2289)),"FULTON (EAST POINT)",IF(ISNUMBER(SEARCH("ATLANTA",$H2289)),"FULTON (ATL LIMITS)","FULTON")))),IF($AG2289="DEKALB",IF(ISNUMBER(SEARCH("ATLANTA",$H2289)),"DEKALB (ATL LIMITS)","DEKALB"),IF(AND($AG2289="CLAYTON",ISNUMBER(SEARCH("COLLEGE PARK",$H2289))),"CLAYTON (COLLEGE PARK)",$AG2289))))</f>
        <v/>
      </c>
      <c r="AI2289" s="2">
        <f>IF(OR($AH2289="",$AD2289=""),"",IFERROR(VLOOKUP($AH2289,CODES!$A:$B,2,FALSE),"NO CODE"))</f>
        <v/>
      </c>
      <c r="AJ2289" s="19">
        <f>IF(OR($AI2289="",$AI2289="NO CODE"),"",IF(COUNTIFS(RATES!$A:$A,$AI2289,RATES!$B:$B,"&lt;="&amp;MonthStart,RATES!$C:$C,"&gt;="&amp;MonthEnd)&lt;&gt;1,"NO RATE",IF($AD2289="OFF",SUMIFS(RATES!$F:$F,RATES!$A:$A,$AI2289,RATES!$B:$B,"&lt;="&amp;MonthStart,RATES!$C:$C,"&gt;="&amp;MonthEnd),SUMIFS(RATES!$E:$E,RATES!$A:$A,$AI2289,RATES!$B:$B,"&lt;="&amp;MonthStart,RATES!$C:$C,"&gt;="&amp;MonthEnd))))</f>
        <v/>
      </c>
      <c r="AK2289" s="2">
        <f>IF(OR(NOT(ISNUMBER($AJ2289)),N($AA2289)=0),"",IF(ABS(N($Z2289)/100-$AJ2289)&gt;0.0000001,"DIFFERS",""))</f>
        <v/>
      </c>
    </row>
    <row r="2290">
      <c r="AD2290" s="2">
        <f>IF($L2290="","",IF(ISNUMBER(SEARCH("OFF ROAD",$H2290)),"OFF",IF(ISNUMBER(SEARCH("ON ROAD",$H2290)),"ON","")))</f>
        <v/>
      </c>
      <c r="AE2290" s="2">
        <f>IF($AD2290="ON",""&amp;$L2290,"")</f>
        <v/>
      </c>
      <c r="AF2290" s="2">
        <f>IF($L2290="","",IF($J2290&lt;&gt;"","Y",""))</f>
        <v/>
      </c>
      <c r="AG2290" s="2">
        <f>IF($L2290="","",IFERROR(TRIM(MID($H2290,4,SEARCH(" CO ",$H2290)-4)),""&amp;$S2290))</f>
        <v/>
      </c>
      <c r="AH2290" s="2">
        <f>IF($AG2290="","",IF($AG2290="FULTON",IF(ISNUMBER(SEARCH("COLLEGE PARK",$H2290)),"FULTON (COLLEGE PARK)",IF(ISNUMBER(SEARCH("HAPEVILLE",$H2290)),"FULTON (HAPEVILLE)",IF(ISNUMBER(SEARCH("EAST POINT",$H2290)),"FULTON (EAST POINT)",IF(ISNUMBER(SEARCH("ATLANTA",$H2290)),"FULTON (ATL LIMITS)","FULTON")))),IF($AG2290="DEKALB",IF(ISNUMBER(SEARCH("ATLANTA",$H2290)),"DEKALB (ATL LIMITS)","DEKALB"),IF(AND($AG2290="CLAYTON",ISNUMBER(SEARCH("COLLEGE PARK",$H2290))),"CLAYTON (COLLEGE PARK)",$AG2290))))</f>
        <v/>
      </c>
      <c r="AI2290" s="2">
        <f>IF(OR($AH2290="",$AD2290=""),"",IFERROR(VLOOKUP($AH2290,CODES!$A:$B,2,FALSE),"NO CODE"))</f>
        <v/>
      </c>
      <c r="AJ2290" s="19">
        <f>IF(OR($AI2290="",$AI2290="NO CODE"),"",IF(COUNTIFS(RATES!$A:$A,$AI2290,RATES!$B:$B,"&lt;="&amp;MonthStart,RATES!$C:$C,"&gt;="&amp;MonthEnd)&lt;&gt;1,"NO RATE",IF($AD2290="OFF",SUMIFS(RATES!$F:$F,RATES!$A:$A,$AI2290,RATES!$B:$B,"&lt;="&amp;MonthStart,RATES!$C:$C,"&gt;="&amp;MonthEnd),SUMIFS(RATES!$E:$E,RATES!$A:$A,$AI2290,RATES!$B:$B,"&lt;="&amp;MonthStart,RATES!$C:$C,"&gt;="&amp;MonthEnd))))</f>
        <v/>
      </c>
      <c r="AK2290" s="2">
        <f>IF(OR(NOT(ISNUMBER($AJ2290)),N($AA2290)=0),"",IF(ABS(N($Z2290)/100-$AJ2290)&gt;0.0000001,"DIFFERS",""))</f>
        <v/>
      </c>
    </row>
    <row r="2291">
      <c r="AD2291" s="2">
        <f>IF($L2291="","",IF(ISNUMBER(SEARCH("OFF ROAD",$H2291)),"OFF",IF(ISNUMBER(SEARCH("ON ROAD",$H2291)),"ON","")))</f>
        <v/>
      </c>
      <c r="AE2291" s="2">
        <f>IF($AD2291="ON",""&amp;$L2291,"")</f>
        <v/>
      </c>
      <c r="AF2291" s="2">
        <f>IF($L2291="","",IF($J2291&lt;&gt;"","Y",""))</f>
        <v/>
      </c>
      <c r="AG2291" s="2">
        <f>IF($L2291="","",IFERROR(TRIM(MID($H2291,4,SEARCH(" CO ",$H2291)-4)),""&amp;$S2291))</f>
        <v/>
      </c>
      <c r="AH2291" s="2">
        <f>IF($AG2291="","",IF($AG2291="FULTON",IF(ISNUMBER(SEARCH("COLLEGE PARK",$H2291)),"FULTON (COLLEGE PARK)",IF(ISNUMBER(SEARCH("HAPEVILLE",$H2291)),"FULTON (HAPEVILLE)",IF(ISNUMBER(SEARCH("EAST POINT",$H2291)),"FULTON (EAST POINT)",IF(ISNUMBER(SEARCH("ATLANTA",$H2291)),"FULTON (ATL LIMITS)","FULTON")))),IF($AG2291="DEKALB",IF(ISNUMBER(SEARCH("ATLANTA",$H2291)),"DEKALB (ATL LIMITS)","DEKALB"),IF(AND($AG2291="CLAYTON",ISNUMBER(SEARCH("COLLEGE PARK",$H2291))),"CLAYTON (COLLEGE PARK)",$AG2291))))</f>
        <v/>
      </c>
      <c r="AI2291" s="2">
        <f>IF(OR($AH2291="",$AD2291=""),"",IFERROR(VLOOKUP($AH2291,CODES!$A:$B,2,FALSE),"NO CODE"))</f>
        <v/>
      </c>
      <c r="AJ2291" s="19">
        <f>IF(OR($AI2291="",$AI2291="NO CODE"),"",IF(COUNTIFS(RATES!$A:$A,$AI2291,RATES!$B:$B,"&lt;="&amp;MonthStart,RATES!$C:$C,"&gt;="&amp;MonthEnd)&lt;&gt;1,"NO RATE",IF($AD2291="OFF",SUMIFS(RATES!$F:$F,RATES!$A:$A,$AI2291,RATES!$B:$B,"&lt;="&amp;MonthStart,RATES!$C:$C,"&gt;="&amp;MonthEnd),SUMIFS(RATES!$E:$E,RATES!$A:$A,$AI2291,RATES!$B:$B,"&lt;="&amp;MonthStart,RATES!$C:$C,"&gt;="&amp;MonthEnd))))</f>
        <v/>
      </c>
      <c r="AK2291" s="2">
        <f>IF(OR(NOT(ISNUMBER($AJ2291)),N($AA2291)=0),"",IF(ABS(N($Z2291)/100-$AJ2291)&gt;0.0000001,"DIFFERS",""))</f>
        <v/>
      </c>
    </row>
    <row r="2292">
      <c r="AD2292" s="2">
        <f>IF($L2292="","",IF(ISNUMBER(SEARCH("OFF ROAD",$H2292)),"OFF",IF(ISNUMBER(SEARCH("ON ROAD",$H2292)),"ON","")))</f>
        <v/>
      </c>
      <c r="AE2292" s="2">
        <f>IF($AD2292="ON",""&amp;$L2292,"")</f>
        <v/>
      </c>
      <c r="AF2292" s="2">
        <f>IF($L2292="","",IF($J2292&lt;&gt;"","Y",""))</f>
        <v/>
      </c>
      <c r="AG2292" s="2">
        <f>IF($L2292="","",IFERROR(TRIM(MID($H2292,4,SEARCH(" CO ",$H2292)-4)),""&amp;$S2292))</f>
        <v/>
      </c>
      <c r="AH2292" s="2">
        <f>IF($AG2292="","",IF($AG2292="FULTON",IF(ISNUMBER(SEARCH("COLLEGE PARK",$H2292)),"FULTON (COLLEGE PARK)",IF(ISNUMBER(SEARCH("HAPEVILLE",$H2292)),"FULTON (HAPEVILLE)",IF(ISNUMBER(SEARCH("EAST POINT",$H2292)),"FULTON (EAST POINT)",IF(ISNUMBER(SEARCH("ATLANTA",$H2292)),"FULTON (ATL LIMITS)","FULTON")))),IF($AG2292="DEKALB",IF(ISNUMBER(SEARCH("ATLANTA",$H2292)),"DEKALB (ATL LIMITS)","DEKALB"),IF(AND($AG2292="CLAYTON",ISNUMBER(SEARCH("COLLEGE PARK",$H2292))),"CLAYTON (COLLEGE PARK)",$AG2292))))</f>
        <v/>
      </c>
      <c r="AI2292" s="2">
        <f>IF(OR($AH2292="",$AD2292=""),"",IFERROR(VLOOKUP($AH2292,CODES!$A:$B,2,FALSE),"NO CODE"))</f>
        <v/>
      </c>
      <c r="AJ2292" s="19">
        <f>IF(OR($AI2292="",$AI2292="NO CODE"),"",IF(COUNTIFS(RATES!$A:$A,$AI2292,RATES!$B:$B,"&lt;="&amp;MonthStart,RATES!$C:$C,"&gt;="&amp;MonthEnd)&lt;&gt;1,"NO RATE",IF($AD2292="OFF",SUMIFS(RATES!$F:$F,RATES!$A:$A,$AI2292,RATES!$B:$B,"&lt;="&amp;MonthStart,RATES!$C:$C,"&gt;="&amp;MonthEnd),SUMIFS(RATES!$E:$E,RATES!$A:$A,$AI2292,RATES!$B:$B,"&lt;="&amp;MonthStart,RATES!$C:$C,"&gt;="&amp;MonthEnd))))</f>
        <v/>
      </c>
      <c r="AK2292" s="2">
        <f>IF(OR(NOT(ISNUMBER($AJ2292)),N($AA2292)=0),"",IF(ABS(N($Z2292)/100-$AJ2292)&gt;0.0000001,"DIFFERS",""))</f>
        <v/>
      </c>
    </row>
    <row r="2293">
      <c r="AD2293" s="2">
        <f>IF($L2293="","",IF(ISNUMBER(SEARCH("OFF ROAD",$H2293)),"OFF",IF(ISNUMBER(SEARCH("ON ROAD",$H2293)),"ON","")))</f>
        <v/>
      </c>
      <c r="AE2293" s="2">
        <f>IF($AD2293="ON",""&amp;$L2293,"")</f>
        <v/>
      </c>
      <c r="AF2293" s="2">
        <f>IF($L2293="","",IF($J2293&lt;&gt;"","Y",""))</f>
        <v/>
      </c>
      <c r="AG2293" s="2">
        <f>IF($L2293="","",IFERROR(TRIM(MID($H2293,4,SEARCH(" CO ",$H2293)-4)),""&amp;$S2293))</f>
        <v/>
      </c>
      <c r="AH2293" s="2">
        <f>IF($AG2293="","",IF($AG2293="FULTON",IF(ISNUMBER(SEARCH("COLLEGE PARK",$H2293)),"FULTON (COLLEGE PARK)",IF(ISNUMBER(SEARCH("HAPEVILLE",$H2293)),"FULTON (HAPEVILLE)",IF(ISNUMBER(SEARCH("EAST POINT",$H2293)),"FULTON (EAST POINT)",IF(ISNUMBER(SEARCH("ATLANTA",$H2293)),"FULTON (ATL LIMITS)","FULTON")))),IF($AG2293="DEKALB",IF(ISNUMBER(SEARCH("ATLANTA",$H2293)),"DEKALB (ATL LIMITS)","DEKALB"),IF(AND($AG2293="CLAYTON",ISNUMBER(SEARCH("COLLEGE PARK",$H2293))),"CLAYTON (COLLEGE PARK)",$AG2293))))</f>
        <v/>
      </c>
      <c r="AI2293" s="2">
        <f>IF(OR($AH2293="",$AD2293=""),"",IFERROR(VLOOKUP($AH2293,CODES!$A:$B,2,FALSE),"NO CODE"))</f>
        <v/>
      </c>
      <c r="AJ2293" s="19">
        <f>IF(OR($AI2293="",$AI2293="NO CODE"),"",IF(COUNTIFS(RATES!$A:$A,$AI2293,RATES!$B:$B,"&lt;="&amp;MonthStart,RATES!$C:$C,"&gt;="&amp;MonthEnd)&lt;&gt;1,"NO RATE",IF($AD2293="OFF",SUMIFS(RATES!$F:$F,RATES!$A:$A,$AI2293,RATES!$B:$B,"&lt;="&amp;MonthStart,RATES!$C:$C,"&gt;="&amp;MonthEnd),SUMIFS(RATES!$E:$E,RATES!$A:$A,$AI2293,RATES!$B:$B,"&lt;="&amp;MonthStart,RATES!$C:$C,"&gt;="&amp;MonthEnd))))</f>
        <v/>
      </c>
      <c r="AK2293" s="2">
        <f>IF(OR(NOT(ISNUMBER($AJ2293)),N($AA2293)=0),"",IF(ABS(N($Z2293)/100-$AJ2293)&gt;0.0000001,"DIFFERS",""))</f>
        <v/>
      </c>
    </row>
    <row r="2294">
      <c r="AD2294" s="2">
        <f>IF($L2294="","",IF(ISNUMBER(SEARCH("OFF ROAD",$H2294)),"OFF",IF(ISNUMBER(SEARCH("ON ROAD",$H2294)),"ON","")))</f>
        <v/>
      </c>
      <c r="AE2294" s="2">
        <f>IF($AD2294="ON",""&amp;$L2294,"")</f>
        <v/>
      </c>
      <c r="AF2294" s="2">
        <f>IF($L2294="","",IF($J2294&lt;&gt;"","Y",""))</f>
        <v/>
      </c>
      <c r="AG2294" s="2">
        <f>IF($L2294="","",IFERROR(TRIM(MID($H2294,4,SEARCH(" CO ",$H2294)-4)),""&amp;$S2294))</f>
        <v/>
      </c>
      <c r="AH2294" s="2">
        <f>IF($AG2294="","",IF($AG2294="FULTON",IF(ISNUMBER(SEARCH("COLLEGE PARK",$H2294)),"FULTON (COLLEGE PARK)",IF(ISNUMBER(SEARCH("HAPEVILLE",$H2294)),"FULTON (HAPEVILLE)",IF(ISNUMBER(SEARCH("EAST POINT",$H2294)),"FULTON (EAST POINT)",IF(ISNUMBER(SEARCH("ATLANTA",$H2294)),"FULTON (ATL LIMITS)","FULTON")))),IF($AG2294="DEKALB",IF(ISNUMBER(SEARCH("ATLANTA",$H2294)),"DEKALB (ATL LIMITS)","DEKALB"),IF(AND($AG2294="CLAYTON",ISNUMBER(SEARCH("COLLEGE PARK",$H2294))),"CLAYTON (COLLEGE PARK)",$AG2294))))</f>
        <v/>
      </c>
      <c r="AI2294" s="2">
        <f>IF(OR($AH2294="",$AD2294=""),"",IFERROR(VLOOKUP($AH2294,CODES!$A:$B,2,FALSE),"NO CODE"))</f>
        <v/>
      </c>
      <c r="AJ2294" s="19">
        <f>IF(OR($AI2294="",$AI2294="NO CODE"),"",IF(COUNTIFS(RATES!$A:$A,$AI2294,RATES!$B:$B,"&lt;="&amp;MonthStart,RATES!$C:$C,"&gt;="&amp;MonthEnd)&lt;&gt;1,"NO RATE",IF($AD2294="OFF",SUMIFS(RATES!$F:$F,RATES!$A:$A,$AI2294,RATES!$B:$B,"&lt;="&amp;MonthStart,RATES!$C:$C,"&gt;="&amp;MonthEnd),SUMIFS(RATES!$E:$E,RATES!$A:$A,$AI2294,RATES!$B:$B,"&lt;="&amp;MonthStart,RATES!$C:$C,"&gt;="&amp;MonthEnd))))</f>
        <v/>
      </c>
      <c r="AK2294" s="2">
        <f>IF(OR(NOT(ISNUMBER($AJ2294)),N($AA2294)=0),"",IF(ABS(N($Z2294)/100-$AJ2294)&gt;0.0000001,"DIFFERS",""))</f>
        <v/>
      </c>
    </row>
    <row r="2295">
      <c r="AD2295" s="2">
        <f>IF($L2295="","",IF(ISNUMBER(SEARCH("OFF ROAD",$H2295)),"OFF",IF(ISNUMBER(SEARCH("ON ROAD",$H2295)),"ON","")))</f>
        <v/>
      </c>
      <c r="AE2295" s="2">
        <f>IF($AD2295="ON",""&amp;$L2295,"")</f>
        <v/>
      </c>
      <c r="AF2295" s="2">
        <f>IF($L2295="","",IF($J2295&lt;&gt;"","Y",""))</f>
        <v/>
      </c>
      <c r="AG2295" s="2">
        <f>IF($L2295="","",IFERROR(TRIM(MID($H2295,4,SEARCH(" CO ",$H2295)-4)),""&amp;$S2295))</f>
        <v/>
      </c>
      <c r="AH2295" s="2">
        <f>IF($AG2295="","",IF($AG2295="FULTON",IF(ISNUMBER(SEARCH("COLLEGE PARK",$H2295)),"FULTON (COLLEGE PARK)",IF(ISNUMBER(SEARCH("HAPEVILLE",$H2295)),"FULTON (HAPEVILLE)",IF(ISNUMBER(SEARCH("EAST POINT",$H2295)),"FULTON (EAST POINT)",IF(ISNUMBER(SEARCH("ATLANTA",$H2295)),"FULTON (ATL LIMITS)","FULTON")))),IF($AG2295="DEKALB",IF(ISNUMBER(SEARCH("ATLANTA",$H2295)),"DEKALB (ATL LIMITS)","DEKALB"),IF(AND($AG2295="CLAYTON",ISNUMBER(SEARCH("COLLEGE PARK",$H2295))),"CLAYTON (COLLEGE PARK)",$AG2295))))</f>
        <v/>
      </c>
      <c r="AI2295" s="2">
        <f>IF(OR($AH2295="",$AD2295=""),"",IFERROR(VLOOKUP($AH2295,CODES!$A:$B,2,FALSE),"NO CODE"))</f>
        <v/>
      </c>
      <c r="AJ2295" s="19">
        <f>IF(OR($AI2295="",$AI2295="NO CODE"),"",IF(COUNTIFS(RATES!$A:$A,$AI2295,RATES!$B:$B,"&lt;="&amp;MonthStart,RATES!$C:$C,"&gt;="&amp;MonthEnd)&lt;&gt;1,"NO RATE",IF($AD2295="OFF",SUMIFS(RATES!$F:$F,RATES!$A:$A,$AI2295,RATES!$B:$B,"&lt;="&amp;MonthStart,RATES!$C:$C,"&gt;="&amp;MonthEnd),SUMIFS(RATES!$E:$E,RATES!$A:$A,$AI2295,RATES!$B:$B,"&lt;="&amp;MonthStart,RATES!$C:$C,"&gt;="&amp;MonthEnd))))</f>
        <v/>
      </c>
      <c r="AK2295" s="2">
        <f>IF(OR(NOT(ISNUMBER($AJ2295)),N($AA2295)=0),"",IF(ABS(N($Z2295)/100-$AJ2295)&gt;0.0000001,"DIFFERS",""))</f>
        <v/>
      </c>
    </row>
    <row r="2296">
      <c r="AD2296" s="2">
        <f>IF($L2296="","",IF(ISNUMBER(SEARCH("OFF ROAD",$H2296)),"OFF",IF(ISNUMBER(SEARCH("ON ROAD",$H2296)),"ON","")))</f>
        <v/>
      </c>
      <c r="AE2296" s="2">
        <f>IF($AD2296="ON",""&amp;$L2296,"")</f>
        <v/>
      </c>
      <c r="AF2296" s="2">
        <f>IF($L2296="","",IF($J2296&lt;&gt;"","Y",""))</f>
        <v/>
      </c>
      <c r="AG2296" s="2">
        <f>IF($L2296="","",IFERROR(TRIM(MID($H2296,4,SEARCH(" CO ",$H2296)-4)),""&amp;$S2296))</f>
        <v/>
      </c>
      <c r="AH2296" s="2">
        <f>IF($AG2296="","",IF($AG2296="FULTON",IF(ISNUMBER(SEARCH("COLLEGE PARK",$H2296)),"FULTON (COLLEGE PARK)",IF(ISNUMBER(SEARCH("HAPEVILLE",$H2296)),"FULTON (HAPEVILLE)",IF(ISNUMBER(SEARCH("EAST POINT",$H2296)),"FULTON (EAST POINT)",IF(ISNUMBER(SEARCH("ATLANTA",$H2296)),"FULTON (ATL LIMITS)","FULTON")))),IF($AG2296="DEKALB",IF(ISNUMBER(SEARCH("ATLANTA",$H2296)),"DEKALB (ATL LIMITS)","DEKALB"),IF(AND($AG2296="CLAYTON",ISNUMBER(SEARCH("COLLEGE PARK",$H2296))),"CLAYTON (COLLEGE PARK)",$AG2296))))</f>
        <v/>
      </c>
      <c r="AI2296" s="2">
        <f>IF(OR($AH2296="",$AD2296=""),"",IFERROR(VLOOKUP($AH2296,CODES!$A:$B,2,FALSE),"NO CODE"))</f>
        <v/>
      </c>
      <c r="AJ2296" s="19">
        <f>IF(OR($AI2296="",$AI2296="NO CODE"),"",IF(COUNTIFS(RATES!$A:$A,$AI2296,RATES!$B:$B,"&lt;="&amp;MonthStart,RATES!$C:$C,"&gt;="&amp;MonthEnd)&lt;&gt;1,"NO RATE",IF($AD2296="OFF",SUMIFS(RATES!$F:$F,RATES!$A:$A,$AI2296,RATES!$B:$B,"&lt;="&amp;MonthStart,RATES!$C:$C,"&gt;="&amp;MonthEnd),SUMIFS(RATES!$E:$E,RATES!$A:$A,$AI2296,RATES!$B:$B,"&lt;="&amp;MonthStart,RATES!$C:$C,"&gt;="&amp;MonthEnd))))</f>
        <v/>
      </c>
      <c r="AK2296" s="2">
        <f>IF(OR(NOT(ISNUMBER($AJ2296)),N($AA2296)=0),"",IF(ABS(N($Z2296)/100-$AJ2296)&gt;0.0000001,"DIFFERS",""))</f>
        <v/>
      </c>
    </row>
    <row r="2297">
      <c r="AD2297" s="2">
        <f>IF($L2297="","",IF(ISNUMBER(SEARCH("OFF ROAD",$H2297)),"OFF",IF(ISNUMBER(SEARCH("ON ROAD",$H2297)),"ON","")))</f>
        <v/>
      </c>
      <c r="AE2297" s="2">
        <f>IF($AD2297="ON",""&amp;$L2297,"")</f>
        <v/>
      </c>
      <c r="AF2297" s="2">
        <f>IF($L2297="","",IF($J2297&lt;&gt;"","Y",""))</f>
        <v/>
      </c>
      <c r="AG2297" s="2">
        <f>IF($L2297="","",IFERROR(TRIM(MID($H2297,4,SEARCH(" CO ",$H2297)-4)),""&amp;$S2297))</f>
        <v/>
      </c>
      <c r="AH2297" s="2">
        <f>IF($AG2297="","",IF($AG2297="FULTON",IF(ISNUMBER(SEARCH("COLLEGE PARK",$H2297)),"FULTON (COLLEGE PARK)",IF(ISNUMBER(SEARCH("HAPEVILLE",$H2297)),"FULTON (HAPEVILLE)",IF(ISNUMBER(SEARCH("EAST POINT",$H2297)),"FULTON (EAST POINT)",IF(ISNUMBER(SEARCH("ATLANTA",$H2297)),"FULTON (ATL LIMITS)","FULTON")))),IF($AG2297="DEKALB",IF(ISNUMBER(SEARCH("ATLANTA",$H2297)),"DEKALB (ATL LIMITS)","DEKALB"),IF(AND($AG2297="CLAYTON",ISNUMBER(SEARCH("COLLEGE PARK",$H2297))),"CLAYTON (COLLEGE PARK)",$AG2297))))</f>
        <v/>
      </c>
      <c r="AI2297" s="2">
        <f>IF(OR($AH2297="",$AD2297=""),"",IFERROR(VLOOKUP($AH2297,CODES!$A:$B,2,FALSE),"NO CODE"))</f>
        <v/>
      </c>
      <c r="AJ2297" s="19">
        <f>IF(OR($AI2297="",$AI2297="NO CODE"),"",IF(COUNTIFS(RATES!$A:$A,$AI2297,RATES!$B:$B,"&lt;="&amp;MonthStart,RATES!$C:$C,"&gt;="&amp;MonthEnd)&lt;&gt;1,"NO RATE",IF($AD2297="OFF",SUMIFS(RATES!$F:$F,RATES!$A:$A,$AI2297,RATES!$B:$B,"&lt;="&amp;MonthStart,RATES!$C:$C,"&gt;="&amp;MonthEnd),SUMIFS(RATES!$E:$E,RATES!$A:$A,$AI2297,RATES!$B:$B,"&lt;="&amp;MonthStart,RATES!$C:$C,"&gt;="&amp;MonthEnd))))</f>
        <v/>
      </c>
      <c r="AK2297" s="2">
        <f>IF(OR(NOT(ISNUMBER($AJ2297)),N($AA2297)=0),"",IF(ABS(N($Z2297)/100-$AJ2297)&gt;0.0000001,"DIFFERS",""))</f>
        <v/>
      </c>
    </row>
    <row r="2298">
      <c r="AD2298" s="2">
        <f>IF($L2298="","",IF(ISNUMBER(SEARCH("OFF ROAD",$H2298)),"OFF",IF(ISNUMBER(SEARCH("ON ROAD",$H2298)),"ON","")))</f>
        <v/>
      </c>
      <c r="AE2298" s="2">
        <f>IF($AD2298="ON",""&amp;$L2298,"")</f>
        <v/>
      </c>
      <c r="AF2298" s="2">
        <f>IF($L2298="","",IF($J2298&lt;&gt;"","Y",""))</f>
        <v/>
      </c>
      <c r="AG2298" s="2">
        <f>IF($L2298="","",IFERROR(TRIM(MID($H2298,4,SEARCH(" CO ",$H2298)-4)),""&amp;$S2298))</f>
        <v/>
      </c>
      <c r="AH2298" s="2">
        <f>IF($AG2298="","",IF($AG2298="FULTON",IF(ISNUMBER(SEARCH("COLLEGE PARK",$H2298)),"FULTON (COLLEGE PARK)",IF(ISNUMBER(SEARCH("HAPEVILLE",$H2298)),"FULTON (HAPEVILLE)",IF(ISNUMBER(SEARCH("EAST POINT",$H2298)),"FULTON (EAST POINT)",IF(ISNUMBER(SEARCH("ATLANTA",$H2298)),"FULTON (ATL LIMITS)","FULTON")))),IF($AG2298="DEKALB",IF(ISNUMBER(SEARCH("ATLANTA",$H2298)),"DEKALB (ATL LIMITS)","DEKALB"),IF(AND($AG2298="CLAYTON",ISNUMBER(SEARCH("COLLEGE PARK",$H2298))),"CLAYTON (COLLEGE PARK)",$AG2298))))</f>
        <v/>
      </c>
      <c r="AI2298" s="2">
        <f>IF(OR($AH2298="",$AD2298=""),"",IFERROR(VLOOKUP($AH2298,CODES!$A:$B,2,FALSE),"NO CODE"))</f>
        <v/>
      </c>
      <c r="AJ2298" s="19">
        <f>IF(OR($AI2298="",$AI2298="NO CODE"),"",IF(COUNTIFS(RATES!$A:$A,$AI2298,RATES!$B:$B,"&lt;="&amp;MonthStart,RATES!$C:$C,"&gt;="&amp;MonthEnd)&lt;&gt;1,"NO RATE",IF($AD2298="OFF",SUMIFS(RATES!$F:$F,RATES!$A:$A,$AI2298,RATES!$B:$B,"&lt;="&amp;MonthStart,RATES!$C:$C,"&gt;="&amp;MonthEnd),SUMIFS(RATES!$E:$E,RATES!$A:$A,$AI2298,RATES!$B:$B,"&lt;="&amp;MonthStart,RATES!$C:$C,"&gt;="&amp;MonthEnd))))</f>
        <v/>
      </c>
      <c r="AK2298" s="2">
        <f>IF(OR(NOT(ISNUMBER($AJ2298)),N($AA2298)=0),"",IF(ABS(N($Z2298)/100-$AJ2298)&gt;0.0000001,"DIFFERS",""))</f>
        <v/>
      </c>
    </row>
    <row r="2299">
      <c r="AD2299" s="2">
        <f>IF($L2299="","",IF(ISNUMBER(SEARCH("OFF ROAD",$H2299)),"OFF",IF(ISNUMBER(SEARCH("ON ROAD",$H2299)),"ON","")))</f>
        <v/>
      </c>
      <c r="AE2299" s="2">
        <f>IF($AD2299="ON",""&amp;$L2299,"")</f>
        <v/>
      </c>
      <c r="AF2299" s="2">
        <f>IF($L2299="","",IF($J2299&lt;&gt;"","Y",""))</f>
        <v/>
      </c>
      <c r="AG2299" s="2">
        <f>IF($L2299="","",IFERROR(TRIM(MID($H2299,4,SEARCH(" CO ",$H2299)-4)),""&amp;$S2299))</f>
        <v/>
      </c>
      <c r="AH2299" s="2">
        <f>IF($AG2299="","",IF($AG2299="FULTON",IF(ISNUMBER(SEARCH("COLLEGE PARK",$H2299)),"FULTON (COLLEGE PARK)",IF(ISNUMBER(SEARCH("HAPEVILLE",$H2299)),"FULTON (HAPEVILLE)",IF(ISNUMBER(SEARCH("EAST POINT",$H2299)),"FULTON (EAST POINT)",IF(ISNUMBER(SEARCH("ATLANTA",$H2299)),"FULTON (ATL LIMITS)","FULTON")))),IF($AG2299="DEKALB",IF(ISNUMBER(SEARCH("ATLANTA",$H2299)),"DEKALB (ATL LIMITS)","DEKALB"),IF(AND($AG2299="CLAYTON",ISNUMBER(SEARCH("COLLEGE PARK",$H2299))),"CLAYTON (COLLEGE PARK)",$AG2299))))</f>
        <v/>
      </c>
      <c r="AI2299" s="2">
        <f>IF(OR($AH2299="",$AD2299=""),"",IFERROR(VLOOKUP($AH2299,CODES!$A:$B,2,FALSE),"NO CODE"))</f>
        <v/>
      </c>
      <c r="AJ2299" s="19">
        <f>IF(OR($AI2299="",$AI2299="NO CODE"),"",IF(COUNTIFS(RATES!$A:$A,$AI2299,RATES!$B:$B,"&lt;="&amp;MonthStart,RATES!$C:$C,"&gt;="&amp;MonthEnd)&lt;&gt;1,"NO RATE",IF($AD2299="OFF",SUMIFS(RATES!$F:$F,RATES!$A:$A,$AI2299,RATES!$B:$B,"&lt;="&amp;MonthStart,RATES!$C:$C,"&gt;="&amp;MonthEnd),SUMIFS(RATES!$E:$E,RATES!$A:$A,$AI2299,RATES!$B:$B,"&lt;="&amp;MonthStart,RATES!$C:$C,"&gt;="&amp;MonthEnd))))</f>
        <v/>
      </c>
      <c r="AK2299" s="2">
        <f>IF(OR(NOT(ISNUMBER($AJ2299)),N($AA2299)=0),"",IF(ABS(N($Z2299)/100-$AJ2299)&gt;0.0000001,"DIFFERS",""))</f>
        <v/>
      </c>
    </row>
    <row r="2300">
      <c r="AD2300" s="2">
        <f>IF($L2300="","",IF(ISNUMBER(SEARCH("OFF ROAD",$H2300)),"OFF",IF(ISNUMBER(SEARCH("ON ROAD",$H2300)),"ON","")))</f>
        <v/>
      </c>
      <c r="AE2300" s="2">
        <f>IF($AD2300="ON",""&amp;$L2300,"")</f>
        <v/>
      </c>
      <c r="AF2300" s="2">
        <f>IF($L2300="","",IF($J2300&lt;&gt;"","Y",""))</f>
        <v/>
      </c>
      <c r="AG2300" s="2">
        <f>IF($L2300="","",IFERROR(TRIM(MID($H2300,4,SEARCH(" CO ",$H2300)-4)),""&amp;$S2300))</f>
        <v/>
      </c>
      <c r="AH2300" s="2">
        <f>IF($AG2300="","",IF($AG2300="FULTON",IF(ISNUMBER(SEARCH("COLLEGE PARK",$H2300)),"FULTON (COLLEGE PARK)",IF(ISNUMBER(SEARCH("HAPEVILLE",$H2300)),"FULTON (HAPEVILLE)",IF(ISNUMBER(SEARCH("EAST POINT",$H2300)),"FULTON (EAST POINT)",IF(ISNUMBER(SEARCH("ATLANTA",$H2300)),"FULTON (ATL LIMITS)","FULTON")))),IF($AG2300="DEKALB",IF(ISNUMBER(SEARCH("ATLANTA",$H2300)),"DEKALB (ATL LIMITS)","DEKALB"),IF(AND($AG2300="CLAYTON",ISNUMBER(SEARCH("COLLEGE PARK",$H2300))),"CLAYTON (COLLEGE PARK)",$AG2300))))</f>
        <v/>
      </c>
      <c r="AI2300" s="2">
        <f>IF(OR($AH2300="",$AD2300=""),"",IFERROR(VLOOKUP($AH2300,CODES!$A:$B,2,FALSE),"NO CODE"))</f>
        <v/>
      </c>
      <c r="AJ2300" s="19">
        <f>IF(OR($AI2300="",$AI2300="NO CODE"),"",IF(COUNTIFS(RATES!$A:$A,$AI2300,RATES!$B:$B,"&lt;="&amp;MonthStart,RATES!$C:$C,"&gt;="&amp;MonthEnd)&lt;&gt;1,"NO RATE",IF($AD2300="OFF",SUMIFS(RATES!$F:$F,RATES!$A:$A,$AI2300,RATES!$B:$B,"&lt;="&amp;MonthStart,RATES!$C:$C,"&gt;="&amp;MonthEnd),SUMIFS(RATES!$E:$E,RATES!$A:$A,$AI2300,RATES!$B:$B,"&lt;="&amp;MonthStart,RATES!$C:$C,"&gt;="&amp;MonthEnd))))</f>
        <v/>
      </c>
      <c r="AK2300" s="2">
        <f>IF(OR(NOT(ISNUMBER($AJ2300)),N($AA2300)=0),"",IF(ABS(N($Z2300)/100-$AJ2300)&gt;0.0000001,"DIFFERS",""))</f>
        <v/>
      </c>
    </row>
    <row r="2301">
      <c r="AD2301" s="2">
        <f>IF($L2301="","",IF(ISNUMBER(SEARCH("OFF ROAD",$H2301)),"OFF",IF(ISNUMBER(SEARCH("ON ROAD",$H2301)),"ON","")))</f>
        <v/>
      </c>
      <c r="AE2301" s="2">
        <f>IF($AD2301="ON",""&amp;$L2301,"")</f>
        <v/>
      </c>
      <c r="AF2301" s="2">
        <f>IF($L2301="","",IF($J2301&lt;&gt;"","Y",""))</f>
        <v/>
      </c>
      <c r="AG2301" s="2">
        <f>IF($L2301="","",IFERROR(TRIM(MID($H2301,4,SEARCH(" CO ",$H2301)-4)),""&amp;$S2301))</f>
        <v/>
      </c>
      <c r="AH2301" s="2">
        <f>IF($AG2301="","",IF($AG2301="FULTON",IF(ISNUMBER(SEARCH("COLLEGE PARK",$H2301)),"FULTON (COLLEGE PARK)",IF(ISNUMBER(SEARCH("HAPEVILLE",$H2301)),"FULTON (HAPEVILLE)",IF(ISNUMBER(SEARCH("EAST POINT",$H2301)),"FULTON (EAST POINT)",IF(ISNUMBER(SEARCH("ATLANTA",$H2301)),"FULTON (ATL LIMITS)","FULTON")))),IF($AG2301="DEKALB",IF(ISNUMBER(SEARCH("ATLANTA",$H2301)),"DEKALB (ATL LIMITS)","DEKALB"),IF(AND($AG2301="CLAYTON",ISNUMBER(SEARCH("COLLEGE PARK",$H2301))),"CLAYTON (COLLEGE PARK)",$AG2301))))</f>
        <v/>
      </c>
      <c r="AI2301" s="2">
        <f>IF(OR($AH2301="",$AD2301=""),"",IFERROR(VLOOKUP($AH2301,CODES!$A:$B,2,FALSE),"NO CODE"))</f>
        <v/>
      </c>
      <c r="AJ2301" s="19">
        <f>IF(OR($AI2301="",$AI2301="NO CODE"),"",IF(COUNTIFS(RATES!$A:$A,$AI2301,RATES!$B:$B,"&lt;="&amp;MonthStart,RATES!$C:$C,"&gt;="&amp;MonthEnd)&lt;&gt;1,"NO RATE",IF($AD2301="OFF",SUMIFS(RATES!$F:$F,RATES!$A:$A,$AI2301,RATES!$B:$B,"&lt;="&amp;MonthStart,RATES!$C:$C,"&gt;="&amp;MonthEnd),SUMIFS(RATES!$E:$E,RATES!$A:$A,$AI2301,RATES!$B:$B,"&lt;="&amp;MonthStart,RATES!$C:$C,"&gt;="&amp;MonthEnd))))</f>
        <v/>
      </c>
      <c r="AK2301" s="2">
        <f>IF(OR(NOT(ISNUMBER($AJ2301)),N($AA2301)=0),"",IF(ABS(N($Z2301)/100-$AJ2301)&gt;0.0000001,"DIFFERS",""))</f>
        <v/>
      </c>
    </row>
    <row r="2302">
      <c r="AD2302" s="2">
        <f>IF($L2302="","",IF(ISNUMBER(SEARCH("OFF ROAD",$H2302)),"OFF",IF(ISNUMBER(SEARCH("ON ROAD",$H2302)),"ON","")))</f>
        <v/>
      </c>
      <c r="AE2302" s="2">
        <f>IF($AD2302="ON",""&amp;$L2302,"")</f>
        <v/>
      </c>
      <c r="AF2302" s="2">
        <f>IF($L2302="","",IF($J2302&lt;&gt;"","Y",""))</f>
        <v/>
      </c>
      <c r="AG2302" s="2">
        <f>IF($L2302="","",IFERROR(TRIM(MID($H2302,4,SEARCH(" CO ",$H2302)-4)),""&amp;$S2302))</f>
        <v/>
      </c>
      <c r="AH2302" s="2">
        <f>IF($AG2302="","",IF($AG2302="FULTON",IF(ISNUMBER(SEARCH("COLLEGE PARK",$H2302)),"FULTON (COLLEGE PARK)",IF(ISNUMBER(SEARCH("HAPEVILLE",$H2302)),"FULTON (HAPEVILLE)",IF(ISNUMBER(SEARCH("EAST POINT",$H2302)),"FULTON (EAST POINT)",IF(ISNUMBER(SEARCH("ATLANTA",$H2302)),"FULTON (ATL LIMITS)","FULTON")))),IF($AG2302="DEKALB",IF(ISNUMBER(SEARCH("ATLANTA",$H2302)),"DEKALB (ATL LIMITS)","DEKALB"),IF(AND($AG2302="CLAYTON",ISNUMBER(SEARCH("COLLEGE PARK",$H2302))),"CLAYTON (COLLEGE PARK)",$AG2302))))</f>
        <v/>
      </c>
      <c r="AI2302" s="2">
        <f>IF(OR($AH2302="",$AD2302=""),"",IFERROR(VLOOKUP($AH2302,CODES!$A:$B,2,FALSE),"NO CODE"))</f>
        <v/>
      </c>
      <c r="AJ2302" s="19">
        <f>IF(OR($AI2302="",$AI2302="NO CODE"),"",IF(COUNTIFS(RATES!$A:$A,$AI2302,RATES!$B:$B,"&lt;="&amp;MonthStart,RATES!$C:$C,"&gt;="&amp;MonthEnd)&lt;&gt;1,"NO RATE",IF($AD2302="OFF",SUMIFS(RATES!$F:$F,RATES!$A:$A,$AI2302,RATES!$B:$B,"&lt;="&amp;MonthStart,RATES!$C:$C,"&gt;="&amp;MonthEnd),SUMIFS(RATES!$E:$E,RATES!$A:$A,$AI2302,RATES!$B:$B,"&lt;="&amp;MonthStart,RATES!$C:$C,"&gt;="&amp;MonthEnd))))</f>
        <v/>
      </c>
      <c r="AK2302" s="2">
        <f>IF(OR(NOT(ISNUMBER($AJ2302)),N($AA2302)=0),"",IF(ABS(N($Z2302)/100-$AJ2302)&gt;0.0000001,"DIFFERS",""))</f>
        <v/>
      </c>
    </row>
    <row r="2303">
      <c r="AD2303" s="2">
        <f>IF($L2303="","",IF(ISNUMBER(SEARCH("OFF ROAD",$H2303)),"OFF",IF(ISNUMBER(SEARCH("ON ROAD",$H2303)),"ON","")))</f>
        <v/>
      </c>
      <c r="AE2303" s="2">
        <f>IF($AD2303="ON",""&amp;$L2303,"")</f>
        <v/>
      </c>
      <c r="AF2303" s="2">
        <f>IF($L2303="","",IF($J2303&lt;&gt;"","Y",""))</f>
        <v/>
      </c>
      <c r="AG2303" s="2">
        <f>IF($L2303="","",IFERROR(TRIM(MID($H2303,4,SEARCH(" CO ",$H2303)-4)),""&amp;$S2303))</f>
        <v/>
      </c>
      <c r="AH2303" s="2">
        <f>IF($AG2303="","",IF($AG2303="FULTON",IF(ISNUMBER(SEARCH("COLLEGE PARK",$H2303)),"FULTON (COLLEGE PARK)",IF(ISNUMBER(SEARCH("HAPEVILLE",$H2303)),"FULTON (HAPEVILLE)",IF(ISNUMBER(SEARCH("EAST POINT",$H2303)),"FULTON (EAST POINT)",IF(ISNUMBER(SEARCH("ATLANTA",$H2303)),"FULTON (ATL LIMITS)","FULTON")))),IF($AG2303="DEKALB",IF(ISNUMBER(SEARCH("ATLANTA",$H2303)),"DEKALB (ATL LIMITS)","DEKALB"),IF(AND($AG2303="CLAYTON",ISNUMBER(SEARCH("COLLEGE PARK",$H2303))),"CLAYTON (COLLEGE PARK)",$AG2303))))</f>
        <v/>
      </c>
      <c r="AI2303" s="2">
        <f>IF(OR($AH2303="",$AD2303=""),"",IFERROR(VLOOKUP($AH2303,CODES!$A:$B,2,FALSE),"NO CODE"))</f>
        <v/>
      </c>
      <c r="AJ2303" s="19">
        <f>IF(OR($AI2303="",$AI2303="NO CODE"),"",IF(COUNTIFS(RATES!$A:$A,$AI2303,RATES!$B:$B,"&lt;="&amp;MonthStart,RATES!$C:$C,"&gt;="&amp;MonthEnd)&lt;&gt;1,"NO RATE",IF($AD2303="OFF",SUMIFS(RATES!$F:$F,RATES!$A:$A,$AI2303,RATES!$B:$B,"&lt;="&amp;MonthStart,RATES!$C:$C,"&gt;="&amp;MonthEnd),SUMIFS(RATES!$E:$E,RATES!$A:$A,$AI2303,RATES!$B:$B,"&lt;="&amp;MonthStart,RATES!$C:$C,"&gt;="&amp;MonthEnd))))</f>
        <v/>
      </c>
      <c r="AK2303" s="2">
        <f>IF(OR(NOT(ISNUMBER($AJ2303)),N($AA2303)=0),"",IF(ABS(N($Z2303)/100-$AJ2303)&gt;0.0000001,"DIFFERS",""))</f>
        <v/>
      </c>
    </row>
    <row r="2304">
      <c r="AD2304" s="2">
        <f>IF($L2304="","",IF(ISNUMBER(SEARCH("OFF ROAD",$H2304)),"OFF",IF(ISNUMBER(SEARCH("ON ROAD",$H2304)),"ON","")))</f>
        <v/>
      </c>
      <c r="AE2304" s="2">
        <f>IF($AD2304="ON",""&amp;$L2304,"")</f>
        <v/>
      </c>
      <c r="AF2304" s="2">
        <f>IF($L2304="","",IF($J2304&lt;&gt;"","Y",""))</f>
        <v/>
      </c>
      <c r="AG2304" s="2">
        <f>IF($L2304="","",IFERROR(TRIM(MID($H2304,4,SEARCH(" CO ",$H2304)-4)),""&amp;$S2304))</f>
        <v/>
      </c>
      <c r="AH2304" s="2">
        <f>IF($AG2304="","",IF($AG2304="FULTON",IF(ISNUMBER(SEARCH("COLLEGE PARK",$H2304)),"FULTON (COLLEGE PARK)",IF(ISNUMBER(SEARCH("HAPEVILLE",$H2304)),"FULTON (HAPEVILLE)",IF(ISNUMBER(SEARCH("EAST POINT",$H2304)),"FULTON (EAST POINT)",IF(ISNUMBER(SEARCH("ATLANTA",$H2304)),"FULTON (ATL LIMITS)","FULTON")))),IF($AG2304="DEKALB",IF(ISNUMBER(SEARCH("ATLANTA",$H2304)),"DEKALB (ATL LIMITS)","DEKALB"),IF(AND($AG2304="CLAYTON",ISNUMBER(SEARCH("COLLEGE PARK",$H2304))),"CLAYTON (COLLEGE PARK)",$AG2304))))</f>
        <v/>
      </c>
      <c r="AI2304" s="2">
        <f>IF(OR($AH2304="",$AD2304=""),"",IFERROR(VLOOKUP($AH2304,CODES!$A:$B,2,FALSE),"NO CODE"))</f>
        <v/>
      </c>
      <c r="AJ2304" s="19">
        <f>IF(OR($AI2304="",$AI2304="NO CODE"),"",IF(COUNTIFS(RATES!$A:$A,$AI2304,RATES!$B:$B,"&lt;="&amp;MonthStart,RATES!$C:$C,"&gt;="&amp;MonthEnd)&lt;&gt;1,"NO RATE",IF($AD2304="OFF",SUMIFS(RATES!$F:$F,RATES!$A:$A,$AI2304,RATES!$B:$B,"&lt;="&amp;MonthStart,RATES!$C:$C,"&gt;="&amp;MonthEnd),SUMIFS(RATES!$E:$E,RATES!$A:$A,$AI2304,RATES!$B:$B,"&lt;="&amp;MonthStart,RATES!$C:$C,"&gt;="&amp;MonthEnd))))</f>
        <v/>
      </c>
      <c r="AK2304" s="2">
        <f>IF(OR(NOT(ISNUMBER($AJ2304)),N($AA2304)=0),"",IF(ABS(N($Z2304)/100-$AJ2304)&gt;0.0000001,"DIFFERS",""))</f>
        <v/>
      </c>
    </row>
    <row r="2305">
      <c r="AD2305" s="2">
        <f>IF($L2305="","",IF(ISNUMBER(SEARCH("OFF ROAD",$H2305)),"OFF",IF(ISNUMBER(SEARCH("ON ROAD",$H2305)),"ON","")))</f>
        <v/>
      </c>
      <c r="AE2305" s="2">
        <f>IF($AD2305="ON",""&amp;$L2305,"")</f>
        <v/>
      </c>
      <c r="AF2305" s="2">
        <f>IF($L2305="","",IF($J2305&lt;&gt;"","Y",""))</f>
        <v/>
      </c>
      <c r="AG2305" s="2">
        <f>IF($L2305="","",IFERROR(TRIM(MID($H2305,4,SEARCH(" CO ",$H2305)-4)),""&amp;$S2305))</f>
        <v/>
      </c>
      <c r="AH2305" s="2">
        <f>IF($AG2305="","",IF($AG2305="FULTON",IF(ISNUMBER(SEARCH("COLLEGE PARK",$H2305)),"FULTON (COLLEGE PARK)",IF(ISNUMBER(SEARCH("HAPEVILLE",$H2305)),"FULTON (HAPEVILLE)",IF(ISNUMBER(SEARCH("EAST POINT",$H2305)),"FULTON (EAST POINT)",IF(ISNUMBER(SEARCH("ATLANTA",$H2305)),"FULTON (ATL LIMITS)","FULTON")))),IF($AG2305="DEKALB",IF(ISNUMBER(SEARCH("ATLANTA",$H2305)),"DEKALB (ATL LIMITS)","DEKALB"),IF(AND($AG2305="CLAYTON",ISNUMBER(SEARCH("COLLEGE PARK",$H2305))),"CLAYTON (COLLEGE PARK)",$AG2305))))</f>
        <v/>
      </c>
      <c r="AI2305" s="2">
        <f>IF(OR($AH2305="",$AD2305=""),"",IFERROR(VLOOKUP($AH2305,CODES!$A:$B,2,FALSE),"NO CODE"))</f>
        <v/>
      </c>
      <c r="AJ2305" s="19">
        <f>IF(OR($AI2305="",$AI2305="NO CODE"),"",IF(COUNTIFS(RATES!$A:$A,$AI2305,RATES!$B:$B,"&lt;="&amp;MonthStart,RATES!$C:$C,"&gt;="&amp;MonthEnd)&lt;&gt;1,"NO RATE",IF($AD2305="OFF",SUMIFS(RATES!$F:$F,RATES!$A:$A,$AI2305,RATES!$B:$B,"&lt;="&amp;MonthStart,RATES!$C:$C,"&gt;="&amp;MonthEnd),SUMIFS(RATES!$E:$E,RATES!$A:$A,$AI2305,RATES!$B:$B,"&lt;="&amp;MonthStart,RATES!$C:$C,"&gt;="&amp;MonthEnd))))</f>
        <v/>
      </c>
      <c r="AK2305" s="2">
        <f>IF(OR(NOT(ISNUMBER($AJ2305)),N($AA2305)=0),"",IF(ABS(N($Z2305)/100-$AJ2305)&gt;0.0000001,"DIFFERS",""))</f>
        <v/>
      </c>
    </row>
    <row r="2306">
      <c r="AD2306" s="2">
        <f>IF($L2306="","",IF(ISNUMBER(SEARCH("OFF ROAD",$H2306)),"OFF",IF(ISNUMBER(SEARCH("ON ROAD",$H2306)),"ON","")))</f>
        <v/>
      </c>
      <c r="AE2306" s="2">
        <f>IF($AD2306="ON",""&amp;$L2306,"")</f>
        <v/>
      </c>
      <c r="AF2306" s="2">
        <f>IF($L2306="","",IF($J2306&lt;&gt;"","Y",""))</f>
        <v/>
      </c>
      <c r="AG2306" s="2">
        <f>IF($L2306="","",IFERROR(TRIM(MID($H2306,4,SEARCH(" CO ",$H2306)-4)),""&amp;$S2306))</f>
        <v/>
      </c>
      <c r="AH2306" s="2">
        <f>IF($AG2306="","",IF($AG2306="FULTON",IF(ISNUMBER(SEARCH("COLLEGE PARK",$H2306)),"FULTON (COLLEGE PARK)",IF(ISNUMBER(SEARCH("HAPEVILLE",$H2306)),"FULTON (HAPEVILLE)",IF(ISNUMBER(SEARCH("EAST POINT",$H2306)),"FULTON (EAST POINT)",IF(ISNUMBER(SEARCH("ATLANTA",$H2306)),"FULTON (ATL LIMITS)","FULTON")))),IF($AG2306="DEKALB",IF(ISNUMBER(SEARCH("ATLANTA",$H2306)),"DEKALB (ATL LIMITS)","DEKALB"),IF(AND($AG2306="CLAYTON",ISNUMBER(SEARCH("COLLEGE PARK",$H2306))),"CLAYTON (COLLEGE PARK)",$AG2306))))</f>
        <v/>
      </c>
      <c r="AI2306" s="2">
        <f>IF(OR($AH2306="",$AD2306=""),"",IFERROR(VLOOKUP($AH2306,CODES!$A:$B,2,FALSE),"NO CODE"))</f>
        <v/>
      </c>
      <c r="AJ2306" s="19">
        <f>IF(OR($AI2306="",$AI2306="NO CODE"),"",IF(COUNTIFS(RATES!$A:$A,$AI2306,RATES!$B:$B,"&lt;="&amp;MonthStart,RATES!$C:$C,"&gt;="&amp;MonthEnd)&lt;&gt;1,"NO RATE",IF($AD2306="OFF",SUMIFS(RATES!$F:$F,RATES!$A:$A,$AI2306,RATES!$B:$B,"&lt;="&amp;MonthStart,RATES!$C:$C,"&gt;="&amp;MonthEnd),SUMIFS(RATES!$E:$E,RATES!$A:$A,$AI2306,RATES!$B:$B,"&lt;="&amp;MonthStart,RATES!$C:$C,"&gt;="&amp;MonthEnd))))</f>
        <v/>
      </c>
      <c r="AK2306" s="2">
        <f>IF(OR(NOT(ISNUMBER($AJ2306)),N($AA2306)=0),"",IF(ABS(N($Z2306)/100-$AJ2306)&gt;0.0000001,"DIFFERS",""))</f>
        <v/>
      </c>
    </row>
    <row r="2307">
      <c r="AD2307" s="2">
        <f>IF($L2307="","",IF(ISNUMBER(SEARCH("OFF ROAD",$H2307)),"OFF",IF(ISNUMBER(SEARCH("ON ROAD",$H2307)),"ON","")))</f>
        <v/>
      </c>
      <c r="AE2307" s="2">
        <f>IF($AD2307="ON",""&amp;$L2307,"")</f>
        <v/>
      </c>
      <c r="AF2307" s="2">
        <f>IF($L2307="","",IF($J2307&lt;&gt;"","Y",""))</f>
        <v/>
      </c>
      <c r="AG2307" s="2">
        <f>IF($L2307="","",IFERROR(TRIM(MID($H2307,4,SEARCH(" CO ",$H2307)-4)),""&amp;$S2307))</f>
        <v/>
      </c>
      <c r="AH2307" s="2">
        <f>IF($AG2307="","",IF($AG2307="FULTON",IF(ISNUMBER(SEARCH("COLLEGE PARK",$H2307)),"FULTON (COLLEGE PARK)",IF(ISNUMBER(SEARCH("HAPEVILLE",$H2307)),"FULTON (HAPEVILLE)",IF(ISNUMBER(SEARCH("EAST POINT",$H2307)),"FULTON (EAST POINT)",IF(ISNUMBER(SEARCH("ATLANTA",$H2307)),"FULTON (ATL LIMITS)","FULTON")))),IF($AG2307="DEKALB",IF(ISNUMBER(SEARCH("ATLANTA",$H2307)),"DEKALB (ATL LIMITS)","DEKALB"),IF(AND($AG2307="CLAYTON",ISNUMBER(SEARCH("COLLEGE PARK",$H2307))),"CLAYTON (COLLEGE PARK)",$AG2307))))</f>
        <v/>
      </c>
      <c r="AI2307" s="2">
        <f>IF(OR($AH2307="",$AD2307=""),"",IFERROR(VLOOKUP($AH2307,CODES!$A:$B,2,FALSE),"NO CODE"))</f>
        <v/>
      </c>
      <c r="AJ2307" s="19">
        <f>IF(OR($AI2307="",$AI2307="NO CODE"),"",IF(COUNTIFS(RATES!$A:$A,$AI2307,RATES!$B:$B,"&lt;="&amp;MonthStart,RATES!$C:$C,"&gt;="&amp;MonthEnd)&lt;&gt;1,"NO RATE",IF($AD2307="OFF",SUMIFS(RATES!$F:$F,RATES!$A:$A,$AI2307,RATES!$B:$B,"&lt;="&amp;MonthStart,RATES!$C:$C,"&gt;="&amp;MonthEnd),SUMIFS(RATES!$E:$E,RATES!$A:$A,$AI2307,RATES!$B:$B,"&lt;="&amp;MonthStart,RATES!$C:$C,"&gt;="&amp;MonthEnd))))</f>
        <v/>
      </c>
      <c r="AK2307" s="2">
        <f>IF(OR(NOT(ISNUMBER($AJ2307)),N($AA2307)=0),"",IF(ABS(N($Z2307)/100-$AJ2307)&gt;0.0000001,"DIFFERS",""))</f>
        <v/>
      </c>
    </row>
    <row r="2308">
      <c r="AD2308" s="2">
        <f>IF($L2308="","",IF(ISNUMBER(SEARCH("OFF ROAD",$H2308)),"OFF",IF(ISNUMBER(SEARCH("ON ROAD",$H2308)),"ON","")))</f>
        <v/>
      </c>
      <c r="AE2308" s="2">
        <f>IF($AD2308="ON",""&amp;$L2308,"")</f>
        <v/>
      </c>
      <c r="AF2308" s="2">
        <f>IF($L2308="","",IF($J2308&lt;&gt;"","Y",""))</f>
        <v/>
      </c>
      <c r="AG2308" s="2">
        <f>IF($L2308="","",IFERROR(TRIM(MID($H2308,4,SEARCH(" CO ",$H2308)-4)),""&amp;$S2308))</f>
        <v/>
      </c>
      <c r="AH2308" s="2">
        <f>IF($AG2308="","",IF($AG2308="FULTON",IF(ISNUMBER(SEARCH("COLLEGE PARK",$H2308)),"FULTON (COLLEGE PARK)",IF(ISNUMBER(SEARCH("HAPEVILLE",$H2308)),"FULTON (HAPEVILLE)",IF(ISNUMBER(SEARCH("EAST POINT",$H2308)),"FULTON (EAST POINT)",IF(ISNUMBER(SEARCH("ATLANTA",$H2308)),"FULTON (ATL LIMITS)","FULTON")))),IF($AG2308="DEKALB",IF(ISNUMBER(SEARCH("ATLANTA",$H2308)),"DEKALB (ATL LIMITS)","DEKALB"),IF(AND($AG2308="CLAYTON",ISNUMBER(SEARCH("COLLEGE PARK",$H2308))),"CLAYTON (COLLEGE PARK)",$AG2308))))</f>
        <v/>
      </c>
      <c r="AI2308" s="2">
        <f>IF(OR($AH2308="",$AD2308=""),"",IFERROR(VLOOKUP($AH2308,CODES!$A:$B,2,FALSE),"NO CODE"))</f>
        <v/>
      </c>
      <c r="AJ2308" s="19">
        <f>IF(OR($AI2308="",$AI2308="NO CODE"),"",IF(COUNTIFS(RATES!$A:$A,$AI2308,RATES!$B:$B,"&lt;="&amp;MonthStart,RATES!$C:$C,"&gt;="&amp;MonthEnd)&lt;&gt;1,"NO RATE",IF($AD2308="OFF",SUMIFS(RATES!$F:$F,RATES!$A:$A,$AI2308,RATES!$B:$B,"&lt;="&amp;MonthStart,RATES!$C:$C,"&gt;="&amp;MonthEnd),SUMIFS(RATES!$E:$E,RATES!$A:$A,$AI2308,RATES!$B:$B,"&lt;="&amp;MonthStart,RATES!$C:$C,"&gt;="&amp;MonthEnd))))</f>
        <v/>
      </c>
      <c r="AK2308" s="2">
        <f>IF(OR(NOT(ISNUMBER($AJ2308)),N($AA2308)=0),"",IF(ABS(N($Z2308)/100-$AJ2308)&gt;0.0000001,"DIFFERS",""))</f>
        <v/>
      </c>
    </row>
    <row r="2309">
      <c r="AD2309" s="2">
        <f>IF($L2309="","",IF(ISNUMBER(SEARCH("OFF ROAD",$H2309)),"OFF",IF(ISNUMBER(SEARCH("ON ROAD",$H2309)),"ON","")))</f>
        <v/>
      </c>
      <c r="AE2309" s="2">
        <f>IF($AD2309="ON",""&amp;$L2309,"")</f>
        <v/>
      </c>
      <c r="AF2309" s="2">
        <f>IF($L2309="","",IF($J2309&lt;&gt;"","Y",""))</f>
        <v/>
      </c>
      <c r="AG2309" s="2">
        <f>IF($L2309="","",IFERROR(TRIM(MID($H2309,4,SEARCH(" CO ",$H2309)-4)),""&amp;$S2309))</f>
        <v/>
      </c>
      <c r="AH2309" s="2">
        <f>IF($AG2309="","",IF($AG2309="FULTON",IF(ISNUMBER(SEARCH("COLLEGE PARK",$H2309)),"FULTON (COLLEGE PARK)",IF(ISNUMBER(SEARCH("HAPEVILLE",$H2309)),"FULTON (HAPEVILLE)",IF(ISNUMBER(SEARCH("EAST POINT",$H2309)),"FULTON (EAST POINT)",IF(ISNUMBER(SEARCH("ATLANTA",$H2309)),"FULTON (ATL LIMITS)","FULTON")))),IF($AG2309="DEKALB",IF(ISNUMBER(SEARCH("ATLANTA",$H2309)),"DEKALB (ATL LIMITS)","DEKALB"),IF(AND($AG2309="CLAYTON",ISNUMBER(SEARCH("COLLEGE PARK",$H2309))),"CLAYTON (COLLEGE PARK)",$AG2309))))</f>
        <v/>
      </c>
      <c r="AI2309" s="2">
        <f>IF(OR($AH2309="",$AD2309=""),"",IFERROR(VLOOKUP($AH2309,CODES!$A:$B,2,FALSE),"NO CODE"))</f>
        <v/>
      </c>
      <c r="AJ2309" s="19">
        <f>IF(OR($AI2309="",$AI2309="NO CODE"),"",IF(COUNTIFS(RATES!$A:$A,$AI2309,RATES!$B:$B,"&lt;="&amp;MonthStart,RATES!$C:$C,"&gt;="&amp;MonthEnd)&lt;&gt;1,"NO RATE",IF($AD2309="OFF",SUMIFS(RATES!$F:$F,RATES!$A:$A,$AI2309,RATES!$B:$B,"&lt;="&amp;MonthStart,RATES!$C:$C,"&gt;="&amp;MonthEnd),SUMIFS(RATES!$E:$E,RATES!$A:$A,$AI2309,RATES!$B:$B,"&lt;="&amp;MonthStart,RATES!$C:$C,"&gt;="&amp;MonthEnd))))</f>
        <v/>
      </c>
      <c r="AK2309" s="2">
        <f>IF(OR(NOT(ISNUMBER($AJ2309)),N($AA2309)=0),"",IF(ABS(N($Z2309)/100-$AJ2309)&gt;0.0000001,"DIFFERS",""))</f>
        <v/>
      </c>
    </row>
    <row r="2310">
      <c r="AD2310" s="2">
        <f>IF($L2310="","",IF(ISNUMBER(SEARCH("OFF ROAD",$H2310)),"OFF",IF(ISNUMBER(SEARCH("ON ROAD",$H2310)),"ON","")))</f>
        <v/>
      </c>
      <c r="AE2310" s="2">
        <f>IF($AD2310="ON",""&amp;$L2310,"")</f>
        <v/>
      </c>
      <c r="AF2310" s="2">
        <f>IF($L2310="","",IF($J2310&lt;&gt;"","Y",""))</f>
        <v/>
      </c>
      <c r="AG2310" s="2">
        <f>IF($L2310="","",IFERROR(TRIM(MID($H2310,4,SEARCH(" CO ",$H2310)-4)),""&amp;$S2310))</f>
        <v/>
      </c>
      <c r="AH2310" s="2">
        <f>IF($AG2310="","",IF($AG2310="FULTON",IF(ISNUMBER(SEARCH("COLLEGE PARK",$H2310)),"FULTON (COLLEGE PARK)",IF(ISNUMBER(SEARCH("HAPEVILLE",$H2310)),"FULTON (HAPEVILLE)",IF(ISNUMBER(SEARCH("EAST POINT",$H2310)),"FULTON (EAST POINT)",IF(ISNUMBER(SEARCH("ATLANTA",$H2310)),"FULTON (ATL LIMITS)","FULTON")))),IF($AG2310="DEKALB",IF(ISNUMBER(SEARCH("ATLANTA",$H2310)),"DEKALB (ATL LIMITS)","DEKALB"),IF(AND($AG2310="CLAYTON",ISNUMBER(SEARCH("COLLEGE PARK",$H2310))),"CLAYTON (COLLEGE PARK)",$AG2310))))</f>
        <v/>
      </c>
      <c r="AI2310" s="2">
        <f>IF(OR($AH2310="",$AD2310=""),"",IFERROR(VLOOKUP($AH2310,CODES!$A:$B,2,FALSE),"NO CODE"))</f>
        <v/>
      </c>
      <c r="AJ2310" s="19">
        <f>IF(OR($AI2310="",$AI2310="NO CODE"),"",IF(COUNTIFS(RATES!$A:$A,$AI2310,RATES!$B:$B,"&lt;="&amp;MonthStart,RATES!$C:$C,"&gt;="&amp;MonthEnd)&lt;&gt;1,"NO RATE",IF($AD2310="OFF",SUMIFS(RATES!$F:$F,RATES!$A:$A,$AI2310,RATES!$B:$B,"&lt;="&amp;MonthStart,RATES!$C:$C,"&gt;="&amp;MonthEnd),SUMIFS(RATES!$E:$E,RATES!$A:$A,$AI2310,RATES!$B:$B,"&lt;="&amp;MonthStart,RATES!$C:$C,"&gt;="&amp;MonthEnd))))</f>
        <v/>
      </c>
      <c r="AK2310" s="2">
        <f>IF(OR(NOT(ISNUMBER($AJ2310)),N($AA2310)=0),"",IF(ABS(N($Z2310)/100-$AJ2310)&gt;0.0000001,"DIFFERS",""))</f>
        <v/>
      </c>
    </row>
    <row r="2311">
      <c r="AD2311" s="2">
        <f>IF($L2311="","",IF(ISNUMBER(SEARCH("OFF ROAD",$H2311)),"OFF",IF(ISNUMBER(SEARCH("ON ROAD",$H2311)),"ON","")))</f>
        <v/>
      </c>
      <c r="AE2311" s="2">
        <f>IF($AD2311="ON",""&amp;$L2311,"")</f>
        <v/>
      </c>
      <c r="AF2311" s="2">
        <f>IF($L2311="","",IF($J2311&lt;&gt;"","Y",""))</f>
        <v/>
      </c>
      <c r="AG2311" s="2">
        <f>IF($L2311="","",IFERROR(TRIM(MID($H2311,4,SEARCH(" CO ",$H2311)-4)),""&amp;$S2311))</f>
        <v/>
      </c>
      <c r="AH2311" s="2">
        <f>IF($AG2311="","",IF($AG2311="FULTON",IF(ISNUMBER(SEARCH("COLLEGE PARK",$H2311)),"FULTON (COLLEGE PARK)",IF(ISNUMBER(SEARCH("HAPEVILLE",$H2311)),"FULTON (HAPEVILLE)",IF(ISNUMBER(SEARCH("EAST POINT",$H2311)),"FULTON (EAST POINT)",IF(ISNUMBER(SEARCH("ATLANTA",$H2311)),"FULTON (ATL LIMITS)","FULTON")))),IF($AG2311="DEKALB",IF(ISNUMBER(SEARCH("ATLANTA",$H2311)),"DEKALB (ATL LIMITS)","DEKALB"),IF(AND($AG2311="CLAYTON",ISNUMBER(SEARCH("COLLEGE PARK",$H2311))),"CLAYTON (COLLEGE PARK)",$AG2311))))</f>
        <v/>
      </c>
      <c r="AI2311" s="2">
        <f>IF(OR($AH2311="",$AD2311=""),"",IFERROR(VLOOKUP($AH2311,CODES!$A:$B,2,FALSE),"NO CODE"))</f>
        <v/>
      </c>
      <c r="AJ2311" s="19">
        <f>IF(OR($AI2311="",$AI2311="NO CODE"),"",IF(COUNTIFS(RATES!$A:$A,$AI2311,RATES!$B:$B,"&lt;="&amp;MonthStart,RATES!$C:$C,"&gt;="&amp;MonthEnd)&lt;&gt;1,"NO RATE",IF($AD2311="OFF",SUMIFS(RATES!$F:$F,RATES!$A:$A,$AI2311,RATES!$B:$B,"&lt;="&amp;MonthStart,RATES!$C:$C,"&gt;="&amp;MonthEnd),SUMIFS(RATES!$E:$E,RATES!$A:$A,$AI2311,RATES!$B:$B,"&lt;="&amp;MonthStart,RATES!$C:$C,"&gt;="&amp;MonthEnd))))</f>
        <v/>
      </c>
      <c r="AK2311" s="2">
        <f>IF(OR(NOT(ISNUMBER($AJ2311)),N($AA2311)=0),"",IF(ABS(N($Z2311)/100-$AJ2311)&gt;0.0000001,"DIFFERS",""))</f>
        <v/>
      </c>
    </row>
    <row r="2312">
      <c r="AD2312" s="2">
        <f>IF($L2312="","",IF(ISNUMBER(SEARCH("OFF ROAD",$H2312)),"OFF",IF(ISNUMBER(SEARCH("ON ROAD",$H2312)),"ON","")))</f>
        <v/>
      </c>
      <c r="AE2312" s="2">
        <f>IF($AD2312="ON",""&amp;$L2312,"")</f>
        <v/>
      </c>
      <c r="AF2312" s="2">
        <f>IF($L2312="","",IF($J2312&lt;&gt;"","Y",""))</f>
        <v/>
      </c>
      <c r="AG2312" s="2">
        <f>IF($L2312="","",IFERROR(TRIM(MID($H2312,4,SEARCH(" CO ",$H2312)-4)),""&amp;$S2312))</f>
        <v/>
      </c>
      <c r="AH2312" s="2">
        <f>IF($AG2312="","",IF($AG2312="FULTON",IF(ISNUMBER(SEARCH("COLLEGE PARK",$H2312)),"FULTON (COLLEGE PARK)",IF(ISNUMBER(SEARCH("HAPEVILLE",$H2312)),"FULTON (HAPEVILLE)",IF(ISNUMBER(SEARCH("EAST POINT",$H2312)),"FULTON (EAST POINT)",IF(ISNUMBER(SEARCH("ATLANTA",$H2312)),"FULTON (ATL LIMITS)","FULTON")))),IF($AG2312="DEKALB",IF(ISNUMBER(SEARCH("ATLANTA",$H2312)),"DEKALB (ATL LIMITS)","DEKALB"),IF(AND($AG2312="CLAYTON",ISNUMBER(SEARCH("COLLEGE PARK",$H2312))),"CLAYTON (COLLEGE PARK)",$AG2312))))</f>
        <v/>
      </c>
      <c r="AI2312" s="2">
        <f>IF(OR($AH2312="",$AD2312=""),"",IFERROR(VLOOKUP($AH2312,CODES!$A:$B,2,FALSE),"NO CODE"))</f>
        <v/>
      </c>
      <c r="AJ2312" s="19">
        <f>IF(OR($AI2312="",$AI2312="NO CODE"),"",IF(COUNTIFS(RATES!$A:$A,$AI2312,RATES!$B:$B,"&lt;="&amp;MonthStart,RATES!$C:$C,"&gt;="&amp;MonthEnd)&lt;&gt;1,"NO RATE",IF($AD2312="OFF",SUMIFS(RATES!$F:$F,RATES!$A:$A,$AI2312,RATES!$B:$B,"&lt;="&amp;MonthStart,RATES!$C:$C,"&gt;="&amp;MonthEnd),SUMIFS(RATES!$E:$E,RATES!$A:$A,$AI2312,RATES!$B:$B,"&lt;="&amp;MonthStart,RATES!$C:$C,"&gt;="&amp;MonthEnd))))</f>
        <v/>
      </c>
      <c r="AK2312" s="2">
        <f>IF(OR(NOT(ISNUMBER($AJ2312)),N($AA2312)=0),"",IF(ABS(N($Z2312)/100-$AJ2312)&gt;0.0000001,"DIFFERS",""))</f>
        <v/>
      </c>
    </row>
    <row r="2313">
      <c r="AD2313" s="2">
        <f>IF($L2313="","",IF(ISNUMBER(SEARCH("OFF ROAD",$H2313)),"OFF",IF(ISNUMBER(SEARCH("ON ROAD",$H2313)),"ON","")))</f>
        <v/>
      </c>
      <c r="AE2313" s="2">
        <f>IF($AD2313="ON",""&amp;$L2313,"")</f>
        <v/>
      </c>
      <c r="AF2313" s="2">
        <f>IF($L2313="","",IF($J2313&lt;&gt;"","Y",""))</f>
        <v/>
      </c>
      <c r="AG2313" s="2">
        <f>IF($L2313="","",IFERROR(TRIM(MID($H2313,4,SEARCH(" CO ",$H2313)-4)),""&amp;$S2313))</f>
        <v/>
      </c>
      <c r="AH2313" s="2">
        <f>IF($AG2313="","",IF($AG2313="FULTON",IF(ISNUMBER(SEARCH("COLLEGE PARK",$H2313)),"FULTON (COLLEGE PARK)",IF(ISNUMBER(SEARCH("HAPEVILLE",$H2313)),"FULTON (HAPEVILLE)",IF(ISNUMBER(SEARCH("EAST POINT",$H2313)),"FULTON (EAST POINT)",IF(ISNUMBER(SEARCH("ATLANTA",$H2313)),"FULTON (ATL LIMITS)","FULTON")))),IF($AG2313="DEKALB",IF(ISNUMBER(SEARCH("ATLANTA",$H2313)),"DEKALB (ATL LIMITS)","DEKALB"),IF(AND($AG2313="CLAYTON",ISNUMBER(SEARCH("COLLEGE PARK",$H2313))),"CLAYTON (COLLEGE PARK)",$AG2313))))</f>
        <v/>
      </c>
      <c r="AI2313" s="2">
        <f>IF(OR($AH2313="",$AD2313=""),"",IFERROR(VLOOKUP($AH2313,CODES!$A:$B,2,FALSE),"NO CODE"))</f>
        <v/>
      </c>
      <c r="AJ2313" s="19">
        <f>IF(OR($AI2313="",$AI2313="NO CODE"),"",IF(COUNTIFS(RATES!$A:$A,$AI2313,RATES!$B:$B,"&lt;="&amp;MonthStart,RATES!$C:$C,"&gt;="&amp;MonthEnd)&lt;&gt;1,"NO RATE",IF($AD2313="OFF",SUMIFS(RATES!$F:$F,RATES!$A:$A,$AI2313,RATES!$B:$B,"&lt;="&amp;MonthStart,RATES!$C:$C,"&gt;="&amp;MonthEnd),SUMIFS(RATES!$E:$E,RATES!$A:$A,$AI2313,RATES!$B:$B,"&lt;="&amp;MonthStart,RATES!$C:$C,"&gt;="&amp;MonthEnd))))</f>
        <v/>
      </c>
      <c r="AK2313" s="2">
        <f>IF(OR(NOT(ISNUMBER($AJ2313)),N($AA2313)=0),"",IF(ABS(N($Z2313)/100-$AJ2313)&gt;0.0000001,"DIFFERS",""))</f>
        <v/>
      </c>
    </row>
    <row r="2314">
      <c r="AD2314" s="2">
        <f>IF($L2314="","",IF(ISNUMBER(SEARCH("OFF ROAD",$H2314)),"OFF",IF(ISNUMBER(SEARCH("ON ROAD",$H2314)),"ON","")))</f>
        <v/>
      </c>
      <c r="AE2314" s="2">
        <f>IF($AD2314="ON",""&amp;$L2314,"")</f>
        <v/>
      </c>
      <c r="AF2314" s="2">
        <f>IF($L2314="","",IF($J2314&lt;&gt;"","Y",""))</f>
        <v/>
      </c>
      <c r="AG2314" s="2">
        <f>IF($L2314="","",IFERROR(TRIM(MID($H2314,4,SEARCH(" CO ",$H2314)-4)),""&amp;$S2314))</f>
        <v/>
      </c>
      <c r="AH2314" s="2">
        <f>IF($AG2314="","",IF($AG2314="FULTON",IF(ISNUMBER(SEARCH("COLLEGE PARK",$H2314)),"FULTON (COLLEGE PARK)",IF(ISNUMBER(SEARCH("HAPEVILLE",$H2314)),"FULTON (HAPEVILLE)",IF(ISNUMBER(SEARCH("EAST POINT",$H2314)),"FULTON (EAST POINT)",IF(ISNUMBER(SEARCH("ATLANTA",$H2314)),"FULTON (ATL LIMITS)","FULTON")))),IF($AG2314="DEKALB",IF(ISNUMBER(SEARCH("ATLANTA",$H2314)),"DEKALB (ATL LIMITS)","DEKALB"),IF(AND($AG2314="CLAYTON",ISNUMBER(SEARCH("COLLEGE PARK",$H2314))),"CLAYTON (COLLEGE PARK)",$AG2314))))</f>
        <v/>
      </c>
      <c r="AI2314" s="2">
        <f>IF(OR($AH2314="",$AD2314=""),"",IFERROR(VLOOKUP($AH2314,CODES!$A:$B,2,FALSE),"NO CODE"))</f>
        <v/>
      </c>
      <c r="AJ2314" s="19">
        <f>IF(OR($AI2314="",$AI2314="NO CODE"),"",IF(COUNTIFS(RATES!$A:$A,$AI2314,RATES!$B:$B,"&lt;="&amp;MonthStart,RATES!$C:$C,"&gt;="&amp;MonthEnd)&lt;&gt;1,"NO RATE",IF($AD2314="OFF",SUMIFS(RATES!$F:$F,RATES!$A:$A,$AI2314,RATES!$B:$B,"&lt;="&amp;MonthStart,RATES!$C:$C,"&gt;="&amp;MonthEnd),SUMIFS(RATES!$E:$E,RATES!$A:$A,$AI2314,RATES!$B:$B,"&lt;="&amp;MonthStart,RATES!$C:$C,"&gt;="&amp;MonthEnd))))</f>
        <v/>
      </c>
      <c r="AK2314" s="2">
        <f>IF(OR(NOT(ISNUMBER($AJ2314)),N($AA2314)=0),"",IF(ABS(N($Z2314)/100-$AJ2314)&gt;0.0000001,"DIFFERS",""))</f>
        <v/>
      </c>
    </row>
    <row r="2315">
      <c r="AD2315" s="2">
        <f>IF($L2315="","",IF(ISNUMBER(SEARCH("OFF ROAD",$H2315)),"OFF",IF(ISNUMBER(SEARCH("ON ROAD",$H2315)),"ON","")))</f>
        <v/>
      </c>
      <c r="AE2315" s="2">
        <f>IF($AD2315="ON",""&amp;$L2315,"")</f>
        <v/>
      </c>
      <c r="AF2315" s="2">
        <f>IF($L2315="","",IF($J2315&lt;&gt;"","Y",""))</f>
        <v/>
      </c>
      <c r="AG2315" s="2">
        <f>IF($L2315="","",IFERROR(TRIM(MID($H2315,4,SEARCH(" CO ",$H2315)-4)),""&amp;$S2315))</f>
        <v/>
      </c>
      <c r="AH2315" s="2">
        <f>IF($AG2315="","",IF($AG2315="FULTON",IF(ISNUMBER(SEARCH("COLLEGE PARK",$H2315)),"FULTON (COLLEGE PARK)",IF(ISNUMBER(SEARCH("HAPEVILLE",$H2315)),"FULTON (HAPEVILLE)",IF(ISNUMBER(SEARCH("EAST POINT",$H2315)),"FULTON (EAST POINT)",IF(ISNUMBER(SEARCH("ATLANTA",$H2315)),"FULTON (ATL LIMITS)","FULTON")))),IF($AG2315="DEKALB",IF(ISNUMBER(SEARCH("ATLANTA",$H2315)),"DEKALB (ATL LIMITS)","DEKALB"),IF(AND($AG2315="CLAYTON",ISNUMBER(SEARCH("COLLEGE PARK",$H2315))),"CLAYTON (COLLEGE PARK)",$AG2315))))</f>
        <v/>
      </c>
      <c r="AI2315" s="2">
        <f>IF(OR($AH2315="",$AD2315=""),"",IFERROR(VLOOKUP($AH2315,CODES!$A:$B,2,FALSE),"NO CODE"))</f>
        <v/>
      </c>
      <c r="AJ2315" s="19">
        <f>IF(OR($AI2315="",$AI2315="NO CODE"),"",IF(COUNTIFS(RATES!$A:$A,$AI2315,RATES!$B:$B,"&lt;="&amp;MonthStart,RATES!$C:$C,"&gt;="&amp;MonthEnd)&lt;&gt;1,"NO RATE",IF($AD2315="OFF",SUMIFS(RATES!$F:$F,RATES!$A:$A,$AI2315,RATES!$B:$B,"&lt;="&amp;MonthStart,RATES!$C:$C,"&gt;="&amp;MonthEnd),SUMIFS(RATES!$E:$E,RATES!$A:$A,$AI2315,RATES!$B:$B,"&lt;="&amp;MonthStart,RATES!$C:$C,"&gt;="&amp;MonthEnd))))</f>
        <v/>
      </c>
      <c r="AK2315" s="2">
        <f>IF(OR(NOT(ISNUMBER($AJ2315)),N($AA2315)=0),"",IF(ABS(N($Z2315)/100-$AJ2315)&gt;0.0000001,"DIFFERS",""))</f>
        <v/>
      </c>
    </row>
    <row r="2316">
      <c r="AD2316" s="2">
        <f>IF($L2316="","",IF(ISNUMBER(SEARCH("OFF ROAD",$H2316)),"OFF",IF(ISNUMBER(SEARCH("ON ROAD",$H2316)),"ON","")))</f>
        <v/>
      </c>
      <c r="AE2316" s="2">
        <f>IF($AD2316="ON",""&amp;$L2316,"")</f>
        <v/>
      </c>
      <c r="AF2316" s="2">
        <f>IF($L2316="","",IF($J2316&lt;&gt;"","Y",""))</f>
        <v/>
      </c>
      <c r="AG2316" s="2">
        <f>IF($L2316="","",IFERROR(TRIM(MID($H2316,4,SEARCH(" CO ",$H2316)-4)),""&amp;$S2316))</f>
        <v/>
      </c>
      <c r="AH2316" s="2">
        <f>IF($AG2316="","",IF($AG2316="FULTON",IF(ISNUMBER(SEARCH("COLLEGE PARK",$H2316)),"FULTON (COLLEGE PARK)",IF(ISNUMBER(SEARCH("HAPEVILLE",$H2316)),"FULTON (HAPEVILLE)",IF(ISNUMBER(SEARCH("EAST POINT",$H2316)),"FULTON (EAST POINT)",IF(ISNUMBER(SEARCH("ATLANTA",$H2316)),"FULTON (ATL LIMITS)","FULTON")))),IF($AG2316="DEKALB",IF(ISNUMBER(SEARCH("ATLANTA",$H2316)),"DEKALB (ATL LIMITS)","DEKALB"),IF(AND($AG2316="CLAYTON",ISNUMBER(SEARCH("COLLEGE PARK",$H2316))),"CLAYTON (COLLEGE PARK)",$AG2316))))</f>
        <v/>
      </c>
      <c r="AI2316" s="2">
        <f>IF(OR($AH2316="",$AD2316=""),"",IFERROR(VLOOKUP($AH2316,CODES!$A:$B,2,FALSE),"NO CODE"))</f>
        <v/>
      </c>
      <c r="AJ2316" s="19">
        <f>IF(OR($AI2316="",$AI2316="NO CODE"),"",IF(COUNTIFS(RATES!$A:$A,$AI2316,RATES!$B:$B,"&lt;="&amp;MonthStart,RATES!$C:$C,"&gt;="&amp;MonthEnd)&lt;&gt;1,"NO RATE",IF($AD2316="OFF",SUMIFS(RATES!$F:$F,RATES!$A:$A,$AI2316,RATES!$B:$B,"&lt;="&amp;MonthStart,RATES!$C:$C,"&gt;="&amp;MonthEnd),SUMIFS(RATES!$E:$E,RATES!$A:$A,$AI2316,RATES!$B:$B,"&lt;="&amp;MonthStart,RATES!$C:$C,"&gt;="&amp;MonthEnd))))</f>
        <v/>
      </c>
      <c r="AK2316" s="2">
        <f>IF(OR(NOT(ISNUMBER($AJ2316)),N($AA2316)=0),"",IF(ABS(N($Z2316)/100-$AJ2316)&gt;0.0000001,"DIFFERS",""))</f>
        <v/>
      </c>
    </row>
    <row r="2317">
      <c r="AD2317" s="2">
        <f>IF($L2317="","",IF(ISNUMBER(SEARCH("OFF ROAD",$H2317)),"OFF",IF(ISNUMBER(SEARCH("ON ROAD",$H2317)),"ON","")))</f>
        <v/>
      </c>
      <c r="AE2317" s="2">
        <f>IF($AD2317="ON",""&amp;$L2317,"")</f>
        <v/>
      </c>
      <c r="AF2317" s="2">
        <f>IF($L2317="","",IF($J2317&lt;&gt;"","Y",""))</f>
        <v/>
      </c>
      <c r="AG2317" s="2">
        <f>IF($L2317="","",IFERROR(TRIM(MID($H2317,4,SEARCH(" CO ",$H2317)-4)),""&amp;$S2317))</f>
        <v/>
      </c>
      <c r="AH2317" s="2">
        <f>IF($AG2317="","",IF($AG2317="FULTON",IF(ISNUMBER(SEARCH("COLLEGE PARK",$H2317)),"FULTON (COLLEGE PARK)",IF(ISNUMBER(SEARCH("HAPEVILLE",$H2317)),"FULTON (HAPEVILLE)",IF(ISNUMBER(SEARCH("EAST POINT",$H2317)),"FULTON (EAST POINT)",IF(ISNUMBER(SEARCH("ATLANTA",$H2317)),"FULTON (ATL LIMITS)","FULTON")))),IF($AG2317="DEKALB",IF(ISNUMBER(SEARCH("ATLANTA",$H2317)),"DEKALB (ATL LIMITS)","DEKALB"),IF(AND($AG2317="CLAYTON",ISNUMBER(SEARCH("COLLEGE PARK",$H2317))),"CLAYTON (COLLEGE PARK)",$AG2317))))</f>
        <v/>
      </c>
      <c r="AI2317" s="2">
        <f>IF(OR($AH2317="",$AD2317=""),"",IFERROR(VLOOKUP($AH2317,CODES!$A:$B,2,FALSE),"NO CODE"))</f>
        <v/>
      </c>
      <c r="AJ2317" s="19">
        <f>IF(OR($AI2317="",$AI2317="NO CODE"),"",IF(COUNTIFS(RATES!$A:$A,$AI2317,RATES!$B:$B,"&lt;="&amp;MonthStart,RATES!$C:$C,"&gt;="&amp;MonthEnd)&lt;&gt;1,"NO RATE",IF($AD2317="OFF",SUMIFS(RATES!$F:$F,RATES!$A:$A,$AI2317,RATES!$B:$B,"&lt;="&amp;MonthStart,RATES!$C:$C,"&gt;="&amp;MonthEnd),SUMIFS(RATES!$E:$E,RATES!$A:$A,$AI2317,RATES!$B:$B,"&lt;="&amp;MonthStart,RATES!$C:$C,"&gt;="&amp;MonthEnd))))</f>
        <v/>
      </c>
      <c r="AK2317" s="2">
        <f>IF(OR(NOT(ISNUMBER($AJ2317)),N($AA2317)=0),"",IF(ABS(N($Z2317)/100-$AJ2317)&gt;0.0000001,"DIFFERS",""))</f>
        <v/>
      </c>
    </row>
    <row r="2318">
      <c r="AD2318" s="2">
        <f>IF($L2318="","",IF(ISNUMBER(SEARCH("OFF ROAD",$H2318)),"OFF",IF(ISNUMBER(SEARCH("ON ROAD",$H2318)),"ON","")))</f>
        <v/>
      </c>
      <c r="AE2318" s="2">
        <f>IF($AD2318="ON",""&amp;$L2318,"")</f>
        <v/>
      </c>
      <c r="AF2318" s="2">
        <f>IF($L2318="","",IF($J2318&lt;&gt;"","Y",""))</f>
        <v/>
      </c>
      <c r="AG2318" s="2">
        <f>IF($L2318="","",IFERROR(TRIM(MID($H2318,4,SEARCH(" CO ",$H2318)-4)),""&amp;$S2318))</f>
        <v/>
      </c>
      <c r="AH2318" s="2">
        <f>IF($AG2318="","",IF($AG2318="FULTON",IF(ISNUMBER(SEARCH("COLLEGE PARK",$H2318)),"FULTON (COLLEGE PARK)",IF(ISNUMBER(SEARCH("HAPEVILLE",$H2318)),"FULTON (HAPEVILLE)",IF(ISNUMBER(SEARCH("EAST POINT",$H2318)),"FULTON (EAST POINT)",IF(ISNUMBER(SEARCH("ATLANTA",$H2318)),"FULTON (ATL LIMITS)","FULTON")))),IF($AG2318="DEKALB",IF(ISNUMBER(SEARCH("ATLANTA",$H2318)),"DEKALB (ATL LIMITS)","DEKALB"),IF(AND($AG2318="CLAYTON",ISNUMBER(SEARCH("COLLEGE PARK",$H2318))),"CLAYTON (COLLEGE PARK)",$AG2318))))</f>
        <v/>
      </c>
      <c r="AI2318" s="2">
        <f>IF(OR($AH2318="",$AD2318=""),"",IFERROR(VLOOKUP($AH2318,CODES!$A:$B,2,FALSE),"NO CODE"))</f>
        <v/>
      </c>
      <c r="AJ2318" s="19">
        <f>IF(OR($AI2318="",$AI2318="NO CODE"),"",IF(COUNTIFS(RATES!$A:$A,$AI2318,RATES!$B:$B,"&lt;="&amp;MonthStart,RATES!$C:$C,"&gt;="&amp;MonthEnd)&lt;&gt;1,"NO RATE",IF($AD2318="OFF",SUMIFS(RATES!$F:$F,RATES!$A:$A,$AI2318,RATES!$B:$B,"&lt;="&amp;MonthStart,RATES!$C:$C,"&gt;="&amp;MonthEnd),SUMIFS(RATES!$E:$E,RATES!$A:$A,$AI2318,RATES!$B:$B,"&lt;="&amp;MonthStart,RATES!$C:$C,"&gt;="&amp;MonthEnd))))</f>
        <v/>
      </c>
      <c r="AK2318" s="2">
        <f>IF(OR(NOT(ISNUMBER($AJ2318)),N($AA2318)=0),"",IF(ABS(N($Z2318)/100-$AJ2318)&gt;0.0000001,"DIFFERS",""))</f>
        <v/>
      </c>
    </row>
    <row r="2319">
      <c r="AD2319" s="2">
        <f>IF($L2319="","",IF(ISNUMBER(SEARCH("OFF ROAD",$H2319)),"OFF",IF(ISNUMBER(SEARCH("ON ROAD",$H2319)),"ON","")))</f>
        <v/>
      </c>
      <c r="AE2319" s="2">
        <f>IF($AD2319="ON",""&amp;$L2319,"")</f>
        <v/>
      </c>
      <c r="AF2319" s="2">
        <f>IF($L2319="","",IF($J2319&lt;&gt;"","Y",""))</f>
        <v/>
      </c>
      <c r="AG2319" s="2">
        <f>IF($L2319="","",IFERROR(TRIM(MID($H2319,4,SEARCH(" CO ",$H2319)-4)),""&amp;$S2319))</f>
        <v/>
      </c>
      <c r="AH2319" s="2">
        <f>IF($AG2319="","",IF($AG2319="FULTON",IF(ISNUMBER(SEARCH("COLLEGE PARK",$H2319)),"FULTON (COLLEGE PARK)",IF(ISNUMBER(SEARCH("HAPEVILLE",$H2319)),"FULTON (HAPEVILLE)",IF(ISNUMBER(SEARCH("EAST POINT",$H2319)),"FULTON (EAST POINT)",IF(ISNUMBER(SEARCH("ATLANTA",$H2319)),"FULTON (ATL LIMITS)","FULTON")))),IF($AG2319="DEKALB",IF(ISNUMBER(SEARCH("ATLANTA",$H2319)),"DEKALB (ATL LIMITS)","DEKALB"),IF(AND($AG2319="CLAYTON",ISNUMBER(SEARCH("COLLEGE PARK",$H2319))),"CLAYTON (COLLEGE PARK)",$AG2319))))</f>
        <v/>
      </c>
      <c r="AI2319" s="2">
        <f>IF(OR($AH2319="",$AD2319=""),"",IFERROR(VLOOKUP($AH2319,CODES!$A:$B,2,FALSE),"NO CODE"))</f>
        <v/>
      </c>
      <c r="AJ2319" s="19">
        <f>IF(OR($AI2319="",$AI2319="NO CODE"),"",IF(COUNTIFS(RATES!$A:$A,$AI2319,RATES!$B:$B,"&lt;="&amp;MonthStart,RATES!$C:$C,"&gt;="&amp;MonthEnd)&lt;&gt;1,"NO RATE",IF($AD2319="OFF",SUMIFS(RATES!$F:$F,RATES!$A:$A,$AI2319,RATES!$B:$B,"&lt;="&amp;MonthStart,RATES!$C:$C,"&gt;="&amp;MonthEnd),SUMIFS(RATES!$E:$E,RATES!$A:$A,$AI2319,RATES!$B:$B,"&lt;="&amp;MonthStart,RATES!$C:$C,"&gt;="&amp;MonthEnd))))</f>
        <v/>
      </c>
      <c r="AK2319" s="2">
        <f>IF(OR(NOT(ISNUMBER($AJ2319)),N($AA2319)=0),"",IF(ABS(N($Z2319)/100-$AJ2319)&gt;0.0000001,"DIFFERS",""))</f>
        <v/>
      </c>
    </row>
    <row r="2320">
      <c r="AD2320" s="2">
        <f>IF($L2320="","",IF(ISNUMBER(SEARCH("OFF ROAD",$H2320)),"OFF",IF(ISNUMBER(SEARCH("ON ROAD",$H2320)),"ON","")))</f>
        <v/>
      </c>
      <c r="AE2320" s="2">
        <f>IF($AD2320="ON",""&amp;$L2320,"")</f>
        <v/>
      </c>
      <c r="AF2320" s="2">
        <f>IF($L2320="","",IF($J2320&lt;&gt;"","Y",""))</f>
        <v/>
      </c>
      <c r="AG2320" s="2">
        <f>IF($L2320="","",IFERROR(TRIM(MID($H2320,4,SEARCH(" CO ",$H2320)-4)),""&amp;$S2320))</f>
        <v/>
      </c>
      <c r="AH2320" s="2">
        <f>IF($AG2320="","",IF($AG2320="FULTON",IF(ISNUMBER(SEARCH("COLLEGE PARK",$H2320)),"FULTON (COLLEGE PARK)",IF(ISNUMBER(SEARCH("HAPEVILLE",$H2320)),"FULTON (HAPEVILLE)",IF(ISNUMBER(SEARCH("EAST POINT",$H2320)),"FULTON (EAST POINT)",IF(ISNUMBER(SEARCH("ATLANTA",$H2320)),"FULTON (ATL LIMITS)","FULTON")))),IF($AG2320="DEKALB",IF(ISNUMBER(SEARCH("ATLANTA",$H2320)),"DEKALB (ATL LIMITS)","DEKALB"),IF(AND($AG2320="CLAYTON",ISNUMBER(SEARCH("COLLEGE PARK",$H2320))),"CLAYTON (COLLEGE PARK)",$AG2320))))</f>
        <v/>
      </c>
      <c r="AI2320" s="2">
        <f>IF(OR($AH2320="",$AD2320=""),"",IFERROR(VLOOKUP($AH2320,CODES!$A:$B,2,FALSE),"NO CODE"))</f>
        <v/>
      </c>
      <c r="AJ2320" s="19">
        <f>IF(OR($AI2320="",$AI2320="NO CODE"),"",IF(COUNTIFS(RATES!$A:$A,$AI2320,RATES!$B:$B,"&lt;="&amp;MonthStart,RATES!$C:$C,"&gt;="&amp;MonthEnd)&lt;&gt;1,"NO RATE",IF($AD2320="OFF",SUMIFS(RATES!$F:$F,RATES!$A:$A,$AI2320,RATES!$B:$B,"&lt;="&amp;MonthStart,RATES!$C:$C,"&gt;="&amp;MonthEnd),SUMIFS(RATES!$E:$E,RATES!$A:$A,$AI2320,RATES!$B:$B,"&lt;="&amp;MonthStart,RATES!$C:$C,"&gt;="&amp;MonthEnd))))</f>
        <v/>
      </c>
      <c r="AK2320" s="2">
        <f>IF(OR(NOT(ISNUMBER($AJ2320)),N($AA2320)=0),"",IF(ABS(N($Z2320)/100-$AJ2320)&gt;0.0000001,"DIFFERS",""))</f>
        <v/>
      </c>
    </row>
    <row r="2321">
      <c r="AD2321" s="2">
        <f>IF($L2321="","",IF(ISNUMBER(SEARCH("OFF ROAD",$H2321)),"OFF",IF(ISNUMBER(SEARCH("ON ROAD",$H2321)),"ON","")))</f>
        <v/>
      </c>
      <c r="AE2321" s="2">
        <f>IF($AD2321="ON",""&amp;$L2321,"")</f>
        <v/>
      </c>
      <c r="AF2321" s="2">
        <f>IF($L2321="","",IF($J2321&lt;&gt;"","Y",""))</f>
        <v/>
      </c>
      <c r="AG2321" s="2">
        <f>IF($L2321="","",IFERROR(TRIM(MID($H2321,4,SEARCH(" CO ",$H2321)-4)),""&amp;$S2321))</f>
        <v/>
      </c>
      <c r="AH2321" s="2">
        <f>IF($AG2321="","",IF($AG2321="FULTON",IF(ISNUMBER(SEARCH("COLLEGE PARK",$H2321)),"FULTON (COLLEGE PARK)",IF(ISNUMBER(SEARCH("HAPEVILLE",$H2321)),"FULTON (HAPEVILLE)",IF(ISNUMBER(SEARCH("EAST POINT",$H2321)),"FULTON (EAST POINT)",IF(ISNUMBER(SEARCH("ATLANTA",$H2321)),"FULTON (ATL LIMITS)","FULTON")))),IF($AG2321="DEKALB",IF(ISNUMBER(SEARCH("ATLANTA",$H2321)),"DEKALB (ATL LIMITS)","DEKALB"),IF(AND($AG2321="CLAYTON",ISNUMBER(SEARCH("COLLEGE PARK",$H2321))),"CLAYTON (COLLEGE PARK)",$AG2321))))</f>
        <v/>
      </c>
      <c r="AI2321" s="2">
        <f>IF(OR($AH2321="",$AD2321=""),"",IFERROR(VLOOKUP($AH2321,CODES!$A:$B,2,FALSE),"NO CODE"))</f>
        <v/>
      </c>
      <c r="AJ2321" s="19">
        <f>IF(OR($AI2321="",$AI2321="NO CODE"),"",IF(COUNTIFS(RATES!$A:$A,$AI2321,RATES!$B:$B,"&lt;="&amp;MonthStart,RATES!$C:$C,"&gt;="&amp;MonthEnd)&lt;&gt;1,"NO RATE",IF($AD2321="OFF",SUMIFS(RATES!$F:$F,RATES!$A:$A,$AI2321,RATES!$B:$B,"&lt;="&amp;MonthStart,RATES!$C:$C,"&gt;="&amp;MonthEnd),SUMIFS(RATES!$E:$E,RATES!$A:$A,$AI2321,RATES!$B:$B,"&lt;="&amp;MonthStart,RATES!$C:$C,"&gt;="&amp;MonthEnd))))</f>
        <v/>
      </c>
      <c r="AK2321" s="2">
        <f>IF(OR(NOT(ISNUMBER($AJ2321)),N($AA2321)=0),"",IF(ABS(N($Z2321)/100-$AJ2321)&gt;0.0000001,"DIFFERS",""))</f>
        <v/>
      </c>
    </row>
    <row r="2322">
      <c r="AD2322" s="2">
        <f>IF($L2322="","",IF(ISNUMBER(SEARCH("OFF ROAD",$H2322)),"OFF",IF(ISNUMBER(SEARCH("ON ROAD",$H2322)),"ON","")))</f>
        <v/>
      </c>
      <c r="AE2322" s="2">
        <f>IF($AD2322="ON",""&amp;$L2322,"")</f>
        <v/>
      </c>
      <c r="AF2322" s="2">
        <f>IF($L2322="","",IF($J2322&lt;&gt;"","Y",""))</f>
        <v/>
      </c>
      <c r="AG2322" s="2">
        <f>IF($L2322="","",IFERROR(TRIM(MID($H2322,4,SEARCH(" CO ",$H2322)-4)),""&amp;$S2322))</f>
        <v/>
      </c>
      <c r="AH2322" s="2">
        <f>IF($AG2322="","",IF($AG2322="FULTON",IF(ISNUMBER(SEARCH("COLLEGE PARK",$H2322)),"FULTON (COLLEGE PARK)",IF(ISNUMBER(SEARCH("HAPEVILLE",$H2322)),"FULTON (HAPEVILLE)",IF(ISNUMBER(SEARCH("EAST POINT",$H2322)),"FULTON (EAST POINT)",IF(ISNUMBER(SEARCH("ATLANTA",$H2322)),"FULTON (ATL LIMITS)","FULTON")))),IF($AG2322="DEKALB",IF(ISNUMBER(SEARCH("ATLANTA",$H2322)),"DEKALB (ATL LIMITS)","DEKALB"),IF(AND($AG2322="CLAYTON",ISNUMBER(SEARCH("COLLEGE PARK",$H2322))),"CLAYTON (COLLEGE PARK)",$AG2322))))</f>
        <v/>
      </c>
      <c r="AI2322" s="2">
        <f>IF(OR($AH2322="",$AD2322=""),"",IFERROR(VLOOKUP($AH2322,CODES!$A:$B,2,FALSE),"NO CODE"))</f>
        <v/>
      </c>
      <c r="AJ2322" s="19">
        <f>IF(OR($AI2322="",$AI2322="NO CODE"),"",IF(COUNTIFS(RATES!$A:$A,$AI2322,RATES!$B:$B,"&lt;="&amp;MonthStart,RATES!$C:$C,"&gt;="&amp;MonthEnd)&lt;&gt;1,"NO RATE",IF($AD2322="OFF",SUMIFS(RATES!$F:$F,RATES!$A:$A,$AI2322,RATES!$B:$B,"&lt;="&amp;MonthStart,RATES!$C:$C,"&gt;="&amp;MonthEnd),SUMIFS(RATES!$E:$E,RATES!$A:$A,$AI2322,RATES!$B:$B,"&lt;="&amp;MonthStart,RATES!$C:$C,"&gt;="&amp;MonthEnd))))</f>
        <v/>
      </c>
      <c r="AK2322" s="2">
        <f>IF(OR(NOT(ISNUMBER($AJ2322)),N($AA2322)=0),"",IF(ABS(N($Z2322)/100-$AJ2322)&gt;0.0000001,"DIFFERS",""))</f>
        <v/>
      </c>
    </row>
    <row r="2323">
      <c r="AD2323" s="2">
        <f>IF($L2323="","",IF(ISNUMBER(SEARCH("OFF ROAD",$H2323)),"OFF",IF(ISNUMBER(SEARCH("ON ROAD",$H2323)),"ON","")))</f>
        <v/>
      </c>
      <c r="AE2323" s="2">
        <f>IF($AD2323="ON",""&amp;$L2323,"")</f>
        <v/>
      </c>
      <c r="AF2323" s="2">
        <f>IF($L2323="","",IF($J2323&lt;&gt;"","Y",""))</f>
        <v/>
      </c>
      <c r="AG2323" s="2">
        <f>IF($L2323="","",IFERROR(TRIM(MID($H2323,4,SEARCH(" CO ",$H2323)-4)),""&amp;$S2323))</f>
        <v/>
      </c>
      <c r="AH2323" s="2">
        <f>IF($AG2323="","",IF($AG2323="FULTON",IF(ISNUMBER(SEARCH("COLLEGE PARK",$H2323)),"FULTON (COLLEGE PARK)",IF(ISNUMBER(SEARCH("HAPEVILLE",$H2323)),"FULTON (HAPEVILLE)",IF(ISNUMBER(SEARCH("EAST POINT",$H2323)),"FULTON (EAST POINT)",IF(ISNUMBER(SEARCH("ATLANTA",$H2323)),"FULTON (ATL LIMITS)","FULTON")))),IF($AG2323="DEKALB",IF(ISNUMBER(SEARCH("ATLANTA",$H2323)),"DEKALB (ATL LIMITS)","DEKALB"),IF(AND($AG2323="CLAYTON",ISNUMBER(SEARCH("COLLEGE PARK",$H2323))),"CLAYTON (COLLEGE PARK)",$AG2323))))</f>
        <v/>
      </c>
      <c r="AI2323" s="2">
        <f>IF(OR($AH2323="",$AD2323=""),"",IFERROR(VLOOKUP($AH2323,CODES!$A:$B,2,FALSE),"NO CODE"))</f>
        <v/>
      </c>
      <c r="AJ2323" s="19">
        <f>IF(OR($AI2323="",$AI2323="NO CODE"),"",IF(COUNTIFS(RATES!$A:$A,$AI2323,RATES!$B:$B,"&lt;="&amp;MonthStart,RATES!$C:$C,"&gt;="&amp;MonthEnd)&lt;&gt;1,"NO RATE",IF($AD2323="OFF",SUMIFS(RATES!$F:$F,RATES!$A:$A,$AI2323,RATES!$B:$B,"&lt;="&amp;MonthStart,RATES!$C:$C,"&gt;="&amp;MonthEnd),SUMIFS(RATES!$E:$E,RATES!$A:$A,$AI2323,RATES!$B:$B,"&lt;="&amp;MonthStart,RATES!$C:$C,"&gt;="&amp;MonthEnd))))</f>
        <v/>
      </c>
      <c r="AK2323" s="2">
        <f>IF(OR(NOT(ISNUMBER($AJ2323)),N($AA2323)=0),"",IF(ABS(N($Z2323)/100-$AJ2323)&gt;0.0000001,"DIFFERS",""))</f>
        <v/>
      </c>
    </row>
    <row r="2324">
      <c r="AD2324" s="2">
        <f>IF($L2324="","",IF(ISNUMBER(SEARCH("OFF ROAD",$H2324)),"OFF",IF(ISNUMBER(SEARCH("ON ROAD",$H2324)),"ON","")))</f>
        <v/>
      </c>
      <c r="AE2324" s="2">
        <f>IF($AD2324="ON",""&amp;$L2324,"")</f>
        <v/>
      </c>
      <c r="AF2324" s="2">
        <f>IF($L2324="","",IF($J2324&lt;&gt;"","Y",""))</f>
        <v/>
      </c>
      <c r="AG2324" s="2">
        <f>IF($L2324="","",IFERROR(TRIM(MID($H2324,4,SEARCH(" CO ",$H2324)-4)),""&amp;$S2324))</f>
        <v/>
      </c>
      <c r="AH2324" s="2">
        <f>IF($AG2324="","",IF($AG2324="FULTON",IF(ISNUMBER(SEARCH("COLLEGE PARK",$H2324)),"FULTON (COLLEGE PARK)",IF(ISNUMBER(SEARCH("HAPEVILLE",$H2324)),"FULTON (HAPEVILLE)",IF(ISNUMBER(SEARCH("EAST POINT",$H2324)),"FULTON (EAST POINT)",IF(ISNUMBER(SEARCH("ATLANTA",$H2324)),"FULTON (ATL LIMITS)","FULTON")))),IF($AG2324="DEKALB",IF(ISNUMBER(SEARCH("ATLANTA",$H2324)),"DEKALB (ATL LIMITS)","DEKALB"),IF(AND($AG2324="CLAYTON",ISNUMBER(SEARCH("COLLEGE PARK",$H2324))),"CLAYTON (COLLEGE PARK)",$AG2324))))</f>
        <v/>
      </c>
      <c r="AI2324" s="2">
        <f>IF(OR($AH2324="",$AD2324=""),"",IFERROR(VLOOKUP($AH2324,CODES!$A:$B,2,FALSE),"NO CODE"))</f>
        <v/>
      </c>
      <c r="AJ2324" s="19">
        <f>IF(OR($AI2324="",$AI2324="NO CODE"),"",IF(COUNTIFS(RATES!$A:$A,$AI2324,RATES!$B:$B,"&lt;="&amp;MonthStart,RATES!$C:$C,"&gt;="&amp;MonthEnd)&lt;&gt;1,"NO RATE",IF($AD2324="OFF",SUMIFS(RATES!$F:$F,RATES!$A:$A,$AI2324,RATES!$B:$B,"&lt;="&amp;MonthStart,RATES!$C:$C,"&gt;="&amp;MonthEnd),SUMIFS(RATES!$E:$E,RATES!$A:$A,$AI2324,RATES!$B:$B,"&lt;="&amp;MonthStart,RATES!$C:$C,"&gt;="&amp;MonthEnd))))</f>
        <v/>
      </c>
      <c r="AK2324" s="2">
        <f>IF(OR(NOT(ISNUMBER($AJ2324)),N($AA2324)=0),"",IF(ABS(N($Z2324)/100-$AJ2324)&gt;0.0000001,"DIFFERS",""))</f>
        <v/>
      </c>
    </row>
    <row r="2325">
      <c r="AD2325" s="2">
        <f>IF($L2325="","",IF(ISNUMBER(SEARCH("OFF ROAD",$H2325)),"OFF",IF(ISNUMBER(SEARCH("ON ROAD",$H2325)),"ON","")))</f>
        <v/>
      </c>
      <c r="AE2325" s="2">
        <f>IF($AD2325="ON",""&amp;$L2325,"")</f>
        <v/>
      </c>
      <c r="AF2325" s="2">
        <f>IF($L2325="","",IF($J2325&lt;&gt;"","Y",""))</f>
        <v/>
      </c>
      <c r="AG2325" s="2">
        <f>IF($L2325="","",IFERROR(TRIM(MID($H2325,4,SEARCH(" CO ",$H2325)-4)),""&amp;$S2325))</f>
        <v/>
      </c>
      <c r="AH2325" s="2">
        <f>IF($AG2325="","",IF($AG2325="FULTON",IF(ISNUMBER(SEARCH("COLLEGE PARK",$H2325)),"FULTON (COLLEGE PARK)",IF(ISNUMBER(SEARCH("HAPEVILLE",$H2325)),"FULTON (HAPEVILLE)",IF(ISNUMBER(SEARCH("EAST POINT",$H2325)),"FULTON (EAST POINT)",IF(ISNUMBER(SEARCH("ATLANTA",$H2325)),"FULTON (ATL LIMITS)","FULTON")))),IF($AG2325="DEKALB",IF(ISNUMBER(SEARCH("ATLANTA",$H2325)),"DEKALB (ATL LIMITS)","DEKALB"),IF(AND($AG2325="CLAYTON",ISNUMBER(SEARCH("COLLEGE PARK",$H2325))),"CLAYTON (COLLEGE PARK)",$AG2325))))</f>
        <v/>
      </c>
      <c r="AI2325" s="2">
        <f>IF(OR($AH2325="",$AD2325=""),"",IFERROR(VLOOKUP($AH2325,CODES!$A:$B,2,FALSE),"NO CODE"))</f>
        <v/>
      </c>
      <c r="AJ2325" s="19">
        <f>IF(OR($AI2325="",$AI2325="NO CODE"),"",IF(COUNTIFS(RATES!$A:$A,$AI2325,RATES!$B:$B,"&lt;="&amp;MonthStart,RATES!$C:$C,"&gt;="&amp;MonthEnd)&lt;&gt;1,"NO RATE",IF($AD2325="OFF",SUMIFS(RATES!$F:$F,RATES!$A:$A,$AI2325,RATES!$B:$B,"&lt;="&amp;MonthStart,RATES!$C:$C,"&gt;="&amp;MonthEnd),SUMIFS(RATES!$E:$E,RATES!$A:$A,$AI2325,RATES!$B:$B,"&lt;="&amp;MonthStart,RATES!$C:$C,"&gt;="&amp;MonthEnd))))</f>
        <v/>
      </c>
      <c r="AK2325" s="2">
        <f>IF(OR(NOT(ISNUMBER($AJ2325)),N($AA2325)=0),"",IF(ABS(N($Z2325)/100-$AJ2325)&gt;0.0000001,"DIFFERS",""))</f>
        <v/>
      </c>
    </row>
    <row r="2326">
      <c r="AD2326" s="2">
        <f>IF($L2326="","",IF(ISNUMBER(SEARCH("OFF ROAD",$H2326)),"OFF",IF(ISNUMBER(SEARCH("ON ROAD",$H2326)),"ON","")))</f>
        <v/>
      </c>
      <c r="AE2326" s="2">
        <f>IF($AD2326="ON",""&amp;$L2326,"")</f>
        <v/>
      </c>
      <c r="AF2326" s="2">
        <f>IF($L2326="","",IF($J2326&lt;&gt;"","Y",""))</f>
        <v/>
      </c>
      <c r="AG2326" s="2">
        <f>IF($L2326="","",IFERROR(TRIM(MID($H2326,4,SEARCH(" CO ",$H2326)-4)),""&amp;$S2326))</f>
        <v/>
      </c>
      <c r="AH2326" s="2">
        <f>IF($AG2326="","",IF($AG2326="FULTON",IF(ISNUMBER(SEARCH("COLLEGE PARK",$H2326)),"FULTON (COLLEGE PARK)",IF(ISNUMBER(SEARCH("HAPEVILLE",$H2326)),"FULTON (HAPEVILLE)",IF(ISNUMBER(SEARCH("EAST POINT",$H2326)),"FULTON (EAST POINT)",IF(ISNUMBER(SEARCH("ATLANTA",$H2326)),"FULTON (ATL LIMITS)","FULTON")))),IF($AG2326="DEKALB",IF(ISNUMBER(SEARCH("ATLANTA",$H2326)),"DEKALB (ATL LIMITS)","DEKALB"),IF(AND($AG2326="CLAYTON",ISNUMBER(SEARCH("COLLEGE PARK",$H2326))),"CLAYTON (COLLEGE PARK)",$AG2326))))</f>
        <v/>
      </c>
      <c r="AI2326" s="2">
        <f>IF(OR($AH2326="",$AD2326=""),"",IFERROR(VLOOKUP($AH2326,CODES!$A:$B,2,FALSE),"NO CODE"))</f>
        <v/>
      </c>
      <c r="AJ2326" s="19">
        <f>IF(OR($AI2326="",$AI2326="NO CODE"),"",IF(COUNTIFS(RATES!$A:$A,$AI2326,RATES!$B:$B,"&lt;="&amp;MonthStart,RATES!$C:$C,"&gt;="&amp;MonthEnd)&lt;&gt;1,"NO RATE",IF($AD2326="OFF",SUMIFS(RATES!$F:$F,RATES!$A:$A,$AI2326,RATES!$B:$B,"&lt;="&amp;MonthStart,RATES!$C:$C,"&gt;="&amp;MonthEnd),SUMIFS(RATES!$E:$E,RATES!$A:$A,$AI2326,RATES!$B:$B,"&lt;="&amp;MonthStart,RATES!$C:$C,"&gt;="&amp;MonthEnd))))</f>
        <v/>
      </c>
      <c r="AK2326" s="2">
        <f>IF(OR(NOT(ISNUMBER($AJ2326)),N($AA2326)=0),"",IF(ABS(N($Z2326)/100-$AJ2326)&gt;0.0000001,"DIFFERS",""))</f>
        <v/>
      </c>
    </row>
    <row r="2327">
      <c r="AD2327" s="2">
        <f>IF($L2327="","",IF(ISNUMBER(SEARCH("OFF ROAD",$H2327)),"OFF",IF(ISNUMBER(SEARCH("ON ROAD",$H2327)),"ON","")))</f>
        <v/>
      </c>
      <c r="AE2327" s="2">
        <f>IF($AD2327="ON",""&amp;$L2327,"")</f>
        <v/>
      </c>
      <c r="AF2327" s="2">
        <f>IF($L2327="","",IF($J2327&lt;&gt;"","Y",""))</f>
        <v/>
      </c>
      <c r="AG2327" s="2">
        <f>IF($L2327="","",IFERROR(TRIM(MID($H2327,4,SEARCH(" CO ",$H2327)-4)),""&amp;$S2327))</f>
        <v/>
      </c>
      <c r="AH2327" s="2">
        <f>IF($AG2327="","",IF($AG2327="FULTON",IF(ISNUMBER(SEARCH("COLLEGE PARK",$H2327)),"FULTON (COLLEGE PARK)",IF(ISNUMBER(SEARCH("HAPEVILLE",$H2327)),"FULTON (HAPEVILLE)",IF(ISNUMBER(SEARCH("EAST POINT",$H2327)),"FULTON (EAST POINT)",IF(ISNUMBER(SEARCH("ATLANTA",$H2327)),"FULTON (ATL LIMITS)","FULTON")))),IF($AG2327="DEKALB",IF(ISNUMBER(SEARCH("ATLANTA",$H2327)),"DEKALB (ATL LIMITS)","DEKALB"),IF(AND($AG2327="CLAYTON",ISNUMBER(SEARCH("COLLEGE PARK",$H2327))),"CLAYTON (COLLEGE PARK)",$AG2327))))</f>
        <v/>
      </c>
      <c r="AI2327" s="2">
        <f>IF(OR($AH2327="",$AD2327=""),"",IFERROR(VLOOKUP($AH2327,CODES!$A:$B,2,FALSE),"NO CODE"))</f>
        <v/>
      </c>
      <c r="AJ2327" s="19">
        <f>IF(OR($AI2327="",$AI2327="NO CODE"),"",IF(COUNTIFS(RATES!$A:$A,$AI2327,RATES!$B:$B,"&lt;="&amp;MonthStart,RATES!$C:$C,"&gt;="&amp;MonthEnd)&lt;&gt;1,"NO RATE",IF($AD2327="OFF",SUMIFS(RATES!$F:$F,RATES!$A:$A,$AI2327,RATES!$B:$B,"&lt;="&amp;MonthStart,RATES!$C:$C,"&gt;="&amp;MonthEnd),SUMIFS(RATES!$E:$E,RATES!$A:$A,$AI2327,RATES!$B:$B,"&lt;="&amp;MonthStart,RATES!$C:$C,"&gt;="&amp;MonthEnd))))</f>
        <v/>
      </c>
      <c r="AK2327" s="2">
        <f>IF(OR(NOT(ISNUMBER($AJ2327)),N($AA2327)=0),"",IF(ABS(N($Z2327)/100-$AJ2327)&gt;0.0000001,"DIFFERS",""))</f>
        <v/>
      </c>
    </row>
    <row r="2328">
      <c r="AD2328" s="2">
        <f>IF($L2328="","",IF(ISNUMBER(SEARCH("OFF ROAD",$H2328)),"OFF",IF(ISNUMBER(SEARCH("ON ROAD",$H2328)),"ON","")))</f>
        <v/>
      </c>
      <c r="AE2328" s="2">
        <f>IF($AD2328="ON",""&amp;$L2328,"")</f>
        <v/>
      </c>
      <c r="AF2328" s="2">
        <f>IF($L2328="","",IF($J2328&lt;&gt;"","Y",""))</f>
        <v/>
      </c>
      <c r="AG2328" s="2">
        <f>IF($L2328="","",IFERROR(TRIM(MID($H2328,4,SEARCH(" CO ",$H2328)-4)),""&amp;$S2328))</f>
        <v/>
      </c>
      <c r="AH2328" s="2">
        <f>IF($AG2328="","",IF($AG2328="FULTON",IF(ISNUMBER(SEARCH("COLLEGE PARK",$H2328)),"FULTON (COLLEGE PARK)",IF(ISNUMBER(SEARCH("HAPEVILLE",$H2328)),"FULTON (HAPEVILLE)",IF(ISNUMBER(SEARCH("EAST POINT",$H2328)),"FULTON (EAST POINT)",IF(ISNUMBER(SEARCH("ATLANTA",$H2328)),"FULTON (ATL LIMITS)","FULTON")))),IF($AG2328="DEKALB",IF(ISNUMBER(SEARCH("ATLANTA",$H2328)),"DEKALB (ATL LIMITS)","DEKALB"),IF(AND($AG2328="CLAYTON",ISNUMBER(SEARCH("COLLEGE PARK",$H2328))),"CLAYTON (COLLEGE PARK)",$AG2328))))</f>
        <v/>
      </c>
      <c r="AI2328" s="2">
        <f>IF(OR($AH2328="",$AD2328=""),"",IFERROR(VLOOKUP($AH2328,CODES!$A:$B,2,FALSE),"NO CODE"))</f>
        <v/>
      </c>
      <c r="AJ2328" s="19">
        <f>IF(OR($AI2328="",$AI2328="NO CODE"),"",IF(COUNTIFS(RATES!$A:$A,$AI2328,RATES!$B:$B,"&lt;="&amp;MonthStart,RATES!$C:$C,"&gt;="&amp;MonthEnd)&lt;&gt;1,"NO RATE",IF($AD2328="OFF",SUMIFS(RATES!$F:$F,RATES!$A:$A,$AI2328,RATES!$B:$B,"&lt;="&amp;MonthStart,RATES!$C:$C,"&gt;="&amp;MonthEnd),SUMIFS(RATES!$E:$E,RATES!$A:$A,$AI2328,RATES!$B:$B,"&lt;="&amp;MonthStart,RATES!$C:$C,"&gt;="&amp;MonthEnd))))</f>
        <v/>
      </c>
      <c r="AK2328" s="2">
        <f>IF(OR(NOT(ISNUMBER($AJ2328)),N($AA2328)=0),"",IF(ABS(N($Z2328)/100-$AJ2328)&gt;0.0000001,"DIFFERS",""))</f>
        <v/>
      </c>
    </row>
    <row r="2329">
      <c r="AD2329" s="2">
        <f>IF($L2329="","",IF(ISNUMBER(SEARCH("OFF ROAD",$H2329)),"OFF",IF(ISNUMBER(SEARCH("ON ROAD",$H2329)),"ON","")))</f>
        <v/>
      </c>
      <c r="AE2329" s="2">
        <f>IF($AD2329="ON",""&amp;$L2329,"")</f>
        <v/>
      </c>
      <c r="AF2329" s="2">
        <f>IF($L2329="","",IF($J2329&lt;&gt;"","Y",""))</f>
        <v/>
      </c>
      <c r="AG2329" s="2">
        <f>IF($L2329="","",IFERROR(TRIM(MID($H2329,4,SEARCH(" CO ",$H2329)-4)),""&amp;$S2329))</f>
        <v/>
      </c>
      <c r="AH2329" s="2">
        <f>IF($AG2329="","",IF($AG2329="FULTON",IF(ISNUMBER(SEARCH("COLLEGE PARK",$H2329)),"FULTON (COLLEGE PARK)",IF(ISNUMBER(SEARCH("HAPEVILLE",$H2329)),"FULTON (HAPEVILLE)",IF(ISNUMBER(SEARCH("EAST POINT",$H2329)),"FULTON (EAST POINT)",IF(ISNUMBER(SEARCH("ATLANTA",$H2329)),"FULTON (ATL LIMITS)","FULTON")))),IF($AG2329="DEKALB",IF(ISNUMBER(SEARCH("ATLANTA",$H2329)),"DEKALB (ATL LIMITS)","DEKALB"),IF(AND($AG2329="CLAYTON",ISNUMBER(SEARCH("COLLEGE PARK",$H2329))),"CLAYTON (COLLEGE PARK)",$AG2329))))</f>
        <v/>
      </c>
      <c r="AI2329" s="2">
        <f>IF(OR($AH2329="",$AD2329=""),"",IFERROR(VLOOKUP($AH2329,CODES!$A:$B,2,FALSE),"NO CODE"))</f>
        <v/>
      </c>
      <c r="AJ2329" s="19">
        <f>IF(OR($AI2329="",$AI2329="NO CODE"),"",IF(COUNTIFS(RATES!$A:$A,$AI2329,RATES!$B:$B,"&lt;="&amp;MonthStart,RATES!$C:$C,"&gt;="&amp;MonthEnd)&lt;&gt;1,"NO RATE",IF($AD2329="OFF",SUMIFS(RATES!$F:$F,RATES!$A:$A,$AI2329,RATES!$B:$B,"&lt;="&amp;MonthStart,RATES!$C:$C,"&gt;="&amp;MonthEnd),SUMIFS(RATES!$E:$E,RATES!$A:$A,$AI2329,RATES!$B:$B,"&lt;="&amp;MonthStart,RATES!$C:$C,"&gt;="&amp;MonthEnd))))</f>
        <v/>
      </c>
      <c r="AK2329" s="2">
        <f>IF(OR(NOT(ISNUMBER($AJ2329)),N($AA2329)=0),"",IF(ABS(N($Z2329)/100-$AJ2329)&gt;0.0000001,"DIFFERS",""))</f>
        <v/>
      </c>
    </row>
    <row r="2330">
      <c r="AD2330" s="2">
        <f>IF($L2330="","",IF(ISNUMBER(SEARCH("OFF ROAD",$H2330)),"OFF",IF(ISNUMBER(SEARCH("ON ROAD",$H2330)),"ON","")))</f>
        <v/>
      </c>
      <c r="AE2330" s="2">
        <f>IF($AD2330="ON",""&amp;$L2330,"")</f>
        <v/>
      </c>
      <c r="AF2330" s="2">
        <f>IF($L2330="","",IF($J2330&lt;&gt;"","Y",""))</f>
        <v/>
      </c>
      <c r="AG2330" s="2">
        <f>IF($L2330="","",IFERROR(TRIM(MID($H2330,4,SEARCH(" CO ",$H2330)-4)),""&amp;$S2330))</f>
        <v/>
      </c>
      <c r="AH2330" s="2">
        <f>IF($AG2330="","",IF($AG2330="FULTON",IF(ISNUMBER(SEARCH("COLLEGE PARK",$H2330)),"FULTON (COLLEGE PARK)",IF(ISNUMBER(SEARCH("HAPEVILLE",$H2330)),"FULTON (HAPEVILLE)",IF(ISNUMBER(SEARCH("EAST POINT",$H2330)),"FULTON (EAST POINT)",IF(ISNUMBER(SEARCH("ATLANTA",$H2330)),"FULTON (ATL LIMITS)","FULTON")))),IF($AG2330="DEKALB",IF(ISNUMBER(SEARCH("ATLANTA",$H2330)),"DEKALB (ATL LIMITS)","DEKALB"),IF(AND($AG2330="CLAYTON",ISNUMBER(SEARCH("COLLEGE PARK",$H2330))),"CLAYTON (COLLEGE PARK)",$AG2330))))</f>
        <v/>
      </c>
      <c r="AI2330" s="2">
        <f>IF(OR($AH2330="",$AD2330=""),"",IFERROR(VLOOKUP($AH2330,CODES!$A:$B,2,FALSE),"NO CODE"))</f>
        <v/>
      </c>
      <c r="AJ2330" s="19">
        <f>IF(OR($AI2330="",$AI2330="NO CODE"),"",IF(COUNTIFS(RATES!$A:$A,$AI2330,RATES!$B:$B,"&lt;="&amp;MonthStart,RATES!$C:$C,"&gt;="&amp;MonthEnd)&lt;&gt;1,"NO RATE",IF($AD2330="OFF",SUMIFS(RATES!$F:$F,RATES!$A:$A,$AI2330,RATES!$B:$B,"&lt;="&amp;MonthStart,RATES!$C:$C,"&gt;="&amp;MonthEnd),SUMIFS(RATES!$E:$E,RATES!$A:$A,$AI2330,RATES!$B:$B,"&lt;="&amp;MonthStart,RATES!$C:$C,"&gt;="&amp;MonthEnd))))</f>
        <v/>
      </c>
      <c r="AK2330" s="2">
        <f>IF(OR(NOT(ISNUMBER($AJ2330)),N($AA2330)=0),"",IF(ABS(N($Z2330)/100-$AJ2330)&gt;0.0000001,"DIFFERS",""))</f>
        <v/>
      </c>
    </row>
    <row r="2331">
      <c r="AD2331" s="2">
        <f>IF($L2331="","",IF(ISNUMBER(SEARCH("OFF ROAD",$H2331)),"OFF",IF(ISNUMBER(SEARCH("ON ROAD",$H2331)),"ON","")))</f>
        <v/>
      </c>
      <c r="AE2331" s="2">
        <f>IF($AD2331="ON",""&amp;$L2331,"")</f>
        <v/>
      </c>
      <c r="AF2331" s="2">
        <f>IF($L2331="","",IF($J2331&lt;&gt;"","Y",""))</f>
        <v/>
      </c>
      <c r="AG2331" s="2">
        <f>IF($L2331="","",IFERROR(TRIM(MID($H2331,4,SEARCH(" CO ",$H2331)-4)),""&amp;$S2331))</f>
        <v/>
      </c>
      <c r="AH2331" s="2">
        <f>IF($AG2331="","",IF($AG2331="FULTON",IF(ISNUMBER(SEARCH("COLLEGE PARK",$H2331)),"FULTON (COLLEGE PARK)",IF(ISNUMBER(SEARCH("HAPEVILLE",$H2331)),"FULTON (HAPEVILLE)",IF(ISNUMBER(SEARCH("EAST POINT",$H2331)),"FULTON (EAST POINT)",IF(ISNUMBER(SEARCH("ATLANTA",$H2331)),"FULTON (ATL LIMITS)","FULTON")))),IF($AG2331="DEKALB",IF(ISNUMBER(SEARCH("ATLANTA",$H2331)),"DEKALB (ATL LIMITS)","DEKALB"),IF(AND($AG2331="CLAYTON",ISNUMBER(SEARCH("COLLEGE PARK",$H2331))),"CLAYTON (COLLEGE PARK)",$AG2331))))</f>
        <v/>
      </c>
      <c r="AI2331" s="2">
        <f>IF(OR($AH2331="",$AD2331=""),"",IFERROR(VLOOKUP($AH2331,CODES!$A:$B,2,FALSE),"NO CODE"))</f>
        <v/>
      </c>
      <c r="AJ2331" s="19">
        <f>IF(OR($AI2331="",$AI2331="NO CODE"),"",IF(COUNTIFS(RATES!$A:$A,$AI2331,RATES!$B:$B,"&lt;="&amp;MonthStart,RATES!$C:$C,"&gt;="&amp;MonthEnd)&lt;&gt;1,"NO RATE",IF($AD2331="OFF",SUMIFS(RATES!$F:$F,RATES!$A:$A,$AI2331,RATES!$B:$B,"&lt;="&amp;MonthStart,RATES!$C:$C,"&gt;="&amp;MonthEnd),SUMIFS(RATES!$E:$E,RATES!$A:$A,$AI2331,RATES!$B:$B,"&lt;="&amp;MonthStart,RATES!$C:$C,"&gt;="&amp;MonthEnd))))</f>
        <v/>
      </c>
      <c r="AK2331" s="2">
        <f>IF(OR(NOT(ISNUMBER($AJ2331)),N($AA2331)=0),"",IF(ABS(N($Z2331)/100-$AJ2331)&gt;0.0000001,"DIFFERS",""))</f>
        <v/>
      </c>
    </row>
    <row r="2332">
      <c r="AD2332" s="2">
        <f>IF($L2332="","",IF(ISNUMBER(SEARCH("OFF ROAD",$H2332)),"OFF",IF(ISNUMBER(SEARCH("ON ROAD",$H2332)),"ON","")))</f>
        <v/>
      </c>
      <c r="AE2332" s="2">
        <f>IF($AD2332="ON",""&amp;$L2332,"")</f>
        <v/>
      </c>
      <c r="AF2332" s="2">
        <f>IF($L2332="","",IF($J2332&lt;&gt;"","Y",""))</f>
        <v/>
      </c>
      <c r="AG2332" s="2">
        <f>IF($L2332="","",IFERROR(TRIM(MID($H2332,4,SEARCH(" CO ",$H2332)-4)),""&amp;$S2332))</f>
        <v/>
      </c>
      <c r="AH2332" s="2">
        <f>IF($AG2332="","",IF($AG2332="FULTON",IF(ISNUMBER(SEARCH("COLLEGE PARK",$H2332)),"FULTON (COLLEGE PARK)",IF(ISNUMBER(SEARCH("HAPEVILLE",$H2332)),"FULTON (HAPEVILLE)",IF(ISNUMBER(SEARCH("EAST POINT",$H2332)),"FULTON (EAST POINT)",IF(ISNUMBER(SEARCH("ATLANTA",$H2332)),"FULTON (ATL LIMITS)","FULTON")))),IF($AG2332="DEKALB",IF(ISNUMBER(SEARCH("ATLANTA",$H2332)),"DEKALB (ATL LIMITS)","DEKALB"),IF(AND($AG2332="CLAYTON",ISNUMBER(SEARCH("COLLEGE PARK",$H2332))),"CLAYTON (COLLEGE PARK)",$AG2332))))</f>
        <v/>
      </c>
      <c r="AI2332" s="2">
        <f>IF(OR($AH2332="",$AD2332=""),"",IFERROR(VLOOKUP($AH2332,CODES!$A:$B,2,FALSE),"NO CODE"))</f>
        <v/>
      </c>
      <c r="AJ2332" s="19">
        <f>IF(OR($AI2332="",$AI2332="NO CODE"),"",IF(COUNTIFS(RATES!$A:$A,$AI2332,RATES!$B:$B,"&lt;="&amp;MonthStart,RATES!$C:$C,"&gt;="&amp;MonthEnd)&lt;&gt;1,"NO RATE",IF($AD2332="OFF",SUMIFS(RATES!$F:$F,RATES!$A:$A,$AI2332,RATES!$B:$B,"&lt;="&amp;MonthStart,RATES!$C:$C,"&gt;="&amp;MonthEnd),SUMIFS(RATES!$E:$E,RATES!$A:$A,$AI2332,RATES!$B:$B,"&lt;="&amp;MonthStart,RATES!$C:$C,"&gt;="&amp;MonthEnd))))</f>
        <v/>
      </c>
      <c r="AK2332" s="2">
        <f>IF(OR(NOT(ISNUMBER($AJ2332)),N($AA2332)=0),"",IF(ABS(N($Z2332)/100-$AJ2332)&gt;0.0000001,"DIFFERS",""))</f>
        <v/>
      </c>
    </row>
    <row r="2333">
      <c r="AD2333" s="2">
        <f>IF($L2333="","",IF(ISNUMBER(SEARCH("OFF ROAD",$H2333)),"OFF",IF(ISNUMBER(SEARCH("ON ROAD",$H2333)),"ON","")))</f>
        <v/>
      </c>
      <c r="AE2333" s="2">
        <f>IF($AD2333="ON",""&amp;$L2333,"")</f>
        <v/>
      </c>
      <c r="AF2333" s="2">
        <f>IF($L2333="","",IF($J2333&lt;&gt;"","Y",""))</f>
        <v/>
      </c>
      <c r="AG2333" s="2">
        <f>IF($L2333="","",IFERROR(TRIM(MID($H2333,4,SEARCH(" CO ",$H2333)-4)),""&amp;$S2333))</f>
        <v/>
      </c>
      <c r="AH2333" s="2">
        <f>IF($AG2333="","",IF($AG2333="FULTON",IF(ISNUMBER(SEARCH("COLLEGE PARK",$H2333)),"FULTON (COLLEGE PARK)",IF(ISNUMBER(SEARCH("HAPEVILLE",$H2333)),"FULTON (HAPEVILLE)",IF(ISNUMBER(SEARCH("EAST POINT",$H2333)),"FULTON (EAST POINT)",IF(ISNUMBER(SEARCH("ATLANTA",$H2333)),"FULTON (ATL LIMITS)","FULTON")))),IF($AG2333="DEKALB",IF(ISNUMBER(SEARCH("ATLANTA",$H2333)),"DEKALB (ATL LIMITS)","DEKALB"),IF(AND($AG2333="CLAYTON",ISNUMBER(SEARCH("COLLEGE PARK",$H2333))),"CLAYTON (COLLEGE PARK)",$AG2333))))</f>
        <v/>
      </c>
      <c r="AI2333" s="2">
        <f>IF(OR($AH2333="",$AD2333=""),"",IFERROR(VLOOKUP($AH2333,CODES!$A:$B,2,FALSE),"NO CODE"))</f>
        <v/>
      </c>
      <c r="AJ2333" s="19">
        <f>IF(OR($AI2333="",$AI2333="NO CODE"),"",IF(COUNTIFS(RATES!$A:$A,$AI2333,RATES!$B:$B,"&lt;="&amp;MonthStart,RATES!$C:$C,"&gt;="&amp;MonthEnd)&lt;&gt;1,"NO RATE",IF($AD2333="OFF",SUMIFS(RATES!$F:$F,RATES!$A:$A,$AI2333,RATES!$B:$B,"&lt;="&amp;MonthStart,RATES!$C:$C,"&gt;="&amp;MonthEnd),SUMIFS(RATES!$E:$E,RATES!$A:$A,$AI2333,RATES!$B:$B,"&lt;="&amp;MonthStart,RATES!$C:$C,"&gt;="&amp;MonthEnd))))</f>
        <v/>
      </c>
      <c r="AK2333" s="2">
        <f>IF(OR(NOT(ISNUMBER($AJ2333)),N($AA2333)=0),"",IF(ABS(N($Z2333)/100-$AJ2333)&gt;0.0000001,"DIFFERS",""))</f>
        <v/>
      </c>
    </row>
    <row r="2334">
      <c r="AD2334" s="2">
        <f>IF($L2334="","",IF(ISNUMBER(SEARCH("OFF ROAD",$H2334)),"OFF",IF(ISNUMBER(SEARCH("ON ROAD",$H2334)),"ON","")))</f>
        <v/>
      </c>
      <c r="AE2334" s="2">
        <f>IF($AD2334="ON",""&amp;$L2334,"")</f>
        <v/>
      </c>
      <c r="AF2334" s="2">
        <f>IF($L2334="","",IF($J2334&lt;&gt;"","Y",""))</f>
        <v/>
      </c>
      <c r="AG2334" s="2">
        <f>IF($L2334="","",IFERROR(TRIM(MID($H2334,4,SEARCH(" CO ",$H2334)-4)),""&amp;$S2334))</f>
        <v/>
      </c>
      <c r="AH2334" s="2">
        <f>IF($AG2334="","",IF($AG2334="FULTON",IF(ISNUMBER(SEARCH("COLLEGE PARK",$H2334)),"FULTON (COLLEGE PARK)",IF(ISNUMBER(SEARCH("HAPEVILLE",$H2334)),"FULTON (HAPEVILLE)",IF(ISNUMBER(SEARCH("EAST POINT",$H2334)),"FULTON (EAST POINT)",IF(ISNUMBER(SEARCH("ATLANTA",$H2334)),"FULTON (ATL LIMITS)","FULTON")))),IF($AG2334="DEKALB",IF(ISNUMBER(SEARCH("ATLANTA",$H2334)),"DEKALB (ATL LIMITS)","DEKALB"),IF(AND($AG2334="CLAYTON",ISNUMBER(SEARCH("COLLEGE PARK",$H2334))),"CLAYTON (COLLEGE PARK)",$AG2334))))</f>
        <v/>
      </c>
      <c r="AI2334" s="2">
        <f>IF(OR($AH2334="",$AD2334=""),"",IFERROR(VLOOKUP($AH2334,CODES!$A:$B,2,FALSE),"NO CODE"))</f>
        <v/>
      </c>
      <c r="AJ2334" s="19">
        <f>IF(OR($AI2334="",$AI2334="NO CODE"),"",IF(COUNTIFS(RATES!$A:$A,$AI2334,RATES!$B:$B,"&lt;="&amp;MonthStart,RATES!$C:$C,"&gt;="&amp;MonthEnd)&lt;&gt;1,"NO RATE",IF($AD2334="OFF",SUMIFS(RATES!$F:$F,RATES!$A:$A,$AI2334,RATES!$B:$B,"&lt;="&amp;MonthStart,RATES!$C:$C,"&gt;="&amp;MonthEnd),SUMIFS(RATES!$E:$E,RATES!$A:$A,$AI2334,RATES!$B:$B,"&lt;="&amp;MonthStart,RATES!$C:$C,"&gt;="&amp;MonthEnd))))</f>
        <v/>
      </c>
      <c r="AK2334" s="2">
        <f>IF(OR(NOT(ISNUMBER($AJ2334)),N($AA2334)=0),"",IF(ABS(N($Z2334)/100-$AJ2334)&gt;0.0000001,"DIFFERS",""))</f>
        <v/>
      </c>
    </row>
    <row r="2335">
      <c r="AD2335" s="2">
        <f>IF($L2335="","",IF(ISNUMBER(SEARCH("OFF ROAD",$H2335)),"OFF",IF(ISNUMBER(SEARCH("ON ROAD",$H2335)),"ON","")))</f>
        <v/>
      </c>
      <c r="AE2335" s="2">
        <f>IF($AD2335="ON",""&amp;$L2335,"")</f>
        <v/>
      </c>
      <c r="AF2335" s="2">
        <f>IF($L2335="","",IF($J2335&lt;&gt;"","Y",""))</f>
        <v/>
      </c>
      <c r="AG2335" s="2">
        <f>IF($L2335="","",IFERROR(TRIM(MID($H2335,4,SEARCH(" CO ",$H2335)-4)),""&amp;$S2335))</f>
        <v/>
      </c>
      <c r="AH2335" s="2">
        <f>IF($AG2335="","",IF($AG2335="FULTON",IF(ISNUMBER(SEARCH("COLLEGE PARK",$H2335)),"FULTON (COLLEGE PARK)",IF(ISNUMBER(SEARCH("HAPEVILLE",$H2335)),"FULTON (HAPEVILLE)",IF(ISNUMBER(SEARCH("EAST POINT",$H2335)),"FULTON (EAST POINT)",IF(ISNUMBER(SEARCH("ATLANTA",$H2335)),"FULTON (ATL LIMITS)","FULTON")))),IF($AG2335="DEKALB",IF(ISNUMBER(SEARCH("ATLANTA",$H2335)),"DEKALB (ATL LIMITS)","DEKALB"),IF(AND($AG2335="CLAYTON",ISNUMBER(SEARCH("COLLEGE PARK",$H2335))),"CLAYTON (COLLEGE PARK)",$AG2335))))</f>
        <v/>
      </c>
      <c r="AI2335" s="2">
        <f>IF(OR($AH2335="",$AD2335=""),"",IFERROR(VLOOKUP($AH2335,CODES!$A:$B,2,FALSE),"NO CODE"))</f>
        <v/>
      </c>
      <c r="AJ2335" s="19">
        <f>IF(OR($AI2335="",$AI2335="NO CODE"),"",IF(COUNTIFS(RATES!$A:$A,$AI2335,RATES!$B:$B,"&lt;="&amp;MonthStart,RATES!$C:$C,"&gt;="&amp;MonthEnd)&lt;&gt;1,"NO RATE",IF($AD2335="OFF",SUMIFS(RATES!$F:$F,RATES!$A:$A,$AI2335,RATES!$B:$B,"&lt;="&amp;MonthStart,RATES!$C:$C,"&gt;="&amp;MonthEnd),SUMIFS(RATES!$E:$E,RATES!$A:$A,$AI2335,RATES!$B:$B,"&lt;="&amp;MonthStart,RATES!$C:$C,"&gt;="&amp;MonthEnd))))</f>
        <v/>
      </c>
      <c r="AK2335" s="2">
        <f>IF(OR(NOT(ISNUMBER($AJ2335)),N($AA2335)=0),"",IF(ABS(N($Z2335)/100-$AJ2335)&gt;0.0000001,"DIFFERS",""))</f>
        <v/>
      </c>
    </row>
    <row r="2336">
      <c r="AD2336" s="2">
        <f>IF($L2336="","",IF(ISNUMBER(SEARCH("OFF ROAD",$H2336)),"OFF",IF(ISNUMBER(SEARCH("ON ROAD",$H2336)),"ON","")))</f>
        <v/>
      </c>
      <c r="AE2336" s="2">
        <f>IF($AD2336="ON",""&amp;$L2336,"")</f>
        <v/>
      </c>
      <c r="AF2336" s="2">
        <f>IF($L2336="","",IF($J2336&lt;&gt;"","Y",""))</f>
        <v/>
      </c>
      <c r="AG2336" s="2">
        <f>IF($L2336="","",IFERROR(TRIM(MID($H2336,4,SEARCH(" CO ",$H2336)-4)),""&amp;$S2336))</f>
        <v/>
      </c>
      <c r="AH2336" s="2">
        <f>IF($AG2336="","",IF($AG2336="FULTON",IF(ISNUMBER(SEARCH("COLLEGE PARK",$H2336)),"FULTON (COLLEGE PARK)",IF(ISNUMBER(SEARCH("HAPEVILLE",$H2336)),"FULTON (HAPEVILLE)",IF(ISNUMBER(SEARCH("EAST POINT",$H2336)),"FULTON (EAST POINT)",IF(ISNUMBER(SEARCH("ATLANTA",$H2336)),"FULTON (ATL LIMITS)","FULTON")))),IF($AG2336="DEKALB",IF(ISNUMBER(SEARCH("ATLANTA",$H2336)),"DEKALB (ATL LIMITS)","DEKALB"),IF(AND($AG2336="CLAYTON",ISNUMBER(SEARCH("COLLEGE PARK",$H2336))),"CLAYTON (COLLEGE PARK)",$AG2336))))</f>
        <v/>
      </c>
      <c r="AI2336" s="2">
        <f>IF(OR($AH2336="",$AD2336=""),"",IFERROR(VLOOKUP($AH2336,CODES!$A:$B,2,FALSE),"NO CODE"))</f>
        <v/>
      </c>
      <c r="AJ2336" s="19">
        <f>IF(OR($AI2336="",$AI2336="NO CODE"),"",IF(COUNTIFS(RATES!$A:$A,$AI2336,RATES!$B:$B,"&lt;="&amp;MonthStart,RATES!$C:$C,"&gt;="&amp;MonthEnd)&lt;&gt;1,"NO RATE",IF($AD2336="OFF",SUMIFS(RATES!$F:$F,RATES!$A:$A,$AI2336,RATES!$B:$B,"&lt;="&amp;MonthStart,RATES!$C:$C,"&gt;="&amp;MonthEnd),SUMIFS(RATES!$E:$E,RATES!$A:$A,$AI2336,RATES!$B:$B,"&lt;="&amp;MonthStart,RATES!$C:$C,"&gt;="&amp;MonthEnd))))</f>
        <v/>
      </c>
      <c r="AK2336" s="2">
        <f>IF(OR(NOT(ISNUMBER($AJ2336)),N($AA2336)=0),"",IF(ABS(N($Z2336)/100-$AJ2336)&gt;0.0000001,"DIFFERS",""))</f>
        <v/>
      </c>
    </row>
    <row r="2337">
      <c r="AD2337" s="2">
        <f>IF($L2337="","",IF(ISNUMBER(SEARCH("OFF ROAD",$H2337)),"OFF",IF(ISNUMBER(SEARCH("ON ROAD",$H2337)),"ON","")))</f>
        <v/>
      </c>
      <c r="AE2337" s="2">
        <f>IF($AD2337="ON",""&amp;$L2337,"")</f>
        <v/>
      </c>
      <c r="AF2337" s="2">
        <f>IF($L2337="","",IF($J2337&lt;&gt;"","Y",""))</f>
        <v/>
      </c>
      <c r="AG2337" s="2">
        <f>IF($L2337="","",IFERROR(TRIM(MID($H2337,4,SEARCH(" CO ",$H2337)-4)),""&amp;$S2337))</f>
        <v/>
      </c>
      <c r="AH2337" s="2">
        <f>IF($AG2337="","",IF($AG2337="FULTON",IF(ISNUMBER(SEARCH("COLLEGE PARK",$H2337)),"FULTON (COLLEGE PARK)",IF(ISNUMBER(SEARCH("HAPEVILLE",$H2337)),"FULTON (HAPEVILLE)",IF(ISNUMBER(SEARCH("EAST POINT",$H2337)),"FULTON (EAST POINT)",IF(ISNUMBER(SEARCH("ATLANTA",$H2337)),"FULTON (ATL LIMITS)","FULTON")))),IF($AG2337="DEKALB",IF(ISNUMBER(SEARCH("ATLANTA",$H2337)),"DEKALB (ATL LIMITS)","DEKALB"),IF(AND($AG2337="CLAYTON",ISNUMBER(SEARCH("COLLEGE PARK",$H2337))),"CLAYTON (COLLEGE PARK)",$AG2337))))</f>
        <v/>
      </c>
      <c r="AI2337" s="2">
        <f>IF(OR($AH2337="",$AD2337=""),"",IFERROR(VLOOKUP($AH2337,CODES!$A:$B,2,FALSE),"NO CODE"))</f>
        <v/>
      </c>
      <c r="AJ2337" s="19">
        <f>IF(OR($AI2337="",$AI2337="NO CODE"),"",IF(COUNTIFS(RATES!$A:$A,$AI2337,RATES!$B:$B,"&lt;="&amp;MonthStart,RATES!$C:$C,"&gt;="&amp;MonthEnd)&lt;&gt;1,"NO RATE",IF($AD2337="OFF",SUMIFS(RATES!$F:$F,RATES!$A:$A,$AI2337,RATES!$B:$B,"&lt;="&amp;MonthStart,RATES!$C:$C,"&gt;="&amp;MonthEnd),SUMIFS(RATES!$E:$E,RATES!$A:$A,$AI2337,RATES!$B:$B,"&lt;="&amp;MonthStart,RATES!$C:$C,"&gt;="&amp;MonthEnd))))</f>
        <v/>
      </c>
      <c r="AK2337" s="2">
        <f>IF(OR(NOT(ISNUMBER($AJ2337)),N($AA2337)=0),"",IF(ABS(N($Z2337)/100-$AJ2337)&gt;0.0000001,"DIFFERS",""))</f>
        <v/>
      </c>
    </row>
    <row r="2338">
      <c r="AD2338" s="2">
        <f>IF($L2338="","",IF(ISNUMBER(SEARCH("OFF ROAD",$H2338)),"OFF",IF(ISNUMBER(SEARCH("ON ROAD",$H2338)),"ON","")))</f>
        <v/>
      </c>
      <c r="AE2338" s="2">
        <f>IF($AD2338="ON",""&amp;$L2338,"")</f>
        <v/>
      </c>
      <c r="AF2338" s="2">
        <f>IF($L2338="","",IF($J2338&lt;&gt;"","Y",""))</f>
        <v/>
      </c>
      <c r="AG2338" s="2">
        <f>IF($L2338="","",IFERROR(TRIM(MID($H2338,4,SEARCH(" CO ",$H2338)-4)),""&amp;$S2338))</f>
        <v/>
      </c>
      <c r="AH2338" s="2">
        <f>IF($AG2338="","",IF($AG2338="FULTON",IF(ISNUMBER(SEARCH("COLLEGE PARK",$H2338)),"FULTON (COLLEGE PARK)",IF(ISNUMBER(SEARCH("HAPEVILLE",$H2338)),"FULTON (HAPEVILLE)",IF(ISNUMBER(SEARCH("EAST POINT",$H2338)),"FULTON (EAST POINT)",IF(ISNUMBER(SEARCH("ATLANTA",$H2338)),"FULTON (ATL LIMITS)","FULTON")))),IF($AG2338="DEKALB",IF(ISNUMBER(SEARCH("ATLANTA",$H2338)),"DEKALB (ATL LIMITS)","DEKALB"),IF(AND($AG2338="CLAYTON",ISNUMBER(SEARCH("COLLEGE PARK",$H2338))),"CLAYTON (COLLEGE PARK)",$AG2338))))</f>
        <v/>
      </c>
      <c r="AI2338" s="2">
        <f>IF(OR($AH2338="",$AD2338=""),"",IFERROR(VLOOKUP($AH2338,CODES!$A:$B,2,FALSE),"NO CODE"))</f>
        <v/>
      </c>
      <c r="AJ2338" s="19">
        <f>IF(OR($AI2338="",$AI2338="NO CODE"),"",IF(COUNTIFS(RATES!$A:$A,$AI2338,RATES!$B:$B,"&lt;="&amp;MonthStart,RATES!$C:$C,"&gt;="&amp;MonthEnd)&lt;&gt;1,"NO RATE",IF($AD2338="OFF",SUMIFS(RATES!$F:$F,RATES!$A:$A,$AI2338,RATES!$B:$B,"&lt;="&amp;MonthStart,RATES!$C:$C,"&gt;="&amp;MonthEnd),SUMIFS(RATES!$E:$E,RATES!$A:$A,$AI2338,RATES!$B:$B,"&lt;="&amp;MonthStart,RATES!$C:$C,"&gt;="&amp;MonthEnd))))</f>
        <v/>
      </c>
      <c r="AK2338" s="2">
        <f>IF(OR(NOT(ISNUMBER($AJ2338)),N($AA2338)=0),"",IF(ABS(N($Z2338)/100-$AJ2338)&gt;0.0000001,"DIFFERS",""))</f>
        <v/>
      </c>
    </row>
    <row r="2339">
      <c r="AD2339" s="2">
        <f>IF($L2339="","",IF(ISNUMBER(SEARCH("OFF ROAD",$H2339)),"OFF",IF(ISNUMBER(SEARCH("ON ROAD",$H2339)),"ON","")))</f>
        <v/>
      </c>
      <c r="AE2339" s="2">
        <f>IF($AD2339="ON",""&amp;$L2339,"")</f>
        <v/>
      </c>
      <c r="AF2339" s="2">
        <f>IF($L2339="","",IF($J2339&lt;&gt;"","Y",""))</f>
        <v/>
      </c>
      <c r="AG2339" s="2">
        <f>IF($L2339="","",IFERROR(TRIM(MID($H2339,4,SEARCH(" CO ",$H2339)-4)),""&amp;$S2339))</f>
        <v/>
      </c>
      <c r="AH2339" s="2">
        <f>IF($AG2339="","",IF($AG2339="FULTON",IF(ISNUMBER(SEARCH("COLLEGE PARK",$H2339)),"FULTON (COLLEGE PARK)",IF(ISNUMBER(SEARCH("HAPEVILLE",$H2339)),"FULTON (HAPEVILLE)",IF(ISNUMBER(SEARCH("EAST POINT",$H2339)),"FULTON (EAST POINT)",IF(ISNUMBER(SEARCH("ATLANTA",$H2339)),"FULTON (ATL LIMITS)","FULTON")))),IF($AG2339="DEKALB",IF(ISNUMBER(SEARCH("ATLANTA",$H2339)),"DEKALB (ATL LIMITS)","DEKALB"),IF(AND($AG2339="CLAYTON",ISNUMBER(SEARCH("COLLEGE PARK",$H2339))),"CLAYTON (COLLEGE PARK)",$AG2339))))</f>
        <v/>
      </c>
      <c r="AI2339" s="2">
        <f>IF(OR($AH2339="",$AD2339=""),"",IFERROR(VLOOKUP($AH2339,CODES!$A:$B,2,FALSE),"NO CODE"))</f>
        <v/>
      </c>
      <c r="AJ2339" s="19">
        <f>IF(OR($AI2339="",$AI2339="NO CODE"),"",IF(COUNTIFS(RATES!$A:$A,$AI2339,RATES!$B:$B,"&lt;="&amp;MonthStart,RATES!$C:$C,"&gt;="&amp;MonthEnd)&lt;&gt;1,"NO RATE",IF($AD2339="OFF",SUMIFS(RATES!$F:$F,RATES!$A:$A,$AI2339,RATES!$B:$B,"&lt;="&amp;MonthStart,RATES!$C:$C,"&gt;="&amp;MonthEnd),SUMIFS(RATES!$E:$E,RATES!$A:$A,$AI2339,RATES!$B:$B,"&lt;="&amp;MonthStart,RATES!$C:$C,"&gt;="&amp;MonthEnd))))</f>
        <v/>
      </c>
      <c r="AK2339" s="2">
        <f>IF(OR(NOT(ISNUMBER($AJ2339)),N($AA2339)=0),"",IF(ABS(N($Z2339)/100-$AJ2339)&gt;0.0000001,"DIFFERS",""))</f>
        <v/>
      </c>
    </row>
    <row r="2340">
      <c r="AD2340" s="2">
        <f>IF($L2340="","",IF(ISNUMBER(SEARCH("OFF ROAD",$H2340)),"OFF",IF(ISNUMBER(SEARCH("ON ROAD",$H2340)),"ON","")))</f>
        <v/>
      </c>
      <c r="AE2340" s="2">
        <f>IF($AD2340="ON",""&amp;$L2340,"")</f>
        <v/>
      </c>
      <c r="AF2340" s="2">
        <f>IF($L2340="","",IF($J2340&lt;&gt;"","Y",""))</f>
        <v/>
      </c>
      <c r="AG2340" s="2">
        <f>IF($L2340="","",IFERROR(TRIM(MID($H2340,4,SEARCH(" CO ",$H2340)-4)),""&amp;$S2340))</f>
        <v/>
      </c>
      <c r="AH2340" s="2">
        <f>IF($AG2340="","",IF($AG2340="FULTON",IF(ISNUMBER(SEARCH("COLLEGE PARK",$H2340)),"FULTON (COLLEGE PARK)",IF(ISNUMBER(SEARCH("HAPEVILLE",$H2340)),"FULTON (HAPEVILLE)",IF(ISNUMBER(SEARCH("EAST POINT",$H2340)),"FULTON (EAST POINT)",IF(ISNUMBER(SEARCH("ATLANTA",$H2340)),"FULTON (ATL LIMITS)","FULTON")))),IF($AG2340="DEKALB",IF(ISNUMBER(SEARCH("ATLANTA",$H2340)),"DEKALB (ATL LIMITS)","DEKALB"),IF(AND($AG2340="CLAYTON",ISNUMBER(SEARCH("COLLEGE PARK",$H2340))),"CLAYTON (COLLEGE PARK)",$AG2340))))</f>
        <v/>
      </c>
      <c r="AI2340" s="2">
        <f>IF(OR($AH2340="",$AD2340=""),"",IFERROR(VLOOKUP($AH2340,CODES!$A:$B,2,FALSE),"NO CODE"))</f>
        <v/>
      </c>
      <c r="AJ2340" s="19">
        <f>IF(OR($AI2340="",$AI2340="NO CODE"),"",IF(COUNTIFS(RATES!$A:$A,$AI2340,RATES!$B:$B,"&lt;="&amp;MonthStart,RATES!$C:$C,"&gt;="&amp;MonthEnd)&lt;&gt;1,"NO RATE",IF($AD2340="OFF",SUMIFS(RATES!$F:$F,RATES!$A:$A,$AI2340,RATES!$B:$B,"&lt;="&amp;MonthStart,RATES!$C:$C,"&gt;="&amp;MonthEnd),SUMIFS(RATES!$E:$E,RATES!$A:$A,$AI2340,RATES!$B:$B,"&lt;="&amp;MonthStart,RATES!$C:$C,"&gt;="&amp;MonthEnd))))</f>
        <v/>
      </c>
      <c r="AK2340" s="2">
        <f>IF(OR(NOT(ISNUMBER($AJ2340)),N($AA2340)=0),"",IF(ABS(N($Z2340)/100-$AJ2340)&gt;0.0000001,"DIFFERS",""))</f>
        <v/>
      </c>
    </row>
    <row r="2341">
      <c r="AD2341" s="2">
        <f>IF($L2341="","",IF(ISNUMBER(SEARCH("OFF ROAD",$H2341)),"OFF",IF(ISNUMBER(SEARCH("ON ROAD",$H2341)),"ON","")))</f>
        <v/>
      </c>
      <c r="AE2341" s="2">
        <f>IF($AD2341="ON",""&amp;$L2341,"")</f>
        <v/>
      </c>
      <c r="AF2341" s="2">
        <f>IF($L2341="","",IF($J2341&lt;&gt;"","Y",""))</f>
        <v/>
      </c>
      <c r="AG2341" s="2">
        <f>IF($L2341="","",IFERROR(TRIM(MID($H2341,4,SEARCH(" CO ",$H2341)-4)),""&amp;$S2341))</f>
        <v/>
      </c>
      <c r="AH2341" s="2">
        <f>IF($AG2341="","",IF($AG2341="FULTON",IF(ISNUMBER(SEARCH("COLLEGE PARK",$H2341)),"FULTON (COLLEGE PARK)",IF(ISNUMBER(SEARCH("HAPEVILLE",$H2341)),"FULTON (HAPEVILLE)",IF(ISNUMBER(SEARCH("EAST POINT",$H2341)),"FULTON (EAST POINT)",IF(ISNUMBER(SEARCH("ATLANTA",$H2341)),"FULTON (ATL LIMITS)","FULTON")))),IF($AG2341="DEKALB",IF(ISNUMBER(SEARCH("ATLANTA",$H2341)),"DEKALB (ATL LIMITS)","DEKALB"),IF(AND($AG2341="CLAYTON",ISNUMBER(SEARCH("COLLEGE PARK",$H2341))),"CLAYTON (COLLEGE PARK)",$AG2341))))</f>
        <v/>
      </c>
      <c r="AI2341" s="2">
        <f>IF(OR($AH2341="",$AD2341=""),"",IFERROR(VLOOKUP($AH2341,CODES!$A:$B,2,FALSE),"NO CODE"))</f>
        <v/>
      </c>
      <c r="AJ2341" s="19">
        <f>IF(OR($AI2341="",$AI2341="NO CODE"),"",IF(COUNTIFS(RATES!$A:$A,$AI2341,RATES!$B:$B,"&lt;="&amp;MonthStart,RATES!$C:$C,"&gt;="&amp;MonthEnd)&lt;&gt;1,"NO RATE",IF($AD2341="OFF",SUMIFS(RATES!$F:$F,RATES!$A:$A,$AI2341,RATES!$B:$B,"&lt;="&amp;MonthStart,RATES!$C:$C,"&gt;="&amp;MonthEnd),SUMIFS(RATES!$E:$E,RATES!$A:$A,$AI2341,RATES!$B:$B,"&lt;="&amp;MonthStart,RATES!$C:$C,"&gt;="&amp;MonthEnd))))</f>
        <v/>
      </c>
      <c r="AK2341" s="2">
        <f>IF(OR(NOT(ISNUMBER($AJ2341)),N($AA2341)=0),"",IF(ABS(N($Z2341)/100-$AJ2341)&gt;0.0000001,"DIFFERS",""))</f>
        <v/>
      </c>
    </row>
    <row r="2342">
      <c r="AD2342" s="2">
        <f>IF($L2342="","",IF(ISNUMBER(SEARCH("OFF ROAD",$H2342)),"OFF",IF(ISNUMBER(SEARCH("ON ROAD",$H2342)),"ON","")))</f>
        <v/>
      </c>
      <c r="AE2342" s="2">
        <f>IF($AD2342="ON",""&amp;$L2342,"")</f>
        <v/>
      </c>
      <c r="AF2342" s="2">
        <f>IF($L2342="","",IF($J2342&lt;&gt;"","Y",""))</f>
        <v/>
      </c>
      <c r="AG2342" s="2">
        <f>IF($L2342="","",IFERROR(TRIM(MID($H2342,4,SEARCH(" CO ",$H2342)-4)),""&amp;$S2342))</f>
        <v/>
      </c>
      <c r="AH2342" s="2">
        <f>IF($AG2342="","",IF($AG2342="FULTON",IF(ISNUMBER(SEARCH("COLLEGE PARK",$H2342)),"FULTON (COLLEGE PARK)",IF(ISNUMBER(SEARCH("HAPEVILLE",$H2342)),"FULTON (HAPEVILLE)",IF(ISNUMBER(SEARCH("EAST POINT",$H2342)),"FULTON (EAST POINT)",IF(ISNUMBER(SEARCH("ATLANTA",$H2342)),"FULTON (ATL LIMITS)","FULTON")))),IF($AG2342="DEKALB",IF(ISNUMBER(SEARCH("ATLANTA",$H2342)),"DEKALB (ATL LIMITS)","DEKALB"),IF(AND($AG2342="CLAYTON",ISNUMBER(SEARCH("COLLEGE PARK",$H2342))),"CLAYTON (COLLEGE PARK)",$AG2342))))</f>
        <v/>
      </c>
      <c r="AI2342" s="2">
        <f>IF(OR($AH2342="",$AD2342=""),"",IFERROR(VLOOKUP($AH2342,CODES!$A:$B,2,FALSE),"NO CODE"))</f>
        <v/>
      </c>
      <c r="AJ2342" s="19">
        <f>IF(OR($AI2342="",$AI2342="NO CODE"),"",IF(COUNTIFS(RATES!$A:$A,$AI2342,RATES!$B:$B,"&lt;="&amp;MonthStart,RATES!$C:$C,"&gt;="&amp;MonthEnd)&lt;&gt;1,"NO RATE",IF($AD2342="OFF",SUMIFS(RATES!$F:$F,RATES!$A:$A,$AI2342,RATES!$B:$B,"&lt;="&amp;MonthStart,RATES!$C:$C,"&gt;="&amp;MonthEnd),SUMIFS(RATES!$E:$E,RATES!$A:$A,$AI2342,RATES!$B:$B,"&lt;="&amp;MonthStart,RATES!$C:$C,"&gt;="&amp;MonthEnd))))</f>
        <v/>
      </c>
      <c r="AK2342" s="2">
        <f>IF(OR(NOT(ISNUMBER($AJ2342)),N($AA2342)=0),"",IF(ABS(N($Z2342)/100-$AJ2342)&gt;0.0000001,"DIFFERS",""))</f>
        <v/>
      </c>
    </row>
    <row r="2343">
      <c r="AD2343" s="2">
        <f>IF($L2343="","",IF(ISNUMBER(SEARCH("OFF ROAD",$H2343)),"OFF",IF(ISNUMBER(SEARCH("ON ROAD",$H2343)),"ON","")))</f>
        <v/>
      </c>
      <c r="AE2343" s="2">
        <f>IF($AD2343="ON",""&amp;$L2343,"")</f>
        <v/>
      </c>
      <c r="AF2343" s="2">
        <f>IF($L2343="","",IF($J2343&lt;&gt;"","Y",""))</f>
        <v/>
      </c>
      <c r="AG2343" s="2">
        <f>IF($L2343="","",IFERROR(TRIM(MID($H2343,4,SEARCH(" CO ",$H2343)-4)),""&amp;$S2343))</f>
        <v/>
      </c>
      <c r="AH2343" s="2">
        <f>IF($AG2343="","",IF($AG2343="FULTON",IF(ISNUMBER(SEARCH("COLLEGE PARK",$H2343)),"FULTON (COLLEGE PARK)",IF(ISNUMBER(SEARCH("HAPEVILLE",$H2343)),"FULTON (HAPEVILLE)",IF(ISNUMBER(SEARCH("EAST POINT",$H2343)),"FULTON (EAST POINT)",IF(ISNUMBER(SEARCH("ATLANTA",$H2343)),"FULTON (ATL LIMITS)","FULTON")))),IF($AG2343="DEKALB",IF(ISNUMBER(SEARCH("ATLANTA",$H2343)),"DEKALB (ATL LIMITS)","DEKALB"),IF(AND($AG2343="CLAYTON",ISNUMBER(SEARCH("COLLEGE PARK",$H2343))),"CLAYTON (COLLEGE PARK)",$AG2343))))</f>
        <v/>
      </c>
      <c r="AI2343" s="2">
        <f>IF(OR($AH2343="",$AD2343=""),"",IFERROR(VLOOKUP($AH2343,CODES!$A:$B,2,FALSE),"NO CODE"))</f>
        <v/>
      </c>
      <c r="AJ2343" s="19">
        <f>IF(OR($AI2343="",$AI2343="NO CODE"),"",IF(COUNTIFS(RATES!$A:$A,$AI2343,RATES!$B:$B,"&lt;="&amp;MonthStart,RATES!$C:$C,"&gt;="&amp;MonthEnd)&lt;&gt;1,"NO RATE",IF($AD2343="OFF",SUMIFS(RATES!$F:$F,RATES!$A:$A,$AI2343,RATES!$B:$B,"&lt;="&amp;MonthStart,RATES!$C:$C,"&gt;="&amp;MonthEnd),SUMIFS(RATES!$E:$E,RATES!$A:$A,$AI2343,RATES!$B:$B,"&lt;="&amp;MonthStart,RATES!$C:$C,"&gt;="&amp;MonthEnd))))</f>
        <v/>
      </c>
      <c r="AK2343" s="2">
        <f>IF(OR(NOT(ISNUMBER($AJ2343)),N($AA2343)=0),"",IF(ABS(N($Z2343)/100-$AJ2343)&gt;0.0000001,"DIFFERS",""))</f>
        <v/>
      </c>
    </row>
    <row r="2344">
      <c r="AD2344" s="2">
        <f>IF($L2344="","",IF(ISNUMBER(SEARCH("OFF ROAD",$H2344)),"OFF",IF(ISNUMBER(SEARCH("ON ROAD",$H2344)),"ON","")))</f>
        <v/>
      </c>
      <c r="AE2344" s="2">
        <f>IF($AD2344="ON",""&amp;$L2344,"")</f>
        <v/>
      </c>
      <c r="AF2344" s="2">
        <f>IF($L2344="","",IF($J2344&lt;&gt;"","Y",""))</f>
        <v/>
      </c>
      <c r="AG2344" s="2">
        <f>IF($L2344="","",IFERROR(TRIM(MID($H2344,4,SEARCH(" CO ",$H2344)-4)),""&amp;$S2344))</f>
        <v/>
      </c>
      <c r="AH2344" s="2">
        <f>IF($AG2344="","",IF($AG2344="FULTON",IF(ISNUMBER(SEARCH("COLLEGE PARK",$H2344)),"FULTON (COLLEGE PARK)",IF(ISNUMBER(SEARCH("HAPEVILLE",$H2344)),"FULTON (HAPEVILLE)",IF(ISNUMBER(SEARCH("EAST POINT",$H2344)),"FULTON (EAST POINT)",IF(ISNUMBER(SEARCH("ATLANTA",$H2344)),"FULTON (ATL LIMITS)","FULTON")))),IF($AG2344="DEKALB",IF(ISNUMBER(SEARCH("ATLANTA",$H2344)),"DEKALB (ATL LIMITS)","DEKALB"),IF(AND($AG2344="CLAYTON",ISNUMBER(SEARCH("COLLEGE PARK",$H2344))),"CLAYTON (COLLEGE PARK)",$AG2344))))</f>
        <v/>
      </c>
      <c r="AI2344" s="2">
        <f>IF(OR($AH2344="",$AD2344=""),"",IFERROR(VLOOKUP($AH2344,CODES!$A:$B,2,FALSE),"NO CODE"))</f>
        <v/>
      </c>
      <c r="AJ2344" s="19">
        <f>IF(OR($AI2344="",$AI2344="NO CODE"),"",IF(COUNTIFS(RATES!$A:$A,$AI2344,RATES!$B:$B,"&lt;="&amp;MonthStart,RATES!$C:$C,"&gt;="&amp;MonthEnd)&lt;&gt;1,"NO RATE",IF($AD2344="OFF",SUMIFS(RATES!$F:$F,RATES!$A:$A,$AI2344,RATES!$B:$B,"&lt;="&amp;MonthStart,RATES!$C:$C,"&gt;="&amp;MonthEnd),SUMIFS(RATES!$E:$E,RATES!$A:$A,$AI2344,RATES!$B:$B,"&lt;="&amp;MonthStart,RATES!$C:$C,"&gt;="&amp;MonthEnd))))</f>
        <v/>
      </c>
      <c r="AK2344" s="2">
        <f>IF(OR(NOT(ISNUMBER($AJ2344)),N($AA2344)=0),"",IF(ABS(N($Z2344)/100-$AJ2344)&gt;0.0000001,"DIFFERS",""))</f>
        <v/>
      </c>
    </row>
    <row r="2345">
      <c r="AD2345" s="2">
        <f>IF($L2345="","",IF(ISNUMBER(SEARCH("OFF ROAD",$H2345)),"OFF",IF(ISNUMBER(SEARCH("ON ROAD",$H2345)),"ON","")))</f>
        <v/>
      </c>
      <c r="AE2345" s="2">
        <f>IF($AD2345="ON",""&amp;$L2345,"")</f>
        <v/>
      </c>
      <c r="AF2345" s="2">
        <f>IF($L2345="","",IF($J2345&lt;&gt;"","Y",""))</f>
        <v/>
      </c>
      <c r="AG2345" s="2">
        <f>IF($L2345="","",IFERROR(TRIM(MID($H2345,4,SEARCH(" CO ",$H2345)-4)),""&amp;$S2345))</f>
        <v/>
      </c>
      <c r="AH2345" s="2">
        <f>IF($AG2345="","",IF($AG2345="FULTON",IF(ISNUMBER(SEARCH("COLLEGE PARK",$H2345)),"FULTON (COLLEGE PARK)",IF(ISNUMBER(SEARCH("HAPEVILLE",$H2345)),"FULTON (HAPEVILLE)",IF(ISNUMBER(SEARCH("EAST POINT",$H2345)),"FULTON (EAST POINT)",IF(ISNUMBER(SEARCH("ATLANTA",$H2345)),"FULTON (ATL LIMITS)","FULTON")))),IF($AG2345="DEKALB",IF(ISNUMBER(SEARCH("ATLANTA",$H2345)),"DEKALB (ATL LIMITS)","DEKALB"),IF(AND($AG2345="CLAYTON",ISNUMBER(SEARCH("COLLEGE PARK",$H2345))),"CLAYTON (COLLEGE PARK)",$AG2345))))</f>
        <v/>
      </c>
      <c r="AI2345" s="2">
        <f>IF(OR($AH2345="",$AD2345=""),"",IFERROR(VLOOKUP($AH2345,CODES!$A:$B,2,FALSE),"NO CODE"))</f>
        <v/>
      </c>
      <c r="AJ2345" s="19">
        <f>IF(OR($AI2345="",$AI2345="NO CODE"),"",IF(COUNTIFS(RATES!$A:$A,$AI2345,RATES!$B:$B,"&lt;="&amp;MonthStart,RATES!$C:$C,"&gt;="&amp;MonthEnd)&lt;&gt;1,"NO RATE",IF($AD2345="OFF",SUMIFS(RATES!$F:$F,RATES!$A:$A,$AI2345,RATES!$B:$B,"&lt;="&amp;MonthStart,RATES!$C:$C,"&gt;="&amp;MonthEnd),SUMIFS(RATES!$E:$E,RATES!$A:$A,$AI2345,RATES!$B:$B,"&lt;="&amp;MonthStart,RATES!$C:$C,"&gt;="&amp;MonthEnd))))</f>
        <v/>
      </c>
      <c r="AK2345" s="2">
        <f>IF(OR(NOT(ISNUMBER($AJ2345)),N($AA2345)=0),"",IF(ABS(N($Z2345)/100-$AJ2345)&gt;0.0000001,"DIFFERS",""))</f>
        <v/>
      </c>
    </row>
    <row r="2346">
      <c r="AD2346" s="2">
        <f>IF($L2346="","",IF(ISNUMBER(SEARCH("OFF ROAD",$H2346)),"OFF",IF(ISNUMBER(SEARCH("ON ROAD",$H2346)),"ON","")))</f>
        <v/>
      </c>
      <c r="AE2346" s="2">
        <f>IF($AD2346="ON",""&amp;$L2346,"")</f>
        <v/>
      </c>
      <c r="AF2346" s="2">
        <f>IF($L2346="","",IF($J2346&lt;&gt;"","Y",""))</f>
        <v/>
      </c>
      <c r="AG2346" s="2">
        <f>IF($L2346="","",IFERROR(TRIM(MID($H2346,4,SEARCH(" CO ",$H2346)-4)),""&amp;$S2346))</f>
        <v/>
      </c>
      <c r="AH2346" s="2">
        <f>IF($AG2346="","",IF($AG2346="FULTON",IF(ISNUMBER(SEARCH("COLLEGE PARK",$H2346)),"FULTON (COLLEGE PARK)",IF(ISNUMBER(SEARCH("HAPEVILLE",$H2346)),"FULTON (HAPEVILLE)",IF(ISNUMBER(SEARCH("EAST POINT",$H2346)),"FULTON (EAST POINT)",IF(ISNUMBER(SEARCH("ATLANTA",$H2346)),"FULTON (ATL LIMITS)","FULTON")))),IF($AG2346="DEKALB",IF(ISNUMBER(SEARCH("ATLANTA",$H2346)),"DEKALB (ATL LIMITS)","DEKALB"),IF(AND($AG2346="CLAYTON",ISNUMBER(SEARCH("COLLEGE PARK",$H2346))),"CLAYTON (COLLEGE PARK)",$AG2346))))</f>
        <v/>
      </c>
      <c r="AI2346" s="2">
        <f>IF(OR($AH2346="",$AD2346=""),"",IFERROR(VLOOKUP($AH2346,CODES!$A:$B,2,FALSE),"NO CODE"))</f>
        <v/>
      </c>
      <c r="AJ2346" s="19">
        <f>IF(OR($AI2346="",$AI2346="NO CODE"),"",IF(COUNTIFS(RATES!$A:$A,$AI2346,RATES!$B:$B,"&lt;="&amp;MonthStart,RATES!$C:$C,"&gt;="&amp;MonthEnd)&lt;&gt;1,"NO RATE",IF($AD2346="OFF",SUMIFS(RATES!$F:$F,RATES!$A:$A,$AI2346,RATES!$B:$B,"&lt;="&amp;MonthStart,RATES!$C:$C,"&gt;="&amp;MonthEnd),SUMIFS(RATES!$E:$E,RATES!$A:$A,$AI2346,RATES!$B:$B,"&lt;="&amp;MonthStart,RATES!$C:$C,"&gt;="&amp;MonthEnd))))</f>
        <v/>
      </c>
      <c r="AK2346" s="2">
        <f>IF(OR(NOT(ISNUMBER($AJ2346)),N($AA2346)=0),"",IF(ABS(N($Z2346)/100-$AJ2346)&gt;0.0000001,"DIFFERS",""))</f>
        <v/>
      </c>
    </row>
    <row r="2347">
      <c r="AD2347" s="2">
        <f>IF($L2347="","",IF(ISNUMBER(SEARCH("OFF ROAD",$H2347)),"OFF",IF(ISNUMBER(SEARCH("ON ROAD",$H2347)),"ON","")))</f>
        <v/>
      </c>
      <c r="AE2347" s="2">
        <f>IF($AD2347="ON",""&amp;$L2347,"")</f>
        <v/>
      </c>
      <c r="AF2347" s="2">
        <f>IF($L2347="","",IF($J2347&lt;&gt;"","Y",""))</f>
        <v/>
      </c>
      <c r="AG2347" s="2">
        <f>IF($L2347="","",IFERROR(TRIM(MID($H2347,4,SEARCH(" CO ",$H2347)-4)),""&amp;$S2347))</f>
        <v/>
      </c>
      <c r="AH2347" s="2">
        <f>IF($AG2347="","",IF($AG2347="FULTON",IF(ISNUMBER(SEARCH("COLLEGE PARK",$H2347)),"FULTON (COLLEGE PARK)",IF(ISNUMBER(SEARCH("HAPEVILLE",$H2347)),"FULTON (HAPEVILLE)",IF(ISNUMBER(SEARCH("EAST POINT",$H2347)),"FULTON (EAST POINT)",IF(ISNUMBER(SEARCH("ATLANTA",$H2347)),"FULTON (ATL LIMITS)","FULTON")))),IF($AG2347="DEKALB",IF(ISNUMBER(SEARCH("ATLANTA",$H2347)),"DEKALB (ATL LIMITS)","DEKALB"),IF(AND($AG2347="CLAYTON",ISNUMBER(SEARCH("COLLEGE PARK",$H2347))),"CLAYTON (COLLEGE PARK)",$AG2347))))</f>
        <v/>
      </c>
      <c r="AI2347" s="2">
        <f>IF(OR($AH2347="",$AD2347=""),"",IFERROR(VLOOKUP($AH2347,CODES!$A:$B,2,FALSE),"NO CODE"))</f>
        <v/>
      </c>
      <c r="AJ2347" s="19">
        <f>IF(OR($AI2347="",$AI2347="NO CODE"),"",IF(COUNTIFS(RATES!$A:$A,$AI2347,RATES!$B:$B,"&lt;="&amp;MonthStart,RATES!$C:$C,"&gt;="&amp;MonthEnd)&lt;&gt;1,"NO RATE",IF($AD2347="OFF",SUMIFS(RATES!$F:$F,RATES!$A:$A,$AI2347,RATES!$B:$B,"&lt;="&amp;MonthStart,RATES!$C:$C,"&gt;="&amp;MonthEnd),SUMIFS(RATES!$E:$E,RATES!$A:$A,$AI2347,RATES!$B:$B,"&lt;="&amp;MonthStart,RATES!$C:$C,"&gt;="&amp;MonthEnd))))</f>
        <v/>
      </c>
      <c r="AK2347" s="2">
        <f>IF(OR(NOT(ISNUMBER($AJ2347)),N($AA2347)=0),"",IF(ABS(N($Z2347)/100-$AJ2347)&gt;0.0000001,"DIFFERS",""))</f>
        <v/>
      </c>
    </row>
    <row r="2348">
      <c r="AD2348" s="2">
        <f>IF($L2348="","",IF(ISNUMBER(SEARCH("OFF ROAD",$H2348)),"OFF",IF(ISNUMBER(SEARCH("ON ROAD",$H2348)),"ON","")))</f>
        <v/>
      </c>
      <c r="AE2348" s="2">
        <f>IF($AD2348="ON",""&amp;$L2348,"")</f>
        <v/>
      </c>
      <c r="AF2348" s="2">
        <f>IF($L2348="","",IF($J2348&lt;&gt;"","Y",""))</f>
        <v/>
      </c>
      <c r="AG2348" s="2">
        <f>IF($L2348="","",IFERROR(TRIM(MID($H2348,4,SEARCH(" CO ",$H2348)-4)),""&amp;$S2348))</f>
        <v/>
      </c>
      <c r="AH2348" s="2">
        <f>IF($AG2348="","",IF($AG2348="FULTON",IF(ISNUMBER(SEARCH("COLLEGE PARK",$H2348)),"FULTON (COLLEGE PARK)",IF(ISNUMBER(SEARCH("HAPEVILLE",$H2348)),"FULTON (HAPEVILLE)",IF(ISNUMBER(SEARCH("EAST POINT",$H2348)),"FULTON (EAST POINT)",IF(ISNUMBER(SEARCH("ATLANTA",$H2348)),"FULTON (ATL LIMITS)","FULTON")))),IF($AG2348="DEKALB",IF(ISNUMBER(SEARCH("ATLANTA",$H2348)),"DEKALB (ATL LIMITS)","DEKALB"),IF(AND($AG2348="CLAYTON",ISNUMBER(SEARCH("COLLEGE PARK",$H2348))),"CLAYTON (COLLEGE PARK)",$AG2348))))</f>
        <v/>
      </c>
      <c r="AI2348" s="2">
        <f>IF(OR($AH2348="",$AD2348=""),"",IFERROR(VLOOKUP($AH2348,CODES!$A:$B,2,FALSE),"NO CODE"))</f>
        <v/>
      </c>
      <c r="AJ2348" s="19">
        <f>IF(OR($AI2348="",$AI2348="NO CODE"),"",IF(COUNTIFS(RATES!$A:$A,$AI2348,RATES!$B:$B,"&lt;="&amp;MonthStart,RATES!$C:$C,"&gt;="&amp;MonthEnd)&lt;&gt;1,"NO RATE",IF($AD2348="OFF",SUMIFS(RATES!$F:$F,RATES!$A:$A,$AI2348,RATES!$B:$B,"&lt;="&amp;MonthStart,RATES!$C:$C,"&gt;="&amp;MonthEnd),SUMIFS(RATES!$E:$E,RATES!$A:$A,$AI2348,RATES!$B:$B,"&lt;="&amp;MonthStart,RATES!$C:$C,"&gt;="&amp;MonthEnd))))</f>
        <v/>
      </c>
      <c r="AK2348" s="2">
        <f>IF(OR(NOT(ISNUMBER($AJ2348)),N($AA2348)=0),"",IF(ABS(N($Z2348)/100-$AJ2348)&gt;0.0000001,"DIFFERS",""))</f>
        <v/>
      </c>
    </row>
    <row r="2349">
      <c r="AD2349" s="2">
        <f>IF($L2349="","",IF(ISNUMBER(SEARCH("OFF ROAD",$H2349)),"OFF",IF(ISNUMBER(SEARCH("ON ROAD",$H2349)),"ON","")))</f>
        <v/>
      </c>
      <c r="AE2349" s="2">
        <f>IF($AD2349="ON",""&amp;$L2349,"")</f>
        <v/>
      </c>
      <c r="AF2349" s="2">
        <f>IF($L2349="","",IF($J2349&lt;&gt;"","Y",""))</f>
        <v/>
      </c>
      <c r="AG2349" s="2">
        <f>IF($L2349="","",IFERROR(TRIM(MID($H2349,4,SEARCH(" CO ",$H2349)-4)),""&amp;$S2349))</f>
        <v/>
      </c>
      <c r="AH2349" s="2">
        <f>IF($AG2349="","",IF($AG2349="FULTON",IF(ISNUMBER(SEARCH("COLLEGE PARK",$H2349)),"FULTON (COLLEGE PARK)",IF(ISNUMBER(SEARCH("HAPEVILLE",$H2349)),"FULTON (HAPEVILLE)",IF(ISNUMBER(SEARCH("EAST POINT",$H2349)),"FULTON (EAST POINT)",IF(ISNUMBER(SEARCH("ATLANTA",$H2349)),"FULTON (ATL LIMITS)","FULTON")))),IF($AG2349="DEKALB",IF(ISNUMBER(SEARCH("ATLANTA",$H2349)),"DEKALB (ATL LIMITS)","DEKALB"),IF(AND($AG2349="CLAYTON",ISNUMBER(SEARCH("COLLEGE PARK",$H2349))),"CLAYTON (COLLEGE PARK)",$AG2349))))</f>
        <v/>
      </c>
      <c r="AI2349" s="2">
        <f>IF(OR($AH2349="",$AD2349=""),"",IFERROR(VLOOKUP($AH2349,CODES!$A:$B,2,FALSE),"NO CODE"))</f>
        <v/>
      </c>
      <c r="AJ2349" s="19">
        <f>IF(OR($AI2349="",$AI2349="NO CODE"),"",IF(COUNTIFS(RATES!$A:$A,$AI2349,RATES!$B:$B,"&lt;="&amp;MonthStart,RATES!$C:$C,"&gt;="&amp;MonthEnd)&lt;&gt;1,"NO RATE",IF($AD2349="OFF",SUMIFS(RATES!$F:$F,RATES!$A:$A,$AI2349,RATES!$B:$B,"&lt;="&amp;MonthStart,RATES!$C:$C,"&gt;="&amp;MonthEnd),SUMIFS(RATES!$E:$E,RATES!$A:$A,$AI2349,RATES!$B:$B,"&lt;="&amp;MonthStart,RATES!$C:$C,"&gt;="&amp;MonthEnd))))</f>
        <v/>
      </c>
      <c r="AK2349" s="2">
        <f>IF(OR(NOT(ISNUMBER($AJ2349)),N($AA2349)=0),"",IF(ABS(N($Z2349)/100-$AJ2349)&gt;0.0000001,"DIFFERS",""))</f>
        <v/>
      </c>
    </row>
    <row r="2350">
      <c r="AD2350" s="2">
        <f>IF($L2350="","",IF(ISNUMBER(SEARCH("OFF ROAD",$H2350)),"OFF",IF(ISNUMBER(SEARCH("ON ROAD",$H2350)),"ON","")))</f>
        <v/>
      </c>
      <c r="AE2350" s="2">
        <f>IF($AD2350="ON",""&amp;$L2350,"")</f>
        <v/>
      </c>
      <c r="AF2350" s="2">
        <f>IF($L2350="","",IF($J2350&lt;&gt;"","Y",""))</f>
        <v/>
      </c>
      <c r="AG2350" s="2">
        <f>IF($L2350="","",IFERROR(TRIM(MID($H2350,4,SEARCH(" CO ",$H2350)-4)),""&amp;$S2350))</f>
        <v/>
      </c>
      <c r="AH2350" s="2">
        <f>IF($AG2350="","",IF($AG2350="FULTON",IF(ISNUMBER(SEARCH("COLLEGE PARK",$H2350)),"FULTON (COLLEGE PARK)",IF(ISNUMBER(SEARCH("HAPEVILLE",$H2350)),"FULTON (HAPEVILLE)",IF(ISNUMBER(SEARCH("EAST POINT",$H2350)),"FULTON (EAST POINT)",IF(ISNUMBER(SEARCH("ATLANTA",$H2350)),"FULTON (ATL LIMITS)","FULTON")))),IF($AG2350="DEKALB",IF(ISNUMBER(SEARCH("ATLANTA",$H2350)),"DEKALB (ATL LIMITS)","DEKALB"),IF(AND($AG2350="CLAYTON",ISNUMBER(SEARCH("COLLEGE PARK",$H2350))),"CLAYTON (COLLEGE PARK)",$AG2350))))</f>
        <v/>
      </c>
      <c r="AI2350" s="2">
        <f>IF(OR($AH2350="",$AD2350=""),"",IFERROR(VLOOKUP($AH2350,CODES!$A:$B,2,FALSE),"NO CODE"))</f>
        <v/>
      </c>
      <c r="AJ2350" s="19">
        <f>IF(OR($AI2350="",$AI2350="NO CODE"),"",IF(COUNTIFS(RATES!$A:$A,$AI2350,RATES!$B:$B,"&lt;="&amp;MonthStart,RATES!$C:$C,"&gt;="&amp;MonthEnd)&lt;&gt;1,"NO RATE",IF($AD2350="OFF",SUMIFS(RATES!$F:$F,RATES!$A:$A,$AI2350,RATES!$B:$B,"&lt;="&amp;MonthStart,RATES!$C:$C,"&gt;="&amp;MonthEnd),SUMIFS(RATES!$E:$E,RATES!$A:$A,$AI2350,RATES!$B:$B,"&lt;="&amp;MonthStart,RATES!$C:$C,"&gt;="&amp;MonthEnd))))</f>
        <v/>
      </c>
      <c r="AK2350" s="2">
        <f>IF(OR(NOT(ISNUMBER($AJ2350)),N($AA2350)=0),"",IF(ABS(N($Z2350)/100-$AJ2350)&gt;0.0000001,"DIFFERS",""))</f>
        <v/>
      </c>
    </row>
    <row r="2351">
      <c r="AD2351" s="2">
        <f>IF($L2351="","",IF(ISNUMBER(SEARCH("OFF ROAD",$H2351)),"OFF",IF(ISNUMBER(SEARCH("ON ROAD",$H2351)),"ON","")))</f>
        <v/>
      </c>
      <c r="AE2351" s="2">
        <f>IF($AD2351="ON",""&amp;$L2351,"")</f>
        <v/>
      </c>
      <c r="AF2351" s="2">
        <f>IF($L2351="","",IF($J2351&lt;&gt;"","Y",""))</f>
        <v/>
      </c>
      <c r="AG2351" s="2">
        <f>IF($L2351="","",IFERROR(TRIM(MID($H2351,4,SEARCH(" CO ",$H2351)-4)),""&amp;$S2351))</f>
        <v/>
      </c>
      <c r="AH2351" s="2">
        <f>IF($AG2351="","",IF($AG2351="FULTON",IF(ISNUMBER(SEARCH("COLLEGE PARK",$H2351)),"FULTON (COLLEGE PARK)",IF(ISNUMBER(SEARCH("HAPEVILLE",$H2351)),"FULTON (HAPEVILLE)",IF(ISNUMBER(SEARCH("EAST POINT",$H2351)),"FULTON (EAST POINT)",IF(ISNUMBER(SEARCH("ATLANTA",$H2351)),"FULTON (ATL LIMITS)","FULTON")))),IF($AG2351="DEKALB",IF(ISNUMBER(SEARCH("ATLANTA",$H2351)),"DEKALB (ATL LIMITS)","DEKALB"),IF(AND($AG2351="CLAYTON",ISNUMBER(SEARCH("COLLEGE PARK",$H2351))),"CLAYTON (COLLEGE PARK)",$AG2351))))</f>
        <v/>
      </c>
      <c r="AI2351" s="2">
        <f>IF(OR($AH2351="",$AD2351=""),"",IFERROR(VLOOKUP($AH2351,CODES!$A:$B,2,FALSE),"NO CODE"))</f>
        <v/>
      </c>
      <c r="AJ2351" s="19">
        <f>IF(OR($AI2351="",$AI2351="NO CODE"),"",IF(COUNTIFS(RATES!$A:$A,$AI2351,RATES!$B:$B,"&lt;="&amp;MonthStart,RATES!$C:$C,"&gt;="&amp;MonthEnd)&lt;&gt;1,"NO RATE",IF($AD2351="OFF",SUMIFS(RATES!$F:$F,RATES!$A:$A,$AI2351,RATES!$B:$B,"&lt;="&amp;MonthStart,RATES!$C:$C,"&gt;="&amp;MonthEnd),SUMIFS(RATES!$E:$E,RATES!$A:$A,$AI2351,RATES!$B:$B,"&lt;="&amp;MonthStart,RATES!$C:$C,"&gt;="&amp;MonthEnd))))</f>
        <v/>
      </c>
      <c r="AK2351" s="2">
        <f>IF(OR(NOT(ISNUMBER($AJ2351)),N($AA2351)=0),"",IF(ABS(N($Z2351)/100-$AJ2351)&gt;0.0000001,"DIFFERS",""))</f>
        <v/>
      </c>
    </row>
    <row r="2352">
      <c r="AD2352" s="2">
        <f>IF($L2352="","",IF(ISNUMBER(SEARCH("OFF ROAD",$H2352)),"OFF",IF(ISNUMBER(SEARCH("ON ROAD",$H2352)),"ON","")))</f>
        <v/>
      </c>
      <c r="AE2352" s="2">
        <f>IF($AD2352="ON",""&amp;$L2352,"")</f>
        <v/>
      </c>
      <c r="AF2352" s="2">
        <f>IF($L2352="","",IF($J2352&lt;&gt;"","Y",""))</f>
        <v/>
      </c>
      <c r="AG2352" s="2">
        <f>IF($L2352="","",IFERROR(TRIM(MID($H2352,4,SEARCH(" CO ",$H2352)-4)),""&amp;$S2352))</f>
        <v/>
      </c>
      <c r="AH2352" s="2">
        <f>IF($AG2352="","",IF($AG2352="FULTON",IF(ISNUMBER(SEARCH("COLLEGE PARK",$H2352)),"FULTON (COLLEGE PARK)",IF(ISNUMBER(SEARCH("HAPEVILLE",$H2352)),"FULTON (HAPEVILLE)",IF(ISNUMBER(SEARCH("EAST POINT",$H2352)),"FULTON (EAST POINT)",IF(ISNUMBER(SEARCH("ATLANTA",$H2352)),"FULTON (ATL LIMITS)","FULTON")))),IF($AG2352="DEKALB",IF(ISNUMBER(SEARCH("ATLANTA",$H2352)),"DEKALB (ATL LIMITS)","DEKALB"),IF(AND($AG2352="CLAYTON",ISNUMBER(SEARCH("COLLEGE PARK",$H2352))),"CLAYTON (COLLEGE PARK)",$AG2352))))</f>
        <v/>
      </c>
      <c r="AI2352" s="2">
        <f>IF(OR($AH2352="",$AD2352=""),"",IFERROR(VLOOKUP($AH2352,CODES!$A:$B,2,FALSE),"NO CODE"))</f>
        <v/>
      </c>
      <c r="AJ2352" s="19">
        <f>IF(OR($AI2352="",$AI2352="NO CODE"),"",IF(COUNTIFS(RATES!$A:$A,$AI2352,RATES!$B:$B,"&lt;="&amp;MonthStart,RATES!$C:$C,"&gt;="&amp;MonthEnd)&lt;&gt;1,"NO RATE",IF($AD2352="OFF",SUMIFS(RATES!$F:$F,RATES!$A:$A,$AI2352,RATES!$B:$B,"&lt;="&amp;MonthStart,RATES!$C:$C,"&gt;="&amp;MonthEnd),SUMIFS(RATES!$E:$E,RATES!$A:$A,$AI2352,RATES!$B:$B,"&lt;="&amp;MonthStart,RATES!$C:$C,"&gt;="&amp;MonthEnd))))</f>
        <v/>
      </c>
      <c r="AK2352" s="2">
        <f>IF(OR(NOT(ISNUMBER($AJ2352)),N($AA2352)=0),"",IF(ABS(N($Z2352)/100-$AJ2352)&gt;0.0000001,"DIFFERS",""))</f>
        <v/>
      </c>
    </row>
    <row r="2353">
      <c r="AD2353" s="2">
        <f>IF($L2353="","",IF(ISNUMBER(SEARCH("OFF ROAD",$H2353)),"OFF",IF(ISNUMBER(SEARCH("ON ROAD",$H2353)),"ON","")))</f>
        <v/>
      </c>
      <c r="AE2353" s="2">
        <f>IF($AD2353="ON",""&amp;$L2353,"")</f>
        <v/>
      </c>
      <c r="AF2353" s="2">
        <f>IF($L2353="","",IF($J2353&lt;&gt;"","Y",""))</f>
        <v/>
      </c>
      <c r="AG2353" s="2">
        <f>IF($L2353="","",IFERROR(TRIM(MID($H2353,4,SEARCH(" CO ",$H2353)-4)),""&amp;$S2353))</f>
        <v/>
      </c>
      <c r="AH2353" s="2">
        <f>IF($AG2353="","",IF($AG2353="FULTON",IF(ISNUMBER(SEARCH("COLLEGE PARK",$H2353)),"FULTON (COLLEGE PARK)",IF(ISNUMBER(SEARCH("HAPEVILLE",$H2353)),"FULTON (HAPEVILLE)",IF(ISNUMBER(SEARCH("EAST POINT",$H2353)),"FULTON (EAST POINT)",IF(ISNUMBER(SEARCH("ATLANTA",$H2353)),"FULTON (ATL LIMITS)","FULTON")))),IF($AG2353="DEKALB",IF(ISNUMBER(SEARCH("ATLANTA",$H2353)),"DEKALB (ATL LIMITS)","DEKALB"),IF(AND($AG2353="CLAYTON",ISNUMBER(SEARCH("COLLEGE PARK",$H2353))),"CLAYTON (COLLEGE PARK)",$AG2353))))</f>
        <v/>
      </c>
      <c r="AI2353" s="2">
        <f>IF(OR($AH2353="",$AD2353=""),"",IFERROR(VLOOKUP($AH2353,CODES!$A:$B,2,FALSE),"NO CODE"))</f>
        <v/>
      </c>
      <c r="AJ2353" s="19">
        <f>IF(OR($AI2353="",$AI2353="NO CODE"),"",IF(COUNTIFS(RATES!$A:$A,$AI2353,RATES!$B:$B,"&lt;="&amp;MonthStart,RATES!$C:$C,"&gt;="&amp;MonthEnd)&lt;&gt;1,"NO RATE",IF($AD2353="OFF",SUMIFS(RATES!$F:$F,RATES!$A:$A,$AI2353,RATES!$B:$B,"&lt;="&amp;MonthStart,RATES!$C:$C,"&gt;="&amp;MonthEnd),SUMIFS(RATES!$E:$E,RATES!$A:$A,$AI2353,RATES!$B:$B,"&lt;="&amp;MonthStart,RATES!$C:$C,"&gt;="&amp;MonthEnd))))</f>
        <v/>
      </c>
      <c r="AK2353" s="2">
        <f>IF(OR(NOT(ISNUMBER($AJ2353)),N($AA2353)=0),"",IF(ABS(N($Z2353)/100-$AJ2353)&gt;0.0000001,"DIFFERS",""))</f>
        <v/>
      </c>
    </row>
    <row r="2354">
      <c r="AD2354" s="2">
        <f>IF($L2354="","",IF(ISNUMBER(SEARCH("OFF ROAD",$H2354)),"OFF",IF(ISNUMBER(SEARCH("ON ROAD",$H2354)),"ON","")))</f>
        <v/>
      </c>
      <c r="AE2354" s="2">
        <f>IF($AD2354="ON",""&amp;$L2354,"")</f>
        <v/>
      </c>
      <c r="AF2354" s="2">
        <f>IF($L2354="","",IF($J2354&lt;&gt;"","Y",""))</f>
        <v/>
      </c>
      <c r="AG2354" s="2">
        <f>IF($L2354="","",IFERROR(TRIM(MID($H2354,4,SEARCH(" CO ",$H2354)-4)),""&amp;$S2354))</f>
        <v/>
      </c>
      <c r="AH2354" s="2">
        <f>IF($AG2354="","",IF($AG2354="FULTON",IF(ISNUMBER(SEARCH("COLLEGE PARK",$H2354)),"FULTON (COLLEGE PARK)",IF(ISNUMBER(SEARCH("HAPEVILLE",$H2354)),"FULTON (HAPEVILLE)",IF(ISNUMBER(SEARCH("EAST POINT",$H2354)),"FULTON (EAST POINT)",IF(ISNUMBER(SEARCH("ATLANTA",$H2354)),"FULTON (ATL LIMITS)","FULTON")))),IF($AG2354="DEKALB",IF(ISNUMBER(SEARCH("ATLANTA",$H2354)),"DEKALB (ATL LIMITS)","DEKALB"),IF(AND($AG2354="CLAYTON",ISNUMBER(SEARCH("COLLEGE PARK",$H2354))),"CLAYTON (COLLEGE PARK)",$AG2354))))</f>
        <v/>
      </c>
      <c r="AI2354" s="2">
        <f>IF(OR($AH2354="",$AD2354=""),"",IFERROR(VLOOKUP($AH2354,CODES!$A:$B,2,FALSE),"NO CODE"))</f>
        <v/>
      </c>
      <c r="AJ2354" s="19">
        <f>IF(OR($AI2354="",$AI2354="NO CODE"),"",IF(COUNTIFS(RATES!$A:$A,$AI2354,RATES!$B:$B,"&lt;="&amp;MonthStart,RATES!$C:$C,"&gt;="&amp;MonthEnd)&lt;&gt;1,"NO RATE",IF($AD2354="OFF",SUMIFS(RATES!$F:$F,RATES!$A:$A,$AI2354,RATES!$B:$B,"&lt;="&amp;MonthStart,RATES!$C:$C,"&gt;="&amp;MonthEnd),SUMIFS(RATES!$E:$E,RATES!$A:$A,$AI2354,RATES!$B:$B,"&lt;="&amp;MonthStart,RATES!$C:$C,"&gt;="&amp;MonthEnd))))</f>
        <v/>
      </c>
      <c r="AK2354" s="2">
        <f>IF(OR(NOT(ISNUMBER($AJ2354)),N($AA2354)=0),"",IF(ABS(N($Z2354)/100-$AJ2354)&gt;0.0000001,"DIFFERS",""))</f>
        <v/>
      </c>
    </row>
    <row r="2355">
      <c r="AD2355" s="2">
        <f>IF($L2355="","",IF(ISNUMBER(SEARCH("OFF ROAD",$H2355)),"OFF",IF(ISNUMBER(SEARCH("ON ROAD",$H2355)),"ON","")))</f>
        <v/>
      </c>
      <c r="AE2355" s="2">
        <f>IF($AD2355="ON",""&amp;$L2355,"")</f>
        <v/>
      </c>
      <c r="AF2355" s="2">
        <f>IF($L2355="","",IF($J2355&lt;&gt;"","Y",""))</f>
        <v/>
      </c>
      <c r="AG2355" s="2">
        <f>IF($L2355="","",IFERROR(TRIM(MID($H2355,4,SEARCH(" CO ",$H2355)-4)),""&amp;$S2355))</f>
        <v/>
      </c>
      <c r="AH2355" s="2">
        <f>IF($AG2355="","",IF($AG2355="FULTON",IF(ISNUMBER(SEARCH("COLLEGE PARK",$H2355)),"FULTON (COLLEGE PARK)",IF(ISNUMBER(SEARCH("HAPEVILLE",$H2355)),"FULTON (HAPEVILLE)",IF(ISNUMBER(SEARCH("EAST POINT",$H2355)),"FULTON (EAST POINT)",IF(ISNUMBER(SEARCH("ATLANTA",$H2355)),"FULTON (ATL LIMITS)","FULTON")))),IF($AG2355="DEKALB",IF(ISNUMBER(SEARCH("ATLANTA",$H2355)),"DEKALB (ATL LIMITS)","DEKALB"),IF(AND($AG2355="CLAYTON",ISNUMBER(SEARCH("COLLEGE PARK",$H2355))),"CLAYTON (COLLEGE PARK)",$AG2355))))</f>
        <v/>
      </c>
      <c r="AI2355" s="2">
        <f>IF(OR($AH2355="",$AD2355=""),"",IFERROR(VLOOKUP($AH2355,CODES!$A:$B,2,FALSE),"NO CODE"))</f>
        <v/>
      </c>
      <c r="AJ2355" s="19">
        <f>IF(OR($AI2355="",$AI2355="NO CODE"),"",IF(COUNTIFS(RATES!$A:$A,$AI2355,RATES!$B:$B,"&lt;="&amp;MonthStart,RATES!$C:$C,"&gt;="&amp;MonthEnd)&lt;&gt;1,"NO RATE",IF($AD2355="OFF",SUMIFS(RATES!$F:$F,RATES!$A:$A,$AI2355,RATES!$B:$B,"&lt;="&amp;MonthStart,RATES!$C:$C,"&gt;="&amp;MonthEnd),SUMIFS(RATES!$E:$E,RATES!$A:$A,$AI2355,RATES!$B:$B,"&lt;="&amp;MonthStart,RATES!$C:$C,"&gt;="&amp;MonthEnd))))</f>
        <v/>
      </c>
      <c r="AK2355" s="2">
        <f>IF(OR(NOT(ISNUMBER($AJ2355)),N($AA2355)=0),"",IF(ABS(N($Z2355)/100-$AJ2355)&gt;0.0000001,"DIFFERS",""))</f>
        <v/>
      </c>
    </row>
    <row r="2356">
      <c r="AD2356" s="2">
        <f>IF($L2356="","",IF(ISNUMBER(SEARCH("OFF ROAD",$H2356)),"OFF",IF(ISNUMBER(SEARCH("ON ROAD",$H2356)),"ON","")))</f>
        <v/>
      </c>
      <c r="AE2356" s="2">
        <f>IF($AD2356="ON",""&amp;$L2356,"")</f>
        <v/>
      </c>
      <c r="AF2356" s="2">
        <f>IF($L2356="","",IF($J2356&lt;&gt;"","Y",""))</f>
        <v/>
      </c>
      <c r="AG2356" s="2">
        <f>IF($L2356="","",IFERROR(TRIM(MID($H2356,4,SEARCH(" CO ",$H2356)-4)),""&amp;$S2356))</f>
        <v/>
      </c>
      <c r="AH2356" s="2">
        <f>IF($AG2356="","",IF($AG2356="FULTON",IF(ISNUMBER(SEARCH("COLLEGE PARK",$H2356)),"FULTON (COLLEGE PARK)",IF(ISNUMBER(SEARCH("HAPEVILLE",$H2356)),"FULTON (HAPEVILLE)",IF(ISNUMBER(SEARCH("EAST POINT",$H2356)),"FULTON (EAST POINT)",IF(ISNUMBER(SEARCH("ATLANTA",$H2356)),"FULTON (ATL LIMITS)","FULTON")))),IF($AG2356="DEKALB",IF(ISNUMBER(SEARCH("ATLANTA",$H2356)),"DEKALB (ATL LIMITS)","DEKALB"),IF(AND($AG2356="CLAYTON",ISNUMBER(SEARCH("COLLEGE PARK",$H2356))),"CLAYTON (COLLEGE PARK)",$AG2356))))</f>
        <v/>
      </c>
      <c r="AI2356" s="2">
        <f>IF(OR($AH2356="",$AD2356=""),"",IFERROR(VLOOKUP($AH2356,CODES!$A:$B,2,FALSE),"NO CODE"))</f>
        <v/>
      </c>
      <c r="AJ2356" s="19">
        <f>IF(OR($AI2356="",$AI2356="NO CODE"),"",IF(COUNTIFS(RATES!$A:$A,$AI2356,RATES!$B:$B,"&lt;="&amp;MonthStart,RATES!$C:$C,"&gt;="&amp;MonthEnd)&lt;&gt;1,"NO RATE",IF($AD2356="OFF",SUMIFS(RATES!$F:$F,RATES!$A:$A,$AI2356,RATES!$B:$B,"&lt;="&amp;MonthStart,RATES!$C:$C,"&gt;="&amp;MonthEnd),SUMIFS(RATES!$E:$E,RATES!$A:$A,$AI2356,RATES!$B:$B,"&lt;="&amp;MonthStart,RATES!$C:$C,"&gt;="&amp;MonthEnd))))</f>
        <v/>
      </c>
      <c r="AK2356" s="2">
        <f>IF(OR(NOT(ISNUMBER($AJ2356)),N($AA2356)=0),"",IF(ABS(N($Z2356)/100-$AJ2356)&gt;0.0000001,"DIFFERS",""))</f>
        <v/>
      </c>
    </row>
    <row r="2357">
      <c r="AD2357" s="2">
        <f>IF($L2357="","",IF(ISNUMBER(SEARCH("OFF ROAD",$H2357)),"OFF",IF(ISNUMBER(SEARCH("ON ROAD",$H2357)),"ON","")))</f>
        <v/>
      </c>
      <c r="AE2357" s="2">
        <f>IF($AD2357="ON",""&amp;$L2357,"")</f>
        <v/>
      </c>
      <c r="AF2357" s="2">
        <f>IF($L2357="","",IF($J2357&lt;&gt;"","Y",""))</f>
        <v/>
      </c>
      <c r="AG2357" s="2">
        <f>IF($L2357="","",IFERROR(TRIM(MID($H2357,4,SEARCH(" CO ",$H2357)-4)),""&amp;$S2357))</f>
        <v/>
      </c>
      <c r="AH2357" s="2">
        <f>IF($AG2357="","",IF($AG2357="FULTON",IF(ISNUMBER(SEARCH("COLLEGE PARK",$H2357)),"FULTON (COLLEGE PARK)",IF(ISNUMBER(SEARCH("HAPEVILLE",$H2357)),"FULTON (HAPEVILLE)",IF(ISNUMBER(SEARCH("EAST POINT",$H2357)),"FULTON (EAST POINT)",IF(ISNUMBER(SEARCH("ATLANTA",$H2357)),"FULTON (ATL LIMITS)","FULTON")))),IF($AG2357="DEKALB",IF(ISNUMBER(SEARCH("ATLANTA",$H2357)),"DEKALB (ATL LIMITS)","DEKALB"),IF(AND($AG2357="CLAYTON",ISNUMBER(SEARCH("COLLEGE PARK",$H2357))),"CLAYTON (COLLEGE PARK)",$AG2357))))</f>
        <v/>
      </c>
      <c r="AI2357" s="2">
        <f>IF(OR($AH2357="",$AD2357=""),"",IFERROR(VLOOKUP($AH2357,CODES!$A:$B,2,FALSE),"NO CODE"))</f>
        <v/>
      </c>
      <c r="AJ2357" s="19">
        <f>IF(OR($AI2357="",$AI2357="NO CODE"),"",IF(COUNTIFS(RATES!$A:$A,$AI2357,RATES!$B:$B,"&lt;="&amp;MonthStart,RATES!$C:$C,"&gt;="&amp;MonthEnd)&lt;&gt;1,"NO RATE",IF($AD2357="OFF",SUMIFS(RATES!$F:$F,RATES!$A:$A,$AI2357,RATES!$B:$B,"&lt;="&amp;MonthStart,RATES!$C:$C,"&gt;="&amp;MonthEnd),SUMIFS(RATES!$E:$E,RATES!$A:$A,$AI2357,RATES!$B:$B,"&lt;="&amp;MonthStart,RATES!$C:$C,"&gt;="&amp;MonthEnd))))</f>
        <v/>
      </c>
      <c r="AK2357" s="2">
        <f>IF(OR(NOT(ISNUMBER($AJ2357)),N($AA2357)=0),"",IF(ABS(N($Z2357)/100-$AJ2357)&gt;0.0000001,"DIFFERS",""))</f>
        <v/>
      </c>
    </row>
    <row r="2358">
      <c r="AD2358" s="2">
        <f>IF($L2358="","",IF(ISNUMBER(SEARCH("OFF ROAD",$H2358)),"OFF",IF(ISNUMBER(SEARCH("ON ROAD",$H2358)),"ON","")))</f>
        <v/>
      </c>
      <c r="AE2358" s="2">
        <f>IF($AD2358="ON",""&amp;$L2358,"")</f>
        <v/>
      </c>
      <c r="AF2358" s="2">
        <f>IF($L2358="","",IF($J2358&lt;&gt;"","Y",""))</f>
        <v/>
      </c>
      <c r="AG2358" s="2">
        <f>IF($L2358="","",IFERROR(TRIM(MID($H2358,4,SEARCH(" CO ",$H2358)-4)),""&amp;$S2358))</f>
        <v/>
      </c>
      <c r="AH2358" s="2">
        <f>IF($AG2358="","",IF($AG2358="FULTON",IF(ISNUMBER(SEARCH("COLLEGE PARK",$H2358)),"FULTON (COLLEGE PARK)",IF(ISNUMBER(SEARCH("HAPEVILLE",$H2358)),"FULTON (HAPEVILLE)",IF(ISNUMBER(SEARCH("EAST POINT",$H2358)),"FULTON (EAST POINT)",IF(ISNUMBER(SEARCH("ATLANTA",$H2358)),"FULTON (ATL LIMITS)","FULTON")))),IF($AG2358="DEKALB",IF(ISNUMBER(SEARCH("ATLANTA",$H2358)),"DEKALB (ATL LIMITS)","DEKALB"),IF(AND($AG2358="CLAYTON",ISNUMBER(SEARCH("COLLEGE PARK",$H2358))),"CLAYTON (COLLEGE PARK)",$AG2358))))</f>
        <v/>
      </c>
      <c r="AI2358" s="2">
        <f>IF(OR($AH2358="",$AD2358=""),"",IFERROR(VLOOKUP($AH2358,CODES!$A:$B,2,FALSE),"NO CODE"))</f>
        <v/>
      </c>
      <c r="AJ2358" s="19">
        <f>IF(OR($AI2358="",$AI2358="NO CODE"),"",IF(COUNTIFS(RATES!$A:$A,$AI2358,RATES!$B:$B,"&lt;="&amp;MonthStart,RATES!$C:$C,"&gt;="&amp;MonthEnd)&lt;&gt;1,"NO RATE",IF($AD2358="OFF",SUMIFS(RATES!$F:$F,RATES!$A:$A,$AI2358,RATES!$B:$B,"&lt;="&amp;MonthStart,RATES!$C:$C,"&gt;="&amp;MonthEnd),SUMIFS(RATES!$E:$E,RATES!$A:$A,$AI2358,RATES!$B:$B,"&lt;="&amp;MonthStart,RATES!$C:$C,"&gt;="&amp;MonthEnd))))</f>
        <v/>
      </c>
      <c r="AK2358" s="2">
        <f>IF(OR(NOT(ISNUMBER($AJ2358)),N($AA2358)=0),"",IF(ABS(N($Z2358)/100-$AJ2358)&gt;0.0000001,"DIFFERS",""))</f>
        <v/>
      </c>
    </row>
    <row r="2359">
      <c r="AD2359" s="2">
        <f>IF($L2359="","",IF(ISNUMBER(SEARCH("OFF ROAD",$H2359)),"OFF",IF(ISNUMBER(SEARCH("ON ROAD",$H2359)),"ON","")))</f>
        <v/>
      </c>
      <c r="AE2359" s="2">
        <f>IF($AD2359="ON",""&amp;$L2359,"")</f>
        <v/>
      </c>
      <c r="AF2359" s="2">
        <f>IF($L2359="","",IF($J2359&lt;&gt;"","Y",""))</f>
        <v/>
      </c>
      <c r="AG2359" s="2">
        <f>IF($L2359="","",IFERROR(TRIM(MID($H2359,4,SEARCH(" CO ",$H2359)-4)),""&amp;$S2359))</f>
        <v/>
      </c>
      <c r="AH2359" s="2">
        <f>IF($AG2359="","",IF($AG2359="FULTON",IF(ISNUMBER(SEARCH("COLLEGE PARK",$H2359)),"FULTON (COLLEGE PARK)",IF(ISNUMBER(SEARCH("HAPEVILLE",$H2359)),"FULTON (HAPEVILLE)",IF(ISNUMBER(SEARCH("EAST POINT",$H2359)),"FULTON (EAST POINT)",IF(ISNUMBER(SEARCH("ATLANTA",$H2359)),"FULTON (ATL LIMITS)","FULTON")))),IF($AG2359="DEKALB",IF(ISNUMBER(SEARCH("ATLANTA",$H2359)),"DEKALB (ATL LIMITS)","DEKALB"),IF(AND($AG2359="CLAYTON",ISNUMBER(SEARCH("COLLEGE PARK",$H2359))),"CLAYTON (COLLEGE PARK)",$AG2359))))</f>
        <v/>
      </c>
      <c r="AI2359" s="2">
        <f>IF(OR($AH2359="",$AD2359=""),"",IFERROR(VLOOKUP($AH2359,CODES!$A:$B,2,FALSE),"NO CODE"))</f>
        <v/>
      </c>
      <c r="AJ2359" s="19">
        <f>IF(OR($AI2359="",$AI2359="NO CODE"),"",IF(COUNTIFS(RATES!$A:$A,$AI2359,RATES!$B:$B,"&lt;="&amp;MonthStart,RATES!$C:$C,"&gt;="&amp;MonthEnd)&lt;&gt;1,"NO RATE",IF($AD2359="OFF",SUMIFS(RATES!$F:$F,RATES!$A:$A,$AI2359,RATES!$B:$B,"&lt;="&amp;MonthStart,RATES!$C:$C,"&gt;="&amp;MonthEnd),SUMIFS(RATES!$E:$E,RATES!$A:$A,$AI2359,RATES!$B:$B,"&lt;="&amp;MonthStart,RATES!$C:$C,"&gt;="&amp;MonthEnd))))</f>
        <v/>
      </c>
      <c r="AK2359" s="2">
        <f>IF(OR(NOT(ISNUMBER($AJ2359)),N($AA2359)=0),"",IF(ABS(N($Z2359)/100-$AJ2359)&gt;0.0000001,"DIFFERS",""))</f>
        <v/>
      </c>
    </row>
    <row r="2360">
      <c r="AD2360" s="2">
        <f>IF($L2360="","",IF(ISNUMBER(SEARCH("OFF ROAD",$H2360)),"OFF",IF(ISNUMBER(SEARCH("ON ROAD",$H2360)),"ON","")))</f>
        <v/>
      </c>
      <c r="AE2360" s="2">
        <f>IF($AD2360="ON",""&amp;$L2360,"")</f>
        <v/>
      </c>
      <c r="AF2360" s="2">
        <f>IF($L2360="","",IF($J2360&lt;&gt;"","Y",""))</f>
        <v/>
      </c>
      <c r="AG2360" s="2">
        <f>IF($L2360="","",IFERROR(TRIM(MID($H2360,4,SEARCH(" CO ",$H2360)-4)),""&amp;$S2360))</f>
        <v/>
      </c>
      <c r="AH2360" s="2">
        <f>IF($AG2360="","",IF($AG2360="FULTON",IF(ISNUMBER(SEARCH("COLLEGE PARK",$H2360)),"FULTON (COLLEGE PARK)",IF(ISNUMBER(SEARCH("HAPEVILLE",$H2360)),"FULTON (HAPEVILLE)",IF(ISNUMBER(SEARCH("EAST POINT",$H2360)),"FULTON (EAST POINT)",IF(ISNUMBER(SEARCH("ATLANTA",$H2360)),"FULTON (ATL LIMITS)","FULTON")))),IF($AG2360="DEKALB",IF(ISNUMBER(SEARCH("ATLANTA",$H2360)),"DEKALB (ATL LIMITS)","DEKALB"),IF(AND($AG2360="CLAYTON",ISNUMBER(SEARCH("COLLEGE PARK",$H2360))),"CLAYTON (COLLEGE PARK)",$AG2360))))</f>
        <v/>
      </c>
      <c r="AI2360" s="2">
        <f>IF(OR($AH2360="",$AD2360=""),"",IFERROR(VLOOKUP($AH2360,CODES!$A:$B,2,FALSE),"NO CODE"))</f>
        <v/>
      </c>
      <c r="AJ2360" s="19">
        <f>IF(OR($AI2360="",$AI2360="NO CODE"),"",IF(COUNTIFS(RATES!$A:$A,$AI2360,RATES!$B:$B,"&lt;="&amp;MonthStart,RATES!$C:$C,"&gt;="&amp;MonthEnd)&lt;&gt;1,"NO RATE",IF($AD2360="OFF",SUMIFS(RATES!$F:$F,RATES!$A:$A,$AI2360,RATES!$B:$B,"&lt;="&amp;MonthStart,RATES!$C:$C,"&gt;="&amp;MonthEnd),SUMIFS(RATES!$E:$E,RATES!$A:$A,$AI2360,RATES!$B:$B,"&lt;="&amp;MonthStart,RATES!$C:$C,"&gt;="&amp;MonthEnd))))</f>
        <v/>
      </c>
      <c r="AK2360" s="2">
        <f>IF(OR(NOT(ISNUMBER($AJ2360)),N($AA2360)=0),"",IF(ABS(N($Z2360)/100-$AJ2360)&gt;0.0000001,"DIFFERS",""))</f>
        <v/>
      </c>
    </row>
    <row r="2361">
      <c r="AD2361" s="2">
        <f>IF($L2361="","",IF(ISNUMBER(SEARCH("OFF ROAD",$H2361)),"OFF",IF(ISNUMBER(SEARCH("ON ROAD",$H2361)),"ON","")))</f>
        <v/>
      </c>
      <c r="AE2361" s="2">
        <f>IF($AD2361="ON",""&amp;$L2361,"")</f>
        <v/>
      </c>
      <c r="AF2361" s="2">
        <f>IF($L2361="","",IF($J2361&lt;&gt;"","Y",""))</f>
        <v/>
      </c>
      <c r="AG2361" s="2">
        <f>IF($L2361="","",IFERROR(TRIM(MID($H2361,4,SEARCH(" CO ",$H2361)-4)),""&amp;$S2361))</f>
        <v/>
      </c>
      <c r="AH2361" s="2">
        <f>IF($AG2361="","",IF($AG2361="FULTON",IF(ISNUMBER(SEARCH("COLLEGE PARK",$H2361)),"FULTON (COLLEGE PARK)",IF(ISNUMBER(SEARCH("HAPEVILLE",$H2361)),"FULTON (HAPEVILLE)",IF(ISNUMBER(SEARCH("EAST POINT",$H2361)),"FULTON (EAST POINT)",IF(ISNUMBER(SEARCH("ATLANTA",$H2361)),"FULTON (ATL LIMITS)","FULTON")))),IF($AG2361="DEKALB",IF(ISNUMBER(SEARCH("ATLANTA",$H2361)),"DEKALB (ATL LIMITS)","DEKALB"),IF(AND($AG2361="CLAYTON",ISNUMBER(SEARCH("COLLEGE PARK",$H2361))),"CLAYTON (COLLEGE PARK)",$AG2361))))</f>
        <v/>
      </c>
      <c r="AI2361" s="2">
        <f>IF(OR($AH2361="",$AD2361=""),"",IFERROR(VLOOKUP($AH2361,CODES!$A:$B,2,FALSE),"NO CODE"))</f>
        <v/>
      </c>
      <c r="AJ2361" s="19">
        <f>IF(OR($AI2361="",$AI2361="NO CODE"),"",IF(COUNTIFS(RATES!$A:$A,$AI2361,RATES!$B:$B,"&lt;="&amp;MonthStart,RATES!$C:$C,"&gt;="&amp;MonthEnd)&lt;&gt;1,"NO RATE",IF($AD2361="OFF",SUMIFS(RATES!$F:$F,RATES!$A:$A,$AI2361,RATES!$B:$B,"&lt;="&amp;MonthStart,RATES!$C:$C,"&gt;="&amp;MonthEnd),SUMIFS(RATES!$E:$E,RATES!$A:$A,$AI2361,RATES!$B:$B,"&lt;="&amp;MonthStart,RATES!$C:$C,"&gt;="&amp;MonthEnd))))</f>
        <v/>
      </c>
      <c r="AK2361" s="2">
        <f>IF(OR(NOT(ISNUMBER($AJ2361)),N($AA2361)=0),"",IF(ABS(N($Z2361)/100-$AJ2361)&gt;0.0000001,"DIFFERS",""))</f>
        <v/>
      </c>
    </row>
    <row r="2362">
      <c r="AD2362" s="2">
        <f>IF($L2362="","",IF(ISNUMBER(SEARCH("OFF ROAD",$H2362)),"OFF",IF(ISNUMBER(SEARCH("ON ROAD",$H2362)),"ON","")))</f>
        <v/>
      </c>
      <c r="AE2362" s="2">
        <f>IF($AD2362="ON",""&amp;$L2362,"")</f>
        <v/>
      </c>
      <c r="AF2362" s="2">
        <f>IF($L2362="","",IF($J2362&lt;&gt;"","Y",""))</f>
        <v/>
      </c>
      <c r="AG2362" s="2">
        <f>IF($L2362="","",IFERROR(TRIM(MID($H2362,4,SEARCH(" CO ",$H2362)-4)),""&amp;$S2362))</f>
        <v/>
      </c>
      <c r="AH2362" s="2">
        <f>IF($AG2362="","",IF($AG2362="FULTON",IF(ISNUMBER(SEARCH("COLLEGE PARK",$H2362)),"FULTON (COLLEGE PARK)",IF(ISNUMBER(SEARCH("HAPEVILLE",$H2362)),"FULTON (HAPEVILLE)",IF(ISNUMBER(SEARCH("EAST POINT",$H2362)),"FULTON (EAST POINT)",IF(ISNUMBER(SEARCH("ATLANTA",$H2362)),"FULTON (ATL LIMITS)","FULTON")))),IF($AG2362="DEKALB",IF(ISNUMBER(SEARCH("ATLANTA",$H2362)),"DEKALB (ATL LIMITS)","DEKALB"),IF(AND($AG2362="CLAYTON",ISNUMBER(SEARCH("COLLEGE PARK",$H2362))),"CLAYTON (COLLEGE PARK)",$AG2362))))</f>
        <v/>
      </c>
      <c r="AI2362" s="2">
        <f>IF(OR($AH2362="",$AD2362=""),"",IFERROR(VLOOKUP($AH2362,CODES!$A:$B,2,FALSE),"NO CODE"))</f>
        <v/>
      </c>
      <c r="AJ2362" s="19">
        <f>IF(OR($AI2362="",$AI2362="NO CODE"),"",IF(COUNTIFS(RATES!$A:$A,$AI2362,RATES!$B:$B,"&lt;="&amp;MonthStart,RATES!$C:$C,"&gt;="&amp;MonthEnd)&lt;&gt;1,"NO RATE",IF($AD2362="OFF",SUMIFS(RATES!$F:$F,RATES!$A:$A,$AI2362,RATES!$B:$B,"&lt;="&amp;MonthStart,RATES!$C:$C,"&gt;="&amp;MonthEnd),SUMIFS(RATES!$E:$E,RATES!$A:$A,$AI2362,RATES!$B:$B,"&lt;="&amp;MonthStart,RATES!$C:$C,"&gt;="&amp;MonthEnd))))</f>
        <v/>
      </c>
      <c r="AK2362" s="2">
        <f>IF(OR(NOT(ISNUMBER($AJ2362)),N($AA2362)=0),"",IF(ABS(N($Z2362)/100-$AJ2362)&gt;0.0000001,"DIFFERS",""))</f>
        <v/>
      </c>
    </row>
    <row r="2363">
      <c r="AD2363" s="2">
        <f>IF($L2363="","",IF(ISNUMBER(SEARCH("OFF ROAD",$H2363)),"OFF",IF(ISNUMBER(SEARCH("ON ROAD",$H2363)),"ON","")))</f>
        <v/>
      </c>
      <c r="AE2363" s="2">
        <f>IF($AD2363="ON",""&amp;$L2363,"")</f>
        <v/>
      </c>
      <c r="AF2363" s="2">
        <f>IF($L2363="","",IF($J2363&lt;&gt;"","Y",""))</f>
        <v/>
      </c>
      <c r="AG2363" s="2">
        <f>IF($L2363="","",IFERROR(TRIM(MID($H2363,4,SEARCH(" CO ",$H2363)-4)),""&amp;$S2363))</f>
        <v/>
      </c>
      <c r="AH2363" s="2">
        <f>IF($AG2363="","",IF($AG2363="FULTON",IF(ISNUMBER(SEARCH("COLLEGE PARK",$H2363)),"FULTON (COLLEGE PARK)",IF(ISNUMBER(SEARCH("HAPEVILLE",$H2363)),"FULTON (HAPEVILLE)",IF(ISNUMBER(SEARCH("EAST POINT",$H2363)),"FULTON (EAST POINT)",IF(ISNUMBER(SEARCH("ATLANTA",$H2363)),"FULTON (ATL LIMITS)","FULTON")))),IF($AG2363="DEKALB",IF(ISNUMBER(SEARCH("ATLANTA",$H2363)),"DEKALB (ATL LIMITS)","DEKALB"),IF(AND($AG2363="CLAYTON",ISNUMBER(SEARCH("COLLEGE PARK",$H2363))),"CLAYTON (COLLEGE PARK)",$AG2363))))</f>
        <v/>
      </c>
      <c r="AI2363" s="2">
        <f>IF(OR($AH2363="",$AD2363=""),"",IFERROR(VLOOKUP($AH2363,CODES!$A:$B,2,FALSE),"NO CODE"))</f>
        <v/>
      </c>
      <c r="AJ2363" s="19">
        <f>IF(OR($AI2363="",$AI2363="NO CODE"),"",IF(COUNTIFS(RATES!$A:$A,$AI2363,RATES!$B:$B,"&lt;="&amp;MonthStart,RATES!$C:$C,"&gt;="&amp;MonthEnd)&lt;&gt;1,"NO RATE",IF($AD2363="OFF",SUMIFS(RATES!$F:$F,RATES!$A:$A,$AI2363,RATES!$B:$B,"&lt;="&amp;MonthStart,RATES!$C:$C,"&gt;="&amp;MonthEnd),SUMIFS(RATES!$E:$E,RATES!$A:$A,$AI2363,RATES!$B:$B,"&lt;="&amp;MonthStart,RATES!$C:$C,"&gt;="&amp;MonthEnd))))</f>
        <v/>
      </c>
      <c r="AK2363" s="2">
        <f>IF(OR(NOT(ISNUMBER($AJ2363)),N($AA2363)=0),"",IF(ABS(N($Z2363)/100-$AJ2363)&gt;0.0000001,"DIFFERS",""))</f>
        <v/>
      </c>
    </row>
    <row r="2364">
      <c r="AD2364" s="2">
        <f>IF($L2364="","",IF(ISNUMBER(SEARCH("OFF ROAD",$H2364)),"OFF",IF(ISNUMBER(SEARCH("ON ROAD",$H2364)),"ON","")))</f>
        <v/>
      </c>
      <c r="AE2364" s="2">
        <f>IF($AD2364="ON",""&amp;$L2364,"")</f>
        <v/>
      </c>
      <c r="AF2364" s="2">
        <f>IF($L2364="","",IF($J2364&lt;&gt;"","Y",""))</f>
        <v/>
      </c>
      <c r="AG2364" s="2">
        <f>IF($L2364="","",IFERROR(TRIM(MID($H2364,4,SEARCH(" CO ",$H2364)-4)),""&amp;$S2364))</f>
        <v/>
      </c>
      <c r="AH2364" s="2">
        <f>IF($AG2364="","",IF($AG2364="FULTON",IF(ISNUMBER(SEARCH("COLLEGE PARK",$H2364)),"FULTON (COLLEGE PARK)",IF(ISNUMBER(SEARCH("HAPEVILLE",$H2364)),"FULTON (HAPEVILLE)",IF(ISNUMBER(SEARCH("EAST POINT",$H2364)),"FULTON (EAST POINT)",IF(ISNUMBER(SEARCH("ATLANTA",$H2364)),"FULTON (ATL LIMITS)","FULTON")))),IF($AG2364="DEKALB",IF(ISNUMBER(SEARCH("ATLANTA",$H2364)),"DEKALB (ATL LIMITS)","DEKALB"),IF(AND($AG2364="CLAYTON",ISNUMBER(SEARCH("COLLEGE PARK",$H2364))),"CLAYTON (COLLEGE PARK)",$AG2364))))</f>
        <v/>
      </c>
      <c r="AI2364" s="2">
        <f>IF(OR($AH2364="",$AD2364=""),"",IFERROR(VLOOKUP($AH2364,CODES!$A:$B,2,FALSE),"NO CODE"))</f>
        <v/>
      </c>
      <c r="AJ2364" s="19">
        <f>IF(OR($AI2364="",$AI2364="NO CODE"),"",IF(COUNTIFS(RATES!$A:$A,$AI2364,RATES!$B:$B,"&lt;="&amp;MonthStart,RATES!$C:$C,"&gt;="&amp;MonthEnd)&lt;&gt;1,"NO RATE",IF($AD2364="OFF",SUMIFS(RATES!$F:$F,RATES!$A:$A,$AI2364,RATES!$B:$B,"&lt;="&amp;MonthStart,RATES!$C:$C,"&gt;="&amp;MonthEnd),SUMIFS(RATES!$E:$E,RATES!$A:$A,$AI2364,RATES!$B:$B,"&lt;="&amp;MonthStart,RATES!$C:$C,"&gt;="&amp;MonthEnd))))</f>
        <v/>
      </c>
      <c r="AK2364" s="2">
        <f>IF(OR(NOT(ISNUMBER($AJ2364)),N($AA2364)=0),"",IF(ABS(N($Z2364)/100-$AJ2364)&gt;0.0000001,"DIFFERS",""))</f>
        <v/>
      </c>
    </row>
    <row r="2365">
      <c r="AD2365" s="2">
        <f>IF($L2365="","",IF(ISNUMBER(SEARCH("OFF ROAD",$H2365)),"OFF",IF(ISNUMBER(SEARCH("ON ROAD",$H2365)),"ON","")))</f>
        <v/>
      </c>
      <c r="AE2365" s="2">
        <f>IF($AD2365="ON",""&amp;$L2365,"")</f>
        <v/>
      </c>
      <c r="AF2365" s="2">
        <f>IF($L2365="","",IF($J2365&lt;&gt;"","Y",""))</f>
        <v/>
      </c>
      <c r="AG2365" s="2">
        <f>IF($L2365="","",IFERROR(TRIM(MID($H2365,4,SEARCH(" CO ",$H2365)-4)),""&amp;$S2365))</f>
        <v/>
      </c>
      <c r="AH2365" s="2">
        <f>IF($AG2365="","",IF($AG2365="FULTON",IF(ISNUMBER(SEARCH("COLLEGE PARK",$H2365)),"FULTON (COLLEGE PARK)",IF(ISNUMBER(SEARCH("HAPEVILLE",$H2365)),"FULTON (HAPEVILLE)",IF(ISNUMBER(SEARCH("EAST POINT",$H2365)),"FULTON (EAST POINT)",IF(ISNUMBER(SEARCH("ATLANTA",$H2365)),"FULTON (ATL LIMITS)","FULTON")))),IF($AG2365="DEKALB",IF(ISNUMBER(SEARCH("ATLANTA",$H2365)),"DEKALB (ATL LIMITS)","DEKALB"),IF(AND($AG2365="CLAYTON",ISNUMBER(SEARCH("COLLEGE PARK",$H2365))),"CLAYTON (COLLEGE PARK)",$AG2365))))</f>
        <v/>
      </c>
      <c r="AI2365" s="2">
        <f>IF(OR($AH2365="",$AD2365=""),"",IFERROR(VLOOKUP($AH2365,CODES!$A:$B,2,FALSE),"NO CODE"))</f>
        <v/>
      </c>
      <c r="AJ2365" s="19">
        <f>IF(OR($AI2365="",$AI2365="NO CODE"),"",IF(COUNTIFS(RATES!$A:$A,$AI2365,RATES!$B:$B,"&lt;="&amp;MonthStart,RATES!$C:$C,"&gt;="&amp;MonthEnd)&lt;&gt;1,"NO RATE",IF($AD2365="OFF",SUMIFS(RATES!$F:$F,RATES!$A:$A,$AI2365,RATES!$B:$B,"&lt;="&amp;MonthStart,RATES!$C:$C,"&gt;="&amp;MonthEnd),SUMIFS(RATES!$E:$E,RATES!$A:$A,$AI2365,RATES!$B:$B,"&lt;="&amp;MonthStart,RATES!$C:$C,"&gt;="&amp;MonthEnd))))</f>
        <v/>
      </c>
      <c r="AK2365" s="2">
        <f>IF(OR(NOT(ISNUMBER($AJ2365)),N($AA2365)=0),"",IF(ABS(N($Z2365)/100-$AJ2365)&gt;0.0000001,"DIFFERS",""))</f>
        <v/>
      </c>
    </row>
    <row r="2366">
      <c r="AD2366" s="2">
        <f>IF($L2366="","",IF(ISNUMBER(SEARCH("OFF ROAD",$H2366)),"OFF",IF(ISNUMBER(SEARCH("ON ROAD",$H2366)),"ON","")))</f>
        <v/>
      </c>
      <c r="AE2366" s="2">
        <f>IF($AD2366="ON",""&amp;$L2366,"")</f>
        <v/>
      </c>
      <c r="AF2366" s="2">
        <f>IF($L2366="","",IF($J2366&lt;&gt;"","Y",""))</f>
        <v/>
      </c>
      <c r="AG2366" s="2">
        <f>IF($L2366="","",IFERROR(TRIM(MID($H2366,4,SEARCH(" CO ",$H2366)-4)),""&amp;$S2366))</f>
        <v/>
      </c>
      <c r="AH2366" s="2">
        <f>IF($AG2366="","",IF($AG2366="FULTON",IF(ISNUMBER(SEARCH("COLLEGE PARK",$H2366)),"FULTON (COLLEGE PARK)",IF(ISNUMBER(SEARCH("HAPEVILLE",$H2366)),"FULTON (HAPEVILLE)",IF(ISNUMBER(SEARCH("EAST POINT",$H2366)),"FULTON (EAST POINT)",IF(ISNUMBER(SEARCH("ATLANTA",$H2366)),"FULTON (ATL LIMITS)","FULTON")))),IF($AG2366="DEKALB",IF(ISNUMBER(SEARCH("ATLANTA",$H2366)),"DEKALB (ATL LIMITS)","DEKALB"),IF(AND($AG2366="CLAYTON",ISNUMBER(SEARCH("COLLEGE PARK",$H2366))),"CLAYTON (COLLEGE PARK)",$AG2366))))</f>
        <v/>
      </c>
      <c r="AI2366" s="2">
        <f>IF(OR($AH2366="",$AD2366=""),"",IFERROR(VLOOKUP($AH2366,CODES!$A:$B,2,FALSE),"NO CODE"))</f>
        <v/>
      </c>
      <c r="AJ2366" s="19">
        <f>IF(OR($AI2366="",$AI2366="NO CODE"),"",IF(COUNTIFS(RATES!$A:$A,$AI2366,RATES!$B:$B,"&lt;="&amp;MonthStart,RATES!$C:$C,"&gt;="&amp;MonthEnd)&lt;&gt;1,"NO RATE",IF($AD2366="OFF",SUMIFS(RATES!$F:$F,RATES!$A:$A,$AI2366,RATES!$B:$B,"&lt;="&amp;MonthStart,RATES!$C:$C,"&gt;="&amp;MonthEnd),SUMIFS(RATES!$E:$E,RATES!$A:$A,$AI2366,RATES!$B:$B,"&lt;="&amp;MonthStart,RATES!$C:$C,"&gt;="&amp;MonthEnd))))</f>
        <v/>
      </c>
      <c r="AK2366" s="2">
        <f>IF(OR(NOT(ISNUMBER($AJ2366)),N($AA2366)=0),"",IF(ABS(N($Z2366)/100-$AJ2366)&gt;0.0000001,"DIFFERS",""))</f>
        <v/>
      </c>
    </row>
    <row r="2367">
      <c r="AD2367" s="2">
        <f>IF($L2367="","",IF(ISNUMBER(SEARCH("OFF ROAD",$H2367)),"OFF",IF(ISNUMBER(SEARCH("ON ROAD",$H2367)),"ON","")))</f>
        <v/>
      </c>
      <c r="AE2367" s="2">
        <f>IF($AD2367="ON",""&amp;$L2367,"")</f>
        <v/>
      </c>
      <c r="AF2367" s="2">
        <f>IF($L2367="","",IF($J2367&lt;&gt;"","Y",""))</f>
        <v/>
      </c>
      <c r="AG2367" s="2">
        <f>IF($L2367="","",IFERROR(TRIM(MID($H2367,4,SEARCH(" CO ",$H2367)-4)),""&amp;$S2367))</f>
        <v/>
      </c>
      <c r="AH2367" s="2">
        <f>IF($AG2367="","",IF($AG2367="FULTON",IF(ISNUMBER(SEARCH("COLLEGE PARK",$H2367)),"FULTON (COLLEGE PARK)",IF(ISNUMBER(SEARCH("HAPEVILLE",$H2367)),"FULTON (HAPEVILLE)",IF(ISNUMBER(SEARCH("EAST POINT",$H2367)),"FULTON (EAST POINT)",IF(ISNUMBER(SEARCH("ATLANTA",$H2367)),"FULTON (ATL LIMITS)","FULTON")))),IF($AG2367="DEKALB",IF(ISNUMBER(SEARCH("ATLANTA",$H2367)),"DEKALB (ATL LIMITS)","DEKALB"),IF(AND($AG2367="CLAYTON",ISNUMBER(SEARCH("COLLEGE PARK",$H2367))),"CLAYTON (COLLEGE PARK)",$AG2367))))</f>
        <v/>
      </c>
      <c r="AI2367" s="2">
        <f>IF(OR($AH2367="",$AD2367=""),"",IFERROR(VLOOKUP($AH2367,CODES!$A:$B,2,FALSE),"NO CODE"))</f>
        <v/>
      </c>
      <c r="AJ2367" s="19">
        <f>IF(OR($AI2367="",$AI2367="NO CODE"),"",IF(COUNTIFS(RATES!$A:$A,$AI2367,RATES!$B:$B,"&lt;="&amp;MonthStart,RATES!$C:$C,"&gt;="&amp;MonthEnd)&lt;&gt;1,"NO RATE",IF($AD2367="OFF",SUMIFS(RATES!$F:$F,RATES!$A:$A,$AI2367,RATES!$B:$B,"&lt;="&amp;MonthStart,RATES!$C:$C,"&gt;="&amp;MonthEnd),SUMIFS(RATES!$E:$E,RATES!$A:$A,$AI2367,RATES!$B:$B,"&lt;="&amp;MonthStart,RATES!$C:$C,"&gt;="&amp;MonthEnd))))</f>
        <v/>
      </c>
      <c r="AK2367" s="2">
        <f>IF(OR(NOT(ISNUMBER($AJ2367)),N($AA2367)=0),"",IF(ABS(N($Z2367)/100-$AJ2367)&gt;0.0000001,"DIFFERS",""))</f>
        <v/>
      </c>
    </row>
    <row r="2368">
      <c r="AD2368" s="2">
        <f>IF($L2368="","",IF(ISNUMBER(SEARCH("OFF ROAD",$H2368)),"OFF",IF(ISNUMBER(SEARCH("ON ROAD",$H2368)),"ON","")))</f>
        <v/>
      </c>
      <c r="AE2368" s="2">
        <f>IF($AD2368="ON",""&amp;$L2368,"")</f>
        <v/>
      </c>
      <c r="AF2368" s="2">
        <f>IF($L2368="","",IF($J2368&lt;&gt;"","Y",""))</f>
        <v/>
      </c>
      <c r="AG2368" s="2">
        <f>IF($L2368="","",IFERROR(TRIM(MID($H2368,4,SEARCH(" CO ",$H2368)-4)),""&amp;$S2368))</f>
        <v/>
      </c>
      <c r="AH2368" s="2">
        <f>IF($AG2368="","",IF($AG2368="FULTON",IF(ISNUMBER(SEARCH("COLLEGE PARK",$H2368)),"FULTON (COLLEGE PARK)",IF(ISNUMBER(SEARCH("HAPEVILLE",$H2368)),"FULTON (HAPEVILLE)",IF(ISNUMBER(SEARCH("EAST POINT",$H2368)),"FULTON (EAST POINT)",IF(ISNUMBER(SEARCH("ATLANTA",$H2368)),"FULTON (ATL LIMITS)","FULTON")))),IF($AG2368="DEKALB",IF(ISNUMBER(SEARCH("ATLANTA",$H2368)),"DEKALB (ATL LIMITS)","DEKALB"),IF(AND($AG2368="CLAYTON",ISNUMBER(SEARCH("COLLEGE PARK",$H2368))),"CLAYTON (COLLEGE PARK)",$AG2368))))</f>
        <v/>
      </c>
      <c r="AI2368" s="2">
        <f>IF(OR($AH2368="",$AD2368=""),"",IFERROR(VLOOKUP($AH2368,CODES!$A:$B,2,FALSE),"NO CODE"))</f>
        <v/>
      </c>
      <c r="AJ2368" s="19">
        <f>IF(OR($AI2368="",$AI2368="NO CODE"),"",IF(COUNTIFS(RATES!$A:$A,$AI2368,RATES!$B:$B,"&lt;="&amp;MonthStart,RATES!$C:$C,"&gt;="&amp;MonthEnd)&lt;&gt;1,"NO RATE",IF($AD2368="OFF",SUMIFS(RATES!$F:$F,RATES!$A:$A,$AI2368,RATES!$B:$B,"&lt;="&amp;MonthStart,RATES!$C:$C,"&gt;="&amp;MonthEnd),SUMIFS(RATES!$E:$E,RATES!$A:$A,$AI2368,RATES!$B:$B,"&lt;="&amp;MonthStart,RATES!$C:$C,"&gt;="&amp;MonthEnd))))</f>
        <v/>
      </c>
      <c r="AK2368" s="2">
        <f>IF(OR(NOT(ISNUMBER($AJ2368)),N($AA2368)=0),"",IF(ABS(N($Z2368)/100-$AJ2368)&gt;0.0000001,"DIFFERS",""))</f>
        <v/>
      </c>
    </row>
    <row r="2369">
      <c r="AD2369" s="2">
        <f>IF($L2369="","",IF(ISNUMBER(SEARCH("OFF ROAD",$H2369)),"OFF",IF(ISNUMBER(SEARCH("ON ROAD",$H2369)),"ON","")))</f>
        <v/>
      </c>
      <c r="AE2369" s="2">
        <f>IF($AD2369="ON",""&amp;$L2369,"")</f>
        <v/>
      </c>
      <c r="AF2369" s="2">
        <f>IF($L2369="","",IF($J2369&lt;&gt;"","Y",""))</f>
        <v/>
      </c>
      <c r="AG2369" s="2">
        <f>IF($L2369="","",IFERROR(TRIM(MID($H2369,4,SEARCH(" CO ",$H2369)-4)),""&amp;$S2369))</f>
        <v/>
      </c>
      <c r="AH2369" s="2">
        <f>IF($AG2369="","",IF($AG2369="FULTON",IF(ISNUMBER(SEARCH("COLLEGE PARK",$H2369)),"FULTON (COLLEGE PARK)",IF(ISNUMBER(SEARCH("HAPEVILLE",$H2369)),"FULTON (HAPEVILLE)",IF(ISNUMBER(SEARCH("EAST POINT",$H2369)),"FULTON (EAST POINT)",IF(ISNUMBER(SEARCH("ATLANTA",$H2369)),"FULTON (ATL LIMITS)","FULTON")))),IF($AG2369="DEKALB",IF(ISNUMBER(SEARCH("ATLANTA",$H2369)),"DEKALB (ATL LIMITS)","DEKALB"),IF(AND($AG2369="CLAYTON",ISNUMBER(SEARCH("COLLEGE PARK",$H2369))),"CLAYTON (COLLEGE PARK)",$AG2369))))</f>
        <v/>
      </c>
      <c r="AI2369" s="2">
        <f>IF(OR($AH2369="",$AD2369=""),"",IFERROR(VLOOKUP($AH2369,CODES!$A:$B,2,FALSE),"NO CODE"))</f>
        <v/>
      </c>
      <c r="AJ2369" s="19">
        <f>IF(OR($AI2369="",$AI2369="NO CODE"),"",IF(COUNTIFS(RATES!$A:$A,$AI2369,RATES!$B:$B,"&lt;="&amp;MonthStart,RATES!$C:$C,"&gt;="&amp;MonthEnd)&lt;&gt;1,"NO RATE",IF($AD2369="OFF",SUMIFS(RATES!$F:$F,RATES!$A:$A,$AI2369,RATES!$B:$B,"&lt;="&amp;MonthStart,RATES!$C:$C,"&gt;="&amp;MonthEnd),SUMIFS(RATES!$E:$E,RATES!$A:$A,$AI2369,RATES!$B:$B,"&lt;="&amp;MonthStart,RATES!$C:$C,"&gt;="&amp;MonthEnd))))</f>
        <v/>
      </c>
      <c r="AK2369" s="2">
        <f>IF(OR(NOT(ISNUMBER($AJ2369)),N($AA2369)=0),"",IF(ABS(N($Z2369)/100-$AJ2369)&gt;0.0000001,"DIFFERS",""))</f>
        <v/>
      </c>
    </row>
    <row r="2370">
      <c r="AD2370" s="2">
        <f>IF($L2370="","",IF(ISNUMBER(SEARCH("OFF ROAD",$H2370)),"OFF",IF(ISNUMBER(SEARCH("ON ROAD",$H2370)),"ON","")))</f>
        <v/>
      </c>
      <c r="AE2370" s="2">
        <f>IF($AD2370="ON",""&amp;$L2370,"")</f>
        <v/>
      </c>
      <c r="AF2370" s="2">
        <f>IF($L2370="","",IF($J2370&lt;&gt;"","Y",""))</f>
        <v/>
      </c>
      <c r="AG2370" s="2">
        <f>IF($L2370="","",IFERROR(TRIM(MID($H2370,4,SEARCH(" CO ",$H2370)-4)),""&amp;$S2370))</f>
        <v/>
      </c>
      <c r="AH2370" s="2">
        <f>IF($AG2370="","",IF($AG2370="FULTON",IF(ISNUMBER(SEARCH("COLLEGE PARK",$H2370)),"FULTON (COLLEGE PARK)",IF(ISNUMBER(SEARCH("HAPEVILLE",$H2370)),"FULTON (HAPEVILLE)",IF(ISNUMBER(SEARCH("EAST POINT",$H2370)),"FULTON (EAST POINT)",IF(ISNUMBER(SEARCH("ATLANTA",$H2370)),"FULTON (ATL LIMITS)","FULTON")))),IF($AG2370="DEKALB",IF(ISNUMBER(SEARCH("ATLANTA",$H2370)),"DEKALB (ATL LIMITS)","DEKALB"),IF(AND($AG2370="CLAYTON",ISNUMBER(SEARCH("COLLEGE PARK",$H2370))),"CLAYTON (COLLEGE PARK)",$AG2370))))</f>
        <v/>
      </c>
      <c r="AI2370" s="2">
        <f>IF(OR($AH2370="",$AD2370=""),"",IFERROR(VLOOKUP($AH2370,CODES!$A:$B,2,FALSE),"NO CODE"))</f>
        <v/>
      </c>
      <c r="AJ2370" s="19">
        <f>IF(OR($AI2370="",$AI2370="NO CODE"),"",IF(COUNTIFS(RATES!$A:$A,$AI2370,RATES!$B:$B,"&lt;="&amp;MonthStart,RATES!$C:$C,"&gt;="&amp;MonthEnd)&lt;&gt;1,"NO RATE",IF($AD2370="OFF",SUMIFS(RATES!$F:$F,RATES!$A:$A,$AI2370,RATES!$B:$B,"&lt;="&amp;MonthStart,RATES!$C:$C,"&gt;="&amp;MonthEnd),SUMIFS(RATES!$E:$E,RATES!$A:$A,$AI2370,RATES!$B:$B,"&lt;="&amp;MonthStart,RATES!$C:$C,"&gt;="&amp;MonthEnd))))</f>
        <v/>
      </c>
      <c r="AK2370" s="2">
        <f>IF(OR(NOT(ISNUMBER($AJ2370)),N($AA2370)=0),"",IF(ABS(N($Z2370)/100-$AJ2370)&gt;0.0000001,"DIFFERS",""))</f>
        <v/>
      </c>
    </row>
    <row r="2371">
      <c r="AD2371" s="2">
        <f>IF($L2371="","",IF(ISNUMBER(SEARCH("OFF ROAD",$H2371)),"OFF",IF(ISNUMBER(SEARCH("ON ROAD",$H2371)),"ON","")))</f>
        <v/>
      </c>
      <c r="AE2371" s="2">
        <f>IF($AD2371="ON",""&amp;$L2371,"")</f>
        <v/>
      </c>
      <c r="AF2371" s="2">
        <f>IF($L2371="","",IF($J2371&lt;&gt;"","Y",""))</f>
        <v/>
      </c>
      <c r="AG2371" s="2">
        <f>IF($L2371="","",IFERROR(TRIM(MID($H2371,4,SEARCH(" CO ",$H2371)-4)),""&amp;$S2371))</f>
        <v/>
      </c>
      <c r="AH2371" s="2">
        <f>IF($AG2371="","",IF($AG2371="FULTON",IF(ISNUMBER(SEARCH("COLLEGE PARK",$H2371)),"FULTON (COLLEGE PARK)",IF(ISNUMBER(SEARCH("HAPEVILLE",$H2371)),"FULTON (HAPEVILLE)",IF(ISNUMBER(SEARCH("EAST POINT",$H2371)),"FULTON (EAST POINT)",IF(ISNUMBER(SEARCH("ATLANTA",$H2371)),"FULTON (ATL LIMITS)","FULTON")))),IF($AG2371="DEKALB",IF(ISNUMBER(SEARCH("ATLANTA",$H2371)),"DEKALB (ATL LIMITS)","DEKALB"),IF(AND($AG2371="CLAYTON",ISNUMBER(SEARCH("COLLEGE PARK",$H2371))),"CLAYTON (COLLEGE PARK)",$AG2371))))</f>
        <v/>
      </c>
      <c r="AI2371" s="2">
        <f>IF(OR($AH2371="",$AD2371=""),"",IFERROR(VLOOKUP($AH2371,CODES!$A:$B,2,FALSE),"NO CODE"))</f>
        <v/>
      </c>
      <c r="AJ2371" s="19">
        <f>IF(OR($AI2371="",$AI2371="NO CODE"),"",IF(COUNTIFS(RATES!$A:$A,$AI2371,RATES!$B:$B,"&lt;="&amp;MonthStart,RATES!$C:$C,"&gt;="&amp;MonthEnd)&lt;&gt;1,"NO RATE",IF($AD2371="OFF",SUMIFS(RATES!$F:$F,RATES!$A:$A,$AI2371,RATES!$B:$B,"&lt;="&amp;MonthStart,RATES!$C:$C,"&gt;="&amp;MonthEnd),SUMIFS(RATES!$E:$E,RATES!$A:$A,$AI2371,RATES!$B:$B,"&lt;="&amp;MonthStart,RATES!$C:$C,"&gt;="&amp;MonthEnd))))</f>
        <v/>
      </c>
      <c r="AK2371" s="2">
        <f>IF(OR(NOT(ISNUMBER($AJ2371)),N($AA2371)=0),"",IF(ABS(N($Z2371)/100-$AJ2371)&gt;0.0000001,"DIFFERS",""))</f>
        <v/>
      </c>
    </row>
    <row r="2372">
      <c r="AD2372" s="2">
        <f>IF($L2372="","",IF(ISNUMBER(SEARCH("OFF ROAD",$H2372)),"OFF",IF(ISNUMBER(SEARCH("ON ROAD",$H2372)),"ON","")))</f>
        <v/>
      </c>
      <c r="AE2372" s="2">
        <f>IF($AD2372="ON",""&amp;$L2372,"")</f>
        <v/>
      </c>
      <c r="AF2372" s="2">
        <f>IF($L2372="","",IF($J2372&lt;&gt;"","Y",""))</f>
        <v/>
      </c>
      <c r="AG2372" s="2">
        <f>IF($L2372="","",IFERROR(TRIM(MID($H2372,4,SEARCH(" CO ",$H2372)-4)),""&amp;$S2372))</f>
        <v/>
      </c>
      <c r="AH2372" s="2">
        <f>IF($AG2372="","",IF($AG2372="FULTON",IF(ISNUMBER(SEARCH("COLLEGE PARK",$H2372)),"FULTON (COLLEGE PARK)",IF(ISNUMBER(SEARCH("HAPEVILLE",$H2372)),"FULTON (HAPEVILLE)",IF(ISNUMBER(SEARCH("EAST POINT",$H2372)),"FULTON (EAST POINT)",IF(ISNUMBER(SEARCH("ATLANTA",$H2372)),"FULTON (ATL LIMITS)","FULTON")))),IF($AG2372="DEKALB",IF(ISNUMBER(SEARCH("ATLANTA",$H2372)),"DEKALB (ATL LIMITS)","DEKALB"),IF(AND($AG2372="CLAYTON",ISNUMBER(SEARCH("COLLEGE PARK",$H2372))),"CLAYTON (COLLEGE PARK)",$AG2372))))</f>
        <v/>
      </c>
      <c r="AI2372" s="2">
        <f>IF(OR($AH2372="",$AD2372=""),"",IFERROR(VLOOKUP($AH2372,CODES!$A:$B,2,FALSE),"NO CODE"))</f>
        <v/>
      </c>
      <c r="AJ2372" s="19">
        <f>IF(OR($AI2372="",$AI2372="NO CODE"),"",IF(COUNTIFS(RATES!$A:$A,$AI2372,RATES!$B:$B,"&lt;="&amp;MonthStart,RATES!$C:$C,"&gt;="&amp;MonthEnd)&lt;&gt;1,"NO RATE",IF($AD2372="OFF",SUMIFS(RATES!$F:$F,RATES!$A:$A,$AI2372,RATES!$B:$B,"&lt;="&amp;MonthStart,RATES!$C:$C,"&gt;="&amp;MonthEnd),SUMIFS(RATES!$E:$E,RATES!$A:$A,$AI2372,RATES!$B:$B,"&lt;="&amp;MonthStart,RATES!$C:$C,"&gt;="&amp;MonthEnd))))</f>
        <v/>
      </c>
      <c r="AK2372" s="2">
        <f>IF(OR(NOT(ISNUMBER($AJ2372)),N($AA2372)=0),"",IF(ABS(N($Z2372)/100-$AJ2372)&gt;0.0000001,"DIFFERS",""))</f>
        <v/>
      </c>
    </row>
    <row r="2373">
      <c r="AD2373" s="2">
        <f>IF($L2373="","",IF(ISNUMBER(SEARCH("OFF ROAD",$H2373)),"OFF",IF(ISNUMBER(SEARCH("ON ROAD",$H2373)),"ON","")))</f>
        <v/>
      </c>
      <c r="AE2373" s="2">
        <f>IF($AD2373="ON",""&amp;$L2373,"")</f>
        <v/>
      </c>
      <c r="AF2373" s="2">
        <f>IF($L2373="","",IF($J2373&lt;&gt;"","Y",""))</f>
        <v/>
      </c>
      <c r="AG2373" s="2">
        <f>IF($L2373="","",IFERROR(TRIM(MID($H2373,4,SEARCH(" CO ",$H2373)-4)),""&amp;$S2373))</f>
        <v/>
      </c>
      <c r="AH2373" s="2">
        <f>IF($AG2373="","",IF($AG2373="FULTON",IF(ISNUMBER(SEARCH("COLLEGE PARK",$H2373)),"FULTON (COLLEGE PARK)",IF(ISNUMBER(SEARCH("HAPEVILLE",$H2373)),"FULTON (HAPEVILLE)",IF(ISNUMBER(SEARCH("EAST POINT",$H2373)),"FULTON (EAST POINT)",IF(ISNUMBER(SEARCH("ATLANTA",$H2373)),"FULTON (ATL LIMITS)","FULTON")))),IF($AG2373="DEKALB",IF(ISNUMBER(SEARCH("ATLANTA",$H2373)),"DEKALB (ATL LIMITS)","DEKALB"),IF(AND($AG2373="CLAYTON",ISNUMBER(SEARCH("COLLEGE PARK",$H2373))),"CLAYTON (COLLEGE PARK)",$AG2373))))</f>
        <v/>
      </c>
      <c r="AI2373" s="2">
        <f>IF(OR($AH2373="",$AD2373=""),"",IFERROR(VLOOKUP($AH2373,CODES!$A:$B,2,FALSE),"NO CODE"))</f>
        <v/>
      </c>
      <c r="AJ2373" s="19">
        <f>IF(OR($AI2373="",$AI2373="NO CODE"),"",IF(COUNTIFS(RATES!$A:$A,$AI2373,RATES!$B:$B,"&lt;="&amp;MonthStart,RATES!$C:$C,"&gt;="&amp;MonthEnd)&lt;&gt;1,"NO RATE",IF($AD2373="OFF",SUMIFS(RATES!$F:$F,RATES!$A:$A,$AI2373,RATES!$B:$B,"&lt;="&amp;MonthStart,RATES!$C:$C,"&gt;="&amp;MonthEnd),SUMIFS(RATES!$E:$E,RATES!$A:$A,$AI2373,RATES!$B:$B,"&lt;="&amp;MonthStart,RATES!$C:$C,"&gt;="&amp;MonthEnd))))</f>
        <v/>
      </c>
      <c r="AK2373" s="2">
        <f>IF(OR(NOT(ISNUMBER($AJ2373)),N($AA2373)=0),"",IF(ABS(N($Z2373)/100-$AJ2373)&gt;0.0000001,"DIFFERS",""))</f>
        <v/>
      </c>
    </row>
    <row r="2374">
      <c r="AD2374" s="2">
        <f>IF($L2374="","",IF(ISNUMBER(SEARCH("OFF ROAD",$H2374)),"OFF",IF(ISNUMBER(SEARCH("ON ROAD",$H2374)),"ON","")))</f>
        <v/>
      </c>
      <c r="AE2374" s="2">
        <f>IF($AD2374="ON",""&amp;$L2374,"")</f>
        <v/>
      </c>
      <c r="AF2374" s="2">
        <f>IF($L2374="","",IF($J2374&lt;&gt;"","Y",""))</f>
        <v/>
      </c>
      <c r="AG2374" s="2">
        <f>IF($L2374="","",IFERROR(TRIM(MID($H2374,4,SEARCH(" CO ",$H2374)-4)),""&amp;$S2374))</f>
        <v/>
      </c>
      <c r="AH2374" s="2">
        <f>IF($AG2374="","",IF($AG2374="FULTON",IF(ISNUMBER(SEARCH("COLLEGE PARK",$H2374)),"FULTON (COLLEGE PARK)",IF(ISNUMBER(SEARCH("HAPEVILLE",$H2374)),"FULTON (HAPEVILLE)",IF(ISNUMBER(SEARCH("EAST POINT",$H2374)),"FULTON (EAST POINT)",IF(ISNUMBER(SEARCH("ATLANTA",$H2374)),"FULTON (ATL LIMITS)","FULTON")))),IF($AG2374="DEKALB",IF(ISNUMBER(SEARCH("ATLANTA",$H2374)),"DEKALB (ATL LIMITS)","DEKALB"),IF(AND($AG2374="CLAYTON",ISNUMBER(SEARCH("COLLEGE PARK",$H2374))),"CLAYTON (COLLEGE PARK)",$AG2374))))</f>
        <v/>
      </c>
      <c r="AI2374" s="2">
        <f>IF(OR($AH2374="",$AD2374=""),"",IFERROR(VLOOKUP($AH2374,CODES!$A:$B,2,FALSE),"NO CODE"))</f>
        <v/>
      </c>
      <c r="AJ2374" s="19">
        <f>IF(OR($AI2374="",$AI2374="NO CODE"),"",IF(COUNTIFS(RATES!$A:$A,$AI2374,RATES!$B:$B,"&lt;="&amp;MonthStart,RATES!$C:$C,"&gt;="&amp;MonthEnd)&lt;&gt;1,"NO RATE",IF($AD2374="OFF",SUMIFS(RATES!$F:$F,RATES!$A:$A,$AI2374,RATES!$B:$B,"&lt;="&amp;MonthStart,RATES!$C:$C,"&gt;="&amp;MonthEnd),SUMIFS(RATES!$E:$E,RATES!$A:$A,$AI2374,RATES!$B:$B,"&lt;="&amp;MonthStart,RATES!$C:$C,"&gt;="&amp;MonthEnd))))</f>
        <v/>
      </c>
      <c r="AK2374" s="2">
        <f>IF(OR(NOT(ISNUMBER($AJ2374)),N($AA2374)=0),"",IF(ABS(N($Z2374)/100-$AJ2374)&gt;0.0000001,"DIFFERS",""))</f>
        <v/>
      </c>
    </row>
    <row r="2375">
      <c r="AD2375" s="2">
        <f>IF($L2375="","",IF(ISNUMBER(SEARCH("OFF ROAD",$H2375)),"OFF",IF(ISNUMBER(SEARCH("ON ROAD",$H2375)),"ON","")))</f>
        <v/>
      </c>
      <c r="AE2375" s="2">
        <f>IF($AD2375="ON",""&amp;$L2375,"")</f>
        <v/>
      </c>
      <c r="AF2375" s="2">
        <f>IF($L2375="","",IF($J2375&lt;&gt;"","Y",""))</f>
        <v/>
      </c>
      <c r="AG2375" s="2">
        <f>IF($L2375="","",IFERROR(TRIM(MID($H2375,4,SEARCH(" CO ",$H2375)-4)),""&amp;$S2375))</f>
        <v/>
      </c>
      <c r="AH2375" s="2">
        <f>IF($AG2375="","",IF($AG2375="FULTON",IF(ISNUMBER(SEARCH("COLLEGE PARK",$H2375)),"FULTON (COLLEGE PARK)",IF(ISNUMBER(SEARCH("HAPEVILLE",$H2375)),"FULTON (HAPEVILLE)",IF(ISNUMBER(SEARCH("EAST POINT",$H2375)),"FULTON (EAST POINT)",IF(ISNUMBER(SEARCH("ATLANTA",$H2375)),"FULTON (ATL LIMITS)","FULTON")))),IF($AG2375="DEKALB",IF(ISNUMBER(SEARCH("ATLANTA",$H2375)),"DEKALB (ATL LIMITS)","DEKALB"),IF(AND($AG2375="CLAYTON",ISNUMBER(SEARCH("COLLEGE PARK",$H2375))),"CLAYTON (COLLEGE PARK)",$AG2375))))</f>
        <v/>
      </c>
      <c r="AI2375" s="2">
        <f>IF(OR($AH2375="",$AD2375=""),"",IFERROR(VLOOKUP($AH2375,CODES!$A:$B,2,FALSE),"NO CODE"))</f>
        <v/>
      </c>
      <c r="AJ2375" s="19">
        <f>IF(OR($AI2375="",$AI2375="NO CODE"),"",IF(COUNTIFS(RATES!$A:$A,$AI2375,RATES!$B:$B,"&lt;="&amp;MonthStart,RATES!$C:$C,"&gt;="&amp;MonthEnd)&lt;&gt;1,"NO RATE",IF($AD2375="OFF",SUMIFS(RATES!$F:$F,RATES!$A:$A,$AI2375,RATES!$B:$B,"&lt;="&amp;MonthStart,RATES!$C:$C,"&gt;="&amp;MonthEnd),SUMIFS(RATES!$E:$E,RATES!$A:$A,$AI2375,RATES!$B:$B,"&lt;="&amp;MonthStart,RATES!$C:$C,"&gt;="&amp;MonthEnd))))</f>
        <v/>
      </c>
      <c r="AK2375" s="2">
        <f>IF(OR(NOT(ISNUMBER($AJ2375)),N($AA2375)=0),"",IF(ABS(N($Z2375)/100-$AJ2375)&gt;0.0000001,"DIFFERS",""))</f>
        <v/>
      </c>
    </row>
    <row r="2376">
      <c r="AD2376" s="2">
        <f>IF($L2376="","",IF(ISNUMBER(SEARCH("OFF ROAD",$H2376)),"OFF",IF(ISNUMBER(SEARCH("ON ROAD",$H2376)),"ON","")))</f>
        <v/>
      </c>
      <c r="AE2376" s="2">
        <f>IF($AD2376="ON",""&amp;$L2376,"")</f>
        <v/>
      </c>
      <c r="AF2376" s="2">
        <f>IF($L2376="","",IF($J2376&lt;&gt;"","Y",""))</f>
        <v/>
      </c>
      <c r="AG2376" s="2">
        <f>IF($L2376="","",IFERROR(TRIM(MID($H2376,4,SEARCH(" CO ",$H2376)-4)),""&amp;$S2376))</f>
        <v/>
      </c>
      <c r="AH2376" s="2">
        <f>IF($AG2376="","",IF($AG2376="FULTON",IF(ISNUMBER(SEARCH("COLLEGE PARK",$H2376)),"FULTON (COLLEGE PARK)",IF(ISNUMBER(SEARCH("HAPEVILLE",$H2376)),"FULTON (HAPEVILLE)",IF(ISNUMBER(SEARCH("EAST POINT",$H2376)),"FULTON (EAST POINT)",IF(ISNUMBER(SEARCH("ATLANTA",$H2376)),"FULTON (ATL LIMITS)","FULTON")))),IF($AG2376="DEKALB",IF(ISNUMBER(SEARCH("ATLANTA",$H2376)),"DEKALB (ATL LIMITS)","DEKALB"),IF(AND($AG2376="CLAYTON",ISNUMBER(SEARCH("COLLEGE PARK",$H2376))),"CLAYTON (COLLEGE PARK)",$AG2376))))</f>
        <v/>
      </c>
      <c r="AI2376" s="2">
        <f>IF(OR($AH2376="",$AD2376=""),"",IFERROR(VLOOKUP($AH2376,CODES!$A:$B,2,FALSE),"NO CODE"))</f>
        <v/>
      </c>
      <c r="AJ2376" s="19">
        <f>IF(OR($AI2376="",$AI2376="NO CODE"),"",IF(COUNTIFS(RATES!$A:$A,$AI2376,RATES!$B:$B,"&lt;="&amp;MonthStart,RATES!$C:$C,"&gt;="&amp;MonthEnd)&lt;&gt;1,"NO RATE",IF($AD2376="OFF",SUMIFS(RATES!$F:$F,RATES!$A:$A,$AI2376,RATES!$B:$B,"&lt;="&amp;MonthStart,RATES!$C:$C,"&gt;="&amp;MonthEnd),SUMIFS(RATES!$E:$E,RATES!$A:$A,$AI2376,RATES!$B:$B,"&lt;="&amp;MonthStart,RATES!$C:$C,"&gt;="&amp;MonthEnd))))</f>
        <v/>
      </c>
      <c r="AK2376" s="2">
        <f>IF(OR(NOT(ISNUMBER($AJ2376)),N($AA2376)=0),"",IF(ABS(N($Z2376)/100-$AJ2376)&gt;0.0000001,"DIFFERS",""))</f>
        <v/>
      </c>
    </row>
    <row r="2377">
      <c r="AD2377" s="2">
        <f>IF($L2377="","",IF(ISNUMBER(SEARCH("OFF ROAD",$H2377)),"OFF",IF(ISNUMBER(SEARCH("ON ROAD",$H2377)),"ON","")))</f>
        <v/>
      </c>
      <c r="AE2377" s="2">
        <f>IF($AD2377="ON",""&amp;$L2377,"")</f>
        <v/>
      </c>
      <c r="AF2377" s="2">
        <f>IF($L2377="","",IF($J2377&lt;&gt;"","Y",""))</f>
        <v/>
      </c>
      <c r="AG2377" s="2">
        <f>IF($L2377="","",IFERROR(TRIM(MID($H2377,4,SEARCH(" CO ",$H2377)-4)),""&amp;$S2377))</f>
        <v/>
      </c>
      <c r="AH2377" s="2">
        <f>IF($AG2377="","",IF($AG2377="FULTON",IF(ISNUMBER(SEARCH("COLLEGE PARK",$H2377)),"FULTON (COLLEGE PARK)",IF(ISNUMBER(SEARCH("HAPEVILLE",$H2377)),"FULTON (HAPEVILLE)",IF(ISNUMBER(SEARCH("EAST POINT",$H2377)),"FULTON (EAST POINT)",IF(ISNUMBER(SEARCH("ATLANTA",$H2377)),"FULTON (ATL LIMITS)","FULTON")))),IF($AG2377="DEKALB",IF(ISNUMBER(SEARCH("ATLANTA",$H2377)),"DEKALB (ATL LIMITS)","DEKALB"),IF(AND($AG2377="CLAYTON",ISNUMBER(SEARCH("COLLEGE PARK",$H2377))),"CLAYTON (COLLEGE PARK)",$AG2377))))</f>
        <v/>
      </c>
      <c r="AI2377" s="2">
        <f>IF(OR($AH2377="",$AD2377=""),"",IFERROR(VLOOKUP($AH2377,CODES!$A:$B,2,FALSE),"NO CODE"))</f>
        <v/>
      </c>
      <c r="AJ2377" s="19">
        <f>IF(OR($AI2377="",$AI2377="NO CODE"),"",IF(COUNTIFS(RATES!$A:$A,$AI2377,RATES!$B:$B,"&lt;="&amp;MonthStart,RATES!$C:$C,"&gt;="&amp;MonthEnd)&lt;&gt;1,"NO RATE",IF($AD2377="OFF",SUMIFS(RATES!$F:$F,RATES!$A:$A,$AI2377,RATES!$B:$B,"&lt;="&amp;MonthStart,RATES!$C:$C,"&gt;="&amp;MonthEnd),SUMIFS(RATES!$E:$E,RATES!$A:$A,$AI2377,RATES!$B:$B,"&lt;="&amp;MonthStart,RATES!$C:$C,"&gt;="&amp;MonthEnd))))</f>
        <v/>
      </c>
      <c r="AK2377" s="2">
        <f>IF(OR(NOT(ISNUMBER($AJ2377)),N($AA2377)=0),"",IF(ABS(N($Z2377)/100-$AJ2377)&gt;0.0000001,"DIFFERS",""))</f>
        <v/>
      </c>
    </row>
    <row r="2378">
      <c r="AD2378" s="2">
        <f>IF($L2378="","",IF(ISNUMBER(SEARCH("OFF ROAD",$H2378)),"OFF",IF(ISNUMBER(SEARCH("ON ROAD",$H2378)),"ON","")))</f>
        <v/>
      </c>
      <c r="AE2378" s="2">
        <f>IF($AD2378="ON",""&amp;$L2378,"")</f>
        <v/>
      </c>
      <c r="AF2378" s="2">
        <f>IF($L2378="","",IF($J2378&lt;&gt;"","Y",""))</f>
        <v/>
      </c>
      <c r="AG2378" s="2">
        <f>IF($L2378="","",IFERROR(TRIM(MID($H2378,4,SEARCH(" CO ",$H2378)-4)),""&amp;$S2378))</f>
        <v/>
      </c>
      <c r="AH2378" s="2">
        <f>IF($AG2378="","",IF($AG2378="FULTON",IF(ISNUMBER(SEARCH("COLLEGE PARK",$H2378)),"FULTON (COLLEGE PARK)",IF(ISNUMBER(SEARCH("HAPEVILLE",$H2378)),"FULTON (HAPEVILLE)",IF(ISNUMBER(SEARCH("EAST POINT",$H2378)),"FULTON (EAST POINT)",IF(ISNUMBER(SEARCH("ATLANTA",$H2378)),"FULTON (ATL LIMITS)","FULTON")))),IF($AG2378="DEKALB",IF(ISNUMBER(SEARCH("ATLANTA",$H2378)),"DEKALB (ATL LIMITS)","DEKALB"),IF(AND($AG2378="CLAYTON",ISNUMBER(SEARCH("COLLEGE PARK",$H2378))),"CLAYTON (COLLEGE PARK)",$AG2378))))</f>
        <v/>
      </c>
      <c r="AI2378" s="2">
        <f>IF(OR($AH2378="",$AD2378=""),"",IFERROR(VLOOKUP($AH2378,CODES!$A:$B,2,FALSE),"NO CODE"))</f>
        <v/>
      </c>
      <c r="AJ2378" s="19">
        <f>IF(OR($AI2378="",$AI2378="NO CODE"),"",IF(COUNTIFS(RATES!$A:$A,$AI2378,RATES!$B:$B,"&lt;="&amp;MonthStart,RATES!$C:$C,"&gt;="&amp;MonthEnd)&lt;&gt;1,"NO RATE",IF($AD2378="OFF",SUMIFS(RATES!$F:$F,RATES!$A:$A,$AI2378,RATES!$B:$B,"&lt;="&amp;MonthStart,RATES!$C:$C,"&gt;="&amp;MonthEnd),SUMIFS(RATES!$E:$E,RATES!$A:$A,$AI2378,RATES!$B:$B,"&lt;="&amp;MonthStart,RATES!$C:$C,"&gt;="&amp;MonthEnd))))</f>
        <v/>
      </c>
      <c r="AK2378" s="2">
        <f>IF(OR(NOT(ISNUMBER($AJ2378)),N($AA2378)=0),"",IF(ABS(N($Z2378)/100-$AJ2378)&gt;0.0000001,"DIFFERS",""))</f>
        <v/>
      </c>
    </row>
    <row r="2379">
      <c r="AD2379" s="2">
        <f>IF($L2379="","",IF(ISNUMBER(SEARCH("OFF ROAD",$H2379)),"OFF",IF(ISNUMBER(SEARCH("ON ROAD",$H2379)),"ON","")))</f>
        <v/>
      </c>
      <c r="AE2379" s="2">
        <f>IF($AD2379="ON",""&amp;$L2379,"")</f>
        <v/>
      </c>
      <c r="AF2379" s="2">
        <f>IF($L2379="","",IF($J2379&lt;&gt;"","Y",""))</f>
        <v/>
      </c>
      <c r="AG2379" s="2">
        <f>IF($L2379="","",IFERROR(TRIM(MID($H2379,4,SEARCH(" CO ",$H2379)-4)),""&amp;$S2379))</f>
        <v/>
      </c>
      <c r="AH2379" s="2">
        <f>IF($AG2379="","",IF($AG2379="FULTON",IF(ISNUMBER(SEARCH("COLLEGE PARK",$H2379)),"FULTON (COLLEGE PARK)",IF(ISNUMBER(SEARCH("HAPEVILLE",$H2379)),"FULTON (HAPEVILLE)",IF(ISNUMBER(SEARCH("EAST POINT",$H2379)),"FULTON (EAST POINT)",IF(ISNUMBER(SEARCH("ATLANTA",$H2379)),"FULTON (ATL LIMITS)","FULTON")))),IF($AG2379="DEKALB",IF(ISNUMBER(SEARCH("ATLANTA",$H2379)),"DEKALB (ATL LIMITS)","DEKALB"),IF(AND($AG2379="CLAYTON",ISNUMBER(SEARCH("COLLEGE PARK",$H2379))),"CLAYTON (COLLEGE PARK)",$AG2379))))</f>
        <v/>
      </c>
      <c r="AI2379" s="2">
        <f>IF(OR($AH2379="",$AD2379=""),"",IFERROR(VLOOKUP($AH2379,CODES!$A:$B,2,FALSE),"NO CODE"))</f>
        <v/>
      </c>
      <c r="AJ2379" s="19">
        <f>IF(OR($AI2379="",$AI2379="NO CODE"),"",IF(COUNTIFS(RATES!$A:$A,$AI2379,RATES!$B:$B,"&lt;="&amp;MonthStart,RATES!$C:$C,"&gt;="&amp;MonthEnd)&lt;&gt;1,"NO RATE",IF($AD2379="OFF",SUMIFS(RATES!$F:$F,RATES!$A:$A,$AI2379,RATES!$B:$B,"&lt;="&amp;MonthStart,RATES!$C:$C,"&gt;="&amp;MonthEnd),SUMIFS(RATES!$E:$E,RATES!$A:$A,$AI2379,RATES!$B:$B,"&lt;="&amp;MonthStart,RATES!$C:$C,"&gt;="&amp;MonthEnd))))</f>
        <v/>
      </c>
      <c r="AK2379" s="2">
        <f>IF(OR(NOT(ISNUMBER($AJ2379)),N($AA2379)=0),"",IF(ABS(N($Z2379)/100-$AJ2379)&gt;0.0000001,"DIFFERS",""))</f>
        <v/>
      </c>
    </row>
    <row r="2380">
      <c r="AD2380" s="2">
        <f>IF($L2380="","",IF(ISNUMBER(SEARCH("OFF ROAD",$H2380)),"OFF",IF(ISNUMBER(SEARCH("ON ROAD",$H2380)),"ON","")))</f>
        <v/>
      </c>
      <c r="AE2380" s="2">
        <f>IF($AD2380="ON",""&amp;$L2380,"")</f>
        <v/>
      </c>
      <c r="AF2380" s="2">
        <f>IF($L2380="","",IF($J2380&lt;&gt;"","Y",""))</f>
        <v/>
      </c>
      <c r="AG2380" s="2">
        <f>IF($L2380="","",IFERROR(TRIM(MID($H2380,4,SEARCH(" CO ",$H2380)-4)),""&amp;$S2380))</f>
        <v/>
      </c>
      <c r="AH2380" s="2">
        <f>IF($AG2380="","",IF($AG2380="FULTON",IF(ISNUMBER(SEARCH("COLLEGE PARK",$H2380)),"FULTON (COLLEGE PARK)",IF(ISNUMBER(SEARCH("HAPEVILLE",$H2380)),"FULTON (HAPEVILLE)",IF(ISNUMBER(SEARCH("EAST POINT",$H2380)),"FULTON (EAST POINT)",IF(ISNUMBER(SEARCH("ATLANTA",$H2380)),"FULTON (ATL LIMITS)","FULTON")))),IF($AG2380="DEKALB",IF(ISNUMBER(SEARCH("ATLANTA",$H2380)),"DEKALB (ATL LIMITS)","DEKALB"),IF(AND($AG2380="CLAYTON",ISNUMBER(SEARCH("COLLEGE PARK",$H2380))),"CLAYTON (COLLEGE PARK)",$AG2380))))</f>
        <v/>
      </c>
      <c r="AI2380" s="2">
        <f>IF(OR($AH2380="",$AD2380=""),"",IFERROR(VLOOKUP($AH2380,CODES!$A:$B,2,FALSE),"NO CODE"))</f>
        <v/>
      </c>
      <c r="AJ2380" s="19">
        <f>IF(OR($AI2380="",$AI2380="NO CODE"),"",IF(COUNTIFS(RATES!$A:$A,$AI2380,RATES!$B:$B,"&lt;="&amp;MonthStart,RATES!$C:$C,"&gt;="&amp;MonthEnd)&lt;&gt;1,"NO RATE",IF($AD2380="OFF",SUMIFS(RATES!$F:$F,RATES!$A:$A,$AI2380,RATES!$B:$B,"&lt;="&amp;MonthStart,RATES!$C:$C,"&gt;="&amp;MonthEnd),SUMIFS(RATES!$E:$E,RATES!$A:$A,$AI2380,RATES!$B:$B,"&lt;="&amp;MonthStart,RATES!$C:$C,"&gt;="&amp;MonthEnd))))</f>
        <v/>
      </c>
      <c r="AK2380" s="2">
        <f>IF(OR(NOT(ISNUMBER($AJ2380)),N($AA2380)=0),"",IF(ABS(N($Z2380)/100-$AJ2380)&gt;0.0000001,"DIFFERS",""))</f>
        <v/>
      </c>
    </row>
    <row r="2381">
      <c r="AD2381" s="2">
        <f>IF($L2381="","",IF(ISNUMBER(SEARCH("OFF ROAD",$H2381)),"OFF",IF(ISNUMBER(SEARCH("ON ROAD",$H2381)),"ON","")))</f>
        <v/>
      </c>
      <c r="AE2381" s="2">
        <f>IF($AD2381="ON",""&amp;$L2381,"")</f>
        <v/>
      </c>
      <c r="AF2381" s="2">
        <f>IF($L2381="","",IF($J2381&lt;&gt;"","Y",""))</f>
        <v/>
      </c>
      <c r="AG2381" s="2">
        <f>IF($L2381="","",IFERROR(TRIM(MID($H2381,4,SEARCH(" CO ",$H2381)-4)),""&amp;$S2381))</f>
        <v/>
      </c>
      <c r="AH2381" s="2">
        <f>IF($AG2381="","",IF($AG2381="FULTON",IF(ISNUMBER(SEARCH("COLLEGE PARK",$H2381)),"FULTON (COLLEGE PARK)",IF(ISNUMBER(SEARCH("HAPEVILLE",$H2381)),"FULTON (HAPEVILLE)",IF(ISNUMBER(SEARCH("EAST POINT",$H2381)),"FULTON (EAST POINT)",IF(ISNUMBER(SEARCH("ATLANTA",$H2381)),"FULTON (ATL LIMITS)","FULTON")))),IF($AG2381="DEKALB",IF(ISNUMBER(SEARCH("ATLANTA",$H2381)),"DEKALB (ATL LIMITS)","DEKALB"),IF(AND($AG2381="CLAYTON",ISNUMBER(SEARCH("COLLEGE PARK",$H2381))),"CLAYTON (COLLEGE PARK)",$AG2381))))</f>
        <v/>
      </c>
      <c r="AI2381" s="2">
        <f>IF(OR($AH2381="",$AD2381=""),"",IFERROR(VLOOKUP($AH2381,CODES!$A:$B,2,FALSE),"NO CODE"))</f>
        <v/>
      </c>
      <c r="AJ2381" s="19">
        <f>IF(OR($AI2381="",$AI2381="NO CODE"),"",IF(COUNTIFS(RATES!$A:$A,$AI2381,RATES!$B:$B,"&lt;="&amp;MonthStart,RATES!$C:$C,"&gt;="&amp;MonthEnd)&lt;&gt;1,"NO RATE",IF($AD2381="OFF",SUMIFS(RATES!$F:$F,RATES!$A:$A,$AI2381,RATES!$B:$B,"&lt;="&amp;MonthStart,RATES!$C:$C,"&gt;="&amp;MonthEnd),SUMIFS(RATES!$E:$E,RATES!$A:$A,$AI2381,RATES!$B:$B,"&lt;="&amp;MonthStart,RATES!$C:$C,"&gt;="&amp;MonthEnd))))</f>
        <v/>
      </c>
      <c r="AK2381" s="2">
        <f>IF(OR(NOT(ISNUMBER($AJ2381)),N($AA2381)=0),"",IF(ABS(N($Z2381)/100-$AJ2381)&gt;0.0000001,"DIFFERS",""))</f>
        <v/>
      </c>
    </row>
    <row r="2382">
      <c r="AD2382" s="2">
        <f>IF($L2382="","",IF(ISNUMBER(SEARCH("OFF ROAD",$H2382)),"OFF",IF(ISNUMBER(SEARCH("ON ROAD",$H2382)),"ON","")))</f>
        <v/>
      </c>
      <c r="AE2382" s="2">
        <f>IF($AD2382="ON",""&amp;$L2382,"")</f>
        <v/>
      </c>
      <c r="AF2382" s="2">
        <f>IF($L2382="","",IF($J2382&lt;&gt;"","Y",""))</f>
        <v/>
      </c>
      <c r="AG2382" s="2">
        <f>IF($L2382="","",IFERROR(TRIM(MID($H2382,4,SEARCH(" CO ",$H2382)-4)),""&amp;$S2382))</f>
        <v/>
      </c>
      <c r="AH2382" s="2">
        <f>IF($AG2382="","",IF($AG2382="FULTON",IF(ISNUMBER(SEARCH("COLLEGE PARK",$H2382)),"FULTON (COLLEGE PARK)",IF(ISNUMBER(SEARCH("HAPEVILLE",$H2382)),"FULTON (HAPEVILLE)",IF(ISNUMBER(SEARCH("EAST POINT",$H2382)),"FULTON (EAST POINT)",IF(ISNUMBER(SEARCH("ATLANTA",$H2382)),"FULTON (ATL LIMITS)","FULTON")))),IF($AG2382="DEKALB",IF(ISNUMBER(SEARCH("ATLANTA",$H2382)),"DEKALB (ATL LIMITS)","DEKALB"),IF(AND($AG2382="CLAYTON",ISNUMBER(SEARCH("COLLEGE PARK",$H2382))),"CLAYTON (COLLEGE PARK)",$AG2382))))</f>
        <v/>
      </c>
      <c r="AI2382" s="2">
        <f>IF(OR($AH2382="",$AD2382=""),"",IFERROR(VLOOKUP($AH2382,CODES!$A:$B,2,FALSE),"NO CODE"))</f>
        <v/>
      </c>
      <c r="AJ2382" s="19">
        <f>IF(OR($AI2382="",$AI2382="NO CODE"),"",IF(COUNTIFS(RATES!$A:$A,$AI2382,RATES!$B:$B,"&lt;="&amp;MonthStart,RATES!$C:$C,"&gt;="&amp;MonthEnd)&lt;&gt;1,"NO RATE",IF($AD2382="OFF",SUMIFS(RATES!$F:$F,RATES!$A:$A,$AI2382,RATES!$B:$B,"&lt;="&amp;MonthStart,RATES!$C:$C,"&gt;="&amp;MonthEnd),SUMIFS(RATES!$E:$E,RATES!$A:$A,$AI2382,RATES!$B:$B,"&lt;="&amp;MonthStart,RATES!$C:$C,"&gt;="&amp;MonthEnd))))</f>
        <v/>
      </c>
      <c r="AK2382" s="2">
        <f>IF(OR(NOT(ISNUMBER($AJ2382)),N($AA2382)=0),"",IF(ABS(N($Z2382)/100-$AJ2382)&gt;0.0000001,"DIFFERS",""))</f>
        <v/>
      </c>
    </row>
    <row r="2383">
      <c r="AD2383" s="2">
        <f>IF($L2383="","",IF(ISNUMBER(SEARCH("OFF ROAD",$H2383)),"OFF",IF(ISNUMBER(SEARCH("ON ROAD",$H2383)),"ON","")))</f>
        <v/>
      </c>
      <c r="AE2383" s="2">
        <f>IF($AD2383="ON",""&amp;$L2383,"")</f>
        <v/>
      </c>
      <c r="AF2383" s="2">
        <f>IF($L2383="","",IF($J2383&lt;&gt;"","Y",""))</f>
        <v/>
      </c>
      <c r="AG2383" s="2">
        <f>IF($L2383="","",IFERROR(TRIM(MID($H2383,4,SEARCH(" CO ",$H2383)-4)),""&amp;$S2383))</f>
        <v/>
      </c>
      <c r="AH2383" s="2">
        <f>IF($AG2383="","",IF($AG2383="FULTON",IF(ISNUMBER(SEARCH("COLLEGE PARK",$H2383)),"FULTON (COLLEGE PARK)",IF(ISNUMBER(SEARCH("HAPEVILLE",$H2383)),"FULTON (HAPEVILLE)",IF(ISNUMBER(SEARCH("EAST POINT",$H2383)),"FULTON (EAST POINT)",IF(ISNUMBER(SEARCH("ATLANTA",$H2383)),"FULTON (ATL LIMITS)","FULTON")))),IF($AG2383="DEKALB",IF(ISNUMBER(SEARCH("ATLANTA",$H2383)),"DEKALB (ATL LIMITS)","DEKALB"),IF(AND($AG2383="CLAYTON",ISNUMBER(SEARCH("COLLEGE PARK",$H2383))),"CLAYTON (COLLEGE PARK)",$AG2383))))</f>
        <v/>
      </c>
      <c r="AI2383" s="2">
        <f>IF(OR($AH2383="",$AD2383=""),"",IFERROR(VLOOKUP($AH2383,CODES!$A:$B,2,FALSE),"NO CODE"))</f>
        <v/>
      </c>
      <c r="AJ2383" s="19">
        <f>IF(OR($AI2383="",$AI2383="NO CODE"),"",IF(COUNTIFS(RATES!$A:$A,$AI2383,RATES!$B:$B,"&lt;="&amp;MonthStart,RATES!$C:$C,"&gt;="&amp;MonthEnd)&lt;&gt;1,"NO RATE",IF($AD2383="OFF",SUMIFS(RATES!$F:$F,RATES!$A:$A,$AI2383,RATES!$B:$B,"&lt;="&amp;MonthStart,RATES!$C:$C,"&gt;="&amp;MonthEnd),SUMIFS(RATES!$E:$E,RATES!$A:$A,$AI2383,RATES!$B:$B,"&lt;="&amp;MonthStart,RATES!$C:$C,"&gt;="&amp;MonthEnd))))</f>
        <v/>
      </c>
      <c r="AK2383" s="2">
        <f>IF(OR(NOT(ISNUMBER($AJ2383)),N($AA2383)=0),"",IF(ABS(N($Z2383)/100-$AJ2383)&gt;0.0000001,"DIFFERS",""))</f>
        <v/>
      </c>
    </row>
    <row r="2384">
      <c r="AD2384" s="2">
        <f>IF($L2384="","",IF(ISNUMBER(SEARCH("OFF ROAD",$H2384)),"OFF",IF(ISNUMBER(SEARCH("ON ROAD",$H2384)),"ON","")))</f>
        <v/>
      </c>
      <c r="AE2384" s="2">
        <f>IF($AD2384="ON",""&amp;$L2384,"")</f>
        <v/>
      </c>
      <c r="AF2384" s="2">
        <f>IF($L2384="","",IF($J2384&lt;&gt;"","Y",""))</f>
        <v/>
      </c>
      <c r="AG2384" s="2">
        <f>IF($L2384="","",IFERROR(TRIM(MID($H2384,4,SEARCH(" CO ",$H2384)-4)),""&amp;$S2384))</f>
        <v/>
      </c>
      <c r="AH2384" s="2">
        <f>IF($AG2384="","",IF($AG2384="FULTON",IF(ISNUMBER(SEARCH("COLLEGE PARK",$H2384)),"FULTON (COLLEGE PARK)",IF(ISNUMBER(SEARCH("HAPEVILLE",$H2384)),"FULTON (HAPEVILLE)",IF(ISNUMBER(SEARCH("EAST POINT",$H2384)),"FULTON (EAST POINT)",IF(ISNUMBER(SEARCH("ATLANTA",$H2384)),"FULTON (ATL LIMITS)","FULTON")))),IF($AG2384="DEKALB",IF(ISNUMBER(SEARCH("ATLANTA",$H2384)),"DEKALB (ATL LIMITS)","DEKALB"),IF(AND($AG2384="CLAYTON",ISNUMBER(SEARCH("COLLEGE PARK",$H2384))),"CLAYTON (COLLEGE PARK)",$AG2384))))</f>
        <v/>
      </c>
      <c r="AI2384" s="2">
        <f>IF(OR($AH2384="",$AD2384=""),"",IFERROR(VLOOKUP($AH2384,CODES!$A:$B,2,FALSE),"NO CODE"))</f>
        <v/>
      </c>
      <c r="AJ2384" s="19">
        <f>IF(OR($AI2384="",$AI2384="NO CODE"),"",IF(COUNTIFS(RATES!$A:$A,$AI2384,RATES!$B:$B,"&lt;="&amp;MonthStart,RATES!$C:$C,"&gt;="&amp;MonthEnd)&lt;&gt;1,"NO RATE",IF($AD2384="OFF",SUMIFS(RATES!$F:$F,RATES!$A:$A,$AI2384,RATES!$B:$B,"&lt;="&amp;MonthStart,RATES!$C:$C,"&gt;="&amp;MonthEnd),SUMIFS(RATES!$E:$E,RATES!$A:$A,$AI2384,RATES!$B:$B,"&lt;="&amp;MonthStart,RATES!$C:$C,"&gt;="&amp;MonthEnd))))</f>
        <v/>
      </c>
      <c r="AK2384" s="2">
        <f>IF(OR(NOT(ISNUMBER($AJ2384)),N($AA2384)=0),"",IF(ABS(N($Z2384)/100-$AJ2384)&gt;0.0000001,"DIFFERS",""))</f>
        <v/>
      </c>
    </row>
    <row r="2385">
      <c r="AD2385" s="2">
        <f>IF($L2385="","",IF(ISNUMBER(SEARCH("OFF ROAD",$H2385)),"OFF",IF(ISNUMBER(SEARCH("ON ROAD",$H2385)),"ON","")))</f>
        <v/>
      </c>
      <c r="AE2385" s="2">
        <f>IF($AD2385="ON",""&amp;$L2385,"")</f>
        <v/>
      </c>
      <c r="AF2385" s="2">
        <f>IF($L2385="","",IF($J2385&lt;&gt;"","Y",""))</f>
        <v/>
      </c>
      <c r="AG2385" s="2">
        <f>IF($L2385="","",IFERROR(TRIM(MID($H2385,4,SEARCH(" CO ",$H2385)-4)),""&amp;$S2385))</f>
        <v/>
      </c>
      <c r="AH2385" s="2">
        <f>IF($AG2385="","",IF($AG2385="FULTON",IF(ISNUMBER(SEARCH("COLLEGE PARK",$H2385)),"FULTON (COLLEGE PARK)",IF(ISNUMBER(SEARCH("HAPEVILLE",$H2385)),"FULTON (HAPEVILLE)",IF(ISNUMBER(SEARCH("EAST POINT",$H2385)),"FULTON (EAST POINT)",IF(ISNUMBER(SEARCH("ATLANTA",$H2385)),"FULTON (ATL LIMITS)","FULTON")))),IF($AG2385="DEKALB",IF(ISNUMBER(SEARCH("ATLANTA",$H2385)),"DEKALB (ATL LIMITS)","DEKALB"),IF(AND($AG2385="CLAYTON",ISNUMBER(SEARCH("COLLEGE PARK",$H2385))),"CLAYTON (COLLEGE PARK)",$AG2385))))</f>
        <v/>
      </c>
      <c r="AI2385" s="2">
        <f>IF(OR($AH2385="",$AD2385=""),"",IFERROR(VLOOKUP($AH2385,CODES!$A:$B,2,FALSE),"NO CODE"))</f>
        <v/>
      </c>
      <c r="AJ2385" s="19">
        <f>IF(OR($AI2385="",$AI2385="NO CODE"),"",IF(COUNTIFS(RATES!$A:$A,$AI2385,RATES!$B:$B,"&lt;="&amp;MonthStart,RATES!$C:$C,"&gt;="&amp;MonthEnd)&lt;&gt;1,"NO RATE",IF($AD2385="OFF",SUMIFS(RATES!$F:$F,RATES!$A:$A,$AI2385,RATES!$B:$B,"&lt;="&amp;MonthStart,RATES!$C:$C,"&gt;="&amp;MonthEnd),SUMIFS(RATES!$E:$E,RATES!$A:$A,$AI2385,RATES!$B:$B,"&lt;="&amp;MonthStart,RATES!$C:$C,"&gt;="&amp;MonthEnd))))</f>
        <v/>
      </c>
      <c r="AK2385" s="2">
        <f>IF(OR(NOT(ISNUMBER($AJ2385)),N($AA2385)=0),"",IF(ABS(N($Z2385)/100-$AJ2385)&gt;0.0000001,"DIFFERS",""))</f>
        <v/>
      </c>
    </row>
    <row r="2386">
      <c r="AD2386" s="2">
        <f>IF($L2386="","",IF(ISNUMBER(SEARCH("OFF ROAD",$H2386)),"OFF",IF(ISNUMBER(SEARCH("ON ROAD",$H2386)),"ON","")))</f>
        <v/>
      </c>
      <c r="AE2386" s="2">
        <f>IF($AD2386="ON",""&amp;$L2386,"")</f>
        <v/>
      </c>
      <c r="AF2386" s="2">
        <f>IF($L2386="","",IF($J2386&lt;&gt;"","Y",""))</f>
        <v/>
      </c>
      <c r="AG2386" s="2">
        <f>IF($L2386="","",IFERROR(TRIM(MID($H2386,4,SEARCH(" CO ",$H2386)-4)),""&amp;$S2386))</f>
        <v/>
      </c>
      <c r="AH2386" s="2">
        <f>IF($AG2386="","",IF($AG2386="FULTON",IF(ISNUMBER(SEARCH("COLLEGE PARK",$H2386)),"FULTON (COLLEGE PARK)",IF(ISNUMBER(SEARCH("HAPEVILLE",$H2386)),"FULTON (HAPEVILLE)",IF(ISNUMBER(SEARCH("EAST POINT",$H2386)),"FULTON (EAST POINT)",IF(ISNUMBER(SEARCH("ATLANTA",$H2386)),"FULTON (ATL LIMITS)","FULTON")))),IF($AG2386="DEKALB",IF(ISNUMBER(SEARCH("ATLANTA",$H2386)),"DEKALB (ATL LIMITS)","DEKALB"),IF(AND($AG2386="CLAYTON",ISNUMBER(SEARCH("COLLEGE PARK",$H2386))),"CLAYTON (COLLEGE PARK)",$AG2386))))</f>
        <v/>
      </c>
      <c r="AI2386" s="2">
        <f>IF(OR($AH2386="",$AD2386=""),"",IFERROR(VLOOKUP($AH2386,CODES!$A:$B,2,FALSE),"NO CODE"))</f>
        <v/>
      </c>
      <c r="AJ2386" s="19">
        <f>IF(OR($AI2386="",$AI2386="NO CODE"),"",IF(COUNTIFS(RATES!$A:$A,$AI2386,RATES!$B:$B,"&lt;="&amp;MonthStart,RATES!$C:$C,"&gt;="&amp;MonthEnd)&lt;&gt;1,"NO RATE",IF($AD2386="OFF",SUMIFS(RATES!$F:$F,RATES!$A:$A,$AI2386,RATES!$B:$B,"&lt;="&amp;MonthStart,RATES!$C:$C,"&gt;="&amp;MonthEnd),SUMIFS(RATES!$E:$E,RATES!$A:$A,$AI2386,RATES!$B:$B,"&lt;="&amp;MonthStart,RATES!$C:$C,"&gt;="&amp;MonthEnd))))</f>
        <v/>
      </c>
      <c r="AK2386" s="2">
        <f>IF(OR(NOT(ISNUMBER($AJ2386)),N($AA2386)=0),"",IF(ABS(N($Z2386)/100-$AJ2386)&gt;0.0000001,"DIFFERS",""))</f>
        <v/>
      </c>
    </row>
    <row r="2387">
      <c r="AD2387" s="2">
        <f>IF($L2387="","",IF(ISNUMBER(SEARCH("OFF ROAD",$H2387)),"OFF",IF(ISNUMBER(SEARCH("ON ROAD",$H2387)),"ON","")))</f>
        <v/>
      </c>
      <c r="AE2387" s="2">
        <f>IF($AD2387="ON",""&amp;$L2387,"")</f>
        <v/>
      </c>
      <c r="AF2387" s="2">
        <f>IF($L2387="","",IF($J2387&lt;&gt;"","Y",""))</f>
        <v/>
      </c>
      <c r="AG2387" s="2">
        <f>IF($L2387="","",IFERROR(TRIM(MID($H2387,4,SEARCH(" CO ",$H2387)-4)),""&amp;$S2387))</f>
        <v/>
      </c>
      <c r="AH2387" s="2">
        <f>IF($AG2387="","",IF($AG2387="FULTON",IF(ISNUMBER(SEARCH("COLLEGE PARK",$H2387)),"FULTON (COLLEGE PARK)",IF(ISNUMBER(SEARCH("HAPEVILLE",$H2387)),"FULTON (HAPEVILLE)",IF(ISNUMBER(SEARCH("EAST POINT",$H2387)),"FULTON (EAST POINT)",IF(ISNUMBER(SEARCH("ATLANTA",$H2387)),"FULTON (ATL LIMITS)","FULTON")))),IF($AG2387="DEKALB",IF(ISNUMBER(SEARCH("ATLANTA",$H2387)),"DEKALB (ATL LIMITS)","DEKALB"),IF(AND($AG2387="CLAYTON",ISNUMBER(SEARCH("COLLEGE PARK",$H2387))),"CLAYTON (COLLEGE PARK)",$AG2387))))</f>
        <v/>
      </c>
      <c r="AI2387" s="2">
        <f>IF(OR($AH2387="",$AD2387=""),"",IFERROR(VLOOKUP($AH2387,CODES!$A:$B,2,FALSE),"NO CODE"))</f>
        <v/>
      </c>
      <c r="AJ2387" s="19">
        <f>IF(OR($AI2387="",$AI2387="NO CODE"),"",IF(COUNTIFS(RATES!$A:$A,$AI2387,RATES!$B:$B,"&lt;="&amp;MonthStart,RATES!$C:$C,"&gt;="&amp;MonthEnd)&lt;&gt;1,"NO RATE",IF($AD2387="OFF",SUMIFS(RATES!$F:$F,RATES!$A:$A,$AI2387,RATES!$B:$B,"&lt;="&amp;MonthStart,RATES!$C:$C,"&gt;="&amp;MonthEnd),SUMIFS(RATES!$E:$E,RATES!$A:$A,$AI2387,RATES!$B:$B,"&lt;="&amp;MonthStart,RATES!$C:$C,"&gt;="&amp;MonthEnd))))</f>
        <v/>
      </c>
      <c r="AK2387" s="2">
        <f>IF(OR(NOT(ISNUMBER($AJ2387)),N($AA2387)=0),"",IF(ABS(N($Z2387)/100-$AJ2387)&gt;0.0000001,"DIFFERS",""))</f>
        <v/>
      </c>
    </row>
    <row r="2388">
      <c r="AD2388" s="2">
        <f>IF($L2388="","",IF(ISNUMBER(SEARCH("OFF ROAD",$H2388)),"OFF",IF(ISNUMBER(SEARCH("ON ROAD",$H2388)),"ON","")))</f>
        <v/>
      </c>
      <c r="AE2388" s="2">
        <f>IF($AD2388="ON",""&amp;$L2388,"")</f>
        <v/>
      </c>
      <c r="AF2388" s="2">
        <f>IF($L2388="","",IF($J2388&lt;&gt;"","Y",""))</f>
        <v/>
      </c>
      <c r="AG2388" s="2">
        <f>IF($L2388="","",IFERROR(TRIM(MID($H2388,4,SEARCH(" CO ",$H2388)-4)),""&amp;$S2388))</f>
        <v/>
      </c>
      <c r="AH2388" s="2">
        <f>IF($AG2388="","",IF($AG2388="FULTON",IF(ISNUMBER(SEARCH("COLLEGE PARK",$H2388)),"FULTON (COLLEGE PARK)",IF(ISNUMBER(SEARCH("HAPEVILLE",$H2388)),"FULTON (HAPEVILLE)",IF(ISNUMBER(SEARCH("EAST POINT",$H2388)),"FULTON (EAST POINT)",IF(ISNUMBER(SEARCH("ATLANTA",$H2388)),"FULTON (ATL LIMITS)","FULTON")))),IF($AG2388="DEKALB",IF(ISNUMBER(SEARCH("ATLANTA",$H2388)),"DEKALB (ATL LIMITS)","DEKALB"),IF(AND($AG2388="CLAYTON",ISNUMBER(SEARCH("COLLEGE PARK",$H2388))),"CLAYTON (COLLEGE PARK)",$AG2388))))</f>
        <v/>
      </c>
      <c r="AI2388" s="2">
        <f>IF(OR($AH2388="",$AD2388=""),"",IFERROR(VLOOKUP($AH2388,CODES!$A:$B,2,FALSE),"NO CODE"))</f>
        <v/>
      </c>
      <c r="AJ2388" s="19">
        <f>IF(OR($AI2388="",$AI2388="NO CODE"),"",IF(COUNTIFS(RATES!$A:$A,$AI2388,RATES!$B:$B,"&lt;="&amp;MonthStart,RATES!$C:$C,"&gt;="&amp;MonthEnd)&lt;&gt;1,"NO RATE",IF($AD2388="OFF",SUMIFS(RATES!$F:$F,RATES!$A:$A,$AI2388,RATES!$B:$B,"&lt;="&amp;MonthStart,RATES!$C:$C,"&gt;="&amp;MonthEnd),SUMIFS(RATES!$E:$E,RATES!$A:$A,$AI2388,RATES!$B:$B,"&lt;="&amp;MonthStart,RATES!$C:$C,"&gt;="&amp;MonthEnd))))</f>
        <v/>
      </c>
      <c r="AK2388" s="2">
        <f>IF(OR(NOT(ISNUMBER($AJ2388)),N($AA2388)=0),"",IF(ABS(N($Z2388)/100-$AJ2388)&gt;0.0000001,"DIFFERS",""))</f>
        <v/>
      </c>
    </row>
    <row r="2389">
      <c r="AD2389" s="2">
        <f>IF($L2389="","",IF(ISNUMBER(SEARCH("OFF ROAD",$H2389)),"OFF",IF(ISNUMBER(SEARCH("ON ROAD",$H2389)),"ON","")))</f>
        <v/>
      </c>
      <c r="AE2389" s="2">
        <f>IF($AD2389="ON",""&amp;$L2389,"")</f>
        <v/>
      </c>
      <c r="AF2389" s="2">
        <f>IF($L2389="","",IF($J2389&lt;&gt;"","Y",""))</f>
        <v/>
      </c>
      <c r="AG2389" s="2">
        <f>IF($L2389="","",IFERROR(TRIM(MID($H2389,4,SEARCH(" CO ",$H2389)-4)),""&amp;$S2389))</f>
        <v/>
      </c>
      <c r="AH2389" s="2">
        <f>IF($AG2389="","",IF($AG2389="FULTON",IF(ISNUMBER(SEARCH("COLLEGE PARK",$H2389)),"FULTON (COLLEGE PARK)",IF(ISNUMBER(SEARCH("HAPEVILLE",$H2389)),"FULTON (HAPEVILLE)",IF(ISNUMBER(SEARCH("EAST POINT",$H2389)),"FULTON (EAST POINT)",IF(ISNUMBER(SEARCH("ATLANTA",$H2389)),"FULTON (ATL LIMITS)","FULTON")))),IF($AG2389="DEKALB",IF(ISNUMBER(SEARCH("ATLANTA",$H2389)),"DEKALB (ATL LIMITS)","DEKALB"),IF(AND($AG2389="CLAYTON",ISNUMBER(SEARCH("COLLEGE PARK",$H2389))),"CLAYTON (COLLEGE PARK)",$AG2389))))</f>
        <v/>
      </c>
      <c r="AI2389" s="2">
        <f>IF(OR($AH2389="",$AD2389=""),"",IFERROR(VLOOKUP($AH2389,CODES!$A:$B,2,FALSE),"NO CODE"))</f>
        <v/>
      </c>
      <c r="AJ2389" s="19">
        <f>IF(OR($AI2389="",$AI2389="NO CODE"),"",IF(COUNTIFS(RATES!$A:$A,$AI2389,RATES!$B:$B,"&lt;="&amp;MonthStart,RATES!$C:$C,"&gt;="&amp;MonthEnd)&lt;&gt;1,"NO RATE",IF($AD2389="OFF",SUMIFS(RATES!$F:$F,RATES!$A:$A,$AI2389,RATES!$B:$B,"&lt;="&amp;MonthStart,RATES!$C:$C,"&gt;="&amp;MonthEnd),SUMIFS(RATES!$E:$E,RATES!$A:$A,$AI2389,RATES!$B:$B,"&lt;="&amp;MonthStart,RATES!$C:$C,"&gt;="&amp;MonthEnd))))</f>
        <v/>
      </c>
      <c r="AK2389" s="2">
        <f>IF(OR(NOT(ISNUMBER($AJ2389)),N($AA2389)=0),"",IF(ABS(N($Z2389)/100-$AJ2389)&gt;0.0000001,"DIFFERS",""))</f>
        <v/>
      </c>
    </row>
    <row r="2390">
      <c r="AD2390" s="2">
        <f>IF($L2390="","",IF(ISNUMBER(SEARCH("OFF ROAD",$H2390)),"OFF",IF(ISNUMBER(SEARCH("ON ROAD",$H2390)),"ON","")))</f>
        <v/>
      </c>
      <c r="AE2390" s="2">
        <f>IF($AD2390="ON",""&amp;$L2390,"")</f>
        <v/>
      </c>
      <c r="AF2390" s="2">
        <f>IF($L2390="","",IF($J2390&lt;&gt;"","Y",""))</f>
        <v/>
      </c>
      <c r="AG2390" s="2">
        <f>IF($L2390="","",IFERROR(TRIM(MID($H2390,4,SEARCH(" CO ",$H2390)-4)),""&amp;$S2390))</f>
        <v/>
      </c>
      <c r="AH2390" s="2">
        <f>IF($AG2390="","",IF($AG2390="FULTON",IF(ISNUMBER(SEARCH("COLLEGE PARK",$H2390)),"FULTON (COLLEGE PARK)",IF(ISNUMBER(SEARCH("HAPEVILLE",$H2390)),"FULTON (HAPEVILLE)",IF(ISNUMBER(SEARCH("EAST POINT",$H2390)),"FULTON (EAST POINT)",IF(ISNUMBER(SEARCH("ATLANTA",$H2390)),"FULTON (ATL LIMITS)","FULTON")))),IF($AG2390="DEKALB",IF(ISNUMBER(SEARCH("ATLANTA",$H2390)),"DEKALB (ATL LIMITS)","DEKALB"),IF(AND($AG2390="CLAYTON",ISNUMBER(SEARCH("COLLEGE PARK",$H2390))),"CLAYTON (COLLEGE PARK)",$AG2390))))</f>
        <v/>
      </c>
      <c r="AI2390" s="2">
        <f>IF(OR($AH2390="",$AD2390=""),"",IFERROR(VLOOKUP($AH2390,CODES!$A:$B,2,FALSE),"NO CODE"))</f>
        <v/>
      </c>
      <c r="AJ2390" s="19">
        <f>IF(OR($AI2390="",$AI2390="NO CODE"),"",IF(COUNTIFS(RATES!$A:$A,$AI2390,RATES!$B:$B,"&lt;="&amp;MonthStart,RATES!$C:$C,"&gt;="&amp;MonthEnd)&lt;&gt;1,"NO RATE",IF($AD2390="OFF",SUMIFS(RATES!$F:$F,RATES!$A:$A,$AI2390,RATES!$B:$B,"&lt;="&amp;MonthStart,RATES!$C:$C,"&gt;="&amp;MonthEnd),SUMIFS(RATES!$E:$E,RATES!$A:$A,$AI2390,RATES!$B:$B,"&lt;="&amp;MonthStart,RATES!$C:$C,"&gt;="&amp;MonthEnd))))</f>
        <v/>
      </c>
      <c r="AK2390" s="2">
        <f>IF(OR(NOT(ISNUMBER($AJ2390)),N($AA2390)=0),"",IF(ABS(N($Z2390)/100-$AJ2390)&gt;0.0000001,"DIFFERS",""))</f>
        <v/>
      </c>
    </row>
    <row r="2391">
      <c r="AD2391" s="2">
        <f>IF($L2391="","",IF(ISNUMBER(SEARCH("OFF ROAD",$H2391)),"OFF",IF(ISNUMBER(SEARCH("ON ROAD",$H2391)),"ON","")))</f>
        <v/>
      </c>
      <c r="AE2391" s="2">
        <f>IF($AD2391="ON",""&amp;$L2391,"")</f>
        <v/>
      </c>
      <c r="AF2391" s="2">
        <f>IF($L2391="","",IF($J2391&lt;&gt;"","Y",""))</f>
        <v/>
      </c>
      <c r="AG2391" s="2">
        <f>IF($L2391="","",IFERROR(TRIM(MID($H2391,4,SEARCH(" CO ",$H2391)-4)),""&amp;$S2391))</f>
        <v/>
      </c>
      <c r="AH2391" s="2">
        <f>IF($AG2391="","",IF($AG2391="FULTON",IF(ISNUMBER(SEARCH("COLLEGE PARK",$H2391)),"FULTON (COLLEGE PARK)",IF(ISNUMBER(SEARCH("HAPEVILLE",$H2391)),"FULTON (HAPEVILLE)",IF(ISNUMBER(SEARCH("EAST POINT",$H2391)),"FULTON (EAST POINT)",IF(ISNUMBER(SEARCH("ATLANTA",$H2391)),"FULTON (ATL LIMITS)","FULTON")))),IF($AG2391="DEKALB",IF(ISNUMBER(SEARCH("ATLANTA",$H2391)),"DEKALB (ATL LIMITS)","DEKALB"),IF(AND($AG2391="CLAYTON",ISNUMBER(SEARCH("COLLEGE PARK",$H2391))),"CLAYTON (COLLEGE PARK)",$AG2391))))</f>
        <v/>
      </c>
      <c r="AI2391" s="2">
        <f>IF(OR($AH2391="",$AD2391=""),"",IFERROR(VLOOKUP($AH2391,CODES!$A:$B,2,FALSE),"NO CODE"))</f>
        <v/>
      </c>
      <c r="AJ2391" s="19">
        <f>IF(OR($AI2391="",$AI2391="NO CODE"),"",IF(COUNTIFS(RATES!$A:$A,$AI2391,RATES!$B:$B,"&lt;="&amp;MonthStart,RATES!$C:$C,"&gt;="&amp;MonthEnd)&lt;&gt;1,"NO RATE",IF($AD2391="OFF",SUMIFS(RATES!$F:$F,RATES!$A:$A,$AI2391,RATES!$B:$B,"&lt;="&amp;MonthStart,RATES!$C:$C,"&gt;="&amp;MonthEnd),SUMIFS(RATES!$E:$E,RATES!$A:$A,$AI2391,RATES!$B:$B,"&lt;="&amp;MonthStart,RATES!$C:$C,"&gt;="&amp;MonthEnd))))</f>
        <v/>
      </c>
      <c r="AK2391" s="2">
        <f>IF(OR(NOT(ISNUMBER($AJ2391)),N($AA2391)=0),"",IF(ABS(N($Z2391)/100-$AJ2391)&gt;0.0000001,"DIFFERS",""))</f>
        <v/>
      </c>
    </row>
    <row r="2392">
      <c r="AD2392" s="2">
        <f>IF($L2392="","",IF(ISNUMBER(SEARCH("OFF ROAD",$H2392)),"OFF",IF(ISNUMBER(SEARCH("ON ROAD",$H2392)),"ON","")))</f>
        <v/>
      </c>
      <c r="AE2392" s="2">
        <f>IF($AD2392="ON",""&amp;$L2392,"")</f>
        <v/>
      </c>
      <c r="AF2392" s="2">
        <f>IF($L2392="","",IF($J2392&lt;&gt;"","Y",""))</f>
        <v/>
      </c>
      <c r="AG2392" s="2">
        <f>IF($L2392="","",IFERROR(TRIM(MID($H2392,4,SEARCH(" CO ",$H2392)-4)),""&amp;$S2392))</f>
        <v/>
      </c>
      <c r="AH2392" s="2">
        <f>IF($AG2392="","",IF($AG2392="FULTON",IF(ISNUMBER(SEARCH("COLLEGE PARK",$H2392)),"FULTON (COLLEGE PARK)",IF(ISNUMBER(SEARCH("HAPEVILLE",$H2392)),"FULTON (HAPEVILLE)",IF(ISNUMBER(SEARCH("EAST POINT",$H2392)),"FULTON (EAST POINT)",IF(ISNUMBER(SEARCH("ATLANTA",$H2392)),"FULTON (ATL LIMITS)","FULTON")))),IF($AG2392="DEKALB",IF(ISNUMBER(SEARCH("ATLANTA",$H2392)),"DEKALB (ATL LIMITS)","DEKALB"),IF(AND($AG2392="CLAYTON",ISNUMBER(SEARCH("COLLEGE PARK",$H2392))),"CLAYTON (COLLEGE PARK)",$AG2392))))</f>
        <v/>
      </c>
      <c r="AI2392" s="2">
        <f>IF(OR($AH2392="",$AD2392=""),"",IFERROR(VLOOKUP($AH2392,CODES!$A:$B,2,FALSE),"NO CODE"))</f>
        <v/>
      </c>
      <c r="AJ2392" s="19">
        <f>IF(OR($AI2392="",$AI2392="NO CODE"),"",IF(COUNTIFS(RATES!$A:$A,$AI2392,RATES!$B:$B,"&lt;="&amp;MonthStart,RATES!$C:$C,"&gt;="&amp;MonthEnd)&lt;&gt;1,"NO RATE",IF($AD2392="OFF",SUMIFS(RATES!$F:$F,RATES!$A:$A,$AI2392,RATES!$B:$B,"&lt;="&amp;MonthStart,RATES!$C:$C,"&gt;="&amp;MonthEnd),SUMIFS(RATES!$E:$E,RATES!$A:$A,$AI2392,RATES!$B:$B,"&lt;="&amp;MonthStart,RATES!$C:$C,"&gt;="&amp;MonthEnd))))</f>
        <v/>
      </c>
      <c r="AK2392" s="2">
        <f>IF(OR(NOT(ISNUMBER($AJ2392)),N($AA2392)=0),"",IF(ABS(N($Z2392)/100-$AJ2392)&gt;0.0000001,"DIFFERS",""))</f>
        <v/>
      </c>
    </row>
    <row r="2393">
      <c r="AD2393" s="2">
        <f>IF($L2393="","",IF(ISNUMBER(SEARCH("OFF ROAD",$H2393)),"OFF",IF(ISNUMBER(SEARCH("ON ROAD",$H2393)),"ON","")))</f>
        <v/>
      </c>
      <c r="AE2393" s="2">
        <f>IF($AD2393="ON",""&amp;$L2393,"")</f>
        <v/>
      </c>
      <c r="AF2393" s="2">
        <f>IF($L2393="","",IF($J2393&lt;&gt;"","Y",""))</f>
        <v/>
      </c>
      <c r="AG2393" s="2">
        <f>IF($L2393="","",IFERROR(TRIM(MID($H2393,4,SEARCH(" CO ",$H2393)-4)),""&amp;$S2393))</f>
        <v/>
      </c>
      <c r="AH2393" s="2">
        <f>IF($AG2393="","",IF($AG2393="FULTON",IF(ISNUMBER(SEARCH("COLLEGE PARK",$H2393)),"FULTON (COLLEGE PARK)",IF(ISNUMBER(SEARCH("HAPEVILLE",$H2393)),"FULTON (HAPEVILLE)",IF(ISNUMBER(SEARCH("EAST POINT",$H2393)),"FULTON (EAST POINT)",IF(ISNUMBER(SEARCH("ATLANTA",$H2393)),"FULTON (ATL LIMITS)","FULTON")))),IF($AG2393="DEKALB",IF(ISNUMBER(SEARCH("ATLANTA",$H2393)),"DEKALB (ATL LIMITS)","DEKALB"),IF(AND($AG2393="CLAYTON",ISNUMBER(SEARCH("COLLEGE PARK",$H2393))),"CLAYTON (COLLEGE PARK)",$AG2393))))</f>
        <v/>
      </c>
      <c r="AI2393" s="2">
        <f>IF(OR($AH2393="",$AD2393=""),"",IFERROR(VLOOKUP($AH2393,CODES!$A:$B,2,FALSE),"NO CODE"))</f>
        <v/>
      </c>
      <c r="AJ2393" s="19">
        <f>IF(OR($AI2393="",$AI2393="NO CODE"),"",IF(COUNTIFS(RATES!$A:$A,$AI2393,RATES!$B:$B,"&lt;="&amp;MonthStart,RATES!$C:$C,"&gt;="&amp;MonthEnd)&lt;&gt;1,"NO RATE",IF($AD2393="OFF",SUMIFS(RATES!$F:$F,RATES!$A:$A,$AI2393,RATES!$B:$B,"&lt;="&amp;MonthStart,RATES!$C:$C,"&gt;="&amp;MonthEnd),SUMIFS(RATES!$E:$E,RATES!$A:$A,$AI2393,RATES!$B:$B,"&lt;="&amp;MonthStart,RATES!$C:$C,"&gt;="&amp;MonthEnd))))</f>
        <v/>
      </c>
      <c r="AK2393" s="2">
        <f>IF(OR(NOT(ISNUMBER($AJ2393)),N($AA2393)=0),"",IF(ABS(N($Z2393)/100-$AJ2393)&gt;0.0000001,"DIFFERS",""))</f>
        <v/>
      </c>
    </row>
    <row r="2394">
      <c r="AD2394" s="2">
        <f>IF($L2394="","",IF(ISNUMBER(SEARCH("OFF ROAD",$H2394)),"OFF",IF(ISNUMBER(SEARCH("ON ROAD",$H2394)),"ON","")))</f>
        <v/>
      </c>
      <c r="AE2394" s="2">
        <f>IF($AD2394="ON",""&amp;$L2394,"")</f>
        <v/>
      </c>
      <c r="AF2394" s="2">
        <f>IF($L2394="","",IF($J2394&lt;&gt;"","Y",""))</f>
        <v/>
      </c>
      <c r="AG2394" s="2">
        <f>IF($L2394="","",IFERROR(TRIM(MID($H2394,4,SEARCH(" CO ",$H2394)-4)),""&amp;$S2394))</f>
        <v/>
      </c>
      <c r="AH2394" s="2">
        <f>IF($AG2394="","",IF($AG2394="FULTON",IF(ISNUMBER(SEARCH("COLLEGE PARK",$H2394)),"FULTON (COLLEGE PARK)",IF(ISNUMBER(SEARCH("HAPEVILLE",$H2394)),"FULTON (HAPEVILLE)",IF(ISNUMBER(SEARCH("EAST POINT",$H2394)),"FULTON (EAST POINT)",IF(ISNUMBER(SEARCH("ATLANTA",$H2394)),"FULTON (ATL LIMITS)","FULTON")))),IF($AG2394="DEKALB",IF(ISNUMBER(SEARCH("ATLANTA",$H2394)),"DEKALB (ATL LIMITS)","DEKALB"),IF(AND($AG2394="CLAYTON",ISNUMBER(SEARCH("COLLEGE PARK",$H2394))),"CLAYTON (COLLEGE PARK)",$AG2394))))</f>
        <v/>
      </c>
      <c r="AI2394" s="2">
        <f>IF(OR($AH2394="",$AD2394=""),"",IFERROR(VLOOKUP($AH2394,CODES!$A:$B,2,FALSE),"NO CODE"))</f>
        <v/>
      </c>
      <c r="AJ2394" s="19">
        <f>IF(OR($AI2394="",$AI2394="NO CODE"),"",IF(COUNTIFS(RATES!$A:$A,$AI2394,RATES!$B:$B,"&lt;="&amp;MonthStart,RATES!$C:$C,"&gt;="&amp;MonthEnd)&lt;&gt;1,"NO RATE",IF($AD2394="OFF",SUMIFS(RATES!$F:$F,RATES!$A:$A,$AI2394,RATES!$B:$B,"&lt;="&amp;MonthStart,RATES!$C:$C,"&gt;="&amp;MonthEnd),SUMIFS(RATES!$E:$E,RATES!$A:$A,$AI2394,RATES!$B:$B,"&lt;="&amp;MonthStart,RATES!$C:$C,"&gt;="&amp;MonthEnd))))</f>
        <v/>
      </c>
      <c r="AK2394" s="2">
        <f>IF(OR(NOT(ISNUMBER($AJ2394)),N($AA2394)=0),"",IF(ABS(N($Z2394)/100-$AJ2394)&gt;0.0000001,"DIFFERS",""))</f>
        <v/>
      </c>
    </row>
    <row r="2395">
      <c r="AD2395" s="2">
        <f>IF($L2395="","",IF(ISNUMBER(SEARCH("OFF ROAD",$H2395)),"OFF",IF(ISNUMBER(SEARCH("ON ROAD",$H2395)),"ON","")))</f>
        <v/>
      </c>
      <c r="AE2395" s="2">
        <f>IF($AD2395="ON",""&amp;$L2395,"")</f>
        <v/>
      </c>
      <c r="AF2395" s="2">
        <f>IF($L2395="","",IF($J2395&lt;&gt;"","Y",""))</f>
        <v/>
      </c>
      <c r="AG2395" s="2">
        <f>IF($L2395="","",IFERROR(TRIM(MID($H2395,4,SEARCH(" CO ",$H2395)-4)),""&amp;$S2395))</f>
        <v/>
      </c>
      <c r="AH2395" s="2">
        <f>IF($AG2395="","",IF($AG2395="FULTON",IF(ISNUMBER(SEARCH("COLLEGE PARK",$H2395)),"FULTON (COLLEGE PARK)",IF(ISNUMBER(SEARCH("HAPEVILLE",$H2395)),"FULTON (HAPEVILLE)",IF(ISNUMBER(SEARCH("EAST POINT",$H2395)),"FULTON (EAST POINT)",IF(ISNUMBER(SEARCH("ATLANTA",$H2395)),"FULTON (ATL LIMITS)","FULTON")))),IF($AG2395="DEKALB",IF(ISNUMBER(SEARCH("ATLANTA",$H2395)),"DEKALB (ATL LIMITS)","DEKALB"),IF(AND($AG2395="CLAYTON",ISNUMBER(SEARCH("COLLEGE PARK",$H2395))),"CLAYTON (COLLEGE PARK)",$AG2395))))</f>
        <v/>
      </c>
      <c r="AI2395" s="2">
        <f>IF(OR($AH2395="",$AD2395=""),"",IFERROR(VLOOKUP($AH2395,CODES!$A:$B,2,FALSE),"NO CODE"))</f>
        <v/>
      </c>
      <c r="AJ2395" s="19">
        <f>IF(OR($AI2395="",$AI2395="NO CODE"),"",IF(COUNTIFS(RATES!$A:$A,$AI2395,RATES!$B:$B,"&lt;="&amp;MonthStart,RATES!$C:$C,"&gt;="&amp;MonthEnd)&lt;&gt;1,"NO RATE",IF($AD2395="OFF",SUMIFS(RATES!$F:$F,RATES!$A:$A,$AI2395,RATES!$B:$B,"&lt;="&amp;MonthStart,RATES!$C:$C,"&gt;="&amp;MonthEnd),SUMIFS(RATES!$E:$E,RATES!$A:$A,$AI2395,RATES!$B:$B,"&lt;="&amp;MonthStart,RATES!$C:$C,"&gt;="&amp;MonthEnd))))</f>
        <v/>
      </c>
      <c r="AK2395" s="2">
        <f>IF(OR(NOT(ISNUMBER($AJ2395)),N($AA2395)=0),"",IF(ABS(N($Z2395)/100-$AJ2395)&gt;0.0000001,"DIFFERS",""))</f>
        <v/>
      </c>
    </row>
    <row r="2396">
      <c r="AD2396" s="2">
        <f>IF($L2396="","",IF(ISNUMBER(SEARCH("OFF ROAD",$H2396)),"OFF",IF(ISNUMBER(SEARCH("ON ROAD",$H2396)),"ON","")))</f>
        <v/>
      </c>
      <c r="AE2396" s="2">
        <f>IF($AD2396="ON",""&amp;$L2396,"")</f>
        <v/>
      </c>
      <c r="AF2396" s="2">
        <f>IF($L2396="","",IF($J2396&lt;&gt;"","Y",""))</f>
        <v/>
      </c>
      <c r="AG2396" s="2">
        <f>IF($L2396="","",IFERROR(TRIM(MID($H2396,4,SEARCH(" CO ",$H2396)-4)),""&amp;$S2396))</f>
        <v/>
      </c>
      <c r="AH2396" s="2">
        <f>IF($AG2396="","",IF($AG2396="FULTON",IF(ISNUMBER(SEARCH("COLLEGE PARK",$H2396)),"FULTON (COLLEGE PARK)",IF(ISNUMBER(SEARCH("HAPEVILLE",$H2396)),"FULTON (HAPEVILLE)",IF(ISNUMBER(SEARCH("EAST POINT",$H2396)),"FULTON (EAST POINT)",IF(ISNUMBER(SEARCH("ATLANTA",$H2396)),"FULTON (ATL LIMITS)","FULTON")))),IF($AG2396="DEKALB",IF(ISNUMBER(SEARCH("ATLANTA",$H2396)),"DEKALB (ATL LIMITS)","DEKALB"),IF(AND($AG2396="CLAYTON",ISNUMBER(SEARCH("COLLEGE PARK",$H2396))),"CLAYTON (COLLEGE PARK)",$AG2396))))</f>
        <v/>
      </c>
      <c r="AI2396" s="2">
        <f>IF(OR($AH2396="",$AD2396=""),"",IFERROR(VLOOKUP($AH2396,CODES!$A:$B,2,FALSE),"NO CODE"))</f>
        <v/>
      </c>
      <c r="AJ2396" s="19">
        <f>IF(OR($AI2396="",$AI2396="NO CODE"),"",IF(COUNTIFS(RATES!$A:$A,$AI2396,RATES!$B:$B,"&lt;="&amp;MonthStart,RATES!$C:$C,"&gt;="&amp;MonthEnd)&lt;&gt;1,"NO RATE",IF($AD2396="OFF",SUMIFS(RATES!$F:$F,RATES!$A:$A,$AI2396,RATES!$B:$B,"&lt;="&amp;MonthStart,RATES!$C:$C,"&gt;="&amp;MonthEnd),SUMIFS(RATES!$E:$E,RATES!$A:$A,$AI2396,RATES!$B:$B,"&lt;="&amp;MonthStart,RATES!$C:$C,"&gt;="&amp;MonthEnd))))</f>
        <v/>
      </c>
      <c r="AK2396" s="2">
        <f>IF(OR(NOT(ISNUMBER($AJ2396)),N($AA2396)=0),"",IF(ABS(N($Z2396)/100-$AJ2396)&gt;0.0000001,"DIFFERS",""))</f>
        <v/>
      </c>
    </row>
    <row r="2397">
      <c r="AD2397" s="2">
        <f>IF($L2397="","",IF(ISNUMBER(SEARCH("OFF ROAD",$H2397)),"OFF",IF(ISNUMBER(SEARCH("ON ROAD",$H2397)),"ON","")))</f>
        <v/>
      </c>
      <c r="AE2397" s="2">
        <f>IF($AD2397="ON",""&amp;$L2397,"")</f>
        <v/>
      </c>
      <c r="AF2397" s="2">
        <f>IF($L2397="","",IF($J2397&lt;&gt;"","Y",""))</f>
        <v/>
      </c>
      <c r="AG2397" s="2">
        <f>IF($L2397="","",IFERROR(TRIM(MID($H2397,4,SEARCH(" CO ",$H2397)-4)),""&amp;$S2397))</f>
        <v/>
      </c>
      <c r="AH2397" s="2">
        <f>IF($AG2397="","",IF($AG2397="FULTON",IF(ISNUMBER(SEARCH("COLLEGE PARK",$H2397)),"FULTON (COLLEGE PARK)",IF(ISNUMBER(SEARCH("HAPEVILLE",$H2397)),"FULTON (HAPEVILLE)",IF(ISNUMBER(SEARCH("EAST POINT",$H2397)),"FULTON (EAST POINT)",IF(ISNUMBER(SEARCH("ATLANTA",$H2397)),"FULTON (ATL LIMITS)","FULTON")))),IF($AG2397="DEKALB",IF(ISNUMBER(SEARCH("ATLANTA",$H2397)),"DEKALB (ATL LIMITS)","DEKALB"),IF(AND($AG2397="CLAYTON",ISNUMBER(SEARCH("COLLEGE PARK",$H2397))),"CLAYTON (COLLEGE PARK)",$AG2397))))</f>
        <v/>
      </c>
      <c r="AI2397" s="2">
        <f>IF(OR($AH2397="",$AD2397=""),"",IFERROR(VLOOKUP($AH2397,CODES!$A:$B,2,FALSE),"NO CODE"))</f>
        <v/>
      </c>
      <c r="AJ2397" s="19">
        <f>IF(OR($AI2397="",$AI2397="NO CODE"),"",IF(COUNTIFS(RATES!$A:$A,$AI2397,RATES!$B:$B,"&lt;="&amp;MonthStart,RATES!$C:$C,"&gt;="&amp;MonthEnd)&lt;&gt;1,"NO RATE",IF($AD2397="OFF",SUMIFS(RATES!$F:$F,RATES!$A:$A,$AI2397,RATES!$B:$B,"&lt;="&amp;MonthStart,RATES!$C:$C,"&gt;="&amp;MonthEnd),SUMIFS(RATES!$E:$E,RATES!$A:$A,$AI2397,RATES!$B:$B,"&lt;="&amp;MonthStart,RATES!$C:$C,"&gt;="&amp;MonthEnd))))</f>
        <v/>
      </c>
      <c r="AK2397" s="2">
        <f>IF(OR(NOT(ISNUMBER($AJ2397)),N($AA2397)=0),"",IF(ABS(N($Z2397)/100-$AJ2397)&gt;0.0000001,"DIFFERS",""))</f>
        <v/>
      </c>
    </row>
    <row r="2398">
      <c r="AD2398" s="2">
        <f>IF($L2398="","",IF(ISNUMBER(SEARCH("OFF ROAD",$H2398)),"OFF",IF(ISNUMBER(SEARCH("ON ROAD",$H2398)),"ON","")))</f>
        <v/>
      </c>
      <c r="AE2398" s="2">
        <f>IF($AD2398="ON",""&amp;$L2398,"")</f>
        <v/>
      </c>
      <c r="AF2398" s="2">
        <f>IF($L2398="","",IF($J2398&lt;&gt;"","Y",""))</f>
        <v/>
      </c>
      <c r="AG2398" s="2">
        <f>IF($L2398="","",IFERROR(TRIM(MID($H2398,4,SEARCH(" CO ",$H2398)-4)),""&amp;$S2398))</f>
        <v/>
      </c>
      <c r="AH2398" s="2">
        <f>IF($AG2398="","",IF($AG2398="FULTON",IF(ISNUMBER(SEARCH("COLLEGE PARK",$H2398)),"FULTON (COLLEGE PARK)",IF(ISNUMBER(SEARCH("HAPEVILLE",$H2398)),"FULTON (HAPEVILLE)",IF(ISNUMBER(SEARCH("EAST POINT",$H2398)),"FULTON (EAST POINT)",IF(ISNUMBER(SEARCH("ATLANTA",$H2398)),"FULTON (ATL LIMITS)","FULTON")))),IF($AG2398="DEKALB",IF(ISNUMBER(SEARCH("ATLANTA",$H2398)),"DEKALB (ATL LIMITS)","DEKALB"),IF(AND($AG2398="CLAYTON",ISNUMBER(SEARCH("COLLEGE PARK",$H2398))),"CLAYTON (COLLEGE PARK)",$AG2398))))</f>
        <v/>
      </c>
      <c r="AI2398" s="2">
        <f>IF(OR($AH2398="",$AD2398=""),"",IFERROR(VLOOKUP($AH2398,CODES!$A:$B,2,FALSE),"NO CODE"))</f>
        <v/>
      </c>
      <c r="AJ2398" s="19">
        <f>IF(OR($AI2398="",$AI2398="NO CODE"),"",IF(COUNTIFS(RATES!$A:$A,$AI2398,RATES!$B:$B,"&lt;="&amp;MonthStart,RATES!$C:$C,"&gt;="&amp;MonthEnd)&lt;&gt;1,"NO RATE",IF($AD2398="OFF",SUMIFS(RATES!$F:$F,RATES!$A:$A,$AI2398,RATES!$B:$B,"&lt;="&amp;MonthStart,RATES!$C:$C,"&gt;="&amp;MonthEnd),SUMIFS(RATES!$E:$E,RATES!$A:$A,$AI2398,RATES!$B:$B,"&lt;="&amp;MonthStart,RATES!$C:$C,"&gt;="&amp;MonthEnd))))</f>
        <v/>
      </c>
      <c r="AK2398" s="2">
        <f>IF(OR(NOT(ISNUMBER($AJ2398)),N($AA2398)=0),"",IF(ABS(N($Z2398)/100-$AJ2398)&gt;0.0000001,"DIFFERS",""))</f>
        <v/>
      </c>
    </row>
    <row r="2399">
      <c r="AD2399" s="2">
        <f>IF($L2399="","",IF(ISNUMBER(SEARCH("OFF ROAD",$H2399)),"OFF",IF(ISNUMBER(SEARCH("ON ROAD",$H2399)),"ON","")))</f>
        <v/>
      </c>
      <c r="AE2399" s="2">
        <f>IF($AD2399="ON",""&amp;$L2399,"")</f>
        <v/>
      </c>
      <c r="AF2399" s="2">
        <f>IF($L2399="","",IF($J2399&lt;&gt;"","Y",""))</f>
        <v/>
      </c>
      <c r="AG2399" s="2">
        <f>IF($L2399="","",IFERROR(TRIM(MID($H2399,4,SEARCH(" CO ",$H2399)-4)),""&amp;$S2399))</f>
        <v/>
      </c>
      <c r="AH2399" s="2">
        <f>IF($AG2399="","",IF($AG2399="FULTON",IF(ISNUMBER(SEARCH("COLLEGE PARK",$H2399)),"FULTON (COLLEGE PARK)",IF(ISNUMBER(SEARCH("HAPEVILLE",$H2399)),"FULTON (HAPEVILLE)",IF(ISNUMBER(SEARCH("EAST POINT",$H2399)),"FULTON (EAST POINT)",IF(ISNUMBER(SEARCH("ATLANTA",$H2399)),"FULTON (ATL LIMITS)","FULTON")))),IF($AG2399="DEKALB",IF(ISNUMBER(SEARCH("ATLANTA",$H2399)),"DEKALB (ATL LIMITS)","DEKALB"),IF(AND($AG2399="CLAYTON",ISNUMBER(SEARCH("COLLEGE PARK",$H2399))),"CLAYTON (COLLEGE PARK)",$AG2399))))</f>
        <v/>
      </c>
      <c r="AI2399" s="2">
        <f>IF(OR($AH2399="",$AD2399=""),"",IFERROR(VLOOKUP($AH2399,CODES!$A:$B,2,FALSE),"NO CODE"))</f>
        <v/>
      </c>
      <c r="AJ2399" s="19">
        <f>IF(OR($AI2399="",$AI2399="NO CODE"),"",IF(COUNTIFS(RATES!$A:$A,$AI2399,RATES!$B:$B,"&lt;="&amp;MonthStart,RATES!$C:$C,"&gt;="&amp;MonthEnd)&lt;&gt;1,"NO RATE",IF($AD2399="OFF",SUMIFS(RATES!$F:$F,RATES!$A:$A,$AI2399,RATES!$B:$B,"&lt;="&amp;MonthStart,RATES!$C:$C,"&gt;="&amp;MonthEnd),SUMIFS(RATES!$E:$E,RATES!$A:$A,$AI2399,RATES!$B:$B,"&lt;="&amp;MonthStart,RATES!$C:$C,"&gt;="&amp;MonthEnd))))</f>
        <v/>
      </c>
      <c r="AK2399" s="2">
        <f>IF(OR(NOT(ISNUMBER($AJ2399)),N($AA2399)=0),"",IF(ABS(N($Z2399)/100-$AJ2399)&gt;0.0000001,"DIFFERS",""))</f>
        <v/>
      </c>
    </row>
    <row r="2400">
      <c r="AD2400" s="2">
        <f>IF($L2400="","",IF(ISNUMBER(SEARCH("OFF ROAD",$H2400)),"OFF",IF(ISNUMBER(SEARCH("ON ROAD",$H2400)),"ON","")))</f>
        <v/>
      </c>
      <c r="AE2400" s="2">
        <f>IF($AD2400="ON",""&amp;$L2400,"")</f>
        <v/>
      </c>
      <c r="AF2400" s="2">
        <f>IF($L2400="","",IF($J2400&lt;&gt;"","Y",""))</f>
        <v/>
      </c>
      <c r="AG2400" s="2">
        <f>IF($L2400="","",IFERROR(TRIM(MID($H2400,4,SEARCH(" CO ",$H2400)-4)),""&amp;$S2400))</f>
        <v/>
      </c>
      <c r="AH2400" s="2">
        <f>IF($AG2400="","",IF($AG2400="FULTON",IF(ISNUMBER(SEARCH("COLLEGE PARK",$H2400)),"FULTON (COLLEGE PARK)",IF(ISNUMBER(SEARCH("HAPEVILLE",$H2400)),"FULTON (HAPEVILLE)",IF(ISNUMBER(SEARCH("EAST POINT",$H2400)),"FULTON (EAST POINT)",IF(ISNUMBER(SEARCH("ATLANTA",$H2400)),"FULTON (ATL LIMITS)","FULTON")))),IF($AG2400="DEKALB",IF(ISNUMBER(SEARCH("ATLANTA",$H2400)),"DEKALB (ATL LIMITS)","DEKALB"),IF(AND($AG2400="CLAYTON",ISNUMBER(SEARCH("COLLEGE PARK",$H2400))),"CLAYTON (COLLEGE PARK)",$AG2400))))</f>
        <v/>
      </c>
      <c r="AI2400" s="2">
        <f>IF(OR($AH2400="",$AD2400=""),"",IFERROR(VLOOKUP($AH2400,CODES!$A:$B,2,FALSE),"NO CODE"))</f>
        <v/>
      </c>
      <c r="AJ2400" s="19">
        <f>IF(OR($AI2400="",$AI2400="NO CODE"),"",IF(COUNTIFS(RATES!$A:$A,$AI2400,RATES!$B:$B,"&lt;="&amp;MonthStart,RATES!$C:$C,"&gt;="&amp;MonthEnd)&lt;&gt;1,"NO RATE",IF($AD2400="OFF",SUMIFS(RATES!$F:$F,RATES!$A:$A,$AI2400,RATES!$B:$B,"&lt;="&amp;MonthStart,RATES!$C:$C,"&gt;="&amp;MonthEnd),SUMIFS(RATES!$E:$E,RATES!$A:$A,$AI2400,RATES!$B:$B,"&lt;="&amp;MonthStart,RATES!$C:$C,"&gt;="&amp;MonthEnd))))</f>
        <v/>
      </c>
      <c r="AK2400" s="2">
        <f>IF(OR(NOT(ISNUMBER($AJ2400)),N($AA2400)=0),"",IF(ABS(N($Z2400)/100-$AJ2400)&gt;0.0000001,"DIFFERS",""))</f>
        <v/>
      </c>
    </row>
    <row r="2401">
      <c r="AD2401" s="2">
        <f>IF($L2401="","",IF(ISNUMBER(SEARCH("OFF ROAD",$H2401)),"OFF",IF(ISNUMBER(SEARCH("ON ROAD",$H2401)),"ON","")))</f>
        <v/>
      </c>
      <c r="AE2401" s="2">
        <f>IF($AD2401="ON",""&amp;$L2401,"")</f>
        <v/>
      </c>
      <c r="AF2401" s="2">
        <f>IF($L2401="","",IF($J2401&lt;&gt;"","Y",""))</f>
        <v/>
      </c>
      <c r="AG2401" s="2">
        <f>IF($L2401="","",IFERROR(TRIM(MID($H2401,4,SEARCH(" CO ",$H2401)-4)),""&amp;$S2401))</f>
        <v/>
      </c>
      <c r="AH2401" s="2">
        <f>IF($AG2401="","",IF($AG2401="FULTON",IF(ISNUMBER(SEARCH("COLLEGE PARK",$H2401)),"FULTON (COLLEGE PARK)",IF(ISNUMBER(SEARCH("HAPEVILLE",$H2401)),"FULTON (HAPEVILLE)",IF(ISNUMBER(SEARCH("EAST POINT",$H2401)),"FULTON (EAST POINT)",IF(ISNUMBER(SEARCH("ATLANTA",$H2401)),"FULTON (ATL LIMITS)","FULTON")))),IF($AG2401="DEKALB",IF(ISNUMBER(SEARCH("ATLANTA",$H2401)),"DEKALB (ATL LIMITS)","DEKALB"),IF(AND($AG2401="CLAYTON",ISNUMBER(SEARCH("COLLEGE PARK",$H2401))),"CLAYTON (COLLEGE PARK)",$AG2401))))</f>
        <v/>
      </c>
      <c r="AI2401" s="2">
        <f>IF(OR($AH2401="",$AD2401=""),"",IFERROR(VLOOKUP($AH2401,CODES!$A:$B,2,FALSE),"NO CODE"))</f>
        <v/>
      </c>
      <c r="AJ2401" s="19">
        <f>IF(OR($AI2401="",$AI2401="NO CODE"),"",IF(COUNTIFS(RATES!$A:$A,$AI2401,RATES!$B:$B,"&lt;="&amp;MonthStart,RATES!$C:$C,"&gt;="&amp;MonthEnd)&lt;&gt;1,"NO RATE",IF($AD2401="OFF",SUMIFS(RATES!$F:$F,RATES!$A:$A,$AI2401,RATES!$B:$B,"&lt;="&amp;MonthStart,RATES!$C:$C,"&gt;="&amp;MonthEnd),SUMIFS(RATES!$E:$E,RATES!$A:$A,$AI2401,RATES!$B:$B,"&lt;="&amp;MonthStart,RATES!$C:$C,"&gt;="&amp;MonthEnd))))</f>
        <v/>
      </c>
      <c r="AK2401" s="2">
        <f>IF(OR(NOT(ISNUMBER($AJ2401)),N($AA2401)=0),"",IF(ABS(N($Z2401)/100-$AJ2401)&gt;0.0000001,"DIFFERS",""))</f>
        <v/>
      </c>
    </row>
    <row r="2402">
      <c r="AD2402" s="2">
        <f>IF($L2402="","",IF(ISNUMBER(SEARCH("OFF ROAD",$H2402)),"OFF",IF(ISNUMBER(SEARCH("ON ROAD",$H2402)),"ON","")))</f>
        <v/>
      </c>
      <c r="AE2402" s="2">
        <f>IF($AD2402="ON",""&amp;$L2402,"")</f>
        <v/>
      </c>
      <c r="AF2402" s="2">
        <f>IF($L2402="","",IF($J2402&lt;&gt;"","Y",""))</f>
        <v/>
      </c>
      <c r="AG2402" s="2">
        <f>IF($L2402="","",IFERROR(TRIM(MID($H2402,4,SEARCH(" CO ",$H2402)-4)),""&amp;$S2402))</f>
        <v/>
      </c>
      <c r="AH2402" s="2">
        <f>IF($AG2402="","",IF($AG2402="FULTON",IF(ISNUMBER(SEARCH("COLLEGE PARK",$H2402)),"FULTON (COLLEGE PARK)",IF(ISNUMBER(SEARCH("HAPEVILLE",$H2402)),"FULTON (HAPEVILLE)",IF(ISNUMBER(SEARCH("EAST POINT",$H2402)),"FULTON (EAST POINT)",IF(ISNUMBER(SEARCH("ATLANTA",$H2402)),"FULTON (ATL LIMITS)","FULTON")))),IF($AG2402="DEKALB",IF(ISNUMBER(SEARCH("ATLANTA",$H2402)),"DEKALB (ATL LIMITS)","DEKALB"),IF(AND($AG2402="CLAYTON",ISNUMBER(SEARCH("COLLEGE PARK",$H2402))),"CLAYTON (COLLEGE PARK)",$AG2402))))</f>
        <v/>
      </c>
      <c r="AI2402" s="2">
        <f>IF(OR($AH2402="",$AD2402=""),"",IFERROR(VLOOKUP($AH2402,CODES!$A:$B,2,FALSE),"NO CODE"))</f>
        <v/>
      </c>
      <c r="AJ2402" s="19">
        <f>IF(OR($AI2402="",$AI2402="NO CODE"),"",IF(COUNTIFS(RATES!$A:$A,$AI2402,RATES!$B:$B,"&lt;="&amp;MonthStart,RATES!$C:$C,"&gt;="&amp;MonthEnd)&lt;&gt;1,"NO RATE",IF($AD2402="OFF",SUMIFS(RATES!$F:$F,RATES!$A:$A,$AI2402,RATES!$B:$B,"&lt;="&amp;MonthStart,RATES!$C:$C,"&gt;="&amp;MonthEnd),SUMIFS(RATES!$E:$E,RATES!$A:$A,$AI2402,RATES!$B:$B,"&lt;="&amp;MonthStart,RATES!$C:$C,"&gt;="&amp;MonthEnd))))</f>
        <v/>
      </c>
      <c r="AK2402" s="2">
        <f>IF(OR(NOT(ISNUMBER($AJ2402)),N($AA2402)=0),"",IF(ABS(N($Z2402)/100-$AJ2402)&gt;0.0000001,"DIFFERS",""))</f>
        <v/>
      </c>
    </row>
    <row r="2403">
      <c r="AD2403" s="2">
        <f>IF($L2403="","",IF(ISNUMBER(SEARCH("OFF ROAD",$H2403)),"OFF",IF(ISNUMBER(SEARCH("ON ROAD",$H2403)),"ON","")))</f>
        <v/>
      </c>
      <c r="AE2403" s="2">
        <f>IF($AD2403="ON",""&amp;$L2403,"")</f>
        <v/>
      </c>
      <c r="AF2403" s="2">
        <f>IF($L2403="","",IF($J2403&lt;&gt;"","Y",""))</f>
        <v/>
      </c>
      <c r="AG2403" s="2">
        <f>IF($L2403="","",IFERROR(TRIM(MID($H2403,4,SEARCH(" CO ",$H2403)-4)),""&amp;$S2403))</f>
        <v/>
      </c>
      <c r="AH2403" s="2">
        <f>IF($AG2403="","",IF($AG2403="FULTON",IF(ISNUMBER(SEARCH("COLLEGE PARK",$H2403)),"FULTON (COLLEGE PARK)",IF(ISNUMBER(SEARCH("HAPEVILLE",$H2403)),"FULTON (HAPEVILLE)",IF(ISNUMBER(SEARCH("EAST POINT",$H2403)),"FULTON (EAST POINT)",IF(ISNUMBER(SEARCH("ATLANTA",$H2403)),"FULTON (ATL LIMITS)","FULTON")))),IF($AG2403="DEKALB",IF(ISNUMBER(SEARCH("ATLANTA",$H2403)),"DEKALB (ATL LIMITS)","DEKALB"),IF(AND($AG2403="CLAYTON",ISNUMBER(SEARCH("COLLEGE PARK",$H2403))),"CLAYTON (COLLEGE PARK)",$AG2403))))</f>
        <v/>
      </c>
      <c r="AI2403" s="2">
        <f>IF(OR($AH2403="",$AD2403=""),"",IFERROR(VLOOKUP($AH2403,CODES!$A:$B,2,FALSE),"NO CODE"))</f>
        <v/>
      </c>
      <c r="AJ2403" s="19">
        <f>IF(OR($AI2403="",$AI2403="NO CODE"),"",IF(COUNTIFS(RATES!$A:$A,$AI2403,RATES!$B:$B,"&lt;="&amp;MonthStart,RATES!$C:$C,"&gt;="&amp;MonthEnd)&lt;&gt;1,"NO RATE",IF($AD2403="OFF",SUMIFS(RATES!$F:$F,RATES!$A:$A,$AI2403,RATES!$B:$B,"&lt;="&amp;MonthStart,RATES!$C:$C,"&gt;="&amp;MonthEnd),SUMIFS(RATES!$E:$E,RATES!$A:$A,$AI2403,RATES!$B:$B,"&lt;="&amp;MonthStart,RATES!$C:$C,"&gt;="&amp;MonthEnd))))</f>
        <v/>
      </c>
      <c r="AK2403" s="2">
        <f>IF(OR(NOT(ISNUMBER($AJ2403)),N($AA2403)=0),"",IF(ABS(N($Z2403)/100-$AJ2403)&gt;0.0000001,"DIFFERS",""))</f>
        <v/>
      </c>
    </row>
    <row r="2404">
      <c r="AD2404" s="2">
        <f>IF($L2404="","",IF(ISNUMBER(SEARCH("OFF ROAD",$H2404)),"OFF",IF(ISNUMBER(SEARCH("ON ROAD",$H2404)),"ON","")))</f>
        <v/>
      </c>
      <c r="AE2404" s="2">
        <f>IF($AD2404="ON",""&amp;$L2404,"")</f>
        <v/>
      </c>
      <c r="AF2404" s="2">
        <f>IF($L2404="","",IF($J2404&lt;&gt;"","Y",""))</f>
        <v/>
      </c>
      <c r="AG2404" s="2">
        <f>IF($L2404="","",IFERROR(TRIM(MID($H2404,4,SEARCH(" CO ",$H2404)-4)),""&amp;$S2404))</f>
        <v/>
      </c>
      <c r="AH2404" s="2">
        <f>IF($AG2404="","",IF($AG2404="FULTON",IF(ISNUMBER(SEARCH("COLLEGE PARK",$H2404)),"FULTON (COLLEGE PARK)",IF(ISNUMBER(SEARCH("HAPEVILLE",$H2404)),"FULTON (HAPEVILLE)",IF(ISNUMBER(SEARCH("EAST POINT",$H2404)),"FULTON (EAST POINT)",IF(ISNUMBER(SEARCH("ATLANTA",$H2404)),"FULTON (ATL LIMITS)","FULTON")))),IF($AG2404="DEKALB",IF(ISNUMBER(SEARCH("ATLANTA",$H2404)),"DEKALB (ATL LIMITS)","DEKALB"),IF(AND($AG2404="CLAYTON",ISNUMBER(SEARCH("COLLEGE PARK",$H2404))),"CLAYTON (COLLEGE PARK)",$AG2404))))</f>
        <v/>
      </c>
      <c r="AI2404" s="2">
        <f>IF(OR($AH2404="",$AD2404=""),"",IFERROR(VLOOKUP($AH2404,CODES!$A:$B,2,FALSE),"NO CODE"))</f>
        <v/>
      </c>
      <c r="AJ2404" s="19">
        <f>IF(OR($AI2404="",$AI2404="NO CODE"),"",IF(COUNTIFS(RATES!$A:$A,$AI2404,RATES!$B:$B,"&lt;="&amp;MonthStart,RATES!$C:$C,"&gt;="&amp;MonthEnd)&lt;&gt;1,"NO RATE",IF($AD2404="OFF",SUMIFS(RATES!$F:$F,RATES!$A:$A,$AI2404,RATES!$B:$B,"&lt;="&amp;MonthStart,RATES!$C:$C,"&gt;="&amp;MonthEnd),SUMIFS(RATES!$E:$E,RATES!$A:$A,$AI2404,RATES!$B:$B,"&lt;="&amp;MonthStart,RATES!$C:$C,"&gt;="&amp;MonthEnd))))</f>
        <v/>
      </c>
      <c r="AK2404" s="2">
        <f>IF(OR(NOT(ISNUMBER($AJ2404)),N($AA2404)=0),"",IF(ABS(N($Z2404)/100-$AJ2404)&gt;0.0000001,"DIFFERS",""))</f>
        <v/>
      </c>
    </row>
    <row r="2405">
      <c r="AD2405" s="2">
        <f>IF($L2405="","",IF(ISNUMBER(SEARCH("OFF ROAD",$H2405)),"OFF",IF(ISNUMBER(SEARCH("ON ROAD",$H2405)),"ON","")))</f>
        <v/>
      </c>
      <c r="AE2405" s="2">
        <f>IF($AD2405="ON",""&amp;$L2405,"")</f>
        <v/>
      </c>
      <c r="AF2405" s="2">
        <f>IF($L2405="","",IF($J2405&lt;&gt;"","Y",""))</f>
        <v/>
      </c>
      <c r="AG2405" s="2">
        <f>IF($L2405="","",IFERROR(TRIM(MID($H2405,4,SEARCH(" CO ",$H2405)-4)),""&amp;$S2405))</f>
        <v/>
      </c>
      <c r="AH2405" s="2">
        <f>IF($AG2405="","",IF($AG2405="FULTON",IF(ISNUMBER(SEARCH("COLLEGE PARK",$H2405)),"FULTON (COLLEGE PARK)",IF(ISNUMBER(SEARCH("HAPEVILLE",$H2405)),"FULTON (HAPEVILLE)",IF(ISNUMBER(SEARCH("EAST POINT",$H2405)),"FULTON (EAST POINT)",IF(ISNUMBER(SEARCH("ATLANTA",$H2405)),"FULTON (ATL LIMITS)","FULTON")))),IF($AG2405="DEKALB",IF(ISNUMBER(SEARCH("ATLANTA",$H2405)),"DEKALB (ATL LIMITS)","DEKALB"),IF(AND($AG2405="CLAYTON",ISNUMBER(SEARCH("COLLEGE PARK",$H2405))),"CLAYTON (COLLEGE PARK)",$AG2405))))</f>
        <v/>
      </c>
      <c r="AI2405" s="2">
        <f>IF(OR($AH2405="",$AD2405=""),"",IFERROR(VLOOKUP($AH2405,CODES!$A:$B,2,FALSE),"NO CODE"))</f>
        <v/>
      </c>
      <c r="AJ2405" s="19">
        <f>IF(OR($AI2405="",$AI2405="NO CODE"),"",IF(COUNTIFS(RATES!$A:$A,$AI2405,RATES!$B:$B,"&lt;="&amp;MonthStart,RATES!$C:$C,"&gt;="&amp;MonthEnd)&lt;&gt;1,"NO RATE",IF($AD2405="OFF",SUMIFS(RATES!$F:$F,RATES!$A:$A,$AI2405,RATES!$B:$B,"&lt;="&amp;MonthStart,RATES!$C:$C,"&gt;="&amp;MonthEnd),SUMIFS(RATES!$E:$E,RATES!$A:$A,$AI2405,RATES!$B:$B,"&lt;="&amp;MonthStart,RATES!$C:$C,"&gt;="&amp;MonthEnd))))</f>
        <v/>
      </c>
      <c r="AK2405" s="2">
        <f>IF(OR(NOT(ISNUMBER($AJ2405)),N($AA2405)=0),"",IF(ABS(N($Z2405)/100-$AJ2405)&gt;0.0000001,"DIFFERS",""))</f>
        <v/>
      </c>
    </row>
    <row r="2406">
      <c r="AD2406" s="2">
        <f>IF($L2406="","",IF(ISNUMBER(SEARCH("OFF ROAD",$H2406)),"OFF",IF(ISNUMBER(SEARCH("ON ROAD",$H2406)),"ON","")))</f>
        <v/>
      </c>
      <c r="AE2406" s="2">
        <f>IF($AD2406="ON",""&amp;$L2406,"")</f>
        <v/>
      </c>
      <c r="AF2406" s="2">
        <f>IF($L2406="","",IF($J2406&lt;&gt;"","Y",""))</f>
        <v/>
      </c>
      <c r="AG2406" s="2">
        <f>IF($L2406="","",IFERROR(TRIM(MID($H2406,4,SEARCH(" CO ",$H2406)-4)),""&amp;$S2406))</f>
        <v/>
      </c>
      <c r="AH2406" s="2">
        <f>IF($AG2406="","",IF($AG2406="FULTON",IF(ISNUMBER(SEARCH("COLLEGE PARK",$H2406)),"FULTON (COLLEGE PARK)",IF(ISNUMBER(SEARCH("HAPEVILLE",$H2406)),"FULTON (HAPEVILLE)",IF(ISNUMBER(SEARCH("EAST POINT",$H2406)),"FULTON (EAST POINT)",IF(ISNUMBER(SEARCH("ATLANTA",$H2406)),"FULTON (ATL LIMITS)","FULTON")))),IF($AG2406="DEKALB",IF(ISNUMBER(SEARCH("ATLANTA",$H2406)),"DEKALB (ATL LIMITS)","DEKALB"),IF(AND($AG2406="CLAYTON",ISNUMBER(SEARCH("COLLEGE PARK",$H2406))),"CLAYTON (COLLEGE PARK)",$AG2406))))</f>
        <v/>
      </c>
      <c r="AI2406" s="2">
        <f>IF(OR($AH2406="",$AD2406=""),"",IFERROR(VLOOKUP($AH2406,CODES!$A:$B,2,FALSE),"NO CODE"))</f>
        <v/>
      </c>
      <c r="AJ2406" s="19">
        <f>IF(OR($AI2406="",$AI2406="NO CODE"),"",IF(COUNTIFS(RATES!$A:$A,$AI2406,RATES!$B:$B,"&lt;="&amp;MonthStart,RATES!$C:$C,"&gt;="&amp;MonthEnd)&lt;&gt;1,"NO RATE",IF($AD2406="OFF",SUMIFS(RATES!$F:$F,RATES!$A:$A,$AI2406,RATES!$B:$B,"&lt;="&amp;MonthStart,RATES!$C:$C,"&gt;="&amp;MonthEnd),SUMIFS(RATES!$E:$E,RATES!$A:$A,$AI2406,RATES!$B:$B,"&lt;="&amp;MonthStart,RATES!$C:$C,"&gt;="&amp;MonthEnd))))</f>
        <v/>
      </c>
      <c r="AK2406" s="2">
        <f>IF(OR(NOT(ISNUMBER($AJ2406)),N($AA2406)=0),"",IF(ABS(N($Z2406)/100-$AJ2406)&gt;0.0000001,"DIFFERS",""))</f>
        <v/>
      </c>
    </row>
    <row r="2407">
      <c r="AD2407" s="2">
        <f>IF($L2407="","",IF(ISNUMBER(SEARCH("OFF ROAD",$H2407)),"OFF",IF(ISNUMBER(SEARCH("ON ROAD",$H2407)),"ON","")))</f>
        <v/>
      </c>
      <c r="AE2407" s="2">
        <f>IF($AD2407="ON",""&amp;$L2407,"")</f>
        <v/>
      </c>
      <c r="AF2407" s="2">
        <f>IF($L2407="","",IF($J2407&lt;&gt;"","Y",""))</f>
        <v/>
      </c>
      <c r="AG2407" s="2">
        <f>IF($L2407="","",IFERROR(TRIM(MID($H2407,4,SEARCH(" CO ",$H2407)-4)),""&amp;$S2407))</f>
        <v/>
      </c>
      <c r="AH2407" s="2">
        <f>IF($AG2407="","",IF($AG2407="FULTON",IF(ISNUMBER(SEARCH("COLLEGE PARK",$H2407)),"FULTON (COLLEGE PARK)",IF(ISNUMBER(SEARCH("HAPEVILLE",$H2407)),"FULTON (HAPEVILLE)",IF(ISNUMBER(SEARCH("EAST POINT",$H2407)),"FULTON (EAST POINT)",IF(ISNUMBER(SEARCH("ATLANTA",$H2407)),"FULTON (ATL LIMITS)","FULTON")))),IF($AG2407="DEKALB",IF(ISNUMBER(SEARCH("ATLANTA",$H2407)),"DEKALB (ATL LIMITS)","DEKALB"),IF(AND($AG2407="CLAYTON",ISNUMBER(SEARCH("COLLEGE PARK",$H2407))),"CLAYTON (COLLEGE PARK)",$AG2407))))</f>
        <v/>
      </c>
      <c r="AI2407" s="2">
        <f>IF(OR($AH2407="",$AD2407=""),"",IFERROR(VLOOKUP($AH2407,CODES!$A:$B,2,FALSE),"NO CODE"))</f>
        <v/>
      </c>
      <c r="AJ2407" s="19">
        <f>IF(OR($AI2407="",$AI2407="NO CODE"),"",IF(COUNTIFS(RATES!$A:$A,$AI2407,RATES!$B:$B,"&lt;="&amp;MonthStart,RATES!$C:$C,"&gt;="&amp;MonthEnd)&lt;&gt;1,"NO RATE",IF($AD2407="OFF",SUMIFS(RATES!$F:$F,RATES!$A:$A,$AI2407,RATES!$B:$B,"&lt;="&amp;MonthStart,RATES!$C:$C,"&gt;="&amp;MonthEnd),SUMIFS(RATES!$E:$E,RATES!$A:$A,$AI2407,RATES!$B:$B,"&lt;="&amp;MonthStart,RATES!$C:$C,"&gt;="&amp;MonthEnd))))</f>
        <v/>
      </c>
      <c r="AK2407" s="2">
        <f>IF(OR(NOT(ISNUMBER($AJ2407)),N($AA2407)=0),"",IF(ABS(N($Z2407)/100-$AJ2407)&gt;0.0000001,"DIFFERS",""))</f>
        <v/>
      </c>
    </row>
    <row r="2408">
      <c r="AD2408" s="2">
        <f>IF($L2408="","",IF(ISNUMBER(SEARCH("OFF ROAD",$H2408)),"OFF",IF(ISNUMBER(SEARCH("ON ROAD",$H2408)),"ON","")))</f>
        <v/>
      </c>
      <c r="AE2408" s="2">
        <f>IF($AD2408="ON",""&amp;$L2408,"")</f>
        <v/>
      </c>
      <c r="AF2408" s="2">
        <f>IF($L2408="","",IF($J2408&lt;&gt;"","Y",""))</f>
        <v/>
      </c>
      <c r="AG2408" s="2">
        <f>IF($L2408="","",IFERROR(TRIM(MID($H2408,4,SEARCH(" CO ",$H2408)-4)),""&amp;$S2408))</f>
        <v/>
      </c>
      <c r="AH2408" s="2">
        <f>IF($AG2408="","",IF($AG2408="FULTON",IF(ISNUMBER(SEARCH("COLLEGE PARK",$H2408)),"FULTON (COLLEGE PARK)",IF(ISNUMBER(SEARCH("HAPEVILLE",$H2408)),"FULTON (HAPEVILLE)",IF(ISNUMBER(SEARCH("EAST POINT",$H2408)),"FULTON (EAST POINT)",IF(ISNUMBER(SEARCH("ATLANTA",$H2408)),"FULTON (ATL LIMITS)","FULTON")))),IF($AG2408="DEKALB",IF(ISNUMBER(SEARCH("ATLANTA",$H2408)),"DEKALB (ATL LIMITS)","DEKALB"),IF(AND($AG2408="CLAYTON",ISNUMBER(SEARCH("COLLEGE PARK",$H2408))),"CLAYTON (COLLEGE PARK)",$AG2408))))</f>
        <v/>
      </c>
      <c r="AI2408" s="2">
        <f>IF(OR($AH2408="",$AD2408=""),"",IFERROR(VLOOKUP($AH2408,CODES!$A:$B,2,FALSE),"NO CODE"))</f>
        <v/>
      </c>
      <c r="AJ2408" s="19">
        <f>IF(OR($AI2408="",$AI2408="NO CODE"),"",IF(COUNTIFS(RATES!$A:$A,$AI2408,RATES!$B:$B,"&lt;="&amp;MonthStart,RATES!$C:$C,"&gt;="&amp;MonthEnd)&lt;&gt;1,"NO RATE",IF($AD2408="OFF",SUMIFS(RATES!$F:$F,RATES!$A:$A,$AI2408,RATES!$B:$B,"&lt;="&amp;MonthStart,RATES!$C:$C,"&gt;="&amp;MonthEnd),SUMIFS(RATES!$E:$E,RATES!$A:$A,$AI2408,RATES!$B:$B,"&lt;="&amp;MonthStart,RATES!$C:$C,"&gt;="&amp;MonthEnd))))</f>
        <v/>
      </c>
      <c r="AK2408" s="2">
        <f>IF(OR(NOT(ISNUMBER($AJ2408)),N($AA2408)=0),"",IF(ABS(N($Z2408)/100-$AJ2408)&gt;0.0000001,"DIFFERS",""))</f>
        <v/>
      </c>
    </row>
    <row r="2409">
      <c r="AD2409" s="2">
        <f>IF($L2409="","",IF(ISNUMBER(SEARCH("OFF ROAD",$H2409)),"OFF",IF(ISNUMBER(SEARCH("ON ROAD",$H2409)),"ON","")))</f>
        <v/>
      </c>
      <c r="AE2409" s="2">
        <f>IF($AD2409="ON",""&amp;$L2409,"")</f>
        <v/>
      </c>
      <c r="AF2409" s="2">
        <f>IF($L2409="","",IF($J2409&lt;&gt;"","Y",""))</f>
        <v/>
      </c>
      <c r="AG2409" s="2">
        <f>IF($L2409="","",IFERROR(TRIM(MID($H2409,4,SEARCH(" CO ",$H2409)-4)),""&amp;$S2409))</f>
        <v/>
      </c>
      <c r="AH2409" s="2">
        <f>IF($AG2409="","",IF($AG2409="FULTON",IF(ISNUMBER(SEARCH("COLLEGE PARK",$H2409)),"FULTON (COLLEGE PARK)",IF(ISNUMBER(SEARCH("HAPEVILLE",$H2409)),"FULTON (HAPEVILLE)",IF(ISNUMBER(SEARCH("EAST POINT",$H2409)),"FULTON (EAST POINT)",IF(ISNUMBER(SEARCH("ATLANTA",$H2409)),"FULTON (ATL LIMITS)","FULTON")))),IF($AG2409="DEKALB",IF(ISNUMBER(SEARCH("ATLANTA",$H2409)),"DEKALB (ATL LIMITS)","DEKALB"),IF(AND($AG2409="CLAYTON",ISNUMBER(SEARCH("COLLEGE PARK",$H2409))),"CLAYTON (COLLEGE PARK)",$AG2409))))</f>
        <v/>
      </c>
      <c r="AI2409" s="2">
        <f>IF(OR($AH2409="",$AD2409=""),"",IFERROR(VLOOKUP($AH2409,CODES!$A:$B,2,FALSE),"NO CODE"))</f>
        <v/>
      </c>
      <c r="AJ2409" s="19">
        <f>IF(OR($AI2409="",$AI2409="NO CODE"),"",IF(COUNTIFS(RATES!$A:$A,$AI2409,RATES!$B:$B,"&lt;="&amp;MonthStart,RATES!$C:$C,"&gt;="&amp;MonthEnd)&lt;&gt;1,"NO RATE",IF($AD2409="OFF",SUMIFS(RATES!$F:$F,RATES!$A:$A,$AI2409,RATES!$B:$B,"&lt;="&amp;MonthStart,RATES!$C:$C,"&gt;="&amp;MonthEnd),SUMIFS(RATES!$E:$E,RATES!$A:$A,$AI2409,RATES!$B:$B,"&lt;="&amp;MonthStart,RATES!$C:$C,"&gt;="&amp;MonthEnd))))</f>
        <v/>
      </c>
      <c r="AK2409" s="2">
        <f>IF(OR(NOT(ISNUMBER($AJ2409)),N($AA2409)=0),"",IF(ABS(N($Z2409)/100-$AJ2409)&gt;0.0000001,"DIFFERS",""))</f>
        <v/>
      </c>
    </row>
    <row r="2410">
      <c r="AD2410" s="2">
        <f>IF($L2410="","",IF(ISNUMBER(SEARCH("OFF ROAD",$H2410)),"OFF",IF(ISNUMBER(SEARCH("ON ROAD",$H2410)),"ON","")))</f>
        <v/>
      </c>
      <c r="AE2410" s="2">
        <f>IF($AD2410="ON",""&amp;$L2410,"")</f>
        <v/>
      </c>
      <c r="AF2410" s="2">
        <f>IF($L2410="","",IF($J2410&lt;&gt;"","Y",""))</f>
        <v/>
      </c>
      <c r="AG2410" s="2">
        <f>IF($L2410="","",IFERROR(TRIM(MID($H2410,4,SEARCH(" CO ",$H2410)-4)),""&amp;$S2410))</f>
        <v/>
      </c>
      <c r="AH2410" s="2">
        <f>IF($AG2410="","",IF($AG2410="FULTON",IF(ISNUMBER(SEARCH("COLLEGE PARK",$H2410)),"FULTON (COLLEGE PARK)",IF(ISNUMBER(SEARCH("HAPEVILLE",$H2410)),"FULTON (HAPEVILLE)",IF(ISNUMBER(SEARCH("EAST POINT",$H2410)),"FULTON (EAST POINT)",IF(ISNUMBER(SEARCH("ATLANTA",$H2410)),"FULTON (ATL LIMITS)","FULTON")))),IF($AG2410="DEKALB",IF(ISNUMBER(SEARCH("ATLANTA",$H2410)),"DEKALB (ATL LIMITS)","DEKALB"),IF(AND($AG2410="CLAYTON",ISNUMBER(SEARCH("COLLEGE PARK",$H2410))),"CLAYTON (COLLEGE PARK)",$AG2410))))</f>
        <v/>
      </c>
      <c r="AI2410" s="2">
        <f>IF(OR($AH2410="",$AD2410=""),"",IFERROR(VLOOKUP($AH2410,CODES!$A:$B,2,FALSE),"NO CODE"))</f>
        <v/>
      </c>
      <c r="AJ2410" s="19">
        <f>IF(OR($AI2410="",$AI2410="NO CODE"),"",IF(COUNTIFS(RATES!$A:$A,$AI2410,RATES!$B:$B,"&lt;="&amp;MonthStart,RATES!$C:$C,"&gt;="&amp;MonthEnd)&lt;&gt;1,"NO RATE",IF($AD2410="OFF",SUMIFS(RATES!$F:$F,RATES!$A:$A,$AI2410,RATES!$B:$B,"&lt;="&amp;MonthStart,RATES!$C:$C,"&gt;="&amp;MonthEnd),SUMIFS(RATES!$E:$E,RATES!$A:$A,$AI2410,RATES!$B:$B,"&lt;="&amp;MonthStart,RATES!$C:$C,"&gt;="&amp;MonthEnd))))</f>
        <v/>
      </c>
      <c r="AK2410" s="2">
        <f>IF(OR(NOT(ISNUMBER($AJ2410)),N($AA2410)=0),"",IF(ABS(N($Z2410)/100-$AJ2410)&gt;0.0000001,"DIFFERS",""))</f>
        <v/>
      </c>
    </row>
    <row r="2411">
      <c r="AD2411" s="2">
        <f>IF($L2411="","",IF(ISNUMBER(SEARCH("OFF ROAD",$H2411)),"OFF",IF(ISNUMBER(SEARCH("ON ROAD",$H2411)),"ON","")))</f>
        <v/>
      </c>
      <c r="AE2411" s="2">
        <f>IF($AD2411="ON",""&amp;$L2411,"")</f>
        <v/>
      </c>
      <c r="AF2411" s="2">
        <f>IF($L2411="","",IF($J2411&lt;&gt;"","Y",""))</f>
        <v/>
      </c>
      <c r="AG2411" s="2">
        <f>IF($L2411="","",IFERROR(TRIM(MID($H2411,4,SEARCH(" CO ",$H2411)-4)),""&amp;$S2411))</f>
        <v/>
      </c>
      <c r="AH2411" s="2">
        <f>IF($AG2411="","",IF($AG2411="FULTON",IF(ISNUMBER(SEARCH("COLLEGE PARK",$H2411)),"FULTON (COLLEGE PARK)",IF(ISNUMBER(SEARCH("HAPEVILLE",$H2411)),"FULTON (HAPEVILLE)",IF(ISNUMBER(SEARCH("EAST POINT",$H2411)),"FULTON (EAST POINT)",IF(ISNUMBER(SEARCH("ATLANTA",$H2411)),"FULTON (ATL LIMITS)","FULTON")))),IF($AG2411="DEKALB",IF(ISNUMBER(SEARCH("ATLANTA",$H2411)),"DEKALB (ATL LIMITS)","DEKALB"),IF(AND($AG2411="CLAYTON",ISNUMBER(SEARCH("COLLEGE PARK",$H2411))),"CLAYTON (COLLEGE PARK)",$AG2411))))</f>
        <v/>
      </c>
      <c r="AI2411" s="2">
        <f>IF(OR($AH2411="",$AD2411=""),"",IFERROR(VLOOKUP($AH2411,CODES!$A:$B,2,FALSE),"NO CODE"))</f>
        <v/>
      </c>
      <c r="AJ2411" s="19">
        <f>IF(OR($AI2411="",$AI2411="NO CODE"),"",IF(COUNTIFS(RATES!$A:$A,$AI2411,RATES!$B:$B,"&lt;="&amp;MonthStart,RATES!$C:$C,"&gt;="&amp;MonthEnd)&lt;&gt;1,"NO RATE",IF($AD2411="OFF",SUMIFS(RATES!$F:$F,RATES!$A:$A,$AI2411,RATES!$B:$B,"&lt;="&amp;MonthStart,RATES!$C:$C,"&gt;="&amp;MonthEnd),SUMIFS(RATES!$E:$E,RATES!$A:$A,$AI2411,RATES!$B:$B,"&lt;="&amp;MonthStart,RATES!$C:$C,"&gt;="&amp;MonthEnd))))</f>
        <v/>
      </c>
      <c r="AK2411" s="2">
        <f>IF(OR(NOT(ISNUMBER($AJ2411)),N($AA2411)=0),"",IF(ABS(N($Z2411)/100-$AJ2411)&gt;0.0000001,"DIFFERS",""))</f>
        <v/>
      </c>
    </row>
    <row r="2412">
      <c r="AD2412" s="2">
        <f>IF($L2412="","",IF(ISNUMBER(SEARCH("OFF ROAD",$H2412)),"OFF",IF(ISNUMBER(SEARCH("ON ROAD",$H2412)),"ON","")))</f>
        <v/>
      </c>
      <c r="AE2412" s="2">
        <f>IF($AD2412="ON",""&amp;$L2412,"")</f>
        <v/>
      </c>
      <c r="AF2412" s="2">
        <f>IF($L2412="","",IF($J2412&lt;&gt;"","Y",""))</f>
        <v/>
      </c>
      <c r="AG2412" s="2">
        <f>IF($L2412="","",IFERROR(TRIM(MID($H2412,4,SEARCH(" CO ",$H2412)-4)),""&amp;$S2412))</f>
        <v/>
      </c>
      <c r="AH2412" s="2">
        <f>IF($AG2412="","",IF($AG2412="FULTON",IF(ISNUMBER(SEARCH("COLLEGE PARK",$H2412)),"FULTON (COLLEGE PARK)",IF(ISNUMBER(SEARCH("HAPEVILLE",$H2412)),"FULTON (HAPEVILLE)",IF(ISNUMBER(SEARCH("EAST POINT",$H2412)),"FULTON (EAST POINT)",IF(ISNUMBER(SEARCH("ATLANTA",$H2412)),"FULTON (ATL LIMITS)","FULTON")))),IF($AG2412="DEKALB",IF(ISNUMBER(SEARCH("ATLANTA",$H2412)),"DEKALB (ATL LIMITS)","DEKALB"),IF(AND($AG2412="CLAYTON",ISNUMBER(SEARCH("COLLEGE PARK",$H2412))),"CLAYTON (COLLEGE PARK)",$AG2412))))</f>
        <v/>
      </c>
      <c r="AI2412" s="2">
        <f>IF(OR($AH2412="",$AD2412=""),"",IFERROR(VLOOKUP($AH2412,CODES!$A:$B,2,FALSE),"NO CODE"))</f>
        <v/>
      </c>
      <c r="AJ2412" s="19">
        <f>IF(OR($AI2412="",$AI2412="NO CODE"),"",IF(COUNTIFS(RATES!$A:$A,$AI2412,RATES!$B:$B,"&lt;="&amp;MonthStart,RATES!$C:$C,"&gt;="&amp;MonthEnd)&lt;&gt;1,"NO RATE",IF($AD2412="OFF",SUMIFS(RATES!$F:$F,RATES!$A:$A,$AI2412,RATES!$B:$B,"&lt;="&amp;MonthStart,RATES!$C:$C,"&gt;="&amp;MonthEnd),SUMIFS(RATES!$E:$E,RATES!$A:$A,$AI2412,RATES!$B:$B,"&lt;="&amp;MonthStart,RATES!$C:$C,"&gt;="&amp;MonthEnd))))</f>
        <v/>
      </c>
      <c r="AK2412" s="2">
        <f>IF(OR(NOT(ISNUMBER($AJ2412)),N($AA2412)=0),"",IF(ABS(N($Z2412)/100-$AJ2412)&gt;0.0000001,"DIFFERS",""))</f>
        <v/>
      </c>
    </row>
    <row r="2413">
      <c r="AD2413" s="2">
        <f>IF($L2413="","",IF(ISNUMBER(SEARCH("OFF ROAD",$H2413)),"OFF",IF(ISNUMBER(SEARCH("ON ROAD",$H2413)),"ON","")))</f>
        <v/>
      </c>
      <c r="AE2413" s="2">
        <f>IF($AD2413="ON",""&amp;$L2413,"")</f>
        <v/>
      </c>
      <c r="AF2413" s="2">
        <f>IF($L2413="","",IF($J2413&lt;&gt;"","Y",""))</f>
        <v/>
      </c>
      <c r="AG2413" s="2">
        <f>IF($L2413="","",IFERROR(TRIM(MID($H2413,4,SEARCH(" CO ",$H2413)-4)),""&amp;$S2413))</f>
        <v/>
      </c>
      <c r="AH2413" s="2">
        <f>IF($AG2413="","",IF($AG2413="FULTON",IF(ISNUMBER(SEARCH("COLLEGE PARK",$H2413)),"FULTON (COLLEGE PARK)",IF(ISNUMBER(SEARCH("HAPEVILLE",$H2413)),"FULTON (HAPEVILLE)",IF(ISNUMBER(SEARCH("EAST POINT",$H2413)),"FULTON (EAST POINT)",IF(ISNUMBER(SEARCH("ATLANTA",$H2413)),"FULTON (ATL LIMITS)","FULTON")))),IF($AG2413="DEKALB",IF(ISNUMBER(SEARCH("ATLANTA",$H2413)),"DEKALB (ATL LIMITS)","DEKALB"),IF(AND($AG2413="CLAYTON",ISNUMBER(SEARCH("COLLEGE PARK",$H2413))),"CLAYTON (COLLEGE PARK)",$AG2413))))</f>
        <v/>
      </c>
      <c r="AI2413" s="2">
        <f>IF(OR($AH2413="",$AD2413=""),"",IFERROR(VLOOKUP($AH2413,CODES!$A:$B,2,FALSE),"NO CODE"))</f>
        <v/>
      </c>
      <c r="AJ2413" s="19">
        <f>IF(OR($AI2413="",$AI2413="NO CODE"),"",IF(COUNTIFS(RATES!$A:$A,$AI2413,RATES!$B:$B,"&lt;="&amp;MonthStart,RATES!$C:$C,"&gt;="&amp;MonthEnd)&lt;&gt;1,"NO RATE",IF($AD2413="OFF",SUMIFS(RATES!$F:$F,RATES!$A:$A,$AI2413,RATES!$B:$B,"&lt;="&amp;MonthStart,RATES!$C:$C,"&gt;="&amp;MonthEnd),SUMIFS(RATES!$E:$E,RATES!$A:$A,$AI2413,RATES!$B:$B,"&lt;="&amp;MonthStart,RATES!$C:$C,"&gt;="&amp;MonthEnd))))</f>
        <v/>
      </c>
      <c r="AK2413" s="2">
        <f>IF(OR(NOT(ISNUMBER($AJ2413)),N($AA2413)=0),"",IF(ABS(N($Z2413)/100-$AJ2413)&gt;0.0000001,"DIFFERS",""))</f>
        <v/>
      </c>
    </row>
    <row r="2414">
      <c r="AD2414" s="2">
        <f>IF($L2414="","",IF(ISNUMBER(SEARCH("OFF ROAD",$H2414)),"OFF",IF(ISNUMBER(SEARCH("ON ROAD",$H2414)),"ON","")))</f>
        <v/>
      </c>
      <c r="AE2414" s="2">
        <f>IF($AD2414="ON",""&amp;$L2414,"")</f>
        <v/>
      </c>
      <c r="AF2414" s="2">
        <f>IF($L2414="","",IF($J2414&lt;&gt;"","Y",""))</f>
        <v/>
      </c>
      <c r="AG2414" s="2">
        <f>IF($L2414="","",IFERROR(TRIM(MID($H2414,4,SEARCH(" CO ",$H2414)-4)),""&amp;$S2414))</f>
        <v/>
      </c>
      <c r="AH2414" s="2">
        <f>IF($AG2414="","",IF($AG2414="FULTON",IF(ISNUMBER(SEARCH("COLLEGE PARK",$H2414)),"FULTON (COLLEGE PARK)",IF(ISNUMBER(SEARCH("HAPEVILLE",$H2414)),"FULTON (HAPEVILLE)",IF(ISNUMBER(SEARCH("EAST POINT",$H2414)),"FULTON (EAST POINT)",IF(ISNUMBER(SEARCH("ATLANTA",$H2414)),"FULTON (ATL LIMITS)","FULTON")))),IF($AG2414="DEKALB",IF(ISNUMBER(SEARCH("ATLANTA",$H2414)),"DEKALB (ATL LIMITS)","DEKALB"),IF(AND($AG2414="CLAYTON",ISNUMBER(SEARCH("COLLEGE PARK",$H2414))),"CLAYTON (COLLEGE PARK)",$AG2414))))</f>
        <v/>
      </c>
      <c r="AI2414" s="2">
        <f>IF(OR($AH2414="",$AD2414=""),"",IFERROR(VLOOKUP($AH2414,CODES!$A:$B,2,FALSE),"NO CODE"))</f>
        <v/>
      </c>
      <c r="AJ2414" s="19">
        <f>IF(OR($AI2414="",$AI2414="NO CODE"),"",IF(COUNTIFS(RATES!$A:$A,$AI2414,RATES!$B:$B,"&lt;="&amp;MonthStart,RATES!$C:$C,"&gt;="&amp;MonthEnd)&lt;&gt;1,"NO RATE",IF($AD2414="OFF",SUMIFS(RATES!$F:$F,RATES!$A:$A,$AI2414,RATES!$B:$B,"&lt;="&amp;MonthStart,RATES!$C:$C,"&gt;="&amp;MonthEnd),SUMIFS(RATES!$E:$E,RATES!$A:$A,$AI2414,RATES!$B:$B,"&lt;="&amp;MonthStart,RATES!$C:$C,"&gt;="&amp;MonthEnd))))</f>
        <v/>
      </c>
      <c r="AK2414" s="2">
        <f>IF(OR(NOT(ISNUMBER($AJ2414)),N($AA2414)=0),"",IF(ABS(N($Z2414)/100-$AJ2414)&gt;0.0000001,"DIFFERS",""))</f>
        <v/>
      </c>
    </row>
    <row r="2415">
      <c r="AD2415" s="2">
        <f>IF($L2415="","",IF(ISNUMBER(SEARCH("OFF ROAD",$H2415)),"OFF",IF(ISNUMBER(SEARCH("ON ROAD",$H2415)),"ON","")))</f>
        <v/>
      </c>
      <c r="AE2415" s="2">
        <f>IF($AD2415="ON",""&amp;$L2415,"")</f>
        <v/>
      </c>
      <c r="AF2415" s="2">
        <f>IF($L2415="","",IF($J2415&lt;&gt;"","Y",""))</f>
        <v/>
      </c>
      <c r="AG2415" s="2">
        <f>IF($L2415="","",IFERROR(TRIM(MID($H2415,4,SEARCH(" CO ",$H2415)-4)),""&amp;$S2415))</f>
        <v/>
      </c>
      <c r="AH2415" s="2">
        <f>IF($AG2415="","",IF($AG2415="FULTON",IF(ISNUMBER(SEARCH("COLLEGE PARK",$H2415)),"FULTON (COLLEGE PARK)",IF(ISNUMBER(SEARCH("HAPEVILLE",$H2415)),"FULTON (HAPEVILLE)",IF(ISNUMBER(SEARCH("EAST POINT",$H2415)),"FULTON (EAST POINT)",IF(ISNUMBER(SEARCH("ATLANTA",$H2415)),"FULTON (ATL LIMITS)","FULTON")))),IF($AG2415="DEKALB",IF(ISNUMBER(SEARCH("ATLANTA",$H2415)),"DEKALB (ATL LIMITS)","DEKALB"),IF(AND($AG2415="CLAYTON",ISNUMBER(SEARCH("COLLEGE PARK",$H2415))),"CLAYTON (COLLEGE PARK)",$AG2415))))</f>
        <v/>
      </c>
      <c r="AI2415" s="2">
        <f>IF(OR($AH2415="",$AD2415=""),"",IFERROR(VLOOKUP($AH2415,CODES!$A:$B,2,FALSE),"NO CODE"))</f>
        <v/>
      </c>
      <c r="AJ2415" s="19">
        <f>IF(OR($AI2415="",$AI2415="NO CODE"),"",IF(COUNTIFS(RATES!$A:$A,$AI2415,RATES!$B:$B,"&lt;="&amp;MonthStart,RATES!$C:$C,"&gt;="&amp;MonthEnd)&lt;&gt;1,"NO RATE",IF($AD2415="OFF",SUMIFS(RATES!$F:$F,RATES!$A:$A,$AI2415,RATES!$B:$B,"&lt;="&amp;MonthStart,RATES!$C:$C,"&gt;="&amp;MonthEnd),SUMIFS(RATES!$E:$E,RATES!$A:$A,$AI2415,RATES!$B:$B,"&lt;="&amp;MonthStart,RATES!$C:$C,"&gt;="&amp;MonthEnd))))</f>
        <v/>
      </c>
      <c r="AK2415" s="2">
        <f>IF(OR(NOT(ISNUMBER($AJ2415)),N($AA2415)=0),"",IF(ABS(N($Z2415)/100-$AJ2415)&gt;0.0000001,"DIFFERS",""))</f>
        <v/>
      </c>
    </row>
    <row r="2416">
      <c r="AD2416" s="2">
        <f>IF($L2416="","",IF(ISNUMBER(SEARCH("OFF ROAD",$H2416)),"OFF",IF(ISNUMBER(SEARCH("ON ROAD",$H2416)),"ON","")))</f>
        <v/>
      </c>
      <c r="AE2416" s="2">
        <f>IF($AD2416="ON",""&amp;$L2416,"")</f>
        <v/>
      </c>
      <c r="AF2416" s="2">
        <f>IF($L2416="","",IF($J2416&lt;&gt;"","Y",""))</f>
        <v/>
      </c>
      <c r="AG2416" s="2">
        <f>IF($L2416="","",IFERROR(TRIM(MID($H2416,4,SEARCH(" CO ",$H2416)-4)),""&amp;$S2416))</f>
        <v/>
      </c>
      <c r="AH2416" s="2">
        <f>IF($AG2416="","",IF($AG2416="FULTON",IF(ISNUMBER(SEARCH("COLLEGE PARK",$H2416)),"FULTON (COLLEGE PARK)",IF(ISNUMBER(SEARCH("HAPEVILLE",$H2416)),"FULTON (HAPEVILLE)",IF(ISNUMBER(SEARCH("EAST POINT",$H2416)),"FULTON (EAST POINT)",IF(ISNUMBER(SEARCH("ATLANTA",$H2416)),"FULTON (ATL LIMITS)","FULTON")))),IF($AG2416="DEKALB",IF(ISNUMBER(SEARCH("ATLANTA",$H2416)),"DEKALB (ATL LIMITS)","DEKALB"),IF(AND($AG2416="CLAYTON",ISNUMBER(SEARCH("COLLEGE PARK",$H2416))),"CLAYTON (COLLEGE PARK)",$AG2416))))</f>
        <v/>
      </c>
      <c r="AI2416" s="2">
        <f>IF(OR($AH2416="",$AD2416=""),"",IFERROR(VLOOKUP($AH2416,CODES!$A:$B,2,FALSE),"NO CODE"))</f>
        <v/>
      </c>
      <c r="AJ2416" s="19">
        <f>IF(OR($AI2416="",$AI2416="NO CODE"),"",IF(COUNTIFS(RATES!$A:$A,$AI2416,RATES!$B:$B,"&lt;="&amp;MonthStart,RATES!$C:$C,"&gt;="&amp;MonthEnd)&lt;&gt;1,"NO RATE",IF($AD2416="OFF",SUMIFS(RATES!$F:$F,RATES!$A:$A,$AI2416,RATES!$B:$B,"&lt;="&amp;MonthStart,RATES!$C:$C,"&gt;="&amp;MonthEnd),SUMIFS(RATES!$E:$E,RATES!$A:$A,$AI2416,RATES!$B:$B,"&lt;="&amp;MonthStart,RATES!$C:$C,"&gt;="&amp;MonthEnd))))</f>
        <v/>
      </c>
      <c r="AK2416" s="2">
        <f>IF(OR(NOT(ISNUMBER($AJ2416)),N($AA2416)=0),"",IF(ABS(N($Z2416)/100-$AJ2416)&gt;0.0000001,"DIFFERS",""))</f>
        <v/>
      </c>
    </row>
    <row r="2417">
      <c r="AD2417" s="2">
        <f>IF($L2417="","",IF(ISNUMBER(SEARCH("OFF ROAD",$H2417)),"OFF",IF(ISNUMBER(SEARCH("ON ROAD",$H2417)),"ON","")))</f>
        <v/>
      </c>
      <c r="AE2417" s="2">
        <f>IF($AD2417="ON",""&amp;$L2417,"")</f>
        <v/>
      </c>
      <c r="AF2417" s="2">
        <f>IF($L2417="","",IF($J2417&lt;&gt;"","Y",""))</f>
        <v/>
      </c>
      <c r="AG2417" s="2">
        <f>IF($L2417="","",IFERROR(TRIM(MID($H2417,4,SEARCH(" CO ",$H2417)-4)),""&amp;$S2417))</f>
        <v/>
      </c>
      <c r="AH2417" s="2">
        <f>IF($AG2417="","",IF($AG2417="FULTON",IF(ISNUMBER(SEARCH("COLLEGE PARK",$H2417)),"FULTON (COLLEGE PARK)",IF(ISNUMBER(SEARCH("HAPEVILLE",$H2417)),"FULTON (HAPEVILLE)",IF(ISNUMBER(SEARCH("EAST POINT",$H2417)),"FULTON (EAST POINT)",IF(ISNUMBER(SEARCH("ATLANTA",$H2417)),"FULTON (ATL LIMITS)","FULTON")))),IF($AG2417="DEKALB",IF(ISNUMBER(SEARCH("ATLANTA",$H2417)),"DEKALB (ATL LIMITS)","DEKALB"),IF(AND($AG2417="CLAYTON",ISNUMBER(SEARCH("COLLEGE PARK",$H2417))),"CLAYTON (COLLEGE PARK)",$AG2417))))</f>
        <v/>
      </c>
      <c r="AI2417" s="2">
        <f>IF(OR($AH2417="",$AD2417=""),"",IFERROR(VLOOKUP($AH2417,CODES!$A:$B,2,FALSE),"NO CODE"))</f>
        <v/>
      </c>
      <c r="AJ2417" s="19">
        <f>IF(OR($AI2417="",$AI2417="NO CODE"),"",IF(COUNTIFS(RATES!$A:$A,$AI2417,RATES!$B:$B,"&lt;="&amp;MonthStart,RATES!$C:$C,"&gt;="&amp;MonthEnd)&lt;&gt;1,"NO RATE",IF($AD2417="OFF",SUMIFS(RATES!$F:$F,RATES!$A:$A,$AI2417,RATES!$B:$B,"&lt;="&amp;MonthStart,RATES!$C:$C,"&gt;="&amp;MonthEnd),SUMIFS(RATES!$E:$E,RATES!$A:$A,$AI2417,RATES!$B:$B,"&lt;="&amp;MonthStart,RATES!$C:$C,"&gt;="&amp;MonthEnd))))</f>
        <v/>
      </c>
      <c r="AK2417" s="2">
        <f>IF(OR(NOT(ISNUMBER($AJ2417)),N($AA2417)=0),"",IF(ABS(N($Z2417)/100-$AJ2417)&gt;0.0000001,"DIFFERS",""))</f>
        <v/>
      </c>
    </row>
    <row r="2418">
      <c r="AD2418" s="2">
        <f>IF($L2418="","",IF(ISNUMBER(SEARCH("OFF ROAD",$H2418)),"OFF",IF(ISNUMBER(SEARCH("ON ROAD",$H2418)),"ON","")))</f>
        <v/>
      </c>
      <c r="AE2418" s="2">
        <f>IF($AD2418="ON",""&amp;$L2418,"")</f>
        <v/>
      </c>
      <c r="AF2418" s="2">
        <f>IF($L2418="","",IF($J2418&lt;&gt;"","Y",""))</f>
        <v/>
      </c>
      <c r="AG2418" s="2">
        <f>IF($L2418="","",IFERROR(TRIM(MID($H2418,4,SEARCH(" CO ",$H2418)-4)),""&amp;$S2418))</f>
        <v/>
      </c>
      <c r="AH2418" s="2">
        <f>IF($AG2418="","",IF($AG2418="FULTON",IF(ISNUMBER(SEARCH("COLLEGE PARK",$H2418)),"FULTON (COLLEGE PARK)",IF(ISNUMBER(SEARCH("HAPEVILLE",$H2418)),"FULTON (HAPEVILLE)",IF(ISNUMBER(SEARCH("EAST POINT",$H2418)),"FULTON (EAST POINT)",IF(ISNUMBER(SEARCH("ATLANTA",$H2418)),"FULTON (ATL LIMITS)","FULTON")))),IF($AG2418="DEKALB",IF(ISNUMBER(SEARCH("ATLANTA",$H2418)),"DEKALB (ATL LIMITS)","DEKALB"),IF(AND($AG2418="CLAYTON",ISNUMBER(SEARCH("COLLEGE PARK",$H2418))),"CLAYTON (COLLEGE PARK)",$AG2418))))</f>
        <v/>
      </c>
      <c r="AI2418" s="2">
        <f>IF(OR($AH2418="",$AD2418=""),"",IFERROR(VLOOKUP($AH2418,CODES!$A:$B,2,FALSE),"NO CODE"))</f>
        <v/>
      </c>
      <c r="AJ2418" s="19">
        <f>IF(OR($AI2418="",$AI2418="NO CODE"),"",IF(COUNTIFS(RATES!$A:$A,$AI2418,RATES!$B:$B,"&lt;="&amp;MonthStart,RATES!$C:$C,"&gt;="&amp;MonthEnd)&lt;&gt;1,"NO RATE",IF($AD2418="OFF",SUMIFS(RATES!$F:$F,RATES!$A:$A,$AI2418,RATES!$B:$B,"&lt;="&amp;MonthStart,RATES!$C:$C,"&gt;="&amp;MonthEnd),SUMIFS(RATES!$E:$E,RATES!$A:$A,$AI2418,RATES!$B:$B,"&lt;="&amp;MonthStart,RATES!$C:$C,"&gt;="&amp;MonthEnd))))</f>
        <v/>
      </c>
      <c r="AK2418" s="2">
        <f>IF(OR(NOT(ISNUMBER($AJ2418)),N($AA2418)=0),"",IF(ABS(N($Z2418)/100-$AJ2418)&gt;0.0000001,"DIFFERS",""))</f>
        <v/>
      </c>
    </row>
    <row r="2419">
      <c r="AD2419" s="2">
        <f>IF($L2419="","",IF(ISNUMBER(SEARCH("OFF ROAD",$H2419)),"OFF",IF(ISNUMBER(SEARCH("ON ROAD",$H2419)),"ON","")))</f>
        <v/>
      </c>
      <c r="AE2419" s="2">
        <f>IF($AD2419="ON",""&amp;$L2419,"")</f>
        <v/>
      </c>
      <c r="AF2419" s="2">
        <f>IF($L2419="","",IF($J2419&lt;&gt;"","Y",""))</f>
        <v/>
      </c>
      <c r="AG2419" s="2">
        <f>IF($L2419="","",IFERROR(TRIM(MID($H2419,4,SEARCH(" CO ",$H2419)-4)),""&amp;$S2419))</f>
        <v/>
      </c>
      <c r="AH2419" s="2">
        <f>IF($AG2419="","",IF($AG2419="FULTON",IF(ISNUMBER(SEARCH("COLLEGE PARK",$H2419)),"FULTON (COLLEGE PARK)",IF(ISNUMBER(SEARCH("HAPEVILLE",$H2419)),"FULTON (HAPEVILLE)",IF(ISNUMBER(SEARCH("EAST POINT",$H2419)),"FULTON (EAST POINT)",IF(ISNUMBER(SEARCH("ATLANTA",$H2419)),"FULTON (ATL LIMITS)","FULTON")))),IF($AG2419="DEKALB",IF(ISNUMBER(SEARCH("ATLANTA",$H2419)),"DEKALB (ATL LIMITS)","DEKALB"),IF(AND($AG2419="CLAYTON",ISNUMBER(SEARCH("COLLEGE PARK",$H2419))),"CLAYTON (COLLEGE PARK)",$AG2419))))</f>
        <v/>
      </c>
      <c r="AI2419" s="2">
        <f>IF(OR($AH2419="",$AD2419=""),"",IFERROR(VLOOKUP($AH2419,CODES!$A:$B,2,FALSE),"NO CODE"))</f>
        <v/>
      </c>
      <c r="AJ2419" s="19">
        <f>IF(OR($AI2419="",$AI2419="NO CODE"),"",IF(COUNTIFS(RATES!$A:$A,$AI2419,RATES!$B:$B,"&lt;="&amp;MonthStart,RATES!$C:$C,"&gt;="&amp;MonthEnd)&lt;&gt;1,"NO RATE",IF($AD2419="OFF",SUMIFS(RATES!$F:$F,RATES!$A:$A,$AI2419,RATES!$B:$B,"&lt;="&amp;MonthStart,RATES!$C:$C,"&gt;="&amp;MonthEnd),SUMIFS(RATES!$E:$E,RATES!$A:$A,$AI2419,RATES!$B:$B,"&lt;="&amp;MonthStart,RATES!$C:$C,"&gt;="&amp;MonthEnd))))</f>
        <v/>
      </c>
      <c r="AK2419" s="2">
        <f>IF(OR(NOT(ISNUMBER($AJ2419)),N($AA2419)=0),"",IF(ABS(N($Z2419)/100-$AJ2419)&gt;0.0000001,"DIFFERS",""))</f>
        <v/>
      </c>
    </row>
    <row r="2420">
      <c r="AD2420" s="2">
        <f>IF($L2420="","",IF(ISNUMBER(SEARCH("OFF ROAD",$H2420)),"OFF",IF(ISNUMBER(SEARCH("ON ROAD",$H2420)),"ON","")))</f>
        <v/>
      </c>
      <c r="AE2420" s="2">
        <f>IF($AD2420="ON",""&amp;$L2420,"")</f>
        <v/>
      </c>
      <c r="AF2420" s="2">
        <f>IF($L2420="","",IF($J2420&lt;&gt;"","Y",""))</f>
        <v/>
      </c>
      <c r="AG2420" s="2">
        <f>IF($L2420="","",IFERROR(TRIM(MID($H2420,4,SEARCH(" CO ",$H2420)-4)),""&amp;$S2420))</f>
        <v/>
      </c>
      <c r="AH2420" s="2">
        <f>IF($AG2420="","",IF($AG2420="FULTON",IF(ISNUMBER(SEARCH("COLLEGE PARK",$H2420)),"FULTON (COLLEGE PARK)",IF(ISNUMBER(SEARCH("HAPEVILLE",$H2420)),"FULTON (HAPEVILLE)",IF(ISNUMBER(SEARCH("EAST POINT",$H2420)),"FULTON (EAST POINT)",IF(ISNUMBER(SEARCH("ATLANTA",$H2420)),"FULTON (ATL LIMITS)","FULTON")))),IF($AG2420="DEKALB",IF(ISNUMBER(SEARCH("ATLANTA",$H2420)),"DEKALB (ATL LIMITS)","DEKALB"),IF(AND($AG2420="CLAYTON",ISNUMBER(SEARCH("COLLEGE PARK",$H2420))),"CLAYTON (COLLEGE PARK)",$AG2420))))</f>
        <v/>
      </c>
      <c r="AI2420" s="2">
        <f>IF(OR($AH2420="",$AD2420=""),"",IFERROR(VLOOKUP($AH2420,CODES!$A:$B,2,FALSE),"NO CODE"))</f>
        <v/>
      </c>
      <c r="AJ2420" s="19">
        <f>IF(OR($AI2420="",$AI2420="NO CODE"),"",IF(COUNTIFS(RATES!$A:$A,$AI2420,RATES!$B:$B,"&lt;="&amp;MonthStart,RATES!$C:$C,"&gt;="&amp;MonthEnd)&lt;&gt;1,"NO RATE",IF($AD2420="OFF",SUMIFS(RATES!$F:$F,RATES!$A:$A,$AI2420,RATES!$B:$B,"&lt;="&amp;MonthStart,RATES!$C:$C,"&gt;="&amp;MonthEnd),SUMIFS(RATES!$E:$E,RATES!$A:$A,$AI2420,RATES!$B:$B,"&lt;="&amp;MonthStart,RATES!$C:$C,"&gt;="&amp;MonthEnd))))</f>
        <v/>
      </c>
      <c r="AK2420" s="2">
        <f>IF(OR(NOT(ISNUMBER($AJ2420)),N($AA2420)=0),"",IF(ABS(N($Z2420)/100-$AJ2420)&gt;0.0000001,"DIFFERS",""))</f>
        <v/>
      </c>
    </row>
    <row r="2421">
      <c r="AD2421" s="2">
        <f>IF($L2421="","",IF(ISNUMBER(SEARCH("OFF ROAD",$H2421)),"OFF",IF(ISNUMBER(SEARCH("ON ROAD",$H2421)),"ON","")))</f>
        <v/>
      </c>
      <c r="AE2421" s="2">
        <f>IF($AD2421="ON",""&amp;$L2421,"")</f>
        <v/>
      </c>
      <c r="AF2421" s="2">
        <f>IF($L2421="","",IF($J2421&lt;&gt;"","Y",""))</f>
        <v/>
      </c>
      <c r="AG2421" s="2">
        <f>IF($L2421="","",IFERROR(TRIM(MID($H2421,4,SEARCH(" CO ",$H2421)-4)),""&amp;$S2421))</f>
        <v/>
      </c>
      <c r="AH2421" s="2">
        <f>IF($AG2421="","",IF($AG2421="FULTON",IF(ISNUMBER(SEARCH("COLLEGE PARK",$H2421)),"FULTON (COLLEGE PARK)",IF(ISNUMBER(SEARCH("HAPEVILLE",$H2421)),"FULTON (HAPEVILLE)",IF(ISNUMBER(SEARCH("EAST POINT",$H2421)),"FULTON (EAST POINT)",IF(ISNUMBER(SEARCH("ATLANTA",$H2421)),"FULTON (ATL LIMITS)","FULTON")))),IF($AG2421="DEKALB",IF(ISNUMBER(SEARCH("ATLANTA",$H2421)),"DEKALB (ATL LIMITS)","DEKALB"),IF(AND($AG2421="CLAYTON",ISNUMBER(SEARCH("COLLEGE PARK",$H2421))),"CLAYTON (COLLEGE PARK)",$AG2421))))</f>
        <v/>
      </c>
      <c r="AI2421" s="2">
        <f>IF(OR($AH2421="",$AD2421=""),"",IFERROR(VLOOKUP($AH2421,CODES!$A:$B,2,FALSE),"NO CODE"))</f>
        <v/>
      </c>
      <c r="AJ2421" s="19">
        <f>IF(OR($AI2421="",$AI2421="NO CODE"),"",IF(COUNTIFS(RATES!$A:$A,$AI2421,RATES!$B:$B,"&lt;="&amp;MonthStart,RATES!$C:$C,"&gt;="&amp;MonthEnd)&lt;&gt;1,"NO RATE",IF($AD2421="OFF",SUMIFS(RATES!$F:$F,RATES!$A:$A,$AI2421,RATES!$B:$B,"&lt;="&amp;MonthStart,RATES!$C:$C,"&gt;="&amp;MonthEnd),SUMIFS(RATES!$E:$E,RATES!$A:$A,$AI2421,RATES!$B:$B,"&lt;="&amp;MonthStart,RATES!$C:$C,"&gt;="&amp;MonthEnd))))</f>
        <v/>
      </c>
      <c r="AK2421" s="2">
        <f>IF(OR(NOT(ISNUMBER($AJ2421)),N($AA2421)=0),"",IF(ABS(N($Z2421)/100-$AJ2421)&gt;0.0000001,"DIFFERS",""))</f>
        <v/>
      </c>
    </row>
    <row r="2422">
      <c r="AD2422" s="2">
        <f>IF($L2422="","",IF(ISNUMBER(SEARCH("OFF ROAD",$H2422)),"OFF",IF(ISNUMBER(SEARCH("ON ROAD",$H2422)),"ON","")))</f>
        <v/>
      </c>
      <c r="AE2422" s="2">
        <f>IF($AD2422="ON",""&amp;$L2422,"")</f>
        <v/>
      </c>
      <c r="AF2422" s="2">
        <f>IF($L2422="","",IF($J2422&lt;&gt;"","Y",""))</f>
        <v/>
      </c>
      <c r="AG2422" s="2">
        <f>IF($L2422="","",IFERROR(TRIM(MID($H2422,4,SEARCH(" CO ",$H2422)-4)),""&amp;$S2422))</f>
        <v/>
      </c>
      <c r="AH2422" s="2">
        <f>IF($AG2422="","",IF($AG2422="FULTON",IF(ISNUMBER(SEARCH("COLLEGE PARK",$H2422)),"FULTON (COLLEGE PARK)",IF(ISNUMBER(SEARCH("HAPEVILLE",$H2422)),"FULTON (HAPEVILLE)",IF(ISNUMBER(SEARCH("EAST POINT",$H2422)),"FULTON (EAST POINT)",IF(ISNUMBER(SEARCH("ATLANTA",$H2422)),"FULTON (ATL LIMITS)","FULTON")))),IF($AG2422="DEKALB",IF(ISNUMBER(SEARCH("ATLANTA",$H2422)),"DEKALB (ATL LIMITS)","DEKALB"),IF(AND($AG2422="CLAYTON",ISNUMBER(SEARCH("COLLEGE PARK",$H2422))),"CLAYTON (COLLEGE PARK)",$AG2422))))</f>
        <v/>
      </c>
      <c r="AI2422" s="2">
        <f>IF(OR($AH2422="",$AD2422=""),"",IFERROR(VLOOKUP($AH2422,CODES!$A:$B,2,FALSE),"NO CODE"))</f>
        <v/>
      </c>
      <c r="AJ2422" s="19">
        <f>IF(OR($AI2422="",$AI2422="NO CODE"),"",IF(COUNTIFS(RATES!$A:$A,$AI2422,RATES!$B:$B,"&lt;="&amp;MonthStart,RATES!$C:$C,"&gt;="&amp;MonthEnd)&lt;&gt;1,"NO RATE",IF($AD2422="OFF",SUMIFS(RATES!$F:$F,RATES!$A:$A,$AI2422,RATES!$B:$B,"&lt;="&amp;MonthStart,RATES!$C:$C,"&gt;="&amp;MonthEnd),SUMIFS(RATES!$E:$E,RATES!$A:$A,$AI2422,RATES!$B:$B,"&lt;="&amp;MonthStart,RATES!$C:$C,"&gt;="&amp;MonthEnd))))</f>
        <v/>
      </c>
      <c r="AK2422" s="2">
        <f>IF(OR(NOT(ISNUMBER($AJ2422)),N($AA2422)=0),"",IF(ABS(N($Z2422)/100-$AJ2422)&gt;0.0000001,"DIFFERS",""))</f>
        <v/>
      </c>
    </row>
    <row r="2423">
      <c r="AD2423" s="2">
        <f>IF($L2423="","",IF(ISNUMBER(SEARCH("OFF ROAD",$H2423)),"OFF",IF(ISNUMBER(SEARCH("ON ROAD",$H2423)),"ON","")))</f>
        <v/>
      </c>
      <c r="AE2423" s="2">
        <f>IF($AD2423="ON",""&amp;$L2423,"")</f>
        <v/>
      </c>
      <c r="AF2423" s="2">
        <f>IF($L2423="","",IF($J2423&lt;&gt;"","Y",""))</f>
        <v/>
      </c>
      <c r="AG2423" s="2">
        <f>IF($L2423="","",IFERROR(TRIM(MID($H2423,4,SEARCH(" CO ",$H2423)-4)),""&amp;$S2423))</f>
        <v/>
      </c>
      <c r="AH2423" s="2">
        <f>IF($AG2423="","",IF($AG2423="FULTON",IF(ISNUMBER(SEARCH("COLLEGE PARK",$H2423)),"FULTON (COLLEGE PARK)",IF(ISNUMBER(SEARCH("HAPEVILLE",$H2423)),"FULTON (HAPEVILLE)",IF(ISNUMBER(SEARCH("EAST POINT",$H2423)),"FULTON (EAST POINT)",IF(ISNUMBER(SEARCH("ATLANTA",$H2423)),"FULTON (ATL LIMITS)","FULTON")))),IF($AG2423="DEKALB",IF(ISNUMBER(SEARCH("ATLANTA",$H2423)),"DEKALB (ATL LIMITS)","DEKALB"),IF(AND($AG2423="CLAYTON",ISNUMBER(SEARCH("COLLEGE PARK",$H2423))),"CLAYTON (COLLEGE PARK)",$AG2423))))</f>
        <v/>
      </c>
      <c r="AI2423" s="2">
        <f>IF(OR($AH2423="",$AD2423=""),"",IFERROR(VLOOKUP($AH2423,CODES!$A:$B,2,FALSE),"NO CODE"))</f>
        <v/>
      </c>
      <c r="AJ2423" s="19">
        <f>IF(OR($AI2423="",$AI2423="NO CODE"),"",IF(COUNTIFS(RATES!$A:$A,$AI2423,RATES!$B:$B,"&lt;="&amp;MonthStart,RATES!$C:$C,"&gt;="&amp;MonthEnd)&lt;&gt;1,"NO RATE",IF($AD2423="OFF",SUMIFS(RATES!$F:$F,RATES!$A:$A,$AI2423,RATES!$B:$B,"&lt;="&amp;MonthStart,RATES!$C:$C,"&gt;="&amp;MonthEnd),SUMIFS(RATES!$E:$E,RATES!$A:$A,$AI2423,RATES!$B:$B,"&lt;="&amp;MonthStart,RATES!$C:$C,"&gt;="&amp;MonthEnd))))</f>
        <v/>
      </c>
      <c r="AK2423" s="2">
        <f>IF(OR(NOT(ISNUMBER($AJ2423)),N($AA2423)=0),"",IF(ABS(N($Z2423)/100-$AJ2423)&gt;0.0000001,"DIFFERS",""))</f>
        <v/>
      </c>
    </row>
    <row r="2424">
      <c r="AD2424" s="2">
        <f>IF($L2424="","",IF(ISNUMBER(SEARCH("OFF ROAD",$H2424)),"OFF",IF(ISNUMBER(SEARCH("ON ROAD",$H2424)),"ON","")))</f>
        <v/>
      </c>
      <c r="AE2424" s="2">
        <f>IF($AD2424="ON",""&amp;$L2424,"")</f>
        <v/>
      </c>
      <c r="AF2424" s="2">
        <f>IF($L2424="","",IF($J2424&lt;&gt;"","Y",""))</f>
        <v/>
      </c>
      <c r="AG2424" s="2">
        <f>IF($L2424="","",IFERROR(TRIM(MID($H2424,4,SEARCH(" CO ",$H2424)-4)),""&amp;$S2424))</f>
        <v/>
      </c>
      <c r="AH2424" s="2">
        <f>IF($AG2424="","",IF($AG2424="FULTON",IF(ISNUMBER(SEARCH("COLLEGE PARK",$H2424)),"FULTON (COLLEGE PARK)",IF(ISNUMBER(SEARCH("HAPEVILLE",$H2424)),"FULTON (HAPEVILLE)",IF(ISNUMBER(SEARCH("EAST POINT",$H2424)),"FULTON (EAST POINT)",IF(ISNUMBER(SEARCH("ATLANTA",$H2424)),"FULTON (ATL LIMITS)","FULTON")))),IF($AG2424="DEKALB",IF(ISNUMBER(SEARCH("ATLANTA",$H2424)),"DEKALB (ATL LIMITS)","DEKALB"),IF(AND($AG2424="CLAYTON",ISNUMBER(SEARCH("COLLEGE PARK",$H2424))),"CLAYTON (COLLEGE PARK)",$AG2424))))</f>
        <v/>
      </c>
      <c r="AI2424" s="2">
        <f>IF(OR($AH2424="",$AD2424=""),"",IFERROR(VLOOKUP($AH2424,CODES!$A:$B,2,FALSE),"NO CODE"))</f>
        <v/>
      </c>
      <c r="AJ2424" s="19">
        <f>IF(OR($AI2424="",$AI2424="NO CODE"),"",IF(COUNTIFS(RATES!$A:$A,$AI2424,RATES!$B:$B,"&lt;="&amp;MonthStart,RATES!$C:$C,"&gt;="&amp;MonthEnd)&lt;&gt;1,"NO RATE",IF($AD2424="OFF",SUMIFS(RATES!$F:$F,RATES!$A:$A,$AI2424,RATES!$B:$B,"&lt;="&amp;MonthStart,RATES!$C:$C,"&gt;="&amp;MonthEnd),SUMIFS(RATES!$E:$E,RATES!$A:$A,$AI2424,RATES!$B:$B,"&lt;="&amp;MonthStart,RATES!$C:$C,"&gt;="&amp;MonthEnd))))</f>
        <v/>
      </c>
      <c r="AK2424" s="2">
        <f>IF(OR(NOT(ISNUMBER($AJ2424)),N($AA2424)=0),"",IF(ABS(N($Z2424)/100-$AJ2424)&gt;0.0000001,"DIFFERS",""))</f>
        <v/>
      </c>
    </row>
    <row r="2425">
      <c r="AD2425" s="2">
        <f>IF($L2425="","",IF(ISNUMBER(SEARCH("OFF ROAD",$H2425)),"OFF",IF(ISNUMBER(SEARCH("ON ROAD",$H2425)),"ON","")))</f>
        <v/>
      </c>
      <c r="AE2425" s="2">
        <f>IF($AD2425="ON",""&amp;$L2425,"")</f>
        <v/>
      </c>
      <c r="AF2425" s="2">
        <f>IF($L2425="","",IF($J2425&lt;&gt;"","Y",""))</f>
        <v/>
      </c>
      <c r="AG2425" s="2">
        <f>IF($L2425="","",IFERROR(TRIM(MID($H2425,4,SEARCH(" CO ",$H2425)-4)),""&amp;$S2425))</f>
        <v/>
      </c>
      <c r="AH2425" s="2">
        <f>IF($AG2425="","",IF($AG2425="FULTON",IF(ISNUMBER(SEARCH("COLLEGE PARK",$H2425)),"FULTON (COLLEGE PARK)",IF(ISNUMBER(SEARCH("HAPEVILLE",$H2425)),"FULTON (HAPEVILLE)",IF(ISNUMBER(SEARCH("EAST POINT",$H2425)),"FULTON (EAST POINT)",IF(ISNUMBER(SEARCH("ATLANTA",$H2425)),"FULTON (ATL LIMITS)","FULTON")))),IF($AG2425="DEKALB",IF(ISNUMBER(SEARCH("ATLANTA",$H2425)),"DEKALB (ATL LIMITS)","DEKALB"),IF(AND($AG2425="CLAYTON",ISNUMBER(SEARCH("COLLEGE PARK",$H2425))),"CLAYTON (COLLEGE PARK)",$AG2425))))</f>
        <v/>
      </c>
      <c r="AI2425" s="2">
        <f>IF(OR($AH2425="",$AD2425=""),"",IFERROR(VLOOKUP($AH2425,CODES!$A:$B,2,FALSE),"NO CODE"))</f>
        <v/>
      </c>
      <c r="AJ2425" s="19">
        <f>IF(OR($AI2425="",$AI2425="NO CODE"),"",IF(COUNTIFS(RATES!$A:$A,$AI2425,RATES!$B:$B,"&lt;="&amp;MonthStart,RATES!$C:$C,"&gt;="&amp;MonthEnd)&lt;&gt;1,"NO RATE",IF($AD2425="OFF",SUMIFS(RATES!$F:$F,RATES!$A:$A,$AI2425,RATES!$B:$B,"&lt;="&amp;MonthStart,RATES!$C:$C,"&gt;="&amp;MonthEnd),SUMIFS(RATES!$E:$E,RATES!$A:$A,$AI2425,RATES!$B:$B,"&lt;="&amp;MonthStart,RATES!$C:$C,"&gt;="&amp;MonthEnd))))</f>
        <v/>
      </c>
      <c r="AK2425" s="2">
        <f>IF(OR(NOT(ISNUMBER($AJ2425)),N($AA2425)=0),"",IF(ABS(N($Z2425)/100-$AJ2425)&gt;0.0000001,"DIFFERS",""))</f>
        <v/>
      </c>
    </row>
    <row r="2426">
      <c r="AD2426" s="2">
        <f>IF($L2426="","",IF(ISNUMBER(SEARCH("OFF ROAD",$H2426)),"OFF",IF(ISNUMBER(SEARCH("ON ROAD",$H2426)),"ON","")))</f>
        <v/>
      </c>
      <c r="AE2426" s="2">
        <f>IF($AD2426="ON",""&amp;$L2426,"")</f>
        <v/>
      </c>
      <c r="AF2426" s="2">
        <f>IF($L2426="","",IF($J2426&lt;&gt;"","Y",""))</f>
        <v/>
      </c>
      <c r="AG2426" s="2">
        <f>IF($L2426="","",IFERROR(TRIM(MID($H2426,4,SEARCH(" CO ",$H2426)-4)),""&amp;$S2426))</f>
        <v/>
      </c>
      <c r="AH2426" s="2">
        <f>IF($AG2426="","",IF($AG2426="FULTON",IF(ISNUMBER(SEARCH("COLLEGE PARK",$H2426)),"FULTON (COLLEGE PARK)",IF(ISNUMBER(SEARCH("HAPEVILLE",$H2426)),"FULTON (HAPEVILLE)",IF(ISNUMBER(SEARCH("EAST POINT",$H2426)),"FULTON (EAST POINT)",IF(ISNUMBER(SEARCH("ATLANTA",$H2426)),"FULTON (ATL LIMITS)","FULTON")))),IF($AG2426="DEKALB",IF(ISNUMBER(SEARCH("ATLANTA",$H2426)),"DEKALB (ATL LIMITS)","DEKALB"),IF(AND($AG2426="CLAYTON",ISNUMBER(SEARCH("COLLEGE PARK",$H2426))),"CLAYTON (COLLEGE PARK)",$AG2426))))</f>
        <v/>
      </c>
      <c r="AI2426" s="2">
        <f>IF(OR($AH2426="",$AD2426=""),"",IFERROR(VLOOKUP($AH2426,CODES!$A:$B,2,FALSE),"NO CODE"))</f>
        <v/>
      </c>
      <c r="AJ2426" s="19">
        <f>IF(OR($AI2426="",$AI2426="NO CODE"),"",IF(COUNTIFS(RATES!$A:$A,$AI2426,RATES!$B:$B,"&lt;="&amp;MonthStart,RATES!$C:$C,"&gt;="&amp;MonthEnd)&lt;&gt;1,"NO RATE",IF($AD2426="OFF",SUMIFS(RATES!$F:$F,RATES!$A:$A,$AI2426,RATES!$B:$B,"&lt;="&amp;MonthStart,RATES!$C:$C,"&gt;="&amp;MonthEnd),SUMIFS(RATES!$E:$E,RATES!$A:$A,$AI2426,RATES!$B:$B,"&lt;="&amp;MonthStart,RATES!$C:$C,"&gt;="&amp;MonthEnd))))</f>
        <v/>
      </c>
      <c r="AK2426" s="2">
        <f>IF(OR(NOT(ISNUMBER($AJ2426)),N($AA2426)=0),"",IF(ABS(N($Z2426)/100-$AJ2426)&gt;0.0000001,"DIFFERS",""))</f>
        <v/>
      </c>
    </row>
    <row r="2427">
      <c r="AD2427" s="2">
        <f>IF($L2427="","",IF(ISNUMBER(SEARCH("OFF ROAD",$H2427)),"OFF",IF(ISNUMBER(SEARCH("ON ROAD",$H2427)),"ON","")))</f>
        <v/>
      </c>
      <c r="AE2427" s="2">
        <f>IF($AD2427="ON",""&amp;$L2427,"")</f>
        <v/>
      </c>
      <c r="AF2427" s="2">
        <f>IF($L2427="","",IF($J2427&lt;&gt;"","Y",""))</f>
        <v/>
      </c>
      <c r="AG2427" s="2">
        <f>IF($L2427="","",IFERROR(TRIM(MID($H2427,4,SEARCH(" CO ",$H2427)-4)),""&amp;$S2427))</f>
        <v/>
      </c>
      <c r="AH2427" s="2">
        <f>IF($AG2427="","",IF($AG2427="FULTON",IF(ISNUMBER(SEARCH("COLLEGE PARK",$H2427)),"FULTON (COLLEGE PARK)",IF(ISNUMBER(SEARCH("HAPEVILLE",$H2427)),"FULTON (HAPEVILLE)",IF(ISNUMBER(SEARCH("EAST POINT",$H2427)),"FULTON (EAST POINT)",IF(ISNUMBER(SEARCH("ATLANTA",$H2427)),"FULTON (ATL LIMITS)","FULTON")))),IF($AG2427="DEKALB",IF(ISNUMBER(SEARCH("ATLANTA",$H2427)),"DEKALB (ATL LIMITS)","DEKALB"),IF(AND($AG2427="CLAYTON",ISNUMBER(SEARCH("COLLEGE PARK",$H2427))),"CLAYTON (COLLEGE PARK)",$AG2427))))</f>
        <v/>
      </c>
      <c r="AI2427" s="2">
        <f>IF(OR($AH2427="",$AD2427=""),"",IFERROR(VLOOKUP($AH2427,CODES!$A:$B,2,FALSE),"NO CODE"))</f>
        <v/>
      </c>
      <c r="AJ2427" s="19">
        <f>IF(OR($AI2427="",$AI2427="NO CODE"),"",IF(COUNTIFS(RATES!$A:$A,$AI2427,RATES!$B:$B,"&lt;="&amp;MonthStart,RATES!$C:$C,"&gt;="&amp;MonthEnd)&lt;&gt;1,"NO RATE",IF($AD2427="OFF",SUMIFS(RATES!$F:$F,RATES!$A:$A,$AI2427,RATES!$B:$B,"&lt;="&amp;MonthStart,RATES!$C:$C,"&gt;="&amp;MonthEnd),SUMIFS(RATES!$E:$E,RATES!$A:$A,$AI2427,RATES!$B:$B,"&lt;="&amp;MonthStart,RATES!$C:$C,"&gt;="&amp;MonthEnd))))</f>
        <v/>
      </c>
      <c r="AK2427" s="2">
        <f>IF(OR(NOT(ISNUMBER($AJ2427)),N($AA2427)=0),"",IF(ABS(N($Z2427)/100-$AJ2427)&gt;0.0000001,"DIFFERS",""))</f>
        <v/>
      </c>
    </row>
    <row r="2428">
      <c r="AD2428" s="2">
        <f>IF($L2428="","",IF(ISNUMBER(SEARCH("OFF ROAD",$H2428)),"OFF",IF(ISNUMBER(SEARCH("ON ROAD",$H2428)),"ON","")))</f>
        <v/>
      </c>
      <c r="AE2428" s="2">
        <f>IF($AD2428="ON",""&amp;$L2428,"")</f>
        <v/>
      </c>
      <c r="AF2428" s="2">
        <f>IF($L2428="","",IF($J2428&lt;&gt;"","Y",""))</f>
        <v/>
      </c>
      <c r="AG2428" s="2">
        <f>IF($L2428="","",IFERROR(TRIM(MID($H2428,4,SEARCH(" CO ",$H2428)-4)),""&amp;$S2428))</f>
        <v/>
      </c>
      <c r="AH2428" s="2">
        <f>IF($AG2428="","",IF($AG2428="FULTON",IF(ISNUMBER(SEARCH("COLLEGE PARK",$H2428)),"FULTON (COLLEGE PARK)",IF(ISNUMBER(SEARCH("HAPEVILLE",$H2428)),"FULTON (HAPEVILLE)",IF(ISNUMBER(SEARCH("EAST POINT",$H2428)),"FULTON (EAST POINT)",IF(ISNUMBER(SEARCH("ATLANTA",$H2428)),"FULTON (ATL LIMITS)","FULTON")))),IF($AG2428="DEKALB",IF(ISNUMBER(SEARCH("ATLANTA",$H2428)),"DEKALB (ATL LIMITS)","DEKALB"),IF(AND($AG2428="CLAYTON",ISNUMBER(SEARCH("COLLEGE PARK",$H2428))),"CLAYTON (COLLEGE PARK)",$AG2428))))</f>
        <v/>
      </c>
      <c r="AI2428" s="2">
        <f>IF(OR($AH2428="",$AD2428=""),"",IFERROR(VLOOKUP($AH2428,CODES!$A:$B,2,FALSE),"NO CODE"))</f>
        <v/>
      </c>
      <c r="AJ2428" s="19">
        <f>IF(OR($AI2428="",$AI2428="NO CODE"),"",IF(COUNTIFS(RATES!$A:$A,$AI2428,RATES!$B:$B,"&lt;="&amp;MonthStart,RATES!$C:$C,"&gt;="&amp;MonthEnd)&lt;&gt;1,"NO RATE",IF($AD2428="OFF",SUMIFS(RATES!$F:$F,RATES!$A:$A,$AI2428,RATES!$B:$B,"&lt;="&amp;MonthStart,RATES!$C:$C,"&gt;="&amp;MonthEnd),SUMIFS(RATES!$E:$E,RATES!$A:$A,$AI2428,RATES!$B:$B,"&lt;="&amp;MonthStart,RATES!$C:$C,"&gt;="&amp;MonthEnd))))</f>
        <v/>
      </c>
      <c r="AK2428" s="2">
        <f>IF(OR(NOT(ISNUMBER($AJ2428)),N($AA2428)=0),"",IF(ABS(N($Z2428)/100-$AJ2428)&gt;0.0000001,"DIFFERS",""))</f>
        <v/>
      </c>
    </row>
    <row r="2429">
      <c r="AD2429" s="2">
        <f>IF($L2429="","",IF(ISNUMBER(SEARCH("OFF ROAD",$H2429)),"OFF",IF(ISNUMBER(SEARCH("ON ROAD",$H2429)),"ON","")))</f>
        <v/>
      </c>
      <c r="AE2429" s="2">
        <f>IF($AD2429="ON",""&amp;$L2429,"")</f>
        <v/>
      </c>
      <c r="AF2429" s="2">
        <f>IF($L2429="","",IF($J2429&lt;&gt;"","Y",""))</f>
        <v/>
      </c>
      <c r="AG2429" s="2">
        <f>IF($L2429="","",IFERROR(TRIM(MID($H2429,4,SEARCH(" CO ",$H2429)-4)),""&amp;$S2429))</f>
        <v/>
      </c>
      <c r="AH2429" s="2">
        <f>IF($AG2429="","",IF($AG2429="FULTON",IF(ISNUMBER(SEARCH("COLLEGE PARK",$H2429)),"FULTON (COLLEGE PARK)",IF(ISNUMBER(SEARCH("HAPEVILLE",$H2429)),"FULTON (HAPEVILLE)",IF(ISNUMBER(SEARCH("EAST POINT",$H2429)),"FULTON (EAST POINT)",IF(ISNUMBER(SEARCH("ATLANTA",$H2429)),"FULTON (ATL LIMITS)","FULTON")))),IF($AG2429="DEKALB",IF(ISNUMBER(SEARCH("ATLANTA",$H2429)),"DEKALB (ATL LIMITS)","DEKALB"),IF(AND($AG2429="CLAYTON",ISNUMBER(SEARCH("COLLEGE PARK",$H2429))),"CLAYTON (COLLEGE PARK)",$AG2429))))</f>
        <v/>
      </c>
      <c r="AI2429" s="2">
        <f>IF(OR($AH2429="",$AD2429=""),"",IFERROR(VLOOKUP($AH2429,CODES!$A:$B,2,FALSE),"NO CODE"))</f>
        <v/>
      </c>
      <c r="AJ2429" s="19">
        <f>IF(OR($AI2429="",$AI2429="NO CODE"),"",IF(COUNTIFS(RATES!$A:$A,$AI2429,RATES!$B:$B,"&lt;="&amp;MonthStart,RATES!$C:$C,"&gt;="&amp;MonthEnd)&lt;&gt;1,"NO RATE",IF($AD2429="OFF",SUMIFS(RATES!$F:$F,RATES!$A:$A,$AI2429,RATES!$B:$B,"&lt;="&amp;MonthStart,RATES!$C:$C,"&gt;="&amp;MonthEnd),SUMIFS(RATES!$E:$E,RATES!$A:$A,$AI2429,RATES!$B:$B,"&lt;="&amp;MonthStart,RATES!$C:$C,"&gt;="&amp;MonthEnd))))</f>
        <v/>
      </c>
      <c r="AK2429" s="2">
        <f>IF(OR(NOT(ISNUMBER($AJ2429)),N($AA2429)=0),"",IF(ABS(N($Z2429)/100-$AJ2429)&gt;0.0000001,"DIFFERS",""))</f>
        <v/>
      </c>
    </row>
    <row r="2430">
      <c r="AD2430" s="2">
        <f>IF($L2430="","",IF(ISNUMBER(SEARCH("OFF ROAD",$H2430)),"OFF",IF(ISNUMBER(SEARCH("ON ROAD",$H2430)),"ON","")))</f>
        <v/>
      </c>
      <c r="AE2430" s="2">
        <f>IF($AD2430="ON",""&amp;$L2430,"")</f>
        <v/>
      </c>
      <c r="AF2430" s="2">
        <f>IF($L2430="","",IF($J2430&lt;&gt;"","Y",""))</f>
        <v/>
      </c>
      <c r="AG2430" s="2">
        <f>IF($L2430="","",IFERROR(TRIM(MID($H2430,4,SEARCH(" CO ",$H2430)-4)),""&amp;$S2430))</f>
        <v/>
      </c>
      <c r="AH2430" s="2">
        <f>IF($AG2430="","",IF($AG2430="FULTON",IF(ISNUMBER(SEARCH("COLLEGE PARK",$H2430)),"FULTON (COLLEGE PARK)",IF(ISNUMBER(SEARCH("HAPEVILLE",$H2430)),"FULTON (HAPEVILLE)",IF(ISNUMBER(SEARCH("EAST POINT",$H2430)),"FULTON (EAST POINT)",IF(ISNUMBER(SEARCH("ATLANTA",$H2430)),"FULTON (ATL LIMITS)","FULTON")))),IF($AG2430="DEKALB",IF(ISNUMBER(SEARCH("ATLANTA",$H2430)),"DEKALB (ATL LIMITS)","DEKALB"),IF(AND($AG2430="CLAYTON",ISNUMBER(SEARCH("COLLEGE PARK",$H2430))),"CLAYTON (COLLEGE PARK)",$AG2430))))</f>
        <v/>
      </c>
      <c r="AI2430" s="2">
        <f>IF(OR($AH2430="",$AD2430=""),"",IFERROR(VLOOKUP($AH2430,CODES!$A:$B,2,FALSE),"NO CODE"))</f>
        <v/>
      </c>
      <c r="AJ2430" s="19">
        <f>IF(OR($AI2430="",$AI2430="NO CODE"),"",IF(COUNTIFS(RATES!$A:$A,$AI2430,RATES!$B:$B,"&lt;="&amp;MonthStart,RATES!$C:$C,"&gt;="&amp;MonthEnd)&lt;&gt;1,"NO RATE",IF($AD2430="OFF",SUMIFS(RATES!$F:$F,RATES!$A:$A,$AI2430,RATES!$B:$B,"&lt;="&amp;MonthStart,RATES!$C:$C,"&gt;="&amp;MonthEnd),SUMIFS(RATES!$E:$E,RATES!$A:$A,$AI2430,RATES!$B:$B,"&lt;="&amp;MonthStart,RATES!$C:$C,"&gt;="&amp;MonthEnd))))</f>
        <v/>
      </c>
      <c r="AK2430" s="2">
        <f>IF(OR(NOT(ISNUMBER($AJ2430)),N($AA2430)=0),"",IF(ABS(N($Z2430)/100-$AJ2430)&gt;0.0000001,"DIFFERS",""))</f>
        <v/>
      </c>
    </row>
    <row r="2431">
      <c r="AD2431" s="2">
        <f>IF($L2431="","",IF(ISNUMBER(SEARCH("OFF ROAD",$H2431)),"OFF",IF(ISNUMBER(SEARCH("ON ROAD",$H2431)),"ON","")))</f>
        <v/>
      </c>
      <c r="AE2431" s="2">
        <f>IF($AD2431="ON",""&amp;$L2431,"")</f>
        <v/>
      </c>
      <c r="AF2431" s="2">
        <f>IF($L2431="","",IF($J2431&lt;&gt;"","Y",""))</f>
        <v/>
      </c>
      <c r="AG2431" s="2">
        <f>IF($L2431="","",IFERROR(TRIM(MID($H2431,4,SEARCH(" CO ",$H2431)-4)),""&amp;$S2431))</f>
        <v/>
      </c>
      <c r="AH2431" s="2">
        <f>IF($AG2431="","",IF($AG2431="FULTON",IF(ISNUMBER(SEARCH("COLLEGE PARK",$H2431)),"FULTON (COLLEGE PARK)",IF(ISNUMBER(SEARCH("HAPEVILLE",$H2431)),"FULTON (HAPEVILLE)",IF(ISNUMBER(SEARCH("EAST POINT",$H2431)),"FULTON (EAST POINT)",IF(ISNUMBER(SEARCH("ATLANTA",$H2431)),"FULTON (ATL LIMITS)","FULTON")))),IF($AG2431="DEKALB",IF(ISNUMBER(SEARCH("ATLANTA",$H2431)),"DEKALB (ATL LIMITS)","DEKALB"),IF(AND($AG2431="CLAYTON",ISNUMBER(SEARCH("COLLEGE PARK",$H2431))),"CLAYTON (COLLEGE PARK)",$AG2431))))</f>
        <v/>
      </c>
      <c r="AI2431" s="2">
        <f>IF(OR($AH2431="",$AD2431=""),"",IFERROR(VLOOKUP($AH2431,CODES!$A:$B,2,FALSE),"NO CODE"))</f>
        <v/>
      </c>
      <c r="AJ2431" s="19">
        <f>IF(OR($AI2431="",$AI2431="NO CODE"),"",IF(COUNTIFS(RATES!$A:$A,$AI2431,RATES!$B:$B,"&lt;="&amp;MonthStart,RATES!$C:$C,"&gt;="&amp;MonthEnd)&lt;&gt;1,"NO RATE",IF($AD2431="OFF",SUMIFS(RATES!$F:$F,RATES!$A:$A,$AI2431,RATES!$B:$B,"&lt;="&amp;MonthStart,RATES!$C:$C,"&gt;="&amp;MonthEnd),SUMIFS(RATES!$E:$E,RATES!$A:$A,$AI2431,RATES!$B:$B,"&lt;="&amp;MonthStart,RATES!$C:$C,"&gt;="&amp;MonthEnd))))</f>
        <v/>
      </c>
      <c r="AK2431" s="2">
        <f>IF(OR(NOT(ISNUMBER($AJ2431)),N($AA2431)=0),"",IF(ABS(N($Z2431)/100-$AJ2431)&gt;0.0000001,"DIFFERS",""))</f>
        <v/>
      </c>
    </row>
    <row r="2432">
      <c r="AD2432" s="2">
        <f>IF($L2432="","",IF(ISNUMBER(SEARCH("OFF ROAD",$H2432)),"OFF",IF(ISNUMBER(SEARCH("ON ROAD",$H2432)),"ON","")))</f>
        <v/>
      </c>
      <c r="AE2432" s="2">
        <f>IF($AD2432="ON",""&amp;$L2432,"")</f>
        <v/>
      </c>
      <c r="AF2432" s="2">
        <f>IF($L2432="","",IF($J2432&lt;&gt;"","Y",""))</f>
        <v/>
      </c>
      <c r="AG2432" s="2">
        <f>IF($L2432="","",IFERROR(TRIM(MID($H2432,4,SEARCH(" CO ",$H2432)-4)),""&amp;$S2432))</f>
        <v/>
      </c>
      <c r="AH2432" s="2">
        <f>IF($AG2432="","",IF($AG2432="FULTON",IF(ISNUMBER(SEARCH("COLLEGE PARK",$H2432)),"FULTON (COLLEGE PARK)",IF(ISNUMBER(SEARCH("HAPEVILLE",$H2432)),"FULTON (HAPEVILLE)",IF(ISNUMBER(SEARCH("EAST POINT",$H2432)),"FULTON (EAST POINT)",IF(ISNUMBER(SEARCH("ATLANTA",$H2432)),"FULTON (ATL LIMITS)","FULTON")))),IF($AG2432="DEKALB",IF(ISNUMBER(SEARCH("ATLANTA",$H2432)),"DEKALB (ATL LIMITS)","DEKALB"),IF(AND($AG2432="CLAYTON",ISNUMBER(SEARCH("COLLEGE PARK",$H2432))),"CLAYTON (COLLEGE PARK)",$AG2432))))</f>
        <v/>
      </c>
      <c r="AI2432" s="2">
        <f>IF(OR($AH2432="",$AD2432=""),"",IFERROR(VLOOKUP($AH2432,CODES!$A:$B,2,FALSE),"NO CODE"))</f>
        <v/>
      </c>
      <c r="AJ2432" s="19">
        <f>IF(OR($AI2432="",$AI2432="NO CODE"),"",IF(COUNTIFS(RATES!$A:$A,$AI2432,RATES!$B:$B,"&lt;="&amp;MonthStart,RATES!$C:$C,"&gt;="&amp;MonthEnd)&lt;&gt;1,"NO RATE",IF($AD2432="OFF",SUMIFS(RATES!$F:$F,RATES!$A:$A,$AI2432,RATES!$B:$B,"&lt;="&amp;MonthStart,RATES!$C:$C,"&gt;="&amp;MonthEnd),SUMIFS(RATES!$E:$E,RATES!$A:$A,$AI2432,RATES!$B:$B,"&lt;="&amp;MonthStart,RATES!$C:$C,"&gt;="&amp;MonthEnd))))</f>
        <v/>
      </c>
      <c r="AK2432" s="2">
        <f>IF(OR(NOT(ISNUMBER($AJ2432)),N($AA2432)=0),"",IF(ABS(N($Z2432)/100-$AJ2432)&gt;0.0000001,"DIFFERS",""))</f>
        <v/>
      </c>
    </row>
    <row r="2433">
      <c r="AD2433" s="2">
        <f>IF($L2433="","",IF(ISNUMBER(SEARCH("OFF ROAD",$H2433)),"OFF",IF(ISNUMBER(SEARCH("ON ROAD",$H2433)),"ON","")))</f>
        <v/>
      </c>
      <c r="AE2433" s="2">
        <f>IF($AD2433="ON",""&amp;$L2433,"")</f>
        <v/>
      </c>
      <c r="AF2433" s="2">
        <f>IF($L2433="","",IF($J2433&lt;&gt;"","Y",""))</f>
        <v/>
      </c>
      <c r="AG2433" s="2">
        <f>IF($L2433="","",IFERROR(TRIM(MID($H2433,4,SEARCH(" CO ",$H2433)-4)),""&amp;$S2433))</f>
        <v/>
      </c>
      <c r="AH2433" s="2">
        <f>IF($AG2433="","",IF($AG2433="FULTON",IF(ISNUMBER(SEARCH("COLLEGE PARK",$H2433)),"FULTON (COLLEGE PARK)",IF(ISNUMBER(SEARCH("HAPEVILLE",$H2433)),"FULTON (HAPEVILLE)",IF(ISNUMBER(SEARCH("EAST POINT",$H2433)),"FULTON (EAST POINT)",IF(ISNUMBER(SEARCH("ATLANTA",$H2433)),"FULTON (ATL LIMITS)","FULTON")))),IF($AG2433="DEKALB",IF(ISNUMBER(SEARCH("ATLANTA",$H2433)),"DEKALB (ATL LIMITS)","DEKALB"),IF(AND($AG2433="CLAYTON",ISNUMBER(SEARCH("COLLEGE PARK",$H2433))),"CLAYTON (COLLEGE PARK)",$AG2433))))</f>
        <v/>
      </c>
      <c r="AI2433" s="2">
        <f>IF(OR($AH2433="",$AD2433=""),"",IFERROR(VLOOKUP($AH2433,CODES!$A:$B,2,FALSE),"NO CODE"))</f>
        <v/>
      </c>
      <c r="AJ2433" s="19">
        <f>IF(OR($AI2433="",$AI2433="NO CODE"),"",IF(COUNTIFS(RATES!$A:$A,$AI2433,RATES!$B:$B,"&lt;="&amp;MonthStart,RATES!$C:$C,"&gt;="&amp;MonthEnd)&lt;&gt;1,"NO RATE",IF($AD2433="OFF",SUMIFS(RATES!$F:$F,RATES!$A:$A,$AI2433,RATES!$B:$B,"&lt;="&amp;MonthStart,RATES!$C:$C,"&gt;="&amp;MonthEnd),SUMIFS(RATES!$E:$E,RATES!$A:$A,$AI2433,RATES!$B:$B,"&lt;="&amp;MonthStart,RATES!$C:$C,"&gt;="&amp;MonthEnd))))</f>
        <v/>
      </c>
      <c r="AK2433" s="2">
        <f>IF(OR(NOT(ISNUMBER($AJ2433)),N($AA2433)=0),"",IF(ABS(N($Z2433)/100-$AJ2433)&gt;0.0000001,"DIFFERS",""))</f>
        <v/>
      </c>
    </row>
    <row r="2434">
      <c r="AD2434" s="2">
        <f>IF($L2434="","",IF(ISNUMBER(SEARCH("OFF ROAD",$H2434)),"OFF",IF(ISNUMBER(SEARCH("ON ROAD",$H2434)),"ON","")))</f>
        <v/>
      </c>
      <c r="AE2434" s="2">
        <f>IF($AD2434="ON",""&amp;$L2434,"")</f>
        <v/>
      </c>
      <c r="AF2434" s="2">
        <f>IF($L2434="","",IF($J2434&lt;&gt;"","Y",""))</f>
        <v/>
      </c>
      <c r="AG2434" s="2">
        <f>IF($L2434="","",IFERROR(TRIM(MID($H2434,4,SEARCH(" CO ",$H2434)-4)),""&amp;$S2434))</f>
        <v/>
      </c>
      <c r="AH2434" s="2">
        <f>IF($AG2434="","",IF($AG2434="FULTON",IF(ISNUMBER(SEARCH("COLLEGE PARK",$H2434)),"FULTON (COLLEGE PARK)",IF(ISNUMBER(SEARCH("HAPEVILLE",$H2434)),"FULTON (HAPEVILLE)",IF(ISNUMBER(SEARCH("EAST POINT",$H2434)),"FULTON (EAST POINT)",IF(ISNUMBER(SEARCH("ATLANTA",$H2434)),"FULTON (ATL LIMITS)","FULTON")))),IF($AG2434="DEKALB",IF(ISNUMBER(SEARCH("ATLANTA",$H2434)),"DEKALB (ATL LIMITS)","DEKALB"),IF(AND($AG2434="CLAYTON",ISNUMBER(SEARCH("COLLEGE PARK",$H2434))),"CLAYTON (COLLEGE PARK)",$AG2434))))</f>
        <v/>
      </c>
      <c r="AI2434" s="2">
        <f>IF(OR($AH2434="",$AD2434=""),"",IFERROR(VLOOKUP($AH2434,CODES!$A:$B,2,FALSE),"NO CODE"))</f>
        <v/>
      </c>
      <c r="AJ2434" s="19">
        <f>IF(OR($AI2434="",$AI2434="NO CODE"),"",IF(COUNTIFS(RATES!$A:$A,$AI2434,RATES!$B:$B,"&lt;="&amp;MonthStart,RATES!$C:$C,"&gt;="&amp;MonthEnd)&lt;&gt;1,"NO RATE",IF($AD2434="OFF",SUMIFS(RATES!$F:$F,RATES!$A:$A,$AI2434,RATES!$B:$B,"&lt;="&amp;MonthStart,RATES!$C:$C,"&gt;="&amp;MonthEnd),SUMIFS(RATES!$E:$E,RATES!$A:$A,$AI2434,RATES!$B:$B,"&lt;="&amp;MonthStart,RATES!$C:$C,"&gt;="&amp;MonthEnd))))</f>
        <v/>
      </c>
      <c r="AK2434" s="2">
        <f>IF(OR(NOT(ISNUMBER($AJ2434)),N($AA2434)=0),"",IF(ABS(N($Z2434)/100-$AJ2434)&gt;0.0000001,"DIFFERS",""))</f>
        <v/>
      </c>
    </row>
    <row r="2435">
      <c r="AD2435" s="2">
        <f>IF($L2435="","",IF(ISNUMBER(SEARCH("OFF ROAD",$H2435)),"OFF",IF(ISNUMBER(SEARCH("ON ROAD",$H2435)),"ON","")))</f>
        <v/>
      </c>
      <c r="AE2435" s="2">
        <f>IF($AD2435="ON",""&amp;$L2435,"")</f>
        <v/>
      </c>
      <c r="AF2435" s="2">
        <f>IF($L2435="","",IF($J2435&lt;&gt;"","Y",""))</f>
        <v/>
      </c>
      <c r="AG2435" s="2">
        <f>IF($L2435="","",IFERROR(TRIM(MID($H2435,4,SEARCH(" CO ",$H2435)-4)),""&amp;$S2435))</f>
        <v/>
      </c>
      <c r="AH2435" s="2">
        <f>IF($AG2435="","",IF($AG2435="FULTON",IF(ISNUMBER(SEARCH("COLLEGE PARK",$H2435)),"FULTON (COLLEGE PARK)",IF(ISNUMBER(SEARCH("HAPEVILLE",$H2435)),"FULTON (HAPEVILLE)",IF(ISNUMBER(SEARCH("EAST POINT",$H2435)),"FULTON (EAST POINT)",IF(ISNUMBER(SEARCH("ATLANTA",$H2435)),"FULTON (ATL LIMITS)","FULTON")))),IF($AG2435="DEKALB",IF(ISNUMBER(SEARCH("ATLANTA",$H2435)),"DEKALB (ATL LIMITS)","DEKALB"),IF(AND($AG2435="CLAYTON",ISNUMBER(SEARCH("COLLEGE PARK",$H2435))),"CLAYTON (COLLEGE PARK)",$AG2435))))</f>
        <v/>
      </c>
      <c r="AI2435" s="2">
        <f>IF(OR($AH2435="",$AD2435=""),"",IFERROR(VLOOKUP($AH2435,CODES!$A:$B,2,FALSE),"NO CODE"))</f>
        <v/>
      </c>
      <c r="AJ2435" s="19">
        <f>IF(OR($AI2435="",$AI2435="NO CODE"),"",IF(COUNTIFS(RATES!$A:$A,$AI2435,RATES!$B:$B,"&lt;="&amp;MonthStart,RATES!$C:$C,"&gt;="&amp;MonthEnd)&lt;&gt;1,"NO RATE",IF($AD2435="OFF",SUMIFS(RATES!$F:$F,RATES!$A:$A,$AI2435,RATES!$B:$B,"&lt;="&amp;MonthStart,RATES!$C:$C,"&gt;="&amp;MonthEnd),SUMIFS(RATES!$E:$E,RATES!$A:$A,$AI2435,RATES!$B:$B,"&lt;="&amp;MonthStart,RATES!$C:$C,"&gt;="&amp;MonthEnd))))</f>
        <v/>
      </c>
      <c r="AK2435" s="2">
        <f>IF(OR(NOT(ISNUMBER($AJ2435)),N($AA2435)=0),"",IF(ABS(N($Z2435)/100-$AJ2435)&gt;0.0000001,"DIFFERS",""))</f>
        <v/>
      </c>
    </row>
    <row r="2436">
      <c r="AD2436" s="2">
        <f>IF($L2436="","",IF(ISNUMBER(SEARCH("OFF ROAD",$H2436)),"OFF",IF(ISNUMBER(SEARCH("ON ROAD",$H2436)),"ON","")))</f>
        <v/>
      </c>
      <c r="AE2436" s="2">
        <f>IF($AD2436="ON",""&amp;$L2436,"")</f>
        <v/>
      </c>
      <c r="AF2436" s="2">
        <f>IF($L2436="","",IF($J2436&lt;&gt;"","Y",""))</f>
        <v/>
      </c>
      <c r="AG2436" s="2">
        <f>IF($L2436="","",IFERROR(TRIM(MID($H2436,4,SEARCH(" CO ",$H2436)-4)),""&amp;$S2436))</f>
        <v/>
      </c>
      <c r="AH2436" s="2">
        <f>IF($AG2436="","",IF($AG2436="FULTON",IF(ISNUMBER(SEARCH("COLLEGE PARK",$H2436)),"FULTON (COLLEGE PARK)",IF(ISNUMBER(SEARCH("HAPEVILLE",$H2436)),"FULTON (HAPEVILLE)",IF(ISNUMBER(SEARCH("EAST POINT",$H2436)),"FULTON (EAST POINT)",IF(ISNUMBER(SEARCH("ATLANTA",$H2436)),"FULTON (ATL LIMITS)","FULTON")))),IF($AG2436="DEKALB",IF(ISNUMBER(SEARCH("ATLANTA",$H2436)),"DEKALB (ATL LIMITS)","DEKALB"),IF(AND($AG2436="CLAYTON",ISNUMBER(SEARCH("COLLEGE PARK",$H2436))),"CLAYTON (COLLEGE PARK)",$AG2436))))</f>
        <v/>
      </c>
      <c r="AI2436" s="2">
        <f>IF(OR($AH2436="",$AD2436=""),"",IFERROR(VLOOKUP($AH2436,CODES!$A:$B,2,FALSE),"NO CODE"))</f>
        <v/>
      </c>
      <c r="AJ2436" s="19">
        <f>IF(OR($AI2436="",$AI2436="NO CODE"),"",IF(COUNTIFS(RATES!$A:$A,$AI2436,RATES!$B:$B,"&lt;="&amp;MonthStart,RATES!$C:$C,"&gt;="&amp;MonthEnd)&lt;&gt;1,"NO RATE",IF($AD2436="OFF",SUMIFS(RATES!$F:$F,RATES!$A:$A,$AI2436,RATES!$B:$B,"&lt;="&amp;MonthStart,RATES!$C:$C,"&gt;="&amp;MonthEnd),SUMIFS(RATES!$E:$E,RATES!$A:$A,$AI2436,RATES!$B:$B,"&lt;="&amp;MonthStart,RATES!$C:$C,"&gt;="&amp;MonthEnd))))</f>
        <v/>
      </c>
      <c r="AK2436" s="2">
        <f>IF(OR(NOT(ISNUMBER($AJ2436)),N($AA2436)=0),"",IF(ABS(N($Z2436)/100-$AJ2436)&gt;0.0000001,"DIFFERS",""))</f>
        <v/>
      </c>
    </row>
    <row r="2437">
      <c r="AD2437" s="2">
        <f>IF($L2437="","",IF(ISNUMBER(SEARCH("OFF ROAD",$H2437)),"OFF",IF(ISNUMBER(SEARCH("ON ROAD",$H2437)),"ON","")))</f>
        <v/>
      </c>
      <c r="AE2437" s="2">
        <f>IF($AD2437="ON",""&amp;$L2437,"")</f>
        <v/>
      </c>
      <c r="AF2437" s="2">
        <f>IF($L2437="","",IF($J2437&lt;&gt;"","Y",""))</f>
        <v/>
      </c>
      <c r="AG2437" s="2">
        <f>IF($L2437="","",IFERROR(TRIM(MID($H2437,4,SEARCH(" CO ",$H2437)-4)),""&amp;$S2437))</f>
        <v/>
      </c>
      <c r="AH2437" s="2">
        <f>IF($AG2437="","",IF($AG2437="FULTON",IF(ISNUMBER(SEARCH("COLLEGE PARK",$H2437)),"FULTON (COLLEGE PARK)",IF(ISNUMBER(SEARCH("HAPEVILLE",$H2437)),"FULTON (HAPEVILLE)",IF(ISNUMBER(SEARCH("EAST POINT",$H2437)),"FULTON (EAST POINT)",IF(ISNUMBER(SEARCH("ATLANTA",$H2437)),"FULTON (ATL LIMITS)","FULTON")))),IF($AG2437="DEKALB",IF(ISNUMBER(SEARCH("ATLANTA",$H2437)),"DEKALB (ATL LIMITS)","DEKALB"),IF(AND($AG2437="CLAYTON",ISNUMBER(SEARCH("COLLEGE PARK",$H2437))),"CLAYTON (COLLEGE PARK)",$AG2437))))</f>
        <v/>
      </c>
      <c r="AI2437" s="2">
        <f>IF(OR($AH2437="",$AD2437=""),"",IFERROR(VLOOKUP($AH2437,CODES!$A:$B,2,FALSE),"NO CODE"))</f>
        <v/>
      </c>
      <c r="AJ2437" s="19">
        <f>IF(OR($AI2437="",$AI2437="NO CODE"),"",IF(COUNTIFS(RATES!$A:$A,$AI2437,RATES!$B:$B,"&lt;="&amp;MonthStart,RATES!$C:$C,"&gt;="&amp;MonthEnd)&lt;&gt;1,"NO RATE",IF($AD2437="OFF",SUMIFS(RATES!$F:$F,RATES!$A:$A,$AI2437,RATES!$B:$B,"&lt;="&amp;MonthStart,RATES!$C:$C,"&gt;="&amp;MonthEnd),SUMIFS(RATES!$E:$E,RATES!$A:$A,$AI2437,RATES!$B:$B,"&lt;="&amp;MonthStart,RATES!$C:$C,"&gt;="&amp;MonthEnd))))</f>
        <v/>
      </c>
      <c r="AK2437" s="2">
        <f>IF(OR(NOT(ISNUMBER($AJ2437)),N($AA2437)=0),"",IF(ABS(N($Z2437)/100-$AJ2437)&gt;0.0000001,"DIFFERS",""))</f>
        <v/>
      </c>
    </row>
    <row r="2438">
      <c r="AD2438" s="2">
        <f>IF($L2438="","",IF(ISNUMBER(SEARCH("OFF ROAD",$H2438)),"OFF",IF(ISNUMBER(SEARCH("ON ROAD",$H2438)),"ON","")))</f>
        <v/>
      </c>
      <c r="AE2438" s="2">
        <f>IF($AD2438="ON",""&amp;$L2438,"")</f>
        <v/>
      </c>
      <c r="AF2438" s="2">
        <f>IF($L2438="","",IF($J2438&lt;&gt;"","Y",""))</f>
        <v/>
      </c>
      <c r="AG2438" s="2">
        <f>IF($L2438="","",IFERROR(TRIM(MID($H2438,4,SEARCH(" CO ",$H2438)-4)),""&amp;$S2438))</f>
        <v/>
      </c>
      <c r="AH2438" s="2">
        <f>IF($AG2438="","",IF($AG2438="FULTON",IF(ISNUMBER(SEARCH("COLLEGE PARK",$H2438)),"FULTON (COLLEGE PARK)",IF(ISNUMBER(SEARCH("HAPEVILLE",$H2438)),"FULTON (HAPEVILLE)",IF(ISNUMBER(SEARCH("EAST POINT",$H2438)),"FULTON (EAST POINT)",IF(ISNUMBER(SEARCH("ATLANTA",$H2438)),"FULTON (ATL LIMITS)","FULTON")))),IF($AG2438="DEKALB",IF(ISNUMBER(SEARCH("ATLANTA",$H2438)),"DEKALB (ATL LIMITS)","DEKALB"),IF(AND($AG2438="CLAYTON",ISNUMBER(SEARCH("COLLEGE PARK",$H2438))),"CLAYTON (COLLEGE PARK)",$AG2438))))</f>
        <v/>
      </c>
      <c r="AI2438" s="2">
        <f>IF(OR($AH2438="",$AD2438=""),"",IFERROR(VLOOKUP($AH2438,CODES!$A:$B,2,FALSE),"NO CODE"))</f>
        <v/>
      </c>
      <c r="AJ2438" s="19">
        <f>IF(OR($AI2438="",$AI2438="NO CODE"),"",IF(COUNTIFS(RATES!$A:$A,$AI2438,RATES!$B:$B,"&lt;="&amp;MonthStart,RATES!$C:$C,"&gt;="&amp;MonthEnd)&lt;&gt;1,"NO RATE",IF($AD2438="OFF",SUMIFS(RATES!$F:$F,RATES!$A:$A,$AI2438,RATES!$B:$B,"&lt;="&amp;MonthStart,RATES!$C:$C,"&gt;="&amp;MonthEnd),SUMIFS(RATES!$E:$E,RATES!$A:$A,$AI2438,RATES!$B:$B,"&lt;="&amp;MonthStart,RATES!$C:$C,"&gt;="&amp;MonthEnd))))</f>
        <v/>
      </c>
      <c r="AK2438" s="2">
        <f>IF(OR(NOT(ISNUMBER($AJ2438)),N($AA2438)=0),"",IF(ABS(N($Z2438)/100-$AJ2438)&gt;0.0000001,"DIFFERS",""))</f>
        <v/>
      </c>
    </row>
    <row r="2439">
      <c r="AD2439" s="2">
        <f>IF($L2439="","",IF(ISNUMBER(SEARCH("OFF ROAD",$H2439)),"OFF",IF(ISNUMBER(SEARCH("ON ROAD",$H2439)),"ON","")))</f>
        <v/>
      </c>
      <c r="AE2439" s="2">
        <f>IF($AD2439="ON",""&amp;$L2439,"")</f>
        <v/>
      </c>
      <c r="AF2439" s="2">
        <f>IF($L2439="","",IF($J2439&lt;&gt;"","Y",""))</f>
        <v/>
      </c>
      <c r="AG2439" s="2">
        <f>IF($L2439="","",IFERROR(TRIM(MID($H2439,4,SEARCH(" CO ",$H2439)-4)),""&amp;$S2439))</f>
        <v/>
      </c>
      <c r="AH2439" s="2">
        <f>IF($AG2439="","",IF($AG2439="FULTON",IF(ISNUMBER(SEARCH("COLLEGE PARK",$H2439)),"FULTON (COLLEGE PARK)",IF(ISNUMBER(SEARCH("HAPEVILLE",$H2439)),"FULTON (HAPEVILLE)",IF(ISNUMBER(SEARCH("EAST POINT",$H2439)),"FULTON (EAST POINT)",IF(ISNUMBER(SEARCH("ATLANTA",$H2439)),"FULTON (ATL LIMITS)","FULTON")))),IF($AG2439="DEKALB",IF(ISNUMBER(SEARCH("ATLANTA",$H2439)),"DEKALB (ATL LIMITS)","DEKALB"),IF(AND($AG2439="CLAYTON",ISNUMBER(SEARCH("COLLEGE PARK",$H2439))),"CLAYTON (COLLEGE PARK)",$AG2439))))</f>
        <v/>
      </c>
      <c r="AI2439" s="2">
        <f>IF(OR($AH2439="",$AD2439=""),"",IFERROR(VLOOKUP($AH2439,CODES!$A:$B,2,FALSE),"NO CODE"))</f>
        <v/>
      </c>
      <c r="AJ2439" s="19">
        <f>IF(OR($AI2439="",$AI2439="NO CODE"),"",IF(COUNTIFS(RATES!$A:$A,$AI2439,RATES!$B:$B,"&lt;="&amp;MonthStart,RATES!$C:$C,"&gt;="&amp;MonthEnd)&lt;&gt;1,"NO RATE",IF($AD2439="OFF",SUMIFS(RATES!$F:$F,RATES!$A:$A,$AI2439,RATES!$B:$B,"&lt;="&amp;MonthStart,RATES!$C:$C,"&gt;="&amp;MonthEnd),SUMIFS(RATES!$E:$E,RATES!$A:$A,$AI2439,RATES!$B:$B,"&lt;="&amp;MonthStart,RATES!$C:$C,"&gt;="&amp;MonthEnd))))</f>
        <v/>
      </c>
      <c r="AK2439" s="2">
        <f>IF(OR(NOT(ISNUMBER($AJ2439)),N($AA2439)=0),"",IF(ABS(N($Z2439)/100-$AJ2439)&gt;0.0000001,"DIFFERS",""))</f>
        <v/>
      </c>
    </row>
    <row r="2440">
      <c r="AD2440" s="2">
        <f>IF($L2440="","",IF(ISNUMBER(SEARCH("OFF ROAD",$H2440)),"OFF",IF(ISNUMBER(SEARCH("ON ROAD",$H2440)),"ON","")))</f>
        <v/>
      </c>
      <c r="AE2440" s="2">
        <f>IF($AD2440="ON",""&amp;$L2440,"")</f>
        <v/>
      </c>
      <c r="AF2440" s="2">
        <f>IF($L2440="","",IF($J2440&lt;&gt;"","Y",""))</f>
        <v/>
      </c>
      <c r="AG2440" s="2">
        <f>IF($L2440="","",IFERROR(TRIM(MID($H2440,4,SEARCH(" CO ",$H2440)-4)),""&amp;$S2440))</f>
        <v/>
      </c>
      <c r="AH2440" s="2">
        <f>IF($AG2440="","",IF($AG2440="FULTON",IF(ISNUMBER(SEARCH("COLLEGE PARK",$H2440)),"FULTON (COLLEGE PARK)",IF(ISNUMBER(SEARCH("HAPEVILLE",$H2440)),"FULTON (HAPEVILLE)",IF(ISNUMBER(SEARCH("EAST POINT",$H2440)),"FULTON (EAST POINT)",IF(ISNUMBER(SEARCH("ATLANTA",$H2440)),"FULTON (ATL LIMITS)","FULTON")))),IF($AG2440="DEKALB",IF(ISNUMBER(SEARCH("ATLANTA",$H2440)),"DEKALB (ATL LIMITS)","DEKALB"),IF(AND($AG2440="CLAYTON",ISNUMBER(SEARCH("COLLEGE PARK",$H2440))),"CLAYTON (COLLEGE PARK)",$AG2440))))</f>
        <v/>
      </c>
      <c r="AI2440" s="2">
        <f>IF(OR($AH2440="",$AD2440=""),"",IFERROR(VLOOKUP($AH2440,CODES!$A:$B,2,FALSE),"NO CODE"))</f>
        <v/>
      </c>
      <c r="AJ2440" s="19">
        <f>IF(OR($AI2440="",$AI2440="NO CODE"),"",IF(COUNTIFS(RATES!$A:$A,$AI2440,RATES!$B:$B,"&lt;="&amp;MonthStart,RATES!$C:$C,"&gt;="&amp;MonthEnd)&lt;&gt;1,"NO RATE",IF($AD2440="OFF",SUMIFS(RATES!$F:$F,RATES!$A:$A,$AI2440,RATES!$B:$B,"&lt;="&amp;MonthStart,RATES!$C:$C,"&gt;="&amp;MonthEnd),SUMIFS(RATES!$E:$E,RATES!$A:$A,$AI2440,RATES!$B:$B,"&lt;="&amp;MonthStart,RATES!$C:$C,"&gt;="&amp;MonthEnd))))</f>
        <v/>
      </c>
      <c r="AK2440" s="2">
        <f>IF(OR(NOT(ISNUMBER($AJ2440)),N($AA2440)=0),"",IF(ABS(N($Z2440)/100-$AJ2440)&gt;0.0000001,"DIFFERS",""))</f>
        <v/>
      </c>
    </row>
    <row r="2441">
      <c r="AD2441" s="2">
        <f>IF($L2441="","",IF(ISNUMBER(SEARCH("OFF ROAD",$H2441)),"OFF",IF(ISNUMBER(SEARCH("ON ROAD",$H2441)),"ON","")))</f>
        <v/>
      </c>
      <c r="AE2441" s="2">
        <f>IF($AD2441="ON",""&amp;$L2441,"")</f>
        <v/>
      </c>
      <c r="AF2441" s="2">
        <f>IF($L2441="","",IF($J2441&lt;&gt;"","Y",""))</f>
        <v/>
      </c>
      <c r="AG2441" s="2">
        <f>IF($L2441="","",IFERROR(TRIM(MID($H2441,4,SEARCH(" CO ",$H2441)-4)),""&amp;$S2441))</f>
        <v/>
      </c>
      <c r="AH2441" s="2">
        <f>IF($AG2441="","",IF($AG2441="FULTON",IF(ISNUMBER(SEARCH("COLLEGE PARK",$H2441)),"FULTON (COLLEGE PARK)",IF(ISNUMBER(SEARCH("HAPEVILLE",$H2441)),"FULTON (HAPEVILLE)",IF(ISNUMBER(SEARCH("EAST POINT",$H2441)),"FULTON (EAST POINT)",IF(ISNUMBER(SEARCH("ATLANTA",$H2441)),"FULTON (ATL LIMITS)","FULTON")))),IF($AG2441="DEKALB",IF(ISNUMBER(SEARCH("ATLANTA",$H2441)),"DEKALB (ATL LIMITS)","DEKALB"),IF(AND($AG2441="CLAYTON",ISNUMBER(SEARCH("COLLEGE PARK",$H2441))),"CLAYTON (COLLEGE PARK)",$AG2441))))</f>
        <v/>
      </c>
      <c r="AI2441" s="2">
        <f>IF(OR($AH2441="",$AD2441=""),"",IFERROR(VLOOKUP($AH2441,CODES!$A:$B,2,FALSE),"NO CODE"))</f>
        <v/>
      </c>
      <c r="AJ2441" s="19">
        <f>IF(OR($AI2441="",$AI2441="NO CODE"),"",IF(COUNTIFS(RATES!$A:$A,$AI2441,RATES!$B:$B,"&lt;="&amp;MonthStart,RATES!$C:$C,"&gt;="&amp;MonthEnd)&lt;&gt;1,"NO RATE",IF($AD2441="OFF",SUMIFS(RATES!$F:$F,RATES!$A:$A,$AI2441,RATES!$B:$B,"&lt;="&amp;MonthStart,RATES!$C:$C,"&gt;="&amp;MonthEnd),SUMIFS(RATES!$E:$E,RATES!$A:$A,$AI2441,RATES!$B:$B,"&lt;="&amp;MonthStart,RATES!$C:$C,"&gt;="&amp;MonthEnd))))</f>
        <v/>
      </c>
      <c r="AK2441" s="2">
        <f>IF(OR(NOT(ISNUMBER($AJ2441)),N($AA2441)=0),"",IF(ABS(N($Z2441)/100-$AJ2441)&gt;0.0000001,"DIFFERS",""))</f>
        <v/>
      </c>
    </row>
    <row r="2442">
      <c r="AD2442" s="2">
        <f>IF($L2442="","",IF(ISNUMBER(SEARCH("OFF ROAD",$H2442)),"OFF",IF(ISNUMBER(SEARCH("ON ROAD",$H2442)),"ON","")))</f>
        <v/>
      </c>
      <c r="AE2442" s="2">
        <f>IF($AD2442="ON",""&amp;$L2442,"")</f>
        <v/>
      </c>
      <c r="AF2442" s="2">
        <f>IF($L2442="","",IF($J2442&lt;&gt;"","Y",""))</f>
        <v/>
      </c>
      <c r="AG2442" s="2">
        <f>IF($L2442="","",IFERROR(TRIM(MID($H2442,4,SEARCH(" CO ",$H2442)-4)),""&amp;$S2442))</f>
        <v/>
      </c>
      <c r="AH2442" s="2">
        <f>IF($AG2442="","",IF($AG2442="FULTON",IF(ISNUMBER(SEARCH("COLLEGE PARK",$H2442)),"FULTON (COLLEGE PARK)",IF(ISNUMBER(SEARCH("HAPEVILLE",$H2442)),"FULTON (HAPEVILLE)",IF(ISNUMBER(SEARCH("EAST POINT",$H2442)),"FULTON (EAST POINT)",IF(ISNUMBER(SEARCH("ATLANTA",$H2442)),"FULTON (ATL LIMITS)","FULTON")))),IF($AG2442="DEKALB",IF(ISNUMBER(SEARCH("ATLANTA",$H2442)),"DEKALB (ATL LIMITS)","DEKALB"),IF(AND($AG2442="CLAYTON",ISNUMBER(SEARCH("COLLEGE PARK",$H2442))),"CLAYTON (COLLEGE PARK)",$AG2442))))</f>
        <v/>
      </c>
      <c r="AI2442" s="2">
        <f>IF(OR($AH2442="",$AD2442=""),"",IFERROR(VLOOKUP($AH2442,CODES!$A:$B,2,FALSE),"NO CODE"))</f>
        <v/>
      </c>
      <c r="AJ2442" s="19">
        <f>IF(OR($AI2442="",$AI2442="NO CODE"),"",IF(COUNTIFS(RATES!$A:$A,$AI2442,RATES!$B:$B,"&lt;="&amp;MonthStart,RATES!$C:$C,"&gt;="&amp;MonthEnd)&lt;&gt;1,"NO RATE",IF($AD2442="OFF",SUMIFS(RATES!$F:$F,RATES!$A:$A,$AI2442,RATES!$B:$B,"&lt;="&amp;MonthStart,RATES!$C:$C,"&gt;="&amp;MonthEnd),SUMIFS(RATES!$E:$E,RATES!$A:$A,$AI2442,RATES!$B:$B,"&lt;="&amp;MonthStart,RATES!$C:$C,"&gt;="&amp;MonthEnd))))</f>
        <v/>
      </c>
      <c r="AK2442" s="2">
        <f>IF(OR(NOT(ISNUMBER($AJ2442)),N($AA2442)=0),"",IF(ABS(N($Z2442)/100-$AJ2442)&gt;0.0000001,"DIFFERS",""))</f>
        <v/>
      </c>
    </row>
    <row r="2443">
      <c r="AD2443" s="2">
        <f>IF($L2443="","",IF(ISNUMBER(SEARCH("OFF ROAD",$H2443)),"OFF",IF(ISNUMBER(SEARCH("ON ROAD",$H2443)),"ON","")))</f>
        <v/>
      </c>
      <c r="AE2443" s="2">
        <f>IF($AD2443="ON",""&amp;$L2443,"")</f>
        <v/>
      </c>
      <c r="AF2443" s="2">
        <f>IF($L2443="","",IF($J2443&lt;&gt;"","Y",""))</f>
        <v/>
      </c>
      <c r="AG2443" s="2">
        <f>IF($L2443="","",IFERROR(TRIM(MID($H2443,4,SEARCH(" CO ",$H2443)-4)),""&amp;$S2443))</f>
        <v/>
      </c>
      <c r="AH2443" s="2">
        <f>IF($AG2443="","",IF($AG2443="FULTON",IF(ISNUMBER(SEARCH("COLLEGE PARK",$H2443)),"FULTON (COLLEGE PARK)",IF(ISNUMBER(SEARCH("HAPEVILLE",$H2443)),"FULTON (HAPEVILLE)",IF(ISNUMBER(SEARCH("EAST POINT",$H2443)),"FULTON (EAST POINT)",IF(ISNUMBER(SEARCH("ATLANTA",$H2443)),"FULTON (ATL LIMITS)","FULTON")))),IF($AG2443="DEKALB",IF(ISNUMBER(SEARCH("ATLANTA",$H2443)),"DEKALB (ATL LIMITS)","DEKALB"),IF(AND($AG2443="CLAYTON",ISNUMBER(SEARCH("COLLEGE PARK",$H2443))),"CLAYTON (COLLEGE PARK)",$AG2443))))</f>
        <v/>
      </c>
      <c r="AI2443" s="2">
        <f>IF(OR($AH2443="",$AD2443=""),"",IFERROR(VLOOKUP($AH2443,CODES!$A:$B,2,FALSE),"NO CODE"))</f>
        <v/>
      </c>
      <c r="AJ2443" s="19">
        <f>IF(OR($AI2443="",$AI2443="NO CODE"),"",IF(COUNTIFS(RATES!$A:$A,$AI2443,RATES!$B:$B,"&lt;="&amp;MonthStart,RATES!$C:$C,"&gt;="&amp;MonthEnd)&lt;&gt;1,"NO RATE",IF($AD2443="OFF",SUMIFS(RATES!$F:$F,RATES!$A:$A,$AI2443,RATES!$B:$B,"&lt;="&amp;MonthStart,RATES!$C:$C,"&gt;="&amp;MonthEnd),SUMIFS(RATES!$E:$E,RATES!$A:$A,$AI2443,RATES!$B:$B,"&lt;="&amp;MonthStart,RATES!$C:$C,"&gt;="&amp;MonthEnd))))</f>
        <v/>
      </c>
      <c r="AK2443" s="2">
        <f>IF(OR(NOT(ISNUMBER($AJ2443)),N($AA2443)=0),"",IF(ABS(N($Z2443)/100-$AJ2443)&gt;0.0000001,"DIFFERS",""))</f>
        <v/>
      </c>
    </row>
    <row r="2444">
      <c r="AD2444" s="2">
        <f>IF($L2444="","",IF(ISNUMBER(SEARCH("OFF ROAD",$H2444)),"OFF",IF(ISNUMBER(SEARCH("ON ROAD",$H2444)),"ON","")))</f>
        <v/>
      </c>
      <c r="AE2444" s="2">
        <f>IF($AD2444="ON",""&amp;$L2444,"")</f>
        <v/>
      </c>
      <c r="AF2444" s="2">
        <f>IF($L2444="","",IF($J2444&lt;&gt;"","Y",""))</f>
        <v/>
      </c>
      <c r="AG2444" s="2">
        <f>IF($L2444="","",IFERROR(TRIM(MID($H2444,4,SEARCH(" CO ",$H2444)-4)),""&amp;$S2444))</f>
        <v/>
      </c>
      <c r="AH2444" s="2">
        <f>IF($AG2444="","",IF($AG2444="FULTON",IF(ISNUMBER(SEARCH("COLLEGE PARK",$H2444)),"FULTON (COLLEGE PARK)",IF(ISNUMBER(SEARCH("HAPEVILLE",$H2444)),"FULTON (HAPEVILLE)",IF(ISNUMBER(SEARCH("EAST POINT",$H2444)),"FULTON (EAST POINT)",IF(ISNUMBER(SEARCH("ATLANTA",$H2444)),"FULTON (ATL LIMITS)","FULTON")))),IF($AG2444="DEKALB",IF(ISNUMBER(SEARCH("ATLANTA",$H2444)),"DEKALB (ATL LIMITS)","DEKALB"),IF(AND($AG2444="CLAYTON",ISNUMBER(SEARCH("COLLEGE PARK",$H2444))),"CLAYTON (COLLEGE PARK)",$AG2444))))</f>
        <v/>
      </c>
      <c r="AI2444" s="2">
        <f>IF(OR($AH2444="",$AD2444=""),"",IFERROR(VLOOKUP($AH2444,CODES!$A:$B,2,FALSE),"NO CODE"))</f>
        <v/>
      </c>
      <c r="AJ2444" s="19">
        <f>IF(OR($AI2444="",$AI2444="NO CODE"),"",IF(COUNTIFS(RATES!$A:$A,$AI2444,RATES!$B:$B,"&lt;="&amp;MonthStart,RATES!$C:$C,"&gt;="&amp;MonthEnd)&lt;&gt;1,"NO RATE",IF($AD2444="OFF",SUMIFS(RATES!$F:$F,RATES!$A:$A,$AI2444,RATES!$B:$B,"&lt;="&amp;MonthStart,RATES!$C:$C,"&gt;="&amp;MonthEnd),SUMIFS(RATES!$E:$E,RATES!$A:$A,$AI2444,RATES!$B:$B,"&lt;="&amp;MonthStart,RATES!$C:$C,"&gt;="&amp;MonthEnd))))</f>
        <v/>
      </c>
      <c r="AK2444" s="2">
        <f>IF(OR(NOT(ISNUMBER($AJ2444)),N($AA2444)=0),"",IF(ABS(N($Z2444)/100-$AJ2444)&gt;0.0000001,"DIFFERS",""))</f>
        <v/>
      </c>
    </row>
    <row r="2445">
      <c r="AD2445" s="2">
        <f>IF($L2445="","",IF(ISNUMBER(SEARCH("OFF ROAD",$H2445)),"OFF",IF(ISNUMBER(SEARCH("ON ROAD",$H2445)),"ON","")))</f>
        <v/>
      </c>
      <c r="AE2445" s="2">
        <f>IF($AD2445="ON",""&amp;$L2445,"")</f>
        <v/>
      </c>
      <c r="AF2445" s="2">
        <f>IF($L2445="","",IF($J2445&lt;&gt;"","Y",""))</f>
        <v/>
      </c>
      <c r="AG2445" s="2">
        <f>IF($L2445="","",IFERROR(TRIM(MID($H2445,4,SEARCH(" CO ",$H2445)-4)),""&amp;$S2445))</f>
        <v/>
      </c>
      <c r="AH2445" s="2">
        <f>IF($AG2445="","",IF($AG2445="FULTON",IF(ISNUMBER(SEARCH("COLLEGE PARK",$H2445)),"FULTON (COLLEGE PARK)",IF(ISNUMBER(SEARCH("HAPEVILLE",$H2445)),"FULTON (HAPEVILLE)",IF(ISNUMBER(SEARCH("EAST POINT",$H2445)),"FULTON (EAST POINT)",IF(ISNUMBER(SEARCH("ATLANTA",$H2445)),"FULTON (ATL LIMITS)","FULTON")))),IF($AG2445="DEKALB",IF(ISNUMBER(SEARCH("ATLANTA",$H2445)),"DEKALB (ATL LIMITS)","DEKALB"),IF(AND($AG2445="CLAYTON",ISNUMBER(SEARCH("COLLEGE PARK",$H2445))),"CLAYTON (COLLEGE PARK)",$AG2445))))</f>
        <v/>
      </c>
      <c r="AI2445" s="2">
        <f>IF(OR($AH2445="",$AD2445=""),"",IFERROR(VLOOKUP($AH2445,CODES!$A:$B,2,FALSE),"NO CODE"))</f>
        <v/>
      </c>
      <c r="AJ2445" s="19">
        <f>IF(OR($AI2445="",$AI2445="NO CODE"),"",IF(COUNTIFS(RATES!$A:$A,$AI2445,RATES!$B:$B,"&lt;="&amp;MonthStart,RATES!$C:$C,"&gt;="&amp;MonthEnd)&lt;&gt;1,"NO RATE",IF($AD2445="OFF",SUMIFS(RATES!$F:$F,RATES!$A:$A,$AI2445,RATES!$B:$B,"&lt;="&amp;MonthStart,RATES!$C:$C,"&gt;="&amp;MonthEnd),SUMIFS(RATES!$E:$E,RATES!$A:$A,$AI2445,RATES!$B:$B,"&lt;="&amp;MonthStart,RATES!$C:$C,"&gt;="&amp;MonthEnd))))</f>
        <v/>
      </c>
      <c r="AK2445" s="2">
        <f>IF(OR(NOT(ISNUMBER($AJ2445)),N($AA2445)=0),"",IF(ABS(N($Z2445)/100-$AJ2445)&gt;0.0000001,"DIFFERS",""))</f>
        <v/>
      </c>
    </row>
    <row r="2446">
      <c r="AD2446" s="2">
        <f>IF($L2446="","",IF(ISNUMBER(SEARCH("OFF ROAD",$H2446)),"OFF",IF(ISNUMBER(SEARCH("ON ROAD",$H2446)),"ON","")))</f>
        <v/>
      </c>
      <c r="AE2446" s="2">
        <f>IF($AD2446="ON",""&amp;$L2446,"")</f>
        <v/>
      </c>
      <c r="AF2446" s="2">
        <f>IF($L2446="","",IF($J2446&lt;&gt;"","Y",""))</f>
        <v/>
      </c>
      <c r="AG2446" s="2">
        <f>IF($L2446="","",IFERROR(TRIM(MID($H2446,4,SEARCH(" CO ",$H2446)-4)),""&amp;$S2446))</f>
        <v/>
      </c>
      <c r="AH2446" s="2">
        <f>IF($AG2446="","",IF($AG2446="FULTON",IF(ISNUMBER(SEARCH("COLLEGE PARK",$H2446)),"FULTON (COLLEGE PARK)",IF(ISNUMBER(SEARCH("HAPEVILLE",$H2446)),"FULTON (HAPEVILLE)",IF(ISNUMBER(SEARCH("EAST POINT",$H2446)),"FULTON (EAST POINT)",IF(ISNUMBER(SEARCH("ATLANTA",$H2446)),"FULTON (ATL LIMITS)","FULTON")))),IF($AG2446="DEKALB",IF(ISNUMBER(SEARCH("ATLANTA",$H2446)),"DEKALB (ATL LIMITS)","DEKALB"),IF(AND($AG2446="CLAYTON",ISNUMBER(SEARCH("COLLEGE PARK",$H2446))),"CLAYTON (COLLEGE PARK)",$AG2446))))</f>
        <v/>
      </c>
      <c r="AI2446" s="2">
        <f>IF(OR($AH2446="",$AD2446=""),"",IFERROR(VLOOKUP($AH2446,CODES!$A:$B,2,FALSE),"NO CODE"))</f>
        <v/>
      </c>
      <c r="AJ2446" s="19">
        <f>IF(OR($AI2446="",$AI2446="NO CODE"),"",IF(COUNTIFS(RATES!$A:$A,$AI2446,RATES!$B:$B,"&lt;="&amp;MonthStart,RATES!$C:$C,"&gt;="&amp;MonthEnd)&lt;&gt;1,"NO RATE",IF($AD2446="OFF",SUMIFS(RATES!$F:$F,RATES!$A:$A,$AI2446,RATES!$B:$B,"&lt;="&amp;MonthStart,RATES!$C:$C,"&gt;="&amp;MonthEnd),SUMIFS(RATES!$E:$E,RATES!$A:$A,$AI2446,RATES!$B:$B,"&lt;="&amp;MonthStart,RATES!$C:$C,"&gt;="&amp;MonthEnd))))</f>
        <v/>
      </c>
      <c r="AK2446" s="2">
        <f>IF(OR(NOT(ISNUMBER($AJ2446)),N($AA2446)=0),"",IF(ABS(N($Z2446)/100-$AJ2446)&gt;0.0000001,"DIFFERS",""))</f>
        <v/>
      </c>
    </row>
    <row r="2447">
      <c r="AD2447" s="2">
        <f>IF($L2447="","",IF(ISNUMBER(SEARCH("OFF ROAD",$H2447)),"OFF",IF(ISNUMBER(SEARCH("ON ROAD",$H2447)),"ON","")))</f>
        <v/>
      </c>
      <c r="AE2447" s="2">
        <f>IF($AD2447="ON",""&amp;$L2447,"")</f>
        <v/>
      </c>
      <c r="AF2447" s="2">
        <f>IF($L2447="","",IF($J2447&lt;&gt;"","Y",""))</f>
        <v/>
      </c>
      <c r="AG2447" s="2">
        <f>IF($L2447="","",IFERROR(TRIM(MID($H2447,4,SEARCH(" CO ",$H2447)-4)),""&amp;$S2447))</f>
        <v/>
      </c>
      <c r="AH2447" s="2">
        <f>IF($AG2447="","",IF($AG2447="FULTON",IF(ISNUMBER(SEARCH("COLLEGE PARK",$H2447)),"FULTON (COLLEGE PARK)",IF(ISNUMBER(SEARCH("HAPEVILLE",$H2447)),"FULTON (HAPEVILLE)",IF(ISNUMBER(SEARCH("EAST POINT",$H2447)),"FULTON (EAST POINT)",IF(ISNUMBER(SEARCH("ATLANTA",$H2447)),"FULTON (ATL LIMITS)","FULTON")))),IF($AG2447="DEKALB",IF(ISNUMBER(SEARCH("ATLANTA",$H2447)),"DEKALB (ATL LIMITS)","DEKALB"),IF(AND($AG2447="CLAYTON",ISNUMBER(SEARCH("COLLEGE PARK",$H2447))),"CLAYTON (COLLEGE PARK)",$AG2447))))</f>
        <v/>
      </c>
      <c r="AI2447" s="2">
        <f>IF(OR($AH2447="",$AD2447=""),"",IFERROR(VLOOKUP($AH2447,CODES!$A:$B,2,FALSE),"NO CODE"))</f>
        <v/>
      </c>
      <c r="AJ2447" s="19">
        <f>IF(OR($AI2447="",$AI2447="NO CODE"),"",IF(COUNTIFS(RATES!$A:$A,$AI2447,RATES!$B:$B,"&lt;="&amp;MonthStart,RATES!$C:$C,"&gt;="&amp;MonthEnd)&lt;&gt;1,"NO RATE",IF($AD2447="OFF",SUMIFS(RATES!$F:$F,RATES!$A:$A,$AI2447,RATES!$B:$B,"&lt;="&amp;MonthStart,RATES!$C:$C,"&gt;="&amp;MonthEnd),SUMIFS(RATES!$E:$E,RATES!$A:$A,$AI2447,RATES!$B:$B,"&lt;="&amp;MonthStart,RATES!$C:$C,"&gt;="&amp;MonthEnd))))</f>
        <v/>
      </c>
      <c r="AK2447" s="2">
        <f>IF(OR(NOT(ISNUMBER($AJ2447)),N($AA2447)=0),"",IF(ABS(N($Z2447)/100-$AJ2447)&gt;0.0000001,"DIFFERS",""))</f>
        <v/>
      </c>
    </row>
    <row r="2448">
      <c r="AD2448" s="2">
        <f>IF($L2448="","",IF(ISNUMBER(SEARCH("OFF ROAD",$H2448)),"OFF",IF(ISNUMBER(SEARCH("ON ROAD",$H2448)),"ON","")))</f>
        <v/>
      </c>
      <c r="AE2448" s="2">
        <f>IF($AD2448="ON",""&amp;$L2448,"")</f>
        <v/>
      </c>
      <c r="AF2448" s="2">
        <f>IF($L2448="","",IF($J2448&lt;&gt;"","Y",""))</f>
        <v/>
      </c>
      <c r="AG2448" s="2">
        <f>IF($L2448="","",IFERROR(TRIM(MID($H2448,4,SEARCH(" CO ",$H2448)-4)),""&amp;$S2448))</f>
        <v/>
      </c>
      <c r="AH2448" s="2">
        <f>IF($AG2448="","",IF($AG2448="FULTON",IF(ISNUMBER(SEARCH("COLLEGE PARK",$H2448)),"FULTON (COLLEGE PARK)",IF(ISNUMBER(SEARCH("HAPEVILLE",$H2448)),"FULTON (HAPEVILLE)",IF(ISNUMBER(SEARCH("EAST POINT",$H2448)),"FULTON (EAST POINT)",IF(ISNUMBER(SEARCH("ATLANTA",$H2448)),"FULTON (ATL LIMITS)","FULTON")))),IF($AG2448="DEKALB",IF(ISNUMBER(SEARCH("ATLANTA",$H2448)),"DEKALB (ATL LIMITS)","DEKALB"),IF(AND($AG2448="CLAYTON",ISNUMBER(SEARCH("COLLEGE PARK",$H2448))),"CLAYTON (COLLEGE PARK)",$AG2448))))</f>
        <v/>
      </c>
      <c r="AI2448" s="2">
        <f>IF(OR($AH2448="",$AD2448=""),"",IFERROR(VLOOKUP($AH2448,CODES!$A:$B,2,FALSE),"NO CODE"))</f>
        <v/>
      </c>
      <c r="AJ2448" s="19">
        <f>IF(OR($AI2448="",$AI2448="NO CODE"),"",IF(COUNTIFS(RATES!$A:$A,$AI2448,RATES!$B:$B,"&lt;="&amp;MonthStart,RATES!$C:$C,"&gt;="&amp;MonthEnd)&lt;&gt;1,"NO RATE",IF($AD2448="OFF",SUMIFS(RATES!$F:$F,RATES!$A:$A,$AI2448,RATES!$B:$B,"&lt;="&amp;MonthStart,RATES!$C:$C,"&gt;="&amp;MonthEnd),SUMIFS(RATES!$E:$E,RATES!$A:$A,$AI2448,RATES!$B:$B,"&lt;="&amp;MonthStart,RATES!$C:$C,"&gt;="&amp;MonthEnd))))</f>
        <v/>
      </c>
      <c r="AK2448" s="2">
        <f>IF(OR(NOT(ISNUMBER($AJ2448)),N($AA2448)=0),"",IF(ABS(N($Z2448)/100-$AJ2448)&gt;0.0000001,"DIFFERS",""))</f>
        <v/>
      </c>
    </row>
    <row r="2449">
      <c r="AD2449" s="2">
        <f>IF($L2449="","",IF(ISNUMBER(SEARCH("OFF ROAD",$H2449)),"OFF",IF(ISNUMBER(SEARCH("ON ROAD",$H2449)),"ON","")))</f>
        <v/>
      </c>
      <c r="AE2449" s="2">
        <f>IF($AD2449="ON",""&amp;$L2449,"")</f>
        <v/>
      </c>
      <c r="AF2449" s="2">
        <f>IF($L2449="","",IF($J2449&lt;&gt;"","Y",""))</f>
        <v/>
      </c>
      <c r="AG2449" s="2">
        <f>IF($L2449="","",IFERROR(TRIM(MID($H2449,4,SEARCH(" CO ",$H2449)-4)),""&amp;$S2449))</f>
        <v/>
      </c>
      <c r="AH2449" s="2">
        <f>IF($AG2449="","",IF($AG2449="FULTON",IF(ISNUMBER(SEARCH("COLLEGE PARK",$H2449)),"FULTON (COLLEGE PARK)",IF(ISNUMBER(SEARCH("HAPEVILLE",$H2449)),"FULTON (HAPEVILLE)",IF(ISNUMBER(SEARCH("EAST POINT",$H2449)),"FULTON (EAST POINT)",IF(ISNUMBER(SEARCH("ATLANTA",$H2449)),"FULTON (ATL LIMITS)","FULTON")))),IF($AG2449="DEKALB",IF(ISNUMBER(SEARCH("ATLANTA",$H2449)),"DEKALB (ATL LIMITS)","DEKALB"),IF(AND($AG2449="CLAYTON",ISNUMBER(SEARCH("COLLEGE PARK",$H2449))),"CLAYTON (COLLEGE PARK)",$AG2449))))</f>
        <v/>
      </c>
      <c r="AI2449" s="2">
        <f>IF(OR($AH2449="",$AD2449=""),"",IFERROR(VLOOKUP($AH2449,CODES!$A:$B,2,FALSE),"NO CODE"))</f>
        <v/>
      </c>
      <c r="AJ2449" s="19">
        <f>IF(OR($AI2449="",$AI2449="NO CODE"),"",IF(COUNTIFS(RATES!$A:$A,$AI2449,RATES!$B:$B,"&lt;="&amp;MonthStart,RATES!$C:$C,"&gt;="&amp;MonthEnd)&lt;&gt;1,"NO RATE",IF($AD2449="OFF",SUMIFS(RATES!$F:$F,RATES!$A:$A,$AI2449,RATES!$B:$B,"&lt;="&amp;MonthStart,RATES!$C:$C,"&gt;="&amp;MonthEnd),SUMIFS(RATES!$E:$E,RATES!$A:$A,$AI2449,RATES!$B:$B,"&lt;="&amp;MonthStart,RATES!$C:$C,"&gt;="&amp;MonthEnd))))</f>
        <v/>
      </c>
      <c r="AK2449" s="2">
        <f>IF(OR(NOT(ISNUMBER($AJ2449)),N($AA2449)=0),"",IF(ABS(N($Z2449)/100-$AJ2449)&gt;0.0000001,"DIFFERS",""))</f>
        <v/>
      </c>
    </row>
    <row r="2450">
      <c r="AD2450" s="2">
        <f>IF($L2450="","",IF(ISNUMBER(SEARCH("OFF ROAD",$H2450)),"OFF",IF(ISNUMBER(SEARCH("ON ROAD",$H2450)),"ON","")))</f>
        <v/>
      </c>
      <c r="AE2450" s="2">
        <f>IF($AD2450="ON",""&amp;$L2450,"")</f>
        <v/>
      </c>
      <c r="AF2450" s="2">
        <f>IF($L2450="","",IF($J2450&lt;&gt;"","Y",""))</f>
        <v/>
      </c>
      <c r="AG2450" s="2">
        <f>IF($L2450="","",IFERROR(TRIM(MID($H2450,4,SEARCH(" CO ",$H2450)-4)),""&amp;$S2450))</f>
        <v/>
      </c>
      <c r="AH2450" s="2">
        <f>IF($AG2450="","",IF($AG2450="FULTON",IF(ISNUMBER(SEARCH("COLLEGE PARK",$H2450)),"FULTON (COLLEGE PARK)",IF(ISNUMBER(SEARCH("HAPEVILLE",$H2450)),"FULTON (HAPEVILLE)",IF(ISNUMBER(SEARCH("EAST POINT",$H2450)),"FULTON (EAST POINT)",IF(ISNUMBER(SEARCH("ATLANTA",$H2450)),"FULTON (ATL LIMITS)","FULTON")))),IF($AG2450="DEKALB",IF(ISNUMBER(SEARCH("ATLANTA",$H2450)),"DEKALB (ATL LIMITS)","DEKALB"),IF(AND($AG2450="CLAYTON",ISNUMBER(SEARCH("COLLEGE PARK",$H2450))),"CLAYTON (COLLEGE PARK)",$AG2450))))</f>
        <v/>
      </c>
      <c r="AI2450" s="2">
        <f>IF(OR($AH2450="",$AD2450=""),"",IFERROR(VLOOKUP($AH2450,CODES!$A:$B,2,FALSE),"NO CODE"))</f>
        <v/>
      </c>
      <c r="AJ2450" s="19">
        <f>IF(OR($AI2450="",$AI2450="NO CODE"),"",IF(COUNTIFS(RATES!$A:$A,$AI2450,RATES!$B:$B,"&lt;="&amp;MonthStart,RATES!$C:$C,"&gt;="&amp;MonthEnd)&lt;&gt;1,"NO RATE",IF($AD2450="OFF",SUMIFS(RATES!$F:$F,RATES!$A:$A,$AI2450,RATES!$B:$B,"&lt;="&amp;MonthStart,RATES!$C:$C,"&gt;="&amp;MonthEnd),SUMIFS(RATES!$E:$E,RATES!$A:$A,$AI2450,RATES!$B:$B,"&lt;="&amp;MonthStart,RATES!$C:$C,"&gt;="&amp;MonthEnd))))</f>
        <v/>
      </c>
      <c r="AK2450" s="2">
        <f>IF(OR(NOT(ISNUMBER($AJ2450)),N($AA2450)=0),"",IF(ABS(N($Z2450)/100-$AJ2450)&gt;0.0000001,"DIFFERS",""))</f>
        <v/>
      </c>
    </row>
    <row r="2451">
      <c r="AD2451" s="2">
        <f>IF($L2451="","",IF(ISNUMBER(SEARCH("OFF ROAD",$H2451)),"OFF",IF(ISNUMBER(SEARCH("ON ROAD",$H2451)),"ON","")))</f>
        <v/>
      </c>
      <c r="AE2451" s="2">
        <f>IF($AD2451="ON",""&amp;$L2451,"")</f>
        <v/>
      </c>
      <c r="AF2451" s="2">
        <f>IF($L2451="","",IF($J2451&lt;&gt;"","Y",""))</f>
        <v/>
      </c>
      <c r="AG2451" s="2">
        <f>IF($L2451="","",IFERROR(TRIM(MID($H2451,4,SEARCH(" CO ",$H2451)-4)),""&amp;$S2451))</f>
        <v/>
      </c>
      <c r="AH2451" s="2">
        <f>IF($AG2451="","",IF($AG2451="FULTON",IF(ISNUMBER(SEARCH("COLLEGE PARK",$H2451)),"FULTON (COLLEGE PARK)",IF(ISNUMBER(SEARCH("HAPEVILLE",$H2451)),"FULTON (HAPEVILLE)",IF(ISNUMBER(SEARCH("EAST POINT",$H2451)),"FULTON (EAST POINT)",IF(ISNUMBER(SEARCH("ATLANTA",$H2451)),"FULTON (ATL LIMITS)","FULTON")))),IF($AG2451="DEKALB",IF(ISNUMBER(SEARCH("ATLANTA",$H2451)),"DEKALB (ATL LIMITS)","DEKALB"),IF(AND($AG2451="CLAYTON",ISNUMBER(SEARCH("COLLEGE PARK",$H2451))),"CLAYTON (COLLEGE PARK)",$AG2451))))</f>
        <v/>
      </c>
      <c r="AI2451" s="2">
        <f>IF(OR($AH2451="",$AD2451=""),"",IFERROR(VLOOKUP($AH2451,CODES!$A:$B,2,FALSE),"NO CODE"))</f>
        <v/>
      </c>
      <c r="AJ2451" s="19">
        <f>IF(OR($AI2451="",$AI2451="NO CODE"),"",IF(COUNTIFS(RATES!$A:$A,$AI2451,RATES!$B:$B,"&lt;="&amp;MonthStart,RATES!$C:$C,"&gt;="&amp;MonthEnd)&lt;&gt;1,"NO RATE",IF($AD2451="OFF",SUMIFS(RATES!$F:$F,RATES!$A:$A,$AI2451,RATES!$B:$B,"&lt;="&amp;MonthStart,RATES!$C:$C,"&gt;="&amp;MonthEnd),SUMIFS(RATES!$E:$E,RATES!$A:$A,$AI2451,RATES!$B:$B,"&lt;="&amp;MonthStart,RATES!$C:$C,"&gt;="&amp;MonthEnd))))</f>
        <v/>
      </c>
      <c r="AK2451" s="2">
        <f>IF(OR(NOT(ISNUMBER($AJ2451)),N($AA2451)=0),"",IF(ABS(N($Z2451)/100-$AJ2451)&gt;0.0000001,"DIFFERS",""))</f>
        <v/>
      </c>
    </row>
    <row r="2452">
      <c r="AD2452" s="2">
        <f>IF($L2452="","",IF(ISNUMBER(SEARCH("OFF ROAD",$H2452)),"OFF",IF(ISNUMBER(SEARCH("ON ROAD",$H2452)),"ON","")))</f>
        <v/>
      </c>
      <c r="AE2452" s="2">
        <f>IF($AD2452="ON",""&amp;$L2452,"")</f>
        <v/>
      </c>
      <c r="AF2452" s="2">
        <f>IF($L2452="","",IF($J2452&lt;&gt;"","Y",""))</f>
        <v/>
      </c>
      <c r="AG2452" s="2">
        <f>IF($L2452="","",IFERROR(TRIM(MID($H2452,4,SEARCH(" CO ",$H2452)-4)),""&amp;$S2452))</f>
        <v/>
      </c>
      <c r="AH2452" s="2">
        <f>IF($AG2452="","",IF($AG2452="FULTON",IF(ISNUMBER(SEARCH("COLLEGE PARK",$H2452)),"FULTON (COLLEGE PARK)",IF(ISNUMBER(SEARCH("HAPEVILLE",$H2452)),"FULTON (HAPEVILLE)",IF(ISNUMBER(SEARCH("EAST POINT",$H2452)),"FULTON (EAST POINT)",IF(ISNUMBER(SEARCH("ATLANTA",$H2452)),"FULTON (ATL LIMITS)","FULTON")))),IF($AG2452="DEKALB",IF(ISNUMBER(SEARCH("ATLANTA",$H2452)),"DEKALB (ATL LIMITS)","DEKALB"),IF(AND($AG2452="CLAYTON",ISNUMBER(SEARCH("COLLEGE PARK",$H2452))),"CLAYTON (COLLEGE PARK)",$AG2452))))</f>
        <v/>
      </c>
      <c r="AI2452" s="2">
        <f>IF(OR($AH2452="",$AD2452=""),"",IFERROR(VLOOKUP($AH2452,CODES!$A:$B,2,FALSE),"NO CODE"))</f>
        <v/>
      </c>
      <c r="AJ2452" s="19">
        <f>IF(OR($AI2452="",$AI2452="NO CODE"),"",IF(COUNTIFS(RATES!$A:$A,$AI2452,RATES!$B:$B,"&lt;="&amp;MonthStart,RATES!$C:$C,"&gt;="&amp;MonthEnd)&lt;&gt;1,"NO RATE",IF($AD2452="OFF",SUMIFS(RATES!$F:$F,RATES!$A:$A,$AI2452,RATES!$B:$B,"&lt;="&amp;MonthStart,RATES!$C:$C,"&gt;="&amp;MonthEnd),SUMIFS(RATES!$E:$E,RATES!$A:$A,$AI2452,RATES!$B:$B,"&lt;="&amp;MonthStart,RATES!$C:$C,"&gt;="&amp;MonthEnd))))</f>
        <v/>
      </c>
      <c r="AK2452" s="2">
        <f>IF(OR(NOT(ISNUMBER($AJ2452)),N($AA2452)=0),"",IF(ABS(N($Z2452)/100-$AJ2452)&gt;0.0000001,"DIFFERS",""))</f>
        <v/>
      </c>
    </row>
    <row r="2453">
      <c r="AD2453" s="2">
        <f>IF($L2453="","",IF(ISNUMBER(SEARCH("OFF ROAD",$H2453)),"OFF",IF(ISNUMBER(SEARCH("ON ROAD",$H2453)),"ON","")))</f>
        <v/>
      </c>
      <c r="AE2453" s="2">
        <f>IF($AD2453="ON",""&amp;$L2453,"")</f>
        <v/>
      </c>
      <c r="AF2453" s="2">
        <f>IF($L2453="","",IF($J2453&lt;&gt;"","Y",""))</f>
        <v/>
      </c>
      <c r="AG2453" s="2">
        <f>IF($L2453="","",IFERROR(TRIM(MID($H2453,4,SEARCH(" CO ",$H2453)-4)),""&amp;$S2453))</f>
        <v/>
      </c>
      <c r="AH2453" s="2">
        <f>IF($AG2453="","",IF($AG2453="FULTON",IF(ISNUMBER(SEARCH("COLLEGE PARK",$H2453)),"FULTON (COLLEGE PARK)",IF(ISNUMBER(SEARCH("HAPEVILLE",$H2453)),"FULTON (HAPEVILLE)",IF(ISNUMBER(SEARCH("EAST POINT",$H2453)),"FULTON (EAST POINT)",IF(ISNUMBER(SEARCH("ATLANTA",$H2453)),"FULTON (ATL LIMITS)","FULTON")))),IF($AG2453="DEKALB",IF(ISNUMBER(SEARCH("ATLANTA",$H2453)),"DEKALB (ATL LIMITS)","DEKALB"),IF(AND($AG2453="CLAYTON",ISNUMBER(SEARCH("COLLEGE PARK",$H2453))),"CLAYTON (COLLEGE PARK)",$AG2453))))</f>
        <v/>
      </c>
      <c r="AI2453" s="2">
        <f>IF(OR($AH2453="",$AD2453=""),"",IFERROR(VLOOKUP($AH2453,CODES!$A:$B,2,FALSE),"NO CODE"))</f>
        <v/>
      </c>
      <c r="AJ2453" s="19">
        <f>IF(OR($AI2453="",$AI2453="NO CODE"),"",IF(COUNTIFS(RATES!$A:$A,$AI2453,RATES!$B:$B,"&lt;="&amp;MonthStart,RATES!$C:$C,"&gt;="&amp;MonthEnd)&lt;&gt;1,"NO RATE",IF($AD2453="OFF",SUMIFS(RATES!$F:$F,RATES!$A:$A,$AI2453,RATES!$B:$B,"&lt;="&amp;MonthStart,RATES!$C:$C,"&gt;="&amp;MonthEnd),SUMIFS(RATES!$E:$E,RATES!$A:$A,$AI2453,RATES!$B:$B,"&lt;="&amp;MonthStart,RATES!$C:$C,"&gt;="&amp;MonthEnd))))</f>
        <v/>
      </c>
      <c r="AK2453" s="2">
        <f>IF(OR(NOT(ISNUMBER($AJ2453)),N($AA2453)=0),"",IF(ABS(N($Z2453)/100-$AJ2453)&gt;0.0000001,"DIFFERS",""))</f>
        <v/>
      </c>
    </row>
    <row r="2454">
      <c r="AD2454" s="2">
        <f>IF($L2454="","",IF(ISNUMBER(SEARCH("OFF ROAD",$H2454)),"OFF",IF(ISNUMBER(SEARCH("ON ROAD",$H2454)),"ON","")))</f>
        <v/>
      </c>
      <c r="AE2454" s="2">
        <f>IF($AD2454="ON",""&amp;$L2454,"")</f>
        <v/>
      </c>
      <c r="AF2454" s="2">
        <f>IF($L2454="","",IF($J2454&lt;&gt;"","Y",""))</f>
        <v/>
      </c>
      <c r="AG2454" s="2">
        <f>IF($L2454="","",IFERROR(TRIM(MID($H2454,4,SEARCH(" CO ",$H2454)-4)),""&amp;$S2454))</f>
        <v/>
      </c>
      <c r="AH2454" s="2">
        <f>IF($AG2454="","",IF($AG2454="FULTON",IF(ISNUMBER(SEARCH("COLLEGE PARK",$H2454)),"FULTON (COLLEGE PARK)",IF(ISNUMBER(SEARCH("HAPEVILLE",$H2454)),"FULTON (HAPEVILLE)",IF(ISNUMBER(SEARCH("EAST POINT",$H2454)),"FULTON (EAST POINT)",IF(ISNUMBER(SEARCH("ATLANTA",$H2454)),"FULTON (ATL LIMITS)","FULTON")))),IF($AG2454="DEKALB",IF(ISNUMBER(SEARCH("ATLANTA",$H2454)),"DEKALB (ATL LIMITS)","DEKALB"),IF(AND($AG2454="CLAYTON",ISNUMBER(SEARCH("COLLEGE PARK",$H2454))),"CLAYTON (COLLEGE PARK)",$AG2454))))</f>
        <v/>
      </c>
      <c r="AI2454" s="2">
        <f>IF(OR($AH2454="",$AD2454=""),"",IFERROR(VLOOKUP($AH2454,CODES!$A:$B,2,FALSE),"NO CODE"))</f>
        <v/>
      </c>
      <c r="AJ2454" s="19">
        <f>IF(OR($AI2454="",$AI2454="NO CODE"),"",IF(COUNTIFS(RATES!$A:$A,$AI2454,RATES!$B:$B,"&lt;="&amp;MonthStart,RATES!$C:$C,"&gt;="&amp;MonthEnd)&lt;&gt;1,"NO RATE",IF($AD2454="OFF",SUMIFS(RATES!$F:$F,RATES!$A:$A,$AI2454,RATES!$B:$B,"&lt;="&amp;MonthStart,RATES!$C:$C,"&gt;="&amp;MonthEnd),SUMIFS(RATES!$E:$E,RATES!$A:$A,$AI2454,RATES!$B:$B,"&lt;="&amp;MonthStart,RATES!$C:$C,"&gt;="&amp;MonthEnd))))</f>
        <v/>
      </c>
      <c r="AK2454" s="2">
        <f>IF(OR(NOT(ISNUMBER($AJ2454)),N($AA2454)=0),"",IF(ABS(N($Z2454)/100-$AJ2454)&gt;0.0000001,"DIFFERS",""))</f>
        <v/>
      </c>
    </row>
    <row r="2455">
      <c r="AD2455" s="2">
        <f>IF($L2455="","",IF(ISNUMBER(SEARCH("OFF ROAD",$H2455)),"OFF",IF(ISNUMBER(SEARCH("ON ROAD",$H2455)),"ON","")))</f>
        <v/>
      </c>
      <c r="AE2455" s="2">
        <f>IF($AD2455="ON",""&amp;$L2455,"")</f>
        <v/>
      </c>
      <c r="AF2455" s="2">
        <f>IF($L2455="","",IF($J2455&lt;&gt;"","Y",""))</f>
        <v/>
      </c>
      <c r="AG2455" s="2">
        <f>IF($L2455="","",IFERROR(TRIM(MID($H2455,4,SEARCH(" CO ",$H2455)-4)),""&amp;$S2455))</f>
        <v/>
      </c>
      <c r="AH2455" s="2">
        <f>IF($AG2455="","",IF($AG2455="FULTON",IF(ISNUMBER(SEARCH("COLLEGE PARK",$H2455)),"FULTON (COLLEGE PARK)",IF(ISNUMBER(SEARCH("HAPEVILLE",$H2455)),"FULTON (HAPEVILLE)",IF(ISNUMBER(SEARCH("EAST POINT",$H2455)),"FULTON (EAST POINT)",IF(ISNUMBER(SEARCH("ATLANTA",$H2455)),"FULTON (ATL LIMITS)","FULTON")))),IF($AG2455="DEKALB",IF(ISNUMBER(SEARCH("ATLANTA",$H2455)),"DEKALB (ATL LIMITS)","DEKALB"),IF(AND($AG2455="CLAYTON",ISNUMBER(SEARCH("COLLEGE PARK",$H2455))),"CLAYTON (COLLEGE PARK)",$AG2455))))</f>
        <v/>
      </c>
      <c r="AI2455" s="2">
        <f>IF(OR($AH2455="",$AD2455=""),"",IFERROR(VLOOKUP($AH2455,CODES!$A:$B,2,FALSE),"NO CODE"))</f>
        <v/>
      </c>
      <c r="AJ2455" s="19">
        <f>IF(OR($AI2455="",$AI2455="NO CODE"),"",IF(COUNTIFS(RATES!$A:$A,$AI2455,RATES!$B:$B,"&lt;="&amp;MonthStart,RATES!$C:$C,"&gt;="&amp;MonthEnd)&lt;&gt;1,"NO RATE",IF($AD2455="OFF",SUMIFS(RATES!$F:$F,RATES!$A:$A,$AI2455,RATES!$B:$B,"&lt;="&amp;MonthStart,RATES!$C:$C,"&gt;="&amp;MonthEnd),SUMIFS(RATES!$E:$E,RATES!$A:$A,$AI2455,RATES!$B:$B,"&lt;="&amp;MonthStart,RATES!$C:$C,"&gt;="&amp;MonthEnd))))</f>
        <v/>
      </c>
      <c r="AK2455" s="2">
        <f>IF(OR(NOT(ISNUMBER($AJ2455)),N($AA2455)=0),"",IF(ABS(N($Z2455)/100-$AJ2455)&gt;0.0000001,"DIFFERS",""))</f>
        <v/>
      </c>
    </row>
    <row r="2456">
      <c r="AD2456" s="2">
        <f>IF($L2456="","",IF(ISNUMBER(SEARCH("OFF ROAD",$H2456)),"OFF",IF(ISNUMBER(SEARCH("ON ROAD",$H2456)),"ON","")))</f>
        <v/>
      </c>
      <c r="AE2456" s="2">
        <f>IF($AD2456="ON",""&amp;$L2456,"")</f>
        <v/>
      </c>
      <c r="AF2456" s="2">
        <f>IF($L2456="","",IF($J2456&lt;&gt;"","Y",""))</f>
        <v/>
      </c>
      <c r="AG2456" s="2">
        <f>IF($L2456="","",IFERROR(TRIM(MID($H2456,4,SEARCH(" CO ",$H2456)-4)),""&amp;$S2456))</f>
        <v/>
      </c>
      <c r="AH2456" s="2">
        <f>IF($AG2456="","",IF($AG2456="FULTON",IF(ISNUMBER(SEARCH("COLLEGE PARK",$H2456)),"FULTON (COLLEGE PARK)",IF(ISNUMBER(SEARCH("HAPEVILLE",$H2456)),"FULTON (HAPEVILLE)",IF(ISNUMBER(SEARCH("EAST POINT",$H2456)),"FULTON (EAST POINT)",IF(ISNUMBER(SEARCH("ATLANTA",$H2456)),"FULTON (ATL LIMITS)","FULTON")))),IF($AG2456="DEKALB",IF(ISNUMBER(SEARCH("ATLANTA",$H2456)),"DEKALB (ATL LIMITS)","DEKALB"),IF(AND($AG2456="CLAYTON",ISNUMBER(SEARCH("COLLEGE PARK",$H2456))),"CLAYTON (COLLEGE PARK)",$AG2456))))</f>
        <v/>
      </c>
      <c r="AI2456" s="2">
        <f>IF(OR($AH2456="",$AD2456=""),"",IFERROR(VLOOKUP($AH2456,CODES!$A:$B,2,FALSE),"NO CODE"))</f>
        <v/>
      </c>
      <c r="AJ2456" s="19">
        <f>IF(OR($AI2456="",$AI2456="NO CODE"),"",IF(COUNTIFS(RATES!$A:$A,$AI2456,RATES!$B:$B,"&lt;="&amp;MonthStart,RATES!$C:$C,"&gt;="&amp;MonthEnd)&lt;&gt;1,"NO RATE",IF($AD2456="OFF",SUMIFS(RATES!$F:$F,RATES!$A:$A,$AI2456,RATES!$B:$B,"&lt;="&amp;MonthStart,RATES!$C:$C,"&gt;="&amp;MonthEnd),SUMIFS(RATES!$E:$E,RATES!$A:$A,$AI2456,RATES!$B:$B,"&lt;="&amp;MonthStart,RATES!$C:$C,"&gt;="&amp;MonthEnd))))</f>
        <v/>
      </c>
      <c r="AK2456" s="2">
        <f>IF(OR(NOT(ISNUMBER($AJ2456)),N($AA2456)=0),"",IF(ABS(N($Z2456)/100-$AJ2456)&gt;0.0000001,"DIFFERS",""))</f>
        <v/>
      </c>
    </row>
    <row r="2457">
      <c r="AD2457" s="2">
        <f>IF($L2457="","",IF(ISNUMBER(SEARCH("OFF ROAD",$H2457)),"OFF",IF(ISNUMBER(SEARCH("ON ROAD",$H2457)),"ON","")))</f>
        <v/>
      </c>
      <c r="AE2457" s="2">
        <f>IF($AD2457="ON",""&amp;$L2457,"")</f>
        <v/>
      </c>
      <c r="AF2457" s="2">
        <f>IF($L2457="","",IF($J2457&lt;&gt;"","Y",""))</f>
        <v/>
      </c>
      <c r="AG2457" s="2">
        <f>IF($L2457="","",IFERROR(TRIM(MID($H2457,4,SEARCH(" CO ",$H2457)-4)),""&amp;$S2457))</f>
        <v/>
      </c>
      <c r="AH2457" s="2">
        <f>IF($AG2457="","",IF($AG2457="FULTON",IF(ISNUMBER(SEARCH("COLLEGE PARK",$H2457)),"FULTON (COLLEGE PARK)",IF(ISNUMBER(SEARCH("HAPEVILLE",$H2457)),"FULTON (HAPEVILLE)",IF(ISNUMBER(SEARCH("EAST POINT",$H2457)),"FULTON (EAST POINT)",IF(ISNUMBER(SEARCH("ATLANTA",$H2457)),"FULTON (ATL LIMITS)","FULTON")))),IF($AG2457="DEKALB",IF(ISNUMBER(SEARCH("ATLANTA",$H2457)),"DEKALB (ATL LIMITS)","DEKALB"),IF(AND($AG2457="CLAYTON",ISNUMBER(SEARCH("COLLEGE PARK",$H2457))),"CLAYTON (COLLEGE PARK)",$AG2457))))</f>
        <v/>
      </c>
      <c r="AI2457" s="2">
        <f>IF(OR($AH2457="",$AD2457=""),"",IFERROR(VLOOKUP($AH2457,CODES!$A:$B,2,FALSE),"NO CODE"))</f>
        <v/>
      </c>
      <c r="AJ2457" s="19">
        <f>IF(OR($AI2457="",$AI2457="NO CODE"),"",IF(COUNTIFS(RATES!$A:$A,$AI2457,RATES!$B:$B,"&lt;="&amp;MonthStart,RATES!$C:$C,"&gt;="&amp;MonthEnd)&lt;&gt;1,"NO RATE",IF($AD2457="OFF",SUMIFS(RATES!$F:$F,RATES!$A:$A,$AI2457,RATES!$B:$B,"&lt;="&amp;MonthStart,RATES!$C:$C,"&gt;="&amp;MonthEnd),SUMIFS(RATES!$E:$E,RATES!$A:$A,$AI2457,RATES!$B:$B,"&lt;="&amp;MonthStart,RATES!$C:$C,"&gt;="&amp;MonthEnd))))</f>
        <v/>
      </c>
      <c r="AK2457" s="2">
        <f>IF(OR(NOT(ISNUMBER($AJ2457)),N($AA2457)=0),"",IF(ABS(N($Z2457)/100-$AJ2457)&gt;0.0000001,"DIFFERS",""))</f>
        <v/>
      </c>
    </row>
    <row r="2458">
      <c r="AD2458" s="2">
        <f>IF($L2458="","",IF(ISNUMBER(SEARCH("OFF ROAD",$H2458)),"OFF",IF(ISNUMBER(SEARCH("ON ROAD",$H2458)),"ON","")))</f>
        <v/>
      </c>
      <c r="AE2458" s="2">
        <f>IF($AD2458="ON",""&amp;$L2458,"")</f>
        <v/>
      </c>
      <c r="AF2458" s="2">
        <f>IF($L2458="","",IF($J2458&lt;&gt;"","Y",""))</f>
        <v/>
      </c>
      <c r="AG2458" s="2">
        <f>IF($L2458="","",IFERROR(TRIM(MID($H2458,4,SEARCH(" CO ",$H2458)-4)),""&amp;$S2458))</f>
        <v/>
      </c>
      <c r="AH2458" s="2">
        <f>IF($AG2458="","",IF($AG2458="FULTON",IF(ISNUMBER(SEARCH("COLLEGE PARK",$H2458)),"FULTON (COLLEGE PARK)",IF(ISNUMBER(SEARCH("HAPEVILLE",$H2458)),"FULTON (HAPEVILLE)",IF(ISNUMBER(SEARCH("EAST POINT",$H2458)),"FULTON (EAST POINT)",IF(ISNUMBER(SEARCH("ATLANTA",$H2458)),"FULTON (ATL LIMITS)","FULTON")))),IF($AG2458="DEKALB",IF(ISNUMBER(SEARCH("ATLANTA",$H2458)),"DEKALB (ATL LIMITS)","DEKALB"),IF(AND($AG2458="CLAYTON",ISNUMBER(SEARCH("COLLEGE PARK",$H2458))),"CLAYTON (COLLEGE PARK)",$AG2458))))</f>
        <v/>
      </c>
      <c r="AI2458" s="2">
        <f>IF(OR($AH2458="",$AD2458=""),"",IFERROR(VLOOKUP($AH2458,CODES!$A:$B,2,FALSE),"NO CODE"))</f>
        <v/>
      </c>
      <c r="AJ2458" s="19">
        <f>IF(OR($AI2458="",$AI2458="NO CODE"),"",IF(COUNTIFS(RATES!$A:$A,$AI2458,RATES!$B:$B,"&lt;="&amp;MonthStart,RATES!$C:$C,"&gt;="&amp;MonthEnd)&lt;&gt;1,"NO RATE",IF($AD2458="OFF",SUMIFS(RATES!$F:$F,RATES!$A:$A,$AI2458,RATES!$B:$B,"&lt;="&amp;MonthStart,RATES!$C:$C,"&gt;="&amp;MonthEnd),SUMIFS(RATES!$E:$E,RATES!$A:$A,$AI2458,RATES!$B:$B,"&lt;="&amp;MonthStart,RATES!$C:$C,"&gt;="&amp;MonthEnd))))</f>
        <v/>
      </c>
      <c r="AK2458" s="2">
        <f>IF(OR(NOT(ISNUMBER($AJ2458)),N($AA2458)=0),"",IF(ABS(N($Z2458)/100-$AJ2458)&gt;0.0000001,"DIFFERS",""))</f>
        <v/>
      </c>
    </row>
    <row r="2459">
      <c r="AD2459" s="2">
        <f>IF($L2459="","",IF(ISNUMBER(SEARCH("OFF ROAD",$H2459)),"OFF",IF(ISNUMBER(SEARCH("ON ROAD",$H2459)),"ON","")))</f>
        <v/>
      </c>
      <c r="AE2459" s="2">
        <f>IF($AD2459="ON",""&amp;$L2459,"")</f>
        <v/>
      </c>
      <c r="AF2459" s="2">
        <f>IF($L2459="","",IF($J2459&lt;&gt;"","Y",""))</f>
        <v/>
      </c>
      <c r="AG2459" s="2">
        <f>IF($L2459="","",IFERROR(TRIM(MID($H2459,4,SEARCH(" CO ",$H2459)-4)),""&amp;$S2459))</f>
        <v/>
      </c>
      <c r="AH2459" s="2">
        <f>IF($AG2459="","",IF($AG2459="FULTON",IF(ISNUMBER(SEARCH("COLLEGE PARK",$H2459)),"FULTON (COLLEGE PARK)",IF(ISNUMBER(SEARCH("HAPEVILLE",$H2459)),"FULTON (HAPEVILLE)",IF(ISNUMBER(SEARCH("EAST POINT",$H2459)),"FULTON (EAST POINT)",IF(ISNUMBER(SEARCH("ATLANTA",$H2459)),"FULTON (ATL LIMITS)","FULTON")))),IF($AG2459="DEKALB",IF(ISNUMBER(SEARCH("ATLANTA",$H2459)),"DEKALB (ATL LIMITS)","DEKALB"),IF(AND($AG2459="CLAYTON",ISNUMBER(SEARCH("COLLEGE PARK",$H2459))),"CLAYTON (COLLEGE PARK)",$AG2459))))</f>
        <v/>
      </c>
      <c r="AI2459" s="2">
        <f>IF(OR($AH2459="",$AD2459=""),"",IFERROR(VLOOKUP($AH2459,CODES!$A:$B,2,FALSE),"NO CODE"))</f>
        <v/>
      </c>
      <c r="AJ2459" s="19">
        <f>IF(OR($AI2459="",$AI2459="NO CODE"),"",IF(COUNTIFS(RATES!$A:$A,$AI2459,RATES!$B:$B,"&lt;="&amp;MonthStart,RATES!$C:$C,"&gt;="&amp;MonthEnd)&lt;&gt;1,"NO RATE",IF($AD2459="OFF",SUMIFS(RATES!$F:$F,RATES!$A:$A,$AI2459,RATES!$B:$B,"&lt;="&amp;MonthStart,RATES!$C:$C,"&gt;="&amp;MonthEnd),SUMIFS(RATES!$E:$E,RATES!$A:$A,$AI2459,RATES!$B:$B,"&lt;="&amp;MonthStart,RATES!$C:$C,"&gt;="&amp;MonthEnd))))</f>
        <v/>
      </c>
      <c r="AK2459" s="2">
        <f>IF(OR(NOT(ISNUMBER($AJ2459)),N($AA2459)=0),"",IF(ABS(N($Z2459)/100-$AJ2459)&gt;0.0000001,"DIFFERS",""))</f>
        <v/>
      </c>
    </row>
    <row r="2460">
      <c r="AD2460" s="2">
        <f>IF($L2460="","",IF(ISNUMBER(SEARCH("OFF ROAD",$H2460)),"OFF",IF(ISNUMBER(SEARCH("ON ROAD",$H2460)),"ON","")))</f>
        <v/>
      </c>
      <c r="AE2460" s="2">
        <f>IF($AD2460="ON",""&amp;$L2460,"")</f>
        <v/>
      </c>
      <c r="AF2460" s="2">
        <f>IF($L2460="","",IF($J2460&lt;&gt;"","Y",""))</f>
        <v/>
      </c>
      <c r="AG2460" s="2">
        <f>IF($L2460="","",IFERROR(TRIM(MID($H2460,4,SEARCH(" CO ",$H2460)-4)),""&amp;$S2460))</f>
        <v/>
      </c>
      <c r="AH2460" s="2">
        <f>IF($AG2460="","",IF($AG2460="FULTON",IF(ISNUMBER(SEARCH("COLLEGE PARK",$H2460)),"FULTON (COLLEGE PARK)",IF(ISNUMBER(SEARCH("HAPEVILLE",$H2460)),"FULTON (HAPEVILLE)",IF(ISNUMBER(SEARCH("EAST POINT",$H2460)),"FULTON (EAST POINT)",IF(ISNUMBER(SEARCH("ATLANTA",$H2460)),"FULTON (ATL LIMITS)","FULTON")))),IF($AG2460="DEKALB",IF(ISNUMBER(SEARCH("ATLANTA",$H2460)),"DEKALB (ATL LIMITS)","DEKALB"),IF(AND($AG2460="CLAYTON",ISNUMBER(SEARCH("COLLEGE PARK",$H2460))),"CLAYTON (COLLEGE PARK)",$AG2460))))</f>
        <v/>
      </c>
      <c r="AI2460" s="2">
        <f>IF(OR($AH2460="",$AD2460=""),"",IFERROR(VLOOKUP($AH2460,CODES!$A:$B,2,FALSE),"NO CODE"))</f>
        <v/>
      </c>
      <c r="AJ2460" s="19">
        <f>IF(OR($AI2460="",$AI2460="NO CODE"),"",IF(COUNTIFS(RATES!$A:$A,$AI2460,RATES!$B:$B,"&lt;="&amp;MonthStart,RATES!$C:$C,"&gt;="&amp;MonthEnd)&lt;&gt;1,"NO RATE",IF($AD2460="OFF",SUMIFS(RATES!$F:$F,RATES!$A:$A,$AI2460,RATES!$B:$B,"&lt;="&amp;MonthStart,RATES!$C:$C,"&gt;="&amp;MonthEnd),SUMIFS(RATES!$E:$E,RATES!$A:$A,$AI2460,RATES!$B:$B,"&lt;="&amp;MonthStart,RATES!$C:$C,"&gt;="&amp;MonthEnd))))</f>
        <v/>
      </c>
      <c r="AK2460" s="2">
        <f>IF(OR(NOT(ISNUMBER($AJ2460)),N($AA2460)=0),"",IF(ABS(N($Z2460)/100-$AJ2460)&gt;0.0000001,"DIFFERS",""))</f>
        <v/>
      </c>
    </row>
    <row r="2461">
      <c r="AD2461" s="2">
        <f>IF($L2461="","",IF(ISNUMBER(SEARCH("OFF ROAD",$H2461)),"OFF",IF(ISNUMBER(SEARCH("ON ROAD",$H2461)),"ON","")))</f>
        <v/>
      </c>
      <c r="AE2461" s="2">
        <f>IF($AD2461="ON",""&amp;$L2461,"")</f>
        <v/>
      </c>
      <c r="AF2461" s="2">
        <f>IF($L2461="","",IF($J2461&lt;&gt;"","Y",""))</f>
        <v/>
      </c>
      <c r="AG2461" s="2">
        <f>IF($L2461="","",IFERROR(TRIM(MID($H2461,4,SEARCH(" CO ",$H2461)-4)),""&amp;$S2461))</f>
        <v/>
      </c>
      <c r="AH2461" s="2">
        <f>IF($AG2461="","",IF($AG2461="FULTON",IF(ISNUMBER(SEARCH("COLLEGE PARK",$H2461)),"FULTON (COLLEGE PARK)",IF(ISNUMBER(SEARCH("HAPEVILLE",$H2461)),"FULTON (HAPEVILLE)",IF(ISNUMBER(SEARCH("EAST POINT",$H2461)),"FULTON (EAST POINT)",IF(ISNUMBER(SEARCH("ATLANTA",$H2461)),"FULTON (ATL LIMITS)","FULTON")))),IF($AG2461="DEKALB",IF(ISNUMBER(SEARCH("ATLANTA",$H2461)),"DEKALB (ATL LIMITS)","DEKALB"),IF(AND($AG2461="CLAYTON",ISNUMBER(SEARCH("COLLEGE PARK",$H2461))),"CLAYTON (COLLEGE PARK)",$AG2461))))</f>
        <v/>
      </c>
      <c r="AI2461" s="2">
        <f>IF(OR($AH2461="",$AD2461=""),"",IFERROR(VLOOKUP($AH2461,CODES!$A:$B,2,FALSE),"NO CODE"))</f>
        <v/>
      </c>
      <c r="AJ2461" s="19">
        <f>IF(OR($AI2461="",$AI2461="NO CODE"),"",IF(COUNTIFS(RATES!$A:$A,$AI2461,RATES!$B:$B,"&lt;="&amp;MonthStart,RATES!$C:$C,"&gt;="&amp;MonthEnd)&lt;&gt;1,"NO RATE",IF($AD2461="OFF",SUMIFS(RATES!$F:$F,RATES!$A:$A,$AI2461,RATES!$B:$B,"&lt;="&amp;MonthStart,RATES!$C:$C,"&gt;="&amp;MonthEnd),SUMIFS(RATES!$E:$E,RATES!$A:$A,$AI2461,RATES!$B:$B,"&lt;="&amp;MonthStart,RATES!$C:$C,"&gt;="&amp;MonthEnd))))</f>
        <v/>
      </c>
      <c r="AK2461" s="2">
        <f>IF(OR(NOT(ISNUMBER($AJ2461)),N($AA2461)=0),"",IF(ABS(N($Z2461)/100-$AJ2461)&gt;0.0000001,"DIFFERS",""))</f>
        <v/>
      </c>
    </row>
    <row r="2462">
      <c r="AD2462" s="2">
        <f>IF($L2462="","",IF(ISNUMBER(SEARCH("OFF ROAD",$H2462)),"OFF",IF(ISNUMBER(SEARCH("ON ROAD",$H2462)),"ON","")))</f>
        <v/>
      </c>
      <c r="AE2462" s="2">
        <f>IF($AD2462="ON",""&amp;$L2462,"")</f>
        <v/>
      </c>
      <c r="AF2462" s="2">
        <f>IF($L2462="","",IF($J2462&lt;&gt;"","Y",""))</f>
        <v/>
      </c>
      <c r="AG2462" s="2">
        <f>IF($L2462="","",IFERROR(TRIM(MID($H2462,4,SEARCH(" CO ",$H2462)-4)),""&amp;$S2462))</f>
        <v/>
      </c>
      <c r="AH2462" s="2">
        <f>IF($AG2462="","",IF($AG2462="FULTON",IF(ISNUMBER(SEARCH("COLLEGE PARK",$H2462)),"FULTON (COLLEGE PARK)",IF(ISNUMBER(SEARCH("HAPEVILLE",$H2462)),"FULTON (HAPEVILLE)",IF(ISNUMBER(SEARCH("EAST POINT",$H2462)),"FULTON (EAST POINT)",IF(ISNUMBER(SEARCH("ATLANTA",$H2462)),"FULTON (ATL LIMITS)","FULTON")))),IF($AG2462="DEKALB",IF(ISNUMBER(SEARCH("ATLANTA",$H2462)),"DEKALB (ATL LIMITS)","DEKALB"),IF(AND($AG2462="CLAYTON",ISNUMBER(SEARCH("COLLEGE PARK",$H2462))),"CLAYTON (COLLEGE PARK)",$AG2462))))</f>
        <v/>
      </c>
      <c r="AI2462" s="2">
        <f>IF(OR($AH2462="",$AD2462=""),"",IFERROR(VLOOKUP($AH2462,CODES!$A:$B,2,FALSE),"NO CODE"))</f>
        <v/>
      </c>
      <c r="AJ2462" s="19">
        <f>IF(OR($AI2462="",$AI2462="NO CODE"),"",IF(COUNTIFS(RATES!$A:$A,$AI2462,RATES!$B:$B,"&lt;="&amp;MonthStart,RATES!$C:$C,"&gt;="&amp;MonthEnd)&lt;&gt;1,"NO RATE",IF($AD2462="OFF",SUMIFS(RATES!$F:$F,RATES!$A:$A,$AI2462,RATES!$B:$B,"&lt;="&amp;MonthStart,RATES!$C:$C,"&gt;="&amp;MonthEnd),SUMIFS(RATES!$E:$E,RATES!$A:$A,$AI2462,RATES!$B:$B,"&lt;="&amp;MonthStart,RATES!$C:$C,"&gt;="&amp;MonthEnd))))</f>
        <v/>
      </c>
      <c r="AK2462" s="2">
        <f>IF(OR(NOT(ISNUMBER($AJ2462)),N($AA2462)=0),"",IF(ABS(N($Z2462)/100-$AJ2462)&gt;0.0000001,"DIFFERS",""))</f>
        <v/>
      </c>
    </row>
    <row r="2463">
      <c r="AD2463" s="2">
        <f>IF($L2463="","",IF(ISNUMBER(SEARCH("OFF ROAD",$H2463)),"OFF",IF(ISNUMBER(SEARCH("ON ROAD",$H2463)),"ON","")))</f>
        <v/>
      </c>
      <c r="AE2463" s="2">
        <f>IF($AD2463="ON",""&amp;$L2463,"")</f>
        <v/>
      </c>
      <c r="AF2463" s="2">
        <f>IF($L2463="","",IF($J2463&lt;&gt;"","Y",""))</f>
        <v/>
      </c>
      <c r="AG2463" s="2">
        <f>IF($L2463="","",IFERROR(TRIM(MID($H2463,4,SEARCH(" CO ",$H2463)-4)),""&amp;$S2463))</f>
        <v/>
      </c>
      <c r="AH2463" s="2">
        <f>IF($AG2463="","",IF($AG2463="FULTON",IF(ISNUMBER(SEARCH("COLLEGE PARK",$H2463)),"FULTON (COLLEGE PARK)",IF(ISNUMBER(SEARCH("HAPEVILLE",$H2463)),"FULTON (HAPEVILLE)",IF(ISNUMBER(SEARCH("EAST POINT",$H2463)),"FULTON (EAST POINT)",IF(ISNUMBER(SEARCH("ATLANTA",$H2463)),"FULTON (ATL LIMITS)","FULTON")))),IF($AG2463="DEKALB",IF(ISNUMBER(SEARCH("ATLANTA",$H2463)),"DEKALB (ATL LIMITS)","DEKALB"),IF(AND($AG2463="CLAYTON",ISNUMBER(SEARCH("COLLEGE PARK",$H2463))),"CLAYTON (COLLEGE PARK)",$AG2463))))</f>
        <v/>
      </c>
      <c r="AI2463" s="2">
        <f>IF(OR($AH2463="",$AD2463=""),"",IFERROR(VLOOKUP($AH2463,CODES!$A:$B,2,FALSE),"NO CODE"))</f>
        <v/>
      </c>
      <c r="AJ2463" s="19">
        <f>IF(OR($AI2463="",$AI2463="NO CODE"),"",IF(COUNTIFS(RATES!$A:$A,$AI2463,RATES!$B:$B,"&lt;="&amp;MonthStart,RATES!$C:$C,"&gt;="&amp;MonthEnd)&lt;&gt;1,"NO RATE",IF($AD2463="OFF",SUMIFS(RATES!$F:$F,RATES!$A:$A,$AI2463,RATES!$B:$B,"&lt;="&amp;MonthStart,RATES!$C:$C,"&gt;="&amp;MonthEnd),SUMIFS(RATES!$E:$E,RATES!$A:$A,$AI2463,RATES!$B:$B,"&lt;="&amp;MonthStart,RATES!$C:$C,"&gt;="&amp;MonthEnd))))</f>
        <v/>
      </c>
      <c r="AK2463" s="2">
        <f>IF(OR(NOT(ISNUMBER($AJ2463)),N($AA2463)=0),"",IF(ABS(N($Z2463)/100-$AJ2463)&gt;0.0000001,"DIFFERS",""))</f>
        <v/>
      </c>
    </row>
    <row r="2464">
      <c r="AD2464" s="2">
        <f>IF($L2464="","",IF(ISNUMBER(SEARCH("OFF ROAD",$H2464)),"OFF",IF(ISNUMBER(SEARCH("ON ROAD",$H2464)),"ON","")))</f>
        <v/>
      </c>
      <c r="AE2464" s="2">
        <f>IF($AD2464="ON",""&amp;$L2464,"")</f>
        <v/>
      </c>
      <c r="AF2464" s="2">
        <f>IF($L2464="","",IF($J2464&lt;&gt;"","Y",""))</f>
        <v/>
      </c>
      <c r="AG2464" s="2">
        <f>IF($L2464="","",IFERROR(TRIM(MID($H2464,4,SEARCH(" CO ",$H2464)-4)),""&amp;$S2464))</f>
        <v/>
      </c>
      <c r="AH2464" s="2">
        <f>IF($AG2464="","",IF($AG2464="FULTON",IF(ISNUMBER(SEARCH("COLLEGE PARK",$H2464)),"FULTON (COLLEGE PARK)",IF(ISNUMBER(SEARCH("HAPEVILLE",$H2464)),"FULTON (HAPEVILLE)",IF(ISNUMBER(SEARCH("EAST POINT",$H2464)),"FULTON (EAST POINT)",IF(ISNUMBER(SEARCH("ATLANTA",$H2464)),"FULTON (ATL LIMITS)","FULTON")))),IF($AG2464="DEKALB",IF(ISNUMBER(SEARCH("ATLANTA",$H2464)),"DEKALB (ATL LIMITS)","DEKALB"),IF(AND($AG2464="CLAYTON",ISNUMBER(SEARCH("COLLEGE PARK",$H2464))),"CLAYTON (COLLEGE PARK)",$AG2464))))</f>
        <v/>
      </c>
      <c r="AI2464" s="2">
        <f>IF(OR($AH2464="",$AD2464=""),"",IFERROR(VLOOKUP($AH2464,CODES!$A:$B,2,FALSE),"NO CODE"))</f>
        <v/>
      </c>
      <c r="AJ2464" s="19">
        <f>IF(OR($AI2464="",$AI2464="NO CODE"),"",IF(COUNTIFS(RATES!$A:$A,$AI2464,RATES!$B:$B,"&lt;="&amp;MonthStart,RATES!$C:$C,"&gt;="&amp;MonthEnd)&lt;&gt;1,"NO RATE",IF($AD2464="OFF",SUMIFS(RATES!$F:$F,RATES!$A:$A,$AI2464,RATES!$B:$B,"&lt;="&amp;MonthStart,RATES!$C:$C,"&gt;="&amp;MonthEnd),SUMIFS(RATES!$E:$E,RATES!$A:$A,$AI2464,RATES!$B:$B,"&lt;="&amp;MonthStart,RATES!$C:$C,"&gt;="&amp;MonthEnd))))</f>
        <v/>
      </c>
      <c r="AK2464" s="2">
        <f>IF(OR(NOT(ISNUMBER($AJ2464)),N($AA2464)=0),"",IF(ABS(N($Z2464)/100-$AJ2464)&gt;0.0000001,"DIFFERS",""))</f>
        <v/>
      </c>
    </row>
    <row r="2465">
      <c r="AD2465" s="2">
        <f>IF($L2465="","",IF(ISNUMBER(SEARCH("OFF ROAD",$H2465)),"OFF",IF(ISNUMBER(SEARCH("ON ROAD",$H2465)),"ON","")))</f>
        <v/>
      </c>
      <c r="AE2465" s="2">
        <f>IF($AD2465="ON",""&amp;$L2465,"")</f>
        <v/>
      </c>
      <c r="AF2465" s="2">
        <f>IF($L2465="","",IF($J2465&lt;&gt;"","Y",""))</f>
        <v/>
      </c>
      <c r="AG2465" s="2">
        <f>IF($L2465="","",IFERROR(TRIM(MID($H2465,4,SEARCH(" CO ",$H2465)-4)),""&amp;$S2465))</f>
        <v/>
      </c>
      <c r="AH2465" s="2">
        <f>IF($AG2465="","",IF($AG2465="FULTON",IF(ISNUMBER(SEARCH("COLLEGE PARK",$H2465)),"FULTON (COLLEGE PARK)",IF(ISNUMBER(SEARCH("HAPEVILLE",$H2465)),"FULTON (HAPEVILLE)",IF(ISNUMBER(SEARCH("EAST POINT",$H2465)),"FULTON (EAST POINT)",IF(ISNUMBER(SEARCH("ATLANTA",$H2465)),"FULTON (ATL LIMITS)","FULTON")))),IF($AG2465="DEKALB",IF(ISNUMBER(SEARCH("ATLANTA",$H2465)),"DEKALB (ATL LIMITS)","DEKALB"),IF(AND($AG2465="CLAYTON",ISNUMBER(SEARCH("COLLEGE PARK",$H2465))),"CLAYTON (COLLEGE PARK)",$AG2465))))</f>
        <v/>
      </c>
      <c r="AI2465" s="2">
        <f>IF(OR($AH2465="",$AD2465=""),"",IFERROR(VLOOKUP($AH2465,CODES!$A:$B,2,FALSE),"NO CODE"))</f>
        <v/>
      </c>
      <c r="AJ2465" s="19">
        <f>IF(OR($AI2465="",$AI2465="NO CODE"),"",IF(COUNTIFS(RATES!$A:$A,$AI2465,RATES!$B:$B,"&lt;="&amp;MonthStart,RATES!$C:$C,"&gt;="&amp;MonthEnd)&lt;&gt;1,"NO RATE",IF($AD2465="OFF",SUMIFS(RATES!$F:$F,RATES!$A:$A,$AI2465,RATES!$B:$B,"&lt;="&amp;MonthStart,RATES!$C:$C,"&gt;="&amp;MonthEnd),SUMIFS(RATES!$E:$E,RATES!$A:$A,$AI2465,RATES!$B:$B,"&lt;="&amp;MonthStart,RATES!$C:$C,"&gt;="&amp;MonthEnd))))</f>
        <v/>
      </c>
      <c r="AK2465" s="2">
        <f>IF(OR(NOT(ISNUMBER($AJ2465)),N($AA2465)=0),"",IF(ABS(N($Z2465)/100-$AJ2465)&gt;0.0000001,"DIFFERS",""))</f>
        <v/>
      </c>
    </row>
    <row r="2466">
      <c r="AD2466" s="2">
        <f>IF($L2466="","",IF(ISNUMBER(SEARCH("OFF ROAD",$H2466)),"OFF",IF(ISNUMBER(SEARCH("ON ROAD",$H2466)),"ON","")))</f>
        <v/>
      </c>
      <c r="AE2466" s="2">
        <f>IF($AD2466="ON",""&amp;$L2466,"")</f>
        <v/>
      </c>
      <c r="AF2466" s="2">
        <f>IF($L2466="","",IF($J2466&lt;&gt;"","Y",""))</f>
        <v/>
      </c>
      <c r="AG2466" s="2">
        <f>IF($L2466="","",IFERROR(TRIM(MID($H2466,4,SEARCH(" CO ",$H2466)-4)),""&amp;$S2466))</f>
        <v/>
      </c>
      <c r="AH2466" s="2">
        <f>IF($AG2466="","",IF($AG2466="FULTON",IF(ISNUMBER(SEARCH("COLLEGE PARK",$H2466)),"FULTON (COLLEGE PARK)",IF(ISNUMBER(SEARCH("HAPEVILLE",$H2466)),"FULTON (HAPEVILLE)",IF(ISNUMBER(SEARCH("EAST POINT",$H2466)),"FULTON (EAST POINT)",IF(ISNUMBER(SEARCH("ATLANTA",$H2466)),"FULTON (ATL LIMITS)","FULTON")))),IF($AG2466="DEKALB",IF(ISNUMBER(SEARCH("ATLANTA",$H2466)),"DEKALB (ATL LIMITS)","DEKALB"),IF(AND($AG2466="CLAYTON",ISNUMBER(SEARCH("COLLEGE PARK",$H2466))),"CLAYTON (COLLEGE PARK)",$AG2466))))</f>
        <v/>
      </c>
      <c r="AI2466" s="2">
        <f>IF(OR($AH2466="",$AD2466=""),"",IFERROR(VLOOKUP($AH2466,CODES!$A:$B,2,FALSE),"NO CODE"))</f>
        <v/>
      </c>
      <c r="AJ2466" s="19">
        <f>IF(OR($AI2466="",$AI2466="NO CODE"),"",IF(COUNTIFS(RATES!$A:$A,$AI2466,RATES!$B:$B,"&lt;="&amp;MonthStart,RATES!$C:$C,"&gt;="&amp;MonthEnd)&lt;&gt;1,"NO RATE",IF($AD2466="OFF",SUMIFS(RATES!$F:$F,RATES!$A:$A,$AI2466,RATES!$B:$B,"&lt;="&amp;MonthStart,RATES!$C:$C,"&gt;="&amp;MonthEnd),SUMIFS(RATES!$E:$E,RATES!$A:$A,$AI2466,RATES!$B:$B,"&lt;="&amp;MonthStart,RATES!$C:$C,"&gt;="&amp;MonthEnd))))</f>
        <v/>
      </c>
      <c r="AK2466" s="2">
        <f>IF(OR(NOT(ISNUMBER($AJ2466)),N($AA2466)=0),"",IF(ABS(N($Z2466)/100-$AJ2466)&gt;0.0000001,"DIFFERS",""))</f>
        <v/>
      </c>
    </row>
    <row r="2467">
      <c r="AD2467" s="2">
        <f>IF($L2467="","",IF(ISNUMBER(SEARCH("OFF ROAD",$H2467)),"OFF",IF(ISNUMBER(SEARCH("ON ROAD",$H2467)),"ON","")))</f>
        <v/>
      </c>
      <c r="AE2467" s="2">
        <f>IF($AD2467="ON",""&amp;$L2467,"")</f>
        <v/>
      </c>
      <c r="AF2467" s="2">
        <f>IF($L2467="","",IF($J2467&lt;&gt;"","Y",""))</f>
        <v/>
      </c>
      <c r="AG2467" s="2">
        <f>IF($L2467="","",IFERROR(TRIM(MID($H2467,4,SEARCH(" CO ",$H2467)-4)),""&amp;$S2467))</f>
        <v/>
      </c>
      <c r="AH2467" s="2">
        <f>IF($AG2467="","",IF($AG2467="FULTON",IF(ISNUMBER(SEARCH("COLLEGE PARK",$H2467)),"FULTON (COLLEGE PARK)",IF(ISNUMBER(SEARCH("HAPEVILLE",$H2467)),"FULTON (HAPEVILLE)",IF(ISNUMBER(SEARCH("EAST POINT",$H2467)),"FULTON (EAST POINT)",IF(ISNUMBER(SEARCH("ATLANTA",$H2467)),"FULTON (ATL LIMITS)","FULTON")))),IF($AG2467="DEKALB",IF(ISNUMBER(SEARCH("ATLANTA",$H2467)),"DEKALB (ATL LIMITS)","DEKALB"),IF(AND($AG2467="CLAYTON",ISNUMBER(SEARCH("COLLEGE PARK",$H2467))),"CLAYTON (COLLEGE PARK)",$AG2467))))</f>
        <v/>
      </c>
      <c r="AI2467" s="2">
        <f>IF(OR($AH2467="",$AD2467=""),"",IFERROR(VLOOKUP($AH2467,CODES!$A:$B,2,FALSE),"NO CODE"))</f>
        <v/>
      </c>
      <c r="AJ2467" s="19">
        <f>IF(OR($AI2467="",$AI2467="NO CODE"),"",IF(COUNTIFS(RATES!$A:$A,$AI2467,RATES!$B:$B,"&lt;="&amp;MonthStart,RATES!$C:$C,"&gt;="&amp;MonthEnd)&lt;&gt;1,"NO RATE",IF($AD2467="OFF",SUMIFS(RATES!$F:$F,RATES!$A:$A,$AI2467,RATES!$B:$B,"&lt;="&amp;MonthStart,RATES!$C:$C,"&gt;="&amp;MonthEnd),SUMIFS(RATES!$E:$E,RATES!$A:$A,$AI2467,RATES!$B:$B,"&lt;="&amp;MonthStart,RATES!$C:$C,"&gt;="&amp;MonthEnd))))</f>
        <v/>
      </c>
      <c r="AK2467" s="2">
        <f>IF(OR(NOT(ISNUMBER($AJ2467)),N($AA2467)=0),"",IF(ABS(N($Z2467)/100-$AJ2467)&gt;0.0000001,"DIFFERS",""))</f>
        <v/>
      </c>
    </row>
    <row r="2468">
      <c r="AD2468" s="2">
        <f>IF($L2468="","",IF(ISNUMBER(SEARCH("OFF ROAD",$H2468)),"OFF",IF(ISNUMBER(SEARCH("ON ROAD",$H2468)),"ON","")))</f>
        <v/>
      </c>
      <c r="AE2468" s="2">
        <f>IF($AD2468="ON",""&amp;$L2468,"")</f>
        <v/>
      </c>
      <c r="AF2468" s="2">
        <f>IF($L2468="","",IF($J2468&lt;&gt;"","Y",""))</f>
        <v/>
      </c>
      <c r="AG2468" s="2">
        <f>IF($L2468="","",IFERROR(TRIM(MID($H2468,4,SEARCH(" CO ",$H2468)-4)),""&amp;$S2468))</f>
        <v/>
      </c>
      <c r="AH2468" s="2">
        <f>IF($AG2468="","",IF($AG2468="FULTON",IF(ISNUMBER(SEARCH("COLLEGE PARK",$H2468)),"FULTON (COLLEGE PARK)",IF(ISNUMBER(SEARCH("HAPEVILLE",$H2468)),"FULTON (HAPEVILLE)",IF(ISNUMBER(SEARCH("EAST POINT",$H2468)),"FULTON (EAST POINT)",IF(ISNUMBER(SEARCH("ATLANTA",$H2468)),"FULTON (ATL LIMITS)","FULTON")))),IF($AG2468="DEKALB",IF(ISNUMBER(SEARCH("ATLANTA",$H2468)),"DEKALB (ATL LIMITS)","DEKALB"),IF(AND($AG2468="CLAYTON",ISNUMBER(SEARCH("COLLEGE PARK",$H2468))),"CLAYTON (COLLEGE PARK)",$AG2468))))</f>
        <v/>
      </c>
      <c r="AI2468" s="2">
        <f>IF(OR($AH2468="",$AD2468=""),"",IFERROR(VLOOKUP($AH2468,CODES!$A:$B,2,FALSE),"NO CODE"))</f>
        <v/>
      </c>
      <c r="AJ2468" s="19">
        <f>IF(OR($AI2468="",$AI2468="NO CODE"),"",IF(COUNTIFS(RATES!$A:$A,$AI2468,RATES!$B:$B,"&lt;="&amp;MonthStart,RATES!$C:$C,"&gt;="&amp;MonthEnd)&lt;&gt;1,"NO RATE",IF($AD2468="OFF",SUMIFS(RATES!$F:$F,RATES!$A:$A,$AI2468,RATES!$B:$B,"&lt;="&amp;MonthStart,RATES!$C:$C,"&gt;="&amp;MonthEnd),SUMIFS(RATES!$E:$E,RATES!$A:$A,$AI2468,RATES!$B:$B,"&lt;="&amp;MonthStart,RATES!$C:$C,"&gt;="&amp;MonthEnd))))</f>
        <v/>
      </c>
      <c r="AK2468" s="2">
        <f>IF(OR(NOT(ISNUMBER($AJ2468)),N($AA2468)=0),"",IF(ABS(N($Z2468)/100-$AJ2468)&gt;0.0000001,"DIFFERS",""))</f>
        <v/>
      </c>
    </row>
    <row r="2469">
      <c r="AD2469" s="2">
        <f>IF($L2469="","",IF(ISNUMBER(SEARCH("OFF ROAD",$H2469)),"OFF",IF(ISNUMBER(SEARCH("ON ROAD",$H2469)),"ON","")))</f>
        <v/>
      </c>
      <c r="AE2469" s="2">
        <f>IF($AD2469="ON",""&amp;$L2469,"")</f>
        <v/>
      </c>
      <c r="AF2469" s="2">
        <f>IF($L2469="","",IF($J2469&lt;&gt;"","Y",""))</f>
        <v/>
      </c>
      <c r="AG2469" s="2">
        <f>IF($L2469="","",IFERROR(TRIM(MID($H2469,4,SEARCH(" CO ",$H2469)-4)),""&amp;$S2469))</f>
        <v/>
      </c>
      <c r="AH2469" s="2">
        <f>IF($AG2469="","",IF($AG2469="FULTON",IF(ISNUMBER(SEARCH("COLLEGE PARK",$H2469)),"FULTON (COLLEGE PARK)",IF(ISNUMBER(SEARCH("HAPEVILLE",$H2469)),"FULTON (HAPEVILLE)",IF(ISNUMBER(SEARCH("EAST POINT",$H2469)),"FULTON (EAST POINT)",IF(ISNUMBER(SEARCH("ATLANTA",$H2469)),"FULTON (ATL LIMITS)","FULTON")))),IF($AG2469="DEKALB",IF(ISNUMBER(SEARCH("ATLANTA",$H2469)),"DEKALB (ATL LIMITS)","DEKALB"),IF(AND($AG2469="CLAYTON",ISNUMBER(SEARCH("COLLEGE PARK",$H2469))),"CLAYTON (COLLEGE PARK)",$AG2469))))</f>
        <v/>
      </c>
      <c r="AI2469" s="2">
        <f>IF(OR($AH2469="",$AD2469=""),"",IFERROR(VLOOKUP($AH2469,CODES!$A:$B,2,FALSE),"NO CODE"))</f>
        <v/>
      </c>
      <c r="AJ2469" s="19">
        <f>IF(OR($AI2469="",$AI2469="NO CODE"),"",IF(COUNTIFS(RATES!$A:$A,$AI2469,RATES!$B:$B,"&lt;="&amp;MonthStart,RATES!$C:$C,"&gt;="&amp;MonthEnd)&lt;&gt;1,"NO RATE",IF($AD2469="OFF",SUMIFS(RATES!$F:$F,RATES!$A:$A,$AI2469,RATES!$B:$B,"&lt;="&amp;MonthStart,RATES!$C:$C,"&gt;="&amp;MonthEnd),SUMIFS(RATES!$E:$E,RATES!$A:$A,$AI2469,RATES!$B:$B,"&lt;="&amp;MonthStart,RATES!$C:$C,"&gt;="&amp;MonthEnd))))</f>
        <v/>
      </c>
      <c r="AK2469" s="2">
        <f>IF(OR(NOT(ISNUMBER($AJ2469)),N($AA2469)=0),"",IF(ABS(N($Z2469)/100-$AJ2469)&gt;0.0000001,"DIFFERS",""))</f>
        <v/>
      </c>
    </row>
    <row r="2470">
      <c r="AD2470" s="2">
        <f>IF($L2470="","",IF(ISNUMBER(SEARCH("OFF ROAD",$H2470)),"OFF",IF(ISNUMBER(SEARCH("ON ROAD",$H2470)),"ON","")))</f>
        <v/>
      </c>
      <c r="AE2470" s="2">
        <f>IF($AD2470="ON",""&amp;$L2470,"")</f>
        <v/>
      </c>
      <c r="AF2470" s="2">
        <f>IF($L2470="","",IF($J2470&lt;&gt;"","Y",""))</f>
        <v/>
      </c>
      <c r="AG2470" s="2">
        <f>IF($L2470="","",IFERROR(TRIM(MID($H2470,4,SEARCH(" CO ",$H2470)-4)),""&amp;$S2470))</f>
        <v/>
      </c>
      <c r="AH2470" s="2">
        <f>IF($AG2470="","",IF($AG2470="FULTON",IF(ISNUMBER(SEARCH("COLLEGE PARK",$H2470)),"FULTON (COLLEGE PARK)",IF(ISNUMBER(SEARCH("HAPEVILLE",$H2470)),"FULTON (HAPEVILLE)",IF(ISNUMBER(SEARCH("EAST POINT",$H2470)),"FULTON (EAST POINT)",IF(ISNUMBER(SEARCH("ATLANTA",$H2470)),"FULTON (ATL LIMITS)","FULTON")))),IF($AG2470="DEKALB",IF(ISNUMBER(SEARCH("ATLANTA",$H2470)),"DEKALB (ATL LIMITS)","DEKALB"),IF(AND($AG2470="CLAYTON",ISNUMBER(SEARCH("COLLEGE PARK",$H2470))),"CLAYTON (COLLEGE PARK)",$AG2470))))</f>
        <v/>
      </c>
      <c r="AI2470" s="2">
        <f>IF(OR($AH2470="",$AD2470=""),"",IFERROR(VLOOKUP($AH2470,CODES!$A:$B,2,FALSE),"NO CODE"))</f>
        <v/>
      </c>
      <c r="AJ2470" s="19">
        <f>IF(OR($AI2470="",$AI2470="NO CODE"),"",IF(COUNTIFS(RATES!$A:$A,$AI2470,RATES!$B:$B,"&lt;="&amp;MonthStart,RATES!$C:$C,"&gt;="&amp;MonthEnd)&lt;&gt;1,"NO RATE",IF($AD2470="OFF",SUMIFS(RATES!$F:$F,RATES!$A:$A,$AI2470,RATES!$B:$B,"&lt;="&amp;MonthStart,RATES!$C:$C,"&gt;="&amp;MonthEnd),SUMIFS(RATES!$E:$E,RATES!$A:$A,$AI2470,RATES!$B:$B,"&lt;="&amp;MonthStart,RATES!$C:$C,"&gt;="&amp;MonthEnd))))</f>
        <v/>
      </c>
      <c r="AK2470" s="2">
        <f>IF(OR(NOT(ISNUMBER($AJ2470)),N($AA2470)=0),"",IF(ABS(N($Z2470)/100-$AJ2470)&gt;0.0000001,"DIFFERS",""))</f>
        <v/>
      </c>
    </row>
    <row r="2471">
      <c r="AD2471" s="2">
        <f>IF($L2471="","",IF(ISNUMBER(SEARCH("OFF ROAD",$H2471)),"OFF",IF(ISNUMBER(SEARCH("ON ROAD",$H2471)),"ON","")))</f>
        <v/>
      </c>
      <c r="AE2471" s="2">
        <f>IF($AD2471="ON",""&amp;$L2471,"")</f>
        <v/>
      </c>
      <c r="AF2471" s="2">
        <f>IF($L2471="","",IF($J2471&lt;&gt;"","Y",""))</f>
        <v/>
      </c>
      <c r="AG2471" s="2">
        <f>IF($L2471="","",IFERROR(TRIM(MID($H2471,4,SEARCH(" CO ",$H2471)-4)),""&amp;$S2471))</f>
        <v/>
      </c>
      <c r="AH2471" s="2">
        <f>IF($AG2471="","",IF($AG2471="FULTON",IF(ISNUMBER(SEARCH("COLLEGE PARK",$H2471)),"FULTON (COLLEGE PARK)",IF(ISNUMBER(SEARCH("HAPEVILLE",$H2471)),"FULTON (HAPEVILLE)",IF(ISNUMBER(SEARCH("EAST POINT",$H2471)),"FULTON (EAST POINT)",IF(ISNUMBER(SEARCH("ATLANTA",$H2471)),"FULTON (ATL LIMITS)","FULTON")))),IF($AG2471="DEKALB",IF(ISNUMBER(SEARCH("ATLANTA",$H2471)),"DEKALB (ATL LIMITS)","DEKALB"),IF(AND($AG2471="CLAYTON",ISNUMBER(SEARCH("COLLEGE PARK",$H2471))),"CLAYTON (COLLEGE PARK)",$AG2471))))</f>
        <v/>
      </c>
      <c r="AI2471" s="2">
        <f>IF(OR($AH2471="",$AD2471=""),"",IFERROR(VLOOKUP($AH2471,CODES!$A:$B,2,FALSE),"NO CODE"))</f>
        <v/>
      </c>
      <c r="AJ2471" s="19">
        <f>IF(OR($AI2471="",$AI2471="NO CODE"),"",IF(COUNTIFS(RATES!$A:$A,$AI2471,RATES!$B:$B,"&lt;="&amp;MonthStart,RATES!$C:$C,"&gt;="&amp;MonthEnd)&lt;&gt;1,"NO RATE",IF($AD2471="OFF",SUMIFS(RATES!$F:$F,RATES!$A:$A,$AI2471,RATES!$B:$B,"&lt;="&amp;MonthStart,RATES!$C:$C,"&gt;="&amp;MonthEnd),SUMIFS(RATES!$E:$E,RATES!$A:$A,$AI2471,RATES!$B:$B,"&lt;="&amp;MonthStart,RATES!$C:$C,"&gt;="&amp;MonthEnd))))</f>
        <v/>
      </c>
      <c r="AK2471" s="2">
        <f>IF(OR(NOT(ISNUMBER($AJ2471)),N($AA2471)=0),"",IF(ABS(N($Z2471)/100-$AJ2471)&gt;0.0000001,"DIFFERS",""))</f>
        <v/>
      </c>
    </row>
    <row r="2472">
      <c r="AD2472" s="2">
        <f>IF($L2472="","",IF(ISNUMBER(SEARCH("OFF ROAD",$H2472)),"OFF",IF(ISNUMBER(SEARCH("ON ROAD",$H2472)),"ON","")))</f>
        <v/>
      </c>
      <c r="AE2472" s="2">
        <f>IF($AD2472="ON",""&amp;$L2472,"")</f>
        <v/>
      </c>
      <c r="AF2472" s="2">
        <f>IF($L2472="","",IF($J2472&lt;&gt;"","Y",""))</f>
        <v/>
      </c>
      <c r="AG2472" s="2">
        <f>IF($L2472="","",IFERROR(TRIM(MID($H2472,4,SEARCH(" CO ",$H2472)-4)),""&amp;$S2472))</f>
        <v/>
      </c>
      <c r="AH2472" s="2">
        <f>IF($AG2472="","",IF($AG2472="FULTON",IF(ISNUMBER(SEARCH("COLLEGE PARK",$H2472)),"FULTON (COLLEGE PARK)",IF(ISNUMBER(SEARCH("HAPEVILLE",$H2472)),"FULTON (HAPEVILLE)",IF(ISNUMBER(SEARCH("EAST POINT",$H2472)),"FULTON (EAST POINT)",IF(ISNUMBER(SEARCH("ATLANTA",$H2472)),"FULTON (ATL LIMITS)","FULTON")))),IF($AG2472="DEKALB",IF(ISNUMBER(SEARCH("ATLANTA",$H2472)),"DEKALB (ATL LIMITS)","DEKALB"),IF(AND($AG2472="CLAYTON",ISNUMBER(SEARCH("COLLEGE PARK",$H2472))),"CLAYTON (COLLEGE PARK)",$AG2472))))</f>
        <v/>
      </c>
      <c r="AI2472" s="2">
        <f>IF(OR($AH2472="",$AD2472=""),"",IFERROR(VLOOKUP($AH2472,CODES!$A:$B,2,FALSE),"NO CODE"))</f>
        <v/>
      </c>
      <c r="AJ2472" s="19">
        <f>IF(OR($AI2472="",$AI2472="NO CODE"),"",IF(COUNTIFS(RATES!$A:$A,$AI2472,RATES!$B:$B,"&lt;="&amp;MonthStart,RATES!$C:$C,"&gt;="&amp;MonthEnd)&lt;&gt;1,"NO RATE",IF($AD2472="OFF",SUMIFS(RATES!$F:$F,RATES!$A:$A,$AI2472,RATES!$B:$B,"&lt;="&amp;MonthStart,RATES!$C:$C,"&gt;="&amp;MonthEnd),SUMIFS(RATES!$E:$E,RATES!$A:$A,$AI2472,RATES!$B:$B,"&lt;="&amp;MonthStart,RATES!$C:$C,"&gt;="&amp;MonthEnd))))</f>
        <v/>
      </c>
      <c r="AK2472" s="2">
        <f>IF(OR(NOT(ISNUMBER($AJ2472)),N($AA2472)=0),"",IF(ABS(N($Z2472)/100-$AJ2472)&gt;0.0000001,"DIFFERS",""))</f>
        <v/>
      </c>
    </row>
    <row r="2473">
      <c r="AD2473" s="2">
        <f>IF($L2473="","",IF(ISNUMBER(SEARCH("OFF ROAD",$H2473)),"OFF",IF(ISNUMBER(SEARCH("ON ROAD",$H2473)),"ON","")))</f>
        <v/>
      </c>
      <c r="AE2473" s="2">
        <f>IF($AD2473="ON",""&amp;$L2473,"")</f>
        <v/>
      </c>
      <c r="AF2473" s="2">
        <f>IF($L2473="","",IF($J2473&lt;&gt;"","Y",""))</f>
        <v/>
      </c>
      <c r="AG2473" s="2">
        <f>IF($L2473="","",IFERROR(TRIM(MID($H2473,4,SEARCH(" CO ",$H2473)-4)),""&amp;$S2473))</f>
        <v/>
      </c>
      <c r="AH2473" s="2">
        <f>IF($AG2473="","",IF($AG2473="FULTON",IF(ISNUMBER(SEARCH("COLLEGE PARK",$H2473)),"FULTON (COLLEGE PARK)",IF(ISNUMBER(SEARCH("HAPEVILLE",$H2473)),"FULTON (HAPEVILLE)",IF(ISNUMBER(SEARCH("EAST POINT",$H2473)),"FULTON (EAST POINT)",IF(ISNUMBER(SEARCH("ATLANTA",$H2473)),"FULTON (ATL LIMITS)","FULTON")))),IF($AG2473="DEKALB",IF(ISNUMBER(SEARCH("ATLANTA",$H2473)),"DEKALB (ATL LIMITS)","DEKALB"),IF(AND($AG2473="CLAYTON",ISNUMBER(SEARCH("COLLEGE PARK",$H2473))),"CLAYTON (COLLEGE PARK)",$AG2473))))</f>
        <v/>
      </c>
      <c r="AI2473" s="2">
        <f>IF(OR($AH2473="",$AD2473=""),"",IFERROR(VLOOKUP($AH2473,CODES!$A:$B,2,FALSE),"NO CODE"))</f>
        <v/>
      </c>
      <c r="AJ2473" s="19">
        <f>IF(OR($AI2473="",$AI2473="NO CODE"),"",IF(COUNTIFS(RATES!$A:$A,$AI2473,RATES!$B:$B,"&lt;="&amp;MonthStart,RATES!$C:$C,"&gt;="&amp;MonthEnd)&lt;&gt;1,"NO RATE",IF($AD2473="OFF",SUMIFS(RATES!$F:$F,RATES!$A:$A,$AI2473,RATES!$B:$B,"&lt;="&amp;MonthStart,RATES!$C:$C,"&gt;="&amp;MonthEnd),SUMIFS(RATES!$E:$E,RATES!$A:$A,$AI2473,RATES!$B:$B,"&lt;="&amp;MonthStart,RATES!$C:$C,"&gt;="&amp;MonthEnd))))</f>
        <v/>
      </c>
      <c r="AK2473" s="2">
        <f>IF(OR(NOT(ISNUMBER($AJ2473)),N($AA2473)=0),"",IF(ABS(N($Z2473)/100-$AJ2473)&gt;0.0000001,"DIFFERS",""))</f>
        <v/>
      </c>
    </row>
    <row r="2474">
      <c r="AD2474" s="2">
        <f>IF($L2474="","",IF(ISNUMBER(SEARCH("OFF ROAD",$H2474)),"OFF",IF(ISNUMBER(SEARCH("ON ROAD",$H2474)),"ON","")))</f>
        <v/>
      </c>
      <c r="AE2474" s="2">
        <f>IF($AD2474="ON",""&amp;$L2474,"")</f>
        <v/>
      </c>
      <c r="AF2474" s="2">
        <f>IF($L2474="","",IF($J2474&lt;&gt;"","Y",""))</f>
        <v/>
      </c>
      <c r="AG2474" s="2">
        <f>IF($L2474="","",IFERROR(TRIM(MID($H2474,4,SEARCH(" CO ",$H2474)-4)),""&amp;$S2474))</f>
        <v/>
      </c>
      <c r="AH2474" s="2">
        <f>IF($AG2474="","",IF($AG2474="FULTON",IF(ISNUMBER(SEARCH("COLLEGE PARK",$H2474)),"FULTON (COLLEGE PARK)",IF(ISNUMBER(SEARCH("HAPEVILLE",$H2474)),"FULTON (HAPEVILLE)",IF(ISNUMBER(SEARCH("EAST POINT",$H2474)),"FULTON (EAST POINT)",IF(ISNUMBER(SEARCH("ATLANTA",$H2474)),"FULTON (ATL LIMITS)","FULTON")))),IF($AG2474="DEKALB",IF(ISNUMBER(SEARCH("ATLANTA",$H2474)),"DEKALB (ATL LIMITS)","DEKALB"),IF(AND($AG2474="CLAYTON",ISNUMBER(SEARCH("COLLEGE PARK",$H2474))),"CLAYTON (COLLEGE PARK)",$AG2474))))</f>
        <v/>
      </c>
      <c r="AI2474" s="2">
        <f>IF(OR($AH2474="",$AD2474=""),"",IFERROR(VLOOKUP($AH2474,CODES!$A:$B,2,FALSE),"NO CODE"))</f>
        <v/>
      </c>
      <c r="AJ2474" s="19">
        <f>IF(OR($AI2474="",$AI2474="NO CODE"),"",IF(COUNTIFS(RATES!$A:$A,$AI2474,RATES!$B:$B,"&lt;="&amp;MonthStart,RATES!$C:$C,"&gt;="&amp;MonthEnd)&lt;&gt;1,"NO RATE",IF($AD2474="OFF",SUMIFS(RATES!$F:$F,RATES!$A:$A,$AI2474,RATES!$B:$B,"&lt;="&amp;MonthStart,RATES!$C:$C,"&gt;="&amp;MonthEnd),SUMIFS(RATES!$E:$E,RATES!$A:$A,$AI2474,RATES!$B:$B,"&lt;="&amp;MonthStart,RATES!$C:$C,"&gt;="&amp;MonthEnd))))</f>
        <v/>
      </c>
      <c r="AK2474" s="2">
        <f>IF(OR(NOT(ISNUMBER($AJ2474)),N($AA2474)=0),"",IF(ABS(N($Z2474)/100-$AJ2474)&gt;0.0000001,"DIFFERS",""))</f>
        <v/>
      </c>
    </row>
    <row r="2475">
      <c r="AD2475" s="2">
        <f>IF($L2475="","",IF(ISNUMBER(SEARCH("OFF ROAD",$H2475)),"OFF",IF(ISNUMBER(SEARCH("ON ROAD",$H2475)),"ON","")))</f>
        <v/>
      </c>
      <c r="AE2475" s="2">
        <f>IF($AD2475="ON",""&amp;$L2475,"")</f>
        <v/>
      </c>
      <c r="AF2475" s="2">
        <f>IF($L2475="","",IF($J2475&lt;&gt;"","Y",""))</f>
        <v/>
      </c>
      <c r="AG2475" s="2">
        <f>IF($L2475="","",IFERROR(TRIM(MID($H2475,4,SEARCH(" CO ",$H2475)-4)),""&amp;$S2475))</f>
        <v/>
      </c>
      <c r="AH2475" s="2">
        <f>IF($AG2475="","",IF($AG2475="FULTON",IF(ISNUMBER(SEARCH("COLLEGE PARK",$H2475)),"FULTON (COLLEGE PARK)",IF(ISNUMBER(SEARCH("HAPEVILLE",$H2475)),"FULTON (HAPEVILLE)",IF(ISNUMBER(SEARCH("EAST POINT",$H2475)),"FULTON (EAST POINT)",IF(ISNUMBER(SEARCH("ATLANTA",$H2475)),"FULTON (ATL LIMITS)","FULTON")))),IF($AG2475="DEKALB",IF(ISNUMBER(SEARCH("ATLANTA",$H2475)),"DEKALB (ATL LIMITS)","DEKALB"),IF(AND($AG2475="CLAYTON",ISNUMBER(SEARCH("COLLEGE PARK",$H2475))),"CLAYTON (COLLEGE PARK)",$AG2475))))</f>
        <v/>
      </c>
      <c r="AI2475" s="2">
        <f>IF(OR($AH2475="",$AD2475=""),"",IFERROR(VLOOKUP($AH2475,CODES!$A:$B,2,FALSE),"NO CODE"))</f>
        <v/>
      </c>
      <c r="AJ2475" s="19">
        <f>IF(OR($AI2475="",$AI2475="NO CODE"),"",IF(COUNTIFS(RATES!$A:$A,$AI2475,RATES!$B:$B,"&lt;="&amp;MonthStart,RATES!$C:$C,"&gt;="&amp;MonthEnd)&lt;&gt;1,"NO RATE",IF($AD2475="OFF",SUMIFS(RATES!$F:$F,RATES!$A:$A,$AI2475,RATES!$B:$B,"&lt;="&amp;MonthStart,RATES!$C:$C,"&gt;="&amp;MonthEnd),SUMIFS(RATES!$E:$E,RATES!$A:$A,$AI2475,RATES!$B:$B,"&lt;="&amp;MonthStart,RATES!$C:$C,"&gt;="&amp;MonthEnd))))</f>
        <v/>
      </c>
      <c r="AK2475" s="2">
        <f>IF(OR(NOT(ISNUMBER($AJ2475)),N($AA2475)=0),"",IF(ABS(N($Z2475)/100-$AJ2475)&gt;0.0000001,"DIFFERS",""))</f>
        <v/>
      </c>
    </row>
    <row r="2476">
      <c r="AD2476" s="2">
        <f>IF($L2476="","",IF(ISNUMBER(SEARCH("OFF ROAD",$H2476)),"OFF",IF(ISNUMBER(SEARCH("ON ROAD",$H2476)),"ON","")))</f>
        <v/>
      </c>
      <c r="AE2476" s="2">
        <f>IF($AD2476="ON",""&amp;$L2476,"")</f>
        <v/>
      </c>
      <c r="AF2476" s="2">
        <f>IF($L2476="","",IF($J2476&lt;&gt;"","Y",""))</f>
        <v/>
      </c>
      <c r="AG2476" s="2">
        <f>IF($L2476="","",IFERROR(TRIM(MID($H2476,4,SEARCH(" CO ",$H2476)-4)),""&amp;$S2476))</f>
        <v/>
      </c>
      <c r="AH2476" s="2">
        <f>IF($AG2476="","",IF($AG2476="FULTON",IF(ISNUMBER(SEARCH("COLLEGE PARK",$H2476)),"FULTON (COLLEGE PARK)",IF(ISNUMBER(SEARCH("HAPEVILLE",$H2476)),"FULTON (HAPEVILLE)",IF(ISNUMBER(SEARCH("EAST POINT",$H2476)),"FULTON (EAST POINT)",IF(ISNUMBER(SEARCH("ATLANTA",$H2476)),"FULTON (ATL LIMITS)","FULTON")))),IF($AG2476="DEKALB",IF(ISNUMBER(SEARCH("ATLANTA",$H2476)),"DEKALB (ATL LIMITS)","DEKALB"),IF(AND($AG2476="CLAYTON",ISNUMBER(SEARCH("COLLEGE PARK",$H2476))),"CLAYTON (COLLEGE PARK)",$AG2476))))</f>
        <v/>
      </c>
      <c r="AI2476" s="2">
        <f>IF(OR($AH2476="",$AD2476=""),"",IFERROR(VLOOKUP($AH2476,CODES!$A:$B,2,FALSE),"NO CODE"))</f>
        <v/>
      </c>
      <c r="AJ2476" s="19">
        <f>IF(OR($AI2476="",$AI2476="NO CODE"),"",IF(COUNTIFS(RATES!$A:$A,$AI2476,RATES!$B:$B,"&lt;="&amp;MonthStart,RATES!$C:$C,"&gt;="&amp;MonthEnd)&lt;&gt;1,"NO RATE",IF($AD2476="OFF",SUMIFS(RATES!$F:$F,RATES!$A:$A,$AI2476,RATES!$B:$B,"&lt;="&amp;MonthStart,RATES!$C:$C,"&gt;="&amp;MonthEnd),SUMIFS(RATES!$E:$E,RATES!$A:$A,$AI2476,RATES!$B:$B,"&lt;="&amp;MonthStart,RATES!$C:$C,"&gt;="&amp;MonthEnd))))</f>
        <v/>
      </c>
      <c r="AK2476" s="2">
        <f>IF(OR(NOT(ISNUMBER($AJ2476)),N($AA2476)=0),"",IF(ABS(N($Z2476)/100-$AJ2476)&gt;0.0000001,"DIFFERS",""))</f>
        <v/>
      </c>
    </row>
    <row r="2477">
      <c r="AD2477" s="2">
        <f>IF($L2477="","",IF(ISNUMBER(SEARCH("OFF ROAD",$H2477)),"OFF",IF(ISNUMBER(SEARCH("ON ROAD",$H2477)),"ON","")))</f>
        <v/>
      </c>
      <c r="AE2477" s="2">
        <f>IF($AD2477="ON",""&amp;$L2477,"")</f>
        <v/>
      </c>
      <c r="AF2477" s="2">
        <f>IF($L2477="","",IF($J2477&lt;&gt;"","Y",""))</f>
        <v/>
      </c>
      <c r="AG2477" s="2">
        <f>IF($L2477="","",IFERROR(TRIM(MID($H2477,4,SEARCH(" CO ",$H2477)-4)),""&amp;$S2477))</f>
        <v/>
      </c>
      <c r="AH2477" s="2">
        <f>IF($AG2477="","",IF($AG2477="FULTON",IF(ISNUMBER(SEARCH("COLLEGE PARK",$H2477)),"FULTON (COLLEGE PARK)",IF(ISNUMBER(SEARCH("HAPEVILLE",$H2477)),"FULTON (HAPEVILLE)",IF(ISNUMBER(SEARCH("EAST POINT",$H2477)),"FULTON (EAST POINT)",IF(ISNUMBER(SEARCH("ATLANTA",$H2477)),"FULTON (ATL LIMITS)","FULTON")))),IF($AG2477="DEKALB",IF(ISNUMBER(SEARCH("ATLANTA",$H2477)),"DEKALB (ATL LIMITS)","DEKALB"),IF(AND($AG2477="CLAYTON",ISNUMBER(SEARCH("COLLEGE PARK",$H2477))),"CLAYTON (COLLEGE PARK)",$AG2477))))</f>
        <v/>
      </c>
      <c r="AI2477" s="2">
        <f>IF(OR($AH2477="",$AD2477=""),"",IFERROR(VLOOKUP($AH2477,CODES!$A:$B,2,FALSE),"NO CODE"))</f>
        <v/>
      </c>
      <c r="AJ2477" s="19">
        <f>IF(OR($AI2477="",$AI2477="NO CODE"),"",IF(COUNTIFS(RATES!$A:$A,$AI2477,RATES!$B:$B,"&lt;="&amp;MonthStart,RATES!$C:$C,"&gt;="&amp;MonthEnd)&lt;&gt;1,"NO RATE",IF($AD2477="OFF",SUMIFS(RATES!$F:$F,RATES!$A:$A,$AI2477,RATES!$B:$B,"&lt;="&amp;MonthStart,RATES!$C:$C,"&gt;="&amp;MonthEnd),SUMIFS(RATES!$E:$E,RATES!$A:$A,$AI2477,RATES!$B:$B,"&lt;="&amp;MonthStart,RATES!$C:$C,"&gt;="&amp;MonthEnd))))</f>
        <v/>
      </c>
      <c r="AK2477" s="2">
        <f>IF(OR(NOT(ISNUMBER($AJ2477)),N($AA2477)=0),"",IF(ABS(N($Z2477)/100-$AJ2477)&gt;0.0000001,"DIFFERS",""))</f>
        <v/>
      </c>
    </row>
    <row r="2478">
      <c r="AD2478" s="2">
        <f>IF($L2478="","",IF(ISNUMBER(SEARCH("OFF ROAD",$H2478)),"OFF",IF(ISNUMBER(SEARCH("ON ROAD",$H2478)),"ON","")))</f>
        <v/>
      </c>
      <c r="AE2478" s="2">
        <f>IF($AD2478="ON",""&amp;$L2478,"")</f>
        <v/>
      </c>
      <c r="AF2478" s="2">
        <f>IF($L2478="","",IF($J2478&lt;&gt;"","Y",""))</f>
        <v/>
      </c>
      <c r="AG2478" s="2">
        <f>IF($L2478="","",IFERROR(TRIM(MID($H2478,4,SEARCH(" CO ",$H2478)-4)),""&amp;$S2478))</f>
        <v/>
      </c>
      <c r="AH2478" s="2">
        <f>IF($AG2478="","",IF($AG2478="FULTON",IF(ISNUMBER(SEARCH("COLLEGE PARK",$H2478)),"FULTON (COLLEGE PARK)",IF(ISNUMBER(SEARCH("HAPEVILLE",$H2478)),"FULTON (HAPEVILLE)",IF(ISNUMBER(SEARCH("EAST POINT",$H2478)),"FULTON (EAST POINT)",IF(ISNUMBER(SEARCH("ATLANTA",$H2478)),"FULTON (ATL LIMITS)","FULTON")))),IF($AG2478="DEKALB",IF(ISNUMBER(SEARCH("ATLANTA",$H2478)),"DEKALB (ATL LIMITS)","DEKALB"),IF(AND($AG2478="CLAYTON",ISNUMBER(SEARCH("COLLEGE PARK",$H2478))),"CLAYTON (COLLEGE PARK)",$AG2478))))</f>
        <v/>
      </c>
      <c r="AI2478" s="2">
        <f>IF(OR($AH2478="",$AD2478=""),"",IFERROR(VLOOKUP($AH2478,CODES!$A:$B,2,FALSE),"NO CODE"))</f>
        <v/>
      </c>
      <c r="AJ2478" s="19">
        <f>IF(OR($AI2478="",$AI2478="NO CODE"),"",IF(COUNTIFS(RATES!$A:$A,$AI2478,RATES!$B:$B,"&lt;="&amp;MonthStart,RATES!$C:$C,"&gt;="&amp;MonthEnd)&lt;&gt;1,"NO RATE",IF($AD2478="OFF",SUMIFS(RATES!$F:$F,RATES!$A:$A,$AI2478,RATES!$B:$B,"&lt;="&amp;MonthStart,RATES!$C:$C,"&gt;="&amp;MonthEnd),SUMIFS(RATES!$E:$E,RATES!$A:$A,$AI2478,RATES!$B:$B,"&lt;="&amp;MonthStart,RATES!$C:$C,"&gt;="&amp;MonthEnd))))</f>
        <v/>
      </c>
      <c r="AK2478" s="2">
        <f>IF(OR(NOT(ISNUMBER($AJ2478)),N($AA2478)=0),"",IF(ABS(N($Z2478)/100-$AJ2478)&gt;0.0000001,"DIFFERS",""))</f>
        <v/>
      </c>
    </row>
    <row r="2479">
      <c r="AD2479" s="2">
        <f>IF($L2479="","",IF(ISNUMBER(SEARCH("OFF ROAD",$H2479)),"OFF",IF(ISNUMBER(SEARCH("ON ROAD",$H2479)),"ON","")))</f>
        <v/>
      </c>
      <c r="AE2479" s="2">
        <f>IF($AD2479="ON",""&amp;$L2479,"")</f>
        <v/>
      </c>
      <c r="AF2479" s="2">
        <f>IF($L2479="","",IF($J2479&lt;&gt;"","Y",""))</f>
        <v/>
      </c>
      <c r="AG2479" s="2">
        <f>IF($L2479="","",IFERROR(TRIM(MID($H2479,4,SEARCH(" CO ",$H2479)-4)),""&amp;$S2479))</f>
        <v/>
      </c>
      <c r="AH2479" s="2">
        <f>IF($AG2479="","",IF($AG2479="FULTON",IF(ISNUMBER(SEARCH("COLLEGE PARK",$H2479)),"FULTON (COLLEGE PARK)",IF(ISNUMBER(SEARCH("HAPEVILLE",$H2479)),"FULTON (HAPEVILLE)",IF(ISNUMBER(SEARCH("EAST POINT",$H2479)),"FULTON (EAST POINT)",IF(ISNUMBER(SEARCH("ATLANTA",$H2479)),"FULTON (ATL LIMITS)","FULTON")))),IF($AG2479="DEKALB",IF(ISNUMBER(SEARCH("ATLANTA",$H2479)),"DEKALB (ATL LIMITS)","DEKALB"),IF(AND($AG2479="CLAYTON",ISNUMBER(SEARCH("COLLEGE PARK",$H2479))),"CLAYTON (COLLEGE PARK)",$AG2479))))</f>
        <v/>
      </c>
      <c r="AI2479" s="2">
        <f>IF(OR($AH2479="",$AD2479=""),"",IFERROR(VLOOKUP($AH2479,CODES!$A:$B,2,FALSE),"NO CODE"))</f>
        <v/>
      </c>
      <c r="AJ2479" s="19">
        <f>IF(OR($AI2479="",$AI2479="NO CODE"),"",IF(COUNTIFS(RATES!$A:$A,$AI2479,RATES!$B:$B,"&lt;="&amp;MonthStart,RATES!$C:$C,"&gt;="&amp;MonthEnd)&lt;&gt;1,"NO RATE",IF($AD2479="OFF",SUMIFS(RATES!$F:$F,RATES!$A:$A,$AI2479,RATES!$B:$B,"&lt;="&amp;MonthStart,RATES!$C:$C,"&gt;="&amp;MonthEnd),SUMIFS(RATES!$E:$E,RATES!$A:$A,$AI2479,RATES!$B:$B,"&lt;="&amp;MonthStart,RATES!$C:$C,"&gt;="&amp;MonthEnd))))</f>
        <v/>
      </c>
      <c r="AK2479" s="2">
        <f>IF(OR(NOT(ISNUMBER($AJ2479)),N($AA2479)=0),"",IF(ABS(N($Z2479)/100-$AJ2479)&gt;0.0000001,"DIFFERS",""))</f>
        <v/>
      </c>
    </row>
    <row r="2480">
      <c r="AD2480" s="2">
        <f>IF($L2480="","",IF(ISNUMBER(SEARCH("OFF ROAD",$H2480)),"OFF",IF(ISNUMBER(SEARCH("ON ROAD",$H2480)),"ON","")))</f>
        <v/>
      </c>
      <c r="AE2480" s="2">
        <f>IF($AD2480="ON",""&amp;$L2480,"")</f>
        <v/>
      </c>
      <c r="AF2480" s="2">
        <f>IF($L2480="","",IF($J2480&lt;&gt;"","Y",""))</f>
        <v/>
      </c>
      <c r="AG2480" s="2">
        <f>IF($L2480="","",IFERROR(TRIM(MID($H2480,4,SEARCH(" CO ",$H2480)-4)),""&amp;$S2480))</f>
        <v/>
      </c>
      <c r="AH2480" s="2">
        <f>IF($AG2480="","",IF($AG2480="FULTON",IF(ISNUMBER(SEARCH("COLLEGE PARK",$H2480)),"FULTON (COLLEGE PARK)",IF(ISNUMBER(SEARCH("HAPEVILLE",$H2480)),"FULTON (HAPEVILLE)",IF(ISNUMBER(SEARCH("EAST POINT",$H2480)),"FULTON (EAST POINT)",IF(ISNUMBER(SEARCH("ATLANTA",$H2480)),"FULTON (ATL LIMITS)","FULTON")))),IF($AG2480="DEKALB",IF(ISNUMBER(SEARCH("ATLANTA",$H2480)),"DEKALB (ATL LIMITS)","DEKALB"),IF(AND($AG2480="CLAYTON",ISNUMBER(SEARCH("COLLEGE PARK",$H2480))),"CLAYTON (COLLEGE PARK)",$AG2480))))</f>
        <v/>
      </c>
      <c r="AI2480" s="2">
        <f>IF(OR($AH2480="",$AD2480=""),"",IFERROR(VLOOKUP($AH2480,CODES!$A:$B,2,FALSE),"NO CODE"))</f>
        <v/>
      </c>
      <c r="AJ2480" s="19">
        <f>IF(OR($AI2480="",$AI2480="NO CODE"),"",IF(COUNTIFS(RATES!$A:$A,$AI2480,RATES!$B:$B,"&lt;="&amp;MonthStart,RATES!$C:$C,"&gt;="&amp;MonthEnd)&lt;&gt;1,"NO RATE",IF($AD2480="OFF",SUMIFS(RATES!$F:$F,RATES!$A:$A,$AI2480,RATES!$B:$B,"&lt;="&amp;MonthStart,RATES!$C:$C,"&gt;="&amp;MonthEnd),SUMIFS(RATES!$E:$E,RATES!$A:$A,$AI2480,RATES!$B:$B,"&lt;="&amp;MonthStart,RATES!$C:$C,"&gt;="&amp;MonthEnd))))</f>
        <v/>
      </c>
      <c r="AK2480" s="2">
        <f>IF(OR(NOT(ISNUMBER($AJ2480)),N($AA2480)=0),"",IF(ABS(N($Z2480)/100-$AJ2480)&gt;0.0000001,"DIFFERS",""))</f>
        <v/>
      </c>
    </row>
    <row r="2481">
      <c r="AD2481" s="2">
        <f>IF($L2481="","",IF(ISNUMBER(SEARCH("OFF ROAD",$H2481)),"OFF",IF(ISNUMBER(SEARCH("ON ROAD",$H2481)),"ON","")))</f>
        <v/>
      </c>
      <c r="AE2481" s="2">
        <f>IF($AD2481="ON",""&amp;$L2481,"")</f>
        <v/>
      </c>
      <c r="AF2481" s="2">
        <f>IF($L2481="","",IF($J2481&lt;&gt;"","Y",""))</f>
        <v/>
      </c>
      <c r="AG2481" s="2">
        <f>IF($L2481="","",IFERROR(TRIM(MID($H2481,4,SEARCH(" CO ",$H2481)-4)),""&amp;$S2481))</f>
        <v/>
      </c>
      <c r="AH2481" s="2">
        <f>IF($AG2481="","",IF($AG2481="FULTON",IF(ISNUMBER(SEARCH("COLLEGE PARK",$H2481)),"FULTON (COLLEGE PARK)",IF(ISNUMBER(SEARCH("HAPEVILLE",$H2481)),"FULTON (HAPEVILLE)",IF(ISNUMBER(SEARCH("EAST POINT",$H2481)),"FULTON (EAST POINT)",IF(ISNUMBER(SEARCH("ATLANTA",$H2481)),"FULTON (ATL LIMITS)","FULTON")))),IF($AG2481="DEKALB",IF(ISNUMBER(SEARCH("ATLANTA",$H2481)),"DEKALB (ATL LIMITS)","DEKALB"),IF(AND($AG2481="CLAYTON",ISNUMBER(SEARCH("COLLEGE PARK",$H2481))),"CLAYTON (COLLEGE PARK)",$AG2481))))</f>
        <v/>
      </c>
      <c r="AI2481" s="2">
        <f>IF(OR($AH2481="",$AD2481=""),"",IFERROR(VLOOKUP($AH2481,CODES!$A:$B,2,FALSE),"NO CODE"))</f>
        <v/>
      </c>
      <c r="AJ2481" s="19">
        <f>IF(OR($AI2481="",$AI2481="NO CODE"),"",IF(COUNTIFS(RATES!$A:$A,$AI2481,RATES!$B:$B,"&lt;="&amp;MonthStart,RATES!$C:$C,"&gt;="&amp;MonthEnd)&lt;&gt;1,"NO RATE",IF($AD2481="OFF",SUMIFS(RATES!$F:$F,RATES!$A:$A,$AI2481,RATES!$B:$B,"&lt;="&amp;MonthStart,RATES!$C:$C,"&gt;="&amp;MonthEnd),SUMIFS(RATES!$E:$E,RATES!$A:$A,$AI2481,RATES!$B:$B,"&lt;="&amp;MonthStart,RATES!$C:$C,"&gt;="&amp;MonthEnd))))</f>
        <v/>
      </c>
      <c r="AK2481" s="2">
        <f>IF(OR(NOT(ISNUMBER($AJ2481)),N($AA2481)=0),"",IF(ABS(N($Z2481)/100-$AJ2481)&gt;0.0000001,"DIFFERS",""))</f>
        <v/>
      </c>
    </row>
    <row r="2482">
      <c r="AD2482" s="2">
        <f>IF($L2482="","",IF(ISNUMBER(SEARCH("OFF ROAD",$H2482)),"OFF",IF(ISNUMBER(SEARCH("ON ROAD",$H2482)),"ON","")))</f>
        <v/>
      </c>
      <c r="AE2482" s="2">
        <f>IF($AD2482="ON",""&amp;$L2482,"")</f>
        <v/>
      </c>
      <c r="AF2482" s="2">
        <f>IF($L2482="","",IF($J2482&lt;&gt;"","Y",""))</f>
        <v/>
      </c>
      <c r="AG2482" s="2">
        <f>IF($L2482="","",IFERROR(TRIM(MID($H2482,4,SEARCH(" CO ",$H2482)-4)),""&amp;$S2482))</f>
        <v/>
      </c>
      <c r="AH2482" s="2">
        <f>IF($AG2482="","",IF($AG2482="FULTON",IF(ISNUMBER(SEARCH("COLLEGE PARK",$H2482)),"FULTON (COLLEGE PARK)",IF(ISNUMBER(SEARCH("HAPEVILLE",$H2482)),"FULTON (HAPEVILLE)",IF(ISNUMBER(SEARCH("EAST POINT",$H2482)),"FULTON (EAST POINT)",IF(ISNUMBER(SEARCH("ATLANTA",$H2482)),"FULTON (ATL LIMITS)","FULTON")))),IF($AG2482="DEKALB",IF(ISNUMBER(SEARCH("ATLANTA",$H2482)),"DEKALB (ATL LIMITS)","DEKALB"),IF(AND($AG2482="CLAYTON",ISNUMBER(SEARCH("COLLEGE PARK",$H2482))),"CLAYTON (COLLEGE PARK)",$AG2482))))</f>
        <v/>
      </c>
      <c r="AI2482" s="2">
        <f>IF(OR($AH2482="",$AD2482=""),"",IFERROR(VLOOKUP($AH2482,CODES!$A:$B,2,FALSE),"NO CODE"))</f>
        <v/>
      </c>
      <c r="AJ2482" s="19">
        <f>IF(OR($AI2482="",$AI2482="NO CODE"),"",IF(COUNTIFS(RATES!$A:$A,$AI2482,RATES!$B:$B,"&lt;="&amp;MonthStart,RATES!$C:$C,"&gt;="&amp;MonthEnd)&lt;&gt;1,"NO RATE",IF($AD2482="OFF",SUMIFS(RATES!$F:$F,RATES!$A:$A,$AI2482,RATES!$B:$B,"&lt;="&amp;MonthStart,RATES!$C:$C,"&gt;="&amp;MonthEnd),SUMIFS(RATES!$E:$E,RATES!$A:$A,$AI2482,RATES!$B:$B,"&lt;="&amp;MonthStart,RATES!$C:$C,"&gt;="&amp;MonthEnd))))</f>
        <v/>
      </c>
      <c r="AK2482" s="2">
        <f>IF(OR(NOT(ISNUMBER($AJ2482)),N($AA2482)=0),"",IF(ABS(N($Z2482)/100-$AJ2482)&gt;0.0000001,"DIFFERS",""))</f>
        <v/>
      </c>
    </row>
    <row r="2483">
      <c r="AD2483" s="2">
        <f>IF($L2483="","",IF(ISNUMBER(SEARCH("OFF ROAD",$H2483)),"OFF",IF(ISNUMBER(SEARCH("ON ROAD",$H2483)),"ON","")))</f>
        <v/>
      </c>
      <c r="AE2483" s="2">
        <f>IF($AD2483="ON",""&amp;$L2483,"")</f>
        <v/>
      </c>
      <c r="AF2483" s="2">
        <f>IF($L2483="","",IF($J2483&lt;&gt;"","Y",""))</f>
        <v/>
      </c>
      <c r="AG2483" s="2">
        <f>IF($L2483="","",IFERROR(TRIM(MID($H2483,4,SEARCH(" CO ",$H2483)-4)),""&amp;$S2483))</f>
        <v/>
      </c>
      <c r="AH2483" s="2">
        <f>IF($AG2483="","",IF($AG2483="FULTON",IF(ISNUMBER(SEARCH("COLLEGE PARK",$H2483)),"FULTON (COLLEGE PARK)",IF(ISNUMBER(SEARCH("HAPEVILLE",$H2483)),"FULTON (HAPEVILLE)",IF(ISNUMBER(SEARCH("EAST POINT",$H2483)),"FULTON (EAST POINT)",IF(ISNUMBER(SEARCH("ATLANTA",$H2483)),"FULTON (ATL LIMITS)","FULTON")))),IF($AG2483="DEKALB",IF(ISNUMBER(SEARCH("ATLANTA",$H2483)),"DEKALB (ATL LIMITS)","DEKALB"),IF(AND($AG2483="CLAYTON",ISNUMBER(SEARCH("COLLEGE PARK",$H2483))),"CLAYTON (COLLEGE PARK)",$AG2483))))</f>
        <v/>
      </c>
      <c r="AI2483" s="2">
        <f>IF(OR($AH2483="",$AD2483=""),"",IFERROR(VLOOKUP($AH2483,CODES!$A:$B,2,FALSE),"NO CODE"))</f>
        <v/>
      </c>
      <c r="AJ2483" s="19">
        <f>IF(OR($AI2483="",$AI2483="NO CODE"),"",IF(COUNTIFS(RATES!$A:$A,$AI2483,RATES!$B:$B,"&lt;="&amp;MonthStart,RATES!$C:$C,"&gt;="&amp;MonthEnd)&lt;&gt;1,"NO RATE",IF($AD2483="OFF",SUMIFS(RATES!$F:$F,RATES!$A:$A,$AI2483,RATES!$B:$B,"&lt;="&amp;MonthStart,RATES!$C:$C,"&gt;="&amp;MonthEnd),SUMIFS(RATES!$E:$E,RATES!$A:$A,$AI2483,RATES!$B:$B,"&lt;="&amp;MonthStart,RATES!$C:$C,"&gt;="&amp;MonthEnd))))</f>
        <v/>
      </c>
      <c r="AK2483" s="2">
        <f>IF(OR(NOT(ISNUMBER($AJ2483)),N($AA2483)=0),"",IF(ABS(N($Z2483)/100-$AJ2483)&gt;0.0000001,"DIFFERS",""))</f>
        <v/>
      </c>
    </row>
    <row r="2484">
      <c r="AD2484" s="2">
        <f>IF($L2484="","",IF(ISNUMBER(SEARCH("OFF ROAD",$H2484)),"OFF",IF(ISNUMBER(SEARCH("ON ROAD",$H2484)),"ON","")))</f>
        <v/>
      </c>
      <c r="AE2484" s="2">
        <f>IF($AD2484="ON",""&amp;$L2484,"")</f>
        <v/>
      </c>
      <c r="AF2484" s="2">
        <f>IF($L2484="","",IF($J2484&lt;&gt;"","Y",""))</f>
        <v/>
      </c>
      <c r="AG2484" s="2">
        <f>IF($L2484="","",IFERROR(TRIM(MID($H2484,4,SEARCH(" CO ",$H2484)-4)),""&amp;$S2484))</f>
        <v/>
      </c>
      <c r="AH2484" s="2">
        <f>IF($AG2484="","",IF($AG2484="FULTON",IF(ISNUMBER(SEARCH("COLLEGE PARK",$H2484)),"FULTON (COLLEGE PARK)",IF(ISNUMBER(SEARCH("HAPEVILLE",$H2484)),"FULTON (HAPEVILLE)",IF(ISNUMBER(SEARCH("EAST POINT",$H2484)),"FULTON (EAST POINT)",IF(ISNUMBER(SEARCH("ATLANTA",$H2484)),"FULTON (ATL LIMITS)","FULTON")))),IF($AG2484="DEKALB",IF(ISNUMBER(SEARCH("ATLANTA",$H2484)),"DEKALB (ATL LIMITS)","DEKALB"),IF(AND($AG2484="CLAYTON",ISNUMBER(SEARCH("COLLEGE PARK",$H2484))),"CLAYTON (COLLEGE PARK)",$AG2484))))</f>
        <v/>
      </c>
      <c r="AI2484" s="2">
        <f>IF(OR($AH2484="",$AD2484=""),"",IFERROR(VLOOKUP($AH2484,CODES!$A:$B,2,FALSE),"NO CODE"))</f>
        <v/>
      </c>
      <c r="AJ2484" s="19">
        <f>IF(OR($AI2484="",$AI2484="NO CODE"),"",IF(COUNTIFS(RATES!$A:$A,$AI2484,RATES!$B:$B,"&lt;="&amp;MonthStart,RATES!$C:$C,"&gt;="&amp;MonthEnd)&lt;&gt;1,"NO RATE",IF($AD2484="OFF",SUMIFS(RATES!$F:$F,RATES!$A:$A,$AI2484,RATES!$B:$B,"&lt;="&amp;MonthStart,RATES!$C:$C,"&gt;="&amp;MonthEnd),SUMIFS(RATES!$E:$E,RATES!$A:$A,$AI2484,RATES!$B:$B,"&lt;="&amp;MonthStart,RATES!$C:$C,"&gt;="&amp;MonthEnd))))</f>
        <v/>
      </c>
      <c r="AK2484" s="2">
        <f>IF(OR(NOT(ISNUMBER($AJ2484)),N($AA2484)=0),"",IF(ABS(N($Z2484)/100-$AJ2484)&gt;0.0000001,"DIFFERS",""))</f>
        <v/>
      </c>
    </row>
    <row r="2485">
      <c r="AD2485" s="2">
        <f>IF($L2485="","",IF(ISNUMBER(SEARCH("OFF ROAD",$H2485)),"OFF",IF(ISNUMBER(SEARCH("ON ROAD",$H2485)),"ON","")))</f>
        <v/>
      </c>
      <c r="AE2485" s="2">
        <f>IF($AD2485="ON",""&amp;$L2485,"")</f>
        <v/>
      </c>
      <c r="AF2485" s="2">
        <f>IF($L2485="","",IF($J2485&lt;&gt;"","Y",""))</f>
        <v/>
      </c>
      <c r="AG2485" s="2">
        <f>IF($L2485="","",IFERROR(TRIM(MID($H2485,4,SEARCH(" CO ",$H2485)-4)),""&amp;$S2485))</f>
        <v/>
      </c>
      <c r="AH2485" s="2">
        <f>IF($AG2485="","",IF($AG2485="FULTON",IF(ISNUMBER(SEARCH("COLLEGE PARK",$H2485)),"FULTON (COLLEGE PARK)",IF(ISNUMBER(SEARCH("HAPEVILLE",$H2485)),"FULTON (HAPEVILLE)",IF(ISNUMBER(SEARCH("EAST POINT",$H2485)),"FULTON (EAST POINT)",IF(ISNUMBER(SEARCH("ATLANTA",$H2485)),"FULTON (ATL LIMITS)","FULTON")))),IF($AG2485="DEKALB",IF(ISNUMBER(SEARCH("ATLANTA",$H2485)),"DEKALB (ATL LIMITS)","DEKALB"),IF(AND($AG2485="CLAYTON",ISNUMBER(SEARCH("COLLEGE PARK",$H2485))),"CLAYTON (COLLEGE PARK)",$AG2485))))</f>
        <v/>
      </c>
      <c r="AI2485" s="2">
        <f>IF(OR($AH2485="",$AD2485=""),"",IFERROR(VLOOKUP($AH2485,CODES!$A:$B,2,FALSE),"NO CODE"))</f>
        <v/>
      </c>
      <c r="AJ2485" s="19">
        <f>IF(OR($AI2485="",$AI2485="NO CODE"),"",IF(COUNTIFS(RATES!$A:$A,$AI2485,RATES!$B:$B,"&lt;="&amp;MonthStart,RATES!$C:$C,"&gt;="&amp;MonthEnd)&lt;&gt;1,"NO RATE",IF($AD2485="OFF",SUMIFS(RATES!$F:$F,RATES!$A:$A,$AI2485,RATES!$B:$B,"&lt;="&amp;MonthStart,RATES!$C:$C,"&gt;="&amp;MonthEnd),SUMIFS(RATES!$E:$E,RATES!$A:$A,$AI2485,RATES!$B:$B,"&lt;="&amp;MonthStart,RATES!$C:$C,"&gt;="&amp;MonthEnd))))</f>
        <v/>
      </c>
      <c r="AK2485" s="2">
        <f>IF(OR(NOT(ISNUMBER($AJ2485)),N($AA2485)=0),"",IF(ABS(N($Z2485)/100-$AJ2485)&gt;0.0000001,"DIFFERS",""))</f>
        <v/>
      </c>
    </row>
    <row r="2486">
      <c r="AD2486" s="2">
        <f>IF($L2486="","",IF(ISNUMBER(SEARCH("OFF ROAD",$H2486)),"OFF",IF(ISNUMBER(SEARCH("ON ROAD",$H2486)),"ON","")))</f>
        <v/>
      </c>
      <c r="AE2486" s="2">
        <f>IF($AD2486="ON",""&amp;$L2486,"")</f>
        <v/>
      </c>
      <c r="AF2486" s="2">
        <f>IF($L2486="","",IF($J2486&lt;&gt;"","Y",""))</f>
        <v/>
      </c>
      <c r="AG2486" s="2">
        <f>IF($L2486="","",IFERROR(TRIM(MID($H2486,4,SEARCH(" CO ",$H2486)-4)),""&amp;$S2486))</f>
        <v/>
      </c>
      <c r="AH2486" s="2">
        <f>IF($AG2486="","",IF($AG2486="FULTON",IF(ISNUMBER(SEARCH("COLLEGE PARK",$H2486)),"FULTON (COLLEGE PARK)",IF(ISNUMBER(SEARCH("HAPEVILLE",$H2486)),"FULTON (HAPEVILLE)",IF(ISNUMBER(SEARCH("EAST POINT",$H2486)),"FULTON (EAST POINT)",IF(ISNUMBER(SEARCH("ATLANTA",$H2486)),"FULTON (ATL LIMITS)","FULTON")))),IF($AG2486="DEKALB",IF(ISNUMBER(SEARCH("ATLANTA",$H2486)),"DEKALB (ATL LIMITS)","DEKALB"),IF(AND($AG2486="CLAYTON",ISNUMBER(SEARCH("COLLEGE PARK",$H2486))),"CLAYTON (COLLEGE PARK)",$AG2486))))</f>
        <v/>
      </c>
      <c r="AI2486" s="2">
        <f>IF(OR($AH2486="",$AD2486=""),"",IFERROR(VLOOKUP($AH2486,CODES!$A:$B,2,FALSE),"NO CODE"))</f>
        <v/>
      </c>
      <c r="AJ2486" s="19">
        <f>IF(OR($AI2486="",$AI2486="NO CODE"),"",IF(COUNTIFS(RATES!$A:$A,$AI2486,RATES!$B:$B,"&lt;="&amp;MonthStart,RATES!$C:$C,"&gt;="&amp;MonthEnd)&lt;&gt;1,"NO RATE",IF($AD2486="OFF",SUMIFS(RATES!$F:$F,RATES!$A:$A,$AI2486,RATES!$B:$B,"&lt;="&amp;MonthStart,RATES!$C:$C,"&gt;="&amp;MonthEnd),SUMIFS(RATES!$E:$E,RATES!$A:$A,$AI2486,RATES!$B:$B,"&lt;="&amp;MonthStart,RATES!$C:$C,"&gt;="&amp;MonthEnd))))</f>
        <v/>
      </c>
      <c r="AK2486" s="2">
        <f>IF(OR(NOT(ISNUMBER($AJ2486)),N($AA2486)=0),"",IF(ABS(N($Z2486)/100-$AJ2486)&gt;0.0000001,"DIFFERS",""))</f>
        <v/>
      </c>
    </row>
    <row r="2487">
      <c r="AD2487" s="2">
        <f>IF($L2487="","",IF(ISNUMBER(SEARCH("OFF ROAD",$H2487)),"OFF",IF(ISNUMBER(SEARCH("ON ROAD",$H2487)),"ON","")))</f>
        <v/>
      </c>
      <c r="AE2487" s="2">
        <f>IF($AD2487="ON",""&amp;$L2487,"")</f>
        <v/>
      </c>
      <c r="AF2487" s="2">
        <f>IF($L2487="","",IF($J2487&lt;&gt;"","Y",""))</f>
        <v/>
      </c>
      <c r="AG2487" s="2">
        <f>IF($L2487="","",IFERROR(TRIM(MID($H2487,4,SEARCH(" CO ",$H2487)-4)),""&amp;$S2487))</f>
        <v/>
      </c>
      <c r="AH2487" s="2">
        <f>IF($AG2487="","",IF($AG2487="FULTON",IF(ISNUMBER(SEARCH("COLLEGE PARK",$H2487)),"FULTON (COLLEGE PARK)",IF(ISNUMBER(SEARCH("HAPEVILLE",$H2487)),"FULTON (HAPEVILLE)",IF(ISNUMBER(SEARCH("EAST POINT",$H2487)),"FULTON (EAST POINT)",IF(ISNUMBER(SEARCH("ATLANTA",$H2487)),"FULTON (ATL LIMITS)","FULTON")))),IF($AG2487="DEKALB",IF(ISNUMBER(SEARCH("ATLANTA",$H2487)),"DEKALB (ATL LIMITS)","DEKALB"),IF(AND($AG2487="CLAYTON",ISNUMBER(SEARCH("COLLEGE PARK",$H2487))),"CLAYTON (COLLEGE PARK)",$AG2487))))</f>
        <v/>
      </c>
      <c r="AI2487" s="2">
        <f>IF(OR($AH2487="",$AD2487=""),"",IFERROR(VLOOKUP($AH2487,CODES!$A:$B,2,FALSE),"NO CODE"))</f>
        <v/>
      </c>
      <c r="AJ2487" s="19">
        <f>IF(OR($AI2487="",$AI2487="NO CODE"),"",IF(COUNTIFS(RATES!$A:$A,$AI2487,RATES!$B:$B,"&lt;="&amp;MonthStart,RATES!$C:$C,"&gt;="&amp;MonthEnd)&lt;&gt;1,"NO RATE",IF($AD2487="OFF",SUMIFS(RATES!$F:$F,RATES!$A:$A,$AI2487,RATES!$B:$B,"&lt;="&amp;MonthStart,RATES!$C:$C,"&gt;="&amp;MonthEnd),SUMIFS(RATES!$E:$E,RATES!$A:$A,$AI2487,RATES!$B:$B,"&lt;="&amp;MonthStart,RATES!$C:$C,"&gt;="&amp;MonthEnd))))</f>
        <v/>
      </c>
      <c r="AK2487" s="2">
        <f>IF(OR(NOT(ISNUMBER($AJ2487)),N($AA2487)=0),"",IF(ABS(N($Z2487)/100-$AJ2487)&gt;0.0000001,"DIFFERS",""))</f>
        <v/>
      </c>
    </row>
    <row r="2488">
      <c r="AD2488" s="2">
        <f>IF($L2488="","",IF(ISNUMBER(SEARCH("OFF ROAD",$H2488)),"OFF",IF(ISNUMBER(SEARCH("ON ROAD",$H2488)),"ON","")))</f>
        <v/>
      </c>
      <c r="AE2488" s="2">
        <f>IF($AD2488="ON",""&amp;$L2488,"")</f>
        <v/>
      </c>
      <c r="AF2488" s="2">
        <f>IF($L2488="","",IF($J2488&lt;&gt;"","Y",""))</f>
        <v/>
      </c>
      <c r="AG2488" s="2">
        <f>IF($L2488="","",IFERROR(TRIM(MID($H2488,4,SEARCH(" CO ",$H2488)-4)),""&amp;$S2488))</f>
        <v/>
      </c>
      <c r="AH2488" s="2">
        <f>IF($AG2488="","",IF($AG2488="FULTON",IF(ISNUMBER(SEARCH("COLLEGE PARK",$H2488)),"FULTON (COLLEGE PARK)",IF(ISNUMBER(SEARCH("HAPEVILLE",$H2488)),"FULTON (HAPEVILLE)",IF(ISNUMBER(SEARCH("EAST POINT",$H2488)),"FULTON (EAST POINT)",IF(ISNUMBER(SEARCH("ATLANTA",$H2488)),"FULTON (ATL LIMITS)","FULTON")))),IF($AG2488="DEKALB",IF(ISNUMBER(SEARCH("ATLANTA",$H2488)),"DEKALB (ATL LIMITS)","DEKALB"),IF(AND($AG2488="CLAYTON",ISNUMBER(SEARCH("COLLEGE PARK",$H2488))),"CLAYTON (COLLEGE PARK)",$AG2488))))</f>
        <v/>
      </c>
      <c r="AI2488" s="2">
        <f>IF(OR($AH2488="",$AD2488=""),"",IFERROR(VLOOKUP($AH2488,CODES!$A:$B,2,FALSE),"NO CODE"))</f>
        <v/>
      </c>
      <c r="AJ2488" s="19">
        <f>IF(OR($AI2488="",$AI2488="NO CODE"),"",IF(COUNTIFS(RATES!$A:$A,$AI2488,RATES!$B:$B,"&lt;="&amp;MonthStart,RATES!$C:$C,"&gt;="&amp;MonthEnd)&lt;&gt;1,"NO RATE",IF($AD2488="OFF",SUMIFS(RATES!$F:$F,RATES!$A:$A,$AI2488,RATES!$B:$B,"&lt;="&amp;MonthStart,RATES!$C:$C,"&gt;="&amp;MonthEnd),SUMIFS(RATES!$E:$E,RATES!$A:$A,$AI2488,RATES!$B:$B,"&lt;="&amp;MonthStart,RATES!$C:$C,"&gt;="&amp;MonthEnd))))</f>
        <v/>
      </c>
      <c r="AK2488" s="2">
        <f>IF(OR(NOT(ISNUMBER($AJ2488)),N($AA2488)=0),"",IF(ABS(N($Z2488)/100-$AJ2488)&gt;0.0000001,"DIFFERS",""))</f>
        <v/>
      </c>
    </row>
    <row r="2489">
      <c r="AD2489" s="2">
        <f>IF($L2489="","",IF(ISNUMBER(SEARCH("OFF ROAD",$H2489)),"OFF",IF(ISNUMBER(SEARCH("ON ROAD",$H2489)),"ON","")))</f>
        <v/>
      </c>
      <c r="AE2489" s="2">
        <f>IF($AD2489="ON",""&amp;$L2489,"")</f>
        <v/>
      </c>
      <c r="AF2489" s="2">
        <f>IF($L2489="","",IF($J2489&lt;&gt;"","Y",""))</f>
        <v/>
      </c>
      <c r="AG2489" s="2">
        <f>IF($L2489="","",IFERROR(TRIM(MID($H2489,4,SEARCH(" CO ",$H2489)-4)),""&amp;$S2489))</f>
        <v/>
      </c>
      <c r="AH2489" s="2">
        <f>IF($AG2489="","",IF($AG2489="FULTON",IF(ISNUMBER(SEARCH("COLLEGE PARK",$H2489)),"FULTON (COLLEGE PARK)",IF(ISNUMBER(SEARCH("HAPEVILLE",$H2489)),"FULTON (HAPEVILLE)",IF(ISNUMBER(SEARCH("EAST POINT",$H2489)),"FULTON (EAST POINT)",IF(ISNUMBER(SEARCH("ATLANTA",$H2489)),"FULTON (ATL LIMITS)","FULTON")))),IF($AG2489="DEKALB",IF(ISNUMBER(SEARCH("ATLANTA",$H2489)),"DEKALB (ATL LIMITS)","DEKALB"),IF(AND($AG2489="CLAYTON",ISNUMBER(SEARCH("COLLEGE PARK",$H2489))),"CLAYTON (COLLEGE PARK)",$AG2489))))</f>
        <v/>
      </c>
      <c r="AI2489" s="2">
        <f>IF(OR($AH2489="",$AD2489=""),"",IFERROR(VLOOKUP($AH2489,CODES!$A:$B,2,FALSE),"NO CODE"))</f>
        <v/>
      </c>
      <c r="AJ2489" s="19">
        <f>IF(OR($AI2489="",$AI2489="NO CODE"),"",IF(COUNTIFS(RATES!$A:$A,$AI2489,RATES!$B:$B,"&lt;="&amp;MonthStart,RATES!$C:$C,"&gt;="&amp;MonthEnd)&lt;&gt;1,"NO RATE",IF($AD2489="OFF",SUMIFS(RATES!$F:$F,RATES!$A:$A,$AI2489,RATES!$B:$B,"&lt;="&amp;MonthStart,RATES!$C:$C,"&gt;="&amp;MonthEnd),SUMIFS(RATES!$E:$E,RATES!$A:$A,$AI2489,RATES!$B:$B,"&lt;="&amp;MonthStart,RATES!$C:$C,"&gt;="&amp;MonthEnd))))</f>
        <v/>
      </c>
      <c r="AK2489" s="2">
        <f>IF(OR(NOT(ISNUMBER($AJ2489)),N($AA2489)=0),"",IF(ABS(N($Z2489)/100-$AJ2489)&gt;0.0000001,"DIFFERS",""))</f>
        <v/>
      </c>
    </row>
    <row r="2490">
      <c r="AD2490" s="2">
        <f>IF($L2490="","",IF(ISNUMBER(SEARCH("OFF ROAD",$H2490)),"OFF",IF(ISNUMBER(SEARCH("ON ROAD",$H2490)),"ON","")))</f>
        <v/>
      </c>
      <c r="AE2490" s="2">
        <f>IF($AD2490="ON",""&amp;$L2490,"")</f>
        <v/>
      </c>
      <c r="AF2490" s="2">
        <f>IF($L2490="","",IF($J2490&lt;&gt;"","Y",""))</f>
        <v/>
      </c>
      <c r="AG2490" s="2">
        <f>IF($L2490="","",IFERROR(TRIM(MID($H2490,4,SEARCH(" CO ",$H2490)-4)),""&amp;$S2490))</f>
        <v/>
      </c>
      <c r="AH2490" s="2">
        <f>IF($AG2490="","",IF($AG2490="FULTON",IF(ISNUMBER(SEARCH("COLLEGE PARK",$H2490)),"FULTON (COLLEGE PARK)",IF(ISNUMBER(SEARCH("HAPEVILLE",$H2490)),"FULTON (HAPEVILLE)",IF(ISNUMBER(SEARCH("EAST POINT",$H2490)),"FULTON (EAST POINT)",IF(ISNUMBER(SEARCH("ATLANTA",$H2490)),"FULTON (ATL LIMITS)","FULTON")))),IF($AG2490="DEKALB",IF(ISNUMBER(SEARCH("ATLANTA",$H2490)),"DEKALB (ATL LIMITS)","DEKALB"),IF(AND($AG2490="CLAYTON",ISNUMBER(SEARCH("COLLEGE PARK",$H2490))),"CLAYTON (COLLEGE PARK)",$AG2490))))</f>
        <v/>
      </c>
      <c r="AI2490" s="2">
        <f>IF(OR($AH2490="",$AD2490=""),"",IFERROR(VLOOKUP($AH2490,CODES!$A:$B,2,FALSE),"NO CODE"))</f>
        <v/>
      </c>
      <c r="AJ2490" s="19">
        <f>IF(OR($AI2490="",$AI2490="NO CODE"),"",IF(COUNTIFS(RATES!$A:$A,$AI2490,RATES!$B:$B,"&lt;="&amp;MonthStart,RATES!$C:$C,"&gt;="&amp;MonthEnd)&lt;&gt;1,"NO RATE",IF($AD2490="OFF",SUMIFS(RATES!$F:$F,RATES!$A:$A,$AI2490,RATES!$B:$B,"&lt;="&amp;MonthStart,RATES!$C:$C,"&gt;="&amp;MonthEnd),SUMIFS(RATES!$E:$E,RATES!$A:$A,$AI2490,RATES!$B:$B,"&lt;="&amp;MonthStart,RATES!$C:$C,"&gt;="&amp;MonthEnd))))</f>
        <v/>
      </c>
      <c r="AK2490" s="2">
        <f>IF(OR(NOT(ISNUMBER($AJ2490)),N($AA2490)=0),"",IF(ABS(N($Z2490)/100-$AJ2490)&gt;0.0000001,"DIFFERS",""))</f>
        <v/>
      </c>
    </row>
    <row r="2491">
      <c r="AD2491" s="2">
        <f>IF($L2491="","",IF(ISNUMBER(SEARCH("OFF ROAD",$H2491)),"OFF",IF(ISNUMBER(SEARCH("ON ROAD",$H2491)),"ON","")))</f>
        <v/>
      </c>
      <c r="AE2491" s="2">
        <f>IF($AD2491="ON",""&amp;$L2491,"")</f>
        <v/>
      </c>
      <c r="AF2491" s="2">
        <f>IF($L2491="","",IF($J2491&lt;&gt;"","Y",""))</f>
        <v/>
      </c>
      <c r="AG2491" s="2">
        <f>IF($L2491="","",IFERROR(TRIM(MID($H2491,4,SEARCH(" CO ",$H2491)-4)),""&amp;$S2491))</f>
        <v/>
      </c>
      <c r="AH2491" s="2">
        <f>IF($AG2491="","",IF($AG2491="FULTON",IF(ISNUMBER(SEARCH("COLLEGE PARK",$H2491)),"FULTON (COLLEGE PARK)",IF(ISNUMBER(SEARCH("HAPEVILLE",$H2491)),"FULTON (HAPEVILLE)",IF(ISNUMBER(SEARCH("EAST POINT",$H2491)),"FULTON (EAST POINT)",IF(ISNUMBER(SEARCH("ATLANTA",$H2491)),"FULTON (ATL LIMITS)","FULTON")))),IF($AG2491="DEKALB",IF(ISNUMBER(SEARCH("ATLANTA",$H2491)),"DEKALB (ATL LIMITS)","DEKALB"),IF(AND($AG2491="CLAYTON",ISNUMBER(SEARCH("COLLEGE PARK",$H2491))),"CLAYTON (COLLEGE PARK)",$AG2491))))</f>
        <v/>
      </c>
      <c r="AI2491" s="2">
        <f>IF(OR($AH2491="",$AD2491=""),"",IFERROR(VLOOKUP($AH2491,CODES!$A:$B,2,FALSE),"NO CODE"))</f>
        <v/>
      </c>
      <c r="AJ2491" s="19">
        <f>IF(OR($AI2491="",$AI2491="NO CODE"),"",IF(COUNTIFS(RATES!$A:$A,$AI2491,RATES!$B:$B,"&lt;="&amp;MonthStart,RATES!$C:$C,"&gt;="&amp;MonthEnd)&lt;&gt;1,"NO RATE",IF($AD2491="OFF",SUMIFS(RATES!$F:$F,RATES!$A:$A,$AI2491,RATES!$B:$B,"&lt;="&amp;MonthStart,RATES!$C:$C,"&gt;="&amp;MonthEnd),SUMIFS(RATES!$E:$E,RATES!$A:$A,$AI2491,RATES!$B:$B,"&lt;="&amp;MonthStart,RATES!$C:$C,"&gt;="&amp;MonthEnd))))</f>
        <v/>
      </c>
      <c r="AK2491" s="2">
        <f>IF(OR(NOT(ISNUMBER($AJ2491)),N($AA2491)=0),"",IF(ABS(N($Z2491)/100-$AJ2491)&gt;0.0000001,"DIFFERS",""))</f>
        <v/>
      </c>
    </row>
    <row r="2492">
      <c r="AD2492" s="2">
        <f>IF($L2492="","",IF(ISNUMBER(SEARCH("OFF ROAD",$H2492)),"OFF",IF(ISNUMBER(SEARCH("ON ROAD",$H2492)),"ON","")))</f>
        <v/>
      </c>
      <c r="AE2492" s="2">
        <f>IF($AD2492="ON",""&amp;$L2492,"")</f>
        <v/>
      </c>
      <c r="AF2492" s="2">
        <f>IF($L2492="","",IF($J2492&lt;&gt;"","Y",""))</f>
        <v/>
      </c>
      <c r="AG2492" s="2">
        <f>IF($L2492="","",IFERROR(TRIM(MID($H2492,4,SEARCH(" CO ",$H2492)-4)),""&amp;$S2492))</f>
        <v/>
      </c>
      <c r="AH2492" s="2">
        <f>IF($AG2492="","",IF($AG2492="FULTON",IF(ISNUMBER(SEARCH("COLLEGE PARK",$H2492)),"FULTON (COLLEGE PARK)",IF(ISNUMBER(SEARCH("HAPEVILLE",$H2492)),"FULTON (HAPEVILLE)",IF(ISNUMBER(SEARCH("EAST POINT",$H2492)),"FULTON (EAST POINT)",IF(ISNUMBER(SEARCH("ATLANTA",$H2492)),"FULTON (ATL LIMITS)","FULTON")))),IF($AG2492="DEKALB",IF(ISNUMBER(SEARCH("ATLANTA",$H2492)),"DEKALB (ATL LIMITS)","DEKALB"),IF(AND($AG2492="CLAYTON",ISNUMBER(SEARCH("COLLEGE PARK",$H2492))),"CLAYTON (COLLEGE PARK)",$AG2492))))</f>
        <v/>
      </c>
      <c r="AI2492" s="2">
        <f>IF(OR($AH2492="",$AD2492=""),"",IFERROR(VLOOKUP($AH2492,CODES!$A:$B,2,FALSE),"NO CODE"))</f>
        <v/>
      </c>
      <c r="AJ2492" s="19">
        <f>IF(OR($AI2492="",$AI2492="NO CODE"),"",IF(COUNTIFS(RATES!$A:$A,$AI2492,RATES!$B:$B,"&lt;="&amp;MonthStart,RATES!$C:$C,"&gt;="&amp;MonthEnd)&lt;&gt;1,"NO RATE",IF($AD2492="OFF",SUMIFS(RATES!$F:$F,RATES!$A:$A,$AI2492,RATES!$B:$B,"&lt;="&amp;MonthStart,RATES!$C:$C,"&gt;="&amp;MonthEnd),SUMIFS(RATES!$E:$E,RATES!$A:$A,$AI2492,RATES!$B:$B,"&lt;="&amp;MonthStart,RATES!$C:$C,"&gt;="&amp;MonthEnd))))</f>
        <v/>
      </c>
      <c r="AK2492" s="2">
        <f>IF(OR(NOT(ISNUMBER($AJ2492)),N($AA2492)=0),"",IF(ABS(N($Z2492)/100-$AJ2492)&gt;0.0000001,"DIFFERS",""))</f>
        <v/>
      </c>
    </row>
    <row r="2493">
      <c r="AD2493" s="2">
        <f>IF($L2493="","",IF(ISNUMBER(SEARCH("OFF ROAD",$H2493)),"OFF",IF(ISNUMBER(SEARCH("ON ROAD",$H2493)),"ON","")))</f>
        <v/>
      </c>
      <c r="AE2493" s="2">
        <f>IF($AD2493="ON",""&amp;$L2493,"")</f>
        <v/>
      </c>
      <c r="AF2493" s="2">
        <f>IF($L2493="","",IF($J2493&lt;&gt;"","Y",""))</f>
        <v/>
      </c>
      <c r="AG2493" s="2">
        <f>IF($L2493="","",IFERROR(TRIM(MID($H2493,4,SEARCH(" CO ",$H2493)-4)),""&amp;$S2493))</f>
        <v/>
      </c>
      <c r="AH2493" s="2">
        <f>IF($AG2493="","",IF($AG2493="FULTON",IF(ISNUMBER(SEARCH("COLLEGE PARK",$H2493)),"FULTON (COLLEGE PARK)",IF(ISNUMBER(SEARCH("HAPEVILLE",$H2493)),"FULTON (HAPEVILLE)",IF(ISNUMBER(SEARCH("EAST POINT",$H2493)),"FULTON (EAST POINT)",IF(ISNUMBER(SEARCH("ATLANTA",$H2493)),"FULTON (ATL LIMITS)","FULTON")))),IF($AG2493="DEKALB",IF(ISNUMBER(SEARCH("ATLANTA",$H2493)),"DEKALB (ATL LIMITS)","DEKALB"),IF(AND($AG2493="CLAYTON",ISNUMBER(SEARCH("COLLEGE PARK",$H2493))),"CLAYTON (COLLEGE PARK)",$AG2493))))</f>
        <v/>
      </c>
      <c r="AI2493" s="2">
        <f>IF(OR($AH2493="",$AD2493=""),"",IFERROR(VLOOKUP($AH2493,CODES!$A:$B,2,FALSE),"NO CODE"))</f>
        <v/>
      </c>
      <c r="AJ2493" s="19">
        <f>IF(OR($AI2493="",$AI2493="NO CODE"),"",IF(COUNTIFS(RATES!$A:$A,$AI2493,RATES!$B:$B,"&lt;="&amp;MonthStart,RATES!$C:$C,"&gt;="&amp;MonthEnd)&lt;&gt;1,"NO RATE",IF($AD2493="OFF",SUMIFS(RATES!$F:$F,RATES!$A:$A,$AI2493,RATES!$B:$B,"&lt;="&amp;MonthStart,RATES!$C:$C,"&gt;="&amp;MonthEnd),SUMIFS(RATES!$E:$E,RATES!$A:$A,$AI2493,RATES!$B:$B,"&lt;="&amp;MonthStart,RATES!$C:$C,"&gt;="&amp;MonthEnd))))</f>
        <v/>
      </c>
      <c r="AK2493" s="2">
        <f>IF(OR(NOT(ISNUMBER($AJ2493)),N($AA2493)=0),"",IF(ABS(N($Z2493)/100-$AJ2493)&gt;0.0000001,"DIFFERS",""))</f>
        <v/>
      </c>
    </row>
    <row r="2494">
      <c r="AD2494" s="2">
        <f>IF($L2494="","",IF(ISNUMBER(SEARCH("OFF ROAD",$H2494)),"OFF",IF(ISNUMBER(SEARCH("ON ROAD",$H2494)),"ON","")))</f>
        <v/>
      </c>
      <c r="AE2494" s="2">
        <f>IF($AD2494="ON",""&amp;$L2494,"")</f>
        <v/>
      </c>
      <c r="AF2494" s="2">
        <f>IF($L2494="","",IF($J2494&lt;&gt;"","Y",""))</f>
        <v/>
      </c>
      <c r="AG2494" s="2">
        <f>IF($L2494="","",IFERROR(TRIM(MID($H2494,4,SEARCH(" CO ",$H2494)-4)),""&amp;$S2494))</f>
        <v/>
      </c>
      <c r="AH2494" s="2">
        <f>IF($AG2494="","",IF($AG2494="FULTON",IF(ISNUMBER(SEARCH("COLLEGE PARK",$H2494)),"FULTON (COLLEGE PARK)",IF(ISNUMBER(SEARCH("HAPEVILLE",$H2494)),"FULTON (HAPEVILLE)",IF(ISNUMBER(SEARCH("EAST POINT",$H2494)),"FULTON (EAST POINT)",IF(ISNUMBER(SEARCH("ATLANTA",$H2494)),"FULTON (ATL LIMITS)","FULTON")))),IF($AG2494="DEKALB",IF(ISNUMBER(SEARCH("ATLANTA",$H2494)),"DEKALB (ATL LIMITS)","DEKALB"),IF(AND($AG2494="CLAYTON",ISNUMBER(SEARCH("COLLEGE PARK",$H2494))),"CLAYTON (COLLEGE PARK)",$AG2494))))</f>
        <v/>
      </c>
      <c r="AI2494" s="2">
        <f>IF(OR($AH2494="",$AD2494=""),"",IFERROR(VLOOKUP($AH2494,CODES!$A:$B,2,FALSE),"NO CODE"))</f>
        <v/>
      </c>
      <c r="AJ2494" s="19">
        <f>IF(OR($AI2494="",$AI2494="NO CODE"),"",IF(COUNTIFS(RATES!$A:$A,$AI2494,RATES!$B:$B,"&lt;="&amp;MonthStart,RATES!$C:$C,"&gt;="&amp;MonthEnd)&lt;&gt;1,"NO RATE",IF($AD2494="OFF",SUMIFS(RATES!$F:$F,RATES!$A:$A,$AI2494,RATES!$B:$B,"&lt;="&amp;MonthStart,RATES!$C:$C,"&gt;="&amp;MonthEnd),SUMIFS(RATES!$E:$E,RATES!$A:$A,$AI2494,RATES!$B:$B,"&lt;="&amp;MonthStart,RATES!$C:$C,"&gt;="&amp;MonthEnd))))</f>
        <v/>
      </c>
      <c r="AK2494" s="2">
        <f>IF(OR(NOT(ISNUMBER($AJ2494)),N($AA2494)=0),"",IF(ABS(N($Z2494)/100-$AJ2494)&gt;0.0000001,"DIFFERS",""))</f>
        <v/>
      </c>
    </row>
    <row r="2495">
      <c r="AD2495" s="2">
        <f>IF($L2495="","",IF(ISNUMBER(SEARCH("OFF ROAD",$H2495)),"OFF",IF(ISNUMBER(SEARCH("ON ROAD",$H2495)),"ON","")))</f>
        <v/>
      </c>
      <c r="AE2495" s="2">
        <f>IF($AD2495="ON",""&amp;$L2495,"")</f>
        <v/>
      </c>
      <c r="AF2495" s="2">
        <f>IF($L2495="","",IF($J2495&lt;&gt;"","Y",""))</f>
        <v/>
      </c>
      <c r="AG2495" s="2">
        <f>IF($L2495="","",IFERROR(TRIM(MID($H2495,4,SEARCH(" CO ",$H2495)-4)),""&amp;$S2495))</f>
        <v/>
      </c>
      <c r="AH2495" s="2">
        <f>IF($AG2495="","",IF($AG2495="FULTON",IF(ISNUMBER(SEARCH("COLLEGE PARK",$H2495)),"FULTON (COLLEGE PARK)",IF(ISNUMBER(SEARCH("HAPEVILLE",$H2495)),"FULTON (HAPEVILLE)",IF(ISNUMBER(SEARCH("EAST POINT",$H2495)),"FULTON (EAST POINT)",IF(ISNUMBER(SEARCH("ATLANTA",$H2495)),"FULTON (ATL LIMITS)","FULTON")))),IF($AG2495="DEKALB",IF(ISNUMBER(SEARCH("ATLANTA",$H2495)),"DEKALB (ATL LIMITS)","DEKALB"),IF(AND($AG2495="CLAYTON",ISNUMBER(SEARCH("COLLEGE PARK",$H2495))),"CLAYTON (COLLEGE PARK)",$AG2495))))</f>
        <v/>
      </c>
      <c r="AI2495" s="2">
        <f>IF(OR($AH2495="",$AD2495=""),"",IFERROR(VLOOKUP($AH2495,CODES!$A:$B,2,FALSE),"NO CODE"))</f>
        <v/>
      </c>
      <c r="AJ2495" s="19">
        <f>IF(OR($AI2495="",$AI2495="NO CODE"),"",IF(COUNTIFS(RATES!$A:$A,$AI2495,RATES!$B:$B,"&lt;="&amp;MonthStart,RATES!$C:$C,"&gt;="&amp;MonthEnd)&lt;&gt;1,"NO RATE",IF($AD2495="OFF",SUMIFS(RATES!$F:$F,RATES!$A:$A,$AI2495,RATES!$B:$B,"&lt;="&amp;MonthStart,RATES!$C:$C,"&gt;="&amp;MonthEnd),SUMIFS(RATES!$E:$E,RATES!$A:$A,$AI2495,RATES!$B:$B,"&lt;="&amp;MonthStart,RATES!$C:$C,"&gt;="&amp;MonthEnd))))</f>
        <v/>
      </c>
      <c r="AK2495" s="2">
        <f>IF(OR(NOT(ISNUMBER($AJ2495)),N($AA2495)=0),"",IF(ABS(N($Z2495)/100-$AJ2495)&gt;0.0000001,"DIFFERS",""))</f>
        <v/>
      </c>
    </row>
    <row r="2496">
      <c r="AD2496" s="2">
        <f>IF($L2496="","",IF(ISNUMBER(SEARCH("OFF ROAD",$H2496)),"OFF",IF(ISNUMBER(SEARCH("ON ROAD",$H2496)),"ON","")))</f>
        <v/>
      </c>
      <c r="AE2496" s="2">
        <f>IF($AD2496="ON",""&amp;$L2496,"")</f>
        <v/>
      </c>
      <c r="AF2496" s="2">
        <f>IF($L2496="","",IF($J2496&lt;&gt;"","Y",""))</f>
        <v/>
      </c>
      <c r="AG2496" s="2">
        <f>IF($L2496="","",IFERROR(TRIM(MID($H2496,4,SEARCH(" CO ",$H2496)-4)),""&amp;$S2496))</f>
        <v/>
      </c>
      <c r="AH2496" s="2">
        <f>IF($AG2496="","",IF($AG2496="FULTON",IF(ISNUMBER(SEARCH("COLLEGE PARK",$H2496)),"FULTON (COLLEGE PARK)",IF(ISNUMBER(SEARCH("HAPEVILLE",$H2496)),"FULTON (HAPEVILLE)",IF(ISNUMBER(SEARCH("EAST POINT",$H2496)),"FULTON (EAST POINT)",IF(ISNUMBER(SEARCH("ATLANTA",$H2496)),"FULTON (ATL LIMITS)","FULTON")))),IF($AG2496="DEKALB",IF(ISNUMBER(SEARCH("ATLANTA",$H2496)),"DEKALB (ATL LIMITS)","DEKALB"),IF(AND($AG2496="CLAYTON",ISNUMBER(SEARCH("COLLEGE PARK",$H2496))),"CLAYTON (COLLEGE PARK)",$AG2496))))</f>
        <v/>
      </c>
      <c r="AI2496" s="2">
        <f>IF(OR($AH2496="",$AD2496=""),"",IFERROR(VLOOKUP($AH2496,CODES!$A:$B,2,FALSE),"NO CODE"))</f>
        <v/>
      </c>
      <c r="AJ2496" s="19">
        <f>IF(OR($AI2496="",$AI2496="NO CODE"),"",IF(COUNTIFS(RATES!$A:$A,$AI2496,RATES!$B:$B,"&lt;="&amp;MonthStart,RATES!$C:$C,"&gt;="&amp;MonthEnd)&lt;&gt;1,"NO RATE",IF($AD2496="OFF",SUMIFS(RATES!$F:$F,RATES!$A:$A,$AI2496,RATES!$B:$B,"&lt;="&amp;MonthStart,RATES!$C:$C,"&gt;="&amp;MonthEnd),SUMIFS(RATES!$E:$E,RATES!$A:$A,$AI2496,RATES!$B:$B,"&lt;="&amp;MonthStart,RATES!$C:$C,"&gt;="&amp;MonthEnd))))</f>
        <v/>
      </c>
      <c r="AK2496" s="2">
        <f>IF(OR(NOT(ISNUMBER($AJ2496)),N($AA2496)=0),"",IF(ABS(N($Z2496)/100-$AJ2496)&gt;0.0000001,"DIFFERS",""))</f>
        <v/>
      </c>
    </row>
    <row r="2497">
      <c r="AD2497" s="2">
        <f>IF($L2497="","",IF(ISNUMBER(SEARCH("OFF ROAD",$H2497)),"OFF",IF(ISNUMBER(SEARCH("ON ROAD",$H2497)),"ON","")))</f>
        <v/>
      </c>
      <c r="AE2497" s="2">
        <f>IF($AD2497="ON",""&amp;$L2497,"")</f>
        <v/>
      </c>
      <c r="AF2497" s="2">
        <f>IF($L2497="","",IF($J2497&lt;&gt;"","Y",""))</f>
        <v/>
      </c>
      <c r="AG2497" s="2">
        <f>IF($L2497="","",IFERROR(TRIM(MID($H2497,4,SEARCH(" CO ",$H2497)-4)),""&amp;$S2497))</f>
        <v/>
      </c>
      <c r="AH2497" s="2">
        <f>IF($AG2497="","",IF($AG2497="FULTON",IF(ISNUMBER(SEARCH("COLLEGE PARK",$H2497)),"FULTON (COLLEGE PARK)",IF(ISNUMBER(SEARCH("HAPEVILLE",$H2497)),"FULTON (HAPEVILLE)",IF(ISNUMBER(SEARCH("EAST POINT",$H2497)),"FULTON (EAST POINT)",IF(ISNUMBER(SEARCH("ATLANTA",$H2497)),"FULTON (ATL LIMITS)","FULTON")))),IF($AG2497="DEKALB",IF(ISNUMBER(SEARCH("ATLANTA",$H2497)),"DEKALB (ATL LIMITS)","DEKALB"),IF(AND($AG2497="CLAYTON",ISNUMBER(SEARCH("COLLEGE PARK",$H2497))),"CLAYTON (COLLEGE PARK)",$AG2497))))</f>
        <v/>
      </c>
      <c r="AI2497" s="2">
        <f>IF(OR($AH2497="",$AD2497=""),"",IFERROR(VLOOKUP($AH2497,CODES!$A:$B,2,FALSE),"NO CODE"))</f>
        <v/>
      </c>
      <c r="AJ2497" s="19">
        <f>IF(OR($AI2497="",$AI2497="NO CODE"),"",IF(COUNTIFS(RATES!$A:$A,$AI2497,RATES!$B:$B,"&lt;="&amp;MonthStart,RATES!$C:$C,"&gt;="&amp;MonthEnd)&lt;&gt;1,"NO RATE",IF($AD2497="OFF",SUMIFS(RATES!$F:$F,RATES!$A:$A,$AI2497,RATES!$B:$B,"&lt;="&amp;MonthStart,RATES!$C:$C,"&gt;="&amp;MonthEnd),SUMIFS(RATES!$E:$E,RATES!$A:$A,$AI2497,RATES!$B:$B,"&lt;="&amp;MonthStart,RATES!$C:$C,"&gt;="&amp;MonthEnd))))</f>
        <v/>
      </c>
      <c r="AK2497" s="2">
        <f>IF(OR(NOT(ISNUMBER($AJ2497)),N($AA2497)=0),"",IF(ABS(N($Z2497)/100-$AJ2497)&gt;0.0000001,"DIFFERS",""))</f>
        <v/>
      </c>
    </row>
    <row r="2498">
      <c r="AD2498" s="2">
        <f>IF($L2498="","",IF(ISNUMBER(SEARCH("OFF ROAD",$H2498)),"OFF",IF(ISNUMBER(SEARCH("ON ROAD",$H2498)),"ON","")))</f>
        <v/>
      </c>
      <c r="AE2498" s="2">
        <f>IF($AD2498="ON",""&amp;$L2498,"")</f>
        <v/>
      </c>
      <c r="AF2498" s="2">
        <f>IF($L2498="","",IF($J2498&lt;&gt;"","Y",""))</f>
        <v/>
      </c>
      <c r="AG2498" s="2">
        <f>IF($L2498="","",IFERROR(TRIM(MID($H2498,4,SEARCH(" CO ",$H2498)-4)),""&amp;$S2498))</f>
        <v/>
      </c>
      <c r="AH2498" s="2">
        <f>IF($AG2498="","",IF($AG2498="FULTON",IF(ISNUMBER(SEARCH("COLLEGE PARK",$H2498)),"FULTON (COLLEGE PARK)",IF(ISNUMBER(SEARCH("HAPEVILLE",$H2498)),"FULTON (HAPEVILLE)",IF(ISNUMBER(SEARCH("EAST POINT",$H2498)),"FULTON (EAST POINT)",IF(ISNUMBER(SEARCH("ATLANTA",$H2498)),"FULTON (ATL LIMITS)","FULTON")))),IF($AG2498="DEKALB",IF(ISNUMBER(SEARCH("ATLANTA",$H2498)),"DEKALB (ATL LIMITS)","DEKALB"),IF(AND($AG2498="CLAYTON",ISNUMBER(SEARCH("COLLEGE PARK",$H2498))),"CLAYTON (COLLEGE PARK)",$AG2498))))</f>
        <v/>
      </c>
      <c r="AI2498" s="2">
        <f>IF(OR($AH2498="",$AD2498=""),"",IFERROR(VLOOKUP($AH2498,CODES!$A:$B,2,FALSE),"NO CODE"))</f>
        <v/>
      </c>
      <c r="AJ2498" s="19">
        <f>IF(OR($AI2498="",$AI2498="NO CODE"),"",IF(COUNTIFS(RATES!$A:$A,$AI2498,RATES!$B:$B,"&lt;="&amp;MonthStart,RATES!$C:$C,"&gt;="&amp;MonthEnd)&lt;&gt;1,"NO RATE",IF($AD2498="OFF",SUMIFS(RATES!$F:$F,RATES!$A:$A,$AI2498,RATES!$B:$B,"&lt;="&amp;MonthStart,RATES!$C:$C,"&gt;="&amp;MonthEnd),SUMIFS(RATES!$E:$E,RATES!$A:$A,$AI2498,RATES!$B:$B,"&lt;="&amp;MonthStart,RATES!$C:$C,"&gt;="&amp;MonthEnd))))</f>
        <v/>
      </c>
      <c r="AK2498" s="2">
        <f>IF(OR(NOT(ISNUMBER($AJ2498)),N($AA2498)=0),"",IF(ABS(N($Z2498)/100-$AJ2498)&gt;0.0000001,"DIFFERS",""))</f>
        <v/>
      </c>
    </row>
    <row r="2499">
      <c r="AD2499" s="2">
        <f>IF($L2499="","",IF(ISNUMBER(SEARCH("OFF ROAD",$H2499)),"OFF",IF(ISNUMBER(SEARCH("ON ROAD",$H2499)),"ON","")))</f>
        <v/>
      </c>
      <c r="AE2499" s="2">
        <f>IF($AD2499="ON",""&amp;$L2499,"")</f>
        <v/>
      </c>
      <c r="AF2499" s="2">
        <f>IF($L2499="","",IF($J2499&lt;&gt;"","Y",""))</f>
        <v/>
      </c>
      <c r="AG2499" s="2">
        <f>IF($L2499="","",IFERROR(TRIM(MID($H2499,4,SEARCH(" CO ",$H2499)-4)),""&amp;$S2499))</f>
        <v/>
      </c>
      <c r="AH2499" s="2">
        <f>IF($AG2499="","",IF($AG2499="FULTON",IF(ISNUMBER(SEARCH("COLLEGE PARK",$H2499)),"FULTON (COLLEGE PARK)",IF(ISNUMBER(SEARCH("HAPEVILLE",$H2499)),"FULTON (HAPEVILLE)",IF(ISNUMBER(SEARCH("EAST POINT",$H2499)),"FULTON (EAST POINT)",IF(ISNUMBER(SEARCH("ATLANTA",$H2499)),"FULTON (ATL LIMITS)","FULTON")))),IF($AG2499="DEKALB",IF(ISNUMBER(SEARCH("ATLANTA",$H2499)),"DEKALB (ATL LIMITS)","DEKALB"),IF(AND($AG2499="CLAYTON",ISNUMBER(SEARCH("COLLEGE PARK",$H2499))),"CLAYTON (COLLEGE PARK)",$AG2499))))</f>
        <v/>
      </c>
      <c r="AI2499" s="2">
        <f>IF(OR($AH2499="",$AD2499=""),"",IFERROR(VLOOKUP($AH2499,CODES!$A:$B,2,FALSE),"NO CODE"))</f>
        <v/>
      </c>
      <c r="AJ2499" s="19">
        <f>IF(OR($AI2499="",$AI2499="NO CODE"),"",IF(COUNTIFS(RATES!$A:$A,$AI2499,RATES!$B:$B,"&lt;="&amp;MonthStart,RATES!$C:$C,"&gt;="&amp;MonthEnd)&lt;&gt;1,"NO RATE",IF($AD2499="OFF",SUMIFS(RATES!$F:$F,RATES!$A:$A,$AI2499,RATES!$B:$B,"&lt;="&amp;MonthStart,RATES!$C:$C,"&gt;="&amp;MonthEnd),SUMIFS(RATES!$E:$E,RATES!$A:$A,$AI2499,RATES!$B:$B,"&lt;="&amp;MonthStart,RATES!$C:$C,"&gt;="&amp;MonthEnd))))</f>
        <v/>
      </c>
      <c r="AK2499" s="2">
        <f>IF(OR(NOT(ISNUMBER($AJ2499)),N($AA2499)=0),"",IF(ABS(N($Z2499)/100-$AJ2499)&gt;0.0000001,"DIFFERS",""))</f>
        <v/>
      </c>
    </row>
    <row r="2500">
      <c r="AD2500" s="2">
        <f>IF($L2500="","",IF(ISNUMBER(SEARCH("OFF ROAD",$H2500)),"OFF",IF(ISNUMBER(SEARCH("ON ROAD",$H2500)),"ON","")))</f>
        <v/>
      </c>
      <c r="AE2500" s="2">
        <f>IF($AD2500="ON",""&amp;$L2500,"")</f>
        <v/>
      </c>
      <c r="AF2500" s="2">
        <f>IF($L2500="","",IF($J2500&lt;&gt;"","Y",""))</f>
        <v/>
      </c>
      <c r="AG2500" s="2">
        <f>IF($L2500="","",IFERROR(TRIM(MID($H2500,4,SEARCH(" CO ",$H2500)-4)),""&amp;$S2500))</f>
        <v/>
      </c>
      <c r="AH2500" s="2">
        <f>IF($AG2500="","",IF($AG2500="FULTON",IF(ISNUMBER(SEARCH("COLLEGE PARK",$H2500)),"FULTON (COLLEGE PARK)",IF(ISNUMBER(SEARCH("HAPEVILLE",$H2500)),"FULTON (HAPEVILLE)",IF(ISNUMBER(SEARCH("EAST POINT",$H2500)),"FULTON (EAST POINT)",IF(ISNUMBER(SEARCH("ATLANTA",$H2500)),"FULTON (ATL LIMITS)","FULTON")))),IF($AG2500="DEKALB",IF(ISNUMBER(SEARCH("ATLANTA",$H2500)),"DEKALB (ATL LIMITS)","DEKALB"),IF(AND($AG2500="CLAYTON",ISNUMBER(SEARCH("COLLEGE PARK",$H2500))),"CLAYTON (COLLEGE PARK)",$AG2500))))</f>
        <v/>
      </c>
      <c r="AI2500" s="2">
        <f>IF(OR($AH2500="",$AD2500=""),"",IFERROR(VLOOKUP($AH2500,CODES!$A:$B,2,FALSE),"NO CODE"))</f>
        <v/>
      </c>
      <c r="AJ2500" s="19">
        <f>IF(OR($AI2500="",$AI2500="NO CODE"),"",IF(COUNTIFS(RATES!$A:$A,$AI2500,RATES!$B:$B,"&lt;="&amp;MonthStart,RATES!$C:$C,"&gt;="&amp;MonthEnd)&lt;&gt;1,"NO RATE",IF($AD2500="OFF",SUMIFS(RATES!$F:$F,RATES!$A:$A,$AI2500,RATES!$B:$B,"&lt;="&amp;MonthStart,RATES!$C:$C,"&gt;="&amp;MonthEnd),SUMIFS(RATES!$E:$E,RATES!$A:$A,$AI2500,RATES!$B:$B,"&lt;="&amp;MonthStart,RATES!$C:$C,"&gt;="&amp;MonthEnd))))</f>
        <v/>
      </c>
      <c r="AK2500" s="2">
        <f>IF(OR(NOT(ISNUMBER($AJ2500)),N($AA2500)=0),"",IF(ABS(N($Z2500)/100-$AJ2500)&gt;0.0000001,"DIFFERS",""))</f>
        <v/>
      </c>
    </row>
    <row r="2501">
      <c r="AD2501" s="2">
        <f>IF($L2501="","",IF(ISNUMBER(SEARCH("OFF ROAD",$H2501)),"OFF",IF(ISNUMBER(SEARCH("ON ROAD",$H2501)),"ON","")))</f>
        <v/>
      </c>
      <c r="AE2501" s="2">
        <f>IF($AD2501="ON",""&amp;$L2501,"")</f>
        <v/>
      </c>
      <c r="AF2501" s="2">
        <f>IF($L2501="","",IF($J2501&lt;&gt;"","Y",""))</f>
        <v/>
      </c>
      <c r="AG2501" s="2">
        <f>IF($L2501="","",IFERROR(TRIM(MID($H2501,4,SEARCH(" CO ",$H2501)-4)),""&amp;$S2501))</f>
        <v/>
      </c>
      <c r="AH2501" s="2">
        <f>IF($AG2501="","",IF($AG2501="FULTON",IF(ISNUMBER(SEARCH("COLLEGE PARK",$H2501)),"FULTON (COLLEGE PARK)",IF(ISNUMBER(SEARCH("HAPEVILLE",$H2501)),"FULTON (HAPEVILLE)",IF(ISNUMBER(SEARCH("EAST POINT",$H2501)),"FULTON (EAST POINT)",IF(ISNUMBER(SEARCH("ATLANTA",$H2501)),"FULTON (ATL LIMITS)","FULTON")))),IF($AG2501="DEKALB",IF(ISNUMBER(SEARCH("ATLANTA",$H2501)),"DEKALB (ATL LIMITS)","DEKALB"),IF(AND($AG2501="CLAYTON",ISNUMBER(SEARCH("COLLEGE PARK",$H2501))),"CLAYTON (COLLEGE PARK)",$AG2501))))</f>
        <v/>
      </c>
      <c r="AI2501" s="2">
        <f>IF(OR($AH2501="",$AD2501=""),"",IFERROR(VLOOKUP($AH2501,CODES!$A:$B,2,FALSE),"NO CODE"))</f>
        <v/>
      </c>
      <c r="AJ2501" s="19">
        <f>IF(OR($AI2501="",$AI2501="NO CODE"),"",IF(COUNTIFS(RATES!$A:$A,$AI2501,RATES!$B:$B,"&lt;="&amp;MonthStart,RATES!$C:$C,"&gt;="&amp;MonthEnd)&lt;&gt;1,"NO RATE",IF($AD2501="OFF",SUMIFS(RATES!$F:$F,RATES!$A:$A,$AI2501,RATES!$B:$B,"&lt;="&amp;MonthStart,RATES!$C:$C,"&gt;="&amp;MonthEnd),SUMIFS(RATES!$E:$E,RATES!$A:$A,$AI2501,RATES!$B:$B,"&lt;="&amp;MonthStart,RATES!$C:$C,"&gt;="&amp;MonthEnd))))</f>
        <v/>
      </c>
      <c r="AK2501" s="2">
        <f>IF(OR(NOT(ISNUMBER($AJ2501)),N($AA2501)=0),"",IF(ABS(N($Z2501)/100-$AJ2501)&gt;0.0000001,"DIFFERS",""))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472C4"/>
    <outlinePr summaryBelow="1" summaryRight="1"/>
    <pageSetUpPr/>
  </sheetPr>
  <dimension ref="A1:BB4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outlineLevel="1" width="13" customWidth="1" min="46" max="54"/>
  </cols>
  <sheetData>
    <row r="1">
      <c r="A1" s="10" t="inlineStr">
        <is>
          <t>Ship To State</t>
        </is>
      </c>
      <c r="B1" s="10" t="inlineStr">
        <is>
          <t>Ship To State Name</t>
        </is>
      </c>
      <c r="C1" s="10" t="inlineStr">
        <is>
          <t>Ship To City</t>
        </is>
      </c>
      <c r="D1" s="10" t="inlineStr">
        <is>
          <t>lng City ID</t>
        </is>
      </c>
      <c r="E1" s="10" t="inlineStr">
        <is>
          <t>Ship To County</t>
        </is>
      </c>
      <c r="F1" s="10" t="inlineStr">
        <is>
          <t>Product Type</t>
        </is>
      </c>
      <c r="G1" s="10" t="inlineStr">
        <is>
          <t>Product Type Name</t>
        </is>
      </c>
      <c r="H1" s="10" t="inlineStr">
        <is>
          <t>Customer Name</t>
        </is>
      </c>
      <c r="I1" s="10" t="inlineStr">
        <is>
          <t>Account Number</t>
        </is>
      </c>
      <c r="J1" s="10" t="inlineStr">
        <is>
          <t>Ship To Number</t>
        </is>
      </c>
      <c r="K1" s="10" t="inlineStr">
        <is>
          <t>Account Ship To</t>
        </is>
      </c>
      <c r="L1" s="10" t="inlineStr">
        <is>
          <t>Order Number</t>
        </is>
      </c>
      <c r="M1" s="10" t="inlineStr">
        <is>
          <t>Carrier</t>
        </is>
      </c>
      <c r="N1" s="10" t="inlineStr">
        <is>
          <t>Marketing Consultant</t>
        </is>
      </c>
      <c r="O1" s="10" t="inlineStr">
        <is>
          <t>Product</t>
        </is>
      </c>
      <c r="P1" s="10" t="inlineStr">
        <is>
          <t>Invoice Date</t>
        </is>
      </c>
      <c r="Q1" s="10" t="inlineStr">
        <is>
          <t>Ordered Qty</t>
        </is>
      </c>
      <c r="R1" s="10" t="inlineStr">
        <is>
          <t>Sold Qty</t>
        </is>
      </c>
      <c r="S1" s="10" t="inlineStr">
        <is>
          <t>Metered Qty</t>
        </is>
      </c>
      <c r="T1" s="10" t="inlineStr">
        <is>
          <t>Gross Profit</t>
        </is>
      </c>
      <c r="U1" s="10" t="inlineStr">
        <is>
          <t>Sold As</t>
        </is>
      </c>
      <c r="V1" s="10" t="inlineStr">
        <is>
          <t>Unit Price</t>
        </is>
      </c>
      <c r="W1" s="10" t="inlineStr">
        <is>
          <t>Qty Price</t>
        </is>
      </c>
      <c r="X1" s="10" t="inlineStr">
        <is>
          <t>Total Taxes Now</t>
        </is>
      </c>
      <c r="Y1" s="10" t="inlineStr">
        <is>
          <t>Total Taxes Deferred</t>
        </is>
      </c>
      <c r="Z1" s="10" t="inlineStr">
        <is>
          <t>Total Taxes</t>
        </is>
      </c>
      <c r="AA1" s="10" t="inlineStr">
        <is>
          <t>Total Excise Taxes</t>
        </is>
      </c>
      <c r="AB1" s="10" t="inlineStr">
        <is>
          <t>Total Sales Taxes</t>
        </is>
      </c>
      <c r="AC1" s="10" t="inlineStr">
        <is>
          <t>Line Total</t>
        </is>
      </c>
      <c r="AD1" s="10" t="inlineStr">
        <is>
          <t>Total Product</t>
        </is>
      </c>
      <c r="AE1" s="10" t="inlineStr">
        <is>
          <t>Total Product Excise</t>
        </is>
      </c>
      <c r="AF1" s="10" t="inlineStr">
        <is>
          <t>Ship To Name</t>
        </is>
      </c>
      <c r="AG1" s="10" t="inlineStr">
        <is>
          <t>Address 1</t>
        </is>
      </c>
      <c r="AH1" s="10" t="inlineStr">
        <is>
          <t>Destination State</t>
        </is>
      </c>
      <c r="AI1" s="10" t="inlineStr">
        <is>
          <t>Bid ID</t>
        </is>
      </c>
      <c r="AJ1" s="10" t="inlineStr">
        <is>
          <t>Firm Contract</t>
        </is>
      </c>
      <c r="AK1" s="10" t="inlineStr">
        <is>
          <t>Firm Contract Adjustment</t>
        </is>
      </c>
      <c r="AL1" s="10" t="inlineStr">
        <is>
          <t>NYMEX Weekly Adjustment</t>
        </is>
      </c>
      <c r="AM1" s="10" t="inlineStr">
        <is>
          <t>Sold Qty No Svc</t>
        </is>
      </c>
      <c r="AN1" s="10" t="inlineStr">
        <is>
          <t>Gross Profit No Svc</t>
        </is>
      </c>
      <c r="AO1" s="10" t="inlineStr">
        <is>
          <t>Total Product No Svc</t>
        </is>
      </c>
      <c r="AP1" s="10" t="inlineStr">
        <is>
          <t>Total Product Excise No Svc</t>
        </is>
      </c>
      <c r="AQ1" s="10" t="inlineStr">
        <is>
          <t>Line Total No Svc</t>
        </is>
      </c>
      <c r="AR1" s="10" t="inlineStr">
        <is>
          <t>cnt Order Item ID</t>
        </is>
      </c>
      <c r="AS1" s="10" t="inlineStr">
        <is>
          <t>cnt Order ID</t>
        </is>
      </c>
      <c r="AT1" s="10" t="inlineStr">
        <is>
          <t>On-road tax line of the order (helper)</t>
        </is>
      </c>
      <c r="AU1" s="10" t="inlineStr">
        <is>
          <t>Rate area (helper)</t>
        </is>
      </c>
      <c r="AV1" s="10" t="inlineStr">
        <is>
          <t>Fuel (helper)</t>
        </is>
      </c>
      <c r="AW1" s="10" t="inlineStr">
        <is>
          <t>Gallons (helper)</t>
        </is>
      </c>
      <c r="AX1" s="10" t="inlineStr">
        <is>
          <t>Exempt gallons (helper)</t>
        </is>
      </c>
      <c r="AY1" s="10" t="inlineStr">
        <is>
          <t>Above the rack? (helper)</t>
        </is>
      </c>
      <c r="AZ1" s="10" t="inlineStr">
        <is>
          <t>State code (helper)</t>
        </is>
      </c>
      <c r="BA1" s="10" t="inlineStr">
        <is>
          <t>Stale off-road tax? (helper)</t>
        </is>
      </c>
      <c r="BB1" s="10" t="inlineStr">
        <is>
          <t>Untaxed with no exemption? (helper)</t>
        </is>
      </c>
    </row>
    <row r="2">
      <c r="AT2" s="2">
        <f>IF($L2="","",IFERROR(INDEX('AR SALES'!$H$2:$H$2501,MATCH(""&amp;$L2,'AR SALES'!$AE$2:$AE$2501,0)),""))</f>
        <v/>
      </c>
      <c r="AU2" s="2">
        <f>IF($L2="","",IF($A2&lt;&gt;"GA","",IF($E2="FULTON",IF(ISNUMBER(SEARCH("COLLEGE PARK",$AT2)),"FULTON (COLLEGE PARK)",IF(ISNUMBER(SEARCH("HAPEVILLE",$AT2)),"FULTON (HAPEVILLE)",IF(ISNUMBER(SEARCH("EAST POINT",$AT2)),"FULTON (EAST POINT)",IF(ISNUMBER(SEARCH("ATLANTA",$AT2)),"FULTON (ATL LIMITS)","FULTON")))),IF($E2="DEKALB",IF(ISNUMBER(SEARCH("ATLANTA",$AT2)),"DEKALB (ATL LIMITS)","DEKALB"),IF(AND($E2="CLAYTON",ISNUMBER(SEARCH("COLLEGE PARK",$AT2))),"CLAYTON (COLLEGE PARK)",$E2)))))</f>
        <v/>
      </c>
      <c r="AV2" s="2">
        <f>IF($L2="","",IF(""&amp;$F2="2","DIESEL",IF(OR(""&amp;$F2="G",""&amp;$F2="H"),"GAS","")))</f>
        <v/>
      </c>
      <c r="AW2" s="2">
        <f>IF($AV2="","",$R2)</f>
        <v/>
      </c>
      <c r="AX2" s="2">
        <f>IF($AV2="","",IF($AB2=0,$R2,0))</f>
        <v/>
      </c>
      <c r="AY2" s="2">
        <f>IF($AV2="","",IF(AND($Z2=0,COUNTIF('AR SALES'!$L$2:$L$2501,$L2)=0),"YES",""))</f>
        <v/>
      </c>
      <c r="AZ2" s="2">
        <f>IF($AV2="","",IFERROR(VLOOKUP($AU2,CODES!$A:$B,2,FALSE),"NO CODE"))</f>
        <v/>
      </c>
      <c r="BA2" s="2">
        <f>IF(""&amp;$F2&lt;&gt;"4","",IF($AY2="YES","",IF(ROUND(SUMIFS($AE$2:$AE$4001,$L$2:$L$4001,$L2,$F$2:$F$4001,"4")-SUMIFS('AR SALES'!$Y$2:$Y$2501,'AR SALES'!$L$2:$L$2501,$L2,'AR SALES'!$AD$2:$AD$2501,"OFF"),2)=0,"","STALE")))</f>
        <v/>
      </c>
      <c r="BB2" s="2">
        <f>IF(OR(""&amp;$F2="2",""&amp;$F2="4",""&amp;$F2="G",""&amp;$F2="H"),IF($AY2="YES","",IF($AB2&lt;&gt;0,"",IF(COUNTIFS('AR SALES'!$L$2:$L$2501,$L2,'AR SALES'!$AD$2:$AD$2501,IF(""&amp;$F2="4","OFF","ON"),'AR SALES'!$AF$2:$AF$2501,"Y")&gt;0,"","NO EXEMPTION"))),"")</f>
        <v/>
      </c>
    </row>
    <row r="3">
      <c r="AT3" s="2">
        <f>IF($L3="","",IFERROR(INDEX('AR SALES'!$H$2:$H$2501,MATCH(""&amp;$L3,'AR SALES'!$AE$2:$AE$2501,0)),""))</f>
        <v/>
      </c>
      <c r="AU3" s="2">
        <f>IF($L3="","",IF($A3&lt;&gt;"GA","",IF($E3="FULTON",IF(ISNUMBER(SEARCH("COLLEGE PARK",$AT3)),"FULTON (COLLEGE PARK)",IF(ISNUMBER(SEARCH("HAPEVILLE",$AT3)),"FULTON (HAPEVILLE)",IF(ISNUMBER(SEARCH("EAST POINT",$AT3)),"FULTON (EAST POINT)",IF(ISNUMBER(SEARCH("ATLANTA",$AT3)),"FULTON (ATL LIMITS)","FULTON")))),IF($E3="DEKALB",IF(ISNUMBER(SEARCH("ATLANTA",$AT3)),"DEKALB (ATL LIMITS)","DEKALB"),IF(AND($E3="CLAYTON",ISNUMBER(SEARCH("COLLEGE PARK",$AT3))),"CLAYTON (COLLEGE PARK)",$E3)))))</f>
        <v/>
      </c>
      <c r="AV3" s="2">
        <f>IF($L3="","",IF(""&amp;$F3="2","DIESEL",IF(OR(""&amp;$F3="G",""&amp;$F3="H"),"GAS","")))</f>
        <v/>
      </c>
      <c r="AW3" s="2">
        <f>IF($AV3="","",$R3)</f>
        <v/>
      </c>
      <c r="AX3" s="2">
        <f>IF($AV3="","",IF($AB3=0,$R3,0))</f>
        <v/>
      </c>
      <c r="AY3" s="2">
        <f>IF($AV3="","",IF(AND($Z3=0,COUNTIF('AR SALES'!$L$2:$L$2501,$L3)=0),"YES",""))</f>
        <v/>
      </c>
      <c r="AZ3" s="2">
        <f>IF($AV3="","",IFERROR(VLOOKUP($AU3,CODES!$A:$B,2,FALSE),"NO CODE"))</f>
        <v/>
      </c>
      <c r="BA3" s="2">
        <f>IF(""&amp;$F3&lt;&gt;"4","",IF($AY3="YES","",IF(ROUND(SUMIFS($AE$2:$AE$4001,$L$2:$L$4001,$L3,$F$2:$F$4001,"4")-SUMIFS('AR SALES'!$Y$2:$Y$2501,'AR SALES'!$L$2:$L$2501,$L3,'AR SALES'!$AD$2:$AD$2501,"OFF"),2)=0,"","STALE")))</f>
        <v/>
      </c>
      <c r="BB3" s="2">
        <f>IF(OR(""&amp;$F3="2",""&amp;$F3="4",""&amp;$F3="G",""&amp;$F3="H"),IF($AY3="YES","",IF($AB3&lt;&gt;0,"",IF(COUNTIFS('AR SALES'!$L$2:$L$2501,$L3,'AR SALES'!$AD$2:$AD$2501,IF(""&amp;$F3="4","OFF","ON"),'AR SALES'!$AF$2:$AF$2501,"Y")&gt;0,"","NO EXEMPTION"))),"")</f>
        <v/>
      </c>
    </row>
    <row r="4">
      <c r="AT4" s="2">
        <f>IF($L4="","",IFERROR(INDEX('AR SALES'!$H$2:$H$2501,MATCH(""&amp;$L4,'AR SALES'!$AE$2:$AE$2501,0)),""))</f>
        <v/>
      </c>
      <c r="AU4" s="2">
        <f>IF($L4="","",IF($A4&lt;&gt;"GA","",IF($E4="FULTON",IF(ISNUMBER(SEARCH("COLLEGE PARK",$AT4)),"FULTON (COLLEGE PARK)",IF(ISNUMBER(SEARCH("HAPEVILLE",$AT4)),"FULTON (HAPEVILLE)",IF(ISNUMBER(SEARCH("EAST POINT",$AT4)),"FULTON (EAST POINT)",IF(ISNUMBER(SEARCH("ATLANTA",$AT4)),"FULTON (ATL LIMITS)","FULTON")))),IF($E4="DEKALB",IF(ISNUMBER(SEARCH("ATLANTA",$AT4)),"DEKALB (ATL LIMITS)","DEKALB"),IF(AND($E4="CLAYTON",ISNUMBER(SEARCH("COLLEGE PARK",$AT4))),"CLAYTON (COLLEGE PARK)",$E4)))))</f>
        <v/>
      </c>
      <c r="AV4" s="2">
        <f>IF($L4="","",IF(""&amp;$F4="2","DIESEL",IF(OR(""&amp;$F4="G",""&amp;$F4="H"),"GAS","")))</f>
        <v/>
      </c>
      <c r="AW4" s="2">
        <f>IF($AV4="","",$R4)</f>
        <v/>
      </c>
      <c r="AX4" s="2">
        <f>IF($AV4="","",IF($AB4=0,$R4,0))</f>
        <v/>
      </c>
      <c r="AY4" s="2">
        <f>IF($AV4="","",IF(AND($Z4=0,COUNTIF('AR SALES'!$L$2:$L$2501,$L4)=0),"YES",""))</f>
        <v/>
      </c>
      <c r="AZ4" s="2">
        <f>IF($AV4="","",IFERROR(VLOOKUP($AU4,CODES!$A:$B,2,FALSE),"NO CODE"))</f>
        <v/>
      </c>
      <c r="BA4" s="2">
        <f>IF(""&amp;$F4&lt;&gt;"4","",IF($AY4="YES","",IF(ROUND(SUMIFS($AE$2:$AE$4001,$L$2:$L$4001,$L4,$F$2:$F$4001,"4")-SUMIFS('AR SALES'!$Y$2:$Y$2501,'AR SALES'!$L$2:$L$2501,$L4,'AR SALES'!$AD$2:$AD$2501,"OFF"),2)=0,"","STALE")))</f>
        <v/>
      </c>
      <c r="BB4" s="2">
        <f>IF(OR(""&amp;$F4="2",""&amp;$F4="4",""&amp;$F4="G",""&amp;$F4="H"),IF($AY4="YES","",IF($AB4&lt;&gt;0,"",IF(COUNTIFS('AR SALES'!$L$2:$L$2501,$L4,'AR SALES'!$AD$2:$AD$2501,IF(""&amp;$F4="4","OFF","ON"),'AR SALES'!$AF$2:$AF$2501,"Y")&gt;0,"","NO EXEMPTION"))),"")</f>
        <v/>
      </c>
    </row>
    <row r="5">
      <c r="AT5" s="2">
        <f>IF($L5="","",IFERROR(INDEX('AR SALES'!$H$2:$H$2501,MATCH(""&amp;$L5,'AR SALES'!$AE$2:$AE$2501,0)),""))</f>
        <v/>
      </c>
      <c r="AU5" s="2">
        <f>IF($L5="","",IF($A5&lt;&gt;"GA","",IF($E5="FULTON",IF(ISNUMBER(SEARCH("COLLEGE PARK",$AT5)),"FULTON (COLLEGE PARK)",IF(ISNUMBER(SEARCH("HAPEVILLE",$AT5)),"FULTON (HAPEVILLE)",IF(ISNUMBER(SEARCH("EAST POINT",$AT5)),"FULTON (EAST POINT)",IF(ISNUMBER(SEARCH("ATLANTA",$AT5)),"FULTON (ATL LIMITS)","FULTON")))),IF($E5="DEKALB",IF(ISNUMBER(SEARCH("ATLANTA",$AT5)),"DEKALB (ATL LIMITS)","DEKALB"),IF(AND($E5="CLAYTON",ISNUMBER(SEARCH("COLLEGE PARK",$AT5))),"CLAYTON (COLLEGE PARK)",$E5)))))</f>
        <v/>
      </c>
      <c r="AV5" s="2">
        <f>IF($L5="","",IF(""&amp;$F5="2","DIESEL",IF(OR(""&amp;$F5="G",""&amp;$F5="H"),"GAS","")))</f>
        <v/>
      </c>
      <c r="AW5" s="2">
        <f>IF($AV5="","",$R5)</f>
        <v/>
      </c>
      <c r="AX5" s="2">
        <f>IF($AV5="","",IF($AB5=0,$R5,0))</f>
        <v/>
      </c>
      <c r="AY5" s="2">
        <f>IF($AV5="","",IF(AND($Z5=0,COUNTIF('AR SALES'!$L$2:$L$2501,$L5)=0),"YES",""))</f>
        <v/>
      </c>
      <c r="AZ5" s="2">
        <f>IF($AV5="","",IFERROR(VLOOKUP($AU5,CODES!$A:$B,2,FALSE),"NO CODE"))</f>
        <v/>
      </c>
      <c r="BA5" s="2">
        <f>IF(""&amp;$F5&lt;&gt;"4","",IF($AY5="YES","",IF(ROUND(SUMIFS($AE$2:$AE$4001,$L$2:$L$4001,$L5,$F$2:$F$4001,"4")-SUMIFS('AR SALES'!$Y$2:$Y$2501,'AR SALES'!$L$2:$L$2501,$L5,'AR SALES'!$AD$2:$AD$2501,"OFF"),2)=0,"","STALE")))</f>
        <v/>
      </c>
      <c r="BB5" s="2">
        <f>IF(OR(""&amp;$F5="2",""&amp;$F5="4",""&amp;$F5="G",""&amp;$F5="H"),IF($AY5="YES","",IF($AB5&lt;&gt;0,"",IF(COUNTIFS('AR SALES'!$L$2:$L$2501,$L5,'AR SALES'!$AD$2:$AD$2501,IF(""&amp;$F5="4","OFF","ON"),'AR SALES'!$AF$2:$AF$2501,"Y")&gt;0,"","NO EXEMPTION"))),"")</f>
        <v/>
      </c>
    </row>
    <row r="6">
      <c r="AT6" s="2">
        <f>IF($L6="","",IFERROR(INDEX('AR SALES'!$H$2:$H$2501,MATCH(""&amp;$L6,'AR SALES'!$AE$2:$AE$2501,0)),""))</f>
        <v/>
      </c>
      <c r="AU6" s="2">
        <f>IF($L6="","",IF($A6&lt;&gt;"GA","",IF($E6="FULTON",IF(ISNUMBER(SEARCH("COLLEGE PARK",$AT6)),"FULTON (COLLEGE PARK)",IF(ISNUMBER(SEARCH("HAPEVILLE",$AT6)),"FULTON (HAPEVILLE)",IF(ISNUMBER(SEARCH("EAST POINT",$AT6)),"FULTON (EAST POINT)",IF(ISNUMBER(SEARCH("ATLANTA",$AT6)),"FULTON (ATL LIMITS)","FULTON")))),IF($E6="DEKALB",IF(ISNUMBER(SEARCH("ATLANTA",$AT6)),"DEKALB (ATL LIMITS)","DEKALB"),IF(AND($E6="CLAYTON",ISNUMBER(SEARCH("COLLEGE PARK",$AT6))),"CLAYTON (COLLEGE PARK)",$E6)))))</f>
        <v/>
      </c>
      <c r="AV6" s="2">
        <f>IF($L6="","",IF(""&amp;$F6="2","DIESEL",IF(OR(""&amp;$F6="G",""&amp;$F6="H"),"GAS","")))</f>
        <v/>
      </c>
      <c r="AW6" s="2">
        <f>IF($AV6="","",$R6)</f>
        <v/>
      </c>
      <c r="AX6" s="2">
        <f>IF($AV6="","",IF($AB6=0,$R6,0))</f>
        <v/>
      </c>
      <c r="AY6" s="2">
        <f>IF($AV6="","",IF(AND($Z6=0,COUNTIF('AR SALES'!$L$2:$L$2501,$L6)=0),"YES",""))</f>
        <v/>
      </c>
      <c r="AZ6" s="2">
        <f>IF($AV6="","",IFERROR(VLOOKUP($AU6,CODES!$A:$B,2,FALSE),"NO CODE"))</f>
        <v/>
      </c>
      <c r="BA6" s="2">
        <f>IF(""&amp;$F6&lt;&gt;"4","",IF($AY6="YES","",IF(ROUND(SUMIFS($AE$2:$AE$4001,$L$2:$L$4001,$L6,$F$2:$F$4001,"4")-SUMIFS('AR SALES'!$Y$2:$Y$2501,'AR SALES'!$L$2:$L$2501,$L6,'AR SALES'!$AD$2:$AD$2501,"OFF"),2)=0,"","STALE")))</f>
        <v/>
      </c>
      <c r="BB6" s="2">
        <f>IF(OR(""&amp;$F6="2",""&amp;$F6="4",""&amp;$F6="G",""&amp;$F6="H"),IF($AY6="YES","",IF($AB6&lt;&gt;0,"",IF(COUNTIFS('AR SALES'!$L$2:$L$2501,$L6,'AR SALES'!$AD$2:$AD$2501,IF(""&amp;$F6="4","OFF","ON"),'AR SALES'!$AF$2:$AF$2501,"Y")&gt;0,"","NO EXEMPTION"))),"")</f>
        <v/>
      </c>
    </row>
    <row r="7">
      <c r="AT7" s="2">
        <f>IF($L7="","",IFERROR(INDEX('AR SALES'!$H$2:$H$2501,MATCH(""&amp;$L7,'AR SALES'!$AE$2:$AE$2501,0)),""))</f>
        <v/>
      </c>
      <c r="AU7" s="2">
        <f>IF($L7="","",IF($A7&lt;&gt;"GA","",IF($E7="FULTON",IF(ISNUMBER(SEARCH("COLLEGE PARK",$AT7)),"FULTON (COLLEGE PARK)",IF(ISNUMBER(SEARCH("HAPEVILLE",$AT7)),"FULTON (HAPEVILLE)",IF(ISNUMBER(SEARCH("EAST POINT",$AT7)),"FULTON (EAST POINT)",IF(ISNUMBER(SEARCH("ATLANTA",$AT7)),"FULTON (ATL LIMITS)","FULTON")))),IF($E7="DEKALB",IF(ISNUMBER(SEARCH("ATLANTA",$AT7)),"DEKALB (ATL LIMITS)","DEKALB"),IF(AND($E7="CLAYTON",ISNUMBER(SEARCH("COLLEGE PARK",$AT7))),"CLAYTON (COLLEGE PARK)",$E7)))))</f>
        <v/>
      </c>
      <c r="AV7" s="2">
        <f>IF($L7="","",IF(""&amp;$F7="2","DIESEL",IF(OR(""&amp;$F7="G",""&amp;$F7="H"),"GAS","")))</f>
        <v/>
      </c>
      <c r="AW7" s="2">
        <f>IF($AV7="","",$R7)</f>
        <v/>
      </c>
      <c r="AX7" s="2">
        <f>IF($AV7="","",IF($AB7=0,$R7,0))</f>
        <v/>
      </c>
      <c r="AY7" s="2">
        <f>IF($AV7="","",IF(AND($Z7=0,COUNTIF('AR SALES'!$L$2:$L$2501,$L7)=0),"YES",""))</f>
        <v/>
      </c>
      <c r="AZ7" s="2">
        <f>IF($AV7="","",IFERROR(VLOOKUP($AU7,CODES!$A:$B,2,FALSE),"NO CODE"))</f>
        <v/>
      </c>
      <c r="BA7" s="2">
        <f>IF(""&amp;$F7&lt;&gt;"4","",IF($AY7="YES","",IF(ROUND(SUMIFS($AE$2:$AE$4001,$L$2:$L$4001,$L7,$F$2:$F$4001,"4")-SUMIFS('AR SALES'!$Y$2:$Y$2501,'AR SALES'!$L$2:$L$2501,$L7,'AR SALES'!$AD$2:$AD$2501,"OFF"),2)=0,"","STALE")))</f>
        <v/>
      </c>
      <c r="BB7" s="2">
        <f>IF(OR(""&amp;$F7="2",""&amp;$F7="4",""&amp;$F7="G",""&amp;$F7="H"),IF($AY7="YES","",IF($AB7&lt;&gt;0,"",IF(COUNTIFS('AR SALES'!$L$2:$L$2501,$L7,'AR SALES'!$AD$2:$AD$2501,IF(""&amp;$F7="4","OFF","ON"),'AR SALES'!$AF$2:$AF$2501,"Y")&gt;0,"","NO EXEMPTION"))),"")</f>
        <v/>
      </c>
    </row>
    <row r="8">
      <c r="AT8" s="2">
        <f>IF($L8="","",IFERROR(INDEX('AR SALES'!$H$2:$H$2501,MATCH(""&amp;$L8,'AR SALES'!$AE$2:$AE$2501,0)),""))</f>
        <v/>
      </c>
      <c r="AU8" s="2">
        <f>IF($L8="","",IF($A8&lt;&gt;"GA","",IF($E8="FULTON",IF(ISNUMBER(SEARCH("COLLEGE PARK",$AT8)),"FULTON (COLLEGE PARK)",IF(ISNUMBER(SEARCH("HAPEVILLE",$AT8)),"FULTON (HAPEVILLE)",IF(ISNUMBER(SEARCH("EAST POINT",$AT8)),"FULTON (EAST POINT)",IF(ISNUMBER(SEARCH("ATLANTA",$AT8)),"FULTON (ATL LIMITS)","FULTON")))),IF($E8="DEKALB",IF(ISNUMBER(SEARCH("ATLANTA",$AT8)),"DEKALB (ATL LIMITS)","DEKALB"),IF(AND($E8="CLAYTON",ISNUMBER(SEARCH("COLLEGE PARK",$AT8))),"CLAYTON (COLLEGE PARK)",$E8)))))</f>
        <v/>
      </c>
      <c r="AV8" s="2">
        <f>IF($L8="","",IF(""&amp;$F8="2","DIESEL",IF(OR(""&amp;$F8="G",""&amp;$F8="H"),"GAS","")))</f>
        <v/>
      </c>
      <c r="AW8" s="2">
        <f>IF($AV8="","",$R8)</f>
        <v/>
      </c>
      <c r="AX8" s="2">
        <f>IF($AV8="","",IF($AB8=0,$R8,0))</f>
        <v/>
      </c>
      <c r="AY8" s="2">
        <f>IF($AV8="","",IF(AND($Z8=0,COUNTIF('AR SALES'!$L$2:$L$2501,$L8)=0),"YES",""))</f>
        <v/>
      </c>
      <c r="AZ8" s="2">
        <f>IF($AV8="","",IFERROR(VLOOKUP($AU8,CODES!$A:$B,2,FALSE),"NO CODE"))</f>
        <v/>
      </c>
      <c r="BA8" s="2">
        <f>IF(""&amp;$F8&lt;&gt;"4","",IF($AY8="YES","",IF(ROUND(SUMIFS($AE$2:$AE$4001,$L$2:$L$4001,$L8,$F$2:$F$4001,"4")-SUMIFS('AR SALES'!$Y$2:$Y$2501,'AR SALES'!$L$2:$L$2501,$L8,'AR SALES'!$AD$2:$AD$2501,"OFF"),2)=0,"","STALE")))</f>
        <v/>
      </c>
      <c r="BB8" s="2">
        <f>IF(OR(""&amp;$F8="2",""&amp;$F8="4",""&amp;$F8="G",""&amp;$F8="H"),IF($AY8="YES","",IF($AB8&lt;&gt;0,"",IF(COUNTIFS('AR SALES'!$L$2:$L$2501,$L8,'AR SALES'!$AD$2:$AD$2501,IF(""&amp;$F8="4","OFF","ON"),'AR SALES'!$AF$2:$AF$2501,"Y")&gt;0,"","NO EXEMPTION"))),"")</f>
        <v/>
      </c>
    </row>
    <row r="9">
      <c r="AT9" s="2">
        <f>IF($L9="","",IFERROR(INDEX('AR SALES'!$H$2:$H$2501,MATCH(""&amp;$L9,'AR SALES'!$AE$2:$AE$2501,0)),""))</f>
        <v/>
      </c>
      <c r="AU9" s="2">
        <f>IF($L9="","",IF($A9&lt;&gt;"GA","",IF($E9="FULTON",IF(ISNUMBER(SEARCH("COLLEGE PARK",$AT9)),"FULTON (COLLEGE PARK)",IF(ISNUMBER(SEARCH("HAPEVILLE",$AT9)),"FULTON (HAPEVILLE)",IF(ISNUMBER(SEARCH("EAST POINT",$AT9)),"FULTON (EAST POINT)",IF(ISNUMBER(SEARCH("ATLANTA",$AT9)),"FULTON (ATL LIMITS)","FULTON")))),IF($E9="DEKALB",IF(ISNUMBER(SEARCH("ATLANTA",$AT9)),"DEKALB (ATL LIMITS)","DEKALB"),IF(AND($E9="CLAYTON",ISNUMBER(SEARCH("COLLEGE PARK",$AT9))),"CLAYTON (COLLEGE PARK)",$E9)))))</f>
        <v/>
      </c>
      <c r="AV9" s="2">
        <f>IF($L9="","",IF(""&amp;$F9="2","DIESEL",IF(OR(""&amp;$F9="G",""&amp;$F9="H"),"GAS","")))</f>
        <v/>
      </c>
      <c r="AW9" s="2">
        <f>IF($AV9="","",$R9)</f>
        <v/>
      </c>
      <c r="AX9" s="2">
        <f>IF($AV9="","",IF($AB9=0,$R9,0))</f>
        <v/>
      </c>
      <c r="AY9" s="2">
        <f>IF($AV9="","",IF(AND($Z9=0,COUNTIF('AR SALES'!$L$2:$L$2501,$L9)=0),"YES",""))</f>
        <v/>
      </c>
      <c r="AZ9" s="2">
        <f>IF($AV9="","",IFERROR(VLOOKUP($AU9,CODES!$A:$B,2,FALSE),"NO CODE"))</f>
        <v/>
      </c>
      <c r="BA9" s="2">
        <f>IF(""&amp;$F9&lt;&gt;"4","",IF($AY9="YES","",IF(ROUND(SUMIFS($AE$2:$AE$4001,$L$2:$L$4001,$L9,$F$2:$F$4001,"4")-SUMIFS('AR SALES'!$Y$2:$Y$2501,'AR SALES'!$L$2:$L$2501,$L9,'AR SALES'!$AD$2:$AD$2501,"OFF"),2)=0,"","STALE")))</f>
        <v/>
      </c>
      <c r="BB9" s="2">
        <f>IF(OR(""&amp;$F9="2",""&amp;$F9="4",""&amp;$F9="G",""&amp;$F9="H"),IF($AY9="YES","",IF($AB9&lt;&gt;0,"",IF(COUNTIFS('AR SALES'!$L$2:$L$2501,$L9,'AR SALES'!$AD$2:$AD$2501,IF(""&amp;$F9="4","OFF","ON"),'AR SALES'!$AF$2:$AF$2501,"Y")&gt;0,"","NO EXEMPTION"))),"")</f>
        <v/>
      </c>
    </row>
    <row r="10">
      <c r="AT10" s="2">
        <f>IF($L10="","",IFERROR(INDEX('AR SALES'!$H$2:$H$2501,MATCH(""&amp;$L10,'AR SALES'!$AE$2:$AE$2501,0)),""))</f>
        <v/>
      </c>
      <c r="AU10" s="2">
        <f>IF($L10="","",IF($A10&lt;&gt;"GA","",IF($E10="FULTON",IF(ISNUMBER(SEARCH("COLLEGE PARK",$AT10)),"FULTON (COLLEGE PARK)",IF(ISNUMBER(SEARCH("HAPEVILLE",$AT10)),"FULTON (HAPEVILLE)",IF(ISNUMBER(SEARCH("EAST POINT",$AT10)),"FULTON (EAST POINT)",IF(ISNUMBER(SEARCH("ATLANTA",$AT10)),"FULTON (ATL LIMITS)","FULTON")))),IF($E10="DEKALB",IF(ISNUMBER(SEARCH("ATLANTA",$AT10)),"DEKALB (ATL LIMITS)","DEKALB"),IF(AND($E10="CLAYTON",ISNUMBER(SEARCH("COLLEGE PARK",$AT10))),"CLAYTON (COLLEGE PARK)",$E10)))))</f>
        <v/>
      </c>
      <c r="AV10" s="2">
        <f>IF($L10="","",IF(""&amp;$F10="2","DIESEL",IF(OR(""&amp;$F10="G",""&amp;$F10="H"),"GAS","")))</f>
        <v/>
      </c>
      <c r="AW10" s="2">
        <f>IF($AV10="","",$R10)</f>
        <v/>
      </c>
      <c r="AX10" s="2">
        <f>IF($AV10="","",IF($AB10=0,$R10,0))</f>
        <v/>
      </c>
      <c r="AY10" s="2">
        <f>IF($AV10="","",IF(AND($Z10=0,COUNTIF('AR SALES'!$L$2:$L$2501,$L10)=0),"YES",""))</f>
        <v/>
      </c>
      <c r="AZ10" s="2">
        <f>IF($AV10="","",IFERROR(VLOOKUP($AU10,CODES!$A:$B,2,FALSE),"NO CODE"))</f>
        <v/>
      </c>
      <c r="BA10" s="2">
        <f>IF(""&amp;$F10&lt;&gt;"4","",IF($AY10="YES","",IF(ROUND(SUMIFS($AE$2:$AE$4001,$L$2:$L$4001,$L10,$F$2:$F$4001,"4")-SUMIFS('AR SALES'!$Y$2:$Y$2501,'AR SALES'!$L$2:$L$2501,$L10,'AR SALES'!$AD$2:$AD$2501,"OFF"),2)=0,"","STALE")))</f>
        <v/>
      </c>
      <c r="BB10" s="2">
        <f>IF(OR(""&amp;$F10="2",""&amp;$F10="4",""&amp;$F10="G",""&amp;$F10="H"),IF($AY10="YES","",IF($AB10&lt;&gt;0,"",IF(COUNTIFS('AR SALES'!$L$2:$L$2501,$L10,'AR SALES'!$AD$2:$AD$2501,IF(""&amp;$F10="4","OFF","ON"),'AR SALES'!$AF$2:$AF$2501,"Y")&gt;0,"","NO EXEMPTION"))),"")</f>
        <v/>
      </c>
    </row>
    <row r="11">
      <c r="AT11" s="2">
        <f>IF($L11="","",IFERROR(INDEX('AR SALES'!$H$2:$H$2501,MATCH(""&amp;$L11,'AR SALES'!$AE$2:$AE$2501,0)),""))</f>
        <v/>
      </c>
      <c r="AU11" s="2">
        <f>IF($L11="","",IF($A11&lt;&gt;"GA","",IF($E11="FULTON",IF(ISNUMBER(SEARCH("COLLEGE PARK",$AT11)),"FULTON (COLLEGE PARK)",IF(ISNUMBER(SEARCH("HAPEVILLE",$AT11)),"FULTON (HAPEVILLE)",IF(ISNUMBER(SEARCH("EAST POINT",$AT11)),"FULTON (EAST POINT)",IF(ISNUMBER(SEARCH("ATLANTA",$AT11)),"FULTON (ATL LIMITS)","FULTON")))),IF($E11="DEKALB",IF(ISNUMBER(SEARCH("ATLANTA",$AT11)),"DEKALB (ATL LIMITS)","DEKALB"),IF(AND($E11="CLAYTON",ISNUMBER(SEARCH("COLLEGE PARK",$AT11))),"CLAYTON (COLLEGE PARK)",$E11)))))</f>
        <v/>
      </c>
      <c r="AV11" s="2">
        <f>IF($L11="","",IF(""&amp;$F11="2","DIESEL",IF(OR(""&amp;$F11="G",""&amp;$F11="H"),"GAS","")))</f>
        <v/>
      </c>
      <c r="AW11" s="2">
        <f>IF($AV11="","",$R11)</f>
        <v/>
      </c>
      <c r="AX11" s="2">
        <f>IF($AV11="","",IF($AB11=0,$R11,0))</f>
        <v/>
      </c>
      <c r="AY11" s="2">
        <f>IF($AV11="","",IF(AND($Z11=0,COUNTIF('AR SALES'!$L$2:$L$2501,$L11)=0),"YES",""))</f>
        <v/>
      </c>
      <c r="AZ11" s="2">
        <f>IF($AV11="","",IFERROR(VLOOKUP($AU11,CODES!$A:$B,2,FALSE),"NO CODE"))</f>
        <v/>
      </c>
      <c r="BA11" s="2">
        <f>IF(""&amp;$F11&lt;&gt;"4","",IF($AY11="YES","",IF(ROUND(SUMIFS($AE$2:$AE$4001,$L$2:$L$4001,$L11,$F$2:$F$4001,"4")-SUMIFS('AR SALES'!$Y$2:$Y$2501,'AR SALES'!$L$2:$L$2501,$L11,'AR SALES'!$AD$2:$AD$2501,"OFF"),2)=0,"","STALE")))</f>
        <v/>
      </c>
      <c r="BB11" s="2">
        <f>IF(OR(""&amp;$F11="2",""&amp;$F11="4",""&amp;$F11="G",""&amp;$F11="H"),IF($AY11="YES","",IF($AB11&lt;&gt;0,"",IF(COUNTIFS('AR SALES'!$L$2:$L$2501,$L11,'AR SALES'!$AD$2:$AD$2501,IF(""&amp;$F11="4","OFF","ON"),'AR SALES'!$AF$2:$AF$2501,"Y")&gt;0,"","NO EXEMPTION"))),"")</f>
        <v/>
      </c>
    </row>
    <row r="12">
      <c r="AT12" s="2">
        <f>IF($L12="","",IFERROR(INDEX('AR SALES'!$H$2:$H$2501,MATCH(""&amp;$L12,'AR SALES'!$AE$2:$AE$2501,0)),""))</f>
        <v/>
      </c>
      <c r="AU12" s="2">
        <f>IF($L12="","",IF($A12&lt;&gt;"GA","",IF($E12="FULTON",IF(ISNUMBER(SEARCH("COLLEGE PARK",$AT12)),"FULTON (COLLEGE PARK)",IF(ISNUMBER(SEARCH("HAPEVILLE",$AT12)),"FULTON (HAPEVILLE)",IF(ISNUMBER(SEARCH("EAST POINT",$AT12)),"FULTON (EAST POINT)",IF(ISNUMBER(SEARCH("ATLANTA",$AT12)),"FULTON (ATL LIMITS)","FULTON")))),IF($E12="DEKALB",IF(ISNUMBER(SEARCH("ATLANTA",$AT12)),"DEKALB (ATL LIMITS)","DEKALB"),IF(AND($E12="CLAYTON",ISNUMBER(SEARCH("COLLEGE PARK",$AT12))),"CLAYTON (COLLEGE PARK)",$E12)))))</f>
        <v/>
      </c>
      <c r="AV12" s="2">
        <f>IF($L12="","",IF(""&amp;$F12="2","DIESEL",IF(OR(""&amp;$F12="G",""&amp;$F12="H"),"GAS","")))</f>
        <v/>
      </c>
      <c r="AW12" s="2">
        <f>IF($AV12="","",$R12)</f>
        <v/>
      </c>
      <c r="AX12" s="2">
        <f>IF($AV12="","",IF($AB12=0,$R12,0))</f>
        <v/>
      </c>
      <c r="AY12" s="2">
        <f>IF($AV12="","",IF(AND($Z12=0,COUNTIF('AR SALES'!$L$2:$L$2501,$L12)=0),"YES",""))</f>
        <v/>
      </c>
      <c r="AZ12" s="2">
        <f>IF($AV12="","",IFERROR(VLOOKUP($AU12,CODES!$A:$B,2,FALSE),"NO CODE"))</f>
        <v/>
      </c>
      <c r="BA12" s="2">
        <f>IF(""&amp;$F12&lt;&gt;"4","",IF($AY12="YES","",IF(ROUND(SUMIFS($AE$2:$AE$4001,$L$2:$L$4001,$L12,$F$2:$F$4001,"4")-SUMIFS('AR SALES'!$Y$2:$Y$2501,'AR SALES'!$L$2:$L$2501,$L12,'AR SALES'!$AD$2:$AD$2501,"OFF"),2)=0,"","STALE")))</f>
        <v/>
      </c>
      <c r="BB12" s="2">
        <f>IF(OR(""&amp;$F12="2",""&amp;$F12="4",""&amp;$F12="G",""&amp;$F12="H"),IF($AY12="YES","",IF($AB12&lt;&gt;0,"",IF(COUNTIFS('AR SALES'!$L$2:$L$2501,$L12,'AR SALES'!$AD$2:$AD$2501,IF(""&amp;$F12="4","OFF","ON"),'AR SALES'!$AF$2:$AF$2501,"Y")&gt;0,"","NO EXEMPTION"))),"")</f>
        <v/>
      </c>
    </row>
    <row r="13">
      <c r="AT13" s="2">
        <f>IF($L13="","",IFERROR(INDEX('AR SALES'!$H$2:$H$2501,MATCH(""&amp;$L13,'AR SALES'!$AE$2:$AE$2501,0)),""))</f>
        <v/>
      </c>
      <c r="AU13" s="2">
        <f>IF($L13="","",IF($A13&lt;&gt;"GA","",IF($E13="FULTON",IF(ISNUMBER(SEARCH("COLLEGE PARK",$AT13)),"FULTON (COLLEGE PARK)",IF(ISNUMBER(SEARCH("HAPEVILLE",$AT13)),"FULTON (HAPEVILLE)",IF(ISNUMBER(SEARCH("EAST POINT",$AT13)),"FULTON (EAST POINT)",IF(ISNUMBER(SEARCH("ATLANTA",$AT13)),"FULTON (ATL LIMITS)","FULTON")))),IF($E13="DEKALB",IF(ISNUMBER(SEARCH("ATLANTA",$AT13)),"DEKALB (ATL LIMITS)","DEKALB"),IF(AND($E13="CLAYTON",ISNUMBER(SEARCH("COLLEGE PARK",$AT13))),"CLAYTON (COLLEGE PARK)",$E13)))))</f>
        <v/>
      </c>
      <c r="AV13" s="2">
        <f>IF($L13="","",IF(""&amp;$F13="2","DIESEL",IF(OR(""&amp;$F13="G",""&amp;$F13="H"),"GAS","")))</f>
        <v/>
      </c>
      <c r="AW13" s="2">
        <f>IF($AV13="","",$R13)</f>
        <v/>
      </c>
      <c r="AX13" s="2">
        <f>IF($AV13="","",IF($AB13=0,$R13,0))</f>
        <v/>
      </c>
      <c r="AY13" s="2">
        <f>IF($AV13="","",IF(AND($Z13=0,COUNTIF('AR SALES'!$L$2:$L$2501,$L13)=0),"YES",""))</f>
        <v/>
      </c>
      <c r="AZ13" s="2">
        <f>IF($AV13="","",IFERROR(VLOOKUP($AU13,CODES!$A:$B,2,FALSE),"NO CODE"))</f>
        <v/>
      </c>
      <c r="BA13" s="2">
        <f>IF(""&amp;$F13&lt;&gt;"4","",IF($AY13="YES","",IF(ROUND(SUMIFS($AE$2:$AE$4001,$L$2:$L$4001,$L13,$F$2:$F$4001,"4")-SUMIFS('AR SALES'!$Y$2:$Y$2501,'AR SALES'!$L$2:$L$2501,$L13,'AR SALES'!$AD$2:$AD$2501,"OFF"),2)=0,"","STALE")))</f>
        <v/>
      </c>
      <c r="BB13" s="2">
        <f>IF(OR(""&amp;$F13="2",""&amp;$F13="4",""&amp;$F13="G",""&amp;$F13="H"),IF($AY13="YES","",IF($AB13&lt;&gt;0,"",IF(COUNTIFS('AR SALES'!$L$2:$L$2501,$L13,'AR SALES'!$AD$2:$AD$2501,IF(""&amp;$F13="4","OFF","ON"),'AR SALES'!$AF$2:$AF$2501,"Y")&gt;0,"","NO EXEMPTION"))),"")</f>
        <v/>
      </c>
    </row>
    <row r="14">
      <c r="AT14" s="2">
        <f>IF($L14="","",IFERROR(INDEX('AR SALES'!$H$2:$H$2501,MATCH(""&amp;$L14,'AR SALES'!$AE$2:$AE$2501,0)),""))</f>
        <v/>
      </c>
      <c r="AU14" s="2">
        <f>IF($L14="","",IF($A14&lt;&gt;"GA","",IF($E14="FULTON",IF(ISNUMBER(SEARCH("COLLEGE PARK",$AT14)),"FULTON (COLLEGE PARK)",IF(ISNUMBER(SEARCH("HAPEVILLE",$AT14)),"FULTON (HAPEVILLE)",IF(ISNUMBER(SEARCH("EAST POINT",$AT14)),"FULTON (EAST POINT)",IF(ISNUMBER(SEARCH("ATLANTA",$AT14)),"FULTON (ATL LIMITS)","FULTON")))),IF($E14="DEKALB",IF(ISNUMBER(SEARCH("ATLANTA",$AT14)),"DEKALB (ATL LIMITS)","DEKALB"),IF(AND($E14="CLAYTON",ISNUMBER(SEARCH("COLLEGE PARK",$AT14))),"CLAYTON (COLLEGE PARK)",$E14)))))</f>
        <v/>
      </c>
      <c r="AV14" s="2">
        <f>IF($L14="","",IF(""&amp;$F14="2","DIESEL",IF(OR(""&amp;$F14="G",""&amp;$F14="H"),"GAS","")))</f>
        <v/>
      </c>
      <c r="AW14" s="2">
        <f>IF($AV14="","",$R14)</f>
        <v/>
      </c>
      <c r="AX14" s="2">
        <f>IF($AV14="","",IF($AB14=0,$R14,0))</f>
        <v/>
      </c>
      <c r="AY14" s="2">
        <f>IF($AV14="","",IF(AND($Z14=0,COUNTIF('AR SALES'!$L$2:$L$2501,$L14)=0),"YES",""))</f>
        <v/>
      </c>
      <c r="AZ14" s="2">
        <f>IF($AV14="","",IFERROR(VLOOKUP($AU14,CODES!$A:$B,2,FALSE),"NO CODE"))</f>
        <v/>
      </c>
      <c r="BA14" s="2">
        <f>IF(""&amp;$F14&lt;&gt;"4","",IF($AY14="YES","",IF(ROUND(SUMIFS($AE$2:$AE$4001,$L$2:$L$4001,$L14,$F$2:$F$4001,"4")-SUMIFS('AR SALES'!$Y$2:$Y$2501,'AR SALES'!$L$2:$L$2501,$L14,'AR SALES'!$AD$2:$AD$2501,"OFF"),2)=0,"","STALE")))</f>
        <v/>
      </c>
      <c r="BB14" s="2">
        <f>IF(OR(""&amp;$F14="2",""&amp;$F14="4",""&amp;$F14="G",""&amp;$F14="H"),IF($AY14="YES","",IF($AB14&lt;&gt;0,"",IF(COUNTIFS('AR SALES'!$L$2:$L$2501,$L14,'AR SALES'!$AD$2:$AD$2501,IF(""&amp;$F14="4","OFF","ON"),'AR SALES'!$AF$2:$AF$2501,"Y")&gt;0,"","NO EXEMPTION"))),"")</f>
        <v/>
      </c>
    </row>
    <row r="15">
      <c r="AT15" s="2">
        <f>IF($L15="","",IFERROR(INDEX('AR SALES'!$H$2:$H$2501,MATCH(""&amp;$L15,'AR SALES'!$AE$2:$AE$2501,0)),""))</f>
        <v/>
      </c>
      <c r="AU15" s="2">
        <f>IF($L15="","",IF($A15&lt;&gt;"GA","",IF($E15="FULTON",IF(ISNUMBER(SEARCH("COLLEGE PARK",$AT15)),"FULTON (COLLEGE PARK)",IF(ISNUMBER(SEARCH("HAPEVILLE",$AT15)),"FULTON (HAPEVILLE)",IF(ISNUMBER(SEARCH("EAST POINT",$AT15)),"FULTON (EAST POINT)",IF(ISNUMBER(SEARCH("ATLANTA",$AT15)),"FULTON (ATL LIMITS)","FULTON")))),IF($E15="DEKALB",IF(ISNUMBER(SEARCH("ATLANTA",$AT15)),"DEKALB (ATL LIMITS)","DEKALB"),IF(AND($E15="CLAYTON",ISNUMBER(SEARCH("COLLEGE PARK",$AT15))),"CLAYTON (COLLEGE PARK)",$E15)))))</f>
        <v/>
      </c>
      <c r="AV15" s="2">
        <f>IF($L15="","",IF(""&amp;$F15="2","DIESEL",IF(OR(""&amp;$F15="G",""&amp;$F15="H"),"GAS","")))</f>
        <v/>
      </c>
      <c r="AW15" s="2">
        <f>IF($AV15="","",$R15)</f>
        <v/>
      </c>
      <c r="AX15" s="2">
        <f>IF($AV15="","",IF($AB15=0,$R15,0))</f>
        <v/>
      </c>
      <c r="AY15" s="2">
        <f>IF($AV15="","",IF(AND($Z15=0,COUNTIF('AR SALES'!$L$2:$L$2501,$L15)=0),"YES",""))</f>
        <v/>
      </c>
      <c r="AZ15" s="2">
        <f>IF($AV15="","",IFERROR(VLOOKUP($AU15,CODES!$A:$B,2,FALSE),"NO CODE"))</f>
        <v/>
      </c>
      <c r="BA15" s="2">
        <f>IF(""&amp;$F15&lt;&gt;"4","",IF($AY15="YES","",IF(ROUND(SUMIFS($AE$2:$AE$4001,$L$2:$L$4001,$L15,$F$2:$F$4001,"4")-SUMIFS('AR SALES'!$Y$2:$Y$2501,'AR SALES'!$L$2:$L$2501,$L15,'AR SALES'!$AD$2:$AD$2501,"OFF"),2)=0,"","STALE")))</f>
        <v/>
      </c>
      <c r="BB15" s="2">
        <f>IF(OR(""&amp;$F15="2",""&amp;$F15="4",""&amp;$F15="G",""&amp;$F15="H"),IF($AY15="YES","",IF($AB15&lt;&gt;0,"",IF(COUNTIFS('AR SALES'!$L$2:$L$2501,$L15,'AR SALES'!$AD$2:$AD$2501,IF(""&amp;$F15="4","OFF","ON"),'AR SALES'!$AF$2:$AF$2501,"Y")&gt;0,"","NO EXEMPTION"))),"")</f>
        <v/>
      </c>
    </row>
    <row r="16">
      <c r="AT16" s="2">
        <f>IF($L16="","",IFERROR(INDEX('AR SALES'!$H$2:$H$2501,MATCH(""&amp;$L16,'AR SALES'!$AE$2:$AE$2501,0)),""))</f>
        <v/>
      </c>
      <c r="AU16" s="2">
        <f>IF($L16="","",IF($A16&lt;&gt;"GA","",IF($E16="FULTON",IF(ISNUMBER(SEARCH("COLLEGE PARK",$AT16)),"FULTON (COLLEGE PARK)",IF(ISNUMBER(SEARCH("HAPEVILLE",$AT16)),"FULTON (HAPEVILLE)",IF(ISNUMBER(SEARCH("EAST POINT",$AT16)),"FULTON (EAST POINT)",IF(ISNUMBER(SEARCH("ATLANTA",$AT16)),"FULTON (ATL LIMITS)","FULTON")))),IF($E16="DEKALB",IF(ISNUMBER(SEARCH("ATLANTA",$AT16)),"DEKALB (ATL LIMITS)","DEKALB"),IF(AND($E16="CLAYTON",ISNUMBER(SEARCH("COLLEGE PARK",$AT16))),"CLAYTON (COLLEGE PARK)",$E16)))))</f>
        <v/>
      </c>
      <c r="AV16" s="2">
        <f>IF($L16="","",IF(""&amp;$F16="2","DIESEL",IF(OR(""&amp;$F16="G",""&amp;$F16="H"),"GAS","")))</f>
        <v/>
      </c>
      <c r="AW16" s="2">
        <f>IF($AV16="","",$R16)</f>
        <v/>
      </c>
      <c r="AX16" s="2">
        <f>IF($AV16="","",IF($AB16=0,$R16,0))</f>
        <v/>
      </c>
      <c r="AY16" s="2">
        <f>IF($AV16="","",IF(AND($Z16=0,COUNTIF('AR SALES'!$L$2:$L$2501,$L16)=0),"YES",""))</f>
        <v/>
      </c>
      <c r="AZ16" s="2">
        <f>IF($AV16="","",IFERROR(VLOOKUP($AU16,CODES!$A:$B,2,FALSE),"NO CODE"))</f>
        <v/>
      </c>
      <c r="BA16" s="2">
        <f>IF(""&amp;$F16&lt;&gt;"4","",IF($AY16="YES","",IF(ROUND(SUMIFS($AE$2:$AE$4001,$L$2:$L$4001,$L16,$F$2:$F$4001,"4")-SUMIFS('AR SALES'!$Y$2:$Y$2501,'AR SALES'!$L$2:$L$2501,$L16,'AR SALES'!$AD$2:$AD$2501,"OFF"),2)=0,"","STALE")))</f>
        <v/>
      </c>
      <c r="BB16" s="2">
        <f>IF(OR(""&amp;$F16="2",""&amp;$F16="4",""&amp;$F16="G",""&amp;$F16="H"),IF($AY16="YES","",IF($AB16&lt;&gt;0,"",IF(COUNTIFS('AR SALES'!$L$2:$L$2501,$L16,'AR SALES'!$AD$2:$AD$2501,IF(""&amp;$F16="4","OFF","ON"),'AR SALES'!$AF$2:$AF$2501,"Y")&gt;0,"","NO EXEMPTION"))),"")</f>
        <v/>
      </c>
    </row>
    <row r="17">
      <c r="AT17" s="2">
        <f>IF($L17="","",IFERROR(INDEX('AR SALES'!$H$2:$H$2501,MATCH(""&amp;$L17,'AR SALES'!$AE$2:$AE$2501,0)),""))</f>
        <v/>
      </c>
      <c r="AU17" s="2">
        <f>IF($L17="","",IF($A17&lt;&gt;"GA","",IF($E17="FULTON",IF(ISNUMBER(SEARCH("COLLEGE PARK",$AT17)),"FULTON (COLLEGE PARK)",IF(ISNUMBER(SEARCH("HAPEVILLE",$AT17)),"FULTON (HAPEVILLE)",IF(ISNUMBER(SEARCH("EAST POINT",$AT17)),"FULTON (EAST POINT)",IF(ISNUMBER(SEARCH("ATLANTA",$AT17)),"FULTON (ATL LIMITS)","FULTON")))),IF($E17="DEKALB",IF(ISNUMBER(SEARCH("ATLANTA",$AT17)),"DEKALB (ATL LIMITS)","DEKALB"),IF(AND($E17="CLAYTON",ISNUMBER(SEARCH("COLLEGE PARK",$AT17))),"CLAYTON (COLLEGE PARK)",$E17)))))</f>
        <v/>
      </c>
      <c r="AV17" s="2">
        <f>IF($L17="","",IF(""&amp;$F17="2","DIESEL",IF(OR(""&amp;$F17="G",""&amp;$F17="H"),"GAS","")))</f>
        <v/>
      </c>
      <c r="AW17" s="2">
        <f>IF($AV17="","",$R17)</f>
        <v/>
      </c>
      <c r="AX17" s="2">
        <f>IF($AV17="","",IF($AB17=0,$R17,0))</f>
        <v/>
      </c>
      <c r="AY17" s="2">
        <f>IF($AV17="","",IF(AND($Z17=0,COUNTIF('AR SALES'!$L$2:$L$2501,$L17)=0),"YES",""))</f>
        <v/>
      </c>
      <c r="AZ17" s="2">
        <f>IF($AV17="","",IFERROR(VLOOKUP($AU17,CODES!$A:$B,2,FALSE),"NO CODE"))</f>
        <v/>
      </c>
      <c r="BA17" s="2">
        <f>IF(""&amp;$F17&lt;&gt;"4","",IF($AY17="YES","",IF(ROUND(SUMIFS($AE$2:$AE$4001,$L$2:$L$4001,$L17,$F$2:$F$4001,"4")-SUMIFS('AR SALES'!$Y$2:$Y$2501,'AR SALES'!$L$2:$L$2501,$L17,'AR SALES'!$AD$2:$AD$2501,"OFF"),2)=0,"","STALE")))</f>
        <v/>
      </c>
      <c r="BB17" s="2">
        <f>IF(OR(""&amp;$F17="2",""&amp;$F17="4",""&amp;$F17="G",""&amp;$F17="H"),IF($AY17="YES","",IF($AB17&lt;&gt;0,"",IF(COUNTIFS('AR SALES'!$L$2:$L$2501,$L17,'AR SALES'!$AD$2:$AD$2501,IF(""&amp;$F17="4","OFF","ON"),'AR SALES'!$AF$2:$AF$2501,"Y")&gt;0,"","NO EXEMPTION"))),"")</f>
        <v/>
      </c>
    </row>
    <row r="18">
      <c r="AT18" s="2">
        <f>IF($L18="","",IFERROR(INDEX('AR SALES'!$H$2:$H$2501,MATCH(""&amp;$L18,'AR SALES'!$AE$2:$AE$2501,0)),""))</f>
        <v/>
      </c>
      <c r="AU18" s="2">
        <f>IF($L18="","",IF($A18&lt;&gt;"GA","",IF($E18="FULTON",IF(ISNUMBER(SEARCH("COLLEGE PARK",$AT18)),"FULTON (COLLEGE PARK)",IF(ISNUMBER(SEARCH("HAPEVILLE",$AT18)),"FULTON (HAPEVILLE)",IF(ISNUMBER(SEARCH("EAST POINT",$AT18)),"FULTON (EAST POINT)",IF(ISNUMBER(SEARCH("ATLANTA",$AT18)),"FULTON (ATL LIMITS)","FULTON")))),IF($E18="DEKALB",IF(ISNUMBER(SEARCH("ATLANTA",$AT18)),"DEKALB (ATL LIMITS)","DEKALB"),IF(AND($E18="CLAYTON",ISNUMBER(SEARCH("COLLEGE PARK",$AT18))),"CLAYTON (COLLEGE PARK)",$E18)))))</f>
        <v/>
      </c>
      <c r="AV18" s="2">
        <f>IF($L18="","",IF(""&amp;$F18="2","DIESEL",IF(OR(""&amp;$F18="G",""&amp;$F18="H"),"GAS","")))</f>
        <v/>
      </c>
      <c r="AW18" s="2">
        <f>IF($AV18="","",$R18)</f>
        <v/>
      </c>
      <c r="AX18" s="2">
        <f>IF($AV18="","",IF($AB18=0,$R18,0))</f>
        <v/>
      </c>
      <c r="AY18" s="2">
        <f>IF($AV18="","",IF(AND($Z18=0,COUNTIF('AR SALES'!$L$2:$L$2501,$L18)=0),"YES",""))</f>
        <v/>
      </c>
      <c r="AZ18" s="2">
        <f>IF($AV18="","",IFERROR(VLOOKUP($AU18,CODES!$A:$B,2,FALSE),"NO CODE"))</f>
        <v/>
      </c>
      <c r="BA18" s="2">
        <f>IF(""&amp;$F18&lt;&gt;"4","",IF($AY18="YES","",IF(ROUND(SUMIFS($AE$2:$AE$4001,$L$2:$L$4001,$L18,$F$2:$F$4001,"4")-SUMIFS('AR SALES'!$Y$2:$Y$2501,'AR SALES'!$L$2:$L$2501,$L18,'AR SALES'!$AD$2:$AD$2501,"OFF"),2)=0,"","STALE")))</f>
        <v/>
      </c>
      <c r="BB18" s="2">
        <f>IF(OR(""&amp;$F18="2",""&amp;$F18="4",""&amp;$F18="G",""&amp;$F18="H"),IF($AY18="YES","",IF($AB18&lt;&gt;0,"",IF(COUNTIFS('AR SALES'!$L$2:$L$2501,$L18,'AR SALES'!$AD$2:$AD$2501,IF(""&amp;$F18="4","OFF","ON"),'AR SALES'!$AF$2:$AF$2501,"Y")&gt;0,"","NO EXEMPTION"))),"")</f>
        <v/>
      </c>
    </row>
    <row r="19">
      <c r="AT19" s="2">
        <f>IF($L19="","",IFERROR(INDEX('AR SALES'!$H$2:$H$2501,MATCH(""&amp;$L19,'AR SALES'!$AE$2:$AE$2501,0)),""))</f>
        <v/>
      </c>
      <c r="AU19" s="2">
        <f>IF($L19="","",IF($A19&lt;&gt;"GA","",IF($E19="FULTON",IF(ISNUMBER(SEARCH("COLLEGE PARK",$AT19)),"FULTON (COLLEGE PARK)",IF(ISNUMBER(SEARCH("HAPEVILLE",$AT19)),"FULTON (HAPEVILLE)",IF(ISNUMBER(SEARCH("EAST POINT",$AT19)),"FULTON (EAST POINT)",IF(ISNUMBER(SEARCH("ATLANTA",$AT19)),"FULTON (ATL LIMITS)","FULTON")))),IF($E19="DEKALB",IF(ISNUMBER(SEARCH("ATLANTA",$AT19)),"DEKALB (ATL LIMITS)","DEKALB"),IF(AND($E19="CLAYTON",ISNUMBER(SEARCH("COLLEGE PARK",$AT19))),"CLAYTON (COLLEGE PARK)",$E19)))))</f>
        <v/>
      </c>
      <c r="AV19" s="2">
        <f>IF($L19="","",IF(""&amp;$F19="2","DIESEL",IF(OR(""&amp;$F19="G",""&amp;$F19="H"),"GAS","")))</f>
        <v/>
      </c>
      <c r="AW19" s="2">
        <f>IF($AV19="","",$R19)</f>
        <v/>
      </c>
      <c r="AX19" s="2">
        <f>IF($AV19="","",IF($AB19=0,$R19,0))</f>
        <v/>
      </c>
      <c r="AY19" s="2">
        <f>IF($AV19="","",IF(AND($Z19=0,COUNTIF('AR SALES'!$L$2:$L$2501,$L19)=0),"YES",""))</f>
        <v/>
      </c>
      <c r="AZ19" s="2">
        <f>IF($AV19="","",IFERROR(VLOOKUP($AU19,CODES!$A:$B,2,FALSE),"NO CODE"))</f>
        <v/>
      </c>
      <c r="BA19" s="2">
        <f>IF(""&amp;$F19&lt;&gt;"4","",IF($AY19="YES","",IF(ROUND(SUMIFS($AE$2:$AE$4001,$L$2:$L$4001,$L19,$F$2:$F$4001,"4")-SUMIFS('AR SALES'!$Y$2:$Y$2501,'AR SALES'!$L$2:$L$2501,$L19,'AR SALES'!$AD$2:$AD$2501,"OFF"),2)=0,"","STALE")))</f>
        <v/>
      </c>
      <c r="BB19" s="2">
        <f>IF(OR(""&amp;$F19="2",""&amp;$F19="4",""&amp;$F19="G",""&amp;$F19="H"),IF($AY19="YES","",IF($AB19&lt;&gt;0,"",IF(COUNTIFS('AR SALES'!$L$2:$L$2501,$L19,'AR SALES'!$AD$2:$AD$2501,IF(""&amp;$F19="4","OFF","ON"),'AR SALES'!$AF$2:$AF$2501,"Y")&gt;0,"","NO EXEMPTION"))),"")</f>
        <v/>
      </c>
    </row>
    <row r="20">
      <c r="AT20" s="2">
        <f>IF($L20="","",IFERROR(INDEX('AR SALES'!$H$2:$H$2501,MATCH(""&amp;$L20,'AR SALES'!$AE$2:$AE$2501,0)),""))</f>
        <v/>
      </c>
      <c r="AU20" s="2">
        <f>IF($L20="","",IF($A20&lt;&gt;"GA","",IF($E20="FULTON",IF(ISNUMBER(SEARCH("COLLEGE PARK",$AT20)),"FULTON (COLLEGE PARK)",IF(ISNUMBER(SEARCH("HAPEVILLE",$AT20)),"FULTON (HAPEVILLE)",IF(ISNUMBER(SEARCH("EAST POINT",$AT20)),"FULTON (EAST POINT)",IF(ISNUMBER(SEARCH("ATLANTA",$AT20)),"FULTON (ATL LIMITS)","FULTON")))),IF($E20="DEKALB",IF(ISNUMBER(SEARCH("ATLANTA",$AT20)),"DEKALB (ATL LIMITS)","DEKALB"),IF(AND($E20="CLAYTON",ISNUMBER(SEARCH("COLLEGE PARK",$AT20))),"CLAYTON (COLLEGE PARK)",$E20)))))</f>
        <v/>
      </c>
      <c r="AV20" s="2">
        <f>IF($L20="","",IF(""&amp;$F20="2","DIESEL",IF(OR(""&amp;$F20="G",""&amp;$F20="H"),"GAS","")))</f>
        <v/>
      </c>
      <c r="AW20" s="2">
        <f>IF($AV20="","",$R20)</f>
        <v/>
      </c>
      <c r="AX20" s="2">
        <f>IF($AV20="","",IF($AB20=0,$R20,0))</f>
        <v/>
      </c>
      <c r="AY20" s="2">
        <f>IF($AV20="","",IF(AND($Z20=0,COUNTIF('AR SALES'!$L$2:$L$2501,$L20)=0),"YES",""))</f>
        <v/>
      </c>
      <c r="AZ20" s="2">
        <f>IF($AV20="","",IFERROR(VLOOKUP($AU20,CODES!$A:$B,2,FALSE),"NO CODE"))</f>
        <v/>
      </c>
      <c r="BA20" s="2">
        <f>IF(""&amp;$F20&lt;&gt;"4","",IF($AY20="YES","",IF(ROUND(SUMIFS($AE$2:$AE$4001,$L$2:$L$4001,$L20,$F$2:$F$4001,"4")-SUMIFS('AR SALES'!$Y$2:$Y$2501,'AR SALES'!$L$2:$L$2501,$L20,'AR SALES'!$AD$2:$AD$2501,"OFF"),2)=0,"","STALE")))</f>
        <v/>
      </c>
      <c r="BB20" s="2">
        <f>IF(OR(""&amp;$F20="2",""&amp;$F20="4",""&amp;$F20="G",""&amp;$F20="H"),IF($AY20="YES","",IF($AB20&lt;&gt;0,"",IF(COUNTIFS('AR SALES'!$L$2:$L$2501,$L20,'AR SALES'!$AD$2:$AD$2501,IF(""&amp;$F20="4","OFF","ON"),'AR SALES'!$AF$2:$AF$2501,"Y")&gt;0,"","NO EXEMPTION"))),"")</f>
        <v/>
      </c>
    </row>
    <row r="21">
      <c r="AT21" s="2">
        <f>IF($L21="","",IFERROR(INDEX('AR SALES'!$H$2:$H$2501,MATCH(""&amp;$L21,'AR SALES'!$AE$2:$AE$2501,0)),""))</f>
        <v/>
      </c>
      <c r="AU21" s="2">
        <f>IF($L21="","",IF($A21&lt;&gt;"GA","",IF($E21="FULTON",IF(ISNUMBER(SEARCH("COLLEGE PARK",$AT21)),"FULTON (COLLEGE PARK)",IF(ISNUMBER(SEARCH("HAPEVILLE",$AT21)),"FULTON (HAPEVILLE)",IF(ISNUMBER(SEARCH("EAST POINT",$AT21)),"FULTON (EAST POINT)",IF(ISNUMBER(SEARCH("ATLANTA",$AT21)),"FULTON (ATL LIMITS)","FULTON")))),IF($E21="DEKALB",IF(ISNUMBER(SEARCH("ATLANTA",$AT21)),"DEKALB (ATL LIMITS)","DEKALB"),IF(AND($E21="CLAYTON",ISNUMBER(SEARCH("COLLEGE PARK",$AT21))),"CLAYTON (COLLEGE PARK)",$E21)))))</f>
        <v/>
      </c>
      <c r="AV21" s="2">
        <f>IF($L21="","",IF(""&amp;$F21="2","DIESEL",IF(OR(""&amp;$F21="G",""&amp;$F21="H"),"GAS","")))</f>
        <v/>
      </c>
      <c r="AW21" s="2">
        <f>IF($AV21="","",$R21)</f>
        <v/>
      </c>
      <c r="AX21" s="2">
        <f>IF($AV21="","",IF($AB21=0,$R21,0))</f>
        <v/>
      </c>
      <c r="AY21" s="2">
        <f>IF($AV21="","",IF(AND($Z21=0,COUNTIF('AR SALES'!$L$2:$L$2501,$L21)=0),"YES",""))</f>
        <v/>
      </c>
      <c r="AZ21" s="2">
        <f>IF($AV21="","",IFERROR(VLOOKUP($AU21,CODES!$A:$B,2,FALSE),"NO CODE"))</f>
        <v/>
      </c>
      <c r="BA21" s="2">
        <f>IF(""&amp;$F21&lt;&gt;"4","",IF($AY21="YES","",IF(ROUND(SUMIFS($AE$2:$AE$4001,$L$2:$L$4001,$L21,$F$2:$F$4001,"4")-SUMIFS('AR SALES'!$Y$2:$Y$2501,'AR SALES'!$L$2:$L$2501,$L21,'AR SALES'!$AD$2:$AD$2501,"OFF"),2)=0,"","STALE")))</f>
        <v/>
      </c>
      <c r="BB21" s="2">
        <f>IF(OR(""&amp;$F21="2",""&amp;$F21="4",""&amp;$F21="G",""&amp;$F21="H"),IF($AY21="YES","",IF($AB21&lt;&gt;0,"",IF(COUNTIFS('AR SALES'!$L$2:$L$2501,$L21,'AR SALES'!$AD$2:$AD$2501,IF(""&amp;$F21="4","OFF","ON"),'AR SALES'!$AF$2:$AF$2501,"Y")&gt;0,"","NO EXEMPTION"))),"")</f>
        <v/>
      </c>
    </row>
    <row r="22">
      <c r="AT22" s="2">
        <f>IF($L22="","",IFERROR(INDEX('AR SALES'!$H$2:$H$2501,MATCH(""&amp;$L22,'AR SALES'!$AE$2:$AE$2501,0)),""))</f>
        <v/>
      </c>
      <c r="AU22" s="2">
        <f>IF($L22="","",IF($A22&lt;&gt;"GA","",IF($E22="FULTON",IF(ISNUMBER(SEARCH("COLLEGE PARK",$AT22)),"FULTON (COLLEGE PARK)",IF(ISNUMBER(SEARCH("HAPEVILLE",$AT22)),"FULTON (HAPEVILLE)",IF(ISNUMBER(SEARCH("EAST POINT",$AT22)),"FULTON (EAST POINT)",IF(ISNUMBER(SEARCH("ATLANTA",$AT22)),"FULTON (ATL LIMITS)","FULTON")))),IF($E22="DEKALB",IF(ISNUMBER(SEARCH("ATLANTA",$AT22)),"DEKALB (ATL LIMITS)","DEKALB"),IF(AND($E22="CLAYTON",ISNUMBER(SEARCH("COLLEGE PARK",$AT22))),"CLAYTON (COLLEGE PARK)",$E22)))))</f>
        <v/>
      </c>
      <c r="AV22" s="2">
        <f>IF($L22="","",IF(""&amp;$F22="2","DIESEL",IF(OR(""&amp;$F22="G",""&amp;$F22="H"),"GAS","")))</f>
        <v/>
      </c>
      <c r="AW22" s="2">
        <f>IF($AV22="","",$R22)</f>
        <v/>
      </c>
      <c r="AX22" s="2">
        <f>IF($AV22="","",IF($AB22=0,$R22,0))</f>
        <v/>
      </c>
      <c r="AY22" s="2">
        <f>IF($AV22="","",IF(AND($Z22=0,COUNTIF('AR SALES'!$L$2:$L$2501,$L22)=0),"YES",""))</f>
        <v/>
      </c>
      <c r="AZ22" s="2">
        <f>IF($AV22="","",IFERROR(VLOOKUP($AU22,CODES!$A:$B,2,FALSE),"NO CODE"))</f>
        <v/>
      </c>
      <c r="BA22" s="2">
        <f>IF(""&amp;$F22&lt;&gt;"4","",IF($AY22="YES","",IF(ROUND(SUMIFS($AE$2:$AE$4001,$L$2:$L$4001,$L22,$F$2:$F$4001,"4")-SUMIFS('AR SALES'!$Y$2:$Y$2501,'AR SALES'!$L$2:$L$2501,$L22,'AR SALES'!$AD$2:$AD$2501,"OFF"),2)=0,"","STALE")))</f>
        <v/>
      </c>
      <c r="BB22" s="2">
        <f>IF(OR(""&amp;$F22="2",""&amp;$F22="4",""&amp;$F22="G",""&amp;$F22="H"),IF($AY22="YES","",IF($AB22&lt;&gt;0,"",IF(COUNTIFS('AR SALES'!$L$2:$L$2501,$L22,'AR SALES'!$AD$2:$AD$2501,IF(""&amp;$F22="4","OFF","ON"),'AR SALES'!$AF$2:$AF$2501,"Y")&gt;0,"","NO EXEMPTION"))),"")</f>
        <v/>
      </c>
    </row>
    <row r="23">
      <c r="AT23" s="2">
        <f>IF($L23="","",IFERROR(INDEX('AR SALES'!$H$2:$H$2501,MATCH(""&amp;$L23,'AR SALES'!$AE$2:$AE$2501,0)),""))</f>
        <v/>
      </c>
      <c r="AU23" s="2">
        <f>IF($L23="","",IF($A23&lt;&gt;"GA","",IF($E23="FULTON",IF(ISNUMBER(SEARCH("COLLEGE PARK",$AT23)),"FULTON (COLLEGE PARK)",IF(ISNUMBER(SEARCH("HAPEVILLE",$AT23)),"FULTON (HAPEVILLE)",IF(ISNUMBER(SEARCH("EAST POINT",$AT23)),"FULTON (EAST POINT)",IF(ISNUMBER(SEARCH("ATLANTA",$AT23)),"FULTON (ATL LIMITS)","FULTON")))),IF($E23="DEKALB",IF(ISNUMBER(SEARCH("ATLANTA",$AT23)),"DEKALB (ATL LIMITS)","DEKALB"),IF(AND($E23="CLAYTON",ISNUMBER(SEARCH("COLLEGE PARK",$AT23))),"CLAYTON (COLLEGE PARK)",$E23)))))</f>
        <v/>
      </c>
      <c r="AV23" s="2">
        <f>IF($L23="","",IF(""&amp;$F23="2","DIESEL",IF(OR(""&amp;$F23="G",""&amp;$F23="H"),"GAS","")))</f>
        <v/>
      </c>
      <c r="AW23" s="2">
        <f>IF($AV23="","",$R23)</f>
        <v/>
      </c>
      <c r="AX23" s="2">
        <f>IF($AV23="","",IF($AB23=0,$R23,0))</f>
        <v/>
      </c>
      <c r="AY23" s="2">
        <f>IF($AV23="","",IF(AND($Z23=0,COUNTIF('AR SALES'!$L$2:$L$2501,$L23)=0),"YES",""))</f>
        <v/>
      </c>
      <c r="AZ23" s="2">
        <f>IF($AV23="","",IFERROR(VLOOKUP($AU23,CODES!$A:$B,2,FALSE),"NO CODE"))</f>
        <v/>
      </c>
      <c r="BA23" s="2">
        <f>IF(""&amp;$F23&lt;&gt;"4","",IF($AY23="YES","",IF(ROUND(SUMIFS($AE$2:$AE$4001,$L$2:$L$4001,$L23,$F$2:$F$4001,"4")-SUMIFS('AR SALES'!$Y$2:$Y$2501,'AR SALES'!$L$2:$L$2501,$L23,'AR SALES'!$AD$2:$AD$2501,"OFF"),2)=0,"","STALE")))</f>
        <v/>
      </c>
      <c r="BB23" s="2">
        <f>IF(OR(""&amp;$F23="2",""&amp;$F23="4",""&amp;$F23="G",""&amp;$F23="H"),IF($AY23="YES","",IF($AB23&lt;&gt;0,"",IF(COUNTIFS('AR SALES'!$L$2:$L$2501,$L23,'AR SALES'!$AD$2:$AD$2501,IF(""&amp;$F23="4","OFF","ON"),'AR SALES'!$AF$2:$AF$2501,"Y")&gt;0,"","NO EXEMPTION"))),"")</f>
        <v/>
      </c>
    </row>
    <row r="24">
      <c r="AT24" s="2">
        <f>IF($L24="","",IFERROR(INDEX('AR SALES'!$H$2:$H$2501,MATCH(""&amp;$L24,'AR SALES'!$AE$2:$AE$2501,0)),""))</f>
        <v/>
      </c>
      <c r="AU24" s="2">
        <f>IF($L24="","",IF($A24&lt;&gt;"GA","",IF($E24="FULTON",IF(ISNUMBER(SEARCH("COLLEGE PARK",$AT24)),"FULTON (COLLEGE PARK)",IF(ISNUMBER(SEARCH("HAPEVILLE",$AT24)),"FULTON (HAPEVILLE)",IF(ISNUMBER(SEARCH("EAST POINT",$AT24)),"FULTON (EAST POINT)",IF(ISNUMBER(SEARCH("ATLANTA",$AT24)),"FULTON (ATL LIMITS)","FULTON")))),IF($E24="DEKALB",IF(ISNUMBER(SEARCH("ATLANTA",$AT24)),"DEKALB (ATL LIMITS)","DEKALB"),IF(AND($E24="CLAYTON",ISNUMBER(SEARCH("COLLEGE PARK",$AT24))),"CLAYTON (COLLEGE PARK)",$E24)))))</f>
        <v/>
      </c>
      <c r="AV24" s="2">
        <f>IF($L24="","",IF(""&amp;$F24="2","DIESEL",IF(OR(""&amp;$F24="G",""&amp;$F24="H"),"GAS","")))</f>
        <v/>
      </c>
      <c r="AW24" s="2">
        <f>IF($AV24="","",$R24)</f>
        <v/>
      </c>
      <c r="AX24" s="2">
        <f>IF($AV24="","",IF($AB24=0,$R24,0))</f>
        <v/>
      </c>
      <c r="AY24" s="2">
        <f>IF($AV24="","",IF(AND($Z24=0,COUNTIF('AR SALES'!$L$2:$L$2501,$L24)=0),"YES",""))</f>
        <v/>
      </c>
      <c r="AZ24" s="2">
        <f>IF($AV24="","",IFERROR(VLOOKUP($AU24,CODES!$A:$B,2,FALSE),"NO CODE"))</f>
        <v/>
      </c>
      <c r="BA24" s="2">
        <f>IF(""&amp;$F24&lt;&gt;"4","",IF($AY24="YES","",IF(ROUND(SUMIFS($AE$2:$AE$4001,$L$2:$L$4001,$L24,$F$2:$F$4001,"4")-SUMIFS('AR SALES'!$Y$2:$Y$2501,'AR SALES'!$L$2:$L$2501,$L24,'AR SALES'!$AD$2:$AD$2501,"OFF"),2)=0,"","STALE")))</f>
        <v/>
      </c>
      <c r="BB24" s="2">
        <f>IF(OR(""&amp;$F24="2",""&amp;$F24="4",""&amp;$F24="G",""&amp;$F24="H"),IF($AY24="YES","",IF($AB24&lt;&gt;0,"",IF(COUNTIFS('AR SALES'!$L$2:$L$2501,$L24,'AR SALES'!$AD$2:$AD$2501,IF(""&amp;$F24="4","OFF","ON"),'AR SALES'!$AF$2:$AF$2501,"Y")&gt;0,"","NO EXEMPTION"))),"")</f>
        <v/>
      </c>
    </row>
    <row r="25">
      <c r="AT25" s="2">
        <f>IF($L25="","",IFERROR(INDEX('AR SALES'!$H$2:$H$2501,MATCH(""&amp;$L25,'AR SALES'!$AE$2:$AE$2501,0)),""))</f>
        <v/>
      </c>
      <c r="AU25" s="2">
        <f>IF($L25="","",IF($A25&lt;&gt;"GA","",IF($E25="FULTON",IF(ISNUMBER(SEARCH("COLLEGE PARK",$AT25)),"FULTON (COLLEGE PARK)",IF(ISNUMBER(SEARCH("HAPEVILLE",$AT25)),"FULTON (HAPEVILLE)",IF(ISNUMBER(SEARCH("EAST POINT",$AT25)),"FULTON (EAST POINT)",IF(ISNUMBER(SEARCH("ATLANTA",$AT25)),"FULTON (ATL LIMITS)","FULTON")))),IF($E25="DEKALB",IF(ISNUMBER(SEARCH("ATLANTA",$AT25)),"DEKALB (ATL LIMITS)","DEKALB"),IF(AND($E25="CLAYTON",ISNUMBER(SEARCH("COLLEGE PARK",$AT25))),"CLAYTON (COLLEGE PARK)",$E25)))))</f>
        <v/>
      </c>
      <c r="AV25" s="2">
        <f>IF($L25="","",IF(""&amp;$F25="2","DIESEL",IF(OR(""&amp;$F25="G",""&amp;$F25="H"),"GAS","")))</f>
        <v/>
      </c>
      <c r="AW25" s="2">
        <f>IF($AV25="","",$R25)</f>
        <v/>
      </c>
      <c r="AX25" s="2">
        <f>IF($AV25="","",IF($AB25=0,$R25,0))</f>
        <v/>
      </c>
      <c r="AY25" s="2">
        <f>IF($AV25="","",IF(AND($Z25=0,COUNTIF('AR SALES'!$L$2:$L$2501,$L25)=0),"YES",""))</f>
        <v/>
      </c>
      <c r="AZ25" s="2">
        <f>IF($AV25="","",IFERROR(VLOOKUP($AU25,CODES!$A:$B,2,FALSE),"NO CODE"))</f>
        <v/>
      </c>
      <c r="BA25" s="2">
        <f>IF(""&amp;$F25&lt;&gt;"4","",IF($AY25="YES","",IF(ROUND(SUMIFS($AE$2:$AE$4001,$L$2:$L$4001,$L25,$F$2:$F$4001,"4")-SUMIFS('AR SALES'!$Y$2:$Y$2501,'AR SALES'!$L$2:$L$2501,$L25,'AR SALES'!$AD$2:$AD$2501,"OFF"),2)=0,"","STALE")))</f>
        <v/>
      </c>
      <c r="BB25" s="2">
        <f>IF(OR(""&amp;$F25="2",""&amp;$F25="4",""&amp;$F25="G",""&amp;$F25="H"),IF($AY25="YES","",IF($AB25&lt;&gt;0,"",IF(COUNTIFS('AR SALES'!$L$2:$L$2501,$L25,'AR SALES'!$AD$2:$AD$2501,IF(""&amp;$F25="4","OFF","ON"),'AR SALES'!$AF$2:$AF$2501,"Y")&gt;0,"","NO EXEMPTION"))),"")</f>
        <v/>
      </c>
    </row>
    <row r="26">
      <c r="AT26" s="2">
        <f>IF($L26="","",IFERROR(INDEX('AR SALES'!$H$2:$H$2501,MATCH(""&amp;$L26,'AR SALES'!$AE$2:$AE$2501,0)),""))</f>
        <v/>
      </c>
      <c r="AU26" s="2">
        <f>IF($L26="","",IF($A26&lt;&gt;"GA","",IF($E26="FULTON",IF(ISNUMBER(SEARCH("COLLEGE PARK",$AT26)),"FULTON (COLLEGE PARK)",IF(ISNUMBER(SEARCH("HAPEVILLE",$AT26)),"FULTON (HAPEVILLE)",IF(ISNUMBER(SEARCH("EAST POINT",$AT26)),"FULTON (EAST POINT)",IF(ISNUMBER(SEARCH("ATLANTA",$AT26)),"FULTON (ATL LIMITS)","FULTON")))),IF($E26="DEKALB",IF(ISNUMBER(SEARCH("ATLANTA",$AT26)),"DEKALB (ATL LIMITS)","DEKALB"),IF(AND($E26="CLAYTON",ISNUMBER(SEARCH("COLLEGE PARK",$AT26))),"CLAYTON (COLLEGE PARK)",$E26)))))</f>
        <v/>
      </c>
      <c r="AV26" s="2">
        <f>IF($L26="","",IF(""&amp;$F26="2","DIESEL",IF(OR(""&amp;$F26="G",""&amp;$F26="H"),"GAS","")))</f>
        <v/>
      </c>
      <c r="AW26" s="2">
        <f>IF($AV26="","",$R26)</f>
        <v/>
      </c>
      <c r="AX26" s="2">
        <f>IF($AV26="","",IF($AB26=0,$R26,0))</f>
        <v/>
      </c>
      <c r="AY26" s="2">
        <f>IF($AV26="","",IF(AND($Z26=0,COUNTIF('AR SALES'!$L$2:$L$2501,$L26)=0),"YES",""))</f>
        <v/>
      </c>
      <c r="AZ26" s="2">
        <f>IF($AV26="","",IFERROR(VLOOKUP($AU26,CODES!$A:$B,2,FALSE),"NO CODE"))</f>
        <v/>
      </c>
      <c r="BA26" s="2">
        <f>IF(""&amp;$F26&lt;&gt;"4","",IF($AY26="YES","",IF(ROUND(SUMIFS($AE$2:$AE$4001,$L$2:$L$4001,$L26,$F$2:$F$4001,"4")-SUMIFS('AR SALES'!$Y$2:$Y$2501,'AR SALES'!$L$2:$L$2501,$L26,'AR SALES'!$AD$2:$AD$2501,"OFF"),2)=0,"","STALE")))</f>
        <v/>
      </c>
      <c r="BB26" s="2">
        <f>IF(OR(""&amp;$F26="2",""&amp;$F26="4",""&amp;$F26="G",""&amp;$F26="H"),IF($AY26="YES","",IF($AB26&lt;&gt;0,"",IF(COUNTIFS('AR SALES'!$L$2:$L$2501,$L26,'AR SALES'!$AD$2:$AD$2501,IF(""&amp;$F26="4","OFF","ON"),'AR SALES'!$AF$2:$AF$2501,"Y")&gt;0,"","NO EXEMPTION"))),"")</f>
        <v/>
      </c>
    </row>
    <row r="27">
      <c r="AT27" s="2">
        <f>IF($L27="","",IFERROR(INDEX('AR SALES'!$H$2:$H$2501,MATCH(""&amp;$L27,'AR SALES'!$AE$2:$AE$2501,0)),""))</f>
        <v/>
      </c>
      <c r="AU27" s="2">
        <f>IF($L27="","",IF($A27&lt;&gt;"GA","",IF($E27="FULTON",IF(ISNUMBER(SEARCH("COLLEGE PARK",$AT27)),"FULTON (COLLEGE PARK)",IF(ISNUMBER(SEARCH("HAPEVILLE",$AT27)),"FULTON (HAPEVILLE)",IF(ISNUMBER(SEARCH("EAST POINT",$AT27)),"FULTON (EAST POINT)",IF(ISNUMBER(SEARCH("ATLANTA",$AT27)),"FULTON (ATL LIMITS)","FULTON")))),IF($E27="DEKALB",IF(ISNUMBER(SEARCH("ATLANTA",$AT27)),"DEKALB (ATL LIMITS)","DEKALB"),IF(AND($E27="CLAYTON",ISNUMBER(SEARCH("COLLEGE PARK",$AT27))),"CLAYTON (COLLEGE PARK)",$E27)))))</f>
        <v/>
      </c>
      <c r="AV27" s="2">
        <f>IF($L27="","",IF(""&amp;$F27="2","DIESEL",IF(OR(""&amp;$F27="G",""&amp;$F27="H"),"GAS","")))</f>
        <v/>
      </c>
      <c r="AW27" s="2">
        <f>IF($AV27="","",$R27)</f>
        <v/>
      </c>
      <c r="AX27" s="2">
        <f>IF($AV27="","",IF($AB27=0,$R27,0))</f>
        <v/>
      </c>
      <c r="AY27" s="2">
        <f>IF($AV27="","",IF(AND($Z27=0,COUNTIF('AR SALES'!$L$2:$L$2501,$L27)=0),"YES",""))</f>
        <v/>
      </c>
      <c r="AZ27" s="2">
        <f>IF($AV27="","",IFERROR(VLOOKUP($AU27,CODES!$A:$B,2,FALSE),"NO CODE"))</f>
        <v/>
      </c>
      <c r="BA27" s="2">
        <f>IF(""&amp;$F27&lt;&gt;"4","",IF($AY27="YES","",IF(ROUND(SUMIFS($AE$2:$AE$4001,$L$2:$L$4001,$L27,$F$2:$F$4001,"4")-SUMIFS('AR SALES'!$Y$2:$Y$2501,'AR SALES'!$L$2:$L$2501,$L27,'AR SALES'!$AD$2:$AD$2501,"OFF"),2)=0,"","STALE")))</f>
        <v/>
      </c>
      <c r="BB27" s="2">
        <f>IF(OR(""&amp;$F27="2",""&amp;$F27="4",""&amp;$F27="G",""&amp;$F27="H"),IF($AY27="YES","",IF($AB27&lt;&gt;0,"",IF(COUNTIFS('AR SALES'!$L$2:$L$2501,$L27,'AR SALES'!$AD$2:$AD$2501,IF(""&amp;$F27="4","OFF","ON"),'AR SALES'!$AF$2:$AF$2501,"Y")&gt;0,"","NO EXEMPTION"))),"")</f>
        <v/>
      </c>
    </row>
    <row r="28">
      <c r="AT28" s="2">
        <f>IF($L28="","",IFERROR(INDEX('AR SALES'!$H$2:$H$2501,MATCH(""&amp;$L28,'AR SALES'!$AE$2:$AE$2501,0)),""))</f>
        <v/>
      </c>
      <c r="AU28" s="2">
        <f>IF($L28="","",IF($A28&lt;&gt;"GA","",IF($E28="FULTON",IF(ISNUMBER(SEARCH("COLLEGE PARK",$AT28)),"FULTON (COLLEGE PARK)",IF(ISNUMBER(SEARCH("HAPEVILLE",$AT28)),"FULTON (HAPEVILLE)",IF(ISNUMBER(SEARCH("EAST POINT",$AT28)),"FULTON (EAST POINT)",IF(ISNUMBER(SEARCH("ATLANTA",$AT28)),"FULTON (ATL LIMITS)","FULTON")))),IF($E28="DEKALB",IF(ISNUMBER(SEARCH("ATLANTA",$AT28)),"DEKALB (ATL LIMITS)","DEKALB"),IF(AND($E28="CLAYTON",ISNUMBER(SEARCH("COLLEGE PARK",$AT28))),"CLAYTON (COLLEGE PARK)",$E28)))))</f>
        <v/>
      </c>
      <c r="AV28" s="2">
        <f>IF($L28="","",IF(""&amp;$F28="2","DIESEL",IF(OR(""&amp;$F28="G",""&amp;$F28="H"),"GAS","")))</f>
        <v/>
      </c>
      <c r="AW28" s="2">
        <f>IF($AV28="","",$R28)</f>
        <v/>
      </c>
      <c r="AX28" s="2">
        <f>IF($AV28="","",IF($AB28=0,$R28,0))</f>
        <v/>
      </c>
      <c r="AY28" s="2">
        <f>IF($AV28="","",IF(AND($Z28=0,COUNTIF('AR SALES'!$L$2:$L$2501,$L28)=0),"YES",""))</f>
        <v/>
      </c>
      <c r="AZ28" s="2">
        <f>IF($AV28="","",IFERROR(VLOOKUP($AU28,CODES!$A:$B,2,FALSE),"NO CODE"))</f>
        <v/>
      </c>
      <c r="BA28" s="2">
        <f>IF(""&amp;$F28&lt;&gt;"4","",IF($AY28="YES","",IF(ROUND(SUMIFS($AE$2:$AE$4001,$L$2:$L$4001,$L28,$F$2:$F$4001,"4")-SUMIFS('AR SALES'!$Y$2:$Y$2501,'AR SALES'!$L$2:$L$2501,$L28,'AR SALES'!$AD$2:$AD$2501,"OFF"),2)=0,"","STALE")))</f>
        <v/>
      </c>
      <c r="BB28" s="2">
        <f>IF(OR(""&amp;$F28="2",""&amp;$F28="4",""&amp;$F28="G",""&amp;$F28="H"),IF($AY28="YES","",IF($AB28&lt;&gt;0,"",IF(COUNTIFS('AR SALES'!$L$2:$L$2501,$L28,'AR SALES'!$AD$2:$AD$2501,IF(""&amp;$F28="4","OFF","ON"),'AR SALES'!$AF$2:$AF$2501,"Y")&gt;0,"","NO EXEMPTION"))),"")</f>
        <v/>
      </c>
    </row>
    <row r="29">
      <c r="AT29" s="2">
        <f>IF($L29="","",IFERROR(INDEX('AR SALES'!$H$2:$H$2501,MATCH(""&amp;$L29,'AR SALES'!$AE$2:$AE$2501,0)),""))</f>
        <v/>
      </c>
      <c r="AU29" s="2">
        <f>IF($L29="","",IF($A29&lt;&gt;"GA","",IF($E29="FULTON",IF(ISNUMBER(SEARCH("COLLEGE PARK",$AT29)),"FULTON (COLLEGE PARK)",IF(ISNUMBER(SEARCH("HAPEVILLE",$AT29)),"FULTON (HAPEVILLE)",IF(ISNUMBER(SEARCH("EAST POINT",$AT29)),"FULTON (EAST POINT)",IF(ISNUMBER(SEARCH("ATLANTA",$AT29)),"FULTON (ATL LIMITS)","FULTON")))),IF($E29="DEKALB",IF(ISNUMBER(SEARCH("ATLANTA",$AT29)),"DEKALB (ATL LIMITS)","DEKALB"),IF(AND($E29="CLAYTON",ISNUMBER(SEARCH("COLLEGE PARK",$AT29))),"CLAYTON (COLLEGE PARK)",$E29)))))</f>
        <v/>
      </c>
      <c r="AV29" s="2">
        <f>IF($L29="","",IF(""&amp;$F29="2","DIESEL",IF(OR(""&amp;$F29="G",""&amp;$F29="H"),"GAS","")))</f>
        <v/>
      </c>
      <c r="AW29" s="2">
        <f>IF($AV29="","",$R29)</f>
        <v/>
      </c>
      <c r="AX29" s="2">
        <f>IF($AV29="","",IF($AB29=0,$R29,0))</f>
        <v/>
      </c>
      <c r="AY29" s="2">
        <f>IF($AV29="","",IF(AND($Z29=0,COUNTIF('AR SALES'!$L$2:$L$2501,$L29)=0),"YES",""))</f>
        <v/>
      </c>
      <c r="AZ29" s="2">
        <f>IF($AV29="","",IFERROR(VLOOKUP($AU29,CODES!$A:$B,2,FALSE),"NO CODE"))</f>
        <v/>
      </c>
      <c r="BA29" s="2">
        <f>IF(""&amp;$F29&lt;&gt;"4","",IF($AY29="YES","",IF(ROUND(SUMIFS($AE$2:$AE$4001,$L$2:$L$4001,$L29,$F$2:$F$4001,"4")-SUMIFS('AR SALES'!$Y$2:$Y$2501,'AR SALES'!$L$2:$L$2501,$L29,'AR SALES'!$AD$2:$AD$2501,"OFF"),2)=0,"","STALE")))</f>
        <v/>
      </c>
      <c r="BB29" s="2">
        <f>IF(OR(""&amp;$F29="2",""&amp;$F29="4",""&amp;$F29="G",""&amp;$F29="H"),IF($AY29="YES","",IF($AB29&lt;&gt;0,"",IF(COUNTIFS('AR SALES'!$L$2:$L$2501,$L29,'AR SALES'!$AD$2:$AD$2501,IF(""&amp;$F29="4","OFF","ON"),'AR SALES'!$AF$2:$AF$2501,"Y")&gt;0,"","NO EXEMPTION"))),"")</f>
        <v/>
      </c>
    </row>
    <row r="30">
      <c r="AT30" s="2">
        <f>IF($L30="","",IFERROR(INDEX('AR SALES'!$H$2:$H$2501,MATCH(""&amp;$L30,'AR SALES'!$AE$2:$AE$2501,0)),""))</f>
        <v/>
      </c>
      <c r="AU30" s="2">
        <f>IF($L30="","",IF($A30&lt;&gt;"GA","",IF($E30="FULTON",IF(ISNUMBER(SEARCH("COLLEGE PARK",$AT30)),"FULTON (COLLEGE PARK)",IF(ISNUMBER(SEARCH("HAPEVILLE",$AT30)),"FULTON (HAPEVILLE)",IF(ISNUMBER(SEARCH("EAST POINT",$AT30)),"FULTON (EAST POINT)",IF(ISNUMBER(SEARCH("ATLANTA",$AT30)),"FULTON (ATL LIMITS)","FULTON")))),IF($E30="DEKALB",IF(ISNUMBER(SEARCH("ATLANTA",$AT30)),"DEKALB (ATL LIMITS)","DEKALB"),IF(AND($E30="CLAYTON",ISNUMBER(SEARCH("COLLEGE PARK",$AT30))),"CLAYTON (COLLEGE PARK)",$E30)))))</f>
        <v/>
      </c>
      <c r="AV30" s="2">
        <f>IF($L30="","",IF(""&amp;$F30="2","DIESEL",IF(OR(""&amp;$F30="G",""&amp;$F30="H"),"GAS","")))</f>
        <v/>
      </c>
      <c r="AW30" s="2">
        <f>IF($AV30="","",$R30)</f>
        <v/>
      </c>
      <c r="AX30" s="2">
        <f>IF($AV30="","",IF($AB30=0,$R30,0))</f>
        <v/>
      </c>
      <c r="AY30" s="2">
        <f>IF($AV30="","",IF(AND($Z30=0,COUNTIF('AR SALES'!$L$2:$L$2501,$L30)=0),"YES",""))</f>
        <v/>
      </c>
      <c r="AZ30" s="2">
        <f>IF($AV30="","",IFERROR(VLOOKUP($AU30,CODES!$A:$B,2,FALSE),"NO CODE"))</f>
        <v/>
      </c>
      <c r="BA30" s="2">
        <f>IF(""&amp;$F30&lt;&gt;"4","",IF($AY30="YES","",IF(ROUND(SUMIFS($AE$2:$AE$4001,$L$2:$L$4001,$L30,$F$2:$F$4001,"4")-SUMIFS('AR SALES'!$Y$2:$Y$2501,'AR SALES'!$L$2:$L$2501,$L30,'AR SALES'!$AD$2:$AD$2501,"OFF"),2)=0,"","STALE")))</f>
        <v/>
      </c>
      <c r="BB30" s="2">
        <f>IF(OR(""&amp;$F30="2",""&amp;$F30="4",""&amp;$F30="G",""&amp;$F30="H"),IF($AY30="YES","",IF($AB30&lt;&gt;0,"",IF(COUNTIFS('AR SALES'!$L$2:$L$2501,$L30,'AR SALES'!$AD$2:$AD$2501,IF(""&amp;$F30="4","OFF","ON"),'AR SALES'!$AF$2:$AF$2501,"Y")&gt;0,"","NO EXEMPTION"))),"")</f>
        <v/>
      </c>
    </row>
    <row r="31">
      <c r="AT31" s="2">
        <f>IF($L31="","",IFERROR(INDEX('AR SALES'!$H$2:$H$2501,MATCH(""&amp;$L31,'AR SALES'!$AE$2:$AE$2501,0)),""))</f>
        <v/>
      </c>
      <c r="AU31" s="2">
        <f>IF($L31="","",IF($A31&lt;&gt;"GA","",IF($E31="FULTON",IF(ISNUMBER(SEARCH("COLLEGE PARK",$AT31)),"FULTON (COLLEGE PARK)",IF(ISNUMBER(SEARCH("HAPEVILLE",$AT31)),"FULTON (HAPEVILLE)",IF(ISNUMBER(SEARCH("EAST POINT",$AT31)),"FULTON (EAST POINT)",IF(ISNUMBER(SEARCH("ATLANTA",$AT31)),"FULTON (ATL LIMITS)","FULTON")))),IF($E31="DEKALB",IF(ISNUMBER(SEARCH("ATLANTA",$AT31)),"DEKALB (ATL LIMITS)","DEKALB"),IF(AND($E31="CLAYTON",ISNUMBER(SEARCH("COLLEGE PARK",$AT31))),"CLAYTON (COLLEGE PARK)",$E31)))))</f>
        <v/>
      </c>
      <c r="AV31" s="2">
        <f>IF($L31="","",IF(""&amp;$F31="2","DIESEL",IF(OR(""&amp;$F31="G",""&amp;$F31="H"),"GAS","")))</f>
        <v/>
      </c>
      <c r="AW31" s="2">
        <f>IF($AV31="","",$R31)</f>
        <v/>
      </c>
      <c r="AX31" s="2">
        <f>IF($AV31="","",IF($AB31=0,$R31,0))</f>
        <v/>
      </c>
      <c r="AY31" s="2">
        <f>IF($AV31="","",IF(AND($Z31=0,COUNTIF('AR SALES'!$L$2:$L$2501,$L31)=0),"YES",""))</f>
        <v/>
      </c>
      <c r="AZ31" s="2">
        <f>IF($AV31="","",IFERROR(VLOOKUP($AU31,CODES!$A:$B,2,FALSE),"NO CODE"))</f>
        <v/>
      </c>
      <c r="BA31" s="2">
        <f>IF(""&amp;$F31&lt;&gt;"4","",IF($AY31="YES","",IF(ROUND(SUMIFS($AE$2:$AE$4001,$L$2:$L$4001,$L31,$F$2:$F$4001,"4")-SUMIFS('AR SALES'!$Y$2:$Y$2501,'AR SALES'!$L$2:$L$2501,$L31,'AR SALES'!$AD$2:$AD$2501,"OFF"),2)=0,"","STALE")))</f>
        <v/>
      </c>
      <c r="BB31" s="2">
        <f>IF(OR(""&amp;$F31="2",""&amp;$F31="4",""&amp;$F31="G",""&amp;$F31="H"),IF($AY31="YES","",IF($AB31&lt;&gt;0,"",IF(COUNTIFS('AR SALES'!$L$2:$L$2501,$L31,'AR SALES'!$AD$2:$AD$2501,IF(""&amp;$F31="4","OFF","ON"),'AR SALES'!$AF$2:$AF$2501,"Y")&gt;0,"","NO EXEMPTION"))),"")</f>
        <v/>
      </c>
    </row>
    <row r="32">
      <c r="AT32" s="2">
        <f>IF($L32="","",IFERROR(INDEX('AR SALES'!$H$2:$H$2501,MATCH(""&amp;$L32,'AR SALES'!$AE$2:$AE$2501,0)),""))</f>
        <v/>
      </c>
      <c r="AU32" s="2">
        <f>IF($L32="","",IF($A32&lt;&gt;"GA","",IF($E32="FULTON",IF(ISNUMBER(SEARCH("COLLEGE PARK",$AT32)),"FULTON (COLLEGE PARK)",IF(ISNUMBER(SEARCH("HAPEVILLE",$AT32)),"FULTON (HAPEVILLE)",IF(ISNUMBER(SEARCH("EAST POINT",$AT32)),"FULTON (EAST POINT)",IF(ISNUMBER(SEARCH("ATLANTA",$AT32)),"FULTON (ATL LIMITS)","FULTON")))),IF($E32="DEKALB",IF(ISNUMBER(SEARCH("ATLANTA",$AT32)),"DEKALB (ATL LIMITS)","DEKALB"),IF(AND($E32="CLAYTON",ISNUMBER(SEARCH("COLLEGE PARK",$AT32))),"CLAYTON (COLLEGE PARK)",$E32)))))</f>
        <v/>
      </c>
      <c r="AV32" s="2">
        <f>IF($L32="","",IF(""&amp;$F32="2","DIESEL",IF(OR(""&amp;$F32="G",""&amp;$F32="H"),"GAS","")))</f>
        <v/>
      </c>
      <c r="AW32" s="2">
        <f>IF($AV32="","",$R32)</f>
        <v/>
      </c>
      <c r="AX32" s="2">
        <f>IF($AV32="","",IF($AB32=0,$R32,0))</f>
        <v/>
      </c>
      <c r="AY32" s="2">
        <f>IF($AV32="","",IF(AND($Z32=0,COUNTIF('AR SALES'!$L$2:$L$2501,$L32)=0),"YES",""))</f>
        <v/>
      </c>
      <c r="AZ32" s="2">
        <f>IF($AV32="","",IFERROR(VLOOKUP($AU32,CODES!$A:$B,2,FALSE),"NO CODE"))</f>
        <v/>
      </c>
      <c r="BA32" s="2">
        <f>IF(""&amp;$F32&lt;&gt;"4","",IF($AY32="YES","",IF(ROUND(SUMIFS($AE$2:$AE$4001,$L$2:$L$4001,$L32,$F$2:$F$4001,"4")-SUMIFS('AR SALES'!$Y$2:$Y$2501,'AR SALES'!$L$2:$L$2501,$L32,'AR SALES'!$AD$2:$AD$2501,"OFF"),2)=0,"","STALE")))</f>
        <v/>
      </c>
      <c r="BB32" s="2">
        <f>IF(OR(""&amp;$F32="2",""&amp;$F32="4",""&amp;$F32="G",""&amp;$F32="H"),IF($AY32="YES","",IF($AB32&lt;&gt;0,"",IF(COUNTIFS('AR SALES'!$L$2:$L$2501,$L32,'AR SALES'!$AD$2:$AD$2501,IF(""&amp;$F32="4","OFF","ON"),'AR SALES'!$AF$2:$AF$2501,"Y")&gt;0,"","NO EXEMPTION"))),"")</f>
        <v/>
      </c>
    </row>
    <row r="33">
      <c r="AT33" s="2">
        <f>IF($L33="","",IFERROR(INDEX('AR SALES'!$H$2:$H$2501,MATCH(""&amp;$L33,'AR SALES'!$AE$2:$AE$2501,0)),""))</f>
        <v/>
      </c>
      <c r="AU33" s="2">
        <f>IF($L33="","",IF($A33&lt;&gt;"GA","",IF($E33="FULTON",IF(ISNUMBER(SEARCH("COLLEGE PARK",$AT33)),"FULTON (COLLEGE PARK)",IF(ISNUMBER(SEARCH("HAPEVILLE",$AT33)),"FULTON (HAPEVILLE)",IF(ISNUMBER(SEARCH("EAST POINT",$AT33)),"FULTON (EAST POINT)",IF(ISNUMBER(SEARCH("ATLANTA",$AT33)),"FULTON (ATL LIMITS)","FULTON")))),IF($E33="DEKALB",IF(ISNUMBER(SEARCH("ATLANTA",$AT33)),"DEKALB (ATL LIMITS)","DEKALB"),IF(AND($E33="CLAYTON",ISNUMBER(SEARCH("COLLEGE PARK",$AT33))),"CLAYTON (COLLEGE PARK)",$E33)))))</f>
        <v/>
      </c>
      <c r="AV33" s="2">
        <f>IF($L33="","",IF(""&amp;$F33="2","DIESEL",IF(OR(""&amp;$F33="G",""&amp;$F33="H"),"GAS","")))</f>
        <v/>
      </c>
      <c r="AW33" s="2">
        <f>IF($AV33="","",$R33)</f>
        <v/>
      </c>
      <c r="AX33" s="2">
        <f>IF($AV33="","",IF($AB33=0,$R33,0))</f>
        <v/>
      </c>
      <c r="AY33" s="2">
        <f>IF($AV33="","",IF(AND($Z33=0,COUNTIF('AR SALES'!$L$2:$L$2501,$L33)=0),"YES",""))</f>
        <v/>
      </c>
      <c r="AZ33" s="2">
        <f>IF($AV33="","",IFERROR(VLOOKUP($AU33,CODES!$A:$B,2,FALSE),"NO CODE"))</f>
        <v/>
      </c>
      <c r="BA33" s="2">
        <f>IF(""&amp;$F33&lt;&gt;"4","",IF($AY33="YES","",IF(ROUND(SUMIFS($AE$2:$AE$4001,$L$2:$L$4001,$L33,$F$2:$F$4001,"4")-SUMIFS('AR SALES'!$Y$2:$Y$2501,'AR SALES'!$L$2:$L$2501,$L33,'AR SALES'!$AD$2:$AD$2501,"OFF"),2)=0,"","STALE")))</f>
        <v/>
      </c>
      <c r="BB33" s="2">
        <f>IF(OR(""&amp;$F33="2",""&amp;$F33="4",""&amp;$F33="G",""&amp;$F33="H"),IF($AY33="YES","",IF($AB33&lt;&gt;0,"",IF(COUNTIFS('AR SALES'!$L$2:$L$2501,$L33,'AR SALES'!$AD$2:$AD$2501,IF(""&amp;$F33="4","OFF","ON"),'AR SALES'!$AF$2:$AF$2501,"Y")&gt;0,"","NO EXEMPTION"))),"")</f>
        <v/>
      </c>
    </row>
    <row r="34">
      <c r="AT34" s="2">
        <f>IF($L34="","",IFERROR(INDEX('AR SALES'!$H$2:$H$2501,MATCH(""&amp;$L34,'AR SALES'!$AE$2:$AE$2501,0)),""))</f>
        <v/>
      </c>
      <c r="AU34" s="2">
        <f>IF($L34="","",IF($A34&lt;&gt;"GA","",IF($E34="FULTON",IF(ISNUMBER(SEARCH("COLLEGE PARK",$AT34)),"FULTON (COLLEGE PARK)",IF(ISNUMBER(SEARCH("HAPEVILLE",$AT34)),"FULTON (HAPEVILLE)",IF(ISNUMBER(SEARCH("EAST POINT",$AT34)),"FULTON (EAST POINT)",IF(ISNUMBER(SEARCH("ATLANTA",$AT34)),"FULTON (ATL LIMITS)","FULTON")))),IF($E34="DEKALB",IF(ISNUMBER(SEARCH("ATLANTA",$AT34)),"DEKALB (ATL LIMITS)","DEKALB"),IF(AND($E34="CLAYTON",ISNUMBER(SEARCH("COLLEGE PARK",$AT34))),"CLAYTON (COLLEGE PARK)",$E34)))))</f>
        <v/>
      </c>
      <c r="AV34" s="2">
        <f>IF($L34="","",IF(""&amp;$F34="2","DIESEL",IF(OR(""&amp;$F34="G",""&amp;$F34="H"),"GAS","")))</f>
        <v/>
      </c>
      <c r="AW34" s="2">
        <f>IF($AV34="","",$R34)</f>
        <v/>
      </c>
      <c r="AX34" s="2">
        <f>IF($AV34="","",IF($AB34=0,$R34,0))</f>
        <v/>
      </c>
      <c r="AY34" s="2">
        <f>IF($AV34="","",IF(AND($Z34=0,COUNTIF('AR SALES'!$L$2:$L$2501,$L34)=0),"YES",""))</f>
        <v/>
      </c>
      <c r="AZ34" s="2">
        <f>IF($AV34="","",IFERROR(VLOOKUP($AU34,CODES!$A:$B,2,FALSE),"NO CODE"))</f>
        <v/>
      </c>
      <c r="BA34" s="2">
        <f>IF(""&amp;$F34&lt;&gt;"4","",IF($AY34="YES","",IF(ROUND(SUMIFS($AE$2:$AE$4001,$L$2:$L$4001,$L34,$F$2:$F$4001,"4")-SUMIFS('AR SALES'!$Y$2:$Y$2501,'AR SALES'!$L$2:$L$2501,$L34,'AR SALES'!$AD$2:$AD$2501,"OFF"),2)=0,"","STALE")))</f>
        <v/>
      </c>
      <c r="BB34" s="2">
        <f>IF(OR(""&amp;$F34="2",""&amp;$F34="4",""&amp;$F34="G",""&amp;$F34="H"),IF($AY34="YES","",IF($AB34&lt;&gt;0,"",IF(COUNTIFS('AR SALES'!$L$2:$L$2501,$L34,'AR SALES'!$AD$2:$AD$2501,IF(""&amp;$F34="4","OFF","ON"),'AR SALES'!$AF$2:$AF$2501,"Y")&gt;0,"","NO EXEMPTION"))),"")</f>
        <v/>
      </c>
    </row>
    <row r="35">
      <c r="AT35" s="2">
        <f>IF($L35="","",IFERROR(INDEX('AR SALES'!$H$2:$H$2501,MATCH(""&amp;$L35,'AR SALES'!$AE$2:$AE$2501,0)),""))</f>
        <v/>
      </c>
      <c r="AU35" s="2">
        <f>IF($L35="","",IF($A35&lt;&gt;"GA","",IF($E35="FULTON",IF(ISNUMBER(SEARCH("COLLEGE PARK",$AT35)),"FULTON (COLLEGE PARK)",IF(ISNUMBER(SEARCH("HAPEVILLE",$AT35)),"FULTON (HAPEVILLE)",IF(ISNUMBER(SEARCH("EAST POINT",$AT35)),"FULTON (EAST POINT)",IF(ISNUMBER(SEARCH("ATLANTA",$AT35)),"FULTON (ATL LIMITS)","FULTON")))),IF($E35="DEKALB",IF(ISNUMBER(SEARCH("ATLANTA",$AT35)),"DEKALB (ATL LIMITS)","DEKALB"),IF(AND($E35="CLAYTON",ISNUMBER(SEARCH("COLLEGE PARK",$AT35))),"CLAYTON (COLLEGE PARK)",$E35)))))</f>
        <v/>
      </c>
      <c r="AV35" s="2">
        <f>IF($L35="","",IF(""&amp;$F35="2","DIESEL",IF(OR(""&amp;$F35="G",""&amp;$F35="H"),"GAS","")))</f>
        <v/>
      </c>
      <c r="AW35" s="2">
        <f>IF($AV35="","",$R35)</f>
        <v/>
      </c>
      <c r="AX35" s="2">
        <f>IF($AV35="","",IF($AB35=0,$R35,0))</f>
        <v/>
      </c>
      <c r="AY35" s="2">
        <f>IF($AV35="","",IF(AND($Z35=0,COUNTIF('AR SALES'!$L$2:$L$2501,$L35)=0),"YES",""))</f>
        <v/>
      </c>
      <c r="AZ35" s="2">
        <f>IF($AV35="","",IFERROR(VLOOKUP($AU35,CODES!$A:$B,2,FALSE),"NO CODE"))</f>
        <v/>
      </c>
      <c r="BA35" s="2">
        <f>IF(""&amp;$F35&lt;&gt;"4","",IF($AY35="YES","",IF(ROUND(SUMIFS($AE$2:$AE$4001,$L$2:$L$4001,$L35,$F$2:$F$4001,"4")-SUMIFS('AR SALES'!$Y$2:$Y$2501,'AR SALES'!$L$2:$L$2501,$L35,'AR SALES'!$AD$2:$AD$2501,"OFF"),2)=0,"","STALE")))</f>
        <v/>
      </c>
      <c r="BB35" s="2">
        <f>IF(OR(""&amp;$F35="2",""&amp;$F35="4",""&amp;$F35="G",""&amp;$F35="H"),IF($AY35="YES","",IF($AB35&lt;&gt;0,"",IF(COUNTIFS('AR SALES'!$L$2:$L$2501,$L35,'AR SALES'!$AD$2:$AD$2501,IF(""&amp;$F35="4","OFF","ON"),'AR SALES'!$AF$2:$AF$2501,"Y")&gt;0,"","NO EXEMPTION"))),"")</f>
        <v/>
      </c>
    </row>
    <row r="36">
      <c r="AT36" s="2">
        <f>IF($L36="","",IFERROR(INDEX('AR SALES'!$H$2:$H$2501,MATCH(""&amp;$L36,'AR SALES'!$AE$2:$AE$2501,0)),""))</f>
        <v/>
      </c>
      <c r="AU36" s="2">
        <f>IF($L36="","",IF($A36&lt;&gt;"GA","",IF($E36="FULTON",IF(ISNUMBER(SEARCH("COLLEGE PARK",$AT36)),"FULTON (COLLEGE PARK)",IF(ISNUMBER(SEARCH("HAPEVILLE",$AT36)),"FULTON (HAPEVILLE)",IF(ISNUMBER(SEARCH("EAST POINT",$AT36)),"FULTON (EAST POINT)",IF(ISNUMBER(SEARCH("ATLANTA",$AT36)),"FULTON (ATL LIMITS)","FULTON")))),IF($E36="DEKALB",IF(ISNUMBER(SEARCH("ATLANTA",$AT36)),"DEKALB (ATL LIMITS)","DEKALB"),IF(AND($E36="CLAYTON",ISNUMBER(SEARCH("COLLEGE PARK",$AT36))),"CLAYTON (COLLEGE PARK)",$E36)))))</f>
        <v/>
      </c>
      <c r="AV36" s="2">
        <f>IF($L36="","",IF(""&amp;$F36="2","DIESEL",IF(OR(""&amp;$F36="G",""&amp;$F36="H"),"GAS","")))</f>
        <v/>
      </c>
      <c r="AW36" s="2">
        <f>IF($AV36="","",$R36)</f>
        <v/>
      </c>
      <c r="AX36" s="2">
        <f>IF($AV36="","",IF($AB36=0,$R36,0))</f>
        <v/>
      </c>
      <c r="AY36" s="2">
        <f>IF($AV36="","",IF(AND($Z36=0,COUNTIF('AR SALES'!$L$2:$L$2501,$L36)=0),"YES",""))</f>
        <v/>
      </c>
      <c r="AZ36" s="2">
        <f>IF($AV36="","",IFERROR(VLOOKUP($AU36,CODES!$A:$B,2,FALSE),"NO CODE"))</f>
        <v/>
      </c>
      <c r="BA36" s="2">
        <f>IF(""&amp;$F36&lt;&gt;"4","",IF($AY36="YES","",IF(ROUND(SUMIFS($AE$2:$AE$4001,$L$2:$L$4001,$L36,$F$2:$F$4001,"4")-SUMIFS('AR SALES'!$Y$2:$Y$2501,'AR SALES'!$L$2:$L$2501,$L36,'AR SALES'!$AD$2:$AD$2501,"OFF"),2)=0,"","STALE")))</f>
        <v/>
      </c>
      <c r="BB36" s="2">
        <f>IF(OR(""&amp;$F36="2",""&amp;$F36="4",""&amp;$F36="G",""&amp;$F36="H"),IF($AY36="YES","",IF($AB36&lt;&gt;0,"",IF(COUNTIFS('AR SALES'!$L$2:$L$2501,$L36,'AR SALES'!$AD$2:$AD$2501,IF(""&amp;$F36="4","OFF","ON"),'AR SALES'!$AF$2:$AF$2501,"Y")&gt;0,"","NO EXEMPTION"))),"")</f>
        <v/>
      </c>
    </row>
    <row r="37">
      <c r="AT37" s="2">
        <f>IF($L37="","",IFERROR(INDEX('AR SALES'!$H$2:$H$2501,MATCH(""&amp;$L37,'AR SALES'!$AE$2:$AE$2501,0)),""))</f>
        <v/>
      </c>
      <c r="AU37" s="2">
        <f>IF($L37="","",IF($A37&lt;&gt;"GA","",IF($E37="FULTON",IF(ISNUMBER(SEARCH("COLLEGE PARK",$AT37)),"FULTON (COLLEGE PARK)",IF(ISNUMBER(SEARCH("HAPEVILLE",$AT37)),"FULTON (HAPEVILLE)",IF(ISNUMBER(SEARCH("EAST POINT",$AT37)),"FULTON (EAST POINT)",IF(ISNUMBER(SEARCH("ATLANTA",$AT37)),"FULTON (ATL LIMITS)","FULTON")))),IF($E37="DEKALB",IF(ISNUMBER(SEARCH("ATLANTA",$AT37)),"DEKALB (ATL LIMITS)","DEKALB"),IF(AND($E37="CLAYTON",ISNUMBER(SEARCH("COLLEGE PARK",$AT37))),"CLAYTON (COLLEGE PARK)",$E37)))))</f>
        <v/>
      </c>
      <c r="AV37" s="2">
        <f>IF($L37="","",IF(""&amp;$F37="2","DIESEL",IF(OR(""&amp;$F37="G",""&amp;$F37="H"),"GAS","")))</f>
        <v/>
      </c>
      <c r="AW37" s="2">
        <f>IF($AV37="","",$R37)</f>
        <v/>
      </c>
      <c r="AX37" s="2">
        <f>IF($AV37="","",IF($AB37=0,$R37,0))</f>
        <v/>
      </c>
      <c r="AY37" s="2">
        <f>IF($AV37="","",IF(AND($Z37=0,COUNTIF('AR SALES'!$L$2:$L$2501,$L37)=0),"YES",""))</f>
        <v/>
      </c>
      <c r="AZ37" s="2">
        <f>IF($AV37="","",IFERROR(VLOOKUP($AU37,CODES!$A:$B,2,FALSE),"NO CODE"))</f>
        <v/>
      </c>
      <c r="BA37" s="2">
        <f>IF(""&amp;$F37&lt;&gt;"4","",IF($AY37="YES","",IF(ROUND(SUMIFS($AE$2:$AE$4001,$L$2:$L$4001,$L37,$F$2:$F$4001,"4")-SUMIFS('AR SALES'!$Y$2:$Y$2501,'AR SALES'!$L$2:$L$2501,$L37,'AR SALES'!$AD$2:$AD$2501,"OFF"),2)=0,"","STALE")))</f>
        <v/>
      </c>
      <c r="BB37" s="2">
        <f>IF(OR(""&amp;$F37="2",""&amp;$F37="4",""&amp;$F37="G",""&amp;$F37="H"),IF($AY37="YES","",IF($AB37&lt;&gt;0,"",IF(COUNTIFS('AR SALES'!$L$2:$L$2501,$L37,'AR SALES'!$AD$2:$AD$2501,IF(""&amp;$F37="4","OFF","ON"),'AR SALES'!$AF$2:$AF$2501,"Y")&gt;0,"","NO EXEMPTION"))),"")</f>
        <v/>
      </c>
    </row>
    <row r="38">
      <c r="AT38" s="2">
        <f>IF($L38="","",IFERROR(INDEX('AR SALES'!$H$2:$H$2501,MATCH(""&amp;$L38,'AR SALES'!$AE$2:$AE$2501,0)),""))</f>
        <v/>
      </c>
      <c r="AU38" s="2">
        <f>IF($L38="","",IF($A38&lt;&gt;"GA","",IF($E38="FULTON",IF(ISNUMBER(SEARCH("COLLEGE PARK",$AT38)),"FULTON (COLLEGE PARK)",IF(ISNUMBER(SEARCH("HAPEVILLE",$AT38)),"FULTON (HAPEVILLE)",IF(ISNUMBER(SEARCH("EAST POINT",$AT38)),"FULTON (EAST POINT)",IF(ISNUMBER(SEARCH("ATLANTA",$AT38)),"FULTON (ATL LIMITS)","FULTON")))),IF($E38="DEKALB",IF(ISNUMBER(SEARCH("ATLANTA",$AT38)),"DEKALB (ATL LIMITS)","DEKALB"),IF(AND($E38="CLAYTON",ISNUMBER(SEARCH("COLLEGE PARK",$AT38))),"CLAYTON (COLLEGE PARK)",$E38)))))</f>
        <v/>
      </c>
      <c r="AV38" s="2">
        <f>IF($L38="","",IF(""&amp;$F38="2","DIESEL",IF(OR(""&amp;$F38="G",""&amp;$F38="H"),"GAS","")))</f>
        <v/>
      </c>
      <c r="AW38" s="2">
        <f>IF($AV38="","",$R38)</f>
        <v/>
      </c>
      <c r="AX38" s="2">
        <f>IF($AV38="","",IF($AB38=0,$R38,0))</f>
        <v/>
      </c>
      <c r="AY38" s="2">
        <f>IF($AV38="","",IF(AND($Z38=0,COUNTIF('AR SALES'!$L$2:$L$2501,$L38)=0),"YES",""))</f>
        <v/>
      </c>
      <c r="AZ38" s="2">
        <f>IF($AV38="","",IFERROR(VLOOKUP($AU38,CODES!$A:$B,2,FALSE),"NO CODE"))</f>
        <v/>
      </c>
      <c r="BA38" s="2">
        <f>IF(""&amp;$F38&lt;&gt;"4","",IF($AY38="YES","",IF(ROUND(SUMIFS($AE$2:$AE$4001,$L$2:$L$4001,$L38,$F$2:$F$4001,"4")-SUMIFS('AR SALES'!$Y$2:$Y$2501,'AR SALES'!$L$2:$L$2501,$L38,'AR SALES'!$AD$2:$AD$2501,"OFF"),2)=0,"","STALE")))</f>
        <v/>
      </c>
      <c r="BB38" s="2">
        <f>IF(OR(""&amp;$F38="2",""&amp;$F38="4",""&amp;$F38="G",""&amp;$F38="H"),IF($AY38="YES","",IF($AB38&lt;&gt;0,"",IF(COUNTIFS('AR SALES'!$L$2:$L$2501,$L38,'AR SALES'!$AD$2:$AD$2501,IF(""&amp;$F38="4","OFF","ON"),'AR SALES'!$AF$2:$AF$2501,"Y")&gt;0,"","NO EXEMPTION"))),"")</f>
        <v/>
      </c>
    </row>
    <row r="39">
      <c r="AT39" s="2">
        <f>IF($L39="","",IFERROR(INDEX('AR SALES'!$H$2:$H$2501,MATCH(""&amp;$L39,'AR SALES'!$AE$2:$AE$2501,0)),""))</f>
        <v/>
      </c>
      <c r="AU39" s="2">
        <f>IF($L39="","",IF($A39&lt;&gt;"GA","",IF($E39="FULTON",IF(ISNUMBER(SEARCH("COLLEGE PARK",$AT39)),"FULTON (COLLEGE PARK)",IF(ISNUMBER(SEARCH("HAPEVILLE",$AT39)),"FULTON (HAPEVILLE)",IF(ISNUMBER(SEARCH("EAST POINT",$AT39)),"FULTON (EAST POINT)",IF(ISNUMBER(SEARCH("ATLANTA",$AT39)),"FULTON (ATL LIMITS)","FULTON")))),IF($E39="DEKALB",IF(ISNUMBER(SEARCH("ATLANTA",$AT39)),"DEKALB (ATL LIMITS)","DEKALB"),IF(AND($E39="CLAYTON",ISNUMBER(SEARCH("COLLEGE PARK",$AT39))),"CLAYTON (COLLEGE PARK)",$E39)))))</f>
        <v/>
      </c>
      <c r="AV39" s="2">
        <f>IF($L39="","",IF(""&amp;$F39="2","DIESEL",IF(OR(""&amp;$F39="G",""&amp;$F39="H"),"GAS","")))</f>
        <v/>
      </c>
      <c r="AW39" s="2">
        <f>IF($AV39="","",$R39)</f>
        <v/>
      </c>
      <c r="AX39" s="2">
        <f>IF($AV39="","",IF($AB39=0,$R39,0))</f>
        <v/>
      </c>
      <c r="AY39" s="2">
        <f>IF($AV39="","",IF(AND($Z39=0,COUNTIF('AR SALES'!$L$2:$L$2501,$L39)=0),"YES",""))</f>
        <v/>
      </c>
      <c r="AZ39" s="2">
        <f>IF($AV39="","",IFERROR(VLOOKUP($AU39,CODES!$A:$B,2,FALSE),"NO CODE"))</f>
        <v/>
      </c>
      <c r="BA39" s="2">
        <f>IF(""&amp;$F39&lt;&gt;"4","",IF($AY39="YES","",IF(ROUND(SUMIFS($AE$2:$AE$4001,$L$2:$L$4001,$L39,$F$2:$F$4001,"4")-SUMIFS('AR SALES'!$Y$2:$Y$2501,'AR SALES'!$L$2:$L$2501,$L39,'AR SALES'!$AD$2:$AD$2501,"OFF"),2)=0,"","STALE")))</f>
        <v/>
      </c>
      <c r="BB39" s="2">
        <f>IF(OR(""&amp;$F39="2",""&amp;$F39="4",""&amp;$F39="G",""&amp;$F39="H"),IF($AY39="YES","",IF($AB39&lt;&gt;0,"",IF(COUNTIFS('AR SALES'!$L$2:$L$2501,$L39,'AR SALES'!$AD$2:$AD$2501,IF(""&amp;$F39="4","OFF","ON"),'AR SALES'!$AF$2:$AF$2501,"Y")&gt;0,"","NO EXEMPTION"))),"")</f>
        <v/>
      </c>
    </row>
    <row r="40">
      <c r="AT40" s="2">
        <f>IF($L40="","",IFERROR(INDEX('AR SALES'!$H$2:$H$2501,MATCH(""&amp;$L40,'AR SALES'!$AE$2:$AE$2501,0)),""))</f>
        <v/>
      </c>
      <c r="AU40" s="2">
        <f>IF($L40="","",IF($A40&lt;&gt;"GA","",IF($E40="FULTON",IF(ISNUMBER(SEARCH("COLLEGE PARK",$AT40)),"FULTON (COLLEGE PARK)",IF(ISNUMBER(SEARCH("HAPEVILLE",$AT40)),"FULTON (HAPEVILLE)",IF(ISNUMBER(SEARCH("EAST POINT",$AT40)),"FULTON (EAST POINT)",IF(ISNUMBER(SEARCH("ATLANTA",$AT40)),"FULTON (ATL LIMITS)","FULTON")))),IF($E40="DEKALB",IF(ISNUMBER(SEARCH("ATLANTA",$AT40)),"DEKALB (ATL LIMITS)","DEKALB"),IF(AND($E40="CLAYTON",ISNUMBER(SEARCH("COLLEGE PARK",$AT40))),"CLAYTON (COLLEGE PARK)",$E40)))))</f>
        <v/>
      </c>
      <c r="AV40" s="2">
        <f>IF($L40="","",IF(""&amp;$F40="2","DIESEL",IF(OR(""&amp;$F40="G",""&amp;$F40="H"),"GAS","")))</f>
        <v/>
      </c>
      <c r="AW40" s="2">
        <f>IF($AV40="","",$R40)</f>
        <v/>
      </c>
      <c r="AX40" s="2">
        <f>IF($AV40="","",IF($AB40=0,$R40,0))</f>
        <v/>
      </c>
      <c r="AY40" s="2">
        <f>IF($AV40="","",IF(AND($Z40=0,COUNTIF('AR SALES'!$L$2:$L$2501,$L40)=0),"YES",""))</f>
        <v/>
      </c>
      <c r="AZ40" s="2">
        <f>IF($AV40="","",IFERROR(VLOOKUP($AU40,CODES!$A:$B,2,FALSE),"NO CODE"))</f>
        <v/>
      </c>
      <c r="BA40" s="2">
        <f>IF(""&amp;$F40&lt;&gt;"4","",IF($AY40="YES","",IF(ROUND(SUMIFS($AE$2:$AE$4001,$L$2:$L$4001,$L40,$F$2:$F$4001,"4")-SUMIFS('AR SALES'!$Y$2:$Y$2501,'AR SALES'!$L$2:$L$2501,$L40,'AR SALES'!$AD$2:$AD$2501,"OFF"),2)=0,"","STALE")))</f>
        <v/>
      </c>
      <c r="BB40" s="2">
        <f>IF(OR(""&amp;$F40="2",""&amp;$F40="4",""&amp;$F40="G",""&amp;$F40="H"),IF($AY40="YES","",IF($AB40&lt;&gt;0,"",IF(COUNTIFS('AR SALES'!$L$2:$L$2501,$L40,'AR SALES'!$AD$2:$AD$2501,IF(""&amp;$F40="4","OFF","ON"),'AR SALES'!$AF$2:$AF$2501,"Y")&gt;0,"","NO EXEMPTION"))),"")</f>
        <v/>
      </c>
    </row>
    <row r="41">
      <c r="AT41" s="2">
        <f>IF($L41="","",IFERROR(INDEX('AR SALES'!$H$2:$H$2501,MATCH(""&amp;$L41,'AR SALES'!$AE$2:$AE$2501,0)),""))</f>
        <v/>
      </c>
      <c r="AU41" s="2">
        <f>IF($L41="","",IF($A41&lt;&gt;"GA","",IF($E41="FULTON",IF(ISNUMBER(SEARCH("COLLEGE PARK",$AT41)),"FULTON (COLLEGE PARK)",IF(ISNUMBER(SEARCH("HAPEVILLE",$AT41)),"FULTON (HAPEVILLE)",IF(ISNUMBER(SEARCH("EAST POINT",$AT41)),"FULTON (EAST POINT)",IF(ISNUMBER(SEARCH("ATLANTA",$AT41)),"FULTON (ATL LIMITS)","FULTON")))),IF($E41="DEKALB",IF(ISNUMBER(SEARCH("ATLANTA",$AT41)),"DEKALB (ATL LIMITS)","DEKALB"),IF(AND($E41="CLAYTON",ISNUMBER(SEARCH("COLLEGE PARK",$AT41))),"CLAYTON (COLLEGE PARK)",$E41)))))</f>
        <v/>
      </c>
      <c r="AV41" s="2">
        <f>IF($L41="","",IF(""&amp;$F41="2","DIESEL",IF(OR(""&amp;$F41="G",""&amp;$F41="H"),"GAS","")))</f>
        <v/>
      </c>
      <c r="AW41" s="2">
        <f>IF($AV41="","",$R41)</f>
        <v/>
      </c>
      <c r="AX41" s="2">
        <f>IF($AV41="","",IF($AB41=0,$R41,0))</f>
        <v/>
      </c>
      <c r="AY41" s="2">
        <f>IF($AV41="","",IF(AND($Z41=0,COUNTIF('AR SALES'!$L$2:$L$2501,$L41)=0),"YES",""))</f>
        <v/>
      </c>
      <c r="AZ41" s="2">
        <f>IF($AV41="","",IFERROR(VLOOKUP($AU41,CODES!$A:$B,2,FALSE),"NO CODE"))</f>
        <v/>
      </c>
      <c r="BA41" s="2">
        <f>IF(""&amp;$F41&lt;&gt;"4","",IF($AY41="YES","",IF(ROUND(SUMIFS($AE$2:$AE$4001,$L$2:$L$4001,$L41,$F$2:$F$4001,"4")-SUMIFS('AR SALES'!$Y$2:$Y$2501,'AR SALES'!$L$2:$L$2501,$L41,'AR SALES'!$AD$2:$AD$2501,"OFF"),2)=0,"","STALE")))</f>
        <v/>
      </c>
      <c r="BB41" s="2">
        <f>IF(OR(""&amp;$F41="2",""&amp;$F41="4",""&amp;$F41="G",""&amp;$F41="H"),IF($AY41="YES","",IF($AB41&lt;&gt;0,"",IF(COUNTIFS('AR SALES'!$L$2:$L$2501,$L41,'AR SALES'!$AD$2:$AD$2501,IF(""&amp;$F41="4","OFF","ON"),'AR SALES'!$AF$2:$AF$2501,"Y")&gt;0,"","NO EXEMPTION"))),"")</f>
        <v/>
      </c>
    </row>
    <row r="42">
      <c r="AT42" s="2">
        <f>IF($L42="","",IFERROR(INDEX('AR SALES'!$H$2:$H$2501,MATCH(""&amp;$L42,'AR SALES'!$AE$2:$AE$2501,0)),""))</f>
        <v/>
      </c>
      <c r="AU42" s="2">
        <f>IF($L42="","",IF($A42&lt;&gt;"GA","",IF($E42="FULTON",IF(ISNUMBER(SEARCH("COLLEGE PARK",$AT42)),"FULTON (COLLEGE PARK)",IF(ISNUMBER(SEARCH("HAPEVILLE",$AT42)),"FULTON (HAPEVILLE)",IF(ISNUMBER(SEARCH("EAST POINT",$AT42)),"FULTON (EAST POINT)",IF(ISNUMBER(SEARCH("ATLANTA",$AT42)),"FULTON (ATL LIMITS)","FULTON")))),IF($E42="DEKALB",IF(ISNUMBER(SEARCH("ATLANTA",$AT42)),"DEKALB (ATL LIMITS)","DEKALB"),IF(AND($E42="CLAYTON",ISNUMBER(SEARCH("COLLEGE PARK",$AT42))),"CLAYTON (COLLEGE PARK)",$E42)))))</f>
        <v/>
      </c>
      <c r="AV42" s="2">
        <f>IF($L42="","",IF(""&amp;$F42="2","DIESEL",IF(OR(""&amp;$F42="G",""&amp;$F42="H"),"GAS","")))</f>
        <v/>
      </c>
      <c r="AW42" s="2">
        <f>IF($AV42="","",$R42)</f>
        <v/>
      </c>
      <c r="AX42" s="2">
        <f>IF($AV42="","",IF($AB42=0,$R42,0))</f>
        <v/>
      </c>
      <c r="AY42" s="2">
        <f>IF($AV42="","",IF(AND($Z42=0,COUNTIF('AR SALES'!$L$2:$L$2501,$L42)=0),"YES",""))</f>
        <v/>
      </c>
      <c r="AZ42" s="2">
        <f>IF($AV42="","",IFERROR(VLOOKUP($AU42,CODES!$A:$B,2,FALSE),"NO CODE"))</f>
        <v/>
      </c>
      <c r="BA42" s="2">
        <f>IF(""&amp;$F42&lt;&gt;"4","",IF($AY42="YES","",IF(ROUND(SUMIFS($AE$2:$AE$4001,$L$2:$L$4001,$L42,$F$2:$F$4001,"4")-SUMIFS('AR SALES'!$Y$2:$Y$2501,'AR SALES'!$L$2:$L$2501,$L42,'AR SALES'!$AD$2:$AD$2501,"OFF"),2)=0,"","STALE")))</f>
        <v/>
      </c>
      <c r="BB42" s="2">
        <f>IF(OR(""&amp;$F42="2",""&amp;$F42="4",""&amp;$F42="G",""&amp;$F42="H"),IF($AY42="YES","",IF($AB42&lt;&gt;0,"",IF(COUNTIFS('AR SALES'!$L$2:$L$2501,$L42,'AR SALES'!$AD$2:$AD$2501,IF(""&amp;$F42="4","OFF","ON"),'AR SALES'!$AF$2:$AF$2501,"Y")&gt;0,"","NO EXEMPTION"))),"")</f>
        <v/>
      </c>
    </row>
    <row r="43">
      <c r="AT43" s="2">
        <f>IF($L43="","",IFERROR(INDEX('AR SALES'!$H$2:$H$2501,MATCH(""&amp;$L43,'AR SALES'!$AE$2:$AE$2501,0)),""))</f>
        <v/>
      </c>
      <c r="AU43" s="2">
        <f>IF($L43="","",IF($A43&lt;&gt;"GA","",IF($E43="FULTON",IF(ISNUMBER(SEARCH("COLLEGE PARK",$AT43)),"FULTON (COLLEGE PARK)",IF(ISNUMBER(SEARCH("HAPEVILLE",$AT43)),"FULTON (HAPEVILLE)",IF(ISNUMBER(SEARCH("EAST POINT",$AT43)),"FULTON (EAST POINT)",IF(ISNUMBER(SEARCH("ATLANTA",$AT43)),"FULTON (ATL LIMITS)","FULTON")))),IF($E43="DEKALB",IF(ISNUMBER(SEARCH("ATLANTA",$AT43)),"DEKALB (ATL LIMITS)","DEKALB"),IF(AND($E43="CLAYTON",ISNUMBER(SEARCH("COLLEGE PARK",$AT43))),"CLAYTON (COLLEGE PARK)",$E43)))))</f>
        <v/>
      </c>
      <c r="AV43" s="2">
        <f>IF($L43="","",IF(""&amp;$F43="2","DIESEL",IF(OR(""&amp;$F43="G",""&amp;$F43="H"),"GAS","")))</f>
        <v/>
      </c>
      <c r="AW43" s="2">
        <f>IF($AV43="","",$R43)</f>
        <v/>
      </c>
      <c r="AX43" s="2">
        <f>IF($AV43="","",IF($AB43=0,$R43,0))</f>
        <v/>
      </c>
      <c r="AY43" s="2">
        <f>IF($AV43="","",IF(AND($Z43=0,COUNTIF('AR SALES'!$L$2:$L$2501,$L43)=0),"YES",""))</f>
        <v/>
      </c>
      <c r="AZ43" s="2">
        <f>IF($AV43="","",IFERROR(VLOOKUP($AU43,CODES!$A:$B,2,FALSE),"NO CODE"))</f>
        <v/>
      </c>
      <c r="BA43" s="2">
        <f>IF(""&amp;$F43&lt;&gt;"4","",IF($AY43="YES","",IF(ROUND(SUMIFS($AE$2:$AE$4001,$L$2:$L$4001,$L43,$F$2:$F$4001,"4")-SUMIFS('AR SALES'!$Y$2:$Y$2501,'AR SALES'!$L$2:$L$2501,$L43,'AR SALES'!$AD$2:$AD$2501,"OFF"),2)=0,"","STALE")))</f>
        <v/>
      </c>
      <c r="BB43" s="2">
        <f>IF(OR(""&amp;$F43="2",""&amp;$F43="4",""&amp;$F43="G",""&amp;$F43="H"),IF($AY43="YES","",IF($AB43&lt;&gt;0,"",IF(COUNTIFS('AR SALES'!$L$2:$L$2501,$L43,'AR SALES'!$AD$2:$AD$2501,IF(""&amp;$F43="4","OFF","ON"),'AR SALES'!$AF$2:$AF$2501,"Y")&gt;0,"","NO EXEMPTION"))),"")</f>
        <v/>
      </c>
    </row>
    <row r="44">
      <c r="AT44" s="2">
        <f>IF($L44="","",IFERROR(INDEX('AR SALES'!$H$2:$H$2501,MATCH(""&amp;$L44,'AR SALES'!$AE$2:$AE$2501,0)),""))</f>
        <v/>
      </c>
      <c r="AU44" s="2">
        <f>IF($L44="","",IF($A44&lt;&gt;"GA","",IF($E44="FULTON",IF(ISNUMBER(SEARCH("COLLEGE PARK",$AT44)),"FULTON (COLLEGE PARK)",IF(ISNUMBER(SEARCH("HAPEVILLE",$AT44)),"FULTON (HAPEVILLE)",IF(ISNUMBER(SEARCH("EAST POINT",$AT44)),"FULTON (EAST POINT)",IF(ISNUMBER(SEARCH("ATLANTA",$AT44)),"FULTON (ATL LIMITS)","FULTON")))),IF($E44="DEKALB",IF(ISNUMBER(SEARCH("ATLANTA",$AT44)),"DEKALB (ATL LIMITS)","DEKALB"),IF(AND($E44="CLAYTON",ISNUMBER(SEARCH("COLLEGE PARK",$AT44))),"CLAYTON (COLLEGE PARK)",$E44)))))</f>
        <v/>
      </c>
      <c r="AV44" s="2">
        <f>IF($L44="","",IF(""&amp;$F44="2","DIESEL",IF(OR(""&amp;$F44="G",""&amp;$F44="H"),"GAS","")))</f>
        <v/>
      </c>
      <c r="AW44" s="2">
        <f>IF($AV44="","",$R44)</f>
        <v/>
      </c>
      <c r="AX44" s="2">
        <f>IF($AV44="","",IF($AB44=0,$R44,0))</f>
        <v/>
      </c>
      <c r="AY44" s="2">
        <f>IF($AV44="","",IF(AND($Z44=0,COUNTIF('AR SALES'!$L$2:$L$2501,$L44)=0),"YES",""))</f>
        <v/>
      </c>
      <c r="AZ44" s="2">
        <f>IF($AV44="","",IFERROR(VLOOKUP($AU44,CODES!$A:$B,2,FALSE),"NO CODE"))</f>
        <v/>
      </c>
      <c r="BA44" s="2">
        <f>IF(""&amp;$F44&lt;&gt;"4","",IF($AY44="YES","",IF(ROUND(SUMIFS($AE$2:$AE$4001,$L$2:$L$4001,$L44,$F$2:$F$4001,"4")-SUMIFS('AR SALES'!$Y$2:$Y$2501,'AR SALES'!$L$2:$L$2501,$L44,'AR SALES'!$AD$2:$AD$2501,"OFF"),2)=0,"","STALE")))</f>
        <v/>
      </c>
      <c r="BB44" s="2">
        <f>IF(OR(""&amp;$F44="2",""&amp;$F44="4",""&amp;$F44="G",""&amp;$F44="H"),IF($AY44="YES","",IF($AB44&lt;&gt;0,"",IF(COUNTIFS('AR SALES'!$L$2:$L$2501,$L44,'AR SALES'!$AD$2:$AD$2501,IF(""&amp;$F44="4","OFF","ON"),'AR SALES'!$AF$2:$AF$2501,"Y")&gt;0,"","NO EXEMPTION"))),"")</f>
        <v/>
      </c>
    </row>
    <row r="45">
      <c r="AT45" s="2">
        <f>IF($L45="","",IFERROR(INDEX('AR SALES'!$H$2:$H$2501,MATCH(""&amp;$L45,'AR SALES'!$AE$2:$AE$2501,0)),""))</f>
        <v/>
      </c>
      <c r="AU45" s="2">
        <f>IF($L45="","",IF($A45&lt;&gt;"GA","",IF($E45="FULTON",IF(ISNUMBER(SEARCH("COLLEGE PARK",$AT45)),"FULTON (COLLEGE PARK)",IF(ISNUMBER(SEARCH("HAPEVILLE",$AT45)),"FULTON (HAPEVILLE)",IF(ISNUMBER(SEARCH("EAST POINT",$AT45)),"FULTON (EAST POINT)",IF(ISNUMBER(SEARCH("ATLANTA",$AT45)),"FULTON (ATL LIMITS)","FULTON")))),IF($E45="DEKALB",IF(ISNUMBER(SEARCH("ATLANTA",$AT45)),"DEKALB (ATL LIMITS)","DEKALB"),IF(AND($E45="CLAYTON",ISNUMBER(SEARCH("COLLEGE PARK",$AT45))),"CLAYTON (COLLEGE PARK)",$E45)))))</f>
        <v/>
      </c>
      <c r="AV45" s="2">
        <f>IF($L45="","",IF(""&amp;$F45="2","DIESEL",IF(OR(""&amp;$F45="G",""&amp;$F45="H"),"GAS","")))</f>
        <v/>
      </c>
      <c r="AW45" s="2">
        <f>IF($AV45="","",$R45)</f>
        <v/>
      </c>
      <c r="AX45" s="2">
        <f>IF($AV45="","",IF($AB45=0,$R45,0))</f>
        <v/>
      </c>
      <c r="AY45" s="2">
        <f>IF($AV45="","",IF(AND($Z45=0,COUNTIF('AR SALES'!$L$2:$L$2501,$L45)=0),"YES",""))</f>
        <v/>
      </c>
      <c r="AZ45" s="2">
        <f>IF($AV45="","",IFERROR(VLOOKUP($AU45,CODES!$A:$B,2,FALSE),"NO CODE"))</f>
        <v/>
      </c>
      <c r="BA45" s="2">
        <f>IF(""&amp;$F45&lt;&gt;"4","",IF($AY45="YES","",IF(ROUND(SUMIFS($AE$2:$AE$4001,$L$2:$L$4001,$L45,$F$2:$F$4001,"4")-SUMIFS('AR SALES'!$Y$2:$Y$2501,'AR SALES'!$L$2:$L$2501,$L45,'AR SALES'!$AD$2:$AD$2501,"OFF"),2)=0,"","STALE")))</f>
        <v/>
      </c>
      <c r="BB45" s="2">
        <f>IF(OR(""&amp;$F45="2",""&amp;$F45="4",""&amp;$F45="G",""&amp;$F45="H"),IF($AY45="YES","",IF($AB45&lt;&gt;0,"",IF(COUNTIFS('AR SALES'!$L$2:$L$2501,$L45,'AR SALES'!$AD$2:$AD$2501,IF(""&amp;$F45="4","OFF","ON"),'AR SALES'!$AF$2:$AF$2501,"Y")&gt;0,"","NO EXEMPTION"))),"")</f>
        <v/>
      </c>
    </row>
    <row r="46">
      <c r="AT46" s="2">
        <f>IF($L46="","",IFERROR(INDEX('AR SALES'!$H$2:$H$2501,MATCH(""&amp;$L46,'AR SALES'!$AE$2:$AE$2501,0)),""))</f>
        <v/>
      </c>
      <c r="AU46" s="2">
        <f>IF($L46="","",IF($A46&lt;&gt;"GA","",IF($E46="FULTON",IF(ISNUMBER(SEARCH("COLLEGE PARK",$AT46)),"FULTON (COLLEGE PARK)",IF(ISNUMBER(SEARCH("HAPEVILLE",$AT46)),"FULTON (HAPEVILLE)",IF(ISNUMBER(SEARCH("EAST POINT",$AT46)),"FULTON (EAST POINT)",IF(ISNUMBER(SEARCH("ATLANTA",$AT46)),"FULTON (ATL LIMITS)","FULTON")))),IF($E46="DEKALB",IF(ISNUMBER(SEARCH("ATLANTA",$AT46)),"DEKALB (ATL LIMITS)","DEKALB"),IF(AND($E46="CLAYTON",ISNUMBER(SEARCH("COLLEGE PARK",$AT46))),"CLAYTON (COLLEGE PARK)",$E46)))))</f>
        <v/>
      </c>
      <c r="AV46" s="2">
        <f>IF($L46="","",IF(""&amp;$F46="2","DIESEL",IF(OR(""&amp;$F46="G",""&amp;$F46="H"),"GAS","")))</f>
        <v/>
      </c>
      <c r="AW46" s="2">
        <f>IF($AV46="","",$R46)</f>
        <v/>
      </c>
      <c r="AX46" s="2">
        <f>IF($AV46="","",IF($AB46=0,$R46,0))</f>
        <v/>
      </c>
      <c r="AY46" s="2">
        <f>IF($AV46="","",IF(AND($Z46=0,COUNTIF('AR SALES'!$L$2:$L$2501,$L46)=0),"YES",""))</f>
        <v/>
      </c>
      <c r="AZ46" s="2">
        <f>IF($AV46="","",IFERROR(VLOOKUP($AU46,CODES!$A:$B,2,FALSE),"NO CODE"))</f>
        <v/>
      </c>
      <c r="BA46" s="2">
        <f>IF(""&amp;$F46&lt;&gt;"4","",IF($AY46="YES","",IF(ROUND(SUMIFS($AE$2:$AE$4001,$L$2:$L$4001,$L46,$F$2:$F$4001,"4")-SUMIFS('AR SALES'!$Y$2:$Y$2501,'AR SALES'!$L$2:$L$2501,$L46,'AR SALES'!$AD$2:$AD$2501,"OFF"),2)=0,"","STALE")))</f>
        <v/>
      </c>
      <c r="BB46" s="2">
        <f>IF(OR(""&amp;$F46="2",""&amp;$F46="4",""&amp;$F46="G",""&amp;$F46="H"),IF($AY46="YES","",IF($AB46&lt;&gt;0,"",IF(COUNTIFS('AR SALES'!$L$2:$L$2501,$L46,'AR SALES'!$AD$2:$AD$2501,IF(""&amp;$F46="4","OFF","ON"),'AR SALES'!$AF$2:$AF$2501,"Y")&gt;0,"","NO EXEMPTION"))),"")</f>
        <v/>
      </c>
    </row>
    <row r="47">
      <c r="AT47" s="2">
        <f>IF($L47="","",IFERROR(INDEX('AR SALES'!$H$2:$H$2501,MATCH(""&amp;$L47,'AR SALES'!$AE$2:$AE$2501,0)),""))</f>
        <v/>
      </c>
      <c r="AU47" s="2">
        <f>IF($L47="","",IF($A47&lt;&gt;"GA","",IF($E47="FULTON",IF(ISNUMBER(SEARCH("COLLEGE PARK",$AT47)),"FULTON (COLLEGE PARK)",IF(ISNUMBER(SEARCH("HAPEVILLE",$AT47)),"FULTON (HAPEVILLE)",IF(ISNUMBER(SEARCH("EAST POINT",$AT47)),"FULTON (EAST POINT)",IF(ISNUMBER(SEARCH("ATLANTA",$AT47)),"FULTON (ATL LIMITS)","FULTON")))),IF($E47="DEKALB",IF(ISNUMBER(SEARCH("ATLANTA",$AT47)),"DEKALB (ATL LIMITS)","DEKALB"),IF(AND($E47="CLAYTON",ISNUMBER(SEARCH("COLLEGE PARK",$AT47))),"CLAYTON (COLLEGE PARK)",$E47)))))</f>
        <v/>
      </c>
      <c r="AV47" s="2">
        <f>IF($L47="","",IF(""&amp;$F47="2","DIESEL",IF(OR(""&amp;$F47="G",""&amp;$F47="H"),"GAS","")))</f>
        <v/>
      </c>
      <c r="AW47" s="2">
        <f>IF($AV47="","",$R47)</f>
        <v/>
      </c>
      <c r="AX47" s="2">
        <f>IF($AV47="","",IF($AB47=0,$R47,0))</f>
        <v/>
      </c>
      <c r="AY47" s="2">
        <f>IF($AV47="","",IF(AND($Z47=0,COUNTIF('AR SALES'!$L$2:$L$2501,$L47)=0),"YES",""))</f>
        <v/>
      </c>
      <c r="AZ47" s="2">
        <f>IF($AV47="","",IFERROR(VLOOKUP($AU47,CODES!$A:$B,2,FALSE),"NO CODE"))</f>
        <v/>
      </c>
      <c r="BA47" s="2">
        <f>IF(""&amp;$F47&lt;&gt;"4","",IF($AY47="YES","",IF(ROUND(SUMIFS($AE$2:$AE$4001,$L$2:$L$4001,$L47,$F$2:$F$4001,"4")-SUMIFS('AR SALES'!$Y$2:$Y$2501,'AR SALES'!$L$2:$L$2501,$L47,'AR SALES'!$AD$2:$AD$2501,"OFF"),2)=0,"","STALE")))</f>
        <v/>
      </c>
      <c r="BB47" s="2">
        <f>IF(OR(""&amp;$F47="2",""&amp;$F47="4",""&amp;$F47="G",""&amp;$F47="H"),IF($AY47="YES","",IF($AB47&lt;&gt;0,"",IF(COUNTIFS('AR SALES'!$L$2:$L$2501,$L47,'AR SALES'!$AD$2:$AD$2501,IF(""&amp;$F47="4","OFF","ON"),'AR SALES'!$AF$2:$AF$2501,"Y")&gt;0,"","NO EXEMPTION"))),"")</f>
        <v/>
      </c>
    </row>
    <row r="48">
      <c r="AT48" s="2">
        <f>IF($L48="","",IFERROR(INDEX('AR SALES'!$H$2:$H$2501,MATCH(""&amp;$L48,'AR SALES'!$AE$2:$AE$2501,0)),""))</f>
        <v/>
      </c>
      <c r="AU48" s="2">
        <f>IF($L48="","",IF($A48&lt;&gt;"GA","",IF($E48="FULTON",IF(ISNUMBER(SEARCH("COLLEGE PARK",$AT48)),"FULTON (COLLEGE PARK)",IF(ISNUMBER(SEARCH("HAPEVILLE",$AT48)),"FULTON (HAPEVILLE)",IF(ISNUMBER(SEARCH("EAST POINT",$AT48)),"FULTON (EAST POINT)",IF(ISNUMBER(SEARCH("ATLANTA",$AT48)),"FULTON (ATL LIMITS)","FULTON")))),IF($E48="DEKALB",IF(ISNUMBER(SEARCH("ATLANTA",$AT48)),"DEKALB (ATL LIMITS)","DEKALB"),IF(AND($E48="CLAYTON",ISNUMBER(SEARCH("COLLEGE PARK",$AT48))),"CLAYTON (COLLEGE PARK)",$E48)))))</f>
        <v/>
      </c>
      <c r="AV48" s="2">
        <f>IF($L48="","",IF(""&amp;$F48="2","DIESEL",IF(OR(""&amp;$F48="G",""&amp;$F48="H"),"GAS","")))</f>
        <v/>
      </c>
      <c r="AW48" s="2">
        <f>IF($AV48="","",$R48)</f>
        <v/>
      </c>
      <c r="AX48" s="2">
        <f>IF($AV48="","",IF($AB48=0,$R48,0))</f>
        <v/>
      </c>
      <c r="AY48" s="2">
        <f>IF($AV48="","",IF(AND($Z48=0,COUNTIF('AR SALES'!$L$2:$L$2501,$L48)=0),"YES",""))</f>
        <v/>
      </c>
      <c r="AZ48" s="2">
        <f>IF($AV48="","",IFERROR(VLOOKUP($AU48,CODES!$A:$B,2,FALSE),"NO CODE"))</f>
        <v/>
      </c>
      <c r="BA48" s="2">
        <f>IF(""&amp;$F48&lt;&gt;"4","",IF($AY48="YES","",IF(ROUND(SUMIFS($AE$2:$AE$4001,$L$2:$L$4001,$L48,$F$2:$F$4001,"4")-SUMIFS('AR SALES'!$Y$2:$Y$2501,'AR SALES'!$L$2:$L$2501,$L48,'AR SALES'!$AD$2:$AD$2501,"OFF"),2)=0,"","STALE")))</f>
        <v/>
      </c>
      <c r="BB48" s="2">
        <f>IF(OR(""&amp;$F48="2",""&amp;$F48="4",""&amp;$F48="G",""&amp;$F48="H"),IF($AY48="YES","",IF($AB48&lt;&gt;0,"",IF(COUNTIFS('AR SALES'!$L$2:$L$2501,$L48,'AR SALES'!$AD$2:$AD$2501,IF(""&amp;$F48="4","OFF","ON"),'AR SALES'!$AF$2:$AF$2501,"Y")&gt;0,"","NO EXEMPTION"))),"")</f>
        <v/>
      </c>
    </row>
    <row r="49">
      <c r="AT49" s="2">
        <f>IF($L49="","",IFERROR(INDEX('AR SALES'!$H$2:$H$2501,MATCH(""&amp;$L49,'AR SALES'!$AE$2:$AE$2501,0)),""))</f>
        <v/>
      </c>
      <c r="AU49" s="2">
        <f>IF($L49="","",IF($A49&lt;&gt;"GA","",IF($E49="FULTON",IF(ISNUMBER(SEARCH("COLLEGE PARK",$AT49)),"FULTON (COLLEGE PARK)",IF(ISNUMBER(SEARCH("HAPEVILLE",$AT49)),"FULTON (HAPEVILLE)",IF(ISNUMBER(SEARCH("EAST POINT",$AT49)),"FULTON (EAST POINT)",IF(ISNUMBER(SEARCH("ATLANTA",$AT49)),"FULTON (ATL LIMITS)","FULTON")))),IF($E49="DEKALB",IF(ISNUMBER(SEARCH("ATLANTA",$AT49)),"DEKALB (ATL LIMITS)","DEKALB"),IF(AND($E49="CLAYTON",ISNUMBER(SEARCH("COLLEGE PARK",$AT49))),"CLAYTON (COLLEGE PARK)",$E49)))))</f>
        <v/>
      </c>
      <c r="AV49" s="2">
        <f>IF($L49="","",IF(""&amp;$F49="2","DIESEL",IF(OR(""&amp;$F49="G",""&amp;$F49="H"),"GAS","")))</f>
        <v/>
      </c>
      <c r="AW49" s="2">
        <f>IF($AV49="","",$R49)</f>
        <v/>
      </c>
      <c r="AX49" s="2">
        <f>IF($AV49="","",IF($AB49=0,$R49,0))</f>
        <v/>
      </c>
      <c r="AY49" s="2">
        <f>IF($AV49="","",IF(AND($Z49=0,COUNTIF('AR SALES'!$L$2:$L$2501,$L49)=0),"YES",""))</f>
        <v/>
      </c>
      <c r="AZ49" s="2">
        <f>IF($AV49="","",IFERROR(VLOOKUP($AU49,CODES!$A:$B,2,FALSE),"NO CODE"))</f>
        <v/>
      </c>
      <c r="BA49" s="2">
        <f>IF(""&amp;$F49&lt;&gt;"4","",IF($AY49="YES","",IF(ROUND(SUMIFS($AE$2:$AE$4001,$L$2:$L$4001,$L49,$F$2:$F$4001,"4")-SUMIFS('AR SALES'!$Y$2:$Y$2501,'AR SALES'!$L$2:$L$2501,$L49,'AR SALES'!$AD$2:$AD$2501,"OFF"),2)=0,"","STALE")))</f>
        <v/>
      </c>
      <c r="BB49" s="2">
        <f>IF(OR(""&amp;$F49="2",""&amp;$F49="4",""&amp;$F49="G",""&amp;$F49="H"),IF($AY49="YES","",IF($AB49&lt;&gt;0,"",IF(COUNTIFS('AR SALES'!$L$2:$L$2501,$L49,'AR SALES'!$AD$2:$AD$2501,IF(""&amp;$F49="4","OFF","ON"),'AR SALES'!$AF$2:$AF$2501,"Y")&gt;0,"","NO EXEMPTION"))),"")</f>
        <v/>
      </c>
    </row>
    <row r="50">
      <c r="AT50" s="2">
        <f>IF($L50="","",IFERROR(INDEX('AR SALES'!$H$2:$H$2501,MATCH(""&amp;$L50,'AR SALES'!$AE$2:$AE$2501,0)),""))</f>
        <v/>
      </c>
      <c r="AU50" s="2">
        <f>IF($L50="","",IF($A50&lt;&gt;"GA","",IF($E50="FULTON",IF(ISNUMBER(SEARCH("COLLEGE PARK",$AT50)),"FULTON (COLLEGE PARK)",IF(ISNUMBER(SEARCH("HAPEVILLE",$AT50)),"FULTON (HAPEVILLE)",IF(ISNUMBER(SEARCH("EAST POINT",$AT50)),"FULTON (EAST POINT)",IF(ISNUMBER(SEARCH("ATLANTA",$AT50)),"FULTON (ATL LIMITS)","FULTON")))),IF($E50="DEKALB",IF(ISNUMBER(SEARCH("ATLANTA",$AT50)),"DEKALB (ATL LIMITS)","DEKALB"),IF(AND($E50="CLAYTON",ISNUMBER(SEARCH("COLLEGE PARK",$AT50))),"CLAYTON (COLLEGE PARK)",$E50)))))</f>
        <v/>
      </c>
      <c r="AV50" s="2">
        <f>IF($L50="","",IF(""&amp;$F50="2","DIESEL",IF(OR(""&amp;$F50="G",""&amp;$F50="H"),"GAS","")))</f>
        <v/>
      </c>
      <c r="AW50" s="2">
        <f>IF($AV50="","",$R50)</f>
        <v/>
      </c>
      <c r="AX50" s="2">
        <f>IF($AV50="","",IF($AB50=0,$R50,0))</f>
        <v/>
      </c>
      <c r="AY50" s="2">
        <f>IF($AV50="","",IF(AND($Z50=0,COUNTIF('AR SALES'!$L$2:$L$2501,$L50)=0),"YES",""))</f>
        <v/>
      </c>
      <c r="AZ50" s="2">
        <f>IF($AV50="","",IFERROR(VLOOKUP($AU50,CODES!$A:$B,2,FALSE),"NO CODE"))</f>
        <v/>
      </c>
      <c r="BA50" s="2">
        <f>IF(""&amp;$F50&lt;&gt;"4","",IF($AY50="YES","",IF(ROUND(SUMIFS($AE$2:$AE$4001,$L$2:$L$4001,$L50,$F$2:$F$4001,"4")-SUMIFS('AR SALES'!$Y$2:$Y$2501,'AR SALES'!$L$2:$L$2501,$L50,'AR SALES'!$AD$2:$AD$2501,"OFF"),2)=0,"","STALE")))</f>
        <v/>
      </c>
      <c r="BB50" s="2">
        <f>IF(OR(""&amp;$F50="2",""&amp;$F50="4",""&amp;$F50="G",""&amp;$F50="H"),IF($AY50="YES","",IF($AB50&lt;&gt;0,"",IF(COUNTIFS('AR SALES'!$L$2:$L$2501,$L50,'AR SALES'!$AD$2:$AD$2501,IF(""&amp;$F50="4","OFF","ON"),'AR SALES'!$AF$2:$AF$2501,"Y")&gt;0,"","NO EXEMPTION"))),"")</f>
        <v/>
      </c>
    </row>
    <row r="51">
      <c r="AT51" s="2">
        <f>IF($L51="","",IFERROR(INDEX('AR SALES'!$H$2:$H$2501,MATCH(""&amp;$L51,'AR SALES'!$AE$2:$AE$2501,0)),""))</f>
        <v/>
      </c>
      <c r="AU51" s="2">
        <f>IF($L51="","",IF($A51&lt;&gt;"GA","",IF($E51="FULTON",IF(ISNUMBER(SEARCH("COLLEGE PARK",$AT51)),"FULTON (COLLEGE PARK)",IF(ISNUMBER(SEARCH("HAPEVILLE",$AT51)),"FULTON (HAPEVILLE)",IF(ISNUMBER(SEARCH("EAST POINT",$AT51)),"FULTON (EAST POINT)",IF(ISNUMBER(SEARCH("ATLANTA",$AT51)),"FULTON (ATL LIMITS)","FULTON")))),IF($E51="DEKALB",IF(ISNUMBER(SEARCH("ATLANTA",$AT51)),"DEKALB (ATL LIMITS)","DEKALB"),IF(AND($E51="CLAYTON",ISNUMBER(SEARCH("COLLEGE PARK",$AT51))),"CLAYTON (COLLEGE PARK)",$E51)))))</f>
        <v/>
      </c>
      <c r="AV51" s="2">
        <f>IF($L51="","",IF(""&amp;$F51="2","DIESEL",IF(OR(""&amp;$F51="G",""&amp;$F51="H"),"GAS","")))</f>
        <v/>
      </c>
      <c r="AW51" s="2">
        <f>IF($AV51="","",$R51)</f>
        <v/>
      </c>
      <c r="AX51" s="2">
        <f>IF($AV51="","",IF($AB51=0,$R51,0))</f>
        <v/>
      </c>
      <c r="AY51" s="2">
        <f>IF($AV51="","",IF(AND($Z51=0,COUNTIF('AR SALES'!$L$2:$L$2501,$L51)=0),"YES",""))</f>
        <v/>
      </c>
      <c r="AZ51" s="2">
        <f>IF($AV51="","",IFERROR(VLOOKUP($AU51,CODES!$A:$B,2,FALSE),"NO CODE"))</f>
        <v/>
      </c>
      <c r="BA51" s="2">
        <f>IF(""&amp;$F51&lt;&gt;"4","",IF($AY51="YES","",IF(ROUND(SUMIFS($AE$2:$AE$4001,$L$2:$L$4001,$L51,$F$2:$F$4001,"4")-SUMIFS('AR SALES'!$Y$2:$Y$2501,'AR SALES'!$L$2:$L$2501,$L51,'AR SALES'!$AD$2:$AD$2501,"OFF"),2)=0,"","STALE")))</f>
        <v/>
      </c>
      <c r="BB51" s="2">
        <f>IF(OR(""&amp;$F51="2",""&amp;$F51="4",""&amp;$F51="G",""&amp;$F51="H"),IF($AY51="YES","",IF($AB51&lt;&gt;0,"",IF(COUNTIFS('AR SALES'!$L$2:$L$2501,$L51,'AR SALES'!$AD$2:$AD$2501,IF(""&amp;$F51="4","OFF","ON"),'AR SALES'!$AF$2:$AF$2501,"Y")&gt;0,"","NO EXEMPTION"))),"")</f>
        <v/>
      </c>
    </row>
    <row r="52">
      <c r="AT52" s="2">
        <f>IF($L52="","",IFERROR(INDEX('AR SALES'!$H$2:$H$2501,MATCH(""&amp;$L52,'AR SALES'!$AE$2:$AE$2501,0)),""))</f>
        <v/>
      </c>
      <c r="AU52" s="2">
        <f>IF($L52="","",IF($A52&lt;&gt;"GA","",IF($E52="FULTON",IF(ISNUMBER(SEARCH("COLLEGE PARK",$AT52)),"FULTON (COLLEGE PARK)",IF(ISNUMBER(SEARCH("HAPEVILLE",$AT52)),"FULTON (HAPEVILLE)",IF(ISNUMBER(SEARCH("EAST POINT",$AT52)),"FULTON (EAST POINT)",IF(ISNUMBER(SEARCH("ATLANTA",$AT52)),"FULTON (ATL LIMITS)","FULTON")))),IF($E52="DEKALB",IF(ISNUMBER(SEARCH("ATLANTA",$AT52)),"DEKALB (ATL LIMITS)","DEKALB"),IF(AND($E52="CLAYTON",ISNUMBER(SEARCH("COLLEGE PARK",$AT52))),"CLAYTON (COLLEGE PARK)",$E52)))))</f>
        <v/>
      </c>
      <c r="AV52" s="2">
        <f>IF($L52="","",IF(""&amp;$F52="2","DIESEL",IF(OR(""&amp;$F52="G",""&amp;$F52="H"),"GAS","")))</f>
        <v/>
      </c>
      <c r="AW52" s="2">
        <f>IF($AV52="","",$R52)</f>
        <v/>
      </c>
      <c r="AX52" s="2">
        <f>IF($AV52="","",IF($AB52=0,$R52,0))</f>
        <v/>
      </c>
      <c r="AY52" s="2">
        <f>IF($AV52="","",IF(AND($Z52=0,COUNTIF('AR SALES'!$L$2:$L$2501,$L52)=0),"YES",""))</f>
        <v/>
      </c>
      <c r="AZ52" s="2">
        <f>IF($AV52="","",IFERROR(VLOOKUP($AU52,CODES!$A:$B,2,FALSE),"NO CODE"))</f>
        <v/>
      </c>
      <c r="BA52" s="2">
        <f>IF(""&amp;$F52&lt;&gt;"4","",IF($AY52="YES","",IF(ROUND(SUMIFS($AE$2:$AE$4001,$L$2:$L$4001,$L52,$F$2:$F$4001,"4")-SUMIFS('AR SALES'!$Y$2:$Y$2501,'AR SALES'!$L$2:$L$2501,$L52,'AR SALES'!$AD$2:$AD$2501,"OFF"),2)=0,"","STALE")))</f>
        <v/>
      </c>
      <c r="BB52" s="2">
        <f>IF(OR(""&amp;$F52="2",""&amp;$F52="4",""&amp;$F52="G",""&amp;$F52="H"),IF($AY52="YES","",IF($AB52&lt;&gt;0,"",IF(COUNTIFS('AR SALES'!$L$2:$L$2501,$L52,'AR SALES'!$AD$2:$AD$2501,IF(""&amp;$F52="4","OFF","ON"),'AR SALES'!$AF$2:$AF$2501,"Y")&gt;0,"","NO EXEMPTION"))),"")</f>
        <v/>
      </c>
    </row>
    <row r="53">
      <c r="AT53" s="2">
        <f>IF($L53="","",IFERROR(INDEX('AR SALES'!$H$2:$H$2501,MATCH(""&amp;$L53,'AR SALES'!$AE$2:$AE$2501,0)),""))</f>
        <v/>
      </c>
      <c r="AU53" s="2">
        <f>IF($L53="","",IF($A53&lt;&gt;"GA","",IF($E53="FULTON",IF(ISNUMBER(SEARCH("COLLEGE PARK",$AT53)),"FULTON (COLLEGE PARK)",IF(ISNUMBER(SEARCH("HAPEVILLE",$AT53)),"FULTON (HAPEVILLE)",IF(ISNUMBER(SEARCH("EAST POINT",$AT53)),"FULTON (EAST POINT)",IF(ISNUMBER(SEARCH("ATLANTA",$AT53)),"FULTON (ATL LIMITS)","FULTON")))),IF($E53="DEKALB",IF(ISNUMBER(SEARCH("ATLANTA",$AT53)),"DEKALB (ATL LIMITS)","DEKALB"),IF(AND($E53="CLAYTON",ISNUMBER(SEARCH("COLLEGE PARK",$AT53))),"CLAYTON (COLLEGE PARK)",$E53)))))</f>
        <v/>
      </c>
      <c r="AV53" s="2">
        <f>IF($L53="","",IF(""&amp;$F53="2","DIESEL",IF(OR(""&amp;$F53="G",""&amp;$F53="H"),"GAS","")))</f>
        <v/>
      </c>
      <c r="AW53" s="2">
        <f>IF($AV53="","",$R53)</f>
        <v/>
      </c>
      <c r="AX53" s="2">
        <f>IF($AV53="","",IF($AB53=0,$R53,0))</f>
        <v/>
      </c>
      <c r="AY53" s="2">
        <f>IF($AV53="","",IF(AND($Z53=0,COUNTIF('AR SALES'!$L$2:$L$2501,$L53)=0),"YES",""))</f>
        <v/>
      </c>
      <c r="AZ53" s="2">
        <f>IF($AV53="","",IFERROR(VLOOKUP($AU53,CODES!$A:$B,2,FALSE),"NO CODE"))</f>
        <v/>
      </c>
      <c r="BA53" s="2">
        <f>IF(""&amp;$F53&lt;&gt;"4","",IF($AY53="YES","",IF(ROUND(SUMIFS($AE$2:$AE$4001,$L$2:$L$4001,$L53,$F$2:$F$4001,"4")-SUMIFS('AR SALES'!$Y$2:$Y$2501,'AR SALES'!$L$2:$L$2501,$L53,'AR SALES'!$AD$2:$AD$2501,"OFF"),2)=0,"","STALE")))</f>
        <v/>
      </c>
      <c r="BB53" s="2">
        <f>IF(OR(""&amp;$F53="2",""&amp;$F53="4",""&amp;$F53="G",""&amp;$F53="H"),IF($AY53="YES","",IF($AB53&lt;&gt;0,"",IF(COUNTIFS('AR SALES'!$L$2:$L$2501,$L53,'AR SALES'!$AD$2:$AD$2501,IF(""&amp;$F53="4","OFF","ON"),'AR SALES'!$AF$2:$AF$2501,"Y")&gt;0,"","NO EXEMPTION"))),"")</f>
        <v/>
      </c>
    </row>
    <row r="54">
      <c r="AT54" s="2">
        <f>IF($L54="","",IFERROR(INDEX('AR SALES'!$H$2:$H$2501,MATCH(""&amp;$L54,'AR SALES'!$AE$2:$AE$2501,0)),""))</f>
        <v/>
      </c>
      <c r="AU54" s="2">
        <f>IF($L54="","",IF($A54&lt;&gt;"GA","",IF($E54="FULTON",IF(ISNUMBER(SEARCH("COLLEGE PARK",$AT54)),"FULTON (COLLEGE PARK)",IF(ISNUMBER(SEARCH("HAPEVILLE",$AT54)),"FULTON (HAPEVILLE)",IF(ISNUMBER(SEARCH("EAST POINT",$AT54)),"FULTON (EAST POINT)",IF(ISNUMBER(SEARCH("ATLANTA",$AT54)),"FULTON (ATL LIMITS)","FULTON")))),IF($E54="DEKALB",IF(ISNUMBER(SEARCH("ATLANTA",$AT54)),"DEKALB (ATL LIMITS)","DEKALB"),IF(AND($E54="CLAYTON",ISNUMBER(SEARCH("COLLEGE PARK",$AT54))),"CLAYTON (COLLEGE PARK)",$E54)))))</f>
        <v/>
      </c>
      <c r="AV54" s="2">
        <f>IF($L54="","",IF(""&amp;$F54="2","DIESEL",IF(OR(""&amp;$F54="G",""&amp;$F54="H"),"GAS","")))</f>
        <v/>
      </c>
      <c r="AW54" s="2">
        <f>IF($AV54="","",$R54)</f>
        <v/>
      </c>
      <c r="AX54" s="2">
        <f>IF($AV54="","",IF($AB54=0,$R54,0))</f>
        <v/>
      </c>
      <c r="AY54" s="2">
        <f>IF($AV54="","",IF(AND($Z54=0,COUNTIF('AR SALES'!$L$2:$L$2501,$L54)=0),"YES",""))</f>
        <v/>
      </c>
      <c r="AZ54" s="2">
        <f>IF($AV54="","",IFERROR(VLOOKUP($AU54,CODES!$A:$B,2,FALSE),"NO CODE"))</f>
        <v/>
      </c>
      <c r="BA54" s="2">
        <f>IF(""&amp;$F54&lt;&gt;"4","",IF($AY54="YES","",IF(ROUND(SUMIFS($AE$2:$AE$4001,$L$2:$L$4001,$L54,$F$2:$F$4001,"4")-SUMIFS('AR SALES'!$Y$2:$Y$2501,'AR SALES'!$L$2:$L$2501,$L54,'AR SALES'!$AD$2:$AD$2501,"OFF"),2)=0,"","STALE")))</f>
        <v/>
      </c>
      <c r="BB54" s="2">
        <f>IF(OR(""&amp;$F54="2",""&amp;$F54="4",""&amp;$F54="G",""&amp;$F54="H"),IF($AY54="YES","",IF($AB54&lt;&gt;0,"",IF(COUNTIFS('AR SALES'!$L$2:$L$2501,$L54,'AR SALES'!$AD$2:$AD$2501,IF(""&amp;$F54="4","OFF","ON"),'AR SALES'!$AF$2:$AF$2501,"Y")&gt;0,"","NO EXEMPTION"))),"")</f>
        <v/>
      </c>
    </row>
    <row r="55">
      <c r="AT55" s="2">
        <f>IF($L55="","",IFERROR(INDEX('AR SALES'!$H$2:$H$2501,MATCH(""&amp;$L55,'AR SALES'!$AE$2:$AE$2501,0)),""))</f>
        <v/>
      </c>
      <c r="AU55" s="2">
        <f>IF($L55="","",IF($A55&lt;&gt;"GA","",IF($E55="FULTON",IF(ISNUMBER(SEARCH("COLLEGE PARK",$AT55)),"FULTON (COLLEGE PARK)",IF(ISNUMBER(SEARCH("HAPEVILLE",$AT55)),"FULTON (HAPEVILLE)",IF(ISNUMBER(SEARCH("EAST POINT",$AT55)),"FULTON (EAST POINT)",IF(ISNUMBER(SEARCH("ATLANTA",$AT55)),"FULTON (ATL LIMITS)","FULTON")))),IF($E55="DEKALB",IF(ISNUMBER(SEARCH("ATLANTA",$AT55)),"DEKALB (ATL LIMITS)","DEKALB"),IF(AND($E55="CLAYTON",ISNUMBER(SEARCH("COLLEGE PARK",$AT55))),"CLAYTON (COLLEGE PARK)",$E55)))))</f>
        <v/>
      </c>
      <c r="AV55" s="2">
        <f>IF($L55="","",IF(""&amp;$F55="2","DIESEL",IF(OR(""&amp;$F55="G",""&amp;$F55="H"),"GAS","")))</f>
        <v/>
      </c>
      <c r="AW55" s="2">
        <f>IF($AV55="","",$R55)</f>
        <v/>
      </c>
      <c r="AX55" s="2">
        <f>IF($AV55="","",IF($AB55=0,$R55,0))</f>
        <v/>
      </c>
      <c r="AY55" s="2">
        <f>IF($AV55="","",IF(AND($Z55=0,COUNTIF('AR SALES'!$L$2:$L$2501,$L55)=0),"YES",""))</f>
        <v/>
      </c>
      <c r="AZ55" s="2">
        <f>IF($AV55="","",IFERROR(VLOOKUP($AU55,CODES!$A:$B,2,FALSE),"NO CODE"))</f>
        <v/>
      </c>
      <c r="BA55" s="2">
        <f>IF(""&amp;$F55&lt;&gt;"4","",IF($AY55="YES","",IF(ROUND(SUMIFS($AE$2:$AE$4001,$L$2:$L$4001,$L55,$F$2:$F$4001,"4")-SUMIFS('AR SALES'!$Y$2:$Y$2501,'AR SALES'!$L$2:$L$2501,$L55,'AR SALES'!$AD$2:$AD$2501,"OFF"),2)=0,"","STALE")))</f>
        <v/>
      </c>
      <c r="BB55" s="2">
        <f>IF(OR(""&amp;$F55="2",""&amp;$F55="4",""&amp;$F55="G",""&amp;$F55="H"),IF($AY55="YES","",IF($AB55&lt;&gt;0,"",IF(COUNTIFS('AR SALES'!$L$2:$L$2501,$L55,'AR SALES'!$AD$2:$AD$2501,IF(""&amp;$F55="4","OFF","ON"),'AR SALES'!$AF$2:$AF$2501,"Y")&gt;0,"","NO EXEMPTION"))),"")</f>
        <v/>
      </c>
    </row>
    <row r="56">
      <c r="AT56" s="2">
        <f>IF($L56="","",IFERROR(INDEX('AR SALES'!$H$2:$H$2501,MATCH(""&amp;$L56,'AR SALES'!$AE$2:$AE$2501,0)),""))</f>
        <v/>
      </c>
      <c r="AU56" s="2">
        <f>IF($L56="","",IF($A56&lt;&gt;"GA","",IF($E56="FULTON",IF(ISNUMBER(SEARCH("COLLEGE PARK",$AT56)),"FULTON (COLLEGE PARK)",IF(ISNUMBER(SEARCH("HAPEVILLE",$AT56)),"FULTON (HAPEVILLE)",IF(ISNUMBER(SEARCH("EAST POINT",$AT56)),"FULTON (EAST POINT)",IF(ISNUMBER(SEARCH("ATLANTA",$AT56)),"FULTON (ATL LIMITS)","FULTON")))),IF($E56="DEKALB",IF(ISNUMBER(SEARCH("ATLANTA",$AT56)),"DEKALB (ATL LIMITS)","DEKALB"),IF(AND($E56="CLAYTON",ISNUMBER(SEARCH("COLLEGE PARK",$AT56))),"CLAYTON (COLLEGE PARK)",$E56)))))</f>
        <v/>
      </c>
      <c r="AV56" s="2">
        <f>IF($L56="","",IF(""&amp;$F56="2","DIESEL",IF(OR(""&amp;$F56="G",""&amp;$F56="H"),"GAS","")))</f>
        <v/>
      </c>
      <c r="AW56" s="2">
        <f>IF($AV56="","",$R56)</f>
        <v/>
      </c>
      <c r="AX56" s="2">
        <f>IF($AV56="","",IF($AB56=0,$R56,0))</f>
        <v/>
      </c>
      <c r="AY56" s="2">
        <f>IF($AV56="","",IF(AND($Z56=0,COUNTIF('AR SALES'!$L$2:$L$2501,$L56)=0),"YES",""))</f>
        <v/>
      </c>
      <c r="AZ56" s="2">
        <f>IF($AV56="","",IFERROR(VLOOKUP($AU56,CODES!$A:$B,2,FALSE),"NO CODE"))</f>
        <v/>
      </c>
      <c r="BA56" s="2">
        <f>IF(""&amp;$F56&lt;&gt;"4","",IF($AY56="YES","",IF(ROUND(SUMIFS($AE$2:$AE$4001,$L$2:$L$4001,$L56,$F$2:$F$4001,"4")-SUMIFS('AR SALES'!$Y$2:$Y$2501,'AR SALES'!$L$2:$L$2501,$L56,'AR SALES'!$AD$2:$AD$2501,"OFF"),2)=0,"","STALE")))</f>
        <v/>
      </c>
      <c r="BB56" s="2">
        <f>IF(OR(""&amp;$F56="2",""&amp;$F56="4",""&amp;$F56="G",""&amp;$F56="H"),IF($AY56="YES","",IF($AB56&lt;&gt;0,"",IF(COUNTIFS('AR SALES'!$L$2:$L$2501,$L56,'AR SALES'!$AD$2:$AD$2501,IF(""&amp;$F56="4","OFF","ON"),'AR SALES'!$AF$2:$AF$2501,"Y")&gt;0,"","NO EXEMPTION"))),"")</f>
        <v/>
      </c>
    </row>
    <row r="57">
      <c r="AT57" s="2">
        <f>IF($L57="","",IFERROR(INDEX('AR SALES'!$H$2:$H$2501,MATCH(""&amp;$L57,'AR SALES'!$AE$2:$AE$2501,0)),""))</f>
        <v/>
      </c>
      <c r="AU57" s="2">
        <f>IF($L57="","",IF($A57&lt;&gt;"GA","",IF($E57="FULTON",IF(ISNUMBER(SEARCH("COLLEGE PARK",$AT57)),"FULTON (COLLEGE PARK)",IF(ISNUMBER(SEARCH("HAPEVILLE",$AT57)),"FULTON (HAPEVILLE)",IF(ISNUMBER(SEARCH("EAST POINT",$AT57)),"FULTON (EAST POINT)",IF(ISNUMBER(SEARCH("ATLANTA",$AT57)),"FULTON (ATL LIMITS)","FULTON")))),IF($E57="DEKALB",IF(ISNUMBER(SEARCH("ATLANTA",$AT57)),"DEKALB (ATL LIMITS)","DEKALB"),IF(AND($E57="CLAYTON",ISNUMBER(SEARCH("COLLEGE PARK",$AT57))),"CLAYTON (COLLEGE PARK)",$E57)))))</f>
        <v/>
      </c>
      <c r="AV57" s="2">
        <f>IF($L57="","",IF(""&amp;$F57="2","DIESEL",IF(OR(""&amp;$F57="G",""&amp;$F57="H"),"GAS","")))</f>
        <v/>
      </c>
      <c r="AW57" s="2">
        <f>IF($AV57="","",$R57)</f>
        <v/>
      </c>
      <c r="AX57" s="2">
        <f>IF($AV57="","",IF($AB57=0,$R57,0))</f>
        <v/>
      </c>
      <c r="AY57" s="2">
        <f>IF($AV57="","",IF(AND($Z57=0,COUNTIF('AR SALES'!$L$2:$L$2501,$L57)=0),"YES",""))</f>
        <v/>
      </c>
      <c r="AZ57" s="2">
        <f>IF($AV57="","",IFERROR(VLOOKUP($AU57,CODES!$A:$B,2,FALSE),"NO CODE"))</f>
        <v/>
      </c>
      <c r="BA57" s="2">
        <f>IF(""&amp;$F57&lt;&gt;"4","",IF($AY57="YES","",IF(ROUND(SUMIFS($AE$2:$AE$4001,$L$2:$L$4001,$L57,$F$2:$F$4001,"4")-SUMIFS('AR SALES'!$Y$2:$Y$2501,'AR SALES'!$L$2:$L$2501,$L57,'AR SALES'!$AD$2:$AD$2501,"OFF"),2)=0,"","STALE")))</f>
        <v/>
      </c>
      <c r="BB57" s="2">
        <f>IF(OR(""&amp;$F57="2",""&amp;$F57="4",""&amp;$F57="G",""&amp;$F57="H"),IF($AY57="YES","",IF($AB57&lt;&gt;0,"",IF(COUNTIFS('AR SALES'!$L$2:$L$2501,$L57,'AR SALES'!$AD$2:$AD$2501,IF(""&amp;$F57="4","OFF","ON"),'AR SALES'!$AF$2:$AF$2501,"Y")&gt;0,"","NO EXEMPTION"))),"")</f>
        <v/>
      </c>
    </row>
    <row r="58">
      <c r="AT58" s="2">
        <f>IF($L58="","",IFERROR(INDEX('AR SALES'!$H$2:$H$2501,MATCH(""&amp;$L58,'AR SALES'!$AE$2:$AE$2501,0)),""))</f>
        <v/>
      </c>
      <c r="AU58" s="2">
        <f>IF($L58="","",IF($A58&lt;&gt;"GA","",IF($E58="FULTON",IF(ISNUMBER(SEARCH("COLLEGE PARK",$AT58)),"FULTON (COLLEGE PARK)",IF(ISNUMBER(SEARCH("HAPEVILLE",$AT58)),"FULTON (HAPEVILLE)",IF(ISNUMBER(SEARCH("EAST POINT",$AT58)),"FULTON (EAST POINT)",IF(ISNUMBER(SEARCH("ATLANTA",$AT58)),"FULTON (ATL LIMITS)","FULTON")))),IF($E58="DEKALB",IF(ISNUMBER(SEARCH("ATLANTA",$AT58)),"DEKALB (ATL LIMITS)","DEKALB"),IF(AND($E58="CLAYTON",ISNUMBER(SEARCH("COLLEGE PARK",$AT58))),"CLAYTON (COLLEGE PARK)",$E58)))))</f>
        <v/>
      </c>
      <c r="AV58" s="2">
        <f>IF($L58="","",IF(""&amp;$F58="2","DIESEL",IF(OR(""&amp;$F58="G",""&amp;$F58="H"),"GAS","")))</f>
        <v/>
      </c>
      <c r="AW58" s="2">
        <f>IF($AV58="","",$R58)</f>
        <v/>
      </c>
      <c r="AX58" s="2">
        <f>IF($AV58="","",IF($AB58=0,$R58,0))</f>
        <v/>
      </c>
      <c r="AY58" s="2">
        <f>IF($AV58="","",IF(AND($Z58=0,COUNTIF('AR SALES'!$L$2:$L$2501,$L58)=0),"YES",""))</f>
        <v/>
      </c>
      <c r="AZ58" s="2">
        <f>IF($AV58="","",IFERROR(VLOOKUP($AU58,CODES!$A:$B,2,FALSE),"NO CODE"))</f>
        <v/>
      </c>
      <c r="BA58" s="2">
        <f>IF(""&amp;$F58&lt;&gt;"4","",IF($AY58="YES","",IF(ROUND(SUMIFS($AE$2:$AE$4001,$L$2:$L$4001,$L58,$F$2:$F$4001,"4")-SUMIFS('AR SALES'!$Y$2:$Y$2501,'AR SALES'!$L$2:$L$2501,$L58,'AR SALES'!$AD$2:$AD$2501,"OFF"),2)=0,"","STALE")))</f>
        <v/>
      </c>
      <c r="BB58" s="2">
        <f>IF(OR(""&amp;$F58="2",""&amp;$F58="4",""&amp;$F58="G",""&amp;$F58="H"),IF($AY58="YES","",IF($AB58&lt;&gt;0,"",IF(COUNTIFS('AR SALES'!$L$2:$L$2501,$L58,'AR SALES'!$AD$2:$AD$2501,IF(""&amp;$F58="4","OFF","ON"),'AR SALES'!$AF$2:$AF$2501,"Y")&gt;0,"","NO EXEMPTION"))),"")</f>
        <v/>
      </c>
    </row>
    <row r="59">
      <c r="AT59" s="2">
        <f>IF($L59="","",IFERROR(INDEX('AR SALES'!$H$2:$H$2501,MATCH(""&amp;$L59,'AR SALES'!$AE$2:$AE$2501,0)),""))</f>
        <v/>
      </c>
      <c r="AU59" s="2">
        <f>IF($L59="","",IF($A59&lt;&gt;"GA","",IF($E59="FULTON",IF(ISNUMBER(SEARCH("COLLEGE PARK",$AT59)),"FULTON (COLLEGE PARK)",IF(ISNUMBER(SEARCH("HAPEVILLE",$AT59)),"FULTON (HAPEVILLE)",IF(ISNUMBER(SEARCH("EAST POINT",$AT59)),"FULTON (EAST POINT)",IF(ISNUMBER(SEARCH("ATLANTA",$AT59)),"FULTON (ATL LIMITS)","FULTON")))),IF($E59="DEKALB",IF(ISNUMBER(SEARCH("ATLANTA",$AT59)),"DEKALB (ATL LIMITS)","DEKALB"),IF(AND($E59="CLAYTON",ISNUMBER(SEARCH("COLLEGE PARK",$AT59))),"CLAYTON (COLLEGE PARK)",$E59)))))</f>
        <v/>
      </c>
      <c r="AV59" s="2">
        <f>IF($L59="","",IF(""&amp;$F59="2","DIESEL",IF(OR(""&amp;$F59="G",""&amp;$F59="H"),"GAS","")))</f>
        <v/>
      </c>
      <c r="AW59" s="2">
        <f>IF($AV59="","",$R59)</f>
        <v/>
      </c>
      <c r="AX59" s="2">
        <f>IF($AV59="","",IF($AB59=0,$R59,0))</f>
        <v/>
      </c>
      <c r="AY59" s="2">
        <f>IF($AV59="","",IF(AND($Z59=0,COUNTIF('AR SALES'!$L$2:$L$2501,$L59)=0),"YES",""))</f>
        <v/>
      </c>
      <c r="AZ59" s="2">
        <f>IF($AV59="","",IFERROR(VLOOKUP($AU59,CODES!$A:$B,2,FALSE),"NO CODE"))</f>
        <v/>
      </c>
      <c r="BA59" s="2">
        <f>IF(""&amp;$F59&lt;&gt;"4","",IF($AY59="YES","",IF(ROUND(SUMIFS($AE$2:$AE$4001,$L$2:$L$4001,$L59,$F$2:$F$4001,"4")-SUMIFS('AR SALES'!$Y$2:$Y$2501,'AR SALES'!$L$2:$L$2501,$L59,'AR SALES'!$AD$2:$AD$2501,"OFF"),2)=0,"","STALE")))</f>
        <v/>
      </c>
      <c r="BB59" s="2">
        <f>IF(OR(""&amp;$F59="2",""&amp;$F59="4",""&amp;$F59="G",""&amp;$F59="H"),IF($AY59="YES","",IF($AB59&lt;&gt;0,"",IF(COUNTIFS('AR SALES'!$L$2:$L$2501,$L59,'AR SALES'!$AD$2:$AD$2501,IF(""&amp;$F59="4","OFF","ON"),'AR SALES'!$AF$2:$AF$2501,"Y")&gt;0,"","NO EXEMPTION"))),"")</f>
        <v/>
      </c>
    </row>
    <row r="60">
      <c r="AT60" s="2">
        <f>IF($L60="","",IFERROR(INDEX('AR SALES'!$H$2:$H$2501,MATCH(""&amp;$L60,'AR SALES'!$AE$2:$AE$2501,0)),""))</f>
        <v/>
      </c>
      <c r="AU60" s="2">
        <f>IF($L60="","",IF($A60&lt;&gt;"GA","",IF($E60="FULTON",IF(ISNUMBER(SEARCH("COLLEGE PARK",$AT60)),"FULTON (COLLEGE PARK)",IF(ISNUMBER(SEARCH("HAPEVILLE",$AT60)),"FULTON (HAPEVILLE)",IF(ISNUMBER(SEARCH("EAST POINT",$AT60)),"FULTON (EAST POINT)",IF(ISNUMBER(SEARCH("ATLANTA",$AT60)),"FULTON (ATL LIMITS)","FULTON")))),IF($E60="DEKALB",IF(ISNUMBER(SEARCH("ATLANTA",$AT60)),"DEKALB (ATL LIMITS)","DEKALB"),IF(AND($E60="CLAYTON",ISNUMBER(SEARCH("COLLEGE PARK",$AT60))),"CLAYTON (COLLEGE PARK)",$E60)))))</f>
        <v/>
      </c>
      <c r="AV60" s="2">
        <f>IF($L60="","",IF(""&amp;$F60="2","DIESEL",IF(OR(""&amp;$F60="G",""&amp;$F60="H"),"GAS","")))</f>
        <v/>
      </c>
      <c r="AW60" s="2">
        <f>IF($AV60="","",$R60)</f>
        <v/>
      </c>
      <c r="AX60" s="2">
        <f>IF($AV60="","",IF($AB60=0,$R60,0))</f>
        <v/>
      </c>
      <c r="AY60" s="2">
        <f>IF($AV60="","",IF(AND($Z60=0,COUNTIF('AR SALES'!$L$2:$L$2501,$L60)=0),"YES",""))</f>
        <v/>
      </c>
      <c r="AZ60" s="2">
        <f>IF($AV60="","",IFERROR(VLOOKUP($AU60,CODES!$A:$B,2,FALSE),"NO CODE"))</f>
        <v/>
      </c>
      <c r="BA60" s="2">
        <f>IF(""&amp;$F60&lt;&gt;"4","",IF($AY60="YES","",IF(ROUND(SUMIFS($AE$2:$AE$4001,$L$2:$L$4001,$L60,$F$2:$F$4001,"4")-SUMIFS('AR SALES'!$Y$2:$Y$2501,'AR SALES'!$L$2:$L$2501,$L60,'AR SALES'!$AD$2:$AD$2501,"OFF"),2)=0,"","STALE")))</f>
        <v/>
      </c>
      <c r="BB60" s="2">
        <f>IF(OR(""&amp;$F60="2",""&amp;$F60="4",""&amp;$F60="G",""&amp;$F60="H"),IF($AY60="YES","",IF($AB60&lt;&gt;0,"",IF(COUNTIFS('AR SALES'!$L$2:$L$2501,$L60,'AR SALES'!$AD$2:$AD$2501,IF(""&amp;$F60="4","OFF","ON"),'AR SALES'!$AF$2:$AF$2501,"Y")&gt;0,"","NO EXEMPTION"))),"")</f>
        <v/>
      </c>
    </row>
    <row r="61">
      <c r="AT61" s="2">
        <f>IF($L61="","",IFERROR(INDEX('AR SALES'!$H$2:$H$2501,MATCH(""&amp;$L61,'AR SALES'!$AE$2:$AE$2501,0)),""))</f>
        <v/>
      </c>
      <c r="AU61" s="2">
        <f>IF($L61="","",IF($A61&lt;&gt;"GA","",IF($E61="FULTON",IF(ISNUMBER(SEARCH("COLLEGE PARK",$AT61)),"FULTON (COLLEGE PARK)",IF(ISNUMBER(SEARCH("HAPEVILLE",$AT61)),"FULTON (HAPEVILLE)",IF(ISNUMBER(SEARCH("EAST POINT",$AT61)),"FULTON (EAST POINT)",IF(ISNUMBER(SEARCH("ATLANTA",$AT61)),"FULTON (ATL LIMITS)","FULTON")))),IF($E61="DEKALB",IF(ISNUMBER(SEARCH("ATLANTA",$AT61)),"DEKALB (ATL LIMITS)","DEKALB"),IF(AND($E61="CLAYTON",ISNUMBER(SEARCH("COLLEGE PARK",$AT61))),"CLAYTON (COLLEGE PARK)",$E61)))))</f>
        <v/>
      </c>
      <c r="AV61" s="2">
        <f>IF($L61="","",IF(""&amp;$F61="2","DIESEL",IF(OR(""&amp;$F61="G",""&amp;$F61="H"),"GAS","")))</f>
        <v/>
      </c>
      <c r="AW61" s="2">
        <f>IF($AV61="","",$R61)</f>
        <v/>
      </c>
      <c r="AX61" s="2">
        <f>IF($AV61="","",IF($AB61=0,$R61,0))</f>
        <v/>
      </c>
      <c r="AY61" s="2">
        <f>IF($AV61="","",IF(AND($Z61=0,COUNTIF('AR SALES'!$L$2:$L$2501,$L61)=0),"YES",""))</f>
        <v/>
      </c>
      <c r="AZ61" s="2">
        <f>IF($AV61="","",IFERROR(VLOOKUP($AU61,CODES!$A:$B,2,FALSE),"NO CODE"))</f>
        <v/>
      </c>
      <c r="BA61" s="2">
        <f>IF(""&amp;$F61&lt;&gt;"4","",IF($AY61="YES","",IF(ROUND(SUMIFS($AE$2:$AE$4001,$L$2:$L$4001,$L61,$F$2:$F$4001,"4")-SUMIFS('AR SALES'!$Y$2:$Y$2501,'AR SALES'!$L$2:$L$2501,$L61,'AR SALES'!$AD$2:$AD$2501,"OFF"),2)=0,"","STALE")))</f>
        <v/>
      </c>
      <c r="BB61" s="2">
        <f>IF(OR(""&amp;$F61="2",""&amp;$F61="4",""&amp;$F61="G",""&amp;$F61="H"),IF($AY61="YES","",IF($AB61&lt;&gt;0,"",IF(COUNTIFS('AR SALES'!$L$2:$L$2501,$L61,'AR SALES'!$AD$2:$AD$2501,IF(""&amp;$F61="4","OFF","ON"),'AR SALES'!$AF$2:$AF$2501,"Y")&gt;0,"","NO EXEMPTION"))),"")</f>
        <v/>
      </c>
    </row>
    <row r="62">
      <c r="AT62" s="2">
        <f>IF($L62="","",IFERROR(INDEX('AR SALES'!$H$2:$H$2501,MATCH(""&amp;$L62,'AR SALES'!$AE$2:$AE$2501,0)),""))</f>
        <v/>
      </c>
      <c r="AU62" s="2">
        <f>IF($L62="","",IF($A62&lt;&gt;"GA","",IF($E62="FULTON",IF(ISNUMBER(SEARCH("COLLEGE PARK",$AT62)),"FULTON (COLLEGE PARK)",IF(ISNUMBER(SEARCH("HAPEVILLE",$AT62)),"FULTON (HAPEVILLE)",IF(ISNUMBER(SEARCH("EAST POINT",$AT62)),"FULTON (EAST POINT)",IF(ISNUMBER(SEARCH("ATLANTA",$AT62)),"FULTON (ATL LIMITS)","FULTON")))),IF($E62="DEKALB",IF(ISNUMBER(SEARCH("ATLANTA",$AT62)),"DEKALB (ATL LIMITS)","DEKALB"),IF(AND($E62="CLAYTON",ISNUMBER(SEARCH("COLLEGE PARK",$AT62))),"CLAYTON (COLLEGE PARK)",$E62)))))</f>
        <v/>
      </c>
      <c r="AV62" s="2">
        <f>IF($L62="","",IF(""&amp;$F62="2","DIESEL",IF(OR(""&amp;$F62="G",""&amp;$F62="H"),"GAS","")))</f>
        <v/>
      </c>
      <c r="AW62" s="2">
        <f>IF($AV62="","",$R62)</f>
        <v/>
      </c>
      <c r="AX62" s="2">
        <f>IF($AV62="","",IF($AB62=0,$R62,0))</f>
        <v/>
      </c>
      <c r="AY62" s="2">
        <f>IF($AV62="","",IF(AND($Z62=0,COUNTIF('AR SALES'!$L$2:$L$2501,$L62)=0),"YES",""))</f>
        <v/>
      </c>
      <c r="AZ62" s="2">
        <f>IF($AV62="","",IFERROR(VLOOKUP($AU62,CODES!$A:$B,2,FALSE),"NO CODE"))</f>
        <v/>
      </c>
      <c r="BA62" s="2">
        <f>IF(""&amp;$F62&lt;&gt;"4","",IF($AY62="YES","",IF(ROUND(SUMIFS($AE$2:$AE$4001,$L$2:$L$4001,$L62,$F$2:$F$4001,"4")-SUMIFS('AR SALES'!$Y$2:$Y$2501,'AR SALES'!$L$2:$L$2501,$L62,'AR SALES'!$AD$2:$AD$2501,"OFF"),2)=0,"","STALE")))</f>
        <v/>
      </c>
      <c r="BB62" s="2">
        <f>IF(OR(""&amp;$F62="2",""&amp;$F62="4",""&amp;$F62="G",""&amp;$F62="H"),IF($AY62="YES","",IF($AB62&lt;&gt;0,"",IF(COUNTIFS('AR SALES'!$L$2:$L$2501,$L62,'AR SALES'!$AD$2:$AD$2501,IF(""&amp;$F62="4","OFF","ON"),'AR SALES'!$AF$2:$AF$2501,"Y")&gt;0,"","NO EXEMPTION"))),"")</f>
        <v/>
      </c>
    </row>
    <row r="63">
      <c r="AT63" s="2">
        <f>IF($L63="","",IFERROR(INDEX('AR SALES'!$H$2:$H$2501,MATCH(""&amp;$L63,'AR SALES'!$AE$2:$AE$2501,0)),""))</f>
        <v/>
      </c>
      <c r="AU63" s="2">
        <f>IF($L63="","",IF($A63&lt;&gt;"GA","",IF($E63="FULTON",IF(ISNUMBER(SEARCH("COLLEGE PARK",$AT63)),"FULTON (COLLEGE PARK)",IF(ISNUMBER(SEARCH("HAPEVILLE",$AT63)),"FULTON (HAPEVILLE)",IF(ISNUMBER(SEARCH("EAST POINT",$AT63)),"FULTON (EAST POINT)",IF(ISNUMBER(SEARCH("ATLANTA",$AT63)),"FULTON (ATL LIMITS)","FULTON")))),IF($E63="DEKALB",IF(ISNUMBER(SEARCH("ATLANTA",$AT63)),"DEKALB (ATL LIMITS)","DEKALB"),IF(AND($E63="CLAYTON",ISNUMBER(SEARCH("COLLEGE PARK",$AT63))),"CLAYTON (COLLEGE PARK)",$E63)))))</f>
        <v/>
      </c>
      <c r="AV63" s="2">
        <f>IF($L63="","",IF(""&amp;$F63="2","DIESEL",IF(OR(""&amp;$F63="G",""&amp;$F63="H"),"GAS","")))</f>
        <v/>
      </c>
      <c r="AW63" s="2">
        <f>IF($AV63="","",$R63)</f>
        <v/>
      </c>
      <c r="AX63" s="2">
        <f>IF($AV63="","",IF($AB63=0,$R63,0))</f>
        <v/>
      </c>
      <c r="AY63" s="2">
        <f>IF($AV63="","",IF(AND($Z63=0,COUNTIF('AR SALES'!$L$2:$L$2501,$L63)=0),"YES",""))</f>
        <v/>
      </c>
      <c r="AZ63" s="2">
        <f>IF($AV63="","",IFERROR(VLOOKUP($AU63,CODES!$A:$B,2,FALSE),"NO CODE"))</f>
        <v/>
      </c>
      <c r="BA63" s="2">
        <f>IF(""&amp;$F63&lt;&gt;"4","",IF($AY63="YES","",IF(ROUND(SUMIFS($AE$2:$AE$4001,$L$2:$L$4001,$L63,$F$2:$F$4001,"4")-SUMIFS('AR SALES'!$Y$2:$Y$2501,'AR SALES'!$L$2:$L$2501,$L63,'AR SALES'!$AD$2:$AD$2501,"OFF"),2)=0,"","STALE")))</f>
        <v/>
      </c>
      <c r="BB63" s="2">
        <f>IF(OR(""&amp;$F63="2",""&amp;$F63="4",""&amp;$F63="G",""&amp;$F63="H"),IF($AY63="YES","",IF($AB63&lt;&gt;0,"",IF(COUNTIFS('AR SALES'!$L$2:$L$2501,$L63,'AR SALES'!$AD$2:$AD$2501,IF(""&amp;$F63="4","OFF","ON"),'AR SALES'!$AF$2:$AF$2501,"Y")&gt;0,"","NO EXEMPTION"))),"")</f>
        <v/>
      </c>
    </row>
    <row r="64">
      <c r="AT64" s="2">
        <f>IF($L64="","",IFERROR(INDEX('AR SALES'!$H$2:$H$2501,MATCH(""&amp;$L64,'AR SALES'!$AE$2:$AE$2501,0)),""))</f>
        <v/>
      </c>
      <c r="AU64" s="2">
        <f>IF($L64="","",IF($A64&lt;&gt;"GA","",IF($E64="FULTON",IF(ISNUMBER(SEARCH("COLLEGE PARK",$AT64)),"FULTON (COLLEGE PARK)",IF(ISNUMBER(SEARCH("HAPEVILLE",$AT64)),"FULTON (HAPEVILLE)",IF(ISNUMBER(SEARCH("EAST POINT",$AT64)),"FULTON (EAST POINT)",IF(ISNUMBER(SEARCH("ATLANTA",$AT64)),"FULTON (ATL LIMITS)","FULTON")))),IF($E64="DEKALB",IF(ISNUMBER(SEARCH("ATLANTA",$AT64)),"DEKALB (ATL LIMITS)","DEKALB"),IF(AND($E64="CLAYTON",ISNUMBER(SEARCH("COLLEGE PARK",$AT64))),"CLAYTON (COLLEGE PARK)",$E64)))))</f>
        <v/>
      </c>
      <c r="AV64" s="2">
        <f>IF($L64="","",IF(""&amp;$F64="2","DIESEL",IF(OR(""&amp;$F64="G",""&amp;$F64="H"),"GAS","")))</f>
        <v/>
      </c>
      <c r="AW64" s="2">
        <f>IF($AV64="","",$R64)</f>
        <v/>
      </c>
      <c r="AX64" s="2">
        <f>IF($AV64="","",IF($AB64=0,$R64,0))</f>
        <v/>
      </c>
      <c r="AY64" s="2">
        <f>IF($AV64="","",IF(AND($Z64=0,COUNTIF('AR SALES'!$L$2:$L$2501,$L64)=0),"YES",""))</f>
        <v/>
      </c>
      <c r="AZ64" s="2">
        <f>IF($AV64="","",IFERROR(VLOOKUP($AU64,CODES!$A:$B,2,FALSE),"NO CODE"))</f>
        <v/>
      </c>
      <c r="BA64" s="2">
        <f>IF(""&amp;$F64&lt;&gt;"4","",IF($AY64="YES","",IF(ROUND(SUMIFS($AE$2:$AE$4001,$L$2:$L$4001,$L64,$F$2:$F$4001,"4")-SUMIFS('AR SALES'!$Y$2:$Y$2501,'AR SALES'!$L$2:$L$2501,$L64,'AR SALES'!$AD$2:$AD$2501,"OFF"),2)=0,"","STALE")))</f>
        <v/>
      </c>
      <c r="BB64" s="2">
        <f>IF(OR(""&amp;$F64="2",""&amp;$F64="4",""&amp;$F64="G",""&amp;$F64="H"),IF($AY64="YES","",IF($AB64&lt;&gt;0,"",IF(COUNTIFS('AR SALES'!$L$2:$L$2501,$L64,'AR SALES'!$AD$2:$AD$2501,IF(""&amp;$F64="4","OFF","ON"),'AR SALES'!$AF$2:$AF$2501,"Y")&gt;0,"","NO EXEMPTION"))),"")</f>
        <v/>
      </c>
    </row>
    <row r="65">
      <c r="AT65" s="2">
        <f>IF($L65="","",IFERROR(INDEX('AR SALES'!$H$2:$H$2501,MATCH(""&amp;$L65,'AR SALES'!$AE$2:$AE$2501,0)),""))</f>
        <v/>
      </c>
      <c r="AU65" s="2">
        <f>IF($L65="","",IF($A65&lt;&gt;"GA","",IF($E65="FULTON",IF(ISNUMBER(SEARCH("COLLEGE PARK",$AT65)),"FULTON (COLLEGE PARK)",IF(ISNUMBER(SEARCH("HAPEVILLE",$AT65)),"FULTON (HAPEVILLE)",IF(ISNUMBER(SEARCH("EAST POINT",$AT65)),"FULTON (EAST POINT)",IF(ISNUMBER(SEARCH("ATLANTA",$AT65)),"FULTON (ATL LIMITS)","FULTON")))),IF($E65="DEKALB",IF(ISNUMBER(SEARCH("ATLANTA",$AT65)),"DEKALB (ATL LIMITS)","DEKALB"),IF(AND($E65="CLAYTON",ISNUMBER(SEARCH("COLLEGE PARK",$AT65))),"CLAYTON (COLLEGE PARK)",$E65)))))</f>
        <v/>
      </c>
      <c r="AV65" s="2">
        <f>IF($L65="","",IF(""&amp;$F65="2","DIESEL",IF(OR(""&amp;$F65="G",""&amp;$F65="H"),"GAS","")))</f>
        <v/>
      </c>
      <c r="AW65" s="2">
        <f>IF($AV65="","",$R65)</f>
        <v/>
      </c>
      <c r="AX65" s="2">
        <f>IF($AV65="","",IF($AB65=0,$R65,0))</f>
        <v/>
      </c>
      <c r="AY65" s="2">
        <f>IF($AV65="","",IF(AND($Z65=0,COUNTIF('AR SALES'!$L$2:$L$2501,$L65)=0),"YES",""))</f>
        <v/>
      </c>
      <c r="AZ65" s="2">
        <f>IF($AV65="","",IFERROR(VLOOKUP($AU65,CODES!$A:$B,2,FALSE),"NO CODE"))</f>
        <v/>
      </c>
      <c r="BA65" s="2">
        <f>IF(""&amp;$F65&lt;&gt;"4","",IF($AY65="YES","",IF(ROUND(SUMIFS($AE$2:$AE$4001,$L$2:$L$4001,$L65,$F$2:$F$4001,"4")-SUMIFS('AR SALES'!$Y$2:$Y$2501,'AR SALES'!$L$2:$L$2501,$L65,'AR SALES'!$AD$2:$AD$2501,"OFF"),2)=0,"","STALE")))</f>
        <v/>
      </c>
      <c r="BB65" s="2">
        <f>IF(OR(""&amp;$F65="2",""&amp;$F65="4",""&amp;$F65="G",""&amp;$F65="H"),IF($AY65="YES","",IF($AB65&lt;&gt;0,"",IF(COUNTIFS('AR SALES'!$L$2:$L$2501,$L65,'AR SALES'!$AD$2:$AD$2501,IF(""&amp;$F65="4","OFF","ON"),'AR SALES'!$AF$2:$AF$2501,"Y")&gt;0,"","NO EXEMPTION"))),"")</f>
        <v/>
      </c>
    </row>
    <row r="66">
      <c r="AT66" s="2">
        <f>IF($L66="","",IFERROR(INDEX('AR SALES'!$H$2:$H$2501,MATCH(""&amp;$L66,'AR SALES'!$AE$2:$AE$2501,0)),""))</f>
        <v/>
      </c>
      <c r="AU66" s="2">
        <f>IF($L66="","",IF($A66&lt;&gt;"GA","",IF($E66="FULTON",IF(ISNUMBER(SEARCH("COLLEGE PARK",$AT66)),"FULTON (COLLEGE PARK)",IF(ISNUMBER(SEARCH("HAPEVILLE",$AT66)),"FULTON (HAPEVILLE)",IF(ISNUMBER(SEARCH("EAST POINT",$AT66)),"FULTON (EAST POINT)",IF(ISNUMBER(SEARCH("ATLANTA",$AT66)),"FULTON (ATL LIMITS)","FULTON")))),IF($E66="DEKALB",IF(ISNUMBER(SEARCH("ATLANTA",$AT66)),"DEKALB (ATL LIMITS)","DEKALB"),IF(AND($E66="CLAYTON",ISNUMBER(SEARCH("COLLEGE PARK",$AT66))),"CLAYTON (COLLEGE PARK)",$E66)))))</f>
        <v/>
      </c>
      <c r="AV66" s="2">
        <f>IF($L66="","",IF(""&amp;$F66="2","DIESEL",IF(OR(""&amp;$F66="G",""&amp;$F66="H"),"GAS","")))</f>
        <v/>
      </c>
      <c r="AW66" s="2">
        <f>IF($AV66="","",$R66)</f>
        <v/>
      </c>
      <c r="AX66" s="2">
        <f>IF($AV66="","",IF($AB66=0,$R66,0))</f>
        <v/>
      </c>
      <c r="AY66" s="2">
        <f>IF($AV66="","",IF(AND($Z66=0,COUNTIF('AR SALES'!$L$2:$L$2501,$L66)=0),"YES",""))</f>
        <v/>
      </c>
      <c r="AZ66" s="2">
        <f>IF($AV66="","",IFERROR(VLOOKUP($AU66,CODES!$A:$B,2,FALSE),"NO CODE"))</f>
        <v/>
      </c>
      <c r="BA66" s="2">
        <f>IF(""&amp;$F66&lt;&gt;"4","",IF($AY66="YES","",IF(ROUND(SUMIFS($AE$2:$AE$4001,$L$2:$L$4001,$L66,$F$2:$F$4001,"4")-SUMIFS('AR SALES'!$Y$2:$Y$2501,'AR SALES'!$L$2:$L$2501,$L66,'AR SALES'!$AD$2:$AD$2501,"OFF"),2)=0,"","STALE")))</f>
        <v/>
      </c>
      <c r="BB66" s="2">
        <f>IF(OR(""&amp;$F66="2",""&amp;$F66="4",""&amp;$F66="G",""&amp;$F66="H"),IF($AY66="YES","",IF($AB66&lt;&gt;0,"",IF(COUNTIFS('AR SALES'!$L$2:$L$2501,$L66,'AR SALES'!$AD$2:$AD$2501,IF(""&amp;$F66="4","OFF","ON"),'AR SALES'!$AF$2:$AF$2501,"Y")&gt;0,"","NO EXEMPTION"))),"")</f>
        <v/>
      </c>
    </row>
    <row r="67">
      <c r="AT67" s="2">
        <f>IF($L67="","",IFERROR(INDEX('AR SALES'!$H$2:$H$2501,MATCH(""&amp;$L67,'AR SALES'!$AE$2:$AE$2501,0)),""))</f>
        <v/>
      </c>
      <c r="AU67" s="2">
        <f>IF($L67="","",IF($A67&lt;&gt;"GA","",IF($E67="FULTON",IF(ISNUMBER(SEARCH("COLLEGE PARK",$AT67)),"FULTON (COLLEGE PARK)",IF(ISNUMBER(SEARCH("HAPEVILLE",$AT67)),"FULTON (HAPEVILLE)",IF(ISNUMBER(SEARCH("EAST POINT",$AT67)),"FULTON (EAST POINT)",IF(ISNUMBER(SEARCH("ATLANTA",$AT67)),"FULTON (ATL LIMITS)","FULTON")))),IF($E67="DEKALB",IF(ISNUMBER(SEARCH("ATLANTA",$AT67)),"DEKALB (ATL LIMITS)","DEKALB"),IF(AND($E67="CLAYTON",ISNUMBER(SEARCH("COLLEGE PARK",$AT67))),"CLAYTON (COLLEGE PARK)",$E67)))))</f>
        <v/>
      </c>
      <c r="AV67" s="2">
        <f>IF($L67="","",IF(""&amp;$F67="2","DIESEL",IF(OR(""&amp;$F67="G",""&amp;$F67="H"),"GAS","")))</f>
        <v/>
      </c>
      <c r="AW67" s="2">
        <f>IF($AV67="","",$R67)</f>
        <v/>
      </c>
      <c r="AX67" s="2">
        <f>IF($AV67="","",IF($AB67=0,$R67,0))</f>
        <v/>
      </c>
      <c r="AY67" s="2">
        <f>IF($AV67="","",IF(AND($Z67=0,COUNTIF('AR SALES'!$L$2:$L$2501,$L67)=0),"YES",""))</f>
        <v/>
      </c>
      <c r="AZ67" s="2">
        <f>IF($AV67="","",IFERROR(VLOOKUP($AU67,CODES!$A:$B,2,FALSE),"NO CODE"))</f>
        <v/>
      </c>
      <c r="BA67" s="2">
        <f>IF(""&amp;$F67&lt;&gt;"4","",IF($AY67="YES","",IF(ROUND(SUMIFS($AE$2:$AE$4001,$L$2:$L$4001,$L67,$F$2:$F$4001,"4")-SUMIFS('AR SALES'!$Y$2:$Y$2501,'AR SALES'!$L$2:$L$2501,$L67,'AR SALES'!$AD$2:$AD$2501,"OFF"),2)=0,"","STALE")))</f>
        <v/>
      </c>
      <c r="BB67" s="2">
        <f>IF(OR(""&amp;$F67="2",""&amp;$F67="4",""&amp;$F67="G",""&amp;$F67="H"),IF($AY67="YES","",IF($AB67&lt;&gt;0,"",IF(COUNTIFS('AR SALES'!$L$2:$L$2501,$L67,'AR SALES'!$AD$2:$AD$2501,IF(""&amp;$F67="4","OFF","ON"),'AR SALES'!$AF$2:$AF$2501,"Y")&gt;0,"","NO EXEMPTION"))),"")</f>
        <v/>
      </c>
    </row>
    <row r="68">
      <c r="AT68" s="2">
        <f>IF($L68="","",IFERROR(INDEX('AR SALES'!$H$2:$H$2501,MATCH(""&amp;$L68,'AR SALES'!$AE$2:$AE$2501,0)),""))</f>
        <v/>
      </c>
      <c r="AU68" s="2">
        <f>IF($L68="","",IF($A68&lt;&gt;"GA","",IF($E68="FULTON",IF(ISNUMBER(SEARCH("COLLEGE PARK",$AT68)),"FULTON (COLLEGE PARK)",IF(ISNUMBER(SEARCH("HAPEVILLE",$AT68)),"FULTON (HAPEVILLE)",IF(ISNUMBER(SEARCH("EAST POINT",$AT68)),"FULTON (EAST POINT)",IF(ISNUMBER(SEARCH("ATLANTA",$AT68)),"FULTON (ATL LIMITS)","FULTON")))),IF($E68="DEKALB",IF(ISNUMBER(SEARCH("ATLANTA",$AT68)),"DEKALB (ATL LIMITS)","DEKALB"),IF(AND($E68="CLAYTON",ISNUMBER(SEARCH("COLLEGE PARK",$AT68))),"CLAYTON (COLLEGE PARK)",$E68)))))</f>
        <v/>
      </c>
      <c r="AV68" s="2">
        <f>IF($L68="","",IF(""&amp;$F68="2","DIESEL",IF(OR(""&amp;$F68="G",""&amp;$F68="H"),"GAS","")))</f>
        <v/>
      </c>
      <c r="AW68" s="2">
        <f>IF($AV68="","",$R68)</f>
        <v/>
      </c>
      <c r="AX68" s="2">
        <f>IF($AV68="","",IF($AB68=0,$R68,0))</f>
        <v/>
      </c>
      <c r="AY68" s="2">
        <f>IF($AV68="","",IF(AND($Z68=0,COUNTIF('AR SALES'!$L$2:$L$2501,$L68)=0),"YES",""))</f>
        <v/>
      </c>
      <c r="AZ68" s="2">
        <f>IF($AV68="","",IFERROR(VLOOKUP($AU68,CODES!$A:$B,2,FALSE),"NO CODE"))</f>
        <v/>
      </c>
      <c r="BA68" s="2">
        <f>IF(""&amp;$F68&lt;&gt;"4","",IF($AY68="YES","",IF(ROUND(SUMIFS($AE$2:$AE$4001,$L$2:$L$4001,$L68,$F$2:$F$4001,"4")-SUMIFS('AR SALES'!$Y$2:$Y$2501,'AR SALES'!$L$2:$L$2501,$L68,'AR SALES'!$AD$2:$AD$2501,"OFF"),2)=0,"","STALE")))</f>
        <v/>
      </c>
      <c r="BB68" s="2">
        <f>IF(OR(""&amp;$F68="2",""&amp;$F68="4",""&amp;$F68="G",""&amp;$F68="H"),IF($AY68="YES","",IF($AB68&lt;&gt;0,"",IF(COUNTIFS('AR SALES'!$L$2:$L$2501,$L68,'AR SALES'!$AD$2:$AD$2501,IF(""&amp;$F68="4","OFF","ON"),'AR SALES'!$AF$2:$AF$2501,"Y")&gt;0,"","NO EXEMPTION"))),"")</f>
        <v/>
      </c>
    </row>
    <row r="69">
      <c r="AT69" s="2">
        <f>IF($L69="","",IFERROR(INDEX('AR SALES'!$H$2:$H$2501,MATCH(""&amp;$L69,'AR SALES'!$AE$2:$AE$2501,0)),""))</f>
        <v/>
      </c>
      <c r="AU69" s="2">
        <f>IF($L69="","",IF($A69&lt;&gt;"GA","",IF($E69="FULTON",IF(ISNUMBER(SEARCH("COLLEGE PARK",$AT69)),"FULTON (COLLEGE PARK)",IF(ISNUMBER(SEARCH("HAPEVILLE",$AT69)),"FULTON (HAPEVILLE)",IF(ISNUMBER(SEARCH("EAST POINT",$AT69)),"FULTON (EAST POINT)",IF(ISNUMBER(SEARCH("ATLANTA",$AT69)),"FULTON (ATL LIMITS)","FULTON")))),IF($E69="DEKALB",IF(ISNUMBER(SEARCH("ATLANTA",$AT69)),"DEKALB (ATL LIMITS)","DEKALB"),IF(AND($E69="CLAYTON",ISNUMBER(SEARCH("COLLEGE PARK",$AT69))),"CLAYTON (COLLEGE PARK)",$E69)))))</f>
        <v/>
      </c>
      <c r="AV69" s="2">
        <f>IF($L69="","",IF(""&amp;$F69="2","DIESEL",IF(OR(""&amp;$F69="G",""&amp;$F69="H"),"GAS","")))</f>
        <v/>
      </c>
      <c r="AW69" s="2">
        <f>IF($AV69="","",$R69)</f>
        <v/>
      </c>
      <c r="AX69" s="2">
        <f>IF($AV69="","",IF($AB69=0,$R69,0))</f>
        <v/>
      </c>
      <c r="AY69" s="2">
        <f>IF($AV69="","",IF(AND($Z69=0,COUNTIF('AR SALES'!$L$2:$L$2501,$L69)=0),"YES",""))</f>
        <v/>
      </c>
      <c r="AZ69" s="2">
        <f>IF($AV69="","",IFERROR(VLOOKUP($AU69,CODES!$A:$B,2,FALSE),"NO CODE"))</f>
        <v/>
      </c>
      <c r="BA69" s="2">
        <f>IF(""&amp;$F69&lt;&gt;"4","",IF($AY69="YES","",IF(ROUND(SUMIFS($AE$2:$AE$4001,$L$2:$L$4001,$L69,$F$2:$F$4001,"4")-SUMIFS('AR SALES'!$Y$2:$Y$2501,'AR SALES'!$L$2:$L$2501,$L69,'AR SALES'!$AD$2:$AD$2501,"OFF"),2)=0,"","STALE")))</f>
        <v/>
      </c>
      <c r="BB69" s="2">
        <f>IF(OR(""&amp;$F69="2",""&amp;$F69="4",""&amp;$F69="G",""&amp;$F69="H"),IF($AY69="YES","",IF($AB69&lt;&gt;0,"",IF(COUNTIFS('AR SALES'!$L$2:$L$2501,$L69,'AR SALES'!$AD$2:$AD$2501,IF(""&amp;$F69="4","OFF","ON"),'AR SALES'!$AF$2:$AF$2501,"Y")&gt;0,"","NO EXEMPTION"))),"")</f>
        <v/>
      </c>
    </row>
    <row r="70">
      <c r="AT70" s="2">
        <f>IF($L70="","",IFERROR(INDEX('AR SALES'!$H$2:$H$2501,MATCH(""&amp;$L70,'AR SALES'!$AE$2:$AE$2501,0)),""))</f>
        <v/>
      </c>
      <c r="AU70" s="2">
        <f>IF($L70="","",IF($A70&lt;&gt;"GA","",IF($E70="FULTON",IF(ISNUMBER(SEARCH("COLLEGE PARK",$AT70)),"FULTON (COLLEGE PARK)",IF(ISNUMBER(SEARCH("HAPEVILLE",$AT70)),"FULTON (HAPEVILLE)",IF(ISNUMBER(SEARCH("EAST POINT",$AT70)),"FULTON (EAST POINT)",IF(ISNUMBER(SEARCH("ATLANTA",$AT70)),"FULTON (ATL LIMITS)","FULTON")))),IF($E70="DEKALB",IF(ISNUMBER(SEARCH("ATLANTA",$AT70)),"DEKALB (ATL LIMITS)","DEKALB"),IF(AND($E70="CLAYTON",ISNUMBER(SEARCH("COLLEGE PARK",$AT70))),"CLAYTON (COLLEGE PARK)",$E70)))))</f>
        <v/>
      </c>
      <c r="AV70" s="2">
        <f>IF($L70="","",IF(""&amp;$F70="2","DIESEL",IF(OR(""&amp;$F70="G",""&amp;$F70="H"),"GAS","")))</f>
        <v/>
      </c>
      <c r="AW70" s="2">
        <f>IF($AV70="","",$R70)</f>
        <v/>
      </c>
      <c r="AX70" s="2">
        <f>IF($AV70="","",IF($AB70=0,$R70,0))</f>
        <v/>
      </c>
      <c r="AY70" s="2">
        <f>IF($AV70="","",IF(AND($Z70=0,COUNTIF('AR SALES'!$L$2:$L$2501,$L70)=0),"YES",""))</f>
        <v/>
      </c>
      <c r="AZ70" s="2">
        <f>IF($AV70="","",IFERROR(VLOOKUP($AU70,CODES!$A:$B,2,FALSE),"NO CODE"))</f>
        <v/>
      </c>
      <c r="BA70" s="2">
        <f>IF(""&amp;$F70&lt;&gt;"4","",IF($AY70="YES","",IF(ROUND(SUMIFS($AE$2:$AE$4001,$L$2:$L$4001,$L70,$F$2:$F$4001,"4")-SUMIFS('AR SALES'!$Y$2:$Y$2501,'AR SALES'!$L$2:$L$2501,$L70,'AR SALES'!$AD$2:$AD$2501,"OFF"),2)=0,"","STALE")))</f>
        <v/>
      </c>
      <c r="BB70" s="2">
        <f>IF(OR(""&amp;$F70="2",""&amp;$F70="4",""&amp;$F70="G",""&amp;$F70="H"),IF($AY70="YES","",IF($AB70&lt;&gt;0,"",IF(COUNTIFS('AR SALES'!$L$2:$L$2501,$L70,'AR SALES'!$AD$2:$AD$2501,IF(""&amp;$F70="4","OFF","ON"),'AR SALES'!$AF$2:$AF$2501,"Y")&gt;0,"","NO EXEMPTION"))),"")</f>
        <v/>
      </c>
    </row>
    <row r="71">
      <c r="AT71" s="2">
        <f>IF($L71="","",IFERROR(INDEX('AR SALES'!$H$2:$H$2501,MATCH(""&amp;$L71,'AR SALES'!$AE$2:$AE$2501,0)),""))</f>
        <v/>
      </c>
      <c r="AU71" s="2">
        <f>IF($L71="","",IF($A71&lt;&gt;"GA","",IF($E71="FULTON",IF(ISNUMBER(SEARCH("COLLEGE PARK",$AT71)),"FULTON (COLLEGE PARK)",IF(ISNUMBER(SEARCH("HAPEVILLE",$AT71)),"FULTON (HAPEVILLE)",IF(ISNUMBER(SEARCH("EAST POINT",$AT71)),"FULTON (EAST POINT)",IF(ISNUMBER(SEARCH("ATLANTA",$AT71)),"FULTON (ATL LIMITS)","FULTON")))),IF($E71="DEKALB",IF(ISNUMBER(SEARCH("ATLANTA",$AT71)),"DEKALB (ATL LIMITS)","DEKALB"),IF(AND($E71="CLAYTON",ISNUMBER(SEARCH("COLLEGE PARK",$AT71))),"CLAYTON (COLLEGE PARK)",$E71)))))</f>
        <v/>
      </c>
      <c r="AV71" s="2">
        <f>IF($L71="","",IF(""&amp;$F71="2","DIESEL",IF(OR(""&amp;$F71="G",""&amp;$F71="H"),"GAS","")))</f>
        <v/>
      </c>
      <c r="AW71" s="2">
        <f>IF($AV71="","",$R71)</f>
        <v/>
      </c>
      <c r="AX71" s="2">
        <f>IF($AV71="","",IF($AB71=0,$R71,0))</f>
        <v/>
      </c>
      <c r="AY71" s="2">
        <f>IF($AV71="","",IF(AND($Z71=0,COUNTIF('AR SALES'!$L$2:$L$2501,$L71)=0),"YES",""))</f>
        <v/>
      </c>
      <c r="AZ71" s="2">
        <f>IF($AV71="","",IFERROR(VLOOKUP($AU71,CODES!$A:$B,2,FALSE),"NO CODE"))</f>
        <v/>
      </c>
      <c r="BA71" s="2">
        <f>IF(""&amp;$F71&lt;&gt;"4","",IF($AY71="YES","",IF(ROUND(SUMIFS($AE$2:$AE$4001,$L$2:$L$4001,$L71,$F$2:$F$4001,"4")-SUMIFS('AR SALES'!$Y$2:$Y$2501,'AR SALES'!$L$2:$L$2501,$L71,'AR SALES'!$AD$2:$AD$2501,"OFF"),2)=0,"","STALE")))</f>
        <v/>
      </c>
      <c r="BB71" s="2">
        <f>IF(OR(""&amp;$F71="2",""&amp;$F71="4",""&amp;$F71="G",""&amp;$F71="H"),IF($AY71="YES","",IF($AB71&lt;&gt;0,"",IF(COUNTIFS('AR SALES'!$L$2:$L$2501,$L71,'AR SALES'!$AD$2:$AD$2501,IF(""&amp;$F71="4","OFF","ON"),'AR SALES'!$AF$2:$AF$2501,"Y")&gt;0,"","NO EXEMPTION"))),"")</f>
        <v/>
      </c>
    </row>
    <row r="72">
      <c r="AT72" s="2">
        <f>IF($L72="","",IFERROR(INDEX('AR SALES'!$H$2:$H$2501,MATCH(""&amp;$L72,'AR SALES'!$AE$2:$AE$2501,0)),""))</f>
        <v/>
      </c>
      <c r="AU72" s="2">
        <f>IF($L72="","",IF($A72&lt;&gt;"GA","",IF($E72="FULTON",IF(ISNUMBER(SEARCH("COLLEGE PARK",$AT72)),"FULTON (COLLEGE PARK)",IF(ISNUMBER(SEARCH("HAPEVILLE",$AT72)),"FULTON (HAPEVILLE)",IF(ISNUMBER(SEARCH("EAST POINT",$AT72)),"FULTON (EAST POINT)",IF(ISNUMBER(SEARCH("ATLANTA",$AT72)),"FULTON (ATL LIMITS)","FULTON")))),IF($E72="DEKALB",IF(ISNUMBER(SEARCH("ATLANTA",$AT72)),"DEKALB (ATL LIMITS)","DEKALB"),IF(AND($E72="CLAYTON",ISNUMBER(SEARCH("COLLEGE PARK",$AT72))),"CLAYTON (COLLEGE PARK)",$E72)))))</f>
        <v/>
      </c>
      <c r="AV72" s="2">
        <f>IF($L72="","",IF(""&amp;$F72="2","DIESEL",IF(OR(""&amp;$F72="G",""&amp;$F72="H"),"GAS","")))</f>
        <v/>
      </c>
      <c r="AW72" s="2">
        <f>IF($AV72="","",$R72)</f>
        <v/>
      </c>
      <c r="AX72" s="2">
        <f>IF($AV72="","",IF($AB72=0,$R72,0))</f>
        <v/>
      </c>
      <c r="AY72" s="2">
        <f>IF($AV72="","",IF(AND($Z72=0,COUNTIF('AR SALES'!$L$2:$L$2501,$L72)=0),"YES",""))</f>
        <v/>
      </c>
      <c r="AZ72" s="2">
        <f>IF($AV72="","",IFERROR(VLOOKUP($AU72,CODES!$A:$B,2,FALSE),"NO CODE"))</f>
        <v/>
      </c>
      <c r="BA72" s="2">
        <f>IF(""&amp;$F72&lt;&gt;"4","",IF($AY72="YES","",IF(ROUND(SUMIFS($AE$2:$AE$4001,$L$2:$L$4001,$L72,$F$2:$F$4001,"4")-SUMIFS('AR SALES'!$Y$2:$Y$2501,'AR SALES'!$L$2:$L$2501,$L72,'AR SALES'!$AD$2:$AD$2501,"OFF"),2)=0,"","STALE")))</f>
        <v/>
      </c>
      <c r="BB72" s="2">
        <f>IF(OR(""&amp;$F72="2",""&amp;$F72="4",""&amp;$F72="G",""&amp;$F72="H"),IF($AY72="YES","",IF($AB72&lt;&gt;0,"",IF(COUNTIFS('AR SALES'!$L$2:$L$2501,$L72,'AR SALES'!$AD$2:$AD$2501,IF(""&amp;$F72="4","OFF","ON"),'AR SALES'!$AF$2:$AF$2501,"Y")&gt;0,"","NO EXEMPTION"))),"")</f>
        <v/>
      </c>
    </row>
    <row r="73">
      <c r="AT73" s="2">
        <f>IF($L73="","",IFERROR(INDEX('AR SALES'!$H$2:$H$2501,MATCH(""&amp;$L73,'AR SALES'!$AE$2:$AE$2501,0)),""))</f>
        <v/>
      </c>
      <c r="AU73" s="2">
        <f>IF($L73="","",IF($A73&lt;&gt;"GA","",IF($E73="FULTON",IF(ISNUMBER(SEARCH("COLLEGE PARK",$AT73)),"FULTON (COLLEGE PARK)",IF(ISNUMBER(SEARCH("HAPEVILLE",$AT73)),"FULTON (HAPEVILLE)",IF(ISNUMBER(SEARCH("EAST POINT",$AT73)),"FULTON (EAST POINT)",IF(ISNUMBER(SEARCH("ATLANTA",$AT73)),"FULTON (ATL LIMITS)","FULTON")))),IF($E73="DEKALB",IF(ISNUMBER(SEARCH("ATLANTA",$AT73)),"DEKALB (ATL LIMITS)","DEKALB"),IF(AND($E73="CLAYTON",ISNUMBER(SEARCH("COLLEGE PARK",$AT73))),"CLAYTON (COLLEGE PARK)",$E73)))))</f>
        <v/>
      </c>
      <c r="AV73" s="2">
        <f>IF($L73="","",IF(""&amp;$F73="2","DIESEL",IF(OR(""&amp;$F73="G",""&amp;$F73="H"),"GAS","")))</f>
        <v/>
      </c>
      <c r="AW73" s="2">
        <f>IF($AV73="","",$R73)</f>
        <v/>
      </c>
      <c r="AX73" s="2">
        <f>IF($AV73="","",IF($AB73=0,$R73,0))</f>
        <v/>
      </c>
      <c r="AY73" s="2">
        <f>IF($AV73="","",IF(AND($Z73=0,COUNTIF('AR SALES'!$L$2:$L$2501,$L73)=0),"YES",""))</f>
        <v/>
      </c>
      <c r="AZ73" s="2">
        <f>IF($AV73="","",IFERROR(VLOOKUP($AU73,CODES!$A:$B,2,FALSE),"NO CODE"))</f>
        <v/>
      </c>
      <c r="BA73" s="2">
        <f>IF(""&amp;$F73&lt;&gt;"4","",IF($AY73="YES","",IF(ROUND(SUMIFS($AE$2:$AE$4001,$L$2:$L$4001,$L73,$F$2:$F$4001,"4")-SUMIFS('AR SALES'!$Y$2:$Y$2501,'AR SALES'!$L$2:$L$2501,$L73,'AR SALES'!$AD$2:$AD$2501,"OFF"),2)=0,"","STALE")))</f>
        <v/>
      </c>
      <c r="BB73" s="2">
        <f>IF(OR(""&amp;$F73="2",""&amp;$F73="4",""&amp;$F73="G",""&amp;$F73="H"),IF($AY73="YES","",IF($AB73&lt;&gt;0,"",IF(COUNTIFS('AR SALES'!$L$2:$L$2501,$L73,'AR SALES'!$AD$2:$AD$2501,IF(""&amp;$F73="4","OFF","ON"),'AR SALES'!$AF$2:$AF$2501,"Y")&gt;0,"","NO EXEMPTION"))),"")</f>
        <v/>
      </c>
    </row>
    <row r="74">
      <c r="AT74" s="2">
        <f>IF($L74="","",IFERROR(INDEX('AR SALES'!$H$2:$H$2501,MATCH(""&amp;$L74,'AR SALES'!$AE$2:$AE$2501,0)),""))</f>
        <v/>
      </c>
      <c r="AU74" s="2">
        <f>IF($L74="","",IF($A74&lt;&gt;"GA","",IF($E74="FULTON",IF(ISNUMBER(SEARCH("COLLEGE PARK",$AT74)),"FULTON (COLLEGE PARK)",IF(ISNUMBER(SEARCH("HAPEVILLE",$AT74)),"FULTON (HAPEVILLE)",IF(ISNUMBER(SEARCH("EAST POINT",$AT74)),"FULTON (EAST POINT)",IF(ISNUMBER(SEARCH("ATLANTA",$AT74)),"FULTON (ATL LIMITS)","FULTON")))),IF($E74="DEKALB",IF(ISNUMBER(SEARCH("ATLANTA",$AT74)),"DEKALB (ATL LIMITS)","DEKALB"),IF(AND($E74="CLAYTON",ISNUMBER(SEARCH("COLLEGE PARK",$AT74))),"CLAYTON (COLLEGE PARK)",$E74)))))</f>
        <v/>
      </c>
      <c r="AV74" s="2">
        <f>IF($L74="","",IF(""&amp;$F74="2","DIESEL",IF(OR(""&amp;$F74="G",""&amp;$F74="H"),"GAS","")))</f>
        <v/>
      </c>
      <c r="AW74" s="2">
        <f>IF($AV74="","",$R74)</f>
        <v/>
      </c>
      <c r="AX74" s="2">
        <f>IF($AV74="","",IF($AB74=0,$R74,0))</f>
        <v/>
      </c>
      <c r="AY74" s="2">
        <f>IF($AV74="","",IF(AND($Z74=0,COUNTIF('AR SALES'!$L$2:$L$2501,$L74)=0),"YES",""))</f>
        <v/>
      </c>
      <c r="AZ74" s="2">
        <f>IF($AV74="","",IFERROR(VLOOKUP($AU74,CODES!$A:$B,2,FALSE),"NO CODE"))</f>
        <v/>
      </c>
      <c r="BA74" s="2">
        <f>IF(""&amp;$F74&lt;&gt;"4","",IF($AY74="YES","",IF(ROUND(SUMIFS($AE$2:$AE$4001,$L$2:$L$4001,$L74,$F$2:$F$4001,"4")-SUMIFS('AR SALES'!$Y$2:$Y$2501,'AR SALES'!$L$2:$L$2501,$L74,'AR SALES'!$AD$2:$AD$2501,"OFF"),2)=0,"","STALE")))</f>
        <v/>
      </c>
      <c r="BB74" s="2">
        <f>IF(OR(""&amp;$F74="2",""&amp;$F74="4",""&amp;$F74="G",""&amp;$F74="H"),IF($AY74="YES","",IF($AB74&lt;&gt;0,"",IF(COUNTIFS('AR SALES'!$L$2:$L$2501,$L74,'AR SALES'!$AD$2:$AD$2501,IF(""&amp;$F74="4","OFF","ON"),'AR SALES'!$AF$2:$AF$2501,"Y")&gt;0,"","NO EXEMPTION"))),"")</f>
        <v/>
      </c>
    </row>
    <row r="75">
      <c r="AT75" s="2">
        <f>IF($L75="","",IFERROR(INDEX('AR SALES'!$H$2:$H$2501,MATCH(""&amp;$L75,'AR SALES'!$AE$2:$AE$2501,0)),""))</f>
        <v/>
      </c>
      <c r="AU75" s="2">
        <f>IF($L75="","",IF($A75&lt;&gt;"GA","",IF($E75="FULTON",IF(ISNUMBER(SEARCH("COLLEGE PARK",$AT75)),"FULTON (COLLEGE PARK)",IF(ISNUMBER(SEARCH("HAPEVILLE",$AT75)),"FULTON (HAPEVILLE)",IF(ISNUMBER(SEARCH("EAST POINT",$AT75)),"FULTON (EAST POINT)",IF(ISNUMBER(SEARCH("ATLANTA",$AT75)),"FULTON (ATL LIMITS)","FULTON")))),IF($E75="DEKALB",IF(ISNUMBER(SEARCH("ATLANTA",$AT75)),"DEKALB (ATL LIMITS)","DEKALB"),IF(AND($E75="CLAYTON",ISNUMBER(SEARCH("COLLEGE PARK",$AT75))),"CLAYTON (COLLEGE PARK)",$E75)))))</f>
        <v/>
      </c>
      <c r="AV75" s="2">
        <f>IF($L75="","",IF(""&amp;$F75="2","DIESEL",IF(OR(""&amp;$F75="G",""&amp;$F75="H"),"GAS","")))</f>
        <v/>
      </c>
      <c r="AW75" s="2">
        <f>IF($AV75="","",$R75)</f>
        <v/>
      </c>
      <c r="AX75" s="2">
        <f>IF($AV75="","",IF($AB75=0,$R75,0))</f>
        <v/>
      </c>
      <c r="AY75" s="2">
        <f>IF($AV75="","",IF(AND($Z75=0,COUNTIF('AR SALES'!$L$2:$L$2501,$L75)=0),"YES",""))</f>
        <v/>
      </c>
      <c r="AZ75" s="2">
        <f>IF($AV75="","",IFERROR(VLOOKUP($AU75,CODES!$A:$B,2,FALSE),"NO CODE"))</f>
        <v/>
      </c>
      <c r="BA75" s="2">
        <f>IF(""&amp;$F75&lt;&gt;"4","",IF($AY75="YES","",IF(ROUND(SUMIFS($AE$2:$AE$4001,$L$2:$L$4001,$L75,$F$2:$F$4001,"4")-SUMIFS('AR SALES'!$Y$2:$Y$2501,'AR SALES'!$L$2:$L$2501,$L75,'AR SALES'!$AD$2:$AD$2501,"OFF"),2)=0,"","STALE")))</f>
        <v/>
      </c>
      <c r="BB75" s="2">
        <f>IF(OR(""&amp;$F75="2",""&amp;$F75="4",""&amp;$F75="G",""&amp;$F75="H"),IF($AY75="YES","",IF($AB75&lt;&gt;0,"",IF(COUNTIFS('AR SALES'!$L$2:$L$2501,$L75,'AR SALES'!$AD$2:$AD$2501,IF(""&amp;$F75="4","OFF","ON"),'AR SALES'!$AF$2:$AF$2501,"Y")&gt;0,"","NO EXEMPTION"))),"")</f>
        <v/>
      </c>
    </row>
    <row r="76">
      <c r="AT76" s="2">
        <f>IF($L76="","",IFERROR(INDEX('AR SALES'!$H$2:$H$2501,MATCH(""&amp;$L76,'AR SALES'!$AE$2:$AE$2501,0)),""))</f>
        <v/>
      </c>
      <c r="AU76" s="2">
        <f>IF($L76="","",IF($A76&lt;&gt;"GA","",IF($E76="FULTON",IF(ISNUMBER(SEARCH("COLLEGE PARK",$AT76)),"FULTON (COLLEGE PARK)",IF(ISNUMBER(SEARCH("HAPEVILLE",$AT76)),"FULTON (HAPEVILLE)",IF(ISNUMBER(SEARCH("EAST POINT",$AT76)),"FULTON (EAST POINT)",IF(ISNUMBER(SEARCH("ATLANTA",$AT76)),"FULTON (ATL LIMITS)","FULTON")))),IF($E76="DEKALB",IF(ISNUMBER(SEARCH("ATLANTA",$AT76)),"DEKALB (ATL LIMITS)","DEKALB"),IF(AND($E76="CLAYTON",ISNUMBER(SEARCH("COLLEGE PARK",$AT76))),"CLAYTON (COLLEGE PARK)",$E76)))))</f>
        <v/>
      </c>
      <c r="AV76" s="2">
        <f>IF($L76="","",IF(""&amp;$F76="2","DIESEL",IF(OR(""&amp;$F76="G",""&amp;$F76="H"),"GAS","")))</f>
        <v/>
      </c>
      <c r="AW76" s="2">
        <f>IF($AV76="","",$R76)</f>
        <v/>
      </c>
      <c r="AX76" s="2">
        <f>IF($AV76="","",IF($AB76=0,$R76,0))</f>
        <v/>
      </c>
      <c r="AY76" s="2">
        <f>IF($AV76="","",IF(AND($Z76=0,COUNTIF('AR SALES'!$L$2:$L$2501,$L76)=0),"YES",""))</f>
        <v/>
      </c>
      <c r="AZ76" s="2">
        <f>IF($AV76="","",IFERROR(VLOOKUP($AU76,CODES!$A:$B,2,FALSE),"NO CODE"))</f>
        <v/>
      </c>
      <c r="BA76" s="2">
        <f>IF(""&amp;$F76&lt;&gt;"4","",IF($AY76="YES","",IF(ROUND(SUMIFS($AE$2:$AE$4001,$L$2:$L$4001,$L76,$F$2:$F$4001,"4")-SUMIFS('AR SALES'!$Y$2:$Y$2501,'AR SALES'!$L$2:$L$2501,$L76,'AR SALES'!$AD$2:$AD$2501,"OFF"),2)=0,"","STALE")))</f>
        <v/>
      </c>
      <c r="BB76" s="2">
        <f>IF(OR(""&amp;$F76="2",""&amp;$F76="4",""&amp;$F76="G",""&amp;$F76="H"),IF($AY76="YES","",IF($AB76&lt;&gt;0,"",IF(COUNTIFS('AR SALES'!$L$2:$L$2501,$L76,'AR SALES'!$AD$2:$AD$2501,IF(""&amp;$F76="4","OFF","ON"),'AR SALES'!$AF$2:$AF$2501,"Y")&gt;0,"","NO EXEMPTION"))),"")</f>
        <v/>
      </c>
    </row>
    <row r="77">
      <c r="AT77" s="2">
        <f>IF($L77="","",IFERROR(INDEX('AR SALES'!$H$2:$H$2501,MATCH(""&amp;$L77,'AR SALES'!$AE$2:$AE$2501,0)),""))</f>
        <v/>
      </c>
      <c r="AU77" s="2">
        <f>IF($L77="","",IF($A77&lt;&gt;"GA","",IF($E77="FULTON",IF(ISNUMBER(SEARCH("COLLEGE PARK",$AT77)),"FULTON (COLLEGE PARK)",IF(ISNUMBER(SEARCH("HAPEVILLE",$AT77)),"FULTON (HAPEVILLE)",IF(ISNUMBER(SEARCH("EAST POINT",$AT77)),"FULTON (EAST POINT)",IF(ISNUMBER(SEARCH("ATLANTA",$AT77)),"FULTON (ATL LIMITS)","FULTON")))),IF($E77="DEKALB",IF(ISNUMBER(SEARCH("ATLANTA",$AT77)),"DEKALB (ATL LIMITS)","DEKALB"),IF(AND($E77="CLAYTON",ISNUMBER(SEARCH("COLLEGE PARK",$AT77))),"CLAYTON (COLLEGE PARK)",$E77)))))</f>
        <v/>
      </c>
      <c r="AV77" s="2">
        <f>IF($L77="","",IF(""&amp;$F77="2","DIESEL",IF(OR(""&amp;$F77="G",""&amp;$F77="H"),"GAS","")))</f>
        <v/>
      </c>
      <c r="AW77" s="2">
        <f>IF($AV77="","",$R77)</f>
        <v/>
      </c>
      <c r="AX77" s="2">
        <f>IF($AV77="","",IF($AB77=0,$R77,0))</f>
        <v/>
      </c>
      <c r="AY77" s="2">
        <f>IF($AV77="","",IF(AND($Z77=0,COUNTIF('AR SALES'!$L$2:$L$2501,$L77)=0),"YES",""))</f>
        <v/>
      </c>
      <c r="AZ77" s="2">
        <f>IF($AV77="","",IFERROR(VLOOKUP($AU77,CODES!$A:$B,2,FALSE),"NO CODE"))</f>
        <v/>
      </c>
      <c r="BA77" s="2">
        <f>IF(""&amp;$F77&lt;&gt;"4","",IF($AY77="YES","",IF(ROUND(SUMIFS($AE$2:$AE$4001,$L$2:$L$4001,$L77,$F$2:$F$4001,"4")-SUMIFS('AR SALES'!$Y$2:$Y$2501,'AR SALES'!$L$2:$L$2501,$L77,'AR SALES'!$AD$2:$AD$2501,"OFF"),2)=0,"","STALE")))</f>
        <v/>
      </c>
      <c r="BB77" s="2">
        <f>IF(OR(""&amp;$F77="2",""&amp;$F77="4",""&amp;$F77="G",""&amp;$F77="H"),IF($AY77="YES","",IF($AB77&lt;&gt;0,"",IF(COUNTIFS('AR SALES'!$L$2:$L$2501,$L77,'AR SALES'!$AD$2:$AD$2501,IF(""&amp;$F77="4","OFF","ON"),'AR SALES'!$AF$2:$AF$2501,"Y")&gt;0,"","NO EXEMPTION"))),"")</f>
        <v/>
      </c>
    </row>
    <row r="78">
      <c r="AT78" s="2">
        <f>IF($L78="","",IFERROR(INDEX('AR SALES'!$H$2:$H$2501,MATCH(""&amp;$L78,'AR SALES'!$AE$2:$AE$2501,0)),""))</f>
        <v/>
      </c>
      <c r="AU78" s="2">
        <f>IF($L78="","",IF($A78&lt;&gt;"GA","",IF($E78="FULTON",IF(ISNUMBER(SEARCH("COLLEGE PARK",$AT78)),"FULTON (COLLEGE PARK)",IF(ISNUMBER(SEARCH("HAPEVILLE",$AT78)),"FULTON (HAPEVILLE)",IF(ISNUMBER(SEARCH("EAST POINT",$AT78)),"FULTON (EAST POINT)",IF(ISNUMBER(SEARCH("ATLANTA",$AT78)),"FULTON (ATL LIMITS)","FULTON")))),IF($E78="DEKALB",IF(ISNUMBER(SEARCH("ATLANTA",$AT78)),"DEKALB (ATL LIMITS)","DEKALB"),IF(AND($E78="CLAYTON",ISNUMBER(SEARCH("COLLEGE PARK",$AT78))),"CLAYTON (COLLEGE PARK)",$E78)))))</f>
        <v/>
      </c>
      <c r="AV78" s="2">
        <f>IF($L78="","",IF(""&amp;$F78="2","DIESEL",IF(OR(""&amp;$F78="G",""&amp;$F78="H"),"GAS","")))</f>
        <v/>
      </c>
      <c r="AW78" s="2">
        <f>IF($AV78="","",$R78)</f>
        <v/>
      </c>
      <c r="AX78" s="2">
        <f>IF($AV78="","",IF($AB78=0,$R78,0))</f>
        <v/>
      </c>
      <c r="AY78" s="2">
        <f>IF($AV78="","",IF(AND($Z78=0,COUNTIF('AR SALES'!$L$2:$L$2501,$L78)=0),"YES",""))</f>
        <v/>
      </c>
      <c r="AZ78" s="2">
        <f>IF($AV78="","",IFERROR(VLOOKUP($AU78,CODES!$A:$B,2,FALSE),"NO CODE"))</f>
        <v/>
      </c>
      <c r="BA78" s="2">
        <f>IF(""&amp;$F78&lt;&gt;"4","",IF($AY78="YES","",IF(ROUND(SUMIFS($AE$2:$AE$4001,$L$2:$L$4001,$L78,$F$2:$F$4001,"4")-SUMIFS('AR SALES'!$Y$2:$Y$2501,'AR SALES'!$L$2:$L$2501,$L78,'AR SALES'!$AD$2:$AD$2501,"OFF"),2)=0,"","STALE")))</f>
        <v/>
      </c>
      <c r="BB78" s="2">
        <f>IF(OR(""&amp;$F78="2",""&amp;$F78="4",""&amp;$F78="G",""&amp;$F78="H"),IF($AY78="YES","",IF($AB78&lt;&gt;0,"",IF(COUNTIFS('AR SALES'!$L$2:$L$2501,$L78,'AR SALES'!$AD$2:$AD$2501,IF(""&amp;$F78="4","OFF","ON"),'AR SALES'!$AF$2:$AF$2501,"Y")&gt;0,"","NO EXEMPTION"))),"")</f>
        <v/>
      </c>
    </row>
    <row r="79">
      <c r="AT79" s="2">
        <f>IF($L79="","",IFERROR(INDEX('AR SALES'!$H$2:$H$2501,MATCH(""&amp;$L79,'AR SALES'!$AE$2:$AE$2501,0)),""))</f>
        <v/>
      </c>
      <c r="AU79" s="2">
        <f>IF($L79="","",IF($A79&lt;&gt;"GA","",IF($E79="FULTON",IF(ISNUMBER(SEARCH("COLLEGE PARK",$AT79)),"FULTON (COLLEGE PARK)",IF(ISNUMBER(SEARCH("HAPEVILLE",$AT79)),"FULTON (HAPEVILLE)",IF(ISNUMBER(SEARCH("EAST POINT",$AT79)),"FULTON (EAST POINT)",IF(ISNUMBER(SEARCH("ATLANTA",$AT79)),"FULTON (ATL LIMITS)","FULTON")))),IF($E79="DEKALB",IF(ISNUMBER(SEARCH("ATLANTA",$AT79)),"DEKALB (ATL LIMITS)","DEKALB"),IF(AND($E79="CLAYTON",ISNUMBER(SEARCH("COLLEGE PARK",$AT79))),"CLAYTON (COLLEGE PARK)",$E79)))))</f>
        <v/>
      </c>
      <c r="AV79" s="2">
        <f>IF($L79="","",IF(""&amp;$F79="2","DIESEL",IF(OR(""&amp;$F79="G",""&amp;$F79="H"),"GAS","")))</f>
        <v/>
      </c>
      <c r="AW79" s="2">
        <f>IF($AV79="","",$R79)</f>
        <v/>
      </c>
      <c r="AX79" s="2">
        <f>IF($AV79="","",IF($AB79=0,$R79,0))</f>
        <v/>
      </c>
      <c r="AY79" s="2">
        <f>IF($AV79="","",IF(AND($Z79=0,COUNTIF('AR SALES'!$L$2:$L$2501,$L79)=0),"YES",""))</f>
        <v/>
      </c>
      <c r="AZ79" s="2">
        <f>IF($AV79="","",IFERROR(VLOOKUP($AU79,CODES!$A:$B,2,FALSE),"NO CODE"))</f>
        <v/>
      </c>
      <c r="BA79" s="2">
        <f>IF(""&amp;$F79&lt;&gt;"4","",IF($AY79="YES","",IF(ROUND(SUMIFS($AE$2:$AE$4001,$L$2:$L$4001,$L79,$F$2:$F$4001,"4")-SUMIFS('AR SALES'!$Y$2:$Y$2501,'AR SALES'!$L$2:$L$2501,$L79,'AR SALES'!$AD$2:$AD$2501,"OFF"),2)=0,"","STALE")))</f>
        <v/>
      </c>
      <c r="BB79" s="2">
        <f>IF(OR(""&amp;$F79="2",""&amp;$F79="4",""&amp;$F79="G",""&amp;$F79="H"),IF($AY79="YES","",IF($AB79&lt;&gt;0,"",IF(COUNTIFS('AR SALES'!$L$2:$L$2501,$L79,'AR SALES'!$AD$2:$AD$2501,IF(""&amp;$F79="4","OFF","ON"),'AR SALES'!$AF$2:$AF$2501,"Y")&gt;0,"","NO EXEMPTION"))),"")</f>
        <v/>
      </c>
    </row>
    <row r="80">
      <c r="AT80" s="2">
        <f>IF($L80="","",IFERROR(INDEX('AR SALES'!$H$2:$H$2501,MATCH(""&amp;$L80,'AR SALES'!$AE$2:$AE$2501,0)),""))</f>
        <v/>
      </c>
      <c r="AU80" s="2">
        <f>IF($L80="","",IF($A80&lt;&gt;"GA","",IF($E80="FULTON",IF(ISNUMBER(SEARCH("COLLEGE PARK",$AT80)),"FULTON (COLLEGE PARK)",IF(ISNUMBER(SEARCH("HAPEVILLE",$AT80)),"FULTON (HAPEVILLE)",IF(ISNUMBER(SEARCH("EAST POINT",$AT80)),"FULTON (EAST POINT)",IF(ISNUMBER(SEARCH("ATLANTA",$AT80)),"FULTON (ATL LIMITS)","FULTON")))),IF($E80="DEKALB",IF(ISNUMBER(SEARCH("ATLANTA",$AT80)),"DEKALB (ATL LIMITS)","DEKALB"),IF(AND($E80="CLAYTON",ISNUMBER(SEARCH("COLLEGE PARK",$AT80))),"CLAYTON (COLLEGE PARK)",$E80)))))</f>
        <v/>
      </c>
      <c r="AV80" s="2">
        <f>IF($L80="","",IF(""&amp;$F80="2","DIESEL",IF(OR(""&amp;$F80="G",""&amp;$F80="H"),"GAS","")))</f>
        <v/>
      </c>
      <c r="AW80" s="2">
        <f>IF($AV80="","",$R80)</f>
        <v/>
      </c>
      <c r="AX80" s="2">
        <f>IF($AV80="","",IF($AB80=0,$R80,0))</f>
        <v/>
      </c>
      <c r="AY80" s="2">
        <f>IF($AV80="","",IF(AND($Z80=0,COUNTIF('AR SALES'!$L$2:$L$2501,$L80)=0),"YES",""))</f>
        <v/>
      </c>
      <c r="AZ80" s="2">
        <f>IF($AV80="","",IFERROR(VLOOKUP($AU80,CODES!$A:$B,2,FALSE),"NO CODE"))</f>
        <v/>
      </c>
      <c r="BA80" s="2">
        <f>IF(""&amp;$F80&lt;&gt;"4","",IF($AY80="YES","",IF(ROUND(SUMIFS($AE$2:$AE$4001,$L$2:$L$4001,$L80,$F$2:$F$4001,"4")-SUMIFS('AR SALES'!$Y$2:$Y$2501,'AR SALES'!$L$2:$L$2501,$L80,'AR SALES'!$AD$2:$AD$2501,"OFF"),2)=0,"","STALE")))</f>
        <v/>
      </c>
      <c r="BB80" s="2">
        <f>IF(OR(""&amp;$F80="2",""&amp;$F80="4",""&amp;$F80="G",""&amp;$F80="H"),IF($AY80="YES","",IF($AB80&lt;&gt;0,"",IF(COUNTIFS('AR SALES'!$L$2:$L$2501,$L80,'AR SALES'!$AD$2:$AD$2501,IF(""&amp;$F80="4","OFF","ON"),'AR SALES'!$AF$2:$AF$2501,"Y")&gt;0,"","NO EXEMPTION"))),"")</f>
        <v/>
      </c>
    </row>
    <row r="81">
      <c r="AT81" s="2">
        <f>IF($L81="","",IFERROR(INDEX('AR SALES'!$H$2:$H$2501,MATCH(""&amp;$L81,'AR SALES'!$AE$2:$AE$2501,0)),""))</f>
        <v/>
      </c>
      <c r="AU81" s="2">
        <f>IF($L81="","",IF($A81&lt;&gt;"GA","",IF($E81="FULTON",IF(ISNUMBER(SEARCH("COLLEGE PARK",$AT81)),"FULTON (COLLEGE PARK)",IF(ISNUMBER(SEARCH("HAPEVILLE",$AT81)),"FULTON (HAPEVILLE)",IF(ISNUMBER(SEARCH("EAST POINT",$AT81)),"FULTON (EAST POINT)",IF(ISNUMBER(SEARCH("ATLANTA",$AT81)),"FULTON (ATL LIMITS)","FULTON")))),IF($E81="DEKALB",IF(ISNUMBER(SEARCH("ATLANTA",$AT81)),"DEKALB (ATL LIMITS)","DEKALB"),IF(AND($E81="CLAYTON",ISNUMBER(SEARCH("COLLEGE PARK",$AT81))),"CLAYTON (COLLEGE PARK)",$E81)))))</f>
        <v/>
      </c>
      <c r="AV81" s="2">
        <f>IF($L81="","",IF(""&amp;$F81="2","DIESEL",IF(OR(""&amp;$F81="G",""&amp;$F81="H"),"GAS","")))</f>
        <v/>
      </c>
      <c r="AW81" s="2">
        <f>IF($AV81="","",$R81)</f>
        <v/>
      </c>
      <c r="AX81" s="2">
        <f>IF($AV81="","",IF($AB81=0,$R81,0))</f>
        <v/>
      </c>
      <c r="AY81" s="2">
        <f>IF($AV81="","",IF(AND($Z81=0,COUNTIF('AR SALES'!$L$2:$L$2501,$L81)=0),"YES",""))</f>
        <v/>
      </c>
      <c r="AZ81" s="2">
        <f>IF($AV81="","",IFERROR(VLOOKUP($AU81,CODES!$A:$B,2,FALSE),"NO CODE"))</f>
        <v/>
      </c>
      <c r="BA81" s="2">
        <f>IF(""&amp;$F81&lt;&gt;"4","",IF($AY81="YES","",IF(ROUND(SUMIFS($AE$2:$AE$4001,$L$2:$L$4001,$L81,$F$2:$F$4001,"4")-SUMIFS('AR SALES'!$Y$2:$Y$2501,'AR SALES'!$L$2:$L$2501,$L81,'AR SALES'!$AD$2:$AD$2501,"OFF"),2)=0,"","STALE")))</f>
        <v/>
      </c>
      <c r="BB81" s="2">
        <f>IF(OR(""&amp;$F81="2",""&amp;$F81="4",""&amp;$F81="G",""&amp;$F81="H"),IF($AY81="YES","",IF($AB81&lt;&gt;0,"",IF(COUNTIFS('AR SALES'!$L$2:$L$2501,$L81,'AR SALES'!$AD$2:$AD$2501,IF(""&amp;$F81="4","OFF","ON"),'AR SALES'!$AF$2:$AF$2501,"Y")&gt;0,"","NO EXEMPTION"))),"")</f>
        <v/>
      </c>
    </row>
    <row r="82">
      <c r="AT82" s="2">
        <f>IF($L82="","",IFERROR(INDEX('AR SALES'!$H$2:$H$2501,MATCH(""&amp;$L82,'AR SALES'!$AE$2:$AE$2501,0)),""))</f>
        <v/>
      </c>
      <c r="AU82" s="2">
        <f>IF($L82="","",IF($A82&lt;&gt;"GA","",IF($E82="FULTON",IF(ISNUMBER(SEARCH("COLLEGE PARK",$AT82)),"FULTON (COLLEGE PARK)",IF(ISNUMBER(SEARCH("HAPEVILLE",$AT82)),"FULTON (HAPEVILLE)",IF(ISNUMBER(SEARCH("EAST POINT",$AT82)),"FULTON (EAST POINT)",IF(ISNUMBER(SEARCH("ATLANTA",$AT82)),"FULTON (ATL LIMITS)","FULTON")))),IF($E82="DEKALB",IF(ISNUMBER(SEARCH("ATLANTA",$AT82)),"DEKALB (ATL LIMITS)","DEKALB"),IF(AND($E82="CLAYTON",ISNUMBER(SEARCH("COLLEGE PARK",$AT82))),"CLAYTON (COLLEGE PARK)",$E82)))))</f>
        <v/>
      </c>
      <c r="AV82" s="2">
        <f>IF($L82="","",IF(""&amp;$F82="2","DIESEL",IF(OR(""&amp;$F82="G",""&amp;$F82="H"),"GAS","")))</f>
        <v/>
      </c>
      <c r="AW82" s="2">
        <f>IF($AV82="","",$R82)</f>
        <v/>
      </c>
      <c r="AX82" s="2">
        <f>IF($AV82="","",IF($AB82=0,$R82,0))</f>
        <v/>
      </c>
      <c r="AY82" s="2">
        <f>IF($AV82="","",IF(AND($Z82=0,COUNTIF('AR SALES'!$L$2:$L$2501,$L82)=0),"YES",""))</f>
        <v/>
      </c>
      <c r="AZ82" s="2">
        <f>IF($AV82="","",IFERROR(VLOOKUP($AU82,CODES!$A:$B,2,FALSE),"NO CODE"))</f>
        <v/>
      </c>
      <c r="BA82" s="2">
        <f>IF(""&amp;$F82&lt;&gt;"4","",IF($AY82="YES","",IF(ROUND(SUMIFS($AE$2:$AE$4001,$L$2:$L$4001,$L82,$F$2:$F$4001,"4")-SUMIFS('AR SALES'!$Y$2:$Y$2501,'AR SALES'!$L$2:$L$2501,$L82,'AR SALES'!$AD$2:$AD$2501,"OFF"),2)=0,"","STALE")))</f>
        <v/>
      </c>
      <c r="BB82" s="2">
        <f>IF(OR(""&amp;$F82="2",""&amp;$F82="4",""&amp;$F82="G",""&amp;$F82="H"),IF($AY82="YES","",IF($AB82&lt;&gt;0,"",IF(COUNTIFS('AR SALES'!$L$2:$L$2501,$L82,'AR SALES'!$AD$2:$AD$2501,IF(""&amp;$F82="4","OFF","ON"),'AR SALES'!$AF$2:$AF$2501,"Y")&gt;0,"","NO EXEMPTION"))),"")</f>
        <v/>
      </c>
    </row>
    <row r="83">
      <c r="AT83" s="2">
        <f>IF($L83="","",IFERROR(INDEX('AR SALES'!$H$2:$H$2501,MATCH(""&amp;$L83,'AR SALES'!$AE$2:$AE$2501,0)),""))</f>
        <v/>
      </c>
      <c r="AU83" s="2">
        <f>IF($L83="","",IF($A83&lt;&gt;"GA","",IF($E83="FULTON",IF(ISNUMBER(SEARCH("COLLEGE PARK",$AT83)),"FULTON (COLLEGE PARK)",IF(ISNUMBER(SEARCH("HAPEVILLE",$AT83)),"FULTON (HAPEVILLE)",IF(ISNUMBER(SEARCH("EAST POINT",$AT83)),"FULTON (EAST POINT)",IF(ISNUMBER(SEARCH("ATLANTA",$AT83)),"FULTON (ATL LIMITS)","FULTON")))),IF($E83="DEKALB",IF(ISNUMBER(SEARCH("ATLANTA",$AT83)),"DEKALB (ATL LIMITS)","DEKALB"),IF(AND($E83="CLAYTON",ISNUMBER(SEARCH("COLLEGE PARK",$AT83))),"CLAYTON (COLLEGE PARK)",$E83)))))</f>
        <v/>
      </c>
      <c r="AV83" s="2">
        <f>IF($L83="","",IF(""&amp;$F83="2","DIESEL",IF(OR(""&amp;$F83="G",""&amp;$F83="H"),"GAS","")))</f>
        <v/>
      </c>
      <c r="AW83" s="2">
        <f>IF($AV83="","",$R83)</f>
        <v/>
      </c>
      <c r="AX83" s="2">
        <f>IF($AV83="","",IF($AB83=0,$R83,0))</f>
        <v/>
      </c>
      <c r="AY83" s="2">
        <f>IF($AV83="","",IF(AND($Z83=0,COUNTIF('AR SALES'!$L$2:$L$2501,$L83)=0),"YES",""))</f>
        <v/>
      </c>
      <c r="AZ83" s="2">
        <f>IF($AV83="","",IFERROR(VLOOKUP($AU83,CODES!$A:$B,2,FALSE),"NO CODE"))</f>
        <v/>
      </c>
      <c r="BA83" s="2">
        <f>IF(""&amp;$F83&lt;&gt;"4","",IF($AY83="YES","",IF(ROUND(SUMIFS($AE$2:$AE$4001,$L$2:$L$4001,$L83,$F$2:$F$4001,"4")-SUMIFS('AR SALES'!$Y$2:$Y$2501,'AR SALES'!$L$2:$L$2501,$L83,'AR SALES'!$AD$2:$AD$2501,"OFF"),2)=0,"","STALE")))</f>
        <v/>
      </c>
      <c r="BB83" s="2">
        <f>IF(OR(""&amp;$F83="2",""&amp;$F83="4",""&amp;$F83="G",""&amp;$F83="H"),IF($AY83="YES","",IF($AB83&lt;&gt;0,"",IF(COUNTIFS('AR SALES'!$L$2:$L$2501,$L83,'AR SALES'!$AD$2:$AD$2501,IF(""&amp;$F83="4","OFF","ON"),'AR SALES'!$AF$2:$AF$2501,"Y")&gt;0,"","NO EXEMPTION"))),"")</f>
        <v/>
      </c>
    </row>
    <row r="84">
      <c r="AT84" s="2">
        <f>IF($L84="","",IFERROR(INDEX('AR SALES'!$H$2:$H$2501,MATCH(""&amp;$L84,'AR SALES'!$AE$2:$AE$2501,0)),""))</f>
        <v/>
      </c>
      <c r="AU84" s="2">
        <f>IF($L84="","",IF($A84&lt;&gt;"GA","",IF($E84="FULTON",IF(ISNUMBER(SEARCH("COLLEGE PARK",$AT84)),"FULTON (COLLEGE PARK)",IF(ISNUMBER(SEARCH("HAPEVILLE",$AT84)),"FULTON (HAPEVILLE)",IF(ISNUMBER(SEARCH("EAST POINT",$AT84)),"FULTON (EAST POINT)",IF(ISNUMBER(SEARCH("ATLANTA",$AT84)),"FULTON (ATL LIMITS)","FULTON")))),IF($E84="DEKALB",IF(ISNUMBER(SEARCH("ATLANTA",$AT84)),"DEKALB (ATL LIMITS)","DEKALB"),IF(AND($E84="CLAYTON",ISNUMBER(SEARCH("COLLEGE PARK",$AT84))),"CLAYTON (COLLEGE PARK)",$E84)))))</f>
        <v/>
      </c>
      <c r="AV84" s="2">
        <f>IF($L84="","",IF(""&amp;$F84="2","DIESEL",IF(OR(""&amp;$F84="G",""&amp;$F84="H"),"GAS","")))</f>
        <v/>
      </c>
      <c r="AW84" s="2">
        <f>IF($AV84="","",$R84)</f>
        <v/>
      </c>
      <c r="AX84" s="2">
        <f>IF($AV84="","",IF($AB84=0,$R84,0))</f>
        <v/>
      </c>
      <c r="AY84" s="2">
        <f>IF($AV84="","",IF(AND($Z84=0,COUNTIF('AR SALES'!$L$2:$L$2501,$L84)=0),"YES",""))</f>
        <v/>
      </c>
      <c r="AZ84" s="2">
        <f>IF($AV84="","",IFERROR(VLOOKUP($AU84,CODES!$A:$B,2,FALSE),"NO CODE"))</f>
        <v/>
      </c>
      <c r="BA84" s="2">
        <f>IF(""&amp;$F84&lt;&gt;"4","",IF($AY84="YES","",IF(ROUND(SUMIFS($AE$2:$AE$4001,$L$2:$L$4001,$L84,$F$2:$F$4001,"4")-SUMIFS('AR SALES'!$Y$2:$Y$2501,'AR SALES'!$L$2:$L$2501,$L84,'AR SALES'!$AD$2:$AD$2501,"OFF"),2)=0,"","STALE")))</f>
        <v/>
      </c>
      <c r="BB84" s="2">
        <f>IF(OR(""&amp;$F84="2",""&amp;$F84="4",""&amp;$F84="G",""&amp;$F84="H"),IF($AY84="YES","",IF($AB84&lt;&gt;0,"",IF(COUNTIFS('AR SALES'!$L$2:$L$2501,$L84,'AR SALES'!$AD$2:$AD$2501,IF(""&amp;$F84="4","OFF","ON"),'AR SALES'!$AF$2:$AF$2501,"Y")&gt;0,"","NO EXEMPTION"))),"")</f>
        <v/>
      </c>
    </row>
    <row r="85">
      <c r="AT85" s="2">
        <f>IF($L85="","",IFERROR(INDEX('AR SALES'!$H$2:$H$2501,MATCH(""&amp;$L85,'AR SALES'!$AE$2:$AE$2501,0)),""))</f>
        <v/>
      </c>
      <c r="AU85" s="2">
        <f>IF($L85="","",IF($A85&lt;&gt;"GA","",IF($E85="FULTON",IF(ISNUMBER(SEARCH("COLLEGE PARK",$AT85)),"FULTON (COLLEGE PARK)",IF(ISNUMBER(SEARCH("HAPEVILLE",$AT85)),"FULTON (HAPEVILLE)",IF(ISNUMBER(SEARCH("EAST POINT",$AT85)),"FULTON (EAST POINT)",IF(ISNUMBER(SEARCH("ATLANTA",$AT85)),"FULTON (ATL LIMITS)","FULTON")))),IF($E85="DEKALB",IF(ISNUMBER(SEARCH("ATLANTA",$AT85)),"DEKALB (ATL LIMITS)","DEKALB"),IF(AND($E85="CLAYTON",ISNUMBER(SEARCH("COLLEGE PARK",$AT85))),"CLAYTON (COLLEGE PARK)",$E85)))))</f>
        <v/>
      </c>
      <c r="AV85" s="2">
        <f>IF($L85="","",IF(""&amp;$F85="2","DIESEL",IF(OR(""&amp;$F85="G",""&amp;$F85="H"),"GAS","")))</f>
        <v/>
      </c>
      <c r="AW85" s="2">
        <f>IF($AV85="","",$R85)</f>
        <v/>
      </c>
      <c r="AX85" s="2">
        <f>IF($AV85="","",IF($AB85=0,$R85,0))</f>
        <v/>
      </c>
      <c r="AY85" s="2">
        <f>IF($AV85="","",IF(AND($Z85=0,COUNTIF('AR SALES'!$L$2:$L$2501,$L85)=0),"YES",""))</f>
        <v/>
      </c>
      <c r="AZ85" s="2">
        <f>IF($AV85="","",IFERROR(VLOOKUP($AU85,CODES!$A:$B,2,FALSE),"NO CODE"))</f>
        <v/>
      </c>
      <c r="BA85" s="2">
        <f>IF(""&amp;$F85&lt;&gt;"4","",IF($AY85="YES","",IF(ROUND(SUMIFS($AE$2:$AE$4001,$L$2:$L$4001,$L85,$F$2:$F$4001,"4")-SUMIFS('AR SALES'!$Y$2:$Y$2501,'AR SALES'!$L$2:$L$2501,$L85,'AR SALES'!$AD$2:$AD$2501,"OFF"),2)=0,"","STALE")))</f>
        <v/>
      </c>
      <c r="BB85" s="2">
        <f>IF(OR(""&amp;$F85="2",""&amp;$F85="4",""&amp;$F85="G",""&amp;$F85="H"),IF($AY85="YES","",IF($AB85&lt;&gt;0,"",IF(COUNTIFS('AR SALES'!$L$2:$L$2501,$L85,'AR SALES'!$AD$2:$AD$2501,IF(""&amp;$F85="4","OFF","ON"),'AR SALES'!$AF$2:$AF$2501,"Y")&gt;0,"","NO EXEMPTION"))),"")</f>
        <v/>
      </c>
    </row>
    <row r="86">
      <c r="AT86" s="2">
        <f>IF($L86="","",IFERROR(INDEX('AR SALES'!$H$2:$H$2501,MATCH(""&amp;$L86,'AR SALES'!$AE$2:$AE$2501,0)),""))</f>
        <v/>
      </c>
      <c r="AU86" s="2">
        <f>IF($L86="","",IF($A86&lt;&gt;"GA","",IF($E86="FULTON",IF(ISNUMBER(SEARCH("COLLEGE PARK",$AT86)),"FULTON (COLLEGE PARK)",IF(ISNUMBER(SEARCH("HAPEVILLE",$AT86)),"FULTON (HAPEVILLE)",IF(ISNUMBER(SEARCH("EAST POINT",$AT86)),"FULTON (EAST POINT)",IF(ISNUMBER(SEARCH("ATLANTA",$AT86)),"FULTON (ATL LIMITS)","FULTON")))),IF($E86="DEKALB",IF(ISNUMBER(SEARCH("ATLANTA",$AT86)),"DEKALB (ATL LIMITS)","DEKALB"),IF(AND($E86="CLAYTON",ISNUMBER(SEARCH("COLLEGE PARK",$AT86))),"CLAYTON (COLLEGE PARK)",$E86)))))</f>
        <v/>
      </c>
      <c r="AV86" s="2">
        <f>IF($L86="","",IF(""&amp;$F86="2","DIESEL",IF(OR(""&amp;$F86="G",""&amp;$F86="H"),"GAS","")))</f>
        <v/>
      </c>
      <c r="AW86" s="2">
        <f>IF($AV86="","",$R86)</f>
        <v/>
      </c>
      <c r="AX86" s="2">
        <f>IF($AV86="","",IF($AB86=0,$R86,0))</f>
        <v/>
      </c>
      <c r="AY86" s="2">
        <f>IF($AV86="","",IF(AND($Z86=0,COUNTIF('AR SALES'!$L$2:$L$2501,$L86)=0),"YES",""))</f>
        <v/>
      </c>
      <c r="AZ86" s="2">
        <f>IF($AV86="","",IFERROR(VLOOKUP($AU86,CODES!$A:$B,2,FALSE),"NO CODE"))</f>
        <v/>
      </c>
      <c r="BA86" s="2">
        <f>IF(""&amp;$F86&lt;&gt;"4","",IF($AY86="YES","",IF(ROUND(SUMIFS($AE$2:$AE$4001,$L$2:$L$4001,$L86,$F$2:$F$4001,"4")-SUMIFS('AR SALES'!$Y$2:$Y$2501,'AR SALES'!$L$2:$L$2501,$L86,'AR SALES'!$AD$2:$AD$2501,"OFF"),2)=0,"","STALE")))</f>
        <v/>
      </c>
      <c r="BB86" s="2">
        <f>IF(OR(""&amp;$F86="2",""&amp;$F86="4",""&amp;$F86="G",""&amp;$F86="H"),IF($AY86="YES","",IF($AB86&lt;&gt;0,"",IF(COUNTIFS('AR SALES'!$L$2:$L$2501,$L86,'AR SALES'!$AD$2:$AD$2501,IF(""&amp;$F86="4","OFF","ON"),'AR SALES'!$AF$2:$AF$2501,"Y")&gt;0,"","NO EXEMPTION"))),"")</f>
        <v/>
      </c>
    </row>
    <row r="87">
      <c r="AT87" s="2">
        <f>IF($L87="","",IFERROR(INDEX('AR SALES'!$H$2:$H$2501,MATCH(""&amp;$L87,'AR SALES'!$AE$2:$AE$2501,0)),""))</f>
        <v/>
      </c>
      <c r="AU87" s="2">
        <f>IF($L87="","",IF($A87&lt;&gt;"GA","",IF($E87="FULTON",IF(ISNUMBER(SEARCH("COLLEGE PARK",$AT87)),"FULTON (COLLEGE PARK)",IF(ISNUMBER(SEARCH("HAPEVILLE",$AT87)),"FULTON (HAPEVILLE)",IF(ISNUMBER(SEARCH("EAST POINT",$AT87)),"FULTON (EAST POINT)",IF(ISNUMBER(SEARCH("ATLANTA",$AT87)),"FULTON (ATL LIMITS)","FULTON")))),IF($E87="DEKALB",IF(ISNUMBER(SEARCH("ATLANTA",$AT87)),"DEKALB (ATL LIMITS)","DEKALB"),IF(AND($E87="CLAYTON",ISNUMBER(SEARCH("COLLEGE PARK",$AT87))),"CLAYTON (COLLEGE PARK)",$E87)))))</f>
        <v/>
      </c>
      <c r="AV87" s="2">
        <f>IF($L87="","",IF(""&amp;$F87="2","DIESEL",IF(OR(""&amp;$F87="G",""&amp;$F87="H"),"GAS","")))</f>
        <v/>
      </c>
      <c r="AW87" s="2">
        <f>IF($AV87="","",$R87)</f>
        <v/>
      </c>
      <c r="AX87" s="2">
        <f>IF($AV87="","",IF($AB87=0,$R87,0))</f>
        <v/>
      </c>
      <c r="AY87" s="2">
        <f>IF($AV87="","",IF(AND($Z87=0,COUNTIF('AR SALES'!$L$2:$L$2501,$L87)=0),"YES",""))</f>
        <v/>
      </c>
      <c r="AZ87" s="2">
        <f>IF($AV87="","",IFERROR(VLOOKUP($AU87,CODES!$A:$B,2,FALSE),"NO CODE"))</f>
        <v/>
      </c>
      <c r="BA87" s="2">
        <f>IF(""&amp;$F87&lt;&gt;"4","",IF($AY87="YES","",IF(ROUND(SUMIFS($AE$2:$AE$4001,$L$2:$L$4001,$L87,$F$2:$F$4001,"4")-SUMIFS('AR SALES'!$Y$2:$Y$2501,'AR SALES'!$L$2:$L$2501,$L87,'AR SALES'!$AD$2:$AD$2501,"OFF"),2)=0,"","STALE")))</f>
        <v/>
      </c>
      <c r="BB87" s="2">
        <f>IF(OR(""&amp;$F87="2",""&amp;$F87="4",""&amp;$F87="G",""&amp;$F87="H"),IF($AY87="YES","",IF($AB87&lt;&gt;0,"",IF(COUNTIFS('AR SALES'!$L$2:$L$2501,$L87,'AR SALES'!$AD$2:$AD$2501,IF(""&amp;$F87="4","OFF","ON"),'AR SALES'!$AF$2:$AF$2501,"Y")&gt;0,"","NO EXEMPTION"))),"")</f>
        <v/>
      </c>
    </row>
    <row r="88">
      <c r="AT88" s="2">
        <f>IF($L88="","",IFERROR(INDEX('AR SALES'!$H$2:$H$2501,MATCH(""&amp;$L88,'AR SALES'!$AE$2:$AE$2501,0)),""))</f>
        <v/>
      </c>
      <c r="AU88" s="2">
        <f>IF($L88="","",IF($A88&lt;&gt;"GA","",IF($E88="FULTON",IF(ISNUMBER(SEARCH("COLLEGE PARK",$AT88)),"FULTON (COLLEGE PARK)",IF(ISNUMBER(SEARCH("HAPEVILLE",$AT88)),"FULTON (HAPEVILLE)",IF(ISNUMBER(SEARCH("EAST POINT",$AT88)),"FULTON (EAST POINT)",IF(ISNUMBER(SEARCH("ATLANTA",$AT88)),"FULTON (ATL LIMITS)","FULTON")))),IF($E88="DEKALB",IF(ISNUMBER(SEARCH("ATLANTA",$AT88)),"DEKALB (ATL LIMITS)","DEKALB"),IF(AND($E88="CLAYTON",ISNUMBER(SEARCH("COLLEGE PARK",$AT88))),"CLAYTON (COLLEGE PARK)",$E88)))))</f>
        <v/>
      </c>
      <c r="AV88" s="2">
        <f>IF($L88="","",IF(""&amp;$F88="2","DIESEL",IF(OR(""&amp;$F88="G",""&amp;$F88="H"),"GAS","")))</f>
        <v/>
      </c>
      <c r="AW88" s="2">
        <f>IF($AV88="","",$R88)</f>
        <v/>
      </c>
      <c r="AX88" s="2">
        <f>IF($AV88="","",IF($AB88=0,$R88,0))</f>
        <v/>
      </c>
      <c r="AY88" s="2">
        <f>IF($AV88="","",IF(AND($Z88=0,COUNTIF('AR SALES'!$L$2:$L$2501,$L88)=0),"YES",""))</f>
        <v/>
      </c>
      <c r="AZ88" s="2">
        <f>IF($AV88="","",IFERROR(VLOOKUP($AU88,CODES!$A:$B,2,FALSE),"NO CODE"))</f>
        <v/>
      </c>
      <c r="BA88" s="2">
        <f>IF(""&amp;$F88&lt;&gt;"4","",IF($AY88="YES","",IF(ROUND(SUMIFS($AE$2:$AE$4001,$L$2:$L$4001,$L88,$F$2:$F$4001,"4")-SUMIFS('AR SALES'!$Y$2:$Y$2501,'AR SALES'!$L$2:$L$2501,$L88,'AR SALES'!$AD$2:$AD$2501,"OFF"),2)=0,"","STALE")))</f>
        <v/>
      </c>
      <c r="BB88" s="2">
        <f>IF(OR(""&amp;$F88="2",""&amp;$F88="4",""&amp;$F88="G",""&amp;$F88="H"),IF($AY88="YES","",IF($AB88&lt;&gt;0,"",IF(COUNTIFS('AR SALES'!$L$2:$L$2501,$L88,'AR SALES'!$AD$2:$AD$2501,IF(""&amp;$F88="4","OFF","ON"),'AR SALES'!$AF$2:$AF$2501,"Y")&gt;0,"","NO EXEMPTION"))),"")</f>
        <v/>
      </c>
    </row>
    <row r="89">
      <c r="AT89" s="2">
        <f>IF($L89="","",IFERROR(INDEX('AR SALES'!$H$2:$H$2501,MATCH(""&amp;$L89,'AR SALES'!$AE$2:$AE$2501,0)),""))</f>
        <v/>
      </c>
      <c r="AU89" s="2">
        <f>IF($L89="","",IF($A89&lt;&gt;"GA","",IF($E89="FULTON",IF(ISNUMBER(SEARCH("COLLEGE PARK",$AT89)),"FULTON (COLLEGE PARK)",IF(ISNUMBER(SEARCH("HAPEVILLE",$AT89)),"FULTON (HAPEVILLE)",IF(ISNUMBER(SEARCH("EAST POINT",$AT89)),"FULTON (EAST POINT)",IF(ISNUMBER(SEARCH("ATLANTA",$AT89)),"FULTON (ATL LIMITS)","FULTON")))),IF($E89="DEKALB",IF(ISNUMBER(SEARCH("ATLANTA",$AT89)),"DEKALB (ATL LIMITS)","DEKALB"),IF(AND($E89="CLAYTON",ISNUMBER(SEARCH("COLLEGE PARK",$AT89))),"CLAYTON (COLLEGE PARK)",$E89)))))</f>
        <v/>
      </c>
      <c r="AV89" s="2">
        <f>IF($L89="","",IF(""&amp;$F89="2","DIESEL",IF(OR(""&amp;$F89="G",""&amp;$F89="H"),"GAS","")))</f>
        <v/>
      </c>
      <c r="AW89" s="2">
        <f>IF($AV89="","",$R89)</f>
        <v/>
      </c>
      <c r="AX89" s="2">
        <f>IF($AV89="","",IF($AB89=0,$R89,0))</f>
        <v/>
      </c>
      <c r="AY89" s="2">
        <f>IF($AV89="","",IF(AND($Z89=0,COUNTIF('AR SALES'!$L$2:$L$2501,$L89)=0),"YES",""))</f>
        <v/>
      </c>
      <c r="AZ89" s="2">
        <f>IF($AV89="","",IFERROR(VLOOKUP($AU89,CODES!$A:$B,2,FALSE),"NO CODE"))</f>
        <v/>
      </c>
      <c r="BA89" s="2">
        <f>IF(""&amp;$F89&lt;&gt;"4","",IF($AY89="YES","",IF(ROUND(SUMIFS($AE$2:$AE$4001,$L$2:$L$4001,$L89,$F$2:$F$4001,"4")-SUMIFS('AR SALES'!$Y$2:$Y$2501,'AR SALES'!$L$2:$L$2501,$L89,'AR SALES'!$AD$2:$AD$2501,"OFF"),2)=0,"","STALE")))</f>
        <v/>
      </c>
      <c r="BB89" s="2">
        <f>IF(OR(""&amp;$F89="2",""&amp;$F89="4",""&amp;$F89="G",""&amp;$F89="H"),IF($AY89="YES","",IF($AB89&lt;&gt;0,"",IF(COUNTIFS('AR SALES'!$L$2:$L$2501,$L89,'AR SALES'!$AD$2:$AD$2501,IF(""&amp;$F89="4","OFF","ON"),'AR SALES'!$AF$2:$AF$2501,"Y")&gt;0,"","NO EXEMPTION"))),"")</f>
        <v/>
      </c>
    </row>
    <row r="90">
      <c r="AT90" s="2">
        <f>IF($L90="","",IFERROR(INDEX('AR SALES'!$H$2:$H$2501,MATCH(""&amp;$L90,'AR SALES'!$AE$2:$AE$2501,0)),""))</f>
        <v/>
      </c>
      <c r="AU90" s="2">
        <f>IF($L90="","",IF($A90&lt;&gt;"GA","",IF($E90="FULTON",IF(ISNUMBER(SEARCH("COLLEGE PARK",$AT90)),"FULTON (COLLEGE PARK)",IF(ISNUMBER(SEARCH("HAPEVILLE",$AT90)),"FULTON (HAPEVILLE)",IF(ISNUMBER(SEARCH("EAST POINT",$AT90)),"FULTON (EAST POINT)",IF(ISNUMBER(SEARCH("ATLANTA",$AT90)),"FULTON (ATL LIMITS)","FULTON")))),IF($E90="DEKALB",IF(ISNUMBER(SEARCH("ATLANTA",$AT90)),"DEKALB (ATL LIMITS)","DEKALB"),IF(AND($E90="CLAYTON",ISNUMBER(SEARCH("COLLEGE PARK",$AT90))),"CLAYTON (COLLEGE PARK)",$E90)))))</f>
        <v/>
      </c>
      <c r="AV90" s="2">
        <f>IF($L90="","",IF(""&amp;$F90="2","DIESEL",IF(OR(""&amp;$F90="G",""&amp;$F90="H"),"GAS","")))</f>
        <v/>
      </c>
      <c r="AW90" s="2">
        <f>IF($AV90="","",$R90)</f>
        <v/>
      </c>
      <c r="AX90" s="2">
        <f>IF($AV90="","",IF($AB90=0,$R90,0))</f>
        <v/>
      </c>
      <c r="AY90" s="2">
        <f>IF($AV90="","",IF(AND($Z90=0,COUNTIF('AR SALES'!$L$2:$L$2501,$L90)=0),"YES",""))</f>
        <v/>
      </c>
      <c r="AZ90" s="2">
        <f>IF($AV90="","",IFERROR(VLOOKUP($AU90,CODES!$A:$B,2,FALSE),"NO CODE"))</f>
        <v/>
      </c>
      <c r="BA90" s="2">
        <f>IF(""&amp;$F90&lt;&gt;"4","",IF($AY90="YES","",IF(ROUND(SUMIFS($AE$2:$AE$4001,$L$2:$L$4001,$L90,$F$2:$F$4001,"4")-SUMIFS('AR SALES'!$Y$2:$Y$2501,'AR SALES'!$L$2:$L$2501,$L90,'AR SALES'!$AD$2:$AD$2501,"OFF"),2)=0,"","STALE")))</f>
        <v/>
      </c>
      <c r="BB90" s="2">
        <f>IF(OR(""&amp;$F90="2",""&amp;$F90="4",""&amp;$F90="G",""&amp;$F90="H"),IF($AY90="YES","",IF($AB90&lt;&gt;0,"",IF(COUNTIFS('AR SALES'!$L$2:$L$2501,$L90,'AR SALES'!$AD$2:$AD$2501,IF(""&amp;$F90="4","OFF","ON"),'AR SALES'!$AF$2:$AF$2501,"Y")&gt;0,"","NO EXEMPTION"))),"")</f>
        <v/>
      </c>
    </row>
    <row r="91">
      <c r="AT91" s="2">
        <f>IF($L91="","",IFERROR(INDEX('AR SALES'!$H$2:$H$2501,MATCH(""&amp;$L91,'AR SALES'!$AE$2:$AE$2501,0)),""))</f>
        <v/>
      </c>
      <c r="AU91" s="2">
        <f>IF($L91="","",IF($A91&lt;&gt;"GA","",IF($E91="FULTON",IF(ISNUMBER(SEARCH("COLLEGE PARK",$AT91)),"FULTON (COLLEGE PARK)",IF(ISNUMBER(SEARCH("HAPEVILLE",$AT91)),"FULTON (HAPEVILLE)",IF(ISNUMBER(SEARCH("EAST POINT",$AT91)),"FULTON (EAST POINT)",IF(ISNUMBER(SEARCH("ATLANTA",$AT91)),"FULTON (ATL LIMITS)","FULTON")))),IF($E91="DEKALB",IF(ISNUMBER(SEARCH("ATLANTA",$AT91)),"DEKALB (ATL LIMITS)","DEKALB"),IF(AND($E91="CLAYTON",ISNUMBER(SEARCH("COLLEGE PARK",$AT91))),"CLAYTON (COLLEGE PARK)",$E91)))))</f>
        <v/>
      </c>
      <c r="AV91" s="2">
        <f>IF($L91="","",IF(""&amp;$F91="2","DIESEL",IF(OR(""&amp;$F91="G",""&amp;$F91="H"),"GAS","")))</f>
        <v/>
      </c>
      <c r="AW91" s="2">
        <f>IF($AV91="","",$R91)</f>
        <v/>
      </c>
      <c r="AX91" s="2">
        <f>IF($AV91="","",IF($AB91=0,$R91,0))</f>
        <v/>
      </c>
      <c r="AY91" s="2">
        <f>IF($AV91="","",IF(AND($Z91=0,COUNTIF('AR SALES'!$L$2:$L$2501,$L91)=0),"YES",""))</f>
        <v/>
      </c>
      <c r="AZ91" s="2">
        <f>IF($AV91="","",IFERROR(VLOOKUP($AU91,CODES!$A:$B,2,FALSE),"NO CODE"))</f>
        <v/>
      </c>
      <c r="BA91" s="2">
        <f>IF(""&amp;$F91&lt;&gt;"4","",IF($AY91="YES","",IF(ROUND(SUMIFS($AE$2:$AE$4001,$L$2:$L$4001,$L91,$F$2:$F$4001,"4")-SUMIFS('AR SALES'!$Y$2:$Y$2501,'AR SALES'!$L$2:$L$2501,$L91,'AR SALES'!$AD$2:$AD$2501,"OFF"),2)=0,"","STALE")))</f>
        <v/>
      </c>
      <c r="BB91" s="2">
        <f>IF(OR(""&amp;$F91="2",""&amp;$F91="4",""&amp;$F91="G",""&amp;$F91="H"),IF($AY91="YES","",IF($AB91&lt;&gt;0,"",IF(COUNTIFS('AR SALES'!$L$2:$L$2501,$L91,'AR SALES'!$AD$2:$AD$2501,IF(""&amp;$F91="4","OFF","ON"),'AR SALES'!$AF$2:$AF$2501,"Y")&gt;0,"","NO EXEMPTION"))),"")</f>
        <v/>
      </c>
    </row>
    <row r="92">
      <c r="AT92" s="2">
        <f>IF($L92="","",IFERROR(INDEX('AR SALES'!$H$2:$H$2501,MATCH(""&amp;$L92,'AR SALES'!$AE$2:$AE$2501,0)),""))</f>
        <v/>
      </c>
      <c r="AU92" s="2">
        <f>IF($L92="","",IF($A92&lt;&gt;"GA","",IF($E92="FULTON",IF(ISNUMBER(SEARCH("COLLEGE PARK",$AT92)),"FULTON (COLLEGE PARK)",IF(ISNUMBER(SEARCH("HAPEVILLE",$AT92)),"FULTON (HAPEVILLE)",IF(ISNUMBER(SEARCH("EAST POINT",$AT92)),"FULTON (EAST POINT)",IF(ISNUMBER(SEARCH("ATLANTA",$AT92)),"FULTON (ATL LIMITS)","FULTON")))),IF($E92="DEKALB",IF(ISNUMBER(SEARCH("ATLANTA",$AT92)),"DEKALB (ATL LIMITS)","DEKALB"),IF(AND($E92="CLAYTON",ISNUMBER(SEARCH("COLLEGE PARK",$AT92))),"CLAYTON (COLLEGE PARK)",$E92)))))</f>
        <v/>
      </c>
      <c r="AV92" s="2">
        <f>IF($L92="","",IF(""&amp;$F92="2","DIESEL",IF(OR(""&amp;$F92="G",""&amp;$F92="H"),"GAS","")))</f>
        <v/>
      </c>
      <c r="AW92" s="2">
        <f>IF($AV92="","",$R92)</f>
        <v/>
      </c>
      <c r="AX92" s="2">
        <f>IF($AV92="","",IF($AB92=0,$R92,0))</f>
        <v/>
      </c>
      <c r="AY92" s="2">
        <f>IF($AV92="","",IF(AND($Z92=0,COUNTIF('AR SALES'!$L$2:$L$2501,$L92)=0),"YES",""))</f>
        <v/>
      </c>
      <c r="AZ92" s="2">
        <f>IF($AV92="","",IFERROR(VLOOKUP($AU92,CODES!$A:$B,2,FALSE),"NO CODE"))</f>
        <v/>
      </c>
      <c r="BA92" s="2">
        <f>IF(""&amp;$F92&lt;&gt;"4","",IF($AY92="YES","",IF(ROUND(SUMIFS($AE$2:$AE$4001,$L$2:$L$4001,$L92,$F$2:$F$4001,"4")-SUMIFS('AR SALES'!$Y$2:$Y$2501,'AR SALES'!$L$2:$L$2501,$L92,'AR SALES'!$AD$2:$AD$2501,"OFF"),2)=0,"","STALE")))</f>
        <v/>
      </c>
      <c r="BB92" s="2">
        <f>IF(OR(""&amp;$F92="2",""&amp;$F92="4",""&amp;$F92="G",""&amp;$F92="H"),IF($AY92="YES","",IF($AB92&lt;&gt;0,"",IF(COUNTIFS('AR SALES'!$L$2:$L$2501,$L92,'AR SALES'!$AD$2:$AD$2501,IF(""&amp;$F92="4","OFF","ON"),'AR SALES'!$AF$2:$AF$2501,"Y")&gt;0,"","NO EXEMPTION"))),"")</f>
        <v/>
      </c>
    </row>
    <row r="93">
      <c r="AT93" s="2">
        <f>IF($L93="","",IFERROR(INDEX('AR SALES'!$H$2:$H$2501,MATCH(""&amp;$L93,'AR SALES'!$AE$2:$AE$2501,0)),""))</f>
        <v/>
      </c>
      <c r="AU93" s="2">
        <f>IF($L93="","",IF($A93&lt;&gt;"GA","",IF($E93="FULTON",IF(ISNUMBER(SEARCH("COLLEGE PARK",$AT93)),"FULTON (COLLEGE PARK)",IF(ISNUMBER(SEARCH("HAPEVILLE",$AT93)),"FULTON (HAPEVILLE)",IF(ISNUMBER(SEARCH("EAST POINT",$AT93)),"FULTON (EAST POINT)",IF(ISNUMBER(SEARCH("ATLANTA",$AT93)),"FULTON (ATL LIMITS)","FULTON")))),IF($E93="DEKALB",IF(ISNUMBER(SEARCH("ATLANTA",$AT93)),"DEKALB (ATL LIMITS)","DEKALB"),IF(AND($E93="CLAYTON",ISNUMBER(SEARCH("COLLEGE PARK",$AT93))),"CLAYTON (COLLEGE PARK)",$E93)))))</f>
        <v/>
      </c>
      <c r="AV93" s="2">
        <f>IF($L93="","",IF(""&amp;$F93="2","DIESEL",IF(OR(""&amp;$F93="G",""&amp;$F93="H"),"GAS","")))</f>
        <v/>
      </c>
      <c r="AW93" s="2">
        <f>IF($AV93="","",$R93)</f>
        <v/>
      </c>
      <c r="AX93" s="2">
        <f>IF($AV93="","",IF($AB93=0,$R93,0))</f>
        <v/>
      </c>
      <c r="AY93" s="2">
        <f>IF($AV93="","",IF(AND($Z93=0,COUNTIF('AR SALES'!$L$2:$L$2501,$L93)=0),"YES",""))</f>
        <v/>
      </c>
      <c r="AZ93" s="2">
        <f>IF($AV93="","",IFERROR(VLOOKUP($AU93,CODES!$A:$B,2,FALSE),"NO CODE"))</f>
        <v/>
      </c>
      <c r="BA93" s="2">
        <f>IF(""&amp;$F93&lt;&gt;"4","",IF($AY93="YES","",IF(ROUND(SUMIFS($AE$2:$AE$4001,$L$2:$L$4001,$L93,$F$2:$F$4001,"4")-SUMIFS('AR SALES'!$Y$2:$Y$2501,'AR SALES'!$L$2:$L$2501,$L93,'AR SALES'!$AD$2:$AD$2501,"OFF"),2)=0,"","STALE")))</f>
        <v/>
      </c>
      <c r="BB93" s="2">
        <f>IF(OR(""&amp;$F93="2",""&amp;$F93="4",""&amp;$F93="G",""&amp;$F93="H"),IF($AY93="YES","",IF($AB93&lt;&gt;0,"",IF(COUNTIFS('AR SALES'!$L$2:$L$2501,$L93,'AR SALES'!$AD$2:$AD$2501,IF(""&amp;$F93="4","OFF","ON"),'AR SALES'!$AF$2:$AF$2501,"Y")&gt;0,"","NO EXEMPTION"))),"")</f>
        <v/>
      </c>
    </row>
    <row r="94">
      <c r="AT94" s="2">
        <f>IF($L94="","",IFERROR(INDEX('AR SALES'!$H$2:$H$2501,MATCH(""&amp;$L94,'AR SALES'!$AE$2:$AE$2501,0)),""))</f>
        <v/>
      </c>
      <c r="AU94" s="2">
        <f>IF($L94="","",IF($A94&lt;&gt;"GA","",IF($E94="FULTON",IF(ISNUMBER(SEARCH("COLLEGE PARK",$AT94)),"FULTON (COLLEGE PARK)",IF(ISNUMBER(SEARCH("HAPEVILLE",$AT94)),"FULTON (HAPEVILLE)",IF(ISNUMBER(SEARCH("EAST POINT",$AT94)),"FULTON (EAST POINT)",IF(ISNUMBER(SEARCH("ATLANTA",$AT94)),"FULTON (ATL LIMITS)","FULTON")))),IF($E94="DEKALB",IF(ISNUMBER(SEARCH("ATLANTA",$AT94)),"DEKALB (ATL LIMITS)","DEKALB"),IF(AND($E94="CLAYTON",ISNUMBER(SEARCH("COLLEGE PARK",$AT94))),"CLAYTON (COLLEGE PARK)",$E94)))))</f>
        <v/>
      </c>
      <c r="AV94" s="2">
        <f>IF($L94="","",IF(""&amp;$F94="2","DIESEL",IF(OR(""&amp;$F94="G",""&amp;$F94="H"),"GAS","")))</f>
        <v/>
      </c>
      <c r="AW94" s="2">
        <f>IF($AV94="","",$R94)</f>
        <v/>
      </c>
      <c r="AX94" s="2">
        <f>IF($AV94="","",IF($AB94=0,$R94,0))</f>
        <v/>
      </c>
      <c r="AY94" s="2">
        <f>IF($AV94="","",IF(AND($Z94=0,COUNTIF('AR SALES'!$L$2:$L$2501,$L94)=0),"YES",""))</f>
        <v/>
      </c>
      <c r="AZ94" s="2">
        <f>IF($AV94="","",IFERROR(VLOOKUP($AU94,CODES!$A:$B,2,FALSE),"NO CODE"))</f>
        <v/>
      </c>
      <c r="BA94" s="2">
        <f>IF(""&amp;$F94&lt;&gt;"4","",IF($AY94="YES","",IF(ROUND(SUMIFS($AE$2:$AE$4001,$L$2:$L$4001,$L94,$F$2:$F$4001,"4")-SUMIFS('AR SALES'!$Y$2:$Y$2501,'AR SALES'!$L$2:$L$2501,$L94,'AR SALES'!$AD$2:$AD$2501,"OFF"),2)=0,"","STALE")))</f>
        <v/>
      </c>
      <c r="BB94" s="2">
        <f>IF(OR(""&amp;$F94="2",""&amp;$F94="4",""&amp;$F94="G",""&amp;$F94="H"),IF($AY94="YES","",IF($AB94&lt;&gt;0,"",IF(COUNTIFS('AR SALES'!$L$2:$L$2501,$L94,'AR SALES'!$AD$2:$AD$2501,IF(""&amp;$F94="4","OFF","ON"),'AR SALES'!$AF$2:$AF$2501,"Y")&gt;0,"","NO EXEMPTION"))),"")</f>
        <v/>
      </c>
    </row>
    <row r="95">
      <c r="AT95" s="2">
        <f>IF($L95="","",IFERROR(INDEX('AR SALES'!$H$2:$H$2501,MATCH(""&amp;$L95,'AR SALES'!$AE$2:$AE$2501,0)),""))</f>
        <v/>
      </c>
      <c r="AU95" s="2">
        <f>IF($L95="","",IF($A95&lt;&gt;"GA","",IF($E95="FULTON",IF(ISNUMBER(SEARCH("COLLEGE PARK",$AT95)),"FULTON (COLLEGE PARK)",IF(ISNUMBER(SEARCH("HAPEVILLE",$AT95)),"FULTON (HAPEVILLE)",IF(ISNUMBER(SEARCH("EAST POINT",$AT95)),"FULTON (EAST POINT)",IF(ISNUMBER(SEARCH("ATLANTA",$AT95)),"FULTON (ATL LIMITS)","FULTON")))),IF($E95="DEKALB",IF(ISNUMBER(SEARCH("ATLANTA",$AT95)),"DEKALB (ATL LIMITS)","DEKALB"),IF(AND($E95="CLAYTON",ISNUMBER(SEARCH("COLLEGE PARK",$AT95))),"CLAYTON (COLLEGE PARK)",$E95)))))</f>
        <v/>
      </c>
      <c r="AV95" s="2">
        <f>IF($L95="","",IF(""&amp;$F95="2","DIESEL",IF(OR(""&amp;$F95="G",""&amp;$F95="H"),"GAS","")))</f>
        <v/>
      </c>
      <c r="AW95" s="2">
        <f>IF($AV95="","",$R95)</f>
        <v/>
      </c>
      <c r="AX95" s="2">
        <f>IF($AV95="","",IF($AB95=0,$R95,0))</f>
        <v/>
      </c>
      <c r="AY95" s="2">
        <f>IF($AV95="","",IF(AND($Z95=0,COUNTIF('AR SALES'!$L$2:$L$2501,$L95)=0),"YES",""))</f>
        <v/>
      </c>
      <c r="AZ95" s="2">
        <f>IF($AV95="","",IFERROR(VLOOKUP($AU95,CODES!$A:$B,2,FALSE),"NO CODE"))</f>
        <v/>
      </c>
      <c r="BA95" s="2">
        <f>IF(""&amp;$F95&lt;&gt;"4","",IF($AY95="YES","",IF(ROUND(SUMIFS($AE$2:$AE$4001,$L$2:$L$4001,$L95,$F$2:$F$4001,"4")-SUMIFS('AR SALES'!$Y$2:$Y$2501,'AR SALES'!$L$2:$L$2501,$L95,'AR SALES'!$AD$2:$AD$2501,"OFF"),2)=0,"","STALE")))</f>
        <v/>
      </c>
      <c r="BB95" s="2">
        <f>IF(OR(""&amp;$F95="2",""&amp;$F95="4",""&amp;$F95="G",""&amp;$F95="H"),IF($AY95="YES","",IF($AB95&lt;&gt;0,"",IF(COUNTIFS('AR SALES'!$L$2:$L$2501,$L95,'AR SALES'!$AD$2:$AD$2501,IF(""&amp;$F95="4","OFF","ON"),'AR SALES'!$AF$2:$AF$2501,"Y")&gt;0,"","NO EXEMPTION"))),"")</f>
        <v/>
      </c>
    </row>
    <row r="96">
      <c r="AT96" s="2">
        <f>IF($L96="","",IFERROR(INDEX('AR SALES'!$H$2:$H$2501,MATCH(""&amp;$L96,'AR SALES'!$AE$2:$AE$2501,0)),""))</f>
        <v/>
      </c>
      <c r="AU96" s="2">
        <f>IF($L96="","",IF($A96&lt;&gt;"GA","",IF($E96="FULTON",IF(ISNUMBER(SEARCH("COLLEGE PARK",$AT96)),"FULTON (COLLEGE PARK)",IF(ISNUMBER(SEARCH("HAPEVILLE",$AT96)),"FULTON (HAPEVILLE)",IF(ISNUMBER(SEARCH("EAST POINT",$AT96)),"FULTON (EAST POINT)",IF(ISNUMBER(SEARCH("ATLANTA",$AT96)),"FULTON (ATL LIMITS)","FULTON")))),IF($E96="DEKALB",IF(ISNUMBER(SEARCH("ATLANTA",$AT96)),"DEKALB (ATL LIMITS)","DEKALB"),IF(AND($E96="CLAYTON",ISNUMBER(SEARCH("COLLEGE PARK",$AT96))),"CLAYTON (COLLEGE PARK)",$E96)))))</f>
        <v/>
      </c>
      <c r="AV96" s="2">
        <f>IF($L96="","",IF(""&amp;$F96="2","DIESEL",IF(OR(""&amp;$F96="G",""&amp;$F96="H"),"GAS","")))</f>
        <v/>
      </c>
      <c r="AW96" s="2">
        <f>IF($AV96="","",$R96)</f>
        <v/>
      </c>
      <c r="AX96" s="2">
        <f>IF($AV96="","",IF($AB96=0,$R96,0))</f>
        <v/>
      </c>
      <c r="AY96" s="2">
        <f>IF($AV96="","",IF(AND($Z96=0,COUNTIF('AR SALES'!$L$2:$L$2501,$L96)=0),"YES",""))</f>
        <v/>
      </c>
      <c r="AZ96" s="2">
        <f>IF($AV96="","",IFERROR(VLOOKUP($AU96,CODES!$A:$B,2,FALSE),"NO CODE"))</f>
        <v/>
      </c>
      <c r="BA96" s="2">
        <f>IF(""&amp;$F96&lt;&gt;"4","",IF($AY96="YES","",IF(ROUND(SUMIFS($AE$2:$AE$4001,$L$2:$L$4001,$L96,$F$2:$F$4001,"4")-SUMIFS('AR SALES'!$Y$2:$Y$2501,'AR SALES'!$L$2:$L$2501,$L96,'AR SALES'!$AD$2:$AD$2501,"OFF"),2)=0,"","STALE")))</f>
        <v/>
      </c>
      <c r="BB96" s="2">
        <f>IF(OR(""&amp;$F96="2",""&amp;$F96="4",""&amp;$F96="G",""&amp;$F96="H"),IF($AY96="YES","",IF($AB96&lt;&gt;0,"",IF(COUNTIFS('AR SALES'!$L$2:$L$2501,$L96,'AR SALES'!$AD$2:$AD$2501,IF(""&amp;$F96="4","OFF","ON"),'AR SALES'!$AF$2:$AF$2501,"Y")&gt;0,"","NO EXEMPTION"))),"")</f>
        <v/>
      </c>
    </row>
    <row r="97">
      <c r="AT97" s="2">
        <f>IF($L97="","",IFERROR(INDEX('AR SALES'!$H$2:$H$2501,MATCH(""&amp;$L97,'AR SALES'!$AE$2:$AE$2501,0)),""))</f>
        <v/>
      </c>
      <c r="AU97" s="2">
        <f>IF($L97="","",IF($A97&lt;&gt;"GA","",IF($E97="FULTON",IF(ISNUMBER(SEARCH("COLLEGE PARK",$AT97)),"FULTON (COLLEGE PARK)",IF(ISNUMBER(SEARCH("HAPEVILLE",$AT97)),"FULTON (HAPEVILLE)",IF(ISNUMBER(SEARCH("EAST POINT",$AT97)),"FULTON (EAST POINT)",IF(ISNUMBER(SEARCH("ATLANTA",$AT97)),"FULTON (ATL LIMITS)","FULTON")))),IF($E97="DEKALB",IF(ISNUMBER(SEARCH("ATLANTA",$AT97)),"DEKALB (ATL LIMITS)","DEKALB"),IF(AND($E97="CLAYTON",ISNUMBER(SEARCH("COLLEGE PARK",$AT97))),"CLAYTON (COLLEGE PARK)",$E97)))))</f>
        <v/>
      </c>
      <c r="AV97" s="2">
        <f>IF($L97="","",IF(""&amp;$F97="2","DIESEL",IF(OR(""&amp;$F97="G",""&amp;$F97="H"),"GAS","")))</f>
        <v/>
      </c>
      <c r="AW97" s="2">
        <f>IF($AV97="","",$R97)</f>
        <v/>
      </c>
      <c r="AX97" s="2">
        <f>IF($AV97="","",IF($AB97=0,$R97,0))</f>
        <v/>
      </c>
      <c r="AY97" s="2">
        <f>IF($AV97="","",IF(AND($Z97=0,COUNTIF('AR SALES'!$L$2:$L$2501,$L97)=0),"YES",""))</f>
        <v/>
      </c>
      <c r="AZ97" s="2">
        <f>IF($AV97="","",IFERROR(VLOOKUP($AU97,CODES!$A:$B,2,FALSE),"NO CODE"))</f>
        <v/>
      </c>
      <c r="BA97" s="2">
        <f>IF(""&amp;$F97&lt;&gt;"4","",IF($AY97="YES","",IF(ROUND(SUMIFS($AE$2:$AE$4001,$L$2:$L$4001,$L97,$F$2:$F$4001,"4")-SUMIFS('AR SALES'!$Y$2:$Y$2501,'AR SALES'!$L$2:$L$2501,$L97,'AR SALES'!$AD$2:$AD$2501,"OFF"),2)=0,"","STALE")))</f>
        <v/>
      </c>
      <c r="BB97" s="2">
        <f>IF(OR(""&amp;$F97="2",""&amp;$F97="4",""&amp;$F97="G",""&amp;$F97="H"),IF($AY97="YES","",IF($AB97&lt;&gt;0,"",IF(COUNTIFS('AR SALES'!$L$2:$L$2501,$L97,'AR SALES'!$AD$2:$AD$2501,IF(""&amp;$F97="4","OFF","ON"),'AR SALES'!$AF$2:$AF$2501,"Y")&gt;0,"","NO EXEMPTION"))),"")</f>
        <v/>
      </c>
    </row>
    <row r="98">
      <c r="AT98" s="2">
        <f>IF($L98="","",IFERROR(INDEX('AR SALES'!$H$2:$H$2501,MATCH(""&amp;$L98,'AR SALES'!$AE$2:$AE$2501,0)),""))</f>
        <v/>
      </c>
      <c r="AU98" s="2">
        <f>IF($L98="","",IF($A98&lt;&gt;"GA","",IF($E98="FULTON",IF(ISNUMBER(SEARCH("COLLEGE PARK",$AT98)),"FULTON (COLLEGE PARK)",IF(ISNUMBER(SEARCH("HAPEVILLE",$AT98)),"FULTON (HAPEVILLE)",IF(ISNUMBER(SEARCH("EAST POINT",$AT98)),"FULTON (EAST POINT)",IF(ISNUMBER(SEARCH("ATLANTA",$AT98)),"FULTON (ATL LIMITS)","FULTON")))),IF($E98="DEKALB",IF(ISNUMBER(SEARCH("ATLANTA",$AT98)),"DEKALB (ATL LIMITS)","DEKALB"),IF(AND($E98="CLAYTON",ISNUMBER(SEARCH("COLLEGE PARK",$AT98))),"CLAYTON (COLLEGE PARK)",$E98)))))</f>
        <v/>
      </c>
      <c r="AV98" s="2">
        <f>IF($L98="","",IF(""&amp;$F98="2","DIESEL",IF(OR(""&amp;$F98="G",""&amp;$F98="H"),"GAS","")))</f>
        <v/>
      </c>
      <c r="AW98" s="2">
        <f>IF($AV98="","",$R98)</f>
        <v/>
      </c>
      <c r="AX98" s="2">
        <f>IF($AV98="","",IF($AB98=0,$R98,0))</f>
        <v/>
      </c>
      <c r="AY98" s="2">
        <f>IF($AV98="","",IF(AND($Z98=0,COUNTIF('AR SALES'!$L$2:$L$2501,$L98)=0),"YES",""))</f>
        <v/>
      </c>
      <c r="AZ98" s="2">
        <f>IF($AV98="","",IFERROR(VLOOKUP($AU98,CODES!$A:$B,2,FALSE),"NO CODE"))</f>
        <v/>
      </c>
      <c r="BA98" s="2">
        <f>IF(""&amp;$F98&lt;&gt;"4","",IF($AY98="YES","",IF(ROUND(SUMIFS($AE$2:$AE$4001,$L$2:$L$4001,$L98,$F$2:$F$4001,"4")-SUMIFS('AR SALES'!$Y$2:$Y$2501,'AR SALES'!$L$2:$L$2501,$L98,'AR SALES'!$AD$2:$AD$2501,"OFF"),2)=0,"","STALE")))</f>
        <v/>
      </c>
      <c r="BB98" s="2">
        <f>IF(OR(""&amp;$F98="2",""&amp;$F98="4",""&amp;$F98="G",""&amp;$F98="H"),IF($AY98="YES","",IF($AB98&lt;&gt;0,"",IF(COUNTIFS('AR SALES'!$L$2:$L$2501,$L98,'AR SALES'!$AD$2:$AD$2501,IF(""&amp;$F98="4","OFF","ON"),'AR SALES'!$AF$2:$AF$2501,"Y")&gt;0,"","NO EXEMPTION"))),"")</f>
        <v/>
      </c>
    </row>
    <row r="99">
      <c r="AT99" s="2">
        <f>IF($L99="","",IFERROR(INDEX('AR SALES'!$H$2:$H$2501,MATCH(""&amp;$L99,'AR SALES'!$AE$2:$AE$2501,0)),""))</f>
        <v/>
      </c>
      <c r="AU99" s="2">
        <f>IF($L99="","",IF($A99&lt;&gt;"GA","",IF($E99="FULTON",IF(ISNUMBER(SEARCH("COLLEGE PARK",$AT99)),"FULTON (COLLEGE PARK)",IF(ISNUMBER(SEARCH("HAPEVILLE",$AT99)),"FULTON (HAPEVILLE)",IF(ISNUMBER(SEARCH("EAST POINT",$AT99)),"FULTON (EAST POINT)",IF(ISNUMBER(SEARCH("ATLANTA",$AT99)),"FULTON (ATL LIMITS)","FULTON")))),IF($E99="DEKALB",IF(ISNUMBER(SEARCH("ATLANTA",$AT99)),"DEKALB (ATL LIMITS)","DEKALB"),IF(AND($E99="CLAYTON",ISNUMBER(SEARCH("COLLEGE PARK",$AT99))),"CLAYTON (COLLEGE PARK)",$E99)))))</f>
        <v/>
      </c>
      <c r="AV99" s="2">
        <f>IF($L99="","",IF(""&amp;$F99="2","DIESEL",IF(OR(""&amp;$F99="G",""&amp;$F99="H"),"GAS","")))</f>
        <v/>
      </c>
      <c r="AW99" s="2">
        <f>IF($AV99="","",$R99)</f>
        <v/>
      </c>
      <c r="AX99" s="2">
        <f>IF($AV99="","",IF($AB99=0,$R99,0))</f>
        <v/>
      </c>
      <c r="AY99" s="2">
        <f>IF($AV99="","",IF(AND($Z99=0,COUNTIF('AR SALES'!$L$2:$L$2501,$L99)=0),"YES",""))</f>
        <v/>
      </c>
      <c r="AZ99" s="2">
        <f>IF($AV99="","",IFERROR(VLOOKUP($AU99,CODES!$A:$B,2,FALSE),"NO CODE"))</f>
        <v/>
      </c>
      <c r="BA99" s="2">
        <f>IF(""&amp;$F99&lt;&gt;"4","",IF($AY99="YES","",IF(ROUND(SUMIFS($AE$2:$AE$4001,$L$2:$L$4001,$L99,$F$2:$F$4001,"4")-SUMIFS('AR SALES'!$Y$2:$Y$2501,'AR SALES'!$L$2:$L$2501,$L99,'AR SALES'!$AD$2:$AD$2501,"OFF"),2)=0,"","STALE")))</f>
        <v/>
      </c>
      <c r="BB99" s="2">
        <f>IF(OR(""&amp;$F99="2",""&amp;$F99="4",""&amp;$F99="G",""&amp;$F99="H"),IF($AY99="YES","",IF($AB99&lt;&gt;0,"",IF(COUNTIFS('AR SALES'!$L$2:$L$2501,$L99,'AR SALES'!$AD$2:$AD$2501,IF(""&amp;$F99="4","OFF","ON"),'AR SALES'!$AF$2:$AF$2501,"Y")&gt;0,"","NO EXEMPTION"))),"")</f>
        <v/>
      </c>
    </row>
    <row r="100">
      <c r="AT100" s="2">
        <f>IF($L100="","",IFERROR(INDEX('AR SALES'!$H$2:$H$2501,MATCH(""&amp;$L100,'AR SALES'!$AE$2:$AE$2501,0)),""))</f>
        <v/>
      </c>
      <c r="AU100" s="2">
        <f>IF($L100="","",IF($A100&lt;&gt;"GA","",IF($E100="FULTON",IF(ISNUMBER(SEARCH("COLLEGE PARK",$AT100)),"FULTON (COLLEGE PARK)",IF(ISNUMBER(SEARCH("HAPEVILLE",$AT100)),"FULTON (HAPEVILLE)",IF(ISNUMBER(SEARCH("EAST POINT",$AT100)),"FULTON (EAST POINT)",IF(ISNUMBER(SEARCH("ATLANTA",$AT100)),"FULTON (ATL LIMITS)","FULTON")))),IF($E100="DEKALB",IF(ISNUMBER(SEARCH("ATLANTA",$AT100)),"DEKALB (ATL LIMITS)","DEKALB"),IF(AND($E100="CLAYTON",ISNUMBER(SEARCH("COLLEGE PARK",$AT100))),"CLAYTON (COLLEGE PARK)",$E100)))))</f>
        <v/>
      </c>
      <c r="AV100" s="2">
        <f>IF($L100="","",IF(""&amp;$F100="2","DIESEL",IF(OR(""&amp;$F100="G",""&amp;$F100="H"),"GAS","")))</f>
        <v/>
      </c>
      <c r="AW100" s="2">
        <f>IF($AV100="","",$R100)</f>
        <v/>
      </c>
      <c r="AX100" s="2">
        <f>IF($AV100="","",IF($AB100=0,$R100,0))</f>
        <v/>
      </c>
      <c r="AY100" s="2">
        <f>IF($AV100="","",IF(AND($Z100=0,COUNTIF('AR SALES'!$L$2:$L$2501,$L100)=0),"YES",""))</f>
        <v/>
      </c>
      <c r="AZ100" s="2">
        <f>IF($AV100="","",IFERROR(VLOOKUP($AU100,CODES!$A:$B,2,FALSE),"NO CODE"))</f>
        <v/>
      </c>
      <c r="BA100" s="2">
        <f>IF(""&amp;$F100&lt;&gt;"4","",IF($AY100="YES","",IF(ROUND(SUMIFS($AE$2:$AE$4001,$L$2:$L$4001,$L100,$F$2:$F$4001,"4")-SUMIFS('AR SALES'!$Y$2:$Y$2501,'AR SALES'!$L$2:$L$2501,$L100,'AR SALES'!$AD$2:$AD$2501,"OFF"),2)=0,"","STALE")))</f>
        <v/>
      </c>
      <c r="BB100" s="2">
        <f>IF(OR(""&amp;$F100="2",""&amp;$F100="4",""&amp;$F100="G",""&amp;$F100="H"),IF($AY100="YES","",IF($AB100&lt;&gt;0,"",IF(COUNTIFS('AR SALES'!$L$2:$L$2501,$L100,'AR SALES'!$AD$2:$AD$2501,IF(""&amp;$F100="4","OFF","ON"),'AR SALES'!$AF$2:$AF$2501,"Y")&gt;0,"","NO EXEMPTION"))),"")</f>
        <v/>
      </c>
    </row>
    <row r="101">
      <c r="AT101" s="2">
        <f>IF($L101="","",IFERROR(INDEX('AR SALES'!$H$2:$H$2501,MATCH(""&amp;$L101,'AR SALES'!$AE$2:$AE$2501,0)),""))</f>
        <v/>
      </c>
      <c r="AU101" s="2">
        <f>IF($L101="","",IF($A101&lt;&gt;"GA","",IF($E101="FULTON",IF(ISNUMBER(SEARCH("COLLEGE PARK",$AT101)),"FULTON (COLLEGE PARK)",IF(ISNUMBER(SEARCH("HAPEVILLE",$AT101)),"FULTON (HAPEVILLE)",IF(ISNUMBER(SEARCH("EAST POINT",$AT101)),"FULTON (EAST POINT)",IF(ISNUMBER(SEARCH("ATLANTA",$AT101)),"FULTON (ATL LIMITS)","FULTON")))),IF($E101="DEKALB",IF(ISNUMBER(SEARCH("ATLANTA",$AT101)),"DEKALB (ATL LIMITS)","DEKALB"),IF(AND($E101="CLAYTON",ISNUMBER(SEARCH("COLLEGE PARK",$AT101))),"CLAYTON (COLLEGE PARK)",$E101)))))</f>
        <v/>
      </c>
      <c r="AV101" s="2">
        <f>IF($L101="","",IF(""&amp;$F101="2","DIESEL",IF(OR(""&amp;$F101="G",""&amp;$F101="H"),"GAS","")))</f>
        <v/>
      </c>
      <c r="AW101" s="2">
        <f>IF($AV101="","",$R101)</f>
        <v/>
      </c>
      <c r="AX101" s="2">
        <f>IF($AV101="","",IF($AB101=0,$R101,0))</f>
        <v/>
      </c>
      <c r="AY101" s="2">
        <f>IF($AV101="","",IF(AND($Z101=0,COUNTIF('AR SALES'!$L$2:$L$2501,$L101)=0),"YES",""))</f>
        <v/>
      </c>
      <c r="AZ101" s="2">
        <f>IF($AV101="","",IFERROR(VLOOKUP($AU101,CODES!$A:$B,2,FALSE),"NO CODE"))</f>
        <v/>
      </c>
      <c r="BA101" s="2">
        <f>IF(""&amp;$F101&lt;&gt;"4","",IF($AY101="YES","",IF(ROUND(SUMIFS($AE$2:$AE$4001,$L$2:$L$4001,$L101,$F$2:$F$4001,"4")-SUMIFS('AR SALES'!$Y$2:$Y$2501,'AR SALES'!$L$2:$L$2501,$L101,'AR SALES'!$AD$2:$AD$2501,"OFF"),2)=0,"","STALE")))</f>
        <v/>
      </c>
      <c r="BB101" s="2">
        <f>IF(OR(""&amp;$F101="2",""&amp;$F101="4",""&amp;$F101="G",""&amp;$F101="H"),IF($AY101="YES","",IF($AB101&lt;&gt;0,"",IF(COUNTIFS('AR SALES'!$L$2:$L$2501,$L101,'AR SALES'!$AD$2:$AD$2501,IF(""&amp;$F101="4","OFF","ON"),'AR SALES'!$AF$2:$AF$2501,"Y")&gt;0,"","NO EXEMPTION"))),"")</f>
        <v/>
      </c>
    </row>
    <row r="102">
      <c r="AT102" s="2">
        <f>IF($L102="","",IFERROR(INDEX('AR SALES'!$H$2:$H$2501,MATCH(""&amp;$L102,'AR SALES'!$AE$2:$AE$2501,0)),""))</f>
        <v/>
      </c>
      <c r="AU102" s="2">
        <f>IF($L102="","",IF($A102&lt;&gt;"GA","",IF($E102="FULTON",IF(ISNUMBER(SEARCH("COLLEGE PARK",$AT102)),"FULTON (COLLEGE PARK)",IF(ISNUMBER(SEARCH("HAPEVILLE",$AT102)),"FULTON (HAPEVILLE)",IF(ISNUMBER(SEARCH("EAST POINT",$AT102)),"FULTON (EAST POINT)",IF(ISNUMBER(SEARCH("ATLANTA",$AT102)),"FULTON (ATL LIMITS)","FULTON")))),IF($E102="DEKALB",IF(ISNUMBER(SEARCH("ATLANTA",$AT102)),"DEKALB (ATL LIMITS)","DEKALB"),IF(AND($E102="CLAYTON",ISNUMBER(SEARCH("COLLEGE PARK",$AT102))),"CLAYTON (COLLEGE PARK)",$E102)))))</f>
        <v/>
      </c>
      <c r="AV102" s="2">
        <f>IF($L102="","",IF(""&amp;$F102="2","DIESEL",IF(OR(""&amp;$F102="G",""&amp;$F102="H"),"GAS","")))</f>
        <v/>
      </c>
      <c r="AW102" s="2">
        <f>IF($AV102="","",$R102)</f>
        <v/>
      </c>
      <c r="AX102" s="2">
        <f>IF($AV102="","",IF($AB102=0,$R102,0))</f>
        <v/>
      </c>
      <c r="AY102" s="2">
        <f>IF($AV102="","",IF(AND($Z102=0,COUNTIF('AR SALES'!$L$2:$L$2501,$L102)=0),"YES",""))</f>
        <v/>
      </c>
      <c r="AZ102" s="2">
        <f>IF($AV102="","",IFERROR(VLOOKUP($AU102,CODES!$A:$B,2,FALSE),"NO CODE"))</f>
        <v/>
      </c>
      <c r="BA102" s="2">
        <f>IF(""&amp;$F102&lt;&gt;"4","",IF($AY102="YES","",IF(ROUND(SUMIFS($AE$2:$AE$4001,$L$2:$L$4001,$L102,$F$2:$F$4001,"4")-SUMIFS('AR SALES'!$Y$2:$Y$2501,'AR SALES'!$L$2:$L$2501,$L102,'AR SALES'!$AD$2:$AD$2501,"OFF"),2)=0,"","STALE")))</f>
        <v/>
      </c>
      <c r="BB102" s="2">
        <f>IF(OR(""&amp;$F102="2",""&amp;$F102="4",""&amp;$F102="G",""&amp;$F102="H"),IF($AY102="YES","",IF($AB102&lt;&gt;0,"",IF(COUNTIFS('AR SALES'!$L$2:$L$2501,$L102,'AR SALES'!$AD$2:$AD$2501,IF(""&amp;$F102="4","OFF","ON"),'AR SALES'!$AF$2:$AF$2501,"Y")&gt;0,"","NO EXEMPTION"))),"")</f>
        <v/>
      </c>
    </row>
    <row r="103">
      <c r="AT103" s="2">
        <f>IF($L103="","",IFERROR(INDEX('AR SALES'!$H$2:$H$2501,MATCH(""&amp;$L103,'AR SALES'!$AE$2:$AE$2501,0)),""))</f>
        <v/>
      </c>
      <c r="AU103" s="2">
        <f>IF($L103="","",IF($A103&lt;&gt;"GA","",IF($E103="FULTON",IF(ISNUMBER(SEARCH("COLLEGE PARK",$AT103)),"FULTON (COLLEGE PARK)",IF(ISNUMBER(SEARCH("HAPEVILLE",$AT103)),"FULTON (HAPEVILLE)",IF(ISNUMBER(SEARCH("EAST POINT",$AT103)),"FULTON (EAST POINT)",IF(ISNUMBER(SEARCH("ATLANTA",$AT103)),"FULTON (ATL LIMITS)","FULTON")))),IF($E103="DEKALB",IF(ISNUMBER(SEARCH("ATLANTA",$AT103)),"DEKALB (ATL LIMITS)","DEKALB"),IF(AND($E103="CLAYTON",ISNUMBER(SEARCH("COLLEGE PARK",$AT103))),"CLAYTON (COLLEGE PARK)",$E103)))))</f>
        <v/>
      </c>
      <c r="AV103" s="2">
        <f>IF($L103="","",IF(""&amp;$F103="2","DIESEL",IF(OR(""&amp;$F103="G",""&amp;$F103="H"),"GAS","")))</f>
        <v/>
      </c>
      <c r="AW103" s="2">
        <f>IF($AV103="","",$R103)</f>
        <v/>
      </c>
      <c r="AX103" s="2">
        <f>IF($AV103="","",IF($AB103=0,$R103,0))</f>
        <v/>
      </c>
      <c r="AY103" s="2">
        <f>IF($AV103="","",IF(AND($Z103=0,COUNTIF('AR SALES'!$L$2:$L$2501,$L103)=0),"YES",""))</f>
        <v/>
      </c>
      <c r="AZ103" s="2">
        <f>IF($AV103="","",IFERROR(VLOOKUP($AU103,CODES!$A:$B,2,FALSE),"NO CODE"))</f>
        <v/>
      </c>
      <c r="BA103" s="2">
        <f>IF(""&amp;$F103&lt;&gt;"4","",IF($AY103="YES","",IF(ROUND(SUMIFS($AE$2:$AE$4001,$L$2:$L$4001,$L103,$F$2:$F$4001,"4")-SUMIFS('AR SALES'!$Y$2:$Y$2501,'AR SALES'!$L$2:$L$2501,$L103,'AR SALES'!$AD$2:$AD$2501,"OFF"),2)=0,"","STALE")))</f>
        <v/>
      </c>
      <c r="BB103" s="2">
        <f>IF(OR(""&amp;$F103="2",""&amp;$F103="4",""&amp;$F103="G",""&amp;$F103="H"),IF($AY103="YES","",IF($AB103&lt;&gt;0,"",IF(COUNTIFS('AR SALES'!$L$2:$L$2501,$L103,'AR SALES'!$AD$2:$AD$2501,IF(""&amp;$F103="4","OFF","ON"),'AR SALES'!$AF$2:$AF$2501,"Y")&gt;0,"","NO EXEMPTION"))),"")</f>
        <v/>
      </c>
    </row>
    <row r="104">
      <c r="AT104" s="2">
        <f>IF($L104="","",IFERROR(INDEX('AR SALES'!$H$2:$H$2501,MATCH(""&amp;$L104,'AR SALES'!$AE$2:$AE$2501,0)),""))</f>
        <v/>
      </c>
      <c r="AU104" s="2">
        <f>IF($L104="","",IF($A104&lt;&gt;"GA","",IF($E104="FULTON",IF(ISNUMBER(SEARCH("COLLEGE PARK",$AT104)),"FULTON (COLLEGE PARK)",IF(ISNUMBER(SEARCH("HAPEVILLE",$AT104)),"FULTON (HAPEVILLE)",IF(ISNUMBER(SEARCH("EAST POINT",$AT104)),"FULTON (EAST POINT)",IF(ISNUMBER(SEARCH("ATLANTA",$AT104)),"FULTON (ATL LIMITS)","FULTON")))),IF($E104="DEKALB",IF(ISNUMBER(SEARCH("ATLANTA",$AT104)),"DEKALB (ATL LIMITS)","DEKALB"),IF(AND($E104="CLAYTON",ISNUMBER(SEARCH("COLLEGE PARK",$AT104))),"CLAYTON (COLLEGE PARK)",$E104)))))</f>
        <v/>
      </c>
      <c r="AV104" s="2">
        <f>IF($L104="","",IF(""&amp;$F104="2","DIESEL",IF(OR(""&amp;$F104="G",""&amp;$F104="H"),"GAS","")))</f>
        <v/>
      </c>
      <c r="AW104" s="2">
        <f>IF($AV104="","",$R104)</f>
        <v/>
      </c>
      <c r="AX104" s="2">
        <f>IF($AV104="","",IF($AB104=0,$R104,0))</f>
        <v/>
      </c>
      <c r="AY104" s="2">
        <f>IF($AV104="","",IF(AND($Z104=0,COUNTIF('AR SALES'!$L$2:$L$2501,$L104)=0),"YES",""))</f>
        <v/>
      </c>
      <c r="AZ104" s="2">
        <f>IF($AV104="","",IFERROR(VLOOKUP($AU104,CODES!$A:$B,2,FALSE),"NO CODE"))</f>
        <v/>
      </c>
      <c r="BA104" s="2">
        <f>IF(""&amp;$F104&lt;&gt;"4","",IF($AY104="YES","",IF(ROUND(SUMIFS($AE$2:$AE$4001,$L$2:$L$4001,$L104,$F$2:$F$4001,"4")-SUMIFS('AR SALES'!$Y$2:$Y$2501,'AR SALES'!$L$2:$L$2501,$L104,'AR SALES'!$AD$2:$AD$2501,"OFF"),2)=0,"","STALE")))</f>
        <v/>
      </c>
      <c r="BB104" s="2">
        <f>IF(OR(""&amp;$F104="2",""&amp;$F104="4",""&amp;$F104="G",""&amp;$F104="H"),IF($AY104="YES","",IF($AB104&lt;&gt;0,"",IF(COUNTIFS('AR SALES'!$L$2:$L$2501,$L104,'AR SALES'!$AD$2:$AD$2501,IF(""&amp;$F104="4","OFF","ON"),'AR SALES'!$AF$2:$AF$2501,"Y")&gt;0,"","NO EXEMPTION"))),"")</f>
        <v/>
      </c>
    </row>
    <row r="105">
      <c r="AT105" s="2">
        <f>IF($L105="","",IFERROR(INDEX('AR SALES'!$H$2:$H$2501,MATCH(""&amp;$L105,'AR SALES'!$AE$2:$AE$2501,0)),""))</f>
        <v/>
      </c>
      <c r="AU105" s="2">
        <f>IF($L105="","",IF($A105&lt;&gt;"GA","",IF($E105="FULTON",IF(ISNUMBER(SEARCH("COLLEGE PARK",$AT105)),"FULTON (COLLEGE PARK)",IF(ISNUMBER(SEARCH("HAPEVILLE",$AT105)),"FULTON (HAPEVILLE)",IF(ISNUMBER(SEARCH("EAST POINT",$AT105)),"FULTON (EAST POINT)",IF(ISNUMBER(SEARCH("ATLANTA",$AT105)),"FULTON (ATL LIMITS)","FULTON")))),IF($E105="DEKALB",IF(ISNUMBER(SEARCH("ATLANTA",$AT105)),"DEKALB (ATL LIMITS)","DEKALB"),IF(AND($E105="CLAYTON",ISNUMBER(SEARCH("COLLEGE PARK",$AT105))),"CLAYTON (COLLEGE PARK)",$E105)))))</f>
        <v/>
      </c>
      <c r="AV105" s="2">
        <f>IF($L105="","",IF(""&amp;$F105="2","DIESEL",IF(OR(""&amp;$F105="G",""&amp;$F105="H"),"GAS","")))</f>
        <v/>
      </c>
      <c r="AW105" s="2">
        <f>IF($AV105="","",$R105)</f>
        <v/>
      </c>
      <c r="AX105" s="2">
        <f>IF($AV105="","",IF($AB105=0,$R105,0))</f>
        <v/>
      </c>
      <c r="AY105" s="2">
        <f>IF($AV105="","",IF(AND($Z105=0,COUNTIF('AR SALES'!$L$2:$L$2501,$L105)=0),"YES",""))</f>
        <v/>
      </c>
      <c r="AZ105" s="2">
        <f>IF($AV105="","",IFERROR(VLOOKUP($AU105,CODES!$A:$B,2,FALSE),"NO CODE"))</f>
        <v/>
      </c>
      <c r="BA105" s="2">
        <f>IF(""&amp;$F105&lt;&gt;"4","",IF($AY105="YES","",IF(ROUND(SUMIFS($AE$2:$AE$4001,$L$2:$L$4001,$L105,$F$2:$F$4001,"4")-SUMIFS('AR SALES'!$Y$2:$Y$2501,'AR SALES'!$L$2:$L$2501,$L105,'AR SALES'!$AD$2:$AD$2501,"OFF"),2)=0,"","STALE")))</f>
        <v/>
      </c>
      <c r="BB105" s="2">
        <f>IF(OR(""&amp;$F105="2",""&amp;$F105="4",""&amp;$F105="G",""&amp;$F105="H"),IF($AY105="YES","",IF($AB105&lt;&gt;0,"",IF(COUNTIFS('AR SALES'!$L$2:$L$2501,$L105,'AR SALES'!$AD$2:$AD$2501,IF(""&amp;$F105="4","OFF","ON"),'AR SALES'!$AF$2:$AF$2501,"Y")&gt;0,"","NO EXEMPTION"))),"")</f>
        <v/>
      </c>
    </row>
    <row r="106">
      <c r="AT106" s="2">
        <f>IF($L106="","",IFERROR(INDEX('AR SALES'!$H$2:$H$2501,MATCH(""&amp;$L106,'AR SALES'!$AE$2:$AE$2501,0)),""))</f>
        <v/>
      </c>
      <c r="AU106" s="2">
        <f>IF($L106="","",IF($A106&lt;&gt;"GA","",IF($E106="FULTON",IF(ISNUMBER(SEARCH("COLLEGE PARK",$AT106)),"FULTON (COLLEGE PARK)",IF(ISNUMBER(SEARCH("HAPEVILLE",$AT106)),"FULTON (HAPEVILLE)",IF(ISNUMBER(SEARCH("EAST POINT",$AT106)),"FULTON (EAST POINT)",IF(ISNUMBER(SEARCH("ATLANTA",$AT106)),"FULTON (ATL LIMITS)","FULTON")))),IF($E106="DEKALB",IF(ISNUMBER(SEARCH("ATLANTA",$AT106)),"DEKALB (ATL LIMITS)","DEKALB"),IF(AND($E106="CLAYTON",ISNUMBER(SEARCH("COLLEGE PARK",$AT106))),"CLAYTON (COLLEGE PARK)",$E106)))))</f>
        <v/>
      </c>
      <c r="AV106" s="2">
        <f>IF($L106="","",IF(""&amp;$F106="2","DIESEL",IF(OR(""&amp;$F106="G",""&amp;$F106="H"),"GAS","")))</f>
        <v/>
      </c>
      <c r="AW106" s="2">
        <f>IF($AV106="","",$R106)</f>
        <v/>
      </c>
      <c r="AX106" s="2">
        <f>IF($AV106="","",IF($AB106=0,$R106,0))</f>
        <v/>
      </c>
      <c r="AY106" s="2">
        <f>IF($AV106="","",IF(AND($Z106=0,COUNTIF('AR SALES'!$L$2:$L$2501,$L106)=0),"YES",""))</f>
        <v/>
      </c>
      <c r="AZ106" s="2">
        <f>IF($AV106="","",IFERROR(VLOOKUP($AU106,CODES!$A:$B,2,FALSE),"NO CODE"))</f>
        <v/>
      </c>
      <c r="BA106" s="2">
        <f>IF(""&amp;$F106&lt;&gt;"4","",IF($AY106="YES","",IF(ROUND(SUMIFS($AE$2:$AE$4001,$L$2:$L$4001,$L106,$F$2:$F$4001,"4")-SUMIFS('AR SALES'!$Y$2:$Y$2501,'AR SALES'!$L$2:$L$2501,$L106,'AR SALES'!$AD$2:$AD$2501,"OFF"),2)=0,"","STALE")))</f>
        <v/>
      </c>
      <c r="BB106" s="2">
        <f>IF(OR(""&amp;$F106="2",""&amp;$F106="4",""&amp;$F106="G",""&amp;$F106="H"),IF($AY106="YES","",IF($AB106&lt;&gt;0,"",IF(COUNTIFS('AR SALES'!$L$2:$L$2501,$L106,'AR SALES'!$AD$2:$AD$2501,IF(""&amp;$F106="4","OFF","ON"),'AR SALES'!$AF$2:$AF$2501,"Y")&gt;0,"","NO EXEMPTION"))),"")</f>
        <v/>
      </c>
    </row>
    <row r="107">
      <c r="AT107" s="2">
        <f>IF($L107="","",IFERROR(INDEX('AR SALES'!$H$2:$H$2501,MATCH(""&amp;$L107,'AR SALES'!$AE$2:$AE$2501,0)),""))</f>
        <v/>
      </c>
      <c r="AU107" s="2">
        <f>IF($L107="","",IF($A107&lt;&gt;"GA","",IF($E107="FULTON",IF(ISNUMBER(SEARCH("COLLEGE PARK",$AT107)),"FULTON (COLLEGE PARK)",IF(ISNUMBER(SEARCH("HAPEVILLE",$AT107)),"FULTON (HAPEVILLE)",IF(ISNUMBER(SEARCH("EAST POINT",$AT107)),"FULTON (EAST POINT)",IF(ISNUMBER(SEARCH("ATLANTA",$AT107)),"FULTON (ATL LIMITS)","FULTON")))),IF($E107="DEKALB",IF(ISNUMBER(SEARCH("ATLANTA",$AT107)),"DEKALB (ATL LIMITS)","DEKALB"),IF(AND($E107="CLAYTON",ISNUMBER(SEARCH("COLLEGE PARK",$AT107))),"CLAYTON (COLLEGE PARK)",$E107)))))</f>
        <v/>
      </c>
      <c r="AV107" s="2">
        <f>IF($L107="","",IF(""&amp;$F107="2","DIESEL",IF(OR(""&amp;$F107="G",""&amp;$F107="H"),"GAS","")))</f>
        <v/>
      </c>
      <c r="AW107" s="2">
        <f>IF($AV107="","",$R107)</f>
        <v/>
      </c>
      <c r="AX107" s="2">
        <f>IF($AV107="","",IF($AB107=0,$R107,0))</f>
        <v/>
      </c>
      <c r="AY107" s="2">
        <f>IF($AV107="","",IF(AND($Z107=0,COUNTIF('AR SALES'!$L$2:$L$2501,$L107)=0),"YES",""))</f>
        <v/>
      </c>
      <c r="AZ107" s="2">
        <f>IF($AV107="","",IFERROR(VLOOKUP($AU107,CODES!$A:$B,2,FALSE),"NO CODE"))</f>
        <v/>
      </c>
      <c r="BA107" s="2">
        <f>IF(""&amp;$F107&lt;&gt;"4","",IF($AY107="YES","",IF(ROUND(SUMIFS($AE$2:$AE$4001,$L$2:$L$4001,$L107,$F$2:$F$4001,"4")-SUMIFS('AR SALES'!$Y$2:$Y$2501,'AR SALES'!$L$2:$L$2501,$L107,'AR SALES'!$AD$2:$AD$2501,"OFF"),2)=0,"","STALE")))</f>
        <v/>
      </c>
      <c r="BB107" s="2">
        <f>IF(OR(""&amp;$F107="2",""&amp;$F107="4",""&amp;$F107="G",""&amp;$F107="H"),IF($AY107="YES","",IF($AB107&lt;&gt;0,"",IF(COUNTIFS('AR SALES'!$L$2:$L$2501,$L107,'AR SALES'!$AD$2:$AD$2501,IF(""&amp;$F107="4","OFF","ON"),'AR SALES'!$AF$2:$AF$2501,"Y")&gt;0,"","NO EXEMPTION"))),"")</f>
        <v/>
      </c>
    </row>
    <row r="108">
      <c r="AT108" s="2">
        <f>IF($L108="","",IFERROR(INDEX('AR SALES'!$H$2:$H$2501,MATCH(""&amp;$L108,'AR SALES'!$AE$2:$AE$2501,0)),""))</f>
        <v/>
      </c>
      <c r="AU108" s="2">
        <f>IF($L108="","",IF($A108&lt;&gt;"GA","",IF($E108="FULTON",IF(ISNUMBER(SEARCH("COLLEGE PARK",$AT108)),"FULTON (COLLEGE PARK)",IF(ISNUMBER(SEARCH("HAPEVILLE",$AT108)),"FULTON (HAPEVILLE)",IF(ISNUMBER(SEARCH("EAST POINT",$AT108)),"FULTON (EAST POINT)",IF(ISNUMBER(SEARCH("ATLANTA",$AT108)),"FULTON (ATL LIMITS)","FULTON")))),IF($E108="DEKALB",IF(ISNUMBER(SEARCH("ATLANTA",$AT108)),"DEKALB (ATL LIMITS)","DEKALB"),IF(AND($E108="CLAYTON",ISNUMBER(SEARCH("COLLEGE PARK",$AT108))),"CLAYTON (COLLEGE PARK)",$E108)))))</f>
        <v/>
      </c>
      <c r="AV108" s="2">
        <f>IF($L108="","",IF(""&amp;$F108="2","DIESEL",IF(OR(""&amp;$F108="G",""&amp;$F108="H"),"GAS","")))</f>
        <v/>
      </c>
      <c r="AW108" s="2">
        <f>IF($AV108="","",$R108)</f>
        <v/>
      </c>
      <c r="AX108" s="2">
        <f>IF($AV108="","",IF($AB108=0,$R108,0))</f>
        <v/>
      </c>
      <c r="AY108" s="2">
        <f>IF($AV108="","",IF(AND($Z108=0,COUNTIF('AR SALES'!$L$2:$L$2501,$L108)=0),"YES",""))</f>
        <v/>
      </c>
      <c r="AZ108" s="2">
        <f>IF($AV108="","",IFERROR(VLOOKUP($AU108,CODES!$A:$B,2,FALSE),"NO CODE"))</f>
        <v/>
      </c>
      <c r="BA108" s="2">
        <f>IF(""&amp;$F108&lt;&gt;"4","",IF($AY108="YES","",IF(ROUND(SUMIFS($AE$2:$AE$4001,$L$2:$L$4001,$L108,$F$2:$F$4001,"4")-SUMIFS('AR SALES'!$Y$2:$Y$2501,'AR SALES'!$L$2:$L$2501,$L108,'AR SALES'!$AD$2:$AD$2501,"OFF"),2)=0,"","STALE")))</f>
        <v/>
      </c>
      <c r="BB108" s="2">
        <f>IF(OR(""&amp;$F108="2",""&amp;$F108="4",""&amp;$F108="G",""&amp;$F108="H"),IF($AY108="YES","",IF($AB108&lt;&gt;0,"",IF(COUNTIFS('AR SALES'!$L$2:$L$2501,$L108,'AR SALES'!$AD$2:$AD$2501,IF(""&amp;$F108="4","OFF","ON"),'AR SALES'!$AF$2:$AF$2501,"Y")&gt;0,"","NO EXEMPTION"))),"")</f>
        <v/>
      </c>
    </row>
    <row r="109">
      <c r="AT109" s="2">
        <f>IF($L109="","",IFERROR(INDEX('AR SALES'!$H$2:$H$2501,MATCH(""&amp;$L109,'AR SALES'!$AE$2:$AE$2501,0)),""))</f>
        <v/>
      </c>
      <c r="AU109" s="2">
        <f>IF($L109="","",IF($A109&lt;&gt;"GA","",IF($E109="FULTON",IF(ISNUMBER(SEARCH("COLLEGE PARK",$AT109)),"FULTON (COLLEGE PARK)",IF(ISNUMBER(SEARCH("HAPEVILLE",$AT109)),"FULTON (HAPEVILLE)",IF(ISNUMBER(SEARCH("EAST POINT",$AT109)),"FULTON (EAST POINT)",IF(ISNUMBER(SEARCH("ATLANTA",$AT109)),"FULTON (ATL LIMITS)","FULTON")))),IF($E109="DEKALB",IF(ISNUMBER(SEARCH("ATLANTA",$AT109)),"DEKALB (ATL LIMITS)","DEKALB"),IF(AND($E109="CLAYTON",ISNUMBER(SEARCH("COLLEGE PARK",$AT109))),"CLAYTON (COLLEGE PARK)",$E109)))))</f>
        <v/>
      </c>
      <c r="AV109" s="2">
        <f>IF($L109="","",IF(""&amp;$F109="2","DIESEL",IF(OR(""&amp;$F109="G",""&amp;$F109="H"),"GAS","")))</f>
        <v/>
      </c>
      <c r="AW109" s="2">
        <f>IF($AV109="","",$R109)</f>
        <v/>
      </c>
      <c r="AX109" s="2">
        <f>IF($AV109="","",IF($AB109=0,$R109,0))</f>
        <v/>
      </c>
      <c r="AY109" s="2">
        <f>IF($AV109="","",IF(AND($Z109=0,COUNTIF('AR SALES'!$L$2:$L$2501,$L109)=0),"YES",""))</f>
        <v/>
      </c>
      <c r="AZ109" s="2">
        <f>IF($AV109="","",IFERROR(VLOOKUP($AU109,CODES!$A:$B,2,FALSE),"NO CODE"))</f>
        <v/>
      </c>
      <c r="BA109" s="2">
        <f>IF(""&amp;$F109&lt;&gt;"4","",IF($AY109="YES","",IF(ROUND(SUMIFS($AE$2:$AE$4001,$L$2:$L$4001,$L109,$F$2:$F$4001,"4")-SUMIFS('AR SALES'!$Y$2:$Y$2501,'AR SALES'!$L$2:$L$2501,$L109,'AR SALES'!$AD$2:$AD$2501,"OFF"),2)=0,"","STALE")))</f>
        <v/>
      </c>
      <c r="BB109" s="2">
        <f>IF(OR(""&amp;$F109="2",""&amp;$F109="4",""&amp;$F109="G",""&amp;$F109="H"),IF($AY109="YES","",IF($AB109&lt;&gt;0,"",IF(COUNTIFS('AR SALES'!$L$2:$L$2501,$L109,'AR SALES'!$AD$2:$AD$2501,IF(""&amp;$F109="4","OFF","ON"),'AR SALES'!$AF$2:$AF$2501,"Y")&gt;0,"","NO EXEMPTION"))),"")</f>
        <v/>
      </c>
    </row>
    <row r="110">
      <c r="AT110" s="2">
        <f>IF($L110="","",IFERROR(INDEX('AR SALES'!$H$2:$H$2501,MATCH(""&amp;$L110,'AR SALES'!$AE$2:$AE$2501,0)),""))</f>
        <v/>
      </c>
      <c r="AU110" s="2">
        <f>IF($L110="","",IF($A110&lt;&gt;"GA","",IF($E110="FULTON",IF(ISNUMBER(SEARCH("COLLEGE PARK",$AT110)),"FULTON (COLLEGE PARK)",IF(ISNUMBER(SEARCH("HAPEVILLE",$AT110)),"FULTON (HAPEVILLE)",IF(ISNUMBER(SEARCH("EAST POINT",$AT110)),"FULTON (EAST POINT)",IF(ISNUMBER(SEARCH("ATLANTA",$AT110)),"FULTON (ATL LIMITS)","FULTON")))),IF($E110="DEKALB",IF(ISNUMBER(SEARCH("ATLANTA",$AT110)),"DEKALB (ATL LIMITS)","DEKALB"),IF(AND($E110="CLAYTON",ISNUMBER(SEARCH("COLLEGE PARK",$AT110))),"CLAYTON (COLLEGE PARK)",$E110)))))</f>
        <v/>
      </c>
      <c r="AV110" s="2">
        <f>IF($L110="","",IF(""&amp;$F110="2","DIESEL",IF(OR(""&amp;$F110="G",""&amp;$F110="H"),"GAS","")))</f>
        <v/>
      </c>
      <c r="AW110" s="2">
        <f>IF($AV110="","",$R110)</f>
        <v/>
      </c>
      <c r="AX110" s="2">
        <f>IF($AV110="","",IF($AB110=0,$R110,0))</f>
        <v/>
      </c>
      <c r="AY110" s="2">
        <f>IF($AV110="","",IF(AND($Z110=0,COUNTIF('AR SALES'!$L$2:$L$2501,$L110)=0),"YES",""))</f>
        <v/>
      </c>
      <c r="AZ110" s="2">
        <f>IF($AV110="","",IFERROR(VLOOKUP($AU110,CODES!$A:$B,2,FALSE),"NO CODE"))</f>
        <v/>
      </c>
      <c r="BA110" s="2">
        <f>IF(""&amp;$F110&lt;&gt;"4","",IF($AY110="YES","",IF(ROUND(SUMIFS($AE$2:$AE$4001,$L$2:$L$4001,$L110,$F$2:$F$4001,"4")-SUMIFS('AR SALES'!$Y$2:$Y$2501,'AR SALES'!$L$2:$L$2501,$L110,'AR SALES'!$AD$2:$AD$2501,"OFF"),2)=0,"","STALE")))</f>
        <v/>
      </c>
      <c r="BB110" s="2">
        <f>IF(OR(""&amp;$F110="2",""&amp;$F110="4",""&amp;$F110="G",""&amp;$F110="H"),IF($AY110="YES","",IF($AB110&lt;&gt;0,"",IF(COUNTIFS('AR SALES'!$L$2:$L$2501,$L110,'AR SALES'!$AD$2:$AD$2501,IF(""&amp;$F110="4","OFF","ON"),'AR SALES'!$AF$2:$AF$2501,"Y")&gt;0,"","NO EXEMPTION"))),"")</f>
        <v/>
      </c>
    </row>
    <row r="111">
      <c r="AT111" s="2">
        <f>IF($L111="","",IFERROR(INDEX('AR SALES'!$H$2:$H$2501,MATCH(""&amp;$L111,'AR SALES'!$AE$2:$AE$2501,0)),""))</f>
        <v/>
      </c>
      <c r="AU111" s="2">
        <f>IF($L111="","",IF($A111&lt;&gt;"GA","",IF($E111="FULTON",IF(ISNUMBER(SEARCH("COLLEGE PARK",$AT111)),"FULTON (COLLEGE PARK)",IF(ISNUMBER(SEARCH("HAPEVILLE",$AT111)),"FULTON (HAPEVILLE)",IF(ISNUMBER(SEARCH("EAST POINT",$AT111)),"FULTON (EAST POINT)",IF(ISNUMBER(SEARCH("ATLANTA",$AT111)),"FULTON (ATL LIMITS)","FULTON")))),IF($E111="DEKALB",IF(ISNUMBER(SEARCH("ATLANTA",$AT111)),"DEKALB (ATL LIMITS)","DEKALB"),IF(AND($E111="CLAYTON",ISNUMBER(SEARCH("COLLEGE PARK",$AT111))),"CLAYTON (COLLEGE PARK)",$E111)))))</f>
        <v/>
      </c>
      <c r="AV111" s="2">
        <f>IF($L111="","",IF(""&amp;$F111="2","DIESEL",IF(OR(""&amp;$F111="G",""&amp;$F111="H"),"GAS","")))</f>
        <v/>
      </c>
      <c r="AW111" s="2">
        <f>IF($AV111="","",$R111)</f>
        <v/>
      </c>
      <c r="AX111" s="2">
        <f>IF($AV111="","",IF($AB111=0,$R111,0))</f>
        <v/>
      </c>
      <c r="AY111" s="2">
        <f>IF($AV111="","",IF(AND($Z111=0,COUNTIF('AR SALES'!$L$2:$L$2501,$L111)=0),"YES",""))</f>
        <v/>
      </c>
      <c r="AZ111" s="2">
        <f>IF($AV111="","",IFERROR(VLOOKUP($AU111,CODES!$A:$B,2,FALSE),"NO CODE"))</f>
        <v/>
      </c>
      <c r="BA111" s="2">
        <f>IF(""&amp;$F111&lt;&gt;"4","",IF($AY111="YES","",IF(ROUND(SUMIFS($AE$2:$AE$4001,$L$2:$L$4001,$L111,$F$2:$F$4001,"4")-SUMIFS('AR SALES'!$Y$2:$Y$2501,'AR SALES'!$L$2:$L$2501,$L111,'AR SALES'!$AD$2:$AD$2501,"OFF"),2)=0,"","STALE")))</f>
        <v/>
      </c>
      <c r="BB111" s="2">
        <f>IF(OR(""&amp;$F111="2",""&amp;$F111="4",""&amp;$F111="G",""&amp;$F111="H"),IF($AY111="YES","",IF($AB111&lt;&gt;0,"",IF(COUNTIFS('AR SALES'!$L$2:$L$2501,$L111,'AR SALES'!$AD$2:$AD$2501,IF(""&amp;$F111="4","OFF","ON"),'AR SALES'!$AF$2:$AF$2501,"Y")&gt;0,"","NO EXEMPTION"))),"")</f>
        <v/>
      </c>
    </row>
    <row r="112">
      <c r="AT112" s="2">
        <f>IF($L112="","",IFERROR(INDEX('AR SALES'!$H$2:$H$2501,MATCH(""&amp;$L112,'AR SALES'!$AE$2:$AE$2501,0)),""))</f>
        <v/>
      </c>
      <c r="AU112" s="2">
        <f>IF($L112="","",IF($A112&lt;&gt;"GA","",IF($E112="FULTON",IF(ISNUMBER(SEARCH("COLLEGE PARK",$AT112)),"FULTON (COLLEGE PARK)",IF(ISNUMBER(SEARCH("HAPEVILLE",$AT112)),"FULTON (HAPEVILLE)",IF(ISNUMBER(SEARCH("EAST POINT",$AT112)),"FULTON (EAST POINT)",IF(ISNUMBER(SEARCH("ATLANTA",$AT112)),"FULTON (ATL LIMITS)","FULTON")))),IF($E112="DEKALB",IF(ISNUMBER(SEARCH("ATLANTA",$AT112)),"DEKALB (ATL LIMITS)","DEKALB"),IF(AND($E112="CLAYTON",ISNUMBER(SEARCH("COLLEGE PARK",$AT112))),"CLAYTON (COLLEGE PARK)",$E112)))))</f>
        <v/>
      </c>
      <c r="AV112" s="2">
        <f>IF($L112="","",IF(""&amp;$F112="2","DIESEL",IF(OR(""&amp;$F112="G",""&amp;$F112="H"),"GAS","")))</f>
        <v/>
      </c>
      <c r="AW112" s="2">
        <f>IF($AV112="","",$R112)</f>
        <v/>
      </c>
      <c r="AX112" s="2">
        <f>IF($AV112="","",IF($AB112=0,$R112,0))</f>
        <v/>
      </c>
      <c r="AY112" s="2">
        <f>IF($AV112="","",IF(AND($Z112=0,COUNTIF('AR SALES'!$L$2:$L$2501,$L112)=0),"YES",""))</f>
        <v/>
      </c>
      <c r="AZ112" s="2">
        <f>IF($AV112="","",IFERROR(VLOOKUP($AU112,CODES!$A:$B,2,FALSE),"NO CODE"))</f>
        <v/>
      </c>
      <c r="BA112" s="2">
        <f>IF(""&amp;$F112&lt;&gt;"4","",IF($AY112="YES","",IF(ROUND(SUMIFS($AE$2:$AE$4001,$L$2:$L$4001,$L112,$F$2:$F$4001,"4")-SUMIFS('AR SALES'!$Y$2:$Y$2501,'AR SALES'!$L$2:$L$2501,$L112,'AR SALES'!$AD$2:$AD$2501,"OFF"),2)=0,"","STALE")))</f>
        <v/>
      </c>
      <c r="BB112" s="2">
        <f>IF(OR(""&amp;$F112="2",""&amp;$F112="4",""&amp;$F112="G",""&amp;$F112="H"),IF($AY112="YES","",IF($AB112&lt;&gt;0,"",IF(COUNTIFS('AR SALES'!$L$2:$L$2501,$L112,'AR SALES'!$AD$2:$AD$2501,IF(""&amp;$F112="4","OFF","ON"),'AR SALES'!$AF$2:$AF$2501,"Y")&gt;0,"","NO EXEMPTION"))),"")</f>
        <v/>
      </c>
    </row>
    <row r="113">
      <c r="AT113" s="2">
        <f>IF($L113="","",IFERROR(INDEX('AR SALES'!$H$2:$H$2501,MATCH(""&amp;$L113,'AR SALES'!$AE$2:$AE$2501,0)),""))</f>
        <v/>
      </c>
      <c r="AU113" s="2">
        <f>IF($L113="","",IF($A113&lt;&gt;"GA","",IF($E113="FULTON",IF(ISNUMBER(SEARCH("COLLEGE PARK",$AT113)),"FULTON (COLLEGE PARK)",IF(ISNUMBER(SEARCH("HAPEVILLE",$AT113)),"FULTON (HAPEVILLE)",IF(ISNUMBER(SEARCH("EAST POINT",$AT113)),"FULTON (EAST POINT)",IF(ISNUMBER(SEARCH("ATLANTA",$AT113)),"FULTON (ATL LIMITS)","FULTON")))),IF($E113="DEKALB",IF(ISNUMBER(SEARCH("ATLANTA",$AT113)),"DEKALB (ATL LIMITS)","DEKALB"),IF(AND($E113="CLAYTON",ISNUMBER(SEARCH("COLLEGE PARK",$AT113))),"CLAYTON (COLLEGE PARK)",$E113)))))</f>
        <v/>
      </c>
      <c r="AV113" s="2">
        <f>IF($L113="","",IF(""&amp;$F113="2","DIESEL",IF(OR(""&amp;$F113="G",""&amp;$F113="H"),"GAS","")))</f>
        <v/>
      </c>
      <c r="AW113" s="2">
        <f>IF($AV113="","",$R113)</f>
        <v/>
      </c>
      <c r="AX113" s="2">
        <f>IF($AV113="","",IF($AB113=0,$R113,0))</f>
        <v/>
      </c>
      <c r="AY113" s="2">
        <f>IF($AV113="","",IF(AND($Z113=0,COUNTIF('AR SALES'!$L$2:$L$2501,$L113)=0),"YES",""))</f>
        <v/>
      </c>
      <c r="AZ113" s="2">
        <f>IF($AV113="","",IFERROR(VLOOKUP($AU113,CODES!$A:$B,2,FALSE),"NO CODE"))</f>
        <v/>
      </c>
      <c r="BA113" s="2">
        <f>IF(""&amp;$F113&lt;&gt;"4","",IF($AY113="YES","",IF(ROUND(SUMIFS($AE$2:$AE$4001,$L$2:$L$4001,$L113,$F$2:$F$4001,"4")-SUMIFS('AR SALES'!$Y$2:$Y$2501,'AR SALES'!$L$2:$L$2501,$L113,'AR SALES'!$AD$2:$AD$2501,"OFF"),2)=0,"","STALE")))</f>
        <v/>
      </c>
      <c r="BB113" s="2">
        <f>IF(OR(""&amp;$F113="2",""&amp;$F113="4",""&amp;$F113="G",""&amp;$F113="H"),IF($AY113="YES","",IF($AB113&lt;&gt;0,"",IF(COUNTIFS('AR SALES'!$L$2:$L$2501,$L113,'AR SALES'!$AD$2:$AD$2501,IF(""&amp;$F113="4","OFF","ON"),'AR SALES'!$AF$2:$AF$2501,"Y")&gt;0,"","NO EXEMPTION"))),"")</f>
        <v/>
      </c>
    </row>
    <row r="114">
      <c r="AT114" s="2">
        <f>IF($L114="","",IFERROR(INDEX('AR SALES'!$H$2:$H$2501,MATCH(""&amp;$L114,'AR SALES'!$AE$2:$AE$2501,0)),""))</f>
        <v/>
      </c>
      <c r="AU114" s="2">
        <f>IF($L114="","",IF($A114&lt;&gt;"GA","",IF($E114="FULTON",IF(ISNUMBER(SEARCH("COLLEGE PARK",$AT114)),"FULTON (COLLEGE PARK)",IF(ISNUMBER(SEARCH("HAPEVILLE",$AT114)),"FULTON (HAPEVILLE)",IF(ISNUMBER(SEARCH("EAST POINT",$AT114)),"FULTON (EAST POINT)",IF(ISNUMBER(SEARCH("ATLANTA",$AT114)),"FULTON (ATL LIMITS)","FULTON")))),IF($E114="DEKALB",IF(ISNUMBER(SEARCH("ATLANTA",$AT114)),"DEKALB (ATL LIMITS)","DEKALB"),IF(AND($E114="CLAYTON",ISNUMBER(SEARCH("COLLEGE PARK",$AT114))),"CLAYTON (COLLEGE PARK)",$E114)))))</f>
        <v/>
      </c>
      <c r="AV114" s="2">
        <f>IF($L114="","",IF(""&amp;$F114="2","DIESEL",IF(OR(""&amp;$F114="G",""&amp;$F114="H"),"GAS","")))</f>
        <v/>
      </c>
      <c r="AW114" s="2">
        <f>IF($AV114="","",$R114)</f>
        <v/>
      </c>
      <c r="AX114" s="2">
        <f>IF($AV114="","",IF($AB114=0,$R114,0))</f>
        <v/>
      </c>
      <c r="AY114" s="2">
        <f>IF($AV114="","",IF(AND($Z114=0,COUNTIF('AR SALES'!$L$2:$L$2501,$L114)=0),"YES",""))</f>
        <v/>
      </c>
      <c r="AZ114" s="2">
        <f>IF($AV114="","",IFERROR(VLOOKUP($AU114,CODES!$A:$B,2,FALSE),"NO CODE"))</f>
        <v/>
      </c>
      <c r="BA114" s="2">
        <f>IF(""&amp;$F114&lt;&gt;"4","",IF($AY114="YES","",IF(ROUND(SUMIFS($AE$2:$AE$4001,$L$2:$L$4001,$L114,$F$2:$F$4001,"4")-SUMIFS('AR SALES'!$Y$2:$Y$2501,'AR SALES'!$L$2:$L$2501,$L114,'AR SALES'!$AD$2:$AD$2501,"OFF"),2)=0,"","STALE")))</f>
        <v/>
      </c>
      <c r="BB114" s="2">
        <f>IF(OR(""&amp;$F114="2",""&amp;$F114="4",""&amp;$F114="G",""&amp;$F114="H"),IF($AY114="YES","",IF($AB114&lt;&gt;0,"",IF(COUNTIFS('AR SALES'!$L$2:$L$2501,$L114,'AR SALES'!$AD$2:$AD$2501,IF(""&amp;$F114="4","OFF","ON"),'AR SALES'!$AF$2:$AF$2501,"Y")&gt;0,"","NO EXEMPTION"))),"")</f>
        <v/>
      </c>
    </row>
    <row r="115">
      <c r="AT115" s="2">
        <f>IF($L115="","",IFERROR(INDEX('AR SALES'!$H$2:$H$2501,MATCH(""&amp;$L115,'AR SALES'!$AE$2:$AE$2501,0)),""))</f>
        <v/>
      </c>
      <c r="AU115" s="2">
        <f>IF($L115="","",IF($A115&lt;&gt;"GA","",IF($E115="FULTON",IF(ISNUMBER(SEARCH("COLLEGE PARK",$AT115)),"FULTON (COLLEGE PARK)",IF(ISNUMBER(SEARCH("HAPEVILLE",$AT115)),"FULTON (HAPEVILLE)",IF(ISNUMBER(SEARCH("EAST POINT",$AT115)),"FULTON (EAST POINT)",IF(ISNUMBER(SEARCH("ATLANTA",$AT115)),"FULTON (ATL LIMITS)","FULTON")))),IF($E115="DEKALB",IF(ISNUMBER(SEARCH("ATLANTA",$AT115)),"DEKALB (ATL LIMITS)","DEKALB"),IF(AND($E115="CLAYTON",ISNUMBER(SEARCH("COLLEGE PARK",$AT115))),"CLAYTON (COLLEGE PARK)",$E115)))))</f>
        <v/>
      </c>
      <c r="AV115" s="2">
        <f>IF($L115="","",IF(""&amp;$F115="2","DIESEL",IF(OR(""&amp;$F115="G",""&amp;$F115="H"),"GAS","")))</f>
        <v/>
      </c>
      <c r="AW115" s="2">
        <f>IF($AV115="","",$R115)</f>
        <v/>
      </c>
      <c r="AX115" s="2">
        <f>IF($AV115="","",IF($AB115=0,$R115,0))</f>
        <v/>
      </c>
      <c r="AY115" s="2">
        <f>IF($AV115="","",IF(AND($Z115=0,COUNTIF('AR SALES'!$L$2:$L$2501,$L115)=0),"YES",""))</f>
        <v/>
      </c>
      <c r="AZ115" s="2">
        <f>IF($AV115="","",IFERROR(VLOOKUP($AU115,CODES!$A:$B,2,FALSE),"NO CODE"))</f>
        <v/>
      </c>
      <c r="BA115" s="2">
        <f>IF(""&amp;$F115&lt;&gt;"4","",IF($AY115="YES","",IF(ROUND(SUMIFS($AE$2:$AE$4001,$L$2:$L$4001,$L115,$F$2:$F$4001,"4")-SUMIFS('AR SALES'!$Y$2:$Y$2501,'AR SALES'!$L$2:$L$2501,$L115,'AR SALES'!$AD$2:$AD$2501,"OFF"),2)=0,"","STALE")))</f>
        <v/>
      </c>
      <c r="BB115" s="2">
        <f>IF(OR(""&amp;$F115="2",""&amp;$F115="4",""&amp;$F115="G",""&amp;$F115="H"),IF($AY115="YES","",IF($AB115&lt;&gt;0,"",IF(COUNTIFS('AR SALES'!$L$2:$L$2501,$L115,'AR SALES'!$AD$2:$AD$2501,IF(""&amp;$F115="4","OFF","ON"),'AR SALES'!$AF$2:$AF$2501,"Y")&gt;0,"","NO EXEMPTION"))),"")</f>
        <v/>
      </c>
    </row>
    <row r="116">
      <c r="AT116" s="2">
        <f>IF($L116="","",IFERROR(INDEX('AR SALES'!$H$2:$H$2501,MATCH(""&amp;$L116,'AR SALES'!$AE$2:$AE$2501,0)),""))</f>
        <v/>
      </c>
      <c r="AU116" s="2">
        <f>IF($L116="","",IF($A116&lt;&gt;"GA","",IF($E116="FULTON",IF(ISNUMBER(SEARCH("COLLEGE PARK",$AT116)),"FULTON (COLLEGE PARK)",IF(ISNUMBER(SEARCH("HAPEVILLE",$AT116)),"FULTON (HAPEVILLE)",IF(ISNUMBER(SEARCH("EAST POINT",$AT116)),"FULTON (EAST POINT)",IF(ISNUMBER(SEARCH("ATLANTA",$AT116)),"FULTON (ATL LIMITS)","FULTON")))),IF($E116="DEKALB",IF(ISNUMBER(SEARCH("ATLANTA",$AT116)),"DEKALB (ATL LIMITS)","DEKALB"),IF(AND($E116="CLAYTON",ISNUMBER(SEARCH("COLLEGE PARK",$AT116))),"CLAYTON (COLLEGE PARK)",$E116)))))</f>
        <v/>
      </c>
      <c r="AV116" s="2">
        <f>IF($L116="","",IF(""&amp;$F116="2","DIESEL",IF(OR(""&amp;$F116="G",""&amp;$F116="H"),"GAS","")))</f>
        <v/>
      </c>
      <c r="AW116" s="2">
        <f>IF($AV116="","",$R116)</f>
        <v/>
      </c>
      <c r="AX116" s="2">
        <f>IF($AV116="","",IF($AB116=0,$R116,0))</f>
        <v/>
      </c>
      <c r="AY116" s="2">
        <f>IF($AV116="","",IF(AND($Z116=0,COUNTIF('AR SALES'!$L$2:$L$2501,$L116)=0),"YES",""))</f>
        <v/>
      </c>
      <c r="AZ116" s="2">
        <f>IF($AV116="","",IFERROR(VLOOKUP($AU116,CODES!$A:$B,2,FALSE),"NO CODE"))</f>
        <v/>
      </c>
      <c r="BA116" s="2">
        <f>IF(""&amp;$F116&lt;&gt;"4","",IF($AY116="YES","",IF(ROUND(SUMIFS($AE$2:$AE$4001,$L$2:$L$4001,$L116,$F$2:$F$4001,"4")-SUMIFS('AR SALES'!$Y$2:$Y$2501,'AR SALES'!$L$2:$L$2501,$L116,'AR SALES'!$AD$2:$AD$2501,"OFF"),2)=0,"","STALE")))</f>
        <v/>
      </c>
      <c r="BB116" s="2">
        <f>IF(OR(""&amp;$F116="2",""&amp;$F116="4",""&amp;$F116="G",""&amp;$F116="H"),IF($AY116="YES","",IF($AB116&lt;&gt;0,"",IF(COUNTIFS('AR SALES'!$L$2:$L$2501,$L116,'AR SALES'!$AD$2:$AD$2501,IF(""&amp;$F116="4","OFF","ON"),'AR SALES'!$AF$2:$AF$2501,"Y")&gt;0,"","NO EXEMPTION"))),"")</f>
        <v/>
      </c>
    </row>
    <row r="117">
      <c r="AT117" s="2">
        <f>IF($L117="","",IFERROR(INDEX('AR SALES'!$H$2:$H$2501,MATCH(""&amp;$L117,'AR SALES'!$AE$2:$AE$2501,0)),""))</f>
        <v/>
      </c>
      <c r="AU117" s="2">
        <f>IF($L117="","",IF($A117&lt;&gt;"GA","",IF($E117="FULTON",IF(ISNUMBER(SEARCH("COLLEGE PARK",$AT117)),"FULTON (COLLEGE PARK)",IF(ISNUMBER(SEARCH("HAPEVILLE",$AT117)),"FULTON (HAPEVILLE)",IF(ISNUMBER(SEARCH("EAST POINT",$AT117)),"FULTON (EAST POINT)",IF(ISNUMBER(SEARCH("ATLANTA",$AT117)),"FULTON (ATL LIMITS)","FULTON")))),IF($E117="DEKALB",IF(ISNUMBER(SEARCH("ATLANTA",$AT117)),"DEKALB (ATL LIMITS)","DEKALB"),IF(AND($E117="CLAYTON",ISNUMBER(SEARCH("COLLEGE PARK",$AT117))),"CLAYTON (COLLEGE PARK)",$E117)))))</f>
        <v/>
      </c>
      <c r="AV117" s="2">
        <f>IF($L117="","",IF(""&amp;$F117="2","DIESEL",IF(OR(""&amp;$F117="G",""&amp;$F117="H"),"GAS","")))</f>
        <v/>
      </c>
      <c r="AW117" s="2">
        <f>IF($AV117="","",$R117)</f>
        <v/>
      </c>
      <c r="AX117" s="2">
        <f>IF($AV117="","",IF($AB117=0,$R117,0))</f>
        <v/>
      </c>
      <c r="AY117" s="2">
        <f>IF($AV117="","",IF(AND($Z117=0,COUNTIF('AR SALES'!$L$2:$L$2501,$L117)=0),"YES",""))</f>
        <v/>
      </c>
      <c r="AZ117" s="2">
        <f>IF($AV117="","",IFERROR(VLOOKUP($AU117,CODES!$A:$B,2,FALSE),"NO CODE"))</f>
        <v/>
      </c>
      <c r="BA117" s="2">
        <f>IF(""&amp;$F117&lt;&gt;"4","",IF($AY117="YES","",IF(ROUND(SUMIFS($AE$2:$AE$4001,$L$2:$L$4001,$L117,$F$2:$F$4001,"4")-SUMIFS('AR SALES'!$Y$2:$Y$2501,'AR SALES'!$L$2:$L$2501,$L117,'AR SALES'!$AD$2:$AD$2501,"OFF"),2)=0,"","STALE")))</f>
        <v/>
      </c>
      <c r="BB117" s="2">
        <f>IF(OR(""&amp;$F117="2",""&amp;$F117="4",""&amp;$F117="G",""&amp;$F117="H"),IF($AY117="YES","",IF($AB117&lt;&gt;0,"",IF(COUNTIFS('AR SALES'!$L$2:$L$2501,$L117,'AR SALES'!$AD$2:$AD$2501,IF(""&amp;$F117="4","OFF","ON"),'AR SALES'!$AF$2:$AF$2501,"Y")&gt;0,"","NO EXEMPTION"))),"")</f>
        <v/>
      </c>
    </row>
    <row r="118">
      <c r="AT118" s="2">
        <f>IF($L118="","",IFERROR(INDEX('AR SALES'!$H$2:$H$2501,MATCH(""&amp;$L118,'AR SALES'!$AE$2:$AE$2501,0)),""))</f>
        <v/>
      </c>
      <c r="AU118" s="2">
        <f>IF($L118="","",IF($A118&lt;&gt;"GA","",IF($E118="FULTON",IF(ISNUMBER(SEARCH("COLLEGE PARK",$AT118)),"FULTON (COLLEGE PARK)",IF(ISNUMBER(SEARCH("HAPEVILLE",$AT118)),"FULTON (HAPEVILLE)",IF(ISNUMBER(SEARCH("EAST POINT",$AT118)),"FULTON (EAST POINT)",IF(ISNUMBER(SEARCH("ATLANTA",$AT118)),"FULTON (ATL LIMITS)","FULTON")))),IF($E118="DEKALB",IF(ISNUMBER(SEARCH("ATLANTA",$AT118)),"DEKALB (ATL LIMITS)","DEKALB"),IF(AND($E118="CLAYTON",ISNUMBER(SEARCH("COLLEGE PARK",$AT118))),"CLAYTON (COLLEGE PARK)",$E118)))))</f>
        <v/>
      </c>
      <c r="AV118" s="2">
        <f>IF($L118="","",IF(""&amp;$F118="2","DIESEL",IF(OR(""&amp;$F118="G",""&amp;$F118="H"),"GAS","")))</f>
        <v/>
      </c>
      <c r="AW118" s="2">
        <f>IF($AV118="","",$R118)</f>
        <v/>
      </c>
      <c r="AX118" s="2">
        <f>IF($AV118="","",IF($AB118=0,$R118,0))</f>
        <v/>
      </c>
      <c r="AY118" s="2">
        <f>IF($AV118="","",IF(AND($Z118=0,COUNTIF('AR SALES'!$L$2:$L$2501,$L118)=0),"YES",""))</f>
        <v/>
      </c>
      <c r="AZ118" s="2">
        <f>IF($AV118="","",IFERROR(VLOOKUP($AU118,CODES!$A:$B,2,FALSE),"NO CODE"))</f>
        <v/>
      </c>
      <c r="BA118" s="2">
        <f>IF(""&amp;$F118&lt;&gt;"4","",IF($AY118="YES","",IF(ROUND(SUMIFS($AE$2:$AE$4001,$L$2:$L$4001,$L118,$F$2:$F$4001,"4")-SUMIFS('AR SALES'!$Y$2:$Y$2501,'AR SALES'!$L$2:$L$2501,$L118,'AR SALES'!$AD$2:$AD$2501,"OFF"),2)=0,"","STALE")))</f>
        <v/>
      </c>
      <c r="BB118" s="2">
        <f>IF(OR(""&amp;$F118="2",""&amp;$F118="4",""&amp;$F118="G",""&amp;$F118="H"),IF($AY118="YES","",IF($AB118&lt;&gt;0,"",IF(COUNTIFS('AR SALES'!$L$2:$L$2501,$L118,'AR SALES'!$AD$2:$AD$2501,IF(""&amp;$F118="4","OFF","ON"),'AR SALES'!$AF$2:$AF$2501,"Y")&gt;0,"","NO EXEMPTION"))),"")</f>
        <v/>
      </c>
    </row>
    <row r="119">
      <c r="AT119" s="2">
        <f>IF($L119="","",IFERROR(INDEX('AR SALES'!$H$2:$H$2501,MATCH(""&amp;$L119,'AR SALES'!$AE$2:$AE$2501,0)),""))</f>
        <v/>
      </c>
      <c r="AU119" s="2">
        <f>IF($L119="","",IF($A119&lt;&gt;"GA","",IF($E119="FULTON",IF(ISNUMBER(SEARCH("COLLEGE PARK",$AT119)),"FULTON (COLLEGE PARK)",IF(ISNUMBER(SEARCH("HAPEVILLE",$AT119)),"FULTON (HAPEVILLE)",IF(ISNUMBER(SEARCH("EAST POINT",$AT119)),"FULTON (EAST POINT)",IF(ISNUMBER(SEARCH("ATLANTA",$AT119)),"FULTON (ATL LIMITS)","FULTON")))),IF($E119="DEKALB",IF(ISNUMBER(SEARCH("ATLANTA",$AT119)),"DEKALB (ATL LIMITS)","DEKALB"),IF(AND($E119="CLAYTON",ISNUMBER(SEARCH("COLLEGE PARK",$AT119))),"CLAYTON (COLLEGE PARK)",$E119)))))</f>
        <v/>
      </c>
      <c r="AV119" s="2">
        <f>IF($L119="","",IF(""&amp;$F119="2","DIESEL",IF(OR(""&amp;$F119="G",""&amp;$F119="H"),"GAS","")))</f>
        <v/>
      </c>
      <c r="AW119" s="2">
        <f>IF($AV119="","",$R119)</f>
        <v/>
      </c>
      <c r="AX119" s="2">
        <f>IF($AV119="","",IF($AB119=0,$R119,0))</f>
        <v/>
      </c>
      <c r="AY119" s="2">
        <f>IF($AV119="","",IF(AND($Z119=0,COUNTIF('AR SALES'!$L$2:$L$2501,$L119)=0),"YES",""))</f>
        <v/>
      </c>
      <c r="AZ119" s="2">
        <f>IF($AV119="","",IFERROR(VLOOKUP($AU119,CODES!$A:$B,2,FALSE),"NO CODE"))</f>
        <v/>
      </c>
      <c r="BA119" s="2">
        <f>IF(""&amp;$F119&lt;&gt;"4","",IF($AY119="YES","",IF(ROUND(SUMIFS($AE$2:$AE$4001,$L$2:$L$4001,$L119,$F$2:$F$4001,"4")-SUMIFS('AR SALES'!$Y$2:$Y$2501,'AR SALES'!$L$2:$L$2501,$L119,'AR SALES'!$AD$2:$AD$2501,"OFF"),2)=0,"","STALE")))</f>
        <v/>
      </c>
      <c r="BB119" s="2">
        <f>IF(OR(""&amp;$F119="2",""&amp;$F119="4",""&amp;$F119="G",""&amp;$F119="H"),IF($AY119="YES","",IF($AB119&lt;&gt;0,"",IF(COUNTIFS('AR SALES'!$L$2:$L$2501,$L119,'AR SALES'!$AD$2:$AD$2501,IF(""&amp;$F119="4","OFF","ON"),'AR SALES'!$AF$2:$AF$2501,"Y")&gt;0,"","NO EXEMPTION"))),"")</f>
        <v/>
      </c>
    </row>
    <row r="120">
      <c r="AT120" s="2">
        <f>IF($L120="","",IFERROR(INDEX('AR SALES'!$H$2:$H$2501,MATCH(""&amp;$L120,'AR SALES'!$AE$2:$AE$2501,0)),""))</f>
        <v/>
      </c>
      <c r="AU120" s="2">
        <f>IF($L120="","",IF($A120&lt;&gt;"GA","",IF($E120="FULTON",IF(ISNUMBER(SEARCH("COLLEGE PARK",$AT120)),"FULTON (COLLEGE PARK)",IF(ISNUMBER(SEARCH("HAPEVILLE",$AT120)),"FULTON (HAPEVILLE)",IF(ISNUMBER(SEARCH("EAST POINT",$AT120)),"FULTON (EAST POINT)",IF(ISNUMBER(SEARCH("ATLANTA",$AT120)),"FULTON (ATL LIMITS)","FULTON")))),IF($E120="DEKALB",IF(ISNUMBER(SEARCH("ATLANTA",$AT120)),"DEKALB (ATL LIMITS)","DEKALB"),IF(AND($E120="CLAYTON",ISNUMBER(SEARCH("COLLEGE PARK",$AT120))),"CLAYTON (COLLEGE PARK)",$E120)))))</f>
        <v/>
      </c>
      <c r="AV120" s="2">
        <f>IF($L120="","",IF(""&amp;$F120="2","DIESEL",IF(OR(""&amp;$F120="G",""&amp;$F120="H"),"GAS","")))</f>
        <v/>
      </c>
      <c r="AW120" s="2">
        <f>IF($AV120="","",$R120)</f>
        <v/>
      </c>
      <c r="AX120" s="2">
        <f>IF($AV120="","",IF($AB120=0,$R120,0))</f>
        <v/>
      </c>
      <c r="AY120" s="2">
        <f>IF($AV120="","",IF(AND($Z120=0,COUNTIF('AR SALES'!$L$2:$L$2501,$L120)=0),"YES",""))</f>
        <v/>
      </c>
      <c r="AZ120" s="2">
        <f>IF($AV120="","",IFERROR(VLOOKUP($AU120,CODES!$A:$B,2,FALSE),"NO CODE"))</f>
        <v/>
      </c>
      <c r="BA120" s="2">
        <f>IF(""&amp;$F120&lt;&gt;"4","",IF($AY120="YES","",IF(ROUND(SUMIFS($AE$2:$AE$4001,$L$2:$L$4001,$L120,$F$2:$F$4001,"4")-SUMIFS('AR SALES'!$Y$2:$Y$2501,'AR SALES'!$L$2:$L$2501,$L120,'AR SALES'!$AD$2:$AD$2501,"OFF"),2)=0,"","STALE")))</f>
        <v/>
      </c>
      <c r="BB120" s="2">
        <f>IF(OR(""&amp;$F120="2",""&amp;$F120="4",""&amp;$F120="G",""&amp;$F120="H"),IF($AY120="YES","",IF($AB120&lt;&gt;0,"",IF(COUNTIFS('AR SALES'!$L$2:$L$2501,$L120,'AR SALES'!$AD$2:$AD$2501,IF(""&amp;$F120="4","OFF","ON"),'AR SALES'!$AF$2:$AF$2501,"Y")&gt;0,"","NO EXEMPTION"))),"")</f>
        <v/>
      </c>
    </row>
    <row r="121">
      <c r="AT121" s="2">
        <f>IF($L121="","",IFERROR(INDEX('AR SALES'!$H$2:$H$2501,MATCH(""&amp;$L121,'AR SALES'!$AE$2:$AE$2501,0)),""))</f>
        <v/>
      </c>
      <c r="AU121" s="2">
        <f>IF($L121="","",IF($A121&lt;&gt;"GA","",IF($E121="FULTON",IF(ISNUMBER(SEARCH("COLLEGE PARK",$AT121)),"FULTON (COLLEGE PARK)",IF(ISNUMBER(SEARCH("HAPEVILLE",$AT121)),"FULTON (HAPEVILLE)",IF(ISNUMBER(SEARCH("EAST POINT",$AT121)),"FULTON (EAST POINT)",IF(ISNUMBER(SEARCH("ATLANTA",$AT121)),"FULTON (ATL LIMITS)","FULTON")))),IF($E121="DEKALB",IF(ISNUMBER(SEARCH("ATLANTA",$AT121)),"DEKALB (ATL LIMITS)","DEKALB"),IF(AND($E121="CLAYTON",ISNUMBER(SEARCH("COLLEGE PARK",$AT121))),"CLAYTON (COLLEGE PARK)",$E121)))))</f>
        <v/>
      </c>
      <c r="AV121" s="2">
        <f>IF($L121="","",IF(""&amp;$F121="2","DIESEL",IF(OR(""&amp;$F121="G",""&amp;$F121="H"),"GAS","")))</f>
        <v/>
      </c>
      <c r="AW121" s="2">
        <f>IF($AV121="","",$R121)</f>
        <v/>
      </c>
      <c r="AX121" s="2">
        <f>IF($AV121="","",IF($AB121=0,$R121,0))</f>
        <v/>
      </c>
      <c r="AY121" s="2">
        <f>IF($AV121="","",IF(AND($Z121=0,COUNTIF('AR SALES'!$L$2:$L$2501,$L121)=0),"YES",""))</f>
        <v/>
      </c>
      <c r="AZ121" s="2">
        <f>IF($AV121="","",IFERROR(VLOOKUP($AU121,CODES!$A:$B,2,FALSE),"NO CODE"))</f>
        <v/>
      </c>
      <c r="BA121" s="2">
        <f>IF(""&amp;$F121&lt;&gt;"4","",IF($AY121="YES","",IF(ROUND(SUMIFS($AE$2:$AE$4001,$L$2:$L$4001,$L121,$F$2:$F$4001,"4")-SUMIFS('AR SALES'!$Y$2:$Y$2501,'AR SALES'!$L$2:$L$2501,$L121,'AR SALES'!$AD$2:$AD$2501,"OFF"),2)=0,"","STALE")))</f>
        <v/>
      </c>
      <c r="BB121" s="2">
        <f>IF(OR(""&amp;$F121="2",""&amp;$F121="4",""&amp;$F121="G",""&amp;$F121="H"),IF($AY121="YES","",IF($AB121&lt;&gt;0,"",IF(COUNTIFS('AR SALES'!$L$2:$L$2501,$L121,'AR SALES'!$AD$2:$AD$2501,IF(""&amp;$F121="4","OFF","ON"),'AR SALES'!$AF$2:$AF$2501,"Y")&gt;0,"","NO EXEMPTION"))),"")</f>
        <v/>
      </c>
    </row>
    <row r="122">
      <c r="AT122" s="2">
        <f>IF($L122="","",IFERROR(INDEX('AR SALES'!$H$2:$H$2501,MATCH(""&amp;$L122,'AR SALES'!$AE$2:$AE$2501,0)),""))</f>
        <v/>
      </c>
      <c r="AU122" s="2">
        <f>IF($L122="","",IF($A122&lt;&gt;"GA","",IF($E122="FULTON",IF(ISNUMBER(SEARCH("COLLEGE PARK",$AT122)),"FULTON (COLLEGE PARK)",IF(ISNUMBER(SEARCH("HAPEVILLE",$AT122)),"FULTON (HAPEVILLE)",IF(ISNUMBER(SEARCH("EAST POINT",$AT122)),"FULTON (EAST POINT)",IF(ISNUMBER(SEARCH("ATLANTA",$AT122)),"FULTON (ATL LIMITS)","FULTON")))),IF($E122="DEKALB",IF(ISNUMBER(SEARCH("ATLANTA",$AT122)),"DEKALB (ATL LIMITS)","DEKALB"),IF(AND($E122="CLAYTON",ISNUMBER(SEARCH("COLLEGE PARK",$AT122))),"CLAYTON (COLLEGE PARK)",$E122)))))</f>
        <v/>
      </c>
      <c r="AV122" s="2">
        <f>IF($L122="","",IF(""&amp;$F122="2","DIESEL",IF(OR(""&amp;$F122="G",""&amp;$F122="H"),"GAS","")))</f>
        <v/>
      </c>
      <c r="AW122" s="2">
        <f>IF($AV122="","",$R122)</f>
        <v/>
      </c>
      <c r="AX122" s="2">
        <f>IF($AV122="","",IF($AB122=0,$R122,0))</f>
        <v/>
      </c>
      <c r="AY122" s="2">
        <f>IF($AV122="","",IF(AND($Z122=0,COUNTIF('AR SALES'!$L$2:$L$2501,$L122)=0),"YES",""))</f>
        <v/>
      </c>
      <c r="AZ122" s="2">
        <f>IF($AV122="","",IFERROR(VLOOKUP($AU122,CODES!$A:$B,2,FALSE),"NO CODE"))</f>
        <v/>
      </c>
      <c r="BA122" s="2">
        <f>IF(""&amp;$F122&lt;&gt;"4","",IF($AY122="YES","",IF(ROUND(SUMIFS($AE$2:$AE$4001,$L$2:$L$4001,$L122,$F$2:$F$4001,"4")-SUMIFS('AR SALES'!$Y$2:$Y$2501,'AR SALES'!$L$2:$L$2501,$L122,'AR SALES'!$AD$2:$AD$2501,"OFF"),2)=0,"","STALE")))</f>
        <v/>
      </c>
      <c r="BB122" s="2">
        <f>IF(OR(""&amp;$F122="2",""&amp;$F122="4",""&amp;$F122="G",""&amp;$F122="H"),IF($AY122="YES","",IF($AB122&lt;&gt;0,"",IF(COUNTIFS('AR SALES'!$L$2:$L$2501,$L122,'AR SALES'!$AD$2:$AD$2501,IF(""&amp;$F122="4","OFF","ON"),'AR SALES'!$AF$2:$AF$2501,"Y")&gt;0,"","NO EXEMPTION"))),"")</f>
        <v/>
      </c>
    </row>
    <row r="123">
      <c r="AT123" s="2">
        <f>IF($L123="","",IFERROR(INDEX('AR SALES'!$H$2:$H$2501,MATCH(""&amp;$L123,'AR SALES'!$AE$2:$AE$2501,0)),""))</f>
        <v/>
      </c>
      <c r="AU123" s="2">
        <f>IF($L123="","",IF($A123&lt;&gt;"GA","",IF($E123="FULTON",IF(ISNUMBER(SEARCH("COLLEGE PARK",$AT123)),"FULTON (COLLEGE PARK)",IF(ISNUMBER(SEARCH("HAPEVILLE",$AT123)),"FULTON (HAPEVILLE)",IF(ISNUMBER(SEARCH("EAST POINT",$AT123)),"FULTON (EAST POINT)",IF(ISNUMBER(SEARCH("ATLANTA",$AT123)),"FULTON (ATL LIMITS)","FULTON")))),IF($E123="DEKALB",IF(ISNUMBER(SEARCH("ATLANTA",$AT123)),"DEKALB (ATL LIMITS)","DEKALB"),IF(AND($E123="CLAYTON",ISNUMBER(SEARCH("COLLEGE PARK",$AT123))),"CLAYTON (COLLEGE PARK)",$E123)))))</f>
        <v/>
      </c>
      <c r="AV123" s="2">
        <f>IF($L123="","",IF(""&amp;$F123="2","DIESEL",IF(OR(""&amp;$F123="G",""&amp;$F123="H"),"GAS","")))</f>
        <v/>
      </c>
      <c r="AW123" s="2">
        <f>IF($AV123="","",$R123)</f>
        <v/>
      </c>
      <c r="AX123" s="2">
        <f>IF($AV123="","",IF($AB123=0,$R123,0))</f>
        <v/>
      </c>
      <c r="AY123" s="2">
        <f>IF($AV123="","",IF(AND($Z123=0,COUNTIF('AR SALES'!$L$2:$L$2501,$L123)=0),"YES",""))</f>
        <v/>
      </c>
      <c r="AZ123" s="2">
        <f>IF($AV123="","",IFERROR(VLOOKUP($AU123,CODES!$A:$B,2,FALSE),"NO CODE"))</f>
        <v/>
      </c>
      <c r="BA123" s="2">
        <f>IF(""&amp;$F123&lt;&gt;"4","",IF($AY123="YES","",IF(ROUND(SUMIFS($AE$2:$AE$4001,$L$2:$L$4001,$L123,$F$2:$F$4001,"4")-SUMIFS('AR SALES'!$Y$2:$Y$2501,'AR SALES'!$L$2:$L$2501,$L123,'AR SALES'!$AD$2:$AD$2501,"OFF"),2)=0,"","STALE")))</f>
        <v/>
      </c>
      <c r="BB123" s="2">
        <f>IF(OR(""&amp;$F123="2",""&amp;$F123="4",""&amp;$F123="G",""&amp;$F123="H"),IF($AY123="YES","",IF($AB123&lt;&gt;0,"",IF(COUNTIFS('AR SALES'!$L$2:$L$2501,$L123,'AR SALES'!$AD$2:$AD$2501,IF(""&amp;$F123="4","OFF","ON"),'AR SALES'!$AF$2:$AF$2501,"Y")&gt;0,"","NO EXEMPTION"))),"")</f>
        <v/>
      </c>
    </row>
    <row r="124">
      <c r="AT124" s="2">
        <f>IF($L124="","",IFERROR(INDEX('AR SALES'!$H$2:$H$2501,MATCH(""&amp;$L124,'AR SALES'!$AE$2:$AE$2501,0)),""))</f>
        <v/>
      </c>
      <c r="AU124" s="2">
        <f>IF($L124="","",IF($A124&lt;&gt;"GA","",IF($E124="FULTON",IF(ISNUMBER(SEARCH("COLLEGE PARK",$AT124)),"FULTON (COLLEGE PARK)",IF(ISNUMBER(SEARCH("HAPEVILLE",$AT124)),"FULTON (HAPEVILLE)",IF(ISNUMBER(SEARCH("EAST POINT",$AT124)),"FULTON (EAST POINT)",IF(ISNUMBER(SEARCH("ATLANTA",$AT124)),"FULTON (ATL LIMITS)","FULTON")))),IF($E124="DEKALB",IF(ISNUMBER(SEARCH("ATLANTA",$AT124)),"DEKALB (ATL LIMITS)","DEKALB"),IF(AND($E124="CLAYTON",ISNUMBER(SEARCH("COLLEGE PARK",$AT124))),"CLAYTON (COLLEGE PARK)",$E124)))))</f>
        <v/>
      </c>
      <c r="AV124" s="2">
        <f>IF($L124="","",IF(""&amp;$F124="2","DIESEL",IF(OR(""&amp;$F124="G",""&amp;$F124="H"),"GAS","")))</f>
        <v/>
      </c>
      <c r="AW124" s="2">
        <f>IF($AV124="","",$R124)</f>
        <v/>
      </c>
      <c r="AX124" s="2">
        <f>IF($AV124="","",IF($AB124=0,$R124,0))</f>
        <v/>
      </c>
      <c r="AY124" s="2">
        <f>IF($AV124="","",IF(AND($Z124=0,COUNTIF('AR SALES'!$L$2:$L$2501,$L124)=0),"YES",""))</f>
        <v/>
      </c>
      <c r="AZ124" s="2">
        <f>IF($AV124="","",IFERROR(VLOOKUP($AU124,CODES!$A:$B,2,FALSE),"NO CODE"))</f>
        <v/>
      </c>
      <c r="BA124" s="2">
        <f>IF(""&amp;$F124&lt;&gt;"4","",IF($AY124="YES","",IF(ROUND(SUMIFS($AE$2:$AE$4001,$L$2:$L$4001,$L124,$F$2:$F$4001,"4")-SUMIFS('AR SALES'!$Y$2:$Y$2501,'AR SALES'!$L$2:$L$2501,$L124,'AR SALES'!$AD$2:$AD$2501,"OFF"),2)=0,"","STALE")))</f>
        <v/>
      </c>
      <c r="BB124" s="2">
        <f>IF(OR(""&amp;$F124="2",""&amp;$F124="4",""&amp;$F124="G",""&amp;$F124="H"),IF($AY124="YES","",IF($AB124&lt;&gt;0,"",IF(COUNTIFS('AR SALES'!$L$2:$L$2501,$L124,'AR SALES'!$AD$2:$AD$2501,IF(""&amp;$F124="4","OFF","ON"),'AR SALES'!$AF$2:$AF$2501,"Y")&gt;0,"","NO EXEMPTION"))),"")</f>
        <v/>
      </c>
    </row>
    <row r="125">
      <c r="AT125" s="2">
        <f>IF($L125="","",IFERROR(INDEX('AR SALES'!$H$2:$H$2501,MATCH(""&amp;$L125,'AR SALES'!$AE$2:$AE$2501,0)),""))</f>
        <v/>
      </c>
      <c r="AU125" s="2">
        <f>IF($L125="","",IF($A125&lt;&gt;"GA","",IF($E125="FULTON",IF(ISNUMBER(SEARCH("COLLEGE PARK",$AT125)),"FULTON (COLLEGE PARK)",IF(ISNUMBER(SEARCH("HAPEVILLE",$AT125)),"FULTON (HAPEVILLE)",IF(ISNUMBER(SEARCH("EAST POINT",$AT125)),"FULTON (EAST POINT)",IF(ISNUMBER(SEARCH("ATLANTA",$AT125)),"FULTON (ATL LIMITS)","FULTON")))),IF($E125="DEKALB",IF(ISNUMBER(SEARCH("ATLANTA",$AT125)),"DEKALB (ATL LIMITS)","DEKALB"),IF(AND($E125="CLAYTON",ISNUMBER(SEARCH("COLLEGE PARK",$AT125))),"CLAYTON (COLLEGE PARK)",$E125)))))</f>
        <v/>
      </c>
      <c r="AV125" s="2">
        <f>IF($L125="","",IF(""&amp;$F125="2","DIESEL",IF(OR(""&amp;$F125="G",""&amp;$F125="H"),"GAS","")))</f>
        <v/>
      </c>
      <c r="AW125" s="2">
        <f>IF($AV125="","",$R125)</f>
        <v/>
      </c>
      <c r="AX125" s="2">
        <f>IF($AV125="","",IF($AB125=0,$R125,0))</f>
        <v/>
      </c>
      <c r="AY125" s="2">
        <f>IF($AV125="","",IF(AND($Z125=0,COUNTIF('AR SALES'!$L$2:$L$2501,$L125)=0),"YES",""))</f>
        <v/>
      </c>
      <c r="AZ125" s="2">
        <f>IF($AV125="","",IFERROR(VLOOKUP($AU125,CODES!$A:$B,2,FALSE),"NO CODE"))</f>
        <v/>
      </c>
      <c r="BA125" s="2">
        <f>IF(""&amp;$F125&lt;&gt;"4","",IF($AY125="YES","",IF(ROUND(SUMIFS($AE$2:$AE$4001,$L$2:$L$4001,$L125,$F$2:$F$4001,"4")-SUMIFS('AR SALES'!$Y$2:$Y$2501,'AR SALES'!$L$2:$L$2501,$L125,'AR SALES'!$AD$2:$AD$2501,"OFF"),2)=0,"","STALE")))</f>
        <v/>
      </c>
      <c r="BB125" s="2">
        <f>IF(OR(""&amp;$F125="2",""&amp;$F125="4",""&amp;$F125="G",""&amp;$F125="H"),IF($AY125="YES","",IF($AB125&lt;&gt;0,"",IF(COUNTIFS('AR SALES'!$L$2:$L$2501,$L125,'AR SALES'!$AD$2:$AD$2501,IF(""&amp;$F125="4","OFF","ON"),'AR SALES'!$AF$2:$AF$2501,"Y")&gt;0,"","NO EXEMPTION"))),"")</f>
        <v/>
      </c>
    </row>
    <row r="126">
      <c r="AT126" s="2">
        <f>IF($L126="","",IFERROR(INDEX('AR SALES'!$H$2:$H$2501,MATCH(""&amp;$L126,'AR SALES'!$AE$2:$AE$2501,0)),""))</f>
        <v/>
      </c>
      <c r="AU126" s="2">
        <f>IF($L126="","",IF($A126&lt;&gt;"GA","",IF($E126="FULTON",IF(ISNUMBER(SEARCH("COLLEGE PARK",$AT126)),"FULTON (COLLEGE PARK)",IF(ISNUMBER(SEARCH("HAPEVILLE",$AT126)),"FULTON (HAPEVILLE)",IF(ISNUMBER(SEARCH("EAST POINT",$AT126)),"FULTON (EAST POINT)",IF(ISNUMBER(SEARCH("ATLANTA",$AT126)),"FULTON (ATL LIMITS)","FULTON")))),IF($E126="DEKALB",IF(ISNUMBER(SEARCH("ATLANTA",$AT126)),"DEKALB (ATL LIMITS)","DEKALB"),IF(AND($E126="CLAYTON",ISNUMBER(SEARCH("COLLEGE PARK",$AT126))),"CLAYTON (COLLEGE PARK)",$E126)))))</f>
        <v/>
      </c>
      <c r="AV126" s="2">
        <f>IF($L126="","",IF(""&amp;$F126="2","DIESEL",IF(OR(""&amp;$F126="G",""&amp;$F126="H"),"GAS","")))</f>
        <v/>
      </c>
      <c r="AW126" s="2">
        <f>IF($AV126="","",$R126)</f>
        <v/>
      </c>
      <c r="AX126" s="2">
        <f>IF($AV126="","",IF($AB126=0,$R126,0))</f>
        <v/>
      </c>
      <c r="AY126" s="2">
        <f>IF($AV126="","",IF(AND($Z126=0,COUNTIF('AR SALES'!$L$2:$L$2501,$L126)=0),"YES",""))</f>
        <v/>
      </c>
      <c r="AZ126" s="2">
        <f>IF($AV126="","",IFERROR(VLOOKUP($AU126,CODES!$A:$B,2,FALSE),"NO CODE"))</f>
        <v/>
      </c>
      <c r="BA126" s="2">
        <f>IF(""&amp;$F126&lt;&gt;"4","",IF($AY126="YES","",IF(ROUND(SUMIFS($AE$2:$AE$4001,$L$2:$L$4001,$L126,$F$2:$F$4001,"4")-SUMIFS('AR SALES'!$Y$2:$Y$2501,'AR SALES'!$L$2:$L$2501,$L126,'AR SALES'!$AD$2:$AD$2501,"OFF"),2)=0,"","STALE")))</f>
        <v/>
      </c>
      <c r="BB126" s="2">
        <f>IF(OR(""&amp;$F126="2",""&amp;$F126="4",""&amp;$F126="G",""&amp;$F126="H"),IF($AY126="YES","",IF($AB126&lt;&gt;0,"",IF(COUNTIFS('AR SALES'!$L$2:$L$2501,$L126,'AR SALES'!$AD$2:$AD$2501,IF(""&amp;$F126="4","OFF","ON"),'AR SALES'!$AF$2:$AF$2501,"Y")&gt;0,"","NO EXEMPTION"))),"")</f>
        <v/>
      </c>
    </row>
    <row r="127">
      <c r="AT127" s="2">
        <f>IF($L127="","",IFERROR(INDEX('AR SALES'!$H$2:$H$2501,MATCH(""&amp;$L127,'AR SALES'!$AE$2:$AE$2501,0)),""))</f>
        <v/>
      </c>
      <c r="AU127" s="2">
        <f>IF($L127="","",IF($A127&lt;&gt;"GA","",IF($E127="FULTON",IF(ISNUMBER(SEARCH("COLLEGE PARK",$AT127)),"FULTON (COLLEGE PARK)",IF(ISNUMBER(SEARCH("HAPEVILLE",$AT127)),"FULTON (HAPEVILLE)",IF(ISNUMBER(SEARCH("EAST POINT",$AT127)),"FULTON (EAST POINT)",IF(ISNUMBER(SEARCH("ATLANTA",$AT127)),"FULTON (ATL LIMITS)","FULTON")))),IF($E127="DEKALB",IF(ISNUMBER(SEARCH("ATLANTA",$AT127)),"DEKALB (ATL LIMITS)","DEKALB"),IF(AND($E127="CLAYTON",ISNUMBER(SEARCH("COLLEGE PARK",$AT127))),"CLAYTON (COLLEGE PARK)",$E127)))))</f>
        <v/>
      </c>
      <c r="AV127" s="2">
        <f>IF($L127="","",IF(""&amp;$F127="2","DIESEL",IF(OR(""&amp;$F127="G",""&amp;$F127="H"),"GAS","")))</f>
        <v/>
      </c>
      <c r="AW127" s="2">
        <f>IF($AV127="","",$R127)</f>
        <v/>
      </c>
      <c r="AX127" s="2">
        <f>IF($AV127="","",IF($AB127=0,$R127,0))</f>
        <v/>
      </c>
      <c r="AY127" s="2">
        <f>IF($AV127="","",IF(AND($Z127=0,COUNTIF('AR SALES'!$L$2:$L$2501,$L127)=0),"YES",""))</f>
        <v/>
      </c>
      <c r="AZ127" s="2">
        <f>IF($AV127="","",IFERROR(VLOOKUP($AU127,CODES!$A:$B,2,FALSE),"NO CODE"))</f>
        <v/>
      </c>
      <c r="BA127" s="2">
        <f>IF(""&amp;$F127&lt;&gt;"4","",IF($AY127="YES","",IF(ROUND(SUMIFS($AE$2:$AE$4001,$L$2:$L$4001,$L127,$F$2:$F$4001,"4")-SUMIFS('AR SALES'!$Y$2:$Y$2501,'AR SALES'!$L$2:$L$2501,$L127,'AR SALES'!$AD$2:$AD$2501,"OFF"),2)=0,"","STALE")))</f>
        <v/>
      </c>
      <c r="BB127" s="2">
        <f>IF(OR(""&amp;$F127="2",""&amp;$F127="4",""&amp;$F127="G",""&amp;$F127="H"),IF($AY127="YES","",IF($AB127&lt;&gt;0,"",IF(COUNTIFS('AR SALES'!$L$2:$L$2501,$L127,'AR SALES'!$AD$2:$AD$2501,IF(""&amp;$F127="4","OFF","ON"),'AR SALES'!$AF$2:$AF$2501,"Y")&gt;0,"","NO EXEMPTION"))),"")</f>
        <v/>
      </c>
    </row>
    <row r="128">
      <c r="AT128" s="2">
        <f>IF($L128="","",IFERROR(INDEX('AR SALES'!$H$2:$H$2501,MATCH(""&amp;$L128,'AR SALES'!$AE$2:$AE$2501,0)),""))</f>
        <v/>
      </c>
      <c r="AU128" s="2">
        <f>IF($L128="","",IF($A128&lt;&gt;"GA","",IF($E128="FULTON",IF(ISNUMBER(SEARCH("COLLEGE PARK",$AT128)),"FULTON (COLLEGE PARK)",IF(ISNUMBER(SEARCH("HAPEVILLE",$AT128)),"FULTON (HAPEVILLE)",IF(ISNUMBER(SEARCH("EAST POINT",$AT128)),"FULTON (EAST POINT)",IF(ISNUMBER(SEARCH("ATLANTA",$AT128)),"FULTON (ATL LIMITS)","FULTON")))),IF($E128="DEKALB",IF(ISNUMBER(SEARCH("ATLANTA",$AT128)),"DEKALB (ATL LIMITS)","DEKALB"),IF(AND($E128="CLAYTON",ISNUMBER(SEARCH("COLLEGE PARK",$AT128))),"CLAYTON (COLLEGE PARK)",$E128)))))</f>
        <v/>
      </c>
      <c r="AV128" s="2">
        <f>IF($L128="","",IF(""&amp;$F128="2","DIESEL",IF(OR(""&amp;$F128="G",""&amp;$F128="H"),"GAS","")))</f>
        <v/>
      </c>
      <c r="AW128" s="2">
        <f>IF($AV128="","",$R128)</f>
        <v/>
      </c>
      <c r="AX128" s="2">
        <f>IF($AV128="","",IF($AB128=0,$R128,0))</f>
        <v/>
      </c>
      <c r="AY128" s="2">
        <f>IF($AV128="","",IF(AND($Z128=0,COUNTIF('AR SALES'!$L$2:$L$2501,$L128)=0),"YES",""))</f>
        <v/>
      </c>
      <c r="AZ128" s="2">
        <f>IF($AV128="","",IFERROR(VLOOKUP($AU128,CODES!$A:$B,2,FALSE),"NO CODE"))</f>
        <v/>
      </c>
      <c r="BA128" s="2">
        <f>IF(""&amp;$F128&lt;&gt;"4","",IF($AY128="YES","",IF(ROUND(SUMIFS($AE$2:$AE$4001,$L$2:$L$4001,$L128,$F$2:$F$4001,"4")-SUMIFS('AR SALES'!$Y$2:$Y$2501,'AR SALES'!$L$2:$L$2501,$L128,'AR SALES'!$AD$2:$AD$2501,"OFF"),2)=0,"","STALE")))</f>
        <v/>
      </c>
      <c r="BB128" s="2">
        <f>IF(OR(""&amp;$F128="2",""&amp;$F128="4",""&amp;$F128="G",""&amp;$F128="H"),IF($AY128="YES","",IF($AB128&lt;&gt;0,"",IF(COUNTIFS('AR SALES'!$L$2:$L$2501,$L128,'AR SALES'!$AD$2:$AD$2501,IF(""&amp;$F128="4","OFF","ON"),'AR SALES'!$AF$2:$AF$2501,"Y")&gt;0,"","NO EXEMPTION"))),"")</f>
        <v/>
      </c>
    </row>
    <row r="129">
      <c r="AT129" s="2">
        <f>IF($L129="","",IFERROR(INDEX('AR SALES'!$H$2:$H$2501,MATCH(""&amp;$L129,'AR SALES'!$AE$2:$AE$2501,0)),""))</f>
        <v/>
      </c>
      <c r="AU129" s="2">
        <f>IF($L129="","",IF($A129&lt;&gt;"GA","",IF($E129="FULTON",IF(ISNUMBER(SEARCH("COLLEGE PARK",$AT129)),"FULTON (COLLEGE PARK)",IF(ISNUMBER(SEARCH("HAPEVILLE",$AT129)),"FULTON (HAPEVILLE)",IF(ISNUMBER(SEARCH("EAST POINT",$AT129)),"FULTON (EAST POINT)",IF(ISNUMBER(SEARCH("ATLANTA",$AT129)),"FULTON (ATL LIMITS)","FULTON")))),IF($E129="DEKALB",IF(ISNUMBER(SEARCH("ATLANTA",$AT129)),"DEKALB (ATL LIMITS)","DEKALB"),IF(AND($E129="CLAYTON",ISNUMBER(SEARCH("COLLEGE PARK",$AT129))),"CLAYTON (COLLEGE PARK)",$E129)))))</f>
        <v/>
      </c>
      <c r="AV129" s="2">
        <f>IF($L129="","",IF(""&amp;$F129="2","DIESEL",IF(OR(""&amp;$F129="G",""&amp;$F129="H"),"GAS","")))</f>
        <v/>
      </c>
      <c r="AW129" s="2">
        <f>IF($AV129="","",$R129)</f>
        <v/>
      </c>
      <c r="AX129" s="2">
        <f>IF($AV129="","",IF($AB129=0,$R129,0))</f>
        <v/>
      </c>
      <c r="AY129" s="2">
        <f>IF($AV129="","",IF(AND($Z129=0,COUNTIF('AR SALES'!$L$2:$L$2501,$L129)=0),"YES",""))</f>
        <v/>
      </c>
      <c r="AZ129" s="2">
        <f>IF($AV129="","",IFERROR(VLOOKUP($AU129,CODES!$A:$B,2,FALSE),"NO CODE"))</f>
        <v/>
      </c>
      <c r="BA129" s="2">
        <f>IF(""&amp;$F129&lt;&gt;"4","",IF($AY129="YES","",IF(ROUND(SUMIFS($AE$2:$AE$4001,$L$2:$L$4001,$L129,$F$2:$F$4001,"4")-SUMIFS('AR SALES'!$Y$2:$Y$2501,'AR SALES'!$L$2:$L$2501,$L129,'AR SALES'!$AD$2:$AD$2501,"OFF"),2)=0,"","STALE")))</f>
        <v/>
      </c>
      <c r="BB129" s="2">
        <f>IF(OR(""&amp;$F129="2",""&amp;$F129="4",""&amp;$F129="G",""&amp;$F129="H"),IF($AY129="YES","",IF($AB129&lt;&gt;0,"",IF(COUNTIFS('AR SALES'!$L$2:$L$2501,$L129,'AR SALES'!$AD$2:$AD$2501,IF(""&amp;$F129="4","OFF","ON"),'AR SALES'!$AF$2:$AF$2501,"Y")&gt;0,"","NO EXEMPTION"))),"")</f>
        <v/>
      </c>
    </row>
    <row r="130">
      <c r="AT130" s="2">
        <f>IF($L130="","",IFERROR(INDEX('AR SALES'!$H$2:$H$2501,MATCH(""&amp;$L130,'AR SALES'!$AE$2:$AE$2501,0)),""))</f>
        <v/>
      </c>
      <c r="AU130" s="2">
        <f>IF($L130="","",IF($A130&lt;&gt;"GA","",IF($E130="FULTON",IF(ISNUMBER(SEARCH("COLLEGE PARK",$AT130)),"FULTON (COLLEGE PARK)",IF(ISNUMBER(SEARCH("HAPEVILLE",$AT130)),"FULTON (HAPEVILLE)",IF(ISNUMBER(SEARCH("EAST POINT",$AT130)),"FULTON (EAST POINT)",IF(ISNUMBER(SEARCH("ATLANTA",$AT130)),"FULTON (ATL LIMITS)","FULTON")))),IF($E130="DEKALB",IF(ISNUMBER(SEARCH("ATLANTA",$AT130)),"DEKALB (ATL LIMITS)","DEKALB"),IF(AND($E130="CLAYTON",ISNUMBER(SEARCH("COLLEGE PARK",$AT130))),"CLAYTON (COLLEGE PARK)",$E130)))))</f>
        <v/>
      </c>
      <c r="AV130" s="2">
        <f>IF($L130="","",IF(""&amp;$F130="2","DIESEL",IF(OR(""&amp;$F130="G",""&amp;$F130="H"),"GAS","")))</f>
        <v/>
      </c>
      <c r="AW130" s="2">
        <f>IF($AV130="","",$R130)</f>
        <v/>
      </c>
      <c r="AX130" s="2">
        <f>IF($AV130="","",IF($AB130=0,$R130,0))</f>
        <v/>
      </c>
      <c r="AY130" s="2">
        <f>IF($AV130="","",IF(AND($Z130=0,COUNTIF('AR SALES'!$L$2:$L$2501,$L130)=0),"YES",""))</f>
        <v/>
      </c>
      <c r="AZ130" s="2">
        <f>IF($AV130="","",IFERROR(VLOOKUP($AU130,CODES!$A:$B,2,FALSE),"NO CODE"))</f>
        <v/>
      </c>
      <c r="BA130" s="2">
        <f>IF(""&amp;$F130&lt;&gt;"4","",IF($AY130="YES","",IF(ROUND(SUMIFS($AE$2:$AE$4001,$L$2:$L$4001,$L130,$F$2:$F$4001,"4")-SUMIFS('AR SALES'!$Y$2:$Y$2501,'AR SALES'!$L$2:$L$2501,$L130,'AR SALES'!$AD$2:$AD$2501,"OFF"),2)=0,"","STALE")))</f>
        <v/>
      </c>
      <c r="BB130" s="2">
        <f>IF(OR(""&amp;$F130="2",""&amp;$F130="4",""&amp;$F130="G",""&amp;$F130="H"),IF($AY130="YES","",IF($AB130&lt;&gt;0,"",IF(COUNTIFS('AR SALES'!$L$2:$L$2501,$L130,'AR SALES'!$AD$2:$AD$2501,IF(""&amp;$F130="4","OFF","ON"),'AR SALES'!$AF$2:$AF$2501,"Y")&gt;0,"","NO EXEMPTION"))),"")</f>
        <v/>
      </c>
    </row>
    <row r="131">
      <c r="AT131" s="2">
        <f>IF($L131="","",IFERROR(INDEX('AR SALES'!$H$2:$H$2501,MATCH(""&amp;$L131,'AR SALES'!$AE$2:$AE$2501,0)),""))</f>
        <v/>
      </c>
      <c r="AU131" s="2">
        <f>IF($L131="","",IF($A131&lt;&gt;"GA","",IF($E131="FULTON",IF(ISNUMBER(SEARCH("COLLEGE PARK",$AT131)),"FULTON (COLLEGE PARK)",IF(ISNUMBER(SEARCH("HAPEVILLE",$AT131)),"FULTON (HAPEVILLE)",IF(ISNUMBER(SEARCH("EAST POINT",$AT131)),"FULTON (EAST POINT)",IF(ISNUMBER(SEARCH("ATLANTA",$AT131)),"FULTON (ATL LIMITS)","FULTON")))),IF($E131="DEKALB",IF(ISNUMBER(SEARCH("ATLANTA",$AT131)),"DEKALB (ATL LIMITS)","DEKALB"),IF(AND($E131="CLAYTON",ISNUMBER(SEARCH("COLLEGE PARK",$AT131))),"CLAYTON (COLLEGE PARK)",$E131)))))</f>
        <v/>
      </c>
      <c r="AV131" s="2">
        <f>IF($L131="","",IF(""&amp;$F131="2","DIESEL",IF(OR(""&amp;$F131="G",""&amp;$F131="H"),"GAS","")))</f>
        <v/>
      </c>
      <c r="AW131" s="2">
        <f>IF($AV131="","",$R131)</f>
        <v/>
      </c>
      <c r="AX131" s="2">
        <f>IF($AV131="","",IF($AB131=0,$R131,0))</f>
        <v/>
      </c>
      <c r="AY131" s="2">
        <f>IF($AV131="","",IF(AND($Z131=0,COUNTIF('AR SALES'!$L$2:$L$2501,$L131)=0),"YES",""))</f>
        <v/>
      </c>
      <c r="AZ131" s="2">
        <f>IF($AV131="","",IFERROR(VLOOKUP($AU131,CODES!$A:$B,2,FALSE),"NO CODE"))</f>
        <v/>
      </c>
      <c r="BA131" s="2">
        <f>IF(""&amp;$F131&lt;&gt;"4","",IF($AY131="YES","",IF(ROUND(SUMIFS($AE$2:$AE$4001,$L$2:$L$4001,$L131,$F$2:$F$4001,"4")-SUMIFS('AR SALES'!$Y$2:$Y$2501,'AR SALES'!$L$2:$L$2501,$L131,'AR SALES'!$AD$2:$AD$2501,"OFF"),2)=0,"","STALE")))</f>
        <v/>
      </c>
      <c r="BB131" s="2">
        <f>IF(OR(""&amp;$F131="2",""&amp;$F131="4",""&amp;$F131="G",""&amp;$F131="H"),IF($AY131="YES","",IF($AB131&lt;&gt;0,"",IF(COUNTIFS('AR SALES'!$L$2:$L$2501,$L131,'AR SALES'!$AD$2:$AD$2501,IF(""&amp;$F131="4","OFF","ON"),'AR SALES'!$AF$2:$AF$2501,"Y")&gt;0,"","NO EXEMPTION"))),"")</f>
        <v/>
      </c>
    </row>
    <row r="132">
      <c r="AT132" s="2">
        <f>IF($L132="","",IFERROR(INDEX('AR SALES'!$H$2:$H$2501,MATCH(""&amp;$L132,'AR SALES'!$AE$2:$AE$2501,0)),""))</f>
        <v/>
      </c>
      <c r="AU132" s="2">
        <f>IF($L132="","",IF($A132&lt;&gt;"GA","",IF($E132="FULTON",IF(ISNUMBER(SEARCH("COLLEGE PARK",$AT132)),"FULTON (COLLEGE PARK)",IF(ISNUMBER(SEARCH("HAPEVILLE",$AT132)),"FULTON (HAPEVILLE)",IF(ISNUMBER(SEARCH("EAST POINT",$AT132)),"FULTON (EAST POINT)",IF(ISNUMBER(SEARCH("ATLANTA",$AT132)),"FULTON (ATL LIMITS)","FULTON")))),IF($E132="DEKALB",IF(ISNUMBER(SEARCH("ATLANTA",$AT132)),"DEKALB (ATL LIMITS)","DEKALB"),IF(AND($E132="CLAYTON",ISNUMBER(SEARCH("COLLEGE PARK",$AT132))),"CLAYTON (COLLEGE PARK)",$E132)))))</f>
        <v/>
      </c>
      <c r="AV132" s="2">
        <f>IF($L132="","",IF(""&amp;$F132="2","DIESEL",IF(OR(""&amp;$F132="G",""&amp;$F132="H"),"GAS","")))</f>
        <v/>
      </c>
      <c r="AW132" s="2">
        <f>IF($AV132="","",$R132)</f>
        <v/>
      </c>
      <c r="AX132" s="2">
        <f>IF($AV132="","",IF($AB132=0,$R132,0))</f>
        <v/>
      </c>
      <c r="AY132" s="2">
        <f>IF($AV132="","",IF(AND($Z132=0,COUNTIF('AR SALES'!$L$2:$L$2501,$L132)=0),"YES",""))</f>
        <v/>
      </c>
      <c r="AZ132" s="2">
        <f>IF($AV132="","",IFERROR(VLOOKUP($AU132,CODES!$A:$B,2,FALSE),"NO CODE"))</f>
        <v/>
      </c>
      <c r="BA132" s="2">
        <f>IF(""&amp;$F132&lt;&gt;"4","",IF($AY132="YES","",IF(ROUND(SUMIFS($AE$2:$AE$4001,$L$2:$L$4001,$L132,$F$2:$F$4001,"4")-SUMIFS('AR SALES'!$Y$2:$Y$2501,'AR SALES'!$L$2:$L$2501,$L132,'AR SALES'!$AD$2:$AD$2501,"OFF"),2)=0,"","STALE")))</f>
        <v/>
      </c>
      <c r="BB132" s="2">
        <f>IF(OR(""&amp;$F132="2",""&amp;$F132="4",""&amp;$F132="G",""&amp;$F132="H"),IF($AY132="YES","",IF($AB132&lt;&gt;0,"",IF(COUNTIFS('AR SALES'!$L$2:$L$2501,$L132,'AR SALES'!$AD$2:$AD$2501,IF(""&amp;$F132="4","OFF","ON"),'AR SALES'!$AF$2:$AF$2501,"Y")&gt;0,"","NO EXEMPTION"))),"")</f>
        <v/>
      </c>
    </row>
    <row r="133">
      <c r="AT133" s="2">
        <f>IF($L133="","",IFERROR(INDEX('AR SALES'!$H$2:$H$2501,MATCH(""&amp;$L133,'AR SALES'!$AE$2:$AE$2501,0)),""))</f>
        <v/>
      </c>
      <c r="AU133" s="2">
        <f>IF($L133="","",IF($A133&lt;&gt;"GA","",IF($E133="FULTON",IF(ISNUMBER(SEARCH("COLLEGE PARK",$AT133)),"FULTON (COLLEGE PARK)",IF(ISNUMBER(SEARCH("HAPEVILLE",$AT133)),"FULTON (HAPEVILLE)",IF(ISNUMBER(SEARCH("EAST POINT",$AT133)),"FULTON (EAST POINT)",IF(ISNUMBER(SEARCH("ATLANTA",$AT133)),"FULTON (ATL LIMITS)","FULTON")))),IF($E133="DEKALB",IF(ISNUMBER(SEARCH("ATLANTA",$AT133)),"DEKALB (ATL LIMITS)","DEKALB"),IF(AND($E133="CLAYTON",ISNUMBER(SEARCH("COLLEGE PARK",$AT133))),"CLAYTON (COLLEGE PARK)",$E133)))))</f>
        <v/>
      </c>
      <c r="AV133" s="2">
        <f>IF($L133="","",IF(""&amp;$F133="2","DIESEL",IF(OR(""&amp;$F133="G",""&amp;$F133="H"),"GAS","")))</f>
        <v/>
      </c>
      <c r="AW133" s="2">
        <f>IF($AV133="","",$R133)</f>
        <v/>
      </c>
      <c r="AX133" s="2">
        <f>IF($AV133="","",IF($AB133=0,$R133,0))</f>
        <v/>
      </c>
      <c r="AY133" s="2">
        <f>IF($AV133="","",IF(AND($Z133=0,COUNTIF('AR SALES'!$L$2:$L$2501,$L133)=0),"YES",""))</f>
        <v/>
      </c>
      <c r="AZ133" s="2">
        <f>IF($AV133="","",IFERROR(VLOOKUP($AU133,CODES!$A:$B,2,FALSE),"NO CODE"))</f>
        <v/>
      </c>
      <c r="BA133" s="2">
        <f>IF(""&amp;$F133&lt;&gt;"4","",IF($AY133="YES","",IF(ROUND(SUMIFS($AE$2:$AE$4001,$L$2:$L$4001,$L133,$F$2:$F$4001,"4")-SUMIFS('AR SALES'!$Y$2:$Y$2501,'AR SALES'!$L$2:$L$2501,$L133,'AR SALES'!$AD$2:$AD$2501,"OFF"),2)=0,"","STALE")))</f>
        <v/>
      </c>
      <c r="BB133" s="2">
        <f>IF(OR(""&amp;$F133="2",""&amp;$F133="4",""&amp;$F133="G",""&amp;$F133="H"),IF($AY133="YES","",IF($AB133&lt;&gt;0,"",IF(COUNTIFS('AR SALES'!$L$2:$L$2501,$L133,'AR SALES'!$AD$2:$AD$2501,IF(""&amp;$F133="4","OFF","ON"),'AR SALES'!$AF$2:$AF$2501,"Y")&gt;0,"","NO EXEMPTION"))),"")</f>
        <v/>
      </c>
    </row>
    <row r="134">
      <c r="AT134" s="2">
        <f>IF($L134="","",IFERROR(INDEX('AR SALES'!$H$2:$H$2501,MATCH(""&amp;$L134,'AR SALES'!$AE$2:$AE$2501,0)),""))</f>
        <v/>
      </c>
      <c r="AU134" s="2">
        <f>IF($L134="","",IF($A134&lt;&gt;"GA","",IF($E134="FULTON",IF(ISNUMBER(SEARCH("COLLEGE PARK",$AT134)),"FULTON (COLLEGE PARK)",IF(ISNUMBER(SEARCH("HAPEVILLE",$AT134)),"FULTON (HAPEVILLE)",IF(ISNUMBER(SEARCH("EAST POINT",$AT134)),"FULTON (EAST POINT)",IF(ISNUMBER(SEARCH("ATLANTA",$AT134)),"FULTON (ATL LIMITS)","FULTON")))),IF($E134="DEKALB",IF(ISNUMBER(SEARCH("ATLANTA",$AT134)),"DEKALB (ATL LIMITS)","DEKALB"),IF(AND($E134="CLAYTON",ISNUMBER(SEARCH("COLLEGE PARK",$AT134))),"CLAYTON (COLLEGE PARK)",$E134)))))</f>
        <v/>
      </c>
      <c r="AV134" s="2">
        <f>IF($L134="","",IF(""&amp;$F134="2","DIESEL",IF(OR(""&amp;$F134="G",""&amp;$F134="H"),"GAS","")))</f>
        <v/>
      </c>
      <c r="AW134" s="2">
        <f>IF($AV134="","",$R134)</f>
        <v/>
      </c>
      <c r="AX134" s="2">
        <f>IF($AV134="","",IF($AB134=0,$R134,0))</f>
        <v/>
      </c>
      <c r="AY134" s="2">
        <f>IF($AV134="","",IF(AND($Z134=0,COUNTIF('AR SALES'!$L$2:$L$2501,$L134)=0),"YES",""))</f>
        <v/>
      </c>
      <c r="AZ134" s="2">
        <f>IF($AV134="","",IFERROR(VLOOKUP($AU134,CODES!$A:$B,2,FALSE),"NO CODE"))</f>
        <v/>
      </c>
      <c r="BA134" s="2">
        <f>IF(""&amp;$F134&lt;&gt;"4","",IF($AY134="YES","",IF(ROUND(SUMIFS($AE$2:$AE$4001,$L$2:$L$4001,$L134,$F$2:$F$4001,"4")-SUMIFS('AR SALES'!$Y$2:$Y$2501,'AR SALES'!$L$2:$L$2501,$L134,'AR SALES'!$AD$2:$AD$2501,"OFF"),2)=0,"","STALE")))</f>
        <v/>
      </c>
      <c r="BB134" s="2">
        <f>IF(OR(""&amp;$F134="2",""&amp;$F134="4",""&amp;$F134="G",""&amp;$F134="H"),IF($AY134="YES","",IF($AB134&lt;&gt;0,"",IF(COUNTIFS('AR SALES'!$L$2:$L$2501,$L134,'AR SALES'!$AD$2:$AD$2501,IF(""&amp;$F134="4","OFF","ON"),'AR SALES'!$AF$2:$AF$2501,"Y")&gt;0,"","NO EXEMPTION"))),"")</f>
        <v/>
      </c>
    </row>
    <row r="135">
      <c r="AT135" s="2">
        <f>IF($L135="","",IFERROR(INDEX('AR SALES'!$H$2:$H$2501,MATCH(""&amp;$L135,'AR SALES'!$AE$2:$AE$2501,0)),""))</f>
        <v/>
      </c>
      <c r="AU135" s="2">
        <f>IF($L135="","",IF($A135&lt;&gt;"GA","",IF($E135="FULTON",IF(ISNUMBER(SEARCH("COLLEGE PARK",$AT135)),"FULTON (COLLEGE PARK)",IF(ISNUMBER(SEARCH("HAPEVILLE",$AT135)),"FULTON (HAPEVILLE)",IF(ISNUMBER(SEARCH("EAST POINT",$AT135)),"FULTON (EAST POINT)",IF(ISNUMBER(SEARCH("ATLANTA",$AT135)),"FULTON (ATL LIMITS)","FULTON")))),IF($E135="DEKALB",IF(ISNUMBER(SEARCH("ATLANTA",$AT135)),"DEKALB (ATL LIMITS)","DEKALB"),IF(AND($E135="CLAYTON",ISNUMBER(SEARCH("COLLEGE PARK",$AT135))),"CLAYTON (COLLEGE PARK)",$E135)))))</f>
        <v/>
      </c>
      <c r="AV135" s="2">
        <f>IF($L135="","",IF(""&amp;$F135="2","DIESEL",IF(OR(""&amp;$F135="G",""&amp;$F135="H"),"GAS","")))</f>
        <v/>
      </c>
      <c r="AW135" s="2">
        <f>IF($AV135="","",$R135)</f>
        <v/>
      </c>
      <c r="AX135" s="2">
        <f>IF($AV135="","",IF($AB135=0,$R135,0))</f>
        <v/>
      </c>
      <c r="AY135" s="2">
        <f>IF($AV135="","",IF(AND($Z135=0,COUNTIF('AR SALES'!$L$2:$L$2501,$L135)=0),"YES",""))</f>
        <v/>
      </c>
      <c r="AZ135" s="2">
        <f>IF($AV135="","",IFERROR(VLOOKUP($AU135,CODES!$A:$B,2,FALSE),"NO CODE"))</f>
        <v/>
      </c>
      <c r="BA135" s="2">
        <f>IF(""&amp;$F135&lt;&gt;"4","",IF($AY135="YES","",IF(ROUND(SUMIFS($AE$2:$AE$4001,$L$2:$L$4001,$L135,$F$2:$F$4001,"4")-SUMIFS('AR SALES'!$Y$2:$Y$2501,'AR SALES'!$L$2:$L$2501,$L135,'AR SALES'!$AD$2:$AD$2501,"OFF"),2)=0,"","STALE")))</f>
        <v/>
      </c>
      <c r="BB135" s="2">
        <f>IF(OR(""&amp;$F135="2",""&amp;$F135="4",""&amp;$F135="G",""&amp;$F135="H"),IF($AY135="YES","",IF($AB135&lt;&gt;0,"",IF(COUNTIFS('AR SALES'!$L$2:$L$2501,$L135,'AR SALES'!$AD$2:$AD$2501,IF(""&amp;$F135="4","OFF","ON"),'AR SALES'!$AF$2:$AF$2501,"Y")&gt;0,"","NO EXEMPTION"))),"")</f>
        <v/>
      </c>
    </row>
    <row r="136">
      <c r="AT136" s="2">
        <f>IF($L136="","",IFERROR(INDEX('AR SALES'!$H$2:$H$2501,MATCH(""&amp;$L136,'AR SALES'!$AE$2:$AE$2501,0)),""))</f>
        <v/>
      </c>
      <c r="AU136" s="2">
        <f>IF($L136="","",IF($A136&lt;&gt;"GA","",IF($E136="FULTON",IF(ISNUMBER(SEARCH("COLLEGE PARK",$AT136)),"FULTON (COLLEGE PARK)",IF(ISNUMBER(SEARCH("HAPEVILLE",$AT136)),"FULTON (HAPEVILLE)",IF(ISNUMBER(SEARCH("EAST POINT",$AT136)),"FULTON (EAST POINT)",IF(ISNUMBER(SEARCH("ATLANTA",$AT136)),"FULTON (ATL LIMITS)","FULTON")))),IF($E136="DEKALB",IF(ISNUMBER(SEARCH("ATLANTA",$AT136)),"DEKALB (ATL LIMITS)","DEKALB"),IF(AND($E136="CLAYTON",ISNUMBER(SEARCH("COLLEGE PARK",$AT136))),"CLAYTON (COLLEGE PARK)",$E136)))))</f>
        <v/>
      </c>
      <c r="AV136" s="2">
        <f>IF($L136="","",IF(""&amp;$F136="2","DIESEL",IF(OR(""&amp;$F136="G",""&amp;$F136="H"),"GAS","")))</f>
        <v/>
      </c>
      <c r="AW136" s="2">
        <f>IF($AV136="","",$R136)</f>
        <v/>
      </c>
      <c r="AX136" s="2">
        <f>IF($AV136="","",IF($AB136=0,$R136,0))</f>
        <v/>
      </c>
      <c r="AY136" s="2">
        <f>IF($AV136="","",IF(AND($Z136=0,COUNTIF('AR SALES'!$L$2:$L$2501,$L136)=0),"YES",""))</f>
        <v/>
      </c>
      <c r="AZ136" s="2">
        <f>IF($AV136="","",IFERROR(VLOOKUP($AU136,CODES!$A:$B,2,FALSE),"NO CODE"))</f>
        <v/>
      </c>
      <c r="BA136" s="2">
        <f>IF(""&amp;$F136&lt;&gt;"4","",IF($AY136="YES","",IF(ROUND(SUMIFS($AE$2:$AE$4001,$L$2:$L$4001,$L136,$F$2:$F$4001,"4")-SUMIFS('AR SALES'!$Y$2:$Y$2501,'AR SALES'!$L$2:$L$2501,$L136,'AR SALES'!$AD$2:$AD$2501,"OFF"),2)=0,"","STALE")))</f>
        <v/>
      </c>
      <c r="BB136" s="2">
        <f>IF(OR(""&amp;$F136="2",""&amp;$F136="4",""&amp;$F136="G",""&amp;$F136="H"),IF($AY136="YES","",IF($AB136&lt;&gt;0,"",IF(COUNTIFS('AR SALES'!$L$2:$L$2501,$L136,'AR SALES'!$AD$2:$AD$2501,IF(""&amp;$F136="4","OFF","ON"),'AR SALES'!$AF$2:$AF$2501,"Y")&gt;0,"","NO EXEMPTION"))),"")</f>
        <v/>
      </c>
    </row>
    <row r="137">
      <c r="AT137" s="2">
        <f>IF($L137="","",IFERROR(INDEX('AR SALES'!$H$2:$H$2501,MATCH(""&amp;$L137,'AR SALES'!$AE$2:$AE$2501,0)),""))</f>
        <v/>
      </c>
      <c r="AU137" s="2">
        <f>IF($L137="","",IF($A137&lt;&gt;"GA","",IF($E137="FULTON",IF(ISNUMBER(SEARCH("COLLEGE PARK",$AT137)),"FULTON (COLLEGE PARK)",IF(ISNUMBER(SEARCH("HAPEVILLE",$AT137)),"FULTON (HAPEVILLE)",IF(ISNUMBER(SEARCH("EAST POINT",$AT137)),"FULTON (EAST POINT)",IF(ISNUMBER(SEARCH("ATLANTA",$AT137)),"FULTON (ATL LIMITS)","FULTON")))),IF($E137="DEKALB",IF(ISNUMBER(SEARCH("ATLANTA",$AT137)),"DEKALB (ATL LIMITS)","DEKALB"),IF(AND($E137="CLAYTON",ISNUMBER(SEARCH("COLLEGE PARK",$AT137))),"CLAYTON (COLLEGE PARK)",$E137)))))</f>
        <v/>
      </c>
      <c r="AV137" s="2">
        <f>IF($L137="","",IF(""&amp;$F137="2","DIESEL",IF(OR(""&amp;$F137="G",""&amp;$F137="H"),"GAS","")))</f>
        <v/>
      </c>
      <c r="AW137" s="2">
        <f>IF($AV137="","",$R137)</f>
        <v/>
      </c>
      <c r="AX137" s="2">
        <f>IF($AV137="","",IF($AB137=0,$R137,0))</f>
        <v/>
      </c>
      <c r="AY137" s="2">
        <f>IF($AV137="","",IF(AND($Z137=0,COUNTIF('AR SALES'!$L$2:$L$2501,$L137)=0),"YES",""))</f>
        <v/>
      </c>
      <c r="AZ137" s="2">
        <f>IF($AV137="","",IFERROR(VLOOKUP($AU137,CODES!$A:$B,2,FALSE),"NO CODE"))</f>
        <v/>
      </c>
      <c r="BA137" s="2">
        <f>IF(""&amp;$F137&lt;&gt;"4","",IF($AY137="YES","",IF(ROUND(SUMIFS($AE$2:$AE$4001,$L$2:$L$4001,$L137,$F$2:$F$4001,"4")-SUMIFS('AR SALES'!$Y$2:$Y$2501,'AR SALES'!$L$2:$L$2501,$L137,'AR SALES'!$AD$2:$AD$2501,"OFF"),2)=0,"","STALE")))</f>
        <v/>
      </c>
      <c r="BB137" s="2">
        <f>IF(OR(""&amp;$F137="2",""&amp;$F137="4",""&amp;$F137="G",""&amp;$F137="H"),IF($AY137="YES","",IF($AB137&lt;&gt;0,"",IF(COUNTIFS('AR SALES'!$L$2:$L$2501,$L137,'AR SALES'!$AD$2:$AD$2501,IF(""&amp;$F137="4","OFF","ON"),'AR SALES'!$AF$2:$AF$2501,"Y")&gt;0,"","NO EXEMPTION"))),"")</f>
        <v/>
      </c>
    </row>
    <row r="138">
      <c r="AT138" s="2">
        <f>IF($L138="","",IFERROR(INDEX('AR SALES'!$H$2:$H$2501,MATCH(""&amp;$L138,'AR SALES'!$AE$2:$AE$2501,0)),""))</f>
        <v/>
      </c>
      <c r="AU138" s="2">
        <f>IF($L138="","",IF($A138&lt;&gt;"GA","",IF($E138="FULTON",IF(ISNUMBER(SEARCH("COLLEGE PARK",$AT138)),"FULTON (COLLEGE PARK)",IF(ISNUMBER(SEARCH("HAPEVILLE",$AT138)),"FULTON (HAPEVILLE)",IF(ISNUMBER(SEARCH("EAST POINT",$AT138)),"FULTON (EAST POINT)",IF(ISNUMBER(SEARCH("ATLANTA",$AT138)),"FULTON (ATL LIMITS)","FULTON")))),IF($E138="DEKALB",IF(ISNUMBER(SEARCH("ATLANTA",$AT138)),"DEKALB (ATL LIMITS)","DEKALB"),IF(AND($E138="CLAYTON",ISNUMBER(SEARCH("COLLEGE PARK",$AT138))),"CLAYTON (COLLEGE PARK)",$E138)))))</f>
        <v/>
      </c>
      <c r="AV138" s="2">
        <f>IF($L138="","",IF(""&amp;$F138="2","DIESEL",IF(OR(""&amp;$F138="G",""&amp;$F138="H"),"GAS","")))</f>
        <v/>
      </c>
      <c r="AW138" s="2">
        <f>IF($AV138="","",$R138)</f>
        <v/>
      </c>
      <c r="AX138" s="2">
        <f>IF($AV138="","",IF($AB138=0,$R138,0))</f>
        <v/>
      </c>
      <c r="AY138" s="2">
        <f>IF($AV138="","",IF(AND($Z138=0,COUNTIF('AR SALES'!$L$2:$L$2501,$L138)=0),"YES",""))</f>
        <v/>
      </c>
      <c r="AZ138" s="2">
        <f>IF($AV138="","",IFERROR(VLOOKUP($AU138,CODES!$A:$B,2,FALSE),"NO CODE"))</f>
        <v/>
      </c>
      <c r="BA138" s="2">
        <f>IF(""&amp;$F138&lt;&gt;"4","",IF($AY138="YES","",IF(ROUND(SUMIFS($AE$2:$AE$4001,$L$2:$L$4001,$L138,$F$2:$F$4001,"4")-SUMIFS('AR SALES'!$Y$2:$Y$2501,'AR SALES'!$L$2:$L$2501,$L138,'AR SALES'!$AD$2:$AD$2501,"OFF"),2)=0,"","STALE")))</f>
        <v/>
      </c>
      <c r="BB138" s="2">
        <f>IF(OR(""&amp;$F138="2",""&amp;$F138="4",""&amp;$F138="G",""&amp;$F138="H"),IF($AY138="YES","",IF($AB138&lt;&gt;0,"",IF(COUNTIFS('AR SALES'!$L$2:$L$2501,$L138,'AR SALES'!$AD$2:$AD$2501,IF(""&amp;$F138="4","OFF","ON"),'AR SALES'!$AF$2:$AF$2501,"Y")&gt;0,"","NO EXEMPTION"))),"")</f>
        <v/>
      </c>
    </row>
    <row r="139">
      <c r="AT139" s="2">
        <f>IF($L139="","",IFERROR(INDEX('AR SALES'!$H$2:$H$2501,MATCH(""&amp;$L139,'AR SALES'!$AE$2:$AE$2501,0)),""))</f>
        <v/>
      </c>
      <c r="AU139" s="2">
        <f>IF($L139="","",IF($A139&lt;&gt;"GA","",IF($E139="FULTON",IF(ISNUMBER(SEARCH("COLLEGE PARK",$AT139)),"FULTON (COLLEGE PARK)",IF(ISNUMBER(SEARCH("HAPEVILLE",$AT139)),"FULTON (HAPEVILLE)",IF(ISNUMBER(SEARCH("EAST POINT",$AT139)),"FULTON (EAST POINT)",IF(ISNUMBER(SEARCH("ATLANTA",$AT139)),"FULTON (ATL LIMITS)","FULTON")))),IF($E139="DEKALB",IF(ISNUMBER(SEARCH("ATLANTA",$AT139)),"DEKALB (ATL LIMITS)","DEKALB"),IF(AND($E139="CLAYTON",ISNUMBER(SEARCH("COLLEGE PARK",$AT139))),"CLAYTON (COLLEGE PARK)",$E139)))))</f>
        <v/>
      </c>
      <c r="AV139" s="2">
        <f>IF($L139="","",IF(""&amp;$F139="2","DIESEL",IF(OR(""&amp;$F139="G",""&amp;$F139="H"),"GAS","")))</f>
        <v/>
      </c>
      <c r="AW139" s="2">
        <f>IF($AV139="","",$R139)</f>
        <v/>
      </c>
      <c r="AX139" s="2">
        <f>IF($AV139="","",IF($AB139=0,$R139,0))</f>
        <v/>
      </c>
      <c r="AY139" s="2">
        <f>IF($AV139="","",IF(AND($Z139=0,COUNTIF('AR SALES'!$L$2:$L$2501,$L139)=0),"YES",""))</f>
        <v/>
      </c>
      <c r="AZ139" s="2">
        <f>IF($AV139="","",IFERROR(VLOOKUP($AU139,CODES!$A:$B,2,FALSE),"NO CODE"))</f>
        <v/>
      </c>
      <c r="BA139" s="2">
        <f>IF(""&amp;$F139&lt;&gt;"4","",IF($AY139="YES","",IF(ROUND(SUMIFS($AE$2:$AE$4001,$L$2:$L$4001,$L139,$F$2:$F$4001,"4")-SUMIFS('AR SALES'!$Y$2:$Y$2501,'AR SALES'!$L$2:$L$2501,$L139,'AR SALES'!$AD$2:$AD$2501,"OFF"),2)=0,"","STALE")))</f>
        <v/>
      </c>
      <c r="BB139" s="2">
        <f>IF(OR(""&amp;$F139="2",""&amp;$F139="4",""&amp;$F139="G",""&amp;$F139="H"),IF($AY139="YES","",IF($AB139&lt;&gt;0,"",IF(COUNTIFS('AR SALES'!$L$2:$L$2501,$L139,'AR SALES'!$AD$2:$AD$2501,IF(""&amp;$F139="4","OFF","ON"),'AR SALES'!$AF$2:$AF$2501,"Y")&gt;0,"","NO EXEMPTION"))),"")</f>
        <v/>
      </c>
    </row>
    <row r="140">
      <c r="AT140" s="2">
        <f>IF($L140="","",IFERROR(INDEX('AR SALES'!$H$2:$H$2501,MATCH(""&amp;$L140,'AR SALES'!$AE$2:$AE$2501,0)),""))</f>
        <v/>
      </c>
      <c r="AU140" s="2">
        <f>IF($L140="","",IF($A140&lt;&gt;"GA","",IF($E140="FULTON",IF(ISNUMBER(SEARCH("COLLEGE PARK",$AT140)),"FULTON (COLLEGE PARK)",IF(ISNUMBER(SEARCH("HAPEVILLE",$AT140)),"FULTON (HAPEVILLE)",IF(ISNUMBER(SEARCH("EAST POINT",$AT140)),"FULTON (EAST POINT)",IF(ISNUMBER(SEARCH("ATLANTA",$AT140)),"FULTON (ATL LIMITS)","FULTON")))),IF($E140="DEKALB",IF(ISNUMBER(SEARCH("ATLANTA",$AT140)),"DEKALB (ATL LIMITS)","DEKALB"),IF(AND($E140="CLAYTON",ISNUMBER(SEARCH("COLLEGE PARK",$AT140))),"CLAYTON (COLLEGE PARK)",$E140)))))</f>
        <v/>
      </c>
      <c r="AV140" s="2">
        <f>IF($L140="","",IF(""&amp;$F140="2","DIESEL",IF(OR(""&amp;$F140="G",""&amp;$F140="H"),"GAS","")))</f>
        <v/>
      </c>
      <c r="AW140" s="2">
        <f>IF($AV140="","",$R140)</f>
        <v/>
      </c>
      <c r="AX140" s="2">
        <f>IF($AV140="","",IF($AB140=0,$R140,0))</f>
        <v/>
      </c>
      <c r="AY140" s="2">
        <f>IF($AV140="","",IF(AND($Z140=0,COUNTIF('AR SALES'!$L$2:$L$2501,$L140)=0),"YES",""))</f>
        <v/>
      </c>
      <c r="AZ140" s="2">
        <f>IF($AV140="","",IFERROR(VLOOKUP($AU140,CODES!$A:$B,2,FALSE),"NO CODE"))</f>
        <v/>
      </c>
      <c r="BA140" s="2">
        <f>IF(""&amp;$F140&lt;&gt;"4","",IF($AY140="YES","",IF(ROUND(SUMIFS($AE$2:$AE$4001,$L$2:$L$4001,$L140,$F$2:$F$4001,"4")-SUMIFS('AR SALES'!$Y$2:$Y$2501,'AR SALES'!$L$2:$L$2501,$L140,'AR SALES'!$AD$2:$AD$2501,"OFF"),2)=0,"","STALE")))</f>
        <v/>
      </c>
      <c r="BB140" s="2">
        <f>IF(OR(""&amp;$F140="2",""&amp;$F140="4",""&amp;$F140="G",""&amp;$F140="H"),IF($AY140="YES","",IF($AB140&lt;&gt;0,"",IF(COUNTIFS('AR SALES'!$L$2:$L$2501,$L140,'AR SALES'!$AD$2:$AD$2501,IF(""&amp;$F140="4","OFF","ON"),'AR SALES'!$AF$2:$AF$2501,"Y")&gt;0,"","NO EXEMPTION"))),"")</f>
        <v/>
      </c>
    </row>
    <row r="141">
      <c r="AT141" s="2">
        <f>IF($L141="","",IFERROR(INDEX('AR SALES'!$H$2:$H$2501,MATCH(""&amp;$L141,'AR SALES'!$AE$2:$AE$2501,0)),""))</f>
        <v/>
      </c>
      <c r="AU141" s="2">
        <f>IF($L141="","",IF($A141&lt;&gt;"GA","",IF($E141="FULTON",IF(ISNUMBER(SEARCH("COLLEGE PARK",$AT141)),"FULTON (COLLEGE PARK)",IF(ISNUMBER(SEARCH("HAPEVILLE",$AT141)),"FULTON (HAPEVILLE)",IF(ISNUMBER(SEARCH("EAST POINT",$AT141)),"FULTON (EAST POINT)",IF(ISNUMBER(SEARCH("ATLANTA",$AT141)),"FULTON (ATL LIMITS)","FULTON")))),IF($E141="DEKALB",IF(ISNUMBER(SEARCH("ATLANTA",$AT141)),"DEKALB (ATL LIMITS)","DEKALB"),IF(AND($E141="CLAYTON",ISNUMBER(SEARCH("COLLEGE PARK",$AT141))),"CLAYTON (COLLEGE PARK)",$E141)))))</f>
        <v/>
      </c>
      <c r="AV141" s="2">
        <f>IF($L141="","",IF(""&amp;$F141="2","DIESEL",IF(OR(""&amp;$F141="G",""&amp;$F141="H"),"GAS","")))</f>
        <v/>
      </c>
      <c r="AW141" s="2">
        <f>IF($AV141="","",$R141)</f>
        <v/>
      </c>
      <c r="AX141" s="2">
        <f>IF($AV141="","",IF($AB141=0,$R141,0))</f>
        <v/>
      </c>
      <c r="AY141" s="2">
        <f>IF($AV141="","",IF(AND($Z141=0,COUNTIF('AR SALES'!$L$2:$L$2501,$L141)=0),"YES",""))</f>
        <v/>
      </c>
      <c r="AZ141" s="2">
        <f>IF($AV141="","",IFERROR(VLOOKUP($AU141,CODES!$A:$B,2,FALSE),"NO CODE"))</f>
        <v/>
      </c>
      <c r="BA141" s="2">
        <f>IF(""&amp;$F141&lt;&gt;"4","",IF($AY141="YES","",IF(ROUND(SUMIFS($AE$2:$AE$4001,$L$2:$L$4001,$L141,$F$2:$F$4001,"4")-SUMIFS('AR SALES'!$Y$2:$Y$2501,'AR SALES'!$L$2:$L$2501,$L141,'AR SALES'!$AD$2:$AD$2501,"OFF"),2)=0,"","STALE")))</f>
        <v/>
      </c>
      <c r="BB141" s="2">
        <f>IF(OR(""&amp;$F141="2",""&amp;$F141="4",""&amp;$F141="G",""&amp;$F141="H"),IF($AY141="YES","",IF($AB141&lt;&gt;0,"",IF(COUNTIFS('AR SALES'!$L$2:$L$2501,$L141,'AR SALES'!$AD$2:$AD$2501,IF(""&amp;$F141="4","OFF","ON"),'AR SALES'!$AF$2:$AF$2501,"Y")&gt;0,"","NO EXEMPTION"))),"")</f>
        <v/>
      </c>
    </row>
    <row r="142">
      <c r="AT142" s="2">
        <f>IF($L142="","",IFERROR(INDEX('AR SALES'!$H$2:$H$2501,MATCH(""&amp;$L142,'AR SALES'!$AE$2:$AE$2501,0)),""))</f>
        <v/>
      </c>
      <c r="AU142" s="2">
        <f>IF($L142="","",IF($A142&lt;&gt;"GA","",IF($E142="FULTON",IF(ISNUMBER(SEARCH("COLLEGE PARK",$AT142)),"FULTON (COLLEGE PARK)",IF(ISNUMBER(SEARCH("HAPEVILLE",$AT142)),"FULTON (HAPEVILLE)",IF(ISNUMBER(SEARCH("EAST POINT",$AT142)),"FULTON (EAST POINT)",IF(ISNUMBER(SEARCH("ATLANTA",$AT142)),"FULTON (ATL LIMITS)","FULTON")))),IF($E142="DEKALB",IF(ISNUMBER(SEARCH("ATLANTA",$AT142)),"DEKALB (ATL LIMITS)","DEKALB"),IF(AND($E142="CLAYTON",ISNUMBER(SEARCH("COLLEGE PARK",$AT142))),"CLAYTON (COLLEGE PARK)",$E142)))))</f>
        <v/>
      </c>
      <c r="AV142" s="2">
        <f>IF($L142="","",IF(""&amp;$F142="2","DIESEL",IF(OR(""&amp;$F142="G",""&amp;$F142="H"),"GAS","")))</f>
        <v/>
      </c>
      <c r="AW142" s="2">
        <f>IF($AV142="","",$R142)</f>
        <v/>
      </c>
      <c r="AX142" s="2">
        <f>IF($AV142="","",IF($AB142=0,$R142,0))</f>
        <v/>
      </c>
      <c r="AY142" s="2">
        <f>IF($AV142="","",IF(AND($Z142=0,COUNTIF('AR SALES'!$L$2:$L$2501,$L142)=0),"YES",""))</f>
        <v/>
      </c>
      <c r="AZ142" s="2">
        <f>IF($AV142="","",IFERROR(VLOOKUP($AU142,CODES!$A:$B,2,FALSE),"NO CODE"))</f>
        <v/>
      </c>
      <c r="BA142" s="2">
        <f>IF(""&amp;$F142&lt;&gt;"4","",IF($AY142="YES","",IF(ROUND(SUMIFS($AE$2:$AE$4001,$L$2:$L$4001,$L142,$F$2:$F$4001,"4")-SUMIFS('AR SALES'!$Y$2:$Y$2501,'AR SALES'!$L$2:$L$2501,$L142,'AR SALES'!$AD$2:$AD$2501,"OFF"),2)=0,"","STALE")))</f>
        <v/>
      </c>
      <c r="BB142" s="2">
        <f>IF(OR(""&amp;$F142="2",""&amp;$F142="4",""&amp;$F142="G",""&amp;$F142="H"),IF($AY142="YES","",IF($AB142&lt;&gt;0,"",IF(COUNTIFS('AR SALES'!$L$2:$L$2501,$L142,'AR SALES'!$AD$2:$AD$2501,IF(""&amp;$F142="4","OFF","ON"),'AR SALES'!$AF$2:$AF$2501,"Y")&gt;0,"","NO EXEMPTION"))),"")</f>
        <v/>
      </c>
    </row>
    <row r="143">
      <c r="AT143" s="2">
        <f>IF($L143="","",IFERROR(INDEX('AR SALES'!$H$2:$H$2501,MATCH(""&amp;$L143,'AR SALES'!$AE$2:$AE$2501,0)),""))</f>
        <v/>
      </c>
      <c r="AU143" s="2">
        <f>IF($L143="","",IF($A143&lt;&gt;"GA","",IF($E143="FULTON",IF(ISNUMBER(SEARCH("COLLEGE PARK",$AT143)),"FULTON (COLLEGE PARK)",IF(ISNUMBER(SEARCH("HAPEVILLE",$AT143)),"FULTON (HAPEVILLE)",IF(ISNUMBER(SEARCH("EAST POINT",$AT143)),"FULTON (EAST POINT)",IF(ISNUMBER(SEARCH("ATLANTA",$AT143)),"FULTON (ATL LIMITS)","FULTON")))),IF($E143="DEKALB",IF(ISNUMBER(SEARCH("ATLANTA",$AT143)),"DEKALB (ATL LIMITS)","DEKALB"),IF(AND($E143="CLAYTON",ISNUMBER(SEARCH("COLLEGE PARK",$AT143))),"CLAYTON (COLLEGE PARK)",$E143)))))</f>
        <v/>
      </c>
      <c r="AV143" s="2">
        <f>IF($L143="","",IF(""&amp;$F143="2","DIESEL",IF(OR(""&amp;$F143="G",""&amp;$F143="H"),"GAS","")))</f>
        <v/>
      </c>
      <c r="AW143" s="2">
        <f>IF($AV143="","",$R143)</f>
        <v/>
      </c>
      <c r="AX143" s="2">
        <f>IF($AV143="","",IF($AB143=0,$R143,0))</f>
        <v/>
      </c>
      <c r="AY143" s="2">
        <f>IF($AV143="","",IF(AND($Z143=0,COUNTIF('AR SALES'!$L$2:$L$2501,$L143)=0),"YES",""))</f>
        <v/>
      </c>
      <c r="AZ143" s="2">
        <f>IF($AV143="","",IFERROR(VLOOKUP($AU143,CODES!$A:$B,2,FALSE),"NO CODE"))</f>
        <v/>
      </c>
      <c r="BA143" s="2">
        <f>IF(""&amp;$F143&lt;&gt;"4","",IF($AY143="YES","",IF(ROUND(SUMIFS($AE$2:$AE$4001,$L$2:$L$4001,$L143,$F$2:$F$4001,"4")-SUMIFS('AR SALES'!$Y$2:$Y$2501,'AR SALES'!$L$2:$L$2501,$L143,'AR SALES'!$AD$2:$AD$2501,"OFF"),2)=0,"","STALE")))</f>
        <v/>
      </c>
      <c r="BB143" s="2">
        <f>IF(OR(""&amp;$F143="2",""&amp;$F143="4",""&amp;$F143="G",""&amp;$F143="H"),IF($AY143="YES","",IF($AB143&lt;&gt;0,"",IF(COUNTIFS('AR SALES'!$L$2:$L$2501,$L143,'AR SALES'!$AD$2:$AD$2501,IF(""&amp;$F143="4","OFF","ON"),'AR SALES'!$AF$2:$AF$2501,"Y")&gt;0,"","NO EXEMPTION"))),"")</f>
        <v/>
      </c>
    </row>
    <row r="144">
      <c r="AT144" s="2">
        <f>IF($L144="","",IFERROR(INDEX('AR SALES'!$H$2:$H$2501,MATCH(""&amp;$L144,'AR SALES'!$AE$2:$AE$2501,0)),""))</f>
        <v/>
      </c>
      <c r="AU144" s="2">
        <f>IF($L144="","",IF($A144&lt;&gt;"GA","",IF($E144="FULTON",IF(ISNUMBER(SEARCH("COLLEGE PARK",$AT144)),"FULTON (COLLEGE PARK)",IF(ISNUMBER(SEARCH("HAPEVILLE",$AT144)),"FULTON (HAPEVILLE)",IF(ISNUMBER(SEARCH("EAST POINT",$AT144)),"FULTON (EAST POINT)",IF(ISNUMBER(SEARCH("ATLANTA",$AT144)),"FULTON (ATL LIMITS)","FULTON")))),IF($E144="DEKALB",IF(ISNUMBER(SEARCH("ATLANTA",$AT144)),"DEKALB (ATL LIMITS)","DEKALB"),IF(AND($E144="CLAYTON",ISNUMBER(SEARCH("COLLEGE PARK",$AT144))),"CLAYTON (COLLEGE PARK)",$E144)))))</f>
        <v/>
      </c>
      <c r="AV144" s="2">
        <f>IF($L144="","",IF(""&amp;$F144="2","DIESEL",IF(OR(""&amp;$F144="G",""&amp;$F144="H"),"GAS","")))</f>
        <v/>
      </c>
      <c r="AW144" s="2">
        <f>IF($AV144="","",$R144)</f>
        <v/>
      </c>
      <c r="AX144" s="2">
        <f>IF($AV144="","",IF($AB144=0,$R144,0))</f>
        <v/>
      </c>
      <c r="AY144" s="2">
        <f>IF($AV144="","",IF(AND($Z144=0,COUNTIF('AR SALES'!$L$2:$L$2501,$L144)=0),"YES",""))</f>
        <v/>
      </c>
      <c r="AZ144" s="2">
        <f>IF($AV144="","",IFERROR(VLOOKUP($AU144,CODES!$A:$B,2,FALSE),"NO CODE"))</f>
        <v/>
      </c>
      <c r="BA144" s="2">
        <f>IF(""&amp;$F144&lt;&gt;"4","",IF($AY144="YES","",IF(ROUND(SUMIFS($AE$2:$AE$4001,$L$2:$L$4001,$L144,$F$2:$F$4001,"4")-SUMIFS('AR SALES'!$Y$2:$Y$2501,'AR SALES'!$L$2:$L$2501,$L144,'AR SALES'!$AD$2:$AD$2501,"OFF"),2)=0,"","STALE")))</f>
        <v/>
      </c>
      <c r="BB144" s="2">
        <f>IF(OR(""&amp;$F144="2",""&amp;$F144="4",""&amp;$F144="G",""&amp;$F144="H"),IF($AY144="YES","",IF($AB144&lt;&gt;0,"",IF(COUNTIFS('AR SALES'!$L$2:$L$2501,$L144,'AR SALES'!$AD$2:$AD$2501,IF(""&amp;$F144="4","OFF","ON"),'AR SALES'!$AF$2:$AF$2501,"Y")&gt;0,"","NO EXEMPTION"))),"")</f>
        <v/>
      </c>
    </row>
    <row r="145">
      <c r="AT145" s="2">
        <f>IF($L145="","",IFERROR(INDEX('AR SALES'!$H$2:$H$2501,MATCH(""&amp;$L145,'AR SALES'!$AE$2:$AE$2501,0)),""))</f>
        <v/>
      </c>
      <c r="AU145" s="2">
        <f>IF($L145="","",IF($A145&lt;&gt;"GA","",IF($E145="FULTON",IF(ISNUMBER(SEARCH("COLLEGE PARK",$AT145)),"FULTON (COLLEGE PARK)",IF(ISNUMBER(SEARCH("HAPEVILLE",$AT145)),"FULTON (HAPEVILLE)",IF(ISNUMBER(SEARCH("EAST POINT",$AT145)),"FULTON (EAST POINT)",IF(ISNUMBER(SEARCH("ATLANTA",$AT145)),"FULTON (ATL LIMITS)","FULTON")))),IF($E145="DEKALB",IF(ISNUMBER(SEARCH("ATLANTA",$AT145)),"DEKALB (ATL LIMITS)","DEKALB"),IF(AND($E145="CLAYTON",ISNUMBER(SEARCH("COLLEGE PARK",$AT145))),"CLAYTON (COLLEGE PARK)",$E145)))))</f>
        <v/>
      </c>
      <c r="AV145" s="2">
        <f>IF($L145="","",IF(""&amp;$F145="2","DIESEL",IF(OR(""&amp;$F145="G",""&amp;$F145="H"),"GAS","")))</f>
        <v/>
      </c>
      <c r="AW145" s="2">
        <f>IF($AV145="","",$R145)</f>
        <v/>
      </c>
      <c r="AX145" s="2">
        <f>IF($AV145="","",IF($AB145=0,$R145,0))</f>
        <v/>
      </c>
      <c r="AY145" s="2">
        <f>IF($AV145="","",IF(AND($Z145=0,COUNTIF('AR SALES'!$L$2:$L$2501,$L145)=0),"YES",""))</f>
        <v/>
      </c>
      <c r="AZ145" s="2">
        <f>IF($AV145="","",IFERROR(VLOOKUP($AU145,CODES!$A:$B,2,FALSE),"NO CODE"))</f>
        <v/>
      </c>
      <c r="BA145" s="2">
        <f>IF(""&amp;$F145&lt;&gt;"4","",IF($AY145="YES","",IF(ROUND(SUMIFS($AE$2:$AE$4001,$L$2:$L$4001,$L145,$F$2:$F$4001,"4")-SUMIFS('AR SALES'!$Y$2:$Y$2501,'AR SALES'!$L$2:$L$2501,$L145,'AR SALES'!$AD$2:$AD$2501,"OFF"),2)=0,"","STALE")))</f>
        <v/>
      </c>
      <c r="BB145" s="2">
        <f>IF(OR(""&amp;$F145="2",""&amp;$F145="4",""&amp;$F145="G",""&amp;$F145="H"),IF($AY145="YES","",IF($AB145&lt;&gt;0,"",IF(COUNTIFS('AR SALES'!$L$2:$L$2501,$L145,'AR SALES'!$AD$2:$AD$2501,IF(""&amp;$F145="4","OFF","ON"),'AR SALES'!$AF$2:$AF$2501,"Y")&gt;0,"","NO EXEMPTION"))),"")</f>
        <v/>
      </c>
    </row>
    <row r="146">
      <c r="AT146" s="2">
        <f>IF($L146="","",IFERROR(INDEX('AR SALES'!$H$2:$H$2501,MATCH(""&amp;$L146,'AR SALES'!$AE$2:$AE$2501,0)),""))</f>
        <v/>
      </c>
      <c r="AU146" s="2">
        <f>IF($L146="","",IF($A146&lt;&gt;"GA","",IF($E146="FULTON",IF(ISNUMBER(SEARCH("COLLEGE PARK",$AT146)),"FULTON (COLLEGE PARK)",IF(ISNUMBER(SEARCH("HAPEVILLE",$AT146)),"FULTON (HAPEVILLE)",IF(ISNUMBER(SEARCH("EAST POINT",$AT146)),"FULTON (EAST POINT)",IF(ISNUMBER(SEARCH("ATLANTA",$AT146)),"FULTON (ATL LIMITS)","FULTON")))),IF($E146="DEKALB",IF(ISNUMBER(SEARCH("ATLANTA",$AT146)),"DEKALB (ATL LIMITS)","DEKALB"),IF(AND($E146="CLAYTON",ISNUMBER(SEARCH("COLLEGE PARK",$AT146))),"CLAYTON (COLLEGE PARK)",$E146)))))</f>
        <v/>
      </c>
      <c r="AV146" s="2">
        <f>IF($L146="","",IF(""&amp;$F146="2","DIESEL",IF(OR(""&amp;$F146="G",""&amp;$F146="H"),"GAS","")))</f>
        <v/>
      </c>
      <c r="AW146" s="2">
        <f>IF($AV146="","",$R146)</f>
        <v/>
      </c>
      <c r="AX146" s="2">
        <f>IF($AV146="","",IF($AB146=0,$R146,0))</f>
        <v/>
      </c>
      <c r="AY146" s="2">
        <f>IF($AV146="","",IF(AND($Z146=0,COUNTIF('AR SALES'!$L$2:$L$2501,$L146)=0),"YES",""))</f>
        <v/>
      </c>
      <c r="AZ146" s="2">
        <f>IF($AV146="","",IFERROR(VLOOKUP($AU146,CODES!$A:$B,2,FALSE),"NO CODE"))</f>
        <v/>
      </c>
      <c r="BA146" s="2">
        <f>IF(""&amp;$F146&lt;&gt;"4","",IF($AY146="YES","",IF(ROUND(SUMIFS($AE$2:$AE$4001,$L$2:$L$4001,$L146,$F$2:$F$4001,"4")-SUMIFS('AR SALES'!$Y$2:$Y$2501,'AR SALES'!$L$2:$L$2501,$L146,'AR SALES'!$AD$2:$AD$2501,"OFF"),2)=0,"","STALE")))</f>
        <v/>
      </c>
      <c r="BB146" s="2">
        <f>IF(OR(""&amp;$F146="2",""&amp;$F146="4",""&amp;$F146="G",""&amp;$F146="H"),IF($AY146="YES","",IF($AB146&lt;&gt;0,"",IF(COUNTIFS('AR SALES'!$L$2:$L$2501,$L146,'AR SALES'!$AD$2:$AD$2501,IF(""&amp;$F146="4","OFF","ON"),'AR SALES'!$AF$2:$AF$2501,"Y")&gt;0,"","NO EXEMPTION"))),"")</f>
        <v/>
      </c>
    </row>
    <row r="147">
      <c r="AT147" s="2">
        <f>IF($L147="","",IFERROR(INDEX('AR SALES'!$H$2:$H$2501,MATCH(""&amp;$L147,'AR SALES'!$AE$2:$AE$2501,0)),""))</f>
        <v/>
      </c>
      <c r="AU147" s="2">
        <f>IF($L147="","",IF($A147&lt;&gt;"GA","",IF($E147="FULTON",IF(ISNUMBER(SEARCH("COLLEGE PARK",$AT147)),"FULTON (COLLEGE PARK)",IF(ISNUMBER(SEARCH("HAPEVILLE",$AT147)),"FULTON (HAPEVILLE)",IF(ISNUMBER(SEARCH("EAST POINT",$AT147)),"FULTON (EAST POINT)",IF(ISNUMBER(SEARCH("ATLANTA",$AT147)),"FULTON (ATL LIMITS)","FULTON")))),IF($E147="DEKALB",IF(ISNUMBER(SEARCH("ATLANTA",$AT147)),"DEKALB (ATL LIMITS)","DEKALB"),IF(AND($E147="CLAYTON",ISNUMBER(SEARCH("COLLEGE PARK",$AT147))),"CLAYTON (COLLEGE PARK)",$E147)))))</f>
        <v/>
      </c>
      <c r="AV147" s="2">
        <f>IF($L147="","",IF(""&amp;$F147="2","DIESEL",IF(OR(""&amp;$F147="G",""&amp;$F147="H"),"GAS","")))</f>
        <v/>
      </c>
      <c r="AW147" s="2">
        <f>IF($AV147="","",$R147)</f>
        <v/>
      </c>
      <c r="AX147" s="2">
        <f>IF($AV147="","",IF($AB147=0,$R147,0))</f>
        <v/>
      </c>
      <c r="AY147" s="2">
        <f>IF($AV147="","",IF(AND($Z147=0,COUNTIF('AR SALES'!$L$2:$L$2501,$L147)=0),"YES",""))</f>
        <v/>
      </c>
      <c r="AZ147" s="2">
        <f>IF($AV147="","",IFERROR(VLOOKUP($AU147,CODES!$A:$B,2,FALSE),"NO CODE"))</f>
        <v/>
      </c>
      <c r="BA147" s="2">
        <f>IF(""&amp;$F147&lt;&gt;"4","",IF($AY147="YES","",IF(ROUND(SUMIFS($AE$2:$AE$4001,$L$2:$L$4001,$L147,$F$2:$F$4001,"4")-SUMIFS('AR SALES'!$Y$2:$Y$2501,'AR SALES'!$L$2:$L$2501,$L147,'AR SALES'!$AD$2:$AD$2501,"OFF"),2)=0,"","STALE")))</f>
        <v/>
      </c>
      <c r="BB147" s="2">
        <f>IF(OR(""&amp;$F147="2",""&amp;$F147="4",""&amp;$F147="G",""&amp;$F147="H"),IF($AY147="YES","",IF($AB147&lt;&gt;0,"",IF(COUNTIFS('AR SALES'!$L$2:$L$2501,$L147,'AR SALES'!$AD$2:$AD$2501,IF(""&amp;$F147="4","OFF","ON"),'AR SALES'!$AF$2:$AF$2501,"Y")&gt;0,"","NO EXEMPTION"))),"")</f>
        <v/>
      </c>
    </row>
    <row r="148">
      <c r="AT148" s="2">
        <f>IF($L148="","",IFERROR(INDEX('AR SALES'!$H$2:$H$2501,MATCH(""&amp;$L148,'AR SALES'!$AE$2:$AE$2501,0)),""))</f>
        <v/>
      </c>
      <c r="AU148" s="2">
        <f>IF($L148="","",IF($A148&lt;&gt;"GA","",IF($E148="FULTON",IF(ISNUMBER(SEARCH("COLLEGE PARK",$AT148)),"FULTON (COLLEGE PARK)",IF(ISNUMBER(SEARCH("HAPEVILLE",$AT148)),"FULTON (HAPEVILLE)",IF(ISNUMBER(SEARCH("EAST POINT",$AT148)),"FULTON (EAST POINT)",IF(ISNUMBER(SEARCH("ATLANTA",$AT148)),"FULTON (ATL LIMITS)","FULTON")))),IF($E148="DEKALB",IF(ISNUMBER(SEARCH("ATLANTA",$AT148)),"DEKALB (ATL LIMITS)","DEKALB"),IF(AND($E148="CLAYTON",ISNUMBER(SEARCH("COLLEGE PARK",$AT148))),"CLAYTON (COLLEGE PARK)",$E148)))))</f>
        <v/>
      </c>
      <c r="AV148" s="2">
        <f>IF($L148="","",IF(""&amp;$F148="2","DIESEL",IF(OR(""&amp;$F148="G",""&amp;$F148="H"),"GAS","")))</f>
        <v/>
      </c>
      <c r="AW148" s="2">
        <f>IF($AV148="","",$R148)</f>
        <v/>
      </c>
      <c r="AX148" s="2">
        <f>IF($AV148="","",IF($AB148=0,$R148,0))</f>
        <v/>
      </c>
      <c r="AY148" s="2">
        <f>IF($AV148="","",IF(AND($Z148=0,COUNTIF('AR SALES'!$L$2:$L$2501,$L148)=0),"YES",""))</f>
        <v/>
      </c>
      <c r="AZ148" s="2">
        <f>IF($AV148="","",IFERROR(VLOOKUP($AU148,CODES!$A:$B,2,FALSE),"NO CODE"))</f>
        <v/>
      </c>
      <c r="BA148" s="2">
        <f>IF(""&amp;$F148&lt;&gt;"4","",IF($AY148="YES","",IF(ROUND(SUMIFS($AE$2:$AE$4001,$L$2:$L$4001,$L148,$F$2:$F$4001,"4")-SUMIFS('AR SALES'!$Y$2:$Y$2501,'AR SALES'!$L$2:$L$2501,$L148,'AR SALES'!$AD$2:$AD$2501,"OFF"),2)=0,"","STALE")))</f>
        <v/>
      </c>
      <c r="BB148" s="2">
        <f>IF(OR(""&amp;$F148="2",""&amp;$F148="4",""&amp;$F148="G",""&amp;$F148="H"),IF($AY148="YES","",IF($AB148&lt;&gt;0,"",IF(COUNTIFS('AR SALES'!$L$2:$L$2501,$L148,'AR SALES'!$AD$2:$AD$2501,IF(""&amp;$F148="4","OFF","ON"),'AR SALES'!$AF$2:$AF$2501,"Y")&gt;0,"","NO EXEMPTION"))),"")</f>
        <v/>
      </c>
    </row>
    <row r="149">
      <c r="AT149" s="2">
        <f>IF($L149="","",IFERROR(INDEX('AR SALES'!$H$2:$H$2501,MATCH(""&amp;$L149,'AR SALES'!$AE$2:$AE$2501,0)),""))</f>
        <v/>
      </c>
      <c r="AU149" s="2">
        <f>IF($L149="","",IF($A149&lt;&gt;"GA","",IF($E149="FULTON",IF(ISNUMBER(SEARCH("COLLEGE PARK",$AT149)),"FULTON (COLLEGE PARK)",IF(ISNUMBER(SEARCH("HAPEVILLE",$AT149)),"FULTON (HAPEVILLE)",IF(ISNUMBER(SEARCH("EAST POINT",$AT149)),"FULTON (EAST POINT)",IF(ISNUMBER(SEARCH("ATLANTA",$AT149)),"FULTON (ATL LIMITS)","FULTON")))),IF($E149="DEKALB",IF(ISNUMBER(SEARCH("ATLANTA",$AT149)),"DEKALB (ATL LIMITS)","DEKALB"),IF(AND($E149="CLAYTON",ISNUMBER(SEARCH("COLLEGE PARK",$AT149))),"CLAYTON (COLLEGE PARK)",$E149)))))</f>
        <v/>
      </c>
      <c r="AV149" s="2">
        <f>IF($L149="","",IF(""&amp;$F149="2","DIESEL",IF(OR(""&amp;$F149="G",""&amp;$F149="H"),"GAS","")))</f>
        <v/>
      </c>
      <c r="AW149" s="2">
        <f>IF($AV149="","",$R149)</f>
        <v/>
      </c>
      <c r="AX149" s="2">
        <f>IF($AV149="","",IF($AB149=0,$R149,0))</f>
        <v/>
      </c>
      <c r="AY149" s="2">
        <f>IF($AV149="","",IF(AND($Z149=0,COUNTIF('AR SALES'!$L$2:$L$2501,$L149)=0),"YES",""))</f>
        <v/>
      </c>
      <c r="AZ149" s="2">
        <f>IF($AV149="","",IFERROR(VLOOKUP($AU149,CODES!$A:$B,2,FALSE),"NO CODE"))</f>
        <v/>
      </c>
      <c r="BA149" s="2">
        <f>IF(""&amp;$F149&lt;&gt;"4","",IF($AY149="YES","",IF(ROUND(SUMIFS($AE$2:$AE$4001,$L$2:$L$4001,$L149,$F$2:$F$4001,"4")-SUMIFS('AR SALES'!$Y$2:$Y$2501,'AR SALES'!$L$2:$L$2501,$L149,'AR SALES'!$AD$2:$AD$2501,"OFF"),2)=0,"","STALE")))</f>
        <v/>
      </c>
      <c r="BB149" s="2">
        <f>IF(OR(""&amp;$F149="2",""&amp;$F149="4",""&amp;$F149="G",""&amp;$F149="H"),IF($AY149="YES","",IF($AB149&lt;&gt;0,"",IF(COUNTIFS('AR SALES'!$L$2:$L$2501,$L149,'AR SALES'!$AD$2:$AD$2501,IF(""&amp;$F149="4","OFF","ON"),'AR SALES'!$AF$2:$AF$2501,"Y")&gt;0,"","NO EXEMPTION"))),"")</f>
        <v/>
      </c>
    </row>
    <row r="150">
      <c r="AT150" s="2">
        <f>IF($L150="","",IFERROR(INDEX('AR SALES'!$H$2:$H$2501,MATCH(""&amp;$L150,'AR SALES'!$AE$2:$AE$2501,0)),""))</f>
        <v/>
      </c>
      <c r="AU150" s="2">
        <f>IF($L150="","",IF($A150&lt;&gt;"GA","",IF($E150="FULTON",IF(ISNUMBER(SEARCH("COLLEGE PARK",$AT150)),"FULTON (COLLEGE PARK)",IF(ISNUMBER(SEARCH("HAPEVILLE",$AT150)),"FULTON (HAPEVILLE)",IF(ISNUMBER(SEARCH("EAST POINT",$AT150)),"FULTON (EAST POINT)",IF(ISNUMBER(SEARCH("ATLANTA",$AT150)),"FULTON (ATL LIMITS)","FULTON")))),IF($E150="DEKALB",IF(ISNUMBER(SEARCH("ATLANTA",$AT150)),"DEKALB (ATL LIMITS)","DEKALB"),IF(AND($E150="CLAYTON",ISNUMBER(SEARCH("COLLEGE PARK",$AT150))),"CLAYTON (COLLEGE PARK)",$E150)))))</f>
        <v/>
      </c>
      <c r="AV150" s="2">
        <f>IF($L150="","",IF(""&amp;$F150="2","DIESEL",IF(OR(""&amp;$F150="G",""&amp;$F150="H"),"GAS","")))</f>
        <v/>
      </c>
      <c r="AW150" s="2">
        <f>IF($AV150="","",$R150)</f>
        <v/>
      </c>
      <c r="AX150" s="2">
        <f>IF($AV150="","",IF($AB150=0,$R150,0))</f>
        <v/>
      </c>
      <c r="AY150" s="2">
        <f>IF($AV150="","",IF(AND($Z150=0,COUNTIF('AR SALES'!$L$2:$L$2501,$L150)=0),"YES",""))</f>
        <v/>
      </c>
      <c r="AZ150" s="2">
        <f>IF($AV150="","",IFERROR(VLOOKUP($AU150,CODES!$A:$B,2,FALSE),"NO CODE"))</f>
        <v/>
      </c>
      <c r="BA150" s="2">
        <f>IF(""&amp;$F150&lt;&gt;"4","",IF($AY150="YES","",IF(ROUND(SUMIFS($AE$2:$AE$4001,$L$2:$L$4001,$L150,$F$2:$F$4001,"4")-SUMIFS('AR SALES'!$Y$2:$Y$2501,'AR SALES'!$L$2:$L$2501,$L150,'AR SALES'!$AD$2:$AD$2501,"OFF"),2)=0,"","STALE")))</f>
        <v/>
      </c>
      <c r="BB150" s="2">
        <f>IF(OR(""&amp;$F150="2",""&amp;$F150="4",""&amp;$F150="G",""&amp;$F150="H"),IF($AY150="YES","",IF($AB150&lt;&gt;0,"",IF(COUNTIFS('AR SALES'!$L$2:$L$2501,$L150,'AR SALES'!$AD$2:$AD$2501,IF(""&amp;$F150="4","OFF","ON"),'AR SALES'!$AF$2:$AF$2501,"Y")&gt;0,"","NO EXEMPTION"))),"")</f>
        <v/>
      </c>
    </row>
    <row r="151">
      <c r="AT151" s="2">
        <f>IF($L151="","",IFERROR(INDEX('AR SALES'!$H$2:$H$2501,MATCH(""&amp;$L151,'AR SALES'!$AE$2:$AE$2501,0)),""))</f>
        <v/>
      </c>
      <c r="AU151" s="2">
        <f>IF($L151="","",IF($A151&lt;&gt;"GA","",IF($E151="FULTON",IF(ISNUMBER(SEARCH("COLLEGE PARK",$AT151)),"FULTON (COLLEGE PARK)",IF(ISNUMBER(SEARCH("HAPEVILLE",$AT151)),"FULTON (HAPEVILLE)",IF(ISNUMBER(SEARCH("EAST POINT",$AT151)),"FULTON (EAST POINT)",IF(ISNUMBER(SEARCH("ATLANTA",$AT151)),"FULTON (ATL LIMITS)","FULTON")))),IF($E151="DEKALB",IF(ISNUMBER(SEARCH("ATLANTA",$AT151)),"DEKALB (ATL LIMITS)","DEKALB"),IF(AND($E151="CLAYTON",ISNUMBER(SEARCH("COLLEGE PARK",$AT151))),"CLAYTON (COLLEGE PARK)",$E151)))))</f>
        <v/>
      </c>
      <c r="AV151" s="2">
        <f>IF($L151="","",IF(""&amp;$F151="2","DIESEL",IF(OR(""&amp;$F151="G",""&amp;$F151="H"),"GAS","")))</f>
        <v/>
      </c>
      <c r="AW151" s="2">
        <f>IF($AV151="","",$R151)</f>
        <v/>
      </c>
      <c r="AX151" s="2">
        <f>IF($AV151="","",IF($AB151=0,$R151,0))</f>
        <v/>
      </c>
      <c r="AY151" s="2">
        <f>IF($AV151="","",IF(AND($Z151=0,COUNTIF('AR SALES'!$L$2:$L$2501,$L151)=0),"YES",""))</f>
        <v/>
      </c>
      <c r="AZ151" s="2">
        <f>IF($AV151="","",IFERROR(VLOOKUP($AU151,CODES!$A:$B,2,FALSE),"NO CODE"))</f>
        <v/>
      </c>
      <c r="BA151" s="2">
        <f>IF(""&amp;$F151&lt;&gt;"4","",IF($AY151="YES","",IF(ROUND(SUMIFS($AE$2:$AE$4001,$L$2:$L$4001,$L151,$F$2:$F$4001,"4")-SUMIFS('AR SALES'!$Y$2:$Y$2501,'AR SALES'!$L$2:$L$2501,$L151,'AR SALES'!$AD$2:$AD$2501,"OFF"),2)=0,"","STALE")))</f>
        <v/>
      </c>
      <c r="BB151" s="2">
        <f>IF(OR(""&amp;$F151="2",""&amp;$F151="4",""&amp;$F151="G",""&amp;$F151="H"),IF($AY151="YES","",IF($AB151&lt;&gt;0,"",IF(COUNTIFS('AR SALES'!$L$2:$L$2501,$L151,'AR SALES'!$AD$2:$AD$2501,IF(""&amp;$F151="4","OFF","ON"),'AR SALES'!$AF$2:$AF$2501,"Y")&gt;0,"","NO EXEMPTION"))),"")</f>
        <v/>
      </c>
    </row>
    <row r="152">
      <c r="AT152" s="2">
        <f>IF($L152="","",IFERROR(INDEX('AR SALES'!$H$2:$H$2501,MATCH(""&amp;$L152,'AR SALES'!$AE$2:$AE$2501,0)),""))</f>
        <v/>
      </c>
      <c r="AU152" s="2">
        <f>IF($L152="","",IF($A152&lt;&gt;"GA","",IF($E152="FULTON",IF(ISNUMBER(SEARCH("COLLEGE PARK",$AT152)),"FULTON (COLLEGE PARK)",IF(ISNUMBER(SEARCH("HAPEVILLE",$AT152)),"FULTON (HAPEVILLE)",IF(ISNUMBER(SEARCH("EAST POINT",$AT152)),"FULTON (EAST POINT)",IF(ISNUMBER(SEARCH("ATLANTA",$AT152)),"FULTON (ATL LIMITS)","FULTON")))),IF($E152="DEKALB",IF(ISNUMBER(SEARCH("ATLANTA",$AT152)),"DEKALB (ATL LIMITS)","DEKALB"),IF(AND($E152="CLAYTON",ISNUMBER(SEARCH("COLLEGE PARK",$AT152))),"CLAYTON (COLLEGE PARK)",$E152)))))</f>
        <v/>
      </c>
      <c r="AV152" s="2">
        <f>IF($L152="","",IF(""&amp;$F152="2","DIESEL",IF(OR(""&amp;$F152="G",""&amp;$F152="H"),"GAS","")))</f>
        <v/>
      </c>
      <c r="AW152" s="2">
        <f>IF($AV152="","",$R152)</f>
        <v/>
      </c>
      <c r="AX152" s="2">
        <f>IF($AV152="","",IF($AB152=0,$R152,0))</f>
        <v/>
      </c>
      <c r="AY152" s="2">
        <f>IF($AV152="","",IF(AND($Z152=0,COUNTIF('AR SALES'!$L$2:$L$2501,$L152)=0),"YES",""))</f>
        <v/>
      </c>
      <c r="AZ152" s="2">
        <f>IF($AV152="","",IFERROR(VLOOKUP($AU152,CODES!$A:$B,2,FALSE),"NO CODE"))</f>
        <v/>
      </c>
      <c r="BA152" s="2">
        <f>IF(""&amp;$F152&lt;&gt;"4","",IF($AY152="YES","",IF(ROUND(SUMIFS($AE$2:$AE$4001,$L$2:$L$4001,$L152,$F$2:$F$4001,"4")-SUMIFS('AR SALES'!$Y$2:$Y$2501,'AR SALES'!$L$2:$L$2501,$L152,'AR SALES'!$AD$2:$AD$2501,"OFF"),2)=0,"","STALE")))</f>
        <v/>
      </c>
      <c r="BB152" s="2">
        <f>IF(OR(""&amp;$F152="2",""&amp;$F152="4",""&amp;$F152="G",""&amp;$F152="H"),IF($AY152="YES","",IF($AB152&lt;&gt;0,"",IF(COUNTIFS('AR SALES'!$L$2:$L$2501,$L152,'AR SALES'!$AD$2:$AD$2501,IF(""&amp;$F152="4","OFF","ON"),'AR SALES'!$AF$2:$AF$2501,"Y")&gt;0,"","NO EXEMPTION"))),"")</f>
        <v/>
      </c>
    </row>
    <row r="153">
      <c r="AT153" s="2">
        <f>IF($L153="","",IFERROR(INDEX('AR SALES'!$H$2:$H$2501,MATCH(""&amp;$L153,'AR SALES'!$AE$2:$AE$2501,0)),""))</f>
        <v/>
      </c>
      <c r="AU153" s="2">
        <f>IF($L153="","",IF($A153&lt;&gt;"GA","",IF($E153="FULTON",IF(ISNUMBER(SEARCH("COLLEGE PARK",$AT153)),"FULTON (COLLEGE PARK)",IF(ISNUMBER(SEARCH("HAPEVILLE",$AT153)),"FULTON (HAPEVILLE)",IF(ISNUMBER(SEARCH("EAST POINT",$AT153)),"FULTON (EAST POINT)",IF(ISNUMBER(SEARCH("ATLANTA",$AT153)),"FULTON (ATL LIMITS)","FULTON")))),IF($E153="DEKALB",IF(ISNUMBER(SEARCH("ATLANTA",$AT153)),"DEKALB (ATL LIMITS)","DEKALB"),IF(AND($E153="CLAYTON",ISNUMBER(SEARCH("COLLEGE PARK",$AT153))),"CLAYTON (COLLEGE PARK)",$E153)))))</f>
        <v/>
      </c>
      <c r="AV153" s="2">
        <f>IF($L153="","",IF(""&amp;$F153="2","DIESEL",IF(OR(""&amp;$F153="G",""&amp;$F153="H"),"GAS","")))</f>
        <v/>
      </c>
      <c r="AW153" s="2">
        <f>IF($AV153="","",$R153)</f>
        <v/>
      </c>
      <c r="AX153" s="2">
        <f>IF($AV153="","",IF($AB153=0,$R153,0))</f>
        <v/>
      </c>
      <c r="AY153" s="2">
        <f>IF($AV153="","",IF(AND($Z153=0,COUNTIF('AR SALES'!$L$2:$L$2501,$L153)=0),"YES",""))</f>
        <v/>
      </c>
      <c r="AZ153" s="2">
        <f>IF($AV153="","",IFERROR(VLOOKUP($AU153,CODES!$A:$B,2,FALSE),"NO CODE"))</f>
        <v/>
      </c>
      <c r="BA153" s="2">
        <f>IF(""&amp;$F153&lt;&gt;"4","",IF($AY153="YES","",IF(ROUND(SUMIFS($AE$2:$AE$4001,$L$2:$L$4001,$L153,$F$2:$F$4001,"4")-SUMIFS('AR SALES'!$Y$2:$Y$2501,'AR SALES'!$L$2:$L$2501,$L153,'AR SALES'!$AD$2:$AD$2501,"OFF"),2)=0,"","STALE")))</f>
        <v/>
      </c>
      <c r="BB153" s="2">
        <f>IF(OR(""&amp;$F153="2",""&amp;$F153="4",""&amp;$F153="G",""&amp;$F153="H"),IF($AY153="YES","",IF($AB153&lt;&gt;0,"",IF(COUNTIFS('AR SALES'!$L$2:$L$2501,$L153,'AR SALES'!$AD$2:$AD$2501,IF(""&amp;$F153="4","OFF","ON"),'AR SALES'!$AF$2:$AF$2501,"Y")&gt;0,"","NO EXEMPTION"))),"")</f>
        <v/>
      </c>
    </row>
    <row r="154">
      <c r="AT154" s="2">
        <f>IF($L154="","",IFERROR(INDEX('AR SALES'!$H$2:$H$2501,MATCH(""&amp;$L154,'AR SALES'!$AE$2:$AE$2501,0)),""))</f>
        <v/>
      </c>
      <c r="AU154" s="2">
        <f>IF($L154="","",IF($A154&lt;&gt;"GA","",IF($E154="FULTON",IF(ISNUMBER(SEARCH("COLLEGE PARK",$AT154)),"FULTON (COLLEGE PARK)",IF(ISNUMBER(SEARCH("HAPEVILLE",$AT154)),"FULTON (HAPEVILLE)",IF(ISNUMBER(SEARCH("EAST POINT",$AT154)),"FULTON (EAST POINT)",IF(ISNUMBER(SEARCH("ATLANTA",$AT154)),"FULTON (ATL LIMITS)","FULTON")))),IF($E154="DEKALB",IF(ISNUMBER(SEARCH("ATLANTA",$AT154)),"DEKALB (ATL LIMITS)","DEKALB"),IF(AND($E154="CLAYTON",ISNUMBER(SEARCH("COLLEGE PARK",$AT154))),"CLAYTON (COLLEGE PARK)",$E154)))))</f>
        <v/>
      </c>
      <c r="AV154" s="2">
        <f>IF($L154="","",IF(""&amp;$F154="2","DIESEL",IF(OR(""&amp;$F154="G",""&amp;$F154="H"),"GAS","")))</f>
        <v/>
      </c>
      <c r="AW154" s="2">
        <f>IF($AV154="","",$R154)</f>
        <v/>
      </c>
      <c r="AX154" s="2">
        <f>IF($AV154="","",IF($AB154=0,$R154,0))</f>
        <v/>
      </c>
      <c r="AY154" s="2">
        <f>IF($AV154="","",IF(AND($Z154=0,COUNTIF('AR SALES'!$L$2:$L$2501,$L154)=0),"YES",""))</f>
        <v/>
      </c>
      <c r="AZ154" s="2">
        <f>IF($AV154="","",IFERROR(VLOOKUP($AU154,CODES!$A:$B,2,FALSE),"NO CODE"))</f>
        <v/>
      </c>
      <c r="BA154" s="2">
        <f>IF(""&amp;$F154&lt;&gt;"4","",IF($AY154="YES","",IF(ROUND(SUMIFS($AE$2:$AE$4001,$L$2:$L$4001,$L154,$F$2:$F$4001,"4")-SUMIFS('AR SALES'!$Y$2:$Y$2501,'AR SALES'!$L$2:$L$2501,$L154,'AR SALES'!$AD$2:$AD$2501,"OFF"),2)=0,"","STALE")))</f>
        <v/>
      </c>
      <c r="BB154" s="2">
        <f>IF(OR(""&amp;$F154="2",""&amp;$F154="4",""&amp;$F154="G",""&amp;$F154="H"),IF($AY154="YES","",IF($AB154&lt;&gt;0,"",IF(COUNTIFS('AR SALES'!$L$2:$L$2501,$L154,'AR SALES'!$AD$2:$AD$2501,IF(""&amp;$F154="4","OFF","ON"),'AR SALES'!$AF$2:$AF$2501,"Y")&gt;0,"","NO EXEMPTION"))),"")</f>
        <v/>
      </c>
    </row>
    <row r="155">
      <c r="AT155" s="2">
        <f>IF($L155="","",IFERROR(INDEX('AR SALES'!$H$2:$H$2501,MATCH(""&amp;$L155,'AR SALES'!$AE$2:$AE$2501,0)),""))</f>
        <v/>
      </c>
      <c r="AU155" s="2">
        <f>IF($L155="","",IF($A155&lt;&gt;"GA","",IF($E155="FULTON",IF(ISNUMBER(SEARCH("COLLEGE PARK",$AT155)),"FULTON (COLLEGE PARK)",IF(ISNUMBER(SEARCH("HAPEVILLE",$AT155)),"FULTON (HAPEVILLE)",IF(ISNUMBER(SEARCH("EAST POINT",$AT155)),"FULTON (EAST POINT)",IF(ISNUMBER(SEARCH("ATLANTA",$AT155)),"FULTON (ATL LIMITS)","FULTON")))),IF($E155="DEKALB",IF(ISNUMBER(SEARCH("ATLANTA",$AT155)),"DEKALB (ATL LIMITS)","DEKALB"),IF(AND($E155="CLAYTON",ISNUMBER(SEARCH("COLLEGE PARK",$AT155))),"CLAYTON (COLLEGE PARK)",$E155)))))</f>
        <v/>
      </c>
      <c r="AV155" s="2">
        <f>IF($L155="","",IF(""&amp;$F155="2","DIESEL",IF(OR(""&amp;$F155="G",""&amp;$F155="H"),"GAS","")))</f>
        <v/>
      </c>
      <c r="AW155" s="2">
        <f>IF($AV155="","",$R155)</f>
        <v/>
      </c>
      <c r="AX155" s="2">
        <f>IF($AV155="","",IF($AB155=0,$R155,0))</f>
        <v/>
      </c>
      <c r="AY155" s="2">
        <f>IF($AV155="","",IF(AND($Z155=0,COUNTIF('AR SALES'!$L$2:$L$2501,$L155)=0),"YES",""))</f>
        <v/>
      </c>
      <c r="AZ155" s="2">
        <f>IF($AV155="","",IFERROR(VLOOKUP($AU155,CODES!$A:$B,2,FALSE),"NO CODE"))</f>
        <v/>
      </c>
      <c r="BA155" s="2">
        <f>IF(""&amp;$F155&lt;&gt;"4","",IF($AY155="YES","",IF(ROUND(SUMIFS($AE$2:$AE$4001,$L$2:$L$4001,$L155,$F$2:$F$4001,"4")-SUMIFS('AR SALES'!$Y$2:$Y$2501,'AR SALES'!$L$2:$L$2501,$L155,'AR SALES'!$AD$2:$AD$2501,"OFF"),2)=0,"","STALE")))</f>
        <v/>
      </c>
      <c r="BB155" s="2">
        <f>IF(OR(""&amp;$F155="2",""&amp;$F155="4",""&amp;$F155="G",""&amp;$F155="H"),IF($AY155="YES","",IF($AB155&lt;&gt;0,"",IF(COUNTIFS('AR SALES'!$L$2:$L$2501,$L155,'AR SALES'!$AD$2:$AD$2501,IF(""&amp;$F155="4","OFF","ON"),'AR SALES'!$AF$2:$AF$2501,"Y")&gt;0,"","NO EXEMPTION"))),"")</f>
        <v/>
      </c>
    </row>
    <row r="156">
      <c r="AT156" s="2">
        <f>IF($L156="","",IFERROR(INDEX('AR SALES'!$H$2:$H$2501,MATCH(""&amp;$L156,'AR SALES'!$AE$2:$AE$2501,0)),""))</f>
        <v/>
      </c>
      <c r="AU156" s="2">
        <f>IF($L156="","",IF($A156&lt;&gt;"GA","",IF($E156="FULTON",IF(ISNUMBER(SEARCH("COLLEGE PARK",$AT156)),"FULTON (COLLEGE PARK)",IF(ISNUMBER(SEARCH("HAPEVILLE",$AT156)),"FULTON (HAPEVILLE)",IF(ISNUMBER(SEARCH("EAST POINT",$AT156)),"FULTON (EAST POINT)",IF(ISNUMBER(SEARCH("ATLANTA",$AT156)),"FULTON (ATL LIMITS)","FULTON")))),IF($E156="DEKALB",IF(ISNUMBER(SEARCH("ATLANTA",$AT156)),"DEKALB (ATL LIMITS)","DEKALB"),IF(AND($E156="CLAYTON",ISNUMBER(SEARCH("COLLEGE PARK",$AT156))),"CLAYTON (COLLEGE PARK)",$E156)))))</f>
        <v/>
      </c>
      <c r="AV156" s="2">
        <f>IF($L156="","",IF(""&amp;$F156="2","DIESEL",IF(OR(""&amp;$F156="G",""&amp;$F156="H"),"GAS","")))</f>
        <v/>
      </c>
      <c r="AW156" s="2">
        <f>IF($AV156="","",$R156)</f>
        <v/>
      </c>
      <c r="AX156" s="2">
        <f>IF($AV156="","",IF($AB156=0,$R156,0))</f>
        <v/>
      </c>
      <c r="AY156" s="2">
        <f>IF($AV156="","",IF(AND($Z156=0,COUNTIF('AR SALES'!$L$2:$L$2501,$L156)=0),"YES",""))</f>
        <v/>
      </c>
      <c r="AZ156" s="2">
        <f>IF($AV156="","",IFERROR(VLOOKUP($AU156,CODES!$A:$B,2,FALSE),"NO CODE"))</f>
        <v/>
      </c>
      <c r="BA156" s="2">
        <f>IF(""&amp;$F156&lt;&gt;"4","",IF($AY156="YES","",IF(ROUND(SUMIFS($AE$2:$AE$4001,$L$2:$L$4001,$L156,$F$2:$F$4001,"4")-SUMIFS('AR SALES'!$Y$2:$Y$2501,'AR SALES'!$L$2:$L$2501,$L156,'AR SALES'!$AD$2:$AD$2501,"OFF"),2)=0,"","STALE")))</f>
        <v/>
      </c>
      <c r="BB156" s="2">
        <f>IF(OR(""&amp;$F156="2",""&amp;$F156="4",""&amp;$F156="G",""&amp;$F156="H"),IF($AY156="YES","",IF($AB156&lt;&gt;0,"",IF(COUNTIFS('AR SALES'!$L$2:$L$2501,$L156,'AR SALES'!$AD$2:$AD$2501,IF(""&amp;$F156="4","OFF","ON"),'AR SALES'!$AF$2:$AF$2501,"Y")&gt;0,"","NO EXEMPTION"))),"")</f>
        <v/>
      </c>
    </row>
    <row r="157">
      <c r="AT157" s="2">
        <f>IF($L157="","",IFERROR(INDEX('AR SALES'!$H$2:$H$2501,MATCH(""&amp;$L157,'AR SALES'!$AE$2:$AE$2501,0)),""))</f>
        <v/>
      </c>
      <c r="AU157" s="2">
        <f>IF($L157="","",IF($A157&lt;&gt;"GA","",IF($E157="FULTON",IF(ISNUMBER(SEARCH("COLLEGE PARK",$AT157)),"FULTON (COLLEGE PARK)",IF(ISNUMBER(SEARCH("HAPEVILLE",$AT157)),"FULTON (HAPEVILLE)",IF(ISNUMBER(SEARCH("EAST POINT",$AT157)),"FULTON (EAST POINT)",IF(ISNUMBER(SEARCH("ATLANTA",$AT157)),"FULTON (ATL LIMITS)","FULTON")))),IF($E157="DEKALB",IF(ISNUMBER(SEARCH("ATLANTA",$AT157)),"DEKALB (ATL LIMITS)","DEKALB"),IF(AND($E157="CLAYTON",ISNUMBER(SEARCH("COLLEGE PARK",$AT157))),"CLAYTON (COLLEGE PARK)",$E157)))))</f>
        <v/>
      </c>
      <c r="AV157" s="2">
        <f>IF($L157="","",IF(""&amp;$F157="2","DIESEL",IF(OR(""&amp;$F157="G",""&amp;$F157="H"),"GAS","")))</f>
        <v/>
      </c>
      <c r="AW157" s="2">
        <f>IF($AV157="","",$R157)</f>
        <v/>
      </c>
      <c r="AX157" s="2">
        <f>IF($AV157="","",IF($AB157=0,$R157,0))</f>
        <v/>
      </c>
      <c r="AY157" s="2">
        <f>IF($AV157="","",IF(AND($Z157=0,COUNTIF('AR SALES'!$L$2:$L$2501,$L157)=0),"YES",""))</f>
        <v/>
      </c>
      <c r="AZ157" s="2">
        <f>IF($AV157="","",IFERROR(VLOOKUP($AU157,CODES!$A:$B,2,FALSE),"NO CODE"))</f>
        <v/>
      </c>
      <c r="BA157" s="2">
        <f>IF(""&amp;$F157&lt;&gt;"4","",IF($AY157="YES","",IF(ROUND(SUMIFS($AE$2:$AE$4001,$L$2:$L$4001,$L157,$F$2:$F$4001,"4")-SUMIFS('AR SALES'!$Y$2:$Y$2501,'AR SALES'!$L$2:$L$2501,$L157,'AR SALES'!$AD$2:$AD$2501,"OFF"),2)=0,"","STALE")))</f>
        <v/>
      </c>
      <c r="BB157" s="2">
        <f>IF(OR(""&amp;$F157="2",""&amp;$F157="4",""&amp;$F157="G",""&amp;$F157="H"),IF($AY157="YES","",IF($AB157&lt;&gt;0,"",IF(COUNTIFS('AR SALES'!$L$2:$L$2501,$L157,'AR SALES'!$AD$2:$AD$2501,IF(""&amp;$F157="4","OFF","ON"),'AR SALES'!$AF$2:$AF$2501,"Y")&gt;0,"","NO EXEMPTION"))),"")</f>
        <v/>
      </c>
    </row>
    <row r="158">
      <c r="AT158" s="2">
        <f>IF($L158="","",IFERROR(INDEX('AR SALES'!$H$2:$H$2501,MATCH(""&amp;$L158,'AR SALES'!$AE$2:$AE$2501,0)),""))</f>
        <v/>
      </c>
      <c r="AU158" s="2">
        <f>IF($L158="","",IF($A158&lt;&gt;"GA","",IF($E158="FULTON",IF(ISNUMBER(SEARCH("COLLEGE PARK",$AT158)),"FULTON (COLLEGE PARK)",IF(ISNUMBER(SEARCH("HAPEVILLE",$AT158)),"FULTON (HAPEVILLE)",IF(ISNUMBER(SEARCH("EAST POINT",$AT158)),"FULTON (EAST POINT)",IF(ISNUMBER(SEARCH("ATLANTA",$AT158)),"FULTON (ATL LIMITS)","FULTON")))),IF($E158="DEKALB",IF(ISNUMBER(SEARCH("ATLANTA",$AT158)),"DEKALB (ATL LIMITS)","DEKALB"),IF(AND($E158="CLAYTON",ISNUMBER(SEARCH("COLLEGE PARK",$AT158))),"CLAYTON (COLLEGE PARK)",$E158)))))</f>
        <v/>
      </c>
      <c r="AV158" s="2">
        <f>IF($L158="","",IF(""&amp;$F158="2","DIESEL",IF(OR(""&amp;$F158="G",""&amp;$F158="H"),"GAS","")))</f>
        <v/>
      </c>
      <c r="AW158" s="2">
        <f>IF($AV158="","",$R158)</f>
        <v/>
      </c>
      <c r="AX158" s="2">
        <f>IF($AV158="","",IF($AB158=0,$R158,0))</f>
        <v/>
      </c>
      <c r="AY158" s="2">
        <f>IF($AV158="","",IF(AND($Z158=0,COUNTIF('AR SALES'!$L$2:$L$2501,$L158)=0),"YES",""))</f>
        <v/>
      </c>
      <c r="AZ158" s="2">
        <f>IF($AV158="","",IFERROR(VLOOKUP($AU158,CODES!$A:$B,2,FALSE),"NO CODE"))</f>
        <v/>
      </c>
      <c r="BA158" s="2">
        <f>IF(""&amp;$F158&lt;&gt;"4","",IF($AY158="YES","",IF(ROUND(SUMIFS($AE$2:$AE$4001,$L$2:$L$4001,$L158,$F$2:$F$4001,"4")-SUMIFS('AR SALES'!$Y$2:$Y$2501,'AR SALES'!$L$2:$L$2501,$L158,'AR SALES'!$AD$2:$AD$2501,"OFF"),2)=0,"","STALE")))</f>
        <v/>
      </c>
      <c r="BB158" s="2">
        <f>IF(OR(""&amp;$F158="2",""&amp;$F158="4",""&amp;$F158="G",""&amp;$F158="H"),IF($AY158="YES","",IF($AB158&lt;&gt;0,"",IF(COUNTIFS('AR SALES'!$L$2:$L$2501,$L158,'AR SALES'!$AD$2:$AD$2501,IF(""&amp;$F158="4","OFF","ON"),'AR SALES'!$AF$2:$AF$2501,"Y")&gt;0,"","NO EXEMPTION"))),"")</f>
        <v/>
      </c>
    </row>
    <row r="159">
      <c r="AT159" s="2">
        <f>IF($L159="","",IFERROR(INDEX('AR SALES'!$H$2:$H$2501,MATCH(""&amp;$L159,'AR SALES'!$AE$2:$AE$2501,0)),""))</f>
        <v/>
      </c>
      <c r="AU159" s="2">
        <f>IF($L159="","",IF($A159&lt;&gt;"GA","",IF($E159="FULTON",IF(ISNUMBER(SEARCH("COLLEGE PARK",$AT159)),"FULTON (COLLEGE PARK)",IF(ISNUMBER(SEARCH("HAPEVILLE",$AT159)),"FULTON (HAPEVILLE)",IF(ISNUMBER(SEARCH("EAST POINT",$AT159)),"FULTON (EAST POINT)",IF(ISNUMBER(SEARCH("ATLANTA",$AT159)),"FULTON (ATL LIMITS)","FULTON")))),IF($E159="DEKALB",IF(ISNUMBER(SEARCH("ATLANTA",$AT159)),"DEKALB (ATL LIMITS)","DEKALB"),IF(AND($E159="CLAYTON",ISNUMBER(SEARCH("COLLEGE PARK",$AT159))),"CLAYTON (COLLEGE PARK)",$E159)))))</f>
        <v/>
      </c>
      <c r="AV159" s="2">
        <f>IF($L159="","",IF(""&amp;$F159="2","DIESEL",IF(OR(""&amp;$F159="G",""&amp;$F159="H"),"GAS","")))</f>
        <v/>
      </c>
      <c r="AW159" s="2">
        <f>IF($AV159="","",$R159)</f>
        <v/>
      </c>
      <c r="AX159" s="2">
        <f>IF($AV159="","",IF($AB159=0,$R159,0))</f>
        <v/>
      </c>
      <c r="AY159" s="2">
        <f>IF($AV159="","",IF(AND($Z159=0,COUNTIF('AR SALES'!$L$2:$L$2501,$L159)=0),"YES",""))</f>
        <v/>
      </c>
      <c r="AZ159" s="2">
        <f>IF($AV159="","",IFERROR(VLOOKUP($AU159,CODES!$A:$B,2,FALSE),"NO CODE"))</f>
        <v/>
      </c>
      <c r="BA159" s="2">
        <f>IF(""&amp;$F159&lt;&gt;"4","",IF($AY159="YES","",IF(ROUND(SUMIFS($AE$2:$AE$4001,$L$2:$L$4001,$L159,$F$2:$F$4001,"4")-SUMIFS('AR SALES'!$Y$2:$Y$2501,'AR SALES'!$L$2:$L$2501,$L159,'AR SALES'!$AD$2:$AD$2501,"OFF"),2)=0,"","STALE")))</f>
        <v/>
      </c>
      <c r="BB159" s="2">
        <f>IF(OR(""&amp;$F159="2",""&amp;$F159="4",""&amp;$F159="G",""&amp;$F159="H"),IF($AY159="YES","",IF($AB159&lt;&gt;0,"",IF(COUNTIFS('AR SALES'!$L$2:$L$2501,$L159,'AR SALES'!$AD$2:$AD$2501,IF(""&amp;$F159="4","OFF","ON"),'AR SALES'!$AF$2:$AF$2501,"Y")&gt;0,"","NO EXEMPTION"))),"")</f>
        <v/>
      </c>
    </row>
    <row r="160">
      <c r="AT160" s="2">
        <f>IF($L160="","",IFERROR(INDEX('AR SALES'!$H$2:$H$2501,MATCH(""&amp;$L160,'AR SALES'!$AE$2:$AE$2501,0)),""))</f>
        <v/>
      </c>
      <c r="AU160" s="2">
        <f>IF($L160="","",IF($A160&lt;&gt;"GA","",IF($E160="FULTON",IF(ISNUMBER(SEARCH("COLLEGE PARK",$AT160)),"FULTON (COLLEGE PARK)",IF(ISNUMBER(SEARCH("HAPEVILLE",$AT160)),"FULTON (HAPEVILLE)",IF(ISNUMBER(SEARCH("EAST POINT",$AT160)),"FULTON (EAST POINT)",IF(ISNUMBER(SEARCH("ATLANTA",$AT160)),"FULTON (ATL LIMITS)","FULTON")))),IF($E160="DEKALB",IF(ISNUMBER(SEARCH("ATLANTA",$AT160)),"DEKALB (ATL LIMITS)","DEKALB"),IF(AND($E160="CLAYTON",ISNUMBER(SEARCH("COLLEGE PARK",$AT160))),"CLAYTON (COLLEGE PARK)",$E160)))))</f>
        <v/>
      </c>
      <c r="AV160" s="2">
        <f>IF($L160="","",IF(""&amp;$F160="2","DIESEL",IF(OR(""&amp;$F160="G",""&amp;$F160="H"),"GAS","")))</f>
        <v/>
      </c>
      <c r="AW160" s="2">
        <f>IF($AV160="","",$R160)</f>
        <v/>
      </c>
      <c r="AX160" s="2">
        <f>IF($AV160="","",IF($AB160=0,$R160,0))</f>
        <v/>
      </c>
      <c r="AY160" s="2">
        <f>IF($AV160="","",IF(AND($Z160=0,COUNTIF('AR SALES'!$L$2:$L$2501,$L160)=0),"YES",""))</f>
        <v/>
      </c>
      <c r="AZ160" s="2">
        <f>IF($AV160="","",IFERROR(VLOOKUP($AU160,CODES!$A:$B,2,FALSE),"NO CODE"))</f>
        <v/>
      </c>
      <c r="BA160" s="2">
        <f>IF(""&amp;$F160&lt;&gt;"4","",IF($AY160="YES","",IF(ROUND(SUMIFS($AE$2:$AE$4001,$L$2:$L$4001,$L160,$F$2:$F$4001,"4")-SUMIFS('AR SALES'!$Y$2:$Y$2501,'AR SALES'!$L$2:$L$2501,$L160,'AR SALES'!$AD$2:$AD$2501,"OFF"),2)=0,"","STALE")))</f>
        <v/>
      </c>
      <c r="BB160" s="2">
        <f>IF(OR(""&amp;$F160="2",""&amp;$F160="4",""&amp;$F160="G",""&amp;$F160="H"),IF($AY160="YES","",IF($AB160&lt;&gt;0,"",IF(COUNTIFS('AR SALES'!$L$2:$L$2501,$L160,'AR SALES'!$AD$2:$AD$2501,IF(""&amp;$F160="4","OFF","ON"),'AR SALES'!$AF$2:$AF$2501,"Y")&gt;0,"","NO EXEMPTION"))),"")</f>
        <v/>
      </c>
    </row>
    <row r="161">
      <c r="AT161" s="2">
        <f>IF($L161="","",IFERROR(INDEX('AR SALES'!$H$2:$H$2501,MATCH(""&amp;$L161,'AR SALES'!$AE$2:$AE$2501,0)),""))</f>
        <v/>
      </c>
      <c r="AU161" s="2">
        <f>IF($L161="","",IF($A161&lt;&gt;"GA","",IF($E161="FULTON",IF(ISNUMBER(SEARCH("COLLEGE PARK",$AT161)),"FULTON (COLLEGE PARK)",IF(ISNUMBER(SEARCH("HAPEVILLE",$AT161)),"FULTON (HAPEVILLE)",IF(ISNUMBER(SEARCH("EAST POINT",$AT161)),"FULTON (EAST POINT)",IF(ISNUMBER(SEARCH("ATLANTA",$AT161)),"FULTON (ATL LIMITS)","FULTON")))),IF($E161="DEKALB",IF(ISNUMBER(SEARCH("ATLANTA",$AT161)),"DEKALB (ATL LIMITS)","DEKALB"),IF(AND($E161="CLAYTON",ISNUMBER(SEARCH("COLLEGE PARK",$AT161))),"CLAYTON (COLLEGE PARK)",$E161)))))</f>
        <v/>
      </c>
      <c r="AV161" s="2">
        <f>IF($L161="","",IF(""&amp;$F161="2","DIESEL",IF(OR(""&amp;$F161="G",""&amp;$F161="H"),"GAS","")))</f>
        <v/>
      </c>
      <c r="AW161" s="2">
        <f>IF($AV161="","",$R161)</f>
        <v/>
      </c>
      <c r="AX161" s="2">
        <f>IF($AV161="","",IF($AB161=0,$R161,0))</f>
        <v/>
      </c>
      <c r="AY161" s="2">
        <f>IF($AV161="","",IF(AND($Z161=0,COUNTIF('AR SALES'!$L$2:$L$2501,$L161)=0),"YES",""))</f>
        <v/>
      </c>
      <c r="AZ161" s="2">
        <f>IF($AV161="","",IFERROR(VLOOKUP($AU161,CODES!$A:$B,2,FALSE),"NO CODE"))</f>
        <v/>
      </c>
      <c r="BA161" s="2">
        <f>IF(""&amp;$F161&lt;&gt;"4","",IF($AY161="YES","",IF(ROUND(SUMIFS($AE$2:$AE$4001,$L$2:$L$4001,$L161,$F$2:$F$4001,"4")-SUMIFS('AR SALES'!$Y$2:$Y$2501,'AR SALES'!$L$2:$L$2501,$L161,'AR SALES'!$AD$2:$AD$2501,"OFF"),2)=0,"","STALE")))</f>
        <v/>
      </c>
      <c r="BB161" s="2">
        <f>IF(OR(""&amp;$F161="2",""&amp;$F161="4",""&amp;$F161="G",""&amp;$F161="H"),IF($AY161="YES","",IF($AB161&lt;&gt;0,"",IF(COUNTIFS('AR SALES'!$L$2:$L$2501,$L161,'AR SALES'!$AD$2:$AD$2501,IF(""&amp;$F161="4","OFF","ON"),'AR SALES'!$AF$2:$AF$2501,"Y")&gt;0,"","NO EXEMPTION"))),"")</f>
        <v/>
      </c>
    </row>
    <row r="162">
      <c r="AT162" s="2">
        <f>IF($L162="","",IFERROR(INDEX('AR SALES'!$H$2:$H$2501,MATCH(""&amp;$L162,'AR SALES'!$AE$2:$AE$2501,0)),""))</f>
        <v/>
      </c>
      <c r="AU162" s="2">
        <f>IF($L162="","",IF($A162&lt;&gt;"GA","",IF($E162="FULTON",IF(ISNUMBER(SEARCH("COLLEGE PARK",$AT162)),"FULTON (COLLEGE PARK)",IF(ISNUMBER(SEARCH("HAPEVILLE",$AT162)),"FULTON (HAPEVILLE)",IF(ISNUMBER(SEARCH("EAST POINT",$AT162)),"FULTON (EAST POINT)",IF(ISNUMBER(SEARCH("ATLANTA",$AT162)),"FULTON (ATL LIMITS)","FULTON")))),IF($E162="DEKALB",IF(ISNUMBER(SEARCH("ATLANTA",$AT162)),"DEKALB (ATL LIMITS)","DEKALB"),IF(AND($E162="CLAYTON",ISNUMBER(SEARCH("COLLEGE PARK",$AT162))),"CLAYTON (COLLEGE PARK)",$E162)))))</f>
        <v/>
      </c>
      <c r="AV162" s="2">
        <f>IF($L162="","",IF(""&amp;$F162="2","DIESEL",IF(OR(""&amp;$F162="G",""&amp;$F162="H"),"GAS","")))</f>
        <v/>
      </c>
      <c r="AW162" s="2">
        <f>IF($AV162="","",$R162)</f>
        <v/>
      </c>
      <c r="AX162" s="2">
        <f>IF($AV162="","",IF($AB162=0,$R162,0))</f>
        <v/>
      </c>
      <c r="AY162" s="2">
        <f>IF($AV162="","",IF(AND($Z162=0,COUNTIF('AR SALES'!$L$2:$L$2501,$L162)=0),"YES",""))</f>
        <v/>
      </c>
      <c r="AZ162" s="2">
        <f>IF($AV162="","",IFERROR(VLOOKUP($AU162,CODES!$A:$B,2,FALSE),"NO CODE"))</f>
        <v/>
      </c>
      <c r="BA162" s="2">
        <f>IF(""&amp;$F162&lt;&gt;"4","",IF($AY162="YES","",IF(ROUND(SUMIFS($AE$2:$AE$4001,$L$2:$L$4001,$L162,$F$2:$F$4001,"4")-SUMIFS('AR SALES'!$Y$2:$Y$2501,'AR SALES'!$L$2:$L$2501,$L162,'AR SALES'!$AD$2:$AD$2501,"OFF"),2)=0,"","STALE")))</f>
        <v/>
      </c>
      <c r="BB162" s="2">
        <f>IF(OR(""&amp;$F162="2",""&amp;$F162="4",""&amp;$F162="G",""&amp;$F162="H"),IF($AY162="YES","",IF($AB162&lt;&gt;0,"",IF(COUNTIFS('AR SALES'!$L$2:$L$2501,$L162,'AR SALES'!$AD$2:$AD$2501,IF(""&amp;$F162="4","OFF","ON"),'AR SALES'!$AF$2:$AF$2501,"Y")&gt;0,"","NO EXEMPTION"))),"")</f>
        <v/>
      </c>
    </row>
    <row r="163">
      <c r="AT163" s="2">
        <f>IF($L163="","",IFERROR(INDEX('AR SALES'!$H$2:$H$2501,MATCH(""&amp;$L163,'AR SALES'!$AE$2:$AE$2501,0)),""))</f>
        <v/>
      </c>
      <c r="AU163" s="2">
        <f>IF($L163="","",IF($A163&lt;&gt;"GA","",IF($E163="FULTON",IF(ISNUMBER(SEARCH("COLLEGE PARK",$AT163)),"FULTON (COLLEGE PARK)",IF(ISNUMBER(SEARCH("HAPEVILLE",$AT163)),"FULTON (HAPEVILLE)",IF(ISNUMBER(SEARCH("EAST POINT",$AT163)),"FULTON (EAST POINT)",IF(ISNUMBER(SEARCH("ATLANTA",$AT163)),"FULTON (ATL LIMITS)","FULTON")))),IF($E163="DEKALB",IF(ISNUMBER(SEARCH("ATLANTA",$AT163)),"DEKALB (ATL LIMITS)","DEKALB"),IF(AND($E163="CLAYTON",ISNUMBER(SEARCH("COLLEGE PARK",$AT163))),"CLAYTON (COLLEGE PARK)",$E163)))))</f>
        <v/>
      </c>
      <c r="AV163" s="2">
        <f>IF($L163="","",IF(""&amp;$F163="2","DIESEL",IF(OR(""&amp;$F163="G",""&amp;$F163="H"),"GAS","")))</f>
        <v/>
      </c>
      <c r="AW163" s="2">
        <f>IF($AV163="","",$R163)</f>
        <v/>
      </c>
      <c r="AX163" s="2">
        <f>IF($AV163="","",IF($AB163=0,$R163,0))</f>
        <v/>
      </c>
      <c r="AY163" s="2">
        <f>IF($AV163="","",IF(AND($Z163=0,COUNTIF('AR SALES'!$L$2:$L$2501,$L163)=0),"YES",""))</f>
        <v/>
      </c>
      <c r="AZ163" s="2">
        <f>IF($AV163="","",IFERROR(VLOOKUP($AU163,CODES!$A:$B,2,FALSE),"NO CODE"))</f>
        <v/>
      </c>
      <c r="BA163" s="2">
        <f>IF(""&amp;$F163&lt;&gt;"4","",IF($AY163="YES","",IF(ROUND(SUMIFS($AE$2:$AE$4001,$L$2:$L$4001,$L163,$F$2:$F$4001,"4")-SUMIFS('AR SALES'!$Y$2:$Y$2501,'AR SALES'!$L$2:$L$2501,$L163,'AR SALES'!$AD$2:$AD$2501,"OFF"),2)=0,"","STALE")))</f>
        <v/>
      </c>
      <c r="BB163" s="2">
        <f>IF(OR(""&amp;$F163="2",""&amp;$F163="4",""&amp;$F163="G",""&amp;$F163="H"),IF($AY163="YES","",IF($AB163&lt;&gt;0,"",IF(COUNTIFS('AR SALES'!$L$2:$L$2501,$L163,'AR SALES'!$AD$2:$AD$2501,IF(""&amp;$F163="4","OFF","ON"),'AR SALES'!$AF$2:$AF$2501,"Y")&gt;0,"","NO EXEMPTION"))),"")</f>
        <v/>
      </c>
    </row>
    <row r="164">
      <c r="AT164" s="2">
        <f>IF($L164="","",IFERROR(INDEX('AR SALES'!$H$2:$H$2501,MATCH(""&amp;$L164,'AR SALES'!$AE$2:$AE$2501,0)),""))</f>
        <v/>
      </c>
      <c r="AU164" s="2">
        <f>IF($L164="","",IF($A164&lt;&gt;"GA","",IF($E164="FULTON",IF(ISNUMBER(SEARCH("COLLEGE PARK",$AT164)),"FULTON (COLLEGE PARK)",IF(ISNUMBER(SEARCH("HAPEVILLE",$AT164)),"FULTON (HAPEVILLE)",IF(ISNUMBER(SEARCH("EAST POINT",$AT164)),"FULTON (EAST POINT)",IF(ISNUMBER(SEARCH("ATLANTA",$AT164)),"FULTON (ATL LIMITS)","FULTON")))),IF($E164="DEKALB",IF(ISNUMBER(SEARCH("ATLANTA",$AT164)),"DEKALB (ATL LIMITS)","DEKALB"),IF(AND($E164="CLAYTON",ISNUMBER(SEARCH("COLLEGE PARK",$AT164))),"CLAYTON (COLLEGE PARK)",$E164)))))</f>
        <v/>
      </c>
      <c r="AV164" s="2">
        <f>IF($L164="","",IF(""&amp;$F164="2","DIESEL",IF(OR(""&amp;$F164="G",""&amp;$F164="H"),"GAS","")))</f>
        <v/>
      </c>
      <c r="AW164" s="2">
        <f>IF($AV164="","",$R164)</f>
        <v/>
      </c>
      <c r="AX164" s="2">
        <f>IF($AV164="","",IF($AB164=0,$R164,0))</f>
        <v/>
      </c>
      <c r="AY164" s="2">
        <f>IF($AV164="","",IF(AND($Z164=0,COUNTIF('AR SALES'!$L$2:$L$2501,$L164)=0),"YES",""))</f>
        <v/>
      </c>
      <c r="AZ164" s="2">
        <f>IF($AV164="","",IFERROR(VLOOKUP($AU164,CODES!$A:$B,2,FALSE),"NO CODE"))</f>
        <v/>
      </c>
      <c r="BA164" s="2">
        <f>IF(""&amp;$F164&lt;&gt;"4","",IF($AY164="YES","",IF(ROUND(SUMIFS($AE$2:$AE$4001,$L$2:$L$4001,$L164,$F$2:$F$4001,"4")-SUMIFS('AR SALES'!$Y$2:$Y$2501,'AR SALES'!$L$2:$L$2501,$L164,'AR SALES'!$AD$2:$AD$2501,"OFF"),2)=0,"","STALE")))</f>
        <v/>
      </c>
      <c r="BB164" s="2">
        <f>IF(OR(""&amp;$F164="2",""&amp;$F164="4",""&amp;$F164="G",""&amp;$F164="H"),IF($AY164="YES","",IF($AB164&lt;&gt;0,"",IF(COUNTIFS('AR SALES'!$L$2:$L$2501,$L164,'AR SALES'!$AD$2:$AD$2501,IF(""&amp;$F164="4","OFF","ON"),'AR SALES'!$AF$2:$AF$2501,"Y")&gt;0,"","NO EXEMPTION"))),"")</f>
        <v/>
      </c>
    </row>
    <row r="165">
      <c r="AT165" s="2">
        <f>IF($L165="","",IFERROR(INDEX('AR SALES'!$H$2:$H$2501,MATCH(""&amp;$L165,'AR SALES'!$AE$2:$AE$2501,0)),""))</f>
        <v/>
      </c>
      <c r="AU165" s="2">
        <f>IF($L165="","",IF($A165&lt;&gt;"GA","",IF($E165="FULTON",IF(ISNUMBER(SEARCH("COLLEGE PARK",$AT165)),"FULTON (COLLEGE PARK)",IF(ISNUMBER(SEARCH("HAPEVILLE",$AT165)),"FULTON (HAPEVILLE)",IF(ISNUMBER(SEARCH("EAST POINT",$AT165)),"FULTON (EAST POINT)",IF(ISNUMBER(SEARCH("ATLANTA",$AT165)),"FULTON (ATL LIMITS)","FULTON")))),IF($E165="DEKALB",IF(ISNUMBER(SEARCH("ATLANTA",$AT165)),"DEKALB (ATL LIMITS)","DEKALB"),IF(AND($E165="CLAYTON",ISNUMBER(SEARCH("COLLEGE PARK",$AT165))),"CLAYTON (COLLEGE PARK)",$E165)))))</f>
        <v/>
      </c>
      <c r="AV165" s="2">
        <f>IF($L165="","",IF(""&amp;$F165="2","DIESEL",IF(OR(""&amp;$F165="G",""&amp;$F165="H"),"GAS","")))</f>
        <v/>
      </c>
      <c r="AW165" s="2">
        <f>IF($AV165="","",$R165)</f>
        <v/>
      </c>
      <c r="AX165" s="2">
        <f>IF($AV165="","",IF($AB165=0,$R165,0))</f>
        <v/>
      </c>
      <c r="AY165" s="2">
        <f>IF($AV165="","",IF(AND($Z165=0,COUNTIF('AR SALES'!$L$2:$L$2501,$L165)=0),"YES",""))</f>
        <v/>
      </c>
      <c r="AZ165" s="2">
        <f>IF($AV165="","",IFERROR(VLOOKUP($AU165,CODES!$A:$B,2,FALSE),"NO CODE"))</f>
        <v/>
      </c>
      <c r="BA165" s="2">
        <f>IF(""&amp;$F165&lt;&gt;"4","",IF($AY165="YES","",IF(ROUND(SUMIFS($AE$2:$AE$4001,$L$2:$L$4001,$L165,$F$2:$F$4001,"4")-SUMIFS('AR SALES'!$Y$2:$Y$2501,'AR SALES'!$L$2:$L$2501,$L165,'AR SALES'!$AD$2:$AD$2501,"OFF"),2)=0,"","STALE")))</f>
        <v/>
      </c>
      <c r="BB165" s="2">
        <f>IF(OR(""&amp;$F165="2",""&amp;$F165="4",""&amp;$F165="G",""&amp;$F165="H"),IF($AY165="YES","",IF($AB165&lt;&gt;0,"",IF(COUNTIFS('AR SALES'!$L$2:$L$2501,$L165,'AR SALES'!$AD$2:$AD$2501,IF(""&amp;$F165="4","OFF","ON"),'AR SALES'!$AF$2:$AF$2501,"Y")&gt;0,"","NO EXEMPTION"))),"")</f>
        <v/>
      </c>
    </row>
    <row r="166">
      <c r="AT166" s="2">
        <f>IF($L166="","",IFERROR(INDEX('AR SALES'!$H$2:$H$2501,MATCH(""&amp;$L166,'AR SALES'!$AE$2:$AE$2501,0)),""))</f>
        <v/>
      </c>
      <c r="AU166" s="2">
        <f>IF($L166="","",IF($A166&lt;&gt;"GA","",IF($E166="FULTON",IF(ISNUMBER(SEARCH("COLLEGE PARK",$AT166)),"FULTON (COLLEGE PARK)",IF(ISNUMBER(SEARCH("HAPEVILLE",$AT166)),"FULTON (HAPEVILLE)",IF(ISNUMBER(SEARCH("EAST POINT",$AT166)),"FULTON (EAST POINT)",IF(ISNUMBER(SEARCH("ATLANTA",$AT166)),"FULTON (ATL LIMITS)","FULTON")))),IF($E166="DEKALB",IF(ISNUMBER(SEARCH("ATLANTA",$AT166)),"DEKALB (ATL LIMITS)","DEKALB"),IF(AND($E166="CLAYTON",ISNUMBER(SEARCH("COLLEGE PARK",$AT166))),"CLAYTON (COLLEGE PARK)",$E166)))))</f>
        <v/>
      </c>
      <c r="AV166" s="2">
        <f>IF($L166="","",IF(""&amp;$F166="2","DIESEL",IF(OR(""&amp;$F166="G",""&amp;$F166="H"),"GAS","")))</f>
        <v/>
      </c>
      <c r="AW166" s="2">
        <f>IF($AV166="","",$R166)</f>
        <v/>
      </c>
      <c r="AX166" s="2">
        <f>IF($AV166="","",IF($AB166=0,$R166,0))</f>
        <v/>
      </c>
      <c r="AY166" s="2">
        <f>IF($AV166="","",IF(AND($Z166=0,COUNTIF('AR SALES'!$L$2:$L$2501,$L166)=0),"YES",""))</f>
        <v/>
      </c>
      <c r="AZ166" s="2">
        <f>IF($AV166="","",IFERROR(VLOOKUP($AU166,CODES!$A:$B,2,FALSE),"NO CODE"))</f>
        <v/>
      </c>
      <c r="BA166" s="2">
        <f>IF(""&amp;$F166&lt;&gt;"4","",IF($AY166="YES","",IF(ROUND(SUMIFS($AE$2:$AE$4001,$L$2:$L$4001,$L166,$F$2:$F$4001,"4")-SUMIFS('AR SALES'!$Y$2:$Y$2501,'AR SALES'!$L$2:$L$2501,$L166,'AR SALES'!$AD$2:$AD$2501,"OFF"),2)=0,"","STALE")))</f>
        <v/>
      </c>
      <c r="BB166" s="2">
        <f>IF(OR(""&amp;$F166="2",""&amp;$F166="4",""&amp;$F166="G",""&amp;$F166="H"),IF($AY166="YES","",IF($AB166&lt;&gt;0,"",IF(COUNTIFS('AR SALES'!$L$2:$L$2501,$L166,'AR SALES'!$AD$2:$AD$2501,IF(""&amp;$F166="4","OFF","ON"),'AR SALES'!$AF$2:$AF$2501,"Y")&gt;0,"","NO EXEMPTION"))),"")</f>
        <v/>
      </c>
    </row>
    <row r="167">
      <c r="AT167" s="2">
        <f>IF($L167="","",IFERROR(INDEX('AR SALES'!$H$2:$H$2501,MATCH(""&amp;$L167,'AR SALES'!$AE$2:$AE$2501,0)),""))</f>
        <v/>
      </c>
      <c r="AU167" s="2">
        <f>IF($L167="","",IF($A167&lt;&gt;"GA","",IF($E167="FULTON",IF(ISNUMBER(SEARCH("COLLEGE PARK",$AT167)),"FULTON (COLLEGE PARK)",IF(ISNUMBER(SEARCH("HAPEVILLE",$AT167)),"FULTON (HAPEVILLE)",IF(ISNUMBER(SEARCH("EAST POINT",$AT167)),"FULTON (EAST POINT)",IF(ISNUMBER(SEARCH("ATLANTA",$AT167)),"FULTON (ATL LIMITS)","FULTON")))),IF($E167="DEKALB",IF(ISNUMBER(SEARCH("ATLANTA",$AT167)),"DEKALB (ATL LIMITS)","DEKALB"),IF(AND($E167="CLAYTON",ISNUMBER(SEARCH("COLLEGE PARK",$AT167))),"CLAYTON (COLLEGE PARK)",$E167)))))</f>
        <v/>
      </c>
      <c r="AV167" s="2">
        <f>IF($L167="","",IF(""&amp;$F167="2","DIESEL",IF(OR(""&amp;$F167="G",""&amp;$F167="H"),"GAS","")))</f>
        <v/>
      </c>
      <c r="AW167" s="2">
        <f>IF($AV167="","",$R167)</f>
        <v/>
      </c>
      <c r="AX167" s="2">
        <f>IF($AV167="","",IF($AB167=0,$R167,0))</f>
        <v/>
      </c>
      <c r="AY167" s="2">
        <f>IF($AV167="","",IF(AND($Z167=0,COUNTIF('AR SALES'!$L$2:$L$2501,$L167)=0),"YES",""))</f>
        <v/>
      </c>
      <c r="AZ167" s="2">
        <f>IF($AV167="","",IFERROR(VLOOKUP($AU167,CODES!$A:$B,2,FALSE),"NO CODE"))</f>
        <v/>
      </c>
      <c r="BA167" s="2">
        <f>IF(""&amp;$F167&lt;&gt;"4","",IF($AY167="YES","",IF(ROUND(SUMIFS($AE$2:$AE$4001,$L$2:$L$4001,$L167,$F$2:$F$4001,"4")-SUMIFS('AR SALES'!$Y$2:$Y$2501,'AR SALES'!$L$2:$L$2501,$L167,'AR SALES'!$AD$2:$AD$2501,"OFF"),2)=0,"","STALE")))</f>
        <v/>
      </c>
      <c r="BB167" s="2">
        <f>IF(OR(""&amp;$F167="2",""&amp;$F167="4",""&amp;$F167="G",""&amp;$F167="H"),IF($AY167="YES","",IF($AB167&lt;&gt;0,"",IF(COUNTIFS('AR SALES'!$L$2:$L$2501,$L167,'AR SALES'!$AD$2:$AD$2501,IF(""&amp;$F167="4","OFF","ON"),'AR SALES'!$AF$2:$AF$2501,"Y")&gt;0,"","NO EXEMPTION"))),"")</f>
        <v/>
      </c>
    </row>
    <row r="168">
      <c r="AT168" s="2">
        <f>IF($L168="","",IFERROR(INDEX('AR SALES'!$H$2:$H$2501,MATCH(""&amp;$L168,'AR SALES'!$AE$2:$AE$2501,0)),""))</f>
        <v/>
      </c>
      <c r="AU168" s="2">
        <f>IF($L168="","",IF($A168&lt;&gt;"GA","",IF($E168="FULTON",IF(ISNUMBER(SEARCH("COLLEGE PARK",$AT168)),"FULTON (COLLEGE PARK)",IF(ISNUMBER(SEARCH("HAPEVILLE",$AT168)),"FULTON (HAPEVILLE)",IF(ISNUMBER(SEARCH("EAST POINT",$AT168)),"FULTON (EAST POINT)",IF(ISNUMBER(SEARCH("ATLANTA",$AT168)),"FULTON (ATL LIMITS)","FULTON")))),IF($E168="DEKALB",IF(ISNUMBER(SEARCH("ATLANTA",$AT168)),"DEKALB (ATL LIMITS)","DEKALB"),IF(AND($E168="CLAYTON",ISNUMBER(SEARCH("COLLEGE PARK",$AT168))),"CLAYTON (COLLEGE PARK)",$E168)))))</f>
        <v/>
      </c>
      <c r="AV168" s="2">
        <f>IF($L168="","",IF(""&amp;$F168="2","DIESEL",IF(OR(""&amp;$F168="G",""&amp;$F168="H"),"GAS","")))</f>
        <v/>
      </c>
      <c r="AW168" s="2">
        <f>IF($AV168="","",$R168)</f>
        <v/>
      </c>
      <c r="AX168" s="2">
        <f>IF($AV168="","",IF($AB168=0,$R168,0))</f>
        <v/>
      </c>
      <c r="AY168" s="2">
        <f>IF($AV168="","",IF(AND($Z168=0,COUNTIF('AR SALES'!$L$2:$L$2501,$L168)=0),"YES",""))</f>
        <v/>
      </c>
      <c r="AZ168" s="2">
        <f>IF($AV168="","",IFERROR(VLOOKUP($AU168,CODES!$A:$B,2,FALSE),"NO CODE"))</f>
        <v/>
      </c>
      <c r="BA168" s="2">
        <f>IF(""&amp;$F168&lt;&gt;"4","",IF($AY168="YES","",IF(ROUND(SUMIFS($AE$2:$AE$4001,$L$2:$L$4001,$L168,$F$2:$F$4001,"4")-SUMIFS('AR SALES'!$Y$2:$Y$2501,'AR SALES'!$L$2:$L$2501,$L168,'AR SALES'!$AD$2:$AD$2501,"OFF"),2)=0,"","STALE")))</f>
        <v/>
      </c>
      <c r="BB168" s="2">
        <f>IF(OR(""&amp;$F168="2",""&amp;$F168="4",""&amp;$F168="G",""&amp;$F168="H"),IF($AY168="YES","",IF($AB168&lt;&gt;0,"",IF(COUNTIFS('AR SALES'!$L$2:$L$2501,$L168,'AR SALES'!$AD$2:$AD$2501,IF(""&amp;$F168="4","OFF","ON"),'AR SALES'!$AF$2:$AF$2501,"Y")&gt;0,"","NO EXEMPTION"))),"")</f>
        <v/>
      </c>
    </row>
    <row r="169">
      <c r="AT169" s="2">
        <f>IF($L169="","",IFERROR(INDEX('AR SALES'!$H$2:$H$2501,MATCH(""&amp;$L169,'AR SALES'!$AE$2:$AE$2501,0)),""))</f>
        <v/>
      </c>
      <c r="AU169" s="2">
        <f>IF($L169="","",IF($A169&lt;&gt;"GA","",IF($E169="FULTON",IF(ISNUMBER(SEARCH("COLLEGE PARK",$AT169)),"FULTON (COLLEGE PARK)",IF(ISNUMBER(SEARCH("HAPEVILLE",$AT169)),"FULTON (HAPEVILLE)",IF(ISNUMBER(SEARCH("EAST POINT",$AT169)),"FULTON (EAST POINT)",IF(ISNUMBER(SEARCH("ATLANTA",$AT169)),"FULTON (ATL LIMITS)","FULTON")))),IF($E169="DEKALB",IF(ISNUMBER(SEARCH("ATLANTA",$AT169)),"DEKALB (ATL LIMITS)","DEKALB"),IF(AND($E169="CLAYTON",ISNUMBER(SEARCH("COLLEGE PARK",$AT169))),"CLAYTON (COLLEGE PARK)",$E169)))))</f>
        <v/>
      </c>
      <c r="AV169" s="2">
        <f>IF($L169="","",IF(""&amp;$F169="2","DIESEL",IF(OR(""&amp;$F169="G",""&amp;$F169="H"),"GAS","")))</f>
        <v/>
      </c>
      <c r="AW169" s="2">
        <f>IF($AV169="","",$R169)</f>
        <v/>
      </c>
      <c r="AX169" s="2">
        <f>IF($AV169="","",IF($AB169=0,$R169,0))</f>
        <v/>
      </c>
      <c r="AY169" s="2">
        <f>IF($AV169="","",IF(AND($Z169=0,COUNTIF('AR SALES'!$L$2:$L$2501,$L169)=0),"YES",""))</f>
        <v/>
      </c>
      <c r="AZ169" s="2">
        <f>IF($AV169="","",IFERROR(VLOOKUP($AU169,CODES!$A:$B,2,FALSE),"NO CODE"))</f>
        <v/>
      </c>
      <c r="BA169" s="2">
        <f>IF(""&amp;$F169&lt;&gt;"4","",IF($AY169="YES","",IF(ROUND(SUMIFS($AE$2:$AE$4001,$L$2:$L$4001,$L169,$F$2:$F$4001,"4")-SUMIFS('AR SALES'!$Y$2:$Y$2501,'AR SALES'!$L$2:$L$2501,$L169,'AR SALES'!$AD$2:$AD$2501,"OFF"),2)=0,"","STALE")))</f>
        <v/>
      </c>
      <c r="BB169" s="2">
        <f>IF(OR(""&amp;$F169="2",""&amp;$F169="4",""&amp;$F169="G",""&amp;$F169="H"),IF($AY169="YES","",IF($AB169&lt;&gt;0,"",IF(COUNTIFS('AR SALES'!$L$2:$L$2501,$L169,'AR SALES'!$AD$2:$AD$2501,IF(""&amp;$F169="4","OFF","ON"),'AR SALES'!$AF$2:$AF$2501,"Y")&gt;0,"","NO EXEMPTION"))),"")</f>
        <v/>
      </c>
    </row>
    <row r="170">
      <c r="AT170" s="2">
        <f>IF($L170="","",IFERROR(INDEX('AR SALES'!$H$2:$H$2501,MATCH(""&amp;$L170,'AR SALES'!$AE$2:$AE$2501,0)),""))</f>
        <v/>
      </c>
      <c r="AU170" s="2">
        <f>IF($L170="","",IF($A170&lt;&gt;"GA","",IF($E170="FULTON",IF(ISNUMBER(SEARCH("COLLEGE PARK",$AT170)),"FULTON (COLLEGE PARK)",IF(ISNUMBER(SEARCH("HAPEVILLE",$AT170)),"FULTON (HAPEVILLE)",IF(ISNUMBER(SEARCH("EAST POINT",$AT170)),"FULTON (EAST POINT)",IF(ISNUMBER(SEARCH("ATLANTA",$AT170)),"FULTON (ATL LIMITS)","FULTON")))),IF($E170="DEKALB",IF(ISNUMBER(SEARCH("ATLANTA",$AT170)),"DEKALB (ATL LIMITS)","DEKALB"),IF(AND($E170="CLAYTON",ISNUMBER(SEARCH("COLLEGE PARK",$AT170))),"CLAYTON (COLLEGE PARK)",$E170)))))</f>
        <v/>
      </c>
      <c r="AV170" s="2">
        <f>IF($L170="","",IF(""&amp;$F170="2","DIESEL",IF(OR(""&amp;$F170="G",""&amp;$F170="H"),"GAS","")))</f>
        <v/>
      </c>
      <c r="AW170" s="2">
        <f>IF($AV170="","",$R170)</f>
        <v/>
      </c>
      <c r="AX170" s="2">
        <f>IF($AV170="","",IF($AB170=0,$R170,0))</f>
        <v/>
      </c>
      <c r="AY170" s="2">
        <f>IF($AV170="","",IF(AND($Z170=0,COUNTIF('AR SALES'!$L$2:$L$2501,$L170)=0),"YES",""))</f>
        <v/>
      </c>
      <c r="AZ170" s="2">
        <f>IF($AV170="","",IFERROR(VLOOKUP($AU170,CODES!$A:$B,2,FALSE),"NO CODE"))</f>
        <v/>
      </c>
      <c r="BA170" s="2">
        <f>IF(""&amp;$F170&lt;&gt;"4","",IF($AY170="YES","",IF(ROUND(SUMIFS($AE$2:$AE$4001,$L$2:$L$4001,$L170,$F$2:$F$4001,"4")-SUMIFS('AR SALES'!$Y$2:$Y$2501,'AR SALES'!$L$2:$L$2501,$L170,'AR SALES'!$AD$2:$AD$2501,"OFF"),2)=0,"","STALE")))</f>
        <v/>
      </c>
      <c r="BB170" s="2">
        <f>IF(OR(""&amp;$F170="2",""&amp;$F170="4",""&amp;$F170="G",""&amp;$F170="H"),IF($AY170="YES","",IF($AB170&lt;&gt;0,"",IF(COUNTIFS('AR SALES'!$L$2:$L$2501,$L170,'AR SALES'!$AD$2:$AD$2501,IF(""&amp;$F170="4","OFF","ON"),'AR SALES'!$AF$2:$AF$2501,"Y")&gt;0,"","NO EXEMPTION"))),"")</f>
        <v/>
      </c>
    </row>
    <row r="171">
      <c r="AT171" s="2">
        <f>IF($L171="","",IFERROR(INDEX('AR SALES'!$H$2:$H$2501,MATCH(""&amp;$L171,'AR SALES'!$AE$2:$AE$2501,0)),""))</f>
        <v/>
      </c>
      <c r="AU171" s="2">
        <f>IF($L171="","",IF($A171&lt;&gt;"GA","",IF($E171="FULTON",IF(ISNUMBER(SEARCH("COLLEGE PARK",$AT171)),"FULTON (COLLEGE PARK)",IF(ISNUMBER(SEARCH("HAPEVILLE",$AT171)),"FULTON (HAPEVILLE)",IF(ISNUMBER(SEARCH("EAST POINT",$AT171)),"FULTON (EAST POINT)",IF(ISNUMBER(SEARCH("ATLANTA",$AT171)),"FULTON (ATL LIMITS)","FULTON")))),IF($E171="DEKALB",IF(ISNUMBER(SEARCH("ATLANTA",$AT171)),"DEKALB (ATL LIMITS)","DEKALB"),IF(AND($E171="CLAYTON",ISNUMBER(SEARCH("COLLEGE PARK",$AT171))),"CLAYTON (COLLEGE PARK)",$E171)))))</f>
        <v/>
      </c>
      <c r="AV171" s="2">
        <f>IF($L171="","",IF(""&amp;$F171="2","DIESEL",IF(OR(""&amp;$F171="G",""&amp;$F171="H"),"GAS","")))</f>
        <v/>
      </c>
      <c r="AW171" s="2">
        <f>IF($AV171="","",$R171)</f>
        <v/>
      </c>
      <c r="AX171" s="2">
        <f>IF($AV171="","",IF($AB171=0,$R171,0))</f>
        <v/>
      </c>
      <c r="AY171" s="2">
        <f>IF($AV171="","",IF(AND($Z171=0,COUNTIF('AR SALES'!$L$2:$L$2501,$L171)=0),"YES",""))</f>
        <v/>
      </c>
      <c r="AZ171" s="2">
        <f>IF($AV171="","",IFERROR(VLOOKUP($AU171,CODES!$A:$B,2,FALSE),"NO CODE"))</f>
        <v/>
      </c>
      <c r="BA171" s="2">
        <f>IF(""&amp;$F171&lt;&gt;"4","",IF($AY171="YES","",IF(ROUND(SUMIFS($AE$2:$AE$4001,$L$2:$L$4001,$L171,$F$2:$F$4001,"4")-SUMIFS('AR SALES'!$Y$2:$Y$2501,'AR SALES'!$L$2:$L$2501,$L171,'AR SALES'!$AD$2:$AD$2501,"OFF"),2)=0,"","STALE")))</f>
        <v/>
      </c>
      <c r="BB171" s="2">
        <f>IF(OR(""&amp;$F171="2",""&amp;$F171="4",""&amp;$F171="G",""&amp;$F171="H"),IF($AY171="YES","",IF($AB171&lt;&gt;0,"",IF(COUNTIFS('AR SALES'!$L$2:$L$2501,$L171,'AR SALES'!$AD$2:$AD$2501,IF(""&amp;$F171="4","OFF","ON"),'AR SALES'!$AF$2:$AF$2501,"Y")&gt;0,"","NO EXEMPTION"))),"")</f>
        <v/>
      </c>
    </row>
    <row r="172">
      <c r="AT172" s="2">
        <f>IF($L172="","",IFERROR(INDEX('AR SALES'!$H$2:$H$2501,MATCH(""&amp;$L172,'AR SALES'!$AE$2:$AE$2501,0)),""))</f>
        <v/>
      </c>
      <c r="AU172" s="2">
        <f>IF($L172="","",IF($A172&lt;&gt;"GA","",IF($E172="FULTON",IF(ISNUMBER(SEARCH("COLLEGE PARK",$AT172)),"FULTON (COLLEGE PARK)",IF(ISNUMBER(SEARCH("HAPEVILLE",$AT172)),"FULTON (HAPEVILLE)",IF(ISNUMBER(SEARCH("EAST POINT",$AT172)),"FULTON (EAST POINT)",IF(ISNUMBER(SEARCH("ATLANTA",$AT172)),"FULTON (ATL LIMITS)","FULTON")))),IF($E172="DEKALB",IF(ISNUMBER(SEARCH("ATLANTA",$AT172)),"DEKALB (ATL LIMITS)","DEKALB"),IF(AND($E172="CLAYTON",ISNUMBER(SEARCH("COLLEGE PARK",$AT172))),"CLAYTON (COLLEGE PARK)",$E172)))))</f>
        <v/>
      </c>
      <c r="AV172" s="2">
        <f>IF($L172="","",IF(""&amp;$F172="2","DIESEL",IF(OR(""&amp;$F172="G",""&amp;$F172="H"),"GAS","")))</f>
        <v/>
      </c>
      <c r="AW172" s="2">
        <f>IF($AV172="","",$R172)</f>
        <v/>
      </c>
      <c r="AX172" s="2">
        <f>IF($AV172="","",IF($AB172=0,$R172,0))</f>
        <v/>
      </c>
      <c r="AY172" s="2">
        <f>IF($AV172="","",IF(AND($Z172=0,COUNTIF('AR SALES'!$L$2:$L$2501,$L172)=0),"YES",""))</f>
        <v/>
      </c>
      <c r="AZ172" s="2">
        <f>IF($AV172="","",IFERROR(VLOOKUP($AU172,CODES!$A:$B,2,FALSE),"NO CODE"))</f>
        <v/>
      </c>
      <c r="BA172" s="2">
        <f>IF(""&amp;$F172&lt;&gt;"4","",IF($AY172="YES","",IF(ROUND(SUMIFS($AE$2:$AE$4001,$L$2:$L$4001,$L172,$F$2:$F$4001,"4")-SUMIFS('AR SALES'!$Y$2:$Y$2501,'AR SALES'!$L$2:$L$2501,$L172,'AR SALES'!$AD$2:$AD$2501,"OFF"),2)=0,"","STALE")))</f>
        <v/>
      </c>
      <c r="BB172" s="2">
        <f>IF(OR(""&amp;$F172="2",""&amp;$F172="4",""&amp;$F172="G",""&amp;$F172="H"),IF($AY172="YES","",IF($AB172&lt;&gt;0,"",IF(COUNTIFS('AR SALES'!$L$2:$L$2501,$L172,'AR SALES'!$AD$2:$AD$2501,IF(""&amp;$F172="4","OFF","ON"),'AR SALES'!$AF$2:$AF$2501,"Y")&gt;0,"","NO EXEMPTION"))),"")</f>
        <v/>
      </c>
    </row>
    <row r="173">
      <c r="AT173" s="2">
        <f>IF($L173="","",IFERROR(INDEX('AR SALES'!$H$2:$H$2501,MATCH(""&amp;$L173,'AR SALES'!$AE$2:$AE$2501,0)),""))</f>
        <v/>
      </c>
      <c r="AU173" s="2">
        <f>IF($L173="","",IF($A173&lt;&gt;"GA","",IF($E173="FULTON",IF(ISNUMBER(SEARCH("COLLEGE PARK",$AT173)),"FULTON (COLLEGE PARK)",IF(ISNUMBER(SEARCH("HAPEVILLE",$AT173)),"FULTON (HAPEVILLE)",IF(ISNUMBER(SEARCH("EAST POINT",$AT173)),"FULTON (EAST POINT)",IF(ISNUMBER(SEARCH("ATLANTA",$AT173)),"FULTON (ATL LIMITS)","FULTON")))),IF($E173="DEKALB",IF(ISNUMBER(SEARCH("ATLANTA",$AT173)),"DEKALB (ATL LIMITS)","DEKALB"),IF(AND($E173="CLAYTON",ISNUMBER(SEARCH("COLLEGE PARK",$AT173))),"CLAYTON (COLLEGE PARK)",$E173)))))</f>
        <v/>
      </c>
      <c r="AV173" s="2">
        <f>IF($L173="","",IF(""&amp;$F173="2","DIESEL",IF(OR(""&amp;$F173="G",""&amp;$F173="H"),"GAS","")))</f>
        <v/>
      </c>
      <c r="AW173" s="2">
        <f>IF($AV173="","",$R173)</f>
        <v/>
      </c>
      <c r="AX173" s="2">
        <f>IF($AV173="","",IF($AB173=0,$R173,0))</f>
        <v/>
      </c>
      <c r="AY173" s="2">
        <f>IF($AV173="","",IF(AND($Z173=0,COUNTIF('AR SALES'!$L$2:$L$2501,$L173)=0),"YES",""))</f>
        <v/>
      </c>
      <c r="AZ173" s="2">
        <f>IF($AV173="","",IFERROR(VLOOKUP($AU173,CODES!$A:$B,2,FALSE),"NO CODE"))</f>
        <v/>
      </c>
      <c r="BA173" s="2">
        <f>IF(""&amp;$F173&lt;&gt;"4","",IF($AY173="YES","",IF(ROUND(SUMIFS($AE$2:$AE$4001,$L$2:$L$4001,$L173,$F$2:$F$4001,"4")-SUMIFS('AR SALES'!$Y$2:$Y$2501,'AR SALES'!$L$2:$L$2501,$L173,'AR SALES'!$AD$2:$AD$2501,"OFF"),2)=0,"","STALE")))</f>
        <v/>
      </c>
      <c r="BB173" s="2">
        <f>IF(OR(""&amp;$F173="2",""&amp;$F173="4",""&amp;$F173="G",""&amp;$F173="H"),IF($AY173="YES","",IF($AB173&lt;&gt;0,"",IF(COUNTIFS('AR SALES'!$L$2:$L$2501,$L173,'AR SALES'!$AD$2:$AD$2501,IF(""&amp;$F173="4","OFF","ON"),'AR SALES'!$AF$2:$AF$2501,"Y")&gt;0,"","NO EXEMPTION"))),"")</f>
        <v/>
      </c>
    </row>
    <row r="174">
      <c r="AT174" s="2">
        <f>IF($L174="","",IFERROR(INDEX('AR SALES'!$H$2:$H$2501,MATCH(""&amp;$L174,'AR SALES'!$AE$2:$AE$2501,0)),""))</f>
        <v/>
      </c>
      <c r="AU174" s="2">
        <f>IF($L174="","",IF($A174&lt;&gt;"GA","",IF($E174="FULTON",IF(ISNUMBER(SEARCH("COLLEGE PARK",$AT174)),"FULTON (COLLEGE PARK)",IF(ISNUMBER(SEARCH("HAPEVILLE",$AT174)),"FULTON (HAPEVILLE)",IF(ISNUMBER(SEARCH("EAST POINT",$AT174)),"FULTON (EAST POINT)",IF(ISNUMBER(SEARCH("ATLANTA",$AT174)),"FULTON (ATL LIMITS)","FULTON")))),IF($E174="DEKALB",IF(ISNUMBER(SEARCH("ATLANTA",$AT174)),"DEKALB (ATL LIMITS)","DEKALB"),IF(AND($E174="CLAYTON",ISNUMBER(SEARCH("COLLEGE PARK",$AT174))),"CLAYTON (COLLEGE PARK)",$E174)))))</f>
        <v/>
      </c>
      <c r="AV174" s="2">
        <f>IF($L174="","",IF(""&amp;$F174="2","DIESEL",IF(OR(""&amp;$F174="G",""&amp;$F174="H"),"GAS","")))</f>
        <v/>
      </c>
      <c r="AW174" s="2">
        <f>IF($AV174="","",$R174)</f>
        <v/>
      </c>
      <c r="AX174" s="2">
        <f>IF($AV174="","",IF($AB174=0,$R174,0))</f>
        <v/>
      </c>
      <c r="AY174" s="2">
        <f>IF($AV174="","",IF(AND($Z174=0,COUNTIF('AR SALES'!$L$2:$L$2501,$L174)=0),"YES",""))</f>
        <v/>
      </c>
      <c r="AZ174" s="2">
        <f>IF($AV174="","",IFERROR(VLOOKUP($AU174,CODES!$A:$B,2,FALSE),"NO CODE"))</f>
        <v/>
      </c>
      <c r="BA174" s="2">
        <f>IF(""&amp;$F174&lt;&gt;"4","",IF($AY174="YES","",IF(ROUND(SUMIFS($AE$2:$AE$4001,$L$2:$L$4001,$L174,$F$2:$F$4001,"4")-SUMIFS('AR SALES'!$Y$2:$Y$2501,'AR SALES'!$L$2:$L$2501,$L174,'AR SALES'!$AD$2:$AD$2501,"OFF"),2)=0,"","STALE")))</f>
        <v/>
      </c>
      <c r="BB174" s="2">
        <f>IF(OR(""&amp;$F174="2",""&amp;$F174="4",""&amp;$F174="G",""&amp;$F174="H"),IF($AY174="YES","",IF($AB174&lt;&gt;0,"",IF(COUNTIFS('AR SALES'!$L$2:$L$2501,$L174,'AR SALES'!$AD$2:$AD$2501,IF(""&amp;$F174="4","OFF","ON"),'AR SALES'!$AF$2:$AF$2501,"Y")&gt;0,"","NO EXEMPTION"))),"")</f>
        <v/>
      </c>
    </row>
    <row r="175">
      <c r="AT175" s="2">
        <f>IF($L175="","",IFERROR(INDEX('AR SALES'!$H$2:$H$2501,MATCH(""&amp;$L175,'AR SALES'!$AE$2:$AE$2501,0)),""))</f>
        <v/>
      </c>
      <c r="AU175" s="2">
        <f>IF($L175="","",IF($A175&lt;&gt;"GA","",IF($E175="FULTON",IF(ISNUMBER(SEARCH("COLLEGE PARK",$AT175)),"FULTON (COLLEGE PARK)",IF(ISNUMBER(SEARCH("HAPEVILLE",$AT175)),"FULTON (HAPEVILLE)",IF(ISNUMBER(SEARCH("EAST POINT",$AT175)),"FULTON (EAST POINT)",IF(ISNUMBER(SEARCH("ATLANTA",$AT175)),"FULTON (ATL LIMITS)","FULTON")))),IF($E175="DEKALB",IF(ISNUMBER(SEARCH("ATLANTA",$AT175)),"DEKALB (ATL LIMITS)","DEKALB"),IF(AND($E175="CLAYTON",ISNUMBER(SEARCH("COLLEGE PARK",$AT175))),"CLAYTON (COLLEGE PARK)",$E175)))))</f>
        <v/>
      </c>
      <c r="AV175" s="2">
        <f>IF($L175="","",IF(""&amp;$F175="2","DIESEL",IF(OR(""&amp;$F175="G",""&amp;$F175="H"),"GAS","")))</f>
        <v/>
      </c>
      <c r="AW175" s="2">
        <f>IF($AV175="","",$R175)</f>
        <v/>
      </c>
      <c r="AX175" s="2">
        <f>IF($AV175="","",IF($AB175=0,$R175,0))</f>
        <v/>
      </c>
      <c r="AY175" s="2">
        <f>IF($AV175="","",IF(AND($Z175=0,COUNTIF('AR SALES'!$L$2:$L$2501,$L175)=0),"YES",""))</f>
        <v/>
      </c>
      <c r="AZ175" s="2">
        <f>IF($AV175="","",IFERROR(VLOOKUP($AU175,CODES!$A:$B,2,FALSE),"NO CODE"))</f>
        <v/>
      </c>
      <c r="BA175" s="2">
        <f>IF(""&amp;$F175&lt;&gt;"4","",IF($AY175="YES","",IF(ROUND(SUMIFS($AE$2:$AE$4001,$L$2:$L$4001,$L175,$F$2:$F$4001,"4")-SUMIFS('AR SALES'!$Y$2:$Y$2501,'AR SALES'!$L$2:$L$2501,$L175,'AR SALES'!$AD$2:$AD$2501,"OFF"),2)=0,"","STALE")))</f>
        <v/>
      </c>
      <c r="BB175" s="2">
        <f>IF(OR(""&amp;$F175="2",""&amp;$F175="4",""&amp;$F175="G",""&amp;$F175="H"),IF($AY175="YES","",IF($AB175&lt;&gt;0,"",IF(COUNTIFS('AR SALES'!$L$2:$L$2501,$L175,'AR SALES'!$AD$2:$AD$2501,IF(""&amp;$F175="4","OFF","ON"),'AR SALES'!$AF$2:$AF$2501,"Y")&gt;0,"","NO EXEMPTION"))),"")</f>
        <v/>
      </c>
    </row>
    <row r="176">
      <c r="AT176" s="2">
        <f>IF($L176="","",IFERROR(INDEX('AR SALES'!$H$2:$H$2501,MATCH(""&amp;$L176,'AR SALES'!$AE$2:$AE$2501,0)),""))</f>
        <v/>
      </c>
      <c r="AU176" s="2">
        <f>IF($L176="","",IF($A176&lt;&gt;"GA","",IF($E176="FULTON",IF(ISNUMBER(SEARCH("COLLEGE PARK",$AT176)),"FULTON (COLLEGE PARK)",IF(ISNUMBER(SEARCH("HAPEVILLE",$AT176)),"FULTON (HAPEVILLE)",IF(ISNUMBER(SEARCH("EAST POINT",$AT176)),"FULTON (EAST POINT)",IF(ISNUMBER(SEARCH("ATLANTA",$AT176)),"FULTON (ATL LIMITS)","FULTON")))),IF($E176="DEKALB",IF(ISNUMBER(SEARCH("ATLANTA",$AT176)),"DEKALB (ATL LIMITS)","DEKALB"),IF(AND($E176="CLAYTON",ISNUMBER(SEARCH("COLLEGE PARK",$AT176))),"CLAYTON (COLLEGE PARK)",$E176)))))</f>
        <v/>
      </c>
      <c r="AV176" s="2">
        <f>IF($L176="","",IF(""&amp;$F176="2","DIESEL",IF(OR(""&amp;$F176="G",""&amp;$F176="H"),"GAS","")))</f>
        <v/>
      </c>
      <c r="AW176" s="2">
        <f>IF($AV176="","",$R176)</f>
        <v/>
      </c>
      <c r="AX176" s="2">
        <f>IF($AV176="","",IF($AB176=0,$R176,0))</f>
        <v/>
      </c>
      <c r="AY176" s="2">
        <f>IF($AV176="","",IF(AND($Z176=0,COUNTIF('AR SALES'!$L$2:$L$2501,$L176)=0),"YES",""))</f>
        <v/>
      </c>
      <c r="AZ176" s="2">
        <f>IF($AV176="","",IFERROR(VLOOKUP($AU176,CODES!$A:$B,2,FALSE),"NO CODE"))</f>
        <v/>
      </c>
      <c r="BA176" s="2">
        <f>IF(""&amp;$F176&lt;&gt;"4","",IF($AY176="YES","",IF(ROUND(SUMIFS($AE$2:$AE$4001,$L$2:$L$4001,$L176,$F$2:$F$4001,"4")-SUMIFS('AR SALES'!$Y$2:$Y$2501,'AR SALES'!$L$2:$L$2501,$L176,'AR SALES'!$AD$2:$AD$2501,"OFF"),2)=0,"","STALE")))</f>
        <v/>
      </c>
      <c r="BB176" s="2">
        <f>IF(OR(""&amp;$F176="2",""&amp;$F176="4",""&amp;$F176="G",""&amp;$F176="H"),IF($AY176="YES","",IF($AB176&lt;&gt;0,"",IF(COUNTIFS('AR SALES'!$L$2:$L$2501,$L176,'AR SALES'!$AD$2:$AD$2501,IF(""&amp;$F176="4","OFF","ON"),'AR SALES'!$AF$2:$AF$2501,"Y")&gt;0,"","NO EXEMPTION"))),"")</f>
        <v/>
      </c>
    </row>
    <row r="177">
      <c r="AT177" s="2">
        <f>IF($L177="","",IFERROR(INDEX('AR SALES'!$H$2:$H$2501,MATCH(""&amp;$L177,'AR SALES'!$AE$2:$AE$2501,0)),""))</f>
        <v/>
      </c>
      <c r="AU177" s="2">
        <f>IF($L177="","",IF($A177&lt;&gt;"GA","",IF($E177="FULTON",IF(ISNUMBER(SEARCH("COLLEGE PARK",$AT177)),"FULTON (COLLEGE PARK)",IF(ISNUMBER(SEARCH("HAPEVILLE",$AT177)),"FULTON (HAPEVILLE)",IF(ISNUMBER(SEARCH("EAST POINT",$AT177)),"FULTON (EAST POINT)",IF(ISNUMBER(SEARCH("ATLANTA",$AT177)),"FULTON (ATL LIMITS)","FULTON")))),IF($E177="DEKALB",IF(ISNUMBER(SEARCH("ATLANTA",$AT177)),"DEKALB (ATL LIMITS)","DEKALB"),IF(AND($E177="CLAYTON",ISNUMBER(SEARCH("COLLEGE PARK",$AT177))),"CLAYTON (COLLEGE PARK)",$E177)))))</f>
        <v/>
      </c>
      <c r="AV177" s="2">
        <f>IF($L177="","",IF(""&amp;$F177="2","DIESEL",IF(OR(""&amp;$F177="G",""&amp;$F177="H"),"GAS","")))</f>
        <v/>
      </c>
      <c r="AW177" s="2">
        <f>IF($AV177="","",$R177)</f>
        <v/>
      </c>
      <c r="AX177" s="2">
        <f>IF($AV177="","",IF($AB177=0,$R177,0))</f>
        <v/>
      </c>
      <c r="AY177" s="2">
        <f>IF($AV177="","",IF(AND($Z177=0,COUNTIF('AR SALES'!$L$2:$L$2501,$L177)=0),"YES",""))</f>
        <v/>
      </c>
      <c r="AZ177" s="2">
        <f>IF($AV177="","",IFERROR(VLOOKUP($AU177,CODES!$A:$B,2,FALSE),"NO CODE"))</f>
        <v/>
      </c>
      <c r="BA177" s="2">
        <f>IF(""&amp;$F177&lt;&gt;"4","",IF($AY177="YES","",IF(ROUND(SUMIFS($AE$2:$AE$4001,$L$2:$L$4001,$L177,$F$2:$F$4001,"4")-SUMIFS('AR SALES'!$Y$2:$Y$2501,'AR SALES'!$L$2:$L$2501,$L177,'AR SALES'!$AD$2:$AD$2501,"OFF"),2)=0,"","STALE")))</f>
        <v/>
      </c>
      <c r="BB177" s="2">
        <f>IF(OR(""&amp;$F177="2",""&amp;$F177="4",""&amp;$F177="G",""&amp;$F177="H"),IF($AY177="YES","",IF($AB177&lt;&gt;0,"",IF(COUNTIFS('AR SALES'!$L$2:$L$2501,$L177,'AR SALES'!$AD$2:$AD$2501,IF(""&amp;$F177="4","OFF","ON"),'AR SALES'!$AF$2:$AF$2501,"Y")&gt;0,"","NO EXEMPTION"))),"")</f>
        <v/>
      </c>
    </row>
    <row r="178">
      <c r="AT178" s="2">
        <f>IF($L178="","",IFERROR(INDEX('AR SALES'!$H$2:$H$2501,MATCH(""&amp;$L178,'AR SALES'!$AE$2:$AE$2501,0)),""))</f>
        <v/>
      </c>
      <c r="AU178" s="2">
        <f>IF($L178="","",IF($A178&lt;&gt;"GA","",IF($E178="FULTON",IF(ISNUMBER(SEARCH("COLLEGE PARK",$AT178)),"FULTON (COLLEGE PARK)",IF(ISNUMBER(SEARCH("HAPEVILLE",$AT178)),"FULTON (HAPEVILLE)",IF(ISNUMBER(SEARCH("EAST POINT",$AT178)),"FULTON (EAST POINT)",IF(ISNUMBER(SEARCH("ATLANTA",$AT178)),"FULTON (ATL LIMITS)","FULTON")))),IF($E178="DEKALB",IF(ISNUMBER(SEARCH("ATLANTA",$AT178)),"DEKALB (ATL LIMITS)","DEKALB"),IF(AND($E178="CLAYTON",ISNUMBER(SEARCH("COLLEGE PARK",$AT178))),"CLAYTON (COLLEGE PARK)",$E178)))))</f>
        <v/>
      </c>
      <c r="AV178" s="2">
        <f>IF($L178="","",IF(""&amp;$F178="2","DIESEL",IF(OR(""&amp;$F178="G",""&amp;$F178="H"),"GAS","")))</f>
        <v/>
      </c>
      <c r="AW178" s="2">
        <f>IF($AV178="","",$R178)</f>
        <v/>
      </c>
      <c r="AX178" s="2">
        <f>IF($AV178="","",IF($AB178=0,$R178,0))</f>
        <v/>
      </c>
      <c r="AY178" s="2">
        <f>IF($AV178="","",IF(AND($Z178=0,COUNTIF('AR SALES'!$L$2:$L$2501,$L178)=0),"YES",""))</f>
        <v/>
      </c>
      <c r="AZ178" s="2">
        <f>IF($AV178="","",IFERROR(VLOOKUP($AU178,CODES!$A:$B,2,FALSE),"NO CODE"))</f>
        <v/>
      </c>
      <c r="BA178" s="2">
        <f>IF(""&amp;$F178&lt;&gt;"4","",IF($AY178="YES","",IF(ROUND(SUMIFS($AE$2:$AE$4001,$L$2:$L$4001,$L178,$F$2:$F$4001,"4")-SUMIFS('AR SALES'!$Y$2:$Y$2501,'AR SALES'!$L$2:$L$2501,$L178,'AR SALES'!$AD$2:$AD$2501,"OFF"),2)=0,"","STALE")))</f>
        <v/>
      </c>
      <c r="BB178" s="2">
        <f>IF(OR(""&amp;$F178="2",""&amp;$F178="4",""&amp;$F178="G",""&amp;$F178="H"),IF($AY178="YES","",IF($AB178&lt;&gt;0,"",IF(COUNTIFS('AR SALES'!$L$2:$L$2501,$L178,'AR SALES'!$AD$2:$AD$2501,IF(""&amp;$F178="4","OFF","ON"),'AR SALES'!$AF$2:$AF$2501,"Y")&gt;0,"","NO EXEMPTION"))),"")</f>
        <v/>
      </c>
    </row>
    <row r="179">
      <c r="AT179" s="2">
        <f>IF($L179="","",IFERROR(INDEX('AR SALES'!$H$2:$H$2501,MATCH(""&amp;$L179,'AR SALES'!$AE$2:$AE$2501,0)),""))</f>
        <v/>
      </c>
      <c r="AU179" s="2">
        <f>IF($L179="","",IF($A179&lt;&gt;"GA","",IF($E179="FULTON",IF(ISNUMBER(SEARCH("COLLEGE PARK",$AT179)),"FULTON (COLLEGE PARK)",IF(ISNUMBER(SEARCH("HAPEVILLE",$AT179)),"FULTON (HAPEVILLE)",IF(ISNUMBER(SEARCH("EAST POINT",$AT179)),"FULTON (EAST POINT)",IF(ISNUMBER(SEARCH("ATLANTA",$AT179)),"FULTON (ATL LIMITS)","FULTON")))),IF($E179="DEKALB",IF(ISNUMBER(SEARCH("ATLANTA",$AT179)),"DEKALB (ATL LIMITS)","DEKALB"),IF(AND($E179="CLAYTON",ISNUMBER(SEARCH("COLLEGE PARK",$AT179))),"CLAYTON (COLLEGE PARK)",$E179)))))</f>
        <v/>
      </c>
      <c r="AV179" s="2">
        <f>IF($L179="","",IF(""&amp;$F179="2","DIESEL",IF(OR(""&amp;$F179="G",""&amp;$F179="H"),"GAS","")))</f>
        <v/>
      </c>
      <c r="AW179" s="2">
        <f>IF($AV179="","",$R179)</f>
        <v/>
      </c>
      <c r="AX179" s="2">
        <f>IF($AV179="","",IF($AB179=0,$R179,0))</f>
        <v/>
      </c>
      <c r="AY179" s="2">
        <f>IF($AV179="","",IF(AND($Z179=0,COUNTIF('AR SALES'!$L$2:$L$2501,$L179)=0),"YES",""))</f>
        <v/>
      </c>
      <c r="AZ179" s="2">
        <f>IF($AV179="","",IFERROR(VLOOKUP($AU179,CODES!$A:$B,2,FALSE),"NO CODE"))</f>
        <v/>
      </c>
      <c r="BA179" s="2">
        <f>IF(""&amp;$F179&lt;&gt;"4","",IF($AY179="YES","",IF(ROUND(SUMIFS($AE$2:$AE$4001,$L$2:$L$4001,$L179,$F$2:$F$4001,"4")-SUMIFS('AR SALES'!$Y$2:$Y$2501,'AR SALES'!$L$2:$L$2501,$L179,'AR SALES'!$AD$2:$AD$2501,"OFF"),2)=0,"","STALE")))</f>
        <v/>
      </c>
      <c r="BB179" s="2">
        <f>IF(OR(""&amp;$F179="2",""&amp;$F179="4",""&amp;$F179="G",""&amp;$F179="H"),IF($AY179="YES","",IF($AB179&lt;&gt;0,"",IF(COUNTIFS('AR SALES'!$L$2:$L$2501,$L179,'AR SALES'!$AD$2:$AD$2501,IF(""&amp;$F179="4","OFF","ON"),'AR SALES'!$AF$2:$AF$2501,"Y")&gt;0,"","NO EXEMPTION"))),"")</f>
        <v/>
      </c>
    </row>
    <row r="180">
      <c r="AT180" s="2">
        <f>IF($L180="","",IFERROR(INDEX('AR SALES'!$H$2:$H$2501,MATCH(""&amp;$L180,'AR SALES'!$AE$2:$AE$2501,0)),""))</f>
        <v/>
      </c>
      <c r="AU180" s="2">
        <f>IF($L180="","",IF($A180&lt;&gt;"GA","",IF($E180="FULTON",IF(ISNUMBER(SEARCH("COLLEGE PARK",$AT180)),"FULTON (COLLEGE PARK)",IF(ISNUMBER(SEARCH("HAPEVILLE",$AT180)),"FULTON (HAPEVILLE)",IF(ISNUMBER(SEARCH("EAST POINT",$AT180)),"FULTON (EAST POINT)",IF(ISNUMBER(SEARCH("ATLANTA",$AT180)),"FULTON (ATL LIMITS)","FULTON")))),IF($E180="DEKALB",IF(ISNUMBER(SEARCH("ATLANTA",$AT180)),"DEKALB (ATL LIMITS)","DEKALB"),IF(AND($E180="CLAYTON",ISNUMBER(SEARCH("COLLEGE PARK",$AT180))),"CLAYTON (COLLEGE PARK)",$E180)))))</f>
        <v/>
      </c>
      <c r="AV180" s="2">
        <f>IF($L180="","",IF(""&amp;$F180="2","DIESEL",IF(OR(""&amp;$F180="G",""&amp;$F180="H"),"GAS","")))</f>
        <v/>
      </c>
      <c r="AW180" s="2">
        <f>IF($AV180="","",$R180)</f>
        <v/>
      </c>
      <c r="AX180" s="2">
        <f>IF($AV180="","",IF($AB180=0,$R180,0))</f>
        <v/>
      </c>
      <c r="AY180" s="2">
        <f>IF($AV180="","",IF(AND($Z180=0,COUNTIF('AR SALES'!$L$2:$L$2501,$L180)=0),"YES",""))</f>
        <v/>
      </c>
      <c r="AZ180" s="2">
        <f>IF($AV180="","",IFERROR(VLOOKUP($AU180,CODES!$A:$B,2,FALSE),"NO CODE"))</f>
        <v/>
      </c>
      <c r="BA180" s="2">
        <f>IF(""&amp;$F180&lt;&gt;"4","",IF($AY180="YES","",IF(ROUND(SUMIFS($AE$2:$AE$4001,$L$2:$L$4001,$L180,$F$2:$F$4001,"4")-SUMIFS('AR SALES'!$Y$2:$Y$2501,'AR SALES'!$L$2:$L$2501,$L180,'AR SALES'!$AD$2:$AD$2501,"OFF"),2)=0,"","STALE")))</f>
        <v/>
      </c>
      <c r="BB180" s="2">
        <f>IF(OR(""&amp;$F180="2",""&amp;$F180="4",""&amp;$F180="G",""&amp;$F180="H"),IF($AY180="YES","",IF($AB180&lt;&gt;0,"",IF(COUNTIFS('AR SALES'!$L$2:$L$2501,$L180,'AR SALES'!$AD$2:$AD$2501,IF(""&amp;$F180="4","OFF","ON"),'AR SALES'!$AF$2:$AF$2501,"Y")&gt;0,"","NO EXEMPTION"))),"")</f>
        <v/>
      </c>
    </row>
    <row r="181">
      <c r="AT181" s="2">
        <f>IF($L181="","",IFERROR(INDEX('AR SALES'!$H$2:$H$2501,MATCH(""&amp;$L181,'AR SALES'!$AE$2:$AE$2501,0)),""))</f>
        <v/>
      </c>
      <c r="AU181" s="2">
        <f>IF($L181="","",IF($A181&lt;&gt;"GA","",IF($E181="FULTON",IF(ISNUMBER(SEARCH("COLLEGE PARK",$AT181)),"FULTON (COLLEGE PARK)",IF(ISNUMBER(SEARCH("HAPEVILLE",$AT181)),"FULTON (HAPEVILLE)",IF(ISNUMBER(SEARCH("EAST POINT",$AT181)),"FULTON (EAST POINT)",IF(ISNUMBER(SEARCH("ATLANTA",$AT181)),"FULTON (ATL LIMITS)","FULTON")))),IF($E181="DEKALB",IF(ISNUMBER(SEARCH("ATLANTA",$AT181)),"DEKALB (ATL LIMITS)","DEKALB"),IF(AND($E181="CLAYTON",ISNUMBER(SEARCH("COLLEGE PARK",$AT181))),"CLAYTON (COLLEGE PARK)",$E181)))))</f>
        <v/>
      </c>
      <c r="AV181" s="2">
        <f>IF($L181="","",IF(""&amp;$F181="2","DIESEL",IF(OR(""&amp;$F181="G",""&amp;$F181="H"),"GAS","")))</f>
        <v/>
      </c>
      <c r="AW181" s="2">
        <f>IF($AV181="","",$R181)</f>
        <v/>
      </c>
      <c r="AX181" s="2">
        <f>IF($AV181="","",IF($AB181=0,$R181,0))</f>
        <v/>
      </c>
      <c r="AY181" s="2">
        <f>IF($AV181="","",IF(AND($Z181=0,COUNTIF('AR SALES'!$L$2:$L$2501,$L181)=0),"YES",""))</f>
        <v/>
      </c>
      <c r="AZ181" s="2">
        <f>IF($AV181="","",IFERROR(VLOOKUP($AU181,CODES!$A:$B,2,FALSE),"NO CODE"))</f>
        <v/>
      </c>
      <c r="BA181" s="2">
        <f>IF(""&amp;$F181&lt;&gt;"4","",IF($AY181="YES","",IF(ROUND(SUMIFS($AE$2:$AE$4001,$L$2:$L$4001,$L181,$F$2:$F$4001,"4")-SUMIFS('AR SALES'!$Y$2:$Y$2501,'AR SALES'!$L$2:$L$2501,$L181,'AR SALES'!$AD$2:$AD$2501,"OFF"),2)=0,"","STALE")))</f>
        <v/>
      </c>
      <c r="BB181" s="2">
        <f>IF(OR(""&amp;$F181="2",""&amp;$F181="4",""&amp;$F181="G",""&amp;$F181="H"),IF($AY181="YES","",IF($AB181&lt;&gt;0,"",IF(COUNTIFS('AR SALES'!$L$2:$L$2501,$L181,'AR SALES'!$AD$2:$AD$2501,IF(""&amp;$F181="4","OFF","ON"),'AR SALES'!$AF$2:$AF$2501,"Y")&gt;0,"","NO EXEMPTION"))),"")</f>
        <v/>
      </c>
    </row>
    <row r="182">
      <c r="AT182" s="2">
        <f>IF($L182="","",IFERROR(INDEX('AR SALES'!$H$2:$H$2501,MATCH(""&amp;$L182,'AR SALES'!$AE$2:$AE$2501,0)),""))</f>
        <v/>
      </c>
      <c r="AU182" s="2">
        <f>IF($L182="","",IF($A182&lt;&gt;"GA","",IF($E182="FULTON",IF(ISNUMBER(SEARCH("COLLEGE PARK",$AT182)),"FULTON (COLLEGE PARK)",IF(ISNUMBER(SEARCH("HAPEVILLE",$AT182)),"FULTON (HAPEVILLE)",IF(ISNUMBER(SEARCH("EAST POINT",$AT182)),"FULTON (EAST POINT)",IF(ISNUMBER(SEARCH("ATLANTA",$AT182)),"FULTON (ATL LIMITS)","FULTON")))),IF($E182="DEKALB",IF(ISNUMBER(SEARCH("ATLANTA",$AT182)),"DEKALB (ATL LIMITS)","DEKALB"),IF(AND($E182="CLAYTON",ISNUMBER(SEARCH("COLLEGE PARK",$AT182))),"CLAYTON (COLLEGE PARK)",$E182)))))</f>
        <v/>
      </c>
      <c r="AV182" s="2">
        <f>IF($L182="","",IF(""&amp;$F182="2","DIESEL",IF(OR(""&amp;$F182="G",""&amp;$F182="H"),"GAS","")))</f>
        <v/>
      </c>
      <c r="AW182" s="2">
        <f>IF($AV182="","",$R182)</f>
        <v/>
      </c>
      <c r="AX182" s="2">
        <f>IF($AV182="","",IF($AB182=0,$R182,0))</f>
        <v/>
      </c>
      <c r="AY182" s="2">
        <f>IF($AV182="","",IF(AND($Z182=0,COUNTIF('AR SALES'!$L$2:$L$2501,$L182)=0),"YES",""))</f>
        <v/>
      </c>
      <c r="AZ182" s="2">
        <f>IF($AV182="","",IFERROR(VLOOKUP($AU182,CODES!$A:$B,2,FALSE),"NO CODE"))</f>
        <v/>
      </c>
      <c r="BA182" s="2">
        <f>IF(""&amp;$F182&lt;&gt;"4","",IF($AY182="YES","",IF(ROUND(SUMIFS($AE$2:$AE$4001,$L$2:$L$4001,$L182,$F$2:$F$4001,"4")-SUMIFS('AR SALES'!$Y$2:$Y$2501,'AR SALES'!$L$2:$L$2501,$L182,'AR SALES'!$AD$2:$AD$2501,"OFF"),2)=0,"","STALE")))</f>
        <v/>
      </c>
      <c r="BB182" s="2">
        <f>IF(OR(""&amp;$F182="2",""&amp;$F182="4",""&amp;$F182="G",""&amp;$F182="H"),IF($AY182="YES","",IF($AB182&lt;&gt;0,"",IF(COUNTIFS('AR SALES'!$L$2:$L$2501,$L182,'AR SALES'!$AD$2:$AD$2501,IF(""&amp;$F182="4","OFF","ON"),'AR SALES'!$AF$2:$AF$2501,"Y")&gt;0,"","NO EXEMPTION"))),"")</f>
        <v/>
      </c>
    </row>
    <row r="183">
      <c r="AT183" s="2">
        <f>IF($L183="","",IFERROR(INDEX('AR SALES'!$H$2:$H$2501,MATCH(""&amp;$L183,'AR SALES'!$AE$2:$AE$2501,0)),""))</f>
        <v/>
      </c>
      <c r="AU183" s="2">
        <f>IF($L183="","",IF($A183&lt;&gt;"GA","",IF($E183="FULTON",IF(ISNUMBER(SEARCH("COLLEGE PARK",$AT183)),"FULTON (COLLEGE PARK)",IF(ISNUMBER(SEARCH("HAPEVILLE",$AT183)),"FULTON (HAPEVILLE)",IF(ISNUMBER(SEARCH("EAST POINT",$AT183)),"FULTON (EAST POINT)",IF(ISNUMBER(SEARCH("ATLANTA",$AT183)),"FULTON (ATL LIMITS)","FULTON")))),IF($E183="DEKALB",IF(ISNUMBER(SEARCH("ATLANTA",$AT183)),"DEKALB (ATL LIMITS)","DEKALB"),IF(AND($E183="CLAYTON",ISNUMBER(SEARCH("COLLEGE PARK",$AT183))),"CLAYTON (COLLEGE PARK)",$E183)))))</f>
        <v/>
      </c>
      <c r="AV183" s="2">
        <f>IF($L183="","",IF(""&amp;$F183="2","DIESEL",IF(OR(""&amp;$F183="G",""&amp;$F183="H"),"GAS","")))</f>
        <v/>
      </c>
      <c r="AW183" s="2">
        <f>IF($AV183="","",$R183)</f>
        <v/>
      </c>
      <c r="AX183" s="2">
        <f>IF($AV183="","",IF($AB183=0,$R183,0))</f>
        <v/>
      </c>
      <c r="AY183" s="2">
        <f>IF($AV183="","",IF(AND($Z183=0,COUNTIF('AR SALES'!$L$2:$L$2501,$L183)=0),"YES",""))</f>
        <v/>
      </c>
      <c r="AZ183" s="2">
        <f>IF($AV183="","",IFERROR(VLOOKUP($AU183,CODES!$A:$B,2,FALSE),"NO CODE"))</f>
        <v/>
      </c>
      <c r="BA183" s="2">
        <f>IF(""&amp;$F183&lt;&gt;"4","",IF($AY183="YES","",IF(ROUND(SUMIFS($AE$2:$AE$4001,$L$2:$L$4001,$L183,$F$2:$F$4001,"4")-SUMIFS('AR SALES'!$Y$2:$Y$2501,'AR SALES'!$L$2:$L$2501,$L183,'AR SALES'!$AD$2:$AD$2501,"OFF"),2)=0,"","STALE")))</f>
        <v/>
      </c>
      <c r="BB183" s="2">
        <f>IF(OR(""&amp;$F183="2",""&amp;$F183="4",""&amp;$F183="G",""&amp;$F183="H"),IF($AY183="YES","",IF($AB183&lt;&gt;0,"",IF(COUNTIFS('AR SALES'!$L$2:$L$2501,$L183,'AR SALES'!$AD$2:$AD$2501,IF(""&amp;$F183="4","OFF","ON"),'AR SALES'!$AF$2:$AF$2501,"Y")&gt;0,"","NO EXEMPTION"))),"")</f>
        <v/>
      </c>
    </row>
    <row r="184">
      <c r="AT184" s="2">
        <f>IF($L184="","",IFERROR(INDEX('AR SALES'!$H$2:$H$2501,MATCH(""&amp;$L184,'AR SALES'!$AE$2:$AE$2501,0)),""))</f>
        <v/>
      </c>
      <c r="AU184" s="2">
        <f>IF($L184="","",IF($A184&lt;&gt;"GA","",IF($E184="FULTON",IF(ISNUMBER(SEARCH("COLLEGE PARK",$AT184)),"FULTON (COLLEGE PARK)",IF(ISNUMBER(SEARCH("HAPEVILLE",$AT184)),"FULTON (HAPEVILLE)",IF(ISNUMBER(SEARCH("EAST POINT",$AT184)),"FULTON (EAST POINT)",IF(ISNUMBER(SEARCH("ATLANTA",$AT184)),"FULTON (ATL LIMITS)","FULTON")))),IF($E184="DEKALB",IF(ISNUMBER(SEARCH("ATLANTA",$AT184)),"DEKALB (ATL LIMITS)","DEKALB"),IF(AND($E184="CLAYTON",ISNUMBER(SEARCH("COLLEGE PARK",$AT184))),"CLAYTON (COLLEGE PARK)",$E184)))))</f>
        <v/>
      </c>
      <c r="AV184" s="2">
        <f>IF($L184="","",IF(""&amp;$F184="2","DIESEL",IF(OR(""&amp;$F184="G",""&amp;$F184="H"),"GAS","")))</f>
        <v/>
      </c>
      <c r="AW184" s="2">
        <f>IF($AV184="","",$R184)</f>
        <v/>
      </c>
      <c r="AX184" s="2">
        <f>IF($AV184="","",IF($AB184=0,$R184,0))</f>
        <v/>
      </c>
      <c r="AY184" s="2">
        <f>IF($AV184="","",IF(AND($Z184=0,COUNTIF('AR SALES'!$L$2:$L$2501,$L184)=0),"YES",""))</f>
        <v/>
      </c>
      <c r="AZ184" s="2">
        <f>IF($AV184="","",IFERROR(VLOOKUP($AU184,CODES!$A:$B,2,FALSE),"NO CODE"))</f>
        <v/>
      </c>
      <c r="BA184" s="2">
        <f>IF(""&amp;$F184&lt;&gt;"4","",IF($AY184="YES","",IF(ROUND(SUMIFS($AE$2:$AE$4001,$L$2:$L$4001,$L184,$F$2:$F$4001,"4")-SUMIFS('AR SALES'!$Y$2:$Y$2501,'AR SALES'!$L$2:$L$2501,$L184,'AR SALES'!$AD$2:$AD$2501,"OFF"),2)=0,"","STALE")))</f>
        <v/>
      </c>
      <c r="BB184" s="2">
        <f>IF(OR(""&amp;$F184="2",""&amp;$F184="4",""&amp;$F184="G",""&amp;$F184="H"),IF($AY184="YES","",IF($AB184&lt;&gt;0,"",IF(COUNTIFS('AR SALES'!$L$2:$L$2501,$L184,'AR SALES'!$AD$2:$AD$2501,IF(""&amp;$F184="4","OFF","ON"),'AR SALES'!$AF$2:$AF$2501,"Y")&gt;0,"","NO EXEMPTION"))),"")</f>
        <v/>
      </c>
    </row>
    <row r="185">
      <c r="AT185" s="2">
        <f>IF($L185="","",IFERROR(INDEX('AR SALES'!$H$2:$H$2501,MATCH(""&amp;$L185,'AR SALES'!$AE$2:$AE$2501,0)),""))</f>
        <v/>
      </c>
      <c r="AU185" s="2">
        <f>IF($L185="","",IF($A185&lt;&gt;"GA","",IF($E185="FULTON",IF(ISNUMBER(SEARCH("COLLEGE PARK",$AT185)),"FULTON (COLLEGE PARK)",IF(ISNUMBER(SEARCH("HAPEVILLE",$AT185)),"FULTON (HAPEVILLE)",IF(ISNUMBER(SEARCH("EAST POINT",$AT185)),"FULTON (EAST POINT)",IF(ISNUMBER(SEARCH("ATLANTA",$AT185)),"FULTON (ATL LIMITS)","FULTON")))),IF($E185="DEKALB",IF(ISNUMBER(SEARCH("ATLANTA",$AT185)),"DEKALB (ATL LIMITS)","DEKALB"),IF(AND($E185="CLAYTON",ISNUMBER(SEARCH("COLLEGE PARK",$AT185))),"CLAYTON (COLLEGE PARK)",$E185)))))</f>
        <v/>
      </c>
      <c r="AV185" s="2">
        <f>IF($L185="","",IF(""&amp;$F185="2","DIESEL",IF(OR(""&amp;$F185="G",""&amp;$F185="H"),"GAS","")))</f>
        <v/>
      </c>
      <c r="AW185" s="2">
        <f>IF($AV185="","",$R185)</f>
        <v/>
      </c>
      <c r="AX185" s="2">
        <f>IF($AV185="","",IF($AB185=0,$R185,0))</f>
        <v/>
      </c>
      <c r="AY185" s="2">
        <f>IF($AV185="","",IF(AND($Z185=0,COUNTIF('AR SALES'!$L$2:$L$2501,$L185)=0),"YES",""))</f>
        <v/>
      </c>
      <c r="AZ185" s="2">
        <f>IF($AV185="","",IFERROR(VLOOKUP($AU185,CODES!$A:$B,2,FALSE),"NO CODE"))</f>
        <v/>
      </c>
      <c r="BA185" s="2">
        <f>IF(""&amp;$F185&lt;&gt;"4","",IF($AY185="YES","",IF(ROUND(SUMIFS($AE$2:$AE$4001,$L$2:$L$4001,$L185,$F$2:$F$4001,"4")-SUMIFS('AR SALES'!$Y$2:$Y$2501,'AR SALES'!$L$2:$L$2501,$L185,'AR SALES'!$AD$2:$AD$2501,"OFF"),2)=0,"","STALE")))</f>
        <v/>
      </c>
      <c r="BB185" s="2">
        <f>IF(OR(""&amp;$F185="2",""&amp;$F185="4",""&amp;$F185="G",""&amp;$F185="H"),IF($AY185="YES","",IF($AB185&lt;&gt;0,"",IF(COUNTIFS('AR SALES'!$L$2:$L$2501,$L185,'AR SALES'!$AD$2:$AD$2501,IF(""&amp;$F185="4","OFF","ON"),'AR SALES'!$AF$2:$AF$2501,"Y")&gt;0,"","NO EXEMPTION"))),"")</f>
        <v/>
      </c>
    </row>
    <row r="186">
      <c r="AT186" s="2">
        <f>IF($L186="","",IFERROR(INDEX('AR SALES'!$H$2:$H$2501,MATCH(""&amp;$L186,'AR SALES'!$AE$2:$AE$2501,0)),""))</f>
        <v/>
      </c>
      <c r="AU186" s="2">
        <f>IF($L186="","",IF($A186&lt;&gt;"GA","",IF($E186="FULTON",IF(ISNUMBER(SEARCH("COLLEGE PARK",$AT186)),"FULTON (COLLEGE PARK)",IF(ISNUMBER(SEARCH("HAPEVILLE",$AT186)),"FULTON (HAPEVILLE)",IF(ISNUMBER(SEARCH("EAST POINT",$AT186)),"FULTON (EAST POINT)",IF(ISNUMBER(SEARCH("ATLANTA",$AT186)),"FULTON (ATL LIMITS)","FULTON")))),IF($E186="DEKALB",IF(ISNUMBER(SEARCH("ATLANTA",$AT186)),"DEKALB (ATL LIMITS)","DEKALB"),IF(AND($E186="CLAYTON",ISNUMBER(SEARCH("COLLEGE PARK",$AT186))),"CLAYTON (COLLEGE PARK)",$E186)))))</f>
        <v/>
      </c>
      <c r="AV186" s="2">
        <f>IF($L186="","",IF(""&amp;$F186="2","DIESEL",IF(OR(""&amp;$F186="G",""&amp;$F186="H"),"GAS","")))</f>
        <v/>
      </c>
      <c r="AW186" s="2">
        <f>IF($AV186="","",$R186)</f>
        <v/>
      </c>
      <c r="AX186" s="2">
        <f>IF($AV186="","",IF($AB186=0,$R186,0))</f>
        <v/>
      </c>
      <c r="AY186" s="2">
        <f>IF($AV186="","",IF(AND($Z186=0,COUNTIF('AR SALES'!$L$2:$L$2501,$L186)=0),"YES",""))</f>
        <v/>
      </c>
      <c r="AZ186" s="2">
        <f>IF($AV186="","",IFERROR(VLOOKUP($AU186,CODES!$A:$B,2,FALSE),"NO CODE"))</f>
        <v/>
      </c>
      <c r="BA186" s="2">
        <f>IF(""&amp;$F186&lt;&gt;"4","",IF($AY186="YES","",IF(ROUND(SUMIFS($AE$2:$AE$4001,$L$2:$L$4001,$L186,$F$2:$F$4001,"4")-SUMIFS('AR SALES'!$Y$2:$Y$2501,'AR SALES'!$L$2:$L$2501,$L186,'AR SALES'!$AD$2:$AD$2501,"OFF"),2)=0,"","STALE")))</f>
        <v/>
      </c>
      <c r="BB186" s="2">
        <f>IF(OR(""&amp;$F186="2",""&amp;$F186="4",""&amp;$F186="G",""&amp;$F186="H"),IF($AY186="YES","",IF($AB186&lt;&gt;0,"",IF(COUNTIFS('AR SALES'!$L$2:$L$2501,$L186,'AR SALES'!$AD$2:$AD$2501,IF(""&amp;$F186="4","OFF","ON"),'AR SALES'!$AF$2:$AF$2501,"Y")&gt;0,"","NO EXEMPTION"))),"")</f>
        <v/>
      </c>
    </row>
    <row r="187">
      <c r="AT187" s="2">
        <f>IF($L187="","",IFERROR(INDEX('AR SALES'!$H$2:$H$2501,MATCH(""&amp;$L187,'AR SALES'!$AE$2:$AE$2501,0)),""))</f>
        <v/>
      </c>
      <c r="AU187" s="2">
        <f>IF($L187="","",IF($A187&lt;&gt;"GA","",IF($E187="FULTON",IF(ISNUMBER(SEARCH("COLLEGE PARK",$AT187)),"FULTON (COLLEGE PARK)",IF(ISNUMBER(SEARCH("HAPEVILLE",$AT187)),"FULTON (HAPEVILLE)",IF(ISNUMBER(SEARCH("EAST POINT",$AT187)),"FULTON (EAST POINT)",IF(ISNUMBER(SEARCH("ATLANTA",$AT187)),"FULTON (ATL LIMITS)","FULTON")))),IF($E187="DEKALB",IF(ISNUMBER(SEARCH("ATLANTA",$AT187)),"DEKALB (ATL LIMITS)","DEKALB"),IF(AND($E187="CLAYTON",ISNUMBER(SEARCH("COLLEGE PARK",$AT187))),"CLAYTON (COLLEGE PARK)",$E187)))))</f>
        <v/>
      </c>
      <c r="AV187" s="2">
        <f>IF($L187="","",IF(""&amp;$F187="2","DIESEL",IF(OR(""&amp;$F187="G",""&amp;$F187="H"),"GAS","")))</f>
        <v/>
      </c>
      <c r="AW187" s="2">
        <f>IF($AV187="","",$R187)</f>
        <v/>
      </c>
      <c r="AX187" s="2">
        <f>IF($AV187="","",IF($AB187=0,$R187,0))</f>
        <v/>
      </c>
      <c r="AY187" s="2">
        <f>IF($AV187="","",IF(AND($Z187=0,COUNTIF('AR SALES'!$L$2:$L$2501,$L187)=0),"YES",""))</f>
        <v/>
      </c>
      <c r="AZ187" s="2">
        <f>IF($AV187="","",IFERROR(VLOOKUP($AU187,CODES!$A:$B,2,FALSE),"NO CODE"))</f>
        <v/>
      </c>
      <c r="BA187" s="2">
        <f>IF(""&amp;$F187&lt;&gt;"4","",IF($AY187="YES","",IF(ROUND(SUMIFS($AE$2:$AE$4001,$L$2:$L$4001,$L187,$F$2:$F$4001,"4")-SUMIFS('AR SALES'!$Y$2:$Y$2501,'AR SALES'!$L$2:$L$2501,$L187,'AR SALES'!$AD$2:$AD$2501,"OFF"),2)=0,"","STALE")))</f>
        <v/>
      </c>
      <c r="BB187" s="2">
        <f>IF(OR(""&amp;$F187="2",""&amp;$F187="4",""&amp;$F187="G",""&amp;$F187="H"),IF($AY187="YES","",IF($AB187&lt;&gt;0,"",IF(COUNTIFS('AR SALES'!$L$2:$L$2501,$L187,'AR SALES'!$AD$2:$AD$2501,IF(""&amp;$F187="4","OFF","ON"),'AR SALES'!$AF$2:$AF$2501,"Y")&gt;0,"","NO EXEMPTION"))),"")</f>
        <v/>
      </c>
    </row>
    <row r="188">
      <c r="AT188" s="2">
        <f>IF($L188="","",IFERROR(INDEX('AR SALES'!$H$2:$H$2501,MATCH(""&amp;$L188,'AR SALES'!$AE$2:$AE$2501,0)),""))</f>
        <v/>
      </c>
      <c r="AU188" s="2">
        <f>IF($L188="","",IF($A188&lt;&gt;"GA","",IF($E188="FULTON",IF(ISNUMBER(SEARCH("COLLEGE PARK",$AT188)),"FULTON (COLLEGE PARK)",IF(ISNUMBER(SEARCH("HAPEVILLE",$AT188)),"FULTON (HAPEVILLE)",IF(ISNUMBER(SEARCH("EAST POINT",$AT188)),"FULTON (EAST POINT)",IF(ISNUMBER(SEARCH("ATLANTA",$AT188)),"FULTON (ATL LIMITS)","FULTON")))),IF($E188="DEKALB",IF(ISNUMBER(SEARCH("ATLANTA",$AT188)),"DEKALB (ATL LIMITS)","DEKALB"),IF(AND($E188="CLAYTON",ISNUMBER(SEARCH("COLLEGE PARK",$AT188))),"CLAYTON (COLLEGE PARK)",$E188)))))</f>
        <v/>
      </c>
      <c r="AV188" s="2">
        <f>IF($L188="","",IF(""&amp;$F188="2","DIESEL",IF(OR(""&amp;$F188="G",""&amp;$F188="H"),"GAS","")))</f>
        <v/>
      </c>
      <c r="AW188" s="2">
        <f>IF($AV188="","",$R188)</f>
        <v/>
      </c>
      <c r="AX188" s="2">
        <f>IF($AV188="","",IF($AB188=0,$R188,0))</f>
        <v/>
      </c>
      <c r="AY188" s="2">
        <f>IF($AV188="","",IF(AND($Z188=0,COUNTIF('AR SALES'!$L$2:$L$2501,$L188)=0),"YES",""))</f>
        <v/>
      </c>
      <c r="AZ188" s="2">
        <f>IF($AV188="","",IFERROR(VLOOKUP($AU188,CODES!$A:$B,2,FALSE),"NO CODE"))</f>
        <v/>
      </c>
      <c r="BA188" s="2">
        <f>IF(""&amp;$F188&lt;&gt;"4","",IF($AY188="YES","",IF(ROUND(SUMIFS($AE$2:$AE$4001,$L$2:$L$4001,$L188,$F$2:$F$4001,"4")-SUMIFS('AR SALES'!$Y$2:$Y$2501,'AR SALES'!$L$2:$L$2501,$L188,'AR SALES'!$AD$2:$AD$2501,"OFF"),2)=0,"","STALE")))</f>
        <v/>
      </c>
      <c r="BB188" s="2">
        <f>IF(OR(""&amp;$F188="2",""&amp;$F188="4",""&amp;$F188="G",""&amp;$F188="H"),IF($AY188="YES","",IF($AB188&lt;&gt;0,"",IF(COUNTIFS('AR SALES'!$L$2:$L$2501,$L188,'AR SALES'!$AD$2:$AD$2501,IF(""&amp;$F188="4","OFF","ON"),'AR SALES'!$AF$2:$AF$2501,"Y")&gt;0,"","NO EXEMPTION"))),"")</f>
        <v/>
      </c>
    </row>
    <row r="189">
      <c r="AT189" s="2">
        <f>IF($L189="","",IFERROR(INDEX('AR SALES'!$H$2:$H$2501,MATCH(""&amp;$L189,'AR SALES'!$AE$2:$AE$2501,0)),""))</f>
        <v/>
      </c>
      <c r="AU189" s="2">
        <f>IF($L189="","",IF($A189&lt;&gt;"GA","",IF($E189="FULTON",IF(ISNUMBER(SEARCH("COLLEGE PARK",$AT189)),"FULTON (COLLEGE PARK)",IF(ISNUMBER(SEARCH("HAPEVILLE",$AT189)),"FULTON (HAPEVILLE)",IF(ISNUMBER(SEARCH("EAST POINT",$AT189)),"FULTON (EAST POINT)",IF(ISNUMBER(SEARCH("ATLANTA",$AT189)),"FULTON (ATL LIMITS)","FULTON")))),IF($E189="DEKALB",IF(ISNUMBER(SEARCH("ATLANTA",$AT189)),"DEKALB (ATL LIMITS)","DEKALB"),IF(AND($E189="CLAYTON",ISNUMBER(SEARCH("COLLEGE PARK",$AT189))),"CLAYTON (COLLEGE PARK)",$E189)))))</f>
        <v/>
      </c>
      <c r="AV189" s="2">
        <f>IF($L189="","",IF(""&amp;$F189="2","DIESEL",IF(OR(""&amp;$F189="G",""&amp;$F189="H"),"GAS","")))</f>
        <v/>
      </c>
      <c r="AW189" s="2">
        <f>IF($AV189="","",$R189)</f>
        <v/>
      </c>
      <c r="AX189" s="2">
        <f>IF($AV189="","",IF($AB189=0,$R189,0))</f>
        <v/>
      </c>
      <c r="AY189" s="2">
        <f>IF($AV189="","",IF(AND($Z189=0,COUNTIF('AR SALES'!$L$2:$L$2501,$L189)=0),"YES",""))</f>
        <v/>
      </c>
      <c r="AZ189" s="2">
        <f>IF($AV189="","",IFERROR(VLOOKUP($AU189,CODES!$A:$B,2,FALSE),"NO CODE"))</f>
        <v/>
      </c>
      <c r="BA189" s="2">
        <f>IF(""&amp;$F189&lt;&gt;"4","",IF($AY189="YES","",IF(ROUND(SUMIFS($AE$2:$AE$4001,$L$2:$L$4001,$L189,$F$2:$F$4001,"4")-SUMIFS('AR SALES'!$Y$2:$Y$2501,'AR SALES'!$L$2:$L$2501,$L189,'AR SALES'!$AD$2:$AD$2501,"OFF"),2)=0,"","STALE")))</f>
        <v/>
      </c>
      <c r="BB189" s="2">
        <f>IF(OR(""&amp;$F189="2",""&amp;$F189="4",""&amp;$F189="G",""&amp;$F189="H"),IF($AY189="YES","",IF($AB189&lt;&gt;0,"",IF(COUNTIFS('AR SALES'!$L$2:$L$2501,$L189,'AR SALES'!$AD$2:$AD$2501,IF(""&amp;$F189="4","OFF","ON"),'AR SALES'!$AF$2:$AF$2501,"Y")&gt;0,"","NO EXEMPTION"))),"")</f>
        <v/>
      </c>
    </row>
    <row r="190">
      <c r="AT190" s="2">
        <f>IF($L190="","",IFERROR(INDEX('AR SALES'!$H$2:$H$2501,MATCH(""&amp;$L190,'AR SALES'!$AE$2:$AE$2501,0)),""))</f>
        <v/>
      </c>
      <c r="AU190" s="2">
        <f>IF($L190="","",IF($A190&lt;&gt;"GA","",IF($E190="FULTON",IF(ISNUMBER(SEARCH("COLLEGE PARK",$AT190)),"FULTON (COLLEGE PARK)",IF(ISNUMBER(SEARCH("HAPEVILLE",$AT190)),"FULTON (HAPEVILLE)",IF(ISNUMBER(SEARCH("EAST POINT",$AT190)),"FULTON (EAST POINT)",IF(ISNUMBER(SEARCH("ATLANTA",$AT190)),"FULTON (ATL LIMITS)","FULTON")))),IF($E190="DEKALB",IF(ISNUMBER(SEARCH("ATLANTA",$AT190)),"DEKALB (ATL LIMITS)","DEKALB"),IF(AND($E190="CLAYTON",ISNUMBER(SEARCH("COLLEGE PARK",$AT190))),"CLAYTON (COLLEGE PARK)",$E190)))))</f>
        <v/>
      </c>
      <c r="AV190" s="2">
        <f>IF($L190="","",IF(""&amp;$F190="2","DIESEL",IF(OR(""&amp;$F190="G",""&amp;$F190="H"),"GAS","")))</f>
        <v/>
      </c>
      <c r="AW190" s="2">
        <f>IF($AV190="","",$R190)</f>
        <v/>
      </c>
      <c r="AX190" s="2">
        <f>IF($AV190="","",IF($AB190=0,$R190,0))</f>
        <v/>
      </c>
      <c r="AY190" s="2">
        <f>IF($AV190="","",IF(AND($Z190=0,COUNTIF('AR SALES'!$L$2:$L$2501,$L190)=0),"YES",""))</f>
        <v/>
      </c>
      <c r="AZ190" s="2">
        <f>IF($AV190="","",IFERROR(VLOOKUP($AU190,CODES!$A:$B,2,FALSE),"NO CODE"))</f>
        <v/>
      </c>
      <c r="BA190" s="2">
        <f>IF(""&amp;$F190&lt;&gt;"4","",IF($AY190="YES","",IF(ROUND(SUMIFS($AE$2:$AE$4001,$L$2:$L$4001,$L190,$F$2:$F$4001,"4")-SUMIFS('AR SALES'!$Y$2:$Y$2501,'AR SALES'!$L$2:$L$2501,$L190,'AR SALES'!$AD$2:$AD$2501,"OFF"),2)=0,"","STALE")))</f>
        <v/>
      </c>
      <c r="BB190" s="2">
        <f>IF(OR(""&amp;$F190="2",""&amp;$F190="4",""&amp;$F190="G",""&amp;$F190="H"),IF($AY190="YES","",IF($AB190&lt;&gt;0,"",IF(COUNTIFS('AR SALES'!$L$2:$L$2501,$L190,'AR SALES'!$AD$2:$AD$2501,IF(""&amp;$F190="4","OFF","ON"),'AR SALES'!$AF$2:$AF$2501,"Y")&gt;0,"","NO EXEMPTION"))),"")</f>
        <v/>
      </c>
    </row>
    <row r="191">
      <c r="AT191" s="2">
        <f>IF($L191="","",IFERROR(INDEX('AR SALES'!$H$2:$H$2501,MATCH(""&amp;$L191,'AR SALES'!$AE$2:$AE$2501,0)),""))</f>
        <v/>
      </c>
      <c r="AU191" s="2">
        <f>IF($L191="","",IF($A191&lt;&gt;"GA","",IF($E191="FULTON",IF(ISNUMBER(SEARCH("COLLEGE PARK",$AT191)),"FULTON (COLLEGE PARK)",IF(ISNUMBER(SEARCH("HAPEVILLE",$AT191)),"FULTON (HAPEVILLE)",IF(ISNUMBER(SEARCH("EAST POINT",$AT191)),"FULTON (EAST POINT)",IF(ISNUMBER(SEARCH("ATLANTA",$AT191)),"FULTON (ATL LIMITS)","FULTON")))),IF($E191="DEKALB",IF(ISNUMBER(SEARCH("ATLANTA",$AT191)),"DEKALB (ATL LIMITS)","DEKALB"),IF(AND($E191="CLAYTON",ISNUMBER(SEARCH("COLLEGE PARK",$AT191))),"CLAYTON (COLLEGE PARK)",$E191)))))</f>
        <v/>
      </c>
      <c r="AV191" s="2">
        <f>IF($L191="","",IF(""&amp;$F191="2","DIESEL",IF(OR(""&amp;$F191="G",""&amp;$F191="H"),"GAS","")))</f>
        <v/>
      </c>
      <c r="AW191" s="2">
        <f>IF($AV191="","",$R191)</f>
        <v/>
      </c>
      <c r="AX191" s="2">
        <f>IF($AV191="","",IF($AB191=0,$R191,0))</f>
        <v/>
      </c>
      <c r="AY191" s="2">
        <f>IF($AV191="","",IF(AND($Z191=0,COUNTIF('AR SALES'!$L$2:$L$2501,$L191)=0),"YES",""))</f>
        <v/>
      </c>
      <c r="AZ191" s="2">
        <f>IF($AV191="","",IFERROR(VLOOKUP($AU191,CODES!$A:$B,2,FALSE),"NO CODE"))</f>
        <v/>
      </c>
      <c r="BA191" s="2">
        <f>IF(""&amp;$F191&lt;&gt;"4","",IF($AY191="YES","",IF(ROUND(SUMIFS($AE$2:$AE$4001,$L$2:$L$4001,$L191,$F$2:$F$4001,"4")-SUMIFS('AR SALES'!$Y$2:$Y$2501,'AR SALES'!$L$2:$L$2501,$L191,'AR SALES'!$AD$2:$AD$2501,"OFF"),2)=0,"","STALE")))</f>
        <v/>
      </c>
      <c r="BB191" s="2">
        <f>IF(OR(""&amp;$F191="2",""&amp;$F191="4",""&amp;$F191="G",""&amp;$F191="H"),IF($AY191="YES","",IF($AB191&lt;&gt;0,"",IF(COUNTIFS('AR SALES'!$L$2:$L$2501,$L191,'AR SALES'!$AD$2:$AD$2501,IF(""&amp;$F191="4","OFF","ON"),'AR SALES'!$AF$2:$AF$2501,"Y")&gt;0,"","NO EXEMPTION"))),"")</f>
        <v/>
      </c>
    </row>
    <row r="192">
      <c r="AT192" s="2">
        <f>IF($L192="","",IFERROR(INDEX('AR SALES'!$H$2:$H$2501,MATCH(""&amp;$L192,'AR SALES'!$AE$2:$AE$2501,0)),""))</f>
        <v/>
      </c>
      <c r="AU192" s="2">
        <f>IF($L192="","",IF($A192&lt;&gt;"GA","",IF($E192="FULTON",IF(ISNUMBER(SEARCH("COLLEGE PARK",$AT192)),"FULTON (COLLEGE PARK)",IF(ISNUMBER(SEARCH("HAPEVILLE",$AT192)),"FULTON (HAPEVILLE)",IF(ISNUMBER(SEARCH("EAST POINT",$AT192)),"FULTON (EAST POINT)",IF(ISNUMBER(SEARCH("ATLANTA",$AT192)),"FULTON (ATL LIMITS)","FULTON")))),IF($E192="DEKALB",IF(ISNUMBER(SEARCH("ATLANTA",$AT192)),"DEKALB (ATL LIMITS)","DEKALB"),IF(AND($E192="CLAYTON",ISNUMBER(SEARCH("COLLEGE PARK",$AT192))),"CLAYTON (COLLEGE PARK)",$E192)))))</f>
        <v/>
      </c>
      <c r="AV192" s="2">
        <f>IF($L192="","",IF(""&amp;$F192="2","DIESEL",IF(OR(""&amp;$F192="G",""&amp;$F192="H"),"GAS","")))</f>
        <v/>
      </c>
      <c r="AW192" s="2">
        <f>IF($AV192="","",$R192)</f>
        <v/>
      </c>
      <c r="AX192" s="2">
        <f>IF($AV192="","",IF($AB192=0,$R192,0))</f>
        <v/>
      </c>
      <c r="AY192" s="2">
        <f>IF($AV192="","",IF(AND($Z192=0,COUNTIF('AR SALES'!$L$2:$L$2501,$L192)=0),"YES",""))</f>
        <v/>
      </c>
      <c r="AZ192" s="2">
        <f>IF($AV192="","",IFERROR(VLOOKUP($AU192,CODES!$A:$B,2,FALSE),"NO CODE"))</f>
        <v/>
      </c>
      <c r="BA192" s="2">
        <f>IF(""&amp;$F192&lt;&gt;"4","",IF($AY192="YES","",IF(ROUND(SUMIFS($AE$2:$AE$4001,$L$2:$L$4001,$L192,$F$2:$F$4001,"4")-SUMIFS('AR SALES'!$Y$2:$Y$2501,'AR SALES'!$L$2:$L$2501,$L192,'AR SALES'!$AD$2:$AD$2501,"OFF"),2)=0,"","STALE")))</f>
        <v/>
      </c>
      <c r="BB192" s="2">
        <f>IF(OR(""&amp;$F192="2",""&amp;$F192="4",""&amp;$F192="G",""&amp;$F192="H"),IF($AY192="YES","",IF($AB192&lt;&gt;0,"",IF(COUNTIFS('AR SALES'!$L$2:$L$2501,$L192,'AR SALES'!$AD$2:$AD$2501,IF(""&amp;$F192="4","OFF","ON"),'AR SALES'!$AF$2:$AF$2501,"Y")&gt;0,"","NO EXEMPTION"))),"")</f>
        <v/>
      </c>
    </row>
    <row r="193">
      <c r="AT193" s="2">
        <f>IF($L193="","",IFERROR(INDEX('AR SALES'!$H$2:$H$2501,MATCH(""&amp;$L193,'AR SALES'!$AE$2:$AE$2501,0)),""))</f>
        <v/>
      </c>
      <c r="AU193" s="2">
        <f>IF($L193="","",IF($A193&lt;&gt;"GA","",IF($E193="FULTON",IF(ISNUMBER(SEARCH("COLLEGE PARK",$AT193)),"FULTON (COLLEGE PARK)",IF(ISNUMBER(SEARCH("HAPEVILLE",$AT193)),"FULTON (HAPEVILLE)",IF(ISNUMBER(SEARCH("EAST POINT",$AT193)),"FULTON (EAST POINT)",IF(ISNUMBER(SEARCH("ATLANTA",$AT193)),"FULTON (ATL LIMITS)","FULTON")))),IF($E193="DEKALB",IF(ISNUMBER(SEARCH("ATLANTA",$AT193)),"DEKALB (ATL LIMITS)","DEKALB"),IF(AND($E193="CLAYTON",ISNUMBER(SEARCH("COLLEGE PARK",$AT193))),"CLAYTON (COLLEGE PARK)",$E193)))))</f>
        <v/>
      </c>
      <c r="AV193" s="2">
        <f>IF($L193="","",IF(""&amp;$F193="2","DIESEL",IF(OR(""&amp;$F193="G",""&amp;$F193="H"),"GAS","")))</f>
        <v/>
      </c>
      <c r="AW193" s="2">
        <f>IF($AV193="","",$R193)</f>
        <v/>
      </c>
      <c r="AX193" s="2">
        <f>IF($AV193="","",IF($AB193=0,$R193,0))</f>
        <v/>
      </c>
      <c r="AY193" s="2">
        <f>IF($AV193="","",IF(AND($Z193=0,COUNTIF('AR SALES'!$L$2:$L$2501,$L193)=0),"YES",""))</f>
        <v/>
      </c>
      <c r="AZ193" s="2">
        <f>IF($AV193="","",IFERROR(VLOOKUP($AU193,CODES!$A:$B,2,FALSE),"NO CODE"))</f>
        <v/>
      </c>
      <c r="BA193" s="2">
        <f>IF(""&amp;$F193&lt;&gt;"4","",IF($AY193="YES","",IF(ROUND(SUMIFS($AE$2:$AE$4001,$L$2:$L$4001,$L193,$F$2:$F$4001,"4")-SUMIFS('AR SALES'!$Y$2:$Y$2501,'AR SALES'!$L$2:$L$2501,$L193,'AR SALES'!$AD$2:$AD$2501,"OFF"),2)=0,"","STALE")))</f>
        <v/>
      </c>
      <c r="BB193" s="2">
        <f>IF(OR(""&amp;$F193="2",""&amp;$F193="4",""&amp;$F193="G",""&amp;$F193="H"),IF($AY193="YES","",IF($AB193&lt;&gt;0,"",IF(COUNTIFS('AR SALES'!$L$2:$L$2501,$L193,'AR SALES'!$AD$2:$AD$2501,IF(""&amp;$F193="4","OFF","ON"),'AR SALES'!$AF$2:$AF$2501,"Y")&gt;0,"","NO EXEMPTION"))),"")</f>
        <v/>
      </c>
    </row>
    <row r="194">
      <c r="AT194" s="2">
        <f>IF($L194="","",IFERROR(INDEX('AR SALES'!$H$2:$H$2501,MATCH(""&amp;$L194,'AR SALES'!$AE$2:$AE$2501,0)),""))</f>
        <v/>
      </c>
      <c r="AU194" s="2">
        <f>IF($L194="","",IF($A194&lt;&gt;"GA","",IF($E194="FULTON",IF(ISNUMBER(SEARCH("COLLEGE PARK",$AT194)),"FULTON (COLLEGE PARK)",IF(ISNUMBER(SEARCH("HAPEVILLE",$AT194)),"FULTON (HAPEVILLE)",IF(ISNUMBER(SEARCH("EAST POINT",$AT194)),"FULTON (EAST POINT)",IF(ISNUMBER(SEARCH("ATLANTA",$AT194)),"FULTON (ATL LIMITS)","FULTON")))),IF($E194="DEKALB",IF(ISNUMBER(SEARCH("ATLANTA",$AT194)),"DEKALB (ATL LIMITS)","DEKALB"),IF(AND($E194="CLAYTON",ISNUMBER(SEARCH("COLLEGE PARK",$AT194))),"CLAYTON (COLLEGE PARK)",$E194)))))</f>
        <v/>
      </c>
      <c r="AV194" s="2">
        <f>IF($L194="","",IF(""&amp;$F194="2","DIESEL",IF(OR(""&amp;$F194="G",""&amp;$F194="H"),"GAS","")))</f>
        <v/>
      </c>
      <c r="AW194" s="2">
        <f>IF($AV194="","",$R194)</f>
        <v/>
      </c>
      <c r="AX194" s="2">
        <f>IF($AV194="","",IF($AB194=0,$R194,0))</f>
        <v/>
      </c>
      <c r="AY194" s="2">
        <f>IF($AV194="","",IF(AND($Z194=0,COUNTIF('AR SALES'!$L$2:$L$2501,$L194)=0),"YES",""))</f>
        <v/>
      </c>
      <c r="AZ194" s="2">
        <f>IF($AV194="","",IFERROR(VLOOKUP($AU194,CODES!$A:$B,2,FALSE),"NO CODE"))</f>
        <v/>
      </c>
      <c r="BA194" s="2">
        <f>IF(""&amp;$F194&lt;&gt;"4","",IF($AY194="YES","",IF(ROUND(SUMIFS($AE$2:$AE$4001,$L$2:$L$4001,$L194,$F$2:$F$4001,"4")-SUMIFS('AR SALES'!$Y$2:$Y$2501,'AR SALES'!$L$2:$L$2501,$L194,'AR SALES'!$AD$2:$AD$2501,"OFF"),2)=0,"","STALE")))</f>
        <v/>
      </c>
      <c r="BB194" s="2">
        <f>IF(OR(""&amp;$F194="2",""&amp;$F194="4",""&amp;$F194="G",""&amp;$F194="H"),IF($AY194="YES","",IF($AB194&lt;&gt;0,"",IF(COUNTIFS('AR SALES'!$L$2:$L$2501,$L194,'AR SALES'!$AD$2:$AD$2501,IF(""&amp;$F194="4","OFF","ON"),'AR SALES'!$AF$2:$AF$2501,"Y")&gt;0,"","NO EXEMPTION"))),"")</f>
        <v/>
      </c>
    </row>
    <row r="195">
      <c r="AT195" s="2">
        <f>IF($L195="","",IFERROR(INDEX('AR SALES'!$H$2:$H$2501,MATCH(""&amp;$L195,'AR SALES'!$AE$2:$AE$2501,0)),""))</f>
        <v/>
      </c>
      <c r="AU195" s="2">
        <f>IF($L195="","",IF($A195&lt;&gt;"GA","",IF($E195="FULTON",IF(ISNUMBER(SEARCH("COLLEGE PARK",$AT195)),"FULTON (COLLEGE PARK)",IF(ISNUMBER(SEARCH("HAPEVILLE",$AT195)),"FULTON (HAPEVILLE)",IF(ISNUMBER(SEARCH("EAST POINT",$AT195)),"FULTON (EAST POINT)",IF(ISNUMBER(SEARCH("ATLANTA",$AT195)),"FULTON (ATL LIMITS)","FULTON")))),IF($E195="DEKALB",IF(ISNUMBER(SEARCH("ATLANTA",$AT195)),"DEKALB (ATL LIMITS)","DEKALB"),IF(AND($E195="CLAYTON",ISNUMBER(SEARCH("COLLEGE PARK",$AT195))),"CLAYTON (COLLEGE PARK)",$E195)))))</f>
        <v/>
      </c>
      <c r="AV195" s="2">
        <f>IF($L195="","",IF(""&amp;$F195="2","DIESEL",IF(OR(""&amp;$F195="G",""&amp;$F195="H"),"GAS","")))</f>
        <v/>
      </c>
      <c r="AW195" s="2">
        <f>IF($AV195="","",$R195)</f>
        <v/>
      </c>
      <c r="AX195" s="2">
        <f>IF($AV195="","",IF($AB195=0,$R195,0))</f>
        <v/>
      </c>
      <c r="AY195" s="2">
        <f>IF($AV195="","",IF(AND($Z195=0,COUNTIF('AR SALES'!$L$2:$L$2501,$L195)=0),"YES",""))</f>
        <v/>
      </c>
      <c r="AZ195" s="2">
        <f>IF($AV195="","",IFERROR(VLOOKUP($AU195,CODES!$A:$B,2,FALSE),"NO CODE"))</f>
        <v/>
      </c>
      <c r="BA195" s="2">
        <f>IF(""&amp;$F195&lt;&gt;"4","",IF($AY195="YES","",IF(ROUND(SUMIFS($AE$2:$AE$4001,$L$2:$L$4001,$L195,$F$2:$F$4001,"4")-SUMIFS('AR SALES'!$Y$2:$Y$2501,'AR SALES'!$L$2:$L$2501,$L195,'AR SALES'!$AD$2:$AD$2501,"OFF"),2)=0,"","STALE")))</f>
        <v/>
      </c>
      <c r="BB195" s="2">
        <f>IF(OR(""&amp;$F195="2",""&amp;$F195="4",""&amp;$F195="G",""&amp;$F195="H"),IF($AY195="YES","",IF($AB195&lt;&gt;0,"",IF(COUNTIFS('AR SALES'!$L$2:$L$2501,$L195,'AR SALES'!$AD$2:$AD$2501,IF(""&amp;$F195="4","OFF","ON"),'AR SALES'!$AF$2:$AF$2501,"Y")&gt;0,"","NO EXEMPTION"))),"")</f>
        <v/>
      </c>
    </row>
    <row r="196">
      <c r="AT196" s="2">
        <f>IF($L196="","",IFERROR(INDEX('AR SALES'!$H$2:$H$2501,MATCH(""&amp;$L196,'AR SALES'!$AE$2:$AE$2501,0)),""))</f>
        <v/>
      </c>
      <c r="AU196" s="2">
        <f>IF($L196="","",IF($A196&lt;&gt;"GA","",IF($E196="FULTON",IF(ISNUMBER(SEARCH("COLLEGE PARK",$AT196)),"FULTON (COLLEGE PARK)",IF(ISNUMBER(SEARCH("HAPEVILLE",$AT196)),"FULTON (HAPEVILLE)",IF(ISNUMBER(SEARCH("EAST POINT",$AT196)),"FULTON (EAST POINT)",IF(ISNUMBER(SEARCH("ATLANTA",$AT196)),"FULTON (ATL LIMITS)","FULTON")))),IF($E196="DEKALB",IF(ISNUMBER(SEARCH("ATLANTA",$AT196)),"DEKALB (ATL LIMITS)","DEKALB"),IF(AND($E196="CLAYTON",ISNUMBER(SEARCH("COLLEGE PARK",$AT196))),"CLAYTON (COLLEGE PARK)",$E196)))))</f>
        <v/>
      </c>
      <c r="AV196" s="2">
        <f>IF($L196="","",IF(""&amp;$F196="2","DIESEL",IF(OR(""&amp;$F196="G",""&amp;$F196="H"),"GAS","")))</f>
        <v/>
      </c>
      <c r="AW196" s="2">
        <f>IF($AV196="","",$R196)</f>
        <v/>
      </c>
      <c r="AX196" s="2">
        <f>IF($AV196="","",IF($AB196=0,$R196,0))</f>
        <v/>
      </c>
      <c r="AY196" s="2">
        <f>IF($AV196="","",IF(AND($Z196=0,COUNTIF('AR SALES'!$L$2:$L$2501,$L196)=0),"YES",""))</f>
        <v/>
      </c>
      <c r="AZ196" s="2">
        <f>IF($AV196="","",IFERROR(VLOOKUP($AU196,CODES!$A:$B,2,FALSE),"NO CODE"))</f>
        <v/>
      </c>
      <c r="BA196" s="2">
        <f>IF(""&amp;$F196&lt;&gt;"4","",IF($AY196="YES","",IF(ROUND(SUMIFS($AE$2:$AE$4001,$L$2:$L$4001,$L196,$F$2:$F$4001,"4")-SUMIFS('AR SALES'!$Y$2:$Y$2501,'AR SALES'!$L$2:$L$2501,$L196,'AR SALES'!$AD$2:$AD$2501,"OFF"),2)=0,"","STALE")))</f>
        <v/>
      </c>
      <c r="BB196" s="2">
        <f>IF(OR(""&amp;$F196="2",""&amp;$F196="4",""&amp;$F196="G",""&amp;$F196="H"),IF($AY196="YES","",IF($AB196&lt;&gt;0,"",IF(COUNTIFS('AR SALES'!$L$2:$L$2501,$L196,'AR SALES'!$AD$2:$AD$2501,IF(""&amp;$F196="4","OFF","ON"),'AR SALES'!$AF$2:$AF$2501,"Y")&gt;0,"","NO EXEMPTION"))),"")</f>
        <v/>
      </c>
    </row>
    <row r="197">
      <c r="AT197" s="2">
        <f>IF($L197="","",IFERROR(INDEX('AR SALES'!$H$2:$H$2501,MATCH(""&amp;$L197,'AR SALES'!$AE$2:$AE$2501,0)),""))</f>
        <v/>
      </c>
      <c r="AU197" s="2">
        <f>IF($L197="","",IF($A197&lt;&gt;"GA","",IF($E197="FULTON",IF(ISNUMBER(SEARCH("COLLEGE PARK",$AT197)),"FULTON (COLLEGE PARK)",IF(ISNUMBER(SEARCH("HAPEVILLE",$AT197)),"FULTON (HAPEVILLE)",IF(ISNUMBER(SEARCH("EAST POINT",$AT197)),"FULTON (EAST POINT)",IF(ISNUMBER(SEARCH("ATLANTA",$AT197)),"FULTON (ATL LIMITS)","FULTON")))),IF($E197="DEKALB",IF(ISNUMBER(SEARCH("ATLANTA",$AT197)),"DEKALB (ATL LIMITS)","DEKALB"),IF(AND($E197="CLAYTON",ISNUMBER(SEARCH("COLLEGE PARK",$AT197))),"CLAYTON (COLLEGE PARK)",$E197)))))</f>
        <v/>
      </c>
      <c r="AV197" s="2">
        <f>IF($L197="","",IF(""&amp;$F197="2","DIESEL",IF(OR(""&amp;$F197="G",""&amp;$F197="H"),"GAS","")))</f>
        <v/>
      </c>
      <c r="AW197" s="2">
        <f>IF($AV197="","",$R197)</f>
        <v/>
      </c>
      <c r="AX197" s="2">
        <f>IF($AV197="","",IF($AB197=0,$R197,0))</f>
        <v/>
      </c>
      <c r="AY197" s="2">
        <f>IF($AV197="","",IF(AND($Z197=0,COUNTIF('AR SALES'!$L$2:$L$2501,$L197)=0),"YES",""))</f>
        <v/>
      </c>
      <c r="AZ197" s="2">
        <f>IF($AV197="","",IFERROR(VLOOKUP($AU197,CODES!$A:$B,2,FALSE),"NO CODE"))</f>
        <v/>
      </c>
      <c r="BA197" s="2">
        <f>IF(""&amp;$F197&lt;&gt;"4","",IF($AY197="YES","",IF(ROUND(SUMIFS($AE$2:$AE$4001,$L$2:$L$4001,$L197,$F$2:$F$4001,"4")-SUMIFS('AR SALES'!$Y$2:$Y$2501,'AR SALES'!$L$2:$L$2501,$L197,'AR SALES'!$AD$2:$AD$2501,"OFF"),2)=0,"","STALE")))</f>
        <v/>
      </c>
      <c r="BB197" s="2">
        <f>IF(OR(""&amp;$F197="2",""&amp;$F197="4",""&amp;$F197="G",""&amp;$F197="H"),IF($AY197="YES","",IF($AB197&lt;&gt;0,"",IF(COUNTIFS('AR SALES'!$L$2:$L$2501,$L197,'AR SALES'!$AD$2:$AD$2501,IF(""&amp;$F197="4","OFF","ON"),'AR SALES'!$AF$2:$AF$2501,"Y")&gt;0,"","NO EXEMPTION"))),"")</f>
        <v/>
      </c>
    </row>
    <row r="198">
      <c r="AT198" s="2">
        <f>IF($L198="","",IFERROR(INDEX('AR SALES'!$H$2:$H$2501,MATCH(""&amp;$L198,'AR SALES'!$AE$2:$AE$2501,0)),""))</f>
        <v/>
      </c>
      <c r="AU198" s="2">
        <f>IF($L198="","",IF($A198&lt;&gt;"GA","",IF($E198="FULTON",IF(ISNUMBER(SEARCH("COLLEGE PARK",$AT198)),"FULTON (COLLEGE PARK)",IF(ISNUMBER(SEARCH("HAPEVILLE",$AT198)),"FULTON (HAPEVILLE)",IF(ISNUMBER(SEARCH("EAST POINT",$AT198)),"FULTON (EAST POINT)",IF(ISNUMBER(SEARCH("ATLANTA",$AT198)),"FULTON (ATL LIMITS)","FULTON")))),IF($E198="DEKALB",IF(ISNUMBER(SEARCH("ATLANTA",$AT198)),"DEKALB (ATL LIMITS)","DEKALB"),IF(AND($E198="CLAYTON",ISNUMBER(SEARCH("COLLEGE PARK",$AT198))),"CLAYTON (COLLEGE PARK)",$E198)))))</f>
        <v/>
      </c>
      <c r="AV198" s="2">
        <f>IF($L198="","",IF(""&amp;$F198="2","DIESEL",IF(OR(""&amp;$F198="G",""&amp;$F198="H"),"GAS","")))</f>
        <v/>
      </c>
      <c r="AW198" s="2">
        <f>IF($AV198="","",$R198)</f>
        <v/>
      </c>
      <c r="AX198" s="2">
        <f>IF($AV198="","",IF($AB198=0,$R198,0))</f>
        <v/>
      </c>
      <c r="AY198" s="2">
        <f>IF($AV198="","",IF(AND($Z198=0,COUNTIF('AR SALES'!$L$2:$L$2501,$L198)=0),"YES",""))</f>
        <v/>
      </c>
      <c r="AZ198" s="2">
        <f>IF($AV198="","",IFERROR(VLOOKUP($AU198,CODES!$A:$B,2,FALSE),"NO CODE"))</f>
        <v/>
      </c>
      <c r="BA198" s="2">
        <f>IF(""&amp;$F198&lt;&gt;"4","",IF($AY198="YES","",IF(ROUND(SUMIFS($AE$2:$AE$4001,$L$2:$L$4001,$L198,$F$2:$F$4001,"4")-SUMIFS('AR SALES'!$Y$2:$Y$2501,'AR SALES'!$L$2:$L$2501,$L198,'AR SALES'!$AD$2:$AD$2501,"OFF"),2)=0,"","STALE")))</f>
        <v/>
      </c>
      <c r="BB198" s="2">
        <f>IF(OR(""&amp;$F198="2",""&amp;$F198="4",""&amp;$F198="G",""&amp;$F198="H"),IF($AY198="YES","",IF($AB198&lt;&gt;0,"",IF(COUNTIFS('AR SALES'!$L$2:$L$2501,$L198,'AR SALES'!$AD$2:$AD$2501,IF(""&amp;$F198="4","OFF","ON"),'AR SALES'!$AF$2:$AF$2501,"Y")&gt;0,"","NO EXEMPTION"))),"")</f>
        <v/>
      </c>
    </row>
    <row r="199">
      <c r="AT199" s="2">
        <f>IF($L199="","",IFERROR(INDEX('AR SALES'!$H$2:$H$2501,MATCH(""&amp;$L199,'AR SALES'!$AE$2:$AE$2501,0)),""))</f>
        <v/>
      </c>
      <c r="AU199" s="2">
        <f>IF($L199="","",IF($A199&lt;&gt;"GA","",IF($E199="FULTON",IF(ISNUMBER(SEARCH("COLLEGE PARK",$AT199)),"FULTON (COLLEGE PARK)",IF(ISNUMBER(SEARCH("HAPEVILLE",$AT199)),"FULTON (HAPEVILLE)",IF(ISNUMBER(SEARCH("EAST POINT",$AT199)),"FULTON (EAST POINT)",IF(ISNUMBER(SEARCH("ATLANTA",$AT199)),"FULTON (ATL LIMITS)","FULTON")))),IF($E199="DEKALB",IF(ISNUMBER(SEARCH("ATLANTA",$AT199)),"DEKALB (ATL LIMITS)","DEKALB"),IF(AND($E199="CLAYTON",ISNUMBER(SEARCH("COLLEGE PARK",$AT199))),"CLAYTON (COLLEGE PARK)",$E199)))))</f>
        <v/>
      </c>
      <c r="AV199" s="2">
        <f>IF($L199="","",IF(""&amp;$F199="2","DIESEL",IF(OR(""&amp;$F199="G",""&amp;$F199="H"),"GAS","")))</f>
        <v/>
      </c>
      <c r="AW199" s="2">
        <f>IF($AV199="","",$R199)</f>
        <v/>
      </c>
      <c r="AX199" s="2">
        <f>IF($AV199="","",IF($AB199=0,$R199,0))</f>
        <v/>
      </c>
      <c r="AY199" s="2">
        <f>IF($AV199="","",IF(AND($Z199=0,COUNTIF('AR SALES'!$L$2:$L$2501,$L199)=0),"YES",""))</f>
        <v/>
      </c>
      <c r="AZ199" s="2">
        <f>IF($AV199="","",IFERROR(VLOOKUP($AU199,CODES!$A:$B,2,FALSE),"NO CODE"))</f>
        <v/>
      </c>
      <c r="BA199" s="2">
        <f>IF(""&amp;$F199&lt;&gt;"4","",IF($AY199="YES","",IF(ROUND(SUMIFS($AE$2:$AE$4001,$L$2:$L$4001,$L199,$F$2:$F$4001,"4")-SUMIFS('AR SALES'!$Y$2:$Y$2501,'AR SALES'!$L$2:$L$2501,$L199,'AR SALES'!$AD$2:$AD$2501,"OFF"),2)=0,"","STALE")))</f>
        <v/>
      </c>
      <c r="BB199" s="2">
        <f>IF(OR(""&amp;$F199="2",""&amp;$F199="4",""&amp;$F199="G",""&amp;$F199="H"),IF($AY199="YES","",IF($AB199&lt;&gt;0,"",IF(COUNTIFS('AR SALES'!$L$2:$L$2501,$L199,'AR SALES'!$AD$2:$AD$2501,IF(""&amp;$F199="4","OFF","ON"),'AR SALES'!$AF$2:$AF$2501,"Y")&gt;0,"","NO EXEMPTION"))),"")</f>
        <v/>
      </c>
    </row>
    <row r="200">
      <c r="AT200" s="2">
        <f>IF($L200="","",IFERROR(INDEX('AR SALES'!$H$2:$H$2501,MATCH(""&amp;$L200,'AR SALES'!$AE$2:$AE$2501,0)),""))</f>
        <v/>
      </c>
      <c r="AU200" s="2">
        <f>IF($L200="","",IF($A200&lt;&gt;"GA","",IF($E200="FULTON",IF(ISNUMBER(SEARCH("COLLEGE PARK",$AT200)),"FULTON (COLLEGE PARK)",IF(ISNUMBER(SEARCH("HAPEVILLE",$AT200)),"FULTON (HAPEVILLE)",IF(ISNUMBER(SEARCH("EAST POINT",$AT200)),"FULTON (EAST POINT)",IF(ISNUMBER(SEARCH("ATLANTA",$AT200)),"FULTON (ATL LIMITS)","FULTON")))),IF($E200="DEKALB",IF(ISNUMBER(SEARCH("ATLANTA",$AT200)),"DEKALB (ATL LIMITS)","DEKALB"),IF(AND($E200="CLAYTON",ISNUMBER(SEARCH("COLLEGE PARK",$AT200))),"CLAYTON (COLLEGE PARK)",$E200)))))</f>
        <v/>
      </c>
      <c r="AV200" s="2">
        <f>IF($L200="","",IF(""&amp;$F200="2","DIESEL",IF(OR(""&amp;$F200="G",""&amp;$F200="H"),"GAS","")))</f>
        <v/>
      </c>
      <c r="AW200" s="2">
        <f>IF($AV200="","",$R200)</f>
        <v/>
      </c>
      <c r="AX200" s="2">
        <f>IF($AV200="","",IF($AB200=0,$R200,0))</f>
        <v/>
      </c>
      <c r="AY200" s="2">
        <f>IF($AV200="","",IF(AND($Z200=0,COUNTIF('AR SALES'!$L$2:$L$2501,$L200)=0),"YES",""))</f>
        <v/>
      </c>
      <c r="AZ200" s="2">
        <f>IF($AV200="","",IFERROR(VLOOKUP($AU200,CODES!$A:$B,2,FALSE),"NO CODE"))</f>
        <v/>
      </c>
      <c r="BA200" s="2">
        <f>IF(""&amp;$F200&lt;&gt;"4","",IF($AY200="YES","",IF(ROUND(SUMIFS($AE$2:$AE$4001,$L$2:$L$4001,$L200,$F$2:$F$4001,"4")-SUMIFS('AR SALES'!$Y$2:$Y$2501,'AR SALES'!$L$2:$L$2501,$L200,'AR SALES'!$AD$2:$AD$2501,"OFF"),2)=0,"","STALE")))</f>
        <v/>
      </c>
      <c r="BB200" s="2">
        <f>IF(OR(""&amp;$F200="2",""&amp;$F200="4",""&amp;$F200="G",""&amp;$F200="H"),IF($AY200="YES","",IF($AB200&lt;&gt;0,"",IF(COUNTIFS('AR SALES'!$L$2:$L$2501,$L200,'AR SALES'!$AD$2:$AD$2501,IF(""&amp;$F200="4","OFF","ON"),'AR SALES'!$AF$2:$AF$2501,"Y")&gt;0,"","NO EXEMPTION"))),"")</f>
        <v/>
      </c>
    </row>
    <row r="201">
      <c r="AT201" s="2">
        <f>IF($L201="","",IFERROR(INDEX('AR SALES'!$H$2:$H$2501,MATCH(""&amp;$L201,'AR SALES'!$AE$2:$AE$2501,0)),""))</f>
        <v/>
      </c>
      <c r="AU201" s="2">
        <f>IF($L201="","",IF($A201&lt;&gt;"GA","",IF($E201="FULTON",IF(ISNUMBER(SEARCH("COLLEGE PARK",$AT201)),"FULTON (COLLEGE PARK)",IF(ISNUMBER(SEARCH("HAPEVILLE",$AT201)),"FULTON (HAPEVILLE)",IF(ISNUMBER(SEARCH("EAST POINT",$AT201)),"FULTON (EAST POINT)",IF(ISNUMBER(SEARCH("ATLANTA",$AT201)),"FULTON (ATL LIMITS)","FULTON")))),IF($E201="DEKALB",IF(ISNUMBER(SEARCH("ATLANTA",$AT201)),"DEKALB (ATL LIMITS)","DEKALB"),IF(AND($E201="CLAYTON",ISNUMBER(SEARCH("COLLEGE PARK",$AT201))),"CLAYTON (COLLEGE PARK)",$E201)))))</f>
        <v/>
      </c>
      <c r="AV201" s="2">
        <f>IF($L201="","",IF(""&amp;$F201="2","DIESEL",IF(OR(""&amp;$F201="G",""&amp;$F201="H"),"GAS","")))</f>
        <v/>
      </c>
      <c r="AW201" s="2">
        <f>IF($AV201="","",$R201)</f>
        <v/>
      </c>
      <c r="AX201" s="2">
        <f>IF($AV201="","",IF($AB201=0,$R201,0))</f>
        <v/>
      </c>
      <c r="AY201" s="2">
        <f>IF($AV201="","",IF(AND($Z201=0,COUNTIF('AR SALES'!$L$2:$L$2501,$L201)=0),"YES",""))</f>
        <v/>
      </c>
      <c r="AZ201" s="2">
        <f>IF($AV201="","",IFERROR(VLOOKUP($AU201,CODES!$A:$B,2,FALSE),"NO CODE"))</f>
        <v/>
      </c>
      <c r="BA201" s="2">
        <f>IF(""&amp;$F201&lt;&gt;"4","",IF($AY201="YES","",IF(ROUND(SUMIFS($AE$2:$AE$4001,$L$2:$L$4001,$L201,$F$2:$F$4001,"4")-SUMIFS('AR SALES'!$Y$2:$Y$2501,'AR SALES'!$L$2:$L$2501,$L201,'AR SALES'!$AD$2:$AD$2501,"OFF"),2)=0,"","STALE")))</f>
        <v/>
      </c>
      <c r="BB201" s="2">
        <f>IF(OR(""&amp;$F201="2",""&amp;$F201="4",""&amp;$F201="G",""&amp;$F201="H"),IF($AY201="YES","",IF($AB201&lt;&gt;0,"",IF(COUNTIFS('AR SALES'!$L$2:$L$2501,$L201,'AR SALES'!$AD$2:$AD$2501,IF(""&amp;$F201="4","OFF","ON"),'AR SALES'!$AF$2:$AF$2501,"Y")&gt;0,"","NO EXEMPTION"))),"")</f>
        <v/>
      </c>
    </row>
    <row r="202">
      <c r="AT202" s="2">
        <f>IF($L202="","",IFERROR(INDEX('AR SALES'!$H$2:$H$2501,MATCH(""&amp;$L202,'AR SALES'!$AE$2:$AE$2501,0)),""))</f>
        <v/>
      </c>
      <c r="AU202" s="2">
        <f>IF($L202="","",IF($A202&lt;&gt;"GA","",IF($E202="FULTON",IF(ISNUMBER(SEARCH("COLLEGE PARK",$AT202)),"FULTON (COLLEGE PARK)",IF(ISNUMBER(SEARCH("HAPEVILLE",$AT202)),"FULTON (HAPEVILLE)",IF(ISNUMBER(SEARCH("EAST POINT",$AT202)),"FULTON (EAST POINT)",IF(ISNUMBER(SEARCH("ATLANTA",$AT202)),"FULTON (ATL LIMITS)","FULTON")))),IF($E202="DEKALB",IF(ISNUMBER(SEARCH("ATLANTA",$AT202)),"DEKALB (ATL LIMITS)","DEKALB"),IF(AND($E202="CLAYTON",ISNUMBER(SEARCH("COLLEGE PARK",$AT202))),"CLAYTON (COLLEGE PARK)",$E202)))))</f>
        <v/>
      </c>
      <c r="AV202" s="2">
        <f>IF($L202="","",IF(""&amp;$F202="2","DIESEL",IF(OR(""&amp;$F202="G",""&amp;$F202="H"),"GAS","")))</f>
        <v/>
      </c>
      <c r="AW202" s="2">
        <f>IF($AV202="","",$R202)</f>
        <v/>
      </c>
      <c r="AX202" s="2">
        <f>IF($AV202="","",IF($AB202=0,$R202,0))</f>
        <v/>
      </c>
      <c r="AY202" s="2">
        <f>IF($AV202="","",IF(AND($Z202=0,COUNTIF('AR SALES'!$L$2:$L$2501,$L202)=0),"YES",""))</f>
        <v/>
      </c>
      <c r="AZ202" s="2">
        <f>IF($AV202="","",IFERROR(VLOOKUP($AU202,CODES!$A:$B,2,FALSE),"NO CODE"))</f>
        <v/>
      </c>
      <c r="BA202" s="2">
        <f>IF(""&amp;$F202&lt;&gt;"4","",IF($AY202="YES","",IF(ROUND(SUMIFS($AE$2:$AE$4001,$L$2:$L$4001,$L202,$F$2:$F$4001,"4")-SUMIFS('AR SALES'!$Y$2:$Y$2501,'AR SALES'!$L$2:$L$2501,$L202,'AR SALES'!$AD$2:$AD$2501,"OFF"),2)=0,"","STALE")))</f>
        <v/>
      </c>
      <c r="BB202" s="2">
        <f>IF(OR(""&amp;$F202="2",""&amp;$F202="4",""&amp;$F202="G",""&amp;$F202="H"),IF($AY202="YES","",IF($AB202&lt;&gt;0,"",IF(COUNTIFS('AR SALES'!$L$2:$L$2501,$L202,'AR SALES'!$AD$2:$AD$2501,IF(""&amp;$F202="4","OFF","ON"),'AR SALES'!$AF$2:$AF$2501,"Y")&gt;0,"","NO EXEMPTION"))),"")</f>
        <v/>
      </c>
    </row>
    <row r="203">
      <c r="AT203" s="2">
        <f>IF($L203="","",IFERROR(INDEX('AR SALES'!$H$2:$H$2501,MATCH(""&amp;$L203,'AR SALES'!$AE$2:$AE$2501,0)),""))</f>
        <v/>
      </c>
      <c r="AU203" s="2">
        <f>IF($L203="","",IF($A203&lt;&gt;"GA","",IF($E203="FULTON",IF(ISNUMBER(SEARCH("COLLEGE PARK",$AT203)),"FULTON (COLLEGE PARK)",IF(ISNUMBER(SEARCH("HAPEVILLE",$AT203)),"FULTON (HAPEVILLE)",IF(ISNUMBER(SEARCH("EAST POINT",$AT203)),"FULTON (EAST POINT)",IF(ISNUMBER(SEARCH("ATLANTA",$AT203)),"FULTON (ATL LIMITS)","FULTON")))),IF($E203="DEKALB",IF(ISNUMBER(SEARCH("ATLANTA",$AT203)),"DEKALB (ATL LIMITS)","DEKALB"),IF(AND($E203="CLAYTON",ISNUMBER(SEARCH("COLLEGE PARK",$AT203))),"CLAYTON (COLLEGE PARK)",$E203)))))</f>
        <v/>
      </c>
      <c r="AV203" s="2">
        <f>IF($L203="","",IF(""&amp;$F203="2","DIESEL",IF(OR(""&amp;$F203="G",""&amp;$F203="H"),"GAS","")))</f>
        <v/>
      </c>
      <c r="AW203" s="2">
        <f>IF($AV203="","",$R203)</f>
        <v/>
      </c>
      <c r="AX203" s="2">
        <f>IF($AV203="","",IF($AB203=0,$R203,0))</f>
        <v/>
      </c>
      <c r="AY203" s="2">
        <f>IF($AV203="","",IF(AND($Z203=0,COUNTIF('AR SALES'!$L$2:$L$2501,$L203)=0),"YES",""))</f>
        <v/>
      </c>
      <c r="AZ203" s="2">
        <f>IF($AV203="","",IFERROR(VLOOKUP($AU203,CODES!$A:$B,2,FALSE),"NO CODE"))</f>
        <v/>
      </c>
      <c r="BA203" s="2">
        <f>IF(""&amp;$F203&lt;&gt;"4","",IF($AY203="YES","",IF(ROUND(SUMIFS($AE$2:$AE$4001,$L$2:$L$4001,$L203,$F$2:$F$4001,"4")-SUMIFS('AR SALES'!$Y$2:$Y$2501,'AR SALES'!$L$2:$L$2501,$L203,'AR SALES'!$AD$2:$AD$2501,"OFF"),2)=0,"","STALE")))</f>
        <v/>
      </c>
      <c r="BB203" s="2">
        <f>IF(OR(""&amp;$F203="2",""&amp;$F203="4",""&amp;$F203="G",""&amp;$F203="H"),IF($AY203="YES","",IF($AB203&lt;&gt;0,"",IF(COUNTIFS('AR SALES'!$L$2:$L$2501,$L203,'AR SALES'!$AD$2:$AD$2501,IF(""&amp;$F203="4","OFF","ON"),'AR SALES'!$AF$2:$AF$2501,"Y")&gt;0,"","NO EXEMPTION"))),"")</f>
        <v/>
      </c>
    </row>
    <row r="204">
      <c r="AT204" s="2">
        <f>IF($L204="","",IFERROR(INDEX('AR SALES'!$H$2:$H$2501,MATCH(""&amp;$L204,'AR SALES'!$AE$2:$AE$2501,0)),""))</f>
        <v/>
      </c>
      <c r="AU204" s="2">
        <f>IF($L204="","",IF($A204&lt;&gt;"GA","",IF($E204="FULTON",IF(ISNUMBER(SEARCH("COLLEGE PARK",$AT204)),"FULTON (COLLEGE PARK)",IF(ISNUMBER(SEARCH("HAPEVILLE",$AT204)),"FULTON (HAPEVILLE)",IF(ISNUMBER(SEARCH("EAST POINT",$AT204)),"FULTON (EAST POINT)",IF(ISNUMBER(SEARCH("ATLANTA",$AT204)),"FULTON (ATL LIMITS)","FULTON")))),IF($E204="DEKALB",IF(ISNUMBER(SEARCH("ATLANTA",$AT204)),"DEKALB (ATL LIMITS)","DEKALB"),IF(AND($E204="CLAYTON",ISNUMBER(SEARCH("COLLEGE PARK",$AT204))),"CLAYTON (COLLEGE PARK)",$E204)))))</f>
        <v/>
      </c>
      <c r="AV204" s="2">
        <f>IF($L204="","",IF(""&amp;$F204="2","DIESEL",IF(OR(""&amp;$F204="G",""&amp;$F204="H"),"GAS","")))</f>
        <v/>
      </c>
      <c r="AW204" s="2">
        <f>IF($AV204="","",$R204)</f>
        <v/>
      </c>
      <c r="AX204" s="2">
        <f>IF($AV204="","",IF($AB204=0,$R204,0))</f>
        <v/>
      </c>
      <c r="AY204" s="2">
        <f>IF($AV204="","",IF(AND($Z204=0,COUNTIF('AR SALES'!$L$2:$L$2501,$L204)=0),"YES",""))</f>
        <v/>
      </c>
      <c r="AZ204" s="2">
        <f>IF($AV204="","",IFERROR(VLOOKUP($AU204,CODES!$A:$B,2,FALSE),"NO CODE"))</f>
        <v/>
      </c>
      <c r="BA204" s="2">
        <f>IF(""&amp;$F204&lt;&gt;"4","",IF($AY204="YES","",IF(ROUND(SUMIFS($AE$2:$AE$4001,$L$2:$L$4001,$L204,$F$2:$F$4001,"4")-SUMIFS('AR SALES'!$Y$2:$Y$2501,'AR SALES'!$L$2:$L$2501,$L204,'AR SALES'!$AD$2:$AD$2501,"OFF"),2)=0,"","STALE")))</f>
        <v/>
      </c>
      <c r="BB204" s="2">
        <f>IF(OR(""&amp;$F204="2",""&amp;$F204="4",""&amp;$F204="G",""&amp;$F204="H"),IF($AY204="YES","",IF($AB204&lt;&gt;0,"",IF(COUNTIFS('AR SALES'!$L$2:$L$2501,$L204,'AR SALES'!$AD$2:$AD$2501,IF(""&amp;$F204="4","OFF","ON"),'AR SALES'!$AF$2:$AF$2501,"Y")&gt;0,"","NO EXEMPTION"))),"")</f>
        <v/>
      </c>
    </row>
    <row r="205">
      <c r="AT205" s="2">
        <f>IF($L205="","",IFERROR(INDEX('AR SALES'!$H$2:$H$2501,MATCH(""&amp;$L205,'AR SALES'!$AE$2:$AE$2501,0)),""))</f>
        <v/>
      </c>
      <c r="AU205" s="2">
        <f>IF($L205="","",IF($A205&lt;&gt;"GA","",IF($E205="FULTON",IF(ISNUMBER(SEARCH("COLLEGE PARK",$AT205)),"FULTON (COLLEGE PARK)",IF(ISNUMBER(SEARCH("HAPEVILLE",$AT205)),"FULTON (HAPEVILLE)",IF(ISNUMBER(SEARCH("EAST POINT",$AT205)),"FULTON (EAST POINT)",IF(ISNUMBER(SEARCH("ATLANTA",$AT205)),"FULTON (ATL LIMITS)","FULTON")))),IF($E205="DEKALB",IF(ISNUMBER(SEARCH("ATLANTA",$AT205)),"DEKALB (ATL LIMITS)","DEKALB"),IF(AND($E205="CLAYTON",ISNUMBER(SEARCH("COLLEGE PARK",$AT205))),"CLAYTON (COLLEGE PARK)",$E205)))))</f>
        <v/>
      </c>
      <c r="AV205" s="2">
        <f>IF($L205="","",IF(""&amp;$F205="2","DIESEL",IF(OR(""&amp;$F205="G",""&amp;$F205="H"),"GAS","")))</f>
        <v/>
      </c>
      <c r="AW205" s="2">
        <f>IF($AV205="","",$R205)</f>
        <v/>
      </c>
      <c r="AX205" s="2">
        <f>IF($AV205="","",IF($AB205=0,$R205,0))</f>
        <v/>
      </c>
      <c r="AY205" s="2">
        <f>IF($AV205="","",IF(AND($Z205=0,COUNTIF('AR SALES'!$L$2:$L$2501,$L205)=0),"YES",""))</f>
        <v/>
      </c>
      <c r="AZ205" s="2">
        <f>IF($AV205="","",IFERROR(VLOOKUP($AU205,CODES!$A:$B,2,FALSE),"NO CODE"))</f>
        <v/>
      </c>
      <c r="BA205" s="2">
        <f>IF(""&amp;$F205&lt;&gt;"4","",IF($AY205="YES","",IF(ROUND(SUMIFS($AE$2:$AE$4001,$L$2:$L$4001,$L205,$F$2:$F$4001,"4")-SUMIFS('AR SALES'!$Y$2:$Y$2501,'AR SALES'!$L$2:$L$2501,$L205,'AR SALES'!$AD$2:$AD$2501,"OFF"),2)=0,"","STALE")))</f>
        <v/>
      </c>
      <c r="BB205" s="2">
        <f>IF(OR(""&amp;$F205="2",""&amp;$F205="4",""&amp;$F205="G",""&amp;$F205="H"),IF($AY205="YES","",IF($AB205&lt;&gt;0,"",IF(COUNTIFS('AR SALES'!$L$2:$L$2501,$L205,'AR SALES'!$AD$2:$AD$2501,IF(""&amp;$F205="4","OFF","ON"),'AR SALES'!$AF$2:$AF$2501,"Y")&gt;0,"","NO EXEMPTION"))),"")</f>
        <v/>
      </c>
    </row>
    <row r="206">
      <c r="AT206" s="2">
        <f>IF($L206="","",IFERROR(INDEX('AR SALES'!$H$2:$H$2501,MATCH(""&amp;$L206,'AR SALES'!$AE$2:$AE$2501,0)),""))</f>
        <v/>
      </c>
      <c r="AU206" s="2">
        <f>IF($L206="","",IF($A206&lt;&gt;"GA","",IF($E206="FULTON",IF(ISNUMBER(SEARCH("COLLEGE PARK",$AT206)),"FULTON (COLLEGE PARK)",IF(ISNUMBER(SEARCH("HAPEVILLE",$AT206)),"FULTON (HAPEVILLE)",IF(ISNUMBER(SEARCH("EAST POINT",$AT206)),"FULTON (EAST POINT)",IF(ISNUMBER(SEARCH("ATLANTA",$AT206)),"FULTON (ATL LIMITS)","FULTON")))),IF($E206="DEKALB",IF(ISNUMBER(SEARCH("ATLANTA",$AT206)),"DEKALB (ATL LIMITS)","DEKALB"),IF(AND($E206="CLAYTON",ISNUMBER(SEARCH("COLLEGE PARK",$AT206))),"CLAYTON (COLLEGE PARK)",$E206)))))</f>
        <v/>
      </c>
      <c r="AV206" s="2">
        <f>IF($L206="","",IF(""&amp;$F206="2","DIESEL",IF(OR(""&amp;$F206="G",""&amp;$F206="H"),"GAS","")))</f>
        <v/>
      </c>
      <c r="AW206" s="2">
        <f>IF($AV206="","",$R206)</f>
        <v/>
      </c>
      <c r="AX206" s="2">
        <f>IF($AV206="","",IF($AB206=0,$R206,0))</f>
        <v/>
      </c>
      <c r="AY206" s="2">
        <f>IF($AV206="","",IF(AND($Z206=0,COUNTIF('AR SALES'!$L$2:$L$2501,$L206)=0),"YES",""))</f>
        <v/>
      </c>
      <c r="AZ206" s="2">
        <f>IF($AV206="","",IFERROR(VLOOKUP($AU206,CODES!$A:$B,2,FALSE),"NO CODE"))</f>
        <v/>
      </c>
      <c r="BA206" s="2">
        <f>IF(""&amp;$F206&lt;&gt;"4","",IF($AY206="YES","",IF(ROUND(SUMIFS($AE$2:$AE$4001,$L$2:$L$4001,$L206,$F$2:$F$4001,"4")-SUMIFS('AR SALES'!$Y$2:$Y$2501,'AR SALES'!$L$2:$L$2501,$L206,'AR SALES'!$AD$2:$AD$2501,"OFF"),2)=0,"","STALE")))</f>
        <v/>
      </c>
      <c r="BB206" s="2">
        <f>IF(OR(""&amp;$F206="2",""&amp;$F206="4",""&amp;$F206="G",""&amp;$F206="H"),IF($AY206="YES","",IF($AB206&lt;&gt;0,"",IF(COUNTIFS('AR SALES'!$L$2:$L$2501,$L206,'AR SALES'!$AD$2:$AD$2501,IF(""&amp;$F206="4","OFF","ON"),'AR SALES'!$AF$2:$AF$2501,"Y")&gt;0,"","NO EXEMPTION"))),"")</f>
        <v/>
      </c>
    </row>
    <row r="207">
      <c r="AT207" s="2">
        <f>IF($L207="","",IFERROR(INDEX('AR SALES'!$H$2:$H$2501,MATCH(""&amp;$L207,'AR SALES'!$AE$2:$AE$2501,0)),""))</f>
        <v/>
      </c>
      <c r="AU207" s="2">
        <f>IF($L207="","",IF($A207&lt;&gt;"GA","",IF($E207="FULTON",IF(ISNUMBER(SEARCH("COLLEGE PARK",$AT207)),"FULTON (COLLEGE PARK)",IF(ISNUMBER(SEARCH("HAPEVILLE",$AT207)),"FULTON (HAPEVILLE)",IF(ISNUMBER(SEARCH("EAST POINT",$AT207)),"FULTON (EAST POINT)",IF(ISNUMBER(SEARCH("ATLANTA",$AT207)),"FULTON (ATL LIMITS)","FULTON")))),IF($E207="DEKALB",IF(ISNUMBER(SEARCH("ATLANTA",$AT207)),"DEKALB (ATL LIMITS)","DEKALB"),IF(AND($E207="CLAYTON",ISNUMBER(SEARCH("COLLEGE PARK",$AT207))),"CLAYTON (COLLEGE PARK)",$E207)))))</f>
        <v/>
      </c>
      <c r="AV207" s="2">
        <f>IF($L207="","",IF(""&amp;$F207="2","DIESEL",IF(OR(""&amp;$F207="G",""&amp;$F207="H"),"GAS","")))</f>
        <v/>
      </c>
      <c r="AW207" s="2">
        <f>IF($AV207="","",$R207)</f>
        <v/>
      </c>
      <c r="AX207" s="2">
        <f>IF($AV207="","",IF($AB207=0,$R207,0))</f>
        <v/>
      </c>
      <c r="AY207" s="2">
        <f>IF($AV207="","",IF(AND($Z207=0,COUNTIF('AR SALES'!$L$2:$L$2501,$L207)=0),"YES",""))</f>
        <v/>
      </c>
      <c r="AZ207" s="2">
        <f>IF($AV207="","",IFERROR(VLOOKUP($AU207,CODES!$A:$B,2,FALSE),"NO CODE"))</f>
        <v/>
      </c>
      <c r="BA207" s="2">
        <f>IF(""&amp;$F207&lt;&gt;"4","",IF($AY207="YES","",IF(ROUND(SUMIFS($AE$2:$AE$4001,$L$2:$L$4001,$L207,$F$2:$F$4001,"4")-SUMIFS('AR SALES'!$Y$2:$Y$2501,'AR SALES'!$L$2:$L$2501,$L207,'AR SALES'!$AD$2:$AD$2501,"OFF"),2)=0,"","STALE")))</f>
        <v/>
      </c>
      <c r="BB207" s="2">
        <f>IF(OR(""&amp;$F207="2",""&amp;$F207="4",""&amp;$F207="G",""&amp;$F207="H"),IF($AY207="YES","",IF($AB207&lt;&gt;0,"",IF(COUNTIFS('AR SALES'!$L$2:$L$2501,$L207,'AR SALES'!$AD$2:$AD$2501,IF(""&amp;$F207="4","OFF","ON"),'AR SALES'!$AF$2:$AF$2501,"Y")&gt;0,"","NO EXEMPTION"))),"")</f>
        <v/>
      </c>
    </row>
    <row r="208">
      <c r="AT208" s="2">
        <f>IF($L208="","",IFERROR(INDEX('AR SALES'!$H$2:$H$2501,MATCH(""&amp;$L208,'AR SALES'!$AE$2:$AE$2501,0)),""))</f>
        <v/>
      </c>
      <c r="AU208" s="2">
        <f>IF($L208="","",IF($A208&lt;&gt;"GA","",IF($E208="FULTON",IF(ISNUMBER(SEARCH("COLLEGE PARK",$AT208)),"FULTON (COLLEGE PARK)",IF(ISNUMBER(SEARCH("HAPEVILLE",$AT208)),"FULTON (HAPEVILLE)",IF(ISNUMBER(SEARCH("EAST POINT",$AT208)),"FULTON (EAST POINT)",IF(ISNUMBER(SEARCH("ATLANTA",$AT208)),"FULTON (ATL LIMITS)","FULTON")))),IF($E208="DEKALB",IF(ISNUMBER(SEARCH("ATLANTA",$AT208)),"DEKALB (ATL LIMITS)","DEKALB"),IF(AND($E208="CLAYTON",ISNUMBER(SEARCH("COLLEGE PARK",$AT208))),"CLAYTON (COLLEGE PARK)",$E208)))))</f>
        <v/>
      </c>
      <c r="AV208" s="2">
        <f>IF($L208="","",IF(""&amp;$F208="2","DIESEL",IF(OR(""&amp;$F208="G",""&amp;$F208="H"),"GAS","")))</f>
        <v/>
      </c>
      <c r="AW208" s="2">
        <f>IF($AV208="","",$R208)</f>
        <v/>
      </c>
      <c r="AX208" s="2">
        <f>IF($AV208="","",IF($AB208=0,$R208,0))</f>
        <v/>
      </c>
      <c r="AY208" s="2">
        <f>IF($AV208="","",IF(AND($Z208=0,COUNTIF('AR SALES'!$L$2:$L$2501,$L208)=0),"YES",""))</f>
        <v/>
      </c>
      <c r="AZ208" s="2">
        <f>IF($AV208="","",IFERROR(VLOOKUP($AU208,CODES!$A:$B,2,FALSE),"NO CODE"))</f>
        <v/>
      </c>
      <c r="BA208" s="2">
        <f>IF(""&amp;$F208&lt;&gt;"4","",IF($AY208="YES","",IF(ROUND(SUMIFS($AE$2:$AE$4001,$L$2:$L$4001,$L208,$F$2:$F$4001,"4")-SUMIFS('AR SALES'!$Y$2:$Y$2501,'AR SALES'!$L$2:$L$2501,$L208,'AR SALES'!$AD$2:$AD$2501,"OFF"),2)=0,"","STALE")))</f>
        <v/>
      </c>
      <c r="BB208" s="2">
        <f>IF(OR(""&amp;$F208="2",""&amp;$F208="4",""&amp;$F208="G",""&amp;$F208="H"),IF($AY208="YES","",IF($AB208&lt;&gt;0,"",IF(COUNTIFS('AR SALES'!$L$2:$L$2501,$L208,'AR SALES'!$AD$2:$AD$2501,IF(""&amp;$F208="4","OFF","ON"),'AR SALES'!$AF$2:$AF$2501,"Y")&gt;0,"","NO EXEMPTION"))),"")</f>
        <v/>
      </c>
    </row>
    <row r="209">
      <c r="AT209" s="2">
        <f>IF($L209="","",IFERROR(INDEX('AR SALES'!$H$2:$H$2501,MATCH(""&amp;$L209,'AR SALES'!$AE$2:$AE$2501,0)),""))</f>
        <v/>
      </c>
      <c r="AU209" s="2">
        <f>IF($L209="","",IF($A209&lt;&gt;"GA","",IF($E209="FULTON",IF(ISNUMBER(SEARCH("COLLEGE PARK",$AT209)),"FULTON (COLLEGE PARK)",IF(ISNUMBER(SEARCH("HAPEVILLE",$AT209)),"FULTON (HAPEVILLE)",IF(ISNUMBER(SEARCH("EAST POINT",$AT209)),"FULTON (EAST POINT)",IF(ISNUMBER(SEARCH("ATLANTA",$AT209)),"FULTON (ATL LIMITS)","FULTON")))),IF($E209="DEKALB",IF(ISNUMBER(SEARCH("ATLANTA",$AT209)),"DEKALB (ATL LIMITS)","DEKALB"),IF(AND($E209="CLAYTON",ISNUMBER(SEARCH("COLLEGE PARK",$AT209))),"CLAYTON (COLLEGE PARK)",$E209)))))</f>
        <v/>
      </c>
      <c r="AV209" s="2">
        <f>IF($L209="","",IF(""&amp;$F209="2","DIESEL",IF(OR(""&amp;$F209="G",""&amp;$F209="H"),"GAS","")))</f>
        <v/>
      </c>
      <c r="AW209" s="2">
        <f>IF($AV209="","",$R209)</f>
        <v/>
      </c>
      <c r="AX209" s="2">
        <f>IF($AV209="","",IF($AB209=0,$R209,0))</f>
        <v/>
      </c>
      <c r="AY209" s="2">
        <f>IF($AV209="","",IF(AND($Z209=0,COUNTIF('AR SALES'!$L$2:$L$2501,$L209)=0),"YES",""))</f>
        <v/>
      </c>
      <c r="AZ209" s="2">
        <f>IF($AV209="","",IFERROR(VLOOKUP($AU209,CODES!$A:$B,2,FALSE),"NO CODE"))</f>
        <v/>
      </c>
      <c r="BA209" s="2">
        <f>IF(""&amp;$F209&lt;&gt;"4","",IF($AY209="YES","",IF(ROUND(SUMIFS($AE$2:$AE$4001,$L$2:$L$4001,$L209,$F$2:$F$4001,"4")-SUMIFS('AR SALES'!$Y$2:$Y$2501,'AR SALES'!$L$2:$L$2501,$L209,'AR SALES'!$AD$2:$AD$2501,"OFF"),2)=0,"","STALE")))</f>
        <v/>
      </c>
      <c r="BB209" s="2">
        <f>IF(OR(""&amp;$F209="2",""&amp;$F209="4",""&amp;$F209="G",""&amp;$F209="H"),IF($AY209="YES","",IF($AB209&lt;&gt;0,"",IF(COUNTIFS('AR SALES'!$L$2:$L$2501,$L209,'AR SALES'!$AD$2:$AD$2501,IF(""&amp;$F209="4","OFF","ON"),'AR SALES'!$AF$2:$AF$2501,"Y")&gt;0,"","NO EXEMPTION"))),"")</f>
        <v/>
      </c>
    </row>
    <row r="210">
      <c r="AT210" s="2">
        <f>IF($L210="","",IFERROR(INDEX('AR SALES'!$H$2:$H$2501,MATCH(""&amp;$L210,'AR SALES'!$AE$2:$AE$2501,0)),""))</f>
        <v/>
      </c>
      <c r="AU210" s="2">
        <f>IF($L210="","",IF($A210&lt;&gt;"GA","",IF($E210="FULTON",IF(ISNUMBER(SEARCH("COLLEGE PARK",$AT210)),"FULTON (COLLEGE PARK)",IF(ISNUMBER(SEARCH("HAPEVILLE",$AT210)),"FULTON (HAPEVILLE)",IF(ISNUMBER(SEARCH("EAST POINT",$AT210)),"FULTON (EAST POINT)",IF(ISNUMBER(SEARCH("ATLANTA",$AT210)),"FULTON (ATL LIMITS)","FULTON")))),IF($E210="DEKALB",IF(ISNUMBER(SEARCH("ATLANTA",$AT210)),"DEKALB (ATL LIMITS)","DEKALB"),IF(AND($E210="CLAYTON",ISNUMBER(SEARCH("COLLEGE PARK",$AT210))),"CLAYTON (COLLEGE PARK)",$E210)))))</f>
        <v/>
      </c>
      <c r="AV210" s="2">
        <f>IF($L210="","",IF(""&amp;$F210="2","DIESEL",IF(OR(""&amp;$F210="G",""&amp;$F210="H"),"GAS","")))</f>
        <v/>
      </c>
      <c r="AW210" s="2">
        <f>IF($AV210="","",$R210)</f>
        <v/>
      </c>
      <c r="AX210" s="2">
        <f>IF($AV210="","",IF($AB210=0,$R210,0))</f>
        <v/>
      </c>
      <c r="AY210" s="2">
        <f>IF($AV210="","",IF(AND($Z210=0,COUNTIF('AR SALES'!$L$2:$L$2501,$L210)=0),"YES",""))</f>
        <v/>
      </c>
      <c r="AZ210" s="2">
        <f>IF($AV210="","",IFERROR(VLOOKUP($AU210,CODES!$A:$B,2,FALSE),"NO CODE"))</f>
        <v/>
      </c>
      <c r="BA210" s="2">
        <f>IF(""&amp;$F210&lt;&gt;"4","",IF($AY210="YES","",IF(ROUND(SUMIFS($AE$2:$AE$4001,$L$2:$L$4001,$L210,$F$2:$F$4001,"4")-SUMIFS('AR SALES'!$Y$2:$Y$2501,'AR SALES'!$L$2:$L$2501,$L210,'AR SALES'!$AD$2:$AD$2501,"OFF"),2)=0,"","STALE")))</f>
        <v/>
      </c>
      <c r="BB210" s="2">
        <f>IF(OR(""&amp;$F210="2",""&amp;$F210="4",""&amp;$F210="G",""&amp;$F210="H"),IF($AY210="YES","",IF($AB210&lt;&gt;0,"",IF(COUNTIFS('AR SALES'!$L$2:$L$2501,$L210,'AR SALES'!$AD$2:$AD$2501,IF(""&amp;$F210="4","OFF","ON"),'AR SALES'!$AF$2:$AF$2501,"Y")&gt;0,"","NO EXEMPTION"))),"")</f>
        <v/>
      </c>
    </row>
    <row r="211">
      <c r="AT211" s="2">
        <f>IF($L211="","",IFERROR(INDEX('AR SALES'!$H$2:$H$2501,MATCH(""&amp;$L211,'AR SALES'!$AE$2:$AE$2501,0)),""))</f>
        <v/>
      </c>
      <c r="AU211" s="2">
        <f>IF($L211="","",IF($A211&lt;&gt;"GA","",IF($E211="FULTON",IF(ISNUMBER(SEARCH("COLLEGE PARK",$AT211)),"FULTON (COLLEGE PARK)",IF(ISNUMBER(SEARCH("HAPEVILLE",$AT211)),"FULTON (HAPEVILLE)",IF(ISNUMBER(SEARCH("EAST POINT",$AT211)),"FULTON (EAST POINT)",IF(ISNUMBER(SEARCH("ATLANTA",$AT211)),"FULTON (ATL LIMITS)","FULTON")))),IF($E211="DEKALB",IF(ISNUMBER(SEARCH("ATLANTA",$AT211)),"DEKALB (ATL LIMITS)","DEKALB"),IF(AND($E211="CLAYTON",ISNUMBER(SEARCH("COLLEGE PARK",$AT211))),"CLAYTON (COLLEGE PARK)",$E211)))))</f>
        <v/>
      </c>
      <c r="AV211" s="2">
        <f>IF($L211="","",IF(""&amp;$F211="2","DIESEL",IF(OR(""&amp;$F211="G",""&amp;$F211="H"),"GAS","")))</f>
        <v/>
      </c>
      <c r="AW211" s="2">
        <f>IF($AV211="","",$R211)</f>
        <v/>
      </c>
      <c r="AX211" s="2">
        <f>IF($AV211="","",IF($AB211=0,$R211,0))</f>
        <v/>
      </c>
      <c r="AY211" s="2">
        <f>IF($AV211="","",IF(AND($Z211=0,COUNTIF('AR SALES'!$L$2:$L$2501,$L211)=0),"YES",""))</f>
        <v/>
      </c>
      <c r="AZ211" s="2">
        <f>IF($AV211="","",IFERROR(VLOOKUP($AU211,CODES!$A:$B,2,FALSE),"NO CODE"))</f>
        <v/>
      </c>
      <c r="BA211" s="2">
        <f>IF(""&amp;$F211&lt;&gt;"4","",IF($AY211="YES","",IF(ROUND(SUMIFS($AE$2:$AE$4001,$L$2:$L$4001,$L211,$F$2:$F$4001,"4")-SUMIFS('AR SALES'!$Y$2:$Y$2501,'AR SALES'!$L$2:$L$2501,$L211,'AR SALES'!$AD$2:$AD$2501,"OFF"),2)=0,"","STALE")))</f>
        <v/>
      </c>
      <c r="BB211" s="2">
        <f>IF(OR(""&amp;$F211="2",""&amp;$F211="4",""&amp;$F211="G",""&amp;$F211="H"),IF($AY211="YES","",IF($AB211&lt;&gt;0,"",IF(COUNTIFS('AR SALES'!$L$2:$L$2501,$L211,'AR SALES'!$AD$2:$AD$2501,IF(""&amp;$F211="4","OFF","ON"),'AR SALES'!$AF$2:$AF$2501,"Y")&gt;0,"","NO EXEMPTION"))),"")</f>
        <v/>
      </c>
    </row>
    <row r="212">
      <c r="AT212" s="2">
        <f>IF($L212="","",IFERROR(INDEX('AR SALES'!$H$2:$H$2501,MATCH(""&amp;$L212,'AR SALES'!$AE$2:$AE$2501,0)),""))</f>
        <v/>
      </c>
      <c r="AU212" s="2">
        <f>IF($L212="","",IF($A212&lt;&gt;"GA","",IF($E212="FULTON",IF(ISNUMBER(SEARCH("COLLEGE PARK",$AT212)),"FULTON (COLLEGE PARK)",IF(ISNUMBER(SEARCH("HAPEVILLE",$AT212)),"FULTON (HAPEVILLE)",IF(ISNUMBER(SEARCH("EAST POINT",$AT212)),"FULTON (EAST POINT)",IF(ISNUMBER(SEARCH("ATLANTA",$AT212)),"FULTON (ATL LIMITS)","FULTON")))),IF($E212="DEKALB",IF(ISNUMBER(SEARCH("ATLANTA",$AT212)),"DEKALB (ATL LIMITS)","DEKALB"),IF(AND($E212="CLAYTON",ISNUMBER(SEARCH("COLLEGE PARK",$AT212))),"CLAYTON (COLLEGE PARK)",$E212)))))</f>
        <v/>
      </c>
      <c r="AV212" s="2">
        <f>IF($L212="","",IF(""&amp;$F212="2","DIESEL",IF(OR(""&amp;$F212="G",""&amp;$F212="H"),"GAS","")))</f>
        <v/>
      </c>
      <c r="AW212" s="2">
        <f>IF($AV212="","",$R212)</f>
        <v/>
      </c>
      <c r="AX212" s="2">
        <f>IF($AV212="","",IF($AB212=0,$R212,0))</f>
        <v/>
      </c>
      <c r="AY212" s="2">
        <f>IF($AV212="","",IF(AND($Z212=0,COUNTIF('AR SALES'!$L$2:$L$2501,$L212)=0),"YES",""))</f>
        <v/>
      </c>
      <c r="AZ212" s="2">
        <f>IF($AV212="","",IFERROR(VLOOKUP($AU212,CODES!$A:$B,2,FALSE),"NO CODE"))</f>
        <v/>
      </c>
      <c r="BA212" s="2">
        <f>IF(""&amp;$F212&lt;&gt;"4","",IF($AY212="YES","",IF(ROUND(SUMIFS($AE$2:$AE$4001,$L$2:$L$4001,$L212,$F$2:$F$4001,"4")-SUMIFS('AR SALES'!$Y$2:$Y$2501,'AR SALES'!$L$2:$L$2501,$L212,'AR SALES'!$AD$2:$AD$2501,"OFF"),2)=0,"","STALE")))</f>
        <v/>
      </c>
      <c r="BB212" s="2">
        <f>IF(OR(""&amp;$F212="2",""&amp;$F212="4",""&amp;$F212="G",""&amp;$F212="H"),IF($AY212="YES","",IF($AB212&lt;&gt;0,"",IF(COUNTIFS('AR SALES'!$L$2:$L$2501,$L212,'AR SALES'!$AD$2:$AD$2501,IF(""&amp;$F212="4","OFF","ON"),'AR SALES'!$AF$2:$AF$2501,"Y")&gt;0,"","NO EXEMPTION"))),"")</f>
        <v/>
      </c>
    </row>
    <row r="213">
      <c r="AT213" s="2">
        <f>IF($L213="","",IFERROR(INDEX('AR SALES'!$H$2:$H$2501,MATCH(""&amp;$L213,'AR SALES'!$AE$2:$AE$2501,0)),""))</f>
        <v/>
      </c>
      <c r="AU213" s="2">
        <f>IF($L213="","",IF($A213&lt;&gt;"GA","",IF($E213="FULTON",IF(ISNUMBER(SEARCH("COLLEGE PARK",$AT213)),"FULTON (COLLEGE PARK)",IF(ISNUMBER(SEARCH("HAPEVILLE",$AT213)),"FULTON (HAPEVILLE)",IF(ISNUMBER(SEARCH("EAST POINT",$AT213)),"FULTON (EAST POINT)",IF(ISNUMBER(SEARCH("ATLANTA",$AT213)),"FULTON (ATL LIMITS)","FULTON")))),IF($E213="DEKALB",IF(ISNUMBER(SEARCH("ATLANTA",$AT213)),"DEKALB (ATL LIMITS)","DEKALB"),IF(AND($E213="CLAYTON",ISNUMBER(SEARCH("COLLEGE PARK",$AT213))),"CLAYTON (COLLEGE PARK)",$E213)))))</f>
        <v/>
      </c>
      <c r="AV213" s="2">
        <f>IF($L213="","",IF(""&amp;$F213="2","DIESEL",IF(OR(""&amp;$F213="G",""&amp;$F213="H"),"GAS","")))</f>
        <v/>
      </c>
      <c r="AW213" s="2">
        <f>IF($AV213="","",$R213)</f>
        <v/>
      </c>
      <c r="AX213" s="2">
        <f>IF($AV213="","",IF($AB213=0,$R213,0))</f>
        <v/>
      </c>
      <c r="AY213" s="2">
        <f>IF($AV213="","",IF(AND($Z213=0,COUNTIF('AR SALES'!$L$2:$L$2501,$L213)=0),"YES",""))</f>
        <v/>
      </c>
      <c r="AZ213" s="2">
        <f>IF($AV213="","",IFERROR(VLOOKUP($AU213,CODES!$A:$B,2,FALSE),"NO CODE"))</f>
        <v/>
      </c>
      <c r="BA213" s="2">
        <f>IF(""&amp;$F213&lt;&gt;"4","",IF($AY213="YES","",IF(ROUND(SUMIFS($AE$2:$AE$4001,$L$2:$L$4001,$L213,$F$2:$F$4001,"4")-SUMIFS('AR SALES'!$Y$2:$Y$2501,'AR SALES'!$L$2:$L$2501,$L213,'AR SALES'!$AD$2:$AD$2501,"OFF"),2)=0,"","STALE")))</f>
        <v/>
      </c>
      <c r="BB213" s="2">
        <f>IF(OR(""&amp;$F213="2",""&amp;$F213="4",""&amp;$F213="G",""&amp;$F213="H"),IF($AY213="YES","",IF($AB213&lt;&gt;0,"",IF(COUNTIFS('AR SALES'!$L$2:$L$2501,$L213,'AR SALES'!$AD$2:$AD$2501,IF(""&amp;$F213="4","OFF","ON"),'AR SALES'!$AF$2:$AF$2501,"Y")&gt;0,"","NO EXEMPTION"))),"")</f>
        <v/>
      </c>
    </row>
    <row r="214">
      <c r="AT214" s="2">
        <f>IF($L214="","",IFERROR(INDEX('AR SALES'!$H$2:$H$2501,MATCH(""&amp;$L214,'AR SALES'!$AE$2:$AE$2501,0)),""))</f>
        <v/>
      </c>
      <c r="AU214" s="2">
        <f>IF($L214="","",IF($A214&lt;&gt;"GA","",IF($E214="FULTON",IF(ISNUMBER(SEARCH("COLLEGE PARK",$AT214)),"FULTON (COLLEGE PARK)",IF(ISNUMBER(SEARCH("HAPEVILLE",$AT214)),"FULTON (HAPEVILLE)",IF(ISNUMBER(SEARCH("EAST POINT",$AT214)),"FULTON (EAST POINT)",IF(ISNUMBER(SEARCH("ATLANTA",$AT214)),"FULTON (ATL LIMITS)","FULTON")))),IF($E214="DEKALB",IF(ISNUMBER(SEARCH("ATLANTA",$AT214)),"DEKALB (ATL LIMITS)","DEKALB"),IF(AND($E214="CLAYTON",ISNUMBER(SEARCH("COLLEGE PARK",$AT214))),"CLAYTON (COLLEGE PARK)",$E214)))))</f>
        <v/>
      </c>
      <c r="AV214" s="2">
        <f>IF($L214="","",IF(""&amp;$F214="2","DIESEL",IF(OR(""&amp;$F214="G",""&amp;$F214="H"),"GAS","")))</f>
        <v/>
      </c>
      <c r="AW214" s="2">
        <f>IF($AV214="","",$R214)</f>
        <v/>
      </c>
      <c r="AX214" s="2">
        <f>IF($AV214="","",IF($AB214=0,$R214,0))</f>
        <v/>
      </c>
      <c r="AY214" s="2">
        <f>IF($AV214="","",IF(AND($Z214=0,COUNTIF('AR SALES'!$L$2:$L$2501,$L214)=0),"YES",""))</f>
        <v/>
      </c>
      <c r="AZ214" s="2">
        <f>IF($AV214="","",IFERROR(VLOOKUP($AU214,CODES!$A:$B,2,FALSE),"NO CODE"))</f>
        <v/>
      </c>
      <c r="BA214" s="2">
        <f>IF(""&amp;$F214&lt;&gt;"4","",IF($AY214="YES","",IF(ROUND(SUMIFS($AE$2:$AE$4001,$L$2:$L$4001,$L214,$F$2:$F$4001,"4")-SUMIFS('AR SALES'!$Y$2:$Y$2501,'AR SALES'!$L$2:$L$2501,$L214,'AR SALES'!$AD$2:$AD$2501,"OFF"),2)=0,"","STALE")))</f>
        <v/>
      </c>
      <c r="BB214" s="2">
        <f>IF(OR(""&amp;$F214="2",""&amp;$F214="4",""&amp;$F214="G",""&amp;$F214="H"),IF($AY214="YES","",IF($AB214&lt;&gt;0,"",IF(COUNTIFS('AR SALES'!$L$2:$L$2501,$L214,'AR SALES'!$AD$2:$AD$2501,IF(""&amp;$F214="4","OFF","ON"),'AR SALES'!$AF$2:$AF$2501,"Y")&gt;0,"","NO EXEMPTION"))),"")</f>
        <v/>
      </c>
    </row>
    <row r="215">
      <c r="AT215" s="2">
        <f>IF($L215="","",IFERROR(INDEX('AR SALES'!$H$2:$H$2501,MATCH(""&amp;$L215,'AR SALES'!$AE$2:$AE$2501,0)),""))</f>
        <v/>
      </c>
      <c r="AU215" s="2">
        <f>IF($L215="","",IF($A215&lt;&gt;"GA","",IF($E215="FULTON",IF(ISNUMBER(SEARCH("COLLEGE PARK",$AT215)),"FULTON (COLLEGE PARK)",IF(ISNUMBER(SEARCH("HAPEVILLE",$AT215)),"FULTON (HAPEVILLE)",IF(ISNUMBER(SEARCH("EAST POINT",$AT215)),"FULTON (EAST POINT)",IF(ISNUMBER(SEARCH("ATLANTA",$AT215)),"FULTON (ATL LIMITS)","FULTON")))),IF($E215="DEKALB",IF(ISNUMBER(SEARCH("ATLANTA",$AT215)),"DEKALB (ATL LIMITS)","DEKALB"),IF(AND($E215="CLAYTON",ISNUMBER(SEARCH("COLLEGE PARK",$AT215))),"CLAYTON (COLLEGE PARK)",$E215)))))</f>
        <v/>
      </c>
      <c r="AV215" s="2">
        <f>IF($L215="","",IF(""&amp;$F215="2","DIESEL",IF(OR(""&amp;$F215="G",""&amp;$F215="H"),"GAS","")))</f>
        <v/>
      </c>
      <c r="AW215" s="2">
        <f>IF($AV215="","",$R215)</f>
        <v/>
      </c>
      <c r="AX215" s="2">
        <f>IF($AV215="","",IF($AB215=0,$R215,0))</f>
        <v/>
      </c>
      <c r="AY215" s="2">
        <f>IF($AV215="","",IF(AND($Z215=0,COUNTIF('AR SALES'!$L$2:$L$2501,$L215)=0),"YES",""))</f>
        <v/>
      </c>
      <c r="AZ215" s="2">
        <f>IF($AV215="","",IFERROR(VLOOKUP($AU215,CODES!$A:$B,2,FALSE),"NO CODE"))</f>
        <v/>
      </c>
      <c r="BA215" s="2">
        <f>IF(""&amp;$F215&lt;&gt;"4","",IF($AY215="YES","",IF(ROUND(SUMIFS($AE$2:$AE$4001,$L$2:$L$4001,$L215,$F$2:$F$4001,"4")-SUMIFS('AR SALES'!$Y$2:$Y$2501,'AR SALES'!$L$2:$L$2501,$L215,'AR SALES'!$AD$2:$AD$2501,"OFF"),2)=0,"","STALE")))</f>
        <v/>
      </c>
      <c r="BB215" s="2">
        <f>IF(OR(""&amp;$F215="2",""&amp;$F215="4",""&amp;$F215="G",""&amp;$F215="H"),IF($AY215="YES","",IF($AB215&lt;&gt;0,"",IF(COUNTIFS('AR SALES'!$L$2:$L$2501,$L215,'AR SALES'!$AD$2:$AD$2501,IF(""&amp;$F215="4","OFF","ON"),'AR SALES'!$AF$2:$AF$2501,"Y")&gt;0,"","NO EXEMPTION"))),"")</f>
        <v/>
      </c>
    </row>
    <row r="216">
      <c r="AT216" s="2">
        <f>IF($L216="","",IFERROR(INDEX('AR SALES'!$H$2:$H$2501,MATCH(""&amp;$L216,'AR SALES'!$AE$2:$AE$2501,0)),""))</f>
        <v/>
      </c>
      <c r="AU216" s="2">
        <f>IF($L216="","",IF($A216&lt;&gt;"GA","",IF($E216="FULTON",IF(ISNUMBER(SEARCH("COLLEGE PARK",$AT216)),"FULTON (COLLEGE PARK)",IF(ISNUMBER(SEARCH("HAPEVILLE",$AT216)),"FULTON (HAPEVILLE)",IF(ISNUMBER(SEARCH("EAST POINT",$AT216)),"FULTON (EAST POINT)",IF(ISNUMBER(SEARCH("ATLANTA",$AT216)),"FULTON (ATL LIMITS)","FULTON")))),IF($E216="DEKALB",IF(ISNUMBER(SEARCH("ATLANTA",$AT216)),"DEKALB (ATL LIMITS)","DEKALB"),IF(AND($E216="CLAYTON",ISNUMBER(SEARCH("COLLEGE PARK",$AT216))),"CLAYTON (COLLEGE PARK)",$E216)))))</f>
        <v/>
      </c>
      <c r="AV216" s="2">
        <f>IF($L216="","",IF(""&amp;$F216="2","DIESEL",IF(OR(""&amp;$F216="G",""&amp;$F216="H"),"GAS","")))</f>
        <v/>
      </c>
      <c r="AW216" s="2">
        <f>IF($AV216="","",$R216)</f>
        <v/>
      </c>
      <c r="AX216" s="2">
        <f>IF($AV216="","",IF($AB216=0,$R216,0))</f>
        <v/>
      </c>
      <c r="AY216" s="2">
        <f>IF($AV216="","",IF(AND($Z216=0,COUNTIF('AR SALES'!$L$2:$L$2501,$L216)=0),"YES",""))</f>
        <v/>
      </c>
      <c r="AZ216" s="2">
        <f>IF($AV216="","",IFERROR(VLOOKUP($AU216,CODES!$A:$B,2,FALSE),"NO CODE"))</f>
        <v/>
      </c>
      <c r="BA216" s="2">
        <f>IF(""&amp;$F216&lt;&gt;"4","",IF($AY216="YES","",IF(ROUND(SUMIFS($AE$2:$AE$4001,$L$2:$L$4001,$L216,$F$2:$F$4001,"4")-SUMIFS('AR SALES'!$Y$2:$Y$2501,'AR SALES'!$L$2:$L$2501,$L216,'AR SALES'!$AD$2:$AD$2501,"OFF"),2)=0,"","STALE")))</f>
        <v/>
      </c>
      <c r="BB216" s="2">
        <f>IF(OR(""&amp;$F216="2",""&amp;$F216="4",""&amp;$F216="G",""&amp;$F216="H"),IF($AY216="YES","",IF($AB216&lt;&gt;0,"",IF(COUNTIFS('AR SALES'!$L$2:$L$2501,$L216,'AR SALES'!$AD$2:$AD$2501,IF(""&amp;$F216="4","OFF","ON"),'AR SALES'!$AF$2:$AF$2501,"Y")&gt;0,"","NO EXEMPTION"))),"")</f>
        <v/>
      </c>
    </row>
    <row r="217">
      <c r="AT217" s="2">
        <f>IF($L217="","",IFERROR(INDEX('AR SALES'!$H$2:$H$2501,MATCH(""&amp;$L217,'AR SALES'!$AE$2:$AE$2501,0)),""))</f>
        <v/>
      </c>
      <c r="AU217" s="2">
        <f>IF($L217="","",IF($A217&lt;&gt;"GA","",IF($E217="FULTON",IF(ISNUMBER(SEARCH("COLLEGE PARK",$AT217)),"FULTON (COLLEGE PARK)",IF(ISNUMBER(SEARCH("HAPEVILLE",$AT217)),"FULTON (HAPEVILLE)",IF(ISNUMBER(SEARCH("EAST POINT",$AT217)),"FULTON (EAST POINT)",IF(ISNUMBER(SEARCH("ATLANTA",$AT217)),"FULTON (ATL LIMITS)","FULTON")))),IF($E217="DEKALB",IF(ISNUMBER(SEARCH("ATLANTA",$AT217)),"DEKALB (ATL LIMITS)","DEKALB"),IF(AND($E217="CLAYTON",ISNUMBER(SEARCH("COLLEGE PARK",$AT217))),"CLAYTON (COLLEGE PARK)",$E217)))))</f>
        <v/>
      </c>
      <c r="AV217" s="2">
        <f>IF($L217="","",IF(""&amp;$F217="2","DIESEL",IF(OR(""&amp;$F217="G",""&amp;$F217="H"),"GAS","")))</f>
        <v/>
      </c>
      <c r="AW217" s="2">
        <f>IF($AV217="","",$R217)</f>
        <v/>
      </c>
      <c r="AX217" s="2">
        <f>IF($AV217="","",IF($AB217=0,$R217,0))</f>
        <v/>
      </c>
      <c r="AY217" s="2">
        <f>IF($AV217="","",IF(AND($Z217=0,COUNTIF('AR SALES'!$L$2:$L$2501,$L217)=0),"YES",""))</f>
        <v/>
      </c>
      <c r="AZ217" s="2">
        <f>IF($AV217="","",IFERROR(VLOOKUP($AU217,CODES!$A:$B,2,FALSE),"NO CODE"))</f>
        <v/>
      </c>
      <c r="BA217" s="2">
        <f>IF(""&amp;$F217&lt;&gt;"4","",IF($AY217="YES","",IF(ROUND(SUMIFS($AE$2:$AE$4001,$L$2:$L$4001,$L217,$F$2:$F$4001,"4")-SUMIFS('AR SALES'!$Y$2:$Y$2501,'AR SALES'!$L$2:$L$2501,$L217,'AR SALES'!$AD$2:$AD$2501,"OFF"),2)=0,"","STALE")))</f>
        <v/>
      </c>
      <c r="BB217" s="2">
        <f>IF(OR(""&amp;$F217="2",""&amp;$F217="4",""&amp;$F217="G",""&amp;$F217="H"),IF($AY217="YES","",IF($AB217&lt;&gt;0,"",IF(COUNTIFS('AR SALES'!$L$2:$L$2501,$L217,'AR SALES'!$AD$2:$AD$2501,IF(""&amp;$F217="4","OFF","ON"),'AR SALES'!$AF$2:$AF$2501,"Y")&gt;0,"","NO EXEMPTION"))),"")</f>
        <v/>
      </c>
    </row>
    <row r="218">
      <c r="AT218" s="2">
        <f>IF($L218="","",IFERROR(INDEX('AR SALES'!$H$2:$H$2501,MATCH(""&amp;$L218,'AR SALES'!$AE$2:$AE$2501,0)),""))</f>
        <v/>
      </c>
      <c r="AU218" s="2">
        <f>IF($L218="","",IF($A218&lt;&gt;"GA","",IF($E218="FULTON",IF(ISNUMBER(SEARCH("COLLEGE PARK",$AT218)),"FULTON (COLLEGE PARK)",IF(ISNUMBER(SEARCH("HAPEVILLE",$AT218)),"FULTON (HAPEVILLE)",IF(ISNUMBER(SEARCH("EAST POINT",$AT218)),"FULTON (EAST POINT)",IF(ISNUMBER(SEARCH("ATLANTA",$AT218)),"FULTON (ATL LIMITS)","FULTON")))),IF($E218="DEKALB",IF(ISNUMBER(SEARCH("ATLANTA",$AT218)),"DEKALB (ATL LIMITS)","DEKALB"),IF(AND($E218="CLAYTON",ISNUMBER(SEARCH("COLLEGE PARK",$AT218))),"CLAYTON (COLLEGE PARK)",$E218)))))</f>
        <v/>
      </c>
      <c r="AV218" s="2">
        <f>IF($L218="","",IF(""&amp;$F218="2","DIESEL",IF(OR(""&amp;$F218="G",""&amp;$F218="H"),"GAS","")))</f>
        <v/>
      </c>
      <c r="AW218" s="2">
        <f>IF($AV218="","",$R218)</f>
        <v/>
      </c>
      <c r="AX218" s="2">
        <f>IF($AV218="","",IF($AB218=0,$R218,0))</f>
        <v/>
      </c>
      <c r="AY218" s="2">
        <f>IF($AV218="","",IF(AND($Z218=0,COUNTIF('AR SALES'!$L$2:$L$2501,$L218)=0),"YES",""))</f>
        <v/>
      </c>
      <c r="AZ218" s="2">
        <f>IF($AV218="","",IFERROR(VLOOKUP($AU218,CODES!$A:$B,2,FALSE),"NO CODE"))</f>
        <v/>
      </c>
      <c r="BA218" s="2">
        <f>IF(""&amp;$F218&lt;&gt;"4","",IF($AY218="YES","",IF(ROUND(SUMIFS($AE$2:$AE$4001,$L$2:$L$4001,$L218,$F$2:$F$4001,"4")-SUMIFS('AR SALES'!$Y$2:$Y$2501,'AR SALES'!$L$2:$L$2501,$L218,'AR SALES'!$AD$2:$AD$2501,"OFF"),2)=0,"","STALE")))</f>
        <v/>
      </c>
      <c r="BB218" s="2">
        <f>IF(OR(""&amp;$F218="2",""&amp;$F218="4",""&amp;$F218="G",""&amp;$F218="H"),IF($AY218="YES","",IF($AB218&lt;&gt;0,"",IF(COUNTIFS('AR SALES'!$L$2:$L$2501,$L218,'AR SALES'!$AD$2:$AD$2501,IF(""&amp;$F218="4","OFF","ON"),'AR SALES'!$AF$2:$AF$2501,"Y")&gt;0,"","NO EXEMPTION"))),"")</f>
        <v/>
      </c>
    </row>
    <row r="219">
      <c r="AT219" s="2">
        <f>IF($L219="","",IFERROR(INDEX('AR SALES'!$H$2:$H$2501,MATCH(""&amp;$L219,'AR SALES'!$AE$2:$AE$2501,0)),""))</f>
        <v/>
      </c>
      <c r="AU219" s="2">
        <f>IF($L219="","",IF($A219&lt;&gt;"GA","",IF($E219="FULTON",IF(ISNUMBER(SEARCH("COLLEGE PARK",$AT219)),"FULTON (COLLEGE PARK)",IF(ISNUMBER(SEARCH("HAPEVILLE",$AT219)),"FULTON (HAPEVILLE)",IF(ISNUMBER(SEARCH("EAST POINT",$AT219)),"FULTON (EAST POINT)",IF(ISNUMBER(SEARCH("ATLANTA",$AT219)),"FULTON (ATL LIMITS)","FULTON")))),IF($E219="DEKALB",IF(ISNUMBER(SEARCH("ATLANTA",$AT219)),"DEKALB (ATL LIMITS)","DEKALB"),IF(AND($E219="CLAYTON",ISNUMBER(SEARCH("COLLEGE PARK",$AT219))),"CLAYTON (COLLEGE PARK)",$E219)))))</f>
        <v/>
      </c>
      <c r="AV219" s="2">
        <f>IF($L219="","",IF(""&amp;$F219="2","DIESEL",IF(OR(""&amp;$F219="G",""&amp;$F219="H"),"GAS","")))</f>
        <v/>
      </c>
      <c r="AW219" s="2">
        <f>IF($AV219="","",$R219)</f>
        <v/>
      </c>
      <c r="AX219" s="2">
        <f>IF($AV219="","",IF($AB219=0,$R219,0))</f>
        <v/>
      </c>
      <c r="AY219" s="2">
        <f>IF($AV219="","",IF(AND($Z219=0,COUNTIF('AR SALES'!$L$2:$L$2501,$L219)=0),"YES",""))</f>
        <v/>
      </c>
      <c r="AZ219" s="2">
        <f>IF($AV219="","",IFERROR(VLOOKUP($AU219,CODES!$A:$B,2,FALSE),"NO CODE"))</f>
        <v/>
      </c>
      <c r="BA219" s="2">
        <f>IF(""&amp;$F219&lt;&gt;"4","",IF($AY219="YES","",IF(ROUND(SUMIFS($AE$2:$AE$4001,$L$2:$L$4001,$L219,$F$2:$F$4001,"4")-SUMIFS('AR SALES'!$Y$2:$Y$2501,'AR SALES'!$L$2:$L$2501,$L219,'AR SALES'!$AD$2:$AD$2501,"OFF"),2)=0,"","STALE")))</f>
        <v/>
      </c>
      <c r="BB219" s="2">
        <f>IF(OR(""&amp;$F219="2",""&amp;$F219="4",""&amp;$F219="G",""&amp;$F219="H"),IF($AY219="YES","",IF($AB219&lt;&gt;0,"",IF(COUNTIFS('AR SALES'!$L$2:$L$2501,$L219,'AR SALES'!$AD$2:$AD$2501,IF(""&amp;$F219="4","OFF","ON"),'AR SALES'!$AF$2:$AF$2501,"Y")&gt;0,"","NO EXEMPTION"))),"")</f>
        <v/>
      </c>
    </row>
    <row r="220">
      <c r="AT220" s="2">
        <f>IF($L220="","",IFERROR(INDEX('AR SALES'!$H$2:$H$2501,MATCH(""&amp;$L220,'AR SALES'!$AE$2:$AE$2501,0)),""))</f>
        <v/>
      </c>
      <c r="AU220" s="2">
        <f>IF($L220="","",IF($A220&lt;&gt;"GA","",IF($E220="FULTON",IF(ISNUMBER(SEARCH("COLLEGE PARK",$AT220)),"FULTON (COLLEGE PARK)",IF(ISNUMBER(SEARCH("HAPEVILLE",$AT220)),"FULTON (HAPEVILLE)",IF(ISNUMBER(SEARCH("EAST POINT",$AT220)),"FULTON (EAST POINT)",IF(ISNUMBER(SEARCH("ATLANTA",$AT220)),"FULTON (ATL LIMITS)","FULTON")))),IF($E220="DEKALB",IF(ISNUMBER(SEARCH("ATLANTA",$AT220)),"DEKALB (ATL LIMITS)","DEKALB"),IF(AND($E220="CLAYTON",ISNUMBER(SEARCH("COLLEGE PARK",$AT220))),"CLAYTON (COLLEGE PARK)",$E220)))))</f>
        <v/>
      </c>
      <c r="AV220" s="2">
        <f>IF($L220="","",IF(""&amp;$F220="2","DIESEL",IF(OR(""&amp;$F220="G",""&amp;$F220="H"),"GAS","")))</f>
        <v/>
      </c>
      <c r="AW220" s="2">
        <f>IF($AV220="","",$R220)</f>
        <v/>
      </c>
      <c r="AX220" s="2">
        <f>IF($AV220="","",IF($AB220=0,$R220,0))</f>
        <v/>
      </c>
      <c r="AY220" s="2">
        <f>IF($AV220="","",IF(AND($Z220=0,COUNTIF('AR SALES'!$L$2:$L$2501,$L220)=0),"YES",""))</f>
        <v/>
      </c>
      <c r="AZ220" s="2">
        <f>IF($AV220="","",IFERROR(VLOOKUP($AU220,CODES!$A:$B,2,FALSE),"NO CODE"))</f>
        <v/>
      </c>
      <c r="BA220" s="2">
        <f>IF(""&amp;$F220&lt;&gt;"4","",IF($AY220="YES","",IF(ROUND(SUMIFS($AE$2:$AE$4001,$L$2:$L$4001,$L220,$F$2:$F$4001,"4")-SUMIFS('AR SALES'!$Y$2:$Y$2501,'AR SALES'!$L$2:$L$2501,$L220,'AR SALES'!$AD$2:$AD$2501,"OFF"),2)=0,"","STALE")))</f>
        <v/>
      </c>
      <c r="BB220" s="2">
        <f>IF(OR(""&amp;$F220="2",""&amp;$F220="4",""&amp;$F220="G",""&amp;$F220="H"),IF($AY220="YES","",IF($AB220&lt;&gt;0,"",IF(COUNTIFS('AR SALES'!$L$2:$L$2501,$L220,'AR SALES'!$AD$2:$AD$2501,IF(""&amp;$F220="4","OFF","ON"),'AR SALES'!$AF$2:$AF$2501,"Y")&gt;0,"","NO EXEMPTION"))),"")</f>
        <v/>
      </c>
    </row>
    <row r="221">
      <c r="AT221" s="2">
        <f>IF($L221="","",IFERROR(INDEX('AR SALES'!$H$2:$H$2501,MATCH(""&amp;$L221,'AR SALES'!$AE$2:$AE$2501,0)),""))</f>
        <v/>
      </c>
      <c r="AU221" s="2">
        <f>IF($L221="","",IF($A221&lt;&gt;"GA","",IF($E221="FULTON",IF(ISNUMBER(SEARCH("COLLEGE PARK",$AT221)),"FULTON (COLLEGE PARK)",IF(ISNUMBER(SEARCH("HAPEVILLE",$AT221)),"FULTON (HAPEVILLE)",IF(ISNUMBER(SEARCH("EAST POINT",$AT221)),"FULTON (EAST POINT)",IF(ISNUMBER(SEARCH("ATLANTA",$AT221)),"FULTON (ATL LIMITS)","FULTON")))),IF($E221="DEKALB",IF(ISNUMBER(SEARCH("ATLANTA",$AT221)),"DEKALB (ATL LIMITS)","DEKALB"),IF(AND($E221="CLAYTON",ISNUMBER(SEARCH("COLLEGE PARK",$AT221))),"CLAYTON (COLLEGE PARK)",$E221)))))</f>
        <v/>
      </c>
      <c r="AV221" s="2">
        <f>IF($L221="","",IF(""&amp;$F221="2","DIESEL",IF(OR(""&amp;$F221="G",""&amp;$F221="H"),"GAS","")))</f>
        <v/>
      </c>
      <c r="AW221" s="2">
        <f>IF($AV221="","",$R221)</f>
        <v/>
      </c>
      <c r="AX221" s="2">
        <f>IF($AV221="","",IF($AB221=0,$R221,0))</f>
        <v/>
      </c>
      <c r="AY221" s="2">
        <f>IF($AV221="","",IF(AND($Z221=0,COUNTIF('AR SALES'!$L$2:$L$2501,$L221)=0),"YES",""))</f>
        <v/>
      </c>
      <c r="AZ221" s="2">
        <f>IF($AV221="","",IFERROR(VLOOKUP($AU221,CODES!$A:$B,2,FALSE),"NO CODE"))</f>
        <v/>
      </c>
      <c r="BA221" s="2">
        <f>IF(""&amp;$F221&lt;&gt;"4","",IF($AY221="YES","",IF(ROUND(SUMIFS($AE$2:$AE$4001,$L$2:$L$4001,$L221,$F$2:$F$4001,"4")-SUMIFS('AR SALES'!$Y$2:$Y$2501,'AR SALES'!$L$2:$L$2501,$L221,'AR SALES'!$AD$2:$AD$2501,"OFF"),2)=0,"","STALE")))</f>
        <v/>
      </c>
      <c r="BB221" s="2">
        <f>IF(OR(""&amp;$F221="2",""&amp;$F221="4",""&amp;$F221="G",""&amp;$F221="H"),IF($AY221="YES","",IF($AB221&lt;&gt;0,"",IF(COUNTIFS('AR SALES'!$L$2:$L$2501,$L221,'AR SALES'!$AD$2:$AD$2501,IF(""&amp;$F221="4","OFF","ON"),'AR SALES'!$AF$2:$AF$2501,"Y")&gt;0,"","NO EXEMPTION"))),"")</f>
        <v/>
      </c>
    </row>
    <row r="222">
      <c r="AT222" s="2">
        <f>IF($L222="","",IFERROR(INDEX('AR SALES'!$H$2:$H$2501,MATCH(""&amp;$L222,'AR SALES'!$AE$2:$AE$2501,0)),""))</f>
        <v/>
      </c>
      <c r="AU222" s="2">
        <f>IF($L222="","",IF($A222&lt;&gt;"GA","",IF($E222="FULTON",IF(ISNUMBER(SEARCH("COLLEGE PARK",$AT222)),"FULTON (COLLEGE PARK)",IF(ISNUMBER(SEARCH("HAPEVILLE",$AT222)),"FULTON (HAPEVILLE)",IF(ISNUMBER(SEARCH("EAST POINT",$AT222)),"FULTON (EAST POINT)",IF(ISNUMBER(SEARCH("ATLANTA",$AT222)),"FULTON (ATL LIMITS)","FULTON")))),IF($E222="DEKALB",IF(ISNUMBER(SEARCH("ATLANTA",$AT222)),"DEKALB (ATL LIMITS)","DEKALB"),IF(AND($E222="CLAYTON",ISNUMBER(SEARCH("COLLEGE PARK",$AT222))),"CLAYTON (COLLEGE PARK)",$E222)))))</f>
        <v/>
      </c>
      <c r="AV222" s="2">
        <f>IF($L222="","",IF(""&amp;$F222="2","DIESEL",IF(OR(""&amp;$F222="G",""&amp;$F222="H"),"GAS","")))</f>
        <v/>
      </c>
      <c r="AW222" s="2">
        <f>IF($AV222="","",$R222)</f>
        <v/>
      </c>
      <c r="AX222" s="2">
        <f>IF($AV222="","",IF($AB222=0,$R222,0))</f>
        <v/>
      </c>
      <c r="AY222" s="2">
        <f>IF($AV222="","",IF(AND($Z222=0,COUNTIF('AR SALES'!$L$2:$L$2501,$L222)=0),"YES",""))</f>
        <v/>
      </c>
      <c r="AZ222" s="2">
        <f>IF($AV222="","",IFERROR(VLOOKUP($AU222,CODES!$A:$B,2,FALSE),"NO CODE"))</f>
        <v/>
      </c>
      <c r="BA222" s="2">
        <f>IF(""&amp;$F222&lt;&gt;"4","",IF($AY222="YES","",IF(ROUND(SUMIFS($AE$2:$AE$4001,$L$2:$L$4001,$L222,$F$2:$F$4001,"4")-SUMIFS('AR SALES'!$Y$2:$Y$2501,'AR SALES'!$L$2:$L$2501,$L222,'AR SALES'!$AD$2:$AD$2501,"OFF"),2)=0,"","STALE")))</f>
        <v/>
      </c>
      <c r="BB222" s="2">
        <f>IF(OR(""&amp;$F222="2",""&amp;$F222="4",""&amp;$F222="G",""&amp;$F222="H"),IF($AY222="YES","",IF($AB222&lt;&gt;0,"",IF(COUNTIFS('AR SALES'!$L$2:$L$2501,$L222,'AR SALES'!$AD$2:$AD$2501,IF(""&amp;$F222="4","OFF","ON"),'AR SALES'!$AF$2:$AF$2501,"Y")&gt;0,"","NO EXEMPTION"))),"")</f>
        <v/>
      </c>
    </row>
    <row r="223">
      <c r="AT223" s="2">
        <f>IF($L223="","",IFERROR(INDEX('AR SALES'!$H$2:$H$2501,MATCH(""&amp;$L223,'AR SALES'!$AE$2:$AE$2501,0)),""))</f>
        <v/>
      </c>
      <c r="AU223" s="2">
        <f>IF($L223="","",IF($A223&lt;&gt;"GA","",IF($E223="FULTON",IF(ISNUMBER(SEARCH("COLLEGE PARK",$AT223)),"FULTON (COLLEGE PARK)",IF(ISNUMBER(SEARCH("HAPEVILLE",$AT223)),"FULTON (HAPEVILLE)",IF(ISNUMBER(SEARCH("EAST POINT",$AT223)),"FULTON (EAST POINT)",IF(ISNUMBER(SEARCH("ATLANTA",$AT223)),"FULTON (ATL LIMITS)","FULTON")))),IF($E223="DEKALB",IF(ISNUMBER(SEARCH("ATLANTA",$AT223)),"DEKALB (ATL LIMITS)","DEKALB"),IF(AND($E223="CLAYTON",ISNUMBER(SEARCH("COLLEGE PARK",$AT223))),"CLAYTON (COLLEGE PARK)",$E223)))))</f>
        <v/>
      </c>
      <c r="AV223" s="2">
        <f>IF($L223="","",IF(""&amp;$F223="2","DIESEL",IF(OR(""&amp;$F223="G",""&amp;$F223="H"),"GAS","")))</f>
        <v/>
      </c>
      <c r="AW223" s="2">
        <f>IF($AV223="","",$R223)</f>
        <v/>
      </c>
      <c r="AX223" s="2">
        <f>IF($AV223="","",IF($AB223=0,$R223,0))</f>
        <v/>
      </c>
      <c r="AY223" s="2">
        <f>IF($AV223="","",IF(AND($Z223=0,COUNTIF('AR SALES'!$L$2:$L$2501,$L223)=0),"YES",""))</f>
        <v/>
      </c>
      <c r="AZ223" s="2">
        <f>IF($AV223="","",IFERROR(VLOOKUP($AU223,CODES!$A:$B,2,FALSE),"NO CODE"))</f>
        <v/>
      </c>
      <c r="BA223" s="2">
        <f>IF(""&amp;$F223&lt;&gt;"4","",IF($AY223="YES","",IF(ROUND(SUMIFS($AE$2:$AE$4001,$L$2:$L$4001,$L223,$F$2:$F$4001,"4")-SUMIFS('AR SALES'!$Y$2:$Y$2501,'AR SALES'!$L$2:$L$2501,$L223,'AR SALES'!$AD$2:$AD$2501,"OFF"),2)=0,"","STALE")))</f>
        <v/>
      </c>
      <c r="BB223" s="2">
        <f>IF(OR(""&amp;$F223="2",""&amp;$F223="4",""&amp;$F223="G",""&amp;$F223="H"),IF($AY223="YES","",IF($AB223&lt;&gt;0,"",IF(COUNTIFS('AR SALES'!$L$2:$L$2501,$L223,'AR SALES'!$AD$2:$AD$2501,IF(""&amp;$F223="4","OFF","ON"),'AR SALES'!$AF$2:$AF$2501,"Y")&gt;0,"","NO EXEMPTION"))),"")</f>
        <v/>
      </c>
    </row>
    <row r="224">
      <c r="AT224" s="2">
        <f>IF($L224="","",IFERROR(INDEX('AR SALES'!$H$2:$H$2501,MATCH(""&amp;$L224,'AR SALES'!$AE$2:$AE$2501,0)),""))</f>
        <v/>
      </c>
      <c r="AU224" s="2">
        <f>IF($L224="","",IF($A224&lt;&gt;"GA","",IF($E224="FULTON",IF(ISNUMBER(SEARCH("COLLEGE PARK",$AT224)),"FULTON (COLLEGE PARK)",IF(ISNUMBER(SEARCH("HAPEVILLE",$AT224)),"FULTON (HAPEVILLE)",IF(ISNUMBER(SEARCH("EAST POINT",$AT224)),"FULTON (EAST POINT)",IF(ISNUMBER(SEARCH("ATLANTA",$AT224)),"FULTON (ATL LIMITS)","FULTON")))),IF($E224="DEKALB",IF(ISNUMBER(SEARCH("ATLANTA",$AT224)),"DEKALB (ATL LIMITS)","DEKALB"),IF(AND($E224="CLAYTON",ISNUMBER(SEARCH("COLLEGE PARK",$AT224))),"CLAYTON (COLLEGE PARK)",$E224)))))</f>
        <v/>
      </c>
      <c r="AV224" s="2">
        <f>IF($L224="","",IF(""&amp;$F224="2","DIESEL",IF(OR(""&amp;$F224="G",""&amp;$F224="H"),"GAS","")))</f>
        <v/>
      </c>
      <c r="AW224" s="2">
        <f>IF($AV224="","",$R224)</f>
        <v/>
      </c>
      <c r="AX224" s="2">
        <f>IF($AV224="","",IF($AB224=0,$R224,0))</f>
        <v/>
      </c>
      <c r="AY224" s="2">
        <f>IF($AV224="","",IF(AND($Z224=0,COUNTIF('AR SALES'!$L$2:$L$2501,$L224)=0),"YES",""))</f>
        <v/>
      </c>
      <c r="AZ224" s="2">
        <f>IF($AV224="","",IFERROR(VLOOKUP($AU224,CODES!$A:$B,2,FALSE),"NO CODE"))</f>
        <v/>
      </c>
      <c r="BA224" s="2">
        <f>IF(""&amp;$F224&lt;&gt;"4","",IF($AY224="YES","",IF(ROUND(SUMIFS($AE$2:$AE$4001,$L$2:$L$4001,$L224,$F$2:$F$4001,"4")-SUMIFS('AR SALES'!$Y$2:$Y$2501,'AR SALES'!$L$2:$L$2501,$L224,'AR SALES'!$AD$2:$AD$2501,"OFF"),2)=0,"","STALE")))</f>
        <v/>
      </c>
      <c r="BB224" s="2">
        <f>IF(OR(""&amp;$F224="2",""&amp;$F224="4",""&amp;$F224="G",""&amp;$F224="H"),IF($AY224="YES","",IF($AB224&lt;&gt;0,"",IF(COUNTIFS('AR SALES'!$L$2:$L$2501,$L224,'AR SALES'!$AD$2:$AD$2501,IF(""&amp;$F224="4","OFF","ON"),'AR SALES'!$AF$2:$AF$2501,"Y")&gt;0,"","NO EXEMPTION"))),"")</f>
        <v/>
      </c>
    </row>
    <row r="225">
      <c r="AT225" s="2">
        <f>IF($L225="","",IFERROR(INDEX('AR SALES'!$H$2:$H$2501,MATCH(""&amp;$L225,'AR SALES'!$AE$2:$AE$2501,0)),""))</f>
        <v/>
      </c>
      <c r="AU225" s="2">
        <f>IF($L225="","",IF($A225&lt;&gt;"GA","",IF($E225="FULTON",IF(ISNUMBER(SEARCH("COLLEGE PARK",$AT225)),"FULTON (COLLEGE PARK)",IF(ISNUMBER(SEARCH("HAPEVILLE",$AT225)),"FULTON (HAPEVILLE)",IF(ISNUMBER(SEARCH("EAST POINT",$AT225)),"FULTON (EAST POINT)",IF(ISNUMBER(SEARCH("ATLANTA",$AT225)),"FULTON (ATL LIMITS)","FULTON")))),IF($E225="DEKALB",IF(ISNUMBER(SEARCH("ATLANTA",$AT225)),"DEKALB (ATL LIMITS)","DEKALB"),IF(AND($E225="CLAYTON",ISNUMBER(SEARCH("COLLEGE PARK",$AT225))),"CLAYTON (COLLEGE PARK)",$E225)))))</f>
        <v/>
      </c>
      <c r="AV225" s="2">
        <f>IF($L225="","",IF(""&amp;$F225="2","DIESEL",IF(OR(""&amp;$F225="G",""&amp;$F225="H"),"GAS","")))</f>
        <v/>
      </c>
      <c r="AW225" s="2">
        <f>IF($AV225="","",$R225)</f>
        <v/>
      </c>
      <c r="AX225" s="2">
        <f>IF($AV225="","",IF($AB225=0,$R225,0))</f>
        <v/>
      </c>
      <c r="AY225" s="2">
        <f>IF($AV225="","",IF(AND($Z225=0,COUNTIF('AR SALES'!$L$2:$L$2501,$L225)=0),"YES",""))</f>
        <v/>
      </c>
      <c r="AZ225" s="2">
        <f>IF($AV225="","",IFERROR(VLOOKUP($AU225,CODES!$A:$B,2,FALSE),"NO CODE"))</f>
        <v/>
      </c>
      <c r="BA225" s="2">
        <f>IF(""&amp;$F225&lt;&gt;"4","",IF($AY225="YES","",IF(ROUND(SUMIFS($AE$2:$AE$4001,$L$2:$L$4001,$L225,$F$2:$F$4001,"4")-SUMIFS('AR SALES'!$Y$2:$Y$2501,'AR SALES'!$L$2:$L$2501,$L225,'AR SALES'!$AD$2:$AD$2501,"OFF"),2)=0,"","STALE")))</f>
        <v/>
      </c>
      <c r="BB225" s="2">
        <f>IF(OR(""&amp;$F225="2",""&amp;$F225="4",""&amp;$F225="G",""&amp;$F225="H"),IF($AY225="YES","",IF($AB225&lt;&gt;0,"",IF(COUNTIFS('AR SALES'!$L$2:$L$2501,$L225,'AR SALES'!$AD$2:$AD$2501,IF(""&amp;$F225="4","OFF","ON"),'AR SALES'!$AF$2:$AF$2501,"Y")&gt;0,"","NO EXEMPTION"))),"")</f>
        <v/>
      </c>
    </row>
    <row r="226">
      <c r="AT226" s="2">
        <f>IF($L226="","",IFERROR(INDEX('AR SALES'!$H$2:$H$2501,MATCH(""&amp;$L226,'AR SALES'!$AE$2:$AE$2501,0)),""))</f>
        <v/>
      </c>
      <c r="AU226" s="2">
        <f>IF($L226="","",IF($A226&lt;&gt;"GA","",IF($E226="FULTON",IF(ISNUMBER(SEARCH("COLLEGE PARK",$AT226)),"FULTON (COLLEGE PARK)",IF(ISNUMBER(SEARCH("HAPEVILLE",$AT226)),"FULTON (HAPEVILLE)",IF(ISNUMBER(SEARCH("EAST POINT",$AT226)),"FULTON (EAST POINT)",IF(ISNUMBER(SEARCH("ATLANTA",$AT226)),"FULTON (ATL LIMITS)","FULTON")))),IF($E226="DEKALB",IF(ISNUMBER(SEARCH("ATLANTA",$AT226)),"DEKALB (ATL LIMITS)","DEKALB"),IF(AND($E226="CLAYTON",ISNUMBER(SEARCH("COLLEGE PARK",$AT226))),"CLAYTON (COLLEGE PARK)",$E226)))))</f>
        <v/>
      </c>
      <c r="AV226" s="2">
        <f>IF($L226="","",IF(""&amp;$F226="2","DIESEL",IF(OR(""&amp;$F226="G",""&amp;$F226="H"),"GAS","")))</f>
        <v/>
      </c>
      <c r="AW226" s="2">
        <f>IF($AV226="","",$R226)</f>
        <v/>
      </c>
      <c r="AX226" s="2">
        <f>IF($AV226="","",IF($AB226=0,$R226,0))</f>
        <v/>
      </c>
      <c r="AY226" s="2">
        <f>IF($AV226="","",IF(AND($Z226=0,COUNTIF('AR SALES'!$L$2:$L$2501,$L226)=0),"YES",""))</f>
        <v/>
      </c>
      <c r="AZ226" s="2">
        <f>IF($AV226="","",IFERROR(VLOOKUP($AU226,CODES!$A:$B,2,FALSE),"NO CODE"))</f>
        <v/>
      </c>
      <c r="BA226" s="2">
        <f>IF(""&amp;$F226&lt;&gt;"4","",IF($AY226="YES","",IF(ROUND(SUMIFS($AE$2:$AE$4001,$L$2:$L$4001,$L226,$F$2:$F$4001,"4")-SUMIFS('AR SALES'!$Y$2:$Y$2501,'AR SALES'!$L$2:$L$2501,$L226,'AR SALES'!$AD$2:$AD$2501,"OFF"),2)=0,"","STALE")))</f>
        <v/>
      </c>
      <c r="BB226" s="2">
        <f>IF(OR(""&amp;$F226="2",""&amp;$F226="4",""&amp;$F226="G",""&amp;$F226="H"),IF($AY226="YES","",IF($AB226&lt;&gt;0,"",IF(COUNTIFS('AR SALES'!$L$2:$L$2501,$L226,'AR SALES'!$AD$2:$AD$2501,IF(""&amp;$F226="4","OFF","ON"),'AR SALES'!$AF$2:$AF$2501,"Y")&gt;0,"","NO EXEMPTION"))),"")</f>
        <v/>
      </c>
    </row>
    <row r="227">
      <c r="AT227" s="2">
        <f>IF($L227="","",IFERROR(INDEX('AR SALES'!$H$2:$H$2501,MATCH(""&amp;$L227,'AR SALES'!$AE$2:$AE$2501,0)),""))</f>
        <v/>
      </c>
      <c r="AU227" s="2">
        <f>IF($L227="","",IF($A227&lt;&gt;"GA","",IF($E227="FULTON",IF(ISNUMBER(SEARCH("COLLEGE PARK",$AT227)),"FULTON (COLLEGE PARK)",IF(ISNUMBER(SEARCH("HAPEVILLE",$AT227)),"FULTON (HAPEVILLE)",IF(ISNUMBER(SEARCH("EAST POINT",$AT227)),"FULTON (EAST POINT)",IF(ISNUMBER(SEARCH("ATLANTA",$AT227)),"FULTON (ATL LIMITS)","FULTON")))),IF($E227="DEKALB",IF(ISNUMBER(SEARCH("ATLANTA",$AT227)),"DEKALB (ATL LIMITS)","DEKALB"),IF(AND($E227="CLAYTON",ISNUMBER(SEARCH("COLLEGE PARK",$AT227))),"CLAYTON (COLLEGE PARK)",$E227)))))</f>
        <v/>
      </c>
      <c r="AV227" s="2">
        <f>IF($L227="","",IF(""&amp;$F227="2","DIESEL",IF(OR(""&amp;$F227="G",""&amp;$F227="H"),"GAS","")))</f>
        <v/>
      </c>
      <c r="AW227" s="2">
        <f>IF($AV227="","",$R227)</f>
        <v/>
      </c>
      <c r="AX227" s="2">
        <f>IF($AV227="","",IF($AB227=0,$R227,0))</f>
        <v/>
      </c>
      <c r="AY227" s="2">
        <f>IF($AV227="","",IF(AND($Z227=0,COUNTIF('AR SALES'!$L$2:$L$2501,$L227)=0),"YES",""))</f>
        <v/>
      </c>
      <c r="AZ227" s="2">
        <f>IF($AV227="","",IFERROR(VLOOKUP($AU227,CODES!$A:$B,2,FALSE),"NO CODE"))</f>
        <v/>
      </c>
      <c r="BA227" s="2">
        <f>IF(""&amp;$F227&lt;&gt;"4","",IF($AY227="YES","",IF(ROUND(SUMIFS($AE$2:$AE$4001,$L$2:$L$4001,$L227,$F$2:$F$4001,"4")-SUMIFS('AR SALES'!$Y$2:$Y$2501,'AR SALES'!$L$2:$L$2501,$L227,'AR SALES'!$AD$2:$AD$2501,"OFF"),2)=0,"","STALE")))</f>
        <v/>
      </c>
      <c r="BB227" s="2">
        <f>IF(OR(""&amp;$F227="2",""&amp;$F227="4",""&amp;$F227="G",""&amp;$F227="H"),IF($AY227="YES","",IF($AB227&lt;&gt;0,"",IF(COUNTIFS('AR SALES'!$L$2:$L$2501,$L227,'AR SALES'!$AD$2:$AD$2501,IF(""&amp;$F227="4","OFF","ON"),'AR SALES'!$AF$2:$AF$2501,"Y")&gt;0,"","NO EXEMPTION"))),"")</f>
        <v/>
      </c>
    </row>
    <row r="228">
      <c r="AT228" s="2">
        <f>IF($L228="","",IFERROR(INDEX('AR SALES'!$H$2:$H$2501,MATCH(""&amp;$L228,'AR SALES'!$AE$2:$AE$2501,0)),""))</f>
        <v/>
      </c>
      <c r="AU228" s="2">
        <f>IF($L228="","",IF($A228&lt;&gt;"GA","",IF($E228="FULTON",IF(ISNUMBER(SEARCH("COLLEGE PARK",$AT228)),"FULTON (COLLEGE PARK)",IF(ISNUMBER(SEARCH("HAPEVILLE",$AT228)),"FULTON (HAPEVILLE)",IF(ISNUMBER(SEARCH("EAST POINT",$AT228)),"FULTON (EAST POINT)",IF(ISNUMBER(SEARCH("ATLANTA",$AT228)),"FULTON (ATL LIMITS)","FULTON")))),IF($E228="DEKALB",IF(ISNUMBER(SEARCH("ATLANTA",$AT228)),"DEKALB (ATL LIMITS)","DEKALB"),IF(AND($E228="CLAYTON",ISNUMBER(SEARCH("COLLEGE PARK",$AT228))),"CLAYTON (COLLEGE PARK)",$E228)))))</f>
        <v/>
      </c>
      <c r="AV228" s="2">
        <f>IF($L228="","",IF(""&amp;$F228="2","DIESEL",IF(OR(""&amp;$F228="G",""&amp;$F228="H"),"GAS","")))</f>
        <v/>
      </c>
      <c r="AW228" s="2">
        <f>IF($AV228="","",$R228)</f>
        <v/>
      </c>
      <c r="AX228" s="2">
        <f>IF($AV228="","",IF($AB228=0,$R228,0))</f>
        <v/>
      </c>
      <c r="AY228" s="2">
        <f>IF($AV228="","",IF(AND($Z228=0,COUNTIF('AR SALES'!$L$2:$L$2501,$L228)=0),"YES",""))</f>
        <v/>
      </c>
      <c r="AZ228" s="2">
        <f>IF($AV228="","",IFERROR(VLOOKUP($AU228,CODES!$A:$B,2,FALSE),"NO CODE"))</f>
        <v/>
      </c>
      <c r="BA228" s="2">
        <f>IF(""&amp;$F228&lt;&gt;"4","",IF($AY228="YES","",IF(ROUND(SUMIFS($AE$2:$AE$4001,$L$2:$L$4001,$L228,$F$2:$F$4001,"4")-SUMIFS('AR SALES'!$Y$2:$Y$2501,'AR SALES'!$L$2:$L$2501,$L228,'AR SALES'!$AD$2:$AD$2501,"OFF"),2)=0,"","STALE")))</f>
        <v/>
      </c>
      <c r="BB228" s="2">
        <f>IF(OR(""&amp;$F228="2",""&amp;$F228="4",""&amp;$F228="G",""&amp;$F228="H"),IF($AY228="YES","",IF($AB228&lt;&gt;0,"",IF(COUNTIFS('AR SALES'!$L$2:$L$2501,$L228,'AR SALES'!$AD$2:$AD$2501,IF(""&amp;$F228="4","OFF","ON"),'AR SALES'!$AF$2:$AF$2501,"Y")&gt;0,"","NO EXEMPTION"))),"")</f>
        <v/>
      </c>
    </row>
    <row r="229">
      <c r="AT229" s="2">
        <f>IF($L229="","",IFERROR(INDEX('AR SALES'!$H$2:$H$2501,MATCH(""&amp;$L229,'AR SALES'!$AE$2:$AE$2501,0)),""))</f>
        <v/>
      </c>
      <c r="AU229" s="2">
        <f>IF($L229="","",IF($A229&lt;&gt;"GA","",IF($E229="FULTON",IF(ISNUMBER(SEARCH("COLLEGE PARK",$AT229)),"FULTON (COLLEGE PARK)",IF(ISNUMBER(SEARCH("HAPEVILLE",$AT229)),"FULTON (HAPEVILLE)",IF(ISNUMBER(SEARCH("EAST POINT",$AT229)),"FULTON (EAST POINT)",IF(ISNUMBER(SEARCH("ATLANTA",$AT229)),"FULTON (ATL LIMITS)","FULTON")))),IF($E229="DEKALB",IF(ISNUMBER(SEARCH("ATLANTA",$AT229)),"DEKALB (ATL LIMITS)","DEKALB"),IF(AND($E229="CLAYTON",ISNUMBER(SEARCH("COLLEGE PARK",$AT229))),"CLAYTON (COLLEGE PARK)",$E229)))))</f>
        <v/>
      </c>
      <c r="AV229" s="2">
        <f>IF($L229="","",IF(""&amp;$F229="2","DIESEL",IF(OR(""&amp;$F229="G",""&amp;$F229="H"),"GAS","")))</f>
        <v/>
      </c>
      <c r="AW229" s="2">
        <f>IF($AV229="","",$R229)</f>
        <v/>
      </c>
      <c r="AX229" s="2">
        <f>IF($AV229="","",IF($AB229=0,$R229,0))</f>
        <v/>
      </c>
      <c r="AY229" s="2">
        <f>IF($AV229="","",IF(AND($Z229=0,COUNTIF('AR SALES'!$L$2:$L$2501,$L229)=0),"YES",""))</f>
        <v/>
      </c>
      <c r="AZ229" s="2">
        <f>IF($AV229="","",IFERROR(VLOOKUP($AU229,CODES!$A:$B,2,FALSE),"NO CODE"))</f>
        <v/>
      </c>
      <c r="BA229" s="2">
        <f>IF(""&amp;$F229&lt;&gt;"4","",IF($AY229="YES","",IF(ROUND(SUMIFS($AE$2:$AE$4001,$L$2:$L$4001,$L229,$F$2:$F$4001,"4")-SUMIFS('AR SALES'!$Y$2:$Y$2501,'AR SALES'!$L$2:$L$2501,$L229,'AR SALES'!$AD$2:$AD$2501,"OFF"),2)=0,"","STALE")))</f>
        <v/>
      </c>
      <c r="BB229" s="2">
        <f>IF(OR(""&amp;$F229="2",""&amp;$F229="4",""&amp;$F229="G",""&amp;$F229="H"),IF($AY229="YES","",IF($AB229&lt;&gt;0,"",IF(COUNTIFS('AR SALES'!$L$2:$L$2501,$L229,'AR SALES'!$AD$2:$AD$2501,IF(""&amp;$F229="4","OFF","ON"),'AR SALES'!$AF$2:$AF$2501,"Y")&gt;0,"","NO EXEMPTION"))),"")</f>
        <v/>
      </c>
    </row>
    <row r="230">
      <c r="AT230" s="2">
        <f>IF($L230="","",IFERROR(INDEX('AR SALES'!$H$2:$H$2501,MATCH(""&amp;$L230,'AR SALES'!$AE$2:$AE$2501,0)),""))</f>
        <v/>
      </c>
      <c r="AU230" s="2">
        <f>IF($L230="","",IF($A230&lt;&gt;"GA","",IF($E230="FULTON",IF(ISNUMBER(SEARCH("COLLEGE PARK",$AT230)),"FULTON (COLLEGE PARK)",IF(ISNUMBER(SEARCH("HAPEVILLE",$AT230)),"FULTON (HAPEVILLE)",IF(ISNUMBER(SEARCH("EAST POINT",$AT230)),"FULTON (EAST POINT)",IF(ISNUMBER(SEARCH("ATLANTA",$AT230)),"FULTON (ATL LIMITS)","FULTON")))),IF($E230="DEKALB",IF(ISNUMBER(SEARCH("ATLANTA",$AT230)),"DEKALB (ATL LIMITS)","DEKALB"),IF(AND($E230="CLAYTON",ISNUMBER(SEARCH("COLLEGE PARK",$AT230))),"CLAYTON (COLLEGE PARK)",$E230)))))</f>
        <v/>
      </c>
      <c r="AV230" s="2">
        <f>IF($L230="","",IF(""&amp;$F230="2","DIESEL",IF(OR(""&amp;$F230="G",""&amp;$F230="H"),"GAS","")))</f>
        <v/>
      </c>
      <c r="AW230" s="2">
        <f>IF($AV230="","",$R230)</f>
        <v/>
      </c>
      <c r="AX230" s="2">
        <f>IF($AV230="","",IF($AB230=0,$R230,0))</f>
        <v/>
      </c>
      <c r="AY230" s="2">
        <f>IF($AV230="","",IF(AND($Z230=0,COUNTIF('AR SALES'!$L$2:$L$2501,$L230)=0),"YES",""))</f>
        <v/>
      </c>
      <c r="AZ230" s="2">
        <f>IF($AV230="","",IFERROR(VLOOKUP($AU230,CODES!$A:$B,2,FALSE),"NO CODE"))</f>
        <v/>
      </c>
      <c r="BA230" s="2">
        <f>IF(""&amp;$F230&lt;&gt;"4","",IF($AY230="YES","",IF(ROUND(SUMIFS($AE$2:$AE$4001,$L$2:$L$4001,$L230,$F$2:$F$4001,"4")-SUMIFS('AR SALES'!$Y$2:$Y$2501,'AR SALES'!$L$2:$L$2501,$L230,'AR SALES'!$AD$2:$AD$2501,"OFF"),2)=0,"","STALE")))</f>
        <v/>
      </c>
      <c r="BB230" s="2">
        <f>IF(OR(""&amp;$F230="2",""&amp;$F230="4",""&amp;$F230="G",""&amp;$F230="H"),IF($AY230="YES","",IF($AB230&lt;&gt;0,"",IF(COUNTIFS('AR SALES'!$L$2:$L$2501,$L230,'AR SALES'!$AD$2:$AD$2501,IF(""&amp;$F230="4","OFF","ON"),'AR SALES'!$AF$2:$AF$2501,"Y")&gt;0,"","NO EXEMPTION"))),"")</f>
        <v/>
      </c>
    </row>
    <row r="231">
      <c r="AT231" s="2">
        <f>IF($L231="","",IFERROR(INDEX('AR SALES'!$H$2:$H$2501,MATCH(""&amp;$L231,'AR SALES'!$AE$2:$AE$2501,0)),""))</f>
        <v/>
      </c>
      <c r="AU231" s="2">
        <f>IF($L231="","",IF($A231&lt;&gt;"GA","",IF($E231="FULTON",IF(ISNUMBER(SEARCH("COLLEGE PARK",$AT231)),"FULTON (COLLEGE PARK)",IF(ISNUMBER(SEARCH("HAPEVILLE",$AT231)),"FULTON (HAPEVILLE)",IF(ISNUMBER(SEARCH("EAST POINT",$AT231)),"FULTON (EAST POINT)",IF(ISNUMBER(SEARCH("ATLANTA",$AT231)),"FULTON (ATL LIMITS)","FULTON")))),IF($E231="DEKALB",IF(ISNUMBER(SEARCH("ATLANTA",$AT231)),"DEKALB (ATL LIMITS)","DEKALB"),IF(AND($E231="CLAYTON",ISNUMBER(SEARCH("COLLEGE PARK",$AT231))),"CLAYTON (COLLEGE PARK)",$E231)))))</f>
        <v/>
      </c>
      <c r="AV231" s="2">
        <f>IF($L231="","",IF(""&amp;$F231="2","DIESEL",IF(OR(""&amp;$F231="G",""&amp;$F231="H"),"GAS","")))</f>
        <v/>
      </c>
      <c r="AW231" s="2">
        <f>IF($AV231="","",$R231)</f>
        <v/>
      </c>
      <c r="AX231" s="2">
        <f>IF($AV231="","",IF($AB231=0,$R231,0))</f>
        <v/>
      </c>
      <c r="AY231" s="2">
        <f>IF($AV231="","",IF(AND($Z231=0,COUNTIF('AR SALES'!$L$2:$L$2501,$L231)=0),"YES",""))</f>
        <v/>
      </c>
      <c r="AZ231" s="2">
        <f>IF($AV231="","",IFERROR(VLOOKUP($AU231,CODES!$A:$B,2,FALSE),"NO CODE"))</f>
        <v/>
      </c>
      <c r="BA231" s="2">
        <f>IF(""&amp;$F231&lt;&gt;"4","",IF($AY231="YES","",IF(ROUND(SUMIFS($AE$2:$AE$4001,$L$2:$L$4001,$L231,$F$2:$F$4001,"4")-SUMIFS('AR SALES'!$Y$2:$Y$2501,'AR SALES'!$L$2:$L$2501,$L231,'AR SALES'!$AD$2:$AD$2501,"OFF"),2)=0,"","STALE")))</f>
        <v/>
      </c>
      <c r="BB231" s="2">
        <f>IF(OR(""&amp;$F231="2",""&amp;$F231="4",""&amp;$F231="G",""&amp;$F231="H"),IF($AY231="YES","",IF($AB231&lt;&gt;0,"",IF(COUNTIFS('AR SALES'!$L$2:$L$2501,$L231,'AR SALES'!$AD$2:$AD$2501,IF(""&amp;$F231="4","OFF","ON"),'AR SALES'!$AF$2:$AF$2501,"Y")&gt;0,"","NO EXEMPTION"))),"")</f>
        <v/>
      </c>
    </row>
    <row r="232">
      <c r="AT232" s="2">
        <f>IF($L232="","",IFERROR(INDEX('AR SALES'!$H$2:$H$2501,MATCH(""&amp;$L232,'AR SALES'!$AE$2:$AE$2501,0)),""))</f>
        <v/>
      </c>
      <c r="AU232" s="2">
        <f>IF($L232="","",IF($A232&lt;&gt;"GA","",IF($E232="FULTON",IF(ISNUMBER(SEARCH("COLLEGE PARK",$AT232)),"FULTON (COLLEGE PARK)",IF(ISNUMBER(SEARCH("HAPEVILLE",$AT232)),"FULTON (HAPEVILLE)",IF(ISNUMBER(SEARCH("EAST POINT",$AT232)),"FULTON (EAST POINT)",IF(ISNUMBER(SEARCH("ATLANTA",$AT232)),"FULTON (ATL LIMITS)","FULTON")))),IF($E232="DEKALB",IF(ISNUMBER(SEARCH("ATLANTA",$AT232)),"DEKALB (ATL LIMITS)","DEKALB"),IF(AND($E232="CLAYTON",ISNUMBER(SEARCH("COLLEGE PARK",$AT232))),"CLAYTON (COLLEGE PARK)",$E232)))))</f>
        <v/>
      </c>
      <c r="AV232" s="2">
        <f>IF($L232="","",IF(""&amp;$F232="2","DIESEL",IF(OR(""&amp;$F232="G",""&amp;$F232="H"),"GAS","")))</f>
        <v/>
      </c>
      <c r="AW232" s="2">
        <f>IF($AV232="","",$R232)</f>
        <v/>
      </c>
      <c r="AX232" s="2">
        <f>IF($AV232="","",IF($AB232=0,$R232,0))</f>
        <v/>
      </c>
      <c r="AY232" s="2">
        <f>IF($AV232="","",IF(AND($Z232=0,COUNTIF('AR SALES'!$L$2:$L$2501,$L232)=0),"YES",""))</f>
        <v/>
      </c>
      <c r="AZ232" s="2">
        <f>IF($AV232="","",IFERROR(VLOOKUP($AU232,CODES!$A:$B,2,FALSE),"NO CODE"))</f>
        <v/>
      </c>
      <c r="BA232" s="2">
        <f>IF(""&amp;$F232&lt;&gt;"4","",IF($AY232="YES","",IF(ROUND(SUMIFS($AE$2:$AE$4001,$L$2:$L$4001,$L232,$F$2:$F$4001,"4")-SUMIFS('AR SALES'!$Y$2:$Y$2501,'AR SALES'!$L$2:$L$2501,$L232,'AR SALES'!$AD$2:$AD$2501,"OFF"),2)=0,"","STALE")))</f>
        <v/>
      </c>
      <c r="BB232" s="2">
        <f>IF(OR(""&amp;$F232="2",""&amp;$F232="4",""&amp;$F232="G",""&amp;$F232="H"),IF($AY232="YES","",IF($AB232&lt;&gt;0,"",IF(COUNTIFS('AR SALES'!$L$2:$L$2501,$L232,'AR SALES'!$AD$2:$AD$2501,IF(""&amp;$F232="4","OFF","ON"),'AR SALES'!$AF$2:$AF$2501,"Y")&gt;0,"","NO EXEMPTION"))),"")</f>
        <v/>
      </c>
    </row>
    <row r="233">
      <c r="AT233" s="2">
        <f>IF($L233="","",IFERROR(INDEX('AR SALES'!$H$2:$H$2501,MATCH(""&amp;$L233,'AR SALES'!$AE$2:$AE$2501,0)),""))</f>
        <v/>
      </c>
      <c r="AU233" s="2">
        <f>IF($L233="","",IF($A233&lt;&gt;"GA","",IF($E233="FULTON",IF(ISNUMBER(SEARCH("COLLEGE PARK",$AT233)),"FULTON (COLLEGE PARK)",IF(ISNUMBER(SEARCH("HAPEVILLE",$AT233)),"FULTON (HAPEVILLE)",IF(ISNUMBER(SEARCH("EAST POINT",$AT233)),"FULTON (EAST POINT)",IF(ISNUMBER(SEARCH("ATLANTA",$AT233)),"FULTON (ATL LIMITS)","FULTON")))),IF($E233="DEKALB",IF(ISNUMBER(SEARCH("ATLANTA",$AT233)),"DEKALB (ATL LIMITS)","DEKALB"),IF(AND($E233="CLAYTON",ISNUMBER(SEARCH("COLLEGE PARK",$AT233))),"CLAYTON (COLLEGE PARK)",$E233)))))</f>
        <v/>
      </c>
      <c r="AV233" s="2">
        <f>IF($L233="","",IF(""&amp;$F233="2","DIESEL",IF(OR(""&amp;$F233="G",""&amp;$F233="H"),"GAS","")))</f>
        <v/>
      </c>
      <c r="AW233" s="2">
        <f>IF($AV233="","",$R233)</f>
        <v/>
      </c>
      <c r="AX233" s="2">
        <f>IF($AV233="","",IF($AB233=0,$R233,0))</f>
        <v/>
      </c>
      <c r="AY233" s="2">
        <f>IF($AV233="","",IF(AND($Z233=0,COUNTIF('AR SALES'!$L$2:$L$2501,$L233)=0),"YES",""))</f>
        <v/>
      </c>
      <c r="AZ233" s="2">
        <f>IF($AV233="","",IFERROR(VLOOKUP($AU233,CODES!$A:$B,2,FALSE),"NO CODE"))</f>
        <v/>
      </c>
      <c r="BA233" s="2">
        <f>IF(""&amp;$F233&lt;&gt;"4","",IF($AY233="YES","",IF(ROUND(SUMIFS($AE$2:$AE$4001,$L$2:$L$4001,$L233,$F$2:$F$4001,"4")-SUMIFS('AR SALES'!$Y$2:$Y$2501,'AR SALES'!$L$2:$L$2501,$L233,'AR SALES'!$AD$2:$AD$2501,"OFF"),2)=0,"","STALE")))</f>
        <v/>
      </c>
      <c r="BB233" s="2">
        <f>IF(OR(""&amp;$F233="2",""&amp;$F233="4",""&amp;$F233="G",""&amp;$F233="H"),IF($AY233="YES","",IF($AB233&lt;&gt;0,"",IF(COUNTIFS('AR SALES'!$L$2:$L$2501,$L233,'AR SALES'!$AD$2:$AD$2501,IF(""&amp;$F233="4","OFF","ON"),'AR SALES'!$AF$2:$AF$2501,"Y")&gt;0,"","NO EXEMPTION"))),"")</f>
        <v/>
      </c>
    </row>
    <row r="234">
      <c r="AT234" s="2">
        <f>IF($L234="","",IFERROR(INDEX('AR SALES'!$H$2:$H$2501,MATCH(""&amp;$L234,'AR SALES'!$AE$2:$AE$2501,0)),""))</f>
        <v/>
      </c>
      <c r="AU234" s="2">
        <f>IF($L234="","",IF($A234&lt;&gt;"GA","",IF($E234="FULTON",IF(ISNUMBER(SEARCH("COLLEGE PARK",$AT234)),"FULTON (COLLEGE PARK)",IF(ISNUMBER(SEARCH("HAPEVILLE",$AT234)),"FULTON (HAPEVILLE)",IF(ISNUMBER(SEARCH("EAST POINT",$AT234)),"FULTON (EAST POINT)",IF(ISNUMBER(SEARCH("ATLANTA",$AT234)),"FULTON (ATL LIMITS)","FULTON")))),IF($E234="DEKALB",IF(ISNUMBER(SEARCH("ATLANTA",$AT234)),"DEKALB (ATL LIMITS)","DEKALB"),IF(AND($E234="CLAYTON",ISNUMBER(SEARCH("COLLEGE PARK",$AT234))),"CLAYTON (COLLEGE PARK)",$E234)))))</f>
        <v/>
      </c>
      <c r="AV234" s="2">
        <f>IF($L234="","",IF(""&amp;$F234="2","DIESEL",IF(OR(""&amp;$F234="G",""&amp;$F234="H"),"GAS","")))</f>
        <v/>
      </c>
      <c r="AW234" s="2">
        <f>IF($AV234="","",$R234)</f>
        <v/>
      </c>
      <c r="AX234" s="2">
        <f>IF($AV234="","",IF($AB234=0,$R234,0))</f>
        <v/>
      </c>
      <c r="AY234" s="2">
        <f>IF($AV234="","",IF(AND($Z234=0,COUNTIF('AR SALES'!$L$2:$L$2501,$L234)=0),"YES",""))</f>
        <v/>
      </c>
      <c r="AZ234" s="2">
        <f>IF($AV234="","",IFERROR(VLOOKUP($AU234,CODES!$A:$B,2,FALSE),"NO CODE"))</f>
        <v/>
      </c>
      <c r="BA234" s="2">
        <f>IF(""&amp;$F234&lt;&gt;"4","",IF($AY234="YES","",IF(ROUND(SUMIFS($AE$2:$AE$4001,$L$2:$L$4001,$L234,$F$2:$F$4001,"4")-SUMIFS('AR SALES'!$Y$2:$Y$2501,'AR SALES'!$L$2:$L$2501,$L234,'AR SALES'!$AD$2:$AD$2501,"OFF"),2)=0,"","STALE")))</f>
        <v/>
      </c>
      <c r="BB234" s="2">
        <f>IF(OR(""&amp;$F234="2",""&amp;$F234="4",""&amp;$F234="G",""&amp;$F234="H"),IF($AY234="YES","",IF($AB234&lt;&gt;0,"",IF(COUNTIFS('AR SALES'!$L$2:$L$2501,$L234,'AR SALES'!$AD$2:$AD$2501,IF(""&amp;$F234="4","OFF","ON"),'AR SALES'!$AF$2:$AF$2501,"Y")&gt;0,"","NO EXEMPTION"))),"")</f>
        <v/>
      </c>
    </row>
    <row r="235">
      <c r="AT235" s="2">
        <f>IF($L235="","",IFERROR(INDEX('AR SALES'!$H$2:$H$2501,MATCH(""&amp;$L235,'AR SALES'!$AE$2:$AE$2501,0)),""))</f>
        <v/>
      </c>
      <c r="AU235" s="2">
        <f>IF($L235="","",IF($A235&lt;&gt;"GA","",IF($E235="FULTON",IF(ISNUMBER(SEARCH("COLLEGE PARK",$AT235)),"FULTON (COLLEGE PARK)",IF(ISNUMBER(SEARCH("HAPEVILLE",$AT235)),"FULTON (HAPEVILLE)",IF(ISNUMBER(SEARCH("EAST POINT",$AT235)),"FULTON (EAST POINT)",IF(ISNUMBER(SEARCH("ATLANTA",$AT235)),"FULTON (ATL LIMITS)","FULTON")))),IF($E235="DEKALB",IF(ISNUMBER(SEARCH("ATLANTA",$AT235)),"DEKALB (ATL LIMITS)","DEKALB"),IF(AND($E235="CLAYTON",ISNUMBER(SEARCH("COLLEGE PARK",$AT235))),"CLAYTON (COLLEGE PARK)",$E235)))))</f>
        <v/>
      </c>
      <c r="AV235" s="2">
        <f>IF($L235="","",IF(""&amp;$F235="2","DIESEL",IF(OR(""&amp;$F235="G",""&amp;$F235="H"),"GAS","")))</f>
        <v/>
      </c>
      <c r="AW235" s="2">
        <f>IF($AV235="","",$R235)</f>
        <v/>
      </c>
      <c r="AX235" s="2">
        <f>IF($AV235="","",IF($AB235=0,$R235,0))</f>
        <v/>
      </c>
      <c r="AY235" s="2">
        <f>IF($AV235="","",IF(AND($Z235=0,COUNTIF('AR SALES'!$L$2:$L$2501,$L235)=0),"YES",""))</f>
        <v/>
      </c>
      <c r="AZ235" s="2">
        <f>IF($AV235="","",IFERROR(VLOOKUP($AU235,CODES!$A:$B,2,FALSE),"NO CODE"))</f>
        <v/>
      </c>
      <c r="BA235" s="2">
        <f>IF(""&amp;$F235&lt;&gt;"4","",IF($AY235="YES","",IF(ROUND(SUMIFS($AE$2:$AE$4001,$L$2:$L$4001,$L235,$F$2:$F$4001,"4")-SUMIFS('AR SALES'!$Y$2:$Y$2501,'AR SALES'!$L$2:$L$2501,$L235,'AR SALES'!$AD$2:$AD$2501,"OFF"),2)=0,"","STALE")))</f>
        <v/>
      </c>
      <c r="BB235" s="2">
        <f>IF(OR(""&amp;$F235="2",""&amp;$F235="4",""&amp;$F235="G",""&amp;$F235="H"),IF($AY235="YES","",IF($AB235&lt;&gt;0,"",IF(COUNTIFS('AR SALES'!$L$2:$L$2501,$L235,'AR SALES'!$AD$2:$AD$2501,IF(""&amp;$F235="4","OFF","ON"),'AR SALES'!$AF$2:$AF$2501,"Y")&gt;0,"","NO EXEMPTION"))),"")</f>
        <v/>
      </c>
    </row>
    <row r="236">
      <c r="AT236" s="2">
        <f>IF($L236="","",IFERROR(INDEX('AR SALES'!$H$2:$H$2501,MATCH(""&amp;$L236,'AR SALES'!$AE$2:$AE$2501,0)),""))</f>
        <v/>
      </c>
      <c r="AU236" s="2">
        <f>IF($L236="","",IF($A236&lt;&gt;"GA","",IF($E236="FULTON",IF(ISNUMBER(SEARCH("COLLEGE PARK",$AT236)),"FULTON (COLLEGE PARK)",IF(ISNUMBER(SEARCH("HAPEVILLE",$AT236)),"FULTON (HAPEVILLE)",IF(ISNUMBER(SEARCH("EAST POINT",$AT236)),"FULTON (EAST POINT)",IF(ISNUMBER(SEARCH("ATLANTA",$AT236)),"FULTON (ATL LIMITS)","FULTON")))),IF($E236="DEKALB",IF(ISNUMBER(SEARCH("ATLANTA",$AT236)),"DEKALB (ATL LIMITS)","DEKALB"),IF(AND($E236="CLAYTON",ISNUMBER(SEARCH("COLLEGE PARK",$AT236))),"CLAYTON (COLLEGE PARK)",$E236)))))</f>
        <v/>
      </c>
      <c r="AV236" s="2">
        <f>IF($L236="","",IF(""&amp;$F236="2","DIESEL",IF(OR(""&amp;$F236="G",""&amp;$F236="H"),"GAS","")))</f>
        <v/>
      </c>
      <c r="AW236" s="2">
        <f>IF($AV236="","",$R236)</f>
        <v/>
      </c>
      <c r="AX236" s="2">
        <f>IF($AV236="","",IF($AB236=0,$R236,0))</f>
        <v/>
      </c>
      <c r="AY236" s="2">
        <f>IF($AV236="","",IF(AND($Z236=0,COUNTIF('AR SALES'!$L$2:$L$2501,$L236)=0),"YES",""))</f>
        <v/>
      </c>
      <c r="AZ236" s="2">
        <f>IF($AV236="","",IFERROR(VLOOKUP($AU236,CODES!$A:$B,2,FALSE),"NO CODE"))</f>
        <v/>
      </c>
      <c r="BA236" s="2">
        <f>IF(""&amp;$F236&lt;&gt;"4","",IF($AY236="YES","",IF(ROUND(SUMIFS($AE$2:$AE$4001,$L$2:$L$4001,$L236,$F$2:$F$4001,"4")-SUMIFS('AR SALES'!$Y$2:$Y$2501,'AR SALES'!$L$2:$L$2501,$L236,'AR SALES'!$AD$2:$AD$2501,"OFF"),2)=0,"","STALE")))</f>
        <v/>
      </c>
      <c r="BB236" s="2">
        <f>IF(OR(""&amp;$F236="2",""&amp;$F236="4",""&amp;$F236="G",""&amp;$F236="H"),IF($AY236="YES","",IF($AB236&lt;&gt;0,"",IF(COUNTIFS('AR SALES'!$L$2:$L$2501,$L236,'AR SALES'!$AD$2:$AD$2501,IF(""&amp;$F236="4","OFF","ON"),'AR SALES'!$AF$2:$AF$2501,"Y")&gt;0,"","NO EXEMPTION"))),"")</f>
        <v/>
      </c>
    </row>
    <row r="237">
      <c r="AT237" s="2">
        <f>IF($L237="","",IFERROR(INDEX('AR SALES'!$H$2:$H$2501,MATCH(""&amp;$L237,'AR SALES'!$AE$2:$AE$2501,0)),""))</f>
        <v/>
      </c>
      <c r="AU237" s="2">
        <f>IF($L237="","",IF($A237&lt;&gt;"GA","",IF($E237="FULTON",IF(ISNUMBER(SEARCH("COLLEGE PARK",$AT237)),"FULTON (COLLEGE PARK)",IF(ISNUMBER(SEARCH("HAPEVILLE",$AT237)),"FULTON (HAPEVILLE)",IF(ISNUMBER(SEARCH("EAST POINT",$AT237)),"FULTON (EAST POINT)",IF(ISNUMBER(SEARCH("ATLANTA",$AT237)),"FULTON (ATL LIMITS)","FULTON")))),IF($E237="DEKALB",IF(ISNUMBER(SEARCH("ATLANTA",$AT237)),"DEKALB (ATL LIMITS)","DEKALB"),IF(AND($E237="CLAYTON",ISNUMBER(SEARCH("COLLEGE PARK",$AT237))),"CLAYTON (COLLEGE PARK)",$E237)))))</f>
        <v/>
      </c>
      <c r="AV237" s="2">
        <f>IF($L237="","",IF(""&amp;$F237="2","DIESEL",IF(OR(""&amp;$F237="G",""&amp;$F237="H"),"GAS","")))</f>
        <v/>
      </c>
      <c r="AW237" s="2">
        <f>IF($AV237="","",$R237)</f>
        <v/>
      </c>
      <c r="AX237" s="2">
        <f>IF($AV237="","",IF($AB237=0,$R237,0))</f>
        <v/>
      </c>
      <c r="AY237" s="2">
        <f>IF($AV237="","",IF(AND($Z237=0,COUNTIF('AR SALES'!$L$2:$L$2501,$L237)=0),"YES",""))</f>
        <v/>
      </c>
      <c r="AZ237" s="2">
        <f>IF($AV237="","",IFERROR(VLOOKUP($AU237,CODES!$A:$B,2,FALSE),"NO CODE"))</f>
        <v/>
      </c>
      <c r="BA237" s="2">
        <f>IF(""&amp;$F237&lt;&gt;"4","",IF($AY237="YES","",IF(ROUND(SUMIFS($AE$2:$AE$4001,$L$2:$L$4001,$L237,$F$2:$F$4001,"4")-SUMIFS('AR SALES'!$Y$2:$Y$2501,'AR SALES'!$L$2:$L$2501,$L237,'AR SALES'!$AD$2:$AD$2501,"OFF"),2)=0,"","STALE")))</f>
        <v/>
      </c>
      <c r="BB237" s="2">
        <f>IF(OR(""&amp;$F237="2",""&amp;$F237="4",""&amp;$F237="G",""&amp;$F237="H"),IF($AY237="YES","",IF($AB237&lt;&gt;0,"",IF(COUNTIFS('AR SALES'!$L$2:$L$2501,$L237,'AR SALES'!$AD$2:$AD$2501,IF(""&amp;$F237="4","OFF","ON"),'AR SALES'!$AF$2:$AF$2501,"Y")&gt;0,"","NO EXEMPTION"))),"")</f>
        <v/>
      </c>
    </row>
    <row r="238">
      <c r="AT238" s="2">
        <f>IF($L238="","",IFERROR(INDEX('AR SALES'!$H$2:$H$2501,MATCH(""&amp;$L238,'AR SALES'!$AE$2:$AE$2501,0)),""))</f>
        <v/>
      </c>
      <c r="AU238" s="2">
        <f>IF($L238="","",IF($A238&lt;&gt;"GA","",IF($E238="FULTON",IF(ISNUMBER(SEARCH("COLLEGE PARK",$AT238)),"FULTON (COLLEGE PARK)",IF(ISNUMBER(SEARCH("HAPEVILLE",$AT238)),"FULTON (HAPEVILLE)",IF(ISNUMBER(SEARCH("EAST POINT",$AT238)),"FULTON (EAST POINT)",IF(ISNUMBER(SEARCH("ATLANTA",$AT238)),"FULTON (ATL LIMITS)","FULTON")))),IF($E238="DEKALB",IF(ISNUMBER(SEARCH("ATLANTA",$AT238)),"DEKALB (ATL LIMITS)","DEKALB"),IF(AND($E238="CLAYTON",ISNUMBER(SEARCH("COLLEGE PARK",$AT238))),"CLAYTON (COLLEGE PARK)",$E238)))))</f>
        <v/>
      </c>
      <c r="AV238" s="2">
        <f>IF($L238="","",IF(""&amp;$F238="2","DIESEL",IF(OR(""&amp;$F238="G",""&amp;$F238="H"),"GAS","")))</f>
        <v/>
      </c>
      <c r="AW238" s="2">
        <f>IF($AV238="","",$R238)</f>
        <v/>
      </c>
      <c r="AX238" s="2">
        <f>IF($AV238="","",IF($AB238=0,$R238,0))</f>
        <v/>
      </c>
      <c r="AY238" s="2">
        <f>IF($AV238="","",IF(AND($Z238=0,COUNTIF('AR SALES'!$L$2:$L$2501,$L238)=0),"YES",""))</f>
        <v/>
      </c>
      <c r="AZ238" s="2">
        <f>IF($AV238="","",IFERROR(VLOOKUP($AU238,CODES!$A:$B,2,FALSE),"NO CODE"))</f>
        <v/>
      </c>
      <c r="BA238" s="2">
        <f>IF(""&amp;$F238&lt;&gt;"4","",IF($AY238="YES","",IF(ROUND(SUMIFS($AE$2:$AE$4001,$L$2:$L$4001,$L238,$F$2:$F$4001,"4")-SUMIFS('AR SALES'!$Y$2:$Y$2501,'AR SALES'!$L$2:$L$2501,$L238,'AR SALES'!$AD$2:$AD$2501,"OFF"),2)=0,"","STALE")))</f>
        <v/>
      </c>
      <c r="BB238" s="2">
        <f>IF(OR(""&amp;$F238="2",""&amp;$F238="4",""&amp;$F238="G",""&amp;$F238="H"),IF($AY238="YES","",IF($AB238&lt;&gt;0,"",IF(COUNTIFS('AR SALES'!$L$2:$L$2501,$L238,'AR SALES'!$AD$2:$AD$2501,IF(""&amp;$F238="4","OFF","ON"),'AR SALES'!$AF$2:$AF$2501,"Y")&gt;0,"","NO EXEMPTION"))),"")</f>
        <v/>
      </c>
    </row>
    <row r="239">
      <c r="AT239" s="2">
        <f>IF($L239="","",IFERROR(INDEX('AR SALES'!$H$2:$H$2501,MATCH(""&amp;$L239,'AR SALES'!$AE$2:$AE$2501,0)),""))</f>
        <v/>
      </c>
      <c r="AU239" s="2">
        <f>IF($L239="","",IF($A239&lt;&gt;"GA","",IF($E239="FULTON",IF(ISNUMBER(SEARCH("COLLEGE PARK",$AT239)),"FULTON (COLLEGE PARK)",IF(ISNUMBER(SEARCH("HAPEVILLE",$AT239)),"FULTON (HAPEVILLE)",IF(ISNUMBER(SEARCH("EAST POINT",$AT239)),"FULTON (EAST POINT)",IF(ISNUMBER(SEARCH("ATLANTA",$AT239)),"FULTON (ATL LIMITS)","FULTON")))),IF($E239="DEKALB",IF(ISNUMBER(SEARCH("ATLANTA",$AT239)),"DEKALB (ATL LIMITS)","DEKALB"),IF(AND($E239="CLAYTON",ISNUMBER(SEARCH("COLLEGE PARK",$AT239))),"CLAYTON (COLLEGE PARK)",$E239)))))</f>
        <v/>
      </c>
      <c r="AV239" s="2">
        <f>IF($L239="","",IF(""&amp;$F239="2","DIESEL",IF(OR(""&amp;$F239="G",""&amp;$F239="H"),"GAS","")))</f>
        <v/>
      </c>
      <c r="AW239" s="2">
        <f>IF($AV239="","",$R239)</f>
        <v/>
      </c>
      <c r="AX239" s="2">
        <f>IF($AV239="","",IF($AB239=0,$R239,0))</f>
        <v/>
      </c>
      <c r="AY239" s="2">
        <f>IF($AV239="","",IF(AND($Z239=0,COUNTIF('AR SALES'!$L$2:$L$2501,$L239)=0),"YES",""))</f>
        <v/>
      </c>
      <c r="AZ239" s="2">
        <f>IF($AV239="","",IFERROR(VLOOKUP($AU239,CODES!$A:$B,2,FALSE),"NO CODE"))</f>
        <v/>
      </c>
      <c r="BA239" s="2">
        <f>IF(""&amp;$F239&lt;&gt;"4","",IF($AY239="YES","",IF(ROUND(SUMIFS($AE$2:$AE$4001,$L$2:$L$4001,$L239,$F$2:$F$4001,"4")-SUMIFS('AR SALES'!$Y$2:$Y$2501,'AR SALES'!$L$2:$L$2501,$L239,'AR SALES'!$AD$2:$AD$2501,"OFF"),2)=0,"","STALE")))</f>
        <v/>
      </c>
      <c r="BB239" s="2">
        <f>IF(OR(""&amp;$F239="2",""&amp;$F239="4",""&amp;$F239="G",""&amp;$F239="H"),IF($AY239="YES","",IF($AB239&lt;&gt;0,"",IF(COUNTIFS('AR SALES'!$L$2:$L$2501,$L239,'AR SALES'!$AD$2:$AD$2501,IF(""&amp;$F239="4","OFF","ON"),'AR SALES'!$AF$2:$AF$2501,"Y")&gt;0,"","NO EXEMPTION"))),"")</f>
        <v/>
      </c>
    </row>
    <row r="240">
      <c r="AT240" s="2">
        <f>IF($L240="","",IFERROR(INDEX('AR SALES'!$H$2:$H$2501,MATCH(""&amp;$L240,'AR SALES'!$AE$2:$AE$2501,0)),""))</f>
        <v/>
      </c>
      <c r="AU240" s="2">
        <f>IF($L240="","",IF($A240&lt;&gt;"GA","",IF($E240="FULTON",IF(ISNUMBER(SEARCH("COLLEGE PARK",$AT240)),"FULTON (COLLEGE PARK)",IF(ISNUMBER(SEARCH("HAPEVILLE",$AT240)),"FULTON (HAPEVILLE)",IF(ISNUMBER(SEARCH("EAST POINT",$AT240)),"FULTON (EAST POINT)",IF(ISNUMBER(SEARCH("ATLANTA",$AT240)),"FULTON (ATL LIMITS)","FULTON")))),IF($E240="DEKALB",IF(ISNUMBER(SEARCH("ATLANTA",$AT240)),"DEKALB (ATL LIMITS)","DEKALB"),IF(AND($E240="CLAYTON",ISNUMBER(SEARCH("COLLEGE PARK",$AT240))),"CLAYTON (COLLEGE PARK)",$E240)))))</f>
        <v/>
      </c>
      <c r="AV240" s="2">
        <f>IF($L240="","",IF(""&amp;$F240="2","DIESEL",IF(OR(""&amp;$F240="G",""&amp;$F240="H"),"GAS","")))</f>
        <v/>
      </c>
      <c r="AW240" s="2">
        <f>IF($AV240="","",$R240)</f>
        <v/>
      </c>
      <c r="AX240" s="2">
        <f>IF($AV240="","",IF($AB240=0,$R240,0))</f>
        <v/>
      </c>
      <c r="AY240" s="2">
        <f>IF($AV240="","",IF(AND($Z240=0,COUNTIF('AR SALES'!$L$2:$L$2501,$L240)=0),"YES",""))</f>
        <v/>
      </c>
      <c r="AZ240" s="2">
        <f>IF($AV240="","",IFERROR(VLOOKUP($AU240,CODES!$A:$B,2,FALSE),"NO CODE"))</f>
        <v/>
      </c>
      <c r="BA240" s="2">
        <f>IF(""&amp;$F240&lt;&gt;"4","",IF($AY240="YES","",IF(ROUND(SUMIFS($AE$2:$AE$4001,$L$2:$L$4001,$L240,$F$2:$F$4001,"4")-SUMIFS('AR SALES'!$Y$2:$Y$2501,'AR SALES'!$L$2:$L$2501,$L240,'AR SALES'!$AD$2:$AD$2501,"OFF"),2)=0,"","STALE")))</f>
        <v/>
      </c>
      <c r="BB240" s="2">
        <f>IF(OR(""&amp;$F240="2",""&amp;$F240="4",""&amp;$F240="G",""&amp;$F240="H"),IF($AY240="YES","",IF($AB240&lt;&gt;0,"",IF(COUNTIFS('AR SALES'!$L$2:$L$2501,$L240,'AR SALES'!$AD$2:$AD$2501,IF(""&amp;$F240="4","OFF","ON"),'AR SALES'!$AF$2:$AF$2501,"Y")&gt;0,"","NO EXEMPTION"))),"")</f>
        <v/>
      </c>
    </row>
    <row r="241">
      <c r="AT241" s="2">
        <f>IF($L241="","",IFERROR(INDEX('AR SALES'!$H$2:$H$2501,MATCH(""&amp;$L241,'AR SALES'!$AE$2:$AE$2501,0)),""))</f>
        <v/>
      </c>
      <c r="AU241" s="2">
        <f>IF($L241="","",IF($A241&lt;&gt;"GA","",IF($E241="FULTON",IF(ISNUMBER(SEARCH("COLLEGE PARK",$AT241)),"FULTON (COLLEGE PARK)",IF(ISNUMBER(SEARCH("HAPEVILLE",$AT241)),"FULTON (HAPEVILLE)",IF(ISNUMBER(SEARCH("EAST POINT",$AT241)),"FULTON (EAST POINT)",IF(ISNUMBER(SEARCH("ATLANTA",$AT241)),"FULTON (ATL LIMITS)","FULTON")))),IF($E241="DEKALB",IF(ISNUMBER(SEARCH("ATLANTA",$AT241)),"DEKALB (ATL LIMITS)","DEKALB"),IF(AND($E241="CLAYTON",ISNUMBER(SEARCH("COLLEGE PARK",$AT241))),"CLAYTON (COLLEGE PARK)",$E241)))))</f>
        <v/>
      </c>
      <c r="AV241" s="2">
        <f>IF($L241="","",IF(""&amp;$F241="2","DIESEL",IF(OR(""&amp;$F241="G",""&amp;$F241="H"),"GAS","")))</f>
        <v/>
      </c>
      <c r="AW241" s="2">
        <f>IF($AV241="","",$R241)</f>
        <v/>
      </c>
      <c r="AX241" s="2">
        <f>IF($AV241="","",IF($AB241=0,$R241,0))</f>
        <v/>
      </c>
      <c r="AY241" s="2">
        <f>IF($AV241="","",IF(AND($Z241=0,COUNTIF('AR SALES'!$L$2:$L$2501,$L241)=0),"YES",""))</f>
        <v/>
      </c>
      <c r="AZ241" s="2">
        <f>IF($AV241="","",IFERROR(VLOOKUP($AU241,CODES!$A:$B,2,FALSE),"NO CODE"))</f>
        <v/>
      </c>
      <c r="BA241" s="2">
        <f>IF(""&amp;$F241&lt;&gt;"4","",IF($AY241="YES","",IF(ROUND(SUMIFS($AE$2:$AE$4001,$L$2:$L$4001,$L241,$F$2:$F$4001,"4")-SUMIFS('AR SALES'!$Y$2:$Y$2501,'AR SALES'!$L$2:$L$2501,$L241,'AR SALES'!$AD$2:$AD$2501,"OFF"),2)=0,"","STALE")))</f>
        <v/>
      </c>
      <c r="BB241" s="2">
        <f>IF(OR(""&amp;$F241="2",""&amp;$F241="4",""&amp;$F241="G",""&amp;$F241="H"),IF($AY241="YES","",IF($AB241&lt;&gt;0,"",IF(COUNTIFS('AR SALES'!$L$2:$L$2501,$L241,'AR SALES'!$AD$2:$AD$2501,IF(""&amp;$F241="4","OFF","ON"),'AR SALES'!$AF$2:$AF$2501,"Y")&gt;0,"","NO EXEMPTION"))),"")</f>
        <v/>
      </c>
    </row>
    <row r="242">
      <c r="AT242" s="2">
        <f>IF($L242="","",IFERROR(INDEX('AR SALES'!$H$2:$H$2501,MATCH(""&amp;$L242,'AR SALES'!$AE$2:$AE$2501,0)),""))</f>
        <v/>
      </c>
      <c r="AU242" s="2">
        <f>IF($L242="","",IF($A242&lt;&gt;"GA","",IF($E242="FULTON",IF(ISNUMBER(SEARCH("COLLEGE PARK",$AT242)),"FULTON (COLLEGE PARK)",IF(ISNUMBER(SEARCH("HAPEVILLE",$AT242)),"FULTON (HAPEVILLE)",IF(ISNUMBER(SEARCH("EAST POINT",$AT242)),"FULTON (EAST POINT)",IF(ISNUMBER(SEARCH("ATLANTA",$AT242)),"FULTON (ATL LIMITS)","FULTON")))),IF($E242="DEKALB",IF(ISNUMBER(SEARCH("ATLANTA",$AT242)),"DEKALB (ATL LIMITS)","DEKALB"),IF(AND($E242="CLAYTON",ISNUMBER(SEARCH("COLLEGE PARK",$AT242))),"CLAYTON (COLLEGE PARK)",$E242)))))</f>
        <v/>
      </c>
      <c r="AV242" s="2">
        <f>IF($L242="","",IF(""&amp;$F242="2","DIESEL",IF(OR(""&amp;$F242="G",""&amp;$F242="H"),"GAS","")))</f>
        <v/>
      </c>
      <c r="AW242" s="2">
        <f>IF($AV242="","",$R242)</f>
        <v/>
      </c>
      <c r="AX242" s="2">
        <f>IF($AV242="","",IF($AB242=0,$R242,0))</f>
        <v/>
      </c>
      <c r="AY242" s="2">
        <f>IF($AV242="","",IF(AND($Z242=0,COUNTIF('AR SALES'!$L$2:$L$2501,$L242)=0),"YES",""))</f>
        <v/>
      </c>
      <c r="AZ242" s="2">
        <f>IF($AV242="","",IFERROR(VLOOKUP($AU242,CODES!$A:$B,2,FALSE),"NO CODE"))</f>
        <v/>
      </c>
      <c r="BA242" s="2">
        <f>IF(""&amp;$F242&lt;&gt;"4","",IF($AY242="YES","",IF(ROUND(SUMIFS($AE$2:$AE$4001,$L$2:$L$4001,$L242,$F$2:$F$4001,"4")-SUMIFS('AR SALES'!$Y$2:$Y$2501,'AR SALES'!$L$2:$L$2501,$L242,'AR SALES'!$AD$2:$AD$2501,"OFF"),2)=0,"","STALE")))</f>
        <v/>
      </c>
      <c r="BB242" s="2">
        <f>IF(OR(""&amp;$F242="2",""&amp;$F242="4",""&amp;$F242="G",""&amp;$F242="H"),IF($AY242="YES","",IF($AB242&lt;&gt;0,"",IF(COUNTIFS('AR SALES'!$L$2:$L$2501,$L242,'AR SALES'!$AD$2:$AD$2501,IF(""&amp;$F242="4","OFF","ON"),'AR SALES'!$AF$2:$AF$2501,"Y")&gt;0,"","NO EXEMPTION"))),"")</f>
        <v/>
      </c>
    </row>
    <row r="243">
      <c r="AT243" s="2">
        <f>IF($L243="","",IFERROR(INDEX('AR SALES'!$H$2:$H$2501,MATCH(""&amp;$L243,'AR SALES'!$AE$2:$AE$2501,0)),""))</f>
        <v/>
      </c>
      <c r="AU243" s="2">
        <f>IF($L243="","",IF($A243&lt;&gt;"GA","",IF($E243="FULTON",IF(ISNUMBER(SEARCH("COLLEGE PARK",$AT243)),"FULTON (COLLEGE PARK)",IF(ISNUMBER(SEARCH("HAPEVILLE",$AT243)),"FULTON (HAPEVILLE)",IF(ISNUMBER(SEARCH("EAST POINT",$AT243)),"FULTON (EAST POINT)",IF(ISNUMBER(SEARCH("ATLANTA",$AT243)),"FULTON (ATL LIMITS)","FULTON")))),IF($E243="DEKALB",IF(ISNUMBER(SEARCH("ATLANTA",$AT243)),"DEKALB (ATL LIMITS)","DEKALB"),IF(AND($E243="CLAYTON",ISNUMBER(SEARCH("COLLEGE PARK",$AT243))),"CLAYTON (COLLEGE PARK)",$E243)))))</f>
        <v/>
      </c>
      <c r="AV243" s="2">
        <f>IF($L243="","",IF(""&amp;$F243="2","DIESEL",IF(OR(""&amp;$F243="G",""&amp;$F243="H"),"GAS","")))</f>
        <v/>
      </c>
      <c r="AW243" s="2">
        <f>IF($AV243="","",$R243)</f>
        <v/>
      </c>
      <c r="AX243" s="2">
        <f>IF($AV243="","",IF($AB243=0,$R243,0))</f>
        <v/>
      </c>
      <c r="AY243" s="2">
        <f>IF($AV243="","",IF(AND($Z243=0,COUNTIF('AR SALES'!$L$2:$L$2501,$L243)=0),"YES",""))</f>
        <v/>
      </c>
      <c r="AZ243" s="2">
        <f>IF($AV243="","",IFERROR(VLOOKUP($AU243,CODES!$A:$B,2,FALSE),"NO CODE"))</f>
        <v/>
      </c>
      <c r="BA243" s="2">
        <f>IF(""&amp;$F243&lt;&gt;"4","",IF($AY243="YES","",IF(ROUND(SUMIFS($AE$2:$AE$4001,$L$2:$L$4001,$L243,$F$2:$F$4001,"4")-SUMIFS('AR SALES'!$Y$2:$Y$2501,'AR SALES'!$L$2:$L$2501,$L243,'AR SALES'!$AD$2:$AD$2501,"OFF"),2)=0,"","STALE")))</f>
        <v/>
      </c>
      <c r="BB243" s="2">
        <f>IF(OR(""&amp;$F243="2",""&amp;$F243="4",""&amp;$F243="G",""&amp;$F243="H"),IF($AY243="YES","",IF($AB243&lt;&gt;0,"",IF(COUNTIFS('AR SALES'!$L$2:$L$2501,$L243,'AR SALES'!$AD$2:$AD$2501,IF(""&amp;$F243="4","OFF","ON"),'AR SALES'!$AF$2:$AF$2501,"Y")&gt;0,"","NO EXEMPTION"))),"")</f>
        <v/>
      </c>
    </row>
    <row r="244">
      <c r="AT244" s="2">
        <f>IF($L244="","",IFERROR(INDEX('AR SALES'!$H$2:$H$2501,MATCH(""&amp;$L244,'AR SALES'!$AE$2:$AE$2501,0)),""))</f>
        <v/>
      </c>
      <c r="AU244" s="2">
        <f>IF($L244="","",IF($A244&lt;&gt;"GA","",IF($E244="FULTON",IF(ISNUMBER(SEARCH("COLLEGE PARK",$AT244)),"FULTON (COLLEGE PARK)",IF(ISNUMBER(SEARCH("HAPEVILLE",$AT244)),"FULTON (HAPEVILLE)",IF(ISNUMBER(SEARCH("EAST POINT",$AT244)),"FULTON (EAST POINT)",IF(ISNUMBER(SEARCH("ATLANTA",$AT244)),"FULTON (ATL LIMITS)","FULTON")))),IF($E244="DEKALB",IF(ISNUMBER(SEARCH("ATLANTA",$AT244)),"DEKALB (ATL LIMITS)","DEKALB"),IF(AND($E244="CLAYTON",ISNUMBER(SEARCH("COLLEGE PARK",$AT244))),"CLAYTON (COLLEGE PARK)",$E244)))))</f>
        <v/>
      </c>
      <c r="AV244" s="2">
        <f>IF($L244="","",IF(""&amp;$F244="2","DIESEL",IF(OR(""&amp;$F244="G",""&amp;$F244="H"),"GAS","")))</f>
        <v/>
      </c>
      <c r="AW244" s="2">
        <f>IF($AV244="","",$R244)</f>
        <v/>
      </c>
      <c r="AX244" s="2">
        <f>IF($AV244="","",IF($AB244=0,$R244,0))</f>
        <v/>
      </c>
      <c r="AY244" s="2">
        <f>IF($AV244="","",IF(AND($Z244=0,COUNTIF('AR SALES'!$L$2:$L$2501,$L244)=0),"YES",""))</f>
        <v/>
      </c>
      <c r="AZ244" s="2">
        <f>IF($AV244="","",IFERROR(VLOOKUP($AU244,CODES!$A:$B,2,FALSE),"NO CODE"))</f>
        <v/>
      </c>
      <c r="BA244" s="2">
        <f>IF(""&amp;$F244&lt;&gt;"4","",IF($AY244="YES","",IF(ROUND(SUMIFS($AE$2:$AE$4001,$L$2:$L$4001,$L244,$F$2:$F$4001,"4")-SUMIFS('AR SALES'!$Y$2:$Y$2501,'AR SALES'!$L$2:$L$2501,$L244,'AR SALES'!$AD$2:$AD$2501,"OFF"),2)=0,"","STALE")))</f>
        <v/>
      </c>
      <c r="BB244" s="2">
        <f>IF(OR(""&amp;$F244="2",""&amp;$F244="4",""&amp;$F244="G",""&amp;$F244="H"),IF($AY244="YES","",IF($AB244&lt;&gt;0,"",IF(COUNTIFS('AR SALES'!$L$2:$L$2501,$L244,'AR SALES'!$AD$2:$AD$2501,IF(""&amp;$F244="4","OFF","ON"),'AR SALES'!$AF$2:$AF$2501,"Y")&gt;0,"","NO EXEMPTION"))),"")</f>
        <v/>
      </c>
    </row>
    <row r="245">
      <c r="AT245" s="2">
        <f>IF($L245="","",IFERROR(INDEX('AR SALES'!$H$2:$H$2501,MATCH(""&amp;$L245,'AR SALES'!$AE$2:$AE$2501,0)),""))</f>
        <v/>
      </c>
      <c r="AU245" s="2">
        <f>IF($L245="","",IF($A245&lt;&gt;"GA","",IF($E245="FULTON",IF(ISNUMBER(SEARCH("COLLEGE PARK",$AT245)),"FULTON (COLLEGE PARK)",IF(ISNUMBER(SEARCH("HAPEVILLE",$AT245)),"FULTON (HAPEVILLE)",IF(ISNUMBER(SEARCH("EAST POINT",$AT245)),"FULTON (EAST POINT)",IF(ISNUMBER(SEARCH("ATLANTA",$AT245)),"FULTON (ATL LIMITS)","FULTON")))),IF($E245="DEKALB",IF(ISNUMBER(SEARCH("ATLANTA",$AT245)),"DEKALB (ATL LIMITS)","DEKALB"),IF(AND($E245="CLAYTON",ISNUMBER(SEARCH("COLLEGE PARK",$AT245))),"CLAYTON (COLLEGE PARK)",$E245)))))</f>
        <v/>
      </c>
      <c r="AV245" s="2">
        <f>IF($L245="","",IF(""&amp;$F245="2","DIESEL",IF(OR(""&amp;$F245="G",""&amp;$F245="H"),"GAS","")))</f>
        <v/>
      </c>
      <c r="AW245" s="2">
        <f>IF($AV245="","",$R245)</f>
        <v/>
      </c>
      <c r="AX245" s="2">
        <f>IF($AV245="","",IF($AB245=0,$R245,0))</f>
        <v/>
      </c>
      <c r="AY245" s="2">
        <f>IF($AV245="","",IF(AND($Z245=0,COUNTIF('AR SALES'!$L$2:$L$2501,$L245)=0),"YES",""))</f>
        <v/>
      </c>
      <c r="AZ245" s="2">
        <f>IF($AV245="","",IFERROR(VLOOKUP($AU245,CODES!$A:$B,2,FALSE),"NO CODE"))</f>
        <v/>
      </c>
      <c r="BA245" s="2">
        <f>IF(""&amp;$F245&lt;&gt;"4","",IF($AY245="YES","",IF(ROUND(SUMIFS($AE$2:$AE$4001,$L$2:$L$4001,$L245,$F$2:$F$4001,"4")-SUMIFS('AR SALES'!$Y$2:$Y$2501,'AR SALES'!$L$2:$L$2501,$L245,'AR SALES'!$AD$2:$AD$2501,"OFF"),2)=0,"","STALE")))</f>
        <v/>
      </c>
      <c r="BB245" s="2">
        <f>IF(OR(""&amp;$F245="2",""&amp;$F245="4",""&amp;$F245="G",""&amp;$F245="H"),IF($AY245="YES","",IF($AB245&lt;&gt;0,"",IF(COUNTIFS('AR SALES'!$L$2:$L$2501,$L245,'AR SALES'!$AD$2:$AD$2501,IF(""&amp;$F245="4","OFF","ON"),'AR SALES'!$AF$2:$AF$2501,"Y")&gt;0,"","NO EXEMPTION"))),"")</f>
        <v/>
      </c>
    </row>
    <row r="246">
      <c r="AT246" s="2">
        <f>IF($L246="","",IFERROR(INDEX('AR SALES'!$H$2:$H$2501,MATCH(""&amp;$L246,'AR SALES'!$AE$2:$AE$2501,0)),""))</f>
        <v/>
      </c>
      <c r="AU246" s="2">
        <f>IF($L246="","",IF($A246&lt;&gt;"GA","",IF($E246="FULTON",IF(ISNUMBER(SEARCH("COLLEGE PARK",$AT246)),"FULTON (COLLEGE PARK)",IF(ISNUMBER(SEARCH("HAPEVILLE",$AT246)),"FULTON (HAPEVILLE)",IF(ISNUMBER(SEARCH("EAST POINT",$AT246)),"FULTON (EAST POINT)",IF(ISNUMBER(SEARCH("ATLANTA",$AT246)),"FULTON (ATL LIMITS)","FULTON")))),IF($E246="DEKALB",IF(ISNUMBER(SEARCH("ATLANTA",$AT246)),"DEKALB (ATL LIMITS)","DEKALB"),IF(AND($E246="CLAYTON",ISNUMBER(SEARCH("COLLEGE PARK",$AT246))),"CLAYTON (COLLEGE PARK)",$E246)))))</f>
        <v/>
      </c>
      <c r="AV246" s="2">
        <f>IF($L246="","",IF(""&amp;$F246="2","DIESEL",IF(OR(""&amp;$F246="G",""&amp;$F246="H"),"GAS","")))</f>
        <v/>
      </c>
      <c r="AW246" s="2">
        <f>IF($AV246="","",$R246)</f>
        <v/>
      </c>
      <c r="AX246" s="2">
        <f>IF($AV246="","",IF($AB246=0,$R246,0))</f>
        <v/>
      </c>
      <c r="AY246" s="2">
        <f>IF($AV246="","",IF(AND($Z246=0,COUNTIF('AR SALES'!$L$2:$L$2501,$L246)=0),"YES",""))</f>
        <v/>
      </c>
      <c r="AZ246" s="2">
        <f>IF($AV246="","",IFERROR(VLOOKUP($AU246,CODES!$A:$B,2,FALSE),"NO CODE"))</f>
        <v/>
      </c>
      <c r="BA246" s="2">
        <f>IF(""&amp;$F246&lt;&gt;"4","",IF($AY246="YES","",IF(ROUND(SUMIFS($AE$2:$AE$4001,$L$2:$L$4001,$L246,$F$2:$F$4001,"4")-SUMIFS('AR SALES'!$Y$2:$Y$2501,'AR SALES'!$L$2:$L$2501,$L246,'AR SALES'!$AD$2:$AD$2501,"OFF"),2)=0,"","STALE")))</f>
        <v/>
      </c>
      <c r="BB246" s="2">
        <f>IF(OR(""&amp;$F246="2",""&amp;$F246="4",""&amp;$F246="G",""&amp;$F246="H"),IF($AY246="YES","",IF($AB246&lt;&gt;0,"",IF(COUNTIFS('AR SALES'!$L$2:$L$2501,$L246,'AR SALES'!$AD$2:$AD$2501,IF(""&amp;$F246="4","OFF","ON"),'AR SALES'!$AF$2:$AF$2501,"Y")&gt;0,"","NO EXEMPTION"))),"")</f>
        <v/>
      </c>
    </row>
    <row r="247">
      <c r="AT247" s="2">
        <f>IF($L247="","",IFERROR(INDEX('AR SALES'!$H$2:$H$2501,MATCH(""&amp;$L247,'AR SALES'!$AE$2:$AE$2501,0)),""))</f>
        <v/>
      </c>
      <c r="AU247" s="2">
        <f>IF($L247="","",IF($A247&lt;&gt;"GA","",IF($E247="FULTON",IF(ISNUMBER(SEARCH("COLLEGE PARK",$AT247)),"FULTON (COLLEGE PARK)",IF(ISNUMBER(SEARCH("HAPEVILLE",$AT247)),"FULTON (HAPEVILLE)",IF(ISNUMBER(SEARCH("EAST POINT",$AT247)),"FULTON (EAST POINT)",IF(ISNUMBER(SEARCH("ATLANTA",$AT247)),"FULTON (ATL LIMITS)","FULTON")))),IF($E247="DEKALB",IF(ISNUMBER(SEARCH("ATLANTA",$AT247)),"DEKALB (ATL LIMITS)","DEKALB"),IF(AND($E247="CLAYTON",ISNUMBER(SEARCH("COLLEGE PARK",$AT247))),"CLAYTON (COLLEGE PARK)",$E247)))))</f>
        <v/>
      </c>
      <c r="AV247" s="2">
        <f>IF($L247="","",IF(""&amp;$F247="2","DIESEL",IF(OR(""&amp;$F247="G",""&amp;$F247="H"),"GAS","")))</f>
        <v/>
      </c>
      <c r="AW247" s="2">
        <f>IF($AV247="","",$R247)</f>
        <v/>
      </c>
      <c r="AX247" s="2">
        <f>IF($AV247="","",IF($AB247=0,$R247,0))</f>
        <v/>
      </c>
      <c r="AY247" s="2">
        <f>IF($AV247="","",IF(AND($Z247=0,COUNTIF('AR SALES'!$L$2:$L$2501,$L247)=0),"YES",""))</f>
        <v/>
      </c>
      <c r="AZ247" s="2">
        <f>IF($AV247="","",IFERROR(VLOOKUP($AU247,CODES!$A:$B,2,FALSE),"NO CODE"))</f>
        <v/>
      </c>
      <c r="BA247" s="2">
        <f>IF(""&amp;$F247&lt;&gt;"4","",IF($AY247="YES","",IF(ROUND(SUMIFS($AE$2:$AE$4001,$L$2:$L$4001,$L247,$F$2:$F$4001,"4")-SUMIFS('AR SALES'!$Y$2:$Y$2501,'AR SALES'!$L$2:$L$2501,$L247,'AR SALES'!$AD$2:$AD$2501,"OFF"),2)=0,"","STALE")))</f>
        <v/>
      </c>
      <c r="BB247" s="2">
        <f>IF(OR(""&amp;$F247="2",""&amp;$F247="4",""&amp;$F247="G",""&amp;$F247="H"),IF($AY247="YES","",IF($AB247&lt;&gt;0,"",IF(COUNTIFS('AR SALES'!$L$2:$L$2501,$L247,'AR SALES'!$AD$2:$AD$2501,IF(""&amp;$F247="4","OFF","ON"),'AR SALES'!$AF$2:$AF$2501,"Y")&gt;0,"","NO EXEMPTION"))),"")</f>
        <v/>
      </c>
    </row>
    <row r="248">
      <c r="AT248" s="2">
        <f>IF($L248="","",IFERROR(INDEX('AR SALES'!$H$2:$H$2501,MATCH(""&amp;$L248,'AR SALES'!$AE$2:$AE$2501,0)),""))</f>
        <v/>
      </c>
      <c r="AU248" s="2">
        <f>IF($L248="","",IF($A248&lt;&gt;"GA","",IF($E248="FULTON",IF(ISNUMBER(SEARCH("COLLEGE PARK",$AT248)),"FULTON (COLLEGE PARK)",IF(ISNUMBER(SEARCH("HAPEVILLE",$AT248)),"FULTON (HAPEVILLE)",IF(ISNUMBER(SEARCH("EAST POINT",$AT248)),"FULTON (EAST POINT)",IF(ISNUMBER(SEARCH("ATLANTA",$AT248)),"FULTON (ATL LIMITS)","FULTON")))),IF($E248="DEKALB",IF(ISNUMBER(SEARCH("ATLANTA",$AT248)),"DEKALB (ATL LIMITS)","DEKALB"),IF(AND($E248="CLAYTON",ISNUMBER(SEARCH("COLLEGE PARK",$AT248))),"CLAYTON (COLLEGE PARK)",$E248)))))</f>
        <v/>
      </c>
      <c r="AV248" s="2">
        <f>IF($L248="","",IF(""&amp;$F248="2","DIESEL",IF(OR(""&amp;$F248="G",""&amp;$F248="H"),"GAS","")))</f>
        <v/>
      </c>
      <c r="AW248" s="2">
        <f>IF($AV248="","",$R248)</f>
        <v/>
      </c>
      <c r="AX248" s="2">
        <f>IF($AV248="","",IF($AB248=0,$R248,0))</f>
        <v/>
      </c>
      <c r="AY248" s="2">
        <f>IF($AV248="","",IF(AND($Z248=0,COUNTIF('AR SALES'!$L$2:$L$2501,$L248)=0),"YES",""))</f>
        <v/>
      </c>
      <c r="AZ248" s="2">
        <f>IF($AV248="","",IFERROR(VLOOKUP($AU248,CODES!$A:$B,2,FALSE),"NO CODE"))</f>
        <v/>
      </c>
      <c r="BA248" s="2">
        <f>IF(""&amp;$F248&lt;&gt;"4","",IF($AY248="YES","",IF(ROUND(SUMIFS($AE$2:$AE$4001,$L$2:$L$4001,$L248,$F$2:$F$4001,"4")-SUMIFS('AR SALES'!$Y$2:$Y$2501,'AR SALES'!$L$2:$L$2501,$L248,'AR SALES'!$AD$2:$AD$2501,"OFF"),2)=0,"","STALE")))</f>
        <v/>
      </c>
      <c r="BB248" s="2">
        <f>IF(OR(""&amp;$F248="2",""&amp;$F248="4",""&amp;$F248="G",""&amp;$F248="H"),IF($AY248="YES","",IF($AB248&lt;&gt;0,"",IF(COUNTIFS('AR SALES'!$L$2:$L$2501,$L248,'AR SALES'!$AD$2:$AD$2501,IF(""&amp;$F248="4","OFF","ON"),'AR SALES'!$AF$2:$AF$2501,"Y")&gt;0,"","NO EXEMPTION"))),"")</f>
        <v/>
      </c>
    </row>
    <row r="249">
      <c r="AT249" s="2">
        <f>IF($L249="","",IFERROR(INDEX('AR SALES'!$H$2:$H$2501,MATCH(""&amp;$L249,'AR SALES'!$AE$2:$AE$2501,0)),""))</f>
        <v/>
      </c>
      <c r="AU249" s="2">
        <f>IF($L249="","",IF($A249&lt;&gt;"GA","",IF($E249="FULTON",IF(ISNUMBER(SEARCH("COLLEGE PARK",$AT249)),"FULTON (COLLEGE PARK)",IF(ISNUMBER(SEARCH("HAPEVILLE",$AT249)),"FULTON (HAPEVILLE)",IF(ISNUMBER(SEARCH("EAST POINT",$AT249)),"FULTON (EAST POINT)",IF(ISNUMBER(SEARCH("ATLANTA",$AT249)),"FULTON (ATL LIMITS)","FULTON")))),IF($E249="DEKALB",IF(ISNUMBER(SEARCH("ATLANTA",$AT249)),"DEKALB (ATL LIMITS)","DEKALB"),IF(AND($E249="CLAYTON",ISNUMBER(SEARCH("COLLEGE PARK",$AT249))),"CLAYTON (COLLEGE PARK)",$E249)))))</f>
        <v/>
      </c>
      <c r="AV249" s="2">
        <f>IF($L249="","",IF(""&amp;$F249="2","DIESEL",IF(OR(""&amp;$F249="G",""&amp;$F249="H"),"GAS","")))</f>
        <v/>
      </c>
      <c r="AW249" s="2">
        <f>IF($AV249="","",$R249)</f>
        <v/>
      </c>
      <c r="AX249" s="2">
        <f>IF($AV249="","",IF($AB249=0,$R249,0))</f>
        <v/>
      </c>
      <c r="AY249" s="2">
        <f>IF($AV249="","",IF(AND($Z249=0,COUNTIF('AR SALES'!$L$2:$L$2501,$L249)=0),"YES",""))</f>
        <v/>
      </c>
      <c r="AZ249" s="2">
        <f>IF($AV249="","",IFERROR(VLOOKUP($AU249,CODES!$A:$B,2,FALSE),"NO CODE"))</f>
        <v/>
      </c>
      <c r="BA249" s="2">
        <f>IF(""&amp;$F249&lt;&gt;"4","",IF($AY249="YES","",IF(ROUND(SUMIFS($AE$2:$AE$4001,$L$2:$L$4001,$L249,$F$2:$F$4001,"4")-SUMIFS('AR SALES'!$Y$2:$Y$2501,'AR SALES'!$L$2:$L$2501,$L249,'AR SALES'!$AD$2:$AD$2501,"OFF"),2)=0,"","STALE")))</f>
        <v/>
      </c>
      <c r="BB249" s="2">
        <f>IF(OR(""&amp;$F249="2",""&amp;$F249="4",""&amp;$F249="G",""&amp;$F249="H"),IF($AY249="YES","",IF($AB249&lt;&gt;0,"",IF(COUNTIFS('AR SALES'!$L$2:$L$2501,$L249,'AR SALES'!$AD$2:$AD$2501,IF(""&amp;$F249="4","OFF","ON"),'AR SALES'!$AF$2:$AF$2501,"Y")&gt;0,"","NO EXEMPTION"))),"")</f>
        <v/>
      </c>
    </row>
    <row r="250">
      <c r="AT250" s="2">
        <f>IF($L250="","",IFERROR(INDEX('AR SALES'!$H$2:$H$2501,MATCH(""&amp;$L250,'AR SALES'!$AE$2:$AE$2501,0)),""))</f>
        <v/>
      </c>
      <c r="AU250" s="2">
        <f>IF($L250="","",IF($A250&lt;&gt;"GA","",IF($E250="FULTON",IF(ISNUMBER(SEARCH("COLLEGE PARK",$AT250)),"FULTON (COLLEGE PARK)",IF(ISNUMBER(SEARCH("HAPEVILLE",$AT250)),"FULTON (HAPEVILLE)",IF(ISNUMBER(SEARCH("EAST POINT",$AT250)),"FULTON (EAST POINT)",IF(ISNUMBER(SEARCH("ATLANTA",$AT250)),"FULTON (ATL LIMITS)","FULTON")))),IF($E250="DEKALB",IF(ISNUMBER(SEARCH("ATLANTA",$AT250)),"DEKALB (ATL LIMITS)","DEKALB"),IF(AND($E250="CLAYTON",ISNUMBER(SEARCH("COLLEGE PARK",$AT250))),"CLAYTON (COLLEGE PARK)",$E250)))))</f>
        <v/>
      </c>
      <c r="AV250" s="2">
        <f>IF($L250="","",IF(""&amp;$F250="2","DIESEL",IF(OR(""&amp;$F250="G",""&amp;$F250="H"),"GAS","")))</f>
        <v/>
      </c>
      <c r="AW250" s="2">
        <f>IF($AV250="","",$R250)</f>
        <v/>
      </c>
      <c r="AX250" s="2">
        <f>IF($AV250="","",IF($AB250=0,$R250,0))</f>
        <v/>
      </c>
      <c r="AY250" s="2">
        <f>IF($AV250="","",IF(AND($Z250=0,COUNTIF('AR SALES'!$L$2:$L$2501,$L250)=0),"YES",""))</f>
        <v/>
      </c>
      <c r="AZ250" s="2">
        <f>IF($AV250="","",IFERROR(VLOOKUP($AU250,CODES!$A:$B,2,FALSE),"NO CODE"))</f>
        <v/>
      </c>
      <c r="BA250" s="2">
        <f>IF(""&amp;$F250&lt;&gt;"4","",IF($AY250="YES","",IF(ROUND(SUMIFS($AE$2:$AE$4001,$L$2:$L$4001,$L250,$F$2:$F$4001,"4")-SUMIFS('AR SALES'!$Y$2:$Y$2501,'AR SALES'!$L$2:$L$2501,$L250,'AR SALES'!$AD$2:$AD$2501,"OFF"),2)=0,"","STALE")))</f>
        <v/>
      </c>
      <c r="BB250" s="2">
        <f>IF(OR(""&amp;$F250="2",""&amp;$F250="4",""&amp;$F250="G",""&amp;$F250="H"),IF($AY250="YES","",IF($AB250&lt;&gt;0,"",IF(COUNTIFS('AR SALES'!$L$2:$L$2501,$L250,'AR SALES'!$AD$2:$AD$2501,IF(""&amp;$F250="4","OFF","ON"),'AR SALES'!$AF$2:$AF$2501,"Y")&gt;0,"","NO EXEMPTION"))),"")</f>
        <v/>
      </c>
    </row>
    <row r="251">
      <c r="AT251" s="2">
        <f>IF($L251="","",IFERROR(INDEX('AR SALES'!$H$2:$H$2501,MATCH(""&amp;$L251,'AR SALES'!$AE$2:$AE$2501,0)),""))</f>
        <v/>
      </c>
      <c r="AU251" s="2">
        <f>IF($L251="","",IF($A251&lt;&gt;"GA","",IF($E251="FULTON",IF(ISNUMBER(SEARCH("COLLEGE PARK",$AT251)),"FULTON (COLLEGE PARK)",IF(ISNUMBER(SEARCH("HAPEVILLE",$AT251)),"FULTON (HAPEVILLE)",IF(ISNUMBER(SEARCH("EAST POINT",$AT251)),"FULTON (EAST POINT)",IF(ISNUMBER(SEARCH("ATLANTA",$AT251)),"FULTON (ATL LIMITS)","FULTON")))),IF($E251="DEKALB",IF(ISNUMBER(SEARCH("ATLANTA",$AT251)),"DEKALB (ATL LIMITS)","DEKALB"),IF(AND($E251="CLAYTON",ISNUMBER(SEARCH("COLLEGE PARK",$AT251))),"CLAYTON (COLLEGE PARK)",$E251)))))</f>
        <v/>
      </c>
      <c r="AV251" s="2">
        <f>IF($L251="","",IF(""&amp;$F251="2","DIESEL",IF(OR(""&amp;$F251="G",""&amp;$F251="H"),"GAS","")))</f>
        <v/>
      </c>
      <c r="AW251" s="2">
        <f>IF($AV251="","",$R251)</f>
        <v/>
      </c>
      <c r="AX251" s="2">
        <f>IF($AV251="","",IF($AB251=0,$R251,0))</f>
        <v/>
      </c>
      <c r="AY251" s="2">
        <f>IF($AV251="","",IF(AND($Z251=0,COUNTIF('AR SALES'!$L$2:$L$2501,$L251)=0),"YES",""))</f>
        <v/>
      </c>
      <c r="AZ251" s="2">
        <f>IF($AV251="","",IFERROR(VLOOKUP($AU251,CODES!$A:$B,2,FALSE),"NO CODE"))</f>
        <v/>
      </c>
      <c r="BA251" s="2">
        <f>IF(""&amp;$F251&lt;&gt;"4","",IF($AY251="YES","",IF(ROUND(SUMIFS($AE$2:$AE$4001,$L$2:$L$4001,$L251,$F$2:$F$4001,"4")-SUMIFS('AR SALES'!$Y$2:$Y$2501,'AR SALES'!$L$2:$L$2501,$L251,'AR SALES'!$AD$2:$AD$2501,"OFF"),2)=0,"","STALE")))</f>
        <v/>
      </c>
      <c r="BB251" s="2">
        <f>IF(OR(""&amp;$F251="2",""&amp;$F251="4",""&amp;$F251="G",""&amp;$F251="H"),IF($AY251="YES","",IF($AB251&lt;&gt;0,"",IF(COUNTIFS('AR SALES'!$L$2:$L$2501,$L251,'AR SALES'!$AD$2:$AD$2501,IF(""&amp;$F251="4","OFF","ON"),'AR SALES'!$AF$2:$AF$2501,"Y")&gt;0,"","NO EXEMPTION"))),"")</f>
        <v/>
      </c>
    </row>
    <row r="252">
      <c r="AT252" s="2">
        <f>IF($L252="","",IFERROR(INDEX('AR SALES'!$H$2:$H$2501,MATCH(""&amp;$L252,'AR SALES'!$AE$2:$AE$2501,0)),""))</f>
        <v/>
      </c>
      <c r="AU252" s="2">
        <f>IF($L252="","",IF($A252&lt;&gt;"GA","",IF($E252="FULTON",IF(ISNUMBER(SEARCH("COLLEGE PARK",$AT252)),"FULTON (COLLEGE PARK)",IF(ISNUMBER(SEARCH("HAPEVILLE",$AT252)),"FULTON (HAPEVILLE)",IF(ISNUMBER(SEARCH("EAST POINT",$AT252)),"FULTON (EAST POINT)",IF(ISNUMBER(SEARCH("ATLANTA",$AT252)),"FULTON (ATL LIMITS)","FULTON")))),IF($E252="DEKALB",IF(ISNUMBER(SEARCH("ATLANTA",$AT252)),"DEKALB (ATL LIMITS)","DEKALB"),IF(AND($E252="CLAYTON",ISNUMBER(SEARCH("COLLEGE PARK",$AT252))),"CLAYTON (COLLEGE PARK)",$E252)))))</f>
        <v/>
      </c>
      <c r="AV252" s="2">
        <f>IF($L252="","",IF(""&amp;$F252="2","DIESEL",IF(OR(""&amp;$F252="G",""&amp;$F252="H"),"GAS","")))</f>
        <v/>
      </c>
      <c r="AW252" s="2">
        <f>IF($AV252="","",$R252)</f>
        <v/>
      </c>
      <c r="AX252" s="2">
        <f>IF($AV252="","",IF($AB252=0,$R252,0))</f>
        <v/>
      </c>
      <c r="AY252" s="2">
        <f>IF($AV252="","",IF(AND($Z252=0,COUNTIF('AR SALES'!$L$2:$L$2501,$L252)=0),"YES",""))</f>
        <v/>
      </c>
      <c r="AZ252" s="2">
        <f>IF($AV252="","",IFERROR(VLOOKUP($AU252,CODES!$A:$B,2,FALSE),"NO CODE"))</f>
        <v/>
      </c>
      <c r="BA252" s="2">
        <f>IF(""&amp;$F252&lt;&gt;"4","",IF($AY252="YES","",IF(ROUND(SUMIFS($AE$2:$AE$4001,$L$2:$L$4001,$L252,$F$2:$F$4001,"4")-SUMIFS('AR SALES'!$Y$2:$Y$2501,'AR SALES'!$L$2:$L$2501,$L252,'AR SALES'!$AD$2:$AD$2501,"OFF"),2)=0,"","STALE")))</f>
        <v/>
      </c>
      <c r="BB252" s="2">
        <f>IF(OR(""&amp;$F252="2",""&amp;$F252="4",""&amp;$F252="G",""&amp;$F252="H"),IF($AY252="YES","",IF($AB252&lt;&gt;0,"",IF(COUNTIFS('AR SALES'!$L$2:$L$2501,$L252,'AR SALES'!$AD$2:$AD$2501,IF(""&amp;$F252="4","OFF","ON"),'AR SALES'!$AF$2:$AF$2501,"Y")&gt;0,"","NO EXEMPTION"))),"")</f>
        <v/>
      </c>
    </row>
    <row r="253">
      <c r="AT253" s="2">
        <f>IF($L253="","",IFERROR(INDEX('AR SALES'!$H$2:$H$2501,MATCH(""&amp;$L253,'AR SALES'!$AE$2:$AE$2501,0)),""))</f>
        <v/>
      </c>
      <c r="AU253" s="2">
        <f>IF($L253="","",IF($A253&lt;&gt;"GA","",IF($E253="FULTON",IF(ISNUMBER(SEARCH("COLLEGE PARK",$AT253)),"FULTON (COLLEGE PARK)",IF(ISNUMBER(SEARCH("HAPEVILLE",$AT253)),"FULTON (HAPEVILLE)",IF(ISNUMBER(SEARCH("EAST POINT",$AT253)),"FULTON (EAST POINT)",IF(ISNUMBER(SEARCH("ATLANTA",$AT253)),"FULTON (ATL LIMITS)","FULTON")))),IF($E253="DEKALB",IF(ISNUMBER(SEARCH("ATLANTA",$AT253)),"DEKALB (ATL LIMITS)","DEKALB"),IF(AND($E253="CLAYTON",ISNUMBER(SEARCH("COLLEGE PARK",$AT253))),"CLAYTON (COLLEGE PARK)",$E253)))))</f>
        <v/>
      </c>
      <c r="AV253" s="2">
        <f>IF($L253="","",IF(""&amp;$F253="2","DIESEL",IF(OR(""&amp;$F253="G",""&amp;$F253="H"),"GAS","")))</f>
        <v/>
      </c>
      <c r="AW253" s="2">
        <f>IF($AV253="","",$R253)</f>
        <v/>
      </c>
      <c r="AX253" s="2">
        <f>IF($AV253="","",IF($AB253=0,$R253,0))</f>
        <v/>
      </c>
      <c r="AY253" s="2">
        <f>IF($AV253="","",IF(AND($Z253=0,COUNTIF('AR SALES'!$L$2:$L$2501,$L253)=0),"YES",""))</f>
        <v/>
      </c>
      <c r="AZ253" s="2">
        <f>IF($AV253="","",IFERROR(VLOOKUP($AU253,CODES!$A:$B,2,FALSE),"NO CODE"))</f>
        <v/>
      </c>
      <c r="BA253" s="2">
        <f>IF(""&amp;$F253&lt;&gt;"4","",IF($AY253="YES","",IF(ROUND(SUMIFS($AE$2:$AE$4001,$L$2:$L$4001,$L253,$F$2:$F$4001,"4")-SUMIFS('AR SALES'!$Y$2:$Y$2501,'AR SALES'!$L$2:$L$2501,$L253,'AR SALES'!$AD$2:$AD$2501,"OFF"),2)=0,"","STALE")))</f>
        <v/>
      </c>
      <c r="BB253" s="2">
        <f>IF(OR(""&amp;$F253="2",""&amp;$F253="4",""&amp;$F253="G",""&amp;$F253="H"),IF($AY253="YES","",IF($AB253&lt;&gt;0,"",IF(COUNTIFS('AR SALES'!$L$2:$L$2501,$L253,'AR SALES'!$AD$2:$AD$2501,IF(""&amp;$F253="4","OFF","ON"),'AR SALES'!$AF$2:$AF$2501,"Y")&gt;0,"","NO EXEMPTION"))),"")</f>
        <v/>
      </c>
    </row>
    <row r="254">
      <c r="AT254" s="2">
        <f>IF($L254="","",IFERROR(INDEX('AR SALES'!$H$2:$H$2501,MATCH(""&amp;$L254,'AR SALES'!$AE$2:$AE$2501,0)),""))</f>
        <v/>
      </c>
      <c r="AU254" s="2">
        <f>IF($L254="","",IF($A254&lt;&gt;"GA","",IF($E254="FULTON",IF(ISNUMBER(SEARCH("COLLEGE PARK",$AT254)),"FULTON (COLLEGE PARK)",IF(ISNUMBER(SEARCH("HAPEVILLE",$AT254)),"FULTON (HAPEVILLE)",IF(ISNUMBER(SEARCH("EAST POINT",$AT254)),"FULTON (EAST POINT)",IF(ISNUMBER(SEARCH("ATLANTA",$AT254)),"FULTON (ATL LIMITS)","FULTON")))),IF($E254="DEKALB",IF(ISNUMBER(SEARCH("ATLANTA",$AT254)),"DEKALB (ATL LIMITS)","DEKALB"),IF(AND($E254="CLAYTON",ISNUMBER(SEARCH("COLLEGE PARK",$AT254))),"CLAYTON (COLLEGE PARK)",$E254)))))</f>
        <v/>
      </c>
      <c r="AV254" s="2">
        <f>IF($L254="","",IF(""&amp;$F254="2","DIESEL",IF(OR(""&amp;$F254="G",""&amp;$F254="H"),"GAS","")))</f>
        <v/>
      </c>
      <c r="AW254" s="2">
        <f>IF($AV254="","",$R254)</f>
        <v/>
      </c>
      <c r="AX254" s="2">
        <f>IF($AV254="","",IF($AB254=0,$R254,0))</f>
        <v/>
      </c>
      <c r="AY254" s="2">
        <f>IF($AV254="","",IF(AND($Z254=0,COUNTIF('AR SALES'!$L$2:$L$2501,$L254)=0),"YES",""))</f>
        <v/>
      </c>
      <c r="AZ254" s="2">
        <f>IF($AV254="","",IFERROR(VLOOKUP($AU254,CODES!$A:$B,2,FALSE),"NO CODE"))</f>
        <v/>
      </c>
      <c r="BA254" s="2">
        <f>IF(""&amp;$F254&lt;&gt;"4","",IF($AY254="YES","",IF(ROUND(SUMIFS($AE$2:$AE$4001,$L$2:$L$4001,$L254,$F$2:$F$4001,"4")-SUMIFS('AR SALES'!$Y$2:$Y$2501,'AR SALES'!$L$2:$L$2501,$L254,'AR SALES'!$AD$2:$AD$2501,"OFF"),2)=0,"","STALE")))</f>
        <v/>
      </c>
      <c r="BB254" s="2">
        <f>IF(OR(""&amp;$F254="2",""&amp;$F254="4",""&amp;$F254="G",""&amp;$F254="H"),IF($AY254="YES","",IF($AB254&lt;&gt;0,"",IF(COUNTIFS('AR SALES'!$L$2:$L$2501,$L254,'AR SALES'!$AD$2:$AD$2501,IF(""&amp;$F254="4","OFF","ON"),'AR SALES'!$AF$2:$AF$2501,"Y")&gt;0,"","NO EXEMPTION"))),"")</f>
        <v/>
      </c>
    </row>
    <row r="255">
      <c r="AT255" s="2">
        <f>IF($L255="","",IFERROR(INDEX('AR SALES'!$H$2:$H$2501,MATCH(""&amp;$L255,'AR SALES'!$AE$2:$AE$2501,0)),""))</f>
        <v/>
      </c>
      <c r="AU255" s="2">
        <f>IF($L255="","",IF($A255&lt;&gt;"GA","",IF($E255="FULTON",IF(ISNUMBER(SEARCH("COLLEGE PARK",$AT255)),"FULTON (COLLEGE PARK)",IF(ISNUMBER(SEARCH("HAPEVILLE",$AT255)),"FULTON (HAPEVILLE)",IF(ISNUMBER(SEARCH("EAST POINT",$AT255)),"FULTON (EAST POINT)",IF(ISNUMBER(SEARCH("ATLANTA",$AT255)),"FULTON (ATL LIMITS)","FULTON")))),IF($E255="DEKALB",IF(ISNUMBER(SEARCH("ATLANTA",$AT255)),"DEKALB (ATL LIMITS)","DEKALB"),IF(AND($E255="CLAYTON",ISNUMBER(SEARCH("COLLEGE PARK",$AT255))),"CLAYTON (COLLEGE PARK)",$E255)))))</f>
        <v/>
      </c>
      <c r="AV255" s="2">
        <f>IF($L255="","",IF(""&amp;$F255="2","DIESEL",IF(OR(""&amp;$F255="G",""&amp;$F255="H"),"GAS","")))</f>
        <v/>
      </c>
      <c r="AW255" s="2">
        <f>IF($AV255="","",$R255)</f>
        <v/>
      </c>
      <c r="AX255" s="2">
        <f>IF($AV255="","",IF($AB255=0,$R255,0))</f>
        <v/>
      </c>
      <c r="AY255" s="2">
        <f>IF($AV255="","",IF(AND($Z255=0,COUNTIF('AR SALES'!$L$2:$L$2501,$L255)=0),"YES",""))</f>
        <v/>
      </c>
      <c r="AZ255" s="2">
        <f>IF($AV255="","",IFERROR(VLOOKUP($AU255,CODES!$A:$B,2,FALSE),"NO CODE"))</f>
        <v/>
      </c>
      <c r="BA255" s="2">
        <f>IF(""&amp;$F255&lt;&gt;"4","",IF($AY255="YES","",IF(ROUND(SUMIFS($AE$2:$AE$4001,$L$2:$L$4001,$L255,$F$2:$F$4001,"4")-SUMIFS('AR SALES'!$Y$2:$Y$2501,'AR SALES'!$L$2:$L$2501,$L255,'AR SALES'!$AD$2:$AD$2501,"OFF"),2)=0,"","STALE")))</f>
        <v/>
      </c>
      <c r="BB255" s="2">
        <f>IF(OR(""&amp;$F255="2",""&amp;$F255="4",""&amp;$F255="G",""&amp;$F255="H"),IF($AY255="YES","",IF($AB255&lt;&gt;0,"",IF(COUNTIFS('AR SALES'!$L$2:$L$2501,$L255,'AR SALES'!$AD$2:$AD$2501,IF(""&amp;$F255="4","OFF","ON"),'AR SALES'!$AF$2:$AF$2501,"Y")&gt;0,"","NO EXEMPTION"))),"")</f>
        <v/>
      </c>
    </row>
    <row r="256">
      <c r="AT256" s="2">
        <f>IF($L256="","",IFERROR(INDEX('AR SALES'!$H$2:$H$2501,MATCH(""&amp;$L256,'AR SALES'!$AE$2:$AE$2501,0)),""))</f>
        <v/>
      </c>
      <c r="AU256" s="2">
        <f>IF($L256="","",IF($A256&lt;&gt;"GA","",IF($E256="FULTON",IF(ISNUMBER(SEARCH("COLLEGE PARK",$AT256)),"FULTON (COLLEGE PARK)",IF(ISNUMBER(SEARCH("HAPEVILLE",$AT256)),"FULTON (HAPEVILLE)",IF(ISNUMBER(SEARCH("EAST POINT",$AT256)),"FULTON (EAST POINT)",IF(ISNUMBER(SEARCH("ATLANTA",$AT256)),"FULTON (ATL LIMITS)","FULTON")))),IF($E256="DEKALB",IF(ISNUMBER(SEARCH("ATLANTA",$AT256)),"DEKALB (ATL LIMITS)","DEKALB"),IF(AND($E256="CLAYTON",ISNUMBER(SEARCH("COLLEGE PARK",$AT256))),"CLAYTON (COLLEGE PARK)",$E256)))))</f>
        <v/>
      </c>
      <c r="AV256" s="2">
        <f>IF($L256="","",IF(""&amp;$F256="2","DIESEL",IF(OR(""&amp;$F256="G",""&amp;$F256="H"),"GAS","")))</f>
        <v/>
      </c>
      <c r="AW256" s="2">
        <f>IF($AV256="","",$R256)</f>
        <v/>
      </c>
      <c r="AX256" s="2">
        <f>IF($AV256="","",IF($AB256=0,$R256,0))</f>
        <v/>
      </c>
      <c r="AY256" s="2">
        <f>IF($AV256="","",IF(AND($Z256=0,COUNTIF('AR SALES'!$L$2:$L$2501,$L256)=0),"YES",""))</f>
        <v/>
      </c>
      <c r="AZ256" s="2">
        <f>IF($AV256="","",IFERROR(VLOOKUP($AU256,CODES!$A:$B,2,FALSE),"NO CODE"))</f>
        <v/>
      </c>
      <c r="BA256" s="2">
        <f>IF(""&amp;$F256&lt;&gt;"4","",IF($AY256="YES","",IF(ROUND(SUMIFS($AE$2:$AE$4001,$L$2:$L$4001,$L256,$F$2:$F$4001,"4")-SUMIFS('AR SALES'!$Y$2:$Y$2501,'AR SALES'!$L$2:$L$2501,$L256,'AR SALES'!$AD$2:$AD$2501,"OFF"),2)=0,"","STALE")))</f>
        <v/>
      </c>
      <c r="BB256" s="2">
        <f>IF(OR(""&amp;$F256="2",""&amp;$F256="4",""&amp;$F256="G",""&amp;$F256="H"),IF($AY256="YES","",IF($AB256&lt;&gt;0,"",IF(COUNTIFS('AR SALES'!$L$2:$L$2501,$L256,'AR SALES'!$AD$2:$AD$2501,IF(""&amp;$F256="4","OFF","ON"),'AR SALES'!$AF$2:$AF$2501,"Y")&gt;0,"","NO EXEMPTION"))),"")</f>
        <v/>
      </c>
    </row>
    <row r="257">
      <c r="AT257" s="2">
        <f>IF($L257="","",IFERROR(INDEX('AR SALES'!$H$2:$H$2501,MATCH(""&amp;$L257,'AR SALES'!$AE$2:$AE$2501,0)),""))</f>
        <v/>
      </c>
      <c r="AU257" s="2">
        <f>IF($L257="","",IF($A257&lt;&gt;"GA","",IF($E257="FULTON",IF(ISNUMBER(SEARCH("COLLEGE PARK",$AT257)),"FULTON (COLLEGE PARK)",IF(ISNUMBER(SEARCH("HAPEVILLE",$AT257)),"FULTON (HAPEVILLE)",IF(ISNUMBER(SEARCH("EAST POINT",$AT257)),"FULTON (EAST POINT)",IF(ISNUMBER(SEARCH("ATLANTA",$AT257)),"FULTON (ATL LIMITS)","FULTON")))),IF($E257="DEKALB",IF(ISNUMBER(SEARCH("ATLANTA",$AT257)),"DEKALB (ATL LIMITS)","DEKALB"),IF(AND($E257="CLAYTON",ISNUMBER(SEARCH("COLLEGE PARK",$AT257))),"CLAYTON (COLLEGE PARK)",$E257)))))</f>
        <v/>
      </c>
      <c r="AV257" s="2">
        <f>IF($L257="","",IF(""&amp;$F257="2","DIESEL",IF(OR(""&amp;$F257="G",""&amp;$F257="H"),"GAS","")))</f>
        <v/>
      </c>
      <c r="AW257" s="2">
        <f>IF($AV257="","",$R257)</f>
        <v/>
      </c>
      <c r="AX257" s="2">
        <f>IF($AV257="","",IF($AB257=0,$R257,0))</f>
        <v/>
      </c>
      <c r="AY257" s="2">
        <f>IF($AV257="","",IF(AND($Z257=0,COUNTIF('AR SALES'!$L$2:$L$2501,$L257)=0),"YES",""))</f>
        <v/>
      </c>
      <c r="AZ257" s="2">
        <f>IF($AV257="","",IFERROR(VLOOKUP($AU257,CODES!$A:$B,2,FALSE),"NO CODE"))</f>
        <v/>
      </c>
      <c r="BA257" s="2">
        <f>IF(""&amp;$F257&lt;&gt;"4","",IF($AY257="YES","",IF(ROUND(SUMIFS($AE$2:$AE$4001,$L$2:$L$4001,$L257,$F$2:$F$4001,"4")-SUMIFS('AR SALES'!$Y$2:$Y$2501,'AR SALES'!$L$2:$L$2501,$L257,'AR SALES'!$AD$2:$AD$2501,"OFF"),2)=0,"","STALE")))</f>
        <v/>
      </c>
      <c r="BB257" s="2">
        <f>IF(OR(""&amp;$F257="2",""&amp;$F257="4",""&amp;$F257="G",""&amp;$F257="H"),IF($AY257="YES","",IF($AB257&lt;&gt;0,"",IF(COUNTIFS('AR SALES'!$L$2:$L$2501,$L257,'AR SALES'!$AD$2:$AD$2501,IF(""&amp;$F257="4","OFF","ON"),'AR SALES'!$AF$2:$AF$2501,"Y")&gt;0,"","NO EXEMPTION"))),"")</f>
        <v/>
      </c>
    </row>
    <row r="258">
      <c r="AT258" s="2">
        <f>IF($L258="","",IFERROR(INDEX('AR SALES'!$H$2:$H$2501,MATCH(""&amp;$L258,'AR SALES'!$AE$2:$AE$2501,0)),""))</f>
        <v/>
      </c>
      <c r="AU258" s="2">
        <f>IF($L258="","",IF($A258&lt;&gt;"GA","",IF($E258="FULTON",IF(ISNUMBER(SEARCH("COLLEGE PARK",$AT258)),"FULTON (COLLEGE PARK)",IF(ISNUMBER(SEARCH("HAPEVILLE",$AT258)),"FULTON (HAPEVILLE)",IF(ISNUMBER(SEARCH("EAST POINT",$AT258)),"FULTON (EAST POINT)",IF(ISNUMBER(SEARCH("ATLANTA",$AT258)),"FULTON (ATL LIMITS)","FULTON")))),IF($E258="DEKALB",IF(ISNUMBER(SEARCH("ATLANTA",$AT258)),"DEKALB (ATL LIMITS)","DEKALB"),IF(AND($E258="CLAYTON",ISNUMBER(SEARCH("COLLEGE PARK",$AT258))),"CLAYTON (COLLEGE PARK)",$E258)))))</f>
        <v/>
      </c>
      <c r="AV258" s="2">
        <f>IF($L258="","",IF(""&amp;$F258="2","DIESEL",IF(OR(""&amp;$F258="G",""&amp;$F258="H"),"GAS","")))</f>
        <v/>
      </c>
      <c r="AW258" s="2">
        <f>IF($AV258="","",$R258)</f>
        <v/>
      </c>
      <c r="AX258" s="2">
        <f>IF($AV258="","",IF($AB258=0,$R258,0))</f>
        <v/>
      </c>
      <c r="AY258" s="2">
        <f>IF($AV258="","",IF(AND($Z258=0,COUNTIF('AR SALES'!$L$2:$L$2501,$L258)=0),"YES",""))</f>
        <v/>
      </c>
      <c r="AZ258" s="2">
        <f>IF($AV258="","",IFERROR(VLOOKUP($AU258,CODES!$A:$B,2,FALSE),"NO CODE"))</f>
        <v/>
      </c>
      <c r="BA258" s="2">
        <f>IF(""&amp;$F258&lt;&gt;"4","",IF($AY258="YES","",IF(ROUND(SUMIFS($AE$2:$AE$4001,$L$2:$L$4001,$L258,$F$2:$F$4001,"4")-SUMIFS('AR SALES'!$Y$2:$Y$2501,'AR SALES'!$L$2:$L$2501,$L258,'AR SALES'!$AD$2:$AD$2501,"OFF"),2)=0,"","STALE")))</f>
        <v/>
      </c>
      <c r="BB258" s="2">
        <f>IF(OR(""&amp;$F258="2",""&amp;$F258="4",""&amp;$F258="G",""&amp;$F258="H"),IF($AY258="YES","",IF($AB258&lt;&gt;0,"",IF(COUNTIFS('AR SALES'!$L$2:$L$2501,$L258,'AR SALES'!$AD$2:$AD$2501,IF(""&amp;$F258="4","OFF","ON"),'AR SALES'!$AF$2:$AF$2501,"Y")&gt;0,"","NO EXEMPTION"))),"")</f>
        <v/>
      </c>
    </row>
    <row r="259">
      <c r="AT259" s="2">
        <f>IF($L259="","",IFERROR(INDEX('AR SALES'!$H$2:$H$2501,MATCH(""&amp;$L259,'AR SALES'!$AE$2:$AE$2501,0)),""))</f>
        <v/>
      </c>
      <c r="AU259" s="2">
        <f>IF($L259="","",IF($A259&lt;&gt;"GA","",IF($E259="FULTON",IF(ISNUMBER(SEARCH("COLLEGE PARK",$AT259)),"FULTON (COLLEGE PARK)",IF(ISNUMBER(SEARCH("HAPEVILLE",$AT259)),"FULTON (HAPEVILLE)",IF(ISNUMBER(SEARCH("EAST POINT",$AT259)),"FULTON (EAST POINT)",IF(ISNUMBER(SEARCH("ATLANTA",$AT259)),"FULTON (ATL LIMITS)","FULTON")))),IF($E259="DEKALB",IF(ISNUMBER(SEARCH("ATLANTA",$AT259)),"DEKALB (ATL LIMITS)","DEKALB"),IF(AND($E259="CLAYTON",ISNUMBER(SEARCH("COLLEGE PARK",$AT259))),"CLAYTON (COLLEGE PARK)",$E259)))))</f>
        <v/>
      </c>
      <c r="AV259" s="2">
        <f>IF($L259="","",IF(""&amp;$F259="2","DIESEL",IF(OR(""&amp;$F259="G",""&amp;$F259="H"),"GAS","")))</f>
        <v/>
      </c>
      <c r="AW259" s="2">
        <f>IF($AV259="","",$R259)</f>
        <v/>
      </c>
      <c r="AX259" s="2">
        <f>IF($AV259="","",IF($AB259=0,$R259,0))</f>
        <v/>
      </c>
      <c r="AY259" s="2">
        <f>IF($AV259="","",IF(AND($Z259=0,COUNTIF('AR SALES'!$L$2:$L$2501,$L259)=0),"YES",""))</f>
        <v/>
      </c>
      <c r="AZ259" s="2">
        <f>IF($AV259="","",IFERROR(VLOOKUP($AU259,CODES!$A:$B,2,FALSE),"NO CODE"))</f>
        <v/>
      </c>
      <c r="BA259" s="2">
        <f>IF(""&amp;$F259&lt;&gt;"4","",IF($AY259="YES","",IF(ROUND(SUMIFS($AE$2:$AE$4001,$L$2:$L$4001,$L259,$F$2:$F$4001,"4")-SUMIFS('AR SALES'!$Y$2:$Y$2501,'AR SALES'!$L$2:$L$2501,$L259,'AR SALES'!$AD$2:$AD$2501,"OFF"),2)=0,"","STALE")))</f>
        <v/>
      </c>
      <c r="BB259" s="2">
        <f>IF(OR(""&amp;$F259="2",""&amp;$F259="4",""&amp;$F259="G",""&amp;$F259="H"),IF($AY259="YES","",IF($AB259&lt;&gt;0,"",IF(COUNTIFS('AR SALES'!$L$2:$L$2501,$L259,'AR SALES'!$AD$2:$AD$2501,IF(""&amp;$F259="4","OFF","ON"),'AR SALES'!$AF$2:$AF$2501,"Y")&gt;0,"","NO EXEMPTION"))),"")</f>
        <v/>
      </c>
    </row>
    <row r="260">
      <c r="AT260" s="2">
        <f>IF($L260="","",IFERROR(INDEX('AR SALES'!$H$2:$H$2501,MATCH(""&amp;$L260,'AR SALES'!$AE$2:$AE$2501,0)),""))</f>
        <v/>
      </c>
      <c r="AU260" s="2">
        <f>IF($L260="","",IF($A260&lt;&gt;"GA","",IF($E260="FULTON",IF(ISNUMBER(SEARCH("COLLEGE PARK",$AT260)),"FULTON (COLLEGE PARK)",IF(ISNUMBER(SEARCH("HAPEVILLE",$AT260)),"FULTON (HAPEVILLE)",IF(ISNUMBER(SEARCH("EAST POINT",$AT260)),"FULTON (EAST POINT)",IF(ISNUMBER(SEARCH("ATLANTA",$AT260)),"FULTON (ATL LIMITS)","FULTON")))),IF($E260="DEKALB",IF(ISNUMBER(SEARCH("ATLANTA",$AT260)),"DEKALB (ATL LIMITS)","DEKALB"),IF(AND($E260="CLAYTON",ISNUMBER(SEARCH("COLLEGE PARK",$AT260))),"CLAYTON (COLLEGE PARK)",$E260)))))</f>
        <v/>
      </c>
      <c r="AV260" s="2">
        <f>IF($L260="","",IF(""&amp;$F260="2","DIESEL",IF(OR(""&amp;$F260="G",""&amp;$F260="H"),"GAS","")))</f>
        <v/>
      </c>
      <c r="AW260" s="2">
        <f>IF($AV260="","",$R260)</f>
        <v/>
      </c>
      <c r="AX260" s="2">
        <f>IF($AV260="","",IF($AB260=0,$R260,0))</f>
        <v/>
      </c>
      <c r="AY260" s="2">
        <f>IF($AV260="","",IF(AND($Z260=0,COUNTIF('AR SALES'!$L$2:$L$2501,$L260)=0),"YES",""))</f>
        <v/>
      </c>
      <c r="AZ260" s="2">
        <f>IF($AV260="","",IFERROR(VLOOKUP($AU260,CODES!$A:$B,2,FALSE),"NO CODE"))</f>
        <v/>
      </c>
      <c r="BA260" s="2">
        <f>IF(""&amp;$F260&lt;&gt;"4","",IF($AY260="YES","",IF(ROUND(SUMIFS($AE$2:$AE$4001,$L$2:$L$4001,$L260,$F$2:$F$4001,"4")-SUMIFS('AR SALES'!$Y$2:$Y$2501,'AR SALES'!$L$2:$L$2501,$L260,'AR SALES'!$AD$2:$AD$2501,"OFF"),2)=0,"","STALE")))</f>
        <v/>
      </c>
      <c r="BB260" s="2">
        <f>IF(OR(""&amp;$F260="2",""&amp;$F260="4",""&amp;$F260="G",""&amp;$F260="H"),IF($AY260="YES","",IF($AB260&lt;&gt;0,"",IF(COUNTIFS('AR SALES'!$L$2:$L$2501,$L260,'AR SALES'!$AD$2:$AD$2501,IF(""&amp;$F260="4","OFF","ON"),'AR SALES'!$AF$2:$AF$2501,"Y")&gt;0,"","NO EXEMPTION"))),"")</f>
        <v/>
      </c>
    </row>
    <row r="261">
      <c r="AT261" s="2">
        <f>IF($L261="","",IFERROR(INDEX('AR SALES'!$H$2:$H$2501,MATCH(""&amp;$L261,'AR SALES'!$AE$2:$AE$2501,0)),""))</f>
        <v/>
      </c>
      <c r="AU261" s="2">
        <f>IF($L261="","",IF($A261&lt;&gt;"GA","",IF($E261="FULTON",IF(ISNUMBER(SEARCH("COLLEGE PARK",$AT261)),"FULTON (COLLEGE PARK)",IF(ISNUMBER(SEARCH("HAPEVILLE",$AT261)),"FULTON (HAPEVILLE)",IF(ISNUMBER(SEARCH("EAST POINT",$AT261)),"FULTON (EAST POINT)",IF(ISNUMBER(SEARCH("ATLANTA",$AT261)),"FULTON (ATL LIMITS)","FULTON")))),IF($E261="DEKALB",IF(ISNUMBER(SEARCH("ATLANTA",$AT261)),"DEKALB (ATL LIMITS)","DEKALB"),IF(AND($E261="CLAYTON",ISNUMBER(SEARCH("COLLEGE PARK",$AT261))),"CLAYTON (COLLEGE PARK)",$E261)))))</f>
        <v/>
      </c>
      <c r="AV261" s="2">
        <f>IF($L261="","",IF(""&amp;$F261="2","DIESEL",IF(OR(""&amp;$F261="G",""&amp;$F261="H"),"GAS","")))</f>
        <v/>
      </c>
      <c r="AW261" s="2">
        <f>IF($AV261="","",$R261)</f>
        <v/>
      </c>
      <c r="AX261" s="2">
        <f>IF($AV261="","",IF($AB261=0,$R261,0))</f>
        <v/>
      </c>
      <c r="AY261" s="2">
        <f>IF($AV261="","",IF(AND($Z261=0,COUNTIF('AR SALES'!$L$2:$L$2501,$L261)=0),"YES",""))</f>
        <v/>
      </c>
      <c r="AZ261" s="2">
        <f>IF($AV261="","",IFERROR(VLOOKUP($AU261,CODES!$A:$B,2,FALSE),"NO CODE"))</f>
        <v/>
      </c>
      <c r="BA261" s="2">
        <f>IF(""&amp;$F261&lt;&gt;"4","",IF($AY261="YES","",IF(ROUND(SUMIFS($AE$2:$AE$4001,$L$2:$L$4001,$L261,$F$2:$F$4001,"4")-SUMIFS('AR SALES'!$Y$2:$Y$2501,'AR SALES'!$L$2:$L$2501,$L261,'AR SALES'!$AD$2:$AD$2501,"OFF"),2)=0,"","STALE")))</f>
        <v/>
      </c>
      <c r="BB261" s="2">
        <f>IF(OR(""&amp;$F261="2",""&amp;$F261="4",""&amp;$F261="G",""&amp;$F261="H"),IF($AY261="YES","",IF($AB261&lt;&gt;0,"",IF(COUNTIFS('AR SALES'!$L$2:$L$2501,$L261,'AR SALES'!$AD$2:$AD$2501,IF(""&amp;$F261="4","OFF","ON"),'AR SALES'!$AF$2:$AF$2501,"Y")&gt;0,"","NO EXEMPTION"))),"")</f>
        <v/>
      </c>
    </row>
    <row r="262">
      <c r="AT262" s="2">
        <f>IF($L262="","",IFERROR(INDEX('AR SALES'!$H$2:$H$2501,MATCH(""&amp;$L262,'AR SALES'!$AE$2:$AE$2501,0)),""))</f>
        <v/>
      </c>
      <c r="AU262" s="2">
        <f>IF($L262="","",IF($A262&lt;&gt;"GA","",IF($E262="FULTON",IF(ISNUMBER(SEARCH("COLLEGE PARK",$AT262)),"FULTON (COLLEGE PARK)",IF(ISNUMBER(SEARCH("HAPEVILLE",$AT262)),"FULTON (HAPEVILLE)",IF(ISNUMBER(SEARCH("EAST POINT",$AT262)),"FULTON (EAST POINT)",IF(ISNUMBER(SEARCH("ATLANTA",$AT262)),"FULTON (ATL LIMITS)","FULTON")))),IF($E262="DEKALB",IF(ISNUMBER(SEARCH("ATLANTA",$AT262)),"DEKALB (ATL LIMITS)","DEKALB"),IF(AND($E262="CLAYTON",ISNUMBER(SEARCH("COLLEGE PARK",$AT262))),"CLAYTON (COLLEGE PARK)",$E262)))))</f>
        <v/>
      </c>
      <c r="AV262" s="2">
        <f>IF($L262="","",IF(""&amp;$F262="2","DIESEL",IF(OR(""&amp;$F262="G",""&amp;$F262="H"),"GAS","")))</f>
        <v/>
      </c>
      <c r="AW262" s="2">
        <f>IF($AV262="","",$R262)</f>
        <v/>
      </c>
      <c r="AX262" s="2">
        <f>IF($AV262="","",IF($AB262=0,$R262,0))</f>
        <v/>
      </c>
      <c r="AY262" s="2">
        <f>IF($AV262="","",IF(AND($Z262=0,COUNTIF('AR SALES'!$L$2:$L$2501,$L262)=0),"YES",""))</f>
        <v/>
      </c>
      <c r="AZ262" s="2">
        <f>IF($AV262="","",IFERROR(VLOOKUP($AU262,CODES!$A:$B,2,FALSE),"NO CODE"))</f>
        <v/>
      </c>
      <c r="BA262" s="2">
        <f>IF(""&amp;$F262&lt;&gt;"4","",IF($AY262="YES","",IF(ROUND(SUMIFS($AE$2:$AE$4001,$L$2:$L$4001,$L262,$F$2:$F$4001,"4")-SUMIFS('AR SALES'!$Y$2:$Y$2501,'AR SALES'!$L$2:$L$2501,$L262,'AR SALES'!$AD$2:$AD$2501,"OFF"),2)=0,"","STALE")))</f>
        <v/>
      </c>
      <c r="BB262" s="2">
        <f>IF(OR(""&amp;$F262="2",""&amp;$F262="4",""&amp;$F262="G",""&amp;$F262="H"),IF($AY262="YES","",IF($AB262&lt;&gt;0,"",IF(COUNTIFS('AR SALES'!$L$2:$L$2501,$L262,'AR SALES'!$AD$2:$AD$2501,IF(""&amp;$F262="4","OFF","ON"),'AR SALES'!$AF$2:$AF$2501,"Y")&gt;0,"","NO EXEMPTION"))),"")</f>
        <v/>
      </c>
    </row>
    <row r="263">
      <c r="AT263" s="2">
        <f>IF($L263="","",IFERROR(INDEX('AR SALES'!$H$2:$H$2501,MATCH(""&amp;$L263,'AR SALES'!$AE$2:$AE$2501,0)),""))</f>
        <v/>
      </c>
      <c r="AU263" s="2">
        <f>IF($L263="","",IF($A263&lt;&gt;"GA","",IF($E263="FULTON",IF(ISNUMBER(SEARCH("COLLEGE PARK",$AT263)),"FULTON (COLLEGE PARK)",IF(ISNUMBER(SEARCH("HAPEVILLE",$AT263)),"FULTON (HAPEVILLE)",IF(ISNUMBER(SEARCH("EAST POINT",$AT263)),"FULTON (EAST POINT)",IF(ISNUMBER(SEARCH("ATLANTA",$AT263)),"FULTON (ATL LIMITS)","FULTON")))),IF($E263="DEKALB",IF(ISNUMBER(SEARCH("ATLANTA",$AT263)),"DEKALB (ATL LIMITS)","DEKALB"),IF(AND($E263="CLAYTON",ISNUMBER(SEARCH("COLLEGE PARK",$AT263))),"CLAYTON (COLLEGE PARK)",$E263)))))</f>
        <v/>
      </c>
      <c r="AV263" s="2">
        <f>IF($L263="","",IF(""&amp;$F263="2","DIESEL",IF(OR(""&amp;$F263="G",""&amp;$F263="H"),"GAS","")))</f>
        <v/>
      </c>
      <c r="AW263" s="2">
        <f>IF($AV263="","",$R263)</f>
        <v/>
      </c>
      <c r="AX263" s="2">
        <f>IF($AV263="","",IF($AB263=0,$R263,0))</f>
        <v/>
      </c>
      <c r="AY263" s="2">
        <f>IF($AV263="","",IF(AND($Z263=0,COUNTIF('AR SALES'!$L$2:$L$2501,$L263)=0),"YES",""))</f>
        <v/>
      </c>
      <c r="AZ263" s="2">
        <f>IF($AV263="","",IFERROR(VLOOKUP($AU263,CODES!$A:$B,2,FALSE),"NO CODE"))</f>
        <v/>
      </c>
      <c r="BA263" s="2">
        <f>IF(""&amp;$F263&lt;&gt;"4","",IF($AY263="YES","",IF(ROUND(SUMIFS($AE$2:$AE$4001,$L$2:$L$4001,$L263,$F$2:$F$4001,"4")-SUMIFS('AR SALES'!$Y$2:$Y$2501,'AR SALES'!$L$2:$L$2501,$L263,'AR SALES'!$AD$2:$AD$2501,"OFF"),2)=0,"","STALE")))</f>
        <v/>
      </c>
      <c r="BB263" s="2">
        <f>IF(OR(""&amp;$F263="2",""&amp;$F263="4",""&amp;$F263="G",""&amp;$F263="H"),IF($AY263="YES","",IF($AB263&lt;&gt;0,"",IF(COUNTIFS('AR SALES'!$L$2:$L$2501,$L263,'AR SALES'!$AD$2:$AD$2501,IF(""&amp;$F263="4","OFF","ON"),'AR SALES'!$AF$2:$AF$2501,"Y")&gt;0,"","NO EXEMPTION"))),"")</f>
        <v/>
      </c>
    </row>
    <row r="264">
      <c r="AT264" s="2">
        <f>IF($L264="","",IFERROR(INDEX('AR SALES'!$H$2:$H$2501,MATCH(""&amp;$L264,'AR SALES'!$AE$2:$AE$2501,0)),""))</f>
        <v/>
      </c>
      <c r="AU264" s="2">
        <f>IF($L264="","",IF($A264&lt;&gt;"GA","",IF($E264="FULTON",IF(ISNUMBER(SEARCH("COLLEGE PARK",$AT264)),"FULTON (COLLEGE PARK)",IF(ISNUMBER(SEARCH("HAPEVILLE",$AT264)),"FULTON (HAPEVILLE)",IF(ISNUMBER(SEARCH("EAST POINT",$AT264)),"FULTON (EAST POINT)",IF(ISNUMBER(SEARCH("ATLANTA",$AT264)),"FULTON (ATL LIMITS)","FULTON")))),IF($E264="DEKALB",IF(ISNUMBER(SEARCH("ATLANTA",$AT264)),"DEKALB (ATL LIMITS)","DEKALB"),IF(AND($E264="CLAYTON",ISNUMBER(SEARCH("COLLEGE PARK",$AT264))),"CLAYTON (COLLEGE PARK)",$E264)))))</f>
        <v/>
      </c>
      <c r="AV264" s="2">
        <f>IF($L264="","",IF(""&amp;$F264="2","DIESEL",IF(OR(""&amp;$F264="G",""&amp;$F264="H"),"GAS","")))</f>
        <v/>
      </c>
      <c r="AW264" s="2">
        <f>IF($AV264="","",$R264)</f>
        <v/>
      </c>
      <c r="AX264" s="2">
        <f>IF($AV264="","",IF($AB264=0,$R264,0))</f>
        <v/>
      </c>
      <c r="AY264" s="2">
        <f>IF($AV264="","",IF(AND($Z264=0,COUNTIF('AR SALES'!$L$2:$L$2501,$L264)=0),"YES",""))</f>
        <v/>
      </c>
      <c r="AZ264" s="2">
        <f>IF($AV264="","",IFERROR(VLOOKUP($AU264,CODES!$A:$B,2,FALSE),"NO CODE"))</f>
        <v/>
      </c>
      <c r="BA264" s="2">
        <f>IF(""&amp;$F264&lt;&gt;"4","",IF($AY264="YES","",IF(ROUND(SUMIFS($AE$2:$AE$4001,$L$2:$L$4001,$L264,$F$2:$F$4001,"4")-SUMIFS('AR SALES'!$Y$2:$Y$2501,'AR SALES'!$L$2:$L$2501,$L264,'AR SALES'!$AD$2:$AD$2501,"OFF"),2)=0,"","STALE")))</f>
        <v/>
      </c>
      <c r="BB264" s="2">
        <f>IF(OR(""&amp;$F264="2",""&amp;$F264="4",""&amp;$F264="G",""&amp;$F264="H"),IF($AY264="YES","",IF($AB264&lt;&gt;0,"",IF(COUNTIFS('AR SALES'!$L$2:$L$2501,$L264,'AR SALES'!$AD$2:$AD$2501,IF(""&amp;$F264="4","OFF","ON"),'AR SALES'!$AF$2:$AF$2501,"Y")&gt;0,"","NO EXEMPTION"))),"")</f>
        <v/>
      </c>
    </row>
    <row r="265">
      <c r="AT265" s="2">
        <f>IF($L265="","",IFERROR(INDEX('AR SALES'!$H$2:$H$2501,MATCH(""&amp;$L265,'AR SALES'!$AE$2:$AE$2501,0)),""))</f>
        <v/>
      </c>
      <c r="AU265" s="2">
        <f>IF($L265="","",IF($A265&lt;&gt;"GA","",IF($E265="FULTON",IF(ISNUMBER(SEARCH("COLLEGE PARK",$AT265)),"FULTON (COLLEGE PARK)",IF(ISNUMBER(SEARCH("HAPEVILLE",$AT265)),"FULTON (HAPEVILLE)",IF(ISNUMBER(SEARCH("EAST POINT",$AT265)),"FULTON (EAST POINT)",IF(ISNUMBER(SEARCH("ATLANTA",$AT265)),"FULTON (ATL LIMITS)","FULTON")))),IF($E265="DEKALB",IF(ISNUMBER(SEARCH("ATLANTA",$AT265)),"DEKALB (ATL LIMITS)","DEKALB"),IF(AND($E265="CLAYTON",ISNUMBER(SEARCH("COLLEGE PARK",$AT265))),"CLAYTON (COLLEGE PARK)",$E265)))))</f>
        <v/>
      </c>
      <c r="AV265" s="2">
        <f>IF($L265="","",IF(""&amp;$F265="2","DIESEL",IF(OR(""&amp;$F265="G",""&amp;$F265="H"),"GAS","")))</f>
        <v/>
      </c>
      <c r="AW265" s="2">
        <f>IF($AV265="","",$R265)</f>
        <v/>
      </c>
      <c r="AX265" s="2">
        <f>IF($AV265="","",IF($AB265=0,$R265,0))</f>
        <v/>
      </c>
      <c r="AY265" s="2">
        <f>IF($AV265="","",IF(AND($Z265=0,COUNTIF('AR SALES'!$L$2:$L$2501,$L265)=0),"YES",""))</f>
        <v/>
      </c>
      <c r="AZ265" s="2">
        <f>IF($AV265="","",IFERROR(VLOOKUP($AU265,CODES!$A:$B,2,FALSE),"NO CODE"))</f>
        <v/>
      </c>
      <c r="BA265" s="2">
        <f>IF(""&amp;$F265&lt;&gt;"4","",IF($AY265="YES","",IF(ROUND(SUMIFS($AE$2:$AE$4001,$L$2:$L$4001,$L265,$F$2:$F$4001,"4")-SUMIFS('AR SALES'!$Y$2:$Y$2501,'AR SALES'!$L$2:$L$2501,$L265,'AR SALES'!$AD$2:$AD$2501,"OFF"),2)=0,"","STALE")))</f>
        <v/>
      </c>
      <c r="BB265" s="2">
        <f>IF(OR(""&amp;$F265="2",""&amp;$F265="4",""&amp;$F265="G",""&amp;$F265="H"),IF($AY265="YES","",IF($AB265&lt;&gt;0,"",IF(COUNTIFS('AR SALES'!$L$2:$L$2501,$L265,'AR SALES'!$AD$2:$AD$2501,IF(""&amp;$F265="4","OFF","ON"),'AR SALES'!$AF$2:$AF$2501,"Y")&gt;0,"","NO EXEMPTION"))),"")</f>
        <v/>
      </c>
    </row>
    <row r="266">
      <c r="AT266" s="2">
        <f>IF($L266="","",IFERROR(INDEX('AR SALES'!$H$2:$H$2501,MATCH(""&amp;$L266,'AR SALES'!$AE$2:$AE$2501,0)),""))</f>
        <v/>
      </c>
      <c r="AU266" s="2">
        <f>IF($L266="","",IF($A266&lt;&gt;"GA","",IF($E266="FULTON",IF(ISNUMBER(SEARCH("COLLEGE PARK",$AT266)),"FULTON (COLLEGE PARK)",IF(ISNUMBER(SEARCH("HAPEVILLE",$AT266)),"FULTON (HAPEVILLE)",IF(ISNUMBER(SEARCH("EAST POINT",$AT266)),"FULTON (EAST POINT)",IF(ISNUMBER(SEARCH("ATLANTA",$AT266)),"FULTON (ATL LIMITS)","FULTON")))),IF($E266="DEKALB",IF(ISNUMBER(SEARCH("ATLANTA",$AT266)),"DEKALB (ATL LIMITS)","DEKALB"),IF(AND($E266="CLAYTON",ISNUMBER(SEARCH("COLLEGE PARK",$AT266))),"CLAYTON (COLLEGE PARK)",$E266)))))</f>
        <v/>
      </c>
      <c r="AV266" s="2">
        <f>IF($L266="","",IF(""&amp;$F266="2","DIESEL",IF(OR(""&amp;$F266="G",""&amp;$F266="H"),"GAS","")))</f>
        <v/>
      </c>
      <c r="AW266" s="2">
        <f>IF($AV266="","",$R266)</f>
        <v/>
      </c>
      <c r="AX266" s="2">
        <f>IF($AV266="","",IF($AB266=0,$R266,0))</f>
        <v/>
      </c>
      <c r="AY266" s="2">
        <f>IF($AV266="","",IF(AND($Z266=0,COUNTIF('AR SALES'!$L$2:$L$2501,$L266)=0),"YES",""))</f>
        <v/>
      </c>
      <c r="AZ266" s="2">
        <f>IF($AV266="","",IFERROR(VLOOKUP($AU266,CODES!$A:$B,2,FALSE),"NO CODE"))</f>
        <v/>
      </c>
      <c r="BA266" s="2">
        <f>IF(""&amp;$F266&lt;&gt;"4","",IF($AY266="YES","",IF(ROUND(SUMIFS($AE$2:$AE$4001,$L$2:$L$4001,$L266,$F$2:$F$4001,"4")-SUMIFS('AR SALES'!$Y$2:$Y$2501,'AR SALES'!$L$2:$L$2501,$L266,'AR SALES'!$AD$2:$AD$2501,"OFF"),2)=0,"","STALE")))</f>
        <v/>
      </c>
      <c r="BB266" s="2">
        <f>IF(OR(""&amp;$F266="2",""&amp;$F266="4",""&amp;$F266="G",""&amp;$F266="H"),IF($AY266="YES","",IF($AB266&lt;&gt;0,"",IF(COUNTIFS('AR SALES'!$L$2:$L$2501,$L266,'AR SALES'!$AD$2:$AD$2501,IF(""&amp;$F266="4","OFF","ON"),'AR SALES'!$AF$2:$AF$2501,"Y")&gt;0,"","NO EXEMPTION"))),"")</f>
        <v/>
      </c>
    </row>
    <row r="267">
      <c r="AT267" s="2">
        <f>IF($L267="","",IFERROR(INDEX('AR SALES'!$H$2:$H$2501,MATCH(""&amp;$L267,'AR SALES'!$AE$2:$AE$2501,0)),""))</f>
        <v/>
      </c>
      <c r="AU267" s="2">
        <f>IF($L267="","",IF($A267&lt;&gt;"GA","",IF($E267="FULTON",IF(ISNUMBER(SEARCH("COLLEGE PARK",$AT267)),"FULTON (COLLEGE PARK)",IF(ISNUMBER(SEARCH("HAPEVILLE",$AT267)),"FULTON (HAPEVILLE)",IF(ISNUMBER(SEARCH("EAST POINT",$AT267)),"FULTON (EAST POINT)",IF(ISNUMBER(SEARCH("ATLANTA",$AT267)),"FULTON (ATL LIMITS)","FULTON")))),IF($E267="DEKALB",IF(ISNUMBER(SEARCH("ATLANTA",$AT267)),"DEKALB (ATL LIMITS)","DEKALB"),IF(AND($E267="CLAYTON",ISNUMBER(SEARCH("COLLEGE PARK",$AT267))),"CLAYTON (COLLEGE PARK)",$E267)))))</f>
        <v/>
      </c>
      <c r="AV267" s="2">
        <f>IF($L267="","",IF(""&amp;$F267="2","DIESEL",IF(OR(""&amp;$F267="G",""&amp;$F267="H"),"GAS","")))</f>
        <v/>
      </c>
      <c r="AW267" s="2">
        <f>IF($AV267="","",$R267)</f>
        <v/>
      </c>
      <c r="AX267" s="2">
        <f>IF($AV267="","",IF($AB267=0,$R267,0))</f>
        <v/>
      </c>
      <c r="AY267" s="2">
        <f>IF($AV267="","",IF(AND($Z267=0,COUNTIF('AR SALES'!$L$2:$L$2501,$L267)=0),"YES",""))</f>
        <v/>
      </c>
      <c r="AZ267" s="2">
        <f>IF($AV267="","",IFERROR(VLOOKUP($AU267,CODES!$A:$B,2,FALSE),"NO CODE"))</f>
        <v/>
      </c>
      <c r="BA267" s="2">
        <f>IF(""&amp;$F267&lt;&gt;"4","",IF($AY267="YES","",IF(ROUND(SUMIFS($AE$2:$AE$4001,$L$2:$L$4001,$L267,$F$2:$F$4001,"4")-SUMIFS('AR SALES'!$Y$2:$Y$2501,'AR SALES'!$L$2:$L$2501,$L267,'AR SALES'!$AD$2:$AD$2501,"OFF"),2)=0,"","STALE")))</f>
        <v/>
      </c>
      <c r="BB267" s="2">
        <f>IF(OR(""&amp;$F267="2",""&amp;$F267="4",""&amp;$F267="G",""&amp;$F267="H"),IF($AY267="YES","",IF($AB267&lt;&gt;0,"",IF(COUNTIFS('AR SALES'!$L$2:$L$2501,$L267,'AR SALES'!$AD$2:$AD$2501,IF(""&amp;$F267="4","OFF","ON"),'AR SALES'!$AF$2:$AF$2501,"Y")&gt;0,"","NO EXEMPTION"))),"")</f>
        <v/>
      </c>
    </row>
    <row r="268">
      <c r="AT268" s="2">
        <f>IF($L268="","",IFERROR(INDEX('AR SALES'!$H$2:$H$2501,MATCH(""&amp;$L268,'AR SALES'!$AE$2:$AE$2501,0)),""))</f>
        <v/>
      </c>
      <c r="AU268" s="2">
        <f>IF($L268="","",IF($A268&lt;&gt;"GA","",IF($E268="FULTON",IF(ISNUMBER(SEARCH("COLLEGE PARK",$AT268)),"FULTON (COLLEGE PARK)",IF(ISNUMBER(SEARCH("HAPEVILLE",$AT268)),"FULTON (HAPEVILLE)",IF(ISNUMBER(SEARCH("EAST POINT",$AT268)),"FULTON (EAST POINT)",IF(ISNUMBER(SEARCH("ATLANTA",$AT268)),"FULTON (ATL LIMITS)","FULTON")))),IF($E268="DEKALB",IF(ISNUMBER(SEARCH("ATLANTA",$AT268)),"DEKALB (ATL LIMITS)","DEKALB"),IF(AND($E268="CLAYTON",ISNUMBER(SEARCH("COLLEGE PARK",$AT268))),"CLAYTON (COLLEGE PARK)",$E268)))))</f>
        <v/>
      </c>
      <c r="AV268" s="2">
        <f>IF($L268="","",IF(""&amp;$F268="2","DIESEL",IF(OR(""&amp;$F268="G",""&amp;$F268="H"),"GAS","")))</f>
        <v/>
      </c>
      <c r="AW268" s="2">
        <f>IF($AV268="","",$R268)</f>
        <v/>
      </c>
      <c r="AX268" s="2">
        <f>IF($AV268="","",IF($AB268=0,$R268,0))</f>
        <v/>
      </c>
      <c r="AY268" s="2">
        <f>IF($AV268="","",IF(AND($Z268=0,COUNTIF('AR SALES'!$L$2:$L$2501,$L268)=0),"YES",""))</f>
        <v/>
      </c>
      <c r="AZ268" s="2">
        <f>IF($AV268="","",IFERROR(VLOOKUP($AU268,CODES!$A:$B,2,FALSE),"NO CODE"))</f>
        <v/>
      </c>
      <c r="BA268" s="2">
        <f>IF(""&amp;$F268&lt;&gt;"4","",IF($AY268="YES","",IF(ROUND(SUMIFS($AE$2:$AE$4001,$L$2:$L$4001,$L268,$F$2:$F$4001,"4")-SUMIFS('AR SALES'!$Y$2:$Y$2501,'AR SALES'!$L$2:$L$2501,$L268,'AR SALES'!$AD$2:$AD$2501,"OFF"),2)=0,"","STALE")))</f>
        <v/>
      </c>
      <c r="BB268" s="2">
        <f>IF(OR(""&amp;$F268="2",""&amp;$F268="4",""&amp;$F268="G",""&amp;$F268="H"),IF($AY268="YES","",IF($AB268&lt;&gt;0,"",IF(COUNTIFS('AR SALES'!$L$2:$L$2501,$L268,'AR SALES'!$AD$2:$AD$2501,IF(""&amp;$F268="4","OFF","ON"),'AR SALES'!$AF$2:$AF$2501,"Y")&gt;0,"","NO EXEMPTION"))),"")</f>
        <v/>
      </c>
    </row>
    <row r="269">
      <c r="AT269" s="2">
        <f>IF($L269="","",IFERROR(INDEX('AR SALES'!$H$2:$H$2501,MATCH(""&amp;$L269,'AR SALES'!$AE$2:$AE$2501,0)),""))</f>
        <v/>
      </c>
      <c r="AU269" s="2">
        <f>IF($L269="","",IF($A269&lt;&gt;"GA","",IF($E269="FULTON",IF(ISNUMBER(SEARCH("COLLEGE PARK",$AT269)),"FULTON (COLLEGE PARK)",IF(ISNUMBER(SEARCH("HAPEVILLE",$AT269)),"FULTON (HAPEVILLE)",IF(ISNUMBER(SEARCH("EAST POINT",$AT269)),"FULTON (EAST POINT)",IF(ISNUMBER(SEARCH("ATLANTA",$AT269)),"FULTON (ATL LIMITS)","FULTON")))),IF($E269="DEKALB",IF(ISNUMBER(SEARCH("ATLANTA",$AT269)),"DEKALB (ATL LIMITS)","DEKALB"),IF(AND($E269="CLAYTON",ISNUMBER(SEARCH("COLLEGE PARK",$AT269))),"CLAYTON (COLLEGE PARK)",$E269)))))</f>
        <v/>
      </c>
      <c r="AV269" s="2">
        <f>IF($L269="","",IF(""&amp;$F269="2","DIESEL",IF(OR(""&amp;$F269="G",""&amp;$F269="H"),"GAS","")))</f>
        <v/>
      </c>
      <c r="AW269" s="2">
        <f>IF($AV269="","",$R269)</f>
        <v/>
      </c>
      <c r="AX269" s="2">
        <f>IF($AV269="","",IF($AB269=0,$R269,0))</f>
        <v/>
      </c>
      <c r="AY269" s="2">
        <f>IF($AV269="","",IF(AND($Z269=0,COUNTIF('AR SALES'!$L$2:$L$2501,$L269)=0),"YES",""))</f>
        <v/>
      </c>
      <c r="AZ269" s="2">
        <f>IF($AV269="","",IFERROR(VLOOKUP($AU269,CODES!$A:$B,2,FALSE),"NO CODE"))</f>
        <v/>
      </c>
      <c r="BA269" s="2">
        <f>IF(""&amp;$F269&lt;&gt;"4","",IF($AY269="YES","",IF(ROUND(SUMIFS($AE$2:$AE$4001,$L$2:$L$4001,$L269,$F$2:$F$4001,"4")-SUMIFS('AR SALES'!$Y$2:$Y$2501,'AR SALES'!$L$2:$L$2501,$L269,'AR SALES'!$AD$2:$AD$2501,"OFF"),2)=0,"","STALE")))</f>
        <v/>
      </c>
      <c r="BB269" s="2">
        <f>IF(OR(""&amp;$F269="2",""&amp;$F269="4",""&amp;$F269="G",""&amp;$F269="H"),IF($AY269="YES","",IF($AB269&lt;&gt;0,"",IF(COUNTIFS('AR SALES'!$L$2:$L$2501,$L269,'AR SALES'!$AD$2:$AD$2501,IF(""&amp;$F269="4","OFF","ON"),'AR SALES'!$AF$2:$AF$2501,"Y")&gt;0,"","NO EXEMPTION"))),"")</f>
        <v/>
      </c>
    </row>
    <row r="270">
      <c r="AT270" s="2">
        <f>IF($L270="","",IFERROR(INDEX('AR SALES'!$H$2:$H$2501,MATCH(""&amp;$L270,'AR SALES'!$AE$2:$AE$2501,0)),""))</f>
        <v/>
      </c>
      <c r="AU270" s="2">
        <f>IF($L270="","",IF($A270&lt;&gt;"GA","",IF($E270="FULTON",IF(ISNUMBER(SEARCH("COLLEGE PARK",$AT270)),"FULTON (COLLEGE PARK)",IF(ISNUMBER(SEARCH("HAPEVILLE",$AT270)),"FULTON (HAPEVILLE)",IF(ISNUMBER(SEARCH("EAST POINT",$AT270)),"FULTON (EAST POINT)",IF(ISNUMBER(SEARCH("ATLANTA",$AT270)),"FULTON (ATL LIMITS)","FULTON")))),IF($E270="DEKALB",IF(ISNUMBER(SEARCH("ATLANTA",$AT270)),"DEKALB (ATL LIMITS)","DEKALB"),IF(AND($E270="CLAYTON",ISNUMBER(SEARCH("COLLEGE PARK",$AT270))),"CLAYTON (COLLEGE PARK)",$E270)))))</f>
        <v/>
      </c>
      <c r="AV270" s="2">
        <f>IF($L270="","",IF(""&amp;$F270="2","DIESEL",IF(OR(""&amp;$F270="G",""&amp;$F270="H"),"GAS","")))</f>
        <v/>
      </c>
      <c r="AW270" s="2">
        <f>IF($AV270="","",$R270)</f>
        <v/>
      </c>
      <c r="AX270" s="2">
        <f>IF($AV270="","",IF($AB270=0,$R270,0))</f>
        <v/>
      </c>
      <c r="AY270" s="2">
        <f>IF($AV270="","",IF(AND($Z270=0,COUNTIF('AR SALES'!$L$2:$L$2501,$L270)=0),"YES",""))</f>
        <v/>
      </c>
      <c r="AZ270" s="2">
        <f>IF($AV270="","",IFERROR(VLOOKUP($AU270,CODES!$A:$B,2,FALSE),"NO CODE"))</f>
        <v/>
      </c>
      <c r="BA270" s="2">
        <f>IF(""&amp;$F270&lt;&gt;"4","",IF($AY270="YES","",IF(ROUND(SUMIFS($AE$2:$AE$4001,$L$2:$L$4001,$L270,$F$2:$F$4001,"4")-SUMIFS('AR SALES'!$Y$2:$Y$2501,'AR SALES'!$L$2:$L$2501,$L270,'AR SALES'!$AD$2:$AD$2501,"OFF"),2)=0,"","STALE")))</f>
        <v/>
      </c>
      <c r="BB270" s="2">
        <f>IF(OR(""&amp;$F270="2",""&amp;$F270="4",""&amp;$F270="G",""&amp;$F270="H"),IF($AY270="YES","",IF($AB270&lt;&gt;0,"",IF(COUNTIFS('AR SALES'!$L$2:$L$2501,$L270,'AR SALES'!$AD$2:$AD$2501,IF(""&amp;$F270="4","OFF","ON"),'AR SALES'!$AF$2:$AF$2501,"Y")&gt;0,"","NO EXEMPTION"))),"")</f>
        <v/>
      </c>
    </row>
    <row r="271">
      <c r="AT271" s="2">
        <f>IF($L271="","",IFERROR(INDEX('AR SALES'!$H$2:$H$2501,MATCH(""&amp;$L271,'AR SALES'!$AE$2:$AE$2501,0)),""))</f>
        <v/>
      </c>
      <c r="AU271" s="2">
        <f>IF($L271="","",IF($A271&lt;&gt;"GA","",IF($E271="FULTON",IF(ISNUMBER(SEARCH("COLLEGE PARK",$AT271)),"FULTON (COLLEGE PARK)",IF(ISNUMBER(SEARCH("HAPEVILLE",$AT271)),"FULTON (HAPEVILLE)",IF(ISNUMBER(SEARCH("EAST POINT",$AT271)),"FULTON (EAST POINT)",IF(ISNUMBER(SEARCH("ATLANTA",$AT271)),"FULTON (ATL LIMITS)","FULTON")))),IF($E271="DEKALB",IF(ISNUMBER(SEARCH("ATLANTA",$AT271)),"DEKALB (ATL LIMITS)","DEKALB"),IF(AND($E271="CLAYTON",ISNUMBER(SEARCH("COLLEGE PARK",$AT271))),"CLAYTON (COLLEGE PARK)",$E271)))))</f>
        <v/>
      </c>
      <c r="AV271" s="2">
        <f>IF($L271="","",IF(""&amp;$F271="2","DIESEL",IF(OR(""&amp;$F271="G",""&amp;$F271="H"),"GAS","")))</f>
        <v/>
      </c>
      <c r="AW271" s="2">
        <f>IF($AV271="","",$R271)</f>
        <v/>
      </c>
      <c r="AX271" s="2">
        <f>IF($AV271="","",IF($AB271=0,$R271,0))</f>
        <v/>
      </c>
      <c r="AY271" s="2">
        <f>IF($AV271="","",IF(AND($Z271=0,COUNTIF('AR SALES'!$L$2:$L$2501,$L271)=0),"YES",""))</f>
        <v/>
      </c>
      <c r="AZ271" s="2">
        <f>IF($AV271="","",IFERROR(VLOOKUP($AU271,CODES!$A:$B,2,FALSE),"NO CODE"))</f>
        <v/>
      </c>
      <c r="BA271" s="2">
        <f>IF(""&amp;$F271&lt;&gt;"4","",IF($AY271="YES","",IF(ROUND(SUMIFS($AE$2:$AE$4001,$L$2:$L$4001,$L271,$F$2:$F$4001,"4")-SUMIFS('AR SALES'!$Y$2:$Y$2501,'AR SALES'!$L$2:$L$2501,$L271,'AR SALES'!$AD$2:$AD$2501,"OFF"),2)=0,"","STALE")))</f>
        <v/>
      </c>
      <c r="BB271" s="2">
        <f>IF(OR(""&amp;$F271="2",""&amp;$F271="4",""&amp;$F271="G",""&amp;$F271="H"),IF($AY271="YES","",IF($AB271&lt;&gt;0,"",IF(COUNTIFS('AR SALES'!$L$2:$L$2501,$L271,'AR SALES'!$AD$2:$AD$2501,IF(""&amp;$F271="4","OFF","ON"),'AR SALES'!$AF$2:$AF$2501,"Y")&gt;0,"","NO EXEMPTION"))),"")</f>
        <v/>
      </c>
    </row>
    <row r="272">
      <c r="AT272" s="2">
        <f>IF($L272="","",IFERROR(INDEX('AR SALES'!$H$2:$H$2501,MATCH(""&amp;$L272,'AR SALES'!$AE$2:$AE$2501,0)),""))</f>
        <v/>
      </c>
      <c r="AU272" s="2">
        <f>IF($L272="","",IF($A272&lt;&gt;"GA","",IF($E272="FULTON",IF(ISNUMBER(SEARCH("COLLEGE PARK",$AT272)),"FULTON (COLLEGE PARK)",IF(ISNUMBER(SEARCH("HAPEVILLE",$AT272)),"FULTON (HAPEVILLE)",IF(ISNUMBER(SEARCH("EAST POINT",$AT272)),"FULTON (EAST POINT)",IF(ISNUMBER(SEARCH("ATLANTA",$AT272)),"FULTON (ATL LIMITS)","FULTON")))),IF($E272="DEKALB",IF(ISNUMBER(SEARCH("ATLANTA",$AT272)),"DEKALB (ATL LIMITS)","DEKALB"),IF(AND($E272="CLAYTON",ISNUMBER(SEARCH("COLLEGE PARK",$AT272))),"CLAYTON (COLLEGE PARK)",$E272)))))</f>
        <v/>
      </c>
      <c r="AV272" s="2">
        <f>IF($L272="","",IF(""&amp;$F272="2","DIESEL",IF(OR(""&amp;$F272="G",""&amp;$F272="H"),"GAS","")))</f>
        <v/>
      </c>
      <c r="AW272" s="2">
        <f>IF($AV272="","",$R272)</f>
        <v/>
      </c>
      <c r="AX272" s="2">
        <f>IF($AV272="","",IF($AB272=0,$R272,0))</f>
        <v/>
      </c>
      <c r="AY272" s="2">
        <f>IF($AV272="","",IF(AND($Z272=0,COUNTIF('AR SALES'!$L$2:$L$2501,$L272)=0),"YES",""))</f>
        <v/>
      </c>
      <c r="AZ272" s="2">
        <f>IF($AV272="","",IFERROR(VLOOKUP($AU272,CODES!$A:$B,2,FALSE),"NO CODE"))</f>
        <v/>
      </c>
      <c r="BA272" s="2">
        <f>IF(""&amp;$F272&lt;&gt;"4","",IF($AY272="YES","",IF(ROUND(SUMIFS($AE$2:$AE$4001,$L$2:$L$4001,$L272,$F$2:$F$4001,"4")-SUMIFS('AR SALES'!$Y$2:$Y$2501,'AR SALES'!$L$2:$L$2501,$L272,'AR SALES'!$AD$2:$AD$2501,"OFF"),2)=0,"","STALE")))</f>
        <v/>
      </c>
      <c r="BB272" s="2">
        <f>IF(OR(""&amp;$F272="2",""&amp;$F272="4",""&amp;$F272="G",""&amp;$F272="H"),IF($AY272="YES","",IF($AB272&lt;&gt;0,"",IF(COUNTIFS('AR SALES'!$L$2:$L$2501,$L272,'AR SALES'!$AD$2:$AD$2501,IF(""&amp;$F272="4","OFF","ON"),'AR SALES'!$AF$2:$AF$2501,"Y")&gt;0,"","NO EXEMPTION"))),"")</f>
        <v/>
      </c>
    </row>
    <row r="273">
      <c r="AT273" s="2">
        <f>IF($L273="","",IFERROR(INDEX('AR SALES'!$H$2:$H$2501,MATCH(""&amp;$L273,'AR SALES'!$AE$2:$AE$2501,0)),""))</f>
        <v/>
      </c>
      <c r="AU273" s="2">
        <f>IF($L273="","",IF($A273&lt;&gt;"GA","",IF($E273="FULTON",IF(ISNUMBER(SEARCH("COLLEGE PARK",$AT273)),"FULTON (COLLEGE PARK)",IF(ISNUMBER(SEARCH("HAPEVILLE",$AT273)),"FULTON (HAPEVILLE)",IF(ISNUMBER(SEARCH("EAST POINT",$AT273)),"FULTON (EAST POINT)",IF(ISNUMBER(SEARCH("ATLANTA",$AT273)),"FULTON (ATL LIMITS)","FULTON")))),IF($E273="DEKALB",IF(ISNUMBER(SEARCH("ATLANTA",$AT273)),"DEKALB (ATL LIMITS)","DEKALB"),IF(AND($E273="CLAYTON",ISNUMBER(SEARCH("COLLEGE PARK",$AT273))),"CLAYTON (COLLEGE PARK)",$E273)))))</f>
        <v/>
      </c>
      <c r="AV273" s="2">
        <f>IF($L273="","",IF(""&amp;$F273="2","DIESEL",IF(OR(""&amp;$F273="G",""&amp;$F273="H"),"GAS","")))</f>
        <v/>
      </c>
      <c r="AW273" s="2">
        <f>IF($AV273="","",$R273)</f>
        <v/>
      </c>
      <c r="AX273" s="2">
        <f>IF($AV273="","",IF($AB273=0,$R273,0))</f>
        <v/>
      </c>
      <c r="AY273" s="2">
        <f>IF($AV273="","",IF(AND($Z273=0,COUNTIF('AR SALES'!$L$2:$L$2501,$L273)=0),"YES",""))</f>
        <v/>
      </c>
      <c r="AZ273" s="2">
        <f>IF($AV273="","",IFERROR(VLOOKUP($AU273,CODES!$A:$B,2,FALSE),"NO CODE"))</f>
        <v/>
      </c>
      <c r="BA273" s="2">
        <f>IF(""&amp;$F273&lt;&gt;"4","",IF($AY273="YES","",IF(ROUND(SUMIFS($AE$2:$AE$4001,$L$2:$L$4001,$L273,$F$2:$F$4001,"4")-SUMIFS('AR SALES'!$Y$2:$Y$2501,'AR SALES'!$L$2:$L$2501,$L273,'AR SALES'!$AD$2:$AD$2501,"OFF"),2)=0,"","STALE")))</f>
        <v/>
      </c>
      <c r="BB273" s="2">
        <f>IF(OR(""&amp;$F273="2",""&amp;$F273="4",""&amp;$F273="G",""&amp;$F273="H"),IF($AY273="YES","",IF($AB273&lt;&gt;0,"",IF(COUNTIFS('AR SALES'!$L$2:$L$2501,$L273,'AR SALES'!$AD$2:$AD$2501,IF(""&amp;$F273="4","OFF","ON"),'AR SALES'!$AF$2:$AF$2501,"Y")&gt;0,"","NO EXEMPTION"))),"")</f>
        <v/>
      </c>
    </row>
    <row r="274">
      <c r="AT274" s="2">
        <f>IF($L274="","",IFERROR(INDEX('AR SALES'!$H$2:$H$2501,MATCH(""&amp;$L274,'AR SALES'!$AE$2:$AE$2501,0)),""))</f>
        <v/>
      </c>
      <c r="AU274" s="2">
        <f>IF($L274="","",IF($A274&lt;&gt;"GA","",IF($E274="FULTON",IF(ISNUMBER(SEARCH("COLLEGE PARK",$AT274)),"FULTON (COLLEGE PARK)",IF(ISNUMBER(SEARCH("HAPEVILLE",$AT274)),"FULTON (HAPEVILLE)",IF(ISNUMBER(SEARCH("EAST POINT",$AT274)),"FULTON (EAST POINT)",IF(ISNUMBER(SEARCH("ATLANTA",$AT274)),"FULTON (ATL LIMITS)","FULTON")))),IF($E274="DEKALB",IF(ISNUMBER(SEARCH("ATLANTA",$AT274)),"DEKALB (ATL LIMITS)","DEKALB"),IF(AND($E274="CLAYTON",ISNUMBER(SEARCH("COLLEGE PARK",$AT274))),"CLAYTON (COLLEGE PARK)",$E274)))))</f>
        <v/>
      </c>
      <c r="AV274" s="2">
        <f>IF($L274="","",IF(""&amp;$F274="2","DIESEL",IF(OR(""&amp;$F274="G",""&amp;$F274="H"),"GAS","")))</f>
        <v/>
      </c>
      <c r="AW274" s="2">
        <f>IF($AV274="","",$R274)</f>
        <v/>
      </c>
      <c r="AX274" s="2">
        <f>IF($AV274="","",IF($AB274=0,$R274,0))</f>
        <v/>
      </c>
      <c r="AY274" s="2">
        <f>IF($AV274="","",IF(AND($Z274=0,COUNTIF('AR SALES'!$L$2:$L$2501,$L274)=0),"YES",""))</f>
        <v/>
      </c>
      <c r="AZ274" s="2">
        <f>IF($AV274="","",IFERROR(VLOOKUP($AU274,CODES!$A:$B,2,FALSE),"NO CODE"))</f>
        <v/>
      </c>
      <c r="BA274" s="2">
        <f>IF(""&amp;$F274&lt;&gt;"4","",IF($AY274="YES","",IF(ROUND(SUMIFS($AE$2:$AE$4001,$L$2:$L$4001,$L274,$F$2:$F$4001,"4")-SUMIFS('AR SALES'!$Y$2:$Y$2501,'AR SALES'!$L$2:$L$2501,$L274,'AR SALES'!$AD$2:$AD$2501,"OFF"),2)=0,"","STALE")))</f>
        <v/>
      </c>
      <c r="BB274" s="2">
        <f>IF(OR(""&amp;$F274="2",""&amp;$F274="4",""&amp;$F274="G",""&amp;$F274="H"),IF($AY274="YES","",IF($AB274&lt;&gt;0,"",IF(COUNTIFS('AR SALES'!$L$2:$L$2501,$L274,'AR SALES'!$AD$2:$AD$2501,IF(""&amp;$F274="4","OFF","ON"),'AR SALES'!$AF$2:$AF$2501,"Y")&gt;0,"","NO EXEMPTION"))),"")</f>
        <v/>
      </c>
    </row>
    <row r="275">
      <c r="AT275" s="2">
        <f>IF($L275="","",IFERROR(INDEX('AR SALES'!$H$2:$H$2501,MATCH(""&amp;$L275,'AR SALES'!$AE$2:$AE$2501,0)),""))</f>
        <v/>
      </c>
      <c r="AU275" s="2">
        <f>IF($L275="","",IF($A275&lt;&gt;"GA","",IF($E275="FULTON",IF(ISNUMBER(SEARCH("COLLEGE PARK",$AT275)),"FULTON (COLLEGE PARK)",IF(ISNUMBER(SEARCH("HAPEVILLE",$AT275)),"FULTON (HAPEVILLE)",IF(ISNUMBER(SEARCH("EAST POINT",$AT275)),"FULTON (EAST POINT)",IF(ISNUMBER(SEARCH("ATLANTA",$AT275)),"FULTON (ATL LIMITS)","FULTON")))),IF($E275="DEKALB",IF(ISNUMBER(SEARCH("ATLANTA",$AT275)),"DEKALB (ATL LIMITS)","DEKALB"),IF(AND($E275="CLAYTON",ISNUMBER(SEARCH("COLLEGE PARK",$AT275))),"CLAYTON (COLLEGE PARK)",$E275)))))</f>
        <v/>
      </c>
      <c r="AV275" s="2">
        <f>IF($L275="","",IF(""&amp;$F275="2","DIESEL",IF(OR(""&amp;$F275="G",""&amp;$F275="H"),"GAS","")))</f>
        <v/>
      </c>
      <c r="AW275" s="2">
        <f>IF($AV275="","",$R275)</f>
        <v/>
      </c>
      <c r="AX275" s="2">
        <f>IF($AV275="","",IF($AB275=0,$R275,0))</f>
        <v/>
      </c>
      <c r="AY275" s="2">
        <f>IF($AV275="","",IF(AND($Z275=0,COUNTIF('AR SALES'!$L$2:$L$2501,$L275)=0),"YES",""))</f>
        <v/>
      </c>
      <c r="AZ275" s="2">
        <f>IF($AV275="","",IFERROR(VLOOKUP($AU275,CODES!$A:$B,2,FALSE),"NO CODE"))</f>
        <v/>
      </c>
      <c r="BA275" s="2">
        <f>IF(""&amp;$F275&lt;&gt;"4","",IF($AY275="YES","",IF(ROUND(SUMIFS($AE$2:$AE$4001,$L$2:$L$4001,$L275,$F$2:$F$4001,"4")-SUMIFS('AR SALES'!$Y$2:$Y$2501,'AR SALES'!$L$2:$L$2501,$L275,'AR SALES'!$AD$2:$AD$2501,"OFF"),2)=0,"","STALE")))</f>
        <v/>
      </c>
      <c r="BB275" s="2">
        <f>IF(OR(""&amp;$F275="2",""&amp;$F275="4",""&amp;$F275="G",""&amp;$F275="H"),IF($AY275="YES","",IF($AB275&lt;&gt;0,"",IF(COUNTIFS('AR SALES'!$L$2:$L$2501,$L275,'AR SALES'!$AD$2:$AD$2501,IF(""&amp;$F275="4","OFF","ON"),'AR SALES'!$AF$2:$AF$2501,"Y")&gt;0,"","NO EXEMPTION"))),"")</f>
        <v/>
      </c>
    </row>
    <row r="276">
      <c r="AT276" s="2">
        <f>IF($L276="","",IFERROR(INDEX('AR SALES'!$H$2:$H$2501,MATCH(""&amp;$L276,'AR SALES'!$AE$2:$AE$2501,0)),""))</f>
        <v/>
      </c>
      <c r="AU276" s="2">
        <f>IF($L276="","",IF($A276&lt;&gt;"GA","",IF($E276="FULTON",IF(ISNUMBER(SEARCH("COLLEGE PARK",$AT276)),"FULTON (COLLEGE PARK)",IF(ISNUMBER(SEARCH("HAPEVILLE",$AT276)),"FULTON (HAPEVILLE)",IF(ISNUMBER(SEARCH("EAST POINT",$AT276)),"FULTON (EAST POINT)",IF(ISNUMBER(SEARCH("ATLANTA",$AT276)),"FULTON (ATL LIMITS)","FULTON")))),IF($E276="DEKALB",IF(ISNUMBER(SEARCH("ATLANTA",$AT276)),"DEKALB (ATL LIMITS)","DEKALB"),IF(AND($E276="CLAYTON",ISNUMBER(SEARCH("COLLEGE PARK",$AT276))),"CLAYTON (COLLEGE PARK)",$E276)))))</f>
        <v/>
      </c>
      <c r="AV276" s="2">
        <f>IF($L276="","",IF(""&amp;$F276="2","DIESEL",IF(OR(""&amp;$F276="G",""&amp;$F276="H"),"GAS","")))</f>
        <v/>
      </c>
      <c r="AW276" s="2">
        <f>IF($AV276="","",$R276)</f>
        <v/>
      </c>
      <c r="AX276" s="2">
        <f>IF($AV276="","",IF($AB276=0,$R276,0))</f>
        <v/>
      </c>
      <c r="AY276" s="2">
        <f>IF($AV276="","",IF(AND($Z276=0,COUNTIF('AR SALES'!$L$2:$L$2501,$L276)=0),"YES",""))</f>
        <v/>
      </c>
      <c r="AZ276" s="2">
        <f>IF($AV276="","",IFERROR(VLOOKUP($AU276,CODES!$A:$B,2,FALSE),"NO CODE"))</f>
        <v/>
      </c>
      <c r="BA276" s="2">
        <f>IF(""&amp;$F276&lt;&gt;"4","",IF($AY276="YES","",IF(ROUND(SUMIFS($AE$2:$AE$4001,$L$2:$L$4001,$L276,$F$2:$F$4001,"4")-SUMIFS('AR SALES'!$Y$2:$Y$2501,'AR SALES'!$L$2:$L$2501,$L276,'AR SALES'!$AD$2:$AD$2501,"OFF"),2)=0,"","STALE")))</f>
        <v/>
      </c>
      <c r="BB276" s="2">
        <f>IF(OR(""&amp;$F276="2",""&amp;$F276="4",""&amp;$F276="G",""&amp;$F276="H"),IF($AY276="YES","",IF($AB276&lt;&gt;0,"",IF(COUNTIFS('AR SALES'!$L$2:$L$2501,$L276,'AR SALES'!$AD$2:$AD$2501,IF(""&amp;$F276="4","OFF","ON"),'AR SALES'!$AF$2:$AF$2501,"Y")&gt;0,"","NO EXEMPTION"))),"")</f>
        <v/>
      </c>
    </row>
    <row r="277">
      <c r="AT277" s="2">
        <f>IF($L277="","",IFERROR(INDEX('AR SALES'!$H$2:$H$2501,MATCH(""&amp;$L277,'AR SALES'!$AE$2:$AE$2501,0)),""))</f>
        <v/>
      </c>
      <c r="AU277" s="2">
        <f>IF($L277="","",IF($A277&lt;&gt;"GA","",IF($E277="FULTON",IF(ISNUMBER(SEARCH("COLLEGE PARK",$AT277)),"FULTON (COLLEGE PARK)",IF(ISNUMBER(SEARCH("HAPEVILLE",$AT277)),"FULTON (HAPEVILLE)",IF(ISNUMBER(SEARCH("EAST POINT",$AT277)),"FULTON (EAST POINT)",IF(ISNUMBER(SEARCH("ATLANTA",$AT277)),"FULTON (ATL LIMITS)","FULTON")))),IF($E277="DEKALB",IF(ISNUMBER(SEARCH("ATLANTA",$AT277)),"DEKALB (ATL LIMITS)","DEKALB"),IF(AND($E277="CLAYTON",ISNUMBER(SEARCH("COLLEGE PARK",$AT277))),"CLAYTON (COLLEGE PARK)",$E277)))))</f>
        <v/>
      </c>
      <c r="AV277" s="2">
        <f>IF($L277="","",IF(""&amp;$F277="2","DIESEL",IF(OR(""&amp;$F277="G",""&amp;$F277="H"),"GAS","")))</f>
        <v/>
      </c>
      <c r="AW277" s="2">
        <f>IF($AV277="","",$R277)</f>
        <v/>
      </c>
      <c r="AX277" s="2">
        <f>IF($AV277="","",IF($AB277=0,$R277,0))</f>
        <v/>
      </c>
      <c r="AY277" s="2">
        <f>IF($AV277="","",IF(AND($Z277=0,COUNTIF('AR SALES'!$L$2:$L$2501,$L277)=0),"YES",""))</f>
        <v/>
      </c>
      <c r="AZ277" s="2">
        <f>IF($AV277="","",IFERROR(VLOOKUP($AU277,CODES!$A:$B,2,FALSE),"NO CODE"))</f>
        <v/>
      </c>
      <c r="BA277" s="2">
        <f>IF(""&amp;$F277&lt;&gt;"4","",IF($AY277="YES","",IF(ROUND(SUMIFS($AE$2:$AE$4001,$L$2:$L$4001,$L277,$F$2:$F$4001,"4")-SUMIFS('AR SALES'!$Y$2:$Y$2501,'AR SALES'!$L$2:$L$2501,$L277,'AR SALES'!$AD$2:$AD$2501,"OFF"),2)=0,"","STALE")))</f>
        <v/>
      </c>
      <c r="BB277" s="2">
        <f>IF(OR(""&amp;$F277="2",""&amp;$F277="4",""&amp;$F277="G",""&amp;$F277="H"),IF($AY277="YES","",IF($AB277&lt;&gt;0,"",IF(COUNTIFS('AR SALES'!$L$2:$L$2501,$L277,'AR SALES'!$AD$2:$AD$2501,IF(""&amp;$F277="4","OFF","ON"),'AR SALES'!$AF$2:$AF$2501,"Y")&gt;0,"","NO EXEMPTION"))),"")</f>
        <v/>
      </c>
    </row>
    <row r="278">
      <c r="AT278" s="2">
        <f>IF($L278="","",IFERROR(INDEX('AR SALES'!$H$2:$H$2501,MATCH(""&amp;$L278,'AR SALES'!$AE$2:$AE$2501,0)),""))</f>
        <v/>
      </c>
      <c r="AU278" s="2">
        <f>IF($L278="","",IF($A278&lt;&gt;"GA","",IF($E278="FULTON",IF(ISNUMBER(SEARCH("COLLEGE PARK",$AT278)),"FULTON (COLLEGE PARK)",IF(ISNUMBER(SEARCH("HAPEVILLE",$AT278)),"FULTON (HAPEVILLE)",IF(ISNUMBER(SEARCH("EAST POINT",$AT278)),"FULTON (EAST POINT)",IF(ISNUMBER(SEARCH("ATLANTA",$AT278)),"FULTON (ATL LIMITS)","FULTON")))),IF($E278="DEKALB",IF(ISNUMBER(SEARCH("ATLANTA",$AT278)),"DEKALB (ATL LIMITS)","DEKALB"),IF(AND($E278="CLAYTON",ISNUMBER(SEARCH("COLLEGE PARK",$AT278))),"CLAYTON (COLLEGE PARK)",$E278)))))</f>
        <v/>
      </c>
      <c r="AV278" s="2">
        <f>IF($L278="","",IF(""&amp;$F278="2","DIESEL",IF(OR(""&amp;$F278="G",""&amp;$F278="H"),"GAS","")))</f>
        <v/>
      </c>
      <c r="AW278" s="2">
        <f>IF($AV278="","",$R278)</f>
        <v/>
      </c>
      <c r="AX278" s="2">
        <f>IF($AV278="","",IF($AB278=0,$R278,0))</f>
        <v/>
      </c>
      <c r="AY278" s="2">
        <f>IF($AV278="","",IF(AND($Z278=0,COUNTIF('AR SALES'!$L$2:$L$2501,$L278)=0),"YES",""))</f>
        <v/>
      </c>
      <c r="AZ278" s="2">
        <f>IF($AV278="","",IFERROR(VLOOKUP($AU278,CODES!$A:$B,2,FALSE),"NO CODE"))</f>
        <v/>
      </c>
      <c r="BA278" s="2">
        <f>IF(""&amp;$F278&lt;&gt;"4","",IF($AY278="YES","",IF(ROUND(SUMIFS($AE$2:$AE$4001,$L$2:$L$4001,$L278,$F$2:$F$4001,"4")-SUMIFS('AR SALES'!$Y$2:$Y$2501,'AR SALES'!$L$2:$L$2501,$L278,'AR SALES'!$AD$2:$AD$2501,"OFF"),2)=0,"","STALE")))</f>
        <v/>
      </c>
      <c r="BB278" s="2">
        <f>IF(OR(""&amp;$F278="2",""&amp;$F278="4",""&amp;$F278="G",""&amp;$F278="H"),IF($AY278="YES","",IF($AB278&lt;&gt;0,"",IF(COUNTIFS('AR SALES'!$L$2:$L$2501,$L278,'AR SALES'!$AD$2:$AD$2501,IF(""&amp;$F278="4","OFF","ON"),'AR SALES'!$AF$2:$AF$2501,"Y")&gt;0,"","NO EXEMPTION"))),"")</f>
        <v/>
      </c>
    </row>
    <row r="279">
      <c r="AT279" s="2">
        <f>IF($L279="","",IFERROR(INDEX('AR SALES'!$H$2:$H$2501,MATCH(""&amp;$L279,'AR SALES'!$AE$2:$AE$2501,0)),""))</f>
        <v/>
      </c>
      <c r="AU279" s="2">
        <f>IF($L279="","",IF($A279&lt;&gt;"GA","",IF($E279="FULTON",IF(ISNUMBER(SEARCH("COLLEGE PARK",$AT279)),"FULTON (COLLEGE PARK)",IF(ISNUMBER(SEARCH("HAPEVILLE",$AT279)),"FULTON (HAPEVILLE)",IF(ISNUMBER(SEARCH("EAST POINT",$AT279)),"FULTON (EAST POINT)",IF(ISNUMBER(SEARCH("ATLANTA",$AT279)),"FULTON (ATL LIMITS)","FULTON")))),IF($E279="DEKALB",IF(ISNUMBER(SEARCH("ATLANTA",$AT279)),"DEKALB (ATL LIMITS)","DEKALB"),IF(AND($E279="CLAYTON",ISNUMBER(SEARCH("COLLEGE PARK",$AT279))),"CLAYTON (COLLEGE PARK)",$E279)))))</f>
        <v/>
      </c>
      <c r="AV279" s="2">
        <f>IF($L279="","",IF(""&amp;$F279="2","DIESEL",IF(OR(""&amp;$F279="G",""&amp;$F279="H"),"GAS","")))</f>
        <v/>
      </c>
      <c r="AW279" s="2">
        <f>IF($AV279="","",$R279)</f>
        <v/>
      </c>
      <c r="AX279" s="2">
        <f>IF($AV279="","",IF($AB279=0,$R279,0))</f>
        <v/>
      </c>
      <c r="AY279" s="2">
        <f>IF($AV279="","",IF(AND($Z279=0,COUNTIF('AR SALES'!$L$2:$L$2501,$L279)=0),"YES",""))</f>
        <v/>
      </c>
      <c r="AZ279" s="2">
        <f>IF($AV279="","",IFERROR(VLOOKUP($AU279,CODES!$A:$B,2,FALSE),"NO CODE"))</f>
        <v/>
      </c>
      <c r="BA279" s="2">
        <f>IF(""&amp;$F279&lt;&gt;"4","",IF($AY279="YES","",IF(ROUND(SUMIFS($AE$2:$AE$4001,$L$2:$L$4001,$L279,$F$2:$F$4001,"4")-SUMIFS('AR SALES'!$Y$2:$Y$2501,'AR SALES'!$L$2:$L$2501,$L279,'AR SALES'!$AD$2:$AD$2501,"OFF"),2)=0,"","STALE")))</f>
        <v/>
      </c>
      <c r="BB279" s="2">
        <f>IF(OR(""&amp;$F279="2",""&amp;$F279="4",""&amp;$F279="G",""&amp;$F279="H"),IF($AY279="YES","",IF($AB279&lt;&gt;0,"",IF(COUNTIFS('AR SALES'!$L$2:$L$2501,$L279,'AR SALES'!$AD$2:$AD$2501,IF(""&amp;$F279="4","OFF","ON"),'AR SALES'!$AF$2:$AF$2501,"Y")&gt;0,"","NO EXEMPTION"))),"")</f>
        <v/>
      </c>
    </row>
    <row r="280">
      <c r="AT280" s="2">
        <f>IF($L280="","",IFERROR(INDEX('AR SALES'!$H$2:$H$2501,MATCH(""&amp;$L280,'AR SALES'!$AE$2:$AE$2501,0)),""))</f>
        <v/>
      </c>
      <c r="AU280" s="2">
        <f>IF($L280="","",IF($A280&lt;&gt;"GA","",IF($E280="FULTON",IF(ISNUMBER(SEARCH("COLLEGE PARK",$AT280)),"FULTON (COLLEGE PARK)",IF(ISNUMBER(SEARCH("HAPEVILLE",$AT280)),"FULTON (HAPEVILLE)",IF(ISNUMBER(SEARCH("EAST POINT",$AT280)),"FULTON (EAST POINT)",IF(ISNUMBER(SEARCH("ATLANTA",$AT280)),"FULTON (ATL LIMITS)","FULTON")))),IF($E280="DEKALB",IF(ISNUMBER(SEARCH("ATLANTA",$AT280)),"DEKALB (ATL LIMITS)","DEKALB"),IF(AND($E280="CLAYTON",ISNUMBER(SEARCH("COLLEGE PARK",$AT280))),"CLAYTON (COLLEGE PARK)",$E280)))))</f>
        <v/>
      </c>
      <c r="AV280" s="2">
        <f>IF($L280="","",IF(""&amp;$F280="2","DIESEL",IF(OR(""&amp;$F280="G",""&amp;$F280="H"),"GAS","")))</f>
        <v/>
      </c>
      <c r="AW280" s="2">
        <f>IF($AV280="","",$R280)</f>
        <v/>
      </c>
      <c r="AX280" s="2">
        <f>IF($AV280="","",IF($AB280=0,$R280,0))</f>
        <v/>
      </c>
      <c r="AY280" s="2">
        <f>IF($AV280="","",IF(AND($Z280=0,COUNTIF('AR SALES'!$L$2:$L$2501,$L280)=0),"YES",""))</f>
        <v/>
      </c>
      <c r="AZ280" s="2">
        <f>IF($AV280="","",IFERROR(VLOOKUP($AU280,CODES!$A:$B,2,FALSE),"NO CODE"))</f>
        <v/>
      </c>
      <c r="BA280" s="2">
        <f>IF(""&amp;$F280&lt;&gt;"4","",IF($AY280="YES","",IF(ROUND(SUMIFS($AE$2:$AE$4001,$L$2:$L$4001,$L280,$F$2:$F$4001,"4")-SUMIFS('AR SALES'!$Y$2:$Y$2501,'AR SALES'!$L$2:$L$2501,$L280,'AR SALES'!$AD$2:$AD$2501,"OFF"),2)=0,"","STALE")))</f>
        <v/>
      </c>
      <c r="BB280" s="2">
        <f>IF(OR(""&amp;$F280="2",""&amp;$F280="4",""&amp;$F280="G",""&amp;$F280="H"),IF($AY280="YES","",IF($AB280&lt;&gt;0,"",IF(COUNTIFS('AR SALES'!$L$2:$L$2501,$L280,'AR SALES'!$AD$2:$AD$2501,IF(""&amp;$F280="4","OFF","ON"),'AR SALES'!$AF$2:$AF$2501,"Y")&gt;0,"","NO EXEMPTION"))),"")</f>
        <v/>
      </c>
    </row>
    <row r="281">
      <c r="AT281" s="2">
        <f>IF($L281="","",IFERROR(INDEX('AR SALES'!$H$2:$H$2501,MATCH(""&amp;$L281,'AR SALES'!$AE$2:$AE$2501,0)),""))</f>
        <v/>
      </c>
      <c r="AU281" s="2">
        <f>IF($L281="","",IF($A281&lt;&gt;"GA","",IF($E281="FULTON",IF(ISNUMBER(SEARCH("COLLEGE PARK",$AT281)),"FULTON (COLLEGE PARK)",IF(ISNUMBER(SEARCH("HAPEVILLE",$AT281)),"FULTON (HAPEVILLE)",IF(ISNUMBER(SEARCH("EAST POINT",$AT281)),"FULTON (EAST POINT)",IF(ISNUMBER(SEARCH("ATLANTA",$AT281)),"FULTON (ATL LIMITS)","FULTON")))),IF($E281="DEKALB",IF(ISNUMBER(SEARCH("ATLANTA",$AT281)),"DEKALB (ATL LIMITS)","DEKALB"),IF(AND($E281="CLAYTON",ISNUMBER(SEARCH("COLLEGE PARK",$AT281))),"CLAYTON (COLLEGE PARK)",$E281)))))</f>
        <v/>
      </c>
      <c r="AV281" s="2">
        <f>IF($L281="","",IF(""&amp;$F281="2","DIESEL",IF(OR(""&amp;$F281="G",""&amp;$F281="H"),"GAS","")))</f>
        <v/>
      </c>
      <c r="AW281" s="2">
        <f>IF($AV281="","",$R281)</f>
        <v/>
      </c>
      <c r="AX281" s="2">
        <f>IF($AV281="","",IF($AB281=0,$R281,0))</f>
        <v/>
      </c>
      <c r="AY281" s="2">
        <f>IF($AV281="","",IF(AND($Z281=0,COUNTIF('AR SALES'!$L$2:$L$2501,$L281)=0),"YES",""))</f>
        <v/>
      </c>
      <c r="AZ281" s="2">
        <f>IF($AV281="","",IFERROR(VLOOKUP($AU281,CODES!$A:$B,2,FALSE),"NO CODE"))</f>
        <v/>
      </c>
      <c r="BA281" s="2">
        <f>IF(""&amp;$F281&lt;&gt;"4","",IF($AY281="YES","",IF(ROUND(SUMIFS($AE$2:$AE$4001,$L$2:$L$4001,$L281,$F$2:$F$4001,"4")-SUMIFS('AR SALES'!$Y$2:$Y$2501,'AR SALES'!$L$2:$L$2501,$L281,'AR SALES'!$AD$2:$AD$2501,"OFF"),2)=0,"","STALE")))</f>
        <v/>
      </c>
      <c r="BB281" s="2">
        <f>IF(OR(""&amp;$F281="2",""&amp;$F281="4",""&amp;$F281="G",""&amp;$F281="H"),IF($AY281="YES","",IF($AB281&lt;&gt;0,"",IF(COUNTIFS('AR SALES'!$L$2:$L$2501,$L281,'AR SALES'!$AD$2:$AD$2501,IF(""&amp;$F281="4","OFF","ON"),'AR SALES'!$AF$2:$AF$2501,"Y")&gt;0,"","NO EXEMPTION"))),"")</f>
        <v/>
      </c>
    </row>
    <row r="282">
      <c r="AT282" s="2">
        <f>IF($L282="","",IFERROR(INDEX('AR SALES'!$H$2:$H$2501,MATCH(""&amp;$L282,'AR SALES'!$AE$2:$AE$2501,0)),""))</f>
        <v/>
      </c>
      <c r="AU282" s="2">
        <f>IF($L282="","",IF($A282&lt;&gt;"GA","",IF($E282="FULTON",IF(ISNUMBER(SEARCH("COLLEGE PARK",$AT282)),"FULTON (COLLEGE PARK)",IF(ISNUMBER(SEARCH("HAPEVILLE",$AT282)),"FULTON (HAPEVILLE)",IF(ISNUMBER(SEARCH("EAST POINT",$AT282)),"FULTON (EAST POINT)",IF(ISNUMBER(SEARCH("ATLANTA",$AT282)),"FULTON (ATL LIMITS)","FULTON")))),IF($E282="DEKALB",IF(ISNUMBER(SEARCH("ATLANTA",$AT282)),"DEKALB (ATL LIMITS)","DEKALB"),IF(AND($E282="CLAYTON",ISNUMBER(SEARCH("COLLEGE PARK",$AT282))),"CLAYTON (COLLEGE PARK)",$E282)))))</f>
        <v/>
      </c>
      <c r="AV282" s="2">
        <f>IF($L282="","",IF(""&amp;$F282="2","DIESEL",IF(OR(""&amp;$F282="G",""&amp;$F282="H"),"GAS","")))</f>
        <v/>
      </c>
      <c r="AW282" s="2">
        <f>IF($AV282="","",$R282)</f>
        <v/>
      </c>
      <c r="AX282" s="2">
        <f>IF($AV282="","",IF($AB282=0,$R282,0))</f>
        <v/>
      </c>
      <c r="AY282" s="2">
        <f>IF($AV282="","",IF(AND($Z282=0,COUNTIF('AR SALES'!$L$2:$L$2501,$L282)=0),"YES",""))</f>
        <v/>
      </c>
      <c r="AZ282" s="2">
        <f>IF($AV282="","",IFERROR(VLOOKUP($AU282,CODES!$A:$B,2,FALSE),"NO CODE"))</f>
        <v/>
      </c>
      <c r="BA282" s="2">
        <f>IF(""&amp;$F282&lt;&gt;"4","",IF($AY282="YES","",IF(ROUND(SUMIFS($AE$2:$AE$4001,$L$2:$L$4001,$L282,$F$2:$F$4001,"4")-SUMIFS('AR SALES'!$Y$2:$Y$2501,'AR SALES'!$L$2:$L$2501,$L282,'AR SALES'!$AD$2:$AD$2501,"OFF"),2)=0,"","STALE")))</f>
        <v/>
      </c>
      <c r="BB282" s="2">
        <f>IF(OR(""&amp;$F282="2",""&amp;$F282="4",""&amp;$F282="G",""&amp;$F282="H"),IF($AY282="YES","",IF($AB282&lt;&gt;0,"",IF(COUNTIFS('AR SALES'!$L$2:$L$2501,$L282,'AR SALES'!$AD$2:$AD$2501,IF(""&amp;$F282="4","OFF","ON"),'AR SALES'!$AF$2:$AF$2501,"Y")&gt;0,"","NO EXEMPTION"))),"")</f>
        <v/>
      </c>
    </row>
    <row r="283">
      <c r="AT283" s="2">
        <f>IF($L283="","",IFERROR(INDEX('AR SALES'!$H$2:$H$2501,MATCH(""&amp;$L283,'AR SALES'!$AE$2:$AE$2501,0)),""))</f>
        <v/>
      </c>
      <c r="AU283" s="2">
        <f>IF($L283="","",IF($A283&lt;&gt;"GA","",IF($E283="FULTON",IF(ISNUMBER(SEARCH("COLLEGE PARK",$AT283)),"FULTON (COLLEGE PARK)",IF(ISNUMBER(SEARCH("HAPEVILLE",$AT283)),"FULTON (HAPEVILLE)",IF(ISNUMBER(SEARCH("EAST POINT",$AT283)),"FULTON (EAST POINT)",IF(ISNUMBER(SEARCH("ATLANTA",$AT283)),"FULTON (ATL LIMITS)","FULTON")))),IF($E283="DEKALB",IF(ISNUMBER(SEARCH("ATLANTA",$AT283)),"DEKALB (ATL LIMITS)","DEKALB"),IF(AND($E283="CLAYTON",ISNUMBER(SEARCH("COLLEGE PARK",$AT283))),"CLAYTON (COLLEGE PARK)",$E283)))))</f>
        <v/>
      </c>
      <c r="AV283" s="2">
        <f>IF($L283="","",IF(""&amp;$F283="2","DIESEL",IF(OR(""&amp;$F283="G",""&amp;$F283="H"),"GAS","")))</f>
        <v/>
      </c>
      <c r="AW283" s="2">
        <f>IF($AV283="","",$R283)</f>
        <v/>
      </c>
      <c r="AX283" s="2">
        <f>IF($AV283="","",IF($AB283=0,$R283,0))</f>
        <v/>
      </c>
      <c r="AY283" s="2">
        <f>IF($AV283="","",IF(AND($Z283=0,COUNTIF('AR SALES'!$L$2:$L$2501,$L283)=0),"YES",""))</f>
        <v/>
      </c>
      <c r="AZ283" s="2">
        <f>IF($AV283="","",IFERROR(VLOOKUP($AU283,CODES!$A:$B,2,FALSE),"NO CODE"))</f>
        <v/>
      </c>
      <c r="BA283" s="2">
        <f>IF(""&amp;$F283&lt;&gt;"4","",IF($AY283="YES","",IF(ROUND(SUMIFS($AE$2:$AE$4001,$L$2:$L$4001,$L283,$F$2:$F$4001,"4")-SUMIFS('AR SALES'!$Y$2:$Y$2501,'AR SALES'!$L$2:$L$2501,$L283,'AR SALES'!$AD$2:$AD$2501,"OFF"),2)=0,"","STALE")))</f>
        <v/>
      </c>
      <c r="BB283" s="2">
        <f>IF(OR(""&amp;$F283="2",""&amp;$F283="4",""&amp;$F283="G",""&amp;$F283="H"),IF($AY283="YES","",IF($AB283&lt;&gt;0,"",IF(COUNTIFS('AR SALES'!$L$2:$L$2501,$L283,'AR SALES'!$AD$2:$AD$2501,IF(""&amp;$F283="4","OFF","ON"),'AR SALES'!$AF$2:$AF$2501,"Y")&gt;0,"","NO EXEMPTION"))),"")</f>
        <v/>
      </c>
    </row>
    <row r="284">
      <c r="AT284" s="2">
        <f>IF($L284="","",IFERROR(INDEX('AR SALES'!$H$2:$H$2501,MATCH(""&amp;$L284,'AR SALES'!$AE$2:$AE$2501,0)),""))</f>
        <v/>
      </c>
      <c r="AU284" s="2">
        <f>IF($L284="","",IF($A284&lt;&gt;"GA","",IF($E284="FULTON",IF(ISNUMBER(SEARCH("COLLEGE PARK",$AT284)),"FULTON (COLLEGE PARK)",IF(ISNUMBER(SEARCH("HAPEVILLE",$AT284)),"FULTON (HAPEVILLE)",IF(ISNUMBER(SEARCH("EAST POINT",$AT284)),"FULTON (EAST POINT)",IF(ISNUMBER(SEARCH("ATLANTA",$AT284)),"FULTON (ATL LIMITS)","FULTON")))),IF($E284="DEKALB",IF(ISNUMBER(SEARCH("ATLANTA",$AT284)),"DEKALB (ATL LIMITS)","DEKALB"),IF(AND($E284="CLAYTON",ISNUMBER(SEARCH("COLLEGE PARK",$AT284))),"CLAYTON (COLLEGE PARK)",$E284)))))</f>
        <v/>
      </c>
      <c r="AV284" s="2">
        <f>IF($L284="","",IF(""&amp;$F284="2","DIESEL",IF(OR(""&amp;$F284="G",""&amp;$F284="H"),"GAS","")))</f>
        <v/>
      </c>
      <c r="AW284" s="2">
        <f>IF($AV284="","",$R284)</f>
        <v/>
      </c>
      <c r="AX284" s="2">
        <f>IF($AV284="","",IF($AB284=0,$R284,0))</f>
        <v/>
      </c>
      <c r="AY284" s="2">
        <f>IF($AV284="","",IF(AND($Z284=0,COUNTIF('AR SALES'!$L$2:$L$2501,$L284)=0),"YES",""))</f>
        <v/>
      </c>
      <c r="AZ284" s="2">
        <f>IF($AV284="","",IFERROR(VLOOKUP($AU284,CODES!$A:$B,2,FALSE),"NO CODE"))</f>
        <v/>
      </c>
      <c r="BA284" s="2">
        <f>IF(""&amp;$F284&lt;&gt;"4","",IF($AY284="YES","",IF(ROUND(SUMIFS($AE$2:$AE$4001,$L$2:$L$4001,$L284,$F$2:$F$4001,"4")-SUMIFS('AR SALES'!$Y$2:$Y$2501,'AR SALES'!$L$2:$L$2501,$L284,'AR SALES'!$AD$2:$AD$2501,"OFF"),2)=0,"","STALE")))</f>
        <v/>
      </c>
      <c r="BB284" s="2">
        <f>IF(OR(""&amp;$F284="2",""&amp;$F284="4",""&amp;$F284="G",""&amp;$F284="H"),IF($AY284="YES","",IF($AB284&lt;&gt;0,"",IF(COUNTIFS('AR SALES'!$L$2:$L$2501,$L284,'AR SALES'!$AD$2:$AD$2501,IF(""&amp;$F284="4","OFF","ON"),'AR SALES'!$AF$2:$AF$2501,"Y")&gt;0,"","NO EXEMPTION"))),"")</f>
        <v/>
      </c>
    </row>
    <row r="285">
      <c r="AT285" s="2">
        <f>IF($L285="","",IFERROR(INDEX('AR SALES'!$H$2:$H$2501,MATCH(""&amp;$L285,'AR SALES'!$AE$2:$AE$2501,0)),""))</f>
        <v/>
      </c>
      <c r="AU285" s="2">
        <f>IF($L285="","",IF($A285&lt;&gt;"GA","",IF($E285="FULTON",IF(ISNUMBER(SEARCH("COLLEGE PARK",$AT285)),"FULTON (COLLEGE PARK)",IF(ISNUMBER(SEARCH("HAPEVILLE",$AT285)),"FULTON (HAPEVILLE)",IF(ISNUMBER(SEARCH("EAST POINT",$AT285)),"FULTON (EAST POINT)",IF(ISNUMBER(SEARCH("ATLANTA",$AT285)),"FULTON (ATL LIMITS)","FULTON")))),IF($E285="DEKALB",IF(ISNUMBER(SEARCH("ATLANTA",$AT285)),"DEKALB (ATL LIMITS)","DEKALB"),IF(AND($E285="CLAYTON",ISNUMBER(SEARCH("COLLEGE PARK",$AT285))),"CLAYTON (COLLEGE PARK)",$E285)))))</f>
        <v/>
      </c>
      <c r="AV285" s="2">
        <f>IF($L285="","",IF(""&amp;$F285="2","DIESEL",IF(OR(""&amp;$F285="G",""&amp;$F285="H"),"GAS","")))</f>
        <v/>
      </c>
      <c r="AW285" s="2">
        <f>IF($AV285="","",$R285)</f>
        <v/>
      </c>
      <c r="AX285" s="2">
        <f>IF($AV285="","",IF($AB285=0,$R285,0))</f>
        <v/>
      </c>
      <c r="AY285" s="2">
        <f>IF($AV285="","",IF(AND($Z285=0,COUNTIF('AR SALES'!$L$2:$L$2501,$L285)=0),"YES",""))</f>
        <v/>
      </c>
      <c r="AZ285" s="2">
        <f>IF($AV285="","",IFERROR(VLOOKUP($AU285,CODES!$A:$B,2,FALSE),"NO CODE"))</f>
        <v/>
      </c>
      <c r="BA285" s="2">
        <f>IF(""&amp;$F285&lt;&gt;"4","",IF($AY285="YES","",IF(ROUND(SUMIFS($AE$2:$AE$4001,$L$2:$L$4001,$L285,$F$2:$F$4001,"4")-SUMIFS('AR SALES'!$Y$2:$Y$2501,'AR SALES'!$L$2:$L$2501,$L285,'AR SALES'!$AD$2:$AD$2501,"OFF"),2)=0,"","STALE")))</f>
        <v/>
      </c>
      <c r="BB285" s="2">
        <f>IF(OR(""&amp;$F285="2",""&amp;$F285="4",""&amp;$F285="G",""&amp;$F285="H"),IF($AY285="YES","",IF($AB285&lt;&gt;0,"",IF(COUNTIFS('AR SALES'!$L$2:$L$2501,$L285,'AR SALES'!$AD$2:$AD$2501,IF(""&amp;$F285="4","OFF","ON"),'AR SALES'!$AF$2:$AF$2501,"Y")&gt;0,"","NO EXEMPTION"))),"")</f>
        <v/>
      </c>
    </row>
    <row r="286">
      <c r="AT286" s="2">
        <f>IF($L286="","",IFERROR(INDEX('AR SALES'!$H$2:$H$2501,MATCH(""&amp;$L286,'AR SALES'!$AE$2:$AE$2501,0)),""))</f>
        <v/>
      </c>
      <c r="AU286" s="2">
        <f>IF($L286="","",IF($A286&lt;&gt;"GA","",IF($E286="FULTON",IF(ISNUMBER(SEARCH("COLLEGE PARK",$AT286)),"FULTON (COLLEGE PARK)",IF(ISNUMBER(SEARCH("HAPEVILLE",$AT286)),"FULTON (HAPEVILLE)",IF(ISNUMBER(SEARCH("EAST POINT",$AT286)),"FULTON (EAST POINT)",IF(ISNUMBER(SEARCH("ATLANTA",$AT286)),"FULTON (ATL LIMITS)","FULTON")))),IF($E286="DEKALB",IF(ISNUMBER(SEARCH("ATLANTA",$AT286)),"DEKALB (ATL LIMITS)","DEKALB"),IF(AND($E286="CLAYTON",ISNUMBER(SEARCH("COLLEGE PARK",$AT286))),"CLAYTON (COLLEGE PARK)",$E286)))))</f>
        <v/>
      </c>
      <c r="AV286" s="2">
        <f>IF($L286="","",IF(""&amp;$F286="2","DIESEL",IF(OR(""&amp;$F286="G",""&amp;$F286="H"),"GAS","")))</f>
        <v/>
      </c>
      <c r="AW286" s="2">
        <f>IF($AV286="","",$R286)</f>
        <v/>
      </c>
      <c r="AX286" s="2">
        <f>IF($AV286="","",IF($AB286=0,$R286,0))</f>
        <v/>
      </c>
      <c r="AY286" s="2">
        <f>IF($AV286="","",IF(AND($Z286=0,COUNTIF('AR SALES'!$L$2:$L$2501,$L286)=0),"YES",""))</f>
        <v/>
      </c>
      <c r="AZ286" s="2">
        <f>IF($AV286="","",IFERROR(VLOOKUP($AU286,CODES!$A:$B,2,FALSE),"NO CODE"))</f>
        <v/>
      </c>
      <c r="BA286" s="2">
        <f>IF(""&amp;$F286&lt;&gt;"4","",IF($AY286="YES","",IF(ROUND(SUMIFS($AE$2:$AE$4001,$L$2:$L$4001,$L286,$F$2:$F$4001,"4")-SUMIFS('AR SALES'!$Y$2:$Y$2501,'AR SALES'!$L$2:$L$2501,$L286,'AR SALES'!$AD$2:$AD$2501,"OFF"),2)=0,"","STALE")))</f>
        <v/>
      </c>
      <c r="BB286" s="2">
        <f>IF(OR(""&amp;$F286="2",""&amp;$F286="4",""&amp;$F286="G",""&amp;$F286="H"),IF($AY286="YES","",IF($AB286&lt;&gt;0,"",IF(COUNTIFS('AR SALES'!$L$2:$L$2501,$L286,'AR SALES'!$AD$2:$AD$2501,IF(""&amp;$F286="4","OFF","ON"),'AR SALES'!$AF$2:$AF$2501,"Y")&gt;0,"","NO EXEMPTION"))),"")</f>
        <v/>
      </c>
    </row>
    <row r="287">
      <c r="AT287" s="2">
        <f>IF($L287="","",IFERROR(INDEX('AR SALES'!$H$2:$H$2501,MATCH(""&amp;$L287,'AR SALES'!$AE$2:$AE$2501,0)),""))</f>
        <v/>
      </c>
      <c r="AU287" s="2">
        <f>IF($L287="","",IF($A287&lt;&gt;"GA","",IF($E287="FULTON",IF(ISNUMBER(SEARCH("COLLEGE PARK",$AT287)),"FULTON (COLLEGE PARK)",IF(ISNUMBER(SEARCH("HAPEVILLE",$AT287)),"FULTON (HAPEVILLE)",IF(ISNUMBER(SEARCH("EAST POINT",$AT287)),"FULTON (EAST POINT)",IF(ISNUMBER(SEARCH("ATLANTA",$AT287)),"FULTON (ATL LIMITS)","FULTON")))),IF($E287="DEKALB",IF(ISNUMBER(SEARCH("ATLANTA",$AT287)),"DEKALB (ATL LIMITS)","DEKALB"),IF(AND($E287="CLAYTON",ISNUMBER(SEARCH("COLLEGE PARK",$AT287))),"CLAYTON (COLLEGE PARK)",$E287)))))</f>
        <v/>
      </c>
      <c r="AV287" s="2">
        <f>IF($L287="","",IF(""&amp;$F287="2","DIESEL",IF(OR(""&amp;$F287="G",""&amp;$F287="H"),"GAS","")))</f>
        <v/>
      </c>
      <c r="AW287" s="2">
        <f>IF($AV287="","",$R287)</f>
        <v/>
      </c>
      <c r="AX287" s="2">
        <f>IF($AV287="","",IF($AB287=0,$R287,0))</f>
        <v/>
      </c>
      <c r="AY287" s="2">
        <f>IF($AV287="","",IF(AND($Z287=0,COUNTIF('AR SALES'!$L$2:$L$2501,$L287)=0),"YES",""))</f>
        <v/>
      </c>
      <c r="AZ287" s="2">
        <f>IF($AV287="","",IFERROR(VLOOKUP($AU287,CODES!$A:$B,2,FALSE),"NO CODE"))</f>
        <v/>
      </c>
      <c r="BA287" s="2">
        <f>IF(""&amp;$F287&lt;&gt;"4","",IF($AY287="YES","",IF(ROUND(SUMIFS($AE$2:$AE$4001,$L$2:$L$4001,$L287,$F$2:$F$4001,"4")-SUMIFS('AR SALES'!$Y$2:$Y$2501,'AR SALES'!$L$2:$L$2501,$L287,'AR SALES'!$AD$2:$AD$2501,"OFF"),2)=0,"","STALE")))</f>
        <v/>
      </c>
      <c r="BB287" s="2">
        <f>IF(OR(""&amp;$F287="2",""&amp;$F287="4",""&amp;$F287="G",""&amp;$F287="H"),IF($AY287="YES","",IF($AB287&lt;&gt;0,"",IF(COUNTIFS('AR SALES'!$L$2:$L$2501,$L287,'AR SALES'!$AD$2:$AD$2501,IF(""&amp;$F287="4","OFF","ON"),'AR SALES'!$AF$2:$AF$2501,"Y")&gt;0,"","NO EXEMPTION"))),"")</f>
        <v/>
      </c>
    </row>
    <row r="288">
      <c r="AT288" s="2">
        <f>IF($L288="","",IFERROR(INDEX('AR SALES'!$H$2:$H$2501,MATCH(""&amp;$L288,'AR SALES'!$AE$2:$AE$2501,0)),""))</f>
        <v/>
      </c>
      <c r="AU288" s="2">
        <f>IF($L288="","",IF($A288&lt;&gt;"GA","",IF($E288="FULTON",IF(ISNUMBER(SEARCH("COLLEGE PARK",$AT288)),"FULTON (COLLEGE PARK)",IF(ISNUMBER(SEARCH("HAPEVILLE",$AT288)),"FULTON (HAPEVILLE)",IF(ISNUMBER(SEARCH("EAST POINT",$AT288)),"FULTON (EAST POINT)",IF(ISNUMBER(SEARCH("ATLANTA",$AT288)),"FULTON (ATL LIMITS)","FULTON")))),IF($E288="DEKALB",IF(ISNUMBER(SEARCH("ATLANTA",$AT288)),"DEKALB (ATL LIMITS)","DEKALB"),IF(AND($E288="CLAYTON",ISNUMBER(SEARCH("COLLEGE PARK",$AT288))),"CLAYTON (COLLEGE PARK)",$E288)))))</f>
        <v/>
      </c>
      <c r="AV288" s="2">
        <f>IF($L288="","",IF(""&amp;$F288="2","DIESEL",IF(OR(""&amp;$F288="G",""&amp;$F288="H"),"GAS","")))</f>
        <v/>
      </c>
      <c r="AW288" s="2">
        <f>IF($AV288="","",$R288)</f>
        <v/>
      </c>
      <c r="AX288" s="2">
        <f>IF($AV288="","",IF($AB288=0,$R288,0))</f>
        <v/>
      </c>
      <c r="AY288" s="2">
        <f>IF($AV288="","",IF(AND($Z288=0,COUNTIF('AR SALES'!$L$2:$L$2501,$L288)=0),"YES",""))</f>
        <v/>
      </c>
      <c r="AZ288" s="2">
        <f>IF($AV288="","",IFERROR(VLOOKUP($AU288,CODES!$A:$B,2,FALSE),"NO CODE"))</f>
        <v/>
      </c>
      <c r="BA288" s="2">
        <f>IF(""&amp;$F288&lt;&gt;"4","",IF($AY288="YES","",IF(ROUND(SUMIFS($AE$2:$AE$4001,$L$2:$L$4001,$L288,$F$2:$F$4001,"4")-SUMIFS('AR SALES'!$Y$2:$Y$2501,'AR SALES'!$L$2:$L$2501,$L288,'AR SALES'!$AD$2:$AD$2501,"OFF"),2)=0,"","STALE")))</f>
        <v/>
      </c>
      <c r="BB288" s="2">
        <f>IF(OR(""&amp;$F288="2",""&amp;$F288="4",""&amp;$F288="G",""&amp;$F288="H"),IF($AY288="YES","",IF($AB288&lt;&gt;0,"",IF(COUNTIFS('AR SALES'!$L$2:$L$2501,$L288,'AR SALES'!$AD$2:$AD$2501,IF(""&amp;$F288="4","OFF","ON"),'AR SALES'!$AF$2:$AF$2501,"Y")&gt;0,"","NO EXEMPTION"))),"")</f>
        <v/>
      </c>
    </row>
    <row r="289">
      <c r="AT289" s="2">
        <f>IF($L289="","",IFERROR(INDEX('AR SALES'!$H$2:$H$2501,MATCH(""&amp;$L289,'AR SALES'!$AE$2:$AE$2501,0)),""))</f>
        <v/>
      </c>
      <c r="AU289" s="2">
        <f>IF($L289="","",IF($A289&lt;&gt;"GA","",IF($E289="FULTON",IF(ISNUMBER(SEARCH("COLLEGE PARK",$AT289)),"FULTON (COLLEGE PARK)",IF(ISNUMBER(SEARCH("HAPEVILLE",$AT289)),"FULTON (HAPEVILLE)",IF(ISNUMBER(SEARCH("EAST POINT",$AT289)),"FULTON (EAST POINT)",IF(ISNUMBER(SEARCH("ATLANTA",$AT289)),"FULTON (ATL LIMITS)","FULTON")))),IF($E289="DEKALB",IF(ISNUMBER(SEARCH("ATLANTA",$AT289)),"DEKALB (ATL LIMITS)","DEKALB"),IF(AND($E289="CLAYTON",ISNUMBER(SEARCH("COLLEGE PARK",$AT289))),"CLAYTON (COLLEGE PARK)",$E289)))))</f>
        <v/>
      </c>
      <c r="AV289" s="2">
        <f>IF($L289="","",IF(""&amp;$F289="2","DIESEL",IF(OR(""&amp;$F289="G",""&amp;$F289="H"),"GAS","")))</f>
        <v/>
      </c>
      <c r="AW289" s="2">
        <f>IF($AV289="","",$R289)</f>
        <v/>
      </c>
      <c r="AX289" s="2">
        <f>IF($AV289="","",IF($AB289=0,$R289,0))</f>
        <v/>
      </c>
      <c r="AY289" s="2">
        <f>IF($AV289="","",IF(AND($Z289=0,COUNTIF('AR SALES'!$L$2:$L$2501,$L289)=0),"YES",""))</f>
        <v/>
      </c>
      <c r="AZ289" s="2">
        <f>IF($AV289="","",IFERROR(VLOOKUP($AU289,CODES!$A:$B,2,FALSE),"NO CODE"))</f>
        <v/>
      </c>
      <c r="BA289" s="2">
        <f>IF(""&amp;$F289&lt;&gt;"4","",IF($AY289="YES","",IF(ROUND(SUMIFS($AE$2:$AE$4001,$L$2:$L$4001,$L289,$F$2:$F$4001,"4")-SUMIFS('AR SALES'!$Y$2:$Y$2501,'AR SALES'!$L$2:$L$2501,$L289,'AR SALES'!$AD$2:$AD$2501,"OFF"),2)=0,"","STALE")))</f>
        <v/>
      </c>
      <c r="BB289" s="2">
        <f>IF(OR(""&amp;$F289="2",""&amp;$F289="4",""&amp;$F289="G",""&amp;$F289="H"),IF($AY289="YES","",IF($AB289&lt;&gt;0,"",IF(COUNTIFS('AR SALES'!$L$2:$L$2501,$L289,'AR SALES'!$AD$2:$AD$2501,IF(""&amp;$F289="4","OFF","ON"),'AR SALES'!$AF$2:$AF$2501,"Y")&gt;0,"","NO EXEMPTION"))),"")</f>
        <v/>
      </c>
    </row>
    <row r="290">
      <c r="AT290" s="2">
        <f>IF($L290="","",IFERROR(INDEX('AR SALES'!$H$2:$H$2501,MATCH(""&amp;$L290,'AR SALES'!$AE$2:$AE$2501,0)),""))</f>
        <v/>
      </c>
      <c r="AU290" s="2">
        <f>IF($L290="","",IF($A290&lt;&gt;"GA","",IF($E290="FULTON",IF(ISNUMBER(SEARCH("COLLEGE PARK",$AT290)),"FULTON (COLLEGE PARK)",IF(ISNUMBER(SEARCH("HAPEVILLE",$AT290)),"FULTON (HAPEVILLE)",IF(ISNUMBER(SEARCH("EAST POINT",$AT290)),"FULTON (EAST POINT)",IF(ISNUMBER(SEARCH("ATLANTA",$AT290)),"FULTON (ATL LIMITS)","FULTON")))),IF($E290="DEKALB",IF(ISNUMBER(SEARCH("ATLANTA",$AT290)),"DEKALB (ATL LIMITS)","DEKALB"),IF(AND($E290="CLAYTON",ISNUMBER(SEARCH("COLLEGE PARK",$AT290))),"CLAYTON (COLLEGE PARK)",$E290)))))</f>
        <v/>
      </c>
      <c r="AV290" s="2">
        <f>IF($L290="","",IF(""&amp;$F290="2","DIESEL",IF(OR(""&amp;$F290="G",""&amp;$F290="H"),"GAS","")))</f>
        <v/>
      </c>
      <c r="AW290" s="2">
        <f>IF($AV290="","",$R290)</f>
        <v/>
      </c>
      <c r="AX290" s="2">
        <f>IF($AV290="","",IF($AB290=0,$R290,0))</f>
        <v/>
      </c>
      <c r="AY290" s="2">
        <f>IF($AV290="","",IF(AND($Z290=0,COUNTIF('AR SALES'!$L$2:$L$2501,$L290)=0),"YES",""))</f>
        <v/>
      </c>
      <c r="AZ290" s="2">
        <f>IF($AV290="","",IFERROR(VLOOKUP($AU290,CODES!$A:$B,2,FALSE),"NO CODE"))</f>
        <v/>
      </c>
      <c r="BA290" s="2">
        <f>IF(""&amp;$F290&lt;&gt;"4","",IF($AY290="YES","",IF(ROUND(SUMIFS($AE$2:$AE$4001,$L$2:$L$4001,$L290,$F$2:$F$4001,"4")-SUMIFS('AR SALES'!$Y$2:$Y$2501,'AR SALES'!$L$2:$L$2501,$L290,'AR SALES'!$AD$2:$AD$2501,"OFF"),2)=0,"","STALE")))</f>
        <v/>
      </c>
      <c r="BB290" s="2">
        <f>IF(OR(""&amp;$F290="2",""&amp;$F290="4",""&amp;$F290="G",""&amp;$F290="H"),IF($AY290="YES","",IF($AB290&lt;&gt;0,"",IF(COUNTIFS('AR SALES'!$L$2:$L$2501,$L290,'AR SALES'!$AD$2:$AD$2501,IF(""&amp;$F290="4","OFF","ON"),'AR SALES'!$AF$2:$AF$2501,"Y")&gt;0,"","NO EXEMPTION"))),"")</f>
        <v/>
      </c>
    </row>
    <row r="291">
      <c r="AT291" s="2">
        <f>IF($L291="","",IFERROR(INDEX('AR SALES'!$H$2:$H$2501,MATCH(""&amp;$L291,'AR SALES'!$AE$2:$AE$2501,0)),""))</f>
        <v/>
      </c>
      <c r="AU291" s="2">
        <f>IF($L291="","",IF($A291&lt;&gt;"GA","",IF($E291="FULTON",IF(ISNUMBER(SEARCH("COLLEGE PARK",$AT291)),"FULTON (COLLEGE PARK)",IF(ISNUMBER(SEARCH("HAPEVILLE",$AT291)),"FULTON (HAPEVILLE)",IF(ISNUMBER(SEARCH("EAST POINT",$AT291)),"FULTON (EAST POINT)",IF(ISNUMBER(SEARCH("ATLANTA",$AT291)),"FULTON (ATL LIMITS)","FULTON")))),IF($E291="DEKALB",IF(ISNUMBER(SEARCH("ATLANTA",$AT291)),"DEKALB (ATL LIMITS)","DEKALB"),IF(AND($E291="CLAYTON",ISNUMBER(SEARCH("COLLEGE PARK",$AT291))),"CLAYTON (COLLEGE PARK)",$E291)))))</f>
        <v/>
      </c>
      <c r="AV291" s="2">
        <f>IF($L291="","",IF(""&amp;$F291="2","DIESEL",IF(OR(""&amp;$F291="G",""&amp;$F291="H"),"GAS","")))</f>
        <v/>
      </c>
      <c r="AW291" s="2">
        <f>IF($AV291="","",$R291)</f>
        <v/>
      </c>
      <c r="AX291" s="2">
        <f>IF($AV291="","",IF($AB291=0,$R291,0))</f>
        <v/>
      </c>
      <c r="AY291" s="2">
        <f>IF($AV291="","",IF(AND($Z291=0,COUNTIF('AR SALES'!$L$2:$L$2501,$L291)=0),"YES",""))</f>
        <v/>
      </c>
      <c r="AZ291" s="2">
        <f>IF($AV291="","",IFERROR(VLOOKUP($AU291,CODES!$A:$B,2,FALSE),"NO CODE"))</f>
        <v/>
      </c>
      <c r="BA291" s="2">
        <f>IF(""&amp;$F291&lt;&gt;"4","",IF($AY291="YES","",IF(ROUND(SUMIFS($AE$2:$AE$4001,$L$2:$L$4001,$L291,$F$2:$F$4001,"4")-SUMIFS('AR SALES'!$Y$2:$Y$2501,'AR SALES'!$L$2:$L$2501,$L291,'AR SALES'!$AD$2:$AD$2501,"OFF"),2)=0,"","STALE")))</f>
        <v/>
      </c>
      <c r="BB291" s="2">
        <f>IF(OR(""&amp;$F291="2",""&amp;$F291="4",""&amp;$F291="G",""&amp;$F291="H"),IF($AY291="YES","",IF($AB291&lt;&gt;0,"",IF(COUNTIFS('AR SALES'!$L$2:$L$2501,$L291,'AR SALES'!$AD$2:$AD$2501,IF(""&amp;$F291="4","OFF","ON"),'AR SALES'!$AF$2:$AF$2501,"Y")&gt;0,"","NO EXEMPTION"))),"")</f>
        <v/>
      </c>
    </row>
    <row r="292">
      <c r="AT292" s="2">
        <f>IF($L292="","",IFERROR(INDEX('AR SALES'!$H$2:$H$2501,MATCH(""&amp;$L292,'AR SALES'!$AE$2:$AE$2501,0)),""))</f>
        <v/>
      </c>
      <c r="AU292" s="2">
        <f>IF($L292="","",IF($A292&lt;&gt;"GA","",IF($E292="FULTON",IF(ISNUMBER(SEARCH("COLLEGE PARK",$AT292)),"FULTON (COLLEGE PARK)",IF(ISNUMBER(SEARCH("HAPEVILLE",$AT292)),"FULTON (HAPEVILLE)",IF(ISNUMBER(SEARCH("EAST POINT",$AT292)),"FULTON (EAST POINT)",IF(ISNUMBER(SEARCH("ATLANTA",$AT292)),"FULTON (ATL LIMITS)","FULTON")))),IF($E292="DEKALB",IF(ISNUMBER(SEARCH("ATLANTA",$AT292)),"DEKALB (ATL LIMITS)","DEKALB"),IF(AND($E292="CLAYTON",ISNUMBER(SEARCH("COLLEGE PARK",$AT292))),"CLAYTON (COLLEGE PARK)",$E292)))))</f>
        <v/>
      </c>
      <c r="AV292" s="2">
        <f>IF($L292="","",IF(""&amp;$F292="2","DIESEL",IF(OR(""&amp;$F292="G",""&amp;$F292="H"),"GAS","")))</f>
        <v/>
      </c>
      <c r="AW292" s="2">
        <f>IF($AV292="","",$R292)</f>
        <v/>
      </c>
      <c r="AX292" s="2">
        <f>IF($AV292="","",IF($AB292=0,$R292,0))</f>
        <v/>
      </c>
      <c r="AY292" s="2">
        <f>IF($AV292="","",IF(AND($Z292=0,COUNTIF('AR SALES'!$L$2:$L$2501,$L292)=0),"YES",""))</f>
        <v/>
      </c>
      <c r="AZ292" s="2">
        <f>IF($AV292="","",IFERROR(VLOOKUP($AU292,CODES!$A:$B,2,FALSE),"NO CODE"))</f>
        <v/>
      </c>
      <c r="BA292" s="2">
        <f>IF(""&amp;$F292&lt;&gt;"4","",IF($AY292="YES","",IF(ROUND(SUMIFS($AE$2:$AE$4001,$L$2:$L$4001,$L292,$F$2:$F$4001,"4")-SUMIFS('AR SALES'!$Y$2:$Y$2501,'AR SALES'!$L$2:$L$2501,$L292,'AR SALES'!$AD$2:$AD$2501,"OFF"),2)=0,"","STALE")))</f>
        <v/>
      </c>
      <c r="BB292" s="2">
        <f>IF(OR(""&amp;$F292="2",""&amp;$F292="4",""&amp;$F292="G",""&amp;$F292="H"),IF($AY292="YES","",IF($AB292&lt;&gt;0,"",IF(COUNTIFS('AR SALES'!$L$2:$L$2501,$L292,'AR SALES'!$AD$2:$AD$2501,IF(""&amp;$F292="4","OFF","ON"),'AR SALES'!$AF$2:$AF$2501,"Y")&gt;0,"","NO EXEMPTION"))),"")</f>
        <v/>
      </c>
    </row>
    <row r="293">
      <c r="AT293" s="2">
        <f>IF($L293="","",IFERROR(INDEX('AR SALES'!$H$2:$H$2501,MATCH(""&amp;$L293,'AR SALES'!$AE$2:$AE$2501,0)),""))</f>
        <v/>
      </c>
      <c r="AU293" s="2">
        <f>IF($L293="","",IF($A293&lt;&gt;"GA","",IF($E293="FULTON",IF(ISNUMBER(SEARCH("COLLEGE PARK",$AT293)),"FULTON (COLLEGE PARK)",IF(ISNUMBER(SEARCH("HAPEVILLE",$AT293)),"FULTON (HAPEVILLE)",IF(ISNUMBER(SEARCH("EAST POINT",$AT293)),"FULTON (EAST POINT)",IF(ISNUMBER(SEARCH("ATLANTA",$AT293)),"FULTON (ATL LIMITS)","FULTON")))),IF($E293="DEKALB",IF(ISNUMBER(SEARCH("ATLANTA",$AT293)),"DEKALB (ATL LIMITS)","DEKALB"),IF(AND($E293="CLAYTON",ISNUMBER(SEARCH("COLLEGE PARK",$AT293))),"CLAYTON (COLLEGE PARK)",$E293)))))</f>
        <v/>
      </c>
      <c r="AV293" s="2">
        <f>IF($L293="","",IF(""&amp;$F293="2","DIESEL",IF(OR(""&amp;$F293="G",""&amp;$F293="H"),"GAS","")))</f>
        <v/>
      </c>
      <c r="AW293" s="2">
        <f>IF($AV293="","",$R293)</f>
        <v/>
      </c>
      <c r="AX293" s="2">
        <f>IF($AV293="","",IF($AB293=0,$R293,0))</f>
        <v/>
      </c>
      <c r="AY293" s="2">
        <f>IF($AV293="","",IF(AND($Z293=0,COUNTIF('AR SALES'!$L$2:$L$2501,$L293)=0),"YES",""))</f>
        <v/>
      </c>
      <c r="AZ293" s="2">
        <f>IF($AV293="","",IFERROR(VLOOKUP($AU293,CODES!$A:$B,2,FALSE),"NO CODE"))</f>
        <v/>
      </c>
      <c r="BA293" s="2">
        <f>IF(""&amp;$F293&lt;&gt;"4","",IF($AY293="YES","",IF(ROUND(SUMIFS($AE$2:$AE$4001,$L$2:$L$4001,$L293,$F$2:$F$4001,"4")-SUMIFS('AR SALES'!$Y$2:$Y$2501,'AR SALES'!$L$2:$L$2501,$L293,'AR SALES'!$AD$2:$AD$2501,"OFF"),2)=0,"","STALE")))</f>
        <v/>
      </c>
      <c r="BB293" s="2">
        <f>IF(OR(""&amp;$F293="2",""&amp;$F293="4",""&amp;$F293="G",""&amp;$F293="H"),IF($AY293="YES","",IF($AB293&lt;&gt;0,"",IF(COUNTIFS('AR SALES'!$L$2:$L$2501,$L293,'AR SALES'!$AD$2:$AD$2501,IF(""&amp;$F293="4","OFF","ON"),'AR SALES'!$AF$2:$AF$2501,"Y")&gt;0,"","NO EXEMPTION"))),"")</f>
        <v/>
      </c>
    </row>
    <row r="294">
      <c r="AT294" s="2">
        <f>IF($L294="","",IFERROR(INDEX('AR SALES'!$H$2:$H$2501,MATCH(""&amp;$L294,'AR SALES'!$AE$2:$AE$2501,0)),""))</f>
        <v/>
      </c>
      <c r="AU294" s="2">
        <f>IF($L294="","",IF($A294&lt;&gt;"GA","",IF($E294="FULTON",IF(ISNUMBER(SEARCH("COLLEGE PARK",$AT294)),"FULTON (COLLEGE PARK)",IF(ISNUMBER(SEARCH("HAPEVILLE",$AT294)),"FULTON (HAPEVILLE)",IF(ISNUMBER(SEARCH("EAST POINT",$AT294)),"FULTON (EAST POINT)",IF(ISNUMBER(SEARCH("ATLANTA",$AT294)),"FULTON (ATL LIMITS)","FULTON")))),IF($E294="DEKALB",IF(ISNUMBER(SEARCH("ATLANTA",$AT294)),"DEKALB (ATL LIMITS)","DEKALB"),IF(AND($E294="CLAYTON",ISNUMBER(SEARCH("COLLEGE PARK",$AT294))),"CLAYTON (COLLEGE PARK)",$E294)))))</f>
        <v/>
      </c>
      <c r="AV294" s="2">
        <f>IF($L294="","",IF(""&amp;$F294="2","DIESEL",IF(OR(""&amp;$F294="G",""&amp;$F294="H"),"GAS","")))</f>
        <v/>
      </c>
      <c r="AW294" s="2">
        <f>IF($AV294="","",$R294)</f>
        <v/>
      </c>
      <c r="AX294" s="2">
        <f>IF($AV294="","",IF($AB294=0,$R294,0))</f>
        <v/>
      </c>
      <c r="AY294" s="2">
        <f>IF($AV294="","",IF(AND($Z294=0,COUNTIF('AR SALES'!$L$2:$L$2501,$L294)=0),"YES",""))</f>
        <v/>
      </c>
      <c r="AZ294" s="2">
        <f>IF($AV294="","",IFERROR(VLOOKUP($AU294,CODES!$A:$B,2,FALSE),"NO CODE"))</f>
        <v/>
      </c>
      <c r="BA294" s="2">
        <f>IF(""&amp;$F294&lt;&gt;"4","",IF($AY294="YES","",IF(ROUND(SUMIFS($AE$2:$AE$4001,$L$2:$L$4001,$L294,$F$2:$F$4001,"4")-SUMIFS('AR SALES'!$Y$2:$Y$2501,'AR SALES'!$L$2:$L$2501,$L294,'AR SALES'!$AD$2:$AD$2501,"OFF"),2)=0,"","STALE")))</f>
        <v/>
      </c>
      <c r="BB294" s="2">
        <f>IF(OR(""&amp;$F294="2",""&amp;$F294="4",""&amp;$F294="G",""&amp;$F294="H"),IF($AY294="YES","",IF($AB294&lt;&gt;0,"",IF(COUNTIFS('AR SALES'!$L$2:$L$2501,$L294,'AR SALES'!$AD$2:$AD$2501,IF(""&amp;$F294="4","OFF","ON"),'AR SALES'!$AF$2:$AF$2501,"Y")&gt;0,"","NO EXEMPTION"))),"")</f>
        <v/>
      </c>
    </row>
    <row r="295">
      <c r="AT295" s="2">
        <f>IF($L295="","",IFERROR(INDEX('AR SALES'!$H$2:$H$2501,MATCH(""&amp;$L295,'AR SALES'!$AE$2:$AE$2501,0)),""))</f>
        <v/>
      </c>
      <c r="AU295" s="2">
        <f>IF($L295="","",IF($A295&lt;&gt;"GA","",IF($E295="FULTON",IF(ISNUMBER(SEARCH("COLLEGE PARK",$AT295)),"FULTON (COLLEGE PARK)",IF(ISNUMBER(SEARCH("HAPEVILLE",$AT295)),"FULTON (HAPEVILLE)",IF(ISNUMBER(SEARCH("EAST POINT",$AT295)),"FULTON (EAST POINT)",IF(ISNUMBER(SEARCH("ATLANTA",$AT295)),"FULTON (ATL LIMITS)","FULTON")))),IF($E295="DEKALB",IF(ISNUMBER(SEARCH("ATLANTA",$AT295)),"DEKALB (ATL LIMITS)","DEKALB"),IF(AND($E295="CLAYTON",ISNUMBER(SEARCH("COLLEGE PARK",$AT295))),"CLAYTON (COLLEGE PARK)",$E295)))))</f>
        <v/>
      </c>
      <c r="AV295" s="2">
        <f>IF($L295="","",IF(""&amp;$F295="2","DIESEL",IF(OR(""&amp;$F295="G",""&amp;$F295="H"),"GAS","")))</f>
        <v/>
      </c>
      <c r="AW295" s="2">
        <f>IF($AV295="","",$R295)</f>
        <v/>
      </c>
      <c r="AX295" s="2">
        <f>IF($AV295="","",IF($AB295=0,$R295,0))</f>
        <v/>
      </c>
      <c r="AY295" s="2">
        <f>IF($AV295="","",IF(AND($Z295=0,COUNTIF('AR SALES'!$L$2:$L$2501,$L295)=0),"YES",""))</f>
        <v/>
      </c>
      <c r="AZ295" s="2">
        <f>IF($AV295="","",IFERROR(VLOOKUP($AU295,CODES!$A:$B,2,FALSE),"NO CODE"))</f>
        <v/>
      </c>
      <c r="BA295" s="2">
        <f>IF(""&amp;$F295&lt;&gt;"4","",IF($AY295="YES","",IF(ROUND(SUMIFS($AE$2:$AE$4001,$L$2:$L$4001,$L295,$F$2:$F$4001,"4")-SUMIFS('AR SALES'!$Y$2:$Y$2501,'AR SALES'!$L$2:$L$2501,$L295,'AR SALES'!$AD$2:$AD$2501,"OFF"),2)=0,"","STALE")))</f>
        <v/>
      </c>
      <c r="BB295" s="2">
        <f>IF(OR(""&amp;$F295="2",""&amp;$F295="4",""&amp;$F295="G",""&amp;$F295="H"),IF($AY295="YES","",IF($AB295&lt;&gt;0,"",IF(COUNTIFS('AR SALES'!$L$2:$L$2501,$L295,'AR SALES'!$AD$2:$AD$2501,IF(""&amp;$F295="4","OFF","ON"),'AR SALES'!$AF$2:$AF$2501,"Y")&gt;0,"","NO EXEMPTION"))),"")</f>
        <v/>
      </c>
    </row>
    <row r="296">
      <c r="AT296" s="2">
        <f>IF($L296="","",IFERROR(INDEX('AR SALES'!$H$2:$H$2501,MATCH(""&amp;$L296,'AR SALES'!$AE$2:$AE$2501,0)),""))</f>
        <v/>
      </c>
      <c r="AU296" s="2">
        <f>IF($L296="","",IF($A296&lt;&gt;"GA","",IF($E296="FULTON",IF(ISNUMBER(SEARCH("COLLEGE PARK",$AT296)),"FULTON (COLLEGE PARK)",IF(ISNUMBER(SEARCH("HAPEVILLE",$AT296)),"FULTON (HAPEVILLE)",IF(ISNUMBER(SEARCH("EAST POINT",$AT296)),"FULTON (EAST POINT)",IF(ISNUMBER(SEARCH("ATLANTA",$AT296)),"FULTON (ATL LIMITS)","FULTON")))),IF($E296="DEKALB",IF(ISNUMBER(SEARCH("ATLANTA",$AT296)),"DEKALB (ATL LIMITS)","DEKALB"),IF(AND($E296="CLAYTON",ISNUMBER(SEARCH("COLLEGE PARK",$AT296))),"CLAYTON (COLLEGE PARK)",$E296)))))</f>
        <v/>
      </c>
      <c r="AV296" s="2">
        <f>IF($L296="","",IF(""&amp;$F296="2","DIESEL",IF(OR(""&amp;$F296="G",""&amp;$F296="H"),"GAS","")))</f>
        <v/>
      </c>
      <c r="AW296" s="2">
        <f>IF($AV296="","",$R296)</f>
        <v/>
      </c>
      <c r="AX296" s="2">
        <f>IF($AV296="","",IF($AB296=0,$R296,0))</f>
        <v/>
      </c>
      <c r="AY296" s="2">
        <f>IF($AV296="","",IF(AND($Z296=0,COUNTIF('AR SALES'!$L$2:$L$2501,$L296)=0),"YES",""))</f>
        <v/>
      </c>
      <c r="AZ296" s="2">
        <f>IF($AV296="","",IFERROR(VLOOKUP($AU296,CODES!$A:$B,2,FALSE),"NO CODE"))</f>
        <v/>
      </c>
      <c r="BA296" s="2">
        <f>IF(""&amp;$F296&lt;&gt;"4","",IF($AY296="YES","",IF(ROUND(SUMIFS($AE$2:$AE$4001,$L$2:$L$4001,$L296,$F$2:$F$4001,"4")-SUMIFS('AR SALES'!$Y$2:$Y$2501,'AR SALES'!$L$2:$L$2501,$L296,'AR SALES'!$AD$2:$AD$2501,"OFF"),2)=0,"","STALE")))</f>
        <v/>
      </c>
      <c r="BB296" s="2">
        <f>IF(OR(""&amp;$F296="2",""&amp;$F296="4",""&amp;$F296="G",""&amp;$F296="H"),IF($AY296="YES","",IF($AB296&lt;&gt;0,"",IF(COUNTIFS('AR SALES'!$L$2:$L$2501,$L296,'AR SALES'!$AD$2:$AD$2501,IF(""&amp;$F296="4","OFF","ON"),'AR SALES'!$AF$2:$AF$2501,"Y")&gt;0,"","NO EXEMPTION"))),"")</f>
        <v/>
      </c>
    </row>
    <row r="297">
      <c r="AT297" s="2">
        <f>IF($L297="","",IFERROR(INDEX('AR SALES'!$H$2:$H$2501,MATCH(""&amp;$L297,'AR SALES'!$AE$2:$AE$2501,0)),""))</f>
        <v/>
      </c>
      <c r="AU297" s="2">
        <f>IF($L297="","",IF($A297&lt;&gt;"GA","",IF($E297="FULTON",IF(ISNUMBER(SEARCH("COLLEGE PARK",$AT297)),"FULTON (COLLEGE PARK)",IF(ISNUMBER(SEARCH("HAPEVILLE",$AT297)),"FULTON (HAPEVILLE)",IF(ISNUMBER(SEARCH("EAST POINT",$AT297)),"FULTON (EAST POINT)",IF(ISNUMBER(SEARCH("ATLANTA",$AT297)),"FULTON (ATL LIMITS)","FULTON")))),IF($E297="DEKALB",IF(ISNUMBER(SEARCH("ATLANTA",$AT297)),"DEKALB (ATL LIMITS)","DEKALB"),IF(AND($E297="CLAYTON",ISNUMBER(SEARCH("COLLEGE PARK",$AT297))),"CLAYTON (COLLEGE PARK)",$E297)))))</f>
        <v/>
      </c>
      <c r="AV297" s="2">
        <f>IF($L297="","",IF(""&amp;$F297="2","DIESEL",IF(OR(""&amp;$F297="G",""&amp;$F297="H"),"GAS","")))</f>
        <v/>
      </c>
      <c r="AW297" s="2">
        <f>IF($AV297="","",$R297)</f>
        <v/>
      </c>
      <c r="AX297" s="2">
        <f>IF($AV297="","",IF($AB297=0,$R297,0))</f>
        <v/>
      </c>
      <c r="AY297" s="2">
        <f>IF($AV297="","",IF(AND($Z297=0,COUNTIF('AR SALES'!$L$2:$L$2501,$L297)=0),"YES",""))</f>
        <v/>
      </c>
      <c r="AZ297" s="2">
        <f>IF($AV297="","",IFERROR(VLOOKUP($AU297,CODES!$A:$B,2,FALSE),"NO CODE"))</f>
        <v/>
      </c>
      <c r="BA297" s="2">
        <f>IF(""&amp;$F297&lt;&gt;"4","",IF($AY297="YES","",IF(ROUND(SUMIFS($AE$2:$AE$4001,$L$2:$L$4001,$L297,$F$2:$F$4001,"4")-SUMIFS('AR SALES'!$Y$2:$Y$2501,'AR SALES'!$L$2:$L$2501,$L297,'AR SALES'!$AD$2:$AD$2501,"OFF"),2)=0,"","STALE")))</f>
        <v/>
      </c>
      <c r="BB297" s="2">
        <f>IF(OR(""&amp;$F297="2",""&amp;$F297="4",""&amp;$F297="G",""&amp;$F297="H"),IF($AY297="YES","",IF($AB297&lt;&gt;0,"",IF(COUNTIFS('AR SALES'!$L$2:$L$2501,$L297,'AR SALES'!$AD$2:$AD$2501,IF(""&amp;$F297="4","OFF","ON"),'AR SALES'!$AF$2:$AF$2501,"Y")&gt;0,"","NO EXEMPTION"))),"")</f>
        <v/>
      </c>
    </row>
    <row r="298">
      <c r="AT298" s="2">
        <f>IF($L298="","",IFERROR(INDEX('AR SALES'!$H$2:$H$2501,MATCH(""&amp;$L298,'AR SALES'!$AE$2:$AE$2501,0)),""))</f>
        <v/>
      </c>
      <c r="AU298" s="2">
        <f>IF($L298="","",IF($A298&lt;&gt;"GA","",IF($E298="FULTON",IF(ISNUMBER(SEARCH("COLLEGE PARK",$AT298)),"FULTON (COLLEGE PARK)",IF(ISNUMBER(SEARCH("HAPEVILLE",$AT298)),"FULTON (HAPEVILLE)",IF(ISNUMBER(SEARCH("EAST POINT",$AT298)),"FULTON (EAST POINT)",IF(ISNUMBER(SEARCH("ATLANTA",$AT298)),"FULTON (ATL LIMITS)","FULTON")))),IF($E298="DEKALB",IF(ISNUMBER(SEARCH("ATLANTA",$AT298)),"DEKALB (ATL LIMITS)","DEKALB"),IF(AND($E298="CLAYTON",ISNUMBER(SEARCH("COLLEGE PARK",$AT298))),"CLAYTON (COLLEGE PARK)",$E298)))))</f>
        <v/>
      </c>
      <c r="AV298" s="2">
        <f>IF($L298="","",IF(""&amp;$F298="2","DIESEL",IF(OR(""&amp;$F298="G",""&amp;$F298="H"),"GAS","")))</f>
        <v/>
      </c>
      <c r="AW298" s="2">
        <f>IF($AV298="","",$R298)</f>
        <v/>
      </c>
      <c r="AX298" s="2">
        <f>IF($AV298="","",IF($AB298=0,$R298,0))</f>
        <v/>
      </c>
      <c r="AY298" s="2">
        <f>IF($AV298="","",IF(AND($Z298=0,COUNTIF('AR SALES'!$L$2:$L$2501,$L298)=0),"YES",""))</f>
        <v/>
      </c>
      <c r="AZ298" s="2">
        <f>IF($AV298="","",IFERROR(VLOOKUP($AU298,CODES!$A:$B,2,FALSE),"NO CODE"))</f>
        <v/>
      </c>
      <c r="BA298" s="2">
        <f>IF(""&amp;$F298&lt;&gt;"4","",IF($AY298="YES","",IF(ROUND(SUMIFS($AE$2:$AE$4001,$L$2:$L$4001,$L298,$F$2:$F$4001,"4")-SUMIFS('AR SALES'!$Y$2:$Y$2501,'AR SALES'!$L$2:$L$2501,$L298,'AR SALES'!$AD$2:$AD$2501,"OFF"),2)=0,"","STALE")))</f>
        <v/>
      </c>
      <c r="BB298" s="2">
        <f>IF(OR(""&amp;$F298="2",""&amp;$F298="4",""&amp;$F298="G",""&amp;$F298="H"),IF($AY298="YES","",IF($AB298&lt;&gt;0,"",IF(COUNTIFS('AR SALES'!$L$2:$L$2501,$L298,'AR SALES'!$AD$2:$AD$2501,IF(""&amp;$F298="4","OFF","ON"),'AR SALES'!$AF$2:$AF$2501,"Y")&gt;0,"","NO EXEMPTION"))),"")</f>
        <v/>
      </c>
    </row>
    <row r="299">
      <c r="AT299" s="2">
        <f>IF($L299="","",IFERROR(INDEX('AR SALES'!$H$2:$H$2501,MATCH(""&amp;$L299,'AR SALES'!$AE$2:$AE$2501,0)),""))</f>
        <v/>
      </c>
      <c r="AU299" s="2">
        <f>IF($L299="","",IF($A299&lt;&gt;"GA","",IF($E299="FULTON",IF(ISNUMBER(SEARCH("COLLEGE PARK",$AT299)),"FULTON (COLLEGE PARK)",IF(ISNUMBER(SEARCH("HAPEVILLE",$AT299)),"FULTON (HAPEVILLE)",IF(ISNUMBER(SEARCH("EAST POINT",$AT299)),"FULTON (EAST POINT)",IF(ISNUMBER(SEARCH("ATLANTA",$AT299)),"FULTON (ATL LIMITS)","FULTON")))),IF($E299="DEKALB",IF(ISNUMBER(SEARCH("ATLANTA",$AT299)),"DEKALB (ATL LIMITS)","DEKALB"),IF(AND($E299="CLAYTON",ISNUMBER(SEARCH("COLLEGE PARK",$AT299))),"CLAYTON (COLLEGE PARK)",$E299)))))</f>
        <v/>
      </c>
      <c r="AV299" s="2">
        <f>IF($L299="","",IF(""&amp;$F299="2","DIESEL",IF(OR(""&amp;$F299="G",""&amp;$F299="H"),"GAS","")))</f>
        <v/>
      </c>
      <c r="AW299" s="2">
        <f>IF($AV299="","",$R299)</f>
        <v/>
      </c>
      <c r="AX299" s="2">
        <f>IF($AV299="","",IF($AB299=0,$R299,0))</f>
        <v/>
      </c>
      <c r="AY299" s="2">
        <f>IF($AV299="","",IF(AND($Z299=0,COUNTIF('AR SALES'!$L$2:$L$2501,$L299)=0),"YES",""))</f>
        <v/>
      </c>
      <c r="AZ299" s="2">
        <f>IF($AV299="","",IFERROR(VLOOKUP($AU299,CODES!$A:$B,2,FALSE),"NO CODE"))</f>
        <v/>
      </c>
      <c r="BA299" s="2">
        <f>IF(""&amp;$F299&lt;&gt;"4","",IF($AY299="YES","",IF(ROUND(SUMIFS($AE$2:$AE$4001,$L$2:$L$4001,$L299,$F$2:$F$4001,"4")-SUMIFS('AR SALES'!$Y$2:$Y$2501,'AR SALES'!$L$2:$L$2501,$L299,'AR SALES'!$AD$2:$AD$2501,"OFF"),2)=0,"","STALE")))</f>
        <v/>
      </c>
      <c r="BB299" s="2">
        <f>IF(OR(""&amp;$F299="2",""&amp;$F299="4",""&amp;$F299="G",""&amp;$F299="H"),IF($AY299="YES","",IF($AB299&lt;&gt;0,"",IF(COUNTIFS('AR SALES'!$L$2:$L$2501,$L299,'AR SALES'!$AD$2:$AD$2501,IF(""&amp;$F299="4","OFF","ON"),'AR SALES'!$AF$2:$AF$2501,"Y")&gt;0,"","NO EXEMPTION"))),"")</f>
        <v/>
      </c>
    </row>
    <row r="300">
      <c r="AT300" s="2">
        <f>IF($L300="","",IFERROR(INDEX('AR SALES'!$H$2:$H$2501,MATCH(""&amp;$L300,'AR SALES'!$AE$2:$AE$2501,0)),""))</f>
        <v/>
      </c>
      <c r="AU300" s="2">
        <f>IF($L300="","",IF($A300&lt;&gt;"GA","",IF($E300="FULTON",IF(ISNUMBER(SEARCH("COLLEGE PARK",$AT300)),"FULTON (COLLEGE PARK)",IF(ISNUMBER(SEARCH("HAPEVILLE",$AT300)),"FULTON (HAPEVILLE)",IF(ISNUMBER(SEARCH("EAST POINT",$AT300)),"FULTON (EAST POINT)",IF(ISNUMBER(SEARCH("ATLANTA",$AT300)),"FULTON (ATL LIMITS)","FULTON")))),IF($E300="DEKALB",IF(ISNUMBER(SEARCH("ATLANTA",$AT300)),"DEKALB (ATL LIMITS)","DEKALB"),IF(AND($E300="CLAYTON",ISNUMBER(SEARCH("COLLEGE PARK",$AT300))),"CLAYTON (COLLEGE PARK)",$E300)))))</f>
        <v/>
      </c>
      <c r="AV300" s="2">
        <f>IF($L300="","",IF(""&amp;$F300="2","DIESEL",IF(OR(""&amp;$F300="G",""&amp;$F300="H"),"GAS","")))</f>
        <v/>
      </c>
      <c r="AW300" s="2">
        <f>IF($AV300="","",$R300)</f>
        <v/>
      </c>
      <c r="AX300" s="2">
        <f>IF($AV300="","",IF($AB300=0,$R300,0))</f>
        <v/>
      </c>
      <c r="AY300" s="2">
        <f>IF($AV300="","",IF(AND($Z300=0,COUNTIF('AR SALES'!$L$2:$L$2501,$L300)=0),"YES",""))</f>
        <v/>
      </c>
      <c r="AZ300" s="2">
        <f>IF($AV300="","",IFERROR(VLOOKUP($AU300,CODES!$A:$B,2,FALSE),"NO CODE"))</f>
        <v/>
      </c>
      <c r="BA300" s="2">
        <f>IF(""&amp;$F300&lt;&gt;"4","",IF($AY300="YES","",IF(ROUND(SUMIFS($AE$2:$AE$4001,$L$2:$L$4001,$L300,$F$2:$F$4001,"4")-SUMIFS('AR SALES'!$Y$2:$Y$2501,'AR SALES'!$L$2:$L$2501,$L300,'AR SALES'!$AD$2:$AD$2501,"OFF"),2)=0,"","STALE")))</f>
        <v/>
      </c>
      <c r="BB300" s="2">
        <f>IF(OR(""&amp;$F300="2",""&amp;$F300="4",""&amp;$F300="G",""&amp;$F300="H"),IF($AY300="YES","",IF($AB300&lt;&gt;0,"",IF(COUNTIFS('AR SALES'!$L$2:$L$2501,$L300,'AR SALES'!$AD$2:$AD$2501,IF(""&amp;$F300="4","OFF","ON"),'AR SALES'!$AF$2:$AF$2501,"Y")&gt;0,"","NO EXEMPTION"))),"")</f>
        <v/>
      </c>
    </row>
    <row r="301">
      <c r="AT301" s="2">
        <f>IF($L301="","",IFERROR(INDEX('AR SALES'!$H$2:$H$2501,MATCH(""&amp;$L301,'AR SALES'!$AE$2:$AE$2501,0)),""))</f>
        <v/>
      </c>
      <c r="AU301" s="2">
        <f>IF($L301="","",IF($A301&lt;&gt;"GA","",IF($E301="FULTON",IF(ISNUMBER(SEARCH("COLLEGE PARK",$AT301)),"FULTON (COLLEGE PARK)",IF(ISNUMBER(SEARCH("HAPEVILLE",$AT301)),"FULTON (HAPEVILLE)",IF(ISNUMBER(SEARCH("EAST POINT",$AT301)),"FULTON (EAST POINT)",IF(ISNUMBER(SEARCH("ATLANTA",$AT301)),"FULTON (ATL LIMITS)","FULTON")))),IF($E301="DEKALB",IF(ISNUMBER(SEARCH("ATLANTA",$AT301)),"DEKALB (ATL LIMITS)","DEKALB"),IF(AND($E301="CLAYTON",ISNUMBER(SEARCH("COLLEGE PARK",$AT301))),"CLAYTON (COLLEGE PARK)",$E301)))))</f>
        <v/>
      </c>
      <c r="AV301" s="2">
        <f>IF($L301="","",IF(""&amp;$F301="2","DIESEL",IF(OR(""&amp;$F301="G",""&amp;$F301="H"),"GAS","")))</f>
        <v/>
      </c>
      <c r="AW301" s="2">
        <f>IF($AV301="","",$R301)</f>
        <v/>
      </c>
      <c r="AX301" s="2">
        <f>IF($AV301="","",IF($AB301=0,$R301,0))</f>
        <v/>
      </c>
      <c r="AY301" s="2">
        <f>IF($AV301="","",IF(AND($Z301=0,COUNTIF('AR SALES'!$L$2:$L$2501,$L301)=0),"YES",""))</f>
        <v/>
      </c>
      <c r="AZ301" s="2">
        <f>IF($AV301="","",IFERROR(VLOOKUP($AU301,CODES!$A:$B,2,FALSE),"NO CODE"))</f>
        <v/>
      </c>
      <c r="BA301" s="2">
        <f>IF(""&amp;$F301&lt;&gt;"4","",IF($AY301="YES","",IF(ROUND(SUMIFS($AE$2:$AE$4001,$L$2:$L$4001,$L301,$F$2:$F$4001,"4")-SUMIFS('AR SALES'!$Y$2:$Y$2501,'AR SALES'!$L$2:$L$2501,$L301,'AR SALES'!$AD$2:$AD$2501,"OFF"),2)=0,"","STALE")))</f>
        <v/>
      </c>
      <c r="BB301" s="2">
        <f>IF(OR(""&amp;$F301="2",""&amp;$F301="4",""&amp;$F301="G",""&amp;$F301="H"),IF($AY301="YES","",IF($AB301&lt;&gt;0,"",IF(COUNTIFS('AR SALES'!$L$2:$L$2501,$L301,'AR SALES'!$AD$2:$AD$2501,IF(""&amp;$F301="4","OFF","ON"),'AR SALES'!$AF$2:$AF$2501,"Y")&gt;0,"","NO EXEMPTION"))),"")</f>
        <v/>
      </c>
    </row>
    <row r="302">
      <c r="AT302" s="2">
        <f>IF($L302="","",IFERROR(INDEX('AR SALES'!$H$2:$H$2501,MATCH(""&amp;$L302,'AR SALES'!$AE$2:$AE$2501,0)),""))</f>
        <v/>
      </c>
      <c r="AU302" s="2">
        <f>IF($L302="","",IF($A302&lt;&gt;"GA","",IF($E302="FULTON",IF(ISNUMBER(SEARCH("COLLEGE PARK",$AT302)),"FULTON (COLLEGE PARK)",IF(ISNUMBER(SEARCH("HAPEVILLE",$AT302)),"FULTON (HAPEVILLE)",IF(ISNUMBER(SEARCH("EAST POINT",$AT302)),"FULTON (EAST POINT)",IF(ISNUMBER(SEARCH("ATLANTA",$AT302)),"FULTON (ATL LIMITS)","FULTON")))),IF($E302="DEKALB",IF(ISNUMBER(SEARCH("ATLANTA",$AT302)),"DEKALB (ATL LIMITS)","DEKALB"),IF(AND($E302="CLAYTON",ISNUMBER(SEARCH("COLLEGE PARK",$AT302))),"CLAYTON (COLLEGE PARK)",$E302)))))</f>
        <v/>
      </c>
      <c r="AV302" s="2">
        <f>IF($L302="","",IF(""&amp;$F302="2","DIESEL",IF(OR(""&amp;$F302="G",""&amp;$F302="H"),"GAS","")))</f>
        <v/>
      </c>
      <c r="AW302" s="2">
        <f>IF($AV302="","",$R302)</f>
        <v/>
      </c>
      <c r="AX302" s="2">
        <f>IF($AV302="","",IF($AB302=0,$R302,0))</f>
        <v/>
      </c>
      <c r="AY302" s="2">
        <f>IF($AV302="","",IF(AND($Z302=0,COUNTIF('AR SALES'!$L$2:$L$2501,$L302)=0),"YES",""))</f>
        <v/>
      </c>
      <c r="AZ302" s="2">
        <f>IF($AV302="","",IFERROR(VLOOKUP($AU302,CODES!$A:$B,2,FALSE),"NO CODE"))</f>
        <v/>
      </c>
      <c r="BA302" s="2">
        <f>IF(""&amp;$F302&lt;&gt;"4","",IF($AY302="YES","",IF(ROUND(SUMIFS($AE$2:$AE$4001,$L$2:$L$4001,$L302,$F$2:$F$4001,"4")-SUMIFS('AR SALES'!$Y$2:$Y$2501,'AR SALES'!$L$2:$L$2501,$L302,'AR SALES'!$AD$2:$AD$2501,"OFF"),2)=0,"","STALE")))</f>
        <v/>
      </c>
      <c r="BB302" s="2">
        <f>IF(OR(""&amp;$F302="2",""&amp;$F302="4",""&amp;$F302="G",""&amp;$F302="H"),IF($AY302="YES","",IF($AB302&lt;&gt;0,"",IF(COUNTIFS('AR SALES'!$L$2:$L$2501,$L302,'AR SALES'!$AD$2:$AD$2501,IF(""&amp;$F302="4","OFF","ON"),'AR SALES'!$AF$2:$AF$2501,"Y")&gt;0,"","NO EXEMPTION"))),"")</f>
        <v/>
      </c>
    </row>
    <row r="303">
      <c r="AT303" s="2">
        <f>IF($L303="","",IFERROR(INDEX('AR SALES'!$H$2:$H$2501,MATCH(""&amp;$L303,'AR SALES'!$AE$2:$AE$2501,0)),""))</f>
        <v/>
      </c>
      <c r="AU303" s="2">
        <f>IF($L303="","",IF($A303&lt;&gt;"GA","",IF($E303="FULTON",IF(ISNUMBER(SEARCH("COLLEGE PARK",$AT303)),"FULTON (COLLEGE PARK)",IF(ISNUMBER(SEARCH("HAPEVILLE",$AT303)),"FULTON (HAPEVILLE)",IF(ISNUMBER(SEARCH("EAST POINT",$AT303)),"FULTON (EAST POINT)",IF(ISNUMBER(SEARCH("ATLANTA",$AT303)),"FULTON (ATL LIMITS)","FULTON")))),IF($E303="DEKALB",IF(ISNUMBER(SEARCH("ATLANTA",$AT303)),"DEKALB (ATL LIMITS)","DEKALB"),IF(AND($E303="CLAYTON",ISNUMBER(SEARCH("COLLEGE PARK",$AT303))),"CLAYTON (COLLEGE PARK)",$E303)))))</f>
        <v/>
      </c>
      <c r="AV303" s="2">
        <f>IF($L303="","",IF(""&amp;$F303="2","DIESEL",IF(OR(""&amp;$F303="G",""&amp;$F303="H"),"GAS","")))</f>
        <v/>
      </c>
      <c r="AW303" s="2">
        <f>IF($AV303="","",$R303)</f>
        <v/>
      </c>
      <c r="AX303" s="2">
        <f>IF($AV303="","",IF($AB303=0,$R303,0))</f>
        <v/>
      </c>
      <c r="AY303" s="2">
        <f>IF($AV303="","",IF(AND($Z303=0,COUNTIF('AR SALES'!$L$2:$L$2501,$L303)=0),"YES",""))</f>
        <v/>
      </c>
      <c r="AZ303" s="2">
        <f>IF($AV303="","",IFERROR(VLOOKUP($AU303,CODES!$A:$B,2,FALSE),"NO CODE"))</f>
        <v/>
      </c>
      <c r="BA303" s="2">
        <f>IF(""&amp;$F303&lt;&gt;"4","",IF($AY303="YES","",IF(ROUND(SUMIFS($AE$2:$AE$4001,$L$2:$L$4001,$L303,$F$2:$F$4001,"4")-SUMIFS('AR SALES'!$Y$2:$Y$2501,'AR SALES'!$L$2:$L$2501,$L303,'AR SALES'!$AD$2:$AD$2501,"OFF"),2)=0,"","STALE")))</f>
        <v/>
      </c>
      <c r="BB303" s="2">
        <f>IF(OR(""&amp;$F303="2",""&amp;$F303="4",""&amp;$F303="G",""&amp;$F303="H"),IF($AY303="YES","",IF($AB303&lt;&gt;0,"",IF(COUNTIFS('AR SALES'!$L$2:$L$2501,$L303,'AR SALES'!$AD$2:$AD$2501,IF(""&amp;$F303="4","OFF","ON"),'AR SALES'!$AF$2:$AF$2501,"Y")&gt;0,"","NO EXEMPTION"))),"")</f>
        <v/>
      </c>
    </row>
    <row r="304">
      <c r="AT304" s="2">
        <f>IF($L304="","",IFERROR(INDEX('AR SALES'!$H$2:$H$2501,MATCH(""&amp;$L304,'AR SALES'!$AE$2:$AE$2501,0)),""))</f>
        <v/>
      </c>
      <c r="AU304" s="2">
        <f>IF($L304="","",IF($A304&lt;&gt;"GA","",IF($E304="FULTON",IF(ISNUMBER(SEARCH("COLLEGE PARK",$AT304)),"FULTON (COLLEGE PARK)",IF(ISNUMBER(SEARCH("HAPEVILLE",$AT304)),"FULTON (HAPEVILLE)",IF(ISNUMBER(SEARCH("EAST POINT",$AT304)),"FULTON (EAST POINT)",IF(ISNUMBER(SEARCH("ATLANTA",$AT304)),"FULTON (ATL LIMITS)","FULTON")))),IF($E304="DEKALB",IF(ISNUMBER(SEARCH("ATLANTA",$AT304)),"DEKALB (ATL LIMITS)","DEKALB"),IF(AND($E304="CLAYTON",ISNUMBER(SEARCH("COLLEGE PARK",$AT304))),"CLAYTON (COLLEGE PARK)",$E304)))))</f>
        <v/>
      </c>
      <c r="AV304" s="2">
        <f>IF($L304="","",IF(""&amp;$F304="2","DIESEL",IF(OR(""&amp;$F304="G",""&amp;$F304="H"),"GAS","")))</f>
        <v/>
      </c>
      <c r="AW304" s="2">
        <f>IF($AV304="","",$R304)</f>
        <v/>
      </c>
      <c r="AX304" s="2">
        <f>IF($AV304="","",IF($AB304=0,$R304,0))</f>
        <v/>
      </c>
      <c r="AY304" s="2">
        <f>IF($AV304="","",IF(AND($Z304=0,COUNTIF('AR SALES'!$L$2:$L$2501,$L304)=0),"YES",""))</f>
        <v/>
      </c>
      <c r="AZ304" s="2">
        <f>IF($AV304="","",IFERROR(VLOOKUP($AU304,CODES!$A:$B,2,FALSE),"NO CODE"))</f>
        <v/>
      </c>
      <c r="BA304" s="2">
        <f>IF(""&amp;$F304&lt;&gt;"4","",IF($AY304="YES","",IF(ROUND(SUMIFS($AE$2:$AE$4001,$L$2:$L$4001,$L304,$F$2:$F$4001,"4")-SUMIFS('AR SALES'!$Y$2:$Y$2501,'AR SALES'!$L$2:$L$2501,$L304,'AR SALES'!$AD$2:$AD$2501,"OFF"),2)=0,"","STALE")))</f>
        <v/>
      </c>
      <c r="BB304" s="2">
        <f>IF(OR(""&amp;$F304="2",""&amp;$F304="4",""&amp;$F304="G",""&amp;$F304="H"),IF($AY304="YES","",IF($AB304&lt;&gt;0,"",IF(COUNTIFS('AR SALES'!$L$2:$L$2501,$L304,'AR SALES'!$AD$2:$AD$2501,IF(""&amp;$F304="4","OFF","ON"),'AR SALES'!$AF$2:$AF$2501,"Y")&gt;0,"","NO EXEMPTION"))),"")</f>
        <v/>
      </c>
    </row>
    <row r="305">
      <c r="AT305" s="2">
        <f>IF($L305="","",IFERROR(INDEX('AR SALES'!$H$2:$H$2501,MATCH(""&amp;$L305,'AR SALES'!$AE$2:$AE$2501,0)),""))</f>
        <v/>
      </c>
      <c r="AU305" s="2">
        <f>IF($L305="","",IF($A305&lt;&gt;"GA","",IF($E305="FULTON",IF(ISNUMBER(SEARCH("COLLEGE PARK",$AT305)),"FULTON (COLLEGE PARK)",IF(ISNUMBER(SEARCH("HAPEVILLE",$AT305)),"FULTON (HAPEVILLE)",IF(ISNUMBER(SEARCH("EAST POINT",$AT305)),"FULTON (EAST POINT)",IF(ISNUMBER(SEARCH("ATLANTA",$AT305)),"FULTON (ATL LIMITS)","FULTON")))),IF($E305="DEKALB",IF(ISNUMBER(SEARCH("ATLANTA",$AT305)),"DEKALB (ATL LIMITS)","DEKALB"),IF(AND($E305="CLAYTON",ISNUMBER(SEARCH("COLLEGE PARK",$AT305))),"CLAYTON (COLLEGE PARK)",$E305)))))</f>
        <v/>
      </c>
      <c r="AV305" s="2">
        <f>IF($L305="","",IF(""&amp;$F305="2","DIESEL",IF(OR(""&amp;$F305="G",""&amp;$F305="H"),"GAS","")))</f>
        <v/>
      </c>
      <c r="AW305" s="2">
        <f>IF($AV305="","",$R305)</f>
        <v/>
      </c>
      <c r="AX305" s="2">
        <f>IF($AV305="","",IF($AB305=0,$R305,0))</f>
        <v/>
      </c>
      <c r="AY305" s="2">
        <f>IF($AV305="","",IF(AND($Z305=0,COUNTIF('AR SALES'!$L$2:$L$2501,$L305)=0),"YES",""))</f>
        <v/>
      </c>
      <c r="AZ305" s="2">
        <f>IF($AV305="","",IFERROR(VLOOKUP($AU305,CODES!$A:$B,2,FALSE),"NO CODE"))</f>
        <v/>
      </c>
      <c r="BA305" s="2">
        <f>IF(""&amp;$F305&lt;&gt;"4","",IF($AY305="YES","",IF(ROUND(SUMIFS($AE$2:$AE$4001,$L$2:$L$4001,$L305,$F$2:$F$4001,"4")-SUMIFS('AR SALES'!$Y$2:$Y$2501,'AR SALES'!$L$2:$L$2501,$L305,'AR SALES'!$AD$2:$AD$2501,"OFF"),2)=0,"","STALE")))</f>
        <v/>
      </c>
      <c r="BB305" s="2">
        <f>IF(OR(""&amp;$F305="2",""&amp;$F305="4",""&amp;$F305="G",""&amp;$F305="H"),IF($AY305="YES","",IF($AB305&lt;&gt;0,"",IF(COUNTIFS('AR SALES'!$L$2:$L$2501,$L305,'AR SALES'!$AD$2:$AD$2501,IF(""&amp;$F305="4","OFF","ON"),'AR SALES'!$AF$2:$AF$2501,"Y")&gt;0,"","NO EXEMPTION"))),"")</f>
        <v/>
      </c>
    </row>
    <row r="306">
      <c r="AT306" s="2">
        <f>IF($L306="","",IFERROR(INDEX('AR SALES'!$H$2:$H$2501,MATCH(""&amp;$L306,'AR SALES'!$AE$2:$AE$2501,0)),""))</f>
        <v/>
      </c>
      <c r="AU306" s="2">
        <f>IF($L306="","",IF($A306&lt;&gt;"GA","",IF($E306="FULTON",IF(ISNUMBER(SEARCH("COLLEGE PARK",$AT306)),"FULTON (COLLEGE PARK)",IF(ISNUMBER(SEARCH("HAPEVILLE",$AT306)),"FULTON (HAPEVILLE)",IF(ISNUMBER(SEARCH("EAST POINT",$AT306)),"FULTON (EAST POINT)",IF(ISNUMBER(SEARCH("ATLANTA",$AT306)),"FULTON (ATL LIMITS)","FULTON")))),IF($E306="DEKALB",IF(ISNUMBER(SEARCH("ATLANTA",$AT306)),"DEKALB (ATL LIMITS)","DEKALB"),IF(AND($E306="CLAYTON",ISNUMBER(SEARCH("COLLEGE PARK",$AT306))),"CLAYTON (COLLEGE PARK)",$E306)))))</f>
        <v/>
      </c>
      <c r="AV306" s="2">
        <f>IF($L306="","",IF(""&amp;$F306="2","DIESEL",IF(OR(""&amp;$F306="G",""&amp;$F306="H"),"GAS","")))</f>
        <v/>
      </c>
      <c r="AW306" s="2">
        <f>IF($AV306="","",$R306)</f>
        <v/>
      </c>
      <c r="AX306" s="2">
        <f>IF($AV306="","",IF($AB306=0,$R306,0))</f>
        <v/>
      </c>
      <c r="AY306" s="2">
        <f>IF($AV306="","",IF(AND($Z306=0,COUNTIF('AR SALES'!$L$2:$L$2501,$L306)=0),"YES",""))</f>
        <v/>
      </c>
      <c r="AZ306" s="2">
        <f>IF($AV306="","",IFERROR(VLOOKUP($AU306,CODES!$A:$B,2,FALSE),"NO CODE"))</f>
        <v/>
      </c>
      <c r="BA306" s="2">
        <f>IF(""&amp;$F306&lt;&gt;"4","",IF($AY306="YES","",IF(ROUND(SUMIFS($AE$2:$AE$4001,$L$2:$L$4001,$L306,$F$2:$F$4001,"4")-SUMIFS('AR SALES'!$Y$2:$Y$2501,'AR SALES'!$L$2:$L$2501,$L306,'AR SALES'!$AD$2:$AD$2501,"OFF"),2)=0,"","STALE")))</f>
        <v/>
      </c>
      <c r="BB306" s="2">
        <f>IF(OR(""&amp;$F306="2",""&amp;$F306="4",""&amp;$F306="G",""&amp;$F306="H"),IF($AY306="YES","",IF($AB306&lt;&gt;0,"",IF(COUNTIFS('AR SALES'!$L$2:$L$2501,$L306,'AR SALES'!$AD$2:$AD$2501,IF(""&amp;$F306="4","OFF","ON"),'AR SALES'!$AF$2:$AF$2501,"Y")&gt;0,"","NO EXEMPTION"))),"")</f>
        <v/>
      </c>
    </row>
    <row r="307">
      <c r="AT307" s="2">
        <f>IF($L307="","",IFERROR(INDEX('AR SALES'!$H$2:$H$2501,MATCH(""&amp;$L307,'AR SALES'!$AE$2:$AE$2501,0)),""))</f>
        <v/>
      </c>
      <c r="AU307" s="2">
        <f>IF($L307="","",IF($A307&lt;&gt;"GA","",IF($E307="FULTON",IF(ISNUMBER(SEARCH("COLLEGE PARK",$AT307)),"FULTON (COLLEGE PARK)",IF(ISNUMBER(SEARCH("HAPEVILLE",$AT307)),"FULTON (HAPEVILLE)",IF(ISNUMBER(SEARCH("EAST POINT",$AT307)),"FULTON (EAST POINT)",IF(ISNUMBER(SEARCH("ATLANTA",$AT307)),"FULTON (ATL LIMITS)","FULTON")))),IF($E307="DEKALB",IF(ISNUMBER(SEARCH("ATLANTA",$AT307)),"DEKALB (ATL LIMITS)","DEKALB"),IF(AND($E307="CLAYTON",ISNUMBER(SEARCH("COLLEGE PARK",$AT307))),"CLAYTON (COLLEGE PARK)",$E307)))))</f>
        <v/>
      </c>
      <c r="AV307" s="2">
        <f>IF($L307="","",IF(""&amp;$F307="2","DIESEL",IF(OR(""&amp;$F307="G",""&amp;$F307="H"),"GAS","")))</f>
        <v/>
      </c>
      <c r="AW307" s="2">
        <f>IF($AV307="","",$R307)</f>
        <v/>
      </c>
      <c r="AX307" s="2">
        <f>IF($AV307="","",IF($AB307=0,$R307,0))</f>
        <v/>
      </c>
      <c r="AY307" s="2">
        <f>IF($AV307="","",IF(AND($Z307=0,COUNTIF('AR SALES'!$L$2:$L$2501,$L307)=0),"YES",""))</f>
        <v/>
      </c>
      <c r="AZ307" s="2">
        <f>IF($AV307="","",IFERROR(VLOOKUP($AU307,CODES!$A:$B,2,FALSE),"NO CODE"))</f>
        <v/>
      </c>
      <c r="BA307" s="2">
        <f>IF(""&amp;$F307&lt;&gt;"4","",IF($AY307="YES","",IF(ROUND(SUMIFS($AE$2:$AE$4001,$L$2:$L$4001,$L307,$F$2:$F$4001,"4")-SUMIFS('AR SALES'!$Y$2:$Y$2501,'AR SALES'!$L$2:$L$2501,$L307,'AR SALES'!$AD$2:$AD$2501,"OFF"),2)=0,"","STALE")))</f>
        <v/>
      </c>
      <c r="BB307" s="2">
        <f>IF(OR(""&amp;$F307="2",""&amp;$F307="4",""&amp;$F307="G",""&amp;$F307="H"),IF($AY307="YES","",IF($AB307&lt;&gt;0,"",IF(COUNTIFS('AR SALES'!$L$2:$L$2501,$L307,'AR SALES'!$AD$2:$AD$2501,IF(""&amp;$F307="4","OFF","ON"),'AR SALES'!$AF$2:$AF$2501,"Y")&gt;0,"","NO EXEMPTION"))),"")</f>
        <v/>
      </c>
    </row>
    <row r="308">
      <c r="AT308" s="2">
        <f>IF($L308="","",IFERROR(INDEX('AR SALES'!$H$2:$H$2501,MATCH(""&amp;$L308,'AR SALES'!$AE$2:$AE$2501,0)),""))</f>
        <v/>
      </c>
      <c r="AU308" s="2">
        <f>IF($L308="","",IF($A308&lt;&gt;"GA","",IF($E308="FULTON",IF(ISNUMBER(SEARCH("COLLEGE PARK",$AT308)),"FULTON (COLLEGE PARK)",IF(ISNUMBER(SEARCH("HAPEVILLE",$AT308)),"FULTON (HAPEVILLE)",IF(ISNUMBER(SEARCH("EAST POINT",$AT308)),"FULTON (EAST POINT)",IF(ISNUMBER(SEARCH("ATLANTA",$AT308)),"FULTON (ATL LIMITS)","FULTON")))),IF($E308="DEKALB",IF(ISNUMBER(SEARCH("ATLANTA",$AT308)),"DEKALB (ATL LIMITS)","DEKALB"),IF(AND($E308="CLAYTON",ISNUMBER(SEARCH("COLLEGE PARK",$AT308))),"CLAYTON (COLLEGE PARK)",$E308)))))</f>
        <v/>
      </c>
      <c r="AV308" s="2">
        <f>IF($L308="","",IF(""&amp;$F308="2","DIESEL",IF(OR(""&amp;$F308="G",""&amp;$F308="H"),"GAS","")))</f>
        <v/>
      </c>
      <c r="AW308" s="2">
        <f>IF($AV308="","",$R308)</f>
        <v/>
      </c>
      <c r="AX308" s="2">
        <f>IF($AV308="","",IF($AB308=0,$R308,0))</f>
        <v/>
      </c>
      <c r="AY308" s="2">
        <f>IF($AV308="","",IF(AND($Z308=0,COUNTIF('AR SALES'!$L$2:$L$2501,$L308)=0),"YES",""))</f>
        <v/>
      </c>
      <c r="AZ308" s="2">
        <f>IF($AV308="","",IFERROR(VLOOKUP($AU308,CODES!$A:$B,2,FALSE),"NO CODE"))</f>
        <v/>
      </c>
      <c r="BA308" s="2">
        <f>IF(""&amp;$F308&lt;&gt;"4","",IF($AY308="YES","",IF(ROUND(SUMIFS($AE$2:$AE$4001,$L$2:$L$4001,$L308,$F$2:$F$4001,"4")-SUMIFS('AR SALES'!$Y$2:$Y$2501,'AR SALES'!$L$2:$L$2501,$L308,'AR SALES'!$AD$2:$AD$2501,"OFF"),2)=0,"","STALE")))</f>
        <v/>
      </c>
      <c r="BB308" s="2">
        <f>IF(OR(""&amp;$F308="2",""&amp;$F308="4",""&amp;$F308="G",""&amp;$F308="H"),IF($AY308="YES","",IF($AB308&lt;&gt;0,"",IF(COUNTIFS('AR SALES'!$L$2:$L$2501,$L308,'AR SALES'!$AD$2:$AD$2501,IF(""&amp;$F308="4","OFF","ON"),'AR SALES'!$AF$2:$AF$2501,"Y")&gt;0,"","NO EXEMPTION"))),"")</f>
        <v/>
      </c>
    </row>
    <row r="309">
      <c r="AT309" s="2">
        <f>IF($L309="","",IFERROR(INDEX('AR SALES'!$H$2:$H$2501,MATCH(""&amp;$L309,'AR SALES'!$AE$2:$AE$2501,0)),""))</f>
        <v/>
      </c>
      <c r="AU309" s="2">
        <f>IF($L309="","",IF($A309&lt;&gt;"GA","",IF($E309="FULTON",IF(ISNUMBER(SEARCH("COLLEGE PARK",$AT309)),"FULTON (COLLEGE PARK)",IF(ISNUMBER(SEARCH("HAPEVILLE",$AT309)),"FULTON (HAPEVILLE)",IF(ISNUMBER(SEARCH("EAST POINT",$AT309)),"FULTON (EAST POINT)",IF(ISNUMBER(SEARCH("ATLANTA",$AT309)),"FULTON (ATL LIMITS)","FULTON")))),IF($E309="DEKALB",IF(ISNUMBER(SEARCH("ATLANTA",$AT309)),"DEKALB (ATL LIMITS)","DEKALB"),IF(AND($E309="CLAYTON",ISNUMBER(SEARCH("COLLEGE PARK",$AT309))),"CLAYTON (COLLEGE PARK)",$E309)))))</f>
        <v/>
      </c>
      <c r="AV309" s="2">
        <f>IF($L309="","",IF(""&amp;$F309="2","DIESEL",IF(OR(""&amp;$F309="G",""&amp;$F309="H"),"GAS","")))</f>
        <v/>
      </c>
      <c r="AW309" s="2">
        <f>IF($AV309="","",$R309)</f>
        <v/>
      </c>
      <c r="AX309" s="2">
        <f>IF($AV309="","",IF($AB309=0,$R309,0))</f>
        <v/>
      </c>
      <c r="AY309" s="2">
        <f>IF($AV309="","",IF(AND($Z309=0,COUNTIF('AR SALES'!$L$2:$L$2501,$L309)=0),"YES",""))</f>
        <v/>
      </c>
      <c r="AZ309" s="2">
        <f>IF($AV309="","",IFERROR(VLOOKUP($AU309,CODES!$A:$B,2,FALSE),"NO CODE"))</f>
        <v/>
      </c>
      <c r="BA309" s="2">
        <f>IF(""&amp;$F309&lt;&gt;"4","",IF($AY309="YES","",IF(ROUND(SUMIFS($AE$2:$AE$4001,$L$2:$L$4001,$L309,$F$2:$F$4001,"4")-SUMIFS('AR SALES'!$Y$2:$Y$2501,'AR SALES'!$L$2:$L$2501,$L309,'AR SALES'!$AD$2:$AD$2501,"OFF"),2)=0,"","STALE")))</f>
        <v/>
      </c>
      <c r="BB309" s="2">
        <f>IF(OR(""&amp;$F309="2",""&amp;$F309="4",""&amp;$F309="G",""&amp;$F309="H"),IF($AY309="YES","",IF($AB309&lt;&gt;0,"",IF(COUNTIFS('AR SALES'!$L$2:$L$2501,$L309,'AR SALES'!$AD$2:$AD$2501,IF(""&amp;$F309="4","OFF","ON"),'AR SALES'!$AF$2:$AF$2501,"Y")&gt;0,"","NO EXEMPTION"))),"")</f>
        <v/>
      </c>
    </row>
    <row r="310">
      <c r="AT310" s="2">
        <f>IF($L310="","",IFERROR(INDEX('AR SALES'!$H$2:$H$2501,MATCH(""&amp;$L310,'AR SALES'!$AE$2:$AE$2501,0)),""))</f>
        <v/>
      </c>
      <c r="AU310" s="2">
        <f>IF($L310="","",IF($A310&lt;&gt;"GA","",IF($E310="FULTON",IF(ISNUMBER(SEARCH("COLLEGE PARK",$AT310)),"FULTON (COLLEGE PARK)",IF(ISNUMBER(SEARCH("HAPEVILLE",$AT310)),"FULTON (HAPEVILLE)",IF(ISNUMBER(SEARCH("EAST POINT",$AT310)),"FULTON (EAST POINT)",IF(ISNUMBER(SEARCH("ATLANTA",$AT310)),"FULTON (ATL LIMITS)","FULTON")))),IF($E310="DEKALB",IF(ISNUMBER(SEARCH("ATLANTA",$AT310)),"DEKALB (ATL LIMITS)","DEKALB"),IF(AND($E310="CLAYTON",ISNUMBER(SEARCH("COLLEGE PARK",$AT310))),"CLAYTON (COLLEGE PARK)",$E310)))))</f>
        <v/>
      </c>
      <c r="AV310" s="2">
        <f>IF($L310="","",IF(""&amp;$F310="2","DIESEL",IF(OR(""&amp;$F310="G",""&amp;$F310="H"),"GAS","")))</f>
        <v/>
      </c>
      <c r="AW310" s="2">
        <f>IF($AV310="","",$R310)</f>
        <v/>
      </c>
      <c r="AX310" s="2">
        <f>IF($AV310="","",IF($AB310=0,$R310,0))</f>
        <v/>
      </c>
      <c r="AY310" s="2">
        <f>IF($AV310="","",IF(AND($Z310=0,COUNTIF('AR SALES'!$L$2:$L$2501,$L310)=0),"YES",""))</f>
        <v/>
      </c>
      <c r="AZ310" s="2">
        <f>IF($AV310="","",IFERROR(VLOOKUP($AU310,CODES!$A:$B,2,FALSE),"NO CODE"))</f>
        <v/>
      </c>
      <c r="BA310" s="2">
        <f>IF(""&amp;$F310&lt;&gt;"4","",IF($AY310="YES","",IF(ROUND(SUMIFS($AE$2:$AE$4001,$L$2:$L$4001,$L310,$F$2:$F$4001,"4")-SUMIFS('AR SALES'!$Y$2:$Y$2501,'AR SALES'!$L$2:$L$2501,$L310,'AR SALES'!$AD$2:$AD$2501,"OFF"),2)=0,"","STALE")))</f>
        <v/>
      </c>
      <c r="BB310" s="2">
        <f>IF(OR(""&amp;$F310="2",""&amp;$F310="4",""&amp;$F310="G",""&amp;$F310="H"),IF($AY310="YES","",IF($AB310&lt;&gt;0,"",IF(COUNTIFS('AR SALES'!$L$2:$L$2501,$L310,'AR SALES'!$AD$2:$AD$2501,IF(""&amp;$F310="4","OFF","ON"),'AR SALES'!$AF$2:$AF$2501,"Y")&gt;0,"","NO EXEMPTION"))),"")</f>
        <v/>
      </c>
    </row>
    <row r="311">
      <c r="AT311" s="2">
        <f>IF($L311="","",IFERROR(INDEX('AR SALES'!$H$2:$H$2501,MATCH(""&amp;$L311,'AR SALES'!$AE$2:$AE$2501,0)),""))</f>
        <v/>
      </c>
      <c r="AU311" s="2">
        <f>IF($L311="","",IF($A311&lt;&gt;"GA","",IF($E311="FULTON",IF(ISNUMBER(SEARCH("COLLEGE PARK",$AT311)),"FULTON (COLLEGE PARK)",IF(ISNUMBER(SEARCH("HAPEVILLE",$AT311)),"FULTON (HAPEVILLE)",IF(ISNUMBER(SEARCH("EAST POINT",$AT311)),"FULTON (EAST POINT)",IF(ISNUMBER(SEARCH("ATLANTA",$AT311)),"FULTON (ATL LIMITS)","FULTON")))),IF($E311="DEKALB",IF(ISNUMBER(SEARCH("ATLANTA",$AT311)),"DEKALB (ATL LIMITS)","DEKALB"),IF(AND($E311="CLAYTON",ISNUMBER(SEARCH("COLLEGE PARK",$AT311))),"CLAYTON (COLLEGE PARK)",$E311)))))</f>
        <v/>
      </c>
      <c r="AV311" s="2">
        <f>IF($L311="","",IF(""&amp;$F311="2","DIESEL",IF(OR(""&amp;$F311="G",""&amp;$F311="H"),"GAS","")))</f>
        <v/>
      </c>
      <c r="AW311" s="2">
        <f>IF($AV311="","",$R311)</f>
        <v/>
      </c>
      <c r="AX311" s="2">
        <f>IF($AV311="","",IF($AB311=0,$R311,0))</f>
        <v/>
      </c>
      <c r="AY311" s="2">
        <f>IF($AV311="","",IF(AND($Z311=0,COUNTIF('AR SALES'!$L$2:$L$2501,$L311)=0),"YES",""))</f>
        <v/>
      </c>
      <c r="AZ311" s="2">
        <f>IF($AV311="","",IFERROR(VLOOKUP($AU311,CODES!$A:$B,2,FALSE),"NO CODE"))</f>
        <v/>
      </c>
      <c r="BA311" s="2">
        <f>IF(""&amp;$F311&lt;&gt;"4","",IF($AY311="YES","",IF(ROUND(SUMIFS($AE$2:$AE$4001,$L$2:$L$4001,$L311,$F$2:$F$4001,"4")-SUMIFS('AR SALES'!$Y$2:$Y$2501,'AR SALES'!$L$2:$L$2501,$L311,'AR SALES'!$AD$2:$AD$2501,"OFF"),2)=0,"","STALE")))</f>
        <v/>
      </c>
      <c r="BB311" s="2">
        <f>IF(OR(""&amp;$F311="2",""&amp;$F311="4",""&amp;$F311="G",""&amp;$F311="H"),IF($AY311="YES","",IF($AB311&lt;&gt;0,"",IF(COUNTIFS('AR SALES'!$L$2:$L$2501,$L311,'AR SALES'!$AD$2:$AD$2501,IF(""&amp;$F311="4","OFF","ON"),'AR SALES'!$AF$2:$AF$2501,"Y")&gt;0,"","NO EXEMPTION"))),"")</f>
        <v/>
      </c>
    </row>
    <row r="312">
      <c r="AT312" s="2">
        <f>IF($L312="","",IFERROR(INDEX('AR SALES'!$H$2:$H$2501,MATCH(""&amp;$L312,'AR SALES'!$AE$2:$AE$2501,0)),""))</f>
        <v/>
      </c>
      <c r="AU312" s="2">
        <f>IF($L312="","",IF($A312&lt;&gt;"GA","",IF($E312="FULTON",IF(ISNUMBER(SEARCH("COLLEGE PARK",$AT312)),"FULTON (COLLEGE PARK)",IF(ISNUMBER(SEARCH("HAPEVILLE",$AT312)),"FULTON (HAPEVILLE)",IF(ISNUMBER(SEARCH("EAST POINT",$AT312)),"FULTON (EAST POINT)",IF(ISNUMBER(SEARCH("ATLANTA",$AT312)),"FULTON (ATL LIMITS)","FULTON")))),IF($E312="DEKALB",IF(ISNUMBER(SEARCH("ATLANTA",$AT312)),"DEKALB (ATL LIMITS)","DEKALB"),IF(AND($E312="CLAYTON",ISNUMBER(SEARCH("COLLEGE PARK",$AT312))),"CLAYTON (COLLEGE PARK)",$E312)))))</f>
        <v/>
      </c>
      <c r="AV312" s="2">
        <f>IF($L312="","",IF(""&amp;$F312="2","DIESEL",IF(OR(""&amp;$F312="G",""&amp;$F312="H"),"GAS","")))</f>
        <v/>
      </c>
      <c r="AW312" s="2">
        <f>IF($AV312="","",$R312)</f>
        <v/>
      </c>
      <c r="AX312" s="2">
        <f>IF($AV312="","",IF($AB312=0,$R312,0))</f>
        <v/>
      </c>
      <c r="AY312" s="2">
        <f>IF($AV312="","",IF(AND($Z312=0,COUNTIF('AR SALES'!$L$2:$L$2501,$L312)=0),"YES",""))</f>
        <v/>
      </c>
      <c r="AZ312" s="2">
        <f>IF($AV312="","",IFERROR(VLOOKUP($AU312,CODES!$A:$B,2,FALSE),"NO CODE"))</f>
        <v/>
      </c>
      <c r="BA312" s="2">
        <f>IF(""&amp;$F312&lt;&gt;"4","",IF($AY312="YES","",IF(ROUND(SUMIFS($AE$2:$AE$4001,$L$2:$L$4001,$L312,$F$2:$F$4001,"4")-SUMIFS('AR SALES'!$Y$2:$Y$2501,'AR SALES'!$L$2:$L$2501,$L312,'AR SALES'!$AD$2:$AD$2501,"OFF"),2)=0,"","STALE")))</f>
        <v/>
      </c>
      <c r="BB312" s="2">
        <f>IF(OR(""&amp;$F312="2",""&amp;$F312="4",""&amp;$F312="G",""&amp;$F312="H"),IF($AY312="YES","",IF($AB312&lt;&gt;0,"",IF(COUNTIFS('AR SALES'!$L$2:$L$2501,$L312,'AR SALES'!$AD$2:$AD$2501,IF(""&amp;$F312="4","OFF","ON"),'AR SALES'!$AF$2:$AF$2501,"Y")&gt;0,"","NO EXEMPTION"))),"")</f>
        <v/>
      </c>
    </row>
    <row r="313">
      <c r="AT313" s="2">
        <f>IF($L313="","",IFERROR(INDEX('AR SALES'!$H$2:$H$2501,MATCH(""&amp;$L313,'AR SALES'!$AE$2:$AE$2501,0)),""))</f>
        <v/>
      </c>
      <c r="AU313" s="2">
        <f>IF($L313="","",IF($A313&lt;&gt;"GA","",IF($E313="FULTON",IF(ISNUMBER(SEARCH("COLLEGE PARK",$AT313)),"FULTON (COLLEGE PARK)",IF(ISNUMBER(SEARCH("HAPEVILLE",$AT313)),"FULTON (HAPEVILLE)",IF(ISNUMBER(SEARCH("EAST POINT",$AT313)),"FULTON (EAST POINT)",IF(ISNUMBER(SEARCH("ATLANTA",$AT313)),"FULTON (ATL LIMITS)","FULTON")))),IF($E313="DEKALB",IF(ISNUMBER(SEARCH("ATLANTA",$AT313)),"DEKALB (ATL LIMITS)","DEKALB"),IF(AND($E313="CLAYTON",ISNUMBER(SEARCH("COLLEGE PARK",$AT313))),"CLAYTON (COLLEGE PARK)",$E313)))))</f>
        <v/>
      </c>
      <c r="AV313" s="2">
        <f>IF($L313="","",IF(""&amp;$F313="2","DIESEL",IF(OR(""&amp;$F313="G",""&amp;$F313="H"),"GAS","")))</f>
        <v/>
      </c>
      <c r="AW313" s="2">
        <f>IF($AV313="","",$R313)</f>
        <v/>
      </c>
      <c r="AX313" s="2">
        <f>IF($AV313="","",IF($AB313=0,$R313,0))</f>
        <v/>
      </c>
      <c r="AY313" s="2">
        <f>IF($AV313="","",IF(AND($Z313=0,COUNTIF('AR SALES'!$L$2:$L$2501,$L313)=0),"YES",""))</f>
        <v/>
      </c>
      <c r="AZ313" s="2">
        <f>IF($AV313="","",IFERROR(VLOOKUP($AU313,CODES!$A:$B,2,FALSE),"NO CODE"))</f>
        <v/>
      </c>
      <c r="BA313" s="2">
        <f>IF(""&amp;$F313&lt;&gt;"4","",IF($AY313="YES","",IF(ROUND(SUMIFS($AE$2:$AE$4001,$L$2:$L$4001,$L313,$F$2:$F$4001,"4")-SUMIFS('AR SALES'!$Y$2:$Y$2501,'AR SALES'!$L$2:$L$2501,$L313,'AR SALES'!$AD$2:$AD$2501,"OFF"),2)=0,"","STALE")))</f>
        <v/>
      </c>
      <c r="BB313" s="2">
        <f>IF(OR(""&amp;$F313="2",""&amp;$F313="4",""&amp;$F313="G",""&amp;$F313="H"),IF($AY313="YES","",IF($AB313&lt;&gt;0,"",IF(COUNTIFS('AR SALES'!$L$2:$L$2501,$L313,'AR SALES'!$AD$2:$AD$2501,IF(""&amp;$F313="4","OFF","ON"),'AR SALES'!$AF$2:$AF$2501,"Y")&gt;0,"","NO EXEMPTION"))),"")</f>
        <v/>
      </c>
    </row>
    <row r="314">
      <c r="AT314" s="2">
        <f>IF($L314="","",IFERROR(INDEX('AR SALES'!$H$2:$H$2501,MATCH(""&amp;$L314,'AR SALES'!$AE$2:$AE$2501,0)),""))</f>
        <v/>
      </c>
      <c r="AU314" s="2">
        <f>IF($L314="","",IF($A314&lt;&gt;"GA","",IF($E314="FULTON",IF(ISNUMBER(SEARCH("COLLEGE PARK",$AT314)),"FULTON (COLLEGE PARK)",IF(ISNUMBER(SEARCH("HAPEVILLE",$AT314)),"FULTON (HAPEVILLE)",IF(ISNUMBER(SEARCH("EAST POINT",$AT314)),"FULTON (EAST POINT)",IF(ISNUMBER(SEARCH("ATLANTA",$AT314)),"FULTON (ATL LIMITS)","FULTON")))),IF($E314="DEKALB",IF(ISNUMBER(SEARCH("ATLANTA",$AT314)),"DEKALB (ATL LIMITS)","DEKALB"),IF(AND($E314="CLAYTON",ISNUMBER(SEARCH("COLLEGE PARK",$AT314))),"CLAYTON (COLLEGE PARK)",$E314)))))</f>
        <v/>
      </c>
      <c r="AV314" s="2">
        <f>IF($L314="","",IF(""&amp;$F314="2","DIESEL",IF(OR(""&amp;$F314="G",""&amp;$F314="H"),"GAS","")))</f>
        <v/>
      </c>
      <c r="AW314" s="2">
        <f>IF($AV314="","",$R314)</f>
        <v/>
      </c>
      <c r="AX314" s="2">
        <f>IF($AV314="","",IF($AB314=0,$R314,0))</f>
        <v/>
      </c>
      <c r="AY314" s="2">
        <f>IF($AV314="","",IF(AND($Z314=0,COUNTIF('AR SALES'!$L$2:$L$2501,$L314)=0),"YES",""))</f>
        <v/>
      </c>
      <c r="AZ314" s="2">
        <f>IF($AV314="","",IFERROR(VLOOKUP($AU314,CODES!$A:$B,2,FALSE),"NO CODE"))</f>
        <v/>
      </c>
      <c r="BA314" s="2">
        <f>IF(""&amp;$F314&lt;&gt;"4","",IF($AY314="YES","",IF(ROUND(SUMIFS($AE$2:$AE$4001,$L$2:$L$4001,$L314,$F$2:$F$4001,"4")-SUMIFS('AR SALES'!$Y$2:$Y$2501,'AR SALES'!$L$2:$L$2501,$L314,'AR SALES'!$AD$2:$AD$2501,"OFF"),2)=0,"","STALE")))</f>
        <v/>
      </c>
      <c r="BB314" s="2">
        <f>IF(OR(""&amp;$F314="2",""&amp;$F314="4",""&amp;$F314="G",""&amp;$F314="H"),IF($AY314="YES","",IF($AB314&lt;&gt;0,"",IF(COUNTIFS('AR SALES'!$L$2:$L$2501,$L314,'AR SALES'!$AD$2:$AD$2501,IF(""&amp;$F314="4","OFF","ON"),'AR SALES'!$AF$2:$AF$2501,"Y")&gt;0,"","NO EXEMPTION"))),"")</f>
        <v/>
      </c>
    </row>
    <row r="315">
      <c r="AT315" s="2">
        <f>IF($L315="","",IFERROR(INDEX('AR SALES'!$H$2:$H$2501,MATCH(""&amp;$L315,'AR SALES'!$AE$2:$AE$2501,0)),""))</f>
        <v/>
      </c>
      <c r="AU315" s="2">
        <f>IF($L315="","",IF($A315&lt;&gt;"GA","",IF($E315="FULTON",IF(ISNUMBER(SEARCH("COLLEGE PARK",$AT315)),"FULTON (COLLEGE PARK)",IF(ISNUMBER(SEARCH("HAPEVILLE",$AT315)),"FULTON (HAPEVILLE)",IF(ISNUMBER(SEARCH("EAST POINT",$AT315)),"FULTON (EAST POINT)",IF(ISNUMBER(SEARCH("ATLANTA",$AT315)),"FULTON (ATL LIMITS)","FULTON")))),IF($E315="DEKALB",IF(ISNUMBER(SEARCH("ATLANTA",$AT315)),"DEKALB (ATL LIMITS)","DEKALB"),IF(AND($E315="CLAYTON",ISNUMBER(SEARCH("COLLEGE PARK",$AT315))),"CLAYTON (COLLEGE PARK)",$E315)))))</f>
        <v/>
      </c>
      <c r="AV315" s="2">
        <f>IF($L315="","",IF(""&amp;$F315="2","DIESEL",IF(OR(""&amp;$F315="G",""&amp;$F315="H"),"GAS","")))</f>
        <v/>
      </c>
      <c r="AW315" s="2">
        <f>IF($AV315="","",$R315)</f>
        <v/>
      </c>
      <c r="AX315" s="2">
        <f>IF($AV315="","",IF($AB315=0,$R315,0))</f>
        <v/>
      </c>
      <c r="AY315" s="2">
        <f>IF($AV315="","",IF(AND($Z315=0,COUNTIF('AR SALES'!$L$2:$L$2501,$L315)=0),"YES",""))</f>
        <v/>
      </c>
      <c r="AZ315" s="2">
        <f>IF($AV315="","",IFERROR(VLOOKUP($AU315,CODES!$A:$B,2,FALSE),"NO CODE"))</f>
        <v/>
      </c>
      <c r="BA315" s="2">
        <f>IF(""&amp;$F315&lt;&gt;"4","",IF($AY315="YES","",IF(ROUND(SUMIFS($AE$2:$AE$4001,$L$2:$L$4001,$L315,$F$2:$F$4001,"4")-SUMIFS('AR SALES'!$Y$2:$Y$2501,'AR SALES'!$L$2:$L$2501,$L315,'AR SALES'!$AD$2:$AD$2501,"OFF"),2)=0,"","STALE")))</f>
        <v/>
      </c>
      <c r="BB315" s="2">
        <f>IF(OR(""&amp;$F315="2",""&amp;$F315="4",""&amp;$F315="G",""&amp;$F315="H"),IF($AY315="YES","",IF($AB315&lt;&gt;0,"",IF(COUNTIFS('AR SALES'!$L$2:$L$2501,$L315,'AR SALES'!$AD$2:$AD$2501,IF(""&amp;$F315="4","OFF","ON"),'AR SALES'!$AF$2:$AF$2501,"Y")&gt;0,"","NO EXEMPTION"))),"")</f>
        <v/>
      </c>
    </row>
    <row r="316">
      <c r="AT316" s="2">
        <f>IF($L316="","",IFERROR(INDEX('AR SALES'!$H$2:$H$2501,MATCH(""&amp;$L316,'AR SALES'!$AE$2:$AE$2501,0)),""))</f>
        <v/>
      </c>
      <c r="AU316" s="2">
        <f>IF($L316="","",IF($A316&lt;&gt;"GA","",IF($E316="FULTON",IF(ISNUMBER(SEARCH("COLLEGE PARK",$AT316)),"FULTON (COLLEGE PARK)",IF(ISNUMBER(SEARCH("HAPEVILLE",$AT316)),"FULTON (HAPEVILLE)",IF(ISNUMBER(SEARCH("EAST POINT",$AT316)),"FULTON (EAST POINT)",IF(ISNUMBER(SEARCH("ATLANTA",$AT316)),"FULTON (ATL LIMITS)","FULTON")))),IF($E316="DEKALB",IF(ISNUMBER(SEARCH("ATLANTA",$AT316)),"DEKALB (ATL LIMITS)","DEKALB"),IF(AND($E316="CLAYTON",ISNUMBER(SEARCH("COLLEGE PARK",$AT316))),"CLAYTON (COLLEGE PARK)",$E316)))))</f>
        <v/>
      </c>
      <c r="AV316" s="2">
        <f>IF($L316="","",IF(""&amp;$F316="2","DIESEL",IF(OR(""&amp;$F316="G",""&amp;$F316="H"),"GAS","")))</f>
        <v/>
      </c>
      <c r="AW316" s="2">
        <f>IF($AV316="","",$R316)</f>
        <v/>
      </c>
      <c r="AX316" s="2">
        <f>IF($AV316="","",IF($AB316=0,$R316,0))</f>
        <v/>
      </c>
      <c r="AY316" s="2">
        <f>IF($AV316="","",IF(AND($Z316=0,COUNTIF('AR SALES'!$L$2:$L$2501,$L316)=0),"YES",""))</f>
        <v/>
      </c>
      <c r="AZ316" s="2">
        <f>IF($AV316="","",IFERROR(VLOOKUP($AU316,CODES!$A:$B,2,FALSE),"NO CODE"))</f>
        <v/>
      </c>
      <c r="BA316" s="2">
        <f>IF(""&amp;$F316&lt;&gt;"4","",IF($AY316="YES","",IF(ROUND(SUMIFS($AE$2:$AE$4001,$L$2:$L$4001,$L316,$F$2:$F$4001,"4")-SUMIFS('AR SALES'!$Y$2:$Y$2501,'AR SALES'!$L$2:$L$2501,$L316,'AR SALES'!$AD$2:$AD$2501,"OFF"),2)=0,"","STALE")))</f>
        <v/>
      </c>
      <c r="BB316" s="2">
        <f>IF(OR(""&amp;$F316="2",""&amp;$F316="4",""&amp;$F316="G",""&amp;$F316="H"),IF($AY316="YES","",IF($AB316&lt;&gt;0,"",IF(COUNTIFS('AR SALES'!$L$2:$L$2501,$L316,'AR SALES'!$AD$2:$AD$2501,IF(""&amp;$F316="4","OFF","ON"),'AR SALES'!$AF$2:$AF$2501,"Y")&gt;0,"","NO EXEMPTION"))),"")</f>
        <v/>
      </c>
    </row>
    <row r="317">
      <c r="AT317" s="2">
        <f>IF($L317="","",IFERROR(INDEX('AR SALES'!$H$2:$H$2501,MATCH(""&amp;$L317,'AR SALES'!$AE$2:$AE$2501,0)),""))</f>
        <v/>
      </c>
      <c r="AU317" s="2">
        <f>IF($L317="","",IF($A317&lt;&gt;"GA","",IF($E317="FULTON",IF(ISNUMBER(SEARCH("COLLEGE PARK",$AT317)),"FULTON (COLLEGE PARK)",IF(ISNUMBER(SEARCH("HAPEVILLE",$AT317)),"FULTON (HAPEVILLE)",IF(ISNUMBER(SEARCH("EAST POINT",$AT317)),"FULTON (EAST POINT)",IF(ISNUMBER(SEARCH("ATLANTA",$AT317)),"FULTON (ATL LIMITS)","FULTON")))),IF($E317="DEKALB",IF(ISNUMBER(SEARCH("ATLANTA",$AT317)),"DEKALB (ATL LIMITS)","DEKALB"),IF(AND($E317="CLAYTON",ISNUMBER(SEARCH("COLLEGE PARK",$AT317))),"CLAYTON (COLLEGE PARK)",$E317)))))</f>
        <v/>
      </c>
      <c r="AV317" s="2">
        <f>IF($L317="","",IF(""&amp;$F317="2","DIESEL",IF(OR(""&amp;$F317="G",""&amp;$F317="H"),"GAS","")))</f>
        <v/>
      </c>
      <c r="AW317" s="2">
        <f>IF($AV317="","",$R317)</f>
        <v/>
      </c>
      <c r="AX317" s="2">
        <f>IF($AV317="","",IF($AB317=0,$R317,0))</f>
        <v/>
      </c>
      <c r="AY317" s="2">
        <f>IF($AV317="","",IF(AND($Z317=0,COUNTIF('AR SALES'!$L$2:$L$2501,$L317)=0),"YES",""))</f>
        <v/>
      </c>
      <c r="AZ317" s="2">
        <f>IF($AV317="","",IFERROR(VLOOKUP($AU317,CODES!$A:$B,2,FALSE),"NO CODE"))</f>
        <v/>
      </c>
      <c r="BA317" s="2">
        <f>IF(""&amp;$F317&lt;&gt;"4","",IF($AY317="YES","",IF(ROUND(SUMIFS($AE$2:$AE$4001,$L$2:$L$4001,$L317,$F$2:$F$4001,"4")-SUMIFS('AR SALES'!$Y$2:$Y$2501,'AR SALES'!$L$2:$L$2501,$L317,'AR SALES'!$AD$2:$AD$2501,"OFF"),2)=0,"","STALE")))</f>
        <v/>
      </c>
      <c r="BB317" s="2">
        <f>IF(OR(""&amp;$F317="2",""&amp;$F317="4",""&amp;$F317="G",""&amp;$F317="H"),IF($AY317="YES","",IF($AB317&lt;&gt;0,"",IF(COUNTIFS('AR SALES'!$L$2:$L$2501,$L317,'AR SALES'!$AD$2:$AD$2501,IF(""&amp;$F317="4","OFF","ON"),'AR SALES'!$AF$2:$AF$2501,"Y")&gt;0,"","NO EXEMPTION"))),"")</f>
        <v/>
      </c>
    </row>
    <row r="318">
      <c r="AT318" s="2">
        <f>IF($L318="","",IFERROR(INDEX('AR SALES'!$H$2:$H$2501,MATCH(""&amp;$L318,'AR SALES'!$AE$2:$AE$2501,0)),""))</f>
        <v/>
      </c>
      <c r="AU318" s="2">
        <f>IF($L318="","",IF($A318&lt;&gt;"GA","",IF($E318="FULTON",IF(ISNUMBER(SEARCH("COLLEGE PARK",$AT318)),"FULTON (COLLEGE PARK)",IF(ISNUMBER(SEARCH("HAPEVILLE",$AT318)),"FULTON (HAPEVILLE)",IF(ISNUMBER(SEARCH("EAST POINT",$AT318)),"FULTON (EAST POINT)",IF(ISNUMBER(SEARCH("ATLANTA",$AT318)),"FULTON (ATL LIMITS)","FULTON")))),IF($E318="DEKALB",IF(ISNUMBER(SEARCH("ATLANTA",$AT318)),"DEKALB (ATL LIMITS)","DEKALB"),IF(AND($E318="CLAYTON",ISNUMBER(SEARCH("COLLEGE PARK",$AT318))),"CLAYTON (COLLEGE PARK)",$E318)))))</f>
        <v/>
      </c>
      <c r="AV318" s="2">
        <f>IF($L318="","",IF(""&amp;$F318="2","DIESEL",IF(OR(""&amp;$F318="G",""&amp;$F318="H"),"GAS","")))</f>
        <v/>
      </c>
      <c r="AW318" s="2">
        <f>IF($AV318="","",$R318)</f>
        <v/>
      </c>
      <c r="AX318" s="2">
        <f>IF($AV318="","",IF($AB318=0,$R318,0))</f>
        <v/>
      </c>
      <c r="AY318" s="2">
        <f>IF($AV318="","",IF(AND($Z318=0,COUNTIF('AR SALES'!$L$2:$L$2501,$L318)=0),"YES",""))</f>
        <v/>
      </c>
      <c r="AZ318" s="2">
        <f>IF($AV318="","",IFERROR(VLOOKUP($AU318,CODES!$A:$B,2,FALSE),"NO CODE"))</f>
        <v/>
      </c>
      <c r="BA318" s="2">
        <f>IF(""&amp;$F318&lt;&gt;"4","",IF($AY318="YES","",IF(ROUND(SUMIFS($AE$2:$AE$4001,$L$2:$L$4001,$L318,$F$2:$F$4001,"4")-SUMIFS('AR SALES'!$Y$2:$Y$2501,'AR SALES'!$L$2:$L$2501,$L318,'AR SALES'!$AD$2:$AD$2501,"OFF"),2)=0,"","STALE")))</f>
        <v/>
      </c>
      <c r="BB318" s="2">
        <f>IF(OR(""&amp;$F318="2",""&amp;$F318="4",""&amp;$F318="G",""&amp;$F318="H"),IF($AY318="YES","",IF($AB318&lt;&gt;0,"",IF(COUNTIFS('AR SALES'!$L$2:$L$2501,$L318,'AR SALES'!$AD$2:$AD$2501,IF(""&amp;$F318="4","OFF","ON"),'AR SALES'!$AF$2:$AF$2501,"Y")&gt;0,"","NO EXEMPTION"))),"")</f>
        <v/>
      </c>
    </row>
    <row r="319">
      <c r="AT319" s="2">
        <f>IF($L319="","",IFERROR(INDEX('AR SALES'!$H$2:$H$2501,MATCH(""&amp;$L319,'AR SALES'!$AE$2:$AE$2501,0)),""))</f>
        <v/>
      </c>
      <c r="AU319" s="2">
        <f>IF($L319="","",IF($A319&lt;&gt;"GA","",IF($E319="FULTON",IF(ISNUMBER(SEARCH("COLLEGE PARK",$AT319)),"FULTON (COLLEGE PARK)",IF(ISNUMBER(SEARCH("HAPEVILLE",$AT319)),"FULTON (HAPEVILLE)",IF(ISNUMBER(SEARCH("EAST POINT",$AT319)),"FULTON (EAST POINT)",IF(ISNUMBER(SEARCH("ATLANTA",$AT319)),"FULTON (ATL LIMITS)","FULTON")))),IF($E319="DEKALB",IF(ISNUMBER(SEARCH("ATLANTA",$AT319)),"DEKALB (ATL LIMITS)","DEKALB"),IF(AND($E319="CLAYTON",ISNUMBER(SEARCH("COLLEGE PARK",$AT319))),"CLAYTON (COLLEGE PARK)",$E319)))))</f>
        <v/>
      </c>
      <c r="AV319" s="2">
        <f>IF($L319="","",IF(""&amp;$F319="2","DIESEL",IF(OR(""&amp;$F319="G",""&amp;$F319="H"),"GAS","")))</f>
        <v/>
      </c>
      <c r="AW319" s="2">
        <f>IF($AV319="","",$R319)</f>
        <v/>
      </c>
      <c r="AX319" s="2">
        <f>IF($AV319="","",IF($AB319=0,$R319,0))</f>
        <v/>
      </c>
      <c r="AY319" s="2">
        <f>IF($AV319="","",IF(AND($Z319=0,COUNTIF('AR SALES'!$L$2:$L$2501,$L319)=0),"YES",""))</f>
        <v/>
      </c>
      <c r="AZ319" s="2">
        <f>IF($AV319="","",IFERROR(VLOOKUP($AU319,CODES!$A:$B,2,FALSE),"NO CODE"))</f>
        <v/>
      </c>
      <c r="BA319" s="2">
        <f>IF(""&amp;$F319&lt;&gt;"4","",IF($AY319="YES","",IF(ROUND(SUMIFS($AE$2:$AE$4001,$L$2:$L$4001,$L319,$F$2:$F$4001,"4")-SUMIFS('AR SALES'!$Y$2:$Y$2501,'AR SALES'!$L$2:$L$2501,$L319,'AR SALES'!$AD$2:$AD$2501,"OFF"),2)=0,"","STALE")))</f>
        <v/>
      </c>
      <c r="BB319" s="2">
        <f>IF(OR(""&amp;$F319="2",""&amp;$F319="4",""&amp;$F319="G",""&amp;$F319="H"),IF($AY319="YES","",IF($AB319&lt;&gt;0,"",IF(COUNTIFS('AR SALES'!$L$2:$L$2501,$L319,'AR SALES'!$AD$2:$AD$2501,IF(""&amp;$F319="4","OFF","ON"),'AR SALES'!$AF$2:$AF$2501,"Y")&gt;0,"","NO EXEMPTION"))),"")</f>
        <v/>
      </c>
    </row>
    <row r="320">
      <c r="AT320" s="2">
        <f>IF($L320="","",IFERROR(INDEX('AR SALES'!$H$2:$H$2501,MATCH(""&amp;$L320,'AR SALES'!$AE$2:$AE$2501,0)),""))</f>
        <v/>
      </c>
      <c r="AU320" s="2">
        <f>IF($L320="","",IF($A320&lt;&gt;"GA","",IF($E320="FULTON",IF(ISNUMBER(SEARCH("COLLEGE PARK",$AT320)),"FULTON (COLLEGE PARK)",IF(ISNUMBER(SEARCH("HAPEVILLE",$AT320)),"FULTON (HAPEVILLE)",IF(ISNUMBER(SEARCH("EAST POINT",$AT320)),"FULTON (EAST POINT)",IF(ISNUMBER(SEARCH("ATLANTA",$AT320)),"FULTON (ATL LIMITS)","FULTON")))),IF($E320="DEKALB",IF(ISNUMBER(SEARCH("ATLANTA",$AT320)),"DEKALB (ATL LIMITS)","DEKALB"),IF(AND($E320="CLAYTON",ISNUMBER(SEARCH("COLLEGE PARK",$AT320))),"CLAYTON (COLLEGE PARK)",$E320)))))</f>
        <v/>
      </c>
      <c r="AV320" s="2">
        <f>IF($L320="","",IF(""&amp;$F320="2","DIESEL",IF(OR(""&amp;$F320="G",""&amp;$F320="H"),"GAS","")))</f>
        <v/>
      </c>
      <c r="AW320" s="2">
        <f>IF($AV320="","",$R320)</f>
        <v/>
      </c>
      <c r="AX320" s="2">
        <f>IF($AV320="","",IF($AB320=0,$R320,0))</f>
        <v/>
      </c>
      <c r="AY320" s="2">
        <f>IF($AV320="","",IF(AND($Z320=0,COUNTIF('AR SALES'!$L$2:$L$2501,$L320)=0),"YES",""))</f>
        <v/>
      </c>
      <c r="AZ320" s="2">
        <f>IF($AV320="","",IFERROR(VLOOKUP($AU320,CODES!$A:$B,2,FALSE),"NO CODE"))</f>
        <v/>
      </c>
      <c r="BA320" s="2">
        <f>IF(""&amp;$F320&lt;&gt;"4","",IF($AY320="YES","",IF(ROUND(SUMIFS($AE$2:$AE$4001,$L$2:$L$4001,$L320,$F$2:$F$4001,"4")-SUMIFS('AR SALES'!$Y$2:$Y$2501,'AR SALES'!$L$2:$L$2501,$L320,'AR SALES'!$AD$2:$AD$2501,"OFF"),2)=0,"","STALE")))</f>
        <v/>
      </c>
      <c r="BB320" s="2">
        <f>IF(OR(""&amp;$F320="2",""&amp;$F320="4",""&amp;$F320="G",""&amp;$F320="H"),IF($AY320="YES","",IF($AB320&lt;&gt;0,"",IF(COUNTIFS('AR SALES'!$L$2:$L$2501,$L320,'AR SALES'!$AD$2:$AD$2501,IF(""&amp;$F320="4","OFF","ON"),'AR SALES'!$AF$2:$AF$2501,"Y")&gt;0,"","NO EXEMPTION"))),"")</f>
        <v/>
      </c>
    </row>
    <row r="321">
      <c r="AT321" s="2">
        <f>IF($L321="","",IFERROR(INDEX('AR SALES'!$H$2:$H$2501,MATCH(""&amp;$L321,'AR SALES'!$AE$2:$AE$2501,0)),""))</f>
        <v/>
      </c>
      <c r="AU321" s="2">
        <f>IF($L321="","",IF($A321&lt;&gt;"GA","",IF($E321="FULTON",IF(ISNUMBER(SEARCH("COLLEGE PARK",$AT321)),"FULTON (COLLEGE PARK)",IF(ISNUMBER(SEARCH("HAPEVILLE",$AT321)),"FULTON (HAPEVILLE)",IF(ISNUMBER(SEARCH("EAST POINT",$AT321)),"FULTON (EAST POINT)",IF(ISNUMBER(SEARCH("ATLANTA",$AT321)),"FULTON (ATL LIMITS)","FULTON")))),IF($E321="DEKALB",IF(ISNUMBER(SEARCH("ATLANTA",$AT321)),"DEKALB (ATL LIMITS)","DEKALB"),IF(AND($E321="CLAYTON",ISNUMBER(SEARCH("COLLEGE PARK",$AT321))),"CLAYTON (COLLEGE PARK)",$E321)))))</f>
        <v/>
      </c>
      <c r="AV321" s="2">
        <f>IF($L321="","",IF(""&amp;$F321="2","DIESEL",IF(OR(""&amp;$F321="G",""&amp;$F321="H"),"GAS","")))</f>
        <v/>
      </c>
      <c r="AW321" s="2">
        <f>IF($AV321="","",$R321)</f>
        <v/>
      </c>
      <c r="AX321" s="2">
        <f>IF($AV321="","",IF($AB321=0,$R321,0))</f>
        <v/>
      </c>
      <c r="AY321" s="2">
        <f>IF($AV321="","",IF(AND($Z321=0,COUNTIF('AR SALES'!$L$2:$L$2501,$L321)=0),"YES",""))</f>
        <v/>
      </c>
      <c r="AZ321" s="2">
        <f>IF($AV321="","",IFERROR(VLOOKUP($AU321,CODES!$A:$B,2,FALSE),"NO CODE"))</f>
        <v/>
      </c>
      <c r="BA321" s="2">
        <f>IF(""&amp;$F321&lt;&gt;"4","",IF($AY321="YES","",IF(ROUND(SUMIFS($AE$2:$AE$4001,$L$2:$L$4001,$L321,$F$2:$F$4001,"4")-SUMIFS('AR SALES'!$Y$2:$Y$2501,'AR SALES'!$L$2:$L$2501,$L321,'AR SALES'!$AD$2:$AD$2501,"OFF"),2)=0,"","STALE")))</f>
        <v/>
      </c>
      <c r="BB321" s="2">
        <f>IF(OR(""&amp;$F321="2",""&amp;$F321="4",""&amp;$F321="G",""&amp;$F321="H"),IF($AY321="YES","",IF($AB321&lt;&gt;0,"",IF(COUNTIFS('AR SALES'!$L$2:$L$2501,$L321,'AR SALES'!$AD$2:$AD$2501,IF(""&amp;$F321="4","OFF","ON"),'AR SALES'!$AF$2:$AF$2501,"Y")&gt;0,"","NO EXEMPTION"))),"")</f>
        <v/>
      </c>
    </row>
    <row r="322">
      <c r="AT322" s="2">
        <f>IF($L322="","",IFERROR(INDEX('AR SALES'!$H$2:$H$2501,MATCH(""&amp;$L322,'AR SALES'!$AE$2:$AE$2501,0)),""))</f>
        <v/>
      </c>
      <c r="AU322" s="2">
        <f>IF($L322="","",IF($A322&lt;&gt;"GA","",IF($E322="FULTON",IF(ISNUMBER(SEARCH("COLLEGE PARK",$AT322)),"FULTON (COLLEGE PARK)",IF(ISNUMBER(SEARCH("HAPEVILLE",$AT322)),"FULTON (HAPEVILLE)",IF(ISNUMBER(SEARCH("EAST POINT",$AT322)),"FULTON (EAST POINT)",IF(ISNUMBER(SEARCH("ATLANTA",$AT322)),"FULTON (ATL LIMITS)","FULTON")))),IF($E322="DEKALB",IF(ISNUMBER(SEARCH("ATLANTA",$AT322)),"DEKALB (ATL LIMITS)","DEKALB"),IF(AND($E322="CLAYTON",ISNUMBER(SEARCH("COLLEGE PARK",$AT322))),"CLAYTON (COLLEGE PARK)",$E322)))))</f>
        <v/>
      </c>
      <c r="AV322" s="2">
        <f>IF($L322="","",IF(""&amp;$F322="2","DIESEL",IF(OR(""&amp;$F322="G",""&amp;$F322="H"),"GAS","")))</f>
        <v/>
      </c>
      <c r="AW322" s="2">
        <f>IF($AV322="","",$R322)</f>
        <v/>
      </c>
      <c r="AX322" s="2">
        <f>IF($AV322="","",IF($AB322=0,$R322,0))</f>
        <v/>
      </c>
      <c r="AY322" s="2">
        <f>IF($AV322="","",IF(AND($Z322=0,COUNTIF('AR SALES'!$L$2:$L$2501,$L322)=0),"YES",""))</f>
        <v/>
      </c>
      <c r="AZ322" s="2">
        <f>IF($AV322="","",IFERROR(VLOOKUP($AU322,CODES!$A:$B,2,FALSE),"NO CODE"))</f>
        <v/>
      </c>
      <c r="BA322" s="2">
        <f>IF(""&amp;$F322&lt;&gt;"4","",IF($AY322="YES","",IF(ROUND(SUMIFS($AE$2:$AE$4001,$L$2:$L$4001,$L322,$F$2:$F$4001,"4")-SUMIFS('AR SALES'!$Y$2:$Y$2501,'AR SALES'!$L$2:$L$2501,$L322,'AR SALES'!$AD$2:$AD$2501,"OFF"),2)=0,"","STALE")))</f>
        <v/>
      </c>
      <c r="BB322" s="2">
        <f>IF(OR(""&amp;$F322="2",""&amp;$F322="4",""&amp;$F322="G",""&amp;$F322="H"),IF($AY322="YES","",IF($AB322&lt;&gt;0,"",IF(COUNTIFS('AR SALES'!$L$2:$L$2501,$L322,'AR SALES'!$AD$2:$AD$2501,IF(""&amp;$F322="4","OFF","ON"),'AR SALES'!$AF$2:$AF$2501,"Y")&gt;0,"","NO EXEMPTION"))),"")</f>
        <v/>
      </c>
    </row>
    <row r="323">
      <c r="AT323" s="2">
        <f>IF($L323="","",IFERROR(INDEX('AR SALES'!$H$2:$H$2501,MATCH(""&amp;$L323,'AR SALES'!$AE$2:$AE$2501,0)),""))</f>
        <v/>
      </c>
      <c r="AU323" s="2">
        <f>IF($L323="","",IF($A323&lt;&gt;"GA","",IF($E323="FULTON",IF(ISNUMBER(SEARCH("COLLEGE PARK",$AT323)),"FULTON (COLLEGE PARK)",IF(ISNUMBER(SEARCH("HAPEVILLE",$AT323)),"FULTON (HAPEVILLE)",IF(ISNUMBER(SEARCH("EAST POINT",$AT323)),"FULTON (EAST POINT)",IF(ISNUMBER(SEARCH("ATLANTA",$AT323)),"FULTON (ATL LIMITS)","FULTON")))),IF($E323="DEKALB",IF(ISNUMBER(SEARCH("ATLANTA",$AT323)),"DEKALB (ATL LIMITS)","DEKALB"),IF(AND($E323="CLAYTON",ISNUMBER(SEARCH("COLLEGE PARK",$AT323))),"CLAYTON (COLLEGE PARK)",$E323)))))</f>
        <v/>
      </c>
      <c r="AV323" s="2">
        <f>IF($L323="","",IF(""&amp;$F323="2","DIESEL",IF(OR(""&amp;$F323="G",""&amp;$F323="H"),"GAS","")))</f>
        <v/>
      </c>
      <c r="AW323" s="2">
        <f>IF($AV323="","",$R323)</f>
        <v/>
      </c>
      <c r="AX323" s="2">
        <f>IF($AV323="","",IF($AB323=0,$R323,0))</f>
        <v/>
      </c>
      <c r="AY323" s="2">
        <f>IF($AV323="","",IF(AND($Z323=0,COUNTIF('AR SALES'!$L$2:$L$2501,$L323)=0),"YES",""))</f>
        <v/>
      </c>
      <c r="AZ323" s="2">
        <f>IF($AV323="","",IFERROR(VLOOKUP($AU323,CODES!$A:$B,2,FALSE),"NO CODE"))</f>
        <v/>
      </c>
      <c r="BA323" s="2">
        <f>IF(""&amp;$F323&lt;&gt;"4","",IF($AY323="YES","",IF(ROUND(SUMIFS($AE$2:$AE$4001,$L$2:$L$4001,$L323,$F$2:$F$4001,"4")-SUMIFS('AR SALES'!$Y$2:$Y$2501,'AR SALES'!$L$2:$L$2501,$L323,'AR SALES'!$AD$2:$AD$2501,"OFF"),2)=0,"","STALE")))</f>
        <v/>
      </c>
      <c r="BB323" s="2">
        <f>IF(OR(""&amp;$F323="2",""&amp;$F323="4",""&amp;$F323="G",""&amp;$F323="H"),IF($AY323="YES","",IF($AB323&lt;&gt;0,"",IF(COUNTIFS('AR SALES'!$L$2:$L$2501,$L323,'AR SALES'!$AD$2:$AD$2501,IF(""&amp;$F323="4","OFF","ON"),'AR SALES'!$AF$2:$AF$2501,"Y")&gt;0,"","NO EXEMPTION"))),"")</f>
        <v/>
      </c>
    </row>
    <row r="324">
      <c r="AT324" s="2">
        <f>IF($L324="","",IFERROR(INDEX('AR SALES'!$H$2:$H$2501,MATCH(""&amp;$L324,'AR SALES'!$AE$2:$AE$2501,0)),""))</f>
        <v/>
      </c>
      <c r="AU324" s="2">
        <f>IF($L324="","",IF($A324&lt;&gt;"GA","",IF($E324="FULTON",IF(ISNUMBER(SEARCH("COLLEGE PARK",$AT324)),"FULTON (COLLEGE PARK)",IF(ISNUMBER(SEARCH("HAPEVILLE",$AT324)),"FULTON (HAPEVILLE)",IF(ISNUMBER(SEARCH("EAST POINT",$AT324)),"FULTON (EAST POINT)",IF(ISNUMBER(SEARCH("ATLANTA",$AT324)),"FULTON (ATL LIMITS)","FULTON")))),IF($E324="DEKALB",IF(ISNUMBER(SEARCH("ATLANTA",$AT324)),"DEKALB (ATL LIMITS)","DEKALB"),IF(AND($E324="CLAYTON",ISNUMBER(SEARCH("COLLEGE PARK",$AT324))),"CLAYTON (COLLEGE PARK)",$E324)))))</f>
        <v/>
      </c>
      <c r="AV324" s="2">
        <f>IF($L324="","",IF(""&amp;$F324="2","DIESEL",IF(OR(""&amp;$F324="G",""&amp;$F324="H"),"GAS","")))</f>
        <v/>
      </c>
      <c r="AW324" s="2">
        <f>IF($AV324="","",$R324)</f>
        <v/>
      </c>
      <c r="AX324" s="2">
        <f>IF($AV324="","",IF($AB324=0,$R324,0))</f>
        <v/>
      </c>
      <c r="AY324" s="2">
        <f>IF($AV324="","",IF(AND($Z324=0,COUNTIF('AR SALES'!$L$2:$L$2501,$L324)=0),"YES",""))</f>
        <v/>
      </c>
      <c r="AZ324" s="2">
        <f>IF($AV324="","",IFERROR(VLOOKUP($AU324,CODES!$A:$B,2,FALSE),"NO CODE"))</f>
        <v/>
      </c>
      <c r="BA324" s="2">
        <f>IF(""&amp;$F324&lt;&gt;"4","",IF($AY324="YES","",IF(ROUND(SUMIFS($AE$2:$AE$4001,$L$2:$L$4001,$L324,$F$2:$F$4001,"4")-SUMIFS('AR SALES'!$Y$2:$Y$2501,'AR SALES'!$L$2:$L$2501,$L324,'AR SALES'!$AD$2:$AD$2501,"OFF"),2)=0,"","STALE")))</f>
        <v/>
      </c>
      <c r="BB324" s="2">
        <f>IF(OR(""&amp;$F324="2",""&amp;$F324="4",""&amp;$F324="G",""&amp;$F324="H"),IF($AY324="YES","",IF($AB324&lt;&gt;0,"",IF(COUNTIFS('AR SALES'!$L$2:$L$2501,$L324,'AR SALES'!$AD$2:$AD$2501,IF(""&amp;$F324="4","OFF","ON"),'AR SALES'!$AF$2:$AF$2501,"Y")&gt;0,"","NO EXEMPTION"))),"")</f>
        <v/>
      </c>
    </row>
    <row r="325">
      <c r="AT325" s="2">
        <f>IF($L325="","",IFERROR(INDEX('AR SALES'!$H$2:$H$2501,MATCH(""&amp;$L325,'AR SALES'!$AE$2:$AE$2501,0)),""))</f>
        <v/>
      </c>
      <c r="AU325" s="2">
        <f>IF($L325="","",IF($A325&lt;&gt;"GA","",IF($E325="FULTON",IF(ISNUMBER(SEARCH("COLLEGE PARK",$AT325)),"FULTON (COLLEGE PARK)",IF(ISNUMBER(SEARCH("HAPEVILLE",$AT325)),"FULTON (HAPEVILLE)",IF(ISNUMBER(SEARCH("EAST POINT",$AT325)),"FULTON (EAST POINT)",IF(ISNUMBER(SEARCH("ATLANTA",$AT325)),"FULTON (ATL LIMITS)","FULTON")))),IF($E325="DEKALB",IF(ISNUMBER(SEARCH("ATLANTA",$AT325)),"DEKALB (ATL LIMITS)","DEKALB"),IF(AND($E325="CLAYTON",ISNUMBER(SEARCH("COLLEGE PARK",$AT325))),"CLAYTON (COLLEGE PARK)",$E325)))))</f>
        <v/>
      </c>
      <c r="AV325" s="2">
        <f>IF($L325="","",IF(""&amp;$F325="2","DIESEL",IF(OR(""&amp;$F325="G",""&amp;$F325="H"),"GAS","")))</f>
        <v/>
      </c>
      <c r="AW325" s="2">
        <f>IF($AV325="","",$R325)</f>
        <v/>
      </c>
      <c r="AX325" s="2">
        <f>IF($AV325="","",IF($AB325=0,$R325,0))</f>
        <v/>
      </c>
      <c r="AY325" s="2">
        <f>IF($AV325="","",IF(AND($Z325=0,COUNTIF('AR SALES'!$L$2:$L$2501,$L325)=0),"YES",""))</f>
        <v/>
      </c>
      <c r="AZ325" s="2">
        <f>IF($AV325="","",IFERROR(VLOOKUP($AU325,CODES!$A:$B,2,FALSE),"NO CODE"))</f>
        <v/>
      </c>
      <c r="BA325" s="2">
        <f>IF(""&amp;$F325&lt;&gt;"4","",IF($AY325="YES","",IF(ROUND(SUMIFS($AE$2:$AE$4001,$L$2:$L$4001,$L325,$F$2:$F$4001,"4")-SUMIFS('AR SALES'!$Y$2:$Y$2501,'AR SALES'!$L$2:$L$2501,$L325,'AR SALES'!$AD$2:$AD$2501,"OFF"),2)=0,"","STALE")))</f>
        <v/>
      </c>
      <c r="BB325" s="2">
        <f>IF(OR(""&amp;$F325="2",""&amp;$F325="4",""&amp;$F325="G",""&amp;$F325="H"),IF($AY325="YES","",IF($AB325&lt;&gt;0,"",IF(COUNTIFS('AR SALES'!$L$2:$L$2501,$L325,'AR SALES'!$AD$2:$AD$2501,IF(""&amp;$F325="4","OFF","ON"),'AR SALES'!$AF$2:$AF$2501,"Y")&gt;0,"","NO EXEMPTION"))),"")</f>
        <v/>
      </c>
    </row>
    <row r="326">
      <c r="AT326" s="2">
        <f>IF($L326="","",IFERROR(INDEX('AR SALES'!$H$2:$H$2501,MATCH(""&amp;$L326,'AR SALES'!$AE$2:$AE$2501,0)),""))</f>
        <v/>
      </c>
      <c r="AU326" s="2">
        <f>IF($L326="","",IF($A326&lt;&gt;"GA","",IF($E326="FULTON",IF(ISNUMBER(SEARCH("COLLEGE PARK",$AT326)),"FULTON (COLLEGE PARK)",IF(ISNUMBER(SEARCH("HAPEVILLE",$AT326)),"FULTON (HAPEVILLE)",IF(ISNUMBER(SEARCH("EAST POINT",$AT326)),"FULTON (EAST POINT)",IF(ISNUMBER(SEARCH("ATLANTA",$AT326)),"FULTON (ATL LIMITS)","FULTON")))),IF($E326="DEKALB",IF(ISNUMBER(SEARCH("ATLANTA",$AT326)),"DEKALB (ATL LIMITS)","DEKALB"),IF(AND($E326="CLAYTON",ISNUMBER(SEARCH("COLLEGE PARK",$AT326))),"CLAYTON (COLLEGE PARK)",$E326)))))</f>
        <v/>
      </c>
      <c r="AV326" s="2">
        <f>IF($L326="","",IF(""&amp;$F326="2","DIESEL",IF(OR(""&amp;$F326="G",""&amp;$F326="H"),"GAS","")))</f>
        <v/>
      </c>
      <c r="AW326" s="2">
        <f>IF($AV326="","",$R326)</f>
        <v/>
      </c>
      <c r="AX326" s="2">
        <f>IF($AV326="","",IF($AB326=0,$R326,0))</f>
        <v/>
      </c>
      <c r="AY326" s="2">
        <f>IF($AV326="","",IF(AND($Z326=0,COUNTIF('AR SALES'!$L$2:$L$2501,$L326)=0),"YES",""))</f>
        <v/>
      </c>
      <c r="AZ326" s="2">
        <f>IF($AV326="","",IFERROR(VLOOKUP($AU326,CODES!$A:$B,2,FALSE),"NO CODE"))</f>
        <v/>
      </c>
      <c r="BA326" s="2">
        <f>IF(""&amp;$F326&lt;&gt;"4","",IF($AY326="YES","",IF(ROUND(SUMIFS($AE$2:$AE$4001,$L$2:$L$4001,$L326,$F$2:$F$4001,"4")-SUMIFS('AR SALES'!$Y$2:$Y$2501,'AR SALES'!$L$2:$L$2501,$L326,'AR SALES'!$AD$2:$AD$2501,"OFF"),2)=0,"","STALE")))</f>
        <v/>
      </c>
      <c r="BB326" s="2">
        <f>IF(OR(""&amp;$F326="2",""&amp;$F326="4",""&amp;$F326="G",""&amp;$F326="H"),IF($AY326="YES","",IF($AB326&lt;&gt;0,"",IF(COUNTIFS('AR SALES'!$L$2:$L$2501,$L326,'AR SALES'!$AD$2:$AD$2501,IF(""&amp;$F326="4","OFF","ON"),'AR SALES'!$AF$2:$AF$2501,"Y")&gt;0,"","NO EXEMPTION"))),"")</f>
        <v/>
      </c>
    </row>
    <row r="327">
      <c r="AT327" s="2">
        <f>IF($L327="","",IFERROR(INDEX('AR SALES'!$H$2:$H$2501,MATCH(""&amp;$L327,'AR SALES'!$AE$2:$AE$2501,0)),""))</f>
        <v/>
      </c>
      <c r="AU327" s="2">
        <f>IF($L327="","",IF($A327&lt;&gt;"GA","",IF($E327="FULTON",IF(ISNUMBER(SEARCH("COLLEGE PARK",$AT327)),"FULTON (COLLEGE PARK)",IF(ISNUMBER(SEARCH("HAPEVILLE",$AT327)),"FULTON (HAPEVILLE)",IF(ISNUMBER(SEARCH("EAST POINT",$AT327)),"FULTON (EAST POINT)",IF(ISNUMBER(SEARCH("ATLANTA",$AT327)),"FULTON (ATL LIMITS)","FULTON")))),IF($E327="DEKALB",IF(ISNUMBER(SEARCH("ATLANTA",$AT327)),"DEKALB (ATL LIMITS)","DEKALB"),IF(AND($E327="CLAYTON",ISNUMBER(SEARCH("COLLEGE PARK",$AT327))),"CLAYTON (COLLEGE PARK)",$E327)))))</f>
        <v/>
      </c>
      <c r="AV327" s="2">
        <f>IF($L327="","",IF(""&amp;$F327="2","DIESEL",IF(OR(""&amp;$F327="G",""&amp;$F327="H"),"GAS","")))</f>
        <v/>
      </c>
      <c r="AW327" s="2">
        <f>IF($AV327="","",$R327)</f>
        <v/>
      </c>
      <c r="AX327" s="2">
        <f>IF($AV327="","",IF($AB327=0,$R327,0))</f>
        <v/>
      </c>
      <c r="AY327" s="2">
        <f>IF($AV327="","",IF(AND($Z327=0,COUNTIF('AR SALES'!$L$2:$L$2501,$L327)=0),"YES",""))</f>
        <v/>
      </c>
      <c r="AZ327" s="2">
        <f>IF($AV327="","",IFERROR(VLOOKUP($AU327,CODES!$A:$B,2,FALSE),"NO CODE"))</f>
        <v/>
      </c>
      <c r="BA327" s="2">
        <f>IF(""&amp;$F327&lt;&gt;"4","",IF($AY327="YES","",IF(ROUND(SUMIFS($AE$2:$AE$4001,$L$2:$L$4001,$L327,$F$2:$F$4001,"4")-SUMIFS('AR SALES'!$Y$2:$Y$2501,'AR SALES'!$L$2:$L$2501,$L327,'AR SALES'!$AD$2:$AD$2501,"OFF"),2)=0,"","STALE")))</f>
        <v/>
      </c>
      <c r="BB327" s="2">
        <f>IF(OR(""&amp;$F327="2",""&amp;$F327="4",""&amp;$F327="G",""&amp;$F327="H"),IF($AY327="YES","",IF($AB327&lt;&gt;0,"",IF(COUNTIFS('AR SALES'!$L$2:$L$2501,$L327,'AR SALES'!$AD$2:$AD$2501,IF(""&amp;$F327="4","OFF","ON"),'AR SALES'!$AF$2:$AF$2501,"Y")&gt;0,"","NO EXEMPTION"))),"")</f>
        <v/>
      </c>
    </row>
    <row r="328">
      <c r="AT328" s="2">
        <f>IF($L328="","",IFERROR(INDEX('AR SALES'!$H$2:$H$2501,MATCH(""&amp;$L328,'AR SALES'!$AE$2:$AE$2501,0)),""))</f>
        <v/>
      </c>
      <c r="AU328" s="2">
        <f>IF($L328="","",IF($A328&lt;&gt;"GA","",IF($E328="FULTON",IF(ISNUMBER(SEARCH("COLLEGE PARK",$AT328)),"FULTON (COLLEGE PARK)",IF(ISNUMBER(SEARCH("HAPEVILLE",$AT328)),"FULTON (HAPEVILLE)",IF(ISNUMBER(SEARCH("EAST POINT",$AT328)),"FULTON (EAST POINT)",IF(ISNUMBER(SEARCH("ATLANTA",$AT328)),"FULTON (ATL LIMITS)","FULTON")))),IF($E328="DEKALB",IF(ISNUMBER(SEARCH("ATLANTA",$AT328)),"DEKALB (ATL LIMITS)","DEKALB"),IF(AND($E328="CLAYTON",ISNUMBER(SEARCH("COLLEGE PARK",$AT328))),"CLAYTON (COLLEGE PARK)",$E328)))))</f>
        <v/>
      </c>
      <c r="AV328" s="2">
        <f>IF($L328="","",IF(""&amp;$F328="2","DIESEL",IF(OR(""&amp;$F328="G",""&amp;$F328="H"),"GAS","")))</f>
        <v/>
      </c>
      <c r="AW328" s="2">
        <f>IF($AV328="","",$R328)</f>
        <v/>
      </c>
      <c r="AX328" s="2">
        <f>IF($AV328="","",IF($AB328=0,$R328,0))</f>
        <v/>
      </c>
      <c r="AY328" s="2">
        <f>IF($AV328="","",IF(AND($Z328=0,COUNTIF('AR SALES'!$L$2:$L$2501,$L328)=0),"YES",""))</f>
        <v/>
      </c>
      <c r="AZ328" s="2">
        <f>IF($AV328="","",IFERROR(VLOOKUP($AU328,CODES!$A:$B,2,FALSE),"NO CODE"))</f>
        <v/>
      </c>
      <c r="BA328" s="2">
        <f>IF(""&amp;$F328&lt;&gt;"4","",IF($AY328="YES","",IF(ROUND(SUMIFS($AE$2:$AE$4001,$L$2:$L$4001,$L328,$F$2:$F$4001,"4")-SUMIFS('AR SALES'!$Y$2:$Y$2501,'AR SALES'!$L$2:$L$2501,$L328,'AR SALES'!$AD$2:$AD$2501,"OFF"),2)=0,"","STALE")))</f>
        <v/>
      </c>
      <c r="BB328" s="2">
        <f>IF(OR(""&amp;$F328="2",""&amp;$F328="4",""&amp;$F328="G",""&amp;$F328="H"),IF($AY328="YES","",IF($AB328&lt;&gt;0,"",IF(COUNTIFS('AR SALES'!$L$2:$L$2501,$L328,'AR SALES'!$AD$2:$AD$2501,IF(""&amp;$F328="4","OFF","ON"),'AR SALES'!$AF$2:$AF$2501,"Y")&gt;0,"","NO EXEMPTION"))),"")</f>
        <v/>
      </c>
    </row>
    <row r="329">
      <c r="AT329" s="2">
        <f>IF($L329="","",IFERROR(INDEX('AR SALES'!$H$2:$H$2501,MATCH(""&amp;$L329,'AR SALES'!$AE$2:$AE$2501,0)),""))</f>
        <v/>
      </c>
      <c r="AU329" s="2">
        <f>IF($L329="","",IF($A329&lt;&gt;"GA","",IF($E329="FULTON",IF(ISNUMBER(SEARCH("COLLEGE PARK",$AT329)),"FULTON (COLLEGE PARK)",IF(ISNUMBER(SEARCH("HAPEVILLE",$AT329)),"FULTON (HAPEVILLE)",IF(ISNUMBER(SEARCH("EAST POINT",$AT329)),"FULTON (EAST POINT)",IF(ISNUMBER(SEARCH("ATLANTA",$AT329)),"FULTON (ATL LIMITS)","FULTON")))),IF($E329="DEKALB",IF(ISNUMBER(SEARCH("ATLANTA",$AT329)),"DEKALB (ATL LIMITS)","DEKALB"),IF(AND($E329="CLAYTON",ISNUMBER(SEARCH("COLLEGE PARK",$AT329))),"CLAYTON (COLLEGE PARK)",$E329)))))</f>
        <v/>
      </c>
      <c r="AV329" s="2">
        <f>IF($L329="","",IF(""&amp;$F329="2","DIESEL",IF(OR(""&amp;$F329="G",""&amp;$F329="H"),"GAS","")))</f>
        <v/>
      </c>
      <c r="AW329" s="2">
        <f>IF($AV329="","",$R329)</f>
        <v/>
      </c>
      <c r="AX329" s="2">
        <f>IF($AV329="","",IF($AB329=0,$R329,0))</f>
        <v/>
      </c>
      <c r="AY329" s="2">
        <f>IF($AV329="","",IF(AND($Z329=0,COUNTIF('AR SALES'!$L$2:$L$2501,$L329)=0),"YES",""))</f>
        <v/>
      </c>
      <c r="AZ329" s="2">
        <f>IF($AV329="","",IFERROR(VLOOKUP($AU329,CODES!$A:$B,2,FALSE),"NO CODE"))</f>
        <v/>
      </c>
      <c r="BA329" s="2">
        <f>IF(""&amp;$F329&lt;&gt;"4","",IF($AY329="YES","",IF(ROUND(SUMIFS($AE$2:$AE$4001,$L$2:$L$4001,$L329,$F$2:$F$4001,"4")-SUMIFS('AR SALES'!$Y$2:$Y$2501,'AR SALES'!$L$2:$L$2501,$L329,'AR SALES'!$AD$2:$AD$2501,"OFF"),2)=0,"","STALE")))</f>
        <v/>
      </c>
      <c r="BB329" s="2">
        <f>IF(OR(""&amp;$F329="2",""&amp;$F329="4",""&amp;$F329="G",""&amp;$F329="H"),IF($AY329="YES","",IF($AB329&lt;&gt;0,"",IF(COUNTIFS('AR SALES'!$L$2:$L$2501,$L329,'AR SALES'!$AD$2:$AD$2501,IF(""&amp;$F329="4","OFF","ON"),'AR SALES'!$AF$2:$AF$2501,"Y")&gt;0,"","NO EXEMPTION"))),"")</f>
        <v/>
      </c>
    </row>
    <row r="330">
      <c r="AT330" s="2">
        <f>IF($L330="","",IFERROR(INDEX('AR SALES'!$H$2:$H$2501,MATCH(""&amp;$L330,'AR SALES'!$AE$2:$AE$2501,0)),""))</f>
        <v/>
      </c>
      <c r="AU330" s="2">
        <f>IF($L330="","",IF($A330&lt;&gt;"GA","",IF($E330="FULTON",IF(ISNUMBER(SEARCH("COLLEGE PARK",$AT330)),"FULTON (COLLEGE PARK)",IF(ISNUMBER(SEARCH("HAPEVILLE",$AT330)),"FULTON (HAPEVILLE)",IF(ISNUMBER(SEARCH("EAST POINT",$AT330)),"FULTON (EAST POINT)",IF(ISNUMBER(SEARCH("ATLANTA",$AT330)),"FULTON (ATL LIMITS)","FULTON")))),IF($E330="DEKALB",IF(ISNUMBER(SEARCH("ATLANTA",$AT330)),"DEKALB (ATL LIMITS)","DEKALB"),IF(AND($E330="CLAYTON",ISNUMBER(SEARCH("COLLEGE PARK",$AT330))),"CLAYTON (COLLEGE PARK)",$E330)))))</f>
        <v/>
      </c>
      <c r="AV330" s="2">
        <f>IF($L330="","",IF(""&amp;$F330="2","DIESEL",IF(OR(""&amp;$F330="G",""&amp;$F330="H"),"GAS","")))</f>
        <v/>
      </c>
      <c r="AW330" s="2">
        <f>IF($AV330="","",$R330)</f>
        <v/>
      </c>
      <c r="AX330" s="2">
        <f>IF($AV330="","",IF($AB330=0,$R330,0))</f>
        <v/>
      </c>
      <c r="AY330" s="2">
        <f>IF($AV330="","",IF(AND($Z330=0,COUNTIF('AR SALES'!$L$2:$L$2501,$L330)=0),"YES",""))</f>
        <v/>
      </c>
      <c r="AZ330" s="2">
        <f>IF($AV330="","",IFERROR(VLOOKUP($AU330,CODES!$A:$B,2,FALSE),"NO CODE"))</f>
        <v/>
      </c>
      <c r="BA330" s="2">
        <f>IF(""&amp;$F330&lt;&gt;"4","",IF($AY330="YES","",IF(ROUND(SUMIFS($AE$2:$AE$4001,$L$2:$L$4001,$L330,$F$2:$F$4001,"4")-SUMIFS('AR SALES'!$Y$2:$Y$2501,'AR SALES'!$L$2:$L$2501,$L330,'AR SALES'!$AD$2:$AD$2501,"OFF"),2)=0,"","STALE")))</f>
        <v/>
      </c>
      <c r="BB330" s="2">
        <f>IF(OR(""&amp;$F330="2",""&amp;$F330="4",""&amp;$F330="G",""&amp;$F330="H"),IF($AY330="YES","",IF($AB330&lt;&gt;0,"",IF(COUNTIFS('AR SALES'!$L$2:$L$2501,$L330,'AR SALES'!$AD$2:$AD$2501,IF(""&amp;$F330="4","OFF","ON"),'AR SALES'!$AF$2:$AF$2501,"Y")&gt;0,"","NO EXEMPTION"))),"")</f>
        <v/>
      </c>
    </row>
    <row r="331">
      <c r="AT331" s="2">
        <f>IF($L331="","",IFERROR(INDEX('AR SALES'!$H$2:$H$2501,MATCH(""&amp;$L331,'AR SALES'!$AE$2:$AE$2501,0)),""))</f>
        <v/>
      </c>
      <c r="AU331" s="2">
        <f>IF($L331="","",IF($A331&lt;&gt;"GA","",IF($E331="FULTON",IF(ISNUMBER(SEARCH("COLLEGE PARK",$AT331)),"FULTON (COLLEGE PARK)",IF(ISNUMBER(SEARCH("HAPEVILLE",$AT331)),"FULTON (HAPEVILLE)",IF(ISNUMBER(SEARCH("EAST POINT",$AT331)),"FULTON (EAST POINT)",IF(ISNUMBER(SEARCH("ATLANTA",$AT331)),"FULTON (ATL LIMITS)","FULTON")))),IF($E331="DEKALB",IF(ISNUMBER(SEARCH("ATLANTA",$AT331)),"DEKALB (ATL LIMITS)","DEKALB"),IF(AND($E331="CLAYTON",ISNUMBER(SEARCH("COLLEGE PARK",$AT331))),"CLAYTON (COLLEGE PARK)",$E331)))))</f>
        <v/>
      </c>
      <c r="AV331" s="2">
        <f>IF($L331="","",IF(""&amp;$F331="2","DIESEL",IF(OR(""&amp;$F331="G",""&amp;$F331="H"),"GAS","")))</f>
        <v/>
      </c>
      <c r="AW331" s="2">
        <f>IF($AV331="","",$R331)</f>
        <v/>
      </c>
      <c r="AX331" s="2">
        <f>IF($AV331="","",IF($AB331=0,$R331,0))</f>
        <v/>
      </c>
      <c r="AY331" s="2">
        <f>IF($AV331="","",IF(AND($Z331=0,COUNTIF('AR SALES'!$L$2:$L$2501,$L331)=0),"YES",""))</f>
        <v/>
      </c>
      <c r="AZ331" s="2">
        <f>IF($AV331="","",IFERROR(VLOOKUP($AU331,CODES!$A:$B,2,FALSE),"NO CODE"))</f>
        <v/>
      </c>
      <c r="BA331" s="2">
        <f>IF(""&amp;$F331&lt;&gt;"4","",IF($AY331="YES","",IF(ROUND(SUMIFS($AE$2:$AE$4001,$L$2:$L$4001,$L331,$F$2:$F$4001,"4")-SUMIFS('AR SALES'!$Y$2:$Y$2501,'AR SALES'!$L$2:$L$2501,$L331,'AR SALES'!$AD$2:$AD$2501,"OFF"),2)=0,"","STALE")))</f>
        <v/>
      </c>
      <c r="BB331" s="2">
        <f>IF(OR(""&amp;$F331="2",""&amp;$F331="4",""&amp;$F331="G",""&amp;$F331="H"),IF($AY331="YES","",IF($AB331&lt;&gt;0,"",IF(COUNTIFS('AR SALES'!$L$2:$L$2501,$L331,'AR SALES'!$AD$2:$AD$2501,IF(""&amp;$F331="4","OFF","ON"),'AR SALES'!$AF$2:$AF$2501,"Y")&gt;0,"","NO EXEMPTION"))),"")</f>
        <v/>
      </c>
    </row>
    <row r="332">
      <c r="AT332" s="2">
        <f>IF($L332="","",IFERROR(INDEX('AR SALES'!$H$2:$H$2501,MATCH(""&amp;$L332,'AR SALES'!$AE$2:$AE$2501,0)),""))</f>
        <v/>
      </c>
      <c r="AU332" s="2">
        <f>IF($L332="","",IF($A332&lt;&gt;"GA","",IF($E332="FULTON",IF(ISNUMBER(SEARCH("COLLEGE PARK",$AT332)),"FULTON (COLLEGE PARK)",IF(ISNUMBER(SEARCH("HAPEVILLE",$AT332)),"FULTON (HAPEVILLE)",IF(ISNUMBER(SEARCH("EAST POINT",$AT332)),"FULTON (EAST POINT)",IF(ISNUMBER(SEARCH("ATLANTA",$AT332)),"FULTON (ATL LIMITS)","FULTON")))),IF($E332="DEKALB",IF(ISNUMBER(SEARCH("ATLANTA",$AT332)),"DEKALB (ATL LIMITS)","DEKALB"),IF(AND($E332="CLAYTON",ISNUMBER(SEARCH("COLLEGE PARK",$AT332))),"CLAYTON (COLLEGE PARK)",$E332)))))</f>
        <v/>
      </c>
      <c r="AV332" s="2">
        <f>IF($L332="","",IF(""&amp;$F332="2","DIESEL",IF(OR(""&amp;$F332="G",""&amp;$F332="H"),"GAS","")))</f>
        <v/>
      </c>
      <c r="AW332" s="2">
        <f>IF($AV332="","",$R332)</f>
        <v/>
      </c>
      <c r="AX332" s="2">
        <f>IF($AV332="","",IF($AB332=0,$R332,0))</f>
        <v/>
      </c>
      <c r="AY332" s="2">
        <f>IF($AV332="","",IF(AND($Z332=0,COUNTIF('AR SALES'!$L$2:$L$2501,$L332)=0),"YES",""))</f>
        <v/>
      </c>
      <c r="AZ332" s="2">
        <f>IF($AV332="","",IFERROR(VLOOKUP($AU332,CODES!$A:$B,2,FALSE),"NO CODE"))</f>
        <v/>
      </c>
      <c r="BA332" s="2">
        <f>IF(""&amp;$F332&lt;&gt;"4","",IF($AY332="YES","",IF(ROUND(SUMIFS($AE$2:$AE$4001,$L$2:$L$4001,$L332,$F$2:$F$4001,"4")-SUMIFS('AR SALES'!$Y$2:$Y$2501,'AR SALES'!$L$2:$L$2501,$L332,'AR SALES'!$AD$2:$AD$2501,"OFF"),2)=0,"","STALE")))</f>
        <v/>
      </c>
      <c r="BB332" s="2">
        <f>IF(OR(""&amp;$F332="2",""&amp;$F332="4",""&amp;$F332="G",""&amp;$F332="H"),IF($AY332="YES","",IF($AB332&lt;&gt;0,"",IF(COUNTIFS('AR SALES'!$L$2:$L$2501,$L332,'AR SALES'!$AD$2:$AD$2501,IF(""&amp;$F332="4","OFF","ON"),'AR SALES'!$AF$2:$AF$2501,"Y")&gt;0,"","NO EXEMPTION"))),"")</f>
        <v/>
      </c>
    </row>
    <row r="333">
      <c r="AT333" s="2">
        <f>IF($L333="","",IFERROR(INDEX('AR SALES'!$H$2:$H$2501,MATCH(""&amp;$L333,'AR SALES'!$AE$2:$AE$2501,0)),""))</f>
        <v/>
      </c>
      <c r="AU333" s="2">
        <f>IF($L333="","",IF($A333&lt;&gt;"GA","",IF($E333="FULTON",IF(ISNUMBER(SEARCH("COLLEGE PARK",$AT333)),"FULTON (COLLEGE PARK)",IF(ISNUMBER(SEARCH("HAPEVILLE",$AT333)),"FULTON (HAPEVILLE)",IF(ISNUMBER(SEARCH("EAST POINT",$AT333)),"FULTON (EAST POINT)",IF(ISNUMBER(SEARCH("ATLANTA",$AT333)),"FULTON (ATL LIMITS)","FULTON")))),IF($E333="DEKALB",IF(ISNUMBER(SEARCH("ATLANTA",$AT333)),"DEKALB (ATL LIMITS)","DEKALB"),IF(AND($E333="CLAYTON",ISNUMBER(SEARCH("COLLEGE PARK",$AT333))),"CLAYTON (COLLEGE PARK)",$E333)))))</f>
        <v/>
      </c>
      <c r="AV333" s="2">
        <f>IF($L333="","",IF(""&amp;$F333="2","DIESEL",IF(OR(""&amp;$F333="G",""&amp;$F333="H"),"GAS","")))</f>
        <v/>
      </c>
      <c r="AW333" s="2">
        <f>IF($AV333="","",$R333)</f>
        <v/>
      </c>
      <c r="AX333" s="2">
        <f>IF($AV333="","",IF($AB333=0,$R333,0))</f>
        <v/>
      </c>
      <c r="AY333" s="2">
        <f>IF($AV333="","",IF(AND($Z333=0,COUNTIF('AR SALES'!$L$2:$L$2501,$L333)=0),"YES",""))</f>
        <v/>
      </c>
      <c r="AZ333" s="2">
        <f>IF($AV333="","",IFERROR(VLOOKUP($AU333,CODES!$A:$B,2,FALSE),"NO CODE"))</f>
        <v/>
      </c>
      <c r="BA333" s="2">
        <f>IF(""&amp;$F333&lt;&gt;"4","",IF($AY333="YES","",IF(ROUND(SUMIFS($AE$2:$AE$4001,$L$2:$L$4001,$L333,$F$2:$F$4001,"4")-SUMIFS('AR SALES'!$Y$2:$Y$2501,'AR SALES'!$L$2:$L$2501,$L333,'AR SALES'!$AD$2:$AD$2501,"OFF"),2)=0,"","STALE")))</f>
        <v/>
      </c>
      <c r="BB333" s="2">
        <f>IF(OR(""&amp;$F333="2",""&amp;$F333="4",""&amp;$F333="G",""&amp;$F333="H"),IF($AY333="YES","",IF($AB333&lt;&gt;0,"",IF(COUNTIFS('AR SALES'!$L$2:$L$2501,$L333,'AR SALES'!$AD$2:$AD$2501,IF(""&amp;$F333="4","OFF","ON"),'AR SALES'!$AF$2:$AF$2501,"Y")&gt;0,"","NO EXEMPTION"))),"")</f>
        <v/>
      </c>
    </row>
    <row r="334">
      <c r="AT334" s="2">
        <f>IF($L334="","",IFERROR(INDEX('AR SALES'!$H$2:$H$2501,MATCH(""&amp;$L334,'AR SALES'!$AE$2:$AE$2501,0)),""))</f>
        <v/>
      </c>
      <c r="AU334" s="2">
        <f>IF($L334="","",IF($A334&lt;&gt;"GA","",IF($E334="FULTON",IF(ISNUMBER(SEARCH("COLLEGE PARK",$AT334)),"FULTON (COLLEGE PARK)",IF(ISNUMBER(SEARCH("HAPEVILLE",$AT334)),"FULTON (HAPEVILLE)",IF(ISNUMBER(SEARCH("EAST POINT",$AT334)),"FULTON (EAST POINT)",IF(ISNUMBER(SEARCH("ATLANTA",$AT334)),"FULTON (ATL LIMITS)","FULTON")))),IF($E334="DEKALB",IF(ISNUMBER(SEARCH("ATLANTA",$AT334)),"DEKALB (ATL LIMITS)","DEKALB"),IF(AND($E334="CLAYTON",ISNUMBER(SEARCH("COLLEGE PARK",$AT334))),"CLAYTON (COLLEGE PARK)",$E334)))))</f>
        <v/>
      </c>
      <c r="AV334" s="2">
        <f>IF($L334="","",IF(""&amp;$F334="2","DIESEL",IF(OR(""&amp;$F334="G",""&amp;$F334="H"),"GAS","")))</f>
        <v/>
      </c>
      <c r="AW334" s="2">
        <f>IF($AV334="","",$R334)</f>
        <v/>
      </c>
      <c r="AX334" s="2">
        <f>IF($AV334="","",IF($AB334=0,$R334,0))</f>
        <v/>
      </c>
      <c r="AY334" s="2">
        <f>IF($AV334="","",IF(AND($Z334=0,COUNTIF('AR SALES'!$L$2:$L$2501,$L334)=0),"YES",""))</f>
        <v/>
      </c>
      <c r="AZ334" s="2">
        <f>IF($AV334="","",IFERROR(VLOOKUP($AU334,CODES!$A:$B,2,FALSE),"NO CODE"))</f>
        <v/>
      </c>
      <c r="BA334" s="2">
        <f>IF(""&amp;$F334&lt;&gt;"4","",IF($AY334="YES","",IF(ROUND(SUMIFS($AE$2:$AE$4001,$L$2:$L$4001,$L334,$F$2:$F$4001,"4")-SUMIFS('AR SALES'!$Y$2:$Y$2501,'AR SALES'!$L$2:$L$2501,$L334,'AR SALES'!$AD$2:$AD$2501,"OFF"),2)=0,"","STALE")))</f>
        <v/>
      </c>
      <c r="BB334" s="2">
        <f>IF(OR(""&amp;$F334="2",""&amp;$F334="4",""&amp;$F334="G",""&amp;$F334="H"),IF($AY334="YES","",IF($AB334&lt;&gt;0,"",IF(COUNTIFS('AR SALES'!$L$2:$L$2501,$L334,'AR SALES'!$AD$2:$AD$2501,IF(""&amp;$F334="4","OFF","ON"),'AR SALES'!$AF$2:$AF$2501,"Y")&gt;0,"","NO EXEMPTION"))),"")</f>
        <v/>
      </c>
    </row>
    <row r="335">
      <c r="AT335" s="2">
        <f>IF($L335="","",IFERROR(INDEX('AR SALES'!$H$2:$H$2501,MATCH(""&amp;$L335,'AR SALES'!$AE$2:$AE$2501,0)),""))</f>
        <v/>
      </c>
      <c r="AU335" s="2">
        <f>IF($L335="","",IF($A335&lt;&gt;"GA","",IF($E335="FULTON",IF(ISNUMBER(SEARCH("COLLEGE PARK",$AT335)),"FULTON (COLLEGE PARK)",IF(ISNUMBER(SEARCH("HAPEVILLE",$AT335)),"FULTON (HAPEVILLE)",IF(ISNUMBER(SEARCH("EAST POINT",$AT335)),"FULTON (EAST POINT)",IF(ISNUMBER(SEARCH("ATLANTA",$AT335)),"FULTON (ATL LIMITS)","FULTON")))),IF($E335="DEKALB",IF(ISNUMBER(SEARCH("ATLANTA",$AT335)),"DEKALB (ATL LIMITS)","DEKALB"),IF(AND($E335="CLAYTON",ISNUMBER(SEARCH("COLLEGE PARK",$AT335))),"CLAYTON (COLLEGE PARK)",$E335)))))</f>
        <v/>
      </c>
      <c r="AV335" s="2">
        <f>IF($L335="","",IF(""&amp;$F335="2","DIESEL",IF(OR(""&amp;$F335="G",""&amp;$F335="H"),"GAS","")))</f>
        <v/>
      </c>
      <c r="AW335" s="2">
        <f>IF($AV335="","",$R335)</f>
        <v/>
      </c>
      <c r="AX335" s="2">
        <f>IF($AV335="","",IF($AB335=0,$R335,0))</f>
        <v/>
      </c>
      <c r="AY335" s="2">
        <f>IF($AV335="","",IF(AND($Z335=0,COUNTIF('AR SALES'!$L$2:$L$2501,$L335)=0),"YES",""))</f>
        <v/>
      </c>
      <c r="AZ335" s="2">
        <f>IF($AV335="","",IFERROR(VLOOKUP($AU335,CODES!$A:$B,2,FALSE),"NO CODE"))</f>
        <v/>
      </c>
      <c r="BA335" s="2">
        <f>IF(""&amp;$F335&lt;&gt;"4","",IF($AY335="YES","",IF(ROUND(SUMIFS($AE$2:$AE$4001,$L$2:$L$4001,$L335,$F$2:$F$4001,"4")-SUMIFS('AR SALES'!$Y$2:$Y$2501,'AR SALES'!$L$2:$L$2501,$L335,'AR SALES'!$AD$2:$AD$2501,"OFF"),2)=0,"","STALE")))</f>
        <v/>
      </c>
      <c r="BB335" s="2">
        <f>IF(OR(""&amp;$F335="2",""&amp;$F335="4",""&amp;$F335="G",""&amp;$F335="H"),IF($AY335="YES","",IF($AB335&lt;&gt;0,"",IF(COUNTIFS('AR SALES'!$L$2:$L$2501,$L335,'AR SALES'!$AD$2:$AD$2501,IF(""&amp;$F335="4","OFF","ON"),'AR SALES'!$AF$2:$AF$2501,"Y")&gt;0,"","NO EXEMPTION"))),"")</f>
        <v/>
      </c>
    </row>
    <row r="336">
      <c r="AT336" s="2">
        <f>IF($L336="","",IFERROR(INDEX('AR SALES'!$H$2:$H$2501,MATCH(""&amp;$L336,'AR SALES'!$AE$2:$AE$2501,0)),""))</f>
        <v/>
      </c>
      <c r="AU336" s="2">
        <f>IF($L336="","",IF($A336&lt;&gt;"GA","",IF($E336="FULTON",IF(ISNUMBER(SEARCH("COLLEGE PARK",$AT336)),"FULTON (COLLEGE PARK)",IF(ISNUMBER(SEARCH("HAPEVILLE",$AT336)),"FULTON (HAPEVILLE)",IF(ISNUMBER(SEARCH("EAST POINT",$AT336)),"FULTON (EAST POINT)",IF(ISNUMBER(SEARCH("ATLANTA",$AT336)),"FULTON (ATL LIMITS)","FULTON")))),IF($E336="DEKALB",IF(ISNUMBER(SEARCH("ATLANTA",$AT336)),"DEKALB (ATL LIMITS)","DEKALB"),IF(AND($E336="CLAYTON",ISNUMBER(SEARCH("COLLEGE PARK",$AT336))),"CLAYTON (COLLEGE PARK)",$E336)))))</f>
        <v/>
      </c>
      <c r="AV336" s="2">
        <f>IF($L336="","",IF(""&amp;$F336="2","DIESEL",IF(OR(""&amp;$F336="G",""&amp;$F336="H"),"GAS","")))</f>
        <v/>
      </c>
      <c r="AW336" s="2">
        <f>IF($AV336="","",$R336)</f>
        <v/>
      </c>
      <c r="AX336" s="2">
        <f>IF($AV336="","",IF($AB336=0,$R336,0))</f>
        <v/>
      </c>
      <c r="AY336" s="2">
        <f>IF($AV336="","",IF(AND($Z336=0,COUNTIF('AR SALES'!$L$2:$L$2501,$L336)=0),"YES",""))</f>
        <v/>
      </c>
      <c r="AZ336" s="2">
        <f>IF($AV336="","",IFERROR(VLOOKUP($AU336,CODES!$A:$B,2,FALSE),"NO CODE"))</f>
        <v/>
      </c>
      <c r="BA336" s="2">
        <f>IF(""&amp;$F336&lt;&gt;"4","",IF($AY336="YES","",IF(ROUND(SUMIFS($AE$2:$AE$4001,$L$2:$L$4001,$L336,$F$2:$F$4001,"4")-SUMIFS('AR SALES'!$Y$2:$Y$2501,'AR SALES'!$L$2:$L$2501,$L336,'AR SALES'!$AD$2:$AD$2501,"OFF"),2)=0,"","STALE")))</f>
        <v/>
      </c>
      <c r="BB336" s="2">
        <f>IF(OR(""&amp;$F336="2",""&amp;$F336="4",""&amp;$F336="G",""&amp;$F336="H"),IF($AY336="YES","",IF($AB336&lt;&gt;0,"",IF(COUNTIFS('AR SALES'!$L$2:$L$2501,$L336,'AR SALES'!$AD$2:$AD$2501,IF(""&amp;$F336="4","OFF","ON"),'AR SALES'!$AF$2:$AF$2501,"Y")&gt;0,"","NO EXEMPTION"))),"")</f>
        <v/>
      </c>
    </row>
    <row r="337">
      <c r="AT337" s="2">
        <f>IF($L337="","",IFERROR(INDEX('AR SALES'!$H$2:$H$2501,MATCH(""&amp;$L337,'AR SALES'!$AE$2:$AE$2501,0)),""))</f>
        <v/>
      </c>
      <c r="AU337" s="2">
        <f>IF($L337="","",IF($A337&lt;&gt;"GA","",IF($E337="FULTON",IF(ISNUMBER(SEARCH("COLLEGE PARK",$AT337)),"FULTON (COLLEGE PARK)",IF(ISNUMBER(SEARCH("HAPEVILLE",$AT337)),"FULTON (HAPEVILLE)",IF(ISNUMBER(SEARCH("EAST POINT",$AT337)),"FULTON (EAST POINT)",IF(ISNUMBER(SEARCH("ATLANTA",$AT337)),"FULTON (ATL LIMITS)","FULTON")))),IF($E337="DEKALB",IF(ISNUMBER(SEARCH("ATLANTA",$AT337)),"DEKALB (ATL LIMITS)","DEKALB"),IF(AND($E337="CLAYTON",ISNUMBER(SEARCH("COLLEGE PARK",$AT337))),"CLAYTON (COLLEGE PARK)",$E337)))))</f>
        <v/>
      </c>
      <c r="AV337" s="2">
        <f>IF($L337="","",IF(""&amp;$F337="2","DIESEL",IF(OR(""&amp;$F337="G",""&amp;$F337="H"),"GAS","")))</f>
        <v/>
      </c>
      <c r="AW337" s="2">
        <f>IF($AV337="","",$R337)</f>
        <v/>
      </c>
      <c r="AX337" s="2">
        <f>IF($AV337="","",IF($AB337=0,$R337,0))</f>
        <v/>
      </c>
      <c r="AY337" s="2">
        <f>IF($AV337="","",IF(AND($Z337=0,COUNTIF('AR SALES'!$L$2:$L$2501,$L337)=0),"YES",""))</f>
        <v/>
      </c>
      <c r="AZ337" s="2">
        <f>IF($AV337="","",IFERROR(VLOOKUP($AU337,CODES!$A:$B,2,FALSE),"NO CODE"))</f>
        <v/>
      </c>
      <c r="BA337" s="2">
        <f>IF(""&amp;$F337&lt;&gt;"4","",IF($AY337="YES","",IF(ROUND(SUMIFS($AE$2:$AE$4001,$L$2:$L$4001,$L337,$F$2:$F$4001,"4")-SUMIFS('AR SALES'!$Y$2:$Y$2501,'AR SALES'!$L$2:$L$2501,$L337,'AR SALES'!$AD$2:$AD$2501,"OFF"),2)=0,"","STALE")))</f>
        <v/>
      </c>
      <c r="BB337" s="2">
        <f>IF(OR(""&amp;$F337="2",""&amp;$F337="4",""&amp;$F337="G",""&amp;$F337="H"),IF($AY337="YES","",IF($AB337&lt;&gt;0,"",IF(COUNTIFS('AR SALES'!$L$2:$L$2501,$L337,'AR SALES'!$AD$2:$AD$2501,IF(""&amp;$F337="4","OFF","ON"),'AR SALES'!$AF$2:$AF$2501,"Y")&gt;0,"","NO EXEMPTION"))),"")</f>
        <v/>
      </c>
    </row>
    <row r="338">
      <c r="AT338" s="2">
        <f>IF($L338="","",IFERROR(INDEX('AR SALES'!$H$2:$H$2501,MATCH(""&amp;$L338,'AR SALES'!$AE$2:$AE$2501,0)),""))</f>
        <v/>
      </c>
      <c r="AU338" s="2">
        <f>IF($L338="","",IF($A338&lt;&gt;"GA","",IF($E338="FULTON",IF(ISNUMBER(SEARCH("COLLEGE PARK",$AT338)),"FULTON (COLLEGE PARK)",IF(ISNUMBER(SEARCH("HAPEVILLE",$AT338)),"FULTON (HAPEVILLE)",IF(ISNUMBER(SEARCH("EAST POINT",$AT338)),"FULTON (EAST POINT)",IF(ISNUMBER(SEARCH("ATLANTA",$AT338)),"FULTON (ATL LIMITS)","FULTON")))),IF($E338="DEKALB",IF(ISNUMBER(SEARCH("ATLANTA",$AT338)),"DEKALB (ATL LIMITS)","DEKALB"),IF(AND($E338="CLAYTON",ISNUMBER(SEARCH("COLLEGE PARK",$AT338))),"CLAYTON (COLLEGE PARK)",$E338)))))</f>
        <v/>
      </c>
      <c r="AV338" s="2">
        <f>IF($L338="","",IF(""&amp;$F338="2","DIESEL",IF(OR(""&amp;$F338="G",""&amp;$F338="H"),"GAS","")))</f>
        <v/>
      </c>
      <c r="AW338" s="2">
        <f>IF($AV338="","",$R338)</f>
        <v/>
      </c>
      <c r="AX338" s="2">
        <f>IF($AV338="","",IF($AB338=0,$R338,0))</f>
        <v/>
      </c>
      <c r="AY338" s="2">
        <f>IF($AV338="","",IF(AND($Z338=0,COUNTIF('AR SALES'!$L$2:$L$2501,$L338)=0),"YES",""))</f>
        <v/>
      </c>
      <c r="AZ338" s="2">
        <f>IF($AV338="","",IFERROR(VLOOKUP($AU338,CODES!$A:$B,2,FALSE),"NO CODE"))</f>
        <v/>
      </c>
      <c r="BA338" s="2">
        <f>IF(""&amp;$F338&lt;&gt;"4","",IF($AY338="YES","",IF(ROUND(SUMIFS($AE$2:$AE$4001,$L$2:$L$4001,$L338,$F$2:$F$4001,"4")-SUMIFS('AR SALES'!$Y$2:$Y$2501,'AR SALES'!$L$2:$L$2501,$L338,'AR SALES'!$AD$2:$AD$2501,"OFF"),2)=0,"","STALE")))</f>
        <v/>
      </c>
      <c r="BB338" s="2">
        <f>IF(OR(""&amp;$F338="2",""&amp;$F338="4",""&amp;$F338="G",""&amp;$F338="H"),IF($AY338="YES","",IF($AB338&lt;&gt;0,"",IF(COUNTIFS('AR SALES'!$L$2:$L$2501,$L338,'AR SALES'!$AD$2:$AD$2501,IF(""&amp;$F338="4","OFF","ON"),'AR SALES'!$AF$2:$AF$2501,"Y")&gt;0,"","NO EXEMPTION"))),"")</f>
        <v/>
      </c>
    </row>
    <row r="339">
      <c r="AT339" s="2">
        <f>IF($L339="","",IFERROR(INDEX('AR SALES'!$H$2:$H$2501,MATCH(""&amp;$L339,'AR SALES'!$AE$2:$AE$2501,0)),""))</f>
        <v/>
      </c>
      <c r="AU339" s="2">
        <f>IF($L339="","",IF($A339&lt;&gt;"GA","",IF($E339="FULTON",IF(ISNUMBER(SEARCH("COLLEGE PARK",$AT339)),"FULTON (COLLEGE PARK)",IF(ISNUMBER(SEARCH("HAPEVILLE",$AT339)),"FULTON (HAPEVILLE)",IF(ISNUMBER(SEARCH("EAST POINT",$AT339)),"FULTON (EAST POINT)",IF(ISNUMBER(SEARCH("ATLANTA",$AT339)),"FULTON (ATL LIMITS)","FULTON")))),IF($E339="DEKALB",IF(ISNUMBER(SEARCH("ATLANTA",$AT339)),"DEKALB (ATL LIMITS)","DEKALB"),IF(AND($E339="CLAYTON",ISNUMBER(SEARCH("COLLEGE PARK",$AT339))),"CLAYTON (COLLEGE PARK)",$E339)))))</f>
        <v/>
      </c>
      <c r="AV339" s="2">
        <f>IF($L339="","",IF(""&amp;$F339="2","DIESEL",IF(OR(""&amp;$F339="G",""&amp;$F339="H"),"GAS","")))</f>
        <v/>
      </c>
      <c r="AW339" s="2">
        <f>IF($AV339="","",$R339)</f>
        <v/>
      </c>
      <c r="AX339" s="2">
        <f>IF($AV339="","",IF($AB339=0,$R339,0))</f>
        <v/>
      </c>
      <c r="AY339" s="2">
        <f>IF($AV339="","",IF(AND($Z339=0,COUNTIF('AR SALES'!$L$2:$L$2501,$L339)=0),"YES",""))</f>
        <v/>
      </c>
      <c r="AZ339" s="2">
        <f>IF($AV339="","",IFERROR(VLOOKUP($AU339,CODES!$A:$B,2,FALSE),"NO CODE"))</f>
        <v/>
      </c>
      <c r="BA339" s="2">
        <f>IF(""&amp;$F339&lt;&gt;"4","",IF($AY339="YES","",IF(ROUND(SUMIFS($AE$2:$AE$4001,$L$2:$L$4001,$L339,$F$2:$F$4001,"4")-SUMIFS('AR SALES'!$Y$2:$Y$2501,'AR SALES'!$L$2:$L$2501,$L339,'AR SALES'!$AD$2:$AD$2501,"OFF"),2)=0,"","STALE")))</f>
        <v/>
      </c>
      <c r="BB339" s="2">
        <f>IF(OR(""&amp;$F339="2",""&amp;$F339="4",""&amp;$F339="G",""&amp;$F339="H"),IF($AY339="YES","",IF($AB339&lt;&gt;0,"",IF(COUNTIFS('AR SALES'!$L$2:$L$2501,$L339,'AR SALES'!$AD$2:$AD$2501,IF(""&amp;$F339="4","OFF","ON"),'AR SALES'!$AF$2:$AF$2501,"Y")&gt;0,"","NO EXEMPTION"))),"")</f>
        <v/>
      </c>
    </row>
    <row r="340">
      <c r="AT340" s="2">
        <f>IF($L340="","",IFERROR(INDEX('AR SALES'!$H$2:$H$2501,MATCH(""&amp;$L340,'AR SALES'!$AE$2:$AE$2501,0)),""))</f>
        <v/>
      </c>
      <c r="AU340" s="2">
        <f>IF($L340="","",IF($A340&lt;&gt;"GA","",IF($E340="FULTON",IF(ISNUMBER(SEARCH("COLLEGE PARK",$AT340)),"FULTON (COLLEGE PARK)",IF(ISNUMBER(SEARCH("HAPEVILLE",$AT340)),"FULTON (HAPEVILLE)",IF(ISNUMBER(SEARCH("EAST POINT",$AT340)),"FULTON (EAST POINT)",IF(ISNUMBER(SEARCH("ATLANTA",$AT340)),"FULTON (ATL LIMITS)","FULTON")))),IF($E340="DEKALB",IF(ISNUMBER(SEARCH("ATLANTA",$AT340)),"DEKALB (ATL LIMITS)","DEKALB"),IF(AND($E340="CLAYTON",ISNUMBER(SEARCH("COLLEGE PARK",$AT340))),"CLAYTON (COLLEGE PARK)",$E340)))))</f>
        <v/>
      </c>
      <c r="AV340" s="2">
        <f>IF($L340="","",IF(""&amp;$F340="2","DIESEL",IF(OR(""&amp;$F340="G",""&amp;$F340="H"),"GAS","")))</f>
        <v/>
      </c>
      <c r="AW340" s="2">
        <f>IF($AV340="","",$R340)</f>
        <v/>
      </c>
      <c r="AX340" s="2">
        <f>IF($AV340="","",IF($AB340=0,$R340,0))</f>
        <v/>
      </c>
      <c r="AY340" s="2">
        <f>IF($AV340="","",IF(AND($Z340=0,COUNTIF('AR SALES'!$L$2:$L$2501,$L340)=0),"YES",""))</f>
        <v/>
      </c>
      <c r="AZ340" s="2">
        <f>IF($AV340="","",IFERROR(VLOOKUP($AU340,CODES!$A:$B,2,FALSE),"NO CODE"))</f>
        <v/>
      </c>
      <c r="BA340" s="2">
        <f>IF(""&amp;$F340&lt;&gt;"4","",IF($AY340="YES","",IF(ROUND(SUMIFS($AE$2:$AE$4001,$L$2:$L$4001,$L340,$F$2:$F$4001,"4")-SUMIFS('AR SALES'!$Y$2:$Y$2501,'AR SALES'!$L$2:$L$2501,$L340,'AR SALES'!$AD$2:$AD$2501,"OFF"),2)=0,"","STALE")))</f>
        <v/>
      </c>
      <c r="BB340" s="2">
        <f>IF(OR(""&amp;$F340="2",""&amp;$F340="4",""&amp;$F340="G",""&amp;$F340="H"),IF($AY340="YES","",IF($AB340&lt;&gt;0,"",IF(COUNTIFS('AR SALES'!$L$2:$L$2501,$L340,'AR SALES'!$AD$2:$AD$2501,IF(""&amp;$F340="4","OFF","ON"),'AR SALES'!$AF$2:$AF$2501,"Y")&gt;0,"","NO EXEMPTION"))),"")</f>
        <v/>
      </c>
    </row>
    <row r="341">
      <c r="AT341" s="2">
        <f>IF($L341="","",IFERROR(INDEX('AR SALES'!$H$2:$H$2501,MATCH(""&amp;$L341,'AR SALES'!$AE$2:$AE$2501,0)),""))</f>
        <v/>
      </c>
      <c r="AU341" s="2">
        <f>IF($L341="","",IF($A341&lt;&gt;"GA","",IF($E341="FULTON",IF(ISNUMBER(SEARCH("COLLEGE PARK",$AT341)),"FULTON (COLLEGE PARK)",IF(ISNUMBER(SEARCH("HAPEVILLE",$AT341)),"FULTON (HAPEVILLE)",IF(ISNUMBER(SEARCH("EAST POINT",$AT341)),"FULTON (EAST POINT)",IF(ISNUMBER(SEARCH("ATLANTA",$AT341)),"FULTON (ATL LIMITS)","FULTON")))),IF($E341="DEKALB",IF(ISNUMBER(SEARCH("ATLANTA",$AT341)),"DEKALB (ATL LIMITS)","DEKALB"),IF(AND($E341="CLAYTON",ISNUMBER(SEARCH("COLLEGE PARK",$AT341))),"CLAYTON (COLLEGE PARK)",$E341)))))</f>
        <v/>
      </c>
      <c r="AV341" s="2">
        <f>IF($L341="","",IF(""&amp;$F341="2","DIESEL",IF(OR(""&amp;$F341="G",""&amp;$F341="H"),"GAS","")))</f>
        <v/>
      </c>
      <c r="AW341" s="2">
        <f>IF($AV341="","",$R341)</f>
        <v/>
      </c>
      <c r="AX341" s="2">
        <f>IF($AV341="","",IF($AB341=0,$R341,0))</f>
        <v/>
      </c>
      <c r="AY341" s="2">
        <f>IF($AV341="","",IF(AND($Z341=0,COUNTIF('AR SALES'!$L$2:$L$2501,$L341)=0),"YES",""))</f>
        <v/>
      </c>
      <c r="AZ341" s="2">
        <f>IF($AV341="","",IFERROR(VLOOKUP($AU341,CODES!$A:$B,2,FALSE),"NO CODE"))</f>
        <v/>
      </c>
      <c r="BA341" s="2">
        <f>IF(""&amp;$F341&lt;&gt;"4","",IF($AY341="YES","",IF(ROUND(SUMIFS($AE$2:$AE$4001,$L$2:$L$4001,$L341,$F$2:$F$4001,"4")-SUMIFS('AR SALES'!$Y$2:$Y$2501,'AR SALES'!$L$2:$L$2501,$L341,'AR SALES'!$AD$2:$AD$2501,"OFF"),2)=0,"","STALE")))</f>
        <v/>
      </c>
      <c r="BB341" s="2">
        <f>IF(OR(""&amp;$F341="2",""&amp;$F341="4",""&amp;$F341="G",""&amp;$F341="H"),IF($AY341="YES","",IF($AB341&lt;&gt;0,"",IF(COUNTIFS('AR SALES'!$L$2:$L$2501,$L341,'AR SALES'!$AD$2:$AD$2501,IF(""&amp;$F341="4","OFF","ON"),'AR SALES'!$AF$2:$AF$2501,"Y")&gt;0,"","NO EXEMPTION"))),"")</f>
        <v/>
      </c>
    </row>
    <row r="342">
      <c r="AT342" s="2">
        <f>IF($L342="","",IFERROR(INDEX('AR SALES'!$H$2:$H$2501,MATCH(""&amp;$L342,'AR SALES'!$AE$2:$AE$2501,0)),""))</f>
        <v/>
      </c>
      <c r="AU342" s="2">
        <f>IF($L342="","",IF($A342&lt;&gt;"GA","",IF($E342="FULTON",IF(ISNUMBER(SEARCH("COLLEGE PARK",$AT342)),"FULTON (COLLEGE PARK)",IF(ISNUMBER(SEARCH("HAPEVILLE",$AT342)),"FULTON (HAPEVILLE)",IF(ISNUMBER(SEARCH("EAST POINT",$AT342)),"FULTON (EAST POINT)",IF(ISNUMBER(SEARCH("ATLANTA",$AT342)),"FULTON (ATL LIMITS)","FULTON")))),IF($E342="DEKALB",IF(ISNUMBER(SEARCH("ATLANTA",$AT342)),"DEKALB (ATL LIMITS)","DEKALB"),IF(AND($E342="CLAYTON",ISNUMBER(SEARCH("COLLEGE PARK",$AT342))),"CLAYTON (COLLEGE PARK)",$E342)))))</f>
        <v/>
      </c>
      <c r="AV342" s="2">
        <f>IF($L342="","",IF(""&amp;$F342="2","DIESEL",IF(OR(""&amp;$F342="G",""&amp;$F342="H"),"GAS","")))</f>
        <v/>
      </c>
      <c r="AW342" s="2">
        <f>IF($AV342="","",$R342)</f>
        <v/>
      </c>
      <c r="AX342" s="2">
        <f>IF($AV342="","",IF($AB342=0,$R342,0))</f>
        <v/>
      </c>
      <c r="AY342" s="2">
        <f>IF($AV342="","",IF(AND($Z342=0,COUNTIF('AR SALES'!$L$2:$L$2501,$L342)=0),"YES",""))</f>
        <v/>
      </c>
      <c r="AZ342" s="2">
        <f>IF($AV342="","",IFERROR(VLOOKUP($AU342,CODES!$A:$B,2,FALSE),"NO CODE"))</f>
        <v/>
      </c>
      <c r="BA342" s="2">
        <f>IF(""&amp;$F342&lt;&gt;"4","",IF($AY342="YES","",IF(ROUND(SUMIFS($AE$2:$AE$4001,$L$2:$L$4001,$L342,$F$2:$F$4001,"4")-SUMIFS('AR SALES'!$Y$2:$Y$2501,'AR SALES'!$L$2:$L$2501,$L342,'AR SALES'!$AD$2:$AD$2501,"OFF"),2)=0,"","STALE")))</f>
        <v/>
      </c>
      <c r="BB342" s="2">
        <f>IF(OR(""&amp;$F342="2",""&amp;$F342="4",""&amp;$F342="G",""&amp;$F342="H"),IF($AY342="YES","",IF($AB342&lt;&gt;0,"",IF(COUNTIFS('AR SALES'!$L$2:$L$2501,$L342,'AR SALES'!$AD$2:$AD$2501,IF(""&amp;$F342="4","OFF","ON"),'AR SALES'!$AF$2:$AF$2501,"Y")&gt;0,"","NO EXEMPTION"))),"")</f>
        <v/>
      </c>
    </row>
    <row r="343">
      <c r="AT343" s="2">
        <f>IF($L343="","",IFERROR(INDEX('AR SALES'!$H$2:$H$2501,MATCH(""&amp;$L343,'AR SALES'!$AE$2:$AE$2501,0)),""))</f>
        <v/>
      </c>
      <c r="AU343" s="2">
        <f>IF($L343="","",IF($A343&lt;&gt;"GA","",IF($E343="FULTON",IF(ISNUMBER(SEARCH("COLLEGE PARK",$AT343)),"FULTON (COLLEGE PARK)",IF(ISNUMBER(SEARCH("HAPEVILLE",$AT343)),"FULTON (HAPEVILLE)",IF(ISNUMBER(SEARCH("EAST POINT",$AT343)),"FULTON (EAST POINT)",IF(ISNUMBER(SEARCH("ATLANTA",$AT343)),"FULTON (ATL LIMITS)","FULTON")))),IF($E343="DEKALB",IF(ISNUMBER(SEARCH("ATLANTA",$AT343)),"DEKALB (ATL LIMITS)","DEKALB"),IF(AND($E343="CLAYTON",ISNUMBER(SEARCH("COLLEGE PARK",$AT343))),"CLAYTON (COLLEGE PARK)",$E343)))))</f>
        <v/>
      </c>
      <c r="AV343" s="2">
        <f>IF($L343="","",IF(""&amp;$F343="2","DIESEL",IF(OR(""&amp;$F343="G",""&amp;$F343="H"),"GAS","")))</f>
        <v/>
      </c>
      <c r="AW343" s="2">
        <f>IF($AV343="","",$R343)</f>
        <v/>
      </c>
      <c r="AX343" s="2">
        <f>IF($AV343="","",IF($AB343=0,$R343,0))</f>
        <v/>
      </c>
      <c r="AY343" s="2">
        <f>IF($AV343="","",IF(AND($Z343=0,COUNTIF('AR SALES'!$L$2:$L$2501,$L343)=0),"YES",""))</f>
        <v/>
      </c>
      <c r="AZ343" s="2">
        <f>IF($AV343="","",IFERROR(VLOOKUP($AU343,CODES!$A:$B,2,FALSE),"NO CODE"))</f>
        <v/>
      </c>
      <c r="BA343" s="2">
        <f>IF(""&amp;$F343&lt;&gt;"4","",IF($AY343="YES","",IF(ROUND(SUMIFS($AE$2:$AE$4001,$L$2:$L$4001,$L343,$F$2:$F$4001,"4")-SUMIFS('AR SALES'!$Y$2:$Y$2501,'AR SALES'!$L$2:$L$2501,$L343,'AR SALES'!$AD$2:$AD$2501,"OFF"),2)=0,"","STALE")))</f>
        <v/>
      </c>
      <c r="BB343" s="2">
        <f>IF(OR(""&amp;$F343="2",""&amp;$F343="4",""&amp;$F343="G",""&amp;$F343="H"),IF($AY343="YES","",IF($AB343&lt;&gt;0,"",IF(COUNTIFS('AR SALES'!$L$2:$L$2501,$L343,'AR SALES'!$AD$2:$AD$2501,IF(""&amp;$F343="4","OFF","ON"),'AR SALES'!$AF$2:$AF$2501,"Y")&gt;0,"","NO EXEMPTION"))),"")</f>
        <v/>
      </c>
    </row>
    <row r="344">
      <c r="AT344" s="2">
        <f>IF($L344="","",IFERROR(INDEX('AR SALES'!$H$2:$H$2501,MATCH(""&amp;$L344,'AR SALES'!$AE$2:$AE$2501,0)),""))</f>
        <v/>
      </c>
      <c r="AU344" s="2">
        <f>IF($L344="","",IF($A344&lt;&gt;"GA","",IF($E344="FULTON",IF(ISNUMBER(SEARCH("COLLEGE PARK",$AT344)),"FULTON (COLLEGE PARK)",IF(ISNUMBER(SEARCH("HAPEVILLE",$AT344)),"FULTON (HAPEVILLE)",IF(ISNUMBER(SEARCH("EAST POINT",$AT344)),"FULTON (EAST POINT)",IF(ISNUMBER(SEARCH("ATLANTA",$AT344)),"FULTON (ATL LIMITS)","FULTON")))),IF($E344="DEKALB",IF(ISNUMBER(SEARCH("ATLANTA",$AT344)),"DEKALB (ATL LIMITS)","DEKALB"),IF(AND($E344="CLAYTON",ISNUMBER(SEARCH("COLLEGE PARK",$AT344))),"CLAYTON (COLLEGE PARK)",$E344)))))</f>
        <v/>
      </c>
      <c r="AV344" s="2">
        <f>IF($L344="","",IF(""&amp;$F344="2","DIESEL",IF(OR(""&amp;$F344="G",""&amp;$F344="H"),"GAS","")))</f>
        <v/>
      </c>
      <c r="AW344" s="2">
        <f>IF($AV344="","",$R344)</f>
        <v/>
      </c>
      <c r="AX344" s="2">
        <f>IF($AV344="","",IF($AB344=0,$R344,0))</f>
        <v/>
      </c>
      <c r="AY344" s="2">
        <f>IF($AV344="","",IF(AND($Z344=0,COUNTIF('AR SALES'!$L$2:$L$2501,$L344)=0),"YES",""))</f>
        <v/>
      </c>
      <c r="AZ344" s="2">
        <f>IF($AV344="","",IFERROR(VLOOKUP($AU344,CODES!$A:$B,2,FALSE),"NO CODE"))</f>
        <v/>
      </c>
      <c r="BA344" s="2">
        <f>IF(""&amp;$F344&lt;&gt;"4","",IF($AY344="YES","",IF(ROUND(SUMIFS($AE$2:$AE$4001,$L$2:$L$4001,$L344,$F$2:$F$4001,"4")-SUMIFS('AR SALES'!$Y$2:$Y$2501,'AR SALES'!$L$2:$L$2501,$L344,'AR SALES'!$AD$2:$AD$2501,"OFF"),2)=0,"","STALE")))</f>
        <v/>
      </c>
      <c r="BB344" s="2">
        <f>IF(OR(""&amp;$F344="2",""&amp;$F344="4",""&amp;$F344="G",""&amp;$F344="H"),IF($AY344="YES","",IF($AB344&lt;&gt;0,"",IF(COUNTIFS('AR SALES'!$L$2:$L$2501,$L344,'AR SALES'!$AD$2:$AD$2501,IF(""&amp;$F344="4","OFF","ON"),'AR SALES'!$AF$2:$AF$2501,"Y")&gt;0,"","NO EXEMPTION"))),"")</f>
        <v/>
      </c>
    </row>
    <row r="345">
      <c r="AT345" s="2">
        <f>IF($L345="","",IFERROR(INDEX('AR SALES'!$H$2:$H$2501,MATCH(""&amp;$L345,'AR SALES'!$AE$2:$AE$2501,0)),""))</f>
        <v/>
      </c>
      <c r="AU345" s="2">
        <f>IF($L345="","",IF($A345&lt;&gt;"GA","",IF($E345="FULTON",IF(ISNUMBER(SEARCH("COLLEGE PARK",$AT345)),"FULTON (COLLEGE PARK)",IF(ISNUMBER(SEARCH("HAPEVILLE",$AT345)),"FULTON (HAPEVILLE)",IF(ISNUMBER(SEARCH("EAST POINT",$AT345)),"FULTON (EAST POINT)",IF(ISNUMBER(SEARCH("ATLANTA",$AT345)),"FULTON (ATL LIMITS)","FULTON")))),IF($E345="DEKALB",IF(ISNUMBER(SEARCH("ATLANTA",$AT345)),"DEKALB (ATL LIMITS)","DEKALB"),IF(AND($E345="CLAYTON",ISNUMBER(SEARCH("COLLEGE PARK",$AT345))),"CLAYTON (COLLEGE PARK)",$E345)))))</f>
        <v/>
      </c>
      <c r="AV345" s="2">
        <f>IF($L345="","",IF(""&amp;$F345="2","DIESEL",IF(OR(""&amp;$F345="G",""&amp;$F345="H"),"GAS","")))</f>
        <v/>
      </c>
      <c r="AW345" s="2">
        <f>IF($AV345="","",$R345)</f>
        <v/>
      </c>
      <c r="AX345" s="2">
        <f>IF($AV345="","",IF($AB345=0,$R345,0))</f>
        <v/>
      </c>
      <c r="AY345" s="2">
        <f>IF($AV345="","",IF(AND($Z345=0,COUNTIF('AR SALES'!$L$2:$L$2501,$L345)=0),"YES",""))</f>
        <v/>
      </c>
      <c r="AZ345" s="2">
        <f>IF($AV345="","",IFERROR(VLOOKUP($AU345,CODES!$A:$B,2,FALSE),"NO CODE"))</f>
        <v/>
      </c>
      <c r="BA345" s="2">
        <f>IF(""&amp;$F345&lt;&gt;"4","",IF($AY345="YES","",IF(ROUND(SUMIFS($AE$2:$AE$4001,$L$2:$L$4001,$L345,$F$2:$F$4001,"4")-SUMIFS('AR SALES'!$Y$2:$Y$2501,'AR SALES'!$L$2:$L$2501,$L345,'AR SALES'!$AD$2:$AD$2501,"OFF"),2)=0,"","STALE")))</f>
        <v/>
      </c>
      <c r="BB345" s="2">
        <f>IF(OR(""&amp;$F345="2",""&amp;$F345="4",""&amp;$F345="G",""&amp;$F345="H"),IF($AY345="YES","",IF($AB345&lt;&gt;0,"",IF(COUNTIFS('AR SALES'!$L$2:$L$2501,$L345,'AR SALES'!$AD$2:$AD$2501,IF(""&amp;$F345="4","OFF","ON"),'AR SALES'!$AF$2:$AF$2501,"Y")&gt;0,"","NO EXEMPTION"))),"")</f>
        <v/>
      </c>
    </row>
    <row r="346">
      <c r="AT346" s="2">
        <f>IF($L346="","",IFERROR(INDEX('AR SALES'!$H$2:$H$2501,MATCH(""&amp;$L346,'AR SALES'!$AE$2:$AE$2501,0)),""))</f>
        <v/>
      </c>
      <c r="AU346" s="2">
        <f>IF($L346="","",IF($A346&lt;&gt;"GA","",IF($E346="FULTON",IF(ISNUMBER(SEARCH("COLLEGE PARK",$AT346)),"FULTON (COLLEGE PARK)",IF(ISNUMBER(SEARCH("HAPEVILLE",$AT346)),"FULTON (HAPEVILLE)",IF(ISNUMBER(SEARCH("EAST POINT",$AT346)),"FULTON (EAST POINT)",IF(ISNUMBER(SEARCH("ATLANTA",$AT346)),"FULTON (ATL LIMITS)","FULTON")))),IF($E346="DEKALB",IF(ISNUMBER(SEARCH("ATLANTA",$AT346)),"DEKALB (ATL LIMITS)","DEKALB"),IF(AND($E346="CLAYTON",ISNUMBER(SEARCH("COLLEGE PARK",$AT346))),"CLAYTON (COLLEGE PARK)",$E346)))))</f>
        <v/>
      </c>
      <c r="AV346" s="2">
        <f>IF($L346="","",IF(""&amp;$F346="2","DIESEL",IF(OR(""&amp;$F346="G",""&amp;$F346="H"),"GAS","")))</f>
        <v/>
      </c>
      <c r="AW346" s="2">
        <f>IF($AV346="","",$R346)</f>
        <v/>
      </c>
      <c r="AX346" s="2">
        <f>IF($AV346="","",IF($AB346=0,$R346,0))</f>
        <v/>
      </c>
      <c r="AY346" s="2">
        <f>IF($AV346="","",IF(AND($Z346=0,COUNTIF('AR SALES'!$L$2:$L$2501,$L346)=0),"YES",""))</f>
        <v/>
      </c>
      <c r="AZ346" s="2">
        <f>IF($AV346="","",IFERROR(VLOOKUP($AU346,CODES!$A:$B,2,FALSE),"NO CODE"))</f>
        <v/>
      </c>
      <c r="BA346" s="2">
        <f>IF(""&amp;$F346&lt;&gt;"4","",IF($AY346="YES","",IF(ROUND(SUMIFS($AE$2:$AE$4001,$L$2:$L$4001,$L346,$F$2:$F$4001,"4")-SUMIFS('AR SALES'!$Y$2:$Y$2501,'AR SALES'!$L$2:$L$2501,$L346,'AR SALES'!$AD$2:$AD$2501,"OFF"),2)=0,"","STALE")))</f>
        <v/>
      </c>
      <c r="BB346" s="2">
        <f>IF(OR(""&amp;$F346="2",""&amp;$F346="4",""&amp;$F346="G",""&amp;$F346="H"),IF($AY346="YES","",IF($AB346&lt;&gt;0,"",IF(COUNTIFS('AR SALES'!$L$2:$L$2501,$L346,'AR SALES'!$AD$2:$AD$2501,IF(""&amp;$F346="4","OFF","ON"),'AR SALES'!$AF$2:$AF$2501,"Y")&gt;0,"","NO EXEMPTION"))),"")</f>
        <v/>
      </c>
    </row>
    <row r="347">
      <c r="AT347" s="2">
        <f>IF($L347="","",IFERROR(INDEX('AR SALES'!$H$2:$H$2501,MATCH(""&amp;$L347,'AR SALES'!$AE$2:$AE$2501,0)),""))</f>
        <v/>
      </c>
      <c r="AU347" s="2">
        <f>IF($L347="","",IF($A347&lt;&gt;"GA","",IF($E347="FULTON",IF(ISNUMBER(SEARCH("COLLEGE PARK",$AT347)),"FULTON (COLLEGE PARK)",IF(ISNUMBER(SEARCH("HAPEVILLE",$AT347)),"FULTON (HAPEVILLE)",IF(ISNUMBER(SEARCH("EAST POINT",$AT347)),"FULTON (EAST POINT)",IF(ISNUMBER(SEARCH("ATLANTA",$AT347)),"FULTON (ATL LIMITS)","FULTON")))),IF($E347="DEKALB",IF(ISNUMBER(SEARCH("ATLANTA",$AT347)),"DEKALB (ATL LIMITS)","DEKALB"),IF(AND($E347="CLAYTON",ISNUMBER(SEARCH("COLLEGE PARK",$AT347))),"CLAYTON (COLLEGE PARK)",$E347)))))</f>
        <v/>
      </c>
      <c r="AV347" s="2">
        <f>IF($L347="","",IF(""&amp;$F347="2","DIESEL",IF(OR(""&amp;$F347="G",""&amp;$F347="H"),"GAS","")))</f>
        <v/>
      </c>
      <c r="AW347" s="2">
        <f>IF($AV347="","",$R347)</f>
        <v/>
      </c>
      <c r="AX347" s="2">
        <f>IF($AV347="","",IF($AB347=0,$R347,0))</f>
        <v/>
      </c>
      <c r="AY347" s="2">
        <f>IF($AV347="","",IF(AND($Z347=0,COUNTIF('AR SALES'!$L$2:$L$2501,$L347)=0),"YES",""))</f>
        <v/>
      </c>
      <c r="AZ347" s="2">
        <f>IF($AV347="","",IFERROR(VLOOKUP($AU347,CODES!$A:$B,2,FALSE),"NO CODE"))</f>
        <v/>
      </c>
      <c r="BA347" s="2">
        <f>IF(""&amp;$F347&lt;&gt;"4","",IF($AY347="YES","",IF(ROUND(SUMIFS($AE$2:$AE$4001,$L$2:$L$4001,$L347,$F$2:$F$4001,"4")-SUMIFS('AR SALES'!$Y$2:$Y$2501,'AR SALES'!$L$2:$L$2501,$L347,'AR SALES'!$AD$2:$AD$2501,"OFF"),2)=0,"","STALE")))</f>
        <v/>
      </c>
      <c r="BB347" s="2">
        <f>IF(OR(""&amp;$F347="2",""&amp;$F347="4",""&amp;$F347="G",""&amp;$F347="H"),IF($AY347="YES","",IF($AB347&lt;&gt;0,"",IF(COUNTIFS('AR SALES'!$L$2:$L$2501,$L347,'AR SALES'!$AD$2:$AD$2501,IF(""&amp;$F347="4","OFF","ON"),'AR SALES'!$AF$2:$AF$2501,"Y")&gt;0,"","NO EXEMPTION"))),"")</f>
        <v/>
      </c>
    </row>
    <row r="348">
      <c r="AT348" s="2">
        <f>IF($L348="","",IFERROR(INDEX('AR SALES'!$H$2:$H$2501,MATCH(""&amp;$L348,'AR SALES'!$AE$2:$AE$2501,0)),""))</f>
        <v/>
      </c>
      <c r="AU348" s="2">
        <f>IF($L348="","",IF($A348&lt;&gt;"GA","",IF($E348="FULTON",IF(ISNUMBER(SEARCH("COLLEGE PARK",$AT348)),"FULTON (COLLEGE PARK)",IF(ISNUMBER(SEARCH("HAPEVILLE",$AT348)),"FULTON (HAPEVILLE)",IF(ISNUMBER(SEARCH("EAST POINT",$AT348)),"FULTON (EAST POINT)",IF(ISNUMBER(SEARCH("ATLANTA",$AT348)),"FULTON (ATL LIMITS)","FULTON")))),IF($E348="DEKALB",IF(ISNUMBER(SEARCH("ATLANTA",$AT348)),"DEKALB (ATL LIMITS)","DEKALB"),IF(AND($E348="CLAYTON",ISNUMBER(SEARCH("COLLEGE PARK",$AT348))),"CLAYTON (COLLEGE PARK)",$E348)))))</f>
        <v/>
      </c>
      <c r="AV348" s="2">
        <f>IF($L348="","",IF(""&amp;$F348="2","DIESEL",IF(OR(""&amp;$F348="G",""&amp;$F348="H"),"GAS","")))</f>
        <v/>
      </c>
      <c r="AW348" s="2">
        <f>IF($AV348="","",$R348)</f>
        <v/>
      </c>
      <c r="AX348" s="2">
        <f>IF($AV348="","",IF($AB348=0,$R348,0))</f>
        <v/>
      </c>
      <c r="AY348" s="2">
        <f>IF($AV348="","",IF(AND($Z348=0,COUNTIF('AR SALES'!$L$2:$L$2501,$L348)=0),"YES",""))</f>
        <v/>
      </c>
      <c r="AZ348" s="2">
        <f>IF($AV348="","",IFERROR(VLOOKUP($AU348,CODES!$A:$B,2,FALSE),"NO CODE"))</f>
        <v/>
      </c>
      <c r="BA348" s="2">
        <f>IF(""&amp;$F348&lt;&gt;"4","",IF($AY348="YES","",IF(ROUND(SUMIFS($AE$2:$AE$4001,$L$2:$L$4001,$L348,$F$2:$F$4001,"4")-SUMIFS('AR SALES'!$Y$2:$Y$2501,'AR SALES'!$L$2:$L$2501,$L348,'AR SALES'!$AD$2:$AD$2501,"OFF"),2)=0,"","STALE")))</f>
        <v/>
      </c>
      <c r="BB348" s="2">
        <f>IF(OR(""&amp;$F348="2",""&amp;$F348="4",""&amp;$F348="G",""&amp;$F348="H"),IF($AY348="YES","",IF($AB348&lt;&gt;0,"",IF(COUNTIFS('AR SALES'!$L$2:$L$2501,$L348,'AR SALES'!$AD$2:$AD$2501,IF(""&amp;$F348="4","OFF","ON"),'AR SALES'!$AF$2:$AF$2501,"Y")&gt;0,"","NO EXEMPTION"))),"")</f>
        <v/>
      </c>
    </row>
    <row r="349">
      <c r="AT349" s="2">
        <f>IF($L349="","",IFERROR(INDEX('AR SALES'!$H$2:$H$2501,MATCH(""&amp;$L349,'AR SALES'!$AE$2:$AE$2501,0)),""))</f>
        <v/>
      </c>
      <c r="AU349" s="2">
        <f>IF($L349="","",IF($A349&lt;&gt;"GA","",IF($E349="FULTON",IF(ISNUMBER(SEARCH("COLLEGE PARK",$AT349)),"FULTON (COLLEGE PARK)",IF(ISNUMBER(SEARCH("HAPEVILLE",$AT349)),"FULTON (HAPEVILLE)",IF(ISNUMBER(SEARCH("EAST POINT",$AT349)),"FULTON (EAST POINT)",IF(ISNUMBER(SEARCH("ATLANTA",$AT349)),"FULTON (ATL LIMITS)","FULTON")))),IF($E349="DEKALB",IF(ISNUMBER(SEARCH("ATLANTA",$AT349)),"DEKALB (ATL LIMITS)","DEKALB"),IF(AND($E349="CLAYTON",ISNUMBER(SEARCH("COLLEGE PARK",$AT349))),"CLAYTON (COLLEGE PARK)",$E349)))))</f>
        <v/>
      </c>
      <c r="AV349" s="2">
        <f>IF($L349="","",IF(""&amp;$F349="2","DIESEL",IF(OR(""&amp;$F349="G",""&amp;$F349="H"),"GAS","")))</f>
        <v/>
      </c>
      <c r="AW349" s="2">
        <f>IF($AV349="","",$R349)</f>
        <v/>
      </c>
      <c r="AX349" s="2">
        <f>IF($AV349="","",IF($AB349=0,$R349,0))</f>
        <v/>
      </c>
      <c r="AY349" s="2">
        <f>IF($AV349="","",IF(AND($Z349=0,COUNTIF('AR SALES'!$L$2:$L$2501,$L349)=0),"YES",""))</f>
        <v/>
      </c>
      <c r="AZ349" s="2">
        <f>IF($AV349="","",IFERROR(VLOOKUP($AU349,CODES!$A:$B,2,FALSE),"NO CODE"))</f>
        <v/>
      </c>
      <c r="BA349" s="2">
        <f>IF(""&amp;$F349&lt;&gt;"4","",IF($AY349="YES","",IF(ROUND(SUMIFS($AE$2:$AE$4001,$L$2:$L$4001,$L349,$F$2:$F$4001,"4")-SUMIFS('AR SALES'!$Y$2:$Y$2501,'AR SALES'!$L$2:$L$2501,$L349,'AR SALES'!$AD$2:$AD$2501,"OFF"),2)=0,"","STALE")))</f>
        <v/>
      </c>
      <c r="BB349" s="2">
        <f>IF(OR(""&amp;$F349="2",""&amp;$F349="4",""&amp;$F349="G",""&amp;$F349="H"),IF($AY349="YES","",IF($AB349&lt;&gt;0,"",IF(COUNTIFS('AR SALES'!$L$2:$L$2501,$L349,'AR SALES'!$AD$2:$AD$2501,IF(""&amp;$F349="4","OFF","ON"),'AR SALES'!$AF$2:$AF$2501,"Y")&gt;0,"","NO EXEMPTION"))),"")</f>
        <v/>
      </c>
    </row>
    <row r="350">
      <c r="AT350" s="2">
        <f>IF($L350="","",IFERROR(INDEX('AR SALES'!$H$2:$H$2501,MATCH(""&amp;$L350,'AR SALES'!$AE$2:$AE$2501,0)),""))</f>
        <v/>
      </c>
      <c r="AU350" s="2">
        <f>IF($L350="","",IF($A350&lt;&gt;"GA","",IF($E350="FULTON",IF(ISNUMBER(SEARCH("COLLEGE PARK",$AT350)),"FULTON (COLLEGE PARK)",IF(ISNUMBER(SEARCH("HAPEVILLE",$AT350)),"FULTON (HAPEVILLE)",IF(ISNUMBER(SEARCH("EAST POINT",$AT350)),"FULTON (EAST POINT)",IF(ISNUMBER(SEARCH("ATLANTA",$AT350)),"FULTON (ATL LIMITS)","FULTON")))),IF($E350="DEKALB",IF(ISNUMBER(SEARCH("ATLANTA",$AT350)),"DEKALB (ATL LIMITS)","DEKALB"),IF(AND($E350="CLAYTON",ISNUMBER(SEARCH("COLLEGE PARK",$AT350))),"CLAYTON (COLLEGE PARK)",$E350)))))</f>
        <v/>
      </c>
      <c r="AV350" s="2">
        <f>IF($L350="","",IF(""&amp;$F350="2","DIESEL",IF(OR(""&amp;$F350="G",""&amp;$F350="H"),"GAS","")))</f>
        <v/>
      </c>
      <c r="AW350" s="2">
        <f>IF($AV350="","",$R350)</f>
        <v/>
      </c>
      <c r="AX350" s="2">
        <f>IF($AV350="","",IF($AB350=0,$R350,0))</f>
        <v/>
      </c>
      <c r="AY350" s="2">
        <f>IF($AV350="","",IF(AND($Z350=0,COUNTIF('AR SALES'!$L$2:$L$2501,$L350)=0),"YES",""))</f>
        <v/>
      </c>
      <c r="AZ350" s="2">
        <f>IF($AV350="","",IFERROR(VLOOKUP($AU350,CODES!$A:$B,2,FALSE),"NO CODE"))</f>
        <v/>
      </c>
      <c r="BA350" s="2">
        <f>IF(""&amp;$F350&lt;&gt;"4","",IF($AY350="YES","",IF(ROUND(SUMIFS($AE$2:$AE$4001,$L$2:$L$4001,$L350,$F$2:$F$4001,"4")-SUMIFS('AR SALES'!$Y$2:$Y$2501,'AR SALES'!$L$2:$L$2501,$L350,'AR SALES'!$AD$2:$AD$2501,"OFF"),2)=0,"","STALE")))</f>
        <v/>
      </c>
      <c r="BB350" s="2">
        <f>IF(OR(""&amp;$F350="2",""&amp;$F350="4",""&amp;$F350="G",""&amp;$F350="H"),IF($AY350="YES","",IF($AB350&lt;&gt;0,"",IF(COUNTIFS('AR SALES'!$L$2:$L$2501,$L350,'AR SALES'!$AD$2:$AD$2501,IF(""&amp;$F350="4","OFF","ON"),'AR SALES'!$AF$2:$AF$2501,"Y")&gt;0,"","NO EXEMPTION"))),"")</f>
        <v/>
      </c>
    </row>
    <row r="351">
      <c r="AT351" s="2">
        <f>IF($L351="","",IFERROR(INDEX('AR SALES'!$H$2:$H$2501,MATCH(""&amp;$L351,'AR SALES'!$AE$2:$AE$2501,0)),""))</f>
        <v/>
      </c>
      <c r="AU351" s="2">
        <f>IF($L351="","",IF($A351&lt;&gt;"GA","",IF($E351="FULTON",IF(ISNUMBER(SEARCH("COLLEGE PARK",$AT351)),"FULTON (COLLEGE PARK)",IF(ISNUMBER(SEARCH("HAPEVILLE",$AT351)),"FULTON (HAPEVILLE)",IF(ISNUMBER(SEARCH("EAST POINT",$AT351)),"FULTON (EAST POINT)",IF(ISNUMBER(SEARCH("ATLANTA",$AT351)),"FULTON (ATL LIMITS)","FULTON")))),IF($E351="DEKALB",IF(ISNUMBER(SEARCH("ATLANTA",$AT351)),"DEKALB (ATL LIMITS)","DEKALB"),IF(AND($E351="CLAYTON",ISNUMBER(SEARCH("COLLEGE PARK",$AT351))),"CLAYTON (COLLEGE PARK)",$E351)))))</f>
        <v/>
      </c>
      <c r="AV351" s="2">
        <f>IF($L351="","",IF(""&amp;$F351="2","DIESEL",IF(OR(""&amp;$F351="G",""&amp;$F351="H"),"GAS","")))</f>
        <v/>
      </c>
      <c r="AW351" s="2">
        <f>IF($AV351="","",$R351)</f>
        <v/>
      </c>
      <c r="AX351" s="2">
        <f>IF($AV351="","",IF($AB351=0,$R351,0))</f>
        <v/>
      </c>
      <c r="AY351" s="2">
        <f>IF($AV351="","",IF(AND($Z351=0,COUNTIF('AR SALES'!$L$2:$L$2501,$L351)=0),"YES",""))</f>
        <v/>
      </c>
      <c r="AZ351" s="2">
        <f>IF($AV351="","",IFERROR(VLOOKUP($AU351,CODES!$A:$B,2,FALSE),"NO CODE"))</f>
        <v/>
      </c>
      <c r="BA351" s="2">
        <f>IF(""&amp;$F351&lt;&gt;"4","",IF($AY351="YES","",IF(ROUND(SUMIFS($AE$2:$AE$4001,$L$2:$L$4001,$L351,$F$2:$F$4001,"4")-SUMIFS('AR SALES'!$Y$2:$Y$2501,'AR SALES'!$L$2:$L$2501,$L351,'AR SALES'!$AD$2:$AD$2501,"OFF"),2)=0,"","STALE")))</f>
        <v/>
      </c>
      <c r="BB351" s="2">
        <f>IF(OR(""&amp;$F351="2",""&amp;$F351="4",""&amp;$F351="G",""&amp;$F351="H"),IF($AY351="YES","",IF($AB351&lt;&gt;0,"",IF(COUNTIFS('AR SALES'!$L$2:$L$2501,$L351,'AR SALES'!$AD$2:$AD$2501,IF(""&amp;$F351="4","OFF","ON"),'AR SALES'!$AF$2:$AF$2501,"Y")&gt;0,"","NO EXEMPTION"))),"")</f>
        <v/>
      </c>
    </row>
    <row r="352">
      <c r="AT352" s="2">
        <f>IF($L352="","",IFERROR(INDEX('AR SALES'!$H$2:$H$2501,MATCH(""&amp;$L352,'AR SALES'!$AE$2:$AE$2501,0)),""))</f>
        <v/>
      </c>
      <c r="AU352" s="2">
        <f>IF($L352="","",IF($A352&lt;&gt;"GA","",IF($E352="FULTON",IF(ISNUMBER(SEARCH("COLLEGE PARK",$AT352)),"FULTON (COLLEGE PARK)",IF(ISNUMBER(SEARCH("HAPEVILLE",$AT352)),"FULTON (HAPEVILLE)",IF(ISNUMBER(SEARCH("EAST POINT",$AT352)),"FULTON (EAST POINT)",IF(ISNUMBER(SEARCH("ATLANTA",$AT352)),"FULTON (ATL LIMITS)","FULTON")))),IF($E352="DEKALB",IF(ISNUMBER(SEARCH("ATLANTA",$AT352)),"DEKALB (ATL LIMITS)","DEKALB"),IF(AND($E352="CLAYTON",ISNUMBER(SEARCH("COLLEGE PARK",$AT352))),"CLAYTON (COLLEGE PARK)",$E352)))))</f>
        <v/>
      </c>
      <c r="AV352" s="2">
        <f>IF($L352="","",IF(""&amp;$F352="2","DIESEL",IF(OR(""&amp;$F352="G",""&amp;$F352="H"),"GAS","")))</f>
        <v/>
      </c>
      <c r="AW352" s="2">
        <f>IF($AV352="","",$R352)</f>
        <v/>
      </c>
      <c r="AX352" s="2">
        <f>IF($AV352="","",IF($AB352=0,$R352,0))</f>
        <v/>
      </c>
      <c r="AY352" s="2">
        <f>IF($AV352="","",IF(AND($Z352=0,COUNTIF('AR SALES'!$L$2:$L$2501,$L352)=0),"YES",""))</f>
        <v/>
      </c>
      <c r="AZ352" s="2">
        <f>IF($AV352="","",IFERROR(VLOOKUP($AU352,CODES!$A:$B,2,FALSE),"NO CODE"))</f>
        <v/>
      </c>
      <c r="BA352" s="2">
        <f>IF(""&amp;$F352&lt;&gt;"4","",IF($AY352="YES","",IF(ROUND(SUMIFS($AE$2:$AE$4001,$L$2:$L$4001,$L352,$F$2:$F$4001,"4")-SUMIFS('AR SALES'!$Y$2:$Y$2501,'AR SALES'!$L$2:$L$2501,$L352,'AR SALES'!$AD$2:$AD$2501,"OFF"),2)=0,"","STALE")))</f>
        <v/>
      </c>
      <c r="BB352" s="2">
        <f>IF(OR(""&amp;$F352="2",""&amp;$F352="4",""&amp;$F352="G",""&amp;$F352="H"),IF($AY352="YES","",IF($AB352&lt;&gt;0,"",IF(COUNTIFS('AR SALES'!$L$2:$L$2501,$L352,'AR SALES'!$AD$2:$AD$2501,IF(""&amp;$F352="4","OFF","ON"),'AR SALES'!$AF$2:$AF$2501,"Y")&gt;0,"","NO EXEMPTION"))),"")</f>
        <v/>
      </c>
    </row>
    <row r="353">
      <c r="AT353" s="2">
        <f>IF($L353="","",IFERROR(INDEX('AR SALES'!$H$2:$H$2501,MATCH(""&amp;$L353,'AR SALES'!$AE$2:$AE$2501,0)),""))</f>
        <v/>
      </c>
      <c r="AU353" s="2">
        <f>IF($L353="","",IF($A353&lt;&gt;"GA","",IF($E353="FULTON",IF(ISNUMBER(SEARCH("COLLEGE PARK",$AT353)),"FULTON (COLLEGE PARK)",IF(ISNUMBER(SEARCH("HAPEVILLE",$AT353)),"FULTON (HAPEVILLE)",IF(ISNUMBER(SEARCH("EAST POINT",$AT353)),"FULTON (EAST POINT)",IF(ISNUMBER(SEARCH("ATLANTA",$AT353)),"FULTON (ATL LIMITS)","FULTON")))),IF($E353="DEKALB",IF(ISNUMBER(SEARCH("ATLANTA",$AT353)),"DEKALB (ATL LIMITS)","DEKALB"),IF(AND($E353="CLAYTON",ISNUMBER(SEARCH("COLLEGE PARK",$AT353))),"CLAYTON (COLLEGE PARK)",$E353)))))</f>
        <v/>
      </c>
      <c r="AV353" s="2">
        <f>IF($L353="","",IF(""&amp;$F353="2","DIESEL",IF(OR(""&amp;$F353="G",""&amp;$F353="H"),"GAS","")))</f>
        <v/>
      </c>
      <c r="AW353" s="2">
        <f>IF($AV353="","",$R353)</f>
        <v/>
      </c>
      <c r="AX353" s="2">
        <f>IF($AV353="","",IF($AB353=0,$R353,0))</f>
        <v/>
      </c>
      <c r="AY353" s="2">
        <f>IF($AV353="","",IF(AND($Z353=0,COUNTIF('AR SALES'!$L$2:$L$2501,$L353)=0),"YES",""))</f>
        <v/>
      </c>
      <c r="AZ353" s="2">
        <f>IF($AV353="","",IFERROR(VLOOKUP($AU353,CODES!$A:$B,2,FALSE),"NO CODE"))</f>
        <v/>
      </c>
      <c r="BA353" s="2">
        <f>IF(""&amp;$F353&lt;&gt;"4","",IF($AY353="YES","",IF(ROUND(SUMIFS($AE$2:$AE$4001,$L$2:$L$4001,$L353,$F$2:$F$4001,"4")-SUMIFS('AR SALES'!$Y$2:$Y$2501,'AR SALES'!$L$2:$L$2501,$L353,'AR SALES'!$AD$2:$AD$2501,"OFF"),2)=0,"","STALE")))</f>
        <v/>
      </c>
      <c r="BB353" s="2">
        <f>IF(OR(""&amp;$F353="2",""&amp;$F353="4",""&amp;$F353="G",""&amp;$F353="H"),IF($AY353="YES","",IF($AB353&lt;&gt;0,"",IF(COUNTIFS('AR SALES'!$L$2:$L$2501,$L353,'AR SALES'!$AD$2:$AD$2501,IF(""&amp;$F353="4","OFF","ON"),'AR SALES'!$AF$2:$AF$2501,"Y")&gt;0,"","NO EXEMPTION"))),"")</f>
        <v/>
      </c>
    </row>
    <row r="354">
      <c r="AT354" s="2">
        <f>IF($L354="","",IFERROR(INDEX('AR SALES'!$H$2:$H$2501,MATCH(""&amp;$L354,'AR SALES'!$AE$2:$AE$2501,0)),""))</f>
        <v/>
      </c>
      <c r="AU354" s="2">
        <f>IF($L354="","",IF($A354&lt;&gt;"GA","",IF($E354="FULTON",IF(ISNUMBER(SEARCH("COLLEGE PARK",$AT354)),"FULTON (COLLEGE PARK)",IF(ISNUMBER(SEARCH("HAPEVILLE",$AT354)),"FULTON (HAPEVILLE)",IF(ISNUMBER(SEARCH("EAST POINT",$AT354)),"FULTON (EAST POINT)",IF(ISNUMBER(SEARCH("ATLANTA",$AT354)),"FULTON (ATL LIMITS)","FULTON")))),IF($E354="DEKALB",IF(ISNUMBER(SEARCH("ATLANTA",$AT354)),"DEKALB (ATL LIMITS)","DEKALB"),IF(AND($E354="CLAYTON",ISNUMBER(SEARCH("COLLEGE PARK",$AT354))),"CLAYTON (COLLEGE PARK)",$E354)))))</f>
        <v/>
      </c>
      <c r="AV354" s="2">
        <f>IF($L354="","",IF(""&amp;$F354="2","DIESEL",IF(OR(""&amp;$F354="G",""&amp;$F354="H"),"GAS","")))</f>
        <v/>
      </c>
      <c r="AW354" s="2">
        <f>IF($AV354="","",$R354)</f>
        <v/>
      </c>
      <c r="AX354" s="2">
        <f>IF($AV354="","",IF($AB354=0,$R354,0))</f>
        <v/>
      </c>
      <c r="AY354" s="2">
        <f>IF($AV354="","",IF(AND($Z354=0,COUNTIF('AR SALES'!$L$2:$L$2501,$L354)=0),"YES",""))</f>
        <v/>
      </c>
      <c r="AZ354" s="2">
        <f>IF($AV354="","",IFERROR(VLOOKUP($AU354,CODES!$A:$B,2,FALSE),"NO CODE"))</f>
        <v/>
      </c>
      <c r="BA354" s="2">
        <f>IF(""&amp;$F354&lt;&gt;"4","",IF($AY354="YES","",IF(ROUND(SUMIFS($AE$2:$AE$4001,$L$2:$L$4001,$L354,$F$2:$F$4001,"4")-SUMIFS('AR SALES'!$Y$2:$Y$2501,'AR SALES'!$L$2:$L$2501,$L354,'AR SALES'!$AD$2:$AD$2501,"OFF"),2)=0,"","STALE")))</f>
        <v/>
      </c>
      <c r="BB354" s="2">
        <f>IF(OR(""&amp;$F354="2",""&amp;$F354="4",""&amp;$F354="G",""&amp;$F354="H"),IF($AY354="YES","",IF($AB354&lt;&gt;0,"",IF(COUNTIFS('AR SALES'!$L$2:$L$2501,$L354,'AR SALES'!$AD$2:$AD$2501,IF(""&amp;$F354="4","OFF","ON"),'AR SALES'!$AF$2:$AF$2501,"Y")&gt;0,"","NO EXEMPTION"))),"")</f>
        <v/>
      </c>
    </row>
    <row r="355">
      <c r="AT355" s="2">
        <f>IF($L355="","",IFERROR(INDEX('AR SALES'!$H$2:$H$2501,MATCH(""&amp;$L355,'AR SALES'!$AE$2:$AE$2501,0)),""))</f>
        <v/>
      </c>
      <c r="AU355" s="2">
        <f>IF($L355="","",IF($A355&lt;&gt;"GA","",IF($E355="FULTON",IF(ISNUMBER(SEARCH("COLLEGE PARK",$AT355)),"FULTON (COLLEGE PARK)",IF(ISNUMBER(SEARCH("HAPEVILLE",$AT355)),"FULTON (HAPEVILLE)",IF(ISNUMBER(SEARCH("EAST POINT",$AT355)),"FULTON (EAST POINT)",IF(ISNUMBER(SEARCH("ATLANTA",$AT355)),"FULTON (ATL LIMITS)","FULTON")))),IF($E355="DEKALB",IF(ISNUMBER(SEARCH("ATLANTA",$AT355)),"DEKALB (ATL LIMITS)","DEKALB"),IF(AND($E355="CLAYTON",ISNUMBER(SEARCH("COLLEGE PARK",$AT355))),"CLAYTON (COLLEGE PARK)",$E355)))))</f>
        <v/>
      </c>
      <c r="AV355" s="2">
        <f>IF($L355="","",IF(""&amp;$F355="2","DIESEL",IF(OR(""&amp;$F355="G",""&amp;$F355="H"),"GAS","")))</f>
        <v/>
      </c>
      <c r="AW355" s="2">
        <f>IF($AV355="","",$R355)</f>
        <v/>
      </c>
      <c r="AX355" s="2">
        <f>IF($AV355="","",IF($AB355=0,$R355,0))</f>
        <v/>
      </c>
      <c r="AY355" s="2">
        <f>IF($AV355="","",IF(AND($Z355=0,COUNTIF('AR SALES'!$L$2:$L$2501,$L355)=0),"YES",""))</f>
        <v/>
      </c>
      <c r="AZ355" s="2">
        <f>IF($AV355="","",IFERROR(VLOOKUP($AU355,CODES!$A:$B,2,FALSE),"NO CODE"))</f>
        <v/>
      </c>
      <c r="BA355" s="2">
        <f>IF(""&amp;$F355&lt;&gt;"4","",IF($AY355="YES","",IF(ROUND(SUMIFS($AE$2:$AE$4001,$L$2:$L$4001,$L355,$F$2:$F$4001,"4")-SUMIFS('AR SALES'!$Y$2:$Y$2501,'AR SALES'!$L$2:$L$2501,$L355,'AR SALES'!$AD$2:$AD$2501,"OFF"),2)=0,"","STALE")))</f>
        <v/>
      </c>
      <c r="BB355" s="2">
        <f>IF(OR(""&amp;$F355="2",""&amp;$F355="4",""&amp;$F355="G",""&amp;$F355="H"),IF($AY355="YES","",IF($AB355&lt;&gt;0,"",IF(COUNTIFS('AR SALES'!$L$2:$L$2501,$L355,'AR SALES'!$AD$2:$AD$2501,IF(""&amp;$F355="4","OFF","ON"),'AR SALES'!$AF$2:$AF$2501,"Y")&gt;0,"","NO EXEMPTION"))),"")</f>
        <v/>
      </c>
    </row>
    <row r="356">
      <c r="AT356" s="2">
        <f>IF($L356="","",IFERROR(INDEX('AR SALES'!$H$2:$H$2501,MATCH(""&amp;$L356,'AR SALES'!$AE$2:$AE$2501,0)),""))</f>
        <v/>
      </c>
      <c r="AU356" s="2">
        <f>IF($L356="","",IF($A356&lt;&gt;"GA","",IF($E356="FULTON",IF(ISNUMBER(SEARCH("COLLEGE PARK",$AT356)),"FULTON (COLLEGE PARK)",IF(ISNUMBER(SEARCH("HAPEVILLE",$AT356)),"FULTON (HAPEVILLE)",IF(ISNUMBER(SEARCH("EAST POINT",$AT356)),"FULTON (EAST POINT)",IF(ISNUMBER(SEARCH("ATLANTA",$AT356)),"FULTON (ATL LIMITS)","FULTON")))),IF($E356="DEKALB",IF(ISNUMBER(SEARCH("ATLANTA",$AT356)),"DEKALB (ATL LIMITS)","DEKALB"),IF(AND($E356="CLAYTON",ISNUMBER(SEARCH("COLLEGE PARK",$AT356))),"CLAYTON (COLLEGE PARK)",$E356)))))</f>
        <v/>
      </c>
      <c r="AV356" s="2">
        <f>IF($L356="","",IF(""&amp;$F356="2","DIESEL",IF(OR(""&amp;$F356="G",""&amp;$F356="H"),"GAS","")))</f>
        <v/>
      </c>
      <c r="AW356" s="2">
        <f>IF($AV356="","",$R356)</f>
        <v/>
      </c>
      <c r="AX356" s="2">
        <f>IF($AV356="","",IF($AB356=0,$R356,0))</f>
        <v/>
      </c>
      <c r="AY356" s="2">
        <f>IF($AV356="","",IF(AND($Z356=0,COUNTIF('AR SALES'!$L$2:$L$2501,$L356)=0),"YES",""))</f>
        <v/>
      </c>
      <c r="AZ356" s="2">
        <f>IF($AV356="","",IFERROR(VLOOKUP($AU356,CODES!$A:$B,2,FALSE),"NO CODE"))</f>
        <v/>
      </c>
      <c r="BA356" s="2">
        <f>IF(""&amp;$F356&lt;&gt;"4","",IF($AY356="YES","",IF(ROUND(SUMIFS($AE$2:$AE$4001,$L$2:$L$4001,$L356,$F$2:$F$4001,"4")-SUMIFS('AR SALES'!$Y$2:$Y$2501,'AR SALES'!$L$2:$L$2501,$L356,'AR SALES'!$AD$2:$AD$2501,"OFF"),2)=0,"","STALE")))</f>
        <v/>
      </c>
      <c r="BB356" s="2">
        <f>IF(OR(""&amp;$F356="2",""&amp;$F356="4",""&amp;$F356="G",""&amp;$F356="H"),IF($AY356="YES","",IF($AB356&lt;&gt;0,"",IF(COUNTIFS('AR SALES'!$L$2:$L$2501,$L356,'AR SALES'!$AD$2:$AD$2501,IF(""&amp;$F356="4","OFF","ON"),'AR SALES'!$AF$2:$AF$2501,"Y")&gt;0,"","NO EXEMPTION"))),"")</f>
        <v/>
      </c>
    </row>
    <row r="357">
      <c r="AT357" s="2">
        <f>IF($L357="","",IFERROR(INDEX('AR SALES'!$H$2:$H$2501,MATCH(""&amp;$L357,'AR SALES'!$AE$2:$AE$2501,0)),""))</f>
        <v/>
      </c>
      <c r="AU357" s="2">
        <f>IF($L357="","",IF($A357&lt;&gt;"GA","",IF($E357="FULTON",IF(ISNUMBER(SEARCH("COLLEGE PARK",$AT357)),"FULTON (COLLEGE PARK)",IF(ISNUMBER(SEARCH("HAPEVILLE",$AT357)),"FULTON (HAPEVILLE)",IF(ISNUMBER(SEARCH("EAST POINT",$AT357)),"FULTON (EAST POINT)",IF(ISNUMBER(SEARCH("ATLANTA",$AT357)),"FULTON (ATL LIMITS)","FULTON")))),IF($E357="DEKALB",IF(ISNUMBER(SEARCH("ATLANTA",$AT357)),"DEKALB (ATL LIMITS)","DEKALB"),IF(AND($E357="CLAYTON",ISNUMBER(SEARCH("COLLEGE PARK",$AT357))),"CLAYTON (COLLEGE PARK)",$E357)))))</f>
        <v/>
      </c>
      <c r="AV357" s="2">
        <f>IF($L357="","",IF(""&amp;$F357="2","DIESEL",IF(OR(""&amp;$F357="G",""&amp;$F357="H"),"GAS","")))</f>
        <v/>
      </c>
      <c r="AW357" s="2">
        <f>IF($AV357="","",$R357)</f>
        <v/>
      </c>
      <c r="AX357" s="2">
        <f>IF($AV357="","",IF($AB357=0,$R357,0))</f>
        <v/>
      </c>
      <c r="AY357" s="2">
        <f>IF($AV357="","",IF(AND($Z357=0,COUNTIF('AR SALES'!$L$2:$L$2501,$L357)=0),"YES",""))</f>
        <v/>
      </c>
      <c r="AZ357" s="2">
        <f>IF($AV357="","",IFERROR(VLOOKUP($AU357,CODES!$A:$B,2,FALSE),"NO CODE"))</f>
        <v/>
      </c>
      <c r="BA357" s="2">
        <f>IF(""&amp;$F357&lt;&gt;"4","",IF($AY357="YES","",IF(ROUND(SUMIFS($AE$2:$AE$4001,$L$2:$L$4001,$L357,$F$2:$F$4001,"4")-SUMIFS('AR SALES'!$Y$2:$Y$2501,'AR SALES'!$L$2:$L$2501,$L357,'AR SALES'!$AD$2:$AD$2501,"OFF"),2)=0,"","STALE")))</f>
        <v/>
      </c>
      <c r="BB357" s="2">
        <f>IF(OR(""&amp;$F357="2",""&amp;$F357="4",""&amp;$F357="G",""&amp;$F357="H"),IF($AY357="YES","",IF($AB357&lt;&gt;0,"",IF(COUNTIFS('AR SALES'!$L$2:$L$2501,$L357,'AR SALES'!$AD$2:$AD$2501,IF(""&amp;$F357="4","OFF","ON"),'AR SALES'!$AF$2:$AF$2501,"Y")&gt;0,"","NO EXEMPTION"))),"")</f>
        <v/>
      </c>
    </row>
    <row r="358">
      <c r="AT358" s="2">
        <f>IF($L358="","",IFERROR(INDEX('AR SALES'!$H$2:$H$2501,MATCH(""&amp;$L358,'AR SALES'!$AE$2:$AE$2501,0)),""))</f>
        <v/>
      </c>
      <c r="AU358" s="2">
        <f>IF($L358="","",IF($A358&lt;&gt;"GA","",IF($E358="FULTON",IF(ISNUMBER(SEARCH("COLLEGE PARK",$AT358)),"FULTON (COLLEGE PARK)",IF(ISNUMBER(SEARCH("HAPEVILLE",$AT358)),"FULTON (HAPEVILLE)",IF(ISNUMBER(SEARCH("EAST POINT",$AT358)),"FULTON (EAST POINT)",IF(ISNUMBER(SEARCH("ATLANTA",$AT358)),"FULTON (ATL LIMITS)","FULTON")))),IF($E358="DEKALB",IF(ISNUMBER(SEARCH("ATLANTA",$AT358)),"DEKALB (ATL LIMITS)","DEKALB"),IF(AND($E358="CLAYTON",ISNUMBER(SEARCH("COLLEGE PARK",$AT358))),"CLAYTON (COLLEGE PARK)",$E358)))))</f>
        <v/>
      </c>
      <c r="AV358" s="2">
        <f>IF($L358="","",IF(""&amp;$F358="2","DIESEL",IF(OR(""&amp;$F358="G",""&amp;$F358="H"),"GAS","")))</f>
        <v/>
      </c>
      <c r="AW358" s="2">
        <f>IF($AV358="","",$R358)</f>
        <v/>
      </c>
      <c r="AX358" s="2">
        <f>IF($AV358="","",IF($AB358=0,$R358,0))</f>
        <v/>
      </c>
      <c r="AY358" s="2">
        <f>IF($AV358="","",IF(AND($Z358=0,COUNTIF('AR SALES'!$L$2:$L$2501,$L358)=0),"YES",""))</f>
        <v/>
      </c>
      <c r="AZ358" s="2">
        <f>IF($AV358="","",IFERROR(VLOOKUP($AU358,CODES!$A:$B,2,FALSE),"NO CODE"))</f>
        <v/>
      </c>
      <c r="BA358" s="2">
        <f>IF(""&amp;$F358&lt;&gt;"4","",IF($AY358="YES","",IF(ROUND(SUMIFS($AE$2:$AE$4001,$L$2:$L$4001,$L358,$F$2:$F$4001,"4")-SUMIFS('AR SALES'!$Y$2:$Y$2501,'AR SALES'!$L$2:$L$2501,$L358,'AR SALES'!$AD$2:$AD$2501,"OFF"),2)=0,"","STALE")))</f>
        <v/>
      </c>
      <c r="BB358" s="2">
        <f>IF(OR(""&amp;$F358="2",""&amp;$F358="4",""&amp;$F358="G",""&amp;$F358="H"),IF($AY358="YES","",IF($AB358&lt;&gt;0,"",IF(COUNTIFS('AR SALES'!$L$2:$L$2501,$L358,'AR SALES'!$AD$2:$AD$2501,IF(""&amp;$F358="4","OFF","ON"),'AR SALES'!$AF$2:$AF$2501,"Y")&gt;0,"","NO EXEMPTION"))),"")</f>
        <v/>
      </c>
    </row>
    <row r="359">
      <c r="AT359" s="2">
        <f>IF($L359="","",IFERROR(INDEX('AR SALES'!$H$2:$H$2501,MATCH(""&amp;$L359,'AR SALES'!$AE$2:$AE$2501,0)),""))</f>
        <v/>
      </c>
      <c r="AU359" s="2">
        <f>IF($L359="","",IF($A359&lt;&gt;"GA","",IF($E359="FULTON",IF(ISNUMBER(SEARCH("COLLEGE PARK",$AT359)),"FULTON (COLLEGE PARK)",IF(ISNUMBER(SEARCH("HAPEVILLE",$AT359)),"FULTON (HAPEVILLE)",IF(ISNUMBER(SEARCH("EAST POINT",$AT359)),"FULTON (EAST POINT)",IF(ISNUMBER(SEARCH("ATLANTA",$AT359)),"FULTON (ATL LIMITS)","FULTON")))),IF($E359="DEKALB",IF(ISNUMBER(SEARCH("ATLANTA",$AT359)),"DEKALB (ATL LIMITS)","DEKALB"),IF(AND($E359="CLAYTON",ISNUMBER(SEARCH("COLLEGE PARK",$AT359))),"CLAYTON (COLLEGE PARK)",$E359)))))</f>
        <v/>
      </c>
      <c r="AV359" s="2">
        <f>IF($L359="","",IF(""&amp;$F359="2","DIESEL",IF(OR(""&amp;$F359="G",""&amp;$F359="H"),"GAS","")))</f>
        <v/>
      </c>
      <c r="AW359" s="2">
        <f>IF($AV359="","",$R359)</f>
        <v/>
      </c>
      <c r="AX359" s="2">
        <f>IF($AV359="","",IF($AB359=0,$R359,0))</f>
        <v/>
      </c>
      <c r="AY359" s="2">
        <f>IF($AV359="","",IF(AND($Z359=0,COUNTIF('AR SALES'!$L$2:$L$2501,$L359)=0),"YES",""))</f>
        <v/>
      </c>
      <c r="AZ359" s="2">
        <f>IF($AV359="","",IFERROR(VLOOKUP($AU359,CODES!$A:$B,2,FALSE),"NO CODE"))</f>
        <v/>
      </c>
      <c r="BA359" s="2">
        <f>IF(""&amp;$F359&lt;&gt;"4","",IF($AY359="YES","",IF(ROUND(SUMIFS($AE$2:$AE$4001,$L$2:$L$4001,$L359,$F$2:$F$4001,"4")-SUMIFS('AR SALES'!$Y$2:$Y$2501,'AR SALES'!$L$2:$L$2501,$L359,'AR SALES'!$AD$2:$AD$2501,"OFF"),2)=0,"","STALE")))</f>
        <v/>
      </c>
      <c r="BB359" s="2">
        <f>IF(OR(""&amp;$F359="2",""&amp;$F359="4",""&amp;$F359="G",""&amp;$F359="H"),IF($AY359="YES","",IF($AB359&lt;&gt;0,"",IF(COUNTIFS('AR SALES'!$L$2:$L$2501,$L359,'AR SALES'!$AD$2:$AD$2501,IF(""&amp;$F359="4","OFF","ON"),'AR SALES'!$AF$2:$AF$2501,"Y")&gt;0,"","NO EXEMPTION"))),"")</f>
        <v/>
      </c>
    </row>
    <row r="360">
      <c r="AT360" s="2">
        <f>IF($L360="","",IFERROR(INDEX('AR SALES'!$H$2:$H$2501,MATCH(""&amp;$L360,'AR SALES'!$AE$2:$AE$2501,0)),""))</f>
        <v/>
      </c>
      <c r="AU360" s="2">
        <f>IF($L360="","",IF($A360&lt;&gt;"GA","",IF($E360="FULTON",IF(ISNUMBER(SEARCH("COLLEGE PARK",$AT360)),"FULTON (COLLEGE PARK)",IF(ISNUMBER(SEARCH("HAPEVILLE",$AT360)),"FULTON (HAPEVILLE)",IF(ISNUMBER(SEARCH("EAST POINT",$AT360)),"FULTON (EAST POINT)",IF(ISNUMBER(SEARCH("ATLANTA",$AT360)),"FULTON (ATL LIMITS)","FULTON")))),IF($E360="DEKALB",IF(ISNUMBER(SEARCH("ATLANTA",$AT360)),"DEKALB (ATL LIMITS)","DEKALB"),IF(AND($E360="CLAYTON",ISNUMBER(SEARCH("COLLEGE PARK",$AT360))),"CLAYTON (COLLEGE PARK)",$E360)))))</f>
        <v/>
      </c>
      <c r="AV360" s="2">
        <f>IF($L360="","",IF(""&amp;$F360="2","DIESEL",IF(OR(""&amp;$F360="G",""&amp;$F360="H"),"GAS","")))</f>
        <v/>
      </c>
      <c r="AW360" s="2">
        <f>IF($AV360="","",$R360)</f>
        <v/>
      </c>
      <c r="AX360" s="2">
        <f>IF($AV360="","",IF($AB360=0,$R360,0))</f>
        <v/>
      </c>
      <c r="AY360" s="2">
        <f>IF($AV360="","",IF(AND($Z360=0,COUNTIF('AR SALES'!$L$2:$L$2501,$L360)=0),"YES",""))</f>
        <v/>
      </c>
      <c r="AZ360" s="2">
        <f>IF($AV360="","",IFERROR(VLOOKUP($AU360,CODES!$A:$B,2,FALSE),"NO CODE"))</f>
        <v/>
      </c>
      <c r="BA360" s="2">
        <f>IF(""&amp;$F360&lt;&gt;"4","",IF($AY360="YES","",IF(ROUND(SUMIFS($AE$2:$AE$4001,$L$2:$L$4001,$L360,$F$2:$F$4001,"4")-SUMIFS('AR SALES'!$Y$2:$Y$2501,'AR SALES'!$L$2:$L$2501,$L360,'AR SALES'!$AD$2:$AD$2501,"OFF"),2)=0,"","STALE")))</f>
        <v/>
      </c>
      <c r="BB360" s="2">
        <f>IF(OR(""&amp;$F360="2",""&amp;$F360="4",""&amp;$F360="G",""&amp;$F360="H"),IF($AY360="YES","",IF($AB360&lt;&gt;0,"",IF(COUNTIFS('AR SALES'!$L$2:$L$2501,$L360,'AR SALES'!$AD$2:$AD$2501,IF(""&amp;$F360="4","OFF","ON"),'AR SALES'!$AF$2:$AF$2501,"Y")&gt;0,"","NO EXEMPTION"))),"")</f>
        <v/>
      </c>
    </row>
    <row r="361">
      <c r="AT361" s="2">
        <f>IF($L361="","",IFERROR(INDEX('AR SALES'!$H$2:$H$2501,MATCH(""&amp;$L361,'AR SALES'!$AE$2:$AE$2501,0)),""))</f>
        <v/>
      </c>
      <c r="AU361" s="2">
        <f>IF($L361="","",IF($A361&lt;&gt;"GA","",IF($E361="FULTON",IF(ISNUMBER(SEARCH("COLLEGE PARK",$AT361)),"FULTON (COLLEGE PARK)",IF(ISNUMBER(SEARCH("HAPEVILLE",$AT361)),"FULTON (HAPEVILLE)",IF(ISNUMBER(SEARCH("EAST POINT",$AT361)),"FULTON (EAST POINT)",IF(ISNUMBER(SEARCH("ATLANTA",$AT361)),"FULTON (ATL LIMITS)","FULTON")))),IF($E361="DEKALB",IF(ISNUMBER(SEARCH("ATLANTA",$AT361)),"DEKALB (ATL LIMITS)","DEKALB"),IF(AND($E361="CLAYTON",ISNUMBER(SEARCH("COLLEGE PARK",$AT361))),"CLAYTON (COLLEGE PARK)",$E361)))))</f>
        <v/>
      </c>
      <c r="AV361" s="2">
        <f>IF($L361="","",IF(""&amp;$F361="2","DIESEL",IF(OR(""&amp;$F361="G",""&amp;$F361="H"),"GAS","")))</f>
        <v/>
      </c>
      <c r="AW361" s="2">
        <f>IF($AV361="","",$R361)</f>
        <v/>
      </c>
      <c r="AX361" s="2">
        <f>IF($AV361="","",IF($AB361=0,$R361,0))</f>
        <v/>
      </c>
      <c r="AY361" s="2">
        <f>IF($AV361="","",IF(AND($Z361=0,COUNTIF('AR SALES'!$L$2:$L$2501,$L361)=0),"YES",""))</f>
        <v/>
      </c>
      <c r="AZ361" s="2">
        <f>IF($AV361="","",IFERROR(VLOOKUP($AU361,CODES!$A:$B,2,FALSE),"NO CODE"))</f>
        <v/>
      </c>
      <c r="BA361" s="2">
        <f>IF(""&amp;$F361&lt;&gt;"4","",IF($AY361="YES","",IF(ROUND(SUMIFS($AE$2:$AE$4001,$L$2:$L$4001,$L361,$F$2:$F$4001,"4")-SUMIFS('AR SALES'!$Y$2:$Y$2501,'AR SALES'!$L$2:$L$2501,$L361,'AR SALES'!$AD$2:$AD$2501,"OFF"),2)=0,"","STALE")))</f>
        <v/>
      </c>
      <c r="BB361" s="2">
        <f>IF(OR(""&amp;$F361="2",""&amp;$F361="4",""&amp;$F361="G",""&amp;$F361="H"),IF($AY361="YES","",IF($AB361&lt;&gt;0,"",IF(COUNTIFS('AR SALES'!$L$2:$L$2501,$L361,'AR SALES'!$AD$2:$AD$2501,IF(""&amp;$F361="4","OFF","ON"),'AR SALES'!$AF$2:$AF$2501,"Y")&gt;0,"","NO EXEMPTION"))),"")</f>
        <v/>
      </c>
    </row>
    <row r="362">
      <c r="AT362" s="2">
        <f>IF($L362="","",IFERROR(INDEX('AR SALES'!$H$2:$H$2501,MATCH(""&amp;$L362,'AR SALES'!$AE$2:$AE$2501,0)),""))</f>
        <v/>
      </c>
      <c r="AU362" s="2">
        <f>IF($L362="","",IF($A362&lt;&gt;"GA","",IF($E362="FULTON",IF(ISNUMBER(SEARCH("COLLEGE PARK",$AT362)),"FULTON (COLLEGE PARK)",IF(ISNUMBER(SEARCH("HAPEVILLE",$AT362)),"FULTON (HAPEVILLE)",IF(ISNUMBER(SEARCH("EAST POINT",$AT362)),"FULTON (EAST POINT)",IF(ISNUMBER(SEARCH("ATLANTA",$AT362)),"FULTON (ATL LIMITS)","FULTON")))),IF($E362="DEKALB",IF(ISNUMBER(SEARCH("ATLANTA",$AT362)),"DEKALB (ATL LIMITS)","DEKALB"),IF(AND($E362="CLAYTON",ISNUMBER(SEARCH("COLLEGE PARK",$AT362))),"CLAYTON (COLLEGE PARK)",$E362)))))</f>
        <v/>
      </c>
      <c r="AV362" s="2">
        <f>IF($L362="","",IF(""&amp;$F362="2","DIESEL",IF(OR(""&amp;$F362="G",""&amp;$F362="H"),"GAS","")))</f>
        <v/>
      </c>
      <c r="AW362" s="2">
        <f>IF($AV362="","",$R362)</f>
        <v/>
      </c>
      <c r="AX362" s="2">
        <f>IF($AV362="","",IF($AB362=0,$R362,0))</f>
        <v/>
      </c>
      <c r="AY362" s="2">
        <f>IF($AV362="","",IF(AND($Z362=0,COUNTIF('AR SALES'!$L$2:$L$2501,$L362)=0),"YES",""))</f>
        <v/>
      </c>
      <c r="AZ362" s="2">
        <f>IF($AV362="","",IFERROR(VLOOKUP($AU362,CODES!$A:$B,2,FALSE),"NO CODE"))</f>
        <v/>
      </c>
      <c r="BA362" s="2">
        <f>IF(""&amp;$F362&lt;&gt;"4","",IF($AY362="YES","",IF(ROUND(SUMIFS($AE$2:$AE$4001,$L$2:$L$4001,$L362,$F$2:$F$4001,"4")-SUMIFS('AR SALES'!$Y$2:$Y$2501,'AR SALES'!$L$2:$L$2501,$L362,'AR SALES'!$AD$2:$AD$2501,"OFF"),2)=0,"","STALE")))</f>
        <v/>
      </c>
      <c r="BB362" s="2">
        <f>IF(OR(""&amp;$F362="2",""&amp;$F362="4",""&amp;$F362="G",""&amp;$F362="H"),IF($AY362="YES","",IF($AB362&lt;&gt;0,"",IF(COUNTIFS('AR SALES'!$L$2:$L$2501,$L362,'AR SALES'!$AD$2:$AD$2501,IF(""&amp;$F362="4","OFF","ON"),'AR SALES'!$AF$2:$AF$2501,"Y")&gt;0,"","NO EXEMPTION"))),"")</f>
        <v/>
      </c>
    </row>
    <row r="363">
      <c r="AT363" s="2">
        <f>IF($L363="","",IFERROR(INDEX('AR SALES'!$H$2:$H$2501,MATCH(""&amp;$L363,'AR SALES'!$AE$2:$AE$2501,0)),""))</f>
        <v/>
      </c>
      <c r="AU363" s="2">
        <f>IF($L363="","",IF($A363&lt;&gt;"GA","",IF($E363="FULTON",IF(ISNUMBER(SEARCH("COLLEGE PARK",$AT363)),"FULTON (COLLEGE PARK)",IF(ISNUMBER(SEARCH("HAPEVILLE",$AT363)),"FULTON (HAPEVILLE)",IF(ISNUMBER(SEARCH("EAST POINT",$AT363)),"FULTON (EAST POINT)",IF(ISNUMBER(SEARCH("ATLANTA",$AT363)),"FULTON (ATL LIMITS)","FULTON")))),IF($E363="DEKALB",IF(ISNUMBER(SEARCH("ATLANTA",$AT363)),"DEKALB (ATL LIMITS)","DEKALB"),IF(AND($E363="CLAYTON",ISNUMBER(SEARCH("COLLEGE PARK",$AT363))),"CLAYTON (COLLEGE PARK)",$E363)))))</f>
        <v/>
      </c>
      <c r="AV363" s="2">
        <f>IF($L363="","",IF(""&amp;$F363="2","DIESEL",IF(OR(""&amp;$F363="G",""&amp;$F363="H"),"GAS","")))</f>
        <v/>
      </c>
      <c r="AW363" s="2">
        <f>IF($AV363="","",$R363)</f>
        <v/>
      </c>
      <c r="AX363" s="2">
        <f>IF($AV363="","",IF($AB363=0,$R363,0))</f>
        <v/>
      </c>
      <c r="AY363" s="2">
        <f>IF($AV363="","",IF(AND($Z363=0,COUNTIF('AR SALES'!$L$2:$L$2501,$L363)=0),"YES",""))</f>
        <v/>
      </c>
      <c r="AZ363" s="2">
        <f>IF($AV363="","",IFERROR(VLOOKUP($AU363,CODES!$A:$B,2,FALSE),"NO CODE"))</f>
        <v/>
      </c>
      <c r="BA363" s="2">
        <f>IF(""&amp;$F363&lt;&gt;"4","",IF($AY363="YES","",IF(ROUND(SUMIFS($AE$2:$AE$4001,$L$2:$L$4001,$L363,$F$2:$F$4001,"4")-SUMIFS('AR SALES'!$Y$2:$Y$2501,'AR SALES'!$L$2:$L$2501,$L363,'AR SALES'!$AD$2:$AD$2501,"OFF"),2)=0,"","STALE")))</f>
        <v/>
      </c>
      <c r="BB363" s="2">
        <f>IF(OR(""&amp;$F363="2",""&amp;$F363="4",""&amp;$F363="G",""&amp;$F363="H"),IF($AY363="YES","",IF($AB363&lt;&gt;0,"",IF(COUNTIFS('AR SALES'!$L$2:$L$2501,$L363,'AR SALES'!$AD$2:$AD$2501,IF(""&amp;$F363="4","OFF","ON"),'AR SALES'!$AF$2:$AF$2501,"Y")&gt;0,"","NO EXEMPTION"))),"")</f>
        <v/>
      </c>
    </row>
    <row r="364">
      <c r="AT364" s="2">
        <f>IF($L364="","",IFERROR(INDEX('AR SALES'!$H$2:$H$2501,MATCH(""&amp;$L364,'AR SALES'!$AE$2:$AE$2501,0)),""))</f>
        <v/>
      </c>
      <c r="AU364" s="2">
        <f>IF($L364="","",IF($A364&lt;&gt;"GA","",IF($E364="FULTON",IF(ISNUMBER(SEARCH("COLLEGE PARK",$AT364)),"FULTON (COLLEGE PARK)",IF(ISNUMBER(SEARCH("HAPEVILLE",$AT364)),"FULTON (HAPEVILLE)",IF(ISNUMBER(SEARCH("EAST POINT",$AT364)),"FULTON (EAST POINT)",IF(ISNUMBER(SEARCH("ATLANTA",$AT364)),"FULTON (ATL LIMITS)","FULTON")))),IF($E364="DEKALB",IF(ISNUMBER(SEARCH("ATLANTA",$AT364)),"DEKALB (ATL LIMITS)","DEKALB"),IF(AND($E364="CLAYTON",ISNUMBER(SEARCH("COLLEGE PARK",$AT364))),"CLAYTON (COLLEGE PARK)",$E364)))))</f>
        <v/>
      </c>
      <c r="AV364" s="2">
        <f>IF($L364="","",IF(""&amp;$F364="2","DIESEL",IF(OR(""&amp;$F364="G",""&amp;$F364="H"),"GAS","")))</f>
        <v/>
      </c>
      <c r="AW364" s="2">
        <f>IF($AV364="","",$R364)</f>
        <v/>
      </c>
      <c r="AX364" s="2">
        <f>IF($AV364="","",IF($AB364=0,$R364,0))</f>
        <v/>
      </c>
      <c r="AY364" s="2">
        <f>IF($AV364="","",IF(AND($Z364=0,COUNTIF('AR SALES'!$L$2:$L$2501,$L364)=0),"YES",""))</f>
        <v/>
      </c>
      <c r="AZ364" s="2">
        <f>IF($AV364="","",IFERROR(VLOOKUP($AU364,CODES!$A:$B,2,FALSE),"NO CODE"))</f>
        <v/>
      </c>
      <c r="BA364" s="2">
        <f>IF(""&amp;$F364&lt;&gt;"4","",IF($AY364="YES","",IF(ROUND(SUMIFS($AE$2:$AE$4001,$L$2:$L$4001,$L364,$F$2:$F$4001,"4")-SUMIFS('AR SALES'!$Y$2:$Y$2501,'AR SALES'!$L$2:$L$2501,$L364,'AR SALES'!$AD$2:$AD$2501,"OFF"),2)=0,"","STALE")))</f>
        <v/>
      </c>
      <c r="BB364" s="2">
        <f>IF(OR(""&amp;$F364="2",""&amp;$F364="4",""&amp;$F364="G",""&amp;$F364="H"),IF($AY364="YES","",IF($AB364&lt;&gt;0,"",IF(COUNTIFS('AR SALES'!$L$2:$L$2501,$L364,'AR SALES'!$AD$2:$AD$2501,IF(""&amp;$F364="4","OFF","ON"),'AR SALES'!$AF$2:$AF$2501,"Y")&gt;0,"","NO EXEMPTION"))),"")</f>
        <v/>
      </c>
    </row>
    <row r="365">
      <c r="AT365" s="2">
        <f>IF($L365="","",IFERROR(INDEX('AR SALES'!$H$2:$H$2501,MATCH(""&amp;$L365,'AR SALES'!$AE$2:$AE$2501,0)),""))</f>
        <v/>
      </c>
      <c r="AU365" s="2">
        <f>IF($L365="","",IF($A365&lt;&gt;"GA","",IF($E365="FULTON",IF(ISNUMBER(SEARCH("COLLEGE PARK",$AT365)),"FULTON (COLLEGE PARK)",IF(ISNUMBER(SEARCH("HAPEVILLE",$AT365)),"FULTON (HAPEVILLE)",IF(ISNUMBER(SEARCH("EAST POINT",$AT365)),"FULTON (EAST POINT)",IF(ISNUMBER(SEARCH("ATLANTA",$AT365)),"FULTON (ATL LIMITS)","FULTON")))),IF($E365="DEKALB",IF(ISNUMBER(SEARCH("ATLANTA",$AT365)),"DEKALB (ATL LIMITS)","DEKALB"),IF(AND($E365="CLAYTON",ISNUMBER(SEARCH("COLLEGE PARK",$AT365))),"CLAYTON (COLLEGE PARK)",$E365)))))</f>
        <v/>
      </c>
      <c r="AV365" s="2">
        <f>IF($L365="","",IF(""&amp;$F365="2","DIESEL",IF(OR(""&amp;$F365="G",""&amp;$F365="H"),"GAS","")))</f>
        <v/>
      </c>
      <c r="AW365" s="2">
        <f>IF($AV365="","",$R365)</f>
        <v/>
      </c>
      <c r="AX365" s="2">
        <f>IF($AV365="","",IF($AB365=0,$R365,0))</f>
        <v/>
      </c>
      <c r="AY365" s="2">
        <f>IF($AV365="","",IF(AND($Z365=0,COUNTIF('AR SALES'!$L$2:$L$2501,$L365)=0),"YES",""))</f>
        <v/>
      </c>
      <c r="AZ365" s="2">
        <f>IF($AV365="","",IFERROR(VLOOKUP($AU365,CODES!$A:$B,2,FALSE),"NO CODE"))</f>
        <v/>
      </c>
      <c r="BA365" s="2">
        <f>IF(""&amp;$F365&lt;&gt;"4","",IF($AY365="YES","",IF(ROUND(SUMIFS($AE$2:$AE$4001,$L$2:$L$4001,$L365,$F$2:$F$4001,"4")-SUMIFS('AR SALES'!$Y$2:$Y$2501,'AR SALES'!$L$2:$L$2501,$L365,'AR SALES'!$AD$2:$AD$2501,"OFF"),2)=0,"","STALE")))</f>
        <v/>
      </c>
      <c r="BB365" s="2">
        <f>IF(OR(""&amp;$F365="2",""&amp;$F365="4",""&amp;$F365="G",""&amp;$F365="H"),IF($AY365="YES","",IF($AB365&lt;&gt;0,"",IF(COUNTIFS('AR SALES'!$L$2:$L$2501,$L365,'AR SALES'!$AD$2:$AD$2501,IF(""&amp;$F365="4","OFF","ON"),'AR SALES'!$AF$2:$AF$2501,"Y")&gt;0,"","NO EXEMPTION"))),"")</f>
        <v/>
      </c>
    </row>
    <row r="366">
      <c r="AT366" s="2">
        <f>IF($L366="","",IFERROR(INDEX('AR SALES'!$H$2:$H$2501,MATCH(""&amp;$L366,'AR SALES'!$AE$2:$AE$2501,0)),""))</f>
        <v/>
      </c>
      <c r="AU366" s="2">
        <f>IF($L366="","",IF($A366&lt;&gt;"GA","",IF($E366="FULTON",IF(ISNUMBER(SEARCH("COLLEGE PARK",$AT366)),"FULTON (COLLEGE PARK)",IF(ISNUMBER(SEARCH("HAPEVILLE",$AT366)),"FULTON (HAPEVILLE)",IF(ISNUMBER(SEARCH("EAST POINT",$AT366)),"FULTON (EAST POINT)",IF(ISNUMBER(SEARCH("ATLANTA",$AT366)),"FULTON (ATL LIMITS)","FULTON")))),IF($E366="DEKALB",IF(ISNUMBER(SEARCH("ATLANTA",$AT366)),"DEKALB (ATL LIMITS)","DEKALB"),IF(AND($E366="CLAYTON",ISNUMBER(SEARCH("COLLEGE PARK",$AT366))),"CLAYTON (COLLEGE PARK)",$E366)))))</f>
        <v/>
      </c>
      <c r="AV366" s="2">
        <f>IF($L366="","",IF(""&amp;$F366="2","DIESEL",IF(OR(""&amp;$F366="G",""&amp;$F366="H"),"GAS","")))</f>
        <v/>
      </c>
      <c r="AW366" s="2">
        <f>IF($AV366="","",$R366)</f>
        <v/>
      </c>
      <c r="AX366" s="2">
        <f>IF($AV366="","",IF($AB366=0,$R366,0))</f>
        <v/>
      </c>
      <c r="AY366" s="2">
        <f>IF($AV366="","",IF(AND($Z366=0,COUNTIF('AR SALES'!$L$2:$L$2501,$L366)=0),"YES",""))</f>
        <v/>
      </c>
      <c r="AZ366" s="2">
        <f>IF($AV366="","",IFERROR(VLOOKUP($AU366,CODES!$A:$B,2,FALSE),"NO CODE"))</f>
        <v/>
      </c>
      <c r="BA366" s="2">
        <f>IF(""&amp;$F366&lt;&gt;"4","",IF($AY366="YES","",IF(ROUND(SUMIFS($AE$2:$AE$4001,$L$2:$L$4001,$L366,$F$2:$F$4001,"4")-SUMIFS('AR SALES'!$Y$2:$Y$2501,'AR SALES'!$L$2:$L$2501,$L366,'AR SALES'!$AD$2:$AD$2501,"OFF"),2)=0,"","STALE")))</f>
        <v/>
      </c>
      <c r="BB366" s="2">
        <f>IF(OR(""&amp;$F366="2",""&amp;$F366="4",""&amp;$F366="G",""&amp;$F366="H"),IF($AY366="YES","",IF($AB366&lt;&gt;0,"",IF(COUNTIFS('AR SALES'!$L$2:$L$2501,$L366,'AR SALES'!$AD$2:$AD$2501,IF(""&amp;$F366="4","OFF","ON"),'AR SALES'!$AF$2:$AF$2501,"Y")&gt;0,"","NO EXEMPTION"))),"")</f>
        <v/>
      </c>
    </row>
    <row r="367">
      <c r="AT367" s="2">
        <f>IF($L367="","",IFERROR(INDEX('AR SALES'!$H$2:$H$2501,MATCH(""&amp;$L367,'AR SALES'!$AE$2:$AE$2501,0)),""))</f>
        <v/>
      </c>
      <c r="AU367" s="2">
        <f>IF($L367="","",IF($A367&lt;&gt;"GA","",IF($E367="FULTON",IF(ISNUMBER(SEARCH("COLLEGE PARK",$AT367)),"FULTON (COLLEGE PARK)",IF(ISNUMBER(SEARCH("HAPEVILLE",$AT367)),"FULTON (HAPEVILLE)",IF(ISNUMBER(SEARCH("EAST POINT",$AT367)),"FULTON (EAST POINT)",IF(ISNUMBER(SEARCH("ATLANTA",$AT367)),"FULTON (ATL LIMITS)","FULTON")))),IF($E367="DEKALB",IF(ISNUMBER(SEARCH("ATLANTA",$AT367)),"DEKALB (ATL LIMITS)","DEKALB"),IF(AND($E367="CLAYTON",ISNUMBER(SEARCH("COLLEGE PARK",$AT367))),"CLAYTON (COLLEGE PARK)",$E367)))))</f>
        <v/>
      </c>
      <c r="AV367" s="2">
        <f>IF($L367="","",IF(""&amp;$F367="2","DIESEL",IF(OR(""&amp;$F367="G",""&amp;$F367="H"),"GAS","")))</f>
        <v/>
      </c>
      <c r="AW367" s="2">
        <f>IF($AV367="","",$R367)</f>
        <v/>
      </c>
      <c r="AX367" s="2">
        <f>IF($AV367="","",IF($AB367=0,$R367,0))</f>
        <v/>
      </c>
      <c r="AY367" s="2">
        <f>IF($AV367="","",IF(AND($Z367=0,COUNTIF('AR SALES'!$L$2:$L$2501,$L367)=0),"YES",""))</f>
        <v/>
      </c>
      <c r="AZ367" s="2">
        <f>IF($AV367="","",IFERROR(VLOOKUP($AU367,CODES!$A:$B,2,FALSE),"NO CODE"))</f>
        <v/>
      </c>
      <c r="BA367" s="2">
        <f>IF(""&amp;$F367&lt;&gt;"4","",IF($AY367="YES","",IF(ROUND(SUMIFS($AE$2:$AE$4001,$L$2:$L$4001,$L367,$F$2:$F$4001,"4")-SUMIFS('AR SALES'!$Y$2:$Y$2501,'AR SALES'!$L$2:$L$2501,$L367,'AR SALES'!$AD$2:$AD$2501,"OFF"),2)=0,"","STALE")))</f>
        <v/>
      </c>
      <c r="BB367" s="2">
        <f>IF(OR(""&amp;$F367="2",""&amp;$F367="4",""&amp;$F367="G",""&amp;$F367="H"),IF($AY367="YES","",IF($AB367&lt;&gt;0,"",IF(COUNTIFS('AR SALES'!$L$2:$L$2501,$L367,'AR SALES'!$AD$2:$AD$2501,IF(""&amp;$F367="4","OFF","ON"),'AR SALES'!$AF$2:$AF$2501,"Y")&gt;0,"","NO EXEMPTION"))),"")</f>
        <v/>
      </c>
    </row>
    <row r="368">
      <c r="AT368" s="2">
        <f>IF($L368="","",IFERROR(INDEX('AR SALES'!$H$2:$H$2501,MATCH(""&amp;$L368,'AR SALES'!$AE$2:$AE$2501,0)),""))</f>
        <v/>
      </c>
      <c r="AU368" s="2">
        <f>IF($L368="","",IF($A368&lt;&gt;"GA","",IF($E368="FULTON",IF(ISNUMBER(SEARCH("COLLEGE PARK",$AT368)),"FULTON (COLLEGE PARK)",IF(ISNUMBER(SEARCH("HAPEVILLE",$AT368)),"FULTON (HAPEVILLE)",IF(ISNUMBER(SEARCH("EAST POINT",$AT368)),"FULTON (EAST POINT)",IF(ISNUMBER(SEARCH("ATLANTA",$AT368)),"FULTON (ATL LIMITS)","FULTON")))),IF($E368="DEKALB",IF(ISNUMBER(SEARCH("ATLANTA",$AT368)),"DEKALB (ATL LIMITS)","DEKALB"),IF(AND($E368="CLAYTON",ISNUMBER(SEARCH("COLLEGE PARK",$AT368))),"CLAYTON (COLLEGE PARK)",$E368)))))</f>
        <v/>
      </c>
      <c r="AV368" s="2">
        <f>IF($L368="","",IF(""&amp;$F368="2","DIESEL",IF(OR(""&amp;$F368="G",""&amp;$F368="H"),"GAS","")))</f>
        <v/>
      </c>
      <c r="AW368" s="2">
        <f>IF($AV368="","",$R368)</f>
        <v/>
      </c>
      <c r="AX368" s="2">
        <f>IF($AV368="","",IF($AB368=0,$R368,0))</f>
        <v/>
      </c>
      <c r="AY368" s="2">
        <f>IF($AV368="","",IF(AND($Z368=0,COUNTIF('AR SALES'!$L$2:$L$2501,$L368)=0),"YES",""))</f>
        <v/>
      </c>
      <c r="AZ368" s="2">
        <f>IF($AV368="","",IFERROR(VLOOKUP($AU368,CODES!$A:$B,2,FALSE),"NO CODE"))</f>
        <v/>
      </c>
      <c r="BA368" s="2">
        <f>IF(""&amp;$F368&lt;&gt;"4","",IF($AY368="YES","",IF(ROUND(SUMIFS($AE$2:$AE$4001,$L$2:$L$4001,$L368,$F$2:$F$4001,"4")-SUMIFS('AR SALES'!$Y$2:$Y$2501,'AR SALES'!$L$2:$L$2501,$L368,'AR SALES'!$AD$2:$AD$2501,"OFF"),2)=0,"","STALE")))</f>
        <v/>
      </c>
      <c r="BB368" s="2">
        <f>IF(OR(""&amp;$F368="2",""&amp;$F368="4",""&amp;$F368="G",""&amp;$F368="H"),IF($AY368="YES","",IF($AB368&lt;&gt;0,"",IF(COUNTIFS('AR SALES'!$L$2:$L$2501,$L368,'AR SALES'!$AD$2:$AD$2501,IF(""&amp;$F368="4","OFF","ON"),'AR SALES'!$AF$2:$AF$2501,"Y")&gt;0,"","NO EXEMPTION"))),"")</f>
        <v/>
      </c>
    </row>
    <row r="369">
      <c r="AT369" s="2">
        <f>IF($L369="","",IFERROR(INDEX('AR SALES'!$H$2:$H$2501,MATCH(""&amp;$L369,'AR SALES'!$AE$2:$AE$2501,0)),""))</f>
        <v/>
      </c>
      <c r="AU369" s="2">
        <f>IF($L369="","",IF($A369&lt;&gt;"GA","",IF($E369="FULTON",IF(ISNUMBER(SEARCH("COLLEGE PARK",$AT369)),"FULTON (COLLEGE PARK)",IF(ISNUMBER(SEARCH("HAPEVILLE",$AT369)),"FULTON (HAPEVILLE)",IF(ISNUMBER(SEARCH("EAST POINT",$AT369)),"FULTON (EAST POINT)",IF(ISNUMBER(SEARCH("ATLANTA",$AT369)),"FULTON (ATL LIMITS)","FULTON")))),IF($E369="DEKALB",IF(ISNUMBER(SEARCH("ATLANTA",$AT369)),"DEKALB (ATL LIMITS)","DEKALB"),IF(AND($E369="CLAYTON",ISNUMBER(SEARCH("COLLEGE PARK",$AT369))),"CLAYTON (COLLEGE PARK)",$E369)))))</f>
        <v/>
      </c>
      <c r="AV369" s="2">
        <f>IF($L369="","",IF(""&amp;$F369="2","DIESEL",IF(OR(""&amp;$F369="G",""&amp;$F369="H"),"GAS","")))</f>
        <v/>
      </c>
      <c r="AW369" s="2">
        <f>IF($AV369="","",$R369)</f>
        <v/>
      </c>
      <c r="AX369" s="2">
        <f>IF($AV369="","",IF($AB369=0,$R369,0))</f>
        <v/>
      </c>
      <c r="AY369" s="2">
        <f>IF($AV369="","",IF(AND($Z369=0,COUNTIF('AR SALES'!$L$2:$L$2501,$L369)=0),"YES",""))</f>
        <v/>
      </c>
      <c r="AZ369" s="2">
        <f>IF($AV369="","",IFERROR(VLOOKUP($AU369,CODES!$A:$B,2,FALSE),"NO CODE"))</f>
        <v/>
      </c>
      <c r="BA369" s="2">
        <f>IF(""&amp;$F369&lt;&gt;"4","",IF($AY369="YES","",IF(ROUND(SUMIFS($AE$2:$AE$4001,$L$2:$L$4001,$L369,$F$2:$F$4001,"4")-SUMIFS('AR SALES'!$Y$2:$Y$2501,'AR SALES'!$L$2:$L$2501,$L369,'AR SALES'!$AD$2:$AD$2501,"OFF"),2)=0,"","STALE")))</f>
        <v/>
      </c>
      <c r="BB369" s="2">
        <f>IF(OR(""&amp;$F369="2",""&amp;$F369="4",""&amp;$F369="G",""&amp;$F369="H"),IF($AY369="YES","",IF($AB369&lt;&gt;0,"",IF(COUNTIFS('AR SALES'!$L$2:$L$2501,$L369,'AR SALES'!$AD$2:$AD$2501,IF(""&amp;$F369="4","OFF","ON"),'AR SALES'!$AF$2:$AF$2501,"Y")&gt;0,"","NO EXEMPTION"))),"")</f>
        <v/>
      </c>
    </row>
    <row r="370">
      <c r="AT370" s="2">
        <f>IF($L370="","",IFERROR(INDEX('AR SALES'!$H$2:$H$2501,MATCH(""&amp;$L370,'AR SALES'!$AE$2:$AE$2501,0)),""))</f>
        <v/>
      </c>
      <c r="AU370" s="2">
        <f>IF($L370="","",IF($A370&lt;&gt;"GA","",IF($E370="FULTON",IF(ISNUMBER(SEARCH("COLLEGE PARK",$AT370)),"FULTON (COLLEGE PARK)",IF(ISNUMBER(SEARCH("HAPEVILLE",$AT370)),"FULTON (HAPEVILLE)",IF(ISNUMBER(SEARCH("EAST POINT",$AT370)),"FULTON (EAST POINT)",IF(ISNUMBER(SEARCH("ATLANTA",$AT370)),"FULTON (ATL LIMITS)","FULTON")))),IF($E370="DEKALB",IF(ISNUMBER(SEARCH("ATLANTA",$AT370)),"DEKALB (ATL LIMITS)","DEKALB"),IF(AND($E370="CLAYTON",ISNUMBER(SEARCH("COLLEGE PARK",$AT370))),"CLAYTON (COLLEGE PARK)",$E370)))))</f>
        <v/>
      </c>
      <c r="AV370" s="2">
        <f>IF($L370="","",IF(""&amp;$F370="2","DIESEL",IF(OR(""&amp;$F370="G",""&amp;$F370="H"),"GAS","")))</f>
        <v/>
      </c>
      <c r="AW370" s="2">
        <f>IF($AV370="","",$R370)</f>
        <v/>
      </c>
      <c r="AX370" s="2">
        <f>IF($AV370="","",IF($AB370=0,$R370,0))</f>
        <v/>
      </c>
      <c r="AY370" s="2">
        <f>IF($AV370="","",IF(AND($Z370=0,COUNTIF('AR SALES'!$L$2:$L$2501,$L370)=0),"YES",""))</f>
        <v/>
      </c>
      <c r="AZ370" s="2">
        <f>IF($AV370="","",IFERROR(VLOOKUP($AU370,CODES!$A:$B,2,FALSE),"NO CODE"))</f>
        <v/>
      </c>
      <c r="BA370" s="2">
        <f>IF(""&amp;$F370&lt;&gt;"4","",IF($AY370="YES","",IF(ROUND(SUMIFS($AE$2:$AE$4001,$L$2:$L$4001,$L370,$F$2:$F$4001,"4")-SUMIFS('AR SALES'!$Y$2:$Y$2501,'AR SALES'!$L$2:$L$2501,$L370,'AR SALES'!$AD$2:$AD$2501,"OFF"),2)=0,"","STALE")))</f>
        <v/>
      </c>
      <c r="BB370" s="2">
        <f>IF(OR(""&amp;$F370="2",""&amp;$F370="4",""&amp;$F370="G",""&amp;$F370="H"),IF($AY370="YES","",IF($AB370&lt;&gt;0,"",IF(COUNTIFS('AR SALES'!$L$2:$L$2501,$L370,'AR SALES'!$AD$2:$AD$2501,IF(""&amp;$F370="4","OFF","ON"),'AR SALES'!$AF$2:$AF$2501,"Y")&gt;0,"","NO EXEMPTION"))),"")</f>
        <v/>
      </c>
    </row>
    <row r="371">
      <c r="AT371" s="2">
        <f>IF($L371="","",IFERROR(INDEX('AR SALES'!$H$2:$H$2501,MATCH(""&amp;$L371,'AR SALES'!$AE$2:$AE$2501,0)),""))</f>
        <v/>
      </c>
      <c r="AU371" s="2">
        <f>IF($L371="","",IF($A371&lt;&gt;"GA","",IF($E371="FULTON",IF(ISNUMBER(SEARCH("COLLEGE PARK",$AT371)),"FULTON (COLLEGE PARK)",IF(ISNUMBER(SEARCH("HAPEVILLE",$AT371)),"FULTON (HAPEVILLE)",IF(ISNUMBER(SEARCH("EAST POINT",$AT371)),"FULTON (EAST POINT)",IF(ISNUMBER(SEARCH("ATLANTA",$AT371)),"FULTON (ATL LIMITS)","FULTON")))),IF($E371="DEKALB",IF(ISNUMBER(SEARCH("ATLANTA",$AT371)),"DEKALB (ATL LIMITS)","DEKALB"),IF(AND($E371="CLAYTON",ISNUMBER(SEARCH("COLLEGE PARK",$AT371))),"CLAYTON (COLLEGE PARK)",$E371)))))</f>
        <v/>
      </c>
      <c r="AV371" s="2">
        <f>IF($L371="","",IF(""&amp;$F371="2","DIESEL",IF(OR(""&amp;$F371="G",""&amp;$F371="H"),"GAS","")))</f>
        <v/>
      </c>
      <c r="AW371" s="2">
        <f>IF($AV371="","",$R371)</f>
        <v/>
      </c>
      <c r="AX371" s="2">
        <f>IF($AV371="","",IF($AB371=0,$R371,0))</f>
        <v/>
      </c>
      <c r="AY371" s="2">
        <f>IF($AV371="","",IF(AND($Z371=0,COUNTIF('AR SALES'!$L$2:$L$2501,$L371)=0),"YES",""))</f>
        <v/>
      </c>
      <c r="AZ371" s="2">
        <f>IF($AV371="","",IFERROR(VLOOKUP($AU371,CODES!$A:$B,2,FALSE),"NO CODE"))</f>
        <v/>
      </c>
      <c r="BA371" s="2">
        <f>IF(""&amp;$F371&lt;&gt;"4","",IF($AY371="YES","",IF(ROUND(SUMIFS($AE$2:$AE$4001,$L$2:$L$4001,$L371,$F$2:$F$4001,"4")-SUMIFS('AR SALES'!$Y$2:$Y$2501,'AR SALES'!$L$2:$L$2501,$L371,'AR SALES'!$AD$2:$AD$2501,"OFF"),2)=0,"","STALE")))</f>
        <v/>
      </c>
      <c r="BB371" s="2">
        <f>IF(OR(""&amp;$F371="2",""&amp;$F371="4",""&amp;$F371="G",""&amp;$F371="H"),IF($AY371="YES","",IF($AB371&lt;&gt;0,"",IF(COUNTIFS('AR SALES'!$L$2:$L$2501,$L371,'AR SALES'!$AD$2:$AD$2501,IF(""&amp;$F371="4","OFF","ON"),'AR SALES'!$AF$2:$AF$2501,"Y")&gt;0,"","NO EXEMPTION"))),"")</f>
        <v/>
      </c>
    </row>
    <row r="372">
      <c r="AT372" s="2">
        <f>IF($L372="","",IFERROR(INDEX('AR SALES'!$H$2:$H$2501,MATCH(""&amp;$L372,'AR SALES'!$AE$2:$AE$2501,0)),""))</f>
        <v/>
      </c>
      <c r="AU372" s="2">
        <f>IF($L372="","",IF($A372&lt;&gt;"GA","",IF($E372="FULTON",IF(ISNUMBER(SEARCH("COLLEGE PARK",$AT372)),"FULTON (COLLEGE PARK)",IF(ISNUMBER(SEARCH("HAPEVILLE",$AT372)),"FULTON (HAPEVILLE)",IF(ISNUMBER(SEARCH("EAST POINT",$AT372)),"FULTON (EAST POINT)",IF(ISNUMBER(SEARCH("ATLANTA",$AT372)),"FULTON (ATL LIMITS)","FULTON")))),IF($E372="DEKALB",IF(ISNUMBER(SEARCH("ATLANTA",$AT372)),"DEKALB (ATL LIMITS)","DEKALB"),IF(AND($E372="CLAYTON",ISNUMBER(SEARCH("COLLEGE PARK",$AT372))),"CLAYTON (COLLEGE PARK)",$E372)))))</f>
        <v/>
      </c>
      <c r="AV372" s="2">
        <f>IF($L372="","",IF(""&amp;$F372="2","DIESEL",IF(OR(""&amp;$F372="G",""&amp;$F372="H"),"GAS","")))</f>
        <v/>
      </c>
      <c r="AW372" s="2">
        <f>IF($AV372="","",$R372)</f>
        <v/>
      </c>
      <c r="AX372" s="2">
        <f>IF($AV372="","",IF($AB372=0,$R372,0))</f>
        <v/>
      </c>
      <c r="AY372" s="2">
        <f>IF($AV372="","",IF(AND($Z372=0,COUNTIF('AR SALES'!$L$2:$L$2501,$L372)=0),"YES",""))</f>
        <v/>
      </c>
      <c r="AZ372" s="2">
        <f>IF($AV372="","",IFERROR(VLOOKUP($AU372,CODES!$A:$B,2,FALSE),"NO CODE"))</f>
        <v/>
      </c>
      <c r="BA372" s="2">
        <f>IF(""&amp;$F372&lt;&gt;"4","",IF($AY372="YES","",IF(ROUND(SUMIFS($AE$2:$AE$4001,$L$2:$L$4001,$L372,$F$2:$F$4001,"4")-SUMIFS('AR SALES'!$Y$2:$Y$2501,'AR SALES'!$L$2:$L$2501,$L372,'AR SALES'!$AD$2:$AD$2501,"OFF"),2)=0,"","STALE")))</f>
        <v/>
      </c>
      <c r="BB372" s="2">
        <f>IF(OR(""&amp;$F372="2",""&amp;$F372="4",""&amp;$F372="G",""&amp;$F372="H"),IF($AY372="YES","",IF($AB372&lt;&gt;0,"",IF(COUNTIFS('AR SALES'!$L$2:$L$2501,$L372,'AR SALES'!$AD$2:$AD$2501,IF(""&amp;$F372="4","OFF","ON"),'AR SALES'!$AF$2:$AF$2501,"Y")&gt;0,"","NO EXEMPTION"))),"")</f>
        <v/>
      </c>
    </row>
    <row r="373">
      <c r="AT373" s="2">
        <f>IF($L373="","",IFERROR(INDEX('AR SALES'!$H$2:$H$2501,MATCH(""&amp;$L373,'AR SALES'!$AE$2:$AE$2501,0)),""))</f>
        <v/>
      </c>
      <c r="AU373" s="2">
        <f>IF($L373="","",IF($A373&lt;&gt;"GA","",IF($E373="FULTON",IF(ISNUMBER(SEARCH("COLLEGE PARK",$AT373)),"FULTON (COLLEGE PARK)",IF(ISNUMBER(SEARCH("HAPEVILLE",$AT373)),"FULTON (HAPEVILLE)",IF(ISNUMBER(SEARCH("EAST POINT",$AT373)),"FULTON (EAST POINT)",IF(ISNUMBER(SEARCH("ATLANTA",$AT373)),"FULTON (ATL LIMITS)","FULTON")))),IF($E373="DEKALB",IF(ISNUMBER(SEARCH("ATLANTA",$AT373)),"DEKALB (ATL LIMITS)","DEKALB"),IF(AND($E373="CLAYTON",ISNUMBER(SEARCH("COLLEGE PARK",$AT373))),"CLAYTON (COLLEGE PARK)",$E373)))))</f>
        <v/>
      </c>
      <c r="AV373" s="2">
        <f>IF($L373="","",IF(""&amp;$F373="2","DIESEL",IF(OR(""&amp;$F373="G",""&amp;$F373="H"),"GAS","")))</f>
        <v/>
      </c>
      <c r="AW373" s="2">
        <f>IF($AV373="","",$R373)</f>
        <v/>
      </c>
      <c r="AX373" s="2">
        <f>IF($AV373="","",IF($AB373=0,$R373,0))</f>
        <v/>
      </c>
      <c r="AY373" s="2">
        <f>IF($AV373="","",IF(AND($Z373=0,COUNTIF('AR SALES'!$L$2:$L$2501,$L373)=0),"YES",""))</f>
        <v/>
      </c>
      <c r="AZ373" s="2">
        <f>IF($AV373="","",IFERROR(VLOOKUP($AU373,CODES!$A:$B,2,FALSE),"NO CODE"))</f>
        <v/>
      </c>
      <c r="BA373" s="2">
        <f>IF(""&amp;$F373&lt;&gt;"4","",IF($AY373="YES","",IF(ROUND(SUMIFS($AE$2:$AE$4001,$L$2:$L$4001,$L373,$F$2:$F$4001,"4")-SUMIFS('AR SALES'!$Y$2:$Y$2501,'AR SALES'!$L$2:$L$2501,$L373,'AR SALES'!$AD$2:$AD$2501,"OFF"),2)=0,"","STALE")))</f>
        <v/>
      </c>
      <c r="BB373" s="2">
        <f>IF(OR(""&amp;$F373="2",""&amp;$F373="4",""&amp;$F373="G",""&amp;$F373="H"),IF($AY373="YES","",IF($AB373&lt;&gt;0,"",IF(COUNTIFS('AR SALES'!$L$2:$L$2501,$L373,'AR SALES'!$AD$2:$AD$2501,IF(""&amp;$F373="4","OFF","ON"),'AR SALES'!$AF$2:$AF$2501,"Y")&gt;0,"","NO EXEMPTION"))),"")</f>
        <v/>
      </c>
    </row>
    <row r="374">
      <c r="AT374" s="2">
        <f>IF($L374="","",IFERROR(INDEX('AR SALES'!$H$2:$H$2501,MATCH(""&amp;$L374,'AR SALES'!$AE$2:$AE$2501,0)),""))</f>
        <v/>
      </c>
      <c r="AU374" s="2">
        <f>IF($L374="","",IF($A374&lt;&gt;"GA","",IF($E374="FULTON",IF(ISNUMBER(SEARCH("COLLEGE PARK",$AT374)),"FULTON (COLLEGE PARK)",IF(ISNUMBER(SEARCH("HAPEVILLE",$AT374)),"FULTON (HAPEVILLE)",IF(ISNUMBER(SEARCH("EAST POINT",$AT374)),"FULTON (EAST POINT)",IF(ISNUMBER(SEARCH("ATLANTA",$AT374)),"FULTON (ATL LIMITS)","FULTON")))),IF($E374="DEKALB",IF(ISNUMBER(SEARCH("ATLANTA",$AT374)),"DEKALB (ATL LIMITS)","DEKALB"),IF(AND($E374="CLAYTON",ISNUMBER(SEARCH("COLLEGE PARK",$AT374))),"CLAYTON (COLLEGE PARK)",$E374)))))</f>
        <v/>
      </c>
      <c r="AV374" s="2">
        <f>IF($L374="","",IF(""&amp;$F374="2","DIESEL",IF(OR(""&amp;$F374="G",""&amp;$F374="H"),"GAS","")))</f>
        <v/>
      </c>
      <c r="AW374" s="2">
        <f>IF($AV374="","",$R374)</f>
        <v/>
      </c>
      <c r="AX374" s="2">
        <f>IF($AV374="","",IF($AB374=0,$R374,0))</f>
        <v/>
      </c>
      <c r="AY374" s="2">
        <f>IF($AV374="","",IF(AND($Z374=0,COUNTIF('AR SALES'!$L$2:$L$2501,$L374)=0),"YES",""))</f>
        <v/>
      </c>
      <c r="AZ374" s="2">
        <f>IF($AV374="","",IFERROR(VLOOKUP($AU374,CODES!$A:$B,2,FALSE),"NO CODE"))</f>
        <v/>
      </c>
      <c r="BA374" s="2">
        <f>IF(""&amp;$F374&lt;&gt;"4","",IF($AY374="YES","",IF(ROUND(SUMIFS($AE$2:$AE$4001,$L$2:$L$4001,$L374,$F$2:$F$4001,"4")-SUMIFS('AR SALES'!$Y$2:$Y$2501,'AR SALES'!$L$2:$L$2501,$L374,'AR SALES'!$AD$2:$AD$2501,"OFF"),2)=0,"","STALE")))</f>
        <v/>
      </c>
      <c r="BB374" s="2">
        <f>IF(OR(""&amp;$F374="2",""&amp;$F374="4",""&amp;$F374="G",""&amp;$F374="H"),IF($AY374="YES","",IF($AB374&lt;&gt;0,"",IF(COUNTIFS('AR SALES'!$L$2:$L$2501,$L374,'AR SALES'!$AD$2:$AD$2501,IF(""&amp;$F374="4","OFF","ON"),'AR SALES'!$AF$2:$AF$2501,"Y")&gt;0,"","NO EXEMPTION"))),"")</f>
        <v/>
      </c>
    </row>
    <row r="375">
      <c r="AT375" s="2">
        <f>IF($L375="","",IFERROR(INDEX('AR SALES'!$H$2:$H$2501,MATCH(""&amp;$L375,'AR SALES'!$AE$2:$AE$2501,0)),""))</f>
        <v/>
      </c>
      <c r="AU375" s="2">
        <f>IF($L375="","",IF($A375&lt;&gt;"GA","",IF($E375="FULTON",IF(ISNUMBER(SEARCH("COLLEGE PARK",$AT375)),"FULTON (COLLEGE PARK)",IF(ISNUMBER(SEARCH("HAPEVILLE",$AT375)),"FULTON (HAPEVILLE)",IF(ISNUMBER(SEARCH("EAST POINT",$AT375)),"FULTON (EAST POINT)",IF(ISNUMBER(SEARCH("ATLANTA",$AT375)),"FULTON (ATL LIMITS)","FULTON")))),IF($E375="DEKALB",IF(ISNUMBER(SEARCH("ATLANTA",$AT375)),"DEKALB (ATL LIMITS)","DEKALB"),IF(AND($E375="CLAYTON",ISNUMBER(SEARCH("COLLEGE PARK",$AT375))),"CLAYTON (COLLEGE PARK)",$E375)))))</f>
        <v/>
      </c>
      <c r="AV375" s="2">
        <f>IF($L375="","",IF(""&amp;$F375="2","DIESEL",IF(OR(""&amp;$F375="G",""&amp;$F375="H"),"GAS","")))</f>
        <v/>
      </c>
      <c r="AW375" s="2">
        <f>IF($AV375="","",$R375)</f>
        <v/>
      </c>
      <c r="AX375" s="2">
        <f>IF($AV375="","",IF($AB375=0,$R375,0))</f>
        <v/>
      </c>
      <c r="AY375" s="2">
        <f>IF($AV375="","",IF(AND($Z375=0,COUNTIF('AR SALES'!$L$2:$L$2501,$L375)=0),"YES",""))</f>
        <v/>
      </c>
      <c r="AZ375" s="2">
        <f>IF($AV375="","",IFERROR(VLOOKUP($AU375,CODES!$A:$B,2,FALSE),"NO CODE"))</f>
        <v/>
      </c>
      <c r="BA375" s="2">
        <f>IF(""&amp;$F375&lt;&gt;"4","",IF($AY375="YES","",IF(ROUND(SUMIFS($AE$2:$AE$4001,$L$2:$L$4001,$L375,$F$2:$F$4001,"4")-SUMIFS('AR SALES'!$Y$2:$Y$2501,'AR SALES'!$L$2:$L$2501,$L375,'AR SALES'!$AD$2:$AD$2501,"OFF"),2)=0,"","STALE")))</f>
        <v/>
      </c>
      <c r="BB375" s="2">
        <f>IF(OR(""&amp;$F375="2",""&amp;$F375="4",""&amp;$F375="G",""&amp;$F375="H"),IF($AY375="YES","",IF($AB375&lt;&gt;0,"",IF(COUNTIFS('AR SALES'!$L$2:$L$2501,$L375,'AR SALES'!$AD$2:$AD$2501,IF(""&amp;$F375="4","OFF","ON"),'AR SALES'!$AF$2:$AF$2501,"Y")&gt;0,"","NO EXEMPTION"))),"")</f>
        <v/>
      </c>
    </row>
    <row r="376">
      <c r="AT376" s="2">
        <f>IF($L376="","",IFERROR(INDEX('AR SALES'!$H$2:$H$2501,MATCH(""&amp;$L376,'AR SALES'!$AE$2:$AE$2501,0)),""))</f>
        <v/>
      </c>
      <c r="AU376" s="2">
        <f>IF($L376="","",IF($A376&lt;&gt;"GA","",IF($E376="FULTON",IF(ISNUMBER(SEARCH("COLLEGE PARK",$AT376)),"FULTON (COLLEGE PARK)",IF(ISNUMBER(SEARCH("HAPEVILLE",$AT376)),"FULTON (HAPEVILLE)",IF(ISNUMBER(SEARCH("EAST POINT",$AT376)),"FULTON (EAST POINT)",IF(ISNUMBER(SEARCH("ATLANTA",$AT376)),"FULTON (ATL LIMITS)","FULTON")))),IF($E376="DEKALB",IF(ISNUMBER(SEARCH("ATLANTA",$AT376)),"DEKALB (ATL LIMITS)","DEKALB"),IF(AND($E376="CLAYTON",ISNUMBER(SEARCH("COLLEGE PARK",$AT376))),"CLAYTON (COLLEGE PARK)",$E376)))))</f>
        <v/>
      </c>
      <c r="AV376" s="2">
        <f>IF($L376="","",IF(""&amp;$F376="2","DIESEL",IF(OR(""&amp;$F376="G",""&amp;$F376="H"),"GAS","")))</f>
        <v/>
      </c>
      <c r="AW376" s="2">
        <f>IF($AV376="","",$R376)</f>
        <v/>
      </c>
      <c r="AX376" s="2">
        <f>IF($AV376="","",IF($AB376=0,$R376,0))</f>
        <v/>
      </c>
      <c r="AY376" s="2">
        <f>IF($AV376="","",IF(AND($Z376=0,COUNTIF('AR SALES'!$L$2:$L$2501,$L376)=0),"YES",""))</f>
        <v/>
      </c>
      <c r="AZ376" s="2">
        <f>IF($AV376="","",IFERROR(VLOOKUP($AU376,CODES!$A:$B,2,FALSE),"NO CODE"))</f>
        <v/>
      </c>
      <c r="BA376" s="2">
        <f>IF(""&amp;$F376&lt;&gt;"4","",IF($AY376="YES","",IF(ROUND(SUMIFS($AE$2:$AE$4001,$L$2:$L$4001,$L376,$F$2:$F$4001,"4")-SUMIFS('AR SALES'!$Y$2:$Y$2501,'AR SALES'!$L$2:$L$2501,$L376,'AR SALES'!$AD$2:$AD$2501,"OFF"),2)=0,"","STALE")))</f>
        <v/>
      </c>
      <c r="BB376" s="2">
        <f>IF(OR(""&amp;$F376="2",""&amp;$F376="4",""&amp;$F376="G",""&amp;$F376="H"),IF($AY376="YES","",IF($AB376&lt;&gt;0,"",IF(COUNTIFS('AR SALES'!$L$2:$L$2501,$L376,'AR SALES'!$AD$2:$AD$2501,IF(""&amp;$F376="4","OFF","ON"),'AR SALES'!$AF$2:$AF$2501,"Y")&gt;0,"","NO EXEMPTION"))),"")</f>
        <v/>
      </c>
    </row>
    <row r="377">
      <c r="AT377" s="2">
        <f>IF($L377="","",IFERROR(INDEX('AR SALES'!$H$2:$H$2501,MATCH(""&amp;$L377,'AR SALES'!$AE$2:$AE$2501,0)),""))</f>
        <v/>
      </c>
      <c r="AU377" s="2">
        <f>IF($L377="","",IF($A377&lt;&gt;"GA","",IF($E377="FULTON",IF(ISNUMBER(SEARCH("COLLEGE PARK",$AT377)),"FULTON (COLLEGE PARK)",IF(ISNUMBER(SEARCH("HAPEVILLE",$AT377)),"FULTON (HAPEVILLE)",IF(ISNUMBER(SEARCH("EAST POINT",$AT377)),"FULTON (EAST POINT)",IF(ISNUMBER(SEARCH("ATLANTA",$AT377)),"FULTON (ATL LIMITS)","FULTON")))),IF($E377="DEKALB",IF(ISNUMBER(SEARCH("ATLANTA",$AT377)),"DEKALB (ATL LIMITS)","DEKALB"),IF(AND($E377="CLAYTON",ISNUMBER(SEARCH("COLLEGE PARK",$AT377))),"CLAYTON (COLLEGE PARK)",$E377)))))</f>
        <v/>
      </c>
      <c r="AV377" s="2">
        <f>IF($L377="","",IF(""&amp;$F377="2","DIESEL",IF(OR(""&amp;$F377="G",""&amp;$F377="H"),"GAS","")))</f>
        <v/>
      </c>
      <c r="AW377" s="2">
        <f>IF($AV377="","",$R377)</f>
        <v/>
      </c>
      <c r="AX377" s="2">
        <f>IF($AV377="","",IF($AB377=0,$R377,0))</f>
        <v/>
      </c>
      <c r="AY377" s="2">
        <f>IF($AV377="","",IF(AND($Z377=0,COUNTIF('AR SALES'!$L$2:$L$2501,$L377)=0),"YES",""))</f>
        <v/>
      </c>
      <c r="AZ377" s="2">
        <f>IF($AV377="","",IFERROR(VLOOKUP($AU377,CODES!$A:$B,2,FALSE),"NO CODE"))</f>
        <v/>
      </c>
      <c r="BA377" s="2">
        <f>IF(""&amp;$F377&lt;&gt;"4","",IF($AY377="YES","",IF(ROUND(SUMIFS($AE$2:$AE$4001,$L$2:$L$4001,$L377,$F$2:$F$4001,"4")-SUMIFS('AR SALES'!$Y$2:$Y$2501,'AR SALES'!$L$2:$L$2501,$L377,'AR SALES'!$AD$2:$AD$2501,"OFF"),2)=0,"","STALE")))</f>
        <v/>
      </c>
      <c r="BB377" s="2">
        <f>IF(OR(""&amp;$F377="2",""&amp;$F377="4",""&amp;$F377="G",""&amp;$F377="H"),IF($AY377="YES","",IF($AB377&lt;&gt;0,"",IF(COUNTIFS('AR SALES'!$L$2:$L$2501,$L377,'AR SALES'!$AD$2:$AD$2501,IF(""&amp;$F377="4","OFF","ON"),'AR SALES'!$AF$2:$AF$2501,"Y")&gt;0,"","NO EXEMPTION"))),"")</f>
        <v/>
      </c>
    </row>
    <row r="378">
      <c r="AT378" s="2">
        <f>IF($L378="","",IFERROR(INDEX('AR SALES'!$H$2:$H$2501,MATCH(""&amp;$L378,'AR SALES'!$AE$2:$AE$2501,0)),""))</f>
        <v/>
      </c>
      <c r="AU378" s="2">
        <f>IF($L378="","",IF($A378&lt;&gt;"GA","",IF($E378="FULTON",IF(ISNUMBER(SEARCH("COLLEGE PARK",$AT378)),"FULTON (COLLEGE PARK)",IF(ISNUMBER(SEARCH("HAPEVILLE",$AT378)),"FULTON (HAPEVILLE)",IF(ISNUMBER(SEARCH("EAST POINT",$AT378)),"FULTON (EAST POINT)",IF(ISNUMBER(SEARCH("ATLANTA",$AT378)),"FULTON (ATL LIMITS)","FULTON")))),IF($E378="DEKALB",IF(ISNUMBER(SEARCH("ATLANTA",$AT378)),"DEKALB (ATL LIMITS)","DEKALB"),IF(AND($E378="CLAYTON",ISNUMBER(SEARCH("COLLEGE PARK",$AT378))),"CLAYTON (COLLEGE PARK)",$E378)))))</f>
        <v/>
      </c>
      <c r="AV378" s="2">
        <f>IF($L378="","",IF(""&amp;$F378="2","DIESEL",IF(OR(""&amp;$F378="G",""&amp;$F378="H"),"GAS","")))</f>
        <v/>
      </c>
      <c r="AW378" s="2">
        <f>IF($AV378="","",$R378)</f>
        <v/>
      </c>
      <c r="AX378" s="2">
        <f>IF($AV378="","",IF($AB378=0,$R378,0))</f>
        <v/>
      </c>
      <c r="AY378" s="2">
        <f>IF($AV378="","",IF(AND($Z378=0,COUNTIF('AR SALES'!$L$2:$L$2501,$L378)=0),"YES",""))</f>
        <v/>
      </c>
      <c r="AZ378" s="2">
        <f>IF($AV378="","",IFERROR(VLOOKUP($AU378,CODES!$A:$B,2,FALSE),"NO CODE"))</f>
        <v/>
      </c>
      <c r="BA378" s="2">
        <f>IF(""&amp;$F378&lt;&gt;"4","",IF($AY378="YES","",IF(ROUND(SUMIFS($AE$2:$AE$4001,$L$2:$L$4001,$L378,$F$2:$F$4001,"4")-SUMIFS('AR SALES'!$Y$2:$Y$2501,'AR SALES'!$L$2:$L$2501,$L378,'AR SALES'!$AD$2:$AD$2501,"OFF"),2)=0,"","STALE")))</f>
        <v/>
      </c>
      <c r="BB378" s="2">
        <f>IF(OR(""&amp;$F378="2",""&amp;$F378="4",""&amp;$F378="G",""&amp;$F378="H"),IF($AY378="YES","",IF($AB378&lt;&gt;0,"",IF(COUNTIFS('AR SALES'!$L$2:$L$2501,$L378,'AR SALES'!$AD$2:$AD$2501,IF(""&amp;$F378="4","OFF","ON"),'AR SALES'!$AF$2:$AF$2501,"Y")&gt;0,"","NO EXEMPTION"))),"")</f>
        <v/>
      </c>
    </row>
    <row r="379">
      <c r="AT379" s="2">
        <f>IF($L379="","",IFERROR(INDEX('AR SALES'!$H$2:$H$2501,MATCH(""&amp;$L379,'AR SALES'!$AE$2:$AE$2501,0)),""))</f>
        <v/>
      </c>
      <c r="AU379" s="2">
        <f>IF($L379="","",IF($A379&lt;&gt;"GA","",IF($E379="FULTON",IF(ISNUMBER(SEARCH("COLLEGE PARK",$AT379)),"FULTON (COLLEGE PARK)",IF(ISNUMBER(SEARCH("HAPEVILLE",$AT379)),"FULTON (HAPEVILLE)",IF(ISNUMBER(SEARCH("EAST POINT",$AT379)),"FULTON (EAST POINT)",IF(ISNUMBER(SEARCH("ATLANTA",$AT379)),"FULTON (ATL LIMITS)","FULTON")))),IF($E379="DEKALB",IF(ISNUMBER(SEARCH("ATLANTA",$AT379)),"DEKALB (ATL LIMITS)","DEKALB"),IF(AND($E379="CLAYTON",ISNUMBER(SEARCH("COLLEGE PARK",$AT379))),"CLAYTON (COLLEGE PARK)",$E379)))))</f>
        <v/>
      </c>
      <c r="AV379" s="2">
        <f>IF($L379="","",IF(""&amp;$F379="2","DIESEL",IF(OR(""&amp;$F379="G",""&amp;$F379="H"),"GAS","")))</f>
        <v/>
      </c>
      <c r="AW379" s="2">
        <f>IF($AV379="","",$R379)</f>
        <v/>
      </c>
      <c r="AX379" s="2">
        <f>IF($AV379="","",IF($AB379=0,$R379,0))</f>
        <v/>
      </c>
      <c r="AY379" s="2">
        <f>IF($AV379="","",IF(AND($Z379=0,COUNTIF('AR SALES'!$L$2:$L$2501,$L379)=0),"YES",""))</f>
        <v/>
      </c>
      <c r="AZ379" s="2">
        <f>IF($AV379="","",IFERROR(VLOOKUP($AU379,CODES!$A:$B,2,FALSE),"NO CODE"))</f>
        <v/>
      </c>
      <c r="BA379" s="2">
        <f>IF(""&amp;$F379&lt;&gt;"4","",IF($AY379="YES","",IF(ROUND(SUMIFS($AE$2:$AE$4001,$L$2:$L$4001,$L379,$F$2:$F$4001,"4")-SUMIFS('AR SALES'!$Y$2:$Y$2501,'AR SALES'!$L$2:$L$2501,$L379,'AR SALES'!$AD$2:$AD$2501,"OFF"),2)=0,"","STALE")))</f>
        <v/>
      </c>
      <c r="BB379" s="2">
        <f>IF(OR(""&amp;$F379="2",""&amp;$F379="4",""&amp;$F379="G",""&amp;$F379="H"),IF($AY379="YES","",IF($AB379&lt;&gt;0,"",IF(COUNTIFS('AR SALES'!$L$2:$L$2501,$L379,'AR SALES'!$AD$2:$AD$2501,IF(""&amp;$F379="4","OFF","ON"),'AR SALES'!$AF$2:$AF$2501,"Y")&gt;0,"","NO EXEMPTION"))),"")</f>
        <v/>
      </c>
    </row>
    <row r="380">
      <c r="AT380" s="2">
        <f>IF($L380="","",IFERROR(INDEX('AR SALES'!$H$2:$H$2501,MATCH(""&amp;$L380,'AR SALES'!$AE$2:$AE$2501,0)),""))</f>
        <v/>
      </c>
      <c r="AU380" s="2">
        <f>IF($L380="","",IF($A380&lt;&gt;"GA","",IF($E380="FULTON",IF(ISNUMBER(SEARCH("COLLEGE PARK",$AT380)),"FULTON (COLLEGE PARK)",IF(ISNUMBER(SEARCH("HAPEVILLE",$AT380)),"FULTON (HAPEVILLE)",IF(ISNUMBER(SEARCH("EAST POINT",$AT380)),"FULTON (EAST POINT)",IF(ISNUMBER(SEARCH("ATLANTA",$AT380)),"FULTON (ATL LIMITS)","FULTON")))),IF($E380="DEKALB",IF(ISNUMBER(SEARCH("ATLANTA",$AT380)),"DEKALB (ATL LIMITS)","DEKALB"),IF(AND($E380="CLAYTON",ISNUMBER(SEARCH("COLLEGE PARK",$AT380))),"CLAYTON (COLLEGE PARK)",$E380)))))</f>
        <v/>
      </c>
      <c r="AV380" s="2">
        <f>IF($L380="","",IF(""&amp;$F380="2","DIESEL",IF(OR(""&amp;$F380="G",""&amp;$F380="H"),"GAS","")))</f>
        <v/>
      </c>
      <c r="AW380" s="2">
        <f>IF($AV380="","",$R380)</f>
        <v/>
      </c>
      <c r="AX380" s="2">
        <f>IF($AV380="","",IF($AB380=0,$R380,0))</f>
        <v/>
      </c>
      <c r="AY380" s="2">
        <f>IF($AV380="","",IF(AND($Z380=0,COUNTIF('AR SALES'!$L$2:$L$2501,$L380)=0),"YES",""))</f>
        <v/>
      </c>
      <c r="AZ380" s="2">
        <f>IF($AV380="","",IFERROR(VLOOKUP($AU380,CODES!$A:$B,2,FALSE),"NO CODE"))</f>
        <v/>
      </c>
      <c r="BA380" s="2">
        <f>IF(""&amp;$F380&lt;&gt;"4","",IF($AY380="YES","",IF(ROUND(SUMIFS($AE$2:$AE$4001,$L$2:$L$4001,$L380,$F$2:$F$4001,"4")-SUMIFS('AR SALES'!$Y$2:$Y$2501,'AR SALES'!$L$2:$L$2501,$L380,'AR SALES'!$AD$2:$AD$2501,"OFF"),2)=0,"","STALE")))</f>
        <v/>
      </c>
      <c r="BB380" s="2">
        <f>IF(OR(""&amp;$F380="2",""&amp;$F380="4",""&amp;$F380="G",""&amp;$F380="H"),IF($AY380="YES","",IF($AB380&lt;&gt;0,"",IF(COUNTIFS('AR SALES'!$L$2:$L$2501,$L380,'AR SALES'!$AD$2:$AD$2501,IF(""&amp;$F380="4","OFF","ON"),'AR SALES'!$AF$2:$AF$2501,"Y")&gt;0,"","NO EXEMPTION"))),"")</f>
        <v/>
      </c>
    </row>
    <row r="381">
      <c r="AT381" s="2">
        <f>IF($L381="","",IFERROR(INDEX('AR SALES'!$H$2:$H$2501,MATCH(""&amp;$L381,'AR SALES'!$AE$2:$AE$2501,0)),""))</f>
        <v/>
      </c>
      <c r="AU381" s="2">
        <f>IF($L381="","",IF($A381&lt;&gt;"GA","",IF($E381="FULTON",IF(ISNUMBER(SEARCH("COLLEGE PARK",$AT381)),"FULTON (COLLEGE PARK)",IF(ISNUMBER(SEARCH("HAPEVILLE",$AT381)),"FULTON (HAPEVILLE)",IF(ISNUMBER(SEARCH("EAST POINT",$AT381)),"FULTON (EAST POINT)",IF(ISNUMBER(SEARCH("ATLANTA",$AT381)),"FULTON (ATL LIMITS)","FULTON")))),IF($E381="DEKALB",IF(ISNUMBER(SEARCH("ATLANTA",$AT381)),"DEKALB (ATL LIMITS)","DEKALB"),IF(AND($E381="CLAYTON",ISNUMBER(SEARCH("COLLEGE PARK",$AT381))),"CLAYTON (COLLEGE PARK)",$E381)))))</f>
        <v/>
      </c>
      <c r="AV381" s="2">
        <f>IF($L381="","",IF(""&amp;$F381="2","DIESEL",IF(OR(""&amp;$F381="G",""&amp;$F381="H"),"GAS","")))</f>
        <v/>
      </c>
      <c r="AW381" s="2">
        <f>IF($AV381="","",$R381)</f>
        <v/>
      </c>
      <c r="AX381" s="2">
        <f>IF($AV381="","",IF($AB381=0,$R381,0))</f>
        <v/>
      </c>
      <c r="AY381" s="2">
        <f>IF($AV381="","",IF(AND($Z381=0,COUNTIF('AR SALES'!$L$2:$L$2501,$L381)=0),"YES",""))</f>
        <v/>
      </c>
      <c r="AZ381" s="2">
        <f>IF($AV381="","",IFERROR(VLOOKUP($AU381,CODES!$A:$B,2,FALSE),"NO CODE"))</f>
        <v/>
      </c>
      <c r="BA381" s="2">
        <f>IF(""&amp;$F381&lt;&gt;"4","",IF($AY381="YES","",IF(ROUND(SUMIFS($AE$2:$AE$4001,$L$2:$L$4001,$L381,$F$2:$F$4001,"4")-SUMIFS('AR SALES'!$Y$2:$Y$2501,'AR SALES'!$L$2:$L$2501,$L381,'AR SALES'!$AD$2:$AD$2501,"OFF"),2)=0,"","STALE")))</f>
        <v/>
      </c>
      <c r="BB381" s="2">
        <f>IF(OR(""&amp;$F381="2",""&amp;$F381="4",""&amp;$F381="G",""&amp;$F381="H"),IF($AY381="YES","",IF($AB381&lt;&gt;0,"",IF(COUNTIFS('AR SALES'!$L$2:$L$2501,$L381,'AR SALES'!$AD$2:$AD$2501,IF(""&amp;$F381="4","OFF","ON"),'AR SALES'!$AF$2:$AF$2501,"Y")&gt;0,"","NO EXEMPTION"))),"")</f>
        <v/>
      </c>
    </row>
    <row r="382">
      <c r="AT382" s="2">
        <f>IF($L382="","",IFERROR(INDEX('AR SALES'!$H$2:$H$2501,MATCH(""&amp;$L382,'AR SALES'!$AE$2:$AE$2501,0)),""))</f>
        <v/>
      </c>
      <c r="AU382" s="2">
        <f>IF($L382="","",IF($A382&lt;&gt;"GA","",IF($E382="FULTON",IF(ISNUMBER(SEARCH("COLLEGE PARK",$AT382)),"FULTON (COLLEGE PARK)",IF(ISNUMBER(SEARCH("HAPEVILLE",$AT382)),"FULTON (HAPEVILLE)",IF(ISNUMBER(SEARCH("EAST POINT",$AT382)),"FULTON (EAST POINT)",IF(ISNUMBER(SEARCH("ATLANTA",$AT382)),"FULTON (ATL LIMITS)","FULTON")))),IF($E382="DEKALB",IF(ISNUMBER(SEARCH("ATLANTA",$AT382)),"DEKALB (ATL LIMITS)","DEKALB"),IF(AND($E382="CLAYTON",ISNUMBER(SEARCH("COLLEGE PARK",$AT382))),"CLAYTON (COLLEGE PARK)",$E382)))))</f>
        <v/>
      </c>
      <c r="AV382" s="2">
        <f>IF($L382="","",IF(""&amp;$F382="2","DIESEL",IF(OR(""&amp;$F382="G",""&amp;$F382="H"),"GAS","")))</f>
        <v/>
      </c>
      <c r="AW382" s="2">
        <f>IF($AV382="","",$R382)</f>
        <v/>
      </c>
      <c r="AX382" s="2">
        <f>IF($AV382="","",IF($AB382=0,$R382,0))</f>
        <v/>
      </c>
      <c r="AY382" s="2">
        <f>IF($AV382="","",IF(AND($Z382=0,COUNTIF('AR SALES'!$L$2:$L$2501,$L382)=0),"YES",""))</f>
        <v/>
      </c>
      <c r="AZ382" s="2">
        <f>IF($AV382="","",IFERROR(VLOOKUP($AU382,CODES!$A:$B,2,FALSE),"NO CODE"))</f>
        <v/>
      </c>
      <c r="BA382" s="2">
        <f>IF(""&amp;$F382&lt;&gt;"4","",IF($AY382="YES","",IF(ROUND(SUMIFS($AE$2:$AE$4001,$L$2:$L$4001,$L382,$F$2:$F$4001,"4")-SUMIFS('AR SALES'!$Y$2:$Y$2501,'AR SALES'!$L$2:$L$2501,$L382,'AR SALES'!$AD$2:$AD$2501,"OFF"),2)=0,"","STALE")))</f>
        <v/>
      </c>
      <c r="BB382" s="2">
        <f>IF(OR(""&amp;$F382="2",""&amp;$F382="4",""&amp;$F382="G",""&amp;$F382="H"),IF($AY382="YES","",IF($AB382&lt;&gt;0,"",IF(COUNTIFS('AR SALES'!$L$2:$L$2501,$L382,'AR SALES'!$AD$2:$AD$2501,IF(""&amp;$F382="4","OFF","ON"),'AR SALES'!$AF$2:$AF$2501,"Y")&gt;0,"","NO EXEMPTION"))),"")</f>
        <v/>
      </c>
    </row>
    <row r="383">
      <c r="AT383" s="2">
        <f>IF($L383="","",IFERROR(INDEX('AR SALES'!$H$2:$H$2501,MATCH(""&amp;$L383,'AR SALES'!$AE$2:$AE$2501,0)),""))</f>
        <v/>
      </c>
      <c r="AU383" s="2">
        <f>IF($L383="","",IF($A383&lt;&gt;"GA","",IF($E383="FULTON",IF(ISNUMBER(SEARCH("COLLEGE PARK",$AT383)),"FULTON (COLLEGE PARK)",IF(ISNUMBER(SEARCH("HAPEVILLE",$AT383)),"FULTON (HAPEVILLE)",IF(ISNUMBER(SEARCH("EAST POINT",$AT383)),"FULTON (EAST POINT)",IF(ISNUMBER(SEARCH("ATLANTA",$AT383)),"FULTON (ATL LIMITS)","FULTON")))),IF($E383="DEKALB",IF(ISNUMBER(SEARCH("ATLANTA",$AT383)),"DEKALB (ATL LIMITS)","DEKALB"),IF(AND($E383="CLAYTON",ISNUMBER(SEARCH("COLLEGE PARK",$AT383))),"CLAYTON (COLLEGE PARK)",$E383)))))</f>
        <v/>
      </c>
      <c r="AV383" s="2">
        <f>IF($L383="","",IF(""&amp;$F383="2","DIESEL",IF(OR(""&amp;$F383="G",""&amp;$F383="H"),"GAS","")))</f>
        <v/>
      </c>
      <c r="AW383" s="2">
        <f>IF($AV383="","",$R383)</f>
        <v/>
      </c>
      <c r="AX383" s="2">
        <f>IF($AV383="","",IF($AB383=0,$R383,0))</f>
        <v/>
      </c>
      <c r="AY383" s="2">
        <f>IF($AV383="","",IF(AND($Z383=0,COUNTIF('AR SALES'!$L$2:$L$2501,$L383)=0),"YES",""))</f>
        <v/>
      </c>
      <c r="AZ383" s="2">
        <f>IF($AV383="","",IFERROR(VLOOKUP($AU383,CODES!$A:$B,2,FALSE),"NO CODE"))</f>
        <v/>
      </c>
      <c r="BA383" s="2">
        <f>IF(""&amp;$F383&lt;&gt;"4","",IF($AY383="YES","",IF(ROUND(SUMIFS($AE$2:$AE$4001,$L$2:$L$4001,$L383,$F$2:$F$4001,"4")-SUMIFS('AR SALES'!$Y$2:$Y$2501,'AR SALES'!$L$2:$L$2501,$L383,'AR SALES'!$AD$2:$AD$2501,"OFF"),2)=0,"","STALE")))</f>
        <v/>
      </c>
      <c r="BB383" s="2">
        <f>IF(OR(""&amp;$F383="2",""&amp;$F383="4",""&amp;$F383="G",""&amp;$F383="H"),IF($AY383="YES","",IF($AB383&lt;&gt;0,"",IF(COUNTIFS('AR SALES'!$L$2:$L$2501,$L383,'AR SALES'!$AD$2:$AD$2501,IF(""&amp;$F383="4","OFF","ON"),'AR SALES'!$AF$2:$AF$2501,"Y")&gt;0,"","NO EXEMPTION"))),"")</f>
        <v/>
      </c>
    </row>
    <row r="384">
      <c r="AT384" s="2">
        <f>IF($L384="","",IFERROR(INDEX('AR SALES'!$H$2:$H$2501,MATCH(""&amp;$L384,'AR SALES'!$AE$2:$AE$2501,0)),""))</f>
        <v/>
      </c>
      <c r="AU384" s="2">
        <f>IF($L384="","",IF($A384&lt;&gt;"GA","",IF($E384="FULTON",IF(ISNUMBER(SEARCH("COLLEGE PARK",$AT384)),"FULTON (COLLEGE PARK)",IF(ISNUMBER(SEARCH("HAPEVILLE",$AT384)),"FULTON (HAPEVILLE)",IF(ISNUMBER(SEARCH("EAST POINT",$AT384)),"FULTON (EAST POINT)",IF(ISNUMBER(SEARCH("ATLANTA",$AT384)),"FULTON (ATL LIMITS)","FULTON")))),IF($E384="DEKALB",IF(ISNUMBER(SEARCH("ATLANTA",$AT384)),"DEKALB (ATL LIMITS)","DEKALB"),IF(AND($E384="CLAYTON",ISNUMBER(SEARCH("COLLEGE PARK",$AT384))),"CLAYTON (COLLEGE PARK)",$E384)))))</f>
        <v/>
      </c>
      <c r="AV384" s="2">
        <f>IF($L384="","",IF(""&amp;$F384="2","DIESEL",IF(OR(""&amp;$F384="G",""&amp;$F384="H"),"GAS","")))</f>
        <v/>
      </c>
      <c r="AW384" s="2">
        <f>IF($AV384="","",$R384)</f>
        <v/>
      </c>
      <c r="AX384" s="2">
        <f>IF($AV384="","",IF($AB384=0,$R384,0))</f>
        <v/>
      </c>
      <c r="AY384" s="2">
        <f>IF($AV384="","",IF(AND($Z384=0,COUNTIF('AR SALES'!$L$2:$L$2501,$L384)=0),"YES",""))</f>
        <v/>
      </c>
      <c r="AZ384" s="2">
        <f>IF($AV384="","",IFERROR(VLOOKUP($AU384,CODES!$A:$B,2,FALSE),"NO CODE"))</f>
        <v/>
      </c>
      <c r="BA384" s="2">
        <f>IF(""&amp;$F384&lt;&gt;"4","",IF($AY384="YES","",IF(ROUND(SUMIFS($AE$2:$AE$4001,$L$2:$L$4001,$L384,$F$2:$F$4001,"4")-SUMIFS('AR SALES'!$Y$2:$Y$2501,'AR SALES'!$L$2:$L$2501,$L384,'AR SALES'!$AD$2:$AD$2501,"OFF"),2)=0,"","STALE")))</f>
        <v/>
      </c>
      <c r="BB384" s="2">
        <f>IF(OR(""&amp;$F384="2",""&amp;$F384="4",""&amp;$F384="G",""&amp;$F384="H"),IF($AY384="YES","",IF($AB384&lt;&gt;0,"",IF(COUNTIFS('AR SALES'!$L$2:$L$2501,$L384,'AR SALES'!$AD$2:$AD$2501,IF(""&amp;$F384="4","OFF","ON"),'AR SALES'!$AF$2:$AF$2501,"Y")&gt;0,"","NO EXEMPTION"))),"")</f>
        <v/>
      </c>
    </row>
    <row r="385">
      <c r="AT385" s="2">
        <f>IF($L385="","",IFERROR(INDEX('AR SALES'!$H$2:$H$2501,MATCH(""&amp;$L385,'AR SALES'!$AE$2:$AE$2501,0)),""))</f>
        <v/>
      </c>
      <c r="AU385" s="2">
        <f>IF($L385="","",IF($A385&lt;&gt;"GA","",IF($E385="FULTON",IF(ISNUMBER(SEARCH("COLLEGE PARK",$AT385)),"FULTON (COLLEGE PARK)",IF(ISNUMBER(SEARCH("HAPEVILLE",$AT385)),"FULTON (HAPEVILLE)",IF(ISNUMBER(SEARCH("EAST POINT",$AT385)),"FULTON (EAST POINT)",IF(ISNUMBER(SEARCH("ATLANTA",$AT385)),"FULTON (ATL LIMITS)","FULTON")))),IF($E385="DEKALB",IF(ISNUMBER(SEARCH("ATLANTA",$AT385)),"DEKALB (ATL LIMITS)","DEKALB"),IF(AND($E385="CLAYTON",ISNUMBER(SEARCH("COLLEGE PARK",$AT385))),"CLAYTON (COLLEGE PARK)",$E385)))))</f>
        <v/>
      </c>
      <c r="AV385" s="2">
        <f>IF($L385="","",IF(""&amp;$F385="2","DIESEL",IF(OR(""&amp;$F385="G",""&amp;$F385="H"),"GAS","")))</f>
        <v/>
      </c>
      <c r="AW385" s="2">
        <f>IF($AV385="","",$R385)</f>
        <v/>
      </c>
      <c r="AX385" s="2">
        <f>IF($AV385="","",IF($AB385=0,$R385,0))</f>
        <v/>
      </c>
      <c r="AY385" s="2">
        <f>IF($AV385="","",IF(AND($Z385=0,COUNTIF('AR SALES'!$L$2:$L$2501,$L385)=0),"YES",""))</f>
        <v/>
      </c>
      <c r="AZ385" s="2">
        <f>IF($AV385="","",IFERROR(VLOOKUP($AU385,CODES!$A:$B,2,FALSE),"NO CODE"))</f>
        <v/>
      </c>
      <c r="BA385" s="2">
        <f>IF(""&amp;$F385&lt;&gt;"4","",IF($AY385="YES","",IF(ROUND(SUMIFS($AE$2:$AE$4001,$L$2:$L$4001,$L385,$F$2:$F$4001,"4")-SUMIFS('AR SALES'!$Y$2:$Y$2501,'AR SALES'!$L$2:$L$2501,$L385,'AR SALES'!$AD$2:$AD$2501,"OFF"),2)=0,"","STALE")))</f>
        <v/>
      </c>
      <c r="BB385" s="2">
        <f>IF(OR(""&amp;$F385="2",""&amp;$F385="4",""&amp;$F385="G",""&amp;$F385="H"),IF($AY385="YES","",IF($AB385&lt;&gt;0,"",IF(COUNTIFS('AR SALES'!$L$2:$L$2501,$L385,'AR SALES'!$AD$2:$AD$2501,IF(""&amp;$F385="4","OFF","ON"),'AR SALES'!$AF$2:$AF$2501,"Y")&gt;0,"","NO EXEMPTION"))),"")</f>
        <v/>
      </c>
    </row>
    <row r="386">
      <c r="AT386" s="2">
        <f>IF($L386="","",IFERROR(INDEX('AR SALES'!$H$2:$H$2501,MATCH(""&amp;$L386,'AR SALES'!$AE$2:$AE$2501,0)),""))</f>
        <v/>
      </c>
      <c r="AU386" s="2">
        <f>IF($L386="","",IF($A386&lt;&gt;"GA","",IF($E386="FULTON",IF(ISNUMBER(SEARCH("COLLEGE PARK",$AT386)),"FULTON (COLLEGE PARK)",IF(ISNUMBER(SEARCH("HAPEVILLE",$AT386)),"FULTON (HAPEVILLE)",IF(ISNUMBER(SEARCH("EAST POINT",$AT386)),"FULTON (EAST POINT)",IF(ISNUMBER(SEARCH("ATLANTA",$AT386)),"FULTON (ATL LIMITS)","FULTON")))),IF($E386="DEKALB",IF(ISNUMBER(SEARCH("ATLANTA",$AT386)),"DEKALB (ATL LIMITS)","DEKALB"),IF(AND($E386="CLAYTON",ISNUMBER(SEARCH("COLLEGE PARK",$AT386))),"CLAYTON (COLLEGE PARK)",$E386)))))</f>
        <v/>
      </c>
      <c r="AV386" s="2">
        <f>IF($L386="","",IF(""&amp;$F386="2","DIESEL",IF(OR(""&amp;$F386="G",""&amp;$F386="H"),"GAS","")))</f>
        <v/>
      </c>
      <c r="AW386" s="2">
        <f>IF($AV386="","",$R386)</f>
        <v/>
      </c>
      <c r="AX386" s="2">
        <f>IF($AV386="","",IF($AB386=0,$R386,0))</f>
        <v/>
      </c>
      <c r="AY386" s="2">
        <f>IF($AV386="","",IF(AND($Z386=0,COUNTIF('AR SALES'!$L$2:$L$2501,$L386)=0),"YES",""))</f>
        <v/>
      </c>
      <c r="AZ386" s="2">
        <f>IF($AV386="","",IFERROR(VLOOKUP($AU386,CODES!$A:$B,2,FALSE),"NO CODE"))</f>
        <v/>
      </c>
      <c r="BA386" s="2">
        <f>IF(""&amp;$F386&lt;&gt;"4","",IF($AY386="YES","",IF(ROUND(SUMIFS($AE$2:$AE$4001,$L$2:$L$4001,$L386,$F$2:$F$4001,"4")-SUMIFS('AR SALES'!$Y$2:$Y$2501,'AR SALES'!$L$2:$L$2501,$L386,'AR SALES'!$AD$2:$AD$2501,"OFF"),2)=0,"","STALE")))</f>
        <v/>
      </c>
      <c r="BB386" s="2">
        <f>IF(OR(""&amp;$F386="2",""&amp;$F386="4",""&amp;$F386="G",""&amp;$F386="H"),IF($AY386="YES","",IF($AB386&lt;&gt;0,"",IF(COUNTIFS('AR SALES'!$L$2:$L$2501,$L386,'AR SALES'!$AD$2:$AD$2501,IF(""&amp;$F386="4","OFF","ON"),'AR SALES'!$AF$2:$AF$2501,"Y")&gt;0,"","NO EXEMPTION"))),"")</f>
        <v/>
      </c>
    </row>
    <row r="387">
      <c r="AT387" s="2">
        <f>IF($L387="","",IFERROR(INDEX('AR SALES'!$H$2:$H$2501,MATCH(""&amp;$L387,'AR SALES'!$AE$2:$AE$2501,0)),""))</f>
        <v/>
      </c>
      <c r="AU387" s="2">
        <f>IF($L387="","",IF($A387&lt;&gt;"GA","",IF($E387="FULTON",IF(ISNUMBER(SEARCH("COLLEGE PARK",$AT387)),"FULTON (COLLEGE PARK)",IF(ISNUMBER(SEARCH("HAPEVILLE",$AT387)),"FULTON (HAPEVILLE)",IF(ISNUMBER(SEARCH("EAST POINT",$AT387)),"FULTON (EAST POINT)",IF(ISNUMBER(SEARCH("ATLANTA",$AT387)),"FULTON (ATL LIMITS)","FULTON")))),IF($E387="DEKALB",IF(ISNUMBER(SEARCH("ATLANTA",$AT387)),"DEKALB (ATL LIMITS)","DEKALB"),IF(AND($E387="CLAYTON",ISNUMBER(SEARCH("COLLEGE PARK",$AT387))),"CLAYTON (COLLEGE PARK)",$E387)))))</f>
        <v/>
      </c>
      <c r="AV387" s="2">
        <f>IF($L387="","",IF(""&amp;$F387="2","DIESEL",IF(OR(""&amp;$F387="G",""&amp;$F387="H"),"GAS","")))</f>
        <v/>
      </c>
      <c r="AW387" s="2">
        <f>IF($AV387="","",$R387)</f>
        <v/>
      </c>
      <c r="AX387" s="2">
        <f>IF($AV387="","",IF($AB387=0,$R387,0))</f>
        <v/>
      </c>
      <c r="AY387" s="2">
        <f>IF($AV387="","",IF(AND($Z387=0,COUNTIF('AR SALES'!$L$2:$L$2501,$L387)=0),"YES",""))</f>
        <v/>
      </c>
      <c r="AZ387" s="2">
        <f>IF($AV387="","",IFERROR(VLOOKUP($AU387,CODES!$A:$B,2,FALSE),"NO CODE"))</f>
        <v/>
      </c>
      <c r="BA387" s="2">
        <f>IF(""&amp;$F387&lt;&gt;"4","",IF($AY387="YES","",IF(ROUND(SUMIFS($AE$2:$AE$4001,$L$2:$L$4001,$L387,$F$2:$F$4001,"4")-SUMIFS('AR SALES'!$Y$2:$Y$2501,'AR SALES'!$L$2:$L$2501,$L387,'AR SALES'!$AD$2:$AD$2501,"OFF"),2)=0,"","STALE")))</f>
        <v/>
      </c>
      <c r="BB387" s="2">
        <f>IF(OR(""&amp;$F387="2",""&amp;$F387="4",""&amp;$F387="G",""&amp;$F387="H"),IF($AY387="YES","",IF($AB387&lt;&gt;0,"",IF(COUNTIFS('AR SALES'!$L$2:$L$2501,$L387,'AR SALES'!$AD$2:$AD$2501,IF(""&amp;$F387="4","OFF","ON"),'AR SALES'!$AF$2:$AF$2501,"Y")&gt;0,"","NO EXEMPTION"))),"")</f>
        <v/>
      </c>
    </row>
    <row r="388">
      <c r="AT388" s="2">
        <f>IF($L388="","",IFERROR(INDEX('AR SALES'!$H$2:$H$2501,MATCH(""&amp;$L388,'AR SALES'!$AE$2:$AE$2501,0)),""))</f>
        <v/>
      </c>
      <c r="AU388" s="2">
        <f>IF($L388="","",IF($A388&lt;&gt;"GA","",IF($E388="FULTON",IF(ISNUMBER(SEARCH("COLLEGE PARK",$AT388)),"FULTON (COLLEGE PARK)",IF(ISNUMBER(SEARCH("HAPEVILLE",$AT388)),"FULTON (HAPEVILLE)",IF(ISNUMBER(SEARCH("EAST POINT",$AT388)),"FULTON (EAST POINT)",IF(ISNUMBER(SEARCH("ATLANTA",$AT388)),"FULTON (ATL LIMITS)","FULTON")))),IF($E388="DEKALB",IF(ISNUMBER(SEARCH("ATLANTA",$AT388)),"DEKALB (ATL LIMITS)","DEKALB"),IF(AND($E388="CLAYTON",ISNUMBER(SEARCH("COLLEGE PARK",$AT388))),"CLAYTON (COLLEGE PARK)",$E388)))))</f>
        <v/>
      </c>
      <c r="AV388" s="2">
        <f>IF($L388="","",IF(""&amp;$F388="2","DIESEL",IF(OR(""&amp;$F388="G",""&amp;$F388="H"),"GAS","")))</f>
        <v/>
      </c>
      <c r="AW388" s="2">
        <f>IF($AV388="","",$R388)</f>
        <v/>
      </c>
      <c r="AX388" s="2">
        <f>IF($AV388="","",IF($AB388=0,$R388,0))</f>
        <v/>
      </c>
      <c r="AY388" s="2">
        <f>IF($AV388="","",IF(AND($Z388=0,COUNTIF('AR SALES'!$L$2:$L$2501,$L388)=0),"YES",""))</f>
        <v/>
      </c>
      <c r="AZ388" s="2">
        <f>IF($AV388="","",IFERROR(VLOOKUP($AU388,CODES!$A:$B,2,FALSE),"NO CODE"))</f>
        <v/>
      </c>
      <c r="BA388" s="2">
        <f>IF(""&amp;$F388&lt;&gt;"4","",IF($AY388="YES","",IF(ROUND(SUMIFS($AE$2:$AE$4001,$L$2:$L$4001,$L388,$F$2:$F$4001,"4")-SUMIFS('AR SALES'!$Y$2:$Y$2501,'AR SALES'!$L$2:$L$2501,$L388,'AR SALES'!$AD$2:$AD$2501,"OFF"),2)=0,"","STALE")))</f>
        <v/>
      </c>
      <c r="BB388" s="2">
        <f>IF(OR(""&amp;$F388="2",""&amp;$F388="4",""&amp;$F388="G",""&amp;$F388="H"),IF($AY388="YES","",IF($AB388&lt;&gt;0,"",IF(COUNTIFS('AR SALES'!$L$2:$L$2501,$L388,'AR SALES'!$AD$2:$AD$2501,IF(""&amp;$F388="4","OFF","ON"),'AR SALES'!$AF$2:$AF$2501,"Y")&gt;0,"","NO EXEMPTION"))),"")</f>
        <v/>
      </c>
    </row>
    <row r="389">
      <c r="AT389" s="2">
        <f>IF($L389="","",IFERROR(INDEX('AR SALES'!$H$2:$H$2501,MATCH(""&amp;$L389,'AR SALES'!$AE$2:$AE$2501,0)),""))</f>
        <v/>
      </c>
      <c r="AU389" s="2">
        <f>IF($L389="","",IF($A389&lt;&gt;"GA","",IF($E389="FULTON",IF(ISNUMBER(SEARCH("COLLEGE PARK",$AT389)),"FULTON (COLLEGE PARK)",IF(ISNUMBER(SEARCH("HAPEVILLE",$AT389)),"FULTON (HAPEVILLE)",IF(ISNUMBER(SEARCH("EAST POINT",$AT389)),"FULTON (EAST POINT)",IF(ISNUMBER(SEARCH("ATLANTA",$AT389)),"FULTON (ATL LIMITS)","FULTON")))),IF($E389="DEKALB",IF(ISNUMBER(SEARCH("ATLANTA",$AT389)),"DEKALB (ATL LIMITS)","DEKALB"),IF(AND($E389="CLAYTON",ISNUMBER(SEARCH("COLLEGE PARK",$AT389))),"CLAYTON (COLLEGE PARK)",$E389)))))</f>
        <v/>
      </c>
      <c r="AV389" s="2">
        <f>IF($L389="","",IF(""&amp;$F389="2","DIESEL",IF(OR(""&amp;$F389="G",""&amp;$F389="H"),"GAS","")))</f>
        <v/>
      </c>
      <c r="AW389" s="2">
        <f>IF($AV389="","",$R389)</f>
        <v/>
      </c>
      <c r="AX389" s="2">
        <f>IF($AV389="","",IF($AB389=0,$R389,0))</f>
        <v/>
      </c>
      <c r="AY389" s="2">
        <f>IF($AV389="","",IF(AND($Z389=0,COUNTIF('AR SALES'!$L$2:$L$2501,$L389)=0),"YES",""))</f>
        <v/>
      </c>
      <c r="AZ389" s="2">
        <f>IF($AV389="","",IFERROR(VLOOKUP($AU389,CODES!$A:$B,2,FALSE),"NO CODE"))</f>
        <v/>
      </c>
      <c r="BA389" s="2">
        <f>IF(""&amp;$F389&lt;&gt;"4","",IF($AY389="YES","",IF(ROUND(SUMIFS($AE$2:$AE$4001,$L$2:$L$4001,$L389,$F$2:$F$4001,"4")-SUMIFS('AR SALES'!$Y$2:$Y$2501,'AR SALES'!$L$2:$L$2501,$L389,'AR SALES'!$AD$2:$AD$2501,"OFF"),2)=0,"","STALE")))</f>
        <v/>
      </c>
      <c r="BB389" s="2">
        <f>IF(OR(""&amp;$F389="2",""&amp;$F389="4",""&amp;$F389="G",""&amp;$F389="H"),IF($AY389="YES","",IF($AB389&lt;&gt;0,"",IF(COUNTIFS('AR SALES'!$L$2:$L$2501,$L389,'AR SALES'!$AD$2:$AD$2501,IF(""&amp;$F389="4","OFF","ON"),'AR SALES'!$AF$2:$AF$2501,"Y")&gt;0,"","NO EXEMPTION"))),"")</f>
        <v/>
      </c>
    </row>
    <row r="390">
      <c r="AT390" s="2">
        <f>IF($L390="","",IFERROR(INDEX('AR SALES'!$H$2:$H$2501,MATCH(""&amp;$L390,'AR SALES'!$AE$2:$AE$2501,0)),""))</f>
        <v/>
      </c>
      <c r="AU390" s="2">
        <f>IF($L390="","",IF($A390&lt;&gt;"GA","",IF($E390="FULTON",IF(ISNUMBER(SEARCH("COLLEGE PARK",$AT390)),"FULTON (COLLEGE PARK)",IF(ISNUMBER(SEARCH("HAPEVILLE",$AT390)),"FULTON (HAPEVILLE)",IF(ISNUMBER(SEARCH("EAST POINT",$AT390)),"FULTON (EAST POINT)",IF(ISNUMBER(SEARCH("ATLANTA",$AT390)),"FULTON (ATL LIMITS)","FULTON")))),IF($E390="DEKALB",IF(ISNUMBER(SEARCH("ATLANTA",$AT390)),"DEKALB (ATL LIMITS)","DEKALB"),IF(AND($E390="CLAYTON",ISNUMBER(SEARCH("COLLEGE PARK",$AT390))),"CLAYTON (COLLEGE PARK)",$E390)))))</f>
        <v/>
      </c>
      <c r="AV390" s="2">
        <f>IF($L390="","",IF(""&amp;$F390="2","DIESEL",IF(OR(""&amp;$F390="G",""&amp;$F390="H"),"GAS","")))</f>
        <v/>
      </c>
      <c r="AW390" s="2">
        <f>IF($AV390="","",$R390)</f>
        <v/>
      </c>
      <c r="AX390" s="2">
        <f>IF($AV390="","",IF($AB390=0,$R390,0))</f>
        <v/>
      </c>
      <c r="AY390" s="2">
        <f>IF($AV390="","",IF(AND($Z390=0,COUNTIF('AR SALES'!$L$2:$L$2501,$L390)=0),"YES",""))</f>
        <v/>
      </c>
      <c r="AZ390" s="2">
        <f>IF($AV390="","",IFERROR(VLOOKUP($AU390,CODES!$A:$B,2,FALSE),"NO CODE"))</f>
        <v/>
      </c>
      <c r="BA390" s="2">
        <f>IF(""&amp;$F390&lt;&gt;"4","",IF($AY390="YES","",IF(ROUND(SUMIFS($AE$2:$AE$4001,$L$2:$L$4001,$L390,$F$2:$F$4001,"4")-SUMIFS('AR SALES'!$Y$2:$Y$2501,'AR SALES'!$L$2:$L$2501,$L390,'AR SALES'!$AD$2:$AD$2501,"OFF"),2)=0,"","STALE")))</f>
        <v/>
      </c>
      <c r="BB390" s="2">
        <f>IF(OR(""&amp;$F390="2",""&amp;$F390="4",""&amp;$F390="G",""&amp;$F390="H"),IF($AY390="YES","",IF($AB390&lt;&gt;0,"",IF(COUNTIFS('AR SALES'!$L$2:$L$2501,$L390,'AR SALES'!$AD$2:$AD$2501,IF(""&amp;$F390="4","OFF","ON"),'AR SALES'!$AF$2:$AF$2501,"Y")&gt;0,"","NO EXEMPTION"))),"")</f>
        <v/>
      </c>
    </row>
    <row r="391">
      <c r="AT391" s="2">
        <f>IF($L391="","",IFERROR(INDEX('AR SALES'!$H$2:$H$2501,MATCH(""&amp;$L391,'AR SALES'!$AE$2:$AE$2501,0)),""))</f>
        <v/>
      </c>
      <c r="AU391" s="2">
        <f>IF($L391="","",IF($A391&lt;&gt;"GA","",IF($E391="FULTON",IF(ISNUMBER(SEARCH("COLLEGE PARK",$AT391)),"FULTON (COLLEGE PARK)",IF(ISNUMBER(SEARCH("HAPEVILLE",$AT391)),"FULTON (HAPEVILLE)",IF(ISNUMBER(SEARCH("EAST POINT",$AT391)),"FULTON (EAST POINT)",IF(ISNUMBER(SEARCH("ATLANTA",$AT391)),"FULTON (ATL LIMITS)","FULTON")))),IF($E391="DEKALB",IF(ISNUMBER(SEARCH("ATLANTA",$AT391)),"DEKALB (ATL LIMITS)","DEKALB"),IF(AND($E391="CLAYTON",ISNUMBER(SEARCH("COLLEGE PARK",$AT391))),"CLAYTON (COLLEGE PARK)",$E391)))))</f>
        <v/>
      </c>
      <c r="AV391" s="2">
        <f>IF($L391="","",IF(""&amp;$F391="2","DIESEL",IF(OR(""&amp;$F391="G",""&amp;$F391="H"),"GAS","")))</f>
        <v/>
      </c>
      <c r="AW391" s="2">
        <f>IF($AV391="","",$R391)</f>
        <v/>
      </c>
      <c r="AX391" s="2">
        <f>IF($AV391="","",IF($AB391=0,$R391,0))</f>
        <v/>
      </c>
      <c r="AY391" s="2">
        <f>IF($AV391="","",IF(AND($Z391=0,COUNTIF('AR SALES'!$L$2:$L$2501,$L391)=0),"YES",""))</f>
        <v/>
      </c>
      <c r="AZ391" s="2">
        <f>IF($AV391="","",IFERROR(VLOOKUP($AU391,CODES!$A:$B,2,FALSE),"NO CODE"))</f>
        <v/>
      </c>
      <c r="BA391" s="2">
        <f>IF(""&amp;$F391&lt;&gt;"4","",IF($AY391="YES","",IF(ROUND(SUMIFS($AE$2:$AE$4001,$L$2:$L$4001,$L391,$F$2:$F$4001,"4")-SUMIFS('AR SALES'!$Y$2:$Y$2501,'AR SALES'!$L$2:$L$2501,$L391,'AR SALES'!$AD$2:$AD$2501,"OFF"),2)=0,"","STALE")))</f>
        <v/>
      </c>
      <c r="BB391" s="2">
        <f>IF(OR(""&amp;$F391="2",""&amp;$F391="4",""&amp;$F391="G",""&amp;$F391="H"),IF($AY391="YES","",IF($AB391&lt;&gt;0,"",IF(COUNTIFS('AR SALES'!$L$2:$L$2501,$L391,'AR SALES'!$AD$2:$AD$2501,IF(""&amp;$F391="4","OFF","ON"),'AR SALES'!$AF$2:$AF$2501,"Y")&gt;0,"","NO EXEMPTION"))),"")</f>
        <v/>
      </c>
    </row>
    <row r="392">
      <c r="AT392" s="2">
        <f>IF($L392="","",IFERROR(INDEX('AR SALES'!$H$2:$H$2501,MATCH(""&amp;$L392,'AR SALES'!$AE$2:$AE$2501,0)),""))</f>
        <v/>
      </c>
      <c r="AU392" s="2">
        <f>IF($L392="","",IF($A392&lt;&gt;"GA","",IF($E392="FULTON",IF(ISNUMBER(SEARCH("COLLEGE PARK",$AT392)),"FULTON (COLLEGE PARK)",IF(ISNUMBER(SEARCH("HAPEVILLE",$AT392)),"FULTON (HAPEVILLE)",IF(ISNUMBER(SEARCH("EAST POINT",$AT392)),"FULTON (EAST POINT)",IF(ISNUMBER(SEARCH("ATLANTA",$AT392)),"FULTON (ATL LIMITS)","FULTON")))),IF($E392="DEKALB",IF(ISNUMBER(SEARCH("ATLANTA",$AT392)),"DEKALB (ATL LIMITS)","DEKALB"),IF(AND($E392="CLAYTON",ISNUMBER(SEARCH("COLLEGE PARK",$AT392))),"CLAYTON (COLLEGE PARK)",$E392)))))</f>
        <v/>
      </c>
      <c r="AV392" s="2">
        <f>IF($L392="","",IF(""&amp;$F392="2","DIESEL",IF(OR(""&amp;$F392="G",""&amp;$F392="H"),"GAS","")))</f>
        <v/>
      </c>
      <c r="AW392" s="2">
        <f>IF($AV392="","",$R392)</f>
        <v/>
      </c>
      <c r="AX392" s="2">
        <f>IF($AV392="","",IF($AB392=0,$R392,0))</f>
        <v/>
      </c>
      <c r="AY392" s="2">
        <f>IF($AV392="","",IF(AND($Z392=0,COUNTIF('AR SALES'!$L$2:$L$2501,$L392)=0),"YES",""))</f>
        <v/>
      </c>
      <c r="AZ392" s="2">
        <f>IF($AV392="","",IFERROR(VLOOKUP($AU392,CODES!$A:$B,2,FALSE),"NO CODE"))</f>
        <v/>
      </c>
      <c r="BA392" s="2">
        <f>IF(""&amp;$F392&lt;&gt;"4","",IF($AY392="YES","",IF(ROUND(SUMIFS($AE$2:$AE$4001,$L$2:$L$4001,$L392,$F$2:$F$4001,"4")-SUMIFS('AR SALES'!$Y$2:$Y$2501,'AR SALES'!$L$2:$L$2501,$L392,'AR SALES'!$AD$2:$AD$2501,"OFF"),2)=0,"","STALE")))</f>
        <v/>
      </c>
      <c r="BB392" s="2">
        <f>IF(OR(""&amp;$F392="2",""&amp;$F392="4",""&amp;$F392="G",""&amp;$F392="H"),IF($AY392="YES","",IF($AB392&lt;&gt;0,"",IF(COUNTIFS('AR SALES'!$L$2:$L$2501,$L392,'AR SALES'!$AD$2:$AD$2501,IF(""&amp;$F392="4","OFF","ON"),'AR SALES'!$AF$2:$AF$2501,"Y")&gt;0,"","NO EXEMPTION"))),"")</f>
        <v/>
      </c>
    </row>
    <row r="393">
      <c r="AT393" s="2">
        <f>IF($L393="","",IFERROR(INDEX('AR SALES'!$H$2:$H$2501,MATCH(""&amp;$L393,'AR SALES'!$AE$2:$AE$2501,0)),""))</f>
        <v/>
      </c>
      <c r="AU393" s="2">
        <f>IF($L393="","",IF($A393&lt;&gt;"GA","",IF($E393="FULTON",IF(ISNUMBER(SEARCH("COLLEGE PARK",$AT393)),"FULTON (COLLEGE PARK)",IF(ISNUMBER(SEARCH("HAPEVILLE",$AT393)),"FULTON (HAPEVILLE)",IF(ISNUMBER(SEARCH("EAST POINT",$AT393)),"FULTON (EAST POINT)",IF(ISNUMBER(SEARCH("ATLANTA",$AT393)),"FULTON (ATL LIMITS)","FULTON")))),IF($E393="DEKALB",IF(ISNUMBER(SEARCH("ATLANTA",$AT393)),"DEKALB (ATL LIMITS)","DEKALB"),IF(AND($E393="CLAYTON",ISNUMBER(SEARCH("COLLEGE PARK",$AT393))),"CLAYTON (COLLEGE PARK)",$E393)))))</f>
        <v/>
      </c>
      <c r="AV393" s="2">
        <f>IF($L393="","",IF(""&amp;$F393="2","DIESEL",IF(OR(""&amp;$F393="G",""&amp;$F393="H"),"GAS","")))</f>
        <v/>
      </c>
      <c r="AW393" s="2">
        <f>IF($AV393="","",$R393)</f>
        <v/>
      </c>
      <c r="AX393" s="2">
        <f>IF($AV393="","",IF($AB393=0,$R393,0))</f>
        <v/>
      </c>
      <c r="AY393" s="2">
        <f>IF($AV393="","",IF(AND($Z393=0,COUNTIF('AR SALES'!$L$2:$L$2501,$L393)=0),"YES",""))</f>
        <v/>
      </c>
      <c r="AZ393" s="2">
        <f>IF($AV393="","",IFERROR(VLOOKUP($AU393,CODES!$A:$B,2,FALSE),"NO CODE"))</f>
        <v/>
      </c>
      <c r="BA393" s="2">
        <f>IF(""&amp;$F393&lt;&gt;"4","",IF($AY393="YES","",IF(ROUND(SUMIFS($AE$2:$AE$4001,$L$2:$L$4001,$L393,$F$2:$F$4001,"4")-SUMIFS('AR SALES'!$Y$2:$Y$2501,'AR SALES'!$L$2:$L$2501,$L393,'AR SALES'!$AD$2:$AD$2501,"OFF"),2)=0,"","STALE")))</f>
        <v/>
      </c>
      <c r="BB393" s="2">
        <f>IF(OR(""&amp;$F393="2",""&amp;$F393="4",""&amp;$F393="G",""&amp;$F393="H"),IF($AY393="YES","",IF($AB393&lt;&gt;0,"",IF(COUNTIFS('AR SALES'!$L$2:$L$2501,$L393,'AR SALES'!$AD$2:$AD$2501,IF(""&amp;$F393="4","OFF","ON"),'AR SALES'!$AF$2:$AF$2501,"Y")&gt;0,"","NO EXEMPTION"))),"")</f>
        <v/>
      </c>
    </row>
    <row r="394">
      <c r="AT394" s="2">
        <f>IF($L394="","",IFERROR(INDEX('AR SALES'!$H$2:$H$2501,MATCH(""&amp;$L394,'AR SALES'!$AE$2:$AE$2501,0)),""))</f>
        <v/>
      </c>
      <c r="AU394" s="2">
        <f>IF($L394="","",IF($A394&lt;&gt;"GA","",IF($E394="FULTON",IF(ISNUMBER(SEARCH("COLLEGE PARK",$AT394)),"FULTON (COLLEGE PARK)",IF(ISNUMBER(SEARCH("HAPEVILLE",$AT394)),"FULTON (HAPEVILLE)",IF(ISNUMBER(SEARCH("EAST POINT",$AT394)),"FULTON (EAST POINT)",IF(ISNUMBER(SEARCH("ATLANTA",$AT394)),"FULTON (ATL LIMITS)","FULTON")))),IF($E394="DEKALB",IF(ISNUMBER(SEARCH("ATLANTA",$AT394)),"DEKALB (ATL LIMITS)","DEKALB"),IF(AND($E394="CLAYTON",ISNUMBER(SEARCH("COLLEGE PARK",$AT394))),"CLAYTON (COLLEGE PARK)",$E394)))))</f>
        <v/>
      </c>
      <c r="AV394" s="2">
        <f>IF($L394="","",IF(""&amp;$F394="2","DIESEL",IF(OR(""&amp;$F394="G",""&amp;$F394="H"),"GAS","")))</f>
        <v/>
      </c>
      <c r="AW394" s="2">
        <f>IF($AV394="","",$R394)</f>
        <v/>
      </c>
      <c r="AX394" s="2">
        <f>IF($AV394="","",IF($AB394=0,$R394,0))</f>
        <v/>
      </c>
      <c r="AY394" s="2">
        <f>IF($AV394="","",IF(AND($Z394=0,COUNTIF('AR SALES'!$L$2:$L$2501,$L394)=0),"YES",""))</f>
        <v/>
      </c>
      <c r="AZ394" s="2">
        <f>IF($AV394="","",IFERROR(VLOOKUP($AU394,CODES!$A:$B,2,FALSE),"NO CODE"))</f>
        <v/>
      </c>
      <c r="BA394" s="2">
        <f>IF(""&amp;$F394&lt;&gt;"4","",IF($AY394="YES","",IF(ROUND(SUMIFS($AE$2:$AE$4001,$L$2:$L$4001,$L394,$F$2:$F$4001,"4")-SUMIFS('AR SALES'!$Y$2:$Y$2501,'AR SALES'!$L$2:$L$2501,$L394,'AR SALES'!$AD$2:$AD$2501,"OFF"),2)=0,"","STALE")))</f>
        <v/>
      </c>
      <c r="BB394" s="2">
        <f>IF(OR(""&amp;$F394="2",""&amp;$F394="4",""&amp;$F394="G",""&amp;$F394="H"),IF($AY394="YES","",IF($AB394&lt;&gt;0,"",IF(COUNTIFS('AR SALES'!$L$2:$L$2501,$L394,'AR SALES'!$AD$2:$AD$2501,IF(""&amp;$F394="4","OFF","ON"),'AR SALES'!$AF$2:$AF$2501,"Y")&gt;0,"","NO EXEMPTION"))),"")</f>
        <v/>
      </c>
    </row>
    <row r="395">
      <c r="AT395" s="2">
        <f>IF($L395="","",IFERROR(INDEX('AR SALES'!$H$2:$H$2501,MATCH(""&amp;$L395,'AR SALES'!$AE$2:$AE$2501,0)),""))</f>
        <v/>
      </c>
      <c r="AU395" s="2">
        <f>IF($L395="","",IF($A395&lt;&gt;"GA","",IF($E395="FULTON",IF(ISNUMBER(SEARCH("COLLEGE PARK",$AT395)),"FULTON (COLLEGE PARK)",IF(ISNUMBER(SEARCH("HAPEVILLE",$AT395)),"FULTON (HAPEVILLE)",IF(ISNUMBER(SEARCH("EAST POINT",$AT395)),"FULTON (EAST POINT)",IF(ISNUMBER(SEARCH("ATLANTA",$AT395)),"FULTON (ATL LIMITS)","FULTON")))),IF($E395="DEKALB",IF(ISNUMBER(SEARCH("ATLANTA",$AT395)),"DEKALB (ATL LIMITS)","DEKALB"),IF(AND($E395="CLAYTON",ISNUMBER(SEARCH("COLLEGE PARK",$AT395))),"CLAYTON (COLLEGE PARK)",$E395)))))</f>
        <v/>
      </c>
      <c r="AV395" s="2">
        <f>IF($L395="","",IF(""&amp;$F395="2","DIESEL",IF(OR(""&amp;$F395="G",""&amp;$F395="H"),"GAS","")))</f>
        <v/>
      </c>
      <c r="AW395" s="2">
        <f>IF($AV395="","",$R395)</f>
        <v/>
      </c>
      <c r="AX395" s="2">
        <f>IF($AV395="","",IF($AB395=0,$R395,0))</f>
        <v/>
      </c>
      <c r="AY395" s="2">
        <f>IF($AV395="","",IF(AND($Z395=0,COUNTIF('AR SALES'!$L$2:$L$2501,$L395)=0),"YES",""))</f>
        <v/>
      </c>
      <c r="AZ395" s="2">
        <f>IF($AV395="","",IFERROR(VLOOKUP($AU395,CODES!$A:$B,2,FALSE),"NO CODE"))</f>
        <v/>
      </c>
      <c r="BA395" s="2">
        <f>IF(""&amp;$F395&lt;&gt;"4","",IF($AY395="YES","",IF(ROUND(SUMIFS($AE$2:$AE$4001,$L$2:$L$4001,$L395,$F$2:$F$4001,"4")-SUMIFS('AR SALES'!$Y$2:$Y$2501,'AR SALES'!$L$2:$L$2501,$L395,'AR SALES'!$AD$2:$AD$2501,"OFF"),2)=0,"","STALE")))</f>
        <v/>
      </c>
      <c r="BB395" s="2">
        <f>IF(OR(""&amp;$F395="2",""&amp;$F395="4",""&amp;$F395="G",""&amp;$F395="H"),IF($AY395="YES","",IF($AB395&lt;&gt;0,"",IF(COUNTIFS('AR SALES'!$L$2:$L$2501,$L395,'AR SALES'!$AD$2:$AD$2501,IF(""&amp;$F395="4","OFF","ON"),'AR SALES'!$AF$2:$AF$2501,"Y")&gt;0,"","NO EXEMPTION"))),"")</f>
        <v/>
      </c>
    </row>
    <row r="396">
      <c r="AT396" s="2">
        <f>IF($L396="","",IFERROR(INDEX('AR SALES'!$H$2:$H$2501,MATCH(""&amp;$L396,'AR SALES'!$AE$2:$AE$2501,0)),""))</f>
        <v/>
      </c>
      <c r="AU396" s="2">
        <f>IF($L396="","",IF($A396&lt;&gt;"GA","",IF($E396="FULTON",IF(ISNUMBER(SEARCH("COLLEGE PARK",$AT396)),"FULTON (COLLEGE PARK)",IF(ISNUMBER(SEARCH("HAPEVILLE",$AT396)),"FULTON (HAPEVILLE)",IF(ISNUMBER(SEARCH("EAST POINT",$AT396)),"FULTON (EAST POINT)",IF(ISNUMBER(SEARCH("ATLANTA",$AT396)),"FULTON (ATL LIMITS)","FULTON")))),IF($E396="DEKALB",IF(ISNUMBER(SEARCH("ATLANTA",$AT396)),"DEKALB (ATL LIMITS)","DEKALB"),IF(AND($E396="CLAYTON",ISNUMBER(SEARCH("COLLEGE PARK",$AT396))),"CLAYTON (COLLEGE PARK)",$E396)))))</f>
        <v/>
      </c>
      <c r="AV396" s="2">
        <f>IF($L396="","",IF(""&amp;$F396="2","DIESEL",IF(OR(""&amp;$F396="G",""&amp;$F396="H"),"GAS","")))</f>
        <v/>
      </c>
      <c r="AW396" s="2">
        <f>IF($AV396="","",$R396)</f>
        <v/>
      </c>
      <c r="AX396" s="2">
        <f>IF($AV396="","",IF($AB396=0,$R396,0))</f>
        <v/>
      </c>
      <c r="AY396" s="2">
        <f>IF($AV396="","",IF(AND($Z396=0,COUNTIF('AR SALES'!$L$2:$L$2501,$L396)=0),"YES",""))</f>
        <v/>
      </c>
      <c r="AZ396" s="2">
        <f>IF($AV396="","",IFERROR(VLOOKUP($AU396,CODES!$A:$B,2,FALSE),"NO CODE"))</f>
        <v/>
      </c>
      <c r="BA396" s="2">
        <f>IF(""&amp;$F396&lt;&gt;"4","",IF($AY396="YES","",IF(ROUND(SUMIFS($AE$2:$AE$4001,$L$2:$L$4001,$L396,$F$2:$F$4001,"4")-SUMIFS('AR SALES'!$Y$2:$Y$2501,'AR SALES'!$L$2:$L$2501,$L396,'AR SALES'!$AD$2:$AD$2501,"OFF"),2)=0,"","STALE")))</f>
        <v/>
      </c>
      <c r="BB396" s="2">
        <f>IF(OR(""&amp;$F396="2",""&amp;$F396="4",""&amp;$F396="G",""&amp;$F396="H"),IF($AY396="YES","",IF($AB396&lt;&gt;0,"",IF(COUNTIFS('AR SALES'!$L$2:$L$2501,$L396,'AR SALES'!$AD$2:$AD$2501,IF(""&amp;$F396="4","OFF","ON"),'AR SALES'!$AF$2:$AF$2501,"Y")&gt;0,"","NO EXEMPTION"))),"")</f>
        <v/>
      </c>
    </row>
    <row r="397">
      <c r="AT397" s="2">
        <f>IF($L397="","",IFERROR(INDEX('AR SALES'!$H$2:$H$2501,MATCH(""&amp;$L397,'AR SALES'!$AE$2:$AE$2501,0)),""))</f>
        <v/>
      </c>
      <c r="AU397" s="2">
        <f>IF($L397="","",IF($A397&lt;&gt;"GA","",IF($E397="FULTON",IF(ISNUMBER(SEARCH("COLLEGE PARK",$AT397)),"FULTON (COLLEGE PARK)",IF(ISNUMBER(SEARCH("HAPEVILLE",$AT397)),"FULTON (HAPEVILLE)",IF(ISNUMBER(SEARCH("EAST POINT",$AT397)),"FULTON (EAST POINT)",IF(ISNUMBER(SEARCH("ATLANTA",$AT397)),"FULTON (ATL LIMITS)","FULTON")))),IF($E397="DEKALB",IF(ISNUMBER(SEARCH("ATLANTA",$AT397)),"DEKALB (ATL LIMITS)","DEKALB"),IF(AND($E397="CLAYTON",ISNUMBER(SEARCH("COLLEGE PARK",$AT397))),"CLAYTON (COLLEGE PARK)",$E397)))))</f>
        <v/>
      </c>
      <c r="AV397" s="2">
        <f>IF($L397="","",IF(""&amp;$F397="2","DIESEL",IF(OR(""&amp;$F397="G",""&amp;$F397="H"),"GAS","")))</f>
        <v/>
      </c>
      <c r="AW397" s="2">
        <f>IF($AV397="","",$R397)</f>
        <v/>
      </c>
      <c r="AX397" s="2">
        <f>IF($AV397="","",IF($AB397=0,$R397,0))</f>
        <v/>
      </c>
      <c r="AY397" s="2">
        <f>IF($AV397="","",IF(AND($Z397=0,COUNTIF('AR SALES'!$L$2:$L$2501,$L397)=0),"YES",""))</f>
        <v/>
      </c>
      <c r="AZ397" s="2">
        <f>IF($AV397="","",IFERROR(VLOOKUP($AU397,CODES!$A:$B,2,FALSE),"NO CODE"))</f>
        <v/>
      </c>
      <c r="BA397" s="2">
        <f>IF(""&amp;$F397&lt;&gt;"4","",IF($AY397="YES","",IF(ROUND(SUMIFS($AE$2:$AE$4001,$L$2:$L$4001,$L397,$F$2:$F$4001,"4")-SUMIFS('AR SALES'!$Y$2:$Y$2501,'AR SALES'!$L$2:$L$2501,$L397,'AR SALES'!$AD$2:$AD$2501,"OFF"),2)=0,"","STALE")))</f>
        <v/>
      </c>
      <c r="BB397" s="2">
        <f>IF(OR(""&amp;$F397="2",""&amp;$F397="4",""&amp;$F397="G",""&amp;$F397="H"),IF($AY397="YES","",IF($AB397&lt;&gt;0,"",IF(COUNTIFS('AR SALES'!$L$2:$L$2501,$L397,'AR SALES'!$AD$2:$AD$2501,IF(""&amp;$F397="4","OFF","ON"),'AR SALES'!$AF$2:$AF$2501,"Y")&gt;0,"","NO EXEMPTION"))),"")</f>
        <v/>
      </c>
    </row>
    <row r="398">
      <c r="AT398" s="2">
        <f>IF($L398="","",IFERROR(INDEX('AR SALES'!$H$2:$H$2501,MATCH(""&amp;$L398,'AR SALES'!$AE$2:$AE$2501,0)),""))</f>
        <v/>
      </c>
      <c r="AU398" s="2">
        <f>IF($L398="","",IF($A398&lt;&gt;"GA","",IF($E398="FULTON",IF(ISNUMBER(SEARCH("COLLEGE PARK",$AT398)),"FULTON (COLLEGE PARK)",IF(ISNUMBER(SEARCH("HAPEVILLE",$AT398)),"FULTON (HAPEVILLE)",IF(ISNUMBER(SEARCH("EAST POINT",$AT398)),"FULTON (EAST POINT)",IF(ISNUMBER(SEARCH("ATLANTA",$AT398)),"FULTON (ATL LIMITS)","FULTON")))),IF($E398="DEKALB",IF(ISNUMBER(SEARCH("ATLANTA",$AT398)),"DEKALB (ATL LIMITS)","DEKALB"),IF(AND($E398="CLAYTON",ISNUMBER(SEARCH("COLLEGE PARK",$AT398))),"CLAYTON (COLLEGE PARK)",$E398)))))</f>
        <v/>
      </c>
      <c r="AV398" s="2">
        <f>IF($L398="","",IF(""&amp;$F398="2","DIESEL",IF(OR(""&amp;$F398="G",""&amp;$F398="H"),"GAS","")))</f>
        <v/>
      </c>
      <c r="AW398" s="2">
        <f>IF($AV398="","",$R398)</f>
        <v/>
      </c>
      <c r="AX398" s="2">
        <f>IF($AV398="","",IF($AB398=0,$R398,0))</f>
        <v/>
      </c>
      <c r="AY398" s="2">
        <f>IF($AV398="","",IF(AND($Z398=0,COUNTIF('AR SALES'!$L$2:$L$2501,$L398)=0),"YES",""))</f>
        <v/>
      </c>
      <c r="AZ398" s="2">
        <f>IF($AV398="","",IFERROR(VLOOKUP($AU398,CODES!$A:$B,2,FALSE),"NO CODE"))</f>
        <v/>
      </c>
      <c r="BA398" s="2">
        <f>IF(""&amp;$F398&lt;&gt;"4","",IF($AY398="YES","",IF(ROUND(SUMIFS($AE$2:$AE$4001,$L$2:$L$4001,$L398,$F$2:$F$4001,"4")-SUMIFS('AR SALES'!$Y$2:$Y$2501,'AR SALES'!$L$2:$L$2501,$L398,'AR SALES'!$AD$2:$AD$2501,"OFF"),2)=0,"","STALE")))</f>
        <v/>
      </c>
      <c r="BB398" s="2">
        <f>IF(OR(""&amp;$F398="2",""&amp;$F398="4",""&amp;$F398="G",""&amp;$F398="H"),IF($AY398="YES","",IF($AB398&lt;&gt;0,"",IF(COUNTIFS('AR SALES'!$L$2:$L$2501,$L398,'AR SALES'!$AD$2:$AD$2501,IF(""&amp;$F398="4","OFF","ON"),'AR SALES'!$AF$2:$AF$2501,"Y")&gt;0,"","NO EXEMPTION"))),"")</f>
        <v/>
      </c>
    </row>
    <row r="399">
      <c r="AT399" s="2">
        <f>IF($L399="","",IFERROR(INDEX('AR SALES'!$H$2:$H$2501,MATCH(""&amp;$L399,'AR SALES'!$AE$2:$AE$2501,0)),""))</f>
        <v/>
      </c>
      <c r="AU399" s="2">
        <f>IF($L399="","",IF($A399&lt;&gt;"GA","",IF($E399="FULTON",IF(ISNUMBER(SEARCH("COLLEGE PARK",$AT399)),"FULTON (COLLEGE PARK)",IF(ISNUMBER(SEARCH("HAPEVILLE",$AT399)),"FULTON (HAPEVILLE)",IF(ISNUMBER(SEARCH("EAST POINT",$AT399)),"FULTON (EAST POINT)",IF(ISNUMBER(SEARCH("ATLANTA",$AT399)),"FULTON (ATL LIMITS)","FULTON")))),IF($E399="DEKALB",IF(ISNUMBER(SEARCH("ATLANTA",$AT399)),"DEKALB (ATL LIMITS)","DEKALB"),IF(AND($E399="CLAYTON",ISNUMBER(SEARCH("COLLEGE PARK",$AT399))),"CLAYTON (COLLEGE PARK)",$E399)))))</f>
        <v/>
      </c>
      <c r="AV399" s="2">
        <f>IF($L399="","",IF(""&amp;$F399="2","DIESEL",IF(OR(""&amp;$F399="G",""&amp;$F399="H"),"GAS","")))</f>
        <v/>
      </c>
      <c r="AW399" s="2">
        <f>IF($AV399="","",$R399)</f>
        <v/>
      </c>
      <c r="AX399" s="2">
        <f>IF($AV399="","",IF($AB399=0,$R399,0))</f>
        <v/>
      </c>
      <c r="AY399" s="2">
        <f>IF($AV399="","",IF(AND($Z399=0,COUNTIF('AR SALES'!$L$2:$L$2501,$L399)=0),"YES",""))</f>
        <v/>
      </c>
      <c r="AZ399" s="2">
        <f>IF($AV399="","",IFERROR(VLOOKUP($AU399,CODES!$A:$B,2,FALSE),"NO CODE"))</f>
        <v/>
      </c>
      <c r="BA399" s="2">
        <f>IF(""&amp;$F399&lt;&gt;"4","",IF($AY399="YES","",IF(ROUND(SUMIFS($AE$2:$AE$4001,$L$2:$L$4001,$L399,$F$2:$F$4001,"4")-SUMIFS('AR SALES'!$Y$2:$Y$2501,'AR SALES'!$L$2:$L$2501,$L399,'AR SALES'!$AD$2:$AD$2501,"OFF"),2)=0,"","STALE")))</f>
        <v/>
      </c>
      <c r="BB399" s="2">
        <f>IF(OR(""&amp;$F399="2",""&amp;$F399="4",""&amp;$F399="G",""&amp;$F399="H"),IF($AY399="YES","",IF($AB399&lt;&gt;0,"",IF(COUNTIFS('AR SALES'!$L$2:$L$2501,$L399,'AR SALES'!$AD$2:$AD$2501,IF(""&amp;$F399="4","OFF","ON"),'AR SALES'!$AF$2:$AF$2501,"Y")&gt;0,"","NO EXEMPTION"))),"")</f>
        <v/>
      </c>
    </row>
    <row r="400">
      <c r="AT400" s="2">
        <f>IF($L400="","",IFERROR(INDEX('AR SALES'!$H$2:$H$2501,MATCH(""&amp;$L400,'AR SALES'!$AE$2:$AE$2501,0)),""))</f>
        <v/>
      </c>
      <c r="AU400" s="2">
        <f>IF($L400="","",IF($A400&lt;&gt;"GA","",IF($E400="FULTON",IF(ISNUMBER(SEARCH("COLLEGE PARK",$AT400)),"FULTON (COLLEGE PARK)",IF(ISNUMBER(SEARCH("HAPEVILLE",$AT400)),"FULTON (HAPEVILLE)",IF(ISNUMBER(SEARCH("EAST POINT",$AT400)),"FULTON (EAST POINT)",IF(ISNUMBER(SEARCH("ATLANTA",$AT400)),"FULTON (ATL LIMITS)","FULTON")))),IF($E400="DEKALB",IF(ISNUMBER(SEARCH("ATLANTA",$AT400)),"DEKALB (ATL LIMITS)","DEKALB"),IF(AND($E400="CLAYTON",ISNUMBER(SEARCH("COLLEGE PARK",$AT400))),"CLAYTON (COLLEGE PARK)",$E400)))))</f>
        <v/>
      </c>
      <c r="AV400" s="2">
        <f>IF($L400="","",IF(""&amp;$F400="2","DIESEL",IF(OR(""&amp;$F400="G",""&amp;$F400="H"),"GAS","")))</f>
        <v/>
      </c>
      <c r="AW400" s="2">
        <f>IF($AV400="","",$R400)</f>
        <v/>
      </c>
      <c r="AX400" s="2">
        <f>IF($AV400="","",IF($AB400=0,$R400,0))</f>
        <v/>
      </c>
      <c r="AY400" s="2">
        <f>IF($AV400="","",IF(AND($Z400=0,COUNTIF('AR SALES'!$L$2:$L$2501,$L400)=0),"YES",""))</f>
        <v/>
      </c>
      <c r="AZ400" s="2">
        <f>IF($AV400="","",IFERROR(VLOOKUP($AU400,CODES!$A:$B,2,FALSE),"NO CODE"))</f>
        <v/>
      </c>
      <c r="BA400" s="2">
        <f>IF(""&amp;$F400&lt;&gt;"4","",IF($AY400="YES","",IF(ROUND(SUMIFS($AE$2:$AE$4001,$L$2:$L$4001,$L400,$F$2:$F$4001,"4")-SUMIFS('AR SALES'!$Y$2:$Y$2501,'AR SALES'!$L$2:$L$2501,$L400,'AR SALES'!$AD$2:$AD$2501,"OFF"),2)=0,"","STALE")))</f>
        <v/>
      </c>
      <c r="BB400" s="2">
        <f>IF(OR(""&amp;$F400="2",""&amp;$F400="4",""&amp;$F400="G",""&amp;$F400="H"),IF($AY400="YES","",IF($AB400&lt;&gt;0,"",IF(COUNTIFS('AR SALES'!$L$2:$L$2501,$L400,'AR SALES'!$AD$2:$AD$2501,IF(""&amp;$F400="4","OFF","ON"),'AR SALES'!$AF$2:$AF$2501,"Y")&gt;0,"","NO EXEMPTION"))),"")</f>
        <v/>
      </c>
    </row>
    <row r="401">
      <c r="AT401" s="2">
        <f>IF($L401="","",IFERROR(INDEX('AR SALES'!$H$2:$H$2501,MATCH(""&amp;$L401,'AR SALES'!$AE$2:$AE$2501,0)),""))</f>
        <v/>
      </c>
      <c r="AU401" s="2">
        <f>IF($L401="","",IF($A401&lt;&gt;"GA","",IF($E401="FULTON",IF(ISNUMBER(SEARCH("COLLEGE PARK",$AT401)),"FULTON (COLLEGE PARK)",IF(ISNUMBER(SEARCH("HAPEVILLE",$AT401)),"FULTON (HAPEVILLE)",IF(ISNUMBER(SEARCH("EAST POINT",$AT401)),"FULTON (EAST POINT)",IF(ISNUMBER(SEARCH("ATLANTA",$AT401)),"FULTON (ATL LIMITS)","FULTON")))),IF($E401="DEKALB",IF(ISNUMBER(SEARCH("ATLANTA",$AT401)),"DEKALB (ATL LIMITS)","DEKALB"),IF(AND($E401="CLAYTON",ISNUMBER(SEARCH("COLLEGE PARK",$AT401))),"CLAYTON (COLLEGE PARK)",$E401)))))</f>
        <v/>
      </c>
      <c r="AV401" s="2">
        <f>IF($L401="","",IF(""&amp;$F401="2","DIESEL",IF(OR(""&amp;$F401="G",""&amp;$F401="H"),"GAS","")))</f>
        <v/>
      </c>
      <c r="AW401" s="2">
        <f>IF($AV401="","",$R401)</f>
        <v/>
      </c>
      <c r="AX401" s="2">
        <f>IF($AV401="","",IF($AB401=0,$R401,0))</f>
        <v/>
      </c>
      <c r="AY401" s="2">
        <f>IF($AV401="","",IF(AND($Z401=0,COUNTIF('AR SALES'!$L$2:$L$2501,$L401)=0),"YES",""))</f>
        <v/>
      </c>
      <c r="AZ401" s="2">
        <f>IF($AV401="","",IFERROR(VLOOKUP($AU401,CODES!$A:$B,2,FALSE),"NO CODE"))</f>
        <v/>
      </c>
      <c r="BA401" s="2">
        <f>IF(""&amp;$F401&lt;&gt;"4","",IF($AY401="YES","",IF(ROUND(SUMIFS($AE$2:$AE$4001,$L$2:$L$4001,$L401,$F$2:$F$4001,"4")-SUMIFS('AR SALES'!$Y$2:$Y$2501,'AR SALES'!$L$2:$L$2501,$L401,'AR SALES'!$AD$2:$AD$2501,"OFF"),2)=0,"","STALE")))</f>
        <v/>
      </c>
      <c r="BB401" s="2">
        <f>IF(OR(""&amp;$F401="2",""&amp;$F401="4",""&amp;$F401="G",""&amp;$F401="H"),IF($AY401="YES","",IF($AB401&lt;&gt;0,"",IF(COUNTIFS('AR SALES'!$L$2:$L$2501,$L401,'AR SALES'!$AD$2:$AD$2501,IF(""&amp;$F401="4","OFF","ON"),'AR SALES'!$AF$2:$AF$2501,"Y")&gt;0,"","NO EXEMPTION"))),"")</f>
        <v/>
      </c>
    </row>
    <row r="402">
      <c r="AT402" s="2">
        <f>IF($L402="","",IFERROR(INDEX('AR SALES'!$H$2:$H$2501,MATCH(""&amp;$L402,'AR SALES'!$AE$2:$AE$2501,0)),""))</f>
        <v/>
      </c>
      <c r="AU402" s="2">
        <f>IF($L402="","",IF($A402&lt;&gt;"GA","",IF($E402="FULTON",IF(ISNUMBER(SEARCH("COLLEGE PARK",$AT402)),"FULTON (COLLEGE PARK)",IF(ISNUMBER(SEARCH("HAPEVILLE",$AT402)),"FULTON (HAPEVILLE)",IF(ISNUMBER(SEARCH("EAST POINT",$AT402)),"FULTON (EAST POINT)",IF(ISNUMBER(SEARCH("ATLANTA",$AT402)),"FULTON (ATL LIMITS)","FULTON")))),IF($E402="DEKALB",IF(ISNUMBER(SEARCH("ATLANTA",$AT402)),"DEKALB (ATL LIMITS)","DEKALB"),IF(AND($E402="CLAYTON",ISNUMBER(SEARCH("COLLEGE PARK",$AT402))),"CLAYTON (COLLEGE PARK)",$E402)))))</f>
        <v/>
      </c>
      <c r="AV402" s="2">
        <f>IF($L402="","",IF(""&amp;$F402="2","DIESEL",IF(OR(""&amp;$F402="G",""&amp;$F402="H"),"GAS","")))</f>
        <v/>
      </c>
      <c r="AW402" s="2">
        <f>IF($AV402="","",$R402)</f>
        <v/>
      </c>
      <c r="AX402" s="2">
        <f>IF($AV402="","",IF($AB402=0,$R402,0))</f>
        <v/>
      </c>
      <c r="AY402" s="2">
        <f>IF($AV402="","",IF(AND($Z402=0,COUNTIF('AR SALES'!$L$2:$L$2501,$L402)=0),"YES",""))</f>
        <v/>
      </c>
      <c r="AZ402" s="2">
        <f>IF($AV402="","",IFERROR(VLOOKUP($AU402,CODES!$A:$B,2,FALSE),"NO CODE"))</f>
        <v/>
      </c>
      <c r="BA402" s="2">
        <f>IF(""&amp;$F402&lt;&gt;"4","",IF($AY402="YES","",IF(ROUND(SUMIFS($AE$2:$AE$4001,$L$2:$L$4001,$L402,$F$2:$F$4001,"4")-SUMIFS('AR SALES'!$Y$2:$Y$2501,'AR SALES'!$L$2:$L$2501,$L402,'AR SALES'!$AD$2:$AD$2501,"OFF"),2)=0,"","STALE")))</f>
        <v/>
      </c>
      <c r="BB402" s="2">
        <f>IF(OR(""&amp;$F402="2",""&amp;$F402="4",""&amp;$F402="G",""&amp;$F402="H"),IF($AY402="YES","",IF($AB402&lt;&gt;0,"",IF(COUNTIFS('AR SALES'!$L$2:$L$2501,$L402,'AR SALES'!$AD$2:$AD$2501,IF(""&amp;$F402="4","OFF","ON"),'AR SALES'!$AF$2:$AF$2501,"Y")&gt;0,"","NO EXEMPTION"))),"")</f>
        <v/>
      </c>
    </row>
    <row r="403">
      <c r="AT403" s="2">
        <f>IF($L403="","",IFERROR(INDEX('AR SALES'!$H$2:$H$2501,MATCH(""&amp;$L403,'AR SALES'!$AE$2:$AE$2501,0)),""))</f>
        <v/>
      </c>
      <c r="AU403" s="2">
        <f>IF($L403="","",IF($A403&lt;&gt;"GA","",IF($E403="FULTON",IF(ISNUMBER(SEARCH("COLLEGE PARK",$AT403)),"FULTON (COLLEGE PARK)",IF(ISNUMBER(SEARCH("HAPEVILLE",$AT403)),"FULTON (HAPEVILLE)",IF(ISNUMBER(SEARCH("EAST POINT",$AT403)),"FULTON (EAST POINT)",IF(ISNUMBER(SEARCH("ATLANTA",$AT403)),"FULTON (ATL LIMITS)","FULTON")))),IF($E403="DEKALB",IF(ISNUMBER(SEARCH("ATLANTA",$AT403)),"DEKALB (ATL LIMITS)","DEKALB"),IF(AND($E403="CLAYTON",ISNUMBER(SEARCH("COLLEGE PARK",$AT403))),"CLAYTON (COLLEGE PARK)",$E403)))))</f>
        <v/>
      </c>
      <c r="AV403" s="2">
        <f>IF($L403="","",IF(""&amp;$F403="2","DIESEL",IF(OR(""&amp;$F403="G",""&amp;$F403="H"),"GAS","")))</f>
        <v/>
      </c>
      <c r="AW403" s="2">
        <f>IF($AV403="","",$R403)</f>
        <v/>
      </c>
      <c r="AX403" s="2">
        <f>IF($AV403="","",IF($AB403=0,$R403,0))</f>
        <v/>
      </c>
      <c r="AY403" s="2">
        <f>IF($AV403="","",IF(AND($Z403=0,COUNTIF('AR SALES'!$L$2:$L$2501,$L403)=0),"YES",""))</f>
        <v/>
      </c>
      <c r="AZ403" s="2">
        <f>IF($AV403="","",IFERROR(VLOOKUP($AU403,CODES!$A:$B,2,FALSE),"NO CODE"))</f>
        <v/>
      </c>
      <c r="BA403" s="2">
        <f>IF(""&amp;$F403&lt;&gt;"4","",IF($AY403="YES","",IF(ROUND(SUMIFS($AE$2:$AE$4001,$L$2:$L$4001,$L403,$F$2:$F$4001,"4")-SUMIFS('AR SALES'!$Y$2:$Y$2501,'AR SALES'!$L$2:$L$2501,$L403,'AR SALES'!$AD$2:$AD$2501,"OFF"),2)=0,"","STALE")))</f>
        <v/>
      </c>
      <c r="BB403" s="2">
        <f>IF(OR(""&amp;$F403="2",""&amp;$F403="4",""&amp;$F403="G",""&amp;$F403="H"),IF($AY403="YES","",IF($AB403&lt;&gt;0,"",IF(COUNTIFS('AR SALES'!$L$2:$L$2501,$L403,'AR SALES'!$AD$2:$AD$2501,IF(""&amp;$F403="4","OFF","ON"),'AR SALES'!$AF$2:$AF$2501,"Y")&gt;0,"","NO EXEMPTION"))),"")</f>
        <v/>
      </c>
    </row>
    <row r="404">
      <c r="AT404" s="2">
        <f>IF($L404="","",IFERROR(INDEX('AR SALES'!$H$2:$H$2501,MATCH(""&amp;$L404,'AR SALES'!$AE$2:$AE$2501,0)),""))</f>
        <v/>
      </c>
      <c r="AU404" s="2">
        <f>IF($L404="","",IF($A404&lt;&gt;"GA","",IF($E404="FULTON",IF(ISNUMBER(SEARCH("COLLEGE PARK",$AT404)),"FULTON (COLLEGE PARK)",IF(ISNUMBER(SEARCH("HAPEVILLE",$AT404)),"FULTON (HAPEVILLE)",IF(ISNUMBER(SEARCH("EAST POINT",$AT404)),"FULTON (EAST POINT)",IF(ISNUMBER(SEARCH("ATLANTA",$AT404)),"FULTON (ATL LIMITS)","FULTON")))),IF($E404="DEKALB",IF(ISNUMBER(SEARCH("ATLANTA",$AT404)),"DEKALB (ATL LIMITS)","DEKALB"),IF(AND($E404="CLAYTON",ISNUMBER(SEARCH("COLLEGE PARK",$AT404))),"CLAYTON (COLLEGE PARK)",$E404)))))</f>
        <v/>
      </c>
      <c r="AV404" s="2">
        <f>IF($L404="","",IF(""&amp;$F404="2","DIESEL",IF(OR(""&amp;$F404="G",""&amp;$F404="H"),"GAS","")))</f>
        <v/>
      </c>
      <c r="AW404" s="2">
        <f>IF($AV404="","",$R404)</f>
        <v/>
      </c>
      <c r="AX404" s="2">
        <f>IF($AV404="","",IF($AB404=0,$R404,0))</f>
        <v/>
      </c>
      <c r="AY404" s="2">
        <f>IF($AV404="","",IF(AND($Z404=0,COUNTIF('AR SALES'!$L$2:$L$2501,$L404)=0),"YES",""))</f>
        <v/>
      </c>
      <c r="AZ404" s="2">
        <f>IF($AV404="","",IFERROR(VLOOKUP($AU404,CODES!$A:$B,2,FALSE),"NO CODE"))</f>
        <v/>
      </c>
      <c r="BA404" s="2">
        <f>IF(""&amp;$F404&lt;&gt;"4","",IF($AY404="YES","",IF(ROUND(SUMIFS($AE$2:$AE$4001,$L$2:$L$4001,$L404,$F$2:$F$4001,"4")-SUMIFS('AR SALES'!$Y$2:$Y$2501,'AR SALES'!$L$2:$L$2501,$L404,'AR SALES'!$AD$2:$AD$2501,"OFF"),2)=0,"","STALE")))</f>
        <v/>
      </c>
      <c r="BB404" s="2">
        <f>IF(OR(""&amp;$F404="2",""&amp;$F404="4",""&amp;$F404="G",""&amp;$F404="H"),IF($AY404="YES","",IF($AB404&lt;&gt;0,"",IF(COUNTIFS('AR SALES'!$L$2:$L$2501,$L404,'AR SALES'!$AD$2:$AD$2501,IF(""&amp;$F404="4","OFF","ON"),'AR SALES'!$AF$2:$AF$2501,"Y")&gt;0,"","NO EXEMPTION"))),"")</f>
        <v/>
      </c>
    </row>
    <row r="405">
      <c r="AT405" s="2">
        <f>IF($L405="","",IFERROR(INDEX('AR SALES'!$H$2:$H$2501,MATCH(""&amp;$L405,'AR SALES'!$AE$2:$AE$2501,0)),""))</f>
        <v/>
      </c>
      <c r="AU405" s="2">
        <f>IF($L405="","",IF($A405&lt;&gt;"GA","",IF($E405="FULTON",IF(ISNUMBER(SEARCH("COLLEGE PARK",$AT405)),"FULTON (COLLEGE PARK)",IF(ISNUMBER(SEARCH("HAPEVILLE",$AT405)),"FULTON (HAPEVILLE)",IF(ISNUMBER(SEARCH("EAST POINT",$AT405)),"FULTON (EAST POINT)",IF(ISNUMBER(SEARCH("ATLANTA",$AT405)),"FULTON (ATL LIMITS)","FULTON")))),IF($E405="DEKALB",IF(ISNUMBER(SEARCH("ATLANTA",$AT405)),"DEKALB (ATL LIMITS)","DEKALB"),IF(AND($E405="CLAYTON",ISNUMBER(SEARCH("COLLEGE PARK",$AT405))),"CLAYTON (COLLEGE PARK)",$E405)))))</f>
        <v/>
      </c>
      <c r="AV405" s="2">
        <f>IF($L405="","",IF(""&amp;$F405="2","DIESEL",IF(OR(""&amp;$F405="G",""&amp;$F405="H"),"GAS","")))</f>
        <v/>
      </c>
      <c r="AW405" s="2">
        <f>IF($AV405="","",$R405)</f>
        <v/>
      </c>
      <c r="AX405" s="2">
        <f>IF($AV405="","",IF($AB405=0,$R405,0))</f>
        <v/>
      </c>
      <c r="AY405" s="2">
        <f>IF($AV405="","",IF(AND($Z405=0,COUNTIF('AR SALES'!$L$2:$L$2501,$L405)=0),"YES",""))</f>
        <v/>
      </c>
      <c r="AZ405" s="2">
        <f>IF($AV405="","",IFERROR(VLOOKUP($AU405,CODES!$A:$B,2,FALSE),"NO CODE"))</f>
        <v/>
      </c>
      <c r="BA405" s="2">
        <f>IF(""&amp;$F405&lt;&gt;"4","",IF($AY405="YES","",IF(ROUND(SUMIFS($AE$2:$AE$4001,$L$2:$L$4001,$L405,$F$2:$F$4001,"4")-SUMIFS('AR SALES'!$Y$2:$Y$2501,'AR SALES'!$L$2:$L$2501,$L405,'AR SALES'!$AD$2:$AD$2501,"OFF"),2)=0,"","STALE")))</f>
        <v/>
      </c>
      <c r="BB405" s="2">
        <f>IF(OR(""&amp;$F405="2",""&amp;$F405="4",""&amp;$F405="G",""&amp;$F405="H"),IF($AY405="YES","",IF($AB405&lt;&gt;0,"",IF(COUNTIFS('AR SALES'!$L$2:$L$2501,$L405,'AR SALES'!$AD$2:$AD$2501,IF(""&amp;$F405="4","OFF","ON"),'AR SALES'!$AF$2:$AF$2501,"Y")&gt;0,"","NO EXEMPTION"))),"")</f>
        <v/>
      </c>
    </row>
    <row r="406">
      <c r="AT406" s="2">
        <f>IF($L406="","",IFERROR(INDEX('AR SALES'!$H$2:$H$2501,MATCH(""&amp;$L406,'AR SALES'!$AE$2:$AE$2501,0)),""))</f>
        <v/>
      </c>
      <c r="AU406" s="2">
        <f>IF($L406="","",IF($A406&lt;&gt;"GA","",IF($E406="FULTON",IF(ISNUMBER(SEARCH("COLLEGE PARK",$AT406)),"FULTON (COLLEGE PARK)",IF(ISNUMBER(SEARCH("HAPEVILLE",$AT406)),"FULTON (HAPEVILLE)",IF(ISNUMBER(SEARCH("EAST POINT",$AT406)),"FULTON (EAST POINT)",IF(ISNUMBER(SEARCH("ATLANTA",$AT406)),"FULTON (ATL LIMITS)","FULTON")))),IF($E406="DEKALB",IF(ISNUMBER(SEARCH("ATLANTA",$AT406)),"DEKALB (ATL LIMITS)","DEKALB"),IF(AND($E406="CLAYTON",ISNUMBER(SEARCH("COLLEGE PARK",$AT406))),"CLAYTON (COLLEGE PARK)",$E406)))))</f>
        <v/>
      </c>
      <c r="AV406" s="2">
        <f>IF($L406="","",IF(""&amp;$F406="2","DIESEL",IF(OR(""&amp;$F406="G",""&amp;$F406="H"),"GAS","")))</f>
        <v/>
      </c>
      <c r="AW406" s="2">
        <f>IF($AV406="","",$R406)</f>
        <v/>
      </c>
      <c r="AX406" s="2">
        <f>IF($AV406="","",IF($AB406=0,$R406,0))</f>
        <v/>
      </c>
      <c r="AY406" s="2">
        <f>IF($AV406="","",IF(AND($Z406=0,COUNTIF('AR SALES'!$L$2:$L$2501,$L406)=0),"YES",""))</f>
        <v/>
      </c>
      <c r="AZ406" s="2">
        <f>IF($AV406="","",IFERROR(VLOOKUP($AU406,CODES!$A:$B,2,FALSE),"NO CODE"))</f>
        <v/>
      </c>
      <c r="BA406" s="2">
        <f>IF(""&amp;$F406&lt;&gt;"4","",IF($AY406="YES","",IF(ROUND(SUMIFS($AE$2:$AE$4001,$L$2:$L$4001,$L406,$F$2:$F$4001,"4")-SUMIFS('AR SALES'!$Y$2:$Y$2501,'AR SALES'!$L$2:$L$2501,$L406,'AR SALES'!$AD$2:$AD$2501,"OFF"),2)=0,"","STALE")))</f>
        <v/>
      </c>
      <c r="BB406" s="2">
        <f>IF(OR(""&amp;$F406="2",""&amp;$F406="4",""&amp;$F406="G",""&amp;$F406="H"),IF($AY406="YES","",IF($AB406&lt;&gt;0,"",IF(COUNTIFS('AR SALES'!$L$2:$L$2501,$L406,'AR SALES'!$AD$2:$AD$2501,IF(""&amp;$F406="4","OFF","ON"),'AR SALES'!$AF$2:$AF$2501,"Y")&gt;0,"","NO EXEMPTION"))),"")</f>
        <v/>
      </c>
    </row>
    <row r="407">
      <c r="AT407" s="2">
        <f>IF($L407="","",IFERROR(INDEX('AR SALES'!$H$2:$H$2501,MATCH(""&amp;$L407,'AR SALES'!$AE$2:$AE$2501,0)),""))</f>
        <v/>
      </c>
      <c r="AU407" s="2">
        <f>IF($L407="","",IF($A407&lt;&gt;"GA","",IF($E407="FULTON",IF(ISNUMBER(SEARCH("COLLEGE PARK",$AT407)),"FULTON (COLLEGE PARK)",IF(ISNUMBER(SEARCH("HAPEVILLE",$AT407)),"FULTON (HAPEVILLE)",IF(ISNUMBER(SEARCH("EAST POINT",$AT407)),"FULTON (EAST POINT)",IF(ISNUMBER(SEARCH("ATLANTA",$AT407)),"FULTON (ATL LIMITS)","FULTON")))),IF($E407="DEKALB",IF(ISNUMBER(SEARCH("ATLANTA",$AT407)),"DEKALB (ATL LIMITS)","DEKALB"),IF(AND($E407="CLAYTON",ISNUMBER(SEARCH("COLLEGE PARK",$AT407))),"CLAYTON (COLLEGE PARK)",$E407)))))</f>
        <v/>
      </c>
      <c r="AV407" s="2">
        <f>IF($L407="","",IF(""&amp;$F407="2","DIESEL",IF(OR(""&amp;$F407="G",""&amp;$F407="H"),"GAS","")))</f>
        <v/>
      </c>
      <c r="AW407" s="2">
        <f>IF($AV407="","",$R407)</f>
        <v/>
      </c>
      <c r="AX407" s="2">
        <f>IF($AV407="","",IF($AB407=0,$R407,0))</f>
        <v/>
      </c>
      <c r="AY407" s="2">
        <f>IF($AV407="","",IF(AND($Z407=0,COUNTIF('AR SALES'!$L$2:$L$2501,$L407)=0),"YES",""))</f>
        <v/>
      </c>
      <c r="AZ407" s="2">
        <f>IF($AV407="","",IFERROR(VLOOKUP($AU407,CODES!$A:$B,2,FALSE),"NO CODE"))</f>
        <v/>
      </c>
      <c r="BA407" s="2">
        <f>IF(""&amp;$F407&lt;&gt;"4","",IF($AY407="YES","",IF(ROUND(SUMIFS($AE$2:$AE$4001,$L$2:$L$4001,$L407,$F$2:$F$4001,"4")-SUMIFS('AR SALES'!$Y$2:$Y$2501,'AR SALES'!$L$2:$L$2501,$L407,'AR SALES'!$AD$2:$AD$2501,"OFF"),2)=0,"","STALE")))</f>
        <v/>
      </c>
      <c r="BB407" s="2">
        <f>IF(OR(""&amp;$F407="2",""&amp;$F407="4",""&amp;$F407="G",""&amp;$F407="H"),IF($AY407="YES","",IF($AB407&lt;&gt;0,"",IF(COUNTIFS('AR SALES'!$L$2:$L$2501,$L407,'AR SALES'!$AD$2:$AD$2501,IF(""&amp;$F407="4","OFF","ON"),'AR SALES'!$AF$2:$AF$2501,"Y")&gt;0,"","NO EXEMPTION"))),"")</f>
        <v/>
      </c>
    </row>
    <row r="408">
      <c r="AT408" s="2">
        <f>IF($L408="","",IFERROR(INDEX('AR SALES'!$H$2:$H$2501,MATCH(""&amp;$L408,'AR SALES'!$AE$2:$AE$2501,0)),""))</f>
        <v/>
      </c>
      <c r="AU408" s="2">
        <f>IF($L408="","",IF($A408&lt;&gt;"GA","",IF($E408="FULTON",IF(ISNUMBER(SEARCH("COLLEGE PARK",$AT408)),"FULTON (COLLEGE PARK)",IF(ISNUMBER(SEARCH("HAPEVILLE",$AT408)),"FULTON (HAPEVILLE)",IF(ISNUMBER(SEARCH("EAST POINT",$AT408)),"FULTON (EAST POINT)",IF(ISNUMBER(SEARCH("ATLANTA",$AT408)),"FULTON (ATL LIMITS)","FULTON")))),IF($E408="DEKALB",IF(ISNUMBER(SEARCH("ATLANTA",$AT408)),"DEKALB (ATL LIMITS)","DEKALB"),IF(AND($E408="CLAYTON",ISNUMBER(SEARCH("COLLEGE PARK",$AT408))),"CLAYTON (COLLEGE PARK)",$E408)))))</f>
        <v/>
      </c>
      <c r="AV408" s="2">
        <f>IF($L408="","",IF(""&amp;$F408="2","DIESEL",IF(OR(""&amp;$F408="G",""&amp;$F408="H"),"GAS","")))</f>
        <v/>
      </c>
      <c r="AW408" s="2">
        <f>IF($AV408="","",$R408)</f>
        <v/>
      </c>
      <c r="AX408" s="2">
        <f>IF($AV408="","",IF($AB408=0,$R408,0))</f>
        <v/>
      </c>
      <c r="AY408" s="2">
        <f>IF($AV408="","",IF(AND($Z408=0,COUNTIF('AR SALES'!$L$2:$L$2501,$L408)=0),"YES",""))</f>
        <v/>
      </c>
      <c r="AZ408" s="2">
        <f>IF($AV408="","",IFERROR(VLOOKUP($AU408,CODES!$A:$B,2,FALSE),"NO CODE"))</f>
        <v/>
      </c>
      <c r="BA408" s="2">
        <f>IF(""&amp;$F408&lt;&gt;"4","",IF($AY408="YES","",IF(ROUND(SUMIFS($AE$2:$AE$4001,$L$2:$L$4001,$L408,$F$2:$F$4001,"4")-SUMIFS('AR SALES'!$Y$2:$Y$2501,'AR SALES'!$L$2:$L$2501,$L408,'AR SALES'!$AD$2:$AD$2501,"OFF"),2)=0,"","STALE")))</f>
        <v/>
      </c>
      <c r="BB408" s="2">
        <f>IF(OR(""&amp;$F408="2",""&amp;$F408="4",""&amp;$F408="G",""&amp;$F408="H"),IF($AY408="YES","",IF($AB408&lt;&gt;0,"",IF(COUNTIFS('AR SALES'!$L$2:$L$2501,$L408,'AR SALES'!$AD$2:$AD$2501,IF(""&amp;$F408="4","OFF","ON"),'AR SALES'!$AF$2:$AF$2501,"Y")&gt;0,"","NO EXEMPTION"))),"")</f>
        <v/>
      </c>
    </row>
    <row r="409">
      <c r="AT409" s="2">
        <f>IF($L409="","",IFERROR(INDEX('AR SALES'!$H$2:$H$2501,MATCH(""&amp;$L409,'AR SALES'!$AE$2:$AE$2501,0)),""))</f>
        <v/>
      </c>
      <c r="AU409" s="2">
        <f>IF($L409="","",IF($A409&lt;&gt;"GA","",IF($E409="FULTON",IF(ISNUMBER(SEARCH("COLLEGE PARK",$AT409)),"FULTON (COLLEGE PARK)",IF(ISNUMBER(SEARCH("HAPEVILLE",$AT409)),"FULTON (HAPEVILLE)",IF(ISNUMBER(SEARCH("EAST POINT",$AT409)),"FULTON (EAST POINT)",IF(ISNUMBER(SEARCH("ATLANTA",$AT409)),"FULTON (ATL LIMITS)","FULTON")))),IF($E409="DEKALB",IF(ISNUMBER(SEARCH("ATLANTA",$AT409)),"DEKALB (ATL LIMITS)","DEKALB"),IF(AND($E409="CLAYTON",ISNUMBER(SEARCH("COLLEGE PARK",$AT409))),"CLAYTON (COLLEGE PARK)",$E409)))))</f>
        <v/>
      </c>
      <c r="AV409" s="2">
        <f>IF($L409="","",IF(""&amp;$F409="2","DIESEL",IF(OR(""&amp;$F409="G",""&amp;$F409="H"),"GAS","")))</f>
        <v/>
      </c>
      <c r="AW409" s="2">
        <f>IF($AV409="","",$R409)</f>
        <v/>
      </c>
      <c r="AX409" s="2">
        <f>IF($AV409="","",IF($AB409=0,$R409,0))</f>
        <v/>
      </c>
      <c r="AY409" s="2">
        <f>IF($AV409="","",IF(AND($Z409=0,COUNTIF('AR SALES'!$L$2:$L$2501,$L409)=0),"YES",""))</f>
        <v/>
      </c>
      <c r="AZ409" s="2">
        <f>IF($AV409="","",IFERROR(VLOOKUP($AU409,CODES!$A:$B,2,FALSE),"NO CODE"))</f>
        <v/>
      </c>
      <c r="BA409" s="2">
        <f>IF(""&amp;$F409&lt;&gt;"4","",IF($AY409="YES","",IF(ROUND(SUMIFS($AE$2:$AE$4001,$L$2:$L$4001,$L409,$F$2:$F$4001,"4")-SUMIFS('AR SALES'!$Y$2:$Y$2501,'AR SALES'!$L$2:$L$2501,$L409,'AR SALES'!$AD$2:$AD$2501,"OFF"),2)=0,"","STALE")))</f>
        <v/>
      </c>
      <c r="BB409" s="2">
        <f>IF(OR(""&amp;$F409="2",""&amp;$F409="4",""&amp;$F409="G",""&amp;$F409="H"),IF($AY409="YES","",IF($AB409&lt;&gt;0,"",IF(COUNTIFS('AR SALES'!$L$2:$L$2501,$L409,'AR SALES'!$AD$2:$AD$2501,IF(""&amp;$F409="4","OFF","ON"),'AR SALES'!$AF$2:$AF$2501,"Y")&gt;0,"","NO EXEMPTION"))),"")</f>
        <v/>
      </c>
    </row>
    <row r="410">
      <c r="AT410" s="2">
        <f>IF($L410="","",IFERROR(INDEX('AR SALES'!$H$2:$H$2501,MATCH(""&amp;$L410,'AR SALES'!$AE$2:$AE$2501,0)),""))</f>
        <v/>
      </c>
      <c r="AU410" s="2">
        <f>IF($L410="","",IF($A410&lt;&gt;"GA","",IF($E410="FULTON",IF(ISNUMBER(SEARCH("COLLEGE PARK",$AT410)),"FULTON (COLLEGE PARK)",IF(ISNUMBER(SEARCH("HAPEVILLE",$AT410)),"FULTON (HAPEVILLE)",IF(ISNUMBER(SEARCH("EAST POINT",$AT410)),"FULTON (EAST POINT)",IF(ISNUMBER(SEARCH("ATLANTA",$AT410)),"FULTON (ATL LIMITS)","FULTON")))),IF($E410="DEKALB",IF(ISNUMBER(SEARCH("ATLANTA",$AT410)),"DEKALB (ATL LIMITS)","DEKALB"),IF(AND($E410="CLAYTON",ISNUMBER(SEARCH("COLLEGE PARK",$AT410))),"CLAYTON (COLLEGE PARK)",$E410)))))</f>
        <v/>
      </c>
      <c r="AV410" s="2">
        <f>IF($L410="","",IF(""&amp;$F410="2","DIESEL",IF(OR(""&amp;$F410="G",""&amp;$F410="H"),"GAS","")))</f>
        <v/>
      </c>
      <c r="AW410" s="2">
        <f>IF($AV410="","",$R410)</f>
        <v/>
      </c>
      <c r="AX410" s="2">
        <f>IF($AV410="","",IF($AB410=0,$R410,0))</f>
        <v/>
      </c>
      <c r="AY410" s="2">
        <f>IF($AV410="","",IF(AND($Z410=0,COUNTIF('AR SALES'!$L$2:$L$2501,$L410)=0),"YES",""))</f>
        <v/>
      </c>
      <c r="AZ410" s="2">
        <f>IF($AV410="","",IFERROR(VLOOKUP($AU410,CODES!$A:$B,2,FALSE),"NO CODE"))</f>
        <v/>
      </c>
      <c r="BA410" s="2">
        <f>IF(""&amp;$F410&lt;&gt;"4","",IF($AY410="YES","",IF(ROUND(SUMIFS($AE$2:$AE$4001,$L$2:$L$4001,$L410,$F$2:$F$4001,"4")-SUMIFS('AR SALES'!$Y$2:$Y$2501,'AR SALES'!$L$2:$L$2501,$L410,'AR SALES'!$AD$2:$AD$2501,"OFF"),2)=0,"","STALE")))</f>
        <v/>
      </c>
      <c r="BB410" s="2">
        <f>IF(OR(""&amp;$F410="2",""&amp;$F410="4",""&amp;$F410="G",""&amp;$F410="H"),IF($AY410="YES","",IF($AB410&lt;&gt;0,"",IF(COUNTIFS('AR SALES'!$L$2:$L$2501,$L410,'AR SALES'!$AD$2:$AD$2501,IF(""&amp;$F410="4","OFF","ON"),'AR SALES'!$AF$2:$AF$2501,"Y")&gt;0,"","NO EXEMPTION"))),"")</f>
        <v/>
      </c>
    </row>
    <row r="411">
      <c r="AT411" s="2">
        <f>IF($L411="","",IFERROR(INDEX('AR SALES'!$H$2:$H$2501,MATCH(""&amp;$L411,'AR SALES'!$AE$2:$AE$2501,0)),""))</f>
        <v/>
      </c>
      <c r="AU411" s="2">
        <f>IF($L411="","",IF($A411&lt;&gt;"GA","",IF($E411="FULTON",IF(ISNUMBER(SEARCH("COLLEGE PARK",$AT411)),"FULTON (COLLEGE PARK)",IF(ISNUMBER(SEARCH("HAPEVILLE",$AT411)),"FULTON (HAPEVILLE)",IF(ISNUMBER(SEARCH("EAST POINT",$AT411)),"FULTON (EAST POINT)",IF(ISNUMBER(SEARCH("ATLANTA",$AT411)),"FULTON (ATL LIMITS)","FULTON")))),IF($E411="DEKALB",IF(ISNUMBER(SEARCH("ATLANTA",$AT411)),"DEKALB (ATL LIMITS)","DEKALB"),IF(AND($E411="CLAYTON",ISNUMBER(SEARCH("COLLEGE PARK",$AT411))),"CLAYTON (COLLEGE PARK)",$E411)))))</f>
        <v/>
      </c>
      <c r="AV411" s="2">
        <f>IF($L411="","",IF(""&amp;$F411="2","DIESEL",IF(OR(""&amp;$F411="G",""&amp;$F411="H"),"GAS","")))</f>
        <v/>
      </c>
      <c r="AW411" s="2">
        <f>IF($AV411="","",$R411)</f>
        <v/>
      </c>
      <c r="AX411" s="2">
        <f>IF($AV411="","",IF($AB411=0,$R411,0))</f>
        <v/>
      </c>
      <c r="AY411" s="2">
        <f>IF($AV411="","",IF(AND($Z411=0,COUNTIF('AR SALES'!$L$2:$L$2501,$L411)=0),"YES",""))</f>
        <v/>
      </c>
      <c r="AZ411" s="2">
        <f>IF($AV411="","",IFERROR(VLOOKUP($AU411,CODES!$A:$B,2,FALSE),"NO CODE"))</f>
        <v/>
      </c>
      <c r="BA411" s="2">
        <f>IF(""&amp;$F411&lt;&gt;"4","",IF($AY411="YES","",IF(ROUND(SUMIFS($AE$2:$AE$4001,$L$2:$L$4001,$L411,$F$2:$F$4001,"4")-SUMIFS('AR SALES'!$Y$2:$Y$2501,'AR SALES'!$L$2:$L$2501,$L411,'AR SALES'!$AD$2:$AD$2501,"OFF"),2)=0,"","STALE")))</f>
        <v/>
      </c>
      <c r="BB411" s="2">
        <f>IF(OR(""&amp;$F411="2",""&amp;$F411="4",""&amp;$F411="G",""&amp;$F411="H"),IF($AY411="YES","",IF($AB411&lt;&gt;0,"",IF(COUNTIFS('AR SALES'!$L$2:$L$2501,$L411,'AR SALES'!$AD$2:$AD$2501,IF(""&amp;$F411="4","OFF","ON"),'AR SALES'!$AF$2:$AF$2501,"Y")&gt;0,"","NO EXEMPTION"))),"")</f>
        <v/>
      </c>
    </row>
    <row r="412">
      <c r="AT412" s="2">
        <f>IF($L412="","",IFERROR(INDEX('AR SALES'!$H$2:$H$2501,MATCH(""&amp;$L412,'AR SALES'!$AE$2:$AE$2501,0)),""))</f>
        <v/>
      </c>
      <c r="AU412" s="2">
        <f>IF($L412="","",IF($A412&lt;&gt;"GA","",IF($E412="FULTON",IF(ISNUMBER(SEARCH("COLLEGE PARK",$AT412)),"FULTON (COLLEGE PARK)",IF(ISNUMBER(SEARCH("HAPEVILLE",$AT412)),"FULTON (HAPEVILLE)",IF(ISNUMBER(SEARCH("EAST POINT",$AT412)),"FULTON (EAST POINT)",IF(ISNUMBER(SEARCH("ATLANTA",$AT412)),"FULTON (ATL LIMITS)","FULTON")))),IF($E412="DEKALB",IF(ISNUMBER(SEARCH("ATLANTA",$AT412)),"DEKALB (ATL LIMITS)","DEKALB"),IF(AND($E412="CLAYTON",ISNUMBER(SEARCH("COLLEGE PARK",$AT412))),"CLAYTON (COLLEGE PARK)",$E412)))))</f>
        <v/>
      </c>
      <c r="AV412" s="2">
        <f>IF($L412="","",IF(""&amp;$F412="2","DIESEL",IF(OR(""&amp;$F412="G",""&amp;$F412="H"),"GAS","")))</f>
        <v/>
      </c>
      <c r="AW412" s="2">
        <f>IF($AV412="","",$R412)</f>
        <v/>
      </c>
      <c r="AX412" s="2">
        <f>IF($AV412="","",IF($AB412=0,$R412,0))</f>
        <v/>
      </c>
      <c r="AY412" s="2">
        <f>IF($AV412="","",IF(AND($Z412=0,COUNTIF('AR SALES'!$L$2:$L$2501,$L412)=0),"YES",""))</f>
        <v/>
      </c>
      <c r="AZ412" s="2">
        <f>IF($AV412="","",IFERROR(VLOOKUP($AU412,CODES!$A:$B,2,FALSE),"NO CODE"))</f>
        <v/>
      </c>
      <c r="BA412" s="2">
        <f>IF(""&amp;$F412&lt;&gt;"4","",IF($AY412="YES","",IF(ROUND(SUMIFS($AE$2:$AE$4001,$L$2:$L$4001,$L412,$F$2:$F$4001,"4")-SUMIFS('AR SALES'!$Y$2:$Y$2501,'AR SALES'!$L$2:$L$2501,$L412,'AR SALES'!$AD$2:$AD$2501,"OFF"),2)=0,"","STALE")))</f>
        <v/>
      </c>
      <c r="BB412" s="2">
        <f>IF(OR(""&amp;$F412="2",""&amp;$F412="4",""&amp;$F412="G",""&amp;$F412="H"),IF($AY412="YES","",IF($AB412&lt;&gt;0,"",IF(COUNTIFS('AR SALES'!$L$2:$L$2501,$L412,'AR SALES'!$AD$2:$AD$2501,IF(""&amp;$F412="4","OFF","ON"),'AR SALES'!$AF$2:$AF$2501,"Y")&gt;0,"","NO EXEMPTION"))),"")</f>
        <v/>
      </c>
    </row>
    <row r="413">
      <c r="AT413" s="2">
        <f>IF($L413="","",IFERROR(INDEX('AR SALES'!$H$2:$H$2501,MATCH(""&amp;$L413,'AR SALES'!$AE$2:$AE$2501,0)),""))</f>
        <v/>
      </c>
      <c r="AU413" s="2">
        <f>IF($L413="","",IF($A413&lt;&gt;"GA","",IF($E413="FULTON",IF(ISNUMBER(SEARCH("COLLEGE PARK",$AT413)),"FULTON (COLLEGE PARK)",IF(ISNUMBER(SEARCH("HAPEVILLE",$AT413)),"FULTON (HAPEVILLE)",IF(ISNUMBER(SEARCH("EAST POINT",$AT413)),"FULTON (EAST POINT)",IF(ISNUMBER(SEARCH("ATLANTA",$AT413)),"FULTON (ATL LIMITS)","FULTON")))),IF($E413="DEKALB",IF(ISNUMBER(SEARCH("ATLANTA",$AT413)),"DEKALB (ATL LIMITS)","DEKALB"),IF(AND($E413="CLAYTON",ISNUMBER(SEARCH("COLLEGE PARK",$AT413))),"CLAYTON (COLLEGE PARK)",$E413)))))</f>
        <v/>
      </c>
      <c r="AV413" s="2">
        <f>IF($L413="","",IF(""&amp;$F413="2","DIESEL",IF(OR(""&amp;$F413="G",""&amp;$F413="H"),"GAS","")))</f>
        <v/>
      </c>
      <c r="AW413" s="2">
        <f>IF($AV413="","",$R413)</f>
        <v/>
      </c>
      <c r="AX413" s="2">
        <f>IF($AV413="","",IF($AB413=0,$R413,0))</f>
        <v/>
      </c>
      <c r="AY413" s="2">
        <f>IF($AV413="","",IF(AND($Z413=0,COUNTIF('AR SALES'!$L$2:$L$2501,$L413)=0),"YES",""))</f>
        <v/>
      </c>
      <c r="AZ413" s="2">
        <f>IF($AV413="","",IFERROR(VLOOKUP($AU413,CODES!$A:$B,2,FALSE),"NO CODE"))</f>
        <v/>
      </c>
      <c r="BA413" s="2">
        <f>IF(""&amp;$F413&lt;&gt;"4","",IF($AY413="YES","",IF(ROUND(SUMIFS($AE$2:$AE$4001,$L$2:$L$4001,$L413,$F$2:$F$4001,"4")-SUMIFS('AR SALES'!$Y$2:$Y$2501,'AR SALES'!$L$2:$L$2501,$L413,'AR SALES'!$AD$2:$AD$2501,"OFF"),2)=0,"","STALE")))</f>
        <v/>
      </c>
      <c r="BB413" s="2">
        <f>IF(OR(""&amp;$F413="2",""&amp;$F413="4",""&amp;$F413="G",""&amp;$F413="H"),IF($AY413="YES","",IF($AB413&lt;&gt;0,"",IF(COUNTIFS('AR SALES'!$L$2:$L$2501,$L413,'AR SALES'!$AD$2:$AD$2501,IF(""&amp;$F413="4","OFF","ON"),'AR SALES'!$AF$2:$AF$2501,"Y")&gt;0,"","NO EXEMPTION"))),"")</f>
        <v/>
      </c>
    </row>
    <row r="414">
      <c r="AT414" s="2">
        <f>IF($L414="","",IFERROR(INDEX('AR SALES'!$H$2:$H$2501,MATCH(""&amp;$L414,'AR SALES'!$AE$2:$AE$2501,0)),""))</f>
        <v/>
      </c>
      <c r="AU414" s="2">
        <f>IF($L414="","",IF($A414&lt;&gt;"GA","",IF($E414="FULTON",IF(ISNUMBER(SEARCH("COLLEGE PARK",$AT414)),"FULTON (COLLEGE PARK)",IF(ISNUMBER(SEARCH("HAPEVILLE",$AT414)),"FULTON (HAPEVILLE)",IF(ISNUMBER(SEARCH("EAST POINT",$AT414)),"FULTON (EAST POINT)",IF(ISNUMBER(SEARCH("ATLANTA",$AT414)),"FULTON (ATL LIMITS)","FULTON")))),IF($E414="DEKALB",IF(ISNUMBER(SEARCH("ATLANTA",$AT414)),"DEKALB (ATL LIMITS)","DEKALB"),IF(AND($E414="CLAYTON",ISNUMBER(SEARCH("COLLEGE PARK",$AT414))),"CLAYTON (COLLEGE PARK)",$E414)))))</f>
        <v/>
      </c>
      <c r="AV414" s="2">
        <f>IF($L414="","",IF(""&amp;$F414="2","DIESEL",IF(OR(""&amp;$F414="G",""&amp;$F414="H"),"GAS","")))</f>
        <v/>
      </c>
      <c r="AW414" s="2">
        <f>IF($AV414="","",$R414)</f>
        <v/>
      </c>
      <c r="AX414" s="2">
        <f>IF($AV414="","",IF($AB414=0,$R414,0))</f>
        <v/>
      </c>
      <c r="AY414" s="2">
        <f>IF($AV414="","",IF(AND($Z414=0,COUNTIF('AR SALES'!$L$2:$L$2501,$L414)=0),"YES",""))</f>
        <v/>
      </c>
      <c r="AZ414" s="2">
        <f>IF($AV414="","",IFERROR(VLOOKUP($AU414,CODES!$A:$B,2,FALSE),"NO CODE"))</f>
        <v/>
      </c>
      <c r="BA414" s="2">
        <f>IF(""&amp;$F414&lt;&gt;"4","",IF($AY414="YES","",IF(ROUND(SUMIFS($AE$2:$AE$4001,$L$2:$L$4001,$L414,$F$2:$F$4001,"4")-SUMIFS('AR SALES'!$Y$2:$Y$2501,'AR SALES'!$L$2:$L$2501,$L414,'AR SALES'!$AD$2:$AD$2501,"OFF"),2)=0,"","STALE")))</f>
        <v/>
      </c>
      <c r="BB414" s="2">
        <f>IF(OR(""&amp;$F414="2",""&amp;$F414="4",""&amp;$F414="G",""&amp;$F414="H"),IF($AY414="YES","",IF($AB414&lt;&gt;0,"",IF(COUNTIFS('AR SALES'!$L$2:$L$2501,$L414,'AR SALES'!$AD$2:$AD$2501,IF(""&amp;$F414="4","OFF","ON"),'AR SALES'!$AF$2:$AF$2501,"Y")&gt;0,"","NO EXEMPTION"))),"")</f>
        <v/>
      </c>
    </row>
    <row r="415">
      <c r="AT415" s="2">
        <f>IF($L415="","",IFERROR(INDEX('AR SALES'!$H$2:$H$2501,MATCH(""&amp;$L415,'AR SALES'!$AE$2:$AE$2501,0)),""))</f>
        <v/>
      </c>
      <c r="AU415" s="2">
        <f>IF($L415="","",IF($A415&lt;&gt;"GA","",IF($E415="FULTON",IF(ISNUMBER(SEARCH("COLLEGE PARK",$AT415)),"FULTON (COLLEGE PARK)",IF(ISNUMBER(SEARCH("HAPEVILLE",$AT415)),"FULTON (HAPEVILLE)",IF(ISNUMBER(SEARCH("EAST POINT",$AT415)),"FULTON (EAST POINT)",IF(ISNUMBER(SEARCH("ATLANTA",$AT415)),"FULTON (ATL LIMITS)","FULTON")))),IF($E415="DEKALB",IF(ISNUMBER(SEARCH("ATLANTA",$AT415)),"DEKALB (ATL LIMITS)","DEKALB"),IF(AND($E415="CLAYTON",ISNUMBER(SEARCH("COLLEGE PARK",$AT415))),"CLAYTON (COLLEGE PARK)",$E415)))))</f>
        <v/>
      </c>
      <c r="AV415" s="2">
        <f>IF($L415="","",IF(""&amp;$F415="2","DIESEL",IF(OR(""&amp;$F415="G",""&amp;$F415="H"),"GAS","")))</f>
        <v/>
      </c>
      <c r="AW415" s="2">
        <f>IF($AV415="","",$R415)</f>
        <v/>
      </c>
      <c r="AX415" s="2">
        <f>IF($AV415="","",IF($AB415=0,$R415,0))</f>
        <v/>
      </c>
      <c r="AY415" s="2">
        <f>IF($AV415="","",IF(AND($Z415=0,COUNTIF('AR SALES'!$L$2:$L$2501,$L415)=0),"YES",""))</f>
        <v/>
      </c>
      <c r="AZ415" s="2">
        <f>IF($AV415="","",IFERROR(VLOOKUP($AU415,CODES!$A:$B,2,FALSE),"NO CODE"))</f>
        <v/>
      </c>
      <c r="BA415" s="2">
        <f>IF(""&amp;$F415&lt;&gt;"4","",IF($AY415="YES","",IF(ROUND(SUMIFS($AE$2:$AE$4001,$L$2:$L$4001,$L415,$F$2:$F$4001,"4")-SUMIFS('AR SALES'!$Y$2:$Y$2501,'AR SALES'!$L$2:$L$2501,$L415,'AR SALES'!$AD$2:$AD$2501,"OFF"),2)=0,"","STALE")))</f>
        <v/>
      </c>
      <c r="BB415" s="2">
        <f>IF(OR(""&amp;$F415="2",""&amp;$F415="4",""&amp;$F415="G",""&amp;$F415="H"),IF($AY415="YES","",IF($AB415&lt;&gt;0,"",IF(COUNTIFS('AR SALES'!$L$2:$L$2501,$L415,'AR SALES'!$AD$2:$AD$2501,IF(""&amp;$F415="4","OFF","ON"),'AR SALES'!$AF$2:$AF$2501,"Y")&gt;0,"","NO EXEMPTION"))),"")</f>
        <v/>
      </c>
    </row>
    <row r="416">
      <c r="AT416" s="2">
        <f>IF($L416="","",IFERROR(INDEX('AR SALES'!$H$2:$H$2501,MATCH(""&amp;$L416,'AR SALES'!$AE$2:$AE$2501,0)),""))</f>
        <v/>
      </c>
      <c r="AU416" s="2">
        <f>IF($L416="","",IF($A416&lt;&gt;"GA","",IF($E416="FULTON",IF(ISNUMBER(SEARCH("COLLEGE PARK",$AT416)),"FULTON (COLLEGE PARK)",IF(ISNUMBER(SEARCH("HAPEVILLE",$AT416)),"FULTON (HAPEVILLE)",IF(ISNUMBER(SEARCH("EAST POINT",$AT416)),"FULTON (EAST POINT)",IF(ISNUMBER(SEARCH("ATLANTA",$AT416)),"FULTON (ATL LIMITS)","FULTON")))),IF($E416="DEKALB",IF(ISNUMBER(SEARCH("ATLANTA",$AT416)),"DEKALB (ATL LIMITS)","DEKALB"),IF(AND($E416="CLAYTON",ISNUMBER(SEARCH("COLLEGE PARK",$AT416))),"CLAYTON (COLLEGE PARK)",$E416)))))</f>
        <v/>
      </c>
      <c r="AV416" s="2">
        <f>IF($L416="","",IF(""&amp;$F416="2","DIESEL",IF(OR(""&amp;$F416="G",""&amp;$F416="H"),"GAS","")))</f>
        <v/>
      </c>
      <c r="AW416" s="2">
        <f>IF($AV416="","",$R416)</f>
        <v/>
      </c>
      <c r="AX416" s="2">
        <f>IF($AV416="","",IF($AB416=0,$R416,0))</f>
        <v/>
      </c>
      <c r="AY416" s="2">
        <f>IF($AV416="","",IF(AND($Z416=0,COUNTIF('AR SALES'!$L$2:$L$2501,$L416)=0),"YES",""))</f>
        <v/>
      </c>
      <c r="AZ416" s="2">
        <f>IF($AV416="","",IFERROR(VLOOKUP($AU416,CODES!$A:$B,2,FALSE),"NO CODE"))</f>
        <v/>
      </c>
      <c r="BA416" s="2">
        <f>IF(""&amp;$F416&lt;&gt;"4","",IF($AY416="YES","",IF(ROUND(SUMIFS($AE$2:$AE$4001,$L$2:$L$4001,$L416,$F$2:$F$4001,"4")-SUMIFS('AR SALES'!$Y$2:$Y$2501,'AR SALES'!$L$2:$L$2501,$L416,'AR SALES'!$AD$2:$AD$2501,"OFF"),2)=0,"","STALE")))</f>
        <v/>
      </c>
      <c r="BB416" s="2">
        <f>IF(OR(""&amp;$F416="2",""&amp;$F416="4",""&amp;$F416="G",""&amp;$F416="H"),IF($AY416="YES","",IF($AB416&lt;&gt;0,"",IF(COUNTIFS('AR SALES'!$L$2:$L$2501,$L416,'AR SALES'!$AD$2:$AD$2501,IF(""&amp;$F416="4","OFF","ON"),'AR SALES'!$AF$2:$AF$2501,"Y")&gt;0,"","NO EXEMPTION"))),"")</f>
        <v/>
      </c>
    </row>
    <row r="417">
      <c r="AT417" s="2">
        <f>IF($L417="","",IFERROR(INDEX('AR SALES'!$H$2:$H$2501,MATCH(""&amp;$L417,'AR SALES'!$AE$2:$AE$2501,0)),""))</f>
        <v/>
      </c>
      <c r="AU417" s="2">
        <f>IF($L417="","",IF($A417&lt;&gt;"GA","",IF($E417="FULTON",IF(ISNUMBER(SEARCH("COLLEGE PARK",$AT417)),"FULTON (COLLEGE PARK)",IF(ISNUMBER(SEARCH("HAPEVILLE",$AT417)),"FULTON (HAPEVILLE)",IF(ISNUMBER(SEARCH("EAST POINT",$AT417)),"FULTON (EAST POINT)",IF(ISNUMBER(SEARCH("ATLANTA",$AT417)),"FULTON (ATL LIMITS)","FULTON")))),IF($E417="DEKALB",IF(ISNUMBER(SEARCH("ATLANTA",$AT417)),"DEKALB (ATL LIMITS)","DEKALB"),IF(AND($E417="CLAYTON",ISNUMBER(SEARCH("COLLEGE PARK",$AT417))),"CLAYTON (COLLEGE PARK)",$E417)))))</f>
        <v/>
      </c>
      <c r="AV417" s="2">
        <f>IF($L417="","",IF(""&amp;$F417="2","DIESEL",IF(OR(""&amp;$F417="G",""&amp;$F417="H"),"GAS","")))</f>
        <v/>
      </c>
      <c r="AW417" s="2">
        <f>IF($AV417="","",$R417)</f>
        <v/>
      </c>
      <c r="AX417" s="2">
        <f>IF($AV417="","",IF($AB417=0,$R417,0))</f>
        <v/>
      </c>
      <c r="AY417" s="2">
        <f>IF($AV417="","",IF(AND($Z417=0,COUNTIF('AR SALES'!$L$2:$L$2501,$L417)=0),"YES",""))</f>
        <v/>
      </c>
      <c r="AZ417" s="2">
        <f>IF($AV417="","",IFERROR(VLOOKUP($AU417,CODES!$A:$B,2,FALSE),"NO CODE"))</f>
        <v/>
      </c>
      <c r="BA417" s="2">
        <f>IF(""&amp;$F417&lt;&gt;"4","",IF($AY417="YES","",IF(ROUND(SUMIFS($AE$2:$AE$4001,$L$2:$L$4001,$L417,$F$2:$F$4001,"4")-SUMIFS('AR SALES'!$Y$2:$Y$2501,'AR SALES'!$L$2:$L$2501,$L417,'AR SALES'!$AD$2:$AD$2501,"OFF"),2)=0,"","STALE")))</f>
        <v/>
      </c>
      <c r="BB417" s="2">
        <f>IF(OR(""&amp;$F417="2",""&amp;$F417="4",""&amp;$F417="G",""&amp;$F417="H"),IF($AY417="YES","",IF($AB417&lt;&gt;0,"",IF(COUNTIFS('AR SALES'!$L$2:$L$2501,$L417,'AR SALES'!$AD$2:$AD$2501,IF(""&amp;$F417="4","OFF","ON"),'AR SALES'!$AF$2:$AF$2501,"Y")&gt;0,"","NO EXEMPTION"))),"")</f>
        <v/>
      </c>
    </row>
    <row r="418">
      <c r="AT418" s="2">
        <f>IF($L418="","",IFERROR(INDEX('AR SALES'!$H$2:$H$2501,MATCH(""&amp;$L418,'AR SALES'!$AE$2:$AE$2501,0)),""))</f>
        <v/>
      </c>
      <c r="AU418" s="2">
        <f>IF($L418="","",IF($A418&lt;&gt;"GA","",IF($E418="FULTON",IF(ISNUMBER(SEARCH("COLLEGE PARK",$AT418)),"FULTON (COLLEGE PARK)",IF(ISNUMBER(SEARCH("HAPEVILLE",$AT418)),"FULTON (HAPEVILLE)",IF(ISNUMBER(SEARCH("EAST POINT",$AT418)),"FULTON (EAST POINT)",IF(ISNUMBER(SEARCH("ATLANTA",$AT418)),"FULTON (ATL LIMITS)","FULTON")))),IF($E418="DEKALB",IF(ISNUMBER(SEARCH("ATLANTA",$AT418)),"DEKALB (ATL LIMITS)","DEKALB"),IF(AND($E418="CLAYTON",ISNUMBER(SEARCH("COLLEGE PARK",$AT418))),"CLAYTON (COLLEGE PARK)",$E418)))))</f>
        <v/>
      </c>
      <c r="AV418" s="2">
        <f>IF($L418="","",IF(""&amp;$F418="2","DIESEL",IF(OR(""&amp;$F418="G",""&amp;$F418="H"),"GAS","")))</f>
        <v/>
      </c>
      <c r="AW418" s="2">
        <f>IF($AV418="","",$R418)</f>
        <v/>
      </c>
      <c r="AX418" s="2">
        <f>IF($AV418="","",IF($AB418=0,$R418,0))</f>
        <v/>
      </c>
      <c r="AY418" s="2">
        <f>IF($AV418="","",IF(AND($Z418=0,COUNTIF('AR SALES'!$L$2:$L$2501,$L418)=0),"YES",""))</f>
        <v/>
      </c>
      <c r="AZ418" s="2">
        <f>IF($AV418="","",IFERROR(VLOOKUP($AU418,CODES!$A:$B,2,FALSE),"NO CODE"))</f>
        <v/>
      </c>
      <c r="BA418" s="2">
        <f>IF(""&amp;$F418&lt;&gt;"4","",IF($AY418="YES","",IF(ROUND(SUMIFS($AE$2:$AE$4001,$L$2:$L$4001,$L418,$F$2:$F$4001,"4")-SUMIFS('AR SALES'!$Y$2:$Y$2501,'AR SALES'!$L$2:$L$2501,$L418,'AR SALES'!$AD$2:$AD$2501,"OFF"),2)=0,"","STALE")))</f>
        <v/>
      </c>
      <c r="BB418" s="2">
        <f>IF(OR(""&amp;$F418="2",""&amp;$F418="4",""&amp;$F418="G",""&amp;$F418="H"),IF($AY418="YES","",IF($AB418&lt;&gt;0,"",IF(COUNTIFS('AR SALES'!$L$2:$L$2501,$L418,'AR SALES'!$AD$2:$AD$2501,IF(""&amp;$F418="4","OFF","ON"),'AR SALES'!$AF$2:$AF$2501,"Y")&gt;0,"","NO EXEMPTION"))),"")</f>
        <v/>
      </c>
    </row>
    <row r="419">
      <c r="AT419" s="2">
        <f>IF($L419="","",IFERROR(INDEX('AR SALES'!$H$2:$H$2501,MATCH(""&amp;$L419,'AR SALES'!$AE$2:$AE$2501,0)),""))</f>
        <v/>
      </c>
      <c r="AU419" s="2">
        <f>IF($L419="","",IF($A419&lt;&gt;"GA","",IF($E419="FULTON",IF(ISNUMBER(SEARCH("COLLEGE PARK",$AT419)),"FULTON (COLLEGE PARK)",IF(ISNUMBER(SEARCH("HAPEVILLE",$AT419)),"FULTON (HAPEVILLE)",IF(ISNUMBER(SEARCH("EAST POINT",$AT419)),"FULTON (EAST POINT)",IF(ISNUMBER(SEARCH("ATLANTA",$AT419)),"FULTON (ATL LIMITS)","FULTON")))),IF($E419="DEKALB",IF(ISNUMBER(SEARCH("ATLANTA",$AT419)),"DEKALB (ATL LIMITS)","DEKALB"),IF(AND($E419="CLAYTON",ISNUMBER(SEARCH("COLLEGE PARK",$AT419))),"CLAYTON (COLLEGE PARK)",$E419)))))</f>
        <v/>
      </c>
      <c r="AV419" s="2">
        <f>IF($L419="","",IF(""&amp;$F419="2","DIESEL",IF(OR(""&amp;$F419="G",""&amp;$F419="H"),"GAS","")))</f>
        <v/>
      </c>
      <c r="AW419" s="2">
        <f>IF($AV419="","",$R419)</f>
        <v/>
      </c>
      <c r="AX419" s="2">
        <f>IF($AV419="","",IF($AB419=0,$R419,0))</f>
        <v/>
      </c>
      <c r="AY419" s="2">
        <f>IF($AV419="","",IF(AND($Z419=0,COUNTIF('AR SALES'!$L$2:$L$2501,$L419)=0),"YES",""))</f>
        <v/>
      </c>
      <c r="AZ419" s="2">
        <f>IF($AV419="","",IFERROR(VLOOKUP($AU419,CODES!$A:$B,2,FALSE),"NO CODE"))</f>
        <v/>
      </c>
      <c r="BA419" s="2">
        <f>IF(""&amp;$F419&lt;&gt;"4","",IF($AY419="YES","",IF(ROUND(SUMIFS($AE$2:$AE$4001,$L$2:$L$4001,$L419,$F$2:$F$4001,"4")-SUMIFS('AR SALES'!$Y$2:$Y$2501,'AR SALES'!$L$2:$L$2501,$L419,'AR SALES'!$AD$2:$AD$2501,"OFF"),2)=0,"","STALE")))</f>
        <v/>
      </c>
      <c r="BB419" s="2">
        <f>IF(OR(""&amp;$F419="2",""&amp;$F419="4",""&amp;$F419="G",""&amp;$F419="H"),IF($AY419="YES","",IF($AB419&lt;&gt;0,"",IF(COUNTIFS('AR SALES'!$L$2:$L$2501,$L419,'AR SALES'!$AD$2:$AD$2501,IF(""&amp;$F419="4","OFF","ON"),'AR SALES'!$AF$2:$AF$2501,"Y")&gt;0,"","NO EXEMPTION"))),"")</f>
        <v/>
      </c>
    </row>
    <row r="420">
      <c r="AT420" s="2">
        <f>IF($L420="","",IFERROR(INDEX('AR SALES'!$H$2:$H$2501,MATCH(""&amp;$L420,'AR SALES'!$AE$2:$AE$2501,0)),""))</f>
        <v/>
      </c>
      <c r="AU420" s="2">
        <f>IF($L420="","",IF($A420&lt;&gt;"GA","",IF($E420="FULTON",IF(ISNUMBER(SEARCH("COLLEGE PARK",$AT420)),"FULTON (COLLEGE PARK)",IF(ISNUMBER(SEARCH("HAPEVILLE",$AT420)),"FULTON (HAPEVILLE)",IF(ISNUMBER(SEARCH("EAST POINT",$AT420)),"FULTON (EAST POINT)",IF(ISNUMBER(SEARCH("ATLANTA",$AT420)),"FULTON (ATL LIMITS)","FULTON")))),IF($E420="DEKALB",IF(ISNUMBER(SEARCH("ATLANTA",$AT420)),"DEKALB (ATL LIMITS)","DEKALB"),IF(AND($E420="CLAYTON",ISNUMBER(SEARCH("COLLEGE PARK",$AT420))),"CLAYTON (COLLEGE PARK)",$E420)))))</f>
        <v/>
      </c>
      <c r="AV420" s="2">
        <f>IF($L420="","",IF(""&amp;$F420="2","DIESEL",IF(OR(""&amp;$F420="G",""&amp;$F420="H"),"GAS","")))</f>
        <v/>
      </c>
      <c r="AW420" s="2">
        <f>IF($AV420="","",$R420)</f>
        <v/>
      </c>
      <c r="AX420" s="2">
        <f>IF($AV420="","",IF($AB420=0,$R420,0))</f>
        <v/>
      </c>
      <c r="AY420" s="2">
        <f>IF($AV420="","",IF(AND($Z420=0,COUNTIF('AR SALES'!$L$2:$L$2501,$L420)=0),"YES",""))</f>
        <v/>
      </c>
      <c r="AZ420" s="2">
        <f>IF($AV420="","",IFERROR(VLOOKUP($AU420,CODES!$A:$B,2,FALSE),"NO CODE"))</f>
        <v/>
      </c>
      <c r="BA420" s="2">
        <f>IF(""&amp;$F420&lt;&gt;"4","",IF($AY420="YES","",IF(ROUND(SUMIFS($AE$2:$AE$4001,$L$2:$L$4001,$L420,$F$2:$F$4001,"4")-SUMIFS('AR SALES'!$Y$2:$Y$2501,'AR SALES'!$L$2:$L$2501,$L420,'AR SALES'!$AD$2:$AD$2501,"OFF"),2)=0,"","STALE")))</f>
        <v/>
      </c>
      <c r="BB420" s="2">
        <f>IF(OR(""&amp;$F420="2",""&amp;$F420="4",""&amp;$F420="G",""&amp;$F420="H"),IF($AY420="YES","",IF($AB420&lt;&gt;0,"",IF(COUNTIFS('AR SALES'!$L$2:$L$2501,$L420,'AR SALES'!$AD$2:$AD$2501,IF(""&amp;$F420="4","OFF","ON"),'AR SALES'!$AF$2:$AF$2501,"Y")&gt;0,"","NO EXEMPTION"))),"")</f>
        <v/>
      </c>
    </row>
    <row r="421">
      <c r="AT421" s="2">
        <f>IF($L421="","",IFERROR(INDEX('AR SALES'!$H$2:$H$2501,MATCH(""&amp;$L421,'AR SALES'!$AE$2:$AE$2501,0)),""))</f>
        <v/>
      </c>
      <c r="AU421" s="2">
        <f>IF($L421="","",IF($A421&lt;&gt;"GA","",IF($E421="FULTON",IF(ISNUMBER(SEARCH("COLLEGE PARK",$AT421)),"FULTON (COLLEGE PARK)",IF(ISNUMBER(SEARCH("HAPEVILLE",$AT421)),"FULTON (HAPEVILLE)",IF(ISNUMBER(SEARCH("EAST POINT",$AT421)),"FULTON (EAST POINT)",IF(ISNUMBER(SEARCH("ATLANTA",$AT421)),"FULTON (ATL LIMITS)","FULTON")))),IF($E421="DEKALB",IF(ISNUMBER(SEARCH("ATLANTA",$AT421)),"DEKALB (ATL LIMITS)","DEKALB"),IF(AND($E421="CLAYTON",ISNUMBER(SEARCH("COLLEGE PARK",$AT421))),"CLAYTON (COLLEGE PARK)",$E421)))))</f>
        <v/>
      </c>
      <c r="AV421" s="2">
        <f>IF($L421="","",IF(""&amp;$F421="2","DIESEL",IF(OR(""&amp;$F421="G",""&amp;$F421="H"),"GAS","")))</f>
        <v/>
      </c>
      <c r="AW421" s="2">
        <f>IF($AV421="","",$R421)</f>
        <v/>
      </c>
      <c r="AX421" s="2">
        <f>IF($AV421="","",IF($AB421=0,$R421,0))</f>
        <v/>
      </c>
      <c r="AY421" s="2">
        <f>IF($AV421="","",IF(AND($Z421=0,COUNTIF('AR SALES'!$L$2:$L$2501,$L421)=0),"YES",""))</f>
        <v/>
      </c>
      <c r="AZ421" s="2">
        <f>IF($AV421="","",IFERROR(VLOOKUP($AU421,CODES!$A:$B,2,FALSE),"NO CODE"))</f>
        <v/>
      </c>
      <c r="BA421" s="2">
        <f>IF(""&amp;$F421&lt;&gt;"4","",IF($AY421="YES","",IF(ROUND(SUMIFS($AE$2:$AE$4001,$L$2:$L$4001,$L421,$F$2:$F$4001,"4")-SUMIFS('AR SALES'!$Y$2:$Y$2501,'AR SALES'!$L$2:$L$2501,$L421,'AR SALES'!$AD$2:$AD$2501,"OFF"),2)=0,"","STALE")))</f>
        <v/>
      </c>
      <c r="BB421" s="2">
        <f>IF(OR(""&amp;$F421="2",""&amp;$F421="4",""&amp;$F421="G",""&amp;$F421="H"),IF($AY421="YES","",IF($AB421&lt;&gt;0,"",IF(COUNTIFS('AR SALES'!$L$2:$L$2501,$L421,'AR SALES'!$AD$2:$AD$2501,IF(""&amp;$F421="4","OFF","ON"),'AR SALES'!$AF$2:$AF$2501,"Y")&gt;0,"","NO EXEMPTION"))),"")</f>
        <v/>
      </c>
    </row>
    <row r="422">
      <c r="AT422" s="2">
        <f>IF($L422="","",IFERROR(INDEX('AR SALES'!$H$2:$H$2501,MATCH(""&amp;$L422,'AR SALES'!$AE$2:$AE$2501,0)),""))</f>
        <v/>
      </c>
      <c r="AU422" s="2">
        <f>IF($L422="","",IF($A422&lt;&gt;"GA","",IF($E422="FULTON",IF(ISNUMBER(SEARCH("COLLEGE PARK",$AT422)),"FULTON (COLLEGE PARK)",IF(ISNUMBER(SEARCH("HAPEVILLE",$AT422)),"FULTON (HAPEVILLE)",IF(ISNUMBER(SEARCH("EAST POINT",$AT422)),"FULTON (EAST POINT)",IF(ISNUMBER(SEARCH("ATLANTA",$AT422)),"FULTON (ATL LIMITS)","FULTON")))),IF($E422="DEKALB",IF(ISNUMBER(SEARCH("ATLANTA",$AT422)),"DEKALB (ATL LIMITS)","DEKALB"),IF(AND($E422="CLAYTON",ISNUMBER(SEARCH("COLLEGE PARK",$AT422))),"CLAYTON (COLLEGE PARK)",$E422)))))</f>
        <v/>
      </c>
      <c r="AV422" s="2">
        <f>IF($L422="","",IF(""&amp;$F422="2","DIESEL",IF(OR(""&amp;$F422="G",""&amp;$F422="H"),"GAS","")))</f>
        <v/>
      </c>
      <c r="AW422" s="2">
        <f>IF($AV422="","",$R422)</f>
        <v/>
      </c>
      <c r="AX422" s="2">
        <f>IF($AV422="","",IF($AB422=0,$R422,0))</f>
        <v/>
      </c>
      <c r="AY422" s="2">
        <f>IF($AV422="","",IF(AND($Z422=0,COUNTIF('AR SALES'!$L$2:$L$2501,$L422)=0),"YES",""))</f>
        <v/>
      </c>
      <c r="AZ422" s="2">
        <f>IF($AV422="","",IFERROR(VLOOKUP($AU422,CODES!$A:$B,2,FALSE),"NO CODE"))</f>
        <v/>
      </c>
      <c r="BA422" s="2">
        <f>IF(""&amp;$F422&lt;&gt;"4","",IF($AY422="YES","",IF(ROUND(SUMIFS($AE$2:$AE$4001,$L$2:$L$4001,$L422,$F$2:$F$4001,"4")-SUMIFS('AR SALES'!$Y$2:$Y$2501,'AR SALES'!$L$2:$L$2501,$L422,'AR SALES'!$AD$2:$AD$2501,"OFF"),2)=0,"","STALE")))</f>
        <v/>
      </c>
      <c r="BB422" s="2">
        <f>IF(OR(""&amp;$F422="2",""&amp;$F422="4",""&amp;$F422="G",""&amp;$F422="H"),IF($AY422="YES","",IF($AB422&lt;&gt;0,"",IF(COUNTIFS('AR SALES'!$L$2:$L$2501,$L422,'AR SALES'!$AD$2:$AD$2501,IF(""&amp;$F422="4","OFF","ON"),'AR SALES'!$AF$2:$AF$2501,"Y")&gt;0,"","NO EXEMPTION"))),"")</f>
        <v/>
      </c>
    </row>
    <row r="423">
      <c r="AT423" s="2">
        <f>IF($L423="","",IFERROR(INDEX('AR SALES'!$H$2:$H$2501,MATCH(""&amp;$L423,'AR SALES'!$AE$2:$AE$2501,0)),""))</f>
        <v/>
      </c>
      <c r="AU423" s="2">
        <f>IF($L423="","",IF($A423&lt;&gt;"GA","",IF($E423="FULTON",IF(ISNUMBER(SEARCH("COLLEGE PARK",$AT423)),"FULTON (COLLEGE PARK)",IF(ISNUMBER(SEARCH("HAPEVILLE",$AT423)),"FULTON (HAPEVILLE)",IF(ISNUMBER(SEARCH("EAST POINT",$AT423)),"FULTON (EAST POINT)",IF(ISNUMBER(SEARCH("ATLANTA",$AT423)),"FULTON (ATL LIMITS)","FULTON")))),IF($E423="DEKALB",IF(ISNUMBER(SEARCH("ATLANTA",$AT423)),"DEKALB (ATL LIMITS)","DEKALB"),IF(AND($E423="CLAYTON",ISNUMBER(SEARCH("COLLEGE PARK",$AT423))),"CLAYTON (COLLEGE PARK)",$E423)))))</f>
        <v/>
      </c>
      <c r="AV423" s="2">
        <f>IF($L423="","",IF(""&amp;$F423="2","DIESEL",IF(OR(""&amp;$F423="G",""&amp;$F423="H"),"GAS","")))</f>
        <v/>
      </c>
      <c r="AW423" s="2">
        <f>IF($AV423="","",$R423)</f>
        <v/>
      </c>
      <c r="AX423" s="2">
        <f>IF($AV423="","",IF($AB423=0,$R423,0))</f>
        <v/>
      </c>
      <c r="AY423" s="2">
        <f>IF($AV423="","",IF(AND($Z423=0,COUNTIF('AR SALES'!$L$2:$L$2501,$L423)=0),"YES",""))</f>
        <v/>
      </c>
      <c r="AZ423" s="2">
        <f>IF($AV423="","",IFERROR(VLOOKUP($AU423,CODES!$A:$B,2,FALSE),"NO CODE"))</f>
        <v/>
      </c>
      <c r="BA423" s="2">
        <f>IF(""&amp;$F423&lt;&gt;"4","",IF($AY423="YES","",IF(ROUND(SUMIFS($AE$2:$AE$4001,$L$2:$L$4001,$L423,$F$2:$F$4001,"4")-SUMIFS('AR SALES'!$Y$2:$Y$2501,'AR SALES'!$L$2:$L$2501,$L423,'AR SALES'!$AD$2:$AD$2501,"OFF"),2)=0,"","STALE")))</f>
        <v/>
      </c>
      <c r="BB423" s="2">
        <f>IF(OR(""&amp;$F423="2",""&amp;$F423="4",""&amp;$F423="G",""&amp;$F423="H"),IF($AY423="YES","",IF($AB423&lt;&gt;0,"",IF(COUNTIFS('AR SALES'!$L$2:$L$2501,$L423,'AR SALES'!$AD$2:$AD$2501,IF(""&amp;$F423="4","OFF","ON"),'AR SALES'!$AF$2:$AF$2501,"Y")&gt;0,"","NO EXEMPTION"))),"")</f>
        <v/>
      </c>
    </row>
    <row r="424">
      <c r="AT424" s="2">
        <f>IF($L424="","",IFERROR(INDEX('AR SALES'!$H$2:$H$2501,MATCH(""&amp;$L424,'AR SALES'!$AE$2:$AE$2501,0)),""))</f>
        <v/>
      </c>
      <c r="AU424" s="2">
        <f>IF($L424="","",IF($A424&lt;&gt;"GA","",IF($E424="FULTON",IF(ISNUMBER(SEARCH("COLLEGE PARK",$AT424)),"FULTON (COLLEGE PARK)",IF(ISNUMBER(SEARCH("HAPEVILLE",$AT424)),"FULTON (HAPEVILLE)",IF(ISNUMBER(SEARCH("EAST POINT",$AT424)),"FULTON (EAST POINT)",IF(ISNUMBER(SEARCH("ATLANTA",$AT424)),"FULTON (ATL LIMITS)","FULTON")))),IF($E424="DEKALB",IF(ISNUMBER(SEARCH("ATLANTA",$AT424)),"DEKALB (ATL LIMITS)","DEKALB"),IF(AND($E424="CLAYTON",ISNUMBER(SEARCH("COLLEGE PARK",$AT424))),"CLAYTON (COLLEGE PARK)",$E424)))))</f>
        <v/>
      </c>
      <c r="AV424" s="2">
        <f>IF($L424="","",IF(""&amp;$F424="2","DIESEL",IF(OR(""&amp;$F424="G",""&amp;$F424="H"),"GAS","")))</f>
        <v/>
      </c>
      <c r="AW424" s="2">
        <f>IF($AV424="","",$R424)</f>
        <v/>
      </c>
      <c r="AX424" s="2">
        <f>IF($AV424="","",IF($AB424=0,$R424,0))</f>
        <v/>
      </c>
      <c r="AY424" s="2">
        <f>IF($AV424="","",IF(AND($Z424=0,COUNTIF('AR SALES'!$L$2:$L$2501,$L424)=0),"YES",""))</f>
        <v/>
      </c>
      <c r="AZ424" s="2">
        <f>IF($AV424="","",IFERROR(VLOOKUP($AU424,CODES!$A:$B,2,FALSE),"NO CODE"))</f>
        <v/>
      </c>
      <c r="BA424" s="2">
        <f>IF(""&amp;$F424&lt;&gt;"4","",IF($AY424="YES","",IF(ROUND(SUMIFS($AE$2:$AE$4001,$L$2:$L$4001,$L424,$F$2:$F$4001,"4")-SUMIFS('AR SALES'!$Y$2:$Y$2501,'AR SALES'!$L$2:$L$2501,$L424,'AR SALES'!$AD$2:$AD$2501,"OFF"),2)=0,"","STALE")))</f>
        <v/>
      </c>
      <c r="BB424" s="2">
        <f>IF(OR(""&amp;$F424="2",""&amp;$F424="4",""&amp;$F424="G",""&amp;$F424="H"),IF($AY424="YES","",IF($AB424&lt;&gt;0,"",IF(COUNTIFS('AR SALES'!$L$2:$L$2501,$L424,'AR SALES'!$AD$2:$AD$2501,IF(""&amp;$F424="4","OFF","ON"),'AR SALES'!$AF$2:$AF$2501,"Y")&gt;0,"","NO EXEMPTION"))),"")</f>
        <v/>
      </c>
    </row>
    <row r="425">
      <c r="AT425" s="2">
        <f>IF($L425="","",IFERROR(INDEX('AR SALES'!$H$2:$H$2501,MATCH(""&amp;$L425,'AR SALES'!$AE$2:$AE$2501,0)),""))</f>
        <v/>
      </c>
      <c r="AU425" s="2">
        <f>IF($L425="","",IF($A425&lt;&gt;"GA","",IF($E425="FULTON",IF(ISNUMBER(SEARCH("COLLEGE PARK",$AT425)),"FULTON (COLLEGE PARK)",IF(ISNUMBER(SEARCH("HAPEVILLE",$AT425)),"FULTON (HAPEVILLE)",IF(ISNUMBER(SEARCH("EAST POINT",$AT425)),"FULTON (EAST POINT)",IF(ISNUMBER(SEARCH("ATLANTA",$AT425)),"FULTON (ATL LIMITS)","FULTON")))),IF($E425="DEKALB",IF(ISNUMBER(SEARCH("ATLANTA",$AT425)),"DEKALB (ATL LIMITS)","DEKALB"),IF(AND($E425="CLAYTON",ISNUMBER(SEARCH("COLLEGE PARK",$AT425))),"CLAYTON (COLLEGE PARK)",$E425)))))</f>
        <v/>
      </c>
      <c r="AV425" s="2">
        <f>IF($L425="","",IF(""&amp;$F425="2","DIESEL",IF(OR(""&amp;$F425="G",""&amp;$F425="H"),"GAS","")))</f>
        <v/>
      </c>
      <c r="AW425" s="2">
        <f>IF($AV425="","",$R425)</f>
        <v/>
      </c>
      <c r="AX425" s="2">
        <f>IF($AV425="","",IF($AB425=0,$R425,0))</f>
        <v/>
      </c>
      <c r="AY425" s="2">
        <f>IF($AV425="","",IF(AND($Z425=0,COUNTIF('AR SALES'!$L$2:$L$2501,$L425)=0),"YES",""))</f>
        <v/>
      </c>
      <c r="AZ425" s="2">
        <f>IF($AV425="","",IFERROR(VLOOKUP($AU425,CODES!$A:$B,2,FALSE),"NO CODE"))</f>
        <v/>
      </c>
      <c r="BA425" s="2">
        <f>IF(""&amp;$F425&lt;&gt;"4","",IF($AY425="YES","",IF(ROUND(SUMIFS($AE$2:$AE$4001,$L$2:$L$4001,$L425,$F$2:$F$4001,"4")-SUMIFS('AR SALES'!$Y$2:$Y$2501,'AR SALES'!$L$2:$L$2501,$L425,'AR SALES'!$AD$2:$AD$2501,"OFF"),2)=0,"","STALE")))</f>
        <v/>
      </c>
      <c r="BB425" s="2">
        <f>IF(OR(""&amp;$F425="2",""&amp;$F425="4",""&amp;$F425="G",""&amp;$F425="H"),IF($AY425="YES","",IF($AB425&lt;&gt;0,"",IF(COUNTIFS('AR SALES'!$L$2:$L$2501,$L425,'AR SALES'!$AD$2:$AD$2501,IF(""&amp;$F425="4","OFF","ON"),'AR SALES'!$AF$2:$AF$2501,"Y")&gt;0,"","NO EXEMPTION"))),"")</f>
        <v/>
      </c>
    </row>
    <row r="426">
      <c r="AT426" s="2">
        <f>IF($L426="","",IFERROR(INDEX('AR SALES'!$H$2:$H$2501,MATCH(""&amp;$L426,'AR SALES'!$AE$2:$AE$2501,0)),""))</f>
        <v/>
      </c>
      <c r="AU426" s="2">
        <f>IF($L426="","",IF($A426&lt;&gt;"GA","",IF($E426="FULTON",IF(ISNUMBER(SEARCH("COLLEGE PARK",$AT426)),"FULTON (COLLEGE PARK)",IF(ISNUMBER(SEARCH("HAPEVILLE",$AT426)),"FULTON (HAPEVILLE)",IF(ISNUMBER(SEARCH("EAST POINT",$AT426)),"FULTON (EAST POINT)",IF(ISNUMBER(SEARCH("ATLANTA",$AT426)),"FULTON (ATL LIMITS)","FULTON")))),IF($E426="DEKALB",IF(ISNUMBER(SEARCH("ATLANTA",$AT426)),"DEKALB (ATL LIMITS)","DEKALB"),IF(AND($E426="CLAYTON",ISNUMBER(SEARCH("COLLEGE PARK",$AT426))),"CLAYTON (COLLEGE PARK)",$E426)))))</f>
        <v/>
      </c>
      <c r="AV426" s="2">
        <f>IF($L426="","",IF(""&amp;$F426="2","DIESEL",IF(OR(""&amp;$F426="G",""&amp;$F426="H"),"GAS","")))</f>
        <v/>
      </c>
      <c r="AW426" s="2">
        <f>IF($AV426="","",$R426)</f>
        <v/>
      </c>
      <c r="AX426" s="2">
        <f>IF($AV426="","",IF($AB426=0,$R426,0))</f>
        <v/>
      </c>
      <c r="AY426" s="2">
        <f>IF($AV426="","",IF(AND($Z426=0,COUNTIF('AR SALES'!$L$2:$L$2501,$L426)=0),"YES",""))</f>
        <v/>
      </c>
      <c r="AZ426" s="2">
        <f>IF($AV426="","",IFERROR(VLOOKUP($AU426,CODES!$A:$B,2,FALSE),"NO CODE"))</f>
        <v/>
      </c>
      <c r="BA426" s="2">
        <f>IF(""&amp;$F426&lt;&gt;"4","",IF($AY426="YES","",IF(ROUND(SUMIFS($AE$2:$AE$4001,$L$2:$L$4001,$L426,$F$2:$F$4001,"4")-SUMIFS('AR SALES'!$Y$2:$Y$2501,'AR SALES'!$L$2:$L$2501,$L426,'AR SALES'!$AD$2:$AD$2501,"OFF"),2)=0,"","STALE")))</f>
        <v/>
      </c>
      <c r="BB426" s="2">
        <f>IF(OR(""&amp;$F426="2",""&amp;$F426="4",""&amp;$F426="G",""&amp;$F426="H"),IF($AY426="YES","",IF($AB426&lt;&gt;0,"",IF(COUNTIFS('AR SALES'!$L$2:$L$2501,$L426,'AR SALES'!$AD$2:$AD$2501,IF(""&amp;$F426="4","OFF","ON"),'AR SALES'!$AF$2:$AF$2501,"Y")&gt;0,"","NO EXEMPTION"))),"")</f>
        <v/>
      </c>
    </row>
    <row r="427">
      <c r="AT427" s="2">
        <f>IF($L427="","",IFERROR(INDEX('AR SALES'!$H$2:$H$2501,MATCH(""&amp;$L427,'AR SALES'!$AE$2:$AE$2501,0)),""))</f>
        <v/>
      </c>
      <c r="AU427" s="2">
        <f>IF($L427="","",IF($A427&lt;&gt;"GA","",IF($E427="FULTON",IF(ISNUMBER(SEARCH("COLLEGE PARK",$AT427)),"FULTON (COLLEGE PARK)",IF(ISNUMBER(SEARCH("HAPEVILLE",$AT427)),"FULTON (HAPEVILLE)",IF(ISNUMBER(SEARCH("EAST POINT",$AT427)),"FULTON (EAST POINT)",IF(ISNUMBER(SEARCH("ATLANTA",$AT427)),"FULTON (ATL LIMITS)","FULTON")))),IF($E427="DEKALB",IF(ISNUMBER(SEARCH("ATLANTA",$AT427)),"DEKALB (ATL LIMITS)","DEKALB"),IF(AND($E427="CLAYTON",ISNUMBER(SEARCH("COLLEGE PARK",$AT427))),"CLAYTON (COLLEGE PARK)",$E427)))))</f>
        <v/>
      </c>
      <c r="AV427" s="2">
        <f>IF($L427="","",IF(""&amp;$F427="2","DIESEL",IF(OR(""&amp;$F427="G",""&amp;$F427="H"),"GAS","")))</f>
        <v/>
      </c>
      <c r="AW427" s="2">
        <f>IF($AV427="","",$R427)</f>
        <v/>
      </c>
      <c r="AX427" s="2">
        <f>IF($AV427="","",IF($AB427=0,$R427,0))</f>
        <v/>
      </c>
      <c r="AY427" s="2">
        <f>IF($AV427="","",IF(AND($Z427=0,COUNTIF('AR SALES'!$L$2:$L$2501,$L427)=0),"YES",""))</f>
        <v/>
      </c>
      <c r="AZ427" s="2">
        <f>IF($AV427="","",IFERROR(VLOOKUP($AU427,CODES!$A:$B,2,FALSE),"NO CODE"))</f>
        <v/>
      </c>
      <c r="BA427" s="2">
        <f>IF(""&amp;$F427&lt;&gt;"4","",IF($AY427="YES","",IF(ROUND(SUMIFS($AE$2:$AE$4001,$L$2:$L$4001,$L427,$F$2:$F$4001,"4")-SUMIFS('AR SALES'!$Y$2:$Y$2501,'AR SALES'!$L$2:$L$2501,$L427,'AR SALES'!$AD$2:$AD$2501,"OFF"),2)=0,"","STALE")))</f>
        <v/>
      </c>
      <c r="BB427" s="2">
        <f>IF(OR(""&amp;$F427="2",""&amp;$F427="4",""&amp;$F427="G",""&amp;$F427="H"),IF($AY427="YES","",IF($AB427&lt;&gt;0,"",IF(COUNTIFS('AR SALES'!$L$2:$L$2501,$L427,'AR SALES'!$AD$2:$AD$2501,IF(""&amp;$F427="4","OFF","ON"),'AR SALES'!$AF$2:$AF$2501,"Y")&gt;0,"","NO EXEMPTION"))),"")</f>
        <v/>
      </c>
    </row>
    <row r="428">
      <c r="AT428" s="2">
        <f>IF($L428="","",IFERROR(INDEX('AR SALES'!$H$2:$H$2501,MATCH(""&amp;$L428,'AR SALES'!$AE$2:$AE$2501,0)),""))</f>
        <v/>
      </c>
      <c r="AU428" s="2">
        <f>IF($L428="","",IF($A428&lt;&gt;"GA","",IF($E428="FULTON",IF(ISNUMBER(SEARCH("COLLEGE PARK",$AT428)),"FULTON (COLLEGE PARK)",IF(ISNUMBER(SEARCH("HAPEVILLE",$AT428)),"FULTON (HAPEVILLE)",IF(ISNUMBER(SEARCH("EAST POINT",$AT428)),"FULTON (EAST POINT)",IF(ISNUMBER(SEARCH("ATLANTA",$AT428)),"FULTON (ATL LIMITS)","FULTON")))),IF($E428="DEKALB",IF(ISNUMBER(SEARCH("ATLANTA",$AT428)),"DEKALB (ATL LIMITS)","DEKALB"),IF(AND($E428="CLAYTON",ISNUMBER(SEARCH("COLLEGE PARK",$AT428))),"CLAYTON (COLLEGE PARK)",$E428)))))</f>
        <v/>
      </c>
      <c r="AV428" s="2">
        <f>IF($L428="","",IF(""&amp;$F428="2","DIESEL",IF(OR(""&amp;$F428="G",""&amp;$F428="H"),"GAS","")))</f>
        <v/>
      </c>
      <c r="AW428" s="2">
        <f>IF($AV428="","",$R428)</f>
        <v/>
      </c>
      <c r="AX428" s="2">
        <f>IF($AV428="","",IF($AB428=0,$R428,0))</f>
        <v/>
      </c>
      <c r="AY428" s="2">
        <f>IF($AV428="","",IF(AND($Z428=0,COUNTIF('AR SALES'!$L$2:$L$2501,$L428)=0),"YES",""))</f>
        <v/>
      </c>
      <c r="AZ428" s="2">
        <f>IF($AV428="","",IFERROR(VLOOKUP($AU428,CODES!$A:$B,2,FALSE),"NO CODE"))</f>
        <v/>
      </c>
      <c r="BA428" s="2">
        <f>IF(""&amp;$F428&lt;&gt;"4","",IF($AY428="YES","",IF(ROUND(SUMIFS($AE$2:$AE$4001,$L$2:$L$4001,$L428,$F$2:$F$4001,"4")-SUMIFS('AR SALES'!$Y$2:$Y$2501,'AR SALES'!$L$2:$L$2501,$L428,'AR SALES'!$AD$2:$AD$2501,"OFF"),2)=0,"","STALE")))</f>
        <v/>
      </c>
      <c r="BB428" s="2">
        <f>IF(OR(""&amp;$F428="2",""&amp;$F428="4",""&amp;$F428="G",""&amp;$F428="H"),IF($AY428="YES","",IF($AB428&lt;&gt;0,"",IF(COUNTIFS('AR SALES'!$L$2:$L$2501,$L428,'AR SALES'!$AD$2:$AD$2501,IF(""&amp;$F428="4","OFF","ON"),'AR SALES'!$AF$2:$AF$2501,"Y")&gt;0,"","NO EXEMPTION"))),"")</f>
        <v/>
      </c>
    </row>
    <row r="429">
      <c r="AT429" s="2">
        <f>IF($L429="","",IFERROR(INDEX('AR SALES'!$H$2:$H$2501,MATCH(""&amp;$L429,'AR SALES'!$AE$2:$AE$2501,0)),""))</f>
        <v/>
      </c>
      <c r="AU429" s="2">
        <f>IF($L429="","",IF($A429&lt;&gt;"GA","",IF($E429="FULTON",IF(ISNUMBER(SEARCH("COLLEGE PARK",$AT429)),"FULTON (COLLEGE PARK)",IF(ISNUMBER(SEARCH("HAPEVILLE",$AT429)),"FULTON (HAPEVILLE)",IF(ISNUMBER(SEARCH("EAST POINT",$AT429)),"FULTON (EAST POINT)",IF(ISNUMBER(SEARCH("ATLANTA",$AT429)),"FULTON (ATL LIMITS)","FULTON")))),IF($E429="DEKALB",IF(ISNUMBER(SEARCH("ATLANTA",$AT429)),"DEKALB (ATL LIMITS)","DEKALB"),IF(AND($E429="CLAYTON",ISNUMBER(SEARCH("COLLEGE PARK",$AT429))),"CLAYTON (COLLEGE PARK)",$E429)))))</f>
        <v/>
      </c>
      <c r="AV429" s="2">
        <f>IF($L429="","",IF(""&amp;$F429="2","DIESEL",IF(OR(""&amp;$F429="G",""&amp;$F429="H"),"GAS","")))</f>
        <v/>
      </c>
      <c r="AW429" s="2">
        <f>IF($AV429="","",$R429)</f>
        <v/>
      </c>
      <c r="AX429" s="2">
        <f>IF($AV429="","",IF($AB429=0,$R429,0))</f>
        <v/>
      </c>
      <c r="AY429" s="2">
        <f>IF($AV429="","",IF(AND($Z429=0,COUNTIF('AR SALES'!$L$2:$L$2501,$L429)=0),"YES",""))</f>
        <v/>
      </c>
      <c r="AZ429" s="2">
        <f>IF($AV429="","",IFERROR(VLOOKUP($AU429,CODES!$A:$B,2,FALSE),"NO CODE"))</f>
        <v/>
      </c>
      <c r="BA429" s="2">
        <f>IF(""&amp;$F429&lt;&gt;"4","",IF($AY429="YES","",IF(ROUND(SUMIFS($AE$2:$AE$4001,$L$2:$L$4001,$L429,$F$2:$F$4001,"4")-SUMIFS('AR SALES'!$Y$2:$Y$2501,'AR SALES'!$L$2:$L$2501,$L429,'AR SALES'!$AD$2:$AD$2501,"OFF"),2)=0,"","STALE")))</f>
        <v/>
      </c>
      <c r="BB429" s="2">
        <f>IF(OR(""&amp;$F429="2",""&amp;$F429="4",""&amp;$F429="G",""&amp;$F429="H"),IF($AY429="YES","",IF($AB429&lt;&gt;0,"",IF(COUNTIFS('AR SALES'!$L$2:$L$2501,$L429,'AR SALES'!$AD$2:$AD$2501,IF(""&amp;$F429="4","OFF","ON"),'AR SALES'!$AF$2:$AF$2501,"Y")&gt;0,"","NO EXEMPTION"))),"")</f>
        <v/>
      </c>
    </row>
    <row r="430">
      <c r="AT430" s="2">
        <f>IF($L430="","",IFERROR(INDEX('AR SALES'!$H$2:$H$2501,MATCH(""&amp;$L430,'AR SALES'!$AE$2:$AE$2501,0)),""))</f>
        <v/>
      </c>
      <c r="AU430" s="2">
        <f>IF($L430="","",IF($A430&lt;&gt;"GA","",IF($E430="FULTON",IF(ISNUMBER(SEARCH("COLLEGE PARK",$AT430)),"FULTON (COLLEGE PARK)",IF(ISNUMBER(SEARCH("HAPEVILLE",$AT430)),"FULTON (HAPEVILLE)",IF(ISNUMBER(SEARCH("EAST POINT",$AT430)),"FULTON (EAST POINT)",IF(ISNUMBER(SEARCH("ATLANTA",$AT430)),"FULTON (ATL LIMITS)","FULTON")))),IF($E430="DEKALB",IF(ISNUMBER(SEARCH("ATLANTA",$AT430)),"DEKALB (ATL LIMITS)","DEKALB"),IF(AND($E430="CLAYTON",ISNUMBER(SEARCH("COLLEGE PARK",$AT430))),"CLAYTON (COLLEGE PARK)",$E430)))))</f>
        <v/>
      </c>
      <c r="AV430" s="2">
        <f>IF($L430="","",IF(""&amp;$F430="2","DIESEL",IF(OR(""&amp;$F430="G",""&amp;$F430="H"),"GAS","")))</f>
        <v/>
      </c>
      <c r="AW430" s="2">
        <f>IF($AV430="","",$R430)</f>
        <v/>
      </c>
      <c r="AX430" s="2">
        <f>IF($AV430="","",IF($AB430=0,$R430,0))</f>
        <v/>
      </c>
      <c r="AY430" s="2">
        <f>IF($AV430="","",IF(AND($Z430=0,COUNTIF('AR SALES'!$L$2:$L$2501,$L430)=0),"YES",""))</f>
        <v/>
      </c>
      <c r="AZ430" s="2">
        <f>IF($AV430="","",IFERROR(VLOOKUP($AU430,CODES!$A:$B,2,FALSE),"NO CODE"))</f>
        <v/>
      </c>
      <c r="BA430" s="2">
        <f>IF(""&amp;$F430&lt;&gt;"4","",IF($AY430="YES","",IF(ROUND(SUMIFS($AE$2:$AE$4001,$L$2:$L$4001,$L430,$F$2:$F$4001,"4")-SUMIFS('AR SALES'!$Y$2:$Y$2501,'AR SALES'!$L$2:$L$2501,$L430,'AR SALES'!$AD$2:$AD$2501,"OFF"),2)=0,"","STALE")))</f>
        <v/>
      </c>
      <c r="BB430" s="2">
        <f>IF(OR(""&amp;$F430="2",""&amp;$F430="4",""&amp;$F430="G",""&amp;$F430="H"),IF($AY430="YES","",IF($AB430&lt;&gt;0,"",IF(COUNTIFS('AR SALES'!$L$2:$L$2501,$L430,'AR SALES'!$AD$2:$AD$2501,IF(""&amp;$F430="4","OFF","ON"),'AR SALES'!$AF$2:$AF$2501,"Y")&gt;0,"","NO EXEMPTION"))),"")</f>
        <v/>
      </c>
    </row>
    <row r="431">
      <c r="AT431" s="2">
        <f>IF($L431="","",IFERROR(INDEX('AR SALES'!$H$2:$H$2501,MATCH(""&amp;$L431,'AR SALES'!$AE$2:$AE$2501,0)),""))</f>
        <v/>
      </c>
      <c r="AU431" s="2">
        <f>IF($L431="","",IF($A431&lt;&gt;"GA","",IF($E431="FULTON",IF(ISNUMBER(SEARCH("COLLEGE PARK",$AT431)),"FULTON (COLLEGE PARK)",IF(ISNUMBER(SEARCH("HAPEVILLE",$AT431)),"FULTON (HAPEVILLE)",IF(ISNUMBER(SEARCH("EAST POINT",$AT431)),"FULTON (EAST POINT)",IF(ISNUMBER(SEARCH("ATLANTA",$AT431)),"FULTON (ATL LIMITS)","FULTON")))),IF($E431="DEKALB",IF(ISNUMBER(SEARCH("ATLANTA",$AT431)),"DEKALB (ATL LIMITS)","DEKALB"),IF(AND($E431="CLAYTON",ISNUMBER(SEARCH("COLLEGE PARK",$AT431))),"CLAYTON (COLLEGE PARK)",$E431)))))</f>
        <v/>
      </c>
      <c r="AV431" s="2">
        <f>IF($L431="","",IF(""&amp;$F431="2","DIESEL",IF(OR(""&amp;$F431="G",""&amp;$F431="H"),"GAS","")))</f>
        <v/>
      </c>
      <c r="AW431" s="2">
        <f>IF($AV431="","",$R431)</f>
        <v/>
      </c>
      <c r="AX431" s="2">
        <f>IF($AV431="","",IF($AB431=0,$R431,0))</f>
        <v/>
      </c>
      <c r="AY431" s="2">
        <f>IF($AV431="","",IF(AND($Z431=0,COUNTIF('AR SALES'!$L$2:$L$2501,$L431)=0),"YES",""))</f>
        <v/>
      </c>
      <c r="AZ431" s="2">
        <f>IF($AV431="","",IFERROR(VLOOKUP($AU431,CODES!$A:$B,2,FALSE),"NO CODE"))</f>
        <v/>
      </c>
      <c r="BA431" s="2">
        <f>IF(""&amp;$F431&lt;&gt;"4","",IF($AY431="YES","",IF(ROUND(SUMIFS($AE$2:$AE$4001,$L$2:$L$4001,$L431,$F$2:$F$4001,"4")-SUMIFS('AR SALES'!$Y$2:$Y$2501,'AR SALES'!$L$2:$L$2501,$L431,'AR SALES'!$AD$2:$AD$2501,"OFF"),2)=0,"","STALE")))</f>
        <v/>
      </c>
      <c r="BB431" s="2">
        <f>IF(OR(""&amp;$F431="2",""&amp;$F431="4",""&amp;$F431="G",""&amp;$F431="H"),IF($AY431="YES","",IF($AB431&lt;&gt;0,"",IF(COUNTIFS('AR SALES'!$L$2:$L$2501,$L431,'AR SALES'!$AD$2:$AD$2501,IF(""&amp;$F431="4","OFF","ON"),'AR SALES'!$AF$2:$AF$2501,"Y")&gt;0,"","NO EXEMPTION"))),"")</f>
        <v/>
      </c>
    </row>
    <row r="432">
      <c r="AT432" s="2">
        <f>IF($L432="","",IFERROR(INDEX('AR SALES'!$H$2:$H$2501,MATCH(""&amp;$L432,'AR SALES'!$AE$2:$AE$2501,0)),""))</f>
        <v/>
      </c>
      <c r="AU432" s="2">
        <f>IF($L432="","",IF($A432&lt;&gt;"GA","",IF($E432="FULTON",IF(ISNUMBER(SEARCH("COLLEGE PARK",$AT432)),"FULTON (COLLEGE PARK)",IF(ISNUMBER(SEARCH("HAPEVILLE",$AT432)),"FULTON (HAPEVILLE)",IF(ISNUMBER(SEARCH("EAST POINT",$AT432)),"FULTON (EAST POINT)",IF(ISNUMBER(SEARCH("ATLANTA",$AT432)),"FULTON (ATL LIMITS)","FULTON")))),IF($E432="DEKALB",IF(ISNUMBER(SEARCH("ATLANTA",$AT432)),"DEKALB (ATL LIMITS)","DEKALB"),IF(AND($E432="CLAYTON",ISNUMBER(SEARCH("COLLEGE PARK",$AT432))),"CLAYTON (COLLEGE PARK)",$E432)))))</f>
        <v/>
      </c>
      <c r="AV432" s="2">
        <f>IF($L432="","",IF(""&amp;$F432="2","DIESEL",IF(OR(""&amp;$F432="G",""&amp;$F432="H"),"GAS","")))</f>
        <v/>
      </c>
      <c r="AW432" s="2">
        <f>IF($AV432="","",$R432)</f>
        <v/>
      </c>
      <c r="AX432" s="2">
        <f>IF($AV432="","",IF($AB432=0,$R432,0))</f>
        <v/>
      </c>
      <c r="AY432" s="2">
        <f>IF($AV432="","",IF(AND($Z432=0,COUNTIF('AR SALES'!$L$2:$L$2501,$L432)=0),"YES",""))</f>
        <v/>
      </c>
      <c r="AZ432" s="2">
        <f>IF($AV432="","",IFERROR(VLOOKUP($AU432,CODES!$A:$B,2,FALSE),"NO CODE"))</f>
        <v/>
      </c>
      <c r="BA432" s="2">
        <f>IF(""&amp;$F432&lt;&gt;"4","",IF($AY432="YES","",IF(ROUND(SUMIFS($AE$2:$AE$4001,$L$2:$L$4001,$L432,$F$2:$F$4001,"4")-SUMIFS('AR SALES'!$Y$2:$Y$2501,'AR SALES'!$L$2:$L$2501,$L432,'AR SALES'!$AD$2:$AD$2501,"OFF"),2)=0,"","STALE")))</f>
        <v/>
      </c>
      <c r="BB432" s="2">
        <f>IF(OR(""&amp;$F432="2",""&amp;$F432="4",""&amp;$F432="G",""&amp;$F432="H"),IF($AY432="YES","",IF($AB432&lt;&gt;0,"",IF(COUNTIFS('AR SALES'!$L$2:$L$2501,$L432,'AR SALES'!$AD$2:$AD$2501,IF(""&amp;$F432="4","OFF","ON"),'AR SALES'!$AF$2:$AF$2501,"Y")&gt;0,"","NO EXEMPTION"))),"")</f>
        <v/>
      </c>
    </row>
    <row r="433">
      <c r="AT433" s="2">
        <f>IF($L433="","",IFERROR(INDEX('AR SALES'!$H$2:$H$2501,MATCH(""&amp;$L433,'AR SALES'!$AE$2:$AE$2501,0)),""))</f>
        <v/>
      </c>
      <c r="AU433" s="2">
        <f>IF($L433="","",IF($A433&lt;&gt;"GA","",IF($E433="FULTON",IF(ISNUMBER(SEARCH("COLLEGE PARK",$AT433)),"FULTON (COLLEGE PARK)",IF(ISNUMBER(SEARCH("HAPEVILLE",$AT433)),"FULTON (HAPEVILLE)",IF(ISNUMBER(SEARCH("EAST POINT",$AT433)),"FULTON (EAST POINT)",IF(ISNUMBER(SEARCH("ATLANTA",$AT433)),"FULTON (ATL LIMITS)","FULTON")))),IF($E433="DEKALB",IF(ISNUMBER(SEARCH("ATLANTA",$AT433)),"DEKALB (ATL LIMITS)","DEKALB"),IF(AND($E433="CLAYTON",ISNUMBER(SEARCH("COLLEGE PARK",$AT433))),"CLAYTON (COLLEGE PARK)",$E433)))))</f>
        <v/>
      </c>
      <c r="AV433" s="2">
        <f>IF($L433="","",IF(""&amp;$F433="2","DIESEL",IF(OR(""&amp;$F433="G",""&amp;$F433="H"),"GAS","")))</f>
        <v/>
      </c>
      <c r="AW433" s="2">
        <f>IF($AV433="","",$R433)</f>
        <v/>
      </c>
      <c r="AX433" s="2">
        <f>IF($AV433="","",IF($AB433=0,$R433,0))</f>
        <v/>
      </c>
      <c r="AY433" s="2">
        <f>IF($AV433="","",IF(AND($Z433=0,COUNTIF('AR SALES'!$L$2:$L$2501,$L433)=0),"YES",""))</f>
        <v/>
      </c>
      <c r="AZ433" s="2">
        <f>IF($AV433="","",IFERROR(VLOOKUP($AU433,CODES!$A:$B,2,FALSE),"NO CODE"))</f>
        <v/>
      </c>
      <c r="BA433" s="2">
        <f>IF(""&amp;$F433&lt;&gt;"4","",IF($AY433="YES","",IF(ROUND(SUMIFS($AE$2:$AE$4001,$L$2:$L$4001,$L433,$F$2:$F$4001,"4")-SUMIFS('AR SALES'!$Y$2:$Y$2501,'AR SALES'!$L$2:$L$2501,$L433,'AR SALES'!$AD$2:$AD$2501,"OFF"),2)=0,"","STALE")))</f>
        <v/>
      </c>
      <c r="BB433" s="2">
        <f>IF(OR(""&amp;$F433="2",""&amp;$F433="4",""&amp;$F433="G",""&amp;$F433="H"),IF($AY433="YES","",IF($AB433&lt;&gt;0,"",IF(COUNTIFS('AR SALES'!$L$2:$L$2501,$L433,'AR SALES'!$AD$2:$AD$2501,IF(""&amp;$F433="4","OFF","ON"),'AR SALES'!$AF$2:$AF$2501,"Y")&gt;0,"","NO EXEMPTION"))),"")</f>
        <v/>
      </c>
    </row>
    <row r="434">
      <c r="AT434" s="2">
        <f>IF($L434="","",IFERROR(INDEX('AR SALES'!$H$2:$H$2501,MATCH(""&amp;$L434,'AR SALES'!$AE$2:$AE$2501,0)),""))</f>
        <v/>
      </c>
      <c r="AU434" s="2">
        <f>IF($L434="","",IF($A434&lt;&gt;"GA","",IF($E434="FULTON",IF(ISNUMBER(SEARCH("COLLEGE PARK",$AT434)),"FULTON (COLLEGE PARK)",IF(ISNUMBER(SEARCH("HAPEVILLE",$AT434)),"FULTON (HAPEVILLE)",IF(ISNUMBER(SEARCH("EAST POINT",$AT434)),"FULTON (EAST POINT)",IF(ISNUMBER(SEARCH("ATLANTA",$AT434)),"FULTON (ATL LIMITS)","FULTON")))),IF($E434="DEKALB",IF(ISNUMBER(SEARCH("ATLANTA",$AT434)),"DEKALB (ATL LIMITS)","DEKALB"),IF(AND($E434="CLAYTON",ISNUMBER(SEARCH("COLLEGE PARK",$AT434))),"CLAYTON (COLLEGE PARK)",$E434)))))</f>
        <v/>
      </c>
      <c r="AV434" s="2">
        <f>IF($L434="","",IF(""&amp;$F434="2","DIESEL",IF(OR(""&amp;$F434="G",""&amp;$F434="H"),"GAS","")))</f>
        <v/>
      </c>
      <c r="AW434" s="2">
        <f>IF($AV434="","",$R434)</f>
        <v/>
      </c>
      <c r="AX434" s="2">
        <f>IF($AV434="","",IF($AB434=0,$R434,0))</f>
        <v/>
      </c>
      <c r="AY434" s="2">
        <f>IF($AV434="","",IF(AND($Z434=0,COUNTIF('AR SALES'!$L$2:$L$2501,$L434)=0),"YES",""))</f>
        <v/>
      </c>
      <c r="AZ434" s="2">
        <f>IF($AV434="","",IFERROR(VLOOKUP($AU434,CODES!$A:$B,2,FALSE),"NO CODE"))</f>
        <v/>
      </c>
      <c r="BA434" s="2">
        <f>IF(""&amp;$F434&lt;&gt;"4","",IF($AY434="YES","",IF(ROUND(SUMIFS($AE$2:$AE$4001,$L$2:$L$4001,$L434,$F$2:$F$4001,"4")-SUMIFS('AR SALES'!$Y$2:$Y$2501,'AR SALES'!$L$2:$L$2501,$L434,'AR SALES'!$AD$2:$AD$2501,"OFF"),2)=0,"","STALE")))</f>
        <v/>
      </c>
      <c r="BB434" s="2">
        <f>IF(OR(""&amp;$F434="2",""&amp;$F434="4",""&amp;$F434="G",""&amp;$F434="H"),IF($AY434="YES","",IF($AB434&lt;&gt;0,"",IF(COUNTIFS('AR SALES'!$L$2:$L$2501,$L434,'AR SALES'!$AD$2:$AD$2501,IF(""&amp;$F434="4","OFF","ON"),'AR SALES'!$AF$2:$AF$2501,"Y")&gt;0,"","NO EXEMPTION"))),"")</f>
        <v/>
      </c>
    </row>
    <row r="435">
      <c r="AT435" s="2">
        <f>IF($L435="","",IFERROR(INDEX('AR SALES'!$H$2:$H$2501,MATCH(""&amp;$L435,'AR SALES'!$AE$2:$AE$2501,0)),""))</f>
        <v/>
      </c>
      <c r="AU435" s="2">
        <f>IF($L435="","",IF($A435&lt;&gt;"GA","",IF($E435="FULTON",IF(ISNUMBER(SEARCH("COLLEGE PARK",$AT435)),"FULTON (COLLEGE PARK)",IF(ISNUMBER(SEARCH("HAPEVILLE",$AT435)),"FULTON (HAPEVILLE)",IF(ISNUMBER(SEARCH("EAST POINT",$AT435)),"FULTON (EAST POINT)",IF(ISNUMBER(SEARCH("ATLANTA",$AT435)),"FULTON (ATL LIMITS)","FULTON")))),IF($E435="DEKALB",IF(ISNUMBER(SEARCH("ATLANTA",$AT435)),"DEKALB (ATL LIMITS)","DEKALB"),IF(AND($E435="CLAYTON",ISNUMBER(SEARCH("COLLEGE PARK",$AT435))),"CLAYTON (COLLEGE PARK)",$E435)))))</f>
        <v/>
      </c>
      <c r="AV435" s="2">
        <f>IF($L435="","",IF(""&amp;$F435="2","DIESEL",IF(OR(""&amp;$F435="G",""&amp;$F435="H"),"GAS","")))</f>
        <v/>
      </c>
      <c r="AW435" s="2">
        <f>IF($AV435="","",$R435)</f>
        <v/>
      </c>
      <c r="AX435" s="2">
        <f>IF($AV435="","",IF($AB435=0,$R435,0))</f>
        <v/>
      </c>
      <c r="AY435" s="2">
        <f>IF($AV435="","",IF(AND($Z435=0,COUNTIF('AR SALES'!$L$2:$L$2501,$L435)=0),"YES",""))</f>
        <v/>
      </c>
      <c r="AZ435" s="2">
        <f>IF($AV435="","",IFERROR(VLOOKUP($AU435,CODES!$A:$B,2,FALSE),"NO CODE"))</f>
        <v/>
      </c>
      <c r="BA435" s="2">
        <f>IF(""&amp;$F435&lt;&gt;"4","",IF($AY435="YES","",IF(ROUND(SUMIFS($AE$2:$AE$4001,$L$2:$L$4001,$L435,$F$2:$F$4001,"4")-SUMIFS('AR SALES'!$Y$2:$Y$2501,'AR SALES'!$L$2:$L$2501,$L435,'AR SALES'!$AD$2:$AD$2501,"OFF"),2)=0,"","STALE")))</f>
        <v/>
      </c>
      <c r="BB435" s="2">
        <f>IF(OR(""&amp;$F435="2",""&amp;$F435="4",""&amp;$F435="G",""&amp;$F435="H"),IF($AY435="YES","",IF($AB435&lt;&gt;0,"",IF(COUNTIFS('AR SALES'!$L$2:$L$2501,$L435,'AR SALES'!$AD$2:$AD$2501,IF(""&amp;$F435="4","OFF","ON"),'AR SALES'!$AF$2:$AF$2501,"Y")&gt;0,"","NO EXEMPTION"))),"")</f>
        <v/>
      </c>
    </row>
    <row r="436">
      <c r="AT436" s="2">
        <f>IF($L436="","",IFERROR(INDEX('AR SALES'!$H$2:$H$2501,MATCH(""&amp;$L436,'AR SALES'!$AE$2:$AE$2501,0)),""))</f>
        <v/>
      </c>
      <c r="AU436" s="2">
        <f>IF($L436="","",IF($A436&lt;&gt;"GA","",IF($E436="FULTON",IF(ISNUMBER(SEARCH("COLLEGE PARK",$AT436)),"FULTON (COLLEGE PARK)",IF(ISNUMBER(SEARCH("HAPEVILLE",$AT436)),"FULTON (HAPEVILLE)",IF(ISNUMBER(SEARCH("EAST POINT",$AT436)),"FULTON (EAST POINT)",IF(ISNUMBER(SEARCH("ATLANTA",$AT436)),"FULTON (ATL LIMITS)","FULTON")))),IF($E436="DEKALB",IF(ISNUMBER(SEARCH("ATLANTA",$AT436)),"DEKALB (ATL LIMITS)","DEKALB"),IF(AND($E436="CLAYTON",ISNUMBER(SEARCH("COLLEGE PARK",$AT436))),"CLAYTON (COLLEGE PARK)",$E436)))))</f>
        <v/>
      </c>
      <c r="AV436" s="2">
        <f>IF($L436="","",IF(""&amp;$F436="2","DIESEL",IF(OR(""&amp;$F436="G",""&amp;$F436="H"),"GAS","")))</f>
        <v/>
      </c>
      <c r="AW436" s="2">
        <f>IF($AV436="","",$R436)</f>
        <v/>
      </c>
      <c r="AX436" s="2">
        <f>IF($AV436="","",IF($AB436=0,$R436,0))</f>
        <v/>
      </c>
      <c r="AY436" s="2">
        <f>IF($AV436="","",IF(AND($Z436=0,COUNTIF('AR SALES'!$L$2:$L$2501,$L436)=0),"YES",""))</f>
        <v/>
      </c>
      <c r="AZ436" s="2">
        <f>IF($AV436="","",IFERROR(VLOOKUP($AU436,CODES!$A:$B,2,FALSE),"NO CODE"))</f>
        <v/>
      </c>
      <c r="BA436" s="2">
        <f>IF(""&amp;$F436&lt;&gt;"4","",IF($AY436="YES","",IF(ROUND(SUMIFS($AE$2:$AE$4001,$L$2:$L$4001,$L436,$F$2:$F$4001,"4")-SUMIFS('AR SALES'!$Y$2:$Y$2501,'AR SALES'!$L$2:$L$2501,$L436,'AR SALES'!$AD$2:$AD$2501,"OFF"),2)=0,"","STALE")))</f>
        <v/>
      </c>
      <c r="BB436" s="2">
        <f>IF(OR(""&amp;$F436="2",""&amp;$F436="4",""&amp;$F436="G",""&amp;$F436="H"),IF($AY436="YES","",IF($AB436&lt;&gt;0,"",IF(COUNTIFS('AR SALES'!$L$2:$L$2501,$L436,'AR SALES'!$AD$2:$AD$2501,IF(""&amp;$F436="4","OFF","ON"),'AR SALES'!$AF$2:$AF$2501,"Y")&gt;0,"","NO EXEMPTION"))),"")</f>
        <v/>
      </c>
    </row>
    <row r="437">
      <c r="AT437" s="2">
        <f>IF($L437="","",IFERROR(INDEX('AR SALES'!$H$2:$H$2501,MATCH(""&amp;$L437,'AR SALES'!$AE$2:$AE$2501,0)),""))</f>
        <v/>
      </c>
      <c r="AU437" s="2">
        <f>IF($L437="","",IF($A437&lt;&gt;"GA","",IF($E437="FULTON",IF(ISNUMBER(SEARCH("COLLEGE PARK",$AT437)),"FULTON (COLLEGE PARK)",IF(ISNUMBER(SEARCH("HAPEVILLE",$AT437)),"FULTON (HAPEVILLE)",IF(ISNUMBER(SEARCH("EAST POINT",$AT437)),"FULTON (EAST POINT)",IF(ISNUMBER(SEARCH("ATLANTA",$AT437)),"FULTON (ATL LIMITS)","FULTON")))),IF($E437="DEKALB",IF(ISNUMBER(SEARCH("ATLANTA",$AT437)),"DEKALB (ATL LIMITS)","DEKALB"),IF(AND($E437="CLAYTON",ISNUMBER(SEARCH("COLLEGE PARK",$AT437))),"CLAYTON (COLLEGE PARK)",$E437)))))</f>
        <v/>
      </c>
      <c r="AV437" s="2">
        <f>IF($L437="","",IF(""&amp;$F437="2","DIESEL",IF(OR(""&amp;$F437="G",""&amp;$F437="H"),"GAS","")))</f>
        <v/>
      </c>
      <c r="AW437" s="2">
        <f>IF($AV437="","",$R437)</f>
        <v/>
      </c>
      <c r="AX437" s="2">
        <f>IF($AV437="","",IF($AB437=0,$R437,0))</f>
        <v/>
      </c>
      <c r="AY437" s="2">
        <f>IF($AV437="","",IF(AND($Z437=0,COUNTIF('AR SALES'!$L$2:$L$2501,$L437)=0),"YES",""))</f>
        <v/>
      </c>
      <c r="AZ437" s="2">
        <f>IF($AV437="","",IFERROR(VLOOKUP($AU437,CODES!$A:$B,2,FALSE),"NO CODE"))</f>
        <v/>
      </c>
      <c r="BA437" s="2">
        <f>IF(""&amp;$F437&lt;&gt;"4","",IF($AY437="YES","",IF(ROUND(SUMIFS($AE$2:$AE$4001,$L$2:$L$4001,$L437,$F$2:$F$4001,"4")-SUMIFS('AR SALES'!$Y$2:$Y$2501,'AR SALES'!$L$2:$L$2501,$L437,'AR SALES'!$AD$2:$AD$2501,"OFF"),2)=0,"","STALE")))</f>
        <v/>
      </c>
      <c r="BB437" s="2">
        <f>IF(OR(""&amp;$F437="2",""&amp;$F437="4",""&amp;$F437="G",""&amp;$F437="H"),IF($AY437="YES","",IF($AB437&lt;&gt;0,"",IF(COUNTIFS('AR SALES'!$L$2:$L$2501,$L437,'AR SALES'!$AD$2:$AD$2501,IF(""&amp;$F437="4","OFF","ON"),'AR SALES'!$AF$2:$AF$2501,"Y")&gt;0,"","NO EXEMPTION"))),"")</f>
        <v/>
      </c>
    </row>
    <row r="438">
      <c r="AT438" s="2">
        <f>IF($L438="","",IFERROR(INDEX('AR SALES'!$H$2:$H$2501,MATCH(""&amp;$L438,'AR SALES'!$AE$2:$AE$2501,0)),""))</f>
        <v/>
      </c>
      <c r="AU438" s="2">
        <f>IF($L438="","",IF($A438&lt;&gt;"GA","",IF($E438="FULTON",IF(ISNUMBER(SEARCH("COLLEGE PARK",$AT438)),"FULTON (COLLEGE PARK)",IF(ISNUMBER(SEARCH("HAPEVILLE",$AT438)),"FULTON (HAPEVILLE)",IF(ISNUMBER(SEARCH("EAST POINT",$AT438)),"FULTON (EAST POINT)",IF(ISNUMBER(SEARCH("ATLANTA",$AT438)),"FULTON (ATL LIMITS)","FULTON")))),IF($E438="DEKALB",IF(ISNUMBER(SEARCH("ATLANTA",$AT438)),"DEKALB (ATL LIMITS)","DEKALB"),IF(AND($E438="CLAYTON",ISNUMBER(SEARCH("COLLEGE PARK",$AT438))),"CLAYTON (COLLEGE PARK)",$E438)))))</f>
        <v/>
      </c>
      <c r="AV438" s="2">
        <f>IF($L438="","",IF(""&amp;$F438="2","DIESEL",IF(OR(""&amp;$F438="G",""&amp;$F438="H"),"GAS","")))</f>
        <v/>
      </c>
      <c r="AW438" s="2">
        <f>IF($AV438="","",$R438)</f>
        <v/>
      </c>
      <c r="AX438" s="2">
        <f>IF($AV438="","",IF($AB438=0,$R438,0))</f>
        <v/>
      </c>
      <c r="AY438" s="2">
        <f>IF($AV438="","",IF(AND($Z438=0,COUNTIF('AR SALES'!$L$2:$L$2501,$L438)=0),"YES",""))</f>
        <v/>
      </c>
      <c r="AZ438" s="2">
        <f>IF($AV438="","",IFERROR(VLOOKUP($AU438,CODES!$A:$B,2,FALSE),"NO CODE"))</f>
        <v/>
      </c>
      <c r="BA438" s="2">
        <f>IF(""&amp;$F438&lt;&gt;"4","",IF($AY438="YES","",IF(ROUND(SUMIFS($AE$2:$AE$4001,$L$2:$L$4001,$L438,$F$2:$F$4001,"4")-SUMIFS('AR SALES'!$Y$2:$Y$2501,'AR SALES'!$L$2:$L$2501,$L438,'AR SALES'!$AD$2:$AD$2501,"OFF"),2)=0,"","STALE")))</f>
        <v/>
      </c>
      <c r="BB438" s="2">
        <f>IF(OR(""&amp;$F438="2",""&amp;$F438="4",""&amp;$F438="G",""&amp;$F438="H"),IF($AY438="YES","",IF($AB438&lt;&gt;0,"",IF(COUNTIFS('AR SALES'!$L$2:$L$2501,$L438,'AR SALES'!$AD$2:$AD$2501,IF(""&amp;$F438="4","OFF","ON"),'AR SALES'!$AF$2:$AF$2501,"Y")&gt;0,"","NO EXEMPTION"))),"")</f>
        <v/>
      </c>
    </row>
    <row r="439">
      <c r="AT439" s="2">
        <f>IF($L439="","",IFERROR(INDEX('AR SALES'!$H$2:$H$2501,MATCH(""&amp;$L439,'AR SALES'!$AE$2:$AE$2501,0)),""))</f>
        <v/>
      </c>
      <c r="AU439" s="2">
        <f>IF($L439="","",IF($A439&lt;&gt;"GA","",IF($E439="FULTON",IF(ISNUMBER(SEARCH("COLLEGE PARK",$AT439)),"FULTON (COLLEGE PARK)",IF(ISNUMBER(SEARCH("HAPEVILLE",$AT439)),"FULTON (HAPEVILLE)",IF(ISNUMBER(SEARCH("EAST POINT",$AT439)),"FULTON (EAST POINT)",IF(ISNUMBER(SEARCH("ATLANTA",$AT439)),"FULTON (ATL LIMITS)","FULTON")))),IF($E439="DEKALB",IF(ISNUMBER(SEARCH("ATLANTA",$AT439)),"DEKALB (ATL LIMITS)","DEKALB"),IF(AND($E439="CLAYTON",ISNUMBER(SEARCH("COLLEGE PARK",$AT439))),"CLAYTON (COLLEGE PARK)",$E439)))))</f>
        <v/>
      </c>
      <c r="AV439" s="2">
        <f>IF($L439="","",IF(""&amp;$F439="2","DIESEL",IF(OR(""&amp;$F439="G",""&amp;$F439="H"),"GAS","")))</f>
        <v/>
      </c>
      <c r="AW439" s="2">
        <f>IF($AV439="","",$R439)</f>
        <v/>
      </c>
      <c r="AX439" s="2">
        <f>IF($AV439="","",IF($AB439=0,$R439,0))</f>
        <v/>
      </c>
      <c r="AY439" s="2">
        <f>IF($AV439="","",IF(AND($Z439=0,COUNTIF('AR SALES'!$L$2:$L$2501,$L439)=0),"YES",""))</f>
        <v/>
      </c>
      <c r="AZ439" s="2">
        <f>IF($AV439="","",IFERROR(VLOOKUP($AU439,CODES!$A:$B,2,FALSE),"NO CODE"))</f>
        <v/>
      </c>
      <c r="BA439" s="2">
        <f>IF(""&amp;$F439&lt;&gt;"4","",IF($AY439="YES","",IF(ROUND(SUMIFS($AE$2:$AE$4001,$L$2:$L$4001,$L439,$F$2:$F$4001,"4")-SUMIFS('AR SALES'!$Y$2:$Y$2501,'AR SALES'!$L$2:$L$2501,$L439,'AR SALES'!$AD$2:$AD$2501,"OFF"),2)=0,"","STALE")))</f>
        <v/>
      </c>
      <c r="BB439" s="2">
        <f>IF(OR(""&amp;$F439="2",""&amp;$F439="4",""&amp;$F439="G",""&amp;$F439="H"),IF($AY439="YES","",IF($AB439&lt;&gt;0,"",IF(COUNTIFS('AR SALES'!$L$2:$L$2501,$L439,'AR SALES'!$AD$2:$AD$2501,IF(""&amp;$F439="4","OFF","ON"),'AR SALES'!$AF$2:$AF$2501,"Y")&gt;0,"","NO EXEMPTION"))),"")</f>
        <v/>
      </c>
    </row>
    <row r="440">
      <c r="AT440" s="2">
        <f>IF($L440="","",IFERROR(INDEX('AR SALES'!$H$2:$H$2501,MATCH(""&amp;$L440,'AR SALES'!$AE$2:$AE$2501,0)),""))</f>
        <v/>
      </c>
      <c r="AU440" s="2">
        <f>IF($L440="","",IF($A440&lt;&gt;"GA","",IF($E440="FULTON",IF(ISNUMBER(SEARCH("COLLEGE PARK",$AT440)),"FULTON (COLLEGE PARK)",IF(ISNUMBER(SEARCH("HAPEVILLE",$AT440)),"FULTON (HAPEVILLE)",IF(ISNUMBER(SEARCH("EAST POINT",$AT440)),"FULTON (EAST POINT)",IF(ISNUMBER(SEARCH("ATLANTA",$AT440)),"FULTON (ATL LIMITS)","FULTON")))),IF($E440="DEKALB",IF(ISNUMBER(SEARCH("ATLANTA",$AT440)),"DEKALB (ATL LIMITS)","DEKALB"),IF(AND($E440="CLAYTON",ISNUMBER(SEARCH("COLLEGE PARK",$AT440))),"CLAYTON (COLLEGE PARK)",$E440)))))</f>
        <v/>
      </c>
      <c r="AV440" s="2">
        <f>IF($L440="","",IF(""&amp;$F440="2","DIESEL",IF(OR(""&amp;$F440="G",""&amp;$F440="H"),"GAS","")))</f>
        <v/>
      </c>
      <c r="AW440" s="2">
        <f>IF($AV440="","",$R440)</f>
        <v/>
      </c>
      <c r="AX440" s="2">
        <f>IF($AV440="","",IF($AB440=0,$R440,0))</f>
        <v/>
      </c>
      <c r="AY440" s="2">
        <f>IF($AV440="","",IF(AND($Z440=0,COUNTIF('AR SALES'!$L$2:$L$2501,$L440)=0),"YES",""))</f>
        <v/>
      </c>
      <c r="AZ440" s="2">
        <f>IF($AV440="","",IFERROR(VLOOKUP($AU440,CODES!$A:$B,2,FALSE),"NO CODE"))</f>
        <v/>
      </c>
      <c r="BA440" s="2">
        <f>IF(""&amp;$F440&lt;&gt;"4","",IF($AY440="YES","",IF(ROUND(SUMIFS($AE$2:$AE$4001,$L$2:$L$4001,$L440,$F$2:$F$4001,"4")-SUMIFS('AR SALES'!$Y$2:$Y$2501,'AR SALES'!$L$2:$L$2501,$L440,'AR SALES'!$AD$2:$AD$2501,"OFF"),2)=0,"","STALE")))</f>
        <v/>
      </c>
      <c r="BB440" s="2">
        <f>IF(OR(""&amp;$F440="2",""&amp;$F440="4",""&amp;$F440="G",""&amp;$F440="H"),IF($AY440="YES","",IF($AB440&lt;&gt;0,"",IF(COUNTIFS('AR SALES'!$L$2:$L$2501,$L440,'AR SALES'!$AD$2:$AD$2501,IF(""&amp;$F440="4","OFF","ON"),'AR SALES'!$AF$2:$AF$2501,"Y")&gt;0,"","NO EXEMPTION"))),"")</f>
        <v/>
      </c>
    </row>
    <row r="441">
      <c r="AT441" s="2">
        <f>IF($L441="","",IFERROR(INDEX('AR SALES'!$H$2:$H$2501,MATCH(""&amp;$L441,'AR SALES'!$AE$2:$AE$2501,0)),""))</f>
        <v/>
      </c>
      <c r="AU441" s="2">
        <f>IF($L441="","",IF($A441&lt;&gt;"GA","",IF($E441="FULTON",IF(ISNUMBER(SEARCH("COLLEGE PARK",$AT441)),"FULTON (COLLEGE PARK)",IF(ISNUMBER(SEARCH("HAPEVILLE",$AT441)),"FULTON (HAPEVILLE)",IF(ISNUMBER(SEARCH("EAST POINT",$AT441)),"FULTON (EAST POINT)",IF(ISNUMBER(SEARCH("ATLANTA",$AT441)),"FULTON (ATL LIMITS)","FULTON")))),IF($E441="DEKALB",IF(ISNUMBER(SEARCH("ATLANTA",$AT441)),"DEKALB (ATL LIMITS)","DEKALB"),IF(AND($E441="CLAYTON",ISNUMBER(SEARCH("COLLEGE PARK",$AT441))),"CLAYTON (COLLEGE PARK)",$E441)))))</f>
        <v/>
      </c>
      <c r="AV441" s="2">
        <f>IF($L441="","",IF(""&amp;$F441="2","DIESEL",IF(OR(""&amp;$F441="G",""&amp;$F441="H"),"GAS","")))</f>
        <v/>
      </c>
      <c r="AW441" s="2">
        <f>IF($AV441="","",$R441)</f>
        <v/>
      </c>
      <c r="AX441" s="2">
        <f>IF($AV441="","",IF($AB441=0,$R441,0))</f>
        <v/>
      </c>
      <c r="AY441" s="2">
        <f>IF($AV441="","",IF(AND($Z441=0,COUNTIF('AR SALES'!$L$2:$L$2501,$L441)=0),"YES",""))</f>
        <v/>
      </c>
      <c r="AZ441" s="2">
        <f>IF($AV441="","",IFERROR(VLOOKUP($AU441,CODES!$A:$B,2,FALSE),"NO CODE"))</f>
        <v/>
      </c>
      <c r="BA441" s="2">
        <f>IF(""&amp;$F441&lt;&gt;"4","",IF($AY441="YES","",IF(ROUND(SUMIFS($AE$2:$AE$4001,$L$2:$L$4001,$L441,$F$2:$F$4001,"4")-SUMIFS('AR SALES'!$Y$2:$Y$2501,'AR SALES'!$L$2:$L$2501,$L441,'AR SALES'!$AD$2:$AD$2501,"OFF"),2)=0,"","STALE")))</f>
        <v/>
      </c>
      <c r="BB441" s="2">
        <f>IF(OR(""&amp;$F441="2",""&amp;$F441="4",""&amp;$F441="G",""&amp;$F441="H"),IF($AY441="YES","",IF($AB441&lt;&gt;0,"",IF(COUNTIFS('AR SALES'!$L$2:$L$2501,$L441,'AR SALES'!$AD$2:$AD$2501,IF(""&amp;$F441="4","OFF","ON"),'AR SALES'!$AF$2:$AF$2501,"Y")&gt;0,"","NO EXEMPTION"))),"")</f>
        <v/>
      </c>
    </row>
    <row r="442">
      <c r="AT442" s="2">
        <f>IF($L442="","",IFERROR(INDEX('AR SALES'!$H$2:$H$2501,MATCH(""&amp;$L442,'AR SALES'!$AE$2:$AE$2501,0)),""))</f>
        <v/>
      </c>
      <c r="AU442" s="2">
        <f>IF($L442="","",IF($A442&lt;&gt;"GA","",IF($E442="FULTON",IF(ISNUMBER(SEARCH("COLLEGE PARK",$AT442)),"FULTON (COLLEGE PARK)",IF(ISNUMBER(SEARCH("HAPEVILLE",$AT442)),"FULTON (HAPEVILLE)",IF(ISNUMBER(SEARCH("EAST POINT",$AT442)),"FULTON (EAST POINT)",IF(ISNUMBER(SEARCH("ATLANTA",$AT442)),"FULTON (ATL LIMITS)","FULTON")))),IF($E442="DEKALB",IF(ISNUMBER(SEARCH("ATLANTA",$AT442)),"DEKALB (ATL LIMITS)","DEKALB"),IF(AND($E442="CLAYTON",ISNUMBER(SEARCH("COLLEGE PARK",$AT442))),"CLAYTON (COLLEGE PARK)",$E442)))))</f>
        <v/>
      </c>
      <c r="AV442" s="2">
        <f>IF($L442="","",IF(""&amp;$F442="2","DIESEL",IF(OR(""&amp;$F442="G",""&amp;$F442="H"),"GAS","")))</f>
        <v/>
      </c>
      <c r="AW442" s="2">
        <f>IF($AV442="","",$R442)</f>
        <v/>
      </c>
      <c r="AX442" s="2">
        <f>IF($AV442="","",IF($AB442=0,$R442,0))</f>
        <v/>
      </c>
      <c r="AY442" s="2">
        <f>IF($AV442="","",IF(AND($Z442=0,COUNTIF('AR SALES'!$L$2:$L$2501,$L442)=0),"YES",""))</f>
        <v/>
      </c>
      <c r="AZ442" s="2">
        <f>IF($AV442="","",IFERROR(VLOOKUP($AU442,CODES!$A:$B,2,FALSE),"NO CODE"))</f>
        <v/>
      </c>
      <c r="BA442" s="2">
        <f>IF(""&amp;$F442&lt;&gt;"4","",IF($AY442="YES","",IF(ROUND(SUMIFS($AE$2:$AE$4001,$L$2:$L$4001,$L442,$F$2:$F$4001,"4")-SUMIFS('AR SALES'!$Y$2:$Y$2501,'AR SALES'!$L$2:$L$2501,$L442,'AR SALES'!$AD$2:$AD$2501,"OFF"),2)=0,"","STALE")))</f>
        <v/>
      </c>
      <c r="BB442" s="2">
        <f>IF(OR(""&amp;$F442="2",""&amp;$F442="4",""&amp;$F442="G",""&amp;$F442="H"),IF($AY442="YES","",IF($AB442&lt;&gt;0,"",IF(COUNTIFS('AR SALES'!$L$2:$L$2501,$L442,'AR SALES'!$AD$2:$AD$2501,IF(""&amp;$F442="4","OFF","ON"),'AR SALES'!$AF$2:$AF$2501,"Y")&gt;0,"","NO EXEMPTION"))),"")</f>
        <v/>
      </c>
    </row>
    <row r="443">
      <c r="AT443" s="2">
        <f>IF($L443="","",IFERROR(INDEX('AR SALES'!$H$2:$H$2501,MATCH(""&amp;$L443,'AR SALES'!$AE$2:$AE$2501,0)),""))</f>
        <v/>
      </c>
      <c r="AU443" s="2">
        <f>IF($L443="","",IF($A443&lt;&gt;"GA","",IF($E443="FULTON",IF(ISNUMBER(SEARCH("COLLEGE PARK",$AT443)),"FULTON (COLLEGE PARK)",IF(ISNUMBER(SEARCH("HAPEVILLE",$AT443)),"FULTON (HAPEVILLE)",IF(ISNUMBER(SEARCH("EAST POINT",$AT443)),"FULTON (EAST POINT)",IF(ISNUMBER(SEARCH("ATLANTA",$AT443)),"FULTON (ATL LIMITS)","FULTON")))),IF($E443="DEKALB",IF(ISNUMBER(SEARCH("ATLANTA",$AT443)),"DEKALB (ATL LIMITS)","DEKALB"),IF(AND($E443="CLAYTON",ISNUMBER(SEARCH("COLLEGE PARK",$AT443))),"CLAYTON (COLLEGE PARK)",$E443)))))</f>
        <v/>
      </c>
      <c r="AV443" s="2">
        <f>IF($L443="","",IF(""&amp;$F443="2","DIESEL",IF(OR(""&amp;$F443="G",""&amp;$F443="H"),"GAS","")))</f>
        <v/>
      </c>
      <c r="AW443" s="2">
        <f>IF($AV443="","",$R443)</f>
        <v/>
      </c>
      <c r="AX443" s="2">
        <f>IF($AV443="","",IF($AB443=0,$R443,0))</f>
        <v/>
      </c>
      <c r="AY443" s="2">
        <f>IF($AV443="","",IF(AND($Z443=0,COUNTIF('AR SALES'!$L$2:$L$2501,$L443)=0),"YES",""))</f>
        <v/>
      </c>
      <c r="AZ443" s="2">
        <f>IF($AV443="","",IFERROR(VLOOKUP($AU443,CODES!$A:$B,2,FALSE),"NO CODE"))</f>
        <v/>
      </c>
      <c r="BA443" s="2">
        <f>IF(""&amp;$F443&lt;&gt;"4","",IF($AY443="YES","",IF(ROUND(SUMIFS($AE$2:$AE$4001,$L$2:$L$4001,$L443,$F$2:$F$4001,"4")-SUMIFS('AR SALES'!$Y$2:$Y$2501,'AR SALES'!$L$2:$L$2501,$L443,'AR SALES'!$AD$2:$AD$2501,"OFF"),2)=0,"","STALE")))</f>
        <v/>
      </c>
      <c r="BB443" s="2">
        <f>IF(OR(""&amp;$F443="2",""&amp;$F443="4",""&amp;$F443="G",""&amp;$F443="H"),IF($AY443="YES","",IF($AB443&lt;&gt;0,"",IF(COUNTIFS('AR SALES'!$L$2:$L$2501,$L443,'AR SALES'!$AD$2:$AD$2501,IF(""&amp;$F443="4","OFF","ON"),'AR SALES'!$AF$2:$AF$2501,"Y")&gt;0,"","NO EXEMPTION"))),"")</f>
        <v/>
      </c>
    </row>
    <row r="444">
      <c r="AT444" s="2">
        <f>IF($L444="","",IFERROR(INDEX('AR SALES'!$H$2:$H$2501,MATCH(""&amp;$L444,'AR SALES'!$AE$2:$AE$2501,0)),""))</f>
        <v/>
      </c>
      <c r="AU444" s="2">
        <f>IF($L444="","",IF($A444&lt;&gt;"GA","",IF($E444="FULTON",IF(ISNUMBER(SEARCH("COLLEGE PARK",$AT444)),"FULTON (COLLEGE PARK)",IF(ISNUMBER(SEARCH("HAPEVILLE",$AT444)),"FULTON (HAPEVILLE)",IF(ISNUMBER(SEARCH("EAST POINT",$AT444)),"FULTON (EAST POINT)",IF(ISNUMBER(SEARCH("ATLANTA",$AT444)),"FULTON (ATL LIMITS)","FULTON")))),IF($E444="DEKALB",IF(ISNUMBER(SEARCH("ATLANTA",$AT444)),"DEKALB (ATL LIMITS)","DEKALB"),IF(AND($E444="CLAYTON",ISNUMBER(SEARCH("COLLEGE PARK",$AT444))),"CLAYTON (COLLEGE PARK)",$E444)))))</f>
        <v/>
      </c>
      <c r="AV444" s="2">
        <f>IF($L444="","",IF(""&amp;$F444="2","DIESEL",IF(OR(""&amp;$F444="G",""&amp;$F444="H"),"GAS","")))</f>
        <v/>
      </c>
      <c r="AW444" s="2">
        <f>IF($AV444="","",$R444)</f>
        <v/>
      </c>
      <c r="AX444" s="2">
        <f>IF($AV444="","",IF($AB444=0,$R444,0))</f>
        <v/>
      </c>
      <c r="AY444" s="2">
        <f>IF($AV444="","",IF(AND($Z444=0,COUNTIF('AR SALES'!$L$2:$L$2501,$L444)=0),"YES",""))</f>
        <v/>
      </c>
      <c r="AZ444" s="2">
        <f>IF($AV444="","",IFERROR(VLOOKUP($AU444,CODES!$A:$B,2,FALSE),"NO CODE"))</f>
        <v/>
      </c>
      <c r="BA444" s="2">
        <f>IF(""&amp;$F444&lt;&gt;"4","",IF($AY444="YES","",IF(ROUND(SUMIFS($AE$2:$AE$4001,$L$2:$L$4001,$L444,$F$2:$F$4001,"4")-SUMIFS('AR SALES'!$Y$2:$Y$2501,'AR SALES'!$L$2:$L$2501,$L444,'AR SALES'!$AD$2:$AD$2501,"OFF"),2)=0,"","STALE")))</f>
        <v/>
      </c>
      <c r="BB444" s="2">
        <f>IF(OR(""&amp;$F444="2",""&amp;$F444="4",""&amp;$F444="G",""&amp;$F444="H"),IF($AY444="YES","",IF($AB444&lt;&gt;0,"",IF(COUNTIFS('AR SALES'!$L$2:$L$2501,$L444,'AR SALES'!$AD$2:$AD$2501,IF(""&amp;$F444="4","OFF","ON"),'AR SALES'!$AF$2:$AF$2501,"Y")&gt;0,"","NO EXEMPTION"))),"")</f>
        <v/>
      </c>
    </row>
    <row r="445">
      <c r="AT445" s="2">
        <f>IF($L445="","",IFERROR(INDEX('AR SALES'!$H$2:$H$2501,MATCH(""&amp;$L445,'AR SALES'!$AE$2:$AE$2501,0)),""))</f>
        <v/>
      </c>
      <c r="AU445" s="2">
        <f>IF($L445="","",IF($A445&lt;&gt;"GA","",IF($E445="FULTON",IF(ISNUMBER(SEARCH("COLLEGE PARK",$AT445)),"FULTON (COLLEGE PARK)",IF(ISNUMBER(SEARCH("HAPEVILLE",$AT445)),"FULTON (HAPEVILLE)",IF(ISNUMBER(SEARCH("EAST POINT",$AT445)),"FULTON (EAST POINT)",IF(ISNUMBER(SEARCH("ATLANTA",$AT445)),"FULTON (ATL LIMITS)","FULTON")))),IF($E445="DEKALB",IF(ISNUMBER(SEARCH("ATLANTA",$AT445)),"DEKALB (ATL LIMITS)","DEKALB"),IF(AND($E445="CLAYTON",ISNUMBER(SEARCH("COLLEGE PARK",$AT445))),"CLAYTON (COLLEGE PARK)",$E445)))))</f>
        <v/>
      </c>
      <c r="AV445" s="2">
        <f>IF($L445="","",IF(""&amp;$F445="2","DIESEL",IF(OR(""&amp;$F445="G",""&amp;$F445="H"),"GAS","")))</f>
        <v/>
      </c>
      <c r="AW445" s="2">
        <f>IF($AV445="","",$R445)</f>
        <v/>
      </c>
      <c r="AX445" s="2">
        <f>IF($AV445="","",IF($AB445=0,$R445,0))</f>
        <v/>
      </c>
      <c r="AY445" s="2">
        <f>IF($AV445="","",IF(AND($Z445=0,COUNTIF('AR SALES'!$L$2:$L$2501,$L445)=0),"YES",""))</f>
        <v/>
      </c>
      <c r="AZ445" s="2">
        <f>IF($AV445="","",IFERROR(VLOOKUP($AU445,CODES!$A:$B,2,FALSE),"NO CODE"))</f>
        <v/>
      </c>
      <c r="BA445" s="2">
        <f>IF(""&amp;$F445&lt;&gt;"4","",IF($AY445="YES","",IF(ROUND(SUMIFS($AE$2:$AE$4001,$L$2:$L$4001,$L445,$F$2:$F$4001,"4")-SUMIFS('AR SALES'!$Y$2:$Y$2501,'AR SALES'!$L$2:$L$2501,$L445,'AR SALES'!$AD$2:$AD$2501,"OFF"),2)=0,"","STALE")))</f>
        <v/>
      </c>
      <c r="BB445" s="2">
        <f>IF(OR(""&amp;$F445="2",""&amp;$F445="4",""&amp;$F445="G",""&amp;$F445="H"),IF($AY445="YES","",IF($AB445&lt;&gt;0,"",IF(COUNTIFS('AR SALES'!$L$2:$L$2501,$L445,'AR SALES'!$AD$2:$AD$2501,IF(""&amp;$F445="4","OFF","ON"),'AR SALES'!$AF$2:$AF$2501,"Y")&gt;0,"","NO EXEMPTION"))),"")</f>
        <v/>
      </c>
    </row>
    <row r="446">
      <c r="AT446" s="2">
        <f>IF($L446="","",IFERROR(INDEX('AR SALES'!$H$2:$H$2501,MATCH(""&amp;$L446,'AR SALES'!$AE$2:$AE$2501,0)),""))</f>
        <v/>
      </c>
      <c r="AU446" s="2">
        <f>IF($L446="","",IF($A446&lt;&gt;"GA","",IF($E446="FULTON",IF(ISNUMBER(SEARCH("COLLEGE PARK",$AT446)),"FULTON (COLLEGE PARK)",IF(ISNUMBER(SEARCH("HAPEVILLE",$AT446)),"FULTON (HAPEVILLE)",IF(ISNUMBER(SEARCH("EAST POINT",$AT446)),"FULTON (EAST POINT)",IF(ISNUMBER(SEARCH("ATLANTA",$AT446)),"FULTON (ATL LIMITS)","FULTON")))),IF($E446="DEKALB",IF(ISNUMBER(SEARCH("ATLANTA",$AT446)),"DEKALB (ATL LIMITS)","DEKALB"),IF(AND($E446="CLAYTON",ISNUMBER(SEARCH("COLLEGE PARK",$AT446))),"CLAYTON (COLLEGE PARK)",$E446)))))</f>
        <v/>
      </c>
      <c r="AV446" s="2">
        <f>IF($L446="","",IF(""&amp;$F446="2","DIESEL",IF(OR(""&amp;$F446="G",""&amp;$F446="H"),"GAS","")))</f>
        <v/>
      </c>
      <c r="AW446" s="2">
        <f>IF($AV446="","",$R446)</f>
        <v/>
      </c>
      <c r="AX446" s="2">
        <f>IF($AV446="","",IF($AB446=0,$R446,0))</f>
        <v/>
      </c>
      <c r="AY446" s="2">
        <f>IF($AV446="","",IF(AND($Z446=0,COUNTIF('AR SALES'!$L$2:$L$2501,$L446)=0),"YES",""))</f>
        <v/>
      </c>
      <c r="AZ446" s="2">
        <f>IF($AV446="","",IFERROR(VLOOKUP($AU446,CODES!$A:$B,2,FALSE),"NO CODE"))</f>
        <v/>
      </c>
      <c r="BA446" s="2">
        <f>IF(""&amp;$F446&lt;&gt;"4","",IF($AY446="YES","",IF(ROUND(SUMIFS($AE$2:$AE$4001,$L$2:$L$4001,$L446,$F$2:$F$4001,"4")-SUMIFS('AR SALES'!$Y$2:$Y$2501,'AR SALES'!$L$2:$L$2501,$L446,'AR SALES'!$AD$2:$AD$2501,"OFF"),2)=0,"","STALE")))</f>
        <v/>
      </c>
      <c r="BB446" s="2">
        <f>IF(OR(""&amp;$F446="2",""&amp;$F446="4",""&amp;$F446="G",""&amp;$F446="H"),IF($AY446="YES","",IF($AB446&lt;&gt;0,"",IF(COUNTIFS('AR SALES'!$L$2:$L$2501,$L446,'AR SALES'!$AD$2:$AD$2501,IF(""&amp;$F446="4","OFF","ON"),'AR SALES'!$AF$2:$AF$2501,"Y")&gt;0,"","NO EXEMPTION"))),"")</f>
        <v/>
      </c>
    </row>
    <row r="447">
      <c r="AT447" s="2">
        <f>IF($L447="","",IFERROR(INDEX('AR SALES'!$H$2:$H$2501,MATCH(""&amp;$L447,'AR SALES'!$AE$2:$AE$2501,0)),""))</f>
        <v/>
      </c>
      <c r="AU447" s="2">
        <f>IF($L447="","",IF($A447&lt;&gt;"GA","",IF($E447="FULTON",IF(ISNUMBER(SEARCH("COLLEGE PARK",$AT447)),"FULTON (COLLEGE PARK)",IF(ISNUMBER(SEARCH("HAPEVILLE",$AT447)),"FULTON (HAPEVILLE)",IF(ISNUMBER(SEARCH("EAST POINT",$AT447)),"FULTON (EAST POINT)",IF(ISNUMBER(SEARCH("ATLANTA",$AT447)),"FULTON (ATL LIMITS)","FULTON")))),IF($E447="DEKALB",IF(ISNUMBER(SEARCH("ATLANTA",$AT447)),"DEKALB (ATL LIMITS)","DEKALB"),IF(AND($E447="CLAYTON",ISNUMBER(SEARCH("COLLEGE PARK",$AT447))),"CLAYTON (COLLEGE PARK)",$E447)))))</f>
        <v/>
      </c>
      <c r="AV447" s="2">
        <f>IF($L447="","",IF(""&amp;$F447="2","DIESEL",IF(OR(""&amp;$F447="G",""&amp;$F447="H"),"GAS","")))</f>
        <v/>
      </c>
      <c r="AW447" s="2">
        <f>IF($AV447="","",$R447)</f>
        <v/>
      </c>
      <c r="AX447" s="2">
        <f>IF($AV447="","",IF($AB447=0,$R447,0))</f>
        <v/>
      </c>
      <c r="AY447" s="2">
        <f>IF($AV447="","",IF(AND($Z447=0,COUNTIF('AR SALES'!$L$2:$L$2501,$L447)=0),"YES",""))</f>
        <v/>
      </c>
      <c r="AZ447" s="2">
        <f>IF($AV447="","",IFERROR(VLOOKUP($AU447,CODES!$A:$B,2,FALSE),"NO CODE"))</f>
        <v/>
      </c>
      <c r="BA447" s="2">
        <f>IF(""&amp;$F447&lt;&gt;"4","",IF($AY447="YES","",IF(ROUND(SUMIFS($AE$2:$AE$4001,$L$2:$L$4001,$L447,$F$2:$F$4001,"4")-SUMIFS('AR SALES'!$Y$2:$Y$2501,'AR SALES'!$L$2:$L$2501,$L447,'AR SALES'!$AD$2:$AD$2501,"OFF"),2)=0,"","STALE")))</f>
        <v/>
      </c>
      <c r="BB447" s="2">
        <f>IF(OR(""&amp;$F447="2",""&amp;$F447="4",""&amp;$F447="G",""&amp;$F447="H"),IF($AY447="YES","",IF($AB447&lt;&gt;0,"",IF(COUNTIFS('AR SALES'!$L$2:$L$2501,$L447,'AR SALES'!$AD$2:$AD$2501,IF(""&amp;$F447="4","OFF","ON"),'AR SALES'!$AF$2:$AF$2501,"Y")&gt;0,"","NO EXEMPTION"))),"")</f>
        <v/>
      </c>
    </row>
    <row r="448">
      <c r="AT448" s="2">
        <f>IF($L448="","",IFERROR(INDEX('AR SALES'!$H$2:$H$2501,MATCH(""&amp;$L448,'AR SALES'!$AE$2:$AE$2501,0)),""))</f>
        <v/>
      </c>
      <c r="AU448" s="2">
        <f>IF($L448="","",IF($A448&lt;&gt;"GA","",IF($E448="FULTON",IF(ISNUMBER(SEARCH("COLLEGE PARK",$AT448)),"FULTON (COLLEGE PARK)",IF(ISNUMBER(SEARCH("HAPEVILLE",$AT448)),"FULTON (HAPEVILLE)",IF(ISNUMBER(SEARCH("EAST POINT",$AT448)),"FULTON (EAST POINT)",IF(ISNUMBER(SEARCH("ATLANTA",$AT448)),"FULTON (ATL LIMITS)","FULTON")))),IF($E448="DEKALB",IF(ISNUMBER(SEARCH("ATLANTA",$AT448)),"DEKALB (ATL LIMITS)","DEKALB"),IF(AND($E448="CLAYTON",ISNUMBER(SEARCH("COLLEGE PARK",$AT448))),"CLAYTON (COLLEGE PARK)",$E448)))))</f>
        <v/>
      </c>
      <c r="AV448" s="2">
        <f>IF($L448="","",IF(""&amp;$F448="2","DIESEL",IF(OR(""&amp;$F448="G",""&amp;$F448="H"),"GAS","")))</f>
        <v/>
      </c>
      <c r="AW448" s="2">
        <f>IF($AV448="","",$R448)</f>
        <v/>
      </c>
      <c r="AX448" s="2">
        <f>IF($AV448="","",IF($AB448=0,$R448,0))</f>
        <v/>
      </c>
      <c r="AY448" s="2">
        <f>IF($AV448="","",IF(AND($Z448=0,COUNTIF('AR SALES'!$L$2:$L$2501,$L448)=0),"YES",""))</f>
        <v/>
      </c>
      <c r="AZ448" s="2">
        <f>IF($AV448="","",IFERROR(VLOOKUP($AU448,CODES!$A:$B,2,FALSE),"NO CODE"))</f>
        <v/>
      </c>
      <c r="BA448" s="2">
        <f>IF(""&amp;$F448&lt;&gt;"4","",IF($AY448="YES","",IF(ROUND(SUMIFS($AE$2:$AE$4001,$L$2:$L$4001,$L448,$F$2:$F$4001,"4")-SUMIFS('AR SALES'!$Y$2:$Y$2501,'AR SALES'!$L$2:$L$2501,$L448,'AR SALES'!$AD$2:$AD$2501,"OFF"),2)=0,"","STALE")))</f>
        <v/>
      </c>
      <c r="BB448" s="2">
        <f>IF(OR(""&amp;$F448="2",""&amp;$F448="4",""&amp;$F448="G",""&amp;$F448="H"),IF($AY448="YES","",IF($AB448&lt;&gt;0,"",IF(COUNTIFS('AR SALES'!$L$2:$L$2501,$L448,'AR SALES'!$AD$2:$AD$2501,IF(""&amp;$F448="4","OFF","ON"),'AR SALES'!$AF$2:$AF$2501,"Y")&gt;0,"","NO EXEMPTION"))),"")</f>
        <v/>
      </c>
    </row>
    <row r="449">
      <c r="AT449" s="2">
        <f>IF($L449="","",IFERROR(INDEX('AR SALES'!$H$2:$H$2501,MATCH(""&amp;$L449,'AR SALES'!$AE$2:$AE$2501,0)),""))</f>
        <v/>
      </c>
      <c r="AU449" s="2">
        <f>IF($L449="","",IF($A449&lt;&gt;"GA","",IF($E449="FULTON",IF(ISNUMBER(SEARCH("COLLEGE PARK",$AT449)),"FULTON (COLLEGE PARK)",IF(ISNUMBER(SEARCH("HAPEVILLE",$AT449)),"FULTON (HAPEVILLE)",IF(ISNUMBER(SEARCH("EAST POINT",$AT449)),"FULTON (EAST POINT)",IF(ISNUMBER(SEARCH("ATLANTA",$AT449)),"FULTON (ATL LIMITS)","FULTON")))),IF($E449="DEKALB",IF(ISNUMBER(SEARCH("ATLANTA",$AT449)),"DEKALB (ATL LIMITS)","DEKALB"),IF(AND($E449="CLAYTON",ISNUMBER(SEARCH("COLLEGE PARK",$AT449))),"CLAYTON (COLLEGE PARK)",$E449)))))</f>
        <v/>
      </c>
      <c r="AV449" s="2">
        <f>IF($L449="","",IF(""&amp;$F449="2","DIESEL",IF(OR(""&amp;$F449="G",""&amp;$F449="H"),"GAS","")))</f>
        <v/>
      </c>
      <c r="AW449" s="2">
        <f>IF($AV449="","",$R449)</f>
        <v/>
      </c>
      <c r="AX449" s="2">
        <f>IF($AV449="","",IF($AB449=0,$R449,0))</f>
        <v/>
      </c>
      <c r="AY449" s="2">
        <f>IF($AV449="","",IF(AND($Z449=0,COUNTIF('AR SALES'!$L$2:$L$2501,$L449)=0),"YES",""))</f>
        <v/>
      </c>
      <c r="AZ449" s="2">
        <f>IF($AV449="","",IFERROR(VLOOKUP($AU449,CODES!$A:$B,2,FALSE),"NO CODE"))</f>
        <v/>
      </c>
      <c r="BA449" s="2">
        <f>IF(""&amp;$F449&lt;&gt;"4","",IF($AY449="YES","",IF(ROUND(SUMIFS($AE$2:$AE$4001,$L$2:$L$4001,$L449,$F$2:$F$4001,"4")-SUMIFS('AR SALES'!$Y$2:$Y$2501,'AR SALES'!$L$2:$L$2501,$L449,'AR SALES'!$AD$2:$AD$2501,"OFF"),2)=0,"","STALE")))</f>
        <v/>
      </c>
      <c r="BB449" s="2">
        <f>IF(OR(""&amp;$F449="2",""&amp;$F449="4",""&amp;$F449="G",""&amp;$F449="H"),IF($AY449="YES","",IF($AB449&lt;&gt;0,"",IF(COUNTIFS('AR SALES'!$L$2:$L$2501,$L449,'AR SALES'!$AD$2:$AD$2501,IF(""&amp;$F449="4","OFF","ON"),'AR SALES'!$AF$2:$AF$2501,"Y")&gt;0,"","NO EXEMPTION"))),"")</f>
        <v/>
      </c>
    </row>
    <row r="450">
      <c r="AT450" s="2">
        <f>IF($L450="","",IFERROR(INDEX('AR SALES'!$H$2:$H$2501,MATCH(""&amp;$L450,'AR SALES'!$AE$2:$AE$2501,0)),""))</f>
        <v/>
      </c>
      <c r="AU450" s="2">
        <f>IF($L450="","",IF($A450&lt;&gt;"GA","",IF($E450="FULTON",IF(ISNUMBER(SEARCH("COLLEGE PARK",$AT450)),"FULTON (COLLEGE PARK)",IF(ISNUMBER(SEARCH("HAPEVILLE",$AT450)),"FULTON (HAPEVILLE)",IF(ISNUMBER(SEARCH("EAST POINT",$AT450)),"FULTON (EAST POINT)",IF(ISNUMBER(SEARCH("ATLANTA",$AT450)),"FULTON (ATL LIMITS)","FULTON")))),IF($E450="DEKALB",IF(ISNUMBER(SEARCH("ATLANTA",$AT450)),"DEKALB (ATL LIMITS)","DEKALB"),IF(AND($E450="CLAYTON",ISNUMBER(SEARCH("COLLEGE PARK",$AT450))),"CLAYTON (COLLEGE PARK)",$E450)))))</f>
        <v/>
      </c>
      <c r="AV450" s="2">
        <f>IF($L450="","",IF(""&amp;$F450="2","DIESEL",IF(OR(""&amp;$F450="G",""&amp;$F450="H"),"GAS","")))</f>
        <v/>
      </c>
      <c r="AW450" s="2">
        <f>IF($AV450="","",$R450)</f>
        <v/>
      </c>
      <c r="AX450" s="2">
        <f>IF($AV450="","",IF($AB450=0,$R450,0))</f>
        <v/>
      </c>
      <c r="AY450" s="2">
        <f>IF($AV450="","",IF(AND($Z450=0,COUNTIF('AR SALES'!$L$2:$L$2501,$L450)=0),"YES",""))</f>
        <v/>
      </c>
      <c r="AZ450" s="2">
        <f>IF($AV450="","",IFERROR(VLOOKUP($AU450,CODES!$A:$B,2,FALSE),"NO CODE"))</f>
        <v/>
      </c>
      <c r="BA450" s="2">
        <f>IF(""&amp;$F450&lt;&gt;"4","",IF($AY450="YES","",IF(ROUND(SUMIFS($AE$2:$AE$4001,$L$2:$L$4001,$L450,$F$2:$F$4001,"4")-SUMIFS('AR SALES'!$Y$2:$Y$2501,'AR SALES'!$L$2:$L$2501,$L450,'AR SALES'!$AD$2:$AD$2501,"OFF"),2)=0,"","STALE")))</f>
        <v/>
      </c>
      <c r="BB450" s="2">
        <f>IF(OR(""&amp;$F450="2",""&amp;$F450="4",""&amp;$F450="G",""&amp;$F450="H"),IF($AY450="YES","",IF($AB450&lt;&gt;0,"",IF(COUNTIFS('AR SALES'!$L$2:$L$2501,$L450,'AR SALES'!$AD$2:$AD$2501,IF(""&amp;$F450="4","OFF","ON"),'AR SALES'!$AF$2:$AF$2501,"Y")&gt;0,"","NO EXEMPTION"))),"")</f>
        <v/>
      </c>
    </row>
    <row r="451">
      <c r="AT451" s="2">
        <f>IF($L451="","",IFERROR(INDEX('AR SALES'!$H$2:$H$2501,MATCH(""&amp;$L451,'AR SALES'!$AE$2:$AE$2501,0)),""))</f>
        <v/>
      </c>
      <c r="AU451" s="2">
        <f>IF($L451="","",IF($A451&lt;&gt;"GA","",IF($E451="FULTON",IF(ISNUMBER(SEARCH("COLLEGE PARK",$AT451)),"FULTON (COLLEGE PARK)",IF(ISNUMBER(SEARCH("HAPEVILLE",$AT451)),"FULTON (HAPEVILLE)",IF(ISNUMBER(SEARCH("EAST POINT",$AT451)),"FULTON (EAST POINT)",IF(ISNUMBER(SEARCH("ATLANTA",$AT451)),"FULTON (ATL LIMITS)","FULTON")))),IF($E451="DEKALB",IF(ISNUMBER(SEARCH("ATLANTA",$AT451)),"DEKALB (ATL LIMITS)","DEKALB"),IF(AND($E451="CLAYTON",ISNUMBER(SEARCH("COLLEGE PARK",$AT451))),"CLAYTON (COLLEGE PARK)",$E451)))))</f>
        <v/>
      </c>
      <c r="AV451" s="2">
        <f>IF($L451="","",IF(""&amp;$F451="2","DIESEL",IF(OR(""&amp;$F451="G",""&amp;$F451="H"),"GAS","")))</f>
        <v/>
      </c>
      <c r="AW451" s="2">
        <f>IF($AV451="","",$R451)</f>
        <v/>
      </c>
      <c r="AX451" s="2">
        <f>IF($AV451="","",IF($AB451=0,$R451,0))</f>
        <v/>
      </c>
      <c r="AY451" s="2">
        <f>IF($AV451="","",IF(AND($Z451=0,COUNTIF('AR SALES'!$L$2:$L$2501,$L451)=0),"YES",""))</f>
        <v/>
      </c>
      <c r="AZ451" s="2">
        <f>IF($AV451="","",IFERROR(VLOOKUP($AU451,CODES!$A:$B,2,FALSE),"NO CODE"))</f>
        <v/>
      </c>
      <c r="BA451" s="2">
        <f>IF(""&amp;$F451&lt;&gt;"4","",IF($AY451="YES","",IF(ROUND(SUMIFS($AE$2:$AE$4001,$L$2:$L$4001,$L451,$F$2:$F$4001,"4")-SUMIFS('AR SALES'!$Y$2:$Y$2501,'AR SALES'!$L$2:$L$2501,$L451,'AR SALES'!$AD$2:$AD$2501,"OFF"),2)=0,"","STALE")))</f>
        <v/>
      </c>
      <c r="BB451" s="2">
        <f>IF(OR(""&amp;$F451="2",""&amp;$F451="4",""&amp;$F451="G",""&amp;$F451="H"),IF($AY451="YES","",IF($AB451&lt;&gt;0,"",IF(COUNTIFS('AR SALES'!$L$2:$L$2501,$L451,'AR SALES'!$AD$2:$AD$2501,IF(""&amp;$F451="4","OFF","ON"),'AR SALES'!$AF$2:$AF$2501,"Y")&gt;0,"","NO EXEMPTION"))),"")</f>
        <v/>
      </c>
    </row>
    <row r="452">
      <c r="AT452" s="2">
        <f>IF($L452="","",IFERROR(INDEX('AR SALES'!$H$2:$H$2501,MATCH(""&amp;$L452,'AR SALES'!$AE$2:$AE$2501,0)),""))</f>
        <v/>
      </c>
      <c r="AU452" s="2">
        <f>IF($L452="","",IF($A452&lt;&gt;"GA","",IF($E452="FULTON",IF(ISNUMBER(SEARCH("COLLEGE PARK",$AT452)),"FULTON (COLLEGE PARK)",IF(ISNUMBER(SEARCH("HAPEVILLE",$AT452)),"FULTON (HAPEVILLE)",IF(ISNUMBER(SEARCH("EAST POINT",$AT452)),"FULTON (EAST POINT)",IF(ISNUMBER(SEARCH("ATLANTA",$AT452)),"FULTON (ATL LIMITS)","FULTON")))),IF($E452="DEKALB",IF(ISNUMBER(SEARCH("ATLANTA",$AT452)),"DEKALB (ATL LIMITS)","DEKALB"),IF(AND($E452="CLAYTON",ISNUMBER(SEARCH("COLLEGE PARK",$AT452))),"CLAYTON (COLLEGE PARK)",$E452)))))</f>
        <v/>
      </c>
      <c r="AV452" s="2">
        <f>IF($L452="","",IF(""&amp;$F452="2","DIESEL",IF(OR(""&amp;$F452="G",""&amp;$F452="H"),"GAS","")))</f>
        <v/>
      </c>
      <c r="AW452" s="2">
        <f>IF($AV452="","",$R452)</f>
        <v/>
      </c>
      <c r="AX452" s="2">
        <f>IF($AV452="","",IF($AB452=0,$R452,0))</f>
        <v/>
      </c>
      <c r="AY452" s="2">
        <f>IF($AV452="","",IF(AND($Z452=0,COUNTIF('AR SALES'!$L$2:$L$2501,$L452)=0),"YES",""))</f>
        <v/>
      </c>
      <c r="AZ452" s="2">
        <f>IF($AV452="","",IFERROR(VLOOKUP($AU452,CODES!$A:$B,2,FALSE),"NO CODE"))</f>
        <v/>
      </c>
      <c r="BA452" s="2">
        <f>IF(""&amp;$F452&lt;&gt;"4","",IF($AY452="YES","",IF(ROUND(SUMIFS($AE$2:$AE$4001,$L$2:$L$4001,$L452,$F$2:$F$4001,"4")-SUMIFS('AR SALES'!$Y$2:$Y$2501,'AR SALES'!$L$2:$L$2501,$L452,'AR SALES'!$AD$2:$AD$2501,"OFF"),2)=0,"","STALE")))</f>
        <v/>
      </c>
      <c r="BB452" s="2">
        <f>IF(OR(""&amp;$F452="2",""&amp;$F452="4",""&amp;$F452="G",""&amp;$F452="H"),IF($AY452="YES","",IF($AB452&lt;&gt;0,"",IF(COUNTIFS('AR SALES'!$L$2:$L$2501,$L452,'AR SALES'!$AD$2:$AD$2501,IF(""&amp;$F452="4","OFF","ON"),'AR SALES'!$AF$2:$AF$2501,"Y")&gt;0,"","NO EXEMPTION"))),"")</f>
        <v/>
      </c>
    </row>
    <row r="453">
      <c r="AT453" s="2">
        <f>IF($L453="","",IFERROR(INDEX('AR SALES'!$H$2:$H$2501,MATCH(""&amp;$L453,'AR SALES'!$AE$2:$AE$2501,0)),""))</f>
        <v/>
      </c>
      <c r="AU453" s="2">
        <f>IF($L453="","",IF($A453&lt;&gt;"GA","",IF($E453="FULTON",IF(ISNUMBER(SEARCH("COLLEGE PARK",$AT453)),"FULTON (COLLEGE PARK)",IF(ISNUMBER(SEARCH("HAPEVILLE",$AT453)),"FULTON (HAPEVILLE)",IF(ISNUMBER(SEARCH("EAST POINT",$AT453)),"FULTON (EAST POINT)",IF(ISNUMBER(SEARCH("ATLANTA",$AT453)),"FULTON (ATL LIMITS)","FULTON")))),IF($E453="DEKALB",IF(ISNUMBER(SEARCH("ATLANTA",$AT453)),"DEKALB (ATL LIMITS)","DEKALB"),IF(AND($E453="CLAYTON",ISNUMBER(SEARCH("COLLEGE PARK",$AT453))),"CLAYTON (COLLEGE PARK)",$E453)))))</f>
        <v/>
      </c>
      <c r="AV453" s="2">
        <f>IF($L453="","",IF(""&amp;$F453="2","DIESEL",IF(OR(""&amp;$F453="G",""&amp;$F453="H"),"GAS","")))</f>
        <v/>
      </c>
      <c r="AW453" s="2">
        <f>IF($AV453="","",$R453)</f>
        <v/>
      </c>
      <c r="AX453" s="2">
        <f>IF($AV453="","",IF($AB453=0,$R453,0))</f>
        <v/>
      </c>
      <c r="AY453" s="2">
        <f>IF($AV453="","",IF(AND($Z453=0,COUNTIF('AR SALES'!$L$2:$L$2501,$L453)=0),"YES",""))</f>
        <v/>
      </c>
      <c r="AZ453" s="2">
        <f>IF($AV453="","",IFERROR(VLOOKUP($AU453,CODES!$A:$B,2,FALSE),"NO CODE"))</f>
        <v/>
      </c>
      <c r="BA453" s="2">
        <f>IF(""&amp;$F453&lt;&gt;"4","",IF($AY453="YES","",IF(ROUND(SUMIFS($AE$2:$AE$4001,$L$2:$L$4001,$L453,$F$2:$F$4001,"4")-SUMIFS('AR SALES'!$Y$2:$Y$2501,'AR SALES'!$L$2:$L$2501,$L453,'AR SALES'!$AD$2:$AD$2501,"OFF"),2)=0,"","STALE")))</f>
        <v/>
      </c>
      <c r="BB453" s="2">
        <f>IF(OR(""&amp;$F453="2",""&amp;$F453="4",""&amp;$F453="G",""&amp;$F453="H"),IF($AY453="YES","",IF($AB453&lt;&gt;0,"",IF(COUNTIFS('AR SALES'!$L$2:$L$2501,$L453,'AR SALES'!$AD$2:$AD$2501,IF(""&amp;$F453="4","OFF","ON"),'AR SALES'!$AF$2:$AF$2501,"Y")&gt;0,"","NO EXEMPTION"))),"")</f>
        <v/>
      </c>
    </row>
    <row r="454">
      <c r="AT454" s="2">
        <f>IF($L454="","",IFERROR(INDEX('AR SALES'!$H$2:$H$2501,MATCH(""&amp;$L454,'AR SALES'!$AE$2:$AE$2501,0)),""))</f>
        <v/>
      </c>
      <c r="AU454" s="2">
        <f>IF($L454="","",IF($A454&lt;&gt;"GA","",IF($E454="FULTON",IF(ISNUMBER(SEARCH("COLLEGE PARK",$AT454)),"FULTON (COLLEGE PARK)",IF(ISNUMBER(SEARCH("HAPEVILLE",$AT454)),"FULTON (HAPEVILLE)",IF(ISNUMBER(SEARCH("EAST POINT",$AT454)),"FULTON (EAST POINT)",IF(ISNUMBER(SEARCH("ATLANTA",$AT454)),"FULTON (ATL LIMITS)","FULTON")))),IF($E454="DEKALB",IF(ISNUMBER(SEARCH("ATLANTA",$AT454)),"DEKALB (ATL LIMITS)","DEKALB"),IF(AND($E454="CLAYTON",ISNUMBER(SEARCH("COLLEGE PARK",$AT454))),"CLAYTON (COLLEGE PARK)",$E454)))))</f>
        <v/>
      </c>
      <c r="AV454" s="2">
        <f>IF($L454="","",IF(""&amp;$F454="2","DIESEL",IF(OR(""&amp;$F454="G",""&amp;$F454="H"),"GAS","")))</f>
        <v/>
      </c>
      <c r="AW454" s="2">
        <f>IF($AV454="","",$R454)</f>
        <v/>
      </c>
      <c r="AX454" s="2">
        <f>IF($AV454="","",IF($AB454=0,$R454,0))</f>
        <v/>
      </c>
      <c r="AY454" s="2">
        <f>IF($AV454="","",IF(AND($Z454=0,COUNTIF('AR SALES'!$L$2:$L$2501,$L454)=0),"YES",""))</f>
        <v/>
      </c>
      <c r="AZ454" s="2">
        <f>IF($AV454="","",IFERROR(VLOOKUP($AU454,CODES!$A:$B,2,FALSE),"NO CODE"))</f>
        <v/>
      </c>
      <c r="BA454" s="2">
        <f>IF(""&amp;$F454&lt;&gt;"4","",IF($AY454="YES","",IF(ROUND(SUMIFS($AE$2:$AE$4001,$L$2:$L$4001,$L454,$F$2:$F$4001,"4")-SUMIFS('AR SALES'!$Y$2:$Y$2501,'AR SALES'!$L$2:$L$2501,$L454,'AR SALES'!$AD$2:$AD$2501,"OFF"),2)=0,"","STALE")))</f>
        <v/>
      </c>
      <c r="BB454" s="2">
        <f>IF(OR(""&amp;$F454="2",""&amp;$F454="4",""&amp;$F454="G",""&amp;$F454="H"),IF($AY454="YES","",IF($AB454&lt;&gt;0,"",IF(COUNTIFS('AR SALES'!$L$2:$L$2501,$L454,'AR SALES'!$AD$2:$AD$2501,IF(""&amp;$F454="4","OFF","ON"),'AR SALES'!$AF$2:$AF$2501,"Y")&gt;0,"","NO EXEMPTION"))),"")</f>
        <v/>
      </c>
    </row>
    <row r="455">
      <c r="AT455" s="2">
        <f>IF($L455="","",IFERROR(INDEX('AR SALES'!$H$2:$H$2501,MATCH(""&amp;$L455,'AR SALES'!$AE$2:$AE$2501,0)),""))</f>
        <v/>
      </c>
      <c r="AU455" s="2">
        <f>IF($L455="","",IF($A455&lt;&gt;"GA","",IF($E455="FULTON",IF(ISNUMBER(SEARCH("COLLEGE PARK",$AT455)),"FULTON (COLLEGE PARK)",IF(ISNUMBER(SEARCH("HAPEVILLE",$AT455)),"FULTON (HAPEVILLE)",IF(ISNUMBER(SEARCH("EAST POINT",$AT455)),"FULTON (EAST POINT)",IF(ISNUMBER(SEARCH("ATLANTA",$AT455)),"FULTON (ATL LIMITS)","FULTON")))),IF($E455="DEKALB",IF(ISNUMBER(SEARCH("ATLANTA",$AT455)),"DEKALB (ATL LIMITS)","DEKALB"),IF(AND($E455="CLAYTON",ISNUMBER(SEARCH("COLLEGE PARK",$AT455))),"CLAYTON (COLLEGE PARK)",$E455)))))</f>
        <v/>
      </c>
      <c r="AV455" s="2">
        <f>IF($L455="","",IF(""&amp;$F455="2","DIESEL",IF(OR(""&amp;$F455="G",""&amp;$F455="H"),"GAS","")))</f>
        <v/>
      </c>
      <c r="AW455" s="2">
        <f>IF($AV455="","",$R455)</f>
        <v/>
      </c>
      <c r="AX455" s="2">
        <f>IF($AV455="","",IF($AB455=0,$R455,0))</f>
        <v/>
      </c>
      <c r="AY455" s="2">
        <f>IF($AV455="","",IF(AND($Z455=0,COUNTIF('AR SALES'!$L$2:$L$2501,$L455)=0),"YES",""))</f>
        <v/>
      </c>
      <c r="AZ455" s="2">
        <f>IF($AV455="","",IFERROR(VLOOKUP($AU455,CODES!$A:$B,2,FALSE),"NO CODE"))</f>
        <v/>
      </c>
      <c r="BA455" s="2">
        <f>IF(""&amp;$F455&lt;&gt;"4","",IF($AY455="YES","",IF(ROUND(SUMIFS($AE$2:$AE$4001,$L$2:$L$4001,$L455,$F$2:$F$4001,"4")-SUMIFS('AR SALES'!$Y$2:$Y$2501,'AR SALES'!$L$2:$L$2501,$L455,'AR SALES'!$AD$2:$AD$2501,"OFF"),2)=0,"","STALE")))</f>
        <v/>
      </c>
      <c r="BB455" s="2">
        <f>IF(OR(""&amp;$F455="2",""&amp;$F455="4",""&amp;$F455="G",""&amp;$F455="H"),IF($AY455="YES","",IF($AB455&lt;&gt;0,"",IF(COUNTIFS('AR SALES'!$L$2:$L$2501,$L455,'AR SALES'!$AD$2:$AD$2501,IF(""&amp;$F455="4","OFF","ON"),'AR SALES'!$AF$2:$AF$2501,"Y")&gt;0,"","NO EXEMPTION"))),"")</f>
        <v/>
      </c>
    </row>
    <row r="456">
      <c r="AT456" s="2">
        <f>IF($L456="","",IFERROR(INDEX('AR SALES'!$H$2:$H$2501,MATCH(""&amp;$L456,'AR SALES'!$AE$2:$AE$2501,0)),""))</f>
        <v/>
      </c>
      <c r="AU456" s="2">
        <f>IF($L456="","",IF($A456&lt;&gt;"GA","",IF($E456="FULTON",IF(ISNUMBER(SEARCH("COLLEGE PARK",$AT456)),"FULTON (COLLEGE PARK)",IF(ISNUMBER(SEARCH("HAPEVILLE",$AT456)),"FULTON (HAPEVILLE)",IF(ISNUMBER(SEARCH("EAST POINT",$AT456)),"FULTON (EAST POINT)",IF(ISNUMBER(SEARCH("ATLANTA",$AT456)),"FULTON (ATL LIMITS)","FULTON")))),IF($E456="DEKALB",IF(ISNUMBER(SEARCH("ATLANTA",$AT456)),"DEKALB (ATL LIMITS)","DEKALB"),IF(AND($E456="CLAYTON",ISNUMBER(SEARCH("COLLEGE PARK",$AT456))),"CLAYTON (COLLEGE PARK)",$E456)))))</f>
        <v/>
      </c>
      <c r="AV456" s="2">
        <f>IF($L456="","",IF(""&amp;$F456="2","DIESEL",IF(OR(""&amp;$F456="G",""&amp;$F456="H"),"GAS","")))</f>
        <v/>
      </c>
      <c r="AW456" s="2">
        <f>IF($AV456="","",$R456)</f>
        <v/>
      </c>
      <c r="AX456" s="2">
        <f>IF($AV456="","",IF($AB456=0,$R456,0))</f>
        <v/>
      </c>
      <c r="AY456" s="2">
        <f>IF($AV456="","",IF(AND($Z456=0,COUNTIF('AR SALES'!$L$2:$L$2501,$L456)=0),"YES",""))</f>
        <v/>
      </c>
      <c r="AZ456" s="2">
        <f>IF($AV456="","",IFERROR(VLOOKUP($AU456,CODES!$A:$B,2,FALSE),"NO CODE"))</f>
        <v/>
      </c>
      <c r="BA456" s="2">
        <f>IF(""&amp;$F456&lt;&gt;"4","",IF($AY456="YES","",IF(ROUND(SUMIFS($AE$2:$AE$4001,$L$2:$L$4001,$L456,$F$2:$F$4001,"4")-SUMIFS('AR SALES'!$Y$2:$Y$2501,'AR SALES'!$L$2:$L$2501,$L456,'AR SALES'!$AD$2:$AD$2501,"OFF"),2)=0,"","STALE")))</f>
        <v/>
      </c>
      <c r="BB456" s="2">
        <f>IF(OR(""&amp;$F456="2",""&amp;$F456="4",""&amp;$F456="G",""&amp;$F456="H"),IF($AY456="YES","",IF($AB456&lt;&gt;0,"",IF(COUNTIFS('AR SALES'!$L$2:$L$2501,$L456,'AR SALES'!$AD$2:$AD$2501,IF(""&amp;$F456="4","OFF","ON"),'AR SALES'!$AF$2:$AF$2501,"Y")&gt;0,"","NO EXEMPTION"))),"")</f>
        <v/>
      </c>
    </row>
    <row r="457">
      <c r="AT457" s="2">
        <f>IF($L457="","",IFERROR(INDEX('AR SALES'!$H$2:$H$2501,MATCH(""&amp;$L457,'AR SALES'!$AE$2:$AE$2501,0)),""))</f>
        <v/>
      </c>
      <c r="AU457" s="2">
        <f>IF($L457="","",IF($A457&lt;&gt;"GA","",IF($E457="FULTON",IF(ISNUMBER(SEARCH("COLLEGE PARK",$AT457)),"FULTON (COLLEGE PARK)",IF(ISNUMBER(SEARCH("HAPEVILLE",$AT457)),"FULTON (HAPEVILLE)",IF(ISNUMBER(SEARCH("EAST POINT",$AT457)),"FULTON (EAST POINT)",IF(ISNUMBER(SEARCH("ATLANTA",$AT457)),"FULTON (ATL LIMITS)","FULTON")))),IF($E457="DEKALB",IF(ISNUMBER(SEARCH("ATLANTA",$AT457)),"DEKALB (ATL LIMITS)","DEKALB"),IF(AND($E457="CLAYTON",ISNUMBER(SEARCH("COLLEGE PARK",$AT457))),"CLAYTON (COLLEGE PARK)",$E457)))))</f>
        <v/>
      </c>
      <c r="AV457" s="2">
        <f>IF($L457="","",IF(""&amp;$F457="2","DIESEL",IF(OR(""&amp;$F457="G",""&amp;$F457="H"),"GAS","")))</f>
        <v/>
      </c>
      <c r="AW457" s="2">
        <f>IF($AV457="","",$R457)</f>
        <v/>
      </c>
      <c r="AX457" s="2">
        <f>IF($AV457="","",IF($AB457=0,$R457,0))</f>
        <v/>
      </c>
      <c r="AY457" s="2">
        <f>IF($AV457="","",IF(AND($Z457=0,COUNTIF('AR SALES'!$L$2:$L$2501,$L457)=0),"YES",""))</f>
        <v/>
      </c>
      <c r="AZ457" s="2">
        <f>IF($AV457="","",IFERROR(VLOOKUP($AU457,CODES!$A:$B,2,FALSE),"NO CODE"))</f>
        <v/>
      </c>
      <c r="BA457" s="2">
        <f>IF(""&amp;$F457&lt;&gt;"4","",IF($AY457="YES","",IF(ROUND(SUMIFS($AE$2:$AE$4001,$L$2:$L$4001,$L457,$F$2:$F$4001,"4")-SUMIFS('AR SALES'!$Y$2:$Y$2501,'AR SALES'!$L$2:$L$2501,$L457,'AR SALES'!$AD$2:$AD$2501,"OFF"),2)=0,"","STALE")))</f>
        <v/>
      </c>
      <c r="BB457" s="2">
        <f>IF(OR(""&amp;$F457="2",""&amp;$F457="4",""&amp;$F457="G",""&amp;$F457="H"),IF($AY457="YES","",IF($AB457&lt;&gt;0,"",IF(COUNTIFS('AR SALES'!$L$2:$L$2501,$L457,'AR SALES'!$AD$2:$AD$2501,IF(""&amp;$F457="4","OFF","ON"),'AR SALES'!$AF$2:$AF$2501,"Y")&gt;0,"","NO EXEMPTION"))),"")</f>
        <v/>
      </c>
    </row>
    <row r="458">
      <c r="AT458" s="2">
        <f>IF($L458="","",IFERROR(INDEX('AR SALES'!$H$2:$H$2501,MATCH(""&amp;$L458,'AR SALES'!$AE$2:$AE$2501,0)),""))</f>
        <v/>
      </c>
      <c r="AU458" s="2">
        <f>IF($L458="","",IF($A458&lt;&gt;"GA","",IF($E458="FULTON",IF(ISNUMBER(SEARCH("COLLEGE PARK",$AT458)),"FULTON (COLLEGE PARK)",IF(ISNUMBER(SEARCH("HAPEVILLE",$AT458)),"FULTON (HAPEVILLE)",IF(ISNUMBER(SEARCH("EAST POINT",$AT458)),"FULTON (EAST POINT)",IF(ISNUMBER(SEARCH("ATLANTA",$AT458)),"FULTON (ATL LIMITS)","FULTON")))),IF($E458="DEKALB",IF(ISNUMBER(SEARCH("ATLANTA",$AT458)),"DEKALB (ATL LIMITS)","DEKALB"),IF(AND($E458="CLAYTON",ISNUMBER(SEARCH("COLLEGE PARK",$AT458))),"CLAYTON (COLLEGE PARK)",$E458)))))</f>
        <v/>
      </c>
      <c r="AV458" s="2">
        <f>IF($L458="","",IF(""&amp;$F458="2","DIESEL",IF(OR(""&amp;$F458="G",""&amp;$F458="H"),"GAS","")))</f>
        <v/>
      </c>
      <c r="AW458" s="2">
        <f>IF($AV458="","",$R458)</f>
        <v/>
      </c>
      <c r="AX458" s="2">
        <f>IF($AV458="","",IF($AB458=0,$R458,0))</f>
        <v/>
      </c>
      <c r="AY458" s="2">
        <f>IF($AV458="","",IF(AND($Z458=0,COUNTIF('AR SALES'!$L$2:$L$2501,$L458)=0),"YES",""))</f>
        <v/>
      </c>
      <c r="AZ458" s="2">
        <f>IF($AV458="","",IFERROR(VLOOKUP($AU458,CODES!$A:$B,2,FALSE),"NO CODE"))</f>
        <v/>
      </c>
      <c r="BA458" s="2">
        <f>IF(""&amp;$F458&lt;&gt;"4","",IF($AY458="YES","",IF(ROUND(SUMIFS($AE$2:$AE$4001,$L$2:$L$4001,$L458,$F$2:$F$4001,"4")-SUMIFS('AR SALES'!$Y$2:$Y$2501,'AR SALES'!$L$2:$L$2501,$L458,'AR SALES'!$AD$2:$AD$2501,"OFF"),2)=0,"","STALE")))</f>
        <v/>
      </c>
      <c r="BB458" s="2">
        <f>IF(OR(""&amp;$F458="2",""&amp;$F458="4",""&amp;$F458="G",""&amp;$F458="H"),IF($AY458="YES","",IF($AB458&lt;&gt;0,"",IF(COUNTIFS('AR SALES'!$L$2:$L$2501,$L458,'AR SALES'!$AD$2:$AD$2501,IF(""&amp;$F458="4","OFF","ON"),'AR SALES'!$AF$2:$AF$2501,"Y")&gt;0,"","NO EXEMPTION"))),"")</f>
        <v/>
      </c>
    </row>
    <row r="459">
      <c r="AT459" s="2">
        <f>IF($L459="","",IFERROR(INDEX('AR SALES'!$H$2:$H$2501,MATCH(""&amp;$L459,'AR SALES'!$AE$2:$AE$2501,0)),""))</f>
        <v/>
      </c>
      <c r="AU459" s="2">
        <f>IF($L459="","",IF($A459&lt;&gt;"GA","",IF($E459="FULTON",IF(ISNUMBER(SEARCH("COLLEGE PARK",$AT459)),"FULTON (COLLEGE PARK)",IF(ISNUMBER(SEARCH("HAPEVILLE",$AT459)),"FULTON (HAPEVILLE)",IF(ISNUMBER(SEARCH("EAST POINT",$AT459)),"FULTON (EAST POINT)",IF(ISNUMBER(SEARCH("ATLANTA",$AT459)),"FULTON (ATL LIMITS)","FULTON")))),IF($E459="DEKALB",IF(ISNUMBER(SEARCH("ATLANTA",$AT459)),"DEKALB (ATL LIMITS)","DEKALB"),IF(AND($E459="CLAYTON",ISNUMBER(SEARCH("COLLEGE PARK",$AT459))),"CLAYTON (COLLEGE PARK)",$E459)))))</f>
        <v/>
      </c>
      <c r="AV459" s="2">
        <f>IF($L459="","",IF(""&amp;$F459="2","DIESEL",IF(OR(""&amp;$F459="G",""&amp;$F459="H"),"GAS","")))</f>
        <v/>
      </c>
      <c r="AW459" s="2">
        <f>IF($AV459="","",$R459)</f>
        <v/>
      </c>
      <c r="AX459" s="2">
        <f>IF($AV459="","",IF($AB459=0,$R459,0))</f>
        <v/>
      </c>
      <c r="AY459" s="2">
        <f>IF($AV459="","",IF(AND($Z459=0,COUNTIF('AR SALES'!$L$2:$L$2501,$L459)=0),"YES",""))</f>
        <v/>
      </c>
      <c r="AZ459" s="2">
        <f>IF($AV459="","",IFERROR(VLOOKUP($AU459,CODES!$A:$B,2,FALSE),"NO CODE"))</f>
        <v/>
      </c>
      <c r="BA459" s="2">
        <f>IF(""&amp;$F459&lt;&gt;"4","",IF($AY459="YES","",IF(ROUND(SUMIFS($AE$2:$AE$4001,$L$2:$L$4001,$L459,$F$2:$F$4001,"4")-SUMIFS('AR SALES'!$Y$2:$Y$2501,'AR SALES'!$L$2:$L$2501,$L459,'AR SALES'!$AD$2:$AD$2501,"OFF"),2)=0,"","STALE")))</f>
        <v/>
      </c>
      <c r="BB459" s="2">
        <f>IF(OR(""&amp;$F459="2",""&amp;$F459="4",""&amp;$F459="G",""&amp;$F459="H"),IF($AY459="YES","",IF($AB459&lt;&gt;0,"",IF(COUNTIFS('AR SALES'!$L$2:$L$2501,$L459,'AR SALES'!$AD$2:$AD$2501,IF(""&amp;$F459="4","OFF","ON"),'AR SALES'!$AF$2:$AF$2501,"Y")&gt;0,"","NO EXEMPTION"))),"")</f>
        <v/>
      </c>
    </row>
    <row r="460">
      <c r="AT460" s="2">
        <f>IF($L460="","",IFERROR(INDEX('AR SALES'!$H$2:$H$2501,MATCH(""&amp;$L460,'AR SALES'!$AE$2:$AE$2501,0)),""))</f>
        <v/>
      </c>
      <c r="AU460" s="2">
        <f>IF($L460="","",IF($A460&lt;&gt;"GA","",IF($E460="FULTON",IF(ISNUMBER(SEARCH("COLLEGE PARK",$AT460)),"FULTON (COLLEGE PARK)",IF(ISNUMBER(SEARCH("HAPEVILLE",$AT460)),"FULTON (HAPEVILLE)",IF(ISNUMBER(SEARCH("EAST POINT",$AT460)),"FULTON (EAST POINT)",IF(ISNUMBER(SEARCH("ATLANTA",$AT460)),"FULTON (ATL LIMITS)","FULTON")))),IF($E460="DEKALB",IF(ISNUMBER(SEARCH("ATLANTA",$AT460)),"DEKALB (ATL LIMITS)","DEKALB"),IF(AND($E460="CLAYTON",ISNUMBER(SEARCH("COLLEGE PARK",$AT460))),"CLAYTON (COLLEGE PARK)",$E460)))))</f>
        <v/>
      </c>
      <c r="AV460" s="2">
        <f>IF($L460="","",IF(""&amp;$F460="2","DIESEL",IF(OR(""&amp;$F460="G",""&amp;$F460="H"),"GAS","")))</f>
        <v/>
      </c>
      <c r="AW460" s="2">
        <f>IF($AV460="","",$R460)</f>
        <v/>
      </c>
      <c r="AX460" s="2">
        <f>IF($AV460="","",IF($AB460=0,$R460,0))</f>
        <v/>
      </c>
      <c r="AY460" s="2">
        <f>IF($AV460="","",IF(AND($Z460=0,COUNTIF('AR SALES'!$L$2:$L$2501,$L460)=0),"YES",""))</f>
        <v/>
      </c>
      <c r="AZ460" s="2">
        <f>IF($AV460="","",IFERROR(VLOOKUP($AU460,CODES!$A:$B,2,FALSE),"NO CODE"))</f>
        <v/>
      </c>
      <c r="BA460" s="2">
        <f>IF(""&amp;$F460&lt;&gt;"4","",IF($AY460="YES","",IF(ROUND(SUMIFS($AE$2:$AE$4001,$L$2:$L$4001,$L460,$F$2:$F$4001,"4")-SUMIFS('AR SALES'!$Y$2:$Y$2501,'AR SALES'!$L$2:$L$2501,$L460,'AR SALES'!$AD$2:$AD$2501,"OFF"),2)=0,"","STALE")))</f>
        <v/>
      </c>
      <c r="BB460" s="2">
        <f>IF(OR(""&amp;$F460="2",""&amp;$F460="4",""&amp;$F460="G",""&amp;$F460="H"),IF($AY460="YES","",IF($AB460&lt;&gt;0,"",IF(COUNTIFS('AR SALES'!$L$2:$L$2501,$L460,'AR SALES'!$AD$2:$AD$2501,IF(""&amp;$F460="4","OFF","ON"),'AR SALES'!$AF$2:$AF$2501,"Y")&gt;0,"","NO EXEMPTION"))),"")</f>
        <v/>
      </c>
    </row>
    <row r="461">
      <c r="AT461" s="2">
        <f>IF($L461="","",IFERROR(INDEX('AR SALES'!$H$2:$H$2501,MATCH(""&amp;$L461,'AR SALES'!$AE$2:$AE$2501,0)),""))</f>
        <v/>
      </c>
      <c r="AU461" s="2">
        <f>IF($L461="","",IF($A461&lt;&gt;"GA","",IF($E461="FULTON",IF(ISNUMBER(SEARCH("COLLEGE PARK",$AT461)),"FULTON (COLLEGE PARK)",IF(ISNUMBER(SEARCH("HAPEVILLE",$AT461)),"FULTON (HAPEVILLE)",IF(ISNUMBER(SEARCH("EAST POINT",$AT461)),"FULTON (EAST POINT)",IF(ISNUMBER(SEARCH("ATLANTA",$AT461)),"FULTON (ATL LIMITS)","FULTON")))),IF($E461="DEKALB",IF(ISNUMBER(SEARCH("ATLANTA",$AT461)),"DEKALB (ATL LIMITS)","DEKALB"),IF(AND($E461="CLAYTON",ISNUMBER(SEARCH("COLLEGE PARK",$AT461))),"CLAYTON (COLLEGE PARK)",$E461)))))</f>
        <v/>
      </c>
      <c r="AV461" s="2">
        <f>IF($L461="","",IF(""&amp;$F461="2","DIESEL",IF(OR(""&amp;$F461="G",""&amp;$F461="H"),"GAS","")))</f>
        <v/>
      </c>
      <c r="AW461" s="2">
        <f>IF($AV461="","",$R461)</f>
        <v/>
      </c>
      <c r="AX461" s="2">
        <f>IF($AV461="","",IF($AB461=0,$R461,0))</f>
        <v/>
      </c>
      <c r="AY461" s="2">
        <f>IF($AV461="","",IF(AND($Z461=0,COUNTIF('AR SALES'!$L$2:$L$2501,$L461)=0),"YES",""))</f>
        <v/>
      </c>
      <c r="AZ461" s="2">
        <f>IF($AV461="","",IFERROR(VLOOKUP($AU461,CODES!$A:$B,2,FALSE),"NO CODE"))</f>
        <v/>
      </c>
      <c r="BA461" s="2">
        <f>IF(""&amp;$F461&lt;&gt;"4","",IF($AY461="YES","",IF(ROUND(SUMIFS($AE$2:$AE$4001,$L$2:$L$4001,$L461,$F$2:$F$4001,"4")-SUMIFS('AR SALES'!$Y$2:$Y$2501,'AR SALES'!$L$2:$L$2501,$L461,'AR SALES'!$AD$2:$AD$2501,"OFF"),2)=0,"","STALE")))</f>
        <v/>
      </c>
      <c r="BB461" s="2">
        <f>IF(OR(""&amp;$F461="2",""&amp;$F461="4",""&amp;$F461="G",""&amp;$F461="H"),IF($AY461="YES","",IF($AB461&lt;&gt;0,"",IF(COUNTIFS('AR SALES'!$L$2:$L$2501,$L461,'AR SALES'!$AD$2:$AD$2501,IF(""&amp;$F461="4","OFF","ON"),'AR SALES'!$AF$2:$AF$2501,"Y")&gt;0,"","NO EXEMPTION"))),"")</f>
        <v/>
      </c>
    </row>
    <row r="462">
      <c r="AT462" s="2">
        <f>IF($L462="","",IFERROR(INDEX('AR SALES'!$H$2:$H$2501,MATCH(""&amp;$L462,'AR SALES'!$AE$2:$AE$2501,0)),""))</f>
        <v/>
      </c>
      <c r="AU462" s="2">
        <f>IF($L462="","",IF($A462&lt;&gt;"GA","",IF($E462="FULTON",IF(ISNUMBER(SEARCH("COLLEGE PARK",$AT462)),"FULTON (COLLEGE PARK)",IF(ISNUMBER(SEARCH("HAPEVILLE",$AT462)),"FULTON (HAPEVILLE)",IF(ISNUMBER(SEARCH("EAST POINT",$AT462)),"FULTON (EAST POINT)",IF(ISNUMBER(SEARCH("ATLANTA",$AT462)),"FULTON (ATL LIMITS)","FULTON")))),IF($E462="DEKALB",IF(ISNUMBER(SEARCH("ATLANTA",$AT462)),"DEKALB (ATL LIMITS)","DEKALB"),IF(AND($E462="CLAYTON",ISNUMBER(SEARCH("COLLEGE PARK",$AT462))),"CLAYTON (COLLEGE PARK)",$E462)))))</f>
        <v/>
      </c>
      <c r="AV462" s="2">
        <f>IF($L462="","",IF(""&amp;$F462="2","DIESEL",IF(OR(""&amp;$F462="G",""&amp;$F462="H"),"GAS","")))</f>
        <v/>
      </c>
      <c r="AW462" s="2">
        <f>IF($AV462="","",$R462)</f>
        <v/>
      </c>
      <c r="AX462" s="2">
        <f>IF($AV462="","",IF($AB462=0,$R462,0))</f>
        <v/>
      </c>
      <c r="AY462" s="2">
        <f>IF($AV462="","",IF(AND($Z462=0,COUNTIF('AR SALES'!$L$2:$L$2501,$L462)=0),"YES",""))</f>
        <v/>
      </c>
      <c r="AZ462" s="2">
        <f>IF($AV462="","",IFERROR(VLOOKUP($AU462,CODES!$A:$B,2,FALSE),"NO CODE"))</f>
        <v/>
      </c>
      <c r="BA462" s="2">
        <f>IF(""&amp;$F462&lt;&gt;"4","",IF($AY462="YES","",IF(ROUND(SUMIFS($AE$2:$AE$4001,$L$2:$L$4001,$L462,$F$2:$F$4001,"4")-SUMIFS('AR SALES'!$Y$2:$Y$2501,'AR SALES'!$L$2:$L$2501,$L462,'AR SALES'!$AD$2:$AD$2501,"OFF"),2)=0,"","STALE")))</f>
        <v/>
      </c>
      <c r="BB462" s="2">
        <f>IF(OR(""&amp;$F462="2",""&amp;$F462="4",""&amp;$F462="G",""&amp;$F462="H"),IF($AY462="YES","",IF($AB462&lt;&gt;0,"",IF(COUNTIFS('AR SALES'!$L$2:$L$2501,$L462,'AR SALES'!$AD$2:$AD$2501,IF(""&amp;$F462="4","OFF","ON"),'AR SALES'!$AF$2:$AF$2501,"Y")&gt;0,"","NO EXEMPTION"))),"")</f>
        <v/>
      </c>
    </row>
    <row r="463">
      <c r="AT463" s="2">
        <f>IF($L463="","",IFERROR(INDEX('AR SALES'!$H$2:$H$2501,MATCH(""&amp;$L463,'AR SALES'!$AE$2:$AE$2501,0)),""))</f>
        <v/>
      </c>
      <c r="AU463" s="2">
        <f>IF($L463="","",IF($A463&lt;&gt;"GA","",IF($E463="FULTON",IF(ISNUMBER(SEARCH("COLLEGE PARK",$AT463)),"FULTON (COLLEGE PARK)",IF(ISNUMBER(SEARCH("HAPEVILLE",$AT463)),"FULTON (HAPEVILLE)",IF(ISNUMBER(SEARCH("EAST POINT",$AT463)),"FULTON (EAST POINT)",IF(ISNUMBER(SEARCH("ATLANTA",$AT463)),"FULTON (ATL LIMITS)","FULTON")))),IF($E463="DEKALB",IF(ISNUMBER(SEARCH("ATLANTA",$AT463)),"DEKALB (ATL LIMITS)","DEKALB"),IF(AND($E463="CLAYTON",ISNUMBER(SEARCH("COLLEGE PARK",$AT463))),"CLAYTON (COLLEGE PARK)",$E463)))))</f>
        <v/>
      </c>
      <c r="AV463" s="2">
        <f>IF($L463="","",IF(""&amp;$F463="2","DIESEL",IF(OR(""&amp;$F463="G",""&amp;$F463="H"),"GAS","")))</f>
        <v/>
      </c>
      <c r="AW463" s="2">
        <f>IF($AV463="","",$R463)</f>
        <v/>
      </c>
      <c r="AX463" s="2">
        <f>IF($AV463="","",IF($AB463=0,$R463,0))</f>
        <v/>
      </c>
      <c r="AY463" s="2">
        <f>IF($AV463="","",IF(AND($Z463=0,COUNTIF('AR SALES'!$L$2:$L$2501,$L463)=0),"YES",""))</f>
        <v/>
      </c>
      <c r="AZ463" s="2">
        <f>IF($AV463="","",IFERROR(VLOOKUP($AU463,CODES!$A:$B,2,FALSE),"NO CODE"))</f>
        <v/>
      </c>
      <c r="BA463" s="2">
        <f>IF(""&amp;$F463&lt;&gt;"4","",IF($AY463="YES","",IF(ROUND(SUMIFS($AE$2:$AE$4001,$L$2:$L$4001,$L463,$F$2:$F$4001,"4")-SUMIFS('AR SALES'!$Y$2:$Y$2501,'AR SALES'!$L$2:$L$2501,$L463,'AR SALES'!$AD$2:$AD$2501,"OFF"),2)=0,"","STALE")))</f>
        <v/>
      </c>
      <c r="BB463" s="2">
        <f>IF(OR(""&amp;$F463="2",""&amp;$F463="4",""&amp;$F463="G",""&amp;$F463="H"),IF($AY463="YES","",IF($AB463&lt;&gt;0,"",IF(COUNTIFS('AR SALES'!$L$2:$L$2501,$L463,'AR SALES'!$AD$2:$AD$2501,IF(""&amp;$F463="4","OFF","ON"),'AR SALES'!$AF$2:$AF$2501,"Y")&gt;0,"","NO EXEMPTION"))),"")</f>
        <v/>
      </c>
    </row>
    <row r="464">
      <c r="AT464" s="2">
        <f>IF($L464="","",IFERROR(INDEX('AR SALES'!$H$2:$H$2501,MATCH(""&amp;$L464,'AR SALES'!$AE$2:$AE$2501,0)),""))</f>
        <v/>
      </c>
      <c r="AU464" s="2">
        <f>IF($L464="","",IF($A464&lt;&gt;"GA","",IF($E464="FULTON",IF(ISNUMBER(SEARCH("COLLEGE PARK",$AT464)),"FULTON (COLLEGE PARK)",IF(ISNUMBER(SEARCH("HAPEVILLE",$AT464)),"FULTON (HAPEVILLE)",IF(ISNUMBER(SEARCH("EAST POINT",$AT464)),"FULTON (EAST POINT)",IF(ISNUMBER(SEARCH("ATLANTA",$AT464)),"FULTON (ATL LIMITS)","FULTON")))),IF($E464="DEKALB",IF(ISNUMBER(SEARCH("ATLANTA",$AT464)),"DEKALB (ATL LIMITS)","DEKALB"),IF(AND($E464="CLAYTON",ISNUMBER(SEARCH("COLLEGE PARK",$AT464))),"CLAYTON (COLLEGE PARK)",$E464)))))</f>
        <v/>
      </c>
      <c r="AV464" s="2">
        <f>IF($L464="","",IF(""&amp;$F464="2","DIESEL",IF(OR(""&amp;$F464="G",""&amp;$F464="H"),"GAS","")))</f>
        <v/>
      </c>
      <c r="AW464" s="2">
        <f>IF($AV464="","",$R464)</f>
        <v/>
      </c>
      <c r="AX464" s="2">
        <f>IF($AV464="","",IF($AB464=0,$R464,0))</f>
        <v/>
      </c>
      <c r="AY464" s="2">
        <f>IF($AV464="","",IF(AND($Z464=0,COUNTIF('AR SALES'!$L$2:$L$2501,$L464)=0),"YES",""))</f>
        <v/>
      </c>
      <c r="AZ464" s="2">
        <f>IF($AV464="","",IFERROR(VLOOKUP($AU464,CODES!$A:$B,2,FALSE),"NO CODE"))</f>
        <v/>
      </c>
      <c r="BA464" s="2">
        <f>IF(""&amp;$F464&lt;&gt;"4","",IF($AY464="YES","",IF(ROUND(SUMIFS($AE$2:$AE$4001,$L$2:$L$4001,$L464,$F$2:$F$4001,"4")-SUMIFS('AR SALES'!$Y$2:$Y$2501,'AR SALES'!$L$2:$L$2501,$L464,'AR SALES'!$AD$2:$AD$2501,"OFF"),2)=0,"","STALE")))</f>
        <v/>
      </c>
      <c r="BB464" s="2">
        <f>IF(OR(""&amp;$F464="2",""&amp;$F464="4",""&amp;$F464="G",""&amp;$F464="H"),IF($AY464="YES","",IF($AB464&lt;&gt;0,"",IF(COUNTIFS('AR SALES'!$L$2:$L$2501,$L464,'AR SALES'!$AD$2:$AD$2501,IF(""&amp;$F464="4","OFF","ON"),'AR SALES'!$AF$2:$AF$2501,"Y")&gt;0,"","NO EXEMPTION"))),"")</f>
        <v/>
      </c>
    </row>
    <row r="465">
      <c r="AT465" s="2">
        <f>IF($L465="","",IFERROR(INDEX('AR SALES'!$H$2:$H$2501,MATCH(""&amp;$L465,'AR SALES'!$AE$2:$AE$2501,0)),""))</f>
        <v/>
      </c>
      <c r="AU465" s="2">
        <f>IF($L465="","",IF($A465&lt;&gt;"GA","",IF($E465="FULTON",IF(ISNUMBER(SEARCH("COLLEGE PARK",$AT465)),"FULTON (COLLEGE PARK)",IF(ISNUMBER(SEARCH("HAPEVILLE",$AT465)),"FULTON (HAPEVILLE)",IF(ISNUMBER(SEARCH("EAST POINT",$AT465)),"FULTON (EAST POINT)",IF(ISNUMBER(SEARCH("ATLANTA",$AT465)),"FULTON (ATL LIMITS)","FULTON")))),IF($E465="DEKALB",IF(ISNUMBER(SEARCH("ATLANTA",$AT465)),"DEKALB (ATL LIMITS)","DEKALB"),IF(AND($E465="CLAYTON",ISNUMBER(SEARCH("COLLEGE PARK",$AT465))),"CLAYTON (COLLEGE PARK)",$E465)))))</f>
        <v/>
      </c>
      <c r="AV465" s="2">
        <f>IF($L465="","",IF(""&amp;$F465="2","DIESEL",IF(OR(""&amp;$F465="G",""&amp;$F465="H"),"GAS","")))</f>
        <v/>
      </c>
      <c r="AW465" s="2">
        <f>IF($AV465="","",$R465)</f>
        <v/>
      </c>
      <c r="AX465" s="2">
        <f>IF($AV465="","",IF($AB465=0,$R465,0))</f>
        <v/>
      </c>
      <c r="AY465" s="2">
        <f>IF($AV465="","",IF(AND($Z465=0,COUNTIF('AR SALES'!$L$2:$L$2501,$L465)=0),"YES",""))</f>
        <v/>
      </c>
      <c r="AZ465" s="2">
        <f>IF($AV465="","",IFERROR(VLOOKUP($AU465,CODES!$A:$B,2,FALSE),"NO CODE"))</f>
        <v/>
      </c>
      <c r="BA465" s="2">
        <f>IF(""&amp;$F465&lt;&gt;"4","",IF($AY465="YES","",IF(ROUND(SUMIFS($AE$2:$AE$4001,$L$2:$L$4001,$L465,$F$2:$F$4001,"4")-SUMIFS('AR SALES'!$Y$2:$Y$2501,'AR SALES'!$L$2:$L$2501,$L465,'AR SALES'!$AD$2:$AD$2501,"OFF"),2)=0,"","STALE")))</f>
        <v/>
      </c>
      <c r="BB465" s="2">
        <f>IF(OR(""&amp;$F465="2",""&amp;$F465="4",""&amp;$F465="G",""&amp;$F465="H"),IF($AY465="YES","",IF($AB465&lt;&gt;0,"",IF(COUNTIFS('AR SALES'!$L$2:$L$2501,$L465,'AR SALES'!$AD$2:$AD$2501,IF(""&amp;$F465="4","OFF","ON"),'AR SALES'!$AF$2:$AF$2501,"Y")&gt;0,"","NO EXEMPTION"))),"")</f>
        <v/>
      </c>
    </row>
    <row r="466">
      <c r="AT466" s="2">
        <f>IF($L466="","",IFERROR(INDEX('AR SALES'!$H$2:$H$2501,MATCH(""&amp;$L466,'AR SALES'!$AE$2:$AE$2501,0)),""))</f>
        <v/>
      </c>
      <c r="AU466" s="2">
        <f>IF($L466="","",IF($A466&lt;&gt;"GA","",IF($E466="FULTON",IF(ISNUMBER(SEARCH("COLLEGE PARK",$AT466)),"FULTON (COLLEGE PARK)",IF(ISNUMBER(SEARCH("HAPEVILLE",$AT466)),"FULTON (HAPEVILLE)",IF(ISNUMBER(SEARCH("EAST POINT",$AT466)),"FULTON (EAST POINT)",IF(ISNUMBER(SEARCH("ATLANTA",$AT466)),"FULTON (ATL LIMITS)","FULTON")))),IF($E466="DEKALB",IF(ISNUMBER(SEARCH("ATLANTA",$AT466)),"DEKALB (ATL LIMITS)","DEKALB"),IF(AND($E466="CLAYTON",ISNUMBER(SEARCH("COLLEGE PARK",$AT466))),"CLAYTON (COLLEGE PARK)",$E466)))))</f>
        <v/>
      </c>
      <c r="AV466" s="2">
        <f>IF($L466="","",IF(""&amp;$F466="2","DIESEL",IF(OR(""&amp;$F466="G",""&amp;$F466="H"),"GAS","")))</f>
        <v/>
      </c>
      <c r="AW466" s="2">
        <f>IF($AV466="","",$R466)</f>
        <v/>
      </c>
      <c r="AX466" s="2">
        <f>IF($AV466="","",IF($AB466=0,$R466,0))</f>
        <v/>
      </c>
      <c r="AY466" s="2">
        <f>IF($AV466="","",IF(AND($Z466=0,COUNTIF('AR SALES'!$L$2:$L$2501,$L466)=0),"YES",""))</f>
        <v/>
      </c>
      <c r="AZ466" s="2">
        <f>IF($AV466="","",IFERROR(VLOOKUP($AU466,CODES!$A:$B,2,FALSE),"NO CODE"))</f>
        <v/>
      </c>
      <c r="BA466" s="2">
        <f>IF(""&amp;$F466&lt;&gt;"4","",IF($AY466="YES","",IF(ROUND(SUMIFS($AE$2:$AE$4001,$L$2:$L$4001,$L466,$F$2:$F$4001,"4")-SUMIFS('AR SALES'!$Y$2:$Y$2501,'AR SALES'!$L$2:$L$2501,$L466,'AR SALES'!$AD$2:$AD$2501,"OFF"),2)=0,"","STALE")))</f>
        <v/>
      </c>
      <c r="BB466" s="2">
        <f>IF(OR(""&amp;$F466="2",""&amp;$F466="4",""&amp;$F466="G",""&amp;$F466="H"),IF($AY466="YES","",IF($AB466&lt;&gt;0,"",IF(COUNTIFS('AR SALES'!$L$2:$L$2501,$L466,'AR SALES'!$AD$2:$AD$2501,IF(""&amp;$F466="4","OFF","ON"),'AR SALES'!$AF$2:$AF$2501,"Y")&gt;0,"","NO EXEMPTION"))),"")</f>
        <v/>
      </c>
    </row>
    <row r="467">
      <c r="AT467" s="2">
        <f>IF($L467="","",IFERROR(INDEX('AR SALES'!$H$2:$H$2501,MATCH(""&amp;$L467,'AR SALES'!$AE$2:$AE$2501,0)),""))</f>
        <v/>
      </c>
      <c r="AU467" s="2">
        <f>IF($L467="","",IF($A467&lt;&gt;"GA","",IF($E467="FULTON",IF(ISNUMBER(SEARCH("COLLEGE PARK",$AT467)),"FULTON (COLLEGE PARK)",IF(ISNUMBER(SEARCH("HAPEVILLE",$AT467)),"FULTON (HAPEVILLE)",IF(ISNUMBER(SEARCH("EAST POINT",$AT467)),"FULTON (EAST POINT)",IF(ISNUMBER(SEARCH("ATLANTA",$AT467)),"FULTON (ATL LIMITS)","FULTON")))),IF($E467="DEKALB",IF(ISNUMBER(SEARCH("ATLANTA",$AT467)),"DEKALB (ATL LIMITS)","DEKALB"),IF(AND($E467="CLAYTON",ISNUMBER(SEARCH("COLLEGE PARK",$AT467))),"CLAYTON (COLLEGE PARK)",$E467)))))</f>
        <v/>
      </c>
      <c r="AV467" s="2">
        <f>IF($L467="","",IF(""&amp;$F467="2","DIESEL",IF(OR(""&amp;$F467="G",""&amp;$F467="H"),"GAS","")))</f>
        <v/>
      </c>
      <c r="AW467" s="2">
        <f>IF($AV467="","",$R467)</f>
        <v/>
      </c>
      <c r="AX467" s="2">
        <f>IF($AV467="","",IF($AB467=0,$R467,0))</f>
        <v/>
      </c>
      <c r="AY467" s="2">
        <f>IF($AV467="","",IF(AND($Z467=0,COUNTIF('AR SALES'!$L$2:$L$2501,$L467)=0),"YES",""))</f>
        <v/>
      </c>
      <c r="AZ467" s="2">
        <f>IF($AV467="","",IFERROR(VLOOKUP($AU467,CODES!$A:$B,2,FALSE),"NO CODE"))</f>
        <v/>
      </c>
      <c r="BA467" s="2">
        <f>IF(""&amp;$F467&lt;&gt;"4","",IF($AY467="YES","",IF(ROUND(SUMIFS($AE$2:$AE$4001,$L$2:$L$4001,$L467,$F$2:$F$4001,"4")-SUMIFS('AR SALES'!$Y$2:$Y$2501,'AR SALES'!$L$2:$L$2501,$L467,'AR SALES'!$AD$2:$AD$2501,"OFF"),2)=0,"","STALE")))</f>
        <v/>
      </c>
      <c r="BB467" s="2">
        <f>IF(OR(""&amp;$F467="2",""&amp;$F467="4",""&amp;$F467="G",""&amp;$F467="H"),IF($AY467="YES","",IF($AB467&lt;&gt;0,"",IF(COUNTIFS('AR SALES'!$L$2:$L$2501,$L467,'AR SALES'!$AD$2:$AD$2501,IF(""&amp;$F467="4","OFF","ON"),'AR SALES'!$AF$2:$AF$2501,"Y")&gt;0,"","NO EXEMPTION"))),"")</f>
        <v/>
      </c>
    </row>
    <row r="468">
      <c r="AT468" s="2">
        <f>IF($L468="","",IFERROR(INDEX('AR SALES'!$H$2:$H$2501,MATCH(""&amp;$L468,'AR SALES'!$AE$2:$AE$2501,0)),""))</f>
        <v/>
      </c>
      <c r="AU468" s="2">
        <f>IF($L468="","",IF($A468&lt;&gt;"GA","",IF($E468="FULTON",IF(ISNUMBER(SEARCH("COLLEGE PARK",$AT468)),"FULTON (COLLEGE PARK)",IF(ISNUMBER(SEARCH("HAPEVILLE",$AT468)),"FULTON (HAPEVILLE)",IF(ISNUMBER(SEARCH("EAST POINT",$AT468)),"FULTON (EAST POINT)",IF(ISNUMBER(SEARCH("ATLANTA",$AT468)),"FULTON (ATL LIMITS)","FULTON")))),IF($E468="DEKALB",IF(ISNUMBER(SEARCH("ATLANTA",$AT468)),"DEKALB (ATL LIMITS)","DEKALB"),IF(AND($E468="CLAYTON",ISNUMBER(SEARCH("COLLEGE PARK",$AT468))),"CLAYTON (COLLEGE PARK)",$E468)))))</f>
        <v/>
      </c>
      <c r="AV468" s="2">
        <f>IF($L468="","",IF(""&amp;$F468="2","DIESEL",IF(OR(""&amp;$F468="G",""&amp;$F468="H"),"GAS","")))</f>
        <v/>
      </c>
      <c r="AW468" s="2">
        <f>IF($AV468="","",$R468)</f>
        <v/>
      </c>
      <c r="AX468" s="2">
        <f>IF($AV468="","",IF($AB468=0,$R468,0))</f>
        <v/>
      </c>
      <c r="AY468" s="2">
        <f>IF($AV468="","",IF(AND($Z468=0,COUNTIF('AR SALES'!$L$2:$L$2501,$L468)=0),"YES",""))</f>
        <v/>
      </c>
      <c r="AZ468" s="2">
        <f>IF($AV468="","",IFERROR(VLOOKUP($AU468,CODES!$A:$B,2,FALSE),"NO CODE"))</f>
        <v/>
      </c>
      <c r="BA468" s="2">
        <f>IF(""&amp;$F468&lt;&gt;"4","",IF($AY468="YES","",IF(ROUND(SUMIFS($AE$2:$AE$4001,$L$2:$L$4001,$L468,$F$2:$F$4001,"4")-SUMIFS('AR SALES'!$Y$2:$Y$2501,'AR SALES'!$L$2:$L$2501,$L468,'AR SALES'!$AD$2:$AD$2501,"OFF"),2)=0,"","STALE")))</f>
        <v/>
      </c>
      <c r="BB468" s="2">
        <f>IF(OR(""&amp;$F468="2",""&amp;$F468="4",""&amp;$F468="G",""&amp;$F468="H"),IF($AY468="YES","",IF($AB468&lt;&gt;0,"",IF(COUNTIFS('AR SALES'!$L$2:$L$2501,$L468,'AR SALES'!$AD$2:$AD$2501,IF(""&amp;$F468="4","OFF","ON"),'AR SALES'!$AF$2:$AF$2501,"Y")&gt;0,"","NO EXEMPTION"))),"")</f>
        <v/>
      </c>
    </row>
    <row r="469">
      <c r="AT469" s="2">
        <f>IF($L469="","",IFERROR(INDEX('AR SALES'!$H$2:$H$2501,MATCH(""&amp;$L469,'AR SALES'!$AE$2:$AE$2501,0)),""))</f>
        <v/>
      </c>
      <c r="AU469" s="2">
        <f>IF($L469="","",IF($A469&lt;&gt;"GA","",IF($E469="FULTON",IF(ISNUMBER(SEARCH("COLLEGE PARK",$AT469)),"FULTON (COLLEGE PARK)",IF(ISNUMBER(SEARCH("HAPEVILLE",$AT469)),"FULTON (HAPEVILLE)",IF(ISNUMBER(SEARCH("EAST POINT",$AT469)),"FULTON (EAST POINT)",IF(ISNUMBER(SEARCH("ATLANTA",$AT469)),"FULTON (ATL LIMITS)","FULTON")))),IF($E469="DEKALB",IF(ISNUMBER(SEARCH("ATLANTA",$AT469)),"DEKALB (ATL LIMITS)","DEKALB"),IF(AND($E469="CLAYTON",ISNUMBER(SEARCH("COLLEGE PARK",$AT469))),"CLAYTON (COLLEGE PARK)",$E469)))))</f>
        <v/>
      </c>
      <c r="AV469" s="2">
        <f>IF($L469="","",IF(""&amp;$F469="2","DIESEL",IF(OR(""&amp;$F469="G",""&amp;$F469="H"),"GAS","")))</f>
        <v/>
      </c>
      <c r="AW469" s="2">
        <f>IF($AV469="","",$R469)</f>
        <v/>
      </c>
      <c r="AX469" s="2">
        <f>IF($AV469="","",IF($AB469=0,$R469,0))</f>
        <v/>
      </c>
      <c r="AY469" s="2">
        <f>IF($AV469="","",IF(AND($Z469=0,COUNTIF('AR SALES'!$L$2:$L$2501,$L469)=0),"YES",""))</f>
        <v/>
      </c>
      <c r="AZ469" s="2">
        <f>IF($AV469="","",IFERROR(VLOOKUP($AU469,CODES!$A:$B,2,FALSE),"NO CODE"))</f>
        <v/>
      </c>
      <c r="BA469" s="2">
        <f>IF(""&amp;$F469&lt;&gt;"4","",IF($AY469="YES","",IF(ROUND(SUMIFS($AE$2:$AE$4001,$L$2:$L$4001,$L469,$F$2:$F$4001,"4")-SUMIFS('AR SALES'!$Y$2:$Y$2501,'AR SALES'!$L$2:$L$2501,$L469,'AR SALES'!$AD$2:$AD$2501,"OFF"),2)=0,"","STALE")))</f>
        <v/>
      </c>
      <c r="BB469" s="2">
        <f>IF(OR(""&amp;$F469="2",""&amp;$F469="4",""&amp;$F469="G",""&amp;$F469="H"),IF($AY469="YES","",IF($AB469&lt;&gt;0,"",IF(COUNTIFS('AR SALES'!$L$2:$L$2501,$L469,'AR SALES'!$AD$2:$AD$2501,IF(""&amp;$F469="4","OFF","ON"),'AR SALES'!$AF$2:$AF$2501,"Y")&gt;0,"","NO EXEMPTION"))),"")</f>
        <v/>
      </c>
    </row>
    <row r="470">
      <c r="AT470" s="2">
        <f>IF($L470="","",IFERROR(INDEX('AR SALES'!$H$2:$H$2501,MATCH(""&amp;$L470,'AR SALES'!$AE$2:$AE$2501,0)),""))</f>
        <v/>
      </c>
      <c r="AU470" s="2">
        <f>IF($L470="","",IF($A470&lt;&gt;"GA","",IF($E470="FULTON",IF(ISNUMBER(SEARCH("COLLEGE PARK",$AT470)),"FULTON (COLLEGE PARK)",IF(ISNUMBER(SEARCH("HAPEVILLE",$AT470)),"FULTON (HAPEVILLE)",IF(ISNUMBER(SEARCH("EAST POINT",$AT470)),"FULTON (EAST POINT)",IF(ISNUMBER(SEARCH("ATLANTA",$AT470)),"FULTON (ATL LIMITS)","FULTON")))),IF($E470="DEKALB",IF(ISNUMBER(SEARCH("ATLANTA",$AT470)),"DEKALB (ATL LIMITS)","DEKALB"),IF(AND($E470="CLAYTON",ISNUMBER(SEARCH("COLLEGE PARK",$AT470))),"CLAYTON (COLLEGE PARK)",$E470)))))</f>
        <v/>
      </c>
      <c r="AV470" s="2">
        <f>IF($L470="","",IF(""&amp;$F470="2","DIESEL",IF(OR(""&amp;$F470="G",""&amp;$F470="H"),"GAS","")))</f>
        <v/>
      </c>
      <c r="AW470" s="2">
        <f>IF($AV470="","",$R470)</f>
        <v/>
      </c>
      <c r="AX470" s="2">
        <f>IF($AV470="","",IF($AB470=0,$R470,0))</f>
        <v/>
      </c>
      <c r="AY470" s="2">
        <f>IF($AV470="","",IF(AND($Z470=0,COUNTIF('AR SALES'!$L$2:$L$2501,$L470)=0),"YES",""))</f>
        <v/>
      </c>
      <c r="AZ470" s="2">
        <f>IF($AV470="","",IFERROR(VLOOKUP($AU470,CODES!$A:$B,2,FALSE),"NO CODE"))</f>
        <v/>
      </c>
      <c r="BA470" s="2">
        <f>IF(""&amp;$F470&lt;&gt;"4","",IF($AY470="YES","",IF(ROUND(SUMIFS($AE$2:$AE$4001,$L$2:$L$4001,$L470,$F$2:$F$4001,"4")-SUMIFS('AR SALES'!$Y$2:$Y$2501,'AR SALES'!$L$2:$L$2501,$L470,'AR SALES'!$AD$2:$AD$2501,"OFF"),2)=0,"","STALE")))</f>
        <v/>
      </c>
      <c r="BB470" s="2">
        <f>IF(OR(""&amp;$F470="2",""&amp;$F470="4",""&amp;$F470="G",""&amp;$F470="H"),IF($AY470="YES","",IF($AB470&lt;&gt;0,"",IF(COUNTIFS('AR SALES'!$L$2:$L$2501,$L470,'AR SALES'!$AD$2:$AD$2501,IF(""&amp;$F470="4","OFF","ON"),'AR SALES'!$AF$2:$AF$2501,"Y")&gt;0,"","NO EXEMPTION"))),"")</f>
        <v/>
      </c>
    </row>
    <row r="471">
      <c r="AT471" s="2">
        <f>IF($L471="","",IFERROR(INDEX('AR SALES'!$H$2:$H$2501,MATCH(""&amp;$L471,'AR SALES'!$AE$2:$AE$2501,0)),""))</f>
        <v/>
      </c>
      <c r="AU471" s="2">
        <f>IF($L471="","",IF($A471&lt;&gt;"GA","",IF($E471="FULTON",IF(ISNUMBER(SEARCH("COLLEGE PARK",$AT471)),"FULTON (COLLEGE PARK)",IF(ISNUMBER(SEARCH("HAPEVILLE",$AT471)),"FULTON (HAPEVILLE)",IF(ISNUMBER(SEARCH("EAST POINT",$AT471)),"FULTON (EAST POINT)",IF(ISNUMBER(SEARCH("ATLANTA",$AT471)),"FULTON (ATL LIMITS)","FULTON")))),IF($E471="DEKALB",IF(ISNUMBER(SEARCH("ATLANTA",$AT471)),"DEKALB (ATL LIMITS)","DEKALB"),IF(AND($E471="CLAYTON",ISNUMBER(SEARCH("COLLEGE PARK",$AT471))),"CLAYTON (COLLEGE PARK)",$E471)))))</f>
        <v/>
      </c>
      <c r="AV471" s="2">
        <f>IF($L471="","",IF(""&amp;$F471="2","DIESEL",IF(OR(""&amp;$F471="G",""&amp;$F471="H"),"GAS","")))</f>
        <v/>
      </c>
      <c r="AW471" s="2">
        <f>IF($AV471="","",$R471)</f>
        <v/>
      </c>
      <c r="AX471" s="2">
        <f>IF($AV471="","",IF($AB471=0,$R471,0))</f>
        <v/>
      </c>
      <c r="AY471" s="2">
        <f>IF($AV471="","",IF(AND($Z471=0,COUNTIF('AR SALES'!$L$2:$L$2501,$L471)=0),"YES",""))</f>
        <v/>
      </c>
      <c r="AZ471" s="2">
        <f>IF($AV471="","",IFERROR(VLOOKUP($AU471,CODES!$A:$B,2,FALSE),"NO CODE"))</f>
        <v/>
      </c>
      <c r="BA471" s="2">
        <f>IF(""&amp;$F471&lt;&gt;"4","",IF($AY471="YES","",IF(ROUND(SUMIFS($AE$2:$AE$4001,$L$2:$L$4001,$L471,$F$2:$F$4001,"4")-SUMIFS('AR SALES'!$Y$2:$Y$2501,'AR SALES'!$L$2:$L$2501,$L471,'AR SALES'!$AD$2:$AD$2501,"OFF"),2)=0,"","STALE")))</f>
        <v/>
      </c>
      <c r="BB471" s="2">
        <f>IF(OR(""&amp;$F471="2",""&amp;$F471="4",""&amp;$F471="G",""&amp;$F471="H"),IF($AY471="YES","",IF($AB471&lt;&gt;0,"",IF(COUNTIFS('AR SALES'!$L$2:$L$2501,$L471,'AR SALES'!$AD$2:$AD$2501,IF(""&amp;$F471="4","OFF","ON"),'AR SALES'!$AF$2:$AF$2501,"Y")&gt;0,"","NO EXEMPTION"))),"")</f>
        <v/>
      </c>
    </row>
    <row r="472">
      <c r="AT472" s="2">
        <f>IF($L472="","",IFERROR(INDEX('AR SALES'!$H$2:$H$2501,MATCH(""&amp;$L472,'AR SALES'!$AE$2:$AE$2501,0)),""))</f>
        <v/>
      </c>
      <c r="AU472" s="2">
        <f>IF($L472="","",IF($A472&lt;&gt;"GA","",IF($E472="FULTON",IF(ISNUMBER(SEARCH("COLLEGE PARK",$AT472)),"FULTON (COLLEGE PARK)",IF(ISNUMBER(SEARCH("HAPEVILLE",$AT472)),"FULTON (HAPEVILLE)",IF(ISNUMBER(SEARCH("EAST POINT",$AT472)),"FULTON (EAST POINT)",IF(ISNUMBER(SEARCH("ATLANTA",$AT472)),"FULTON (ATL LIMITS)","FULTON")))),IF($E472="DEKALB",IF(ISNUMBER(SEARCH("ATLANTA",$AT472)),"DEKALB (ATL LIMITS)","DEKALB"),IF(AND($E472="CLAYTON",ISNUMBER(SEARCH("COLLEGE PARK",$AT472))),"CLAYTON (COLLEGE PARK)",$E472)))))</f>
        <v/>
      </c>
      <c r="AV472" s="2">
        <f>IF($L472="","",IF(""&amp;$F472="2","DIESEL",IF(OR(""&amp;$F472="G",""&amp;$F472="H"),"GAS","")))</f>
        <v/>
      </c>
      <c r="AW472" s="2">
        <f>IF($AV472="","",$R472)</f>
        <v/>
      </c>
      <c r="AX472" s="2">
        <f>IF($AV472="","",IF($AB472=0,$R472,0))</f>
        <v/>
      </c>
      <c r="AY472" s="2">
        <f>IF($AV472="","",IF(AND($Z472=0,COUNTIF('AR SALES'!$L$2:$L$2501,$L472)=0),"YES",""))</f>
        <v/>
      </c>
      <c r="AZ472" s="2">
        <f>IF($AV472="","",IFERROR(VLOOKUP($AU472,CODES!$A:$B,2,FALSE),"NO CODE"))</f>
        <v/>
      </c>
      <c r="BA472" s="2">
        <f>IF(""&amp;$F472&lt;&gt;"4","",IF($AY472="YES","",IF(ROUND(SUMIFS($AE$2:$AE$4001,$L$2:$L$4001,$L472,$F$2:$F$4001,"4")-SUMIFS('AR SALES'!$Y$2:$Y$2501,'AR SALES'!$L$2:$L$2501,$L472,'AR SALES'!$AD$2:$AD$2501,"OFF"),2)=0,"","STALE")))</f>
        <v/>
      </c>
      <c r="BB472" s="2">
        <f>IF(OR(""&amp;$F472="2",""&amp;$F472="4",""&amp;$F472="G",""&amp;$F472="H"),IF($AY472="YES","",IF($AB472&lt;&gt;0,"",IF(COUNTIFS('AR SALES'!$L$2:$L$2501,$L472,'AR SALES'!$AD$2:$AD$2501,IF(""&amp;$F472="4","OFF","ON"),'AR SALES'!$AF$2:$AF$2501,"Y")&gt;0,"","NO EXEMPTION"))),"")</f>
        <v/>
      </c>
    </row>
    <row r="473">
      <c r="AT473" s="2">
        <f>IF($L473="","",IFERROR(INDEX('AR SALES'!$H$2:$H$2501,MATCH(""&amp;$L473,'AR SALES'!$AE$2:$AE$2501,0)),""))</f>
        <v/>
      </c>
      <c r="AU473" s="2">
        <f>IF($L473="","",IF($A473&lt;&gt;"GA","",IF($E473="FULTON",IF(ISNUMBER(SEARCH("COLLEGE PARK",$AT473)),"FULTON (COLLEGE PARK)",IF(ISNUMBER(SEARCH("HAPEVILLE",$AT473)),"FULTON (HAPEVILLE)",IF(ISNUMBER(SEARCH("EAST POINT",$AT473)),"FULTON (EAST POINT)",IF(ISNUMBER(SEARCH("ATLANTA",$AT473)),"FULTON (ATL LIMITS)","FULTON")))),IF($E473="DEKALB",IF(ISNUMBER(SEARCH("ATLANTA",$AT473)),"DEKALB (ATL LIMITS)","DEKALB"),IF(AND($E473="CLAYTON",ISNUMBER(SEARCH("COLLEGE PARK",$AT473))),"CLAYTON (COLLEGE PARK)",$E473)))))</f>
        <v/>
      </c>
      <c r="AV473" s="2">
        <f>IF($L473="","",IF(""&amp;$F473="2","DIESEL",IF(OR(""&amp;$F473="G",""&amp;$F473="H"),"GAS","")))</f>
        <v/>
      </c>
      <c r="AW473" s="2">
        <f>IF($AV473="","",$R473)</f>
        <v/>
      </c>
      <c r="AX473" s="2">
        <f>IF($AV473="","",IF($AB473=0,$R473,0))</f>
        <v/>
      </c>
      <c r="AY473" s="2">
        <f>IF($AV473="","",IF(AND($Z473=0,COUNTIF('AR SALES'!$L$2:$L$2501,$L473)=0),"YES",""))</f>
        <v/>
      </c>
      <c r="AZ473" s="2">
        <f>IF($AV473="","",IFERROR(VLOOKUP($AU473,CODES!$A:$B,2,FALSE),"NO CODE"))</f>
        <v/>
      </c>
      <c r="BA473" s="2">
        <f>IF(""&amp;$F473&lt;&gt;"4","",IF($AY473="YES","",IF(ROUND(SUMIFS($AE$2:$AE$4001,$L$2:$L$4001,$L473,$F$2:$F$4001,"4")-SUMIFS('AR SALES'!$Y$2:$Y$2501,'AR SALES'!$L$2:$L$2501,$L473,'AR SALES'!$AD$2:$AD$2501,"OFF"),2)=0,"","STALE")))</f>
        <v/>
      </c>
      <c r="BB473" s="2">
        <f>IF(OR(""&amp;$F473="2",""&amp;$F473="4",""&amp;$F473="G",""&amp;$F473="H"),IF($AY473="YES","",IF($AB473&lt;&gt;0,"",IF(COUNTIFS('AR SALES'!$L$2:$L$2501,$L473,'AR SALES'!$AD$2:$AD$2501,IF(""&amp;$F473="4","OFF","ON"),'AR SALES'!$AF$2:$AF$2501,"Y")&gt;0,"","NO EXEMPTION"))),"")</f>
        <v/>
      </c>
    </row>
    <row r="474">
      <c r="AT474" s="2">
        <f>IF($L474="","",IFERROR(INDEX('AR SALES'!$H$2:$H$2501,MATCH(""&amp;$L474,'AR SALES'!$AE$2:$AE$2501,0)),""))</f>
        <v/>
      </c>
      <c r="AU474" s="2">
        <f>IF($L474="","",IF($A474&lt;&gt;"GA","",IF($E474="FULTON",IF(ISNUMBER(SEARCH("COLLEGE PARK",$AT474)),"FULTON (COLLEGE PARK)",IF(ISNUMBER(SEARCH("HAPEVILLE",$AT474)),"FULTON (HAPEVILLE)",IF(ISNUMBER(SEARCH("EAST POINT",$AT474)),"FULTON (EAST POINT)",IF(ISNUMBER(SEARCH("ATLANTA",$AT474)),"FULTON (ATL LIMITS)","FULTON")))),IF($E474="DEKALB",IF(ISNUMBER(SEARCH("ATLANTA",$AT474)),"DEKALB (ATL LIMITS)","DEKALB"),IF(AND($E474="CLAYTON",ISNUMBER(SEARCH("COLLEGE PARK",$AT474))),"CLAYTON (COLLEGE PARK)",$E474)))))</f>
        <v/>
      </c>
      <c r="AV474" s="2">
        <f>IF($L474="","",IF(""&amp;$F474="2","DIESEL",IF(OR(""&amp;$F474="G",""&amp;$F474="H"),"GAS","")))</f>
        <v/>
      </c>
      <c r="AW474" s="2">
        <f>IF($AV474="","",$R474)</f>
        <v/>
      </c>
      <c r="AX474" s="2">
        <f>IF($AV474="","",IF($AB474=0,$R474,0))</f>
        <v/>
      </c>
      <c r="AY474" s="2">
        <f>IF($AV474="","",IF(AND($Z474=0,COUNTIF('AR SALES'!$L$2:$L$2501,$L474)=0),"YES",""))</f>
        <v/>
      </c>
      <c r="AZ474" s="2">
        <f>IF($AV474="","",IFERROR(VLOOKUP($AU474,CODES!$A:$B,2,FALSE),"NO CODE"))</f>
        <v/>
      </c>
      <c r="BA474" s="2">
        <f>IF(""&amp;$F474&lt;&gt;"4","",IF($AY474="YES","",IF(ROUND(SUMIFS($AE$2:$AE$4001,$L$2:$L$4001,$L474,$F$2:$F$4001,"4")-SUMIFS('AR SALES'!$Y$2:$Y$2501,'AR SALES'!$L$2:$L$2501,$L474,'AR SALES'!$AD$2:$AD$2501,"OFF"),2)=0,"","STALE")))</f>
        <v/>
      </c>
      <c r="BB474" s="2">
        <f>IF(OR(""&amp;$F474="2",""&amp;$F474="4",""&amp;$F474="G",""&amp;$F474="H"),IF($AY474="YES","",IF($AB474&lt;&gt;0,"",IF(COUNTIFS('AR SALES'!$L$2:$L$2501,$L474,'AR SALES'!$AD$2:$AD$2501,IF(""&amp;$F474="4","OFF","ON"),'AR SALES'!$AF$2:$AF$2501,"Y")&gt;0,"","NO EXEMPTION"))),"")</f>
        <v/>
      </c>
    </row>
    <row r="475">
      <c r="AT475" s="2">
        <f>IF($L475="","",IFERROR(INDEX('AR SALES'!$H$2:$H$2501,MATCH(""&amp;$L475,'AR SALES'!$AE$2:$AE$2501,0)),""))</f>
        <v/>
      </c>
      <c r="AU475" s="2">
        <f>IF($L475="","",IF($A475&lt;&gt;"GA","",IF($E475="FULTON",IF(ISNUMBER(SEARCH("COLLEGE PARK",$AT475)),"FULTON (COLLEGE PARK)",IF(ISNUMBER(SEARCH("HAPEVILLE",$AT475)),"FULTON (HAPEVILLE)",IF(ISNUMBER(SEARCH("EAST POINT",$AT475)),"FULTON (EAST POINT)",IF(ISNUMBER(SEARCH("ATLANTA",$AT475)),"FULTON (ATL LIMITS)","FULTON")))),IF($E475="DEKALB",IF(ISNUMBER(SEARCH("ATLANTA",$AT475)),"DEKALB (ATL LIMITS)","DEKALB"),IF(AND($E475="CLAYTON",ISNUMBER(SEARCH("COLLEGE PARK",$AT475))),"CLAYTON (COLLEGE PARK)",$E475)))))</f>
        <v/>
      </c>
      <c r="AV475" s="2">
        <f>IF($L475="","",IF(""&amp;$F475="2","DIESEL",IF(OR(""&amp;$F475="G",""&amp;$F475="H"),"GAS","")))</f>
        <v/>
      </c>
      <c r="AW475" s="2">
        <f>IF($AV475="","",$R475)</f>
        <v/>
      </c>
      <c r="AX475" s="2">
        <f>IF($AV475="","",IF($AB475=0,$R475,0))</f>
        <v/>
      </c>
      <c r="AY475" s="2">
        <f>IF($AV475="","",IF(AND($Z475=0,COUNTIF('AR SALES'!$L$2:$L$2501,$L475)=0),"YES",""))</f>
        <v/>
      </c>
      <c r="AZ475" s="2">
        <f>IF($AV475="","",IFERROR(VLOOKUP($AU475,CODES!$A:$B,2,FALSE),"NO CODE"))</f>
        <v/>
      </c>
      <c r="BA475" s="2">
        <f>IF(""&amp;$F475&lt;&gt;"4","",IF($AY475="YES","",IF(ROUND(SUMIFS($AE$2:$AE$4001,$L$2:$L$4001,$L475,$F$2:$F$4001,"4")-SUMIFS('AR SALES'!$Y$2:$Y$2501,'AR SALES'!$L$2:$L$2501,$L475,'AR SALES'!$AD$2:$AD$2501,"OFF"),2)=0,"","STALE")))</f>
        <v/>
      </c>
      <c r="BB475" s="2">
        <f>IF(OR(""&amp;$F475="2",""&amp;$F475="4",""&amp;$F475="G",""&amp;$F475="H"),IF($AY475="YES","",IF($AB475&lt;&gt;0,"",IF(COUNTIFS('AR SALES'!$L$2:$L$2501,$L475,'AR SALES'!$AD$2:$AD$2501,IF(""&amp;$F475="4","OFF","ON"),'AR SALES'!$AF$2:$AF$2501,"Y")&gt;0,"","NO EXEMPTION"))),"")</f>
        <v/>
      </c>
    </row>
    <row r="476">
      <c r="AT476" s="2">
        <f>IF($L476="","",IFERROR(INDEX('AR SALES'!$H$2:$H$2501,MATCH(""&amp;$L476,'AR SALES'!$AE$2:$AE$2501,0)),""))</f>
        <v/>
      </c>
      <c r="AU476" s="2">
        <f>IF($L476="","",IF($A476&lt;&gt;"GA","",IF($E476="FULTON",IF(ISNUMBER(SEARCH("COLLEGE PARK",$AT476)),"FULTON (COLLEGE PARK)",IF(ISNUMBER(SEARCH("HAPEVILLE",$AT476)),"FULTON (HAPEVILLE)",IF(ISNUMBER(SEARCH("EAST POINT",$AT476)),"FULTON (EAST POINT)",IF(ISNUMBER(SEARCH("ATLANTA",$AT476)),"FULTON (ATL LIMITS)","FULTON")))),IF($E476="DEKALB",IF(ISNUMBER(SEARCH("ATLANTA",$AT476)),"DEKALB (ATL LIMITS)","DEKALB"),IF(AND($E476="CLAYTON",ISNUMBER(SEARCH("COLLEGE PARK",$AT476))),"CLAYTON (COLLEGE PARK)",$E476)))))</f>
        <v/>
      </c>
      <c r="AV476" s="2">
        <f>IF($L476="","",IF(""&amp;$F476="2","DIESEL",IF(OR(""&amp;$F476="G",""&amp;$F476="H"),"GAS","")))</f>
        <v/>
      </c>
      <c r="AW476" s="2">
        <f>IF($AV476="","",$R476)</f>
        <v/>
      </c>
      <c r="AX476" s="2">
        <f>IF($AV476="","",IF($AB476=0,$R476,0))</f>
        <v/>
      </c>
      <c r="AY476" s="2">
        <f>IF($AV476="","",IF(AND($Z476=0,COUNTIF('AR SALES'!$L$2:$L$2501,$L476)=0),"YES",""))</f>
        <v/>
      </c>
      <c r="AZ476" s="2">
        <f>IF($AV476="","",IFERROR(VLOOKUP($AU476,CODES!$A:$B,2,FALSE),"NO CODE"))</f>
        <v/>
      </c>
      <c r="BA476" s="2">
        <f>IF(""&amp;$F476&lt;&gt;"4","",IF($AY476="YES","",IF(ROUND(SUMIFS($AE$2:$AE$4001,$L$2:$L$4001,$L476,$F$2:$F$4001,"4")-SUMIFS('AR SALES'!$Y$2:$Y$2501,'AR SALES'!$L$2:$L$2501,$L476,'AR SALES'!$AD$2:$AD$2501,"OFF"),2)=0,"","STALE")))</f>
        <v/>
      </c>
      <c r="BB476" s="2">
        <f>IF(OR(""&amp;$F476="2",""&amp;$F476="4",""&amp;$F476="G",""&amp;$F476="H"),IF($AY476="YES","",IF($AB476&lt;&gt;0,"",IF(COUNTIFS('AR SALES'!$L$2:$L$2501,$L476,'AR SALES'!$AD$2:$AD$2501,IF(""&amp;$F476="4","OFF","ON"),'AR SALES'!$AF$2:$AF$2501,"Y")&gt;0,"","NO EXEMPTION"))),"")</f>
        <v/>
      </c>
    </row>
    <row r="477">
      <c r="AT477" s="2">
        <f>IF($L477="","",IFERROR(INDEX('AR SALES'!$H$2:$H$2501,MATCH(""&amp;$L477,'AR SALES'!$AE$2:$AE$2501,0)),""))</f>
        <v/>
      </c>
      <c r="AU477" s="2">
        <f>IF($L477="","",IF($A477&lt;&gt;"GA","",IF($E477="FULTON",IF(ISNUMBER(SEARCH("COLLEGE PARK",$AT477)),"FULTON (COLLEGE PARK)",IF(ISNUMBER(SEARCH("HAPEVILLE",$AT477)),"FULTON (HAPEVILLE)",IF(ISNUMBER(SEARCH("EAST POINT",$AT477)),"FULTON (EAST POINT)",IF(ISNUMBER(SEARCH("ATLANTA",$AT477)),"FULTON (ATL LIMITS)","FULTON")))),IF($E477="DEKALB",IF(ISNUMBER(SEARCH("ATLANTA",$AT477)),"DEKALB (ATL LIMITS)","DEKALB"),IF(AND($E477="CLAYTON",ISNUMBER(SEARCH("COLLEGE PARK",$AT477))),"CLAYTON (COLLEGE PARK)",$E477)))))</f>
        <v/>
      </c>
      <c r="AV477" s="2">
        <f>IF($L477="","",IF(""&amp;$F477="2","DIESEL",IF(OR(""&amp;$F477="G",""&amp;$F477="H"),"GAS","")))</f>
        <v/>
      </c>
      <c r="AW477" s="2">
        <f>IF($AV477="","",$R477)</f>
        <v/>
      </c>
      <c r="AX477" s="2">
        <f>IF($AV477="","",IF($AB477=0,$R477,0))</f>
        <v/>
      </c>
      <c r="AY477" s="2">
        <f>IF($AV477="","",IF(AND($Z477=0,COUNTIF('AR SALES'!$L$2:$L$2501,$L477)=0),"YES",""))</f>
        <v/>
      </c>
      <c r="AZ477" s="2">
        <f>IF($AV477="","",IFERROR(VLOOKUP($AU477,CODES!$A:$B,2,FALSE),"NO CODE"))</f>
        <v/>
      </c>
      <c r="BA477" s="2">
        <f>IF(""&amp;$F477&lt;&gt;"4","",IF($AY477="YES","",IF(ROUND(SUMIFS($AE$2:$AE$4001,$L$2:$L$4001,$L477,$F$2:$F$4001,"4")-SUMIFS('AR SALES'!$Y$2:$Y$2501,'AR SALES'!$L$2:$L$2501,$L477,'AR SALES'!$AD$2:$AD$2501,"OFF"),2)=0,"","STALE")))</f>
        <v/>
      </c>
      <c r="BB477" s="2">
        <f>IF(OR(""&amp;$F477="2",""&amp;$F477="4",""&amp;$F477="G",""&amp;$F477="H"),IF($AY477="YES","",IF($AB477&lt;&gt;0,"",IF(COUNTIFS('AR SALES'!$L$2:$L$2501,$L477,'AR SALES'!$AD$2:$AD$2501,IF(""&amp;$F477="4","OFF","ON"),'AR SALES'!$AF$2:$AF$2501,"Y")&gt;0,"","NO EXEMPTION"))),"")</f>
        <v/>
      </c>
    </row>
    <row r="478">
      <c r="AT478" s="2">
        <f>IF($L478="","",IFERROR(INDEX('AR SALES'!$H$2:$H$2501,MATCH(""&amp;$L478,'AR SALES'!$AE$2:$AE$2501,0)),""))</f>
        <v/>
      </c>
      <c r="AU478" s="2">
        <f>IF($L478="","",IF($A478&lt;&gt;"GA","",IF($E478="FULTON",IF(ISNUMBER(SEARCH("COLLEGE PARK",$AT478)),"FULTON (COLLEGE PARK)",IF(ISNUMBER(SEARCH("HAPEVILLE",$AT478)),"FULTON (HAPEVILLE)",IF(ISNUMBER(SEARCH("EAST POINT",$AT478)),"FULTON (EAST POINT)",IF(ISNUMBER(SEARCH("ATLANTA",$AT478)),"FULTON (ATL LIMITS)","FULTON")))),IF($E478="DEKALB",IF(ISNUMBER(SEARCH("ATLANTA",$AT478)),"DEKALB (ATL LIMITS)","DEKALB"),IF(AND($E478="CLAYTON",ISNUMBER(SEARCH("COLLEGE PARK",$AT478))),"CLAYTON (COLLEGE PARK)",$E478)))))</f>
        <v/>
      </c>
      <c r="AV478" s="2">
        <f>IF($L478="","",IF(""&amp;$F478="2","DIESEL",IF(OR(""&amp;$F478="G",""&amp;$F478="H"),"GAS","")))</f>
        <v/>
      </c>
      <c r="AW478" s="2">
        <f>IF($AV478="","",$R478)</f>
        <v/>
      </c>
      <c r="AX478" s="2">
        <f>IF($AV478="","",IF($AB478=0,$R478,0))</f>
        <v/>
      </c>
      <c r="AY478" s="2">
        <f>IF($AV478="","",IF(AND($Z478=0,COUNTIF('AR SALES'!$L$2:$L$2501,$L478)=0),"YES",""))</f>
        <v/>
      </c>
      <c r="AZ478" s="2">
        <f>IF($AV478="","",IFERROR(VLOOKUP($AU478,CODES!$A:$B,2,FALSE),"NO CODE"))</f>
        <v/>
      </c>
      <c r="BA478" s="2">
        <f>IF(""&amp;$F478&lt;&gt;"4","",IF($AY478="YES","",IF(ROUND(SUMIFS($AE$2:$AE$4001,$L$2:$L$4001,$L478,$F$2:$F$4001,"4")-SUMIFS('AR SALES'!$Y$2:$Y$2501,'AR SALES'!$L$2:$L$2501,$L478,'AR SALES'!$AD$2:$AD$2501,"OFF"),2)=0,"","STALE")))</f>
        <v/>
      </c>
      <c r="BB478" s="2">
        <f>IF(OR(""&amp;$F478="2",""&amp;$F478="4",""&amp;$F478="G",""&amp;$F478="H"),IF($AY478="YES","",IF($AB478&lt;&gt;0,"",IF(COUNTIFS('AR SALES'!$L$2:$L$2501,$L478,'AR SALES'!$AD$2:$AD$2501,IF(""&amp;$F478="4","OFF","ON"),'AR SALES'!$AF$2:$AF$2501,"Y")&gt;0,"","NO EXEMPTION"))),"")</f>
        <v/>
      </c>
    </row>
    <row r="479">
      <c r="AT479" s="2">
        <f>IF($L479="","",IFERROR(INDEX('AR SALES'!$H$2:$H$2501,MATCH(""&amp;$L479,'AR SALES'!$AE$2:$AE$2501,0)),""))</f>
        <v/>
      </c>
      <c r="AU479" s="2">
        <f>IF($L479="","",IF($A479&lt;&gt;"GA","",IF($E479="FULTON",IF(ISNUMBER(SEARCH("COLLEGE PARK",$AT479)),"FULTON (COLLEGE PARK)",IF(ISNUMBER(SEARCH("HAPEVILLE",$AT479)),"FULTON (HAPEVILLE)",IF(ISNUMBER(SEARCH("EAST POINT",$AT479)),"FULTON (EAST POINT)",IF(ISNUMBER(SEARCH("ATLANTA",$AT479)),"FULTON (ATL LIMITS)","FULTON")))),IF($E479="DEKALB",IF(ISNUMBER(SEARCH("ATLANTA",$AT479)),"DEKALB (ATL LIMITS)","DEKALB"),IF(AND($E479="CLAYTON",ISNUMBER(SEARCH("COLLEGE PARK",$AT479))),"CLAYTON (COLLEGE PARK)",$E479)))))</f>
        <v/>
      </c>
      <c r="AV479" s="2">
        <f>IF($L479="","",IF(""&amp;$F479="2","DIESEL",IF(OR(""&amp;$F479="G",""&amp;$F479="H"),"GAS","")))</f>
        <v/>
      </c>
      <c r="AW479" s="2">
        <f>IF($AV479="","",$R479)</f>
        <v/>
      </c>
      <c r="AX479" s="2">
        <f>IF($AV479="","",IF($AB479=0,$R479,0))</f>
        <v/>
      </c>
      <c r="AY479" s="2">
        <f>IF($AV479="","",IF(AND($Z479=0,COUNTIF('AR SALES'!$L$2:$L$2501,$L479)=0),"YES",""))</f>
        <v/>
      </c>
      <c r="AZ479" s="2">
        <f>IF($AV479="","",IFERROR(VLOOKUP($AU479,CODES!$A:$B,2,FALSE),"NO CODE"))</f>
        <v/>
      </c>
      <c r="BA479" s="2">
        <f>IF(""&amp;$F479&lt;&gt;"4","",IF($AY479="YES","",IF(ROUND(SUMIFS($AE$2:$AE$4001,$L$2:$L$4001,$L479,$F$2:$F$4001,"4")-SUMIFS('AR SALES'!$Y$2:$Y$2501,'AR SALES'!$L$2:$L$2501,$L479,'AR SALES'!$AD$2:$AD$2501,"OFF"),2)=0,"","STALE")))</f>
        <v/>
      </c>
      <c r="BB479" s="2">
        <f>IF(OR(""&amp;$F479="2",""&amp;$F479="4",""&amp;$F479="G",""&amp;$F479="H"),IF($AY479="YES","",IF($AB479&lt;&gt;0,"",IF(COUNTIFS('AR SALES'!$L$2:$L$2501,$L479,'AR SALES'!$AD$2:$AD$2501,IF(""&amp;$F479="4","OFF","ON"),'AR SALES'!$AF$2:$AF$2501,"Y")&gt;0,"","NO EXEMPTION"))),"")</f>
        <v/>
      </c>
    </row>
    <row r="480">
      <c r="AT480" s="2">
        <f>IF($L480="","",IFERROR(INDEX('AR SALES'!$H$2:$H$2501,MATCH(""&amp;$L480,'AR SALES'!$AE$2:$AE$2501,0)),""))</f>
        <v/>
      </c>
      <c r="AU480" s="2">
        <f>IF($L480="","",IF($A480&lt;&gt;"GA","",IF($E480="FULTON",IF(ISNUMBER(SEARCH("COLLEGE PARK",$AT480)),"FULTON (COLLEGE PARK)",IF(ISNUMBER(SEARCH("HAPEVILLE",$AT480)),"FULTON (HAPEVILLE)",IF(ISNUMBER(SEARCH("EAST POINT",$AT480)),"FULTON (EAST POINT)",IF(ISNUMBER(SEARCH("ATLANTA",$AT480)),"FULTON (ATL LIMITS)","FULTON")))),IF($E480="DEKALB",IF(ISNUMBER(SEARCH("ATLANTA",$AT480)),"DEKALB (ATL LIMITS)","DEKALB"),IF(AND($E480="CLAYTON",ISNUMBER(SEARCH("COLLEGE PARK",$AT480))),"CLAYTON (COLLEGE PARK)",$E480)))))</f>
        <v/>
      </c>
      <c r="AV480" s="2">
        <f>IF($L480="","",IF(""&amp;$F480="2","DIESEL",IF(OR(""&amp;$F480="G",""&amp;$F480="H"),"GAS","")))</f>
        <v/>
      </c>
      <c r="AW480" s="2">
        <f>IF($AV480="","",$R480)</f>
        <v/>
      </c>
      <c r="AX480" s="2">
        <f>IF($AV480="","",IF($AB480=0,$R480,0))</f>
        <v/>
      </c>
      <c r="AY480" s="2">
        <f>IF($AV480="","",IF(AND($Z480=0,COUNTIF('AR SALES'!$L$2:$L$2501,$L480)=0),"YES",""))</f>
        <v/>
      </c>
      <c r="AZ480" s="2">
        <f>IF($AV480="","",IFERROR(VLOOKUP($AU480,CODES!$A:$B,2,FALSE),"NO CODE"))</f>
        <v/>
      </c>
      <c r="BA480" s="2">
        <f>IF(""&amp;$F480&lt;&gt;"4","",IF($AY480="YES","",IF(ROUND(SUMIFS($AE$2:$AE$4001,$L$2:$L$4001,$L480,$F$2:$F$4001,"4")-SUMIFS('AR SALES'!$Y$2:$Y$2501,'AR SALES'!$L$2:$L$2501,$L480,'AR SALES'!$AD$2:$AD$2501,"OFF"),2)=0,"","STALE")))</f>
        <v/>
      </c>
      <c r="BB480" s="2">
        <f>IF(OR(""&amp;$F480="2",""&amp;$F480="4",""&amp;$F480="G",""&amp;$F480="H"),IF($AY480="YES","",IF($AB480&lt;&gt;0,"",IF(COUNTIFS('AR SALES'!$L$2:$L$2501,$L480,'AR SALES'!$AD$2:$AD$2501,IF(""&amp;$F480="4","OFF","ON"),'AR SALES'!$AF$2:$AF$2501,"Y")&gt;0,"","NO EXEMPTION"))),"")</f>
        <v/>
      </c>
    </row>
    <row r="481">
      <c r="AT481" s="2">
        <f>IF($L481="","",IFERROR(INDEX('AR SALES'!$H$2:$H$2501,MATCH(""&amp;$L481,'AR SALES'!$AE$2:$AE$2501,0)),""))</f>
        <v/>
      </c>
      <c r="AU481" s="2">
        <f>IF($L481="","",IF($A481&lt;&gt;"GA","",IF($E481="FULTON",IF(ISNUMBER(SEARCH("COLLEGE PARK",$AT481)),"FULTON (COLLEGE PARK)",IF(ISNUMBER(SEARCH("HAPEVILLE",$AT481)),"FULTON (HAPEVILLE)",IF(ISNUMBER(SEARCH("EAST POINT",$AT481)),"FULTON (EAST POINT)",IF(ISNUMBER(SEARCH("ATLANTA",$AT481)),"FULTON (ATL LIMITS)","FULTON")))),IF($E481="DEKALB",IF(ISNUMBER(SEARCH("ATLANTA",$AT481)),"DEKALB (ATL LIMITS)","DEKALB"),IF(AND($E481="CLAYTON",ISNUMBER(SEARCH("COLLEGE PARK",$AT481))),"CLAYTON (COLLEGE PARK)",$E481)))))</f>
        <v/>
      </c>
      <c r="AV481" s="2">
        <f>IF($L481="","",IF(""&amp;$F481="2","DIESEL",IF(OR(""&amp;$F481="G",""&amp;$F481="H"),"GAS","")))</f>
        <v/>
      </c>
      <c r="AW481" s="2">
        <f>IF($AV481="","",$R481)</f>
        <v/>
      </c>
      <c r="AX481" s="2">
        <f>IF($AV481="","",IF($AB481=0,$R481,0))</f>
        <v/>
      </c>
      <c r="AY481" s="2">
        <f>IF($AV481="","",IF(AND($Z481=0,COUNTIF('AR SALES'!$L$2:$L$2501,$L481)=0),"YES",""))</f>
        <v/>
      </c>
      <c r="AZ481" s="2">
        <f>IF($AV481="","",IFERROR(VLOOKUP($AU481,CODES!$A:$B,2,FALSE),"NO CODE"))</f>
        <v/>
      </c>
      <c r="BA481" s="2">
        <f>IF(""&amp;$F481&lt;&gt;"4","",IF($AY481="YES","",IF(ROUND(SUMIFS($AE$2:$AE$4001,$L$2:$L$4001,$L481,$F$2:$F$4001,"4")-SUMIFS('AR SALES'!$Y$2:$Y$2501,'AR SALES'!$L$2:$L$2501,$L481,'AR SALES'!$AD$2:$AD$2501,"OFF"),2)=0,"","STALE")))</f>
        <v/>
      </c>
      <c r="BB481" s="2">
        <f>IF(OR(""&amp;$F481="2",""&amp;$F481="4",""&amp;$F481="G",""&amp;$F481="H"),IF($AY481="YES","",IF($AB481&lt;&gt;0,"",IF(COUNTIFS('AR SALES'!$L$2:$L$2501,$L481,'AR SALES'!$AD$2:$AD$2501,IF(""&amp;$F481="4","OFF","ON"),'AR SALES'!$AF$2:$AF$2501,"Y")&gt;0,"","NO EXEMPTION"))),"")</f>
        <v/>
      </c>
    </row>
    <row r="482">
      <c r="AT482" s="2">
        <f>IF($L482="","",IFERROR(INDEX('AR SALES'!$H$2:$H$2501,MATCH(""&amp;$L482,'AR SALES'!$AE$2:$AE$2501,0)),""))</f>
        <v/>
      </c>
      <c r="AU482" s="2">
        <f>IF($L482="","",IF($A482&lt;&gt;"GA","",IF($E482="FULTON",IF(ISNUMBER(SEARCH("COLLEGE PARK",$AT482)),"FULTON (COLLEGE PARK)",IF(ISNUMBER(SEARCH("HAPEVILLE",$AT482)),"FULTON (HAPEVILLE)",IF(ISNUMBER(SEARCH("EAST POINT",$AT482)),"FULTON (EAST POINT)",IF(ISNUMBER(SEARCH("ATLANTA",$AT482)),"FULTON (ATL LIMITS)","FULTON")))),IF($E482="DEKALB",IF(ISNUMBER(SEARCH("ATLANTA",$AT482)),"DEKALB (ATL LIMITS)","DEKALB"),IF(AND($E482="CLAYTON",ISNUMBER(SEARCH("COLLEGE PARK",$AT482))),"CLAYTON (COLLEGE PARK)",$E482)))))</f>
        <v/>
      </c>
      <c r="AV482" s="2">
        <f>IF($L482="","",IF(""&amp;$F482="2","DIESEL",IF(OR(""&amp;$F482="G",""&amp;$F482="H"),"GAS","")))</f>
        <v/>
      </c>
      <c r="AW482" s="2">
        <f>IF($AV482="","",$R482)</f>
        <v/>
      </c>
      <c r="AX482" s="2">
        <f>IF($AV482="","",IF($AB482=0,$R482,0))</f>
        <v/>
      </c>
      <c r="AY482" s="2">
        <f>IF($AV482="","",IF(AND($Z482=0,COUNTIF('AR SALES'!$L$2:$L$2501,$L482)=0),"YES",""))</f>
        <v/>
      </c>
      <c r="AZ482" s="2">
        <f>IF($AV482="","",IFERROR(VLOOKUP($AU482,CODES!$A:$B,2,FALSE),"NO CODE"))</f>
        <v/>
      </c>
      <c r="BA482" s="2">
        <f>IF(""&amp;$F482&lt;&gt;"4","",IF($AY482="YES","",IF(ROUND(SUMIFS($AE$2:$AE$4001,$L$2:$L$4001,$L482,$F$2:$F$4001,"4")-SUMIFS('AR SALES'!$Y$2:$Y$2501,'AR SALES'!$L$2:$L$2501,$L482,'AR SALES'!$AD$2:$AD$2501,"OFF"),2)=0,"","STALE")))</f>
        <v/>
      </c>
      <c r="BB482" s="2">
        <f>IF(OR(""&amp;$F482="2",""&amp;$F482="4",""&amp;$F482="G",""&amp;$F482="H"),IF($AY482="YES","",IF($AB482&lt;&gt;0,"",IF(COUNTIFS('AR SALES'!$L$2:$L$2501,$L482,'AR SALES'!$AD$2:$AD$2501,IF(""&amp;$F482="4","OFF","ON"),'AR SALES'!$AF$2:$AF$2501,"Y")&gt;0,"","NO EXEMPTION"))),"")</f>
        <v/>
      </c>
    </row>
    <row r="483">
      <c r="AT483" s="2">
        <f>IF($L483="","",IFERROR(INDEX('AR SALES'!$H$2:$H$2501,MATCH(""&amp;$L483,'AR SALES'!$AE$2:$AE$2501,0)),""))</f>
        <v/>
      </c>
      <c r="AU483" s="2">
        <f>IF($L483="","",IF($A483&lt;&gt;"GA","",IF($E483="FULTON",IF(ISNUMBER(SEARCH("COLLEGE PARK",$AT483)),"FULTON (COLLEGE PARK)",IF(ISNUMBER(SEARCH("HAPEVILLE",$AT483)),"FULTON (HAPEVILLE)",IF(ISNUMBER(SEARCH("EAST POINT",$AT483)),"FULTON (EAST POINT)",IF(ISNUMBER(SEARCH("ATLANTA",$AT483)),"FULTON (ATL LIMITS)","FULTON")))),IF($E483="DEKALB",IF(ISNUMBER(SEARCH("ATLANTA",$AT483)),"DEKALB (ATL LIMITS)","DEKALB"),IF(AND($E483="CLAYTON",ISNUMBER(SEARCH("COLLEGE PARK",$AT483))),"CLAYTON (COLLEGE PARK)",$E483)))))</f>
        <v/>
      </c>
      <c r="AV483" s="2">
        <f>IF($L483="","",IF(""&amp;$F483="2","DIESEL",IF(OR(""&amp;$F483="G",""&amp;$F483="H"),"GAS","")))</f>
        <v/>
      </c>
      <c r="AW483" s="2">
        <f>IF($AV483="","",$R483)</f>
        <v/>
      </c>
      <c r="AX483" s="2">
        <f>IF($AV483="","",IF($AB483=0,$R483,0))</f>
        <v/>
      </c>
      <c r="AY483" s="2">
        <f>IF($AV483="","",IF(AND($Z483=0,COUNTIF('AR SALES'!$L$2:$L$2501,$L483)=0),"YES",""))</f>
        <v/>
      </c>
      <c r="AZ483" s="2">
        <f>IF($AV483="","",IFERROR(VLOOKUP($AU483,CODES!$A:$B,2,FALSE),"NO CODE"))</f>
        <v/>
      </c>
      <c r="BA483" s="2">
        <f>IF(""&amp;$F483&lt;&gt;"4","",IF($AY483="YES","",IF(ROUND(SUMIFS($AE$2:$AE$4001,$L$2:$L$4001,$L483,$F$2:$F$4001,"4")-SUMIFS('AR SALES'!$Y$2:$Y$2501,'AR SALES'!$L$2:$L$2501,$L483,'AR SALES'!$AD$2:$AD$2501,"OFF"),2)=0,"","STALE")))</f>
        <v/>
      </c>
      <c r="BB483" s="2">
        <f>IF(OR(""&amp;$F483="2",""&amp;$F483="4",""&amp;$F483="G",""&amp;$F483="H"),IF($AY483="YES","",IF($AB483&lt;&gt;0,"",IF(COUNTIFS('AR SALES'!$L$2:$L$2501,$L483,'AR SALES'!$AD$2:$AD$2501,IF(""&amp;$F483="4","OFF","ON"),'AR SALES'!$AF$2:$AF$2501,"Y")&gt;0,"","NO EXEMPTION"))),"")</f>
        <v/>
      </c>
    </row>
    <row r="484">
      <c r="AT484" s="2">
        <f>IF($L484="","",IFERROR(INDEX('AR SALES'!$H$2:$H$2501,MATCH(""&amp;$L484,'AR SALES'!$AE$2:$AE$2501,0)),""))</f>
        <v/>
      </c>
      <c r="AU484" s="2">
        <f>IF($L484="","",IF($A484&lt;&gt;"GA","",IF($E484="FULTON",IF(ISNUMBER(SEARCH("COLLEGE PARK",$AT484)),"FULTON (COLLEGE PARK)",IF(ISNUMBER(SEARCH("HAPEVILLE",$AT484)),"FULTON (HAPEVILLE)",IF(ISNUMBER(SEARCH("EAST POINT",$AT484)),"FULTON (EAST POINT)",IF(ISNUMBER(SEARCH("ATLANTA",$AT484)),"FULTON (ATL LIMITS)","FULTON")))),IF($E484="DEKALB",IF(ISNUMBER(SEARCH("ATLANTA",$AT484)),"DEKALB (ATL LIMITS)","DEKALB"),IF(AND($E484="CLAYTON",ISNUMBER(SEARCH("COLLEGE PARK",$AT484))),"CLAYTON (COLLEGE PARK)",$E484)))))</f>
        <v/>
      </c>
      <c r="AV484" s="2">
        <f>IF($L484="","",IF(""&amp;$F484="2","DIESEL",IF(OR(""&amp;$F484="G",""&amp;$F484="H"),"GAS","")))</f>
        <v/>
      </c>
      <c r="AW484" s="2">
        <f>IF($AV484="","",$R484)</f>
        <v/>
      </c>
      <c r="AX484" s="2">
        <f>IF($AV484="","",IF($AB484=0,$R484,0))</f>
        <v/>
      </c>
      <c r="AY484" s="2">
        <f>IF($AV484="","",IF(AND($Z484=0,COUNTIF('AR SALES'!$L$2:$L$2501,$L484)=0),"YES",""))</f>
        <v/>
      </c>
      <c r="AZ484" s="2">
        <f>IF($AV484="","",IFERROR(VLOOKUP($AU484,CODES!$A:$B,2,FALSE),"NO CODE"))</f>
        <v/>
      </c>
      <c r="BA484" s="2">
        <f>IF(""&amp;$F484&lt;&gt;"4","",IF($AY484="YES","",IF(ROUND(SUMIFS($AE$2:$AE$4001,$L$2:$L$4001,$L484,$F$2:$F$4001,"4")-SUMIFS('AR SALES'!$Y$2:$Y$2501,'AR SALES'!$L$2:$L$2501,$L484,'AR SALES'!$AD$2:$AD$2501,"OFF"),2)=0,"","STALE")))</f>
        <v/>
      </c>
      <c r="BB484" s="2">
        <f>IF(OR(""&amp;$F484="2",""&amp;$F484="4",""&amp;$F484="G",""&amp;$F484="H"),IF($AY484="YES","",IF($AB484&lt;&gt;0,"",IF(COUNTIFS('AR SALES'!$L$2:$L$2501,$L484,'AR SALES'!$AD$2:$AD$2501,IF(""&amp;$F484="4","OFF","ON"),'AR SALES'!$AF$2:$AF$2501,"Y")&gt;0,"","NO EXEMPTION"))),"")</f>
        <v/>
      </c>
    </row>
    <row r="485">
      <c r="AT485" s="2">
        <f>IF($L485="","",IFERROR(INDEX('AR SALES'!$H$2:$H$2501,MATCH(""&amp;$L485,'AR SALES'!$AE$2:$AE$2501,0)),""))</f>
        <v/>
      </c>
      <c r="AU485" s="2">
        <f>IF($L485="","",IF($A485&lt;&gt;"GA","",IF($E485="FULTON",IF(ISNUMBER(SEARCH("COLLEGE PARK",$AT485)),"FULTON (COLLEGE PARK)",IF(ISNUMBER(SEARCH("HAPEVILLE",$AT485)),"FULTON (HAPEVILLE)",IF(ISNUMBER(SEARCH("EAST POINT",$AT485)),"FULTON (EAST POINT)",IF(ISNUMBER(SEARCH("ATLANTA",$AT485)),"FULTON (ATL LIMITS)","FULTON")))),IF($E485="DEKALB",IF(ISNUMBER(SEARCH("ATLANTA",$AT485)),"DEKALB (ATL LIMITS)","DEKALB"),IF(AND($E485="CLAYTON",ISNUMBER(SEARCH("COLLEGE PARK",$AT485))),"CLAYTON (COLLEGE PARK)",$E485)))))</f>
        <v/>
      </c>
      <c r="AV485" s="2">
        <f>IF($L485="","",IF(""&amp;$F485="2","DIESEL",IF(OR(""&amp;$F485="G",""&amp;$F485="H"),"GAS","")))</f>
        <v/>
      </c>
      <c r="AW485" s="2">
        <f>IF($AV485="","",$R485)</f>
        <v/>
      </c>
      <c r="AX485" s="2">
        <f>IF($AV485="","",IF($AB485=0,$R485,0))</f>
        <v/>
      </c>
      <c r="AY485" s="2">
        <f>IF($AV485="","",IF(AND($Z485=0,COUNTIF('AR SALES'!$L$2:$L$2501,$L485)=0),"YES",""))</f>
        <v/>
      </c>
      <c r="AZ485" s="2">
        <f>IF($AV485="","",IFERROR(VLOOKUP($AU485,CODES!$A:$B,2,FALSE),"NO CODE"))</f>
        <v/>
      </c>
      <c r="BA485" s="2">
        <f>IF(""&amp;$F485&lt;&gt;"4","",IF($AY485="YES","",IF(ROUND(SUMIFS($AE$2:$AE$4001,$L$2:$L$4001,$L485,$F$2:$F$4001,"4")-SUMIFS('AR SALES'!$Y$2:$Y$2501,'AR SALES'!$L$2:$L$2501,$L485,'AR SALES'!$AD$2:$AD$2501,"OFF"),2)=0,"","STALE")))</f>
        <v/>
      </c>
      <c r="BB485" s="2">
        <f>IF(OR(""&amp;$F485="2",""&amp;$F485="4",""&amp;$F485="G",""&amp;$F485="H"),IF($AY485="YES","",IF($AB485&lt;&gt;0,"",IF(COUNTIFS('AR SALES'!$L$2:$L$2501,$L485,'AR SALES'!$AD$2:$AD$2501,IF(""&amp;$F485="4","OFF","ON"),'AR SALES'!$AF$2:$AF$2501,"Y")&gt;0,"","NO EXEMPTION"))),"")</f>
        <v/>
      </c>
    </row>
    <row r="486">
      <c r="AT486" s="2">
        <f>IF($L486="","",IFERROR(INDEX('AR SALES'!$H$2:$H$2501,MATCH(""&amp;$L486,'AR SALES'!$AE$2:$AE$2501,0)),""))</f>
        <v/>
      </c>
      <c r="AU486" s="2">
        <f>IF($L486="","",IF($A486&lt;&gt;"GA","",IF($E486="FULTON",IF(ISNUMBER(SEARCH("COLLEGE PARK",$AT486)),"FULTON (COLLEGE PARK)",IF(ISNUMBER(SEARCH("HAPEVILLE",$AT486)),"FULTON (HAPEVILLE)",IF(ISNUMBER(SEARCH("EAST POINT",$AT486)),"FULTON (EAST POINT)",IF(ISNUMBER(SEARCH("ATLANTA",$AT486)),"FULTON (ATL LIMITS)","FULTON")))),IF($E486="DEKALB",IF(ISNUMBER(SEARCH("ATLANTA",$AT486)),"DEKALB (ATL LIMITS)","DEKALB"),IF(AND($E486="CLAYTON",ISNUMBER(SEARCH("COLLEGE PARK",$AT486))),"CLAYTON (COLLEGE PARK)",$E486)))))</f>
        <v/>
      </c>
      <c r="AV486" s="2">
        <f>IF($L486="","",IF(""&amp;$F486="2","DIESEL",IF(OR(""&amp;$F486="G",""&amp;$F486="H"),"GAS","")))</f>
        <v/>
      </c>
      <c r="AW486" s="2">
        <f>IF($AV486="","",$R486)</f>
        <v/>
      </c>
      <c r="AX486" s="2">
        <f>IF($AV486="","",IF($AB486=0,$R486,0))</f>
        <v/>
      </c>
      <c r="AY486" s="2">
        <f>IF($AV486="","",IF(AND($Z486=0,COUNTIF('AR SALES'!$L$2:$L$2501,$L486)=0),"YES",""))</f>
        <v/>
      </c>
      <c r="AZ486" s="2">
        <f>IF($AV486="","",IFERROR(VLOOKUP($AU486,CODES!$A:$B,2,FALSE),"NO CODE"))</f>
        <v/>
      </c>
      <c r="BA486" s="2">
        <f>IF(""&amp;$F486&lt;&gt;"4","",IF($AY486="YES","",IF(ROUND(SUMIFS($AE$2:$AE$4001,$L$2:$L$4001,$L486,$F$2:$F$4001,"4")-SUMIFS('AR SALES'!$Y$2:$Y$2501,'AR SALES'!$L$2:$L$2501,$L486,'AR SALES'!$AD$2:$AD$2501,"OFF"),2)=0,"","STALE")))</f>
        <v/>
      </c>
      <c r="BB486" s="2">
        <f>IF(OR(""&amp;$F486="2",""&amp;$F486="4",""&amp;$F486="G",""&amp;$F486="H"),IF($AY486="YES","",IF($AB486&lt;&gt;0,"",IF(COUNTIFS('AR SALES'!$L$2:$L$2501,$L486,'AR SALES'!$AD$2:$AD$2501,IF(""&amp;$F486="4","OFF","ON"),'AR SALES'!$AF$2:$AF$2501,"Y")&gt;0,"","NO EXEMPTION"))),"")</f>
        <v/>
      </c>
    </row>
    <row r="487">
      <c r="AT487" s="2">
        <f>IF($L487="","",IFERROR(INDEX('AR SALES'!$H$2:$H$2501,MATCH(""&amp;$L487,'AR SALES'!$AE$2:$AE$2501,0)),""))</f>
        <v/>
      </c>
      <c r="AU487" s="2">
        <f>IF($L487="","",IF($A487&lt;&gt;"GA","",IF($E487="FULTON",IF(ISNUMBER(SEARCH("COLLEGE PARK",$AT487)),"FULTON (COLLEGE PARK)",IF(ISNUMBER(SEARCH("HAPEVILLE",$AT487)),"FULTON (HAPEVILLE)",IF(ISNUMBER(SEARCH("EAST POINT",$AT487)),"FULTON (EAST POINT)",IF(ISNUMBER(SEARCH("ATLANTA",$AT487)),"FULTON (ATL LIMITS)","FULTON")))),IF($E487="DEKALB",IF(ISNUMBER(SEARCH("ATLANTA",$AT487)),"DEKALB (ATL LIMITS)","DEKALB"),IF(AND($E487="CLAYTON",ISNUMBER(SEARCH("COLLEGE PARK",$AT487))),"CLAYTON (COLLEGE PARK)",$E487)))))</f>
        <v/>
      </c>
      <c r="AV487" s="2">
        <f>IF($L487="","",IF(""&amp;$F487="2","DIESEL",IF(OR(""&amp;$F487="G",""&amp;$F487="H"),"GAS","")))</f>
        <v/>
      </c>
      <c r="AW487" s="2">
        <f>IF($AV487="","",$R487)</f>
        <v/>
      </c>
      <c r="AX487" s="2">
        <f>IF($AV487="","",IF($AB487=0,$R487,0))</f>
        <v/>
      </c>
      <c r="AY487" s="2">
        <f>IF($AV487="","",IF(AND($Z487=0,COUNTIF('AR SALES'!$L$2:$L$2501,$L487)=0),"YES",""))</f>
        <v/>
      </c>
      <c r="AZ487" s="2">
        <f>IF($AV487="","",IFERROR(VLOOKUP($AU487,CODES!$A:$B,2,FALSE),"NO CODE"))</f>
        <v/>
      </c>
      <c r="BA487" s="2">
        <f>IF(""&amp;$F487&lt;&gt;"4","",IF($AY487="YES","",IF(ROUND(SUMIFS($AE$2:$AE$4001,$L$2:$L$4001,$L487,$F$2:$F$4001,"4")-SUMIFS('AR SALES'!$Y$2:$Y$2501,'AR SALES'!$L$2:$L$2501,$L487,'AR SALES'!$AD$2:$AD$2501,"OFF"),2)=0,"","STALE")))</f>
        <v/>
      </c>
      <c r="BB487" s="2">
        <f>IF(OR(""&amp;$F487="2",""&amp;$F487="4",""&amp;$F487="G",""&amp;$F487="H"),IF($AY487="YES","",IF($AB487&lt;&gt;0,"",IF(COUNTIFS('AR SALES'!$L$2:$L$2501,$L487,'AR SALES'!$AD$2:$AD$2501,IF(""&amp;$F487="4","OFF","ON"),'AR SALES'!$AF$2:$AF$2501,"Y")&gt;0,"","NO EXEMPTION"))),"")</f>
        <v/>
      </c>
    </row>
    <row r="488">
      <c r="AT488" s="2">
        <f>IF($L488="","",IFERROR(INDEX('AR SALES'!$H$2:$H$2501,MATCH(""&amp;$L488,'AR SALES'!$AE$2:$AE$2501,0)),""))</f>
        <v/>
      </c>
      <c r="AU488" s="2">
        <f>IF($L488="","",IF($A488&lt;&gt;"GA","",IF($E488="FULTON",IF(ISNUMBER(SEARCH("COLLEGE PARK",$AT488)),"FULTON (COLLEGE PARK)",IF(ISNUMBER(SEARCH("HAPEVILLE",$AT488)),"FULTON (HAPEVILLE)",IF(ISNUMBER(SEARCH("EAST POINT",$AT488)),"FULTON (EAST POINT)",IF(ISNUMBER(SEARCH("ATLANTA",$AT488)),"FULTON (ATL LIMITS)","FULTON")))),IF($E488="DEKALB",IF(ISNUMBER(SEARCH("ATLANTA",$AT488)),"DEKALB (ATL LIMITS)","DEKALB"),IF(AND($E488="CLAYTON",ISNUMBER(SEARCH("COLLEGE PARK",$AT488))),"CLAYTON (COLLEGE PARK)",$E488)))))</f>
        <v/>
      </c>
      <c r="AV488" s="2">
        <f>IF($L488="","",IF(""&amp;$F488="2","DIESEL",IF(OR(""&amp;$F488="G",""&amp;$F488="H"),"GAS","")))</f>
        <v/>
      </c>
      <c r="AW488" s="2">
        <f>IF($AV488="","",$R488)</f>
        <v/>
      </c>
      <c r="AX488" s="2">
        <f>IF($AV488="","",IF($AB488=0,$R488,0))</f>
        <v/>
      </c>
      <c r="AY488" s="2">
        <f>IF($AV488="","",IF(AND($Z488=0,COUNTIF('AR SALES'!$L$2:$L$2501,$L488)=0),"YES",""))</f>
        <v/>
      </c>
      <c r="AZ488" s="2">
        <f>IF($AV488="","",IFERROR(VLOOKUP($AU488,CODES!$A:$B,2,FALSE),"NO CODE"))</f>
        <v/>
      </c>
      <c r="BA488" s="2">
        <f>IF(""&amp;$F488&lt;&gt;"4","",IF($AY488="YES","",IF(ROUND(SUMIFS($AE$2:$AE$4001,$L$2:$L$4001,$L488,$F$2:$F$4001,"4")-SUMIFS('AR SALES'!$Y$2:$Y$2501,'AR SALES'!$L$2:$L$2501,$L488,'AR SALES'!$AD$2:$AD$2501,"OFF"),2)=0,"","STALE")))</f>
        <v/>
      </c>
      <c r="BB488" s="2">
        <f>IF(OR(""&amp;$F488="2",""&amp;$F488="4",""&amp;$F488="G",""&amp;$F488="H"),IF($AY488="YES","",IF($AB488&lt;&gt;0,"",IF(COUNTIFS('AR SALES'!$L$2:$L$2501,$L488,'AR SALES'!$AD$2:$AD$2501,IF(""&amp;$F488="4","OFF","ON"),'AR SALES'!$AF$2:$AF$2501,"Y")&gt;0,"","NO EXEMPTION"))),"")</f>
        <v/>
      </c>
    </row>
    <row r="489">
      <c r="AT489" s="2">
        <f>IF($L489="","",IFERROR(INDEX('AR SALES'!$H$2:$H$2501,MATCH(""&amp;$L489,'AR SALES'!$AE$2:$AE$2501,0)),""))</f>
        <v/>
      </c>
      <c r="AU489" s="2">
        <f>IF($L489="","",IF($A489&lt;&gt;"GA","",IF($E489="FULTON",IF(ISNUMBER(SEARCH("COLLEGE PARK",$AT489)),"FULTON (COLLEGE PARK)",IF(ISNUMBER(SEARCH("HAPEVILLE",$AT489)),"FULTON (HAPEVILLE)",IF(ISNUMBER(SEARCH("EAST POINT",$AT489)),"FULTON (EAST POINT)",IF(ISNUMBER(SEARCH("ATLANTA",$AT489)),"FULTON (ATL LIMITS)","FULTON")))),IF($E489="DEKALB",IF(ISNUMBER(SEARCH("ATLANTA",$AT489)),"DEKALB (ATL LIMITS)","DEKALB"),IF(AND($E489="CLAYTON",ISNUMBER(SEARCH("COLLEGE PARK",$AT489))),"CLAYTON (COLLEGE PARK)",$E489)))))</f>
        <v/>
      </c>
      <c r="AV489" s="2">
        <f>IF($L489="","",IF(""&amp;$F489="2","DIESEL",IF(OR(""&amp;$F489="G",""&amp;$F489="H"),"GAS","")))</f>
        <v/>
      </c>
      <c r="AW489" s="2">
        <f>IF($AV489="","",$R489)</f>
        <v/>
      </c>
      <c r="AX489" s="2">
        <f>IF($AV489="","",IF($AB489=0,$R489,0))</f>
        <v/>
      </c>
      <c r="AY489" s="2">
        <f>IF($AV489="","",IF(AND($Z489=0,COUNTIF('AR SALES'!$L$2:$L$2501,$L489)=0),"YES",""))</f>
        <v/>
      </c>
      <c r="AZ489" s="2">
        <f>IF($AV489="","",IFERROR(VLOOKUP($AU489,CODES!$A:$B,2,FALSE),"NO CODE"))</f>
        <v/>
      </c>
      <c r="BA489" s="2">
        <f>IF(""&amp;$F489&lt;&gt;"4","",IF($AY489="YES","",IF(ROUND(SUMIFS($AE$2:$AE$4001,$L$2:$L$4001,$L489,$F$2:$F$4001,"4")-SUMIFS('AR SALES'!$Y$2:$Y$2501,'AR SALES'!$L$2:$L$2501,$L489,'AR SALES'!$AD$2:$AD$2501,"OFF"),2)=0,"","STALE")))</f>
        <v/>
      </c>
      <c r="BB489" s="2">
        <f>IF(OR(""&amp;$F489="2",""&amp;$F489="4",""&amp;$F489="G",""&amp;$F489="H"),IF($AY489="YES","",IF($AB489&lt;&gt;0,"",IF(COUNTIFS('AR SALES'!$L$2:$L$2501,$L489,'AR SALES'!$AD$2:$AD$2501,IF(""&amp;$F489="4","OFF","ON"),'AR SALES'!$AF$2:$AF$2501,"Y")&gt;0,"","NO EXEMPTION"))),"")</f>
        <v/>
      </c>
    </row>
    <row r="490">
      <c r="AT490" s="2">
        <f>IF($L490="","",IFERROR(INDEX('AR SALES'!$H$2:$H$2501,MATCH(""&amp;$L490,'AR SALES'!$AE$2:$AE$2501,0)),""))</f>
        <v/>
      </c>
      <c r="AU490" s="2">
        <f>IF($L490="","",IF($A490&lt;&gt;"GA","",IF($E490="FULTON",IF(ISNUMBER(SEARCH("COLLEGE PARK",$AT490)),"FULTON (COLLEGE PARK)",IF(ISNUMBER(SEARCH("HAPEVILLE",$AT490)),"FULTON (HAPEVILLE)",IF(ISNUMBER(SEARCH("EAST POINT",$AT490)),"FULTON (EAST POINT)",IF(ISNUMBER(SEARCH("ATLANTA",$AT490)),"FULTON (ATL LIMITS)","FULTON")))),IF($E490="DEKALB",IF(ISNUMBER(SEARCH("ATLANTA",$AT490)),"DEKALB (ATL LIMITS)","DEKALB"),IF(AND($E490="CLAYTON",ISNUMBER(SEARCH("COLLEGE PARK",$AT490))),"CLAYTON (COLLEGE PARK)",$E490)))))</f>
        <v/>
      </c>
      <c r="AV490" s="2">
        <f>IF($L490="","",IF(""&amp;$F490="2","DIESEL",IF(OR(""&amp;$F490="G",""&amp;$F490="H"),"GAS","")))</f>
        <v/>
      </c>
      <c r="AW490" s="2">
        <f>IF($AV490="","",$R490)</f>
        <v/>
      </c>
      <c r="AX490" s="2">
        <f>IF($AV490="","",IF($AB490=0,$R490,0))</f>
        <v/>
      </c>
      <c r="AY490" s="2">
        <f>IF($AV490="","",IF(AND($Z490=0,COUNTIF('AR SALES'!$L$2:$L$2501,$L490)=0),"YES",""))</f>
        <v/>
      </c>
      <c r="AZ490" s="2">
        <f>IF($AV490="","",IFERROR(VLOOKUP($AU490,CODES!$A:$B,2,FALSE),"NO CODE"))</f>
        <v/>
      </c>
      <c r="BA490" s="2">
        <f>IF(""&amp;$F490&lt;&gt;"4","",IF($AY490="YES","",IF(ROUND(SUMIFS($AE$2:$AE$4001,$L$2:$L$4001,$L490,$F$2:$F$4001,"4")-SUMIFS('AR SALES'!$Y$2:$Y$2501,'AR SALES'!$L$2:$L$2501,$L490,'AR SALES'!$AD$2:$AD$2501,"OFF"),2)=0,"","STALE")))</f>
        <v/>
      </c>
      <c r="BB490" s="2">
        <f>IF(OR(""&amp;$F490="2",""&amp;$F490="4",""&amp;$F490="G",""&amp;$F490="H"),IF($AY490="YES","",IF($AB490&lt;&gt;0,"",IF(COUNTIFS('AR SALES'!$L$2:$L$2501,$L490,'AR SALES'!$AD$2:$AD$2501,IF(""&amp;$F490="4","OFF","ON"),'AR SALES'!$AF$2:$AF$2501,"Y")&gt;0,"","NO EXEMPTION"))),"")</f>
        <v/>
      </c>
    </row>
    <row r="491">
      <c r="AT491" s="2">
        <f>IF($L491="","",IFERROR(INDEX('AR SALES'!$H$2:$H$2501,MATCH(""&amp;$L491,'AR SALES'!$AE$2:$AE$2501,0)),""))</f>
        <v/>
      </c>
      <c r="AU491" s="2">
        <f>IF($L491="","",IF($A491&lt;&gt;"GA","",IF($E491="FULTON",IF(ISNUMBER(SEARCH("COLLEGE PARK",$AT491)),"FULTON (COLLEGE PARK)",IF(ISNUMBER(SEARCH("HAPEVILLE",$AT491)),"FULTON (HAPEVILLE)",IF(ISNUMBER(SEARCH("EAST POINT",$AT491)),"FULTON (EAST POINT)",IF(ISNUMBER(SEARCH("ATLANTA",$AT491)),"FULTON (ATL LIMITS)","FULTON")))),IF($E491="DEKALB",IF(ISNUMBER(SEARCH("ATLANTA",$AT491)),"DEKALB (ATL LIMITS)","DEKALB"),IF(AND($E491="CLAYTON",ISNUMBER(SEARCH("COLLEGE PARK",$AT491))),"CLAYTON (COLLEGE PARK)",$E491)))))</f>
        <v/>
      </c>
      <c r="AV491" s="2">
        <f>IF($L491="","",IF(""&amp;$F491="2","DIESEL",IF(OR(""&amp;$F491="G",""&amp;$F491="H"),"GAS","")))</f>
        <v/>
      </c>
      <c r="AW491" s="2">
        <f>IF($AV491="","",$R491)</f>
        <v/>
      </c>
      <c r="AX491" s="2">
        <f>IF($AV491="","",IF($AB491=0,$R491,0))</f>
        <v/>
      </c>
      <c r="AY491" s="2">
        <f>IF($AV491="","",IF(AND($Z491=0,COUNTIF('AR SALES'!$L$2:$L$2501,$L491)=0),"YES",""))</f>
        <v/>
      </c>
      <c r="AZ491" s="2">
        <f>IF($AV491="","",IFERROR(VLOOKUP($AU491,CODES!$A:$B,2,FALSE),"NO CODE"))</f>
        <v/>
      </c>
      <c r="BA491" s="2">
        <f>IF(""&amp;$F491&lt;&gt;"4","",IF($AY491="YES","",IF(ROUND(SUMIFS($AE$2:$AE$4001,$L$2:$L$4001,$L491,$F$2:$F$4001,"4")-SUMIFS('AR SALES'!$Y$2:$Y$2501,'AR SALES'!$L$2:$L$2501,$L491,'AR SALES'!$AD$2:$AD$2501,"OFF"),2)=0,"","STALE")))</f>
        <v/>
      </c>
      <c r="BB491" s="2">
        <f>IF(OR(""&amp;$F491="2",""&amp;$F491="4",""&amp;$F491="G",""&amp;$F491="H"),IF($AY491="YES","",IF($AB491&lt;&gt;0,"",IF(COUNTIFS('AR SALES'!$L$2:$L$2501,$L491,'AR SALES'!$AD$2:$AD$2501,IF(""&amp;$F491="4","OFF","ON"),'AR SALES'!$AF$2:$AF$2501,"Y")&gt;0,"","NO EXEMPTION"))),"")</f>
        <v/>
      </c>
    </row>
    <row r="492">
      <c r="AT492" s="2">
        <f>IF($L492="","",IFERROR(INDEX('AR SALES'!$H$2:$H$2501,MATCH(""&amp;$L492,'AR SALES'!$AE$2:$AE$2501,0)),""))</f>
        <v/>
      </c>
      <c r="AU492" s="2">
        <f>IF($L492="","",IF($A492&lt;&gt;"GA","",IF($E492="FULTON",IF(ISNUMBER(SEARCH("COLLEGE PARK",$AT492)),"FULTON (COLLEGE PARK)",IF(ISNUMBER(SEARCH("HAPEVILLE",$AT492)),"FULTON (HAPEVILLE)",IF(ISNUMBER(SEARCH("EAST POINT",$AT492)),"FULTON (EAST POINT)",IF(ISNUMBER(SEARCH("ATLANTA",$AT492)),"FULTON (ATL LIMITS)","FULTON")))),IF($E492="DEKALB",IF(ISNUMBER(SEARCH("ATLANTA",$AT492)),"DEKALB (ATL LIMITS)","DEKALB"),IF(AND($E492="CLAYTON",ISNUMBER(SEARCH("COLLEGE PARK",$AT492))),"CLAYTON (COLLEGE PARK)",$E492)))))</f>
        <v/>
      </c>
      <c r="AV492" s="2">
        <f>IF($L492="","",IF(""&amp;$F492="2","DIESEL",IF(OR(""&amp;$F492="G",""&amp;$F492="H"),"GAS","")))</f>
        <v/>
      </c>
      <c r="AW492" s="2">
        <f>IF($AV492="","",$R492)</f>
        <v/>
      </c>
      <c r="AX492" s="2">
        <f>IF($AV492="","",IF($AB492=0,$R492,0))</f>
        <v/>
      </c>
      <c r="AY492" s="2">
        <f>IF($AV492="","",IF(AND($Z492=0,COUNTIF('AR SALES'!$L$2:$L$2501,$L492)=0),"YES",""))</f>
        <v/>
      </c>
      <c r="AZ492" s="2">
        <f>IF($AV492="","",IFERROR(VLOOKUP($AU492,CODES!$A:$B,2,FALSE),"NO CODE"))</f>
        <v/>
      </c>
      <c r="BA492" s="2">
        <f>IF(""&amp;$F492&lt;&gt;"4","",IF($AY492="YES","",IF(ROUND(SUMIFS($AE$2:$AE$4001,$L$2:$L$4001,$L492,$F$2:$F$4001,"4")-SUMIFS('AR SALES'!$Y$2:$Y$2501,'AR SALES'!$L$2:$L$2501,$L492,'AR SALES'!$AD$2:$AD$2501,"OFF"),2)=0,"","STALE")))</f>
        <v/>
      </c>
      <c r="BB492" s="2">
        <f>IF(OR(""&amp;$F492="2",""&amp;$F492="4",""&amp;$F492="G",""&amp;$F492="H"),IF($AY492="YES","",IF($AB492&lt;&gt;0,"",IF(COUNTIFS('AR SALES'!$L$2:$L$2501,$L492,'AR SALES'!$AD$2:$AD$2501,IF(""&amp;$F492="4","OFF","ON"),'AR SALES'!$AF$2:$AF$2501,"Y")&gt;0,"","NO EXEMPTION"))),"")</f>
        <v/>
      </c>
    </row>
    <row r="493">
      <c r="AT493" s="2">
        <f>IF($L493="","",IFERROR(INDEX('AR SALES'!$H$2:$H$2501,MATCH(""&amp;$L493,'AR SALES'!$AE$2:$AE$2501,0)),""))</f>
        <v/>
      </c>
      <c r="AU493" s="2">
        <f>IF($L493="","",IF($A493&lt;&gt;"GA","",IF($E493="FULTON",IF(ISNUMBER(SEARCH("COLLEGE PARK",$AT493)),"FULTON (COLLEGE PARK)",IF(ISNUMBER(SEARCH("HAPEVILLE",$AT493)),"FULTON (HAPEVILLE)",IF(ISNUMBER(SEARCH("EAST POINT",$AT493)),"FULTON (EAST POINT)",IF(ISNUMBER(SEARCH("ATLANTA",$AT493)),"FULTON (ATL LIMITS)","FULTON")))),IF($E493="DEKALB",IF(ISNUMBER(SEARCH("ATLANTA",$AT493)),"DEKALB (ATL LIMITS)","DEKALB"),IF(AND($E493="CLAYTON",ISNUMBER(SEARCH("COLLEGE PARK",$AT493))),"CLAYTON (COLLEGE PARK)",$E493)))))</f>
        <v/>
      </c>
      <c r="AV493" s="2">
        <f>IF($L493="","",IF(""&amp;$F493="2","DIESEL",IF(OR(""&amp;$F493="G",""&amp;$F493="H"),"GAS","")))</f>
        <v/>
      </c>
      <c r="AW493" s="2">
        <f>IF($AV493="","",$R493)</f>
        <v/>
      </c>
      <c r="AX493" s="2">
        <f>IF($AV493="","",IF($AB493=0,$R493,0))</f>
        <v/>
      </c>
      <c r="AY493" s="2">
        <f>IF($AV493="","",IF(AND($Z493=0,COUNTIF('AR SALES'!$L$2:$L$2501,$L493)=0),"YES",""))</f>
        <v/>
      </c>
      <c r="AZ493" s="2">
        <f>IF($AV493="","",IFERROR(VLOOKUP($AU493,CODES!$A:$B,2,FALSE),"NO CODE"))</f>
        <v/>
      </c>
      <c r="BA493" s="2">
        <f>IF(""&amp;$F493&lt;&gt;"4","",IF($AY493="YES","",IF(ROUND(SUMIFS($AE$2:$AE$4001,$L$2:$L$4001,$L493,$F$2:$F$4001,"4")-SUMIFS('AR SALES'!$Y$2:$Y$2501,'AR SALES'!$L$2:$L$2501,$L493,'AR SALES'!$AD$2:$AD$2501,"OFF"),2)=0,"","STALE")))</f>
        <v/>
      </c>
      <c r="BB493" s="2">
        <f>IF(OR(""&amp;$F493="2",""&amp;$F493="4",""&amp;$F493="G",""&amp;$F493="H"),IF($AY493="YES","",IF($AB493&lt;&gt;0,"",IF(COUNTIFS('AR SALES'!$L$2:$L$2501,$L493,'AR SALES'!$AD$2:$AD$2501,IF(""&amp;$F493="4","OFF","ON"),'AR SALES'!$AF$2:$AF$2501,"Y")&gt;0,"","NO EXEMPTION"))),"")</f>
        <v/>
      </c>
    </row>
    <row r="494">
      <c r="AT494" s="2">
        <f>IF($L494="","",IFERROR(INDEX('AR SALES'!$H$2:$H$2501,MATCH(""&amp;$L494,'AR SALES'!$AE$2:$AE$2501,0)),""))</f>
        <v/>
      </c>
      <c r="AU494" s="2">
        <f>IF($L494="","",IF($A494&lt;&gt;"GA","",IF($E494="FULTON",IF(ISNUMBER(SEARCH("COLLEGE PARK",$AT494)),"FULTON (COLLEGE PARK)",IF(ISNUMBER(SEARCH("HAPEVILLE",$AT494)),"FULTON (HAPEVILLE)",IF(ISNUMBER(SEARCH("EAST POINT",$AT494)),"FULTON (EAST POINT)",IF(ISNUMBER(SEARCH("ATLANTA",$AT494)),"FULTON (ATL LIMITS)","FULTON")))),IF($E494="DEKALB",IF(ISNUMBER(SEARCH("ATLANTA",$AT494)),"DEKALB (ATL LIMITS)","DEKALB"),IF(AND($E494="CLAYTON",ISNUMBER(SEARCH("COLLEGE PARK",$AT494))),"CLAYTON (COLLEGE PARK)",$E494)))))</f>
        <v/>
      </c>
      <c r="AV494" s="2">
        <f>IF($L494="","",IF(""&amp;$F494="2","DIESEL",IF(OR(""&amp;$F494="G",""&amp;$F494="H"),"GAS","")))</f>
        <v/>
      </c>
      <c r="AW494" s="2">
        <f>IF($AV494="","",$R494)</f>
        <v/>
      </c>
      <c r="AX494" s="2">
        <f>IF($AV494="","",IF($AB494=0,$R494,0))</f>
        <v/>
      </c>
      <c r="AY494" s="2">
        <f>IF($AV494="","",IF(AND($Z494=0,COUNTIF('AR SALES'!$L$2:$L$2501,$L494)=0),"YES",""))</f>
        <v/>
      </c>
      <c r="AZ494" s="2">
        <f>IF($AV494="","",IFERROR(VLOOKUP($AU494,CODES!$A:$B,2,FALSE),"NO CODE"))</f>
        <v/>
      </c>
      <c r="BA494" s="2">
        <f>IF(""&amp;$F494&lt;&gt;"4","",IF($AY494="YES","",IF(ROUND(SUMIFS($AE$2:$AE$4001,$L$2:$L$4001,$L494,$F$2:$F$4001,"4")-SUMIFS('AR SALES'!$Y$2:$Y$2501,'AR SALES'!$L$2:$L$2501,$L494,'AR SALES'!$AD$2:$AD$2501,"OFF"),2)=0,"","STALE")))</f>
        <v/>
      </c>
      <c r="BB494" s="2">
        <f>IF(OR(""&amp;$F494="2",""&amp;$F494="4",""&amp;$F494="G",""&amp;$F494="H"),IF($AY494="YES","",IF($AB494&lt;&gt;0,"",IF(COUNTIFS('AR SALES'!$L$2:$L$2501,$L494,'AR SALES'!$AD$2:$AD$2501,IF(""&amp;$F494="4","OFF","ON"),'AR SALES'!$AF$2:$AF$2501,"Y")&gt;0,"","NO EXEMPTION"))),"")</f>
        <v/>
      </c>
    </row>
    <row r="495">
      <c r="AT495" s="2">
        <f>IF($L495="","",IFERROR(INDEX('AR SALES'!$H$2:$H$2501,MATCH(""&amp;$L495,'AR SALES'!$AE$2:$AE$2501,0)),""))</f>
        <v/>
      </c>
      <c r="AU495" s="2">
        <f>IF($L495="","",IF($A495&lt;&gt;"GA","",IF($E495="FULTON",IF(ISNUMBER(SEARCH("COLLEGE PARK",$AT495)),"FULTON (COLLEGE PARK)",IF(ISNUMBER(SEARCH("HAPEVILLE",$AT495)),"FULTON (HAPEVILLE)",IF(ISNUMBER(SEARCH("EAST POINT",$AT495)),"FULTON (EAST POINT)",IF(ISNUMBER(SEARCH("ATLANTA",$AT495)),"FULTON (ATL LIMITS)","FULTON")))),IF($E495="DEKALB",IF(ISNUMBER(SEARCH("ATLANTA",$AT495)),"DEKALB (ATL LIMITS)","DEKALB"),IF(AND($E495="CLAYTON",ISNUMBER(SEARCH("COLLEGE PARK",$AT495))),"CLAYTON (COLLEGE PARK)",$E495)))))</f>
        <v/>
      </c>
      <c r="AV495" s="2">
        <f>IF($L495="","",IF(""&amp;$F495="2","DIESEL",IF(OR(""&amp;$F495="G",""&amp;$F495="H"),"GAS","")))</f>
        <v/>
      </c>
      <c r="AW495" s="2">
        <f>IF($AV495="","",$R495)</f>
        <v/>
      </c>
      <c r="AX495" s="2">
        <f>IF($AV495="","",IF($AB495=0,$R495,0))</f>
        <v/>
      </c>
      <c r="AY495" s="2">
        <f>IF($AV495="","",IF(AND($Z495=0,COUNTIF('AR SALES'!$L$2:$L$2501,$L495)=0),"YES",""))</f>
        <v/>
      </c>
      <c r="AZ495" s="2">
        <f>IF($AV495="","",IFERROR(VLOOKUP($AU495,CODES!$A:$B,2,FALSE),"NO CODE"))</f>
        <v/>
      </c>
      <c r="BA495" s="2">
        <f>IF(""&amp;$F495&lt;&gt;"4","",IF($AY495="YES","",IF(ROUND(SUMIFS($AE$2:$AE$4001,$L$2:$L$4001,$L495,$F$2:$F$4001,"4")-SUMIFS('AR SALES'!$Y$2:$Y$2501,'AR SALES'!$L$2:$L$2501,$L495,'AR SALES'!$AD$2:$AD$2501,"OFF"),2)=0,"","STALE")))</f>
        <v/>
      </c>
      <c r="BB495" s="2">
        <f>IF(OR(""&amp;$F495="2",""&amp;$F495="4",""&amp;$F495="G",""&amp;$F495="H"),IF($AY495="YES","",IF($AB495&lt;&gt;0,"",IF(COUNTIFS('AR SALES'!$L$2:$L$2501,$L495,'AR SALES'!$AD$2:$AD$2501,IF(""&amp;$F495="4","OFF","ON"),'AR SALES'!$AF$2:$AF$2501,"Y")&gt;0,"","NO EXEMPTION"))),"")</f>
        <v/>
      </c>
    </row>
    <row r="496">
      <c r="AT496" s="2">
        <f>IF($L496="","",IFERROR(INDEX('AR SALES'!$H$2:$H$2501,MATCH(""&amp;$L496,'AR SALES'!$AE$2:$AE$2501,0)),""))</f>
        <v/>
      </c>
      <c r="AU496" s="2">
        <f>IF($L496="","",IF($A496&lt;&gt;"GA","",IF($E496="FULTON",IF(ISNUMBER(SEARCH("COLLEGE PARK",$AT496)),"FULTON (COLLEGE PARK)",IF(ISNUMBER(SEARCH("HAPEVILLE",$AT496)),"FULTON (HAPEVILLE)",IF(ISNUMBER(SEARCH("EAST POINT",$AT496)),"FULTON (EAST POINT)",IF(ISNUMBER(SEARCH("ATLANTA",$AT496)),"FULTON (ATL LIMITS)","FULTON")))),IF($E496="DEKALB",IF(ISNUMBER(SEARCH("ATLANTA",$AT496)),"DEKALB (ATL LIMITS)","DEKALB"),IF(AND($E496="CLAYTON",ISNUMBER(SEARCH("COLLEGE PARK",$AT496))),"CLAYTON (COLLEGE PARK)",$E496)))))</f>
        <v/>
      </c>
      <c r="AV496" s="2">
        <f>IF($L496="","",IF(""&amp;$F496="2","DIESEL",IF(OR(""&amp;$F496="G",""&amp;$F496="H"),"GAS","")))</f>
        <v/>
      </c>
      <c r="AW496" s="2">
        <f>IF($AV496="","",$R496)</f>
        <v/>
      </c>
      <c r="AX496" s="2">
        <f>IF($AV496="","",IF($AB496=0,$R496,0))</f>
        <v/>
      </c>
      <c r="AY496" s="2">
        <f>IF($AV496="","",IF(AND($Z496=0,COUNTIF('AR SALES'!$L$2:$L$2501,$L496)=0),"YES",""))</f>
        <v/>
      </c>
      <c r="AZ496" s="2">
        <f>IF($AV496="","",IFERROR(VLOOKUP($AU496,CODES!$A:$B,2,FALSE),"NO CODE"))</f>
        <v/>
      </c>
      <c r="BA496" s="2">
        <f>IF(""&amp;$F496&lt;&gt;"4","",IF($AY496="YES","",IF(ROUND(SUMIFS($AE$2:$AE$4001,$L$2:$L$4001,$L496,$F$2:$F$4001,"4")-SUMIFS('AR SALES'!$Y$2:$Y$2501,'AR SALES'!$L$2:$L$2501,$L496,'AR SALES'!$AD$2:$AD$2501,"OFF"),2)=0,"","STALE")))</f>
        <v/>
      </c>
      <c r="BB496" s="2">
        <f>IF(OR(""&amp;$F496="2",""&amp;$F496="4",""&amp;$F496="G",""&amp;$F496="H"),IF($AY496="YES","",IF($AB496&lt;&gt;0,"",IF(COUNTIFS('AR SALES'!$L$2:$L$2501,$L496,'AR SALES'!$AD$2:$AD$2501,IF(""&amp;$F496="4","OFF","ON"),'AR SALES'!$AF$2:$AF$2501,"Y")&gt;0,"","NO EXEMPTION"))),"")</f>
        <v/>
      </c>
    </row>
    <row r="497">
      <c r="AT497" s="2">
        <f>IF($L497="","",IFERROR(INDEX('AR SALES'!$H$2:$H$2501,MATCH(""&amp;$L497,'AR SALES'!$AE$2:$AE$2501,0)),""))</f>
        <v/>
      </c>
      <c r="AU497" s="2">
        <f>IF($L497="","",IF($A497&lt;&gt;"GA","",IF($E497="FULTON",IF(ISNUMBER(SEARCH("COLLEGE PARK",$AT497)),"FULTON (COLLEGE PARK)",IF(ISNUMBER(SEARCH("HAPEVILLE",$AT497)),"FULTON (HAPEVILLE)",IF(ISNUMBER(SEARCH("EAST POINT",$AT497)),"FULTON (EAST POINT)",IF(ISNUMBER(SEARCH("ATLANTA",$AT497)),"FULTON (ATL LIMITS)","FULTON")))),IF($E497="DEKALB",IF(ISNUMBER(SEARCH("ATLANTA",$AT497)),"DEKALB (ATL LIMITS)","DEKALB"),IF(AND($E497="CLAYTON",ISNUMBER(SEARCH("COLLEGE PARK",$AT497))),"CLAYTON (COLLEGE PARK)",$E497)))))</f>
        <v/>
      </c>
      <c r="AV497" s="2">
        <f>IF($L497="","",IF(""&amp;$F497="2","DIESEL",IF(OR(""&amp;$F497="G",""&amp;$F497="H"),"GAS","")))</f>
        <v/>
      </c>
      <c r="AW497" s="2">
        <f>IF($AV497="","",$R497)</f>
        <v/>
      </c>
      <c r="AX497" s="2">
        <f>IF($AV497="","",IF($AB497=0,$R497,0))</f>
        <v/>
      </c>
      <c r="AY497" s="2">
        <f>IF($AV497="","",IF(AND($Z497=0,COUNTIF('AR SALES'!$L$2:$L$2501,$L497)=0),"YES",""))</f>
        <v/>
      </c>
      <c r="AZ497" s="2">
        <f>IF($AV497="","",IFERROR(VLOOKUP($AU497,CODES!$A:$B,2,FALSE),"NO CODE"))</f>
        <v/>
      </c>
      <c r="BA497" s="2">
        <f>IF(""&amp;$F497&lt;&gt;"4","",IF($AY497="YES","",IF(ROUND(SUMIFS($AE$2:$AE$4001,$L$2:$L$4001,$L497,$F$2:$F$4001,"4")-SUMIFS('AR SALES'!$Y$2:$Y$2501,'AR SALES'!$L$2:$L$2501,$L497,'AR SALES'!$AD$2:$AD$2501,"OFF"),2)=0,"","STALE")))</f>
        <v/>
      </c>
      <c r="BB497" s="2">
        <f>IF(OR(""&amp;$F497="2",""&amp;$F497="4",""&amp;$F497="G",""&amp;$F497="H"),IF($AY497="YES","",IF($AB497&lt;&gt;0,"",IF(COUNTIFS('AR SALES'!$L$2:$L$2501,$L497,'AR SALES'!$AD$2:$AD$2501,IF(""&amp;$F497="4","OFF","ON"),'AR SALES'!$AF$2:$AF$2501,"Y")&gt;0,"","NO EXEMPTION"))),"")</f>
        <v/>
      </c>
    </row>
    <row r="498">
      <c r="AT498" s="2">
        <f>IF($L498="","",IFERROR(INDEX('AR SALES'!$H$2:$H$2501,MATCH(""&amp;$L498,'AR SALES'!$AE$2:$AE$2501,0)),""))</f>
        <v/>
      </c>
      <c r="AU498" s="2">
        <f>IF($L498="","",IF($A498&lt;&gt;"GA","",IF($E498="FULTON",IF(ISNUMBER(SEARCH("COLLEGE PARK",$AT498)),"FULTON (COLLEGE PARK)",IF(ISNUMBER(SEARCH("HAPEVILLE",$AT498)),"FULTON (HAPEVILLE)",IF(ISNUMBER(SEARCH("EAST POINT",$AT498)),"FULTON (EAST POINT)",IF(ISNUMBER(SEARCH("ATLANTA",$AT498)),"FULTON (ATL LIMITS)","FULTON")))),IF($E498="DEKALB",IF(ISNUMBER(SEARCH("ATLANTA",$AT498)),"DEKALB (ATL LIMITS)","DEKALB"),IF(AND($E498="CLAYTON",ISNUMBER(SEARCH("COLLEGE PARK",$AT498))),"CLAYTON (COLLEGE PARK)",$E498)))))</f>
        <v/>
      </c>
      <c r="AV498" s="2">
        <f>IF($L498="","",IF(""&amp;$F498="2","DIESEL",IF(OR(""&amp;$F498="G",""&amp;$F498="H"),"GAS","")))</f>
        <v/>
      </c>
      <c r="AW498" s="2">
        <f>IF($AV498="","",$R498)</f>
        <v/>
      </c>
      <c r="AX498" s="2">
        <f>IF($AV498="","",IF($AB498=0,$R498,0))</f>
        <v/>
      </c>
      <c r="AY498" s="2">
        <f>IF($AV498="","",IF(AND($Z498=0,COUNTIF('AR SALES'!$L$2:$L$2501,$L498)=0),"YES",""))</f>
        <v/>
      </c>
      <c r="AZ498" s="2">
        <f>IF($AV498="","",IFERROR(VLOOKUP($AU498,CODES!$A:$B,2,FALSE),"NO CODE"))</f>
        <v/>
      </c>
      <c r="BA498" s="2">
        <f>IF(""&amp;$F498&lt;&gt;"4","",IF($AY498="YES","",IF(ROUND(SUMIFS($AE$2:$AE$4001,$L$2:$L$4001,$L498,$F$2:$F$4001,"4")-SUMIFS('AR SALES'!$Y$2:$Y$2501,'AR SALES'!$L$2:$L$2501,$L498,'AR SALES'!$AD$2:$AD$2501,"OFF"),2)=0,"","STALE")))</f>
        <v/>
      </c>
      <c r="BB498" s="2">
        <f>IF(OR(""&amp;$F498="2",""&amp;$F498="4",""&amp;$F498="G",""&amp;$F498="H"),IF($AY498="YES","",IF($AB498&lt;&gt;0,"",IF(COUNTIFS('AR SALES'!$L$2:$L$2501,$L498,'AR SALES'!$AD$2:$AD$2501,IF(""&amp;$F498="4","OFF","ON"),'AR SALES'!$AF$2:$AF$2501,"Y")&gt;0,"","NO EXEMPTION"))),"")</f>
        <v/>
      </c>
    </row>
    <row r="499">
      <c r="AT499" s="2">
        <f>IF($L499="","",IFERROR(INDEX('AR SALES'!$H$2:$H$2501,MATCH(""&amp;$L499,'AR SALES'!$AE$2:$AE$2501,0)),""))</f>
        <v/>
      </c>
      <c r="AU499" s="2">
        <f>IF($L499="","",IF($A499&lt;&gt;"GA","",IF($E499="FULTON",IF(ISNUMBER(SEARCH("COLLEGE PARK",$AT499)),"FULTON (COLLEGE PARK)",IF(ISNUMBER(SEARCH("HAPEVILLE",$AT499)),"FULTON (HAPEVILLE)",IF(ISNUMBER(SEARCH("EAST POINT",$AT499)),"FULTON (EAST POINT)",IF(ISNUMBER(SEARCH("ATLANTA",$AT499)),"FULTON (ATL LIMITS)","FULTON")))),IF($E499="DEKALB",IF(ISNUMBER(SEARCH("ATLANTA",$AT499)),"DEKALB (ATL LIMITS)","DEKALB"),IF(AND($E499="CLAYTON",ISNUMBER(SEARCH("COLLEGE PARK",$AT499))),"CLAYTON (COLLEGE PARK)",$E499)))))</f>
        <v/>
      </c>
      <c r="AV499" s="2">
        <f>IF($L499="","",IF(""&amp;$F499="2","DIESEL",IF(OR(""&amp;$F499="G",""&amp;$F499="H"),"GAS","")))</f>
        <v/>
      </c>
      <c r="AW499" s="2">
        <f>IF($AV499="","",$R499)</f>
        <v/>
      </c>
      <c r="AX499" s="2">
        <f>IF($AV499="","",IF($AB499=0,$R499,0))</f>
        <v/>
      </c>
      <c r="AY499" s="2">
        <f>IF($AV499="","",IF(AND($Z499=0,COUNTIF('AR SALES'!$L$2:$L$2501,$L499)=0),"YES",""))</f>
        <v/>
      </c>
      <c r="AZ499" s="2">
        <f>IF($AV499="","",IFERROR(VLOOKUP($AU499,CODES!$A:$B,2,FALSE),"NO CODE"))</f>
        <v/>
      </c>
      <c r="BA499" s="2">
        <f>IF(""&amp;$F499&lt;&gt;"4","",IF($AY499="YES","",IF(ROUND(SUMIFS($AE$2:$AE$4001,$L$2:$L$4001,$L499,$F$2:$F$4001,"4")-SUMIFS('AR SALES'!$Y$2:$Y$2501,'AR SALES'!$L$2:$L$2501,$L499,'AR SALES'!$AD$2:$AD$2501,"OFF"),2)=0,"","STALE")))</f>
        <v/>
      </c>
      <c r="BB499" s="2">
        <f>IF(OR(""&amp;$F499="2",""&amp;$F499="4",""&amp;$F499="G",""&amp;$F499="H"),IF($AY499="YES","",IF($AB499&lt;&gt;0,"",IF(COUNTIFS('AR SALES'!$L$2:$L$2501,$L499,'AR SALES'!$AD$2:$AD$2501,IF(""&amp;$F499="4","OFF","ON"),'AR SALES'!$AF$2:$AF$2501,"Y")&gt;0,"","NO EXEMPTION"))),"")</f>
        <v/>
      </c>
    </row>
    <row r="500">
      <c r="AT500" s="2">
        <f>IF($L500="","",IFERROR(INDEX('AR SALES'!$H$2:$H$2501,MATCH(""&amp;$L500,'AR SALES'!$AE$2:$AE$2501,0)),""))</f>
        <v/>
      </c>
      <c r="AU500" s="2">
        <f>IF($L500="","",IF($A500&lt;&gt;"GA","",IF($E500="FULTON",IF(ISNUMBER(SEARCH("COLLEGE PARK",$AT500)),"FULTON (COLLEGE PARK)",IF(ISNUMBER(SEARCH("HAPEVILLE",$AT500)),"FULTON (HAPEVILLE)",IF(ISNUMBER(SEARCH("EAST POINT",$AT500)),"FULTON (EAST POINT)",IF(ISNUMBER(SEARCH("ATLANTA",$AT500)),"FULTON (ATL LIMITS)","FULTON")))),IF($E500="DEKALB",IF(ISNUMBER(SEARCH("ATLANTA",$AT500)),"DEKALB (ATL LIMITS)","DEKALB"),IF(AND($E500="CLAYTON",ISNUMBER(SEARCH("COLLEGE PARK",$AT500))),"CLAYTON (COLLEGE PARK)",$E500)))))</f>
        <v/>
      </c>
      <c r="AV500" s="2">
        <f>IF($L500="","",IF(""&amp;$F500="2","DIESEL",IF(OR(""&amp;$F500="G",""&amp;$F500="H"),"GAS","")))</f>
        <v/>
      </c>
      <c r="AW500" s="2">
        <f>IF($AV500="","",$R500)</f>
        <v/>
      </c>
      <c r="AX500" s="2">
        <f>IF($AV500="","",IF($AB500=0,$R500,0))</f>
        <v/>
      </c>
      <c r="AY500" s="2">
        <f>IF($AV500="","",IF(AND($Z500=0,COUNTIF('AR SALES'!$L$2:$L$2501,$L500)=0),"YES",""))</f>
        <v/>
      </c>
      <c r="AZ500" s="2">
        <f>IF($AV500="","",IFERROR(VLOOKUP($AU500,CODES!$A:$B,2,FALSE),"NO CODE"))</f>
        <v/>
      </c>
      <c r="BA500" s="2">
        <f>IF(""&amp;$F500&lt;&gt;"4","",IF($AY500="YES","",IF(ROUND(SUMIFS($AE$2:$AE$4001,$L$2:$L$4001,$L500,$F$2:$F$4001,"4")-SUMIFS('AR SALES'!$Y$2:$Y$2501,'AR SALES'!$L$2:$L$2501,$L500,'AR SALES'!$AD$2:$AD$2501,"OFF"),2)=0,"","STALE")))</f>
        <v/>
      </c>
      <c r="BB500" s="2">
        <f>IF(OR(""&amp;$F500="2",""&amp;$F500="4",""&amp;$F500="G",""&amp;$F500="H"),IF($AY500="YES","",IF($AB500&lt;&gt;0,"",IF(COUNTIFS('AR SALES'!$L$2:$L$2501,$L500,'AR SALES'!$AD$2:$AD$2501,IF(""&amp;$F500="4","OFF","ON"),'AR SALES'!$AF$2:$AF$2501,"Y")&gt;0,"","NO EXEMPTION"))),"")</f>
        <v/>
      </c>
    </row>
    <row r="501">
      <c r="AT501" s="2">
        <f>IF($L501="","",IFERROR(INDEX('AR SALES'!$H$2:$H$2501,MATCH(""&amp;$L501,'AR SALES'!$AE$2:$AE$2501,0)),""))</f>
        <v/>
      </c>
      <c r="AU501" s="2">
        <f>IF($L501="","",IF($A501&lt;&gt;"GA","",IF($E501="FULTON",IF(ISNUMBER(SEARCH("COLLEGE PARK",$AT501)),"FULTON (COLLEGE PARK)",IF(ISNUMBER(SEARCH("HAPEVILLE",$AT501)),"FULTON (HAPEVILLE)",IF(ISNUMBER(SEARCH("EAST POINT",$AT501)),"FULTON (EAST POINT)",IF(ISNUMBER(SEARCH("ATLANTA",$AT501)),"FULTON (ATL LIMITS)","FULTON")))),IF($E501="DEKALB",IF(ISNUMBER(SEARCH("ATLANTA",$AT501)),"DEKALB (ATL LIMITS)","DEKALB"),IF(AND($E501="CLAYTON",ISNUMBER(SEARCH("COLLEGE PARK",$AT501))),"CLAYTON (COLLEGE PARK)",$E501)))))</f>
        <v/>
      </c>
      <c r="AV501" s="2">
        <f>IF($L501="","",IF(""&amp;$F501="2","DIESEL",IF(OR(""&amp;$F501="G",""&amp;$F501="H"),"GAS","")))</f>
        <v/>
      </c>
      <c r="AW501" s="2">
        <f>IF($AV501="","",$R501)</f>
        <v/>
      </c>
      <c r="AX501" s="2">
        <f>IF($AV501="","",IF($AB501=0,$R501,0))</f>
        <v/>
      </c>
      <c r="AY501" s="2">
        <f>IF($AV501="","",IF(AND($Z501=0,COUNTIF('AR SALES'!$L$2:$L$2501,$L501)=0),"YES",""))</f>
        <v/>
      </c>
      <c r="AZ501" s="2">
        <f>IF($AV501="","",IFERROR(VLOOKUP($AU501,CODES!$A:$B,2,FALSE),"NO CODE"))</f>
        <v/>
      </c>
      <c r="BA501" s="2">
        <f>IF(""&amp;$F501&lt;&gt;"4","",IF($AY501="YES","",IF(ROUND(SUMIFS($AE$2:$AE$4001,$L$2:$L$4001,$L501,$F$2:$F$4001,"4")-SUMIFS('AR SALES'!$Y$2:$Y$2501,'AR SALES'!$L$2:$L$2501,$L501,'AR SALES'!$AD$2:$AD$2501,"OFF"),2)=0,"","STALE")))</f>
        <v/>
      </c>
      <c r="BB501" s="2">
        <f>IF(OR(""&amp;$F501="2",""&amp;$F501="4",""&amp;$F501="G",""&amp;$F501="H"),IF($AY501="YES","",IF($AB501&lt;&gt;0,"",IF(COUNTIFS('AR SALES'!$L$2:$L$2501,$L501,'AR SALES'!$AD$2:$AD$2501,IF(""&amp;$F501="4","OFF","ON"),'AR SALES'!$AF$2:$AF$2501,"Y")&gt;0,"","NO EXEMPTION"))),"")</f>
        <v/>
      </c>
    </row>
    <row r="502">
      <c r="AT502" s="2">
        <f>IF($L502="","",IFERROR(INDEX('AR SALES'!$H$2:$H$2501,MATCH(""&amp;$L502,'AR SALES'!$AE$2:$AE$2501,0)),""))</f>
        <v/>
      </c>
      <c r="AU502" s="2">
        <f>IF($L502="","",IF($A502&lt;&gt;"GA","",IF($E502="FULTON",IF(ISNUMBER(SEARCH("COLLEGE PARK",$AT502)),"FULTON (COLLEGE PARK)",IF(ISNUMBER(SEARCH("HAPEVILLE",$AT502)),"FULTON (HAPEVILLE)",IF(ISNUMBER(SEARCH("EAST POINT",$AT502)),"FULTON (EAST POINT)",IF(ISNUMBER(SEARCH("ATLANTA",$AT502)),"FULTON (ATL LIMITS)","FULTON")))),IF($E502="DEKALB",IF(ISNUMBER(SEARCH("ATLANTA",$AT502)),"DEKALB (ATL LIMITS)","DEKALB"),IF(AND($E502="CLAYTON",ISNUMBER(SEARCH("COLLEGE PARK",$AT502))),"CLAYTON (COLLEGE PARK)",$E502)))))</f>
        <v/>
      </c>
      <c r="AV502" s="2">
        <f>IF($L502="","",IF(""&amp;$F502="2","DIESEL",IF(OR(""&amp;$F502="G",""&amp;$F502="H"),"GAS","")))</f>
        <v/>
      </c>
      <c r="AW502" s="2">
        <f>IF($AV502="","",$R502)</f>
        <v/>
      </c>
      <c r="AX502" s="2">
        <f>IF($AV502="","",IF($AB502=0,$R502,0))</f>
        <v/>
      </c>
      <c r="AY502" s="2">
        <f>IF($AV502="","",IF(AND($Z502=0,COUNTIF('AR SALES'!$L$2:$L$2501,$L502)=0),"YES",""))</f>
        <v/>
      </c>
      <c r="AZ502" s="2">
        <f>IF($AV502="","",IFERROR(VLOOKUP($AU502,CODES!$A:$B,2,FALSE),"NO CODE"))</f>
        <v/>
      </c>
      <c r="BA502" s="2">
        <f>IF(""&amp;$F502&lt;&gt;"4","",IF($AY502="YES","",IF(ROUND(SUMIFS($AE$2:$AE$4001,$L$2:$L$4001,$L502,$F$2:$F$4001,"4")-SUMIFS('AR SALES'!$Y$2:$Y$2501,'AR SALES'!$L$2:$L$2501,$L502,'AR SALES'!$AD$2:$AD$2501,"OFF"),2)=0,"","STALE")))</f>
        <v/>
      </c>
      <c r="BB502" s="2">
        <f>IF(OR(""&amp;$F502="2",""&amp;$F502="4",""&amp;$F502="G",""&amp;$F502="H"),IF($AY502="YES","",IF($AB502&lt;&gt;0,"",IF(COUNTIFS('AR SALES'!$L$2:$L$2501,$L502,'AR SALES'!$AD$2:$AD$2501,IF(""&amp;$F502="4","OFF","ON"),'AR SALES'!$AF$2:$AF$2501,"Y")&gt;0,"","NO EXEMPTION"))),"")</f>
        <v/>
      </c>
    </row>
    <row r="503">
      <c r="AT503" s="2">
        <f>IF($L503="","",IFERROR(INDEX('AR SALES'!$H$2:$H$2501,MATCH(""&amp;$L503,'AR SALES'!$AE$2:$AE$2501,0)),""))</f>
        <v/>
      </c>
      <c r="AU503" s="2">
        <f>IF($L503="","",IF($A503&lt;&gt;"GA","",IF($E503="FULTON",IF(ISNUMBER(SEARCH("COLLEGE PARK",$AT503)),"FULTON (COLLEGE PARK)",IF(ISNUMBER(SEARCH("HAPEVILLE",$AT503)),"FULTON (HAPEVILLE)",IF(ISNUMBER(SEARCH("EAST POINT",$AT503)),"FULTON (EAST POINT)",IF(ISNUMBER(SEARCH("ATLANTA",$AT503)),"FULTON (ATL LIMITS)","FULTON")))),IF($E503="DEKALB",IF(ISNUMBER(SEARCH("ATLANTA",$AT503)),"DEKALB (ATL LIMITS)","DEKALB"),IF(AND($E503="CLAYTON",ISNUMBER(SEARCH("COLLEGE PARK",$AT503))),"CLAYTON (COLLEGE PARK)",$E503)))))</f>
        <v/>
      </c>
      <c r="AV503" s="2">
        <f>IF($L503="","",IF(""&amp;$F503="2","DIESEL",IF(OR(""&amp;$F503="G",""&amp;$F503="H"),"GAS","")))</f>
        <v/>
      </c>
      <c r="AW503" s="2">
        <f>IF($AV503="","",$R503)</f>
        <v/>
      </c>
      <c r="AX503" s="2">
        <f>IF($AV503="","",IF($AB503=0,$R503,0))</f>
        <v/>
      </c>
      <c r="AY503" s="2">
        <f>IF($AV503="","",IF(AND($Z503=0,COUNTIF('AR SALES'!$L$2:$L$2501,$L503)=0),"YES",""))</f>
        <v/>
      </c>
      <c r="AZ503" s="2">
        <f>IF($AV503="","",IFERROR(VLOOKUP($AU503,CODES!$A:$B,2,FALSE),"NO CODE"))</f>
        <v/>
      </c>
      <c r="BA503" s="2">
        <f>IF(""&amp;$F503&lt;&gt;"4","",IF($AY503="YES","",IF(ROUND(SUMIFS($AE$2:$AE$4001,$L$2:$L$4001,$L503,$F$2:$F$4001,"4")-SUMIFS('AR SALES'!$Y$2:$Y$2501,'AR SALES'!$L$2:$L$2501,$L503,'AR SALES'!$AD$2:$AD$2501,"OFF"),2)=0,"","STALE")))</f>
        <v/>
      </c>
      <c r="BB503" s="2">
        <f>IF(OR(""&amp;$F503="2",""&amp;$F503="4",""&amp;$F503="G",""&amp;$F503="H"),IF($AY503="YES","",IF($AB503&lt;&gt;0,"",IF(COUNTIFS('AR SALES'!$L$2:$L$2501,$L503,'AR SALES'!$AD$2:$AD$2501,IF(""&amp;$F503="4","OFF","ON"),'AR SALES'!$AF$2:$AF$2501,"Y")&gt;0,"","NO EXEMPTION"))),"")</f>
        <v/>
      </c>
    </row>
    <row r="504">
      <c r="AT504" s="2">
        <f>IF($L504="","",IFERROR(INDEX('AR SALES'!$H$2:$H$2501,MATCH(""&amp;$L504,'AR SALES'!$AE$2:$AE$2501,0)),""))</f>
        <v/>
      </c>
      <c r="AU504" s="2">
        <f>IF($L504="","",IF($A504&lt;&gt;"GA","",IF($E504="FULTON",IF(ISNUMBER(SEARCH("COLLEGE PARK",$AT504)),"FULTON (COLLEGE PARK)",IF(ISNUMBER(SEARCH("HAPEVILLE",$AT504)),"FULTON (HAPEVILLE)",IF(ISNUMBER(SEARCH("EAST POINT",$AT504)),"FULTON (EAST POINT)",IF(ISNUMBER(SEARCH("ATLANTA",$AT504)),"FULTON (ATL LIMITS)","FULTON")))),IF($E504="DEKALB",IF(ISNUMBER(SEARCH("ATLANTA",$AT504)),"DEKALB (ATL LIMITS)","DEKALB"),IF(AND($E504="CLAYTON",ISNUMBER(SEARCH("COLLEGE PARK",$AT504))),"CLAYTON (COLLEGE PARK)",$E504)))))</f>
        <v/>
      </c>
      <c r="AV504" s="2">
        <f>IF($L504="","",IF(""&amp;$F504="2","DIESEL",IF(OR(""&amp;$F504="G",""&amp;$F504="H"),"GAS","")))</f>
        <v/>
      </c>
      <c r="AW504" s="2">
        <f>IF($AV504="","",$R504)</f>
        <v/>
      </c>
      <c r="AX504" s="2">
        <f>IF($AV504="","",IF($AB504=0,$R504,0))</f>
        <v/>
      </c>
      <c r="AY504" s="2">
        <f>IF($AV504="","",IF(AND($Z504=0,COUNTIF('AR SALES'!$L$2:$L$2501,$L504)=0),"YES",""))</f>
        <v/>
      </c>
      <c r="AZ504" s="2">
        <f>IF($AV504="","",IFERROR(VLOOKUP($AU504,CODES!$A:$B,2,FALSE),"NO CODE"))</f>
        <v/>
      </c>
      <c r="BA504" s="2">
        <f>IF(""&amp;$F504&lt;&gt;"4","",IF($AY504="YES","",IF(ROUND(SUMIFS($AE$2:$AE$4001,$L$2:$L$4001,$L504,$F$2:$F$4001,"4")-SUMIFS('AR SALES'!$Y$2:$Y$2501,'AR SALES'!$L$2:$L$2501,$L504,'AR SALES'!$AD$2:$AD$2501,"OFF"),2)=0,"","STALE")))</f>
        <v/>
      </c>
      <c r="BB504" s="2">
        <f>IF(OR(""&amp;$F504="2",""&amp;$F504="4",""&amp;$F504="G",""&amp;$F504="H"),IF($AY504="YES","",IF($AB504&lt;&gt;0,"",IF(COUNTIFS('AR SALES'!$L$2:$L$2501,$L504,'AR SALES'!$AD$2:$AD$2501,IF(""&amp;$F504="4","OFF","ON"),'AR SALES'!$AF$2:$AF$2501,"Y")&gt;0,"","NO EXEMPTION"))),"")</f>
        <v/>
      </c>
    </row>
    <row r="505">
      <c r="AT505" s="2">
        <f>IF($L505="","",IFERROR(INDEX('AR SALES'!$H$2:$H$2501,MATCH(""&amp;$L505,'AR SALES'!$AE$2:$AE$2501,0)),""))</f>
        <v/>
      </c>
      <c r="AU505" s="2">
        <f>IF($L505="","",IF($A505&lt;&gt;"GA","",IF($E505="FULTON",IF(ISNUMBER(SEARCH("COLLEGE PARK",$AT505)),"FULTON (COLLEGE PARK)",IF(ISNUMBER(SEARCH("HAPEVILLE",$AT505)),"FULTON (HAPEVILLE)",IF(ISNUMBER(SEARCH("EAST POINT",$AT505)),"FULTON (EAST POINT)",IF(ISNUMBER(SEARCH("ATLANTA",$AT505)),"FULTON (ATL LIMITS)","FULTON")))),IF($E505="DEKALB",IF(ISNUMBER(SEARCH("ATLANTA",$AT505)),"DEKALB (ATL LIMITS)","DEKALB"),IF(AND($E505="CLAYTON",ISNUMBER(SEARCH("COLLEGE PARK",$AT505))),"CLAYTON (COLLEGE PARK)",$E505)))))</f>
        <v/>
      </c>
      <c r="AV505" s="2">
        <f>IF($L505="","",IF(""&amp;$F505="2","DIESEL",IF(OR(""&amp;$F505="G",""&amp;$F505="H"),"GAS","")))</f>
        <v/>
      </c>
      <c r="AW505" s="2">
        <f>IF($AV505="","",$R505)</f>
        <v/>
      </c>
      <c r="AX505" s="2">
        <f>IF($AV505="","",IF($AB505=0,$R505,0))</f>
        <v/>
      </c>
      <c r="AY505" s="2">
        <f>IF($AV505="","",IF(AND($Z505=0,COUNTIF('AR SALES'!$L$2:$L$2501,$L505)=0),"YES",""))</f>
        <v/>
      </c>
      <c r="AZ505" s="2">
        <f>IF($AV505="","",IFERROR(VLOOKUP($AU505,CODES!$A:$B,2,FALSE),"NO CODE"))</f>
        <v/>
      </c>
      <c r="BA505" s="2">
        <f>IF(""&amp;$F505&lt;&gt;"4","",IF($AY505="YES","",IF(ROUND(SUMIFS($AE$2:$AE$4001,$L$2:$L$4001,$L505,$F$2:$F$4001,"4")-SUMIFS('AR SALES'!$Y$2:$Y$2501,'AR SALES'!$L$2:$L$2501,$L505,'AR SALES'!$AD$2:$AD$2501,"OFF"),2)=0,"","STALE")))</f>
        <v/>
      </c>
      <c r="BB505" s="2">
        <f>IF(OR(""&amp;$F505="2",""&amp;$F505="4",""&amp;$F505="G",""&amp;$F505="H"),IF($AY505="YES","",IF($AB505&lt;&gt;0,"",IF(COUNTIFS('AR SALES'!$L$2:$L$2501,$L505,'AR SALES'!$AD$2:$AD$2501,IF(""&amp;$F505="4","OFF","ON"),'AR SALES'!$AF$2:$AF$2501,"Y")&gt;0,"","NO EXEMPTION"))),"")</f>
        <v/>
      </c>
    </row>
    <row r="506">
      <c r="AT506" s="2">
        <f>IF($L506="","",IFERROR(INDEX('AR SALES'!$H$2:$H$2501,MATCH(""&amp;$L506,'AR SALES'!$AE$2:$AE$2501,0)),""))</f>
        <v/>
      </c>
      <c r="AU506" s="2">
        <f>IF($L506="","",IF($A506&lt;&gt;"GA","",IF($E506="FULTON",IF(ISNUMBER(SEARCH("COLLEGE PARK",$AT506)),"FULTON (COLLEGE PARK)",IF(ISNUMBER(SEARCH("HAPEVILLE",$AT506)),"FULTON (HAPEVILLE)",IF(ISNUMBER(SEARCH("EAST POINT",$AT506)),"FULTON (EAST POINT)",IF(ISNUMBER(SEARCH("ATLANTA",$AT506)),"FULTON (ATL LIMITS)","FULTON")))),IF($E506="DEKALB",IF(ISNUMBER(SEARCH("ATLANTA",$AT506)),"DEKALB (ATL LIMITS)","DEKALB"),IF(AND($E506="CLAYTON",ISNUMBER(SEARCH("COLLEGE PARK",$AT506))),"CLAYTON (COLLEGE PARK)",$E506)))))</f>
        <v/>
      </c>
      <c r="AV506" s="2">
        <f>IF($L506="","",IF(""&amp;$F506="2","DIESEL",IF(OR(""&amp;$F506="G",""&amp;$F506="H"),"GAS","")))</f>
        <v/>
      </c>
      <c r="AW506" s="2">
        <f>IF($AV506="","",$R506)</f>
        <v/>
      </c>
      <c r="AX506" s="2">
        <f>IF($AV506="","",IF($AB506=0,$R506,0))</f>
        <v/>
      </c>
      <c r="AY506" s="2">
        <f>IF($AV506="","",IF(AND($Z506=0,COUNTIF('AR SALES'!$L$2:$L$2501,$L506)=0),"YES",""))</f>
        <v/>
      </c>
      <c r="AZ506" s="2">
        <f>IF($AV506="","",IFERROR(VLOOKUP($AU506,CODES!$A:$B,2,FALSE),"NO CODE"))</f>
        <v/>
      </c>
      <c r="BA506" s="2">
        <f>IF(""&amp;$F506&lt;&gt;"4","",IF($AY506="YES","",IF(ROUND(SUMIFS($AE$2:$AE$4001,$L$2:$L$4001,$L506,$F$2:$F$4001,"4")-SUMIFS('AR SALES'!$Y$2:$Y$2501,'AR SALES'!$L$2:$L$2501,$L506,'AR SALES'!$AD$2:$AD$2501,"OFF"),2)=0,"","STALE")))</f>
        <v/>
      </c>
      <c r="BB506" s="2">
        <f>IF(OR(""&amp;$F506="2",""&amp;$F506="4",""&amp;$F506="G",""&amp;$F506="H"),IF($AY506="YES","",IF($AB506&lt;&gt;0,"",IF(COUNTIFS('AR SALES'!$L$2:$L$2501,$L506,'AR SALES'!$AD$2:$AD$2501,IF(""&amp;$F506="4","OFF","ON"),'AR SALES'!$AF$2:$AF$2501,"Y")&gt;0,"","NO EXEMPTION"))),"")</f>
        <v/>
      </c>
    </row>
    <row r="507">
      <c r="AT507" s="2">
        <f>IF($L507="","",IFERROR(INDEX('AR SALES'!$H$2:$H$2501,MATCH(""&amp;$L507,'AR SALES'!$AE$2:$AE$2501,0)),""))</f>
        <v/>
      </c>
      <c r="AU507" s="2">
        <f>IF($L507="","",IF($A507&lt;&gt;"GA","",IF($E507="FULTON",IF(ISNUMBER(SEARCH("COLLEGE PARK",$AT507)),"FULTON (COLLEGE PARK)",IF(ISNUMBER(SEARCH("HAPEVILLE",$AT507)),"FULTON (HAPEVILLE)",IF(ISNUMBER(SEARCH("EAST POINT",$AT507)),"FULTON (EAST POINT)",IF(ISNUMBER(SEARCH("ATLANTA",$AT507)),"FULTON (ATL LIMITS)","FULTON")))),IF($E507="DEKALB",IF(ISNUMBER(SEARCH("ATLANTA",$AT507)),"DEKALB (ATL LIMITS)","DEKALB"),IF(AND($E507="CLAYTON",ISNUMBER(SEARCH("COLLEGE PARK",$AT507))),"CLAYTON (COLLEGE PARK)",$E507)))))</f>
        <v/>
      </c>
      <c r="AV507" s="2">
        <f>IF($L507="","",IF(""&amp;$F507="2","DIESEL",IF(OR(""&amp;$F507="G",""&amp;$F507="H"),"GAS","")))</f>
        <v/>
      </c>
      <c r="AW507" s="2">
        <f>IF($AV507="","",$R507)</f>
        <v/>
      </c>
      <c r="AX507" s="2">
        <f>IF($AV507="","",IF($AB507=0,$R507,0))</f>
        <v/>
      </c>
      <c r="AY507" s="2">
        <f>IF($AV507="","",IF(AND($Z507=0,COUNTIF('AR SALES'!$L$2:$L$2501,$L507)=0),"YES",""))</f>
        <v/>
      </c>
      <c r="AZ507" s="2">
        <f>IF($AV507="","",IFERROR(VLOOKUP($AU507,CODES!$A:$B,2,FALSE),"NO CODE"))</f>
        <v/>
      </c>
      <c r="BA507" s="2">
        <f>IF(""&amp;$F507&lt;&gt;"4","",IF($AY507="YES","",IF(ROUND(SUMIFS($AE$2:$AE$4001,$L$2:$L$4001,$L507,$F$2:$F$4001,"4")-SUMIFS('AR SALES'!$Y$2:$Y$2501,'AR SALES'!$L$2:$L$2501,$L507,'AR SALES'!$AD$2:$AD$2501,"OFF"),2)=0,"","STALE")))</f>
        <v/>
      </c>
      <c r="BB507" s="2">
        <f>IF(OR(""&amp;$F507="2",""&amp;$F507="4",""&amp;$F507="G",""&amp;$F507="H"),IF($AY507="YES","",IF($AB507&lt;&gt;0,"",IF(COUNTIFS('AR SALES'!$L$2:$L$2501,$L507,'AR SALES'!$AD$2:$AD$2501,IF(""&amp;$F507="4","OFF","ON"),'AR SALES'!$AF$2:$AF$2501,"Y")&gt;0,"","NO EXEMPTION"))),"")</f>
        <v/>
      </c>
    </row>
    <row r="508">
      <c r="AT508" s="2">
        <f>IF($L508="","",IFERROR(INDEX('AR SALES'!$H$2:$H$2501,MATCH(""&amp;$L508,'AR SALES'!$AE$2:$AE$2501,0)),""))</f>
        <v/>
      </c>
      <c r="AU508" s="2">
        <f>IF($L508="","",IF($A508&lt;&gt;"GA","",IF($E508="FULTON",IF(ISNUMBER(SEARCH("COLLEGE PARK",$AT508)),"FULTON (COLLEGE PARK)",IF(ISNUMBER(SEARCH("HAPEVILLE",$AT508)),"FULTON (HAPEVILLE)",IF(ISNUMBER(SEARCH("EAST POINT",$AT508)),"FULTON (EAST POINT)",IF(ISNUMBER(SEARCH("ATLANTA",$AT508)),"FULTON (ATL LIMITS)","FULTON")))),IF($E508="DEKALB",IF(ISNUMBER(SEARCH("ATLANTA",$AT508)),"DEKALB (ATL LIMITS)","DEKALB"),IF(AND($E508="CLAYTON",ISNUMBER(SEARCH("COLLEGE PARK",$AT508))),"CLAYTON (COLLEGE PARK)",$E508)))))</f>
        <v/>
      </c>
      <c r="AV508" s="2">
        <f>IF($L508="","",IF(""&amp;$F508="2","DIESEL",IF(OR(""&amp;$F508="G",""&amp;$F508="H"),"GAS","")))</f>
        <v/>
      </c>
      <c r="AW508" s="2">
        <f>IF($AV508="","",$R508)</f>
        <v/>
      </c>
      <c r="AX508" s="2">
        <f>IF($AV508="","",IF($AB508=0,$R508,0))</f>
        <v/>
      </c>
      <c r="AY508" s="2">
        <f>IF($AV508="","",IF(AND($Z508=0,COUNTIF('AR SALES'!$L$2:$L$2501,$L508)=0),"YES",""))</f>
        <v/>
      </c>
      <c r="AZ508" s="2">
        <f>IF($AV508="","",IFERROR(VLOOKUP($AU508,CODES!$A:$B,2,FALSE),"NO CODE"))</f>
        <v/>
      </c>
      <c r="BA508" s="2">
        <f>IF(""&amp;$F508&lt;&gt;"4","",IF($AY508="YES","",IF(ROUND(SUMIFS($AE$2:$AE$4001,$L$2:$L$4001,$L508,$F$2:$F$4001,"4")-SUMIFS('AR SALES'!$Y$2:$Y$2501,'AR SALES'!$L$2:$L$2501,$L508,'AR SALES'!$AD$2:$AD$2501,"OFF"),2)=0,"","STALE")))</f>
        <v/>
      </c>
      <c r="BB508" s="2">
        <f>IF(OR(""&amp;$F508="2",""&amp;$F508="4",""&amp;$F508="G",""&amp;$F508="H"),IF($AY508="YES","",IF($AB508&lt;&gt;0,"",IF(COUNTIFS('AR SALES'!$L$2:$L$2501,$L508,'AR SALES'!$AD$2:$AD$2501,IF(""&amp;$F508="4","OFF","ON"),'AR SALES'!$AF$2:$AF$2501,"Y")&gt;0,"","NO EXEMPTION"))),"")</f>
        <v/>
      </c>
    </row>
    <row r="509">
      <c r="AT509" s="2">
        <f>IF($L509="","",IFERROR(INDEX('AR SALES'!$H$2:$H$2501,MATCH(""&amp;$L509,'AR SALES'!$AE$2:$AE$2501,0)),""))</f>
        <v/>
      </c>
      <c r="AU509" s="2">
        <f>IF($L509="","",IF($A509&lt;&gt;"GA","",IF($E509="FULTON",IF(ISNUMBER(SEARCH("COLLEGE PARK",$AT509)),"FULTON (COLLEGE PARK)",IF(ISNUMBER(SEARCH("HAPEVILLE",$AT509)),"FULTON (HAPEVILLE)",IF(ISNUMBER(SEARCH("EAST POINT",$AT509)),"FULTON (EAST POINT)",IF(ISNUMBER(SEARCH("ATLANTA",$AT509)),"FULTON (ATL LIMITS)","FULTON")))),IF($E509="DEKALB",IF(ISNUMBER(SEARCH("ATLANTA",$AT509)),"DEKALB (ATL LIMITS)","DEKALB"),IF(AND($E509="CLAYTON",ISNUMBER(SEARCH("COLLEGE PARK",$AT509))),"CLAYTON (COLLEGE PARK)",$E509)))))</f>
        <v/>
      </c>
      <c r="AV509" s="2">
        <f>IF($L509="","",IF(""&amp;$F509="2","DIESEL",IF(OR(""&amp;$F509="G",""&amp;$F509="H"),"GAS","")))</f>
        <v/>
      </c>
      <c r="AW509" s="2">
        <f>IF($AV509="","",$R509)</f>
        <v/>
      </c>
      <c r="AX509" s="2">
        <f>IF($AV509="","",IF($AB509=0,$R509,0))</f>
        <v/>
      </c>
      <c r="AY509" s="2">
        <f>IF($AV509="","",IF(AND($Z509=0,COUNTIF('AR SALES'!$L$2:$L$2501,$L509)=0),"YES",""))</f>
        <v/>
      </c>
      <c r="AZ509" s="2">
        <f>IF($AV509="","",IFERROR(VLOOKUP($AU509,CODES!$A:$B,2,FALSE),"NO CODE"))</f>
        <v/>
      </c>
      <c r="BA509" s="2">
        <f>IF(""&amp;$F509&lt;&gt;"4","",IF($AY509="YES","",IF(ROUND(SUMIFS($AE$2:$AE$4001,$L$2:$L$4001,$L509,$F$2:$F$4001,"4")-SUMIFS('AR SALES'!$Y$2:$Y$2501,'AR SALES'!$L$2:$L$2501,$L509,'AR SALES'!$AD$2:$AD$2501,"OFF"),2)=0,"","STALE")))</f>
        <v/>
      </c>
      <c r="BB509" s="2">
        <f>IF(OR(""&amp;$F509="2",""&amp;$F509="4",""&amp;$F509="G",""&amp;$F509="H"),IF($AY509="YES","",IF($AB509&lt;&gt;0,"",IF(COUNTIFS('AR SALES'!$L$2:$L$2501,$L509,'AR SALES'!$AD$2:$AD$2501,IF(""&amp;$F509="4","OFF","ON"),'AR SALES'!$AF$2:$AF$2501,"Y")&gt;0,"","NO EXEMPTION"))),"")</f>
        <v/>
      </c>
    </row>
    <row r="510">
      <c r="AT510" s="2">
        <f>IF($L510="","",IFERROR(INDEX('AR SALES'!$H$2:$H$2501,MATCH(""&amp;$L510,'AR SALES'!$AE$2:$AE$2501,0)),""))</f>
        <v/>
      </c>
      <c r="AU510" s="2">
        <f>IF($L510="","",IF($A510&lt;&gt;"GA","",IF($E510="FULTON",IF(ISNUMBER(SEARCH("COLLEGE PARK",$AT510)),"FULTON (COLLEGE PARK)",IF(ISNUMBER(SEARCH("HAPEVILLE",$AT510)),"FULTON (HAPEVILLE)",IF(ISNUMBER(SEARCH("EAST POINT",$AT510)),"FULTON (EAST POINT)",IF(ISNUMBER(SEARCH("ATLANTA",$AT510)),"FULTON (ATL LIMITS)","FULTON")))),IF($E510="DEKALB",IF(ISNUMBER(SEARCH("ATLANTA",$AT510)),"DEKALB (ATL LIMITS)","DEKALB"),IF(AND($E510="CLAYTON",ISNUMBER(SEARCH("COLLEGE PARK",$AT510))),"CLAYTON (COLLEGE PARK)",$E510)))))</f>
        <v/>
      </c>
      <c r="AV510" s="2">
        <f>IF($L510="","",IF(""&amp;$F510="2","DIESEL",IF(OR(""&amp;$F510="G",""&amp;$F510="H"),"GAS","")))</f>
        <v/>
      </c>
      <c r="AW510" s="2">
        <f>IF($AV510="","",$R510)</f>
        <v/>
      </c>
      <c r="AX510" s="2">
        <f>IF($AV510="","",IF($AB510=0,$R510,0))</f>
        <v/>
      </c>
      <c r="AY510" s="2">
        <f>IF($AV510="","",IF(AND($Z510=0,COUNTIF('AR SALES'!$L$2:$L$2501,$L510)=0),"YES",""))</f>
        <v/>
      </c>
      <c r="AZ510" s="2">
        <f>IF($AV510="","",IFERROR(VLOOKUP($AU510,CODES!$A:$B,2,FALSE),"NO CODE"))</f>
        <v/>
      </c>
      <c r="BA510" s="2">
        <f>IF(""&amp;$F510&lt;&gt;"4","",IF($AY510="YES","",IF(ROUND(SUMIFS($AE$2:$AE$4001,$L$2:$L$4001,$L510,$F$2:$F$4001,"4")-SUMIFS('AR SALES'!$Y$2:$Y$2501,'AR SALES'!$L$2:$L$2501,$L510,'AR SALES'!$AD$2:$AD$2501,"OFF"),2)=0,"","STALE")))</f>
        <v/>
      </c>
      <c r="BB510" s="2">
        <f>IF(OR(""&amp;$F510="2",""&amp;$F510="4",""&amp;$F510="G",""&amp;$F510="H"),IF($AY510="YES","",IF($AB510&lt;&gt;0,"",IF(COUNTIFS('AR SALES'!$L$2:$L$2501,$L510,'AR SALES'!$AD$2:$AD$2501,IF(""&amp;$F510="4","OFF","ON"),'AR SALES'!$AF$2:$AF$2501,"Y")&gt;0,"","NO EXEMPTION"))),"")</f>
        <v/>
      </c>
    </row>
    <row r="511">
      <c r="AT511" s="2">
        <f>IF($L511="","",IFERROR(INDEX('AR SALES'!$H$2:$H$2501,MATCH(""&amp;$L511,'AR SALES'!$AE$2:$AE$2501,0)),""))</f>
        <v/>
      </c>
      <c r="AU511" s="2">
        <f>IF($L511="","",IF($A511&lt;&gt;"GA","",IF($E511="FULTON",IF(ISNUMBER(SEARCH("COLLEGE PARK",$AT511)),"FULTON (COLLEGE PARK)",IF(ISNUMBER(SEARCH("HAPEVILLE",$AT511)),"FULTON (HAPEVILLE)",IF(ISNUMBER(SEARCH("EAST POINT",$AT511)),"FULTON (EAST POINT)",IF(ISNUMBER(SEARCH("ATLANTA",$AT511)),"FULTON (ATL LIMITS)","FULTON")))),IF($E511="DEKALB",IF(ISNUMBER(SEARCH("ATLANTA",$AT511)),"DEKALB (ATL LIMITS)","DEKALB"),IF(AND($E511="CLAYTON",ISNUMBER(SEARCH("COLLEGE PARK",$AT511))),"CLAYTON (COLLEGE PARK)",$E511)))))</f>
        <v/>
      </c>
      <c r="AV511" s="2">
        <f>IF($L511="","",IF(""&amp;$F511="2","DIESEL",IF(OR(""&amp;$F511="G",""&amp;$F511="H"),"GAS","")))</f>
        <v/>
      </c>
      <c r="AW511" s="2">
        <f>IF($AV511="","",$R511)</f>
        <v/>
      </c>
      <c r="AX511" s="2">
        <f>IF($AV511="","",IF($AB511=0,$R511,0))</f>
        <v/>
      </c>
      <c r="AY511" s="2">
        <f>IF($AV511="","",IF(AND($Z511=0,COUNTIF('AR SALES'!$L$2:$L$2501,$L511)=0),"YES",""))</f>
        <v/>
      </c>
      <c r="AZ511" s="2">
        <f>IF($AV511="","",IFERROR(VLOOKUP($AU511,CODES!$A:$B,2,FALSE),"NO CODE"))</f>
        <v/>
      </c>
      <c r="BA511" s="2">
        <f>IF(""&amp;$F511&lt;&gt;"4","",IF($AY511="YES","",IF(ROUND(SUMIFS($AE$2:$AE$4001,$L$2:$L$4001,$L511,$F$2:$F$4001,"4")-SUMIFS('AR SALES'!$Y$2:$Y$2501,'AR SALES'!$L$2:$L$2501,$L511,'AR SALES'!$AD$2:$AD$2501,"OFF"),2)=0,"","STALE")))</f>
        <v/>
      </c>
      <c r="BB511" s="2">
        <f>IF(OR(""&amp;$F511="2",""&amp;$F511="4",""&amp;$F511="G",""&amp;$F511="H"),IF($AY511="YES","",IF($AB511&lt;&gt;0,"",IF(COUNTIFS('AR SALES'!$L$2:$L$2501,$L511,'AR SALES'!$AD$2:$AD$2501,IF(""&amp;$F511="4","OFF","ON"),'AR SALES'!$AF$2:$AF$2501,"Y")&gt;0,"","NO EXEMPTION"))),"")</f>
        <v/>
      </c>
    </row>
    <row r="512">
      <c r="AT512" s="2">
        <f>IF($L512="","",IFERROR(INDEX('AR SALES'!$H$2:$H$2501,MATCH(""&amp;$L512,'AR SALES'!$AE$2:$AE$2501,0)),""))</f>
        <v/>
      </c>
      <c r="AU512" s="2">
        <f>IF($L512="","",IF($A512&lt;&gt;"GA","",IF($E512="FULTON",IF(ISNUMBER(SEARCH("COLLEGE PARK",$AT512)),"FULTON (COLLEGE PARK)",IF(ISNUMBER(SEARCH("HAPEVILLE",$AT512)),"FULTON (HAPEVILLE)",IF(ISNUMBER(SEARCH("EAST POINT",$AT512)),"FULTON (EAST POINT)",IF(ISNUMBER(SEARCH("ATLANTA",$AT512)),"FULTON (ATL LIMITS)","FULTON")))),IF($E512="DEKALB",IF(ISNUMBER(SEARCH("ATLANTA",$AT512)),"DEKALB (ATL LIMITS)","DEKALB"),IF(AND($E512="CLAYTON",ISNUMBER(SEARCH("COLLEGE PARK",$AT512))),"CLAYTON (COLLEGE PARK)",$E512)))))</f>
        <v/>
      </c>
      <c r="AV512" s="2">
        <f>IF($L512="","",IF(""&amp;$F512="2","DIESEL",IF(OR(""&amp;$F512="G",""&amp;$F512="H"),"GAS","")))</f>
        <v/>
      </c>
      <c r="AW512" s="2">
        <f>IF($AV512="","",$R512)</f>
        <v/>
      </c>
      <c r="AX512" s="2">
        <f>IF($AV512="","",IF($AB512=0,$R512,0))</f>
        <v/>
      </c>
      <c r="AY512" s="2">
        <f>IF($AV512="","",IF(AND($Z512=0,COUNTIF('AR SALES'!$L$2:$L$2501,$L512)=0),"YES",""))</f>
        <v/>
      </c>
      <c r="AZ512" s="2">
        <f>IF($AV512="","",IFERROR(VLOOKUP($AU512,CODES!$A:$B,2,FALSE),"NO CODE"))</f>
        <v/>
      </c>
      <c r="BA512" s="2">
        <f>IF(""&amp;$F512&lt;&gt;"4","",IF($AY512="YES","",IF(ROUND(SUMIFS($AE$2:$AE$4001,$L$2:$L$4001,$L512,$F$2:$F$4001,"4")-SUMIFS('AR SALES'!$Y$2:$Y$2501,'AR SALES'!$L$2:$L$2501,$L512,'AR SALES'!$AD$2:$AD$2501,"OFF"),2)=0,"","STALE")))</f>
        <v/>
      </c>
      <c r="BB512" s="2">
        <f>IF(OR(""&amp;$F512="2",""&amp;$F512="4",""&amp;$F512="G",""&amp;$F512="H"),IF($AY512="YES","",IF($AB512&lt;&gt;0,"",IF(COUNTIFS('AR SALES'!$L$2:$L$2501,$L512,'AR SALES'!$AD$2:$AD$2501,IF(""&amp;$F512="4","OFF","ON"),'AR SALES'!$AF$2:$AF$2501,"Y")&gt;0,"","NO EXEMPTION"))),"")</f>
        <v/>
      </c>
    </row>
    <row r="513">
      <c r="AT513" s="2">
        <f>IF($L513="","",IFERROR(INDEX('AR SALES'!$H$2:$H$2501,MATCH(""&amp;$L513,'AR SALES'!$AE$2:$AE$2501,0)),""))</f>
        <v/>
      </c>
      <c r="AU513" s="2">
        <f>IF($L513="","",IF($A513&lt;&gt;"GA","",IF($E513="FULTON",IF(ISNUMBER(SEARCH("COLLEGE PARK",$AT513)),"FULTON (COLLEGE PARK)",IF(ISNUMBER(SEARCH("HAPEVILLE",$AT513)),"FULTON (HAPEVILLE)",IF(ISNUMBER(SEARCH("EAST POINT",$AT513)),"FULTON (EAST POINT)",IF(ISNUMBER(SEARCH("ATLANTA",$AT513)),"FULTON (ATL LIMITS)","FULTON")))),IF($E513="DEKALB",IF(ISNUMBER(SEARCH("ATLANTA",$AT513)),"DEKALB (ATL LIMITS)","DEKALB"),IF(AND($E513="CLAYTON",ISNUMBER(SEARCH("COLLEGE PARK",$AT513))),"CLAYTON (COLLEGE PARK)",$E513)))))</f>
        <v/>
      </c>
      <c r="AV513" s="2">
        <f>IF($L513="","",IF(""&amp;$F513="2","DIESEL",IF(OR(""&amp;$F513="G",""&amp;$F513="H"),"GAS","")))</f>
        <v/>
      </c>
      <c r="AW513" s="2">
        <f>IF($AV513="","",$R513)</f>
        <v/>
      </c>
      <c r="AX513" s="2">
        <f>IF($AV513="","",IF($AB513=0,$R513,0))</f>
        <v/>
      </c>
      <c r="AY513" s="2">
        <f>IF($AV513="","",IF(AND($Z513=0,COUNTIF('AR SALES'!$L$2:$L$2501,$L513)=0),"YES",""))</f>
        <v/>
      </c>
      <c r="AZ513" s="2">
        <f>IF($AV513="","",IFERROR(VLOOKUP($AU513,CODES!$A:$B,2,FALSE),"NO CODE"))</f>
        <v/>
      </c>
      <c r="BA513" s="2">
        <f>IF(""&amp;$F513&lt;&gt;"4","",IF($AY513="YES","",IF(ROUND(SUMIFS($AE$2:$AE$4001,$L$2:$L$4001,$L513,$F$2:$F$4001,"4")-SUMIFS('AR SALES'!$Y$2:$Y$2501,'AR SALES'!$L$2:$L$2501,$L513,'AR SALES'!$AD$2:$AD$2501,"OFF"),2)=0,"","STALE")))</f>
        <v/>
      </c>
      <c r="BB513" s="2">
        <f>IF(OR(""&amp;$F513="2",""&amp;$F513="4",""&amp;$F513="G",""&amp;$F513="H"),IF($AY513="YES","",IF($AB513&lt;&gt;0,"",IF(COUNTIFS('AR SALES'!$L$2:$L$2501,$L513,'AR SALES'!$AD$2:$AD$2501,IF(""&amp;$F513="4","OFF","ON"),'AR SALES'!$AF$2:$AF$2501,"Y")&gt;0,"","NO EXEMPTION"))),"")</f>
        <v/>
      </c>
    </row>
    <row r="514">
      <c r="AT514" s="2">
        <f>IF($L514="","",IFERROR(INDEX('AR SALES'!$H$2:$H$2501,MATCH(""&amp;$L514,'AR SALES'!$AE$2:$AE$2501,0)),""))</f>
        <v/>
      </c>
      <c r="AU514" s="2">
        <f>IF($L514="","",IF($A514&lt;&gt;"GA","",IF($E514="FULTON",IF(ISNUMBER(SEARCH("COLLEGE PARK",$AT514)),"FULTON (COLLEGE PARK)",IF(ISNUMBER(SEARCH("HAPEVILLE",$AT514)),"FULTON (HAPEVILLE)",IF(ISNUMBER(SEARCH("EAST POINT",$AT514)),"FULTON (EAST POINT)",IF(ISNUMBER(SEARCH("ATLANTA",$AT514)),"FULTON (ATL LIMITS)","FULTON")))),IF($E514="DEKALB",IF(ISNUMBER(SEARCH("ATLANTA",$AT514)),"DEKALB (ATL LIMITS)","DEKALB"),IF(AND($E514="CLAYTON",ISNUMBER(SEARCH("COLLEGE PARK",$AT514))),"CLAYTON (COLLEGE PARK)",$E514)))))</f>
        <v/>
      </c>
      <c r="AV514" s="2">
        <f>IF($L514="","",IF(""&amp;$F514="2","DIESEL",IF(OR(""&amp;$F514="G",""&amp;$F514="H"),"GAS","")))</f>
        <v/>
      </c>
      <c r="AW514" s="2">
        <f>IF($AV514="","",$R514)</f>
        <v/>
      </c>
      <c r="AX514" s="2">
        <f>IF($AV514="","",IF($AB514=0,$R514,0))</f>
        <v/>
      </c>
      <c r="AY514" s="2">
        <f>IF($AV514="","",IF(AND($Z514=0,COUNTIF('AR SALES'!$L$2:$L$2501,$L514)=0),"YES",""))</f>
        <v/>
      </c>
      <c r="AZ514" s="2">
        <f>IF($AV514="","",IFERROR(VLOOKUP($AU514,CODES!$A:$B,2,FALSE),"NO CODE"))</f>
        <v/>
      </c>
      <c r="BA514" s="2">
        <f>IF(""&amp;$F514&lt;&gt;"4","",IF($AY514="YES","",IF(ROUND(SUMIFS($AE$2:$AE$4001,$L$2:$L$4001,$L514,$F$2:$F$4001,"4")-SUMIFS('AR SALES'!$Y$2:$Y$2501,'AR SALES'!$L$2:$L$2501,$L514,'AR SALES'!$AD$2:$AD$2501,"OFF"),2)=0,"","STALE")))</f>
        <v/>
      </c>
      <c r="BB514" s="2">
        <f>IF(OR(""&amp;$F514="2",""&amp;$F514="4",""&amp;$F514="G",""&amp;$F514="H"),IF($AY514="YES","",IF($AB514&lt;&gt;0,"",IF(COUNTIFS('AR SALES'!$L$2:$L$2501,$L514,'AR SALES'!$AD$2:$AD$2501,IF(""&amp;$F514="4","OFF","ON"),'AR SALES'!$AF$2:$AF$2501,"Y")&gt;0,"","NO EXEMPTION"))),"")</f>
        <v/>
      </c>
    </row>
    <row r="515">
      <c r="AT515" s="2">
        <f>IF($L515="","",IFERROR(INDEX('AR SALES'!$H$2:$H$2501,MATCH(""&amp;$L515,'AR SALES'!$AE$2:$AE$2501,0)),""))</f>
        <v/>
      </c>
      <c r="AU515" s="2">
        <f>IF($L515="","",IF($A515&lt;&gt;"GA","",IF($E515="FULTON",IF(ISNUMBER(SEARCH("COLLEGE PARK",$AT515)),"FULTON (COLLEGE PARK)",IF(ISNUMBER(SEARCH("HAPEVILLE",$AT515)),"FULTON (HAPEVILLE)",IF(ISNUMBER(SEARCH("EAST POINT",$AT515)),"FULTON (EAST POINT)",IF(ISNUMBER(SEARCH("ATLANTA",$AT515)),"FULTON (ATL LIMITS)","FULTON")))),IF($E515="DEKALB",IF(ISNUMBER(SEARCH("ATLANTA",$AT515)),"DEKALB (ATL LIMITS)","DEKALB"),IF(AND($E515="CLAYTON",ISNUMBER(SEARCH("COLLEGE PARK",$AT515))),"CLAYTON (COLLEGE PARK)",$E515)))))</f>
        <v/>
      </c>
      <c r="AV515" s="2">
        <f>IF($L515="","",IF(""&amp;$F515="2","DIESEL",IF(OR(""&amp;$F515="G",""&amp;$F515="H"),"GAS","")))</f>
        <v/>
      </c>
      <c r="AW515" s="2">
        <f>IF($AV515="","",$R515)</f>
        <v/>
      </c>
      <c r="AX515" s="2">
        <f>IF($AV515="","",IF($AB515=0,$R515,0))</f>
        <v/>
      </c>
      <c r="AY515" s="2">
        <f>IF($AV515="","",IF(AND($Z515=0,COUNTIF('AR SALES'!$L$2:$L$2501,$L515)=0),"YES",""))</f>
        <v/>
      </c>
      <c r="AZ515" s="2">
        <f>IF($AV515="","",IFERROR(VLOOKUP($AU515,CODES!$A:$B,2,FALSE),"NO CODE"))</f>
        <v/>
      </c>
      <c r="BA515" s="2">
        <f>IF(""&amp;$F515&lt;&gt;"4","",IF($AY515="YES","",IF(ROUND(SUMIFS($AE$2:$AE$4001,$L$2:$L$4001,$L515,$F$2:$F$4001,"4")-SUMIFS('AR SALES'!$Y$2:$Y$2501,'AR SALES'!$L$2:$L$2501,$L515,'AR SALES'!$AD$2:$AD$2501,"OFF"),2)=0,"","STALE")))</f>
        <v/>
      </c>
      <c r="BB515" s="2">
        <f>IF(OR(""&amp;$F515="2",""&amp;$F515="4",""&amp;$F515="G",""&amp;$F515="H"),IF($AY515="YES","",IF($AB515&lt;&gt;0,"",IF(COUNTIFS('AR SALES'!$L$2:$L$2501,$L515,'AR SALES'!$AD$2:$AD$2501,IF(""&amp;$F515="4","OFF","ON"),'AR SALES'!$AF$2:$AF$2501,"Y")&gt;0,"","NO EXEMPTION"))),"")</f>
        <v/>
      </c>
    </row>
    <row r="516">
      <c r="AT516" s="2">
        <f>IF($L516="","",IFERROR(INDEX('AR SALES'!$H$2:$H$2501,MATCH(""&amp;$L516,'AR SALES'!$AE$2:$AE$2501,0)),""))</f>
        <v/>
      </c>
      <c r="AU516" s="2">
        <f>IF($L516="","",IF($A516&lt;&gt;"GA","",IF($E516="FULTON",IF(ISNUMBER(SEARCH("COLLEGE PARK",$AT516)),"FULTON (COLLEGE PARK)",IF(ISNUMBER(SEARCH("HAPEVILLE",$AT516)),"FULTON (HAPEVILLE)",IF(ISNUMBER(SEARCH("EAST POINT",$AT516)),"FULTON (EAST POINT)",IF(ISNUMBER(SEARCH("ATLANTA",$AT516)),"FULTON (ATL LIMITS)","FULTON")))),IF($E516="DEKALB",IF(ISNUMBER(SEARCH("ATLANTA",$AT516)),"DEKALB (ATL LIMITS)","DEKALB"),IF(AND($E516="CLAYTON",ISNUMBER(SEARCH("COLLEGE PARK",$AT516))),"CLAYTON (COLLEGE PARK)",$E516)))))</f>
        <v/>
      </c>
      <c r="AV516" s="2">
        <f>IF($L516="","",IF(""&amp;$F516="2","DIESEL",IF(OR(""&amp;$F516="G",""&amp;$F516="H"),"GAS","")))</f>
        <v/>
      </c>
      <c r="AW516" s="2">
        <f>IF($AV516="","",$R516)</f>
        <v/>
      </c>
      <c r="AX516" s="2">
        <f>IF($AV516="","",IF($AB516=0,$R516,0))</f>
        <v/>
      </c>
      <c r="AY516" s="2">
        <f>IF($AV516="","",IF(AND($Z516=0,COUNTIF('AR SALES'!$L$2:$L$2501,$L516)=0),"YES",""))</f>
        <v/>
      </c>
      <c r="AZ516" s="2">
        <f>IF($AV516="","",IFERROR(VLOOKUP($AU516,CODES!$A:$B,2,FALSE),"NO CODE"))</f>
        <v/>
      </c>
      <c r="BA516" s="2">
        <f>IF(""&amp;$F516&lt;&gt;"4","",IF($AY516="YES","",IF(ROUND(SUMIFS($AE$2:$AE$4001,$L$2:$L$4001,$L516,$F$2:$F$4001,"4")-SUMIFS('AR SALES'!$Y$2:$Y$2501,'AR SALES'!$L$2:$L$2501,$L516,'AR SALES'!$AD$2:$AD$2501,"OFF"),2)=0,"","STALE")))</f>
        <v/>
      </c>
      <c r="BB516" s="2">
        <f>IF(OR(""&amp;$F516="2",""&amp;$F516="4",""&amp;$F516="G",""&amp;$F516="H"),IF($AY516="YES","",IF($AB516&lt;&gt;0,"",IF(COUNTIFS('AR SALES'!$L$2:$L$2501,$L516,'AR SALES'!$AD$2:$AD$2501,IF(""&amp;$F516="4","OFF","ON"),'AR SALES'!$AF$2:$AF$2501,"Y")&gt;0,"","NO EXEMPTION"))),"")</f>
        <v/>
      </c>
    </row>
    <row r="517">
      <c r="AT517" s="2">
        <f>IF($L517="","",IFERROR(INDEX('AR SALES'!$H$2:$H$2501,MATCH(""&amp;$L517,'AR SALES'!$AE$2:$AE$2501,0)),""))</f>
        <v/>
      </c>
      <c r="AU517" s="2">
        <f>IF($L517="","",IF($A517&lt;&gt;"GA","",IF($E517="FULTON",IF(ISNUMBER(SEARCH("COLLEGE PARK",$AT517)),"FULTON (COLLEGE PARK)",IF(ISNUMBER(SEARCH("HAPEVILLE",$AT517)),"FULTON (HAPEVILLE)",IF(ISNUMBER(SEARCH("EAST POINT",$AT517)),"FULTON (EAST POINT)",IF(ISNUMBER(SEARCH("ATLANTA",$AT517)),"FULTON (ATL LIMITS)","FULTON")))),IF($E517="DEKALB",IF(ISNUMBER(SEARCH("ATLANTA",$AT517)),"DEKALB (ATL LIMITS)","DEKALB"),IF(AND($E517="CLAYTON",ISNUMBER(SEARCH("COLLEGE PARK",$AT517))),"CLAYTON (COLLEGE PARK)",$E517)))))</f>
        <v/>
      </c>
      <c r="AV517" s="2">
        <f>IF($L517="","",IF(""&amp;$F517="2","DIESEL",IF(OR(""&amp;$F517="G",""&amp;$F517="H"),"GAS","")))</f>
        <v/>
      </c>
      <c r="AW517" s="2">
        <f>IF($AV517="","",$R517)</f>
        <v/>
      </c>
      <c r="AX517" s="2">
        <f>IF($AV517="","",IF($AB517=0,$R517,0))</f>
        <v/>
      </c>
      <c r="AY517" s="2">
        <f>IF($AV517="","",IF(AND($Z517=0,COUNTIF('AR SALES'!$L$2:$L$2501,$L517)=0),"YES",""))</f>
        <v/>
      </c>
      <c r="AZ517" s="2">
        <f>IF($AV517="","",IFERROR(VLOOKUP($AU517,CODES!$A:$B,2,FALSE),"NO CODE"))</f>
        <v/>
      </c>
      <c r="BA517" s="2">
        <f>IF(""&amp;$F517&lt;&gt;"4","",IF($AY517="YES","",IF(ROUND(SUMIFS($AE$2:$AE$4001,$L$2:$L$4001,$L517,$F$2:$F$4001,"4")-SUMIFS('AR SALES'!$Y$2:$Y$2501,'AR SALES'!$L$2:$L$2501,$L517,'AR SALES'!$AD$2:$AD$2501,"OFF"),2)=0,"","STALE")))</f>
        <v/>
      </c>
      <c r="BB517" s="2">
        <f>IF(OR(""&amp;$F517="2",""&amp;$F517="4",""&amp;$F517="G",""&amp;$F517="H"),IF($AY517="YES","",IF($AB517&lt;&gt;0,"",IF(COUNTIFS('AR SALES'!$L$2:$L$2501,$L517,'AR SALES'!$AD$2:$AD$2501,IF(""&amp;$F517="4","OFF","ON"),'AR SALES'!$AF$2:$AF$2501,"Y")&gt;0,"","NO EXEMPTION"))),"")</f>
        <v/>
      </c>
    </row>
    <row r="518">
      <c r="AT518" s="2">
        <f>IF($L518="","",IFERROR(INDEX('AR SALES'!$H$2:$H$2501,MATCH(""&amp;$L518,'AR SALES'!$AE$2:$AE$2501,0)),""))</f>
        <v/>
      </c>
      <c r="AU518" s="2">
        <f>IF($L518="","",IF($A518&lt;&gt;"GA","",IF($E518="FULTON",IF(ISNUMBER(SEARCH("COLLEGE PARK",$AT518)),"FULTON (COLLEGE PARK)",IF(ISNUMBER(SEARCH("HAPEVILLE",$AT518)),"FULTON (HAPEVILLE)",IF(ISNUMBER(SEARCH("EAST POINT",$AT518)),"FULTON (EAST POINT)",IF(ISNUMBER(SEARCH("ATLANTA",$AT518)),"FULTON (ATL LIMITS)","FULTON")))),IF($E518="DEKALB",IF(ISNUMBER(SEARCH("ATLANTA",$AT518)),"DEKALB (ATL LIMITS)","DEKALB"),IF(AND($E518="CLAYTON",ISNUMBER(SEARCH("COLLEGE PARK",$AT518))),"CLAYTON (COLLEGE PARK)",$E518)))))</f>
        <v/>
      </c>
      <c r="AV518" s="2">
        <f>IF($L518="","",IF(""&amp;$F518="2","DIESEL",IF(OR(""&amp;$F518="G",""&amp;$F518="H"),"GAS","")))</f>
        <v/>
      </c>
      <c r="AW518" s="2">
        <f>IF($AV518="","",$R518)</f>
        <v/>
      </c>
      <c r="AX518" s="2">
        <f>IF($AV518="","",IF($AB518=0,$R518,0))</f>
        <v/>
      </c>
      <c r="AY518" s="2">
        <f>IF($AV518="","",IF(AND($Z518=0,COUNTIF('AR SALES'!$L$2:$L$2501,$L518)=0),"YES",""))</f>
        <v/>
      </c>
      <c r="AZ518" s="2">
        <f>IF($AV518="","",IFERROR(VLOOKUP($AU518,CODES!$A:$B,2,FALSE),"NO CODE"))</f>
        <v/>
      </c>
      <c r="BA518" s="2">
        <f>IF(""&amp;$F518&lt;&gt;"4","",IF($AY518="YES","",IF(ROUND(SUMIFS($AE$2:$AE$4001,$L$2:$L$4001,$L518,$F$2:$F$4001,"4")-SUMIFS('AR SALES'!$Y$2:$Y$2501,'AR SALES'!$L$2:$L$2501,$L518,'AR SALES'!$AD$2:$AD$2501,"OFF"),2)=0,"","STALE")))</f>
        <v/>
      </c>
      <c r="BB518" s="2">
        <f>IF(OR(""&amp;$F518="2",""&amp;$F518="4",""&amp;$F518="G",""&amp;$F518="H"),IF($AY518="YES","",IF($AB518&lt;&gt;0,"",IF(COUNTIFS('AR SALES'!$L$2:$L$2501,$L518,'AR SALES'!$AD$2:$AD$2501,IF(""&amp;$F518="4","OFF","ON"),'AR SALES'!$AF$2:$AF$2501,"Y")&gt;0,"","NO EXEMPTION"))),"")</f>
        <v/>
      </c>
    </row>
    <row r="519">
      <c r="AT519" s="2">
        <f>IF($L519="","",IFERROR(INDEX('AR SALES'!$H$2:$H$2501,MATCH(""&amp;$L519,'AR SALES'!$AE$2:$AE$2501,0)),""))</f>
        <v/>
      </c>
      <c r="AU519" s="2">
        <f>IF($L519="","",IF($A519&lt;&gt;"GA","",IF($E519="FULTON",IF(ISNUMBER(SEARCH("COLLEGE PARK",$AT519)),"FULTON (COLLEGE PARK)",IF(ISNUMBER(SEARCH("HAPEVILLE",$AT519)),"FULTON (HAPEVILLE)",IF(ISNUMBER(SEARCH("EAST POINT",$AT519)),"FULTON (EAST POINT)",IF(ISNUMBER(SEARCH("ATLANTA",$AT519)),"FULTON (ATL LIMITS)","FULTON")))),IF($E519="DEKALB",IF(ISNUMBER(SEARCH("ATLANTA",$AT519)),"DEKALB (ATL LIMITS)","DEKALB"),IF(AND($E519="CLAYTON",ISNUMBER(SEARCH("COLLEGE PARK",$AT519))),"CLAYTON (COLLEGE PARK)",$E519)))))</f>
        <v/>
      </c>
      <c r="AV519" s="2">
        <f>IF($L519="","",IF(""&amp;$F519="2","DIESEL",IF(OR(""&amp;$F519="G",""&amp;$F519="H"),"GAS","")))</f>
        <v/>
      </c>
      <c r="AW519" s="2">
        <f>IF($AV519="","",$R519)</f>
        <v/>
      </c>
      <c r="AX519" s="2">
        <f>IF($AV519="","",IF($AB519=0,$R519,0))</f>
        <v/>
      </c>
      <c r="AY519" s="2">
        <f>IF($AV519="","",IF(AND($Z519=0,COUNTIF('AR SALES'!$L$2:$L$2501,$L519)=0),"YES",""))</f>
        <v/>
      </c>
      <c r="AZ519" s="2">
        <f>IF($AV519="","",IFERROR(VLOOKUP($AU519,CODES!$A:$B,2,FALSE),"NO CODE"))</f>
        <v/>
      </c>
      <c r="BA519" s="2">
        <f>IF(""&amp;$F519&lt;&gt;"4","",IF($AY519="YES","",IF(ROUND(SUMIFS($AE$2:$AE$4001,$L$2:$L$4001,$L519,$F$2:$F$4001,"4")-SUMIFS('AR SALES'!$Y$2:$Y$2501,'AR SALES'!$L$2:$L$2501,$L519,'AR SALES'!$AD$2:$AD$2501,"OFF"),2)=0,"","STALE")))</f>
        <v/>
      </c>
      <c r="BB519" s="2">
        <f>IF(OR(""&amp;$F519="2",""&amp;$F519="4",""&amp;$F519="G",""&amp;$F519="H"),IF($AY519="YES","",IF($AB519&lt;&gt;0,"",IF(COUNTIFS('AR SALES'!$L$2:$L$2501,$L519,'AR SALES'!$AD$2:$AD$2501,IF(""&amp;$F519="4","OFF","ON"),'AR SALES'!$AF$2:$AF$2501,"Y")&gt;0,"","NO EXEMPTION"))),"")</f>
        <v/>
      </c>
    </row>
    <row r="520">
      <c r="AT520" s="2">
        <f>IF($L520="","",IFERROR(INDEX('AR SALES'!$H$2:$H$2501,MATCH(""&amp;$L520,'AR SALES'!$AE$2:$AE$2501,0)),""))</f>
        <v/>
      </c>
      <c r="AU520" s="2">
        <f>IF($L520="","",IF($A520&lt;&gt;"GA","",IF($E520="FULTON",IF(ISNUMBER(SEARCH("COLLEGE PARK",$AT520)),"FULTON (COLLEGE PARK)",IF(ISNUMBER(SEARCH("HAPEVILLE",$AT520)),"FULTON (HAPEVILLE)",IF(ISNUMBER(SEARCH("EAST POINT",$AT520)),"FULTON (EAST POINT)",IF(ISNUMBER(SEARCH("ATLANTA",$AT520)),"FULTON (ATL LIMITS)","FULTON")))),IF($E520="DEKALB",IF(ISNUMBER(SEARCH("ATLANTA",$AT520)),"DEKALB (ATL LIMITS)","DEKALB"),IF(AND($E520="CLAYTON",ISNUMBER(SEARCH("COLLEGE PARK",$AT520))),"CLAYTON (COLLEGE PARK)",$E520)))))</f>
        <v/>
      </c>
      <c r="AV520" s="2">
        <f>IF($L520="","",IF(""&amp;$F520="2","DIESEL",IF(OR(""&amp;$F520="G",""&amp;$F520="H"),"GAS","")))</f>
        <v/>
      </c>
      <c r="AW520" s="2">
        <f>IF($AV520="","",$R520)</f>
        <v/>
      </c>
      <c r="AX520" s="2">
        <f>IF($AV520="","",IF($AB520=0,$R520,0))</f>
        <v/>
      </c>
      <c r="AY520" s="2">
        <f>IF($AV520="","",IF(AND($Z520=0,COUNTIF('AR SALES'!$L$2:$L$2501,$L520)=0),"YES",""))</f>
        <v/>
      </c>
      <c r="AZ520" s="2">
        <f>IF($AV520="","",IFERROR(VLOOKUP($AU520,CODES!$A:$B,2,FALSE),"NO CODE"))</f>
        <v/>
      </c>
      <c r="BA520" s="2">
        <f>IF(""&amp;$F520&lt;&gt;"4","",IF($AY520="YES","",IF(ROUND(SUMIFS($AE$2:$AE$4001,$L$2:$L$4001,$L520,$F$2:$F$4001,"4")-SUMIFS('AR SALES'!$Y$2:$Y$2501,'AR SALES'!$L$2:$L$2501,$L520,'AR SALES'!$AD$2:$AD$2501,"OFF"),2)=0,"","STALE")))</f>
        <v/>
      </c>
      <c r="BB520" s="2">
        <f>IF(OR(""&amp;$F520="2",""&amp;$F520="4",""&amp;$F520="G",""&amp;$F520="H"),IF($AY520="YES","",IF($AB520&lt;&gt;0,"",IF(COUNTIFS('AR SALES'!$L$2:$L$2501,$L520,'AR SALES'!$AD$2:$AD$2501,IF(""&amp;$F520="4","OFF","ON"),'AR SALES'!$AF$2:$AF$2501,"Y")&gt;0,"","NO EXEMPTION"))),"")</f>
        <v/>
      </c>
    </row>
    <row r="521">
      <c r="AT521" s="2">
        <f>IF($L521="","",IFERROR(INDEX('AR SALES'!$H$2:$H$2501,MATCH(""&amp;$L521,'AR SALES'!$AE$2:$AE$2501,0)),""))</f>
        <v/>
      </c>
      <c r="AU521" s="2">
        <f>IF($L521="","",IF($A521&lt;&gt;"GA","",IF($E521="FULTON",IF(ISNUMBER(SEARCH("COLLEGE PARK",$AT521)),"FULTON (COLLEGE PARK)",IF(ISNUMBER(SEARCH("HAPEVILLE",$AT521)),"FULTON (HAPEVILLE)",IF(ISNUMBER(SEARCH("EAST POINT",$AT521)),"FULTON (EAST POINT)",IF(ISNUMBER(SEARCH("ATLANTA",$AT521)),"FULTON (ATL LIMITS)","FULTON")))),IF($E521="DEKALB",IF(ISNUMBER(SEARCH("ATLANTA",$AT521)),"DEKALB (ATL LIMITS)","DEKALB"),IF(AND($E521="CLAYTON",ISNUMBER(SEARCH("COLLEGE PARK",$AT521))),"CLAYTON (COLLEGE PARK)",$E521)))))</f>
        <v/>
      </c>
      <c r="AV521" s="2">
        <f>IF($L521="","",IF(""&amp;$F521="2","DIESEL",IF(OR(""&amp;$F521="G",""&amp;$F521="H"),"GAS","")))</f>
        <v/>
      </c>
      <c r="AW521" s="2">
        <f>IF($AV521="","",$R521)</f>
        <v/>
      </c>
      <c r="AX521" s="2">
        <f>IF($AV521="","",IF($AB521=0,$R521,0))</f>
        <v/>
      </c>
      <c r="AY521" s="2">
        <f>IF($AV521="","",IF(AND($Z521=0,COUNTIF('AR SALES'!$L$2:$L$2501,$L521)=0),"YES",""))</f>
        <v/>
      </c>
      <c r="AZ521" s="2">
        <f>IF($AV521="","",IFERROR(VLOOKUP($AU521,CODES!$A:$B,2,FALSE),"NO CODE"))</f>
        <v/>
      </c>
      <c r="BA521" s="2">
        <f>IF(""&amp;$F521&lt;&gt;"4","",IF($AY521="YES","",IF(ROUND(SUMIFS($AE$2:$AE$4001,$L$2:$L$4001,$L521,$F$2:$F$4001,"4")-SUMIFS('AR SALES'!$Y$2:$Y$2501,'AR SALES'!$L$2:$L$2501,$L521,'AR SALES'!$AD$2:$AD$2501,"OFF"),2)=0,"","STALE")))</f>
        <v/>
      </c>
      <c r="BB521" s="2">
        <f>IF(OR(""&amp;$F521="2",""&amp;$F521="4",""&amp;$F521="G",""&amp;$F521="H"),IF($AY521="YES","",IF($AB521&lt;&gt;0,"",IF(COUNTIFS('AR SALES'!$L$2:$L$2501,$L521,'AR SALES'!$AD$2:$AD$2501,IF(""&amp;$F521="4","OFF","ON"),'AR SALES'!$AF$2:$AF$2501,"Y")&gt;0,"","NO EXEMPTION"))),"")</f>
        <v/>
      </c>
    </row>
    <row r="522">
      <c r="AT522" s="2">
        <f>IF($L522="","",IFERROR(INDEX('AR SALES'!$H$2:$H$2501,MATCH(""&amp;$L522,'AR SALES'!$AE$2:$AE$2501,0)),""))</f>
        <v/>
      </c>
      <c r="AU522" s="2">
        <f>IF($L522="","",IF($A522&lt;&gt;"GA","",IF($E522="FULTON",IF(ISNUMBER(SEARCH("COLLEGE PARK",$AT522)),"FULTON (COLLEGE PARK)",IF(ISNUMBER(SEARCH("HAPEVILLE",$AT522)),"FULTON (HAPEVILLE)",IF(ISNUMBER(SEARCH("EAST POINT",$AT522)),"FULTON (EAST POINT)",IF(ISNUMBER(SEARCH("ATLANTA",$AT522)),"FULTON (ATL LIMITS)","FULTON")))),IF($E522="DEKALB",IF(ISNUMBER(SEARCH("ATLANTA",$AT522)),"DEKALB (ATL LIMITS)","DEKALB"),IF(AND($E522="CLAYTON",ISNUMBER(SEARCH("COLLEGE PARK",$AT522))),"CLAYTON (COLLEGE PARK)",$E522)))))</f>
        <v/>
      </c>
      <c r="AV522" s="2">
        <f>IF($L522="","",IF(""&amp;$F522="2","DIESEL",IF(OR(""&amp;$F522="G",""&amp;$F522="H"),"GAS","")))</f>
        <v/>
      </c>
      <c r="AW522" s="2">
        <f>IF($AV522="","",$R522)</f>
        <v/>
      </c>
      <c r="AX522" s="2">
        <f>IF($AV522="","",IF($AB522=0,$R522,0))</f>
        <v/>
      </c>
      <c r="AY522" s="2">
        <f>IF($AV522="","",IF(AND($Z522=0,COUNTIF('AR SALES'!$L$2:$L$2501,$L522)=0),"YES",""))</f>
        <v/>
      </c>
      <c r="AZ522" s="2">
        <f>IF($AV522="","",IFERROR(VLOOKUP($AU522,CODES!$A:$B,2,FALSE),"NO CODE"))</f>
        <v/>
      </c>
      <c r="BA522" s="2">
        <f>IF(""&amp;$F522&lt;&gt;"4","",IF($AY522="YES","",IF(ROUND(SUMIFS($AE$2:$AE$4001,$L$2:$L$4001,$L522,$F$2:$F$4001,"4")-SUMIFS('AR SALES'!$Y$2:$Y$2501,'AR SALES'!$L$2:$L$2501,$L522,'AR SALES'!$AD$2:$AD$2501,"OFF"),2)=0,"","STALE")))</f>
        <v/>
      </c>
      <c r="BB522" s="2">
        <f>IF(OR(""&amp;$F522="2",""&amp;$F522="4",""&amp;$F522="G",""&amp;$F522="H"),IF($AY522="YES","",IF($AB522&lt;&gt;0,"",IF(COUNTIFS('AR SALES'!$L$2:$L$2501,$L522,'AR SALES'!$AD$2:$AD$2501,IF(""&amp;$F522="4","OFF","ON"),'AR SALES'!$AF$2:$AF$2501,"Y")&gt;0,"","NO EXEMPTION"))),"")</f>
        <v/>
      </c>
    </row>
    <row r="523">
      <c r="AT523" s="2">
        <f>IF($L523="","",IFERROR(INDEX('AR SALES'!$H$2:$H$2501,MATCH(""&amp;$L523,'AR SALES'!$AE$2:$AE$2501,0)),""))</f>
        <v/>
      </c>
      <c r="AU523" s="2">
        <f>IF($L523="","",IF($A523&lt;&gt;"GA","",IF($E523="FULTON",IF(ISNUMBER(SEARCH("COLLEGE PARK",$AT523)),"FULTON (COLLEGE PARK)",IF(ISNUMBER(SEARCH("HAPEVILLE",$AT523)),"FULTON (HAPEVILLE)",IF(ISNUMBER(SEARCH("EAST POINT",$AT523)),"FULTON (EAST POINT)",IF(ISNUMBER(SEARCH("ATLANTA",$AT523)),"FULTON (ATL LIMITS)","FULTON")))),IF($E523="DEKALB",IF(ISNUMBER(SEARCH("ATLANTA",$AT523)),"DEKALB (ATL LIMITS)","DEKALB"),IF(AND($E523="CLAYTON",ISNUMBER(SEARCH("COLLEGE PARK",$AT523))),"CLAYTON (COLLEGE PARK)",$E523)))))</f>
        <v/>
      </c>
      <c r="AV523" s="2">
        <f>IF($L523="","",IF(""&amp;$F523="2","DIESEL",IF(OR(""&amp;$F523="G",""&amp;$F523="H"),"GAS","")))</f>
        <v/>
      </c>
      <c r="AW523" s="2">
        <f>IF($AV523="","",$R523)</f>
        <v/>
      </c>
      <c r="AX523" s="2">
        <f>IF($AV523="","",IF($AB523=0,$R523,0))</f>
        <v/>
      </c>
      <c r="AY523" s="2">
        <f>IF($AV523="","",IF(AND($Z523=0,COUNTIF('AR SALES'!$L$2:$L$2501,$L523)=0),"YES",""))</f>
        <v/>
      </c>
      <c r="AZ523" s="2">
        <f>IF($AV523="","",IFERROR(VLOOKUP($AU523,CODES!$A:$B,2,FALSE),"NO CODE"))</f>
        <v/>
      </c>
      <c r="BA523" s="2">
        <f>IF(""&amp;$F523&lt;&gt;"4","",IF($AY523="YES","",IF(ROUND(SUMIFS($AE$2:$AE$4001,$L$2:$L$4001,$L523,$F$2:$F$4001,"4")-SUMIFS('AR SALES'!$Y$2:$Y$2501,'AR SALES'!$L$2:$L$2501,$L523,'AR SALES'!$AD$2:$AD$2501,"OFF"),2)=0,"","STALE")))</f>
        <v/>
      </c>
      <c r="BB523" s="2">
        <f>IF(OR(""&amp;$F523="2",""&amp;$F523="4",""&amp;$F523="G",""&amp;$F523="H"),IF($AY523="YES","",IF($AB523&lt;&gt;0,"",IF(COUNTIFS('AR SALES'!$L$2:$L$2501,$L523,'AR SALES'!$AD$2:$AD$2501,IF(""&amp;$F523="4","OFF","ON"),'AR SALES'!$AF$2:$AF$2501,"Y")&gt;0,"","NO EXEMPTION"))),"")</f>
        <v/>
      </c>
    </row>
    <row r="524">
      <c r="AT524" s="2">
        <f>IF($L524="","",IFERROR(INDEX('AR SALES'!$H$2:$H$2501,MATCH(""&amp;$L524,'AR SALES'!$AE$2:$AE$2501,0)),""))</f>
        <v/>
      </c>
      <c r="AU524" s="2">
        <f>IF($L524="","",IF($A524&lt;&gt;"GA","",IF($E524="FULTON",IF(ISNUMBER(SEARCH("COLLEGE PARK",$AT524)),"FULTON (COLLEGE PARK)",IF(ISNUMBER(SEARCH("HAPEVILLE",$AT524)),"FULTON (HAPEVILLE)",IF(ISNUMBER(SEARCH("EAST POINT",$AT524)),"FULTON (EAST POINT)",IF(ISNUMBER(SEARCH("ATLANTA",$AT524)),"FULTON (ATL LIMITS)","FULTON")))),IF($E524="DEKALB",IF(ISNUMBER(SEARCH("ATLANTA",$AT524)),"DEKALB (ATL LIMITS)","DEKALB"),IF(AND($E524="CLAYTON",ISNUMBER(SEARCH("COLLEGE PARK",$AT524))),"CLAYTON (COLLEGE PARK)",$E524)))))</f>
        <v/>
      </c>
      <c r="AV524" s="2">
        <f>IF($L524="","",IF(""&amp;$F524="2","DIESEL",IF(OR(""&amp;$F524="G",""&amp;$F524="H"),"GAS","")))</f>
        <v/>
      </c>
      <c r="AW524" s="2">
        <f>IF($AV524="","",$R524)</f>
        <v/>
      </c>
      <c r="AX524" s="2">
        <f>IF($AV524="","",IF($AB524=0,$R524,0))</f>
        <v/>
      </c>
      <c r="AY524" s="2">
        <f>IF($AV524="","",IF(AND($Z524=0,COUNTIF('AR SALES'!$L$2:$L$2501,$L524)=0),"YES",""))</f>
        <v/>
      </c>
      <c r="AZ524" s="2">
        <f>IF($AV524="","",IFERROR(VLOOKUP($AU524,CODES!$A:$B,2,FALSE),"NO CODE"))</f>
        <v/>
      </c>
      <c r="BA524" s="2">
        <f>IF(""&amp;$F524&lt;&gt;"4","",IF($AY524="YES","",IF(ROUND(SUMIFS($AE$2:$AE$4001,$L$2:$L$4001,$L524,$F$2:$F$4001,"4")-SUMIFS('AR SALES'!$Y$2:$Y$2501,'AR SALES'!$L$2:$L$2501,$L524,'AR SALES'!$AD$2:$AD$2501,"OFF"),2)=0,"","STALE")))</f>
        <v/>
      </c>
      <c r="BB524" s="2">
        <f>IF(OR(""&amp;$F524="2",""&amp;$F524="4",""&amp;$F524="G",""&amp;$F524="H"),IF($AY524="YES","",IF($AB524&lt;&gt;0,"",IF(COUNTIFS('AR SALES'!$L$2:$L$2501,$L524,'AR SALES'!$AD$2:$AD$2501,IF(""&amp;$F524="4","OFF","ON"),'AR SALES'!$AF$2:$AF$2501,"Y")&gt;0,"","NO EXEMPTION"))),"")</f>
        <v/>
      </c>
    </row>
    <row r="525">
      <c r="AT525" s="2">
        <f>IF($L525="","",IFERROR(INDEX('AR SALES'!$H$2:$H$2501,MATCH(""&amp;$L525,'AR SALES'!$AE$2:$AE$2501,0)),""))</f>
        <v/>
      </c>
      <c r="AU525" s="2">
        <f>IF($L525="","",IF($A525&lt;&gt;"GA","",IF($E525="FULTON",IF(ISNUMBER(SEARCH("COLLEGE PARK",$AT525)),"FULTON (COLLEGE PARK)",IF(ISNUMBER(SEARCH("HAPEVILLE",$AT525)),"FULTON (HAPEVILLE)",IF(ISNUMBER(SEARCH("EAST POINT",$AT525)),"FULTON (EAST POINT)",IF(ISNUMBER(SEARCH("ATLANTA",$AT525)),"FULTON (ATL LIMITS)","FULTON")))),IF($E525="DEKALB",IF(ISNUMBER(SEARCH("ATLANTA",$AT525)),"DEKALB (ATL LIMITS)","DEKALB"),IF(AND($E525="CLAYTON",ISNUMBER(SEARCH("COLLEGE PARK",$AT525))),"CLAYTON (COLLEGE PARK)",$E525)))))</f>
        <v/>
      </c>
      <c r="AV525" s="2">
        <f>IF($L525="","",IF(""&amp;$F525="2","DIESEL",IF(OR(""&amp;$F525="G",""&amp;$F525="H"),"GAS","")))</f>
        <v/>
      </c>
      <c r="AW525" s="2">
        <f>IF($AV525="","",$R525)</f>
        <v/>
      </c>
      <c r="AX525" s="2">
        <f>IF($AV525="","",IF($AB525=0,$R525,0))</f>
        <v/>
      </c>
      <c r="AY525" s="2">
        <f>IF($AV525="","",IF(AND($Z525=0,COUNTIF('AR SALES'!$L$2:$L$2501,$L525)=0),"YES",""))</f>
        <v/>
      </c>
      <c r="AZ525" s="2">
        <f>IF($AV525="","",IFERROR(VLOOKUP($AU525,CODES!$A:$B,2,FALSE),"NO CODE"))</f>
        <v/>
      </c>
      <c r="BA525" s="2">
        <f>IF(""&amp;$F525&lt;&gt;"4","",IF($AY525="YES","",IF(ROUND(SUMIFS($AE$2:$AE$4001,$L$2:$L$4001,$L525,$F$2:$F$4001,"4")-SUMIFS('AR SALES'!$Y$2:$Y$2501,'AR SALES'!$L$2:$L$2501,$L525,'AR SALES'!$AD$2:$AD$2501,"OFF"),2)=0,"","STALE")))</f>
        <v/>
      </c>
      <c r="BB525" s="2">
        <f>IF(OR(""&amp;$F525="2",""&amp;$F525="4",""&amp;$F525="G",""&amp;$F525="H"),IF($AY525="YES","",IF($AB525&lt;&gt;0,"",IF(COUNTIFS('AR SALES'!$L$2:$L$2501,$L525,'AR SALES'!$AD$2:$AD$2501,IF(""&amp;$F525="4","OFF","ON"),'AR SALES'!$AF$2:$AF$2501,"Y")&gt;0,"","NO EXEMPTION"))),"")</f>
        <v/>
      </c>
    </row>
    <row r="526">
      <c r="AT526" s="2">
        <f>IF($L526="","",IFERROR(INDEX('AR SALES'!$H$2:$H$2501,MATCH(""&amp;$L526,'AR SALES'!$AE$2:$AE$2501,0)),""))</f>
        <v/>
      </c>
      <c r="AU526" s="2">
        <f>IF($L526="","",IF($A526&lt;&gt;"GA","",IF($E526="FULTON",IF(ISNUMBER(SEARCH("COLLEGE PARK",$AT526)),"FULTON (COLLEGE PARK)",IF(ISNUMBER(SEARCH("HAPEVILLE",$AT526)),"FULTON (HAPEVILLE)",IF(ISNUMBER(SEARCH("EAST POINT",$AT526)),"FULTON (EAST POINT)",IF(ISNUMBER(SEARCH("ATLANTA",$AT526)),"FULTON (ATL LIMITS)","FULTON")))),IF($E526="DEKALB",IF(ISNUMBER(SEARCH("ATLANTA",$AT526)),"DEKALB (ATL LIMITS)","DEKALB"),IF(AND($E526="CLAYTON",ISNUMBER(SEARCH("COLLEGE PARK",$AT526))),"CLAYTON (COLLEGE PARK)",$E526)))))</f>
        <v/>
      </c>
      <c r="AV526" s="2">
        <f>IF($L526="","",IF(""&amp;$F526="2","DIESEL",IF(OR(""&amp;$F526="G",""&amp;$F526="H"),"GAS","")))</f>
        <v/>
      </c>
      <c r="AW526" s="2">
        <f>IF($AV526="","",$R526)</f>
        <v/>
      </c>
      <c r="AX526" s="2">
        <f>IF($AV526="","",IF($AB526=0,$R526,0))</f>
        <v/>
      </c>
      <c r="AY526" s="2">
        <f>IF($AV526="","",IF(AND($Z526=0,COUNTIF('AR SALES'!$L$2:$L$2501,$L526)=0),"YES",""))</f>
        <v/>
      </c>
      <c r="AZ526" s="2">
        <f>IF($AV526="","",IFERROR(VLOOKUP($AU526,CODES!$A:$B,2,FALSE),"NO CODE"))</f>
        <v/>
      </c>
      <c r="BA526" s="2">
        <f>IF(""&amp;$F526&lt;&gt;"4","",IF($AY526="YES","",IF(ROUND(SUMIFS($AE$2:$AE$4001,$L$2:$L$4001,$L526,$F$2:$F$4001,"4")-SUMIFS('AR SALES'!$Y$2:$Y$2501,'AR SALES'!$L$2:$L$2501,$L526,'AR SALES'!$AD$2:$AD$2501,"OFF"),2)=0,"","STALE")))</f>
        <v/>
      </c>
      <c r="BB526" s="2">
        <f>IF(OR(""&amp;$F526="2",""&amp;$F526="4",""&amp;$F526="G",""&amp;$F526="H"),IF($AY526="YES","",IF($AB526&lt;&gt;0,"",IF(COUNTIFS('AR SALES'!$L$2:$L$2501,$L526,'AR SALES'!$AD$2:$AD$2501,IF(""&amp;$F526="4","OFF","ON"),'AR SALES'!$AF$2:$AF$2501,"Y")&gt;0,"","NO EXEMPTION"))),"")</f>
        <v/>
      </c>
    </row>
    <row r="527">
      <c r="AT527" s="2">
        <f>IF($L527="","",IFERROR(INDEX('AR SALES'!$H$2:$H$2501,MATCH(""&amp;$L527,'AR SALES'!$AE$2:$AE$2501,0)),""))</f>
        <v/>
      </c>
      <c r="AU527" s="2">
        <f>IF($L527="","",IF($A527&lt;&gt;"GA","",IF($E527="FULTON",IF(ISNUMBER(SEARCH("COLLEGE PARK",$AT527)),"FULTON (COLLEGE PARK)",IF(ISNUMBER(SEARCH("HAPEVILLE",$AT527)),"FULTON (HAPEVILLE)",IF(ISNUMBER(SEARCH("EAST POINT",$AT527)),"FULTON (EAST POINT)",IF(ISNUMBER(SEARCH("ATLANTA",$AT527)),"FULTON (ATL LIMITS)","FULTON")))),IF($E527="DEKALB",IF(ISNUMBER(SEARCH("ATLANTA",$AT527)),"DEKALB (ATL LIMITS)","DEKALB"),IF(AND($E527="CLAYTON",ISNUMBER(SEARCH("COLLEGE PARK",$AT527))),"CLAYTON (COLLEGE PARK)",$E527)))))</f>
        <v/>
      </c>
      <c r="AV527" s="2">
        <f>IF($L527="","",IF(""&amp;$F527="2","DIESEL",IF(OR(""&amp;$F527="G",""&amp;$F527="H"),"GAS","")))</f>
        <v/>
      </c>
      <c r="AW527" s="2">
        <f>IF($AV527="","",$R527)</f>
        <v/>
      </c>
      <c r="AX527" s="2">
        <f>IF($AV527="","",IF($AB527=0,$R527,0))</f>
        <v/>
      </c>
      <c r="AY527" s="2">
        <f>IF($AV527="","",IF(AND($Z527=0,COUNTIF('AR SALES'!$L$2:$L$2501,$L527)=0),"YES",""))</f>
        <v/>
      </c>
      <c r="AZ527" s="2">
        <f>IF($AV527="","",IFERROR(VLOOKUP($AU527,CODES!$A:$B,2,FALSE),"NO CODE"))</f>
        <v/>
      </c>
      <c r="BA527" s="2">
        <f>IF(""&amp;$F527&lt;&gt;"4","",IF($AY527="YES","",IF(ROUND(SUMIFS($AE$2:$AE$4001,$L$2:$L$4001,$L527,$F$2:$F$4001,"4")-SUMIFS('AR SALES'!$Y$2:$Y$2501,'AR SALES'!$L$2:$L$2501,$L527,'AR SALES'!$AD$2:$AD$2501,"OFF"),2)=0,"","STALE")))</f>
        <v/>
      </c>
      <c r="BB527" s="2">
        <f>IF(OR(""&amp;$F527="2",""&amp;$F527="4",""&amp;$F527="G",""&amp;$F527="H"),IF($AY527="YES","",IF($AB527&lt;&gt;0,"",IF(COUNTIFS('AR SALES'!$L$2:$L$2501,$L527,'AR SALES'!$AD$2:$AD$2501,IF(""&amp;$F527="4","OFF","ON"),'AR SALES'!$AF$2:$AF$2501,"Y")&gt;0,"","NO EXEMPTION"))),"")</f>
        <v/>
      </c>
    </row>
    <row r="528">
      <c r="AT528" s="2">
        <f>IF($L528="","",IFERROR(INDEX('AR SALES'!$H$2:$H$2501,MATCH(""&amp;$L528,'AR SALES'!$AE$2:$AE$2501,0)),""))</f>
        <v/>
      </c>
      <c r="AU528" s="2">
        <f>IF($L528="","",IF($A528&lt;&gt;"GA","",IF($E528="FULTON",IF(ISNUMBER(SEARCH("COLLEGE PARK",$AT528)),"FULTON (COLLEGE PARK)",IF(ISNUMBER(SEARCH("HAPEVILLE",$AT528)),"FULTON (HAPEVILLE)",IF(ISNUMBER(SEARCH("EAST POINT",$AT528)),"FULTON (EAST POINT)",IF(ISNUMBER(SEARCH("ATLANTA",$AT528)),"FULTON (ATL LIMITS)","FULTON")))),IF($E528="DEKALB",IF(ISNUMBER(SEARCH("ATLANTA",$AT528)),"DEKALB (ATL LIMITS)","DEKALB"),IF(AND($E528="CLAYTON",ISNUMBER(SEARCH("COLLEGE PARK",$AT528))),"CLAYTON (COLLEGE PARK)",$E528)))))</f>
        <v/>
      </c>
      <c r="AV528" s="2">
        <f>IF($L528="","",IF(""&amp;$F528="2","DIESEL",IF(OR(""&amp;$F528="G",""&amp;$F528="H"),"GAS","")))</f>
        <v/>
      </c>
      <c r="AW528" s="2">
        <f>IF($AV528="","",$R528)</f>
        <v/>
      </c>
      <c r="AX528" s="2">
        <f>IF($AV528="","",IF($AB528=0,$R528,0))</f>
        <v/>
      </c>
      <c r="AY528" s="2">
        <f>IF($AV528="","",IF(AND($Z528=0,COUNTIF('AR SALES'!$L$2:$L$2501,$L528)=0),"YES",""))</f>
        <v/>
      </c>
      <c r="AZ528" s="2">
        <f>IF($AV528="","",IFERROR(VLOOKUP($AU528,CODES!$A:$B,2,FALSE),"NO CODE"))</f>
        <v/>
      </c>
      <c r="BA528" s="2">
        <f>IF(""&amp;$F528&lt;&gt;"4","",IF($AY528="YES","",IF(ROUND(SUMIFS($AE$2:$AE$4001,$L$2:$L$4001,$L528,$F$2:$F$4001,"4")-SUMIFS('AR SALES'!$Y$2:$Y$2501,'AR SALES'!$L$2:$L$2501,$L528,'AR SALES'!$AD$2:$AD$2501,"OFF"),2)=0,"","STALE")))</f>
        <v/>
      </c>
      <c r="BB528" s="2">
        <f>IF(OR(""&amp;$F528="2",""&amp;$F528="4",""&amp;$F528="G",""&amp;$F528="H"),IF($AY528="YES","",IF($AB528&lt;&gt;0,"",IF(COUNTIFS('AR SALES'!$L$2:$L$2501,$L528,'AR SALES'!$AD$2:$AD$2501,IF(""&amp;$F528="4","OFF","ON"),'AR SALES'!$AF$2:$AF$2501,"Y")&gt;0,"","NO EXEMPTION"))),"")</f>
        <v/>
      </c>
    </row>
    <row r="529">
      <c r="AT529" s="2">
        <f>IF($L529="","",IFERROR(INDEX('AR SALES'!$H$2:$H$2501,MATCH(""&amp;$L529,'AR SALES'!$AE$2:$AE$2501,0)),""))</f>
        <v/>
      </c>
      <c r="AU529" s="2">
        <f>IF($L529="","",IF($A529&lt;&gt;"GA","",IF($E529="FULTON",IF(ISNUMBER(SEARCH("COLLEGE PARK",$AT529)),"FULTON (COLLEGE PARK)",IF(ISNUMBER(SEARCH("HAPEVILLE",$AT529)),"FULTON (HAPEVILLE)",IF(ISNUMBER(SEARCH("EAST POINT",$AT529)),"FULTON (EAST POINT)",IF(ISNUMBER(SEARCH("ATLANTA",$AT529)),"FULTON (ATL LIMITS)","FULTON")))),IF($E529="DEKALB",IF(ISNUMBER(SEARCH("ATLANTA",$AT529)),"DEKALB (ATL LIMITS)","DEKALB"),IF(AND($E529="CLAYTON",ISNUMBER(SEARCH("COLLEGE PARK",$AT529))),"CLAYTON (COLLEGE PARK)",$E529)))))</f>
        <v/>
      </c>
      <c r="AV529" s="2">
        <f>IF($L529="","",IF(""&amp;$F529="2","DIESEL",IF(OR(""&amp;$F529="G",""&amp;$F529="H"),"GAS","")))</f>
        <v/>
      </c>
      <c r="AW529" s="2">
        <f>IF($AV529="","",$R529)</f>
        <v/>
      </c>
      <c r="AX529" s="2">
        <f>IF($AV529="","",IF($AB529=0,$R529,0))</f>
        <v/>
      </c>
      <c r="AY529" s="2">
        <f>IF($AV529="","",IF(AND($Z529=0,COUNTIF('AR SALES'!$L$2:$L$2501,$L529)=0),"YES",""))</f>
        <v/>
      </c>
      <c r="AZ529" s="2">
        <f>IF($AV529="","",IFERROR(VLOOKUP($AU529,CODES!$A:$B,2,FALSE),"NO CODE"))</f>
        <v/>
      </c>
      <c r="BA529" s="2">
        <f>IF(""&amp;$F529&lt;&gt;"4","",IF($AY529="YES","",IF(ROUND(SUMIFS($AE$2:$AE$4001,$L$2:$L$4001,$L529,$F$2:$F$4001,"4")-SUMIFS('AR SALES'!$Y$2:$Y$2501,'AR SALES'!$L$2:$L$2501,$L529,'AR SALES'!$AD$2:$AD$2501,"OFF"),2)=0,"","STALE")))</f>
        <v/>
      </c>
      <c r="BB529" s="2">
        <f>IF(OR(""&amp;$F529="2",""&amp;$F529="4",""&amp;$F529="G",""&amp;$F529="H"),IF($AY529="YES","",IF($AB529&lt;&gt;0,"",IF(COUNTIFS('AR SALES'!$L$2:$L$2501,$L529,'AR SALES'!$AD$2:$AD$2501,IF(""&amp;$F529="4","OFF","ON"),'AR SALES'!$AF$2:$AF$2501,"Y")&gt;0,"","NO EXEMPTION"))),"")</f>
        <v/>
      </c>
    </row>
    <row r="530">
      <c r="AT530" s="2">
        <f>IF($L530="","",IFERROR(INDEX('AR SALES'!$H$2:$H$2501,MATCH(""&amp;$L530,'AR SALES'!$AE$2:$AE$2501,0)),""))</f>
        <v/>
      </c>
      <c r="AU530" s="2">
        <f>IF($L530="","",IF($A530&lt;&gt;"GA","",IF($E530="FULTON",IF(ISNUMBER(SEARCH("COLLEGE PARK",$AT530)),"FULTON (COLLEGE PARK)",IF(ISNUMBER(SEARCH("HAPEVILLE",$AT530)),"FULTON (HAPEVILLE)",IF(ISNUMBER(SEARCH("EAST POINT",$AT530)),"FULTON (EAST POINT)",IF(ISNUMBER(SEARCH("ATLANTA",$AT530)),"FULTON (ATL LIMITS)","FULTON")))),IF($E530="DEKALB",IF(ISNUMBER(SEARCH("ATLANTA",$AT530)),"DEKALB (ATL LIMITS)","DEKALB"),IF(AND($E530="CLAYTON",ISNUMBER(SEARCH("COLLEGE PARK",$AT530))),"CLAYTON (COLLEGE PARK)",$E530)))))</f>
        <v/>
      </c>
      <c r="AV530" s="2">
        <f>IF($L530="","",IF(""&amp;$F530="2","DIESEL",IF(OR(""&amp;$F530="G",""&amp;$F530="H"),"GAS","")))</f>
        <v/>
      </c>
      <c r="AW530" s="2">
        <f>IF($AV530="","",$R530)</f>
        <v/>
      </c>
      <c r="AX530" s="2">
        <f>IF($AV530="","",IF($AB530=0,$R530,0))</f>
        <v/>
      </c>
      <c r="AY530" s="2">
        <f>IF($AV530="","",IF(AND($Z530=0,COUNTIF('AR SALES'!$L$2:$L$2501,$L530)=0),"YES",""))</f>
        <v/>
      </c>
      <c r="AZ530" s="2">
        <f>IF($AV530="","",IFERROR(VLOOKUP($AU530,CODES!$A:$B,2,FALSE),"NO CODE"))</f>
        <v/>
      </c>
      <c r="BA530" s="2">
        <f>IF(""&amp;$F530&lt;&gt;"4","",IF($AY530="YES","",IF(ROUND(SUMIFS($AE$2:$AE$4001,$L$2:$L$4001,$L530,$F$2:$F$4001,"4")-SUMIFS('AR SALES'!$Y$2:$Y$2501,'AR SALES'!$L$2:$L$2501,$L530,'AR SALES'!$AD$2:$AD$2501,"OFF"),2)=0,"","STALE")))</f>
        <v/>
      </c>
      <c r="BB530" s="2">
        <f>IF(OR(""&amp;$F530="2",""&amp;$F530="4",""&amp;$F530="G",""&amp;$F530="H"),IF($AY530="YES","",IF($AB530&lt;&gt;0,"",IF(COUNTIFS('AR SALES'!$L$2:$L$2501,$L530,'AR SALES'!$AD$2:$AD$2501,IF(""&amp;$F530="4","OFF","ON"),'AR SALES'!$AF$2:$AF$2501,"Y")&gt;0,"","NO EXEMPTION"))),"")</f>
        <v/>
      </c>
    </row>
    <row r="531">
      <c r="AT531" s="2">
        <f>IF($L531="","",IFERROR(INDEX('AR SALES'!$H$2:$H$2501,MATCH(""&amp;$L531,'AR SALES'!$AE$2:$AE$2501,0)),""))</f>
        <v/>
      </c>
      <c r="AU531" s="2">
        <f>IF($L531="","",IF($A531&lt;&gt;"GA","",IF($E531="FULTON",IF(ISNUMBER(SEARCH("COLLEGE PARK",$AT531)),"FULTON (COLLEGE PARK)",IF(ISNUMBER(SEARCH("HAPEVILLE",$AT531)),"FULTON (HAPEVILLE)",IF(ISNUMBER(SEARCH("EAST POINT",$AT531)),"FULTON (EAST POINT)",IF(ISNUMBER(SEARCH("ATLANTA",$AT531)),"FULTON (ATL LIMITS)","FULTON")))),IF($E531="DEKALB",IF(ISNUMBER(SEARCH("ATLANTA",$AT531)),"DEKALB (ATL LIMITS)","DEKALB"),IF(AND($E531="CLAYTON",ISNUMBER(SEARCH("COLLEGE PARK",$AT531))),"CLAYTON (COLLEGE PARK)",$E531)))))</f>
        <v/>
      </c>
      <c r="AV531" s="2">
        <f>IF($L531="","",IF(""&amp;$F531="2","DIESEL",IF(OR(""&amp;$F531="G",""&amp;$F531="H"),"GAS","")))</f>
        <v/>
      </c>
      <c r="AW531" s="2">
        <f>IF($AV531="","",$R531)</f>
        <v/>
      </c>
      <c r="AX531" s="2">
        <f>IF($AV531="","",IF($AB531=0,$R531,0))</f>
        <v/>
      </c>
      <c r="AY531" s="2">
        <f>IF($AV531="","",IF(AND($Z531=0,COUNTIF('AR SALES'!$L$2:$L$2501,$L531)=0),"YES",""))</f>
        <v/>
      </c>
      <c r="AZ531" s="2">
        <f>IF($AV531="","",IFERROR(VLOOKUP($AU531,CODES!$A:$B,2,FALSE),"NO CODE"))</f>
        <v/>
      </c>
      <c r="BA531" s="2">
        <f>IF(""&amp;$F531&lt;&gt;"4","",IF($AY531="YES","",IF(ROUND(SUMIFS($AE$2:$AE$4001,$L$2:$L$4001,$L531,$F$2:$F$4001,"4")-SUMIFS('AR SALES'!$Y$2:$Y$2501,'AR SALES'!$L$2:$L$2501,$L531,'AR SALES'!$AD$2:$AD$2501,"OFF"),2)=0,"","STALE")))</f>
        <v/>
      </c>
      <c r="BB531" s="2">
        <f>IF(OR(""&amp;$F531="2",""&amp;$F531="4",""&amp;$F531="G",""&amp;$F531="H"),IF($AY531="YES","",IF($AB531&lt;&gt;0,"",IF(COUNTIFS('AR SALES'!$L$2:$L$2501,$L531,'AR SALES'!$AD$2:$AD$2501,IF(""&amp;$F531="4","OFF","ON"),'AR SALES'!$AF$2:$AF$2501,"Y")&gt;0,"","NO EXEMPTION"))),"")</f>
        <v/>
      </c>
    </row>
    <row r="532">
      <c r="AT532" s="2">
        <f>IF($L532="","",IFERROR(INDEX('AR SALES'!$H$2:$H$2501,MATCH(""&amp;$L532,'AR SALES'!$AE$2:$AE$2501,0)),""))</f>
        <v/>
      </c>
      <c r="AU532" s="2">
        <f>IF($L532="","",IF($A532&lt;&gt;"GA","",IF($E532="FULTON",IF(ISNUMBER(SEARCH("COLLEGE PARK",$AT532)),"FULTON (COLLEGE PARK)",IF(ISNUMBER(SEARCH("HAPEVILLE",$AT532)),"FULTON (HAPEVILLE)",IF(ISNUMBER(SEARCH("EAST POINT",$AT532)),"FULTON (EAST POINT)",IF(ISNUMBER(SEARCH("ATLANTA",$AT532)),"FULTON (ATL LIMITS)","FULTON")))),IF($E532="DEKALB",IF(ISNUMBER(SEARCH("ATLANTA",$AT532)),"DEKALB (ATL LIMITS)","DEKALB"),IF(AND($E532="CLAYTON",ISNUMBER(SEARCH("COLLEGE PARK",$AT532))),"CLAYTON (COLLEGE PARK)",$E532)))))</f>
        <v/>
      </c>
      <c r="AV532" s="2">
        <f>IF($L532="","",IF(""&amp;$F532="2","DIESEL",IF(OR(""&amp;$F532="G",""&amp;$F532="H"),"GAS","")))</f>
        <v/>
      </c>
      <c r="AW532" s="2">
        <f>IF($AV532="","",$R532)</f>
        <v/>
      </c>
      <c r="AX532" s="2">
        <f>IF($AV532="","",IF($AB532=0,$R532,0))</f>
        <v/>
      </c>
      <c r="AY532" s="2">
        <f>IF($AV532="","",IF(AND($Z532=0,COUNTIF('AR SALES'!$L$2:$L$2501,$L532)=0),"YES",""))</f>
        <v/>
      </c>
      <c r="AZ532" s="2">
        <f>IF($AV532="","",IFERROR(VLOOKUP($AU532,CODES!$A:$B,2,FALSE),"NO CODE"))</f>
        <v/>
      </c>
      <c r="BA532" s="2">
        <f>IF(""&amp;$F532&lt;&gt;"4","",IF($AY532="YES","",IF(ROUND(SUMIFS($AE$2:$AE$4001,$L$2:$L$4001,$L532,$F$2:$F$4001,"4")-SUMIFS('AR SALES'!$Y$2:$Y$2501,'AR SALES'!$L$2:$L$2501,$L532,'AR SALES'!$AD$2:$AD$2501,"OFF"),2)=0,"","STALE")))</f>
        <v/>
      </c>
      <c r="BB532" s="2">
        <f>IF(OR(""&amp;$F532="2",""&amp;$F532="4",""&amp;$F532="G",""&amp;$F532="H"),IF($AY532="YES","",IF($AB532&lt;&gt;0,"",IF(COUNTIFS('AR SALES'!$L$2:$L$2501,$L532,'AR SALES'!$AD$2:$AD$2501,IF(""&amp;$F532="4","OFF","ON"),'AR SALES'!$AF$2:$AF$2501,"Y")&gt;0,"","NO EXEMPTION"))),"")</f>
        <v/>
      </c>
    </row>
    <row r="533">
      <c r="AT533" s="2">
        <f>IF($L533="","",IFERROR(INDEX('AR SALES'!$H$2:$H$2501,MATCH(""&amp;$L533,'AR SALES'!$AE$2:$AE$2501,0)),""))</f>
        <v/>
      </c>
      <c r="AU533" s="2">
        <f>IF($L533="","",IF($A533&lt;&gt;"GA","",IF($E533="FULTON",IF(ISNUMBER(SEARCH("COLLEGE PARK",$AT533)),"FULTON (COLLEGE PARK)",IF(ISNUMBER(SEARCH("HAPEVILLE",$AT533)),"FULTON (HAPEVILLE)",IF(ISNUMBER(SEARCH("EAST POINT",$AT533)),"FULTON (EAST POINT)",IF(ISNUMBER(SEARCH("ATLANTA",$AT533)),"FULTON (ATL LIMITS)","FULTON")))),IF($E533="DEKALB",IF(ISNUMBER(SEARCH("ATLANTA",$AT533)),"DEKALB (ATL LIMITS)","DEKALB"),IF(AND($E533="CLAYTON",ISNUMBER(SEARCH("COLLEGE PARK",$AT533))),"CLAYTON (COLLEGE PARK)",$E533)))))</f>
        <v/>
      </c>
      <c r="AV533" s="2">
        <f>IF($L533="","",IF(""&amp;$F533="2","DIESEL",IF(OR(""&amp;$F533="G",""&amp;$F533="H"),"GAS","")))</f>
        <v/>
      </c>
      <c r="AW533" s="2">
        <f>IF($AV533="","",$R533)</f>
        <v/>
      </c>
      <c r="AX533" s="2">
        <f>IF($AV533="","",IF($AB533=0,$R533,0))</f>
        <v/>
      </c>
      <c r="AY533" s="2">
        <f>IF($AV533="","",IF(AND($Z533=0,COUNTIF('AR SALES'!$L$2:$L$2501,$L533)=0),"YES",""))</f>
        <v/>
      </c>
      <c r="AZ533" s="2">
        <f>IF($AV533="","",IFERROR(VLOOKUP($AU533,CODES!$A:$B,2,FALSE),"NO CODE"))</f>
        <v/>
      </c>
      <c r="BA533" s="2">
        <f>IF(""&amp;$F533&lt;&gt;"4","",IF($AY533="YES","",IF(ROUND(SUMIFS($AE$2:$AE$4001,$L$2:$L$4001,$L533,$F$2:$F$4001,"4")-SUMIFS('AR SALES'!$Y$2:$Y$2501,'AR SALES'!$L$2:$L$2501,$L533,'AR SALES'!$AD$2:$AD$2501,"OFF"),2)=0,"","STALE")))</f>
        <v/>
      </c>
      <c r="BB533" s="2">
        <f>IF(OR(""&amp;$F533="2",""&amp;$F533="4",""&amp;$F533="G",""&amp;$F533="H"),IF($AY533="YES","",IF($AB533&lt;&gt;0,"",IF(COUNTIFS('AR SALES'!$L$2:$L$2501,$L533,'AR SALES'!$AD$2:$AD$2501,IF(""&amp;$F533="4","OFF","ON"),'AR SALES'!$AF$2:$AF$2501,"Y")&gt;0,"","NO EXEMPTION"))),"")</f>
        <v/>
      </c>
    </row>
    <row r="534">
      <c r="AT534" s="2">
        <f>IF($L534="","",IFERROR(INDEX('AR SALES'!$H$2:$H$2501,MATCH(""&amp;$L534,'AR SALES'!$AE$2:$AE$2501,0)),""))</f>
        <v/>
      </c>
      <c r="AU534" s="2">
        <f>IF($L534="","",IF($A534&lt;&gt;"GA","",IF($E534="FULTON",IF(ISNUMBER(SEARCH("COLLEGE PARK",$AT534)),"FULTON (COLLEGE PARK)",IF(ISNUMBER(SEARCH("HAPEVILLE",$AT534)),"FULTON (HAPEVILLE)",IF(ISNUMBER(SEARCH("EAST POINT",$AT534)),"FULTON (EAST POINT)",IF(ISNUMBER(SEARCH("ATLANTA",$AT534)),"FULTON (ATL LIMITS)","FULTON")))),IF($E534="DEKALB",IF(ISNUMBER(SEARCH("ATLANTA",$AT534)),"DEKALB (ATL LIMITS)","DEKALB"),IF(AND($E534="CLAYTON",ISNUMBER(SEARCH("COLLEGE PARK",$AT534))),"CLAYTON (COLLEGE PARK)",$E534)))))</f>
        <v/>
      </c>
      <c r="AV534" s="2">
        <f>IF($L534="","",IF(""&amp;$F534="2","DIESEL",IF(OR(""&amp;$F534="G",""&amp;$F534="H"),"GAS","")))</f>
        <v/>
      </c>
      <c r="AW534" s="2">
        <f>IF($AV534="","",$R534)</f>
        <v/>
      </c>
      <c r="AX534" s="2">
        <f>IF($AV534="","",IF($AB534=0,$R534,0))</f>
        <v/>
      </c>
      <c r="AY534" s="2">
        <f>IF($AV534="","",IF(AND($Z534=0,COUNTIF('AR SALES'!$L$2:$L$2501,$L534)=0),"YES",""))</f>
        <v/>
      </c>
      <c r="AZ534" s="2">
        <f>IF($AV534="","",IFERROR(VLOOKUP($AU534,CODES!$A:$B,2,FALSE),"NO CODE"))</f>
        <v/>
      </c>
      <c r="BA534" s="2">
        <f>IF(""&amp;$F534&lt;&gt;"4","",IF($AY534="YES","",IF(ROUND(SUMIFS($AE$2:$AE$4001,$L$2:$L$4001,$L534,$F$2:$F$4001,"4")-SUMIFS('AR SALES'!$Y$2:$Y$2501,'AR SALES'!$L$2:$L$2501,$L534,'AR SALES'!$AD$2:$AD$2501,"OFF"),2)=0,"","STALE")))</f>
        <v/>
      </c>
      <c r="BB534" s="2">
        <f>IF(OR(""&amp;$F534="2",""&amp;$F534="4",""&amp;$F534="G",""&amp;$F534="H"),IF($AY534="YES","",IF($AB534&lt;&gt;0,"",IF(COUNTIFS('AR SALES'!$L$2:$L$2501,$L534,'AR SALES'!$AD$2:$AD$2501,IF(""&amp;$F534="4","OFF","ON"),'AR SALES'!$AF$2:$AF$2501,"Y")&gt;0,"","NO EXEMPTION"))),"")</f>
        <v/>
      </c>
    </row>
    <row r="535">
      <c r="AT535" s="2">
        <f>IF($L535="","",IFERROR(INDEX('AR SALES'!$H$2:$H$2501,MATCH(""&amp;$L535,'AR SALES'!$AE$2:$AE$2501,0)),""))</f>
        <v/>
      </c>
      <c r="AU535" s="2">
        <f>IF($L535="","",IF($A535&lt;&gt;"GA","",IF($E535="FULTON",IF(ISNUMBER(SEARCH("COLLEGE PARK",$AT535)),"FULTON (COLLEGE PARK)",IF(ISNUMBER(SEARCH("HAPEVILLE",$AT535)),"FULTON (HAPEVILLE)",IF(ISNUMBER(SEARCH("EAST POINT",$AT535)),"FULTON (EAST POINT)",IF(ISNUMBER(SEARCH("ATLANTA",$AT535)),"FULTON (ATL LIMITS)","FULTON")))),IF($E535="DEKALB",IF(ISNUMBER(SEARCH("ATLANTA",$AT535)),"DEKALB (ATL LIMITS)","DEKALB"),IF(AND($E535="CLAYTON",ISNUMBER(SEARCH("COLLEGE PARK",$AT535))),"CLAYTON (COLLEGE PARK)",$E535)))))</f>
        <v/>
      </c>
      <c r="AV535" s="2">
        <f>IF($L535="","",IF(""&amp;$F535="2","DIESEL",IF(OR(""&amp;$F535="G",""&amp;$F535="H"),"GAS","")))</f>
        <v/>
      </c>
      <c r="AW535" s="2">
        <f>IF($AV535="","",$R535)</f>
        <v/>
      </c>
      <c r="AX535" s="2">
        <f>IF($AV535="","",IF($AB535=0,$R535,0))</f>
        <v/>
      </c>
      <c r="AY535" s="2">
        <f>IF($AV535="","",IF(AND($Z535=0,COUNTIF('AR SALES'!$L$2:$L$2501,$L535)=0),"YES",""))</f>
        <v/>
      </c>
      <c r="AZ535" s="2">
        <f>IF($AV535="","",IFERROR(VLOOKUP($AU535,CODES!$A:$B,2,FALSE),"NO CODE"))</f>
        <v/>
      </c>
      <c r="BA535" s="2">
        <f>IF(""&amp;$F535&lt;&gt;"4","",IF($AY535="YES","",IF(ROUND(SUMIFS($AE$2:$AE$4001,$L$2:$L$4001,$L535,$F$2:$F$4001,"4")-SUMIFS('AR SALES'!$Y$2:$Y$2501,'AR SALES'!$L$2:$L$2501,$L535,'AR SALES'!$AD$2:$AD$2501,"OFF"),2)=0,"","STALE")))</f>
        <v/>
      </c>
      <c r="BB535" s="2">
        <f>IF(OR(""&amp;$F535="2",""&amp;$F535="4",""&amp;$F535="G",""&amp;$F535="H"),IF($AY535="YES","",IF($AB535&lt;&gt;0,"",IF(COUNTIFS('AR SALES'!$L$2:$L$2501,$L535,'AR SALES'!$AD$2:$AD$2501,IF(""&amp;$F535="4","OFF","ON"),'AR SALES'!$AF$2:$AF$2501,"Y")&gt;0,"","NO EXEMPTION"))),"")</f>
        <v/>
      </c>
    </row>
    <row r="536">
      <c r="AT536" s="2">
        <f>IF($L536="","",IFERROR(INDEX('AR SALES'!$H$2:$H$2501,MATCH(""&amp;$L536,'AR SALES'!$AE$2:$AE$2501,0)),""))</f>
        <v/>
      </c>
      <c r="AU536" s="2">
        <f>IF($L536="","",IF($A536&lt;&gt;"GA","",IF($E536="FULTON",IF(ISNUMBER(SEARCH("COLLEGE PARK",$AT536)),"FULTON (COLLEGE PARK)",IF(ISNUMBER(SEARCH("HAPEVILLE",$AT536)),"FULTON (HAPEVILLE)",IF(ISNUMBER(SEARCH("EAST POINT",$AT536)),"FULTON (EAST POINT)",IF(ISNUMBER(SEARCH("ATLANTA",$AT536)),"FULTON (ATL LIMITS)","FULTON")))),IF($E536="DEKALB",IF(ISNUMBER(SEARCH("ATLANTA",$AT536)),"DEKALB (ATL LIMITS)","DEKALB"),IF(AND($E536="CLAYTON",ISNUMBER(SEARCH("COLLEGE PARK",$AT536))),"CLAYTON (COLLEGE PARK)",$E536)))))</f>
        <v/>
      </c>
      <c r="AV536" s="2">
        <f>IF($L536="","",IF(""&amp;$F536="2","DIESEL",IF(OR(""&amp;$F536="G",""&amp;$F536="H"),"GAS","")))</f>
        <v/>
      </c>
      <c r="AW536" s="2">
        <f>IF($AV536="","",$R536)</f>
        <v/>
      </c>
      <c r="AX536" s="2">
        <f>IF($AV536="","",IF($AB536=0,$R536,0))</f>
        <v/>
      </c>
      <c r="AY536" s="2">
        <f>IF($AV536="","",IF(AND($Z536=0,COUNTIF('AR SALES'!$L$2:$L$2501,$L536)=0),"YES",""))</f>
        <v/>
      </c>
      <c r="AZ536" s="2">
        <f>IF($AV536="","",IFERROR(VLOOKUP($AU536,CODES!$A:$B,2,FALSE),"NO CODE"))</f>
        <v/>
      </c>
      <c r="BA536" s="2">
        <f>IF(""&amp;$F536&lt;&gt;"4","",IF($AY536="YES","",IF(ROUND(SUMIFS($AE$2:$AE$4001,$L$2:$L$4001,$L536,$F$2:$F$4001,"4")-SUMIFS('AR SALES'!$Y$2:$Y$2501,'AR SALES'!$L$2:$L$2501,$L536,'AR SALES'!$AD$2:$AD$2501,"OFF"),2)=0,"","STALE")))</f>
        <v/>
      </c>
      <c r="BB536" s="2">
        <f>IF(OR(""&amp;$F536="2",""&amp;$F536="4",""&amp;$F536="G",""&amp;$F536="H"),IF($AY536="YES","",IF($AB536&lt;&gt;0,"",IF(COUNTIFS('AR SALES'!$L$2:$L$2501,$L536,'AR SALES'!$AD$2:$AD$2501,IF(""&amp;$F536="4","OFF","ON"),'AR SALES'!$AF$2:$AF$2501,"Y")&gt;0,"","NO EXEMPTION"))),"")</f>
        <v/>
      </c>
    </row>
    <row r="537">
      <c r="AT537" s="2">
        <f>IF($L537="","",IFERROR(INDEX('AR SALES'!$H$2:$H$2501,MATCH(""&amp;$L537,'AR SALES'!$AE$2:$AE$2501,0)),""))</f>
        <v/>
      </c>
      <c r="AU537" s="2">
        <f>IF($L537="","",IF($A537&lt;&gt;"GA","",IF($E537="FULTON",IF(ISNUMBER(SEARCH("COLLEGE PARK",$AT537)),"FULTON (COLLEGE PARK)",IF(ISNUMBER(SEARCH("HAPEVILLE",$AT537)),"FULTON (HAPEVILLE)",IF(ISNUMBER(SEARCH("EAST POINT",$AT537)),"FULTON (EAST POINT)",IF(ISNUMBER(SEARCH("ATLANTA",$AT537)),"FULTON (ATL LIMITS)","FULTON")))),IF($E537="DEKALB",IF(ISNUMBER(SEARCH("ATLANTA",$AT537)),"DEKALB (ATL LIMITS)","DEKALB"),IF(AND($E537="CLAYTON",ISNUMBER(SEARCH("COLLEGE PARK",$AT537))),"CLAYTON (COLLEGE PARK)",$E537)))))</f>
        <v/>
      </c>
      <c r="AV537" s="2">
        <f>IF($L537="","",IF(""&amp;$F537="2","DIESEL",IF(OR(""&amp;$F537="G",""&amp;$F537="H"),"GAS","")))</f>
        <v/>
      </c>
      <c r="AW537" s="2">
        <f>IF($AV537="","",$R537)</f>
        <v/>
      </c>
      <c r="AX537" s="2">
        <f>IF($AV537="","",IF($AB537=0,$R537,0))</f>
        <v/>
      </c>
      <c r="AY537" s="2">
        <f>IF($AV537="","",IF(AND($Z537=0,COUNTIF('AR SALES'!$L$2:$L$2501,$L537)=0),"YES",""))</f>
        <v/>
      </c>
      <c r="AZ537" s="2">
        <f>IF($AV537="","",IFERROR(VLOOKUP($AU537,CODES!$A:$B,2,FALSE),"NO CODE"))</f>
        <v/>
      </c>
      <c r="BA537" s="2">
        <f>IF(""&amp;$F537&lt;&gt;"4","",IF($AY537="YES","",IF(ROUND(SUMIFS($AE$2:$AE$4001,$L$2:$L$4001,$L537,$F$2:$F$4001,"4")-SUMIFS('AR SALES'!$Y$2:$Y$2501,'AR SALES'!$L$2:$L$2501,$L537,'AR SALES'!$AD$2:$AD$2501,"OFF"),2)=0,"","STALE")))</f>
        <v/>
      </c>
      <c r="BB537" s="2">
        <f>IF(OR(""&amp;$F537="2",""&amp;$F537="4",""&amp;$F537="G",""&amp;$F537="H"),IF($AY537="YES","",IF($AB537&lt;&gt;0,"",IF(COUNTIFS('AR SALES'!$L$2:$L$2501,$L537,'AR SALES'!$AD$2:$AD$2501,IF(""&amp;$F537="4","OFF","ON"),'AR SALES'!$AF$2:$AF$2501,"Y")&gt;0,"","NO EXEMPTION"))),"")</f>
        <v/>
      </c>
    </row>
    <row r="538">
      <c r="AT538" s="2">
        <f>IF($L538="","",IFERROR(INDEX('AR SALES'!$H$2:$H$2501,MATCH(""&amp;$L538,'AR SALES'!$AE$2:$AE$2501,0)),""))</f>
        <v/>
      </c>
      <c r="AU538" s="2">
        <f>IF($L538="","",IF($A538&lt;&gt;"GA","",IF($E538="FULTON",IF(ISNUMBER(SEARCH("COLLEGE PARK",$AT538)),"FULTON (COLLEGE PARK)",IF(ISNUMBER(SEARCH("HAPEVILLE",$AT538)),"FULTON (HAPEVILLE)",IF(ISNUMBER(SEARCH("EAST POINT",$AT538)),"FULTON (EAST POINT)",IF(ISNUMBER(SEARCH("ATLANTA",$AT538)),"FULTON (ATL LIMITS)","FULTON")))),IF($E538="DEKALB",IF(ISNUMBER(SEARCH("ATLANTA",$AT538)),"DEKALB (ATL LIMITS)","DEKALB"),IF(AND($E538="CLAYTON",ISNUMBER(SEARCH("COLLEGE PARK",$AT538))),"CLAYTON (COLLEGE PARK)",$E538)))))</f>
        <v/>
      </c>
      <c r="AV538" s="2">
        <f>IF($L538="","",IF(""&amp;$F538="2","DIESEL",IF(OR(""&amp;$F538="G",""&amp;$F538="H"),"GAS","")))</f>
        <v/>
      </c>
      <c r="AW538" s="2">
        <f>IF($AV538="","",$R538)</f>
        <v/>
      </c>
      <c r="AX538" s="2">
        <f>IF($AV538="","",IF($AB538=0,$R538,0))</f>
        <v/>
      </c>
      <c r="AY538" s="2">
        <f>IF($AV538="","",IF(AND($Z538=0,COUNTIF('AR SALES'!$L$2:$L$2501,$L538)=0),"YES",""))</f>
        <v/>
      </c>
      <c r="AZ538" s="2">
        <f>IF($AV538="","",IFERROR(VLOOKUP($AU538,CODES!$A:$B,2,FALSE),"NO CODE"))</f>
        <v/>
      </c>
      <c r="BA538" s="2">
        <f>IF(""&amp;$F538&lt;&gt;"4","",IF($AY538="YES","",IF(ROUND(SUMIFS($AE$2:$AE$4001,$L$2:$L$4001,$L538,$F$2:$F$4001,"4")-SUMIFS('AR SALES'!$Y$2:$Y$2501,'AR SALES'!$L$2:$L$2501,$L538,'AR SALES'!$AD$2:$AD$2501,"OFF"),2)=0,"","STALE")))</f>
        <v/>
      </c>
      <c r="BB538" s="2">
        <f>IF(OR(""&amp;$F538="2",""&amp;$F538="4",""&amp;$F538="G",""&amp;$F538="H"),IF($AY538="YES","",IF($AB538&lt;&gt;0,"",IF(COUNTIFS('AR SALES'!$L$2:$L$2501,$L538,'AR SALES'!$AD$2:$AD$2501,IF(""&amp;$F538="4","OFF","ON"),'AR SALES'!$AF$2:$AF$2501,"Y")&gt;0,"","NO EXEMPTION"))),"")</f>
        <v/>
      </c>
    </row>
    <row r="539">
      <c r="AT539" s="2">
        <f>IF($L539="","",IFERROR(INDEX('AR SALES'!$H$2:$H$2501,MATCH(""&amp;$L539,'AR SALES'!$AE$2:$AE$2501,0)),""))</f>
        <v/>
      </c>
      <c r="AU539" s="2">
        <f>IF($L539="","",IF($A539&lt;&gt;"GA","",IF($E539="FULTON",IF(ISNUMBER(SEARCH("COLLEGE PARK",$AT539)),"FULTON (COLLEGE PARK)",IF(ISNUMBER(SEARCH("HAPEVILLE",$AT539)),"FULTON (HAPEVILLE)",IF(ISNUMBER(SEARCH("EAST POINT",$AT539)),"FULTON (EAST POINT)",IF(ISNUMBER(SEARCH("ATLANTA",$AT539)),"FULTON (ATL LIMITS)","FULTON")))),IF($E539="DEKALB",IF(ISNUMBER(SEARCH("ATLANTA",$AT539)),"DEKALB (ATL LIMITS)","DEKALB"),IF(AND($E539="CLAYTON",ISNUMBER(SEARCH("COLLEGE PARK",$AT539))),"CLAYTON (COLLEGE PARK)",$E539)))))</f>
        <v/>
      </c>
      <c r="AV539" s="2">
        <f>IF($L539="","",IF(""&amp;$F539="2","DIESEL",IF(OR(""&amp;$F539="G",""&amp;$F539="H"),"GAS","")))</f>
        <v/>
      </c>
      <c r="AW539" s="2">
        <f>IF($AV539="","",$R539)</f>
        <v/>
      </c>
      <c r="AX539" s="2">
        <f>IF($AV539="","",IF($AB539=0,$R539,0))</f>
        <v/>
      </c>
      <c r="AY539" s="2">
        <f>IF($AV539="","",IF(AND($Z539=0,COUNTIF('AR SALES'!$L$2:$L$2501,$L539)=0),"YES",""))</f>
        <v/>
      </c>
      <c r="AZ539" s="2">
        <f>IF($AV539="","",IFERROR(VLOOKUP($AU539,CODES!$A:$B,2,FALSE),"NO CODE"))</f>
        <v/>
      </c>
      <c r="BA539" s="2">
        <f>IF(""&amp;$F539&lt;&gt;"4","",IF($AY539="YES","",IF(ROUND(SUMIFS($AE$2:$AE$4001,$L$2:$L$4001,$L539,$F$2:$F$4001,"4")-SUMIFS('AR SALES'!$Y$2:$Y$2501,'AR SALES'!$L$2:$L$2501,$L539,'AR SALES'!$AD$2:$AD$2501,"OFF"),2)=0,"","STALE")))</f>
        <v/>
      </c>
      <c r="BB539" s="2">
        <f>IF(OR(""&amp;$F539="2",""&amp;$F539="4",""&amp;$F539="G",""&amp;$F539="H"),IF($AY539="YES","",IF($AB539&lt;&gt;0,"",IF(COUNTIFS('AR SALES'!$L$2:$L$2501,$L539,'AR SALES'!$AD$2:$AD$2501,IF(""&amp;$F539="4","OFF","ON"),'AR SALES'!$AF$2:$AF$2501,"Y")&gt;0,"","NO EXEMPTION"))),"")</f>
        <v/>
      </c>
    </row>
    <row r="540">
      <c r="AT540" s="2">
        <f>IF($L540="","",IFERROR(INDEX('AR SALES'!$H$2:$H$2501,MATCH(""&amp;$L540,'AR SALES'!$AE$2:$AE$2501,0)),""))</f>
        <v/>
      </c>
      <c r="AU540" s="2">
        <f>IF($L540="","",IF($A540&lt;&gt;"GA","",IF($E540="FULTON",IF(ISNUMBER(SEARCH("COLLEGE PARK",$AT540)),"FULTON (COLLEGE PARK)",IF(ISNUMBER(SEARCH("HAPEVILLE",$AT540)),"FULTON (HAPEVILLE)",IF(ISNUMBER(SEARCH("EAST POINT",$AT540)),"FULTON (EAST POINT)",IF(ISNUMBER(SEARCH("ATLANTA",$AT540)),"FULTON (ATL LIMITS)","FULTON")))),IF($E540="DEKALB",IF(ISNUMBER(SEARCH("ATLANTA",$AT540)),"DEKALB (ATL LIMITS)","DEKALB"),IF(AND($E540="CLAYTON",ISNUMBER(SEARCH("COLLEGE PARK",$AT540))),"CLAYTON (COLLEGE PARK)",$E540)))))</f>
        <v/>
      </c>
      <c r="AV540" s="2">
        <f>IF($L540="","",IF(""&amp;$F540="2","DIESEL",IF(OR(""&amp;$F540="G",""&amp;$F540="H"),"GAS","")))</f>
        <v/>
      </c>
      <c r="AW540" s="2">
        <f>IF($AV540="","",$R540)</f>
        <v/>
      </c>
      <c r="AX540" s="2">
        <f>IF($AV540="","",IF($AB540=0,$R540,0))</f>
        <v/>
      </c>
      <c r="AY540" s="2">
        <f>IF($AV540="","",IF(AND($Z540=0,COUNTIF('AR SALES'!$L$2:$L$2501,$L540)=0),"YES",""))</f>
        <v/>
      </c>
      <c r="AZ540" s="2">
        <f>IF($AV540="","",IFERROR(VLOOKUP($AU540,CODES!$A:$B,2,FALSE),"NO CODE"))</f>
        <v/>
      </c>
      <c r="BA540" s="2">
        <f>IF(""&amp;$F540&lt;&gt;"4","",IF($AY540="YES","",IF(ROUND(SUMIFS($AE$2:$AE$4001,$L$2:$L$4001,$L540,$F$2:$F$4001,"4")-SUMIFS('AR SALES'!$Y$2:$Y$2501,'AR SALES'!$L$2:$L$2501,$L540,'AR SALES'!$AD$2:$AD$2501,"OFF"),2)=0,"","STALE")))</f>
        <v/>
      </c>
      <c r="BB540" s="2">
        <f>IF(OR(""&amp;$F540="2",""&amp;$F540="4",""&amp;$F540="G",""&amp;$F540="H"),IF($AY540="YES","",IF($AB540&lt;&gt;0,"",IF(COUNTIFS('AR SALES'!$L$2:$L$2501,$L540,'AR SALES'!$AD$2:$AD$2501,IF(""&amp;$F540="4","OFF","ON"),'AR SALES'!$AF$2:$AF$2501,"Y")&gt;0,"","NO EXEMPTION"))),"")</f>
        <v/>
      </c>
    </row>
    <row r="541">
      <c r="AT541" s="2">
        <f>IF($L541="","",IFERROR(INDEX('AR SALES'!$H$2:$H$2501,MATCH(""&amp;$L541,'AR SALES'!$AE$2:$AE$2501,0)),""))</f>
        <v/>
      </c>
      <c r="AU541" s="2">
        <f>IF($L541="","",IF($A541&lt;&gt;"GA","",IF($E541="FULTON",IF(ISNUMBER(SEARCH("COLLEGE PARK",$AT541)),"FULTON (COLLEGE PARK)",IF(ISNUMBER(SEARCH("HAPEVILLE",$AT541)),"FULTON (HAPEVILLE)",IF(ISNUMBER(SEARCH("EAST POINT",$AT541)),"FULTON (EAST POINT)",IF(ISNUMBER(SEARCH("ATLANTA",$AT541)),"FULTON (ATL LIMITS)","FULTON")))),IF($E541="DEKALB",IF(ISNUMBER(SEARCH("ATLANTA",$AT541)),"DEKALB (ATL LIMITS)","DEKALB"),IF(AND($E541="CLAYTON",ISNUMBER(SEARCH("COLLEGE PARK",$AT541))),"CLAYTON (COLLEGE PARK)",$E541)))))</f>
        <v/>
      </c>
      <c r="AV541" s="2">
        <f>IF($L541="","",IF(""&amp;$F541="2","DIESEL",IF(OR(""&amp;$F541="G",""&amp;$F541="H"),"GAS","")))</f>
        <v/>
      </c>
      <c r="AW541" s="2">
        <f>IF($AV541="","",$R541)</f>
        <v/>
      </c>
      <c r="AX541" s="2">
        <f>IF($AV541="","",IF($AB541=0,$R541,0))</f>
        <v/>
      </c>
      <c r="AY541" s="2">
        <f>IF($AV541="","",IF(AND($Z541=0,COUNTIF('AR SALES'!$L$2:$L$2501,$L541)=0),"YES",""))</f>
        <v/>
      </c>
      <c r="AZ541" s="2">
        <f>IF($AV541="","",IFERROR(VLOOKUP($AU541,CODES!$A:$B,2,FALSE),"NO CODE"))</f>
        <v/>
      </c>
      <c r="BA541" s="2">
        <f>IF(""&amp;$F541&lt;&gt;"4","",IF($AY541="YES","",IF(ROUND(SUMIFS($AE$2:$AE$4001,$L$2:$L$4001,$L541,$F$2:$F$4001,"4")-SUMIFS('AR SALES'!$Y$2:$Y$2501,'AR SALES'!$L$2:$L$2501,$L541,'AR SALES'!$AD$2:$AD$2501,"OFF"),2)=0,"","STALE")))</f>
        <v/>
      </c>
      <c r="BB541" s="2">
        <f>IF(OR(""&amp;$F541="2",""&amp;$F541="4",""&amp;$F541="G",""&amp;$F541="H"),IF($AY541="YES","",IF($AB541&lt;&gt;0,"",IF(COUNTIFS('AR SALES'!$L$2:$L$2501,$L541,'AR SALES'!$AD$2:$AD$2501,IF(""&amp;$F541="4","OFF","ON"),'AR SALES'!$AF$2:$AF$2501,"Y")&gt;0,"","NO EXEMPTION"))),"")</f>
        <v/>
      </c>
    </row>
    <row r="542">
      <c r="AT542" s="2">
        <f>IF($L542="","",IFERROR(INDEX('AR SALES'!$H$2:$H$2501,MATCH(""&amp;$L542,'AR SALES'!$AE$2:$AE$2501,0)),""))</f>
        <v/>
      </c>
      <c r="AU542" s="2">
        <f>IF($L542="","",IF($A542&lt;&gt;"GA","",IF($E542="FULTON",IF(ISNUMBER(SEARCH("COLLEGE PARK",$AT542)),"FULTON (COLLEGE PARK)",IF(ISNUMBER(SEARCH("HAPEVILLE",$AT542)),"FULTON (HAPEVILLE)",IF(ISNUMBER(SEARCH("EAST POINT",$AT542)),"FULTON (EAST POINT)",IF(ISNUMBER(SEARCH("ATLANTA",$AT542)),"FULTON (ATL LIMITS)","FULTON")))),IF($E542="DEKALB",IF(ISNUMBER(SEARCH("ATLANTA",$AT542)),"DEKALB (ATL LIMITS)","DEKALB"),IF(AND($E542="CLAYTON",ISNUMBER(SEARCH("COLLEGE PARK",$AT542))),"CLAYTON (COLLEGE PARK)",$E542)))))</f>
        <v/>
      </c>
      <c r="AV542" s="2">
        <f>IF($L542="","",IF(""&amp;$F542="2","DIESEL",IF(OR(""&amp;$F542="G",""&amp;$F542="H"),"GAS","")))</f>
        <v/>
      </c>
      <c r="AW542" s="2">
        <f>IF($AV542="","",$R542)</f>
        <v/>
      </c>
      <c r="AX542" s="2">
        <f>IF($AV542="","",IF($AB542=0,$R542,0))</f>
        <v/>
      </c>
      <c r="AY542" s="2">
        <f>IF($AV542="","",IF(AND($Z542=0,COUNTIF('AR SALES'!$L$2:$L$2501,$L542)=0),"YES",""))</f>
        <v/>
      </c>
      <c r="AZ542" s="2">
        <f>IF($AV542="","",IFERROR(VLOOKUP($AU542,CODES!$A:$B,2,FALSE),"NO CODE"))</f>
        <v/>
      </c>
      <c r="BA542" s="2">
        <f>IF(""&amp;$F542&lt;&gt;"4","",IF($AY542="YES","",IF(ROUND(SUMIFS($AE$2:$AE$4001,$L$2:$L$4001,$L542,$F$2:$F$4001,"4")-SUMIFS('AR SALES'!$Y$2:$Y$2501,'AR SALES'!$L$2:$L$2501,$L542,'AR SALES'!$AD$2:$AD$2501,"OFF"),2)=0,"","STALE")))</f>
        <v/>
      </c>
      <c r="BB542" s="2">
        <f>IF(OR(""&amp;$F542="2",""&amp;$F542="4",""&amp;$F542="G",""&amp;$F542="H"),IF($AY542="YES","",IF($AB542&lt;&gt;0,"",IF(COUNTIFS('AR SALES'!$L$2:$L$2501,$L542,'AR SALES'!$AD$2:$AD$2501,IF(""&amp;$F542="4","OFF","ON"),'AR SALES'!$AF$2:$AF$2501,"Y")&gt;0,"","NO EXEMPTION"))),"")</f>
        <v/>
      </c>
    </row>
    <row r="543">
      <c r="AT543" s="2">
        <f>IF($L543="","",IFERROR(INDEX('AR SALES'!$H$2:$H$2501,MATCH(""&amp;$L543,'AR SALES'!$AE$2:$AE$2501,0)),""))</f>
        <v/>
      </c>
      <c r="AU543" s="2">
        <f>IF($L543="","",IF($A543&lt;&gt;"GA","",IF($E543="FULTON",IF(ISNUMBER(SEARCH("COLLEGE PARK",$AT543)),"FULTON (COLLEGE PARK)",IF(ISNUMBER(SEARCH("HAPEVILLE",$AT543)),"FULTON (HAPEVILLE)",IF(ISNUMBER(SEARCH("EAST POINT",$AT543)),"FULTON (EAST POINT)",IF(ISNUMBER(SEARCH("ATLANTA",$AT543)),"FULTON (ATL LIMITS)","FULTON")))),IF($E543="DEKALB",IF(ISNUMBER(SEARCH("ATLANTA",$AT543)),"DEKALB (ATL LIMITS)","DEKALB"),IF(AND($E543="CLAYTON",ISNUMBER(SEARCH("COLLEGE PARK",$AT543))),"CLAYTON (COLLEGE PARK)",$E543)))))</f>
        <v/>
      </c>
      <c r="AV543" s="2">
        <f>IF($L543="","",IF(""&amp;$F543="2","DIESEL",IF(OR(""&amp;$F543="G",""&amp;$F543="H"),"GAS","")))</f>
        <v/>
      </c>
      <c r="AW543" s="2">
        <f>IF($AV543="","",$R543)</f>
        <v/>
      </c>
      <c r="AX543" s="2">
        <f>IF($AV543="","",IF($AB543=0,$R543,0))</f>
        <v/>
      </c>
      <c r="AY543" s="2">
        <f>IF($AV543="","",IF(AND($Z543=0,COUNTIF('AR SALES'!$L$2:$L$2501,$L543)=0),"YES",""))</f>
        <v/>
      </c>
      <c r="AZ543" s="2">
        <f>IF($AV543="","",IFERROR(VLOOKUP($AU543,CODES!$A:$B,2,FALSE),"NO CODE"))</f>
        <v/>
      </c>
      <c r="BA543" s="2">
        <f>IF(""&amp;$F543&lt;&gt;"4","",IF($AY543="YES","",IF(ROUND(SUMIFS($AE$2:$AE$4001,$L$2:$L$4001,$L543,$F$2:$F$4001,"4")-SUMIFS('AR SALES'!$Y$2:$Y$2501,'AR SALES'!$L$2:$L$2501,$L543,'AR SALES'!$AD$2:$AD$2501,"OFF"),2)=0,"","STALE")))</f>
        <v/>
      </c>
      <c r="BB543" s="2">
        <f>IF(OR(""&amp;$F543="2",""&amp;$F543="4",""&amp;$F543="G",""&amp;$F543="H"),IF($AY543="YES","",IF($AB543&lt;&gt;0,"",IF(COUNTIFS('AR SALES'!$L$2:$L$2501,$L543,'AR SALES'!$AD$2:$AD$2501,IF(""&amp;$F543="4","OFF","ON"),'AR SALES'!$AF$2:$AF$2501,"Y")&gt;0,"","NO EXEMPTION"))),"")</f>
        <v/>
      </c>
    </row>
    <row r="544">
      <c r="AT544" s="2">
        <f>IF($L544="","",IFERROR(INDEX('AR SALES'!$H$2:$H$2501,MATCH(""&amp;$L544,'AR SALES'!$AE$2:$AE$2501,0)),""))</f>
        <v/>
      </c>
      <c r="AU544" s="2">
        <f>IF($L544="","",IF($A544&lt;&gt;"GA","",IF($E544="FULTON",IF(ISNUMBER(SEARCH("COLLEGE PARK",$AT544)),"FULTON (COLLEGE PARK)",IF(ISNUMBER(SEARCH("HAPEVILLE",$AT544)),"FULTON (HAPEVILLE)",IF(ISNUMBER(SEARCH("EAST POINT",$AT544)),"FULTON (EAST POINT)",IF(ISNUMBER(SEARCH("ATLANTA",$AT544)),"FULTON (ATL LIMITS)","FULTON")))),IF($E544="DEKALB",IF(ISNUMBER(SEARCH("ATLANTA",$AT544)),"DEKALB (ATL LIMITS)","DEKALB"),IF(AND($E544="CLAYTON",ISNUMBER(SEARCH("COLLEGE PARK",$AT544))),"CLAYTON (COLLEGE PARK)",$E544)))))</f>
        <v/>
      </c>
      <c r="AV544" s="2">
        <f>IF($L544="","",IF(""&amp;$F544="2","DIESEL",IF(OR(""&amp;$F544="G",""&amp;$F544="H"),"GAS","")))</f>
        <v/>
      </c>
      <c r="AW544" s="2">
        <f>IF($AV544="","",$R544)</f>
        <v/>
      </c>
      <c r="AX544" s="2">
        <f>IF($AV544="","",IF($AB544=0,$R544,0))</f>
        <v/>
      </c>
      <c r="AY544" s="2">
        <f>IF($AV544="","",IF(AND($Z544=0,COUNTIF('AR SALES'!$L$2:$L$2501,$L544)=0),"YES",""))</f>
        <v/>
      </c>
      <c r="AZ544" s="2">
        <f>IF($AV544="","",IFERROR(VLOOKUP($AU544,CODES!$A:$B,2,FALSE),"NO CODE"))</f>
        <v/>
      </c>
      <c r="BA544" s="2">
        <f>IF(""&amp;$F544&lt;&gt;"4","",IF($AY544="YES","",IF(ROUND(SUMIFS($AE$2:$AE$4001,$L$2:$L$4001,$L544,$F$2:$F$4001,"4")-SUMIFS('AR SALES'!$Y$2:$Y$2501,'AR SALES'!$L$2:$L$2501,$L544,'AR SALES'!$AD$2:$AD$2501,"OFF"),2)=0,"","STALE")))</f>
        <v/>
      </c>
      <c r="BB544" s="2">
        <f>IF(OR(""&amp;$F544="2",""&amp;$F544="4",""&amp;$F544="G",""&amp;$F544="H"),IF($AY544="YES","",IF($AB544&lt;&gt;0,"",IF(COUNTIFS('AR SALES'!$L$2:$L$2501,$L544,'AR SALES'!$AD$2:$AD$2501,IF(""&amp;$F544="4","OFF","ON"),'AR SALES'!$AF$2:$AF$2501,"Y")&gt;0,"","NO EXEMPTION"))),"")</f>
        <v/>
      </c>
    </row>
    <row r="545">
      <c r="AT545" s="2">
        <f>IF($L545="","",IFERROR(INDEX('AR SALES'!$H$2:$H$2501,MATCH(""&amp;$L545,'AR SALES'!$AE$2:$AE$2501,0)),""))</f>
        <v/>
      </c>
      <c r="AU545" s="2">
        <f>IF($L545="","",IF($A545&lt;&gt;"GA","",IF($E545="FULTON",IF(ISNUMBER(SEARCH("COLLEGE PARK",$AT545)),"FULTON (COLLEGE PARK)",IF(ISNUMBER(SEARCH("HAPEVILLE",$AT545)),"FULTON (HAPEVILLE)",IF(ISNUMBER(SEARCH("EAST POINT",$AT545)),"FULTON (EAST POINT)",IF(ISNUMBER(SEARCH("ATLANTA",$AT545)),"FULTON (ATL LIMITS)","FULTON")))),IF($E545="DEKALB",IF(ISNUMBER(SEARCH("ATLANTA",$AT545)),"DEKALB (ATL LIMITS)","DEKALB"),IF(AND($E545="CLAYTON",ISNUMBER(SEARCH("COLLEGE PARK",$AT545))),"CLAYTON (COLLEGE PARK)",$E545)))))</f>
        <v/>
      </c>
      <c r="AV545" s="2">
        <f>IF($L545="","",IF(""&amp;$F545="2","DIESEL",IF(OR(""&amp;$F545="G",""&amp;$F545="H"),"GAS","")))</f>
        <v/>
      </c>
      <c r="AW545" s="2">
        <f>IF($AV545="","",$R545)</f>
        <v/>
      </c>
      <c r="AX545" s="2">
        <f>IF($AV545="","",IF($AB545=0,$R545,0))</f>
        <v/>
      </c>
      <c r="AY545" s="2">
        <f>IF($AV545="","",IF(AND($Z545=0,COUNTIF('AR SALES'!$L$2:$L$2501,$L545)=0),"YES",""))</f>
        <v/>
      </c>
      <c r="AZ545" s="2">
        <f>IF($AV545="","",IFERROR(VLOOKUP($AU545,CODES!$A:$B,2,FALSE),"NO CODE"))</f>
        <v/>
      </c>
      <c r="BA545" s="2">
        <f>IF(""&amp;$F545&lt;&gt;"4","",IF($AY545="YES","",IF(ROUND(SUMIFS($AE$2:$AE$4001,$L$2:$L$4001,$L545,$F$2:$F$4001,"4")-SUMIFS('AR SALES'!$Y$2:$Y$2501,'AR SALES'!$L$2:$L$2501,$L545,'AR SALES'!$AD$2:$AD$2501,"OFF"),2)=0,"","STALE")))</f>
        <v/>
      </c>
      <c r="BB545" s="2">
        <f>IF(OR(""&amp;$F545="2",""&amp;$F545="4",""&amp;$F545="G",""&amp;$F545="H"),IF($AY545="YES","",IF($AB545&lt;&gt;0,"",IF(COUNTIFS('AR SALES'!$L$2:$L$2501,$L545,'AR SALES'!$AD$2:$AD$2501,IF(""&amp;$F545="4","OFF","ON"),'AR SALES'!$AF$2:$AF$2501,"Y")&gt;0,"","NO EXEMPTION"))),"")</f>
        <v/>
      </c>
    </row>
    <row r="546">
      <c r="AT546" s="2">
        <f>IF($L546="","",IFERROR(INDEX('AR SALES'!$H$2:$H$2501,MATCH(""&amp;$L546,'AR SALES'!$AE$2:$AE$2501,0)),""))</f>
        <v/>
      </c>
      <c r="AU546" s="2">
        <f>IF($L546="","",IF($A546&lt;&gt;"GA","",IF($E546="FULTON",IF(ISNUMBER(SEARCH("COLLEGE PARK",$AT546)),"FULTON (COLLEGE PARK)",IF(ISNUMBER(SEARCH("HAPEVILLE",$AT546)),"FULTON (HAPEVILLE)",IF(ISNUMBER(SEARCH("EAST POINT",$AT546)),"FULTON (EAST POINT)",IF(ISNUMBER(SEARCH("ATLANTA",$AT546)),"FULTON (ATL LIMITS)","FULTON")))),IF($E546="DEKALB",IF(ISNUMBER(SEARCH("ATLANTA",$AT546)),"DEKALB (ATL LIMITS)","DEKALB"),IF(AND($E546="CLAYTON",ISNUMBER(SEARCH("COLLEGE PARK",$AT546))),"CLAYTON (COLLEGE PARK)",$E546)))))</f>
        <v/>
      </c>
      <c r="AV546" s="2">
        <f>IF($L546="","",IF(""&amp;$F546="2","DIESEL",IF(OR(""&amp;$F546="G",""&amp;$F546="H"),"GAS","")))</f>
        <v/>
      </c>
      <c r="AW546" s="2">
        <f>IF($AV546="","",$R546)</f>
        <v/>
      </c>
      <c r="AX546" s="2">
        <f>IF($AV546="","",IF($AB546=0,$R546,0))</f>
        <v/>
      </c>
      <c r="AY546" s="2">
        <f>IF($AV546="","",IF(AND($Z546=0,COUNTIF('AR SALES'!$L$2:$L$2501,$L546)=0),"YES",""))</f>
        <v/>
      </c>
      <c r="AZ546" s="2">
        <f>IF($AV546="","",IFERROR(VLOOKUP($AU546,CODES!$A:$B,2,FALSE),"NO CODE"))</f>
        <v/>
      </c>
      <c r="BA546" s="2">
        <f>IF(""&amp;$F546&lt;&gt;"4","",IF($AY546="YES","",IF(ROUND(SUMIFS($AE$2:$AE$4001,$L$2:$L$4001,$L546,$F$2:$F$4001,"4")-SUMIFS('AR SALES'!$Y$2:$Y$2501,'AR SALES'!$L$2:$L$2501,$L546,'AR SALES'!$AD$2:$AD$2501,"OFF"),2)=0,"","STALE")))</f>
        <v/>
      </c>
      <c r="BB546" s="2">
        <f>IF(OR(""&amp;$F546="2",""&amp;$F546="4",""&amp;$F546="G",""&amp;$F546="H"),IF($AY546="YES","",IF($AB546&lt;&gt;0,"",IF(COUNTIFS('AR SALES'!$L$2:$L$2501,$L546,'AR SALES'!$AD$2:$AD$2501,IF(""&amp;$F546="4","OFF","ON"),'AR SALES'!$AF$2:$AF$2501,"Y")&gt;0,"","NO EXEMPTION"))),"")</f>
        <v/>
      </c>
    </row>
    <row r="547">
      <c r="AT547" s="2">
        <f>IF($L547="","",IFERROR(INDEX('AR SALES'!$H$2:$H$2501,MATCH(""&amp;$L547,'AR SALES'!$AE$2:$AE$2501,0)),""))</f>
        <v/>
      </c>
      <c r="AU547" s="2">
        <f>IF($L547="","",IF($A547&lt;&gt;"GA","",IF($E547="FULTON",IF(ISNUMBER(SEARCH("COLLEGE PARK",$AT547)),"FULTON (COLLEGE PARK)",IF(ISNUMBER(SEARCH("HAPEVILLE",$AT547)),"FULTON (HAPEVILLE)",IF(ISNUMBER(SEARCH("EAST POINT",$AT547)),"FULTON (EAST POINT)",IF(ISNUMBER(SEARCH("ATLANTA",$AT547)),"FULTON (ATL LIMITS)","FULTON")))),IF($E547="DEKALB",IF(ISNUMBER(SEARCH("ATLANTA",$AT547)),"DEKALB (ATL LIMITS)","DEKALB"),IF(AND($E547="CLAYTON",ISNUMBER(SEARCH("COLLEGE PARK",$AT547))),"CLAYTON (COLLEGE PARK)",$E547)))))</f>
        <v/>
      </c>
      <c r="AV547" s="2">
        <f>IF($L547="","",IF(""&amp;$F547="2","DIESEL",IF(OR(""&amp;$F547="G",""&amp;$F547="H"),"GAS","")))</f>
        <v/>
      </c>
      <c r="AW547" s="2">
        <f>IF($AV547="","",$R547)</f>
        <v/>
      </c>
      <c r="AX547" s="2">
        <f>IF($AV547="","",IF($AB547=0,$R547,0))</f>
        <v/>
      </c>
      <c r="AY547" s="2">
        <f>IF($AV547="","",IF(AND($Z547=0,COUNTIF('AR SALES'!$L$2:$L$2501,$L547)=0),"YES",""))</f>
        <v/>
      </c>
      <c r="AZ547" s="2">
        <f>IF($AV547="","",IFERROR(VLOOKUP($AU547,CODES!$A:$B,2,FALSE),"NO CODE"))</f>
        <v/>
      </c>
      <c r="BA547" s="2">
        <f>IF(""&amp;$F547&lt;&gt;"4","",IF($AY547="YES","",IF(ROUND(SUMIFS($AE$2:$AE$4001,$L$2:$L$4001,$L547,$F$2:$F$4001,"4")-SUMIFS('AR SALES'!$Y$2:$Y$2501,'AR SALES'!$L$2:$L$2501,$L547,'AR SALES'!$AD$2:$AD$2501,"OFF"),2)=0,"","STALE")))</f>
        <v/>
      </c>
      <c r="BB547" s="2">
        <f>IF(OR(""&amp;$F547="2",""&amp;$F547="4",""&amp;$F547="G",""&amp;$F547="H"),IF($AY547="YES","",IF($AB547&lt;&gt;0,"",IF(COUNTIFS('AR SALES'!$L$2:$L$2501,$L547,'AR SALES'!$AD$2:$AD$2501,IF(""&amp;$F547="4","OFF","ON"),'AR SALES'!$AF$2:$AF$2501,"Y")&gt;0,"","NO EXEMPTION"))),"")</f>
        <v/>
      </c>
    </row>
    <row r="548">
      <c r="AT548" s="2">
        <f>IF($L548="","",IFERROR(INDEX('AR SALES'!$H$2:$H$2501,MATCH(""&amp;$L548,'AR SALES'!$AE$2:$AE$2501,0)),""))</f>
        <v/>
      </c>
      <c r="AU548" s="2">
        <f>IF($L548="","",IF($A548&lt;&gt;"GA","",IF($E548="FULTON",IF(ISNUMBER(SEARCH("COLLEGE PARK",$AT548)),"FULTON (COLLEGE PARK)",IF(ISNUMBER(SEARCH("HAPEVILLE",$AT548)),"FULTON (HAPEVILLE)",IF(ISNUMBER(SEARCH("EAST POINT",$AT548)),"FULTON (EAST POINT)",IF(ISNUMBER(SEARCH("ATLANTA",$AT548)),"FULTON (ATL LIMITS)","FULTON")))),IF($E548="DEKALB",IF(ISNUMBER(SEARCH("ATLANTA",$AT548)),"DEKALB (ATL LIMITS)","DEKALB"),IF(AND($E548="CLAYTON",ISNUMBER(SEARCH("COLLEGE PARK",$AT548))),"CLAYTON (COLLEGE PARK)",$E548)))))</f>
        <v/>
      </c>
      <c r="AV548" s="2">
        <f>IF($L548="","",IF(""&amp;$F548="2","DIESEL",IF(OR(""&amp;$F548="G",""&amp;$F548="H"),"GAS","")))</f>
        <v/>
      </c>
      <c r="AW548" s="2">
        <f>IF($AV548="","",$R548)</f>
        <v/>
      </c>
      <c r="AX548" s="2">
        <f>IF($AV548="","",IF($AB548=0,$R548,0))</f>
        <v/>
      </c>
      <c r="AY548" s="2">
        <f>IF($AV548="","",IF(AND($Z548=0,COUNTIF('AR SALES'!$L$2:$L$2501,$L548)=0),"YES",""))</f>
        <v/>
      </c>
      <c r="AZ548" s="2">
        <f>IF($AV548="","",IFERROR(VLOOKUP($AU548,CODES!$A:$B,2,FALSE),"NO CODE"))</f>
        <v/>
      </c>
      <c r="BA548" s="2">
        <f>IF(""&amp;$F548&lt;&gt;"4","",IF($AY548="YES","",IF(ROUND(SUMIFS($AE$2:$AE$4001,$L$2:$L$4001,$L548,$F$2:$F$4001,"4")-SUMIFS('AR SALES'!$Y$2:$Y$2501,'AR SALES'!$L$2:$L$2501,$L548,'AR SALES'!$AD$2:$AD$2501,"OFF"),2)=0,"","STALE")))</f>
        <v/>
      </c>
      <c r="BB548" s="2">
        <f>IF(OR(""&amp;$F548="2",""&amp;$F548="4",""&amp;$F548="G",""&amp;$F548="H"),IF($AY548="YES","",IF($AB548&lt;&gt;0,"",IF(COUNTIFS('AR SALES'!$L$2:$L$2501,$L548,'AR SALES'!$AD$2:$AD$2501,IF(""&amp;$F548="4","OFF","ON"),'AR SALES'!$AF$2:$AF$2501,"Y")&gt;0,"","NO EXEMPTION"))),"")</f>
        <v/>
      </c>
    </row>
    <row r="549">
      <c r="AT549" s="2">
        <f>IF($L549="","",IFERROR(INDEX('AR SALES'!$H$2:$H$2501,MATCH(""&amp;$L549,'AR SALES'!$AE$2:$AE$2501,0)),""))</f>
        <v/>
      </c>
      <c r="AU549" s="2">
        <f>IF($L549="","",IF($A549&lt;&gt;"GA","",IF($E549="FULTON",IF(ISNUMBER(SEARCH("COLLEGE PARK",$AT549)),"FULTON (COLLEGE PARK)",IF(ISNUMBER(SEARCH("HAPEVILLE",$AT549)),"FULTON (HAPEVILLE)",IF(ISNUMBER(SEARCH("EAST POINT",$AT549)),"FULTON (EAST POINT)",IF(ISNUMBER(SEARCH("ATLANTA",$AT549)),"FULTON (ATL LIMITS)","FULTON")))),IF($E549="DEKALB",IF(ISNUMBER(SEARCH("ATLANTA",$AT549)),"DEKALB (ATL LIMITS)","DEKALB"),IF(AND($E549="CLAYTON",ISNUMBER(SEARCH("COLLEGE PARK",$AT549))),"CLAYTON (COLLEGE PARK)",$E549)))))</f>
        <v/>
      </c>
      <c r="AV549" s="2">
        <f>IF($L549="","",IF(""&amp;$F549="2","DIESEL",IF(OR(""&amp;$F549="G",""&amp;$F549="H"),"GAS","")))</f>
        <v/>
      </c>
      <c r="AW549" s="2">
        <f>IF($AV549="","",$R549)</f>
        <v/>
      </c>
      <c r="AX549" s="2">
        <f>IF($AV549="","",IF($AB549=0,$R549,0))</f>
        <v/>
      </c>
      <c r="AY549" s="2">
        <f>IF($AV549="","",IF(AND($Z549=0,COUNTIF('AR SALES'!$L$2:$L$2501,$L549)=0),"YES",""))</f>
        <v/>
      </c>
      <c r="AZ549" s="2">
        <f>IF($AV549="","",IFERROR(VLOOKUP($AU549,CODES!$A:$B,2,FALSE),"NO CODE"))</f>
        <v/>
      </c>
      <c r="BA549" s="2">
        <f>IF(""&amp;$F549&lt;&gt;"4","",IF($AY549="YES","",IF(ROUND(SUMIFS($AE$2:$AE$4001,$L$2:$L$4001,$L549,$F$2:$F$4001,"4")-SUMIFS('AR SALES'!$Y$2:$Y$2501,'AR SALES'!$L$2:$L$2501,$L549,'AR SALES'!$AD$2:$AD$2501,"OFF"),2)=0,"","STALE")))</f>
        <v/>
      </c>
      <c r="BB549" s="2">
        <f>IF(OR(""&amp;$F549="2",""&amp;$F549="4",""&amp;$F549="G",""&amp;$F549="H"),IF($AY549="YES","",IF($AB549&lt;&gt;0,"",IF(COUNTIFS('AR SALES'!$L$2:$L$2501,$L549,'AR SALES'!$AD$2:$AD$2501,IF(""&amp;$F549="4","OFF","ON"),'AR SALES'!$AF$2:$AF$2501,"Y")&gt;0,"","NO EXEMPTION"))),"")</f>
        <v/>
      </c>
    </row>
    <row r="550">
      <c r="AT550" s="2">
        <f>IF($L550="","",IFERROR(INDEX('AR SALES'!$H$2:$H$2501,MATCH(""&amp;$L550,'AR SALES'!$AE$2:$AE$2501,0)),""))</f>
        <v/>
      </c>
      <c r="AU550" s="2">
        <f>IF($L550="","",IF($A550&lt;&gt;"GA","",IF($E550="FULTON",IF(ISNUMBER(SEARCH("COLLEGE PARK",$AT550)),"FULTON (COLLEGE PARK)",IF(ISNUMBER(SEARCH("HAPEVILLE",$AT550)),"FULTON (HAPEVILLE)",IF(ISNUMBER(SEARCH("EAST POINT",$AT550)),"FULTON (EAST POINT)",IF(ISNUMBER(SEARCH("ATLANTA",$AT550)),"FULTON (ATL LIMITS)","FULTON")))),IF($E550="DEKALB",IF(ISNUMBER(SEARCH("ATLANTA",$AT550)),"DEKALB (ATL LIMITS)","DEKALB"),IF(AND($E550="CLAYTON",ISNUMBER(SEARCH("COLLEGE PARK",$AT550))),"CLAYTON (COLLEGE PARK)",$E550)))))</f>
        <v/>
      </c>
      <c r="AV550" s="2">
        <f>IF($L550="","",IF(""&amp;$F550="2","DIESEL",IF(OR(""&amp;$F550="G",""&amp;$F550="H"),"GAS","")))</f>
        <v/>
      </c>
      <c r="AW550" s="2">
        <f>IF($AV550="","",$R550)</f>
        <v/>
      </c>
      <c r="AX550" s="2">
        <f>IF($AV550="","",IF($AB550=0,$R550,0))</f>
        <v/>
      </c>
      <c r="AY550" s="2">
        <f>IF($AV550="","",IF(AND($Z550=0,COUNTIF('AR SALES'!$L$2:$L$2501,$L550)=0),"YES",""))</f>
        <v/>
      </c>
      <c r="AZ550" s="2">
        <f>IF($AV550="","",IFERROR(VLOOKUP($AU550,CODES!$A:$B,2,FALSE),"NO CODE"))</f>
        <v/>
      </c>
      <c r="BA550" s="2">
        <f>IF(""&amp;$F550&lt;&gt;"4","",IF($AY550="YES","",IF(ROUND(SUMIFS($AE$2:$AE$4001,$L$2:$L$4001,$L550,$F$2:$F$4001,"4")-SUMIFS('AR SALES'!$Y$2:$Y$2501,'AR SALES'!$L$2:$L$2501,$L550,'AR SALES'!$AD$2:$AD$2501,"OFF"),2)=0,"","STALE")))</f>
        <v/>
      </c>
      <c r="BB550" s="2">
        <f>IF(OR(""&amp;$F550="2",""&amp;$F550="4",""&amp;$F550="G",""&amp;$F550="H"),IF($AY550="YES","",IF($AB550&lt;&gt;0,"",IF(COUNTIFS('AR SALES'!$L$2:$L$2501,$L550,'AR SALES'!$AD$2:$AD$2501,IF(""&amp;$F550="4","OFF","ON"),'AR SALES'!$AF$2:$AF$2501,"Y")&gt;0,"","NO EXEMPTION"))),"")</f>
        <v/>
      </c>
    </row>
    <row r="551">
      <c r="AT551" s="2">
        <f>IF($L551="","",IFERROR(INDEX('AR SALES'!$H$2:$H$2501,MATCH(""&amp;$L551,'AR SALES'!$AE$2:$AE$2501,0)),""))</f>
        <v/>
      </c>
      <c r="AU551" s="2">
        <f>IF($L551="","",IF($A551&lt;&gt;"GA","",IF($E551="FULTON",IF(ISNUMBER(SEARCH("COLLEGE PARK",$AT551)),"FULTON (COLLEGE PARK)",IF(ISNUMBER(SEARCH("HAPEVILLE",$AT551)),"FULTON (HAPEVILLE)",IF(ISNUMBER(SEARCH("EAST POINT",$AT551)),"FULTON (EAST POINT)",IF(ISNUMBER(SEARCH("ATLANTA",$AT551)),"FULTON (ATL LIMITS)","FULTON")))),IF($E551="DEKALB",IF(ISNUMBER(SEARCH("ATLANTA",$AT551)),"DEKALB (ATL LIMITS)","DEKALB"),IF(AND($E551="CLAYTON",ISNUMBER(SEARCH("COLLEGE PARK",$AT551))),"CLAYTON (COLLEGE PARK)",$E551)))))</f>
        <v/>
      </c>
      <c r="AV551" s="2">
        <f>IF($L551="","",IF(""&amp;$F551="2","DIESEL",IF(OR(""&amp;$F551="G",""&amp;$F551="H"),"GAS","")))</f>
        <v/>
      </c>
      <c r="AW551" s="2">
        <f>IF($AV551="","",$R551)</f>
        <v/>
      </c>
      <c r="AX551" s="2">
        <f>IF($AV551="","",IF($AB551=0,$R551,0))</f>
        <v/>
      </c>
      <c r="AY551" s="2">
        <f>IF($AV551="","",IF(AND($Z551=0,COUNTIF('AR SALES'!$L$2:$L$2501,$L551)=0),"YES",""))</f>
        <v/>
      </c>
      <c r="AZ551" s="2">
        <f>IF($AV551="","",IFERROR(VLOOKUP($AU551,CODES!$A:$B,2,FALSE),"NO CODE"))</f>
        <v/>
      </c>
      <c r="BA551" s="2">
        <f>IF(""&amp;$F551&lt;&gt;"4","",IF($AY551="YES","",IF(ROUND(SUMIFS($AE$2:$AE$4001,$L$2:$L$4001,$L551,$F$2:$F$4001,"4")-SUMIFS('AR SALES'!$Y$2:$Y$2501,'AR SALES'!$L$2:$L$2501,$L551,'AR SALES'!$AD$2:$AD$2501,"OFF"),2)=0,"","STALE")))</f>
        <v/>
      </c>
      <c r="BB551" s="2">
        <f>IF(OR(""&amp;$F551="2",""&amp;$F551="4",""&amp;$F551="G",""&amp;$F551="H"),IF($AY551="YES","",IF($AB551&lt;&gt;0,"",IF(COUNTIFS('AR SALES'!$L$2:$L$2501,$L551,'AR SALES'!$AD$2:$AD$2501,IF(""&amp;$F551="4","OFF","ON"),'AR SALES'!$AF$2:$AF$2501,"Y")&gt;0,"","NO EXEMPTION"))),"")</f>
        <v/>
      </c>
    </row>
    <row r="552">
      <c r="AT552" s="2">
        <f>IF($L552="","",IFERROR(INDEX('AR SALES'!$H$2:$H$2501,MATCH(""&amp;$L552,'AR SALES'!$AE$2:$AE$2501,0)),""))</f>
        <v/>
      </c>
      <c r="AU552" s="2">
        <f>IF($L552="","",IF($A552&lt;&gt;"GA","",IF($E552="FULTON",IF(ISNUMBER(SEARCH("COLLEGE PARK",$AT552)),"FULTON (COLLEGE PARK)",IF(ISNUMBER(SEARCH("HAPEVILLE",$AT552)),"FULTON (HAPEVILLE)",IF(ISNUMBER(SEARCH("EAST POINT",$AT552)),"FULTON (EAST POINT)",IF(ISNUMBER(SEARCH("ATLANTA",$AT552)),"FULTON (ATL LIMITS)","FULTON")))),IF($E552="DEKALB",IF(ISNUMBER(SEARCH("ATLANTA",$AT552)),"DEKALB (ATL LIMITS)","DEKALB"),IF(AND($E552="CLAYTON",ISNUMBER(SEARCH("COLLEGE PARK",$AT552))),"CLAYTON (COLLEGE PARK)",$E552)))))</f>
        <v/>
      </c>
      <c r="AV552" s="2">
        <f>IF($L552="","",IF(""&amp;$F552="2","DIESEL",IF(OR(""&amp;$F552="G",""&amp;$F552="H"),"GAS","")))</f>
        <v/>
      </c>
      <c r="AW552" s="2">
        <f>IF($AV552="","",$R552)</f>
        <v/>
      </c>
      <c r="AX552" s="2">
        <f>IF($AV552="","",IF($AB552=0,$R552,0))</f>
        <v/>
      </c>
      <c r="AY552" s="2">
        <f>IF($AV552="","",IF(AND($Z552=0,COUNTIF('AR SALES'!$L$2:$L$2501,$L552)=0),"YES",""))</f>
        <v/>
      </c>
      <c r="AZ552" s="2">
        <f>IF($AV552="","",IFERROR(VLOOKUP($AU552,CODES!$A:$B,2,FALSE),"NO CODE"))</f>
        <v/>
      </c>
      <c r="BA552" s="2">
        <f>IF(""&amp;$F552&lt;&gt;"4","",IF($AY552="YES","",IF(ROUND(SUMIFS($AE$2:$AE$4001,$L$2:$L$4001,$L552,$F$2:$F$4001,"4")-SUMIFS('AR SALES'!$Y$2:$Y$2501,'AR SALES'!$L$2:$L$2501,$L552,'AR SALES'!$AD$2:$AD$2501,"OFF"),2)=0,"","STALE")))</f>
        <v/>
      </c>
      <c r="BB552" s="2">
        <f>IF(OR(""&amp;$F552="2",""&amp;$F552="4",""&amp;$F552="G",""&amp;$F552="H"),IF($AY552="YES","",IF($AB552&lt;&gt;0,"",IF(COUNTIFS('AR SALES'!$L$2:$L$2501,$L552,'AR SALES'!$AD$2:$AD$2501,IF(""&amp;$F552="4","OFF","ON"),'AR SALES'!$AF$2:$AF$2501,"Y")&gt;0,"","NO EXEMPTION"))),"")</f>
        <v/>
      </c>
    </row>
    <row r="553">
      <c r="AT553" s="2">
        <f>IF($L553="","",IFERROR(INDEX('AR SALES'!$H$2:$H$2501,MATCH(""&amp;$L553,'AR SALES'!$AE$2:$AE$2501,0)),""))</f>
        <v/>
      </c>
      <c r="AU553" s="2">
        <f>IF($L553="","",IF($A553&lt;&gt;"GA","",IF($E553="FULTON",IF(ISNUMBER(SEARCH("COLLEGE PARK",$AT553)),"FULTON (COLLEGE PARK)",IF(ISNUMBER(SEARCH("HAPEVILLE",$AT553)),"FULTON (HAPEVILLE)",IF(ISNUMBER(SEARCH("EAST POINT",$AT553)),"FULTON (EAST POINT)",IF(ISNUMBER(SEARCH("ATLANTA",$AT553)),"FULTON (ATL LIMITS)","FULTON")))),IF($E553="DEKALB",IF(ISNUMBER(SEARCH("ATLANTA",$AT553)),"DEKALB (ATL LIMITS)","DEKALB"),IF(AND($E553="CLAYTON",ISNUMBER(SEARCH("COLLEGE PARK",$AT553))),"CLAYTON (COLLEGE PARK)",$E553)))))</f>
        <v/>
      </c>
      <c r="AV553" s="2">
        <f>IF($L553="","",IF(""&amp;$F553="2","DIESEL",IF(OR(""&amp;$F553="G",""&amp;$F553="H"),"GAS","")))</f>
        <v/>
      </c>
      <c r="AW553" s="2">
        <f>IF($AV553="","",$R553)</f>
        <v/>
      </c>
      <c r="AX553" s="2">
        <f>IF($AV553="","",IF($AB553=0,$R553,0))</f>
        <v/>
      </c>
      <c r="AY553" s="2">
        <f>IF($AV553="","",IF(AND($Z553=0,COUNTIF('AR SALES'!$L$2:$L$2501,$L553)=0),"YES",""))</f>
        <v/>
      </c>
      <c r="AZ553" s="2">
        <f>IF($AV553="","",IFERROR(VLOOKUP($AU553,CODES!$A:$B,2,FALSE),"NO CODE"))</f>
        <v/>
      </c>
      <c r="BA553" s="2">
        <f>IF(""&amp;$F553&lt;&gt;"4","",IF($AY553="YES","",IF(ROUND(SUMIFS($AE$2:$AE$4001,$L$2:$L$4001,$L553,$F$2:$F$4001,"4")-SUMIFS('AR SALES'!$Y$2:$Y$2501,'AR SALES'!$L$2:$L$2501,$L553,'AR SALES'!$AD$2:$AD$2501,"OFF"),2)=0,"","STALE")))</f>
        <v/>
      </c>
      <c r="BB553" s="2">
        <f>IF(OR(""&amp;$F553="2",""&amp;$F553="4",""&amp;$F553="G",""&amp;$F553="H"),IF($AY553="YES","",IF($AB553&lt;&gt;0,"",IF(COUNTIFS('AR SALES'!$L$2:$L$2501,$L553,'AR SALES'!$AD$2:$AD$2501,IF(""&amp;$F553="4","OFF","ON"),'AR SALES'!$AF$2:$AF$2501,"Y")&gt;0,"","NO EXEMPTION"))),"")</f>
        <v/>
      </c>
    </row>
    <row r="554">
      <c r="AT554" s="2">
        <f>IF($L554="","",IFERROR(INDEX('AR SALES'!$H$2:$H$2501,MATCH(""&amp;$L554,'AR SALES'!$AE$2:$AE$2501,0)),""))</f>
        <v/>
      </c>
      <c r="AU554" s="2">
        <f>IF($L554="","",IF($A554&lt;&gt;"GA","",IF($E554="FULTON",IF(ISNUMBER(SEARCH("COLLEGE PARK",$AT554)),"FULTON (COLLEGE PARK)",IF(ISNUMBER(SEARCH("HAPEVILLE",$AT554)),"FULTON (HAPEVILLE)",IF(ISNUMBER(SEARCH("EAST POINT",$AT554)),"FULTON (EAST POINT)",IF(ISNUMBER(SEARCH("ATLANTA",$AT554)),"FULTON (ATL LIMITS)","FULTON")))),IF($E554="DEKALB",IF(ISNUMBER(SEARCH("ATLANTA",$AT554)),"DEKALB (ATL LIMITS)","DEKALB"),IF(AND($E554="CLAYTON",ISNUMBER(SEARCH("COLLEGE PARK",$AT554))),"CLAYTON (COLLEGE PARK)",$E554)))))</f>
        <v/>
      </c>
      <c r="AV554" s="2">
        <f>IF($L554="","",IF(""&amp;$F554="2","DIESEL",IF(OR(""&amp;$F554="G",""&amp;$F554="H"),"GAS","")))</f>
        <v/>
      </c>
      <c r="AW554" s="2">
        <f>IF($AV554="","",$R554)</f>
        <v/>
      </c>
      <c r="AX554" s="2">
        <f>IF($AV554="","",IF($AB554=0,$R554,0))</f>
        <v/>
      </c>
      <c r="AY554" s="2">
        <f>IF($AV554="","",IF(AND($Z554=0,COUNTIF('AR SALES'!$L$2:$L$2501,$L554)=0),"YES",""))</f>
        <v/>
      </c>
      <c r="AZ554" s="2">
        <f>IF($AV554="","",IFERROR(VLOOKUP($AU554,CODES!$A:$B,2,FALSE),"NO CODE"))</f>
        <v/>
      </c>
      <c r="BA554" s="2">
        <f>IF(""&amp;$F554&lt;&gt;"4","",IF($AY554="YES","",IF(ROUND(SUMIFS($AE$2:$AE$4001,$L$2:$L$4001,$L554,$F$2:$F$4001,"4")-SUMIFS('AR SALES'!$Y$2:$Y$2501,'AR SALES'!$L$2:$L$2501,$L554,'AR SALES'!$AD$2:$AD$2501,"OFF"),2)=0,"","STALE")))</f>
        <v/>
      </c>
      <c r="BB554" s="2">
        <f>IF(OR(""&amp;$F554="2",""&amp;$F554="4",""&amp;$F554="G",""&amp;$F554="H"),IF($AY554="YES","",IF($AB554&lt;&gt;0,"",IF(COUNTIFS('AR SALES'!$L$2:$L$2501,$L554,'AR SALES'!$AD$2:$AD$2501,IF(""&amp;$F554="4","OFF","ON"),'AR SALES'!$AF$2:$AF$2501,"Y")&gt;0,"","NO EXEMPTION"))),"")</f>
        <v/>
      </c>
    </row>
    <row r="555">
      <c r="AT555" s="2">
        <f>IF($L555="","",IFERROR(INDEX('AR SALES'!$H$2:$H$2501,MATCH(""&amp;$L555,'AR SALES'!$AE$2:$AE$2501,0)),""))</f>
        <v/>
      </c>
      <c r="AU555" s="2">
        <f>IF($L555="","",IF($A555&lt;&gt;"GA","",IF($E555="FULTON",IF(ISNUMBER(SEARCH("COLLEGE PARK",$AT555)),"FULTON (COLLEGE PARK)",IF(ISNUMBER(SEARCH("HAPEVILLE",$AT555)),"FULTON (HAPEVILLE)",IF(ISNUMBER(SEARCH("EAST POINT",$AT555)),"FULTON (EAST POINT)",IF(ISNUMBER(SEARCH("ATLANTA",$AT555)),"FULTON (ATL LIMITS)","FULTON")))),IF($E555="DEKALB",IF(ISNUMBER(SEARCH("ATLANTA",$AT555)),"DEKALB (ATL LIMITS)","DEKALB"),IF(AND($E555="CLAYTON",ISNUMBER(SEARCH("COLLEGE PARK",$AT555))),"CLAYTON (COLLEGE PARK)",$E555)))))</f>
        <v/>
      </c>
      <c r="AV555" s="2">
        <f>IF($L555="","",IF(""&amp;$F555="2","DIESEL",IF(OR(""&amp;$F555="G",""&amp;$F555="H"),"GAS","")))</f>
        <v/>
      </c>
      <c r="AW555" s="2">
        <f>IF($AV555="","",$R555)</f>
        <v/>
      </c>
      <c r="AX555" s="2">
        <f>IF($AV555="","",IF($AB555=0,$R555,0))</f>
        <v/>
      </c>
      <c r="AY555" s="2">
        <f>IF($AV555="","",IF(AND($Z555=0,COUNTIF('AR SALES'!$L$2:$L$2501,$L555)=0),"YES",""))</f>
        <v/>
      </c>
      <c r="AZ555" s="2">
        <f>IF($AV555="","",IFERROR(VLOOKUP($AU555,CODES!$A:$B,2,FALSE),"NO CODE"))</f>
        <v/>
      </c>
      <c r="BA555" s="2">
        <f>IF(""&amp;$F555&lt;&gt;"4","",IF($AY555="YES","",IF(ROUND(SUMIFS($AE$2:$AE$4001,$L$2:$L$4001,$L555,$F$2:$F$4001,"4")-SUMIFS('AR SALES'!$Y$2:$Y$2501,'AR SALES'!$L$2:$L$2501,$L555,'AR SALES'!$AD$2:$AD$2501,"OFF"),2)=0,"","STALE")))</f>
        <v/>
      </c>
      <c r="BB555" s="2">
        <f>IF(OR(""&amp;$F555="2",""&amp;$F555="4",""&amp;$F555="G",""&amp;$F555="H"),IF($AY555="YES","",IF($AB555&lt;&gt;0,"",IF(COUNTIFS('AR SALES'!$L$2:$L$2501,$L555,'AR SALES'!$AD$2:$AD$2501,IF(""&amp;$F555="4","OFF","ON"),'AR SALES'!$AF$2:$AF$2501,"Y")&gt;0,"","NO EXEMPTION"))),"")</f>
        <v/>
      </c>
    </row>
    <row r="556">
      <c r="AT556" s="2">
        <f>IF($L556="","",IFERROR(INDEX('AR SALES'!$H$2:$H$2501,MATCH(""&amp;$L556,'AR SALES'!$AE$2:$AE$2501,0)),""))</f>
        <v/>
      </c>
      <c r="AU556" s="2">
        <f>IF($L556="","",IF($A556&lt;&gt;"GA","",IF($E556="FULTON",IF(ISNUMBER(SEARCH("COLLEGE PARK",$AT556)),"FULTON (COLLEGE PARK)",IF(ISNUMBER(SEARCH("HAPEVILLE",$AT556)),"FULTON (HAPEVILLE)",IF(ISNUMBER(SEARCH("EAST POINT",$AT556)),"FULTON (EAST POINT)",IF(ISNUMBER(SEARCH("ATLANTA",$AT556)),"FULTON (ATL LIMITS)","FULTON")))),IF($E556="DEKALB",IF(ISNUMBER(SEARCH("ATLANTA",$AT556)),"DEKALB (ATL LIMITS)","DEKALB"),IF(AND($E556="CLAYTON",ISNUMBER(SEARCH("COLLEGE PARK",$AT556))),"CLAYTON (COLLEGE PARK)",$E556)))))</f>
        <v/>
      </c>
      <c r="AV556" s="2">
        <f>IF($L556="","",IF(""&amp;$F556="2","DIESEL",IF(OR(""&amp;$F556="G",""&amp;$F556="H"),"GAS","")))</f>
        <v/>
      </c>
      <c r="AW556" s="2">
        <f>IF($AV556="","",$R556)</f>
        <v/>
      </c>
      <c r="AX556" s="2">
        <f>IF($AV556="","",IF($AB556=0,$R556,0))</f>
        <v/>
      </c>
      <c r="AY556" s="2">
        <f>IF($AV556="","",IF(AND($Z556=0,COUNTIF('AR SALES'!$L$2:$L$2501,$L556)=0),"YES",""))</f>
        <v/>
      </c>
      <c r="AZ556" s="2">
        <f>IF($AV556="","",IFERROR(VLOOKUP($AU556,CODES!$A:$B,2,FALSE),"NO CODE"))</f>
        <v/>
      </c>
      <c r="BA556" s="2">
        <f>IF(""&amp;$F556&lt;&gt;"4","",IF($AY556="YES","",IF(ROUND(SUMIFS($AE$2:$AE$4001,$L$2:$L$4001,$L556,$F$2:$F$4001,"4")-SUMIFS('AR SALES'!$Y$2:$Y$2501,'AR SALES'!$L$2:$L$2501,$L556,'AR SALES'!$AD$2:$AD$2501,"OFF"),2)=0,"","STALE")))</f>
        <v/>
      </c>
      <c r="BB556" s="2">
        <f>IF(OR(""&amp;$F556="2",""&amp;$F556="4",""&amp;$F556="G",""&amp;$F556="H"),IF($AY556="YES","",IF($AB556&lt;&gt;0,"",IF(COUNTIFS('AR SALES'!$L$2:$L$2501,$L556,'AR SALES'!$AD$2:$AD$2501,IF(""&amp;$F556="4","OFF","ON"),'AR SALES'!$AF$2:$AF$2501,"Y")&gt;0,"","NO EXEMPTION"))),"")</f>
        <v/>
      </c>
    </row>
    <row r="557">
      <c r="AT557" s="2">
        <f>IF($L557="","",IFERROR(INDEX('AR SALES'!$H$2:$H$2501,MATCH(""&amp;$L557,'AR SALES'!$AE$2:$AE$2501,0)),""))</f>
        <v/>
      </c>
      <c r="AU557" s="2">
        <f>IF($L557="","",IF($A557&lt;&gt;"GA","",IF($E557="FULTON",IF(ISNUMBER(SEARCH("COLLEGE PARK",$AT557)),"FULTON (COLLEGE PARK)",IF(ISNUMBER(SEARCH("HAPEVILLE",$AT557)),"FULTON (HAPEVILLE)",IF(ISNUMBER(SEARCH("EAST POINT",$AT557)),"FULTON (EAST POINT)",IF(ISNUMBER(SEARCH("ATLANTA",$AT557)),"FULTON (ATL LIMITS)","FULTON")))),IF($E557="DEKALB",IF(ISNUMBER(SEARCH("ATLANTA",$AT557)),"DEKALB (ATL LIMITS)","DEKALB"),IF(AND($E557="CLAYTON",ISNUMBER(SEARCH("COLLEGE PARK",$AT557))),"CLAYTON (COLLEGE PARK)",$E557)))))</f>
        <v/>
      </c>
      <c r="AV557" s="2">
        <f>IF($L557="","",IF(""&amp;$F557="2","DIESEL",IF(OR(""&amp;$F557="G",""&amp;$F557="H"),"GAS","")))</f>
        <v/>
      </c>
      <c r="AW557" s="2">
        <f>IF($AV557="","",$R557)</f>
        <v/>
      </c>
      <c r="AX557" s="2">
        <f>IF($AV557="","",IF($AB557=0,$R557,0))</f>
        <v/>
      </c>
      <c r="AY557" s="2">
        <f>IF($AV557="","",IF(AND($Z557=0,COUNTIF('AR SALES'!$L$2:$L$2501,$L557)=0),"YES",""))</f>
        <v/>
      </c>
      <c r="AZ557" s="2">
        <f>IF($AV557="","",IFERROR(VLOOKUP($AU557,CODES!$A:$B,2,FALSE),"NO CODE"))</f>
        <v/>
      </c>
      <c r="BA557" s="2">
        <f>IF(""&amp;$F557&lt;&gt;"4","",IF($AY557="YES","",IF(ROUND(SUMIFS($AE$2:$AE$4001,$L$2:$L$4001,$L557,$F$2:$F$4001,"4")-SUMIFS('AR SALES'!$Y$2:$Y$2501,'AR SALES'!$L$2:$L$2501,$L557,'AR SALES'!$AD$2:$AD$2501,"OFF"),2)=0,"","STALE")))</f>
        <v/>
      </c>
      <c r="BB557" s="2">
        <f>IF(OR(""&amp;$F557="2",""&amp;$F557="4",""&amp;$F557="G",""&amp;$F557="H"),IF($AY557="YES","",IF($AB557&lt;&gt;0,"",IF(COUNTIFS('AR SALES'!$L$2:$L$2501,$L557,'AR SALES'!$AD$2:$AD$2501,IF(""&amp;$F557="4","OFF","ON"),'AR SALES'!$AF$2:$AF$2501,"Y")&gt;0,"","NO EXEMPTION"))),"")</f>
        <v/>
      </c>
    </row>
    <row r="558">
      <c r="AT558" s="2">
        <f>IF($L558="","",IFERROR(INDEX('AR SALES'!$H$2:$H$2501,MATCH(""&amp;$L558,'AR SALES'!$AE$2:$AE$2501,0)),""))</f>
        <v/>
      </c>
      <c r="AU558" s="2">
        <f>IF($L558="","",IF($A558&lt;&gt;"GA","",IF($E558="FULTON",IF(ISNUMBER(SEARCH("COLLEGE PARK",$AT558)),"FULTON (COLLEGE PARK)",IF(ISNUMBER(SEARCH("HAPEVILLE",$AT558)),"FULTON (HAPEVILLE)",IF(ISNUMBER(SEARCH("EAST POINT",$AT558)),"FULTON (EAST POINT)",IF(ISNUMBER(SEARCH("ATLANTA",$AT558)),"FULTON (ATL LIMITS)","FULTON")))),IF($E558="DEKALB",IF(ISNUMBER(SEARCH("ATLANTA",$AT558)),"DEKALB (ATL LIMITS)","DEKALB"),IF(AND($E558="CLAYTON",ISNUMBER(SEARCH("COLLEGE PARK",$AT558))),"CLAYTON (COLLEGE PARK)",$E558)))))</f>
        <v/>
      </c>
      <c r="AV558" s="2">
        <f>IF($L558="","",IF(""&amp;$F558="2","DIESEL",IF(OR(""&amp;$F558="G",""&amp;$F558="H"),"GAS","")))</f>
        <v/>
      </c>
      <c r="AW558" s="2">
        <f>IF($AV558="","",$R558)</f>
        <v/>
      </c>
      <c r="AX558" s="2">
        <f>IF($AV558="","",IF($AB558=0,$R558,0))</f>
        <v/>
      </c>
      <c r="AY558" s="2">
        <f>IF($AV558="","",IF(AND($Z558=0,COUNTIF('AR SALES'!$L$2:$L$2501,$L558)=0),"YES",""))</f>
        <v/>
      </c>
      <c r="AZ558" s="2">
        <f>IF($AV558="","",IFERROR(VLOOKUP($AU558,CODES!$A:$B,2,FALSE),"NO CODE"))</f>
        <v/>
      </c>
      <c r="BA558" s="2">
        <f>IF(""&amp;$F558&lt;&gt;"4","",IF($AY558="YES","",IF(ROUND(SUMIFS($AE$2:$AE$4001,$L$2:$L$4001,$L558,$F$2:$F$4001,"4")-SUMIFS('AR SALES'!$Y$2:$Y$2501,'AR SALES'!$L$2:$L$2501,$L558,'AR SALES'!$AD$2:$AD$2501,"OFF"),2)=0,"","STALE")))</f>
        <v/>
      </c>
      <c r="BB558" s="2">
        <f>IF(OR(""&amp;$F558="2",""&amp;$F558="4",""&amp;$F558="G",""&amp;$F558="H"),IF($AY558="YES","",IF($AB558&lt;&gt;0,"",IF(COUNTIFS('AR SALES'!$L$2:$L$2501,$L558,'AR SALES'!$AD$2:$AD$2501,IF(""&amp;$F558="4","OFF","ON"),'AR SALES'!$AF$2:$AF$2501,"Y")&gt;0,"","NO EXEMPTION"))),"")</f>
        <v/>
      </c>
    </row>
    <row r="559">
      <c r="AT559" s="2">
        <f>IF($L559="","",IFERROR(INDEX('AR SALES'!$H$2:$H$2501,MATCH(""&amp;$L559,'AR SALES'!$AE$2:$AE$2501,0)),""))</f>
        <v/>
      </c>
      <c r="AU559" s="2">
        <f>IF($L559="","",IF($A559&lt;&gt;"GA","",IF($E559="FULTON",IF(ISNUMBER(SEARCH("COLLEGE PARK",$AT559)),"FULTON (COLLEGE PARK)",IF(ISNUMBER(SEARCH("HAPEVILLE",$AT559)),"FULTON (HAPEVILLE)",IF(ISNUMBER(SEARCH("EAST POINT",$AT559)),"FULTON (EAST POINT)",IF(ISNUMBER(SEARCH("ATLANTA",$AT559)),"FULTON (ATL LIMITS)","FULTON")))),IF($E559="DEKALB",IF(ISNUMBER(SEARCH("ATLANTA",$AT559)),"DEKALB (ATL LIMITS)","DEKALB"),IF(AND($E559="CLAYTON",ISNUMBER(SEARCH("COLLEGE PARK",$AT559))),"CLAYTON (COLLEGE PARK)",$E559)))))</f>
        <v/>
      </c>
      <c r="AV559" s="2">
        <f>IF($L559="","",IF(""&amp;$F559="2","DIESEL",IF(OR(""&amp;$F559="G",""&amp;$F559="H"),"GAS","")))</f>
        <v/>
      </c>
      <c r="AW559" s="2">
        <f>IF($AV559="","",$R559)</f>
        <v/>
      </c>
      <c r="AX559" s="2">
        <f>IF($AV559="","",IF($AB559=0,$R559,0))</f>
        <v/>
      </c>
      <c r="AY559" s="2">
        <f>IF($AV559="","",IF(AND($Z559=0,COUNTIF('AR SALES'!$L$2:$L$2501,$L559)=0),"YES",""))</f>
        <v/>
      </c>
      <c r="AZ559" s="2">
        <f>IF($AV559="","",IFERROR(VLOOKUP($AU559,CODES!$A:$B,2,FALSE),"NO CODE"))</f>
        <v/>
      </c>
      <c r="BA559" s="2">
        <f>IF(""&amp;$F559&lt;&gt;"4","",IF($AY559="YES","",IF(ROUND(SUMIFS($AE$2:$AE$4001,$L$2:$L$4001,$L559,$F$2:$F$4001,"4")-SUMIFS('AR SALES'!$Y$2:$Y$2501,'AR SALES'!$L$2:$L$2501,$L559,'AR SALES'!$AD$2:$AD$2501,"OFF"),2)=0,"","STALE")))</f>
        <v/>
      </c>
      <c r="BB559" s="2">
        <f>IF(OR(""&amp;$F559="2",""&amp;$F559="4",""&amp;$F559="G",""&amp;$F559="H"),IF($AY559="YES","",IF($AB559&lt;&gt;0,"",IF(COUNTIFS('AR SALES'!$L$2:$L$2501,$L559,'AR SALES'!$AD$2:$AD$2501,IF(""&amp;$F559="4","OFF","ON"),'AR SALES'!$AF$2:$AF$2501,"Y")&gt;0,"","NO EXEMPTION"))),"")</f>
        <v/>
      </c>
    </row>
    <row r="560">
      <c r="AT560" s="2">
        <f>IF($L560="","",IFERROR(INDEX('AR SALES'!$H$2:$H$2501,MATCH(""&amp;$L560,'AR SALES'!$AE$2:$AE$2501,0)),""))</f>
        <v/>
      </c>
      <c r="AU560" s="2">
        <f>IF($L560="","",IF($A560&lt;&gt;"GA","",IF($E560="FULTON",IF(ISNUMBER(SEARCH("COLLEGE PARK",$AT560)),"FULTON (COLLEGE PARK)",IF(ISNUMBER(SEARCH("HAPEVILLE",$AT560)),"FULTON (HAPEVILLE)",IF(ISNUMBER(SEARCH("EAST POINT",$AT560)),"FULTON (EAST POINT)",IF(ISNUMBER(SEARCH("ATLANTA",$AT560)),"FULTON (ATL LIMITS)","FULTON")))),IF($E560="DEKALB",IF(ISNUMBER(SEARCH("ATLANTA",$AT560)),"DEKALB (ATL LIMITS)","DEKALB"),IF(AND($E560="CLAYTON",ISNUMBER(SEARCH("COLLEGE PARK",$AT560))),"CLAYTON (COLLEGE PARK)",$E560)))))</f>
        <v/>
      </c>
      <c r="AV560" s="2">
        <f>IF($L560="","",IF(""&amp;$F560="2","DIESEL",IF(OR(""&amp;$F560="G",""&amp;$F560="H"),"GAS","")))</f>
        <v/>
      </c>
      <c r="AW560" s="2">
        <f>IF($AV560="","",$R560)</f>
        <v/>
      </c>
      <c r="AX560" s="2">
        <f>IF($AV560="","",IF($AB560=0,$R560,0))</f>
        <v/>
      </c>
      <c r="AY560" s="2">
        <f>IF($AV560="","",IF(AND($Z560=0,COUNTIF('AR SALES'!$L$2:$L$2501,$L560)=0),"YES",""))</f>
        <v/>
      </c>
      <c r="AZ560" s="2">
        <f>IF($AV560="","",IFERROR(VLOOKUP($AU560,CODES!$A:$B,2,FALSE),"NO CODE"))</f>
        <v/>
      </c>
      <c r="BA560" s="2">
        <f>IF(""&amp;$F560&lt;&gt;"4","",IF($AY560="YES","",IF(ROUND(SUMIFS($AE$2:$AE$4001,$L$2:$L$4001,$L560,$F$2:$F$4001,"4")-SUMIFS('AR SALES'!$Y$2:$Y$2501,'AR SALES'!$L$2:$L$2501,$L560,'AR SALES'!$AD$2:$AD$2501,"OFF"),2)=0,"","STALE")))</f>
        <v/>
      </c>
      <c r="BB560" s="2">
        <f>IF(OR(""&amp;$F560="2",""&amp;$F560="4",""&amp;$F560="G",""&amp;$F560="H"),IF($AY560="YES","",IF($AB560&lt;&gt;0,"",IF(COUNTIFS('AR SALES'!$L$2:$L$2501,$L560,'AR SALES'!$AD$2:$AD$2501,IF(""&amp;$F560="4","OFF","ON"),'AR SALES'!$AF$2:$AF$2501,"Y")&gt;0,"","NO EXEMPTION"))),"")</f>
        <v/>
      </c>
    </row>
    <row r="561">
      <c r="AT561" s="2">
        <f>IF($L561="","",IFERROR(INDEX('AR SALES'!$H$2:$H$2501,MATCH(""&amp;$L561,'AR SALES'!$AE$2:$AE$2501,0)),""))</f>
        <v/>
      </c>
      <c r="AU561" s="2">
        <f>IF($L561="","",IF($A561&lt;&gt;"GA","",IF($E561="FULTON",IF(ISNUMBER(SEARCH("COLLEGE PARK",$AT561)),"FULTON (COLLEGE PARK)",IF(ISNUMBER(SEARCH("HAPEVILLE",$AT561)),"FULTON (HAPEVILLE)",IF(ISNUMBER(SEARCH("EAST POINT",$AT561)),"FULTON (EAST POINT)",IF(ISNUMBER(SEARCH("ATLANTA",$AT561)),"FULTON (ATL LIMITS)","FULTON")))),IF($E561="DEKALB",IF(ISNUMBER(SEARCH("ATLANTA",$AT561)),"DEKALB (ATL LIMITS)","DEKALB"),IF(AND($E561="CLAYTON",ISNUMBER(SEARCH("COLLEGE PARK",$AT561))),"CLAYTON (COLLEGE PARK)",$E561)))))</f>
        <v/>
      </c>
      <c r="AV561" s="2">
        <f>IF($L561="","",IF(""&amp;$F561="2","DIESEL",IF(OR(""&amp;$F561="G",""&amp;$F561="H"),"GAS","")))</f>
        <v/>
      </c>
      <c r="AW561" s="2">
        <f>IF($AV561="","",$R561)</f>
        <v/>
      </c>
      <c r="AX561" s="2">
        <f>IF($AV561="","",IF($AB561=0,$R561,0))</f>
        <v/>
      </c>
      <c r="AY561" s="2">
        <f>IF($AV561="","",IF(AND($Z561=0,COUNTIF('AR SALES'!$L$2:$L$2501,$L561)=0),"YES",""))</f>
        <v/>
      </c>
      <c r="AZ561" s="2">
        <f>IF($AV561="","",IFERROR(VLOOKUP($AU561,CODES!$A:$B,2,FALSE),"NO CODE"))</f>
        <v/>
      </c>
      <c r="BA561" s="2">
        <f>IF(""&amp;$F561&lt;&gt;"4","",IF($AY561="YES","",IF(ROUND(SUMIFS($AE$2:$AE$4001,$L$2:$L$4001,$L561,$F$2:$F$4001,"4")-SUMIFS('AR SALES'!$Y$2:$Y$2501,'AR SALES'!$L$2:$L$2501,$L561,'AR SALES'!$AD$2:$AD$2501,"OFF"),2)=0,"","STALE")))</f>
        <v/>
      </c>
      <c r="BB561" s="2">
        <f>IF(OR(""&amp;$F561="2",""&amp;$F561="4",""&amp;$F561="G",""&amp;$F561="H"),IF($AY561="YES","",IF($AB561&lt;&gt;0,"",IF(COUNTIFS('AR SALES'!$L$2:$L$2501,$L561,'AR SALES'!$AD$2:$AD$2501,IF(""&amp;$F561="4","OFF","ON"),'AR SALES'!$AF$2:$AF$2501,"Y")&gt;0,"","NO EXEMPTION"))),"")</f>
        <v/>
      </c>
    </row>
    <row r="562">
      <c r="AT562" s="2">
        <f>IF($L562="","",IFERROR(INDEX('AR SALES'!$H$2:$H$2501,MATCH(""&amp;$L562,'AR SALES'!$AE$2:$AE$2501,0)),""))</f>
        <v/>
      </c>
      <c r="AU562" s="2">
        <f>IF($L562="","",IF($A562&lt;&gt;"GA","",IF($E562="FULTON",IF(ISNUMBER(SEARCH("COLLEGE PARK",$AT562)),"FULTON (COLLEGE PARK)",IF(ISNUMBER(SEARCH("HAPEVILLE",$AT562)),"FULTON (HAPEVILLE)",IF(ISNUMBER(SEARCH("EAST POINT",$AT562)),"FULTON (EAST POINT)",IF(ISNUMBER(SEARCH("ATLANTA",$AT562)),"FULTON (ATL LIMITS)","FULTON")))),IF($E562="DEKALB",IF(ISNUMBER(SEARCH("ATLANTA",$AT562)),"DEKALB (ATL LIMITS)","DEKALB"),IF(AND($E562="CLAYTON",ISNUMBER(SEARCH("COLLEGE PARK",$AT562))),"CLAYTON (COLLEGE PARK)",$E562)))))</f>
        <v/>
      </c>
      <c r="AV562" s="2">
        <f>IF($L562="","",IF(""&amp;$F562="2","DIESEL",IF(OR(""&amp;$F562="G",""&amp;$F562="H"),"GAS","")))</f>
        <v/>
      </c>
      <c r="AW562" s="2">
        <f>IF($AV562="","",$R562)</f>
        <v/>
      </c>
      <c r="AX562" s="2">
        <f>IF($AV562="","",IF($AB562=0,$R562,0))</f>
        <v/>
      </c>
      <c r="AY562" s="2">
        <f>IF($AV562="","",IF(AND($Z562=0,COUNTIF('AR SALES'!$L$2:$L$2501,$L562)=0),"YES",""))</f>
        <v/>
      </c>
      <c r="AZ562" s="2">
        <f>IF($AV562="","",IFERROR(VLOOKUP($AU562,CODES!$A:$B,2,FALSE),"NO CODE"))</f>
        <v/>
      </c>
      <c r="BA562" s="2">
        <f>IF(""&amp;$F562&lt;&gt;"4","",IF($AY562="YES","",IF(ROUND(SUMIFS($AE$2:$AE$4001,$L$2:$L$4001,$L562,$F$2:$F$4001,"4")-SUMIFS('AR SALES'!$Y$2:$Y$2501,'AR SALES'!$L$2:$L$2501,$L562,'AR SALES'!$AD$2:$AD$2501,"OFF"),2)=0,"","STALE")))</f>
        <v/>
      </c>
      <c r="BB562" s="2">
        <f>IF(OR(""&amp;$F562="2",""&amp;$F562="4",""&amp;$F562="G",""&amp;$F562="H"),IF($AY562="YES","",IF($AB562&lt;&gt;0,"",IF(COUNTIFS('AR SALES'!$L$2:$L$2501,$L562,'AR SALES'!$AD$2:$AD$2501,IF(""&amp;$F562="4","OFF","ON"),'AR SALES'!$AF$2:$AF$2501,"Y")&gt;0,"","NO EXEMPTION"))),"")</f>
        <v/>
      </c>
    </row>
    <row r="563">
      <c r="AT563" s="2">
        <f>IF($L563="","",IFERROR(INDEX('AR SALES'!$H$2:$H$2501,MATCH(""&amp;$L563,'AR SALES'!$AE$2:$AE$2501,0)),""))</f>
        <v/>
      </c>
      <c r="AU563" s="2">
        <f>IF($L563="","",IF($A563&lt;&gt;"GA","",IF($E563="FULTON",IF(ISNUMBER(SEARCH("COLLEGE PARK",$AT563)),"FULTON (COLLEGE PARK)",IF(ISNUMBER(SEARCH("HAPEVILLE",$AT563)),"FULTON (HAPEVILLE)",IF(ISNUMBER(SEARCH("EAST POINT",$AT563)),"FULTON (EAST POINT)",IF(ISNUMBER(SEARCH("ATLANTA",$AT563)),"FULTON (ATL LIMITS)","FULTON")))),IF($E563="DEKALB",IF(ISNUMBER(SEARCH("ATLANTA",$AT563)),"DEKALB (ATL LIMITS)","DEKALB"),IF(AND($E563="CLAYTON",ISNUMBER(SEARCH("COLLEGE PARK",$AT563))),"CLAYTON (COLLEGE PARK)",$E563)))))</f>
        <v/>
      </c>
      <c r="AV563" s="2">
        <f>IF($L563="","",IF(""&amp;$F563="2","DIESEL",IF(OR(""&amp;$F563="G",""&amp;$F563="H"),"GAS","")))</f>
        <v/>
      </c>
      <c r="AW563" s="2">
        <f>IF($AV563="","",$R563)</f>
        <v/>
      </c>
      <c r="AX563" s="2">
        <f>IF($AV563="","",IF($AB563=0,$R563,0))</f>
        <v/>
      </c>
      <c r="AY563" s="2">
        <f>IF($AV563="","",IF(AND($Z563=0,COUNTIF('AR SALES'!$L$2:$L$2501,$L563)=0),"YES",""))</f>
        <v/>
      </c>
      <c r="AZ563" s="2">
        <f>IF($AV563="","",IFERROR(VLOOKUP($AU563,CODES!$A:$B,2,FALSE),"NO CODE"))</f>
        <v/>
      </c>
      <c r="BA563" s="2">
        <f>IF(""&amp;$F563&lt;&gt;"4","",IF($AY563="YES","",IF(ROUND(SUMIFS($AE$2:$AE$4001,$L$2:$L$4001,$L563,$F$2:$F$4001,"4")-SUMIFS('AR SALES'!$Y$2:$Y$2501,'AR SALES'!$L$2:$L$2501,$L563,'AR SALES'!$AD$2:$AD$2501,"OFF"),2)=0,"","STALE")))</f>
        <v/>
      </c>
      <c r="BB563" s="2">
        <f>IF(OR(""&amp;$F563="2",""&amp;$F563="4",""&amp;$F563="G",""&amp;$F563="H"),IF($AY563="YES","",IF($AB563&lt;&gt;0,"",IF(COUNTIFS('AR SALES'!$L$2:$L$2501,$L563,'AR SALES'!$AD$2:$AD$2501,IF(""&amp;$F563="4","OFF","ON"),'AR SALES'!$AF$2:$AF$2501,"Y")&gt;0,"","NO EXEMPTION"))),"")</f>
        <v/>
      </c>
    </row>
    <row r="564">
      <c r="AT564" s="2">
        <f>IF($L564="","",IFERROR(INDEX('AR SALES'!$H$2:$H$2501,MATCH(""&amp;$L564,'AR SALES'!$AE$2:$AE$2501,0)),""))</f>
        <v/>
      </c>
      <c r="AU564" s="2">
        <f>IF($L564="","",IF($A564&lt;&gt;"GA","",IF($E564="FULTON",IF(ISNUMBER(SEARCH("COLLEGE PARK",$AT564)),"FULTON (COLLEGE PARK)",IF(ISNUMBER(SEARCH("HAPEVILLE",$AT564)),"FULTON (HAPEVILLE)",IF(ISNUMBER(SEARCH("EAST POINT",$AT564)),"FULTON (EAST POINT)",IF(ISNUMBER(SEARCH("ATLANTA",$AT564)),"FULTON (ATL LIMITS)","FULTON")))),IF($E564="DEKALB",IF(ISNUMBER(SEARCH("ATLANTA",$AT564)),"DEKALB (ATL LIMITS)","DEKALB"),IF(AND($E564="CLAYTON",ISNUMBER(SEARCH("COLLEGE PARK",$AT564))),"CLAYTON (COLLEGE PARK)",$E564)))))</f>
        <v/>
      </c>
      <c r="AV564" s="2">
        <f>IF($L564="","",IF(""&amp;$F564="2","DIESEL",IF(OR(""&amp;$F564="G",""&amp;$F564="H"),"GAS","")))</f>
        <v/>
      </c>
      <c r="AW564" s="2">
        <f>IF($AV564="","",$R564)</f>
        <v/>
      </c>
      <c r="AX564" s="2">
        <f>IF($AV564="","",IF($AB564=0,$R564,0))</f>
        <v/>
      </c>
      <c r="AY564" s="2">
        <f>IF($AV564="","",IF(AND($Z564=0,COUNTIF('AR SALES'!$L$2:$L$2501,$L564)=0),"YES",""))</f>
        <v/>
      </c>
      <c r="AZ564" s="2">
        <f>IF($AV564="","",IFERROR(VLOOKUP($AU564,CODES!$A:$B,2,FALSE),"NO CODE"))</f>
        <v/>
      </c>
      <c r="BA564" s="2">
        <f>IF(""&amp;$F564&lt;&gt;"4","",IF($AY564="YES","",IF(ROUND(SUMIFS($AE$2:$AE$4001,$L$2:$L$4001,$L564,$F$2:$F$4001,"4")-SUMIFS('AR SALES'!$Y$2:$Y$2501,'AR SALES'!$L$2:$L$2501,$L564,'AR SALES'!$AD$2:$AD$2501,"OFF"),2)=0,"","STALE")))</f>
        <v/>
      </c>
      <c r="BB564" s="2">
        <f>IF(OR(""&amp;$F564="2",""&amp;$F564="4",""&amp;$F564="G",""&amp;$F564="H"),IF($AY564="YES","",IF($AB564&lt;&gt;0,"",IF(COUNTIFS('AR SALES'!$L$2:$L$2501,$L564,'AR SALES'!$AD$2:$AD$2501,IF(""&amp;$F564="4","OFF","ON"),'AR SALES'!$AF$2:$AF$2501,"Y")&gt;0,"","NO EXEMPTION"))),"")</f>
        <v/>
      </c>
    </row>
    <row r="565">
      <c r="AT565" s="2">
        <f>IF($L565="","",IFERROR(INDEX('AR SALES'!$H$2:$H$2501,MATCH(""&amp;$L565,'AR SALES'!$AE$2:$AE$2501,0)),""))</f>
        <v/>
      </c>
      <c r="AU565" s="2">
        <f>IF($L565="","",IF($A565&lt;&gt;"GA","",IF($E565="FULTON",IF(ISNUMBER(SEARCH("COLLEGE PARK",$AT565)),"FULTON (COLLEGE PARK)",IF(ISNUMBER(SEARCH("HAPEVILLE",$AT565)),"FULTON (HAPEVILLE)",IF(ISNUMBER(SEARCH("EAST POINT",$AT565)),"FULTON (EAST POINT)",IF(ISNUMBER(SEARCH("ATLANTA",$AT565)),"FULTON (ATL LIMITS)","FULTON")))),IF($E565="DEKALB",IF(ISNUMBER(SEARCH("ATLANTA",$AT565)),"DEKALB (ATL LIMITS)","DEKALB"),IF(AND($E565="CLAYTON",ISNUMBER(SEARCH("COLLEGE PARK",$AT565))),"CLAYTON (COLLEGE PARK)",$E565)))))</f>
        <v/>
      </c>
      <c r="AV565" s="2">
        <f>IF($L565="","",IF(""&amp;$F565="2","DIESEL",IF(OR(""&amp;$F565="G",""&amp;$F565="H"),"GAS","")))</f>
        <v/>
      </c>
      <c r="AW565" s="2">
        <f>IF($AV565="","",$R565)</f>
        <v/>
      </c>
      <c r="AX565" s="2">
        <f>IF($AV565="","",IF($AB565=0,$R565,0))</f>
        <v/>
      </c>
      <c r="AY565" s="2">
        <f>IF($AV565="","",IF(AND($Z565=0,COUNTIF('AR SALES'!$L$2:$L$2501,$L565)=0),"YES",""))</f>
        <v/>
      </c>
      <c r="AZ565" s="2">
        <f>IF($AV565="","",IFERROR(VLOOKUP($AU565,CODES!$A:$B,2,FALSE),"NO CODE"))</f>
        <v/>
      </c>
      <c r="BA565" s="2">
        <f>IF(""&amp;$F565&lt;&gt;"4","",IF($AY565="YES","",IF(ROUND(SUMIFS($AE$2:$AE$4001,$L$2:$L$4001,$L565,$F$2:$F$4001,"4")-SUMIFS('AR SALES'!$Y$2:$Y$2501,'AR SALES'!$L$2:$L$2501,$L565,'AR SALES'!$AD$2:$AD$2501,"OFF"),2)=0,"","STALE")))</f>
        <v/>
      </c>
      <c r="BB565" s="2">
        <f>IF(OR(""&amp;$F565="2",""&amp;$F565="4",""&amp;$F565="G",""&amp;$F565="H"),IF($AY565="YES","",IF($AB565&lt;&gt;0,"",IF(COUNTIFS('AR SALES'!$L$2:$L$2501,$L565,'AR SALES'!$AD$2:$AD$2501,IF(""&amp;$F565="4","OFF","ON"),'AR SALES'!$AF$2:$AF$2501,"Y")&gt;0,"","NO EXEMPTION"))),"")</f>
        <v/>
      </c>
    </row>
    <row r="566">
      <c r="AT566" s="2">
        <f>IF($L566="","",IFERROR(INDEX('AR SALES'!$H$2:$H$2501,MATCH(""&amp;$L566,'AR SALES'!$AE$2:$AE$2501,0)),""))</f>
        <v/>
      </c>
      <c r="AU566" s="2">
        <f>IF($L566="","",IF($A566&lt;&gt;"GA","",IF($E566="FULTON",IF(ISNUMBER(SEARCH("COLLEGE PARK",$AT566)),"FULTON (COLLEGE PARK)",IF(ISNUMBER(SEARCH("HAPEVILLE",$AT566)),"FULTON (HAPEVILLE)",IF(ISNUMBER(SEARCH("EAST POINT",$AT566)),"FULTON (EAST POINT)",IF(ISNUMBER(SEARCH("ATLANTA",$AT566)),"FULTON (ATL LIMITS)","FULTON")))),IF($E566="DEKALB",IF(ISNUMBER(SEARCH("ATLANTA",$AT566)),"DEKALB (ATL LIMITS)","DEKALB"),IF(AND($E566="CLAYTON",ISNUMBER(SEARCH("COLLEGE PARK",$AT566))),"CLAYTON (COLLEGE PARK)",$E566)))))</f>
        <v/>
      </c>
      <c r="AV566" s="2">
        <f>IF($L566="","",IF(""&amp;$F566="2","DIESEL",IF(OR(""&amp;$F566="G",""&amp;$F566="H"),"GAS","")))</f>
        <v/>
      </c>
      <c r="AW566" s="2">
        <f>IF($AV566="","",$R566)</f>
        <v/>
      </c>
      <c r="AX566" s="2">
        <f>IF($AV566="","",IF($AB566=0,$R566,0))</f>
        <v/>
      </c>
      <c r="AY566" s="2">
        <f>IF($AV566="","",IF(AND($Z566=0,COUNTIF('AR SALES'!$L$2:$L$2501,$L566)=0),"YES",""))</f>
        <v/>
      </c>
      <c r="AZ566" s="2">
        <f>IF($AV566="","",IFERROR(VLOOKUP($AU566,CODES!$A:$B,2,FALSE),"NO CODE"))</f>
        <v/>
      </c>
      <c r="BA566" s="2">
        <f>IF(""&amp;$F566&lt;&gt;"4","",IF($AY566="YES","",IF(ROUND(SUMIFS($AE$2:$AE$4001,$L$2:$L$4001,$L566,$F$2:$F$4001,"4")-SUMIFS('AR SALES'!$Y$2:$Y$2501,'AR SALES'!$L$2:$L$2501,$L566,'AR SALES'!$AD$2:$AD$2501,"OFF"),2)=0,"","STALE")))</f>
        <v/>
      </c>
      <c r="BB566" s="2">
        <f>IF(OR(""&amp;$F566="2",""&amp;$F566="4",""&amp;$F566="G",""&amp;$F566="H"),IF($AY566="YES","",IF($AB566&lt;&gt;0,"",IF(COUNTIFS('AR SALES'!$L$2:$L$2501,$L566,'AR SALES'!$AD$2:$AD$2501,IF(""&amp;$F566="4","OFF","ON"),'AR SALES'!$AF$2:$AF$2501,"Y")&gt;0,"","NO EXEMPTION"))),"")</f>
        <v/>
      </c>
    </row>
    <row r="567">
      <c r="AT567" s="2">
        <f>IF($L567="","",IFERROR(INDEX('AR SALES'!$H$2:$H$2501,MATCH(""&amp;$L567,'AR SALES'!$AE$2:$AE$2501,0)),""))</f>
        <v/>
      </c>
      <c r="AU567" s="2">
        <f>IF($L567="","",IF($A567&lt;&gt;"GA","",IF($E567="FULTON",IF(ISNUMBER(SEARCH("COLLEGE PARK",$AT567)),"FULTON (COLLEGE PARK)",IF(ISNUMBER(SEARCH("HAPEVILLE",$AT567)),"FULTON (HAPEVILLE)",IF(ISNUMBER(SEARCH("EAST POINT",$AT567)),"FULTON (EAST POINT)",IF(ISNUMBER(SEARCH("ATLANTA",$AT567)),"FULTON (ATL LIMITS)","FULTON")))),IF($E567="DEKALB",IF(ISNUMBER(SEARCH("ATLANTA",$AT567)),"DEKALB (ATL LIMITS)","DEKALB"),IF(AND($E567="CLAYTON",ISNUMBER(SEARCH("COLLEGE PARK",$AT567))),"CLAYTON (COLLEGE PARK)",$E567)))))</f>
        <v/>
      </c>
      <c r="AV567" s="2">
        <f>IF($L567="","",IF(""&amp;$F567="2","DIESEL",IF(OR(""&amp;$F567="G",""&amp;$F567="H"),"GAS","")))</f>
        <v/>
      </c>
      <c r="AW567" s="2">
        <f>IF($AV567="","",$R567)</f>
        <v/>
      </c>
      <c r="AX567" s="2">
        <f>IF($AV567="","",IF($AB567=0,$R567,0))</f>
        <v/>
      </c>
      <c r="AY567" s="2">
        <f>IF($AV567="","",IF(AND($Z567=0,COUNTIF('AR SALES'!$L$2:$L$2501,$L567)=0),"YES",""))</f>
        <v/>
      </c>
      <c r="AZ567" s="2">
        <f>IF($AV567="","",IFERROR(VLOOKUP($AU567,CODES!$A:$B,2,FALSE),"NO CODE"))</f>
        <v/>
      </c>
      <c r="BA567" s="2">
        <f>IF(""&amp;$F567&lt;&gt;"4","",IF($AY567="YES","",IF(ROUND(SUMIFS($AE$2:$AE$4001,$L$2:$L$4001,$L567,$F$2:$F$4001,"4")-SUMIFS('AR SALES'!$Y$2:$Y$2501,'AR SALES'!$L$2:$L$2501,$L567,'AR SALES'!$AD$2:$AD$2501,"OFF"),2)=0,"","STALE")))</f>
        <v/>
      </c>
      <c r="BB567" s="2">
        <f>IF(OR(""&amp;$F567="2",""&amp;$F567="4",""&amp;$F567="G",""&amp;$F567="H"),IF($AY567="YES","",IF($AB567&lt;&gt;0,"",IF(COUNTIFS('AR SALES'!$L$2:$L$2501,$L567,'AR SALES'!$AD$2:$AD$2501,IF(""&amp;$F567="4","OFF","ON"),'AR SALES'!$AF$2:$AF$2501,"Y")&gt;0,"","NO EXEMPTION"))),"")</f>
        <v/>
      </c>
    </row>
    <row r="568">
      <c r="AT568" s="2">
        <f>IF($L568="","",IFERROR(INDEX('AR SALES'!$H$2:$H$2501,MATCH(""&amp;$L568,'AR SALES'!$AE$2:$AE$2501,0)),""))</f>
        <v/>
      </c>
      <c r="AU568" s="2">
        <f>IF($L568="","",IF($A568&lt;&gt;"GA","",IF($E568="FULTON",IF(ISNUMBER(SEARCH("COLLEGE PARK",$AT568)),"FULTON (COLLEGE PARK)",IF(ISNUMBER(SEARCH("HAPEVILLE",$AT568)),"FULTON (HAPEVILLE)",IF(ISNUMBER(SEARCH("EAST POINT",$AT568)),"FULTON (EAST POINT)",IF(ISNUMBER(SEARCH("ATLANTA",$AT568)),"FULTON (ATL LIMITS)","FULTON")))),IF($E568="DEKALB",IF(ISNUMBER(SEARCH("ATLANTA",$AT568)),"DEKALB (ATL LIMITS)","DEKALB"),IF(AND($E568="CLAYTON",ISNUMBER(SEARCH("COLLEGE PARK",$AT568))),"CLAYTON (COLLEGE PARK)",$E568)))))</f>
        <v/>
      </c>
      <c r="AV568" s="2">
        <f>IF($L568="","",IF(""&amp;$F568="2","DIESEL",IF(OR(""&amp;$F568="G",""&amp;$F568="H"),"GAS","")))</f>
        <v/>
      </c>
      <c r="AW568" s="2">
        <f>IF($AV568="","",$R568)</f>
        <v/>
      </c>
      <c r="AX568" s="2">
        <f>IF($AV568="","",IF($AB568=0,$R568,0))</f>
        <v/>
      </c>
      <c r="AY568" s="2">
        <f>IF($AV568="","",IF(AND($Z568=0,COUNTIF('AR SALES'!$L$2:$L$2501,$L568)=0),"YES",""))</f>
        <v/>
      </c>
      <c r="AZ568" s="2">
        <f>IF($AV568="","",IFERROR(VLOOKUP($AU568,CODES!$A:$B,2,FALSE),"NO CODE"))</f>
        <v/>
      </c>
      <c r="BA568" s="2">
        <f>IF(""&amp;$F568&lt;&gt;"4","",IF($AY568="YES","",IF(ROUND(SUMIFS($AE$2:$AE$4001,$L$2:$L$4001,$L568,$F$2:$F$4001,"4")-SUMIFS('AR SALES'!$Y$2:$Y$2501,'AR SALES'!$L$2:$L$2501,$L568,'AR SALES'!$AD$2:$AD$2501,"OFF"),2)=0,"","STALE")))</f>
        <v/>
      </c>
      <c r="BB568" s="2">
        <f>IF(OR(""&amp;$F568="2",""&amp;$F568="4",""&amp;$F568="G",""&amp;$F568="H"),IF($AY568="YES","",IF($AB568&lt;&gt;0,"",IF(COUNTIFS('AR SALES'!$L$2:$L$2501,$L568,'AR SALES'!$AD$2:$AD$2501,IF(""&amp;$F568="4","OFF","ON"),'AR SALES'!$AF$2:$AF$2501,"Y")&gt;0,"","NO EXEMPTION"))),"")</f>
        <v/>
      </c>
    </row>
    <row r="569">
      <c r="AT569" s="2">
        <f>IF($L569="","",IFERROR(INDEX('AR SALES'!$H$2:$H$2501,MATCH(""&amp;$L569,'AR SALES'!$AE$2:$AE$2501,0)),""))</f>
        <v/>
      </c>
      <c r="AU569" s="2">
        <f>IF($L569="","",IF($A569&lt;&gt;"GA","",IF($E569="FULTON",IF(ISNUMBER(SEARCH("COLLEGE PARK",$AT569)),"FULTON (COLLEGE PARK)",IF(ISNUMBER(SEARCH("HAPEVILLE",$AT569)),"FULTON (HAPEVILLE)",IF(ISNUMBER(SEARCH("EAST POINT",$AT569)),"FULTON (EAST POINT)",IF(ISNUMBER(SEARCH("ATLANTA",$AT569)),"FULTON (ATL LIMITS)","FULTON")))),IF($E569="DEKALB",IF(ISNUMBER(SEARCH("ATLANTA",$AT569)),"DEKALB (ATL LIMITS)","DEKALB"),IF(AND($E569="CLAYTON",ISNUMBER(SEARCH("COLLEGE PARK",$AT569))),"CLAYTON (COLLEGE PARK)",$E569)))))</f>
        <v/>
      </c>
      <c r="AV569" s="2">
        <f>IF($L569="","",IF(""&amp;$F569="2","DIESEL",IF(OR(""&amp;$F569="G",""&amp;$F569="H"),"GAS","")))</f>
        <v/>
      </c>
      <c r="AW569" s="2">
        <f>IF($AV569="","",$R569)</f>
        <v/>
      </c>
      <c r="AX569" s="2">
        <f>IF($AV569="","",IF($AB569=0,$R569,0))</f>
        <v/>
      </c>
      <c r="AY569" s="2">
        <f>IF($AV569="","",IF(AND($Z569=0,COUNTIF('AR SALES'!$L$2:$L$2501,$L569)=0),"YES",""))</f>
        <v/>
      </c>
      <c r="AZ569" s="2">
        <f>IF($AV569="","",IFERROR(VLOOKUP($AU569,CODES!$A:$B,2,FALSE),"NO CODE"))</f>
        <v/>
      </c>
      <c r="BA569" s="2">
        <f>IF(""&amp;$F569&lt;&gt;"4","",IF($AY569="YES","",IF(ROUND(SUMIFS($AE$2:$AE$4001,$L$2:$L$4001,$L569,$F$2:$F$4001,"4")-SUMIFS('AR SALES'!$Y$2:$Y$2501,'AR SALES'!$L$2:$L$2501,$L569,'AR SALES'!$AD$2:$AD$2501,"OFF"),2)=0,"","STALE")))</f>
        <v/>
      </c>
      <c r="BB569" s="2">
        <f>IF(OR(""&amp;$F569="2",""&amp;$F569="4",""&amp;$F569="G",""&amp;$F569="H"),IF($AY569="YES","",IF($AB569&lt;&gt;0,"",IF(COUNTIFS('AR SALES'!$L$2:$L$2501,$L569,'AR SALES'!$AD$2:$AD$2501,IF(""&amp;$F569="4","OFF","ON"),'AR SALES'!$AF$2:$AF$2501,"Y")&gt;0,"","NO EXEMPTION"))),"")</f>
        <v/>
      </c>
    </row>
    <row r="570">
      <c r="AT570" s="2">
        <f>IF($L570="","",IFERROR(INDEX('AR SALES'!$H$2:$H$2501,MATCH(""&amp;$L570,'AR SALES'!$AE$2:$AE$2501,0)),""))</f>
        <v/>
      </c>
      <c r="AU570" s="2">
        <f>IF($L570="","",IF($A570&lt;&gt;"GA","",IF($E570="FULTON",IF(ISNUMBER(SEARCH("COLLEGE PARK",$AT570)),"FULTON (COLLEGE PARK)",IF(ISNUMBER(SEARCH("HAPEVILLE",$AT570)),"FULTON (HAPEVILLE)",IF(ISNUMBER(SEARCH("EAST POINT",$AT570)),"FULTON (EAST POINT)",IF(ISNUMBER(SEARCH("ATLANTA",$AT570)),"FULTON (ATL LIMITS)","FULTON")))),IF($E570="DEKALB",IF(ISNUMBER(SEARCH("ATLANTA",$AT570)),"DEKALB (ATL LIMITS)","DEKALB"),IF(AND($E570="CLAYTON",ISNUMBER(SEARCH("COLLEGE PARK",$AT570))),"CLAYTON (COLLEGE PARK)",$E570)))))</f>
        <v/>
      </c>
      <c r="AV570" s="2">
        <f>IF($L570="","",IF(""&amp;$F570="2","DIESEL",IF(OR(""&amp;$F570="G",""&amp;$F570="H"),"GAS","")))</f>
        <v/>
      </c>
      <c r="AW570" s="2">
        <f>IF($AV570="","",$R570)</f>
        <v/>
      </c>
      <c r="AX570" s="2">
        <f>IF($AV570="","",IF($AB570=0,$R570,0))</f>
        <v/>
      </c>
      <c r="AY570" s="2">
        <f>IF($AV570="","",IF(AND($Z570=0,COUNTIF('AR SALES'!$L$2:$L$2501,$L570)=0),"YES",""))</f>
        <v/>
      </c>
      <c r="AZ570" s="2">
        <f>IF($AV570="","",IFERROR(VLOOKUP($AU570,CODES!$A:$B,2,FALSE),"NO CODE"))</f>
        <v/>
      </c>
      <c r="BA570" s="2">
        <f>IF(""&amp;$F570&lt;&gt;"4","",IF($AY570="YES","",IF(ROUND(SUMIFS($AE$2:$AE$4001,$L$2:$L$4001,$L570,$F$2:$F$4001,"4")-SUMIFS('AR SALES'!$Y$2:$Y$2501,'AR SALES'!$L$2:$L$2501,$L570,'AR SALES'!$AD$2:$AD$2501,"OFF"),2)=0,"","STALE")))</f>
        <v/>
      </c>
      <c r="BB570" s="2">
        <f>IF(OR(""&amp;$F570="2",""&amp;$F570="4",""&amp;$F570="G",""&amp;$F570="H"),IF($AY570="YES","",IF($AB570&lt;&gt;0,"",IF(COUNTIFS('AR SALES'!$L$2:$L$2501,$L570,'AR SALES'!$AD$2:$AD$2501,IF(""&amp;$F570="4","OFF","ON"),'AR SALES'!$AF$2:$AF$2501,"Y")&gt;0,"","NO EXEMPTION"))),"")</f>
        <v/>
      </c>
    </row>
    <row r="571">
      <c r="AT571" s="2">
        <f>IF($L571="","",IFERROR(INDEX('AR SALES'!$H$2:$H$2501,MATCH(""&amp;$L571,'AR SALES'!$AE$2:$AE$2501,0)),""))</f>
        <v/>
      </c>
      <c r="AU571" s="2">
        <f>IF($L571="","",IF($A571&lt;&gt;"GA","",IF($E571="FULTON",IF(ISNUMBER(SEARCH("COLLEGE PARK",$AT571)),"FULTON (COLLEGE PARK)",IF(ISNUMBER(SEARCH("HAPEVILLE",$AT571)),"FULTON (HAPEVILLE)",IF(ISNUMBER(SEARCH("EAST POINT",$AT571)),"FULTON (EAST POINT)",IF(ISNUMBER(SEARCH("ATLANTA",$AT571)),"FULTON (ATL LIMITS)","FULTON")))),IF($E571="DEKALB",IF(ISNUMBER(SEARCH("ATLANTA",$AT571)),"DEKALB (ATL LIMITS)","DEKALB"),IF(AND($E571="CLAYTON",ISNUMBER(SEARCH("COLLEGE PARK",$AT571))),"CLAYTON (COLLEGE PARK)",$E571)))))</f>
        <v/>
      </c>
      <c r="AV571" s="2">
        <f>IF($L571="","",IF(""&amp;$F571="2","DIESEL",IF(OR(""&amp;$F571="G",""&amp;$F571="H"),"GAS","")))</f>
        <v/>
      </c>
      <c r="AW571" s="2">
        <f>IF($AV571="","",$R571)</f>
        <v/>
      </c>
      <c r="AX571" s="2">
        <f>IF($AV571="","",IF($AB571=0,$R571,0))</f>
        <v/>
      </c>
      <c r="AY571" s="2">
        <f>IF($AV571="","",IF(AND($Z571=0,COUNTIF('AR SALES'!$L$2:$L$2501,$L571)=0),"YES",""))</f>
        <v/>
      </c>
      <c r="AZ571" s="2">
        <f>IF($AV571="","",IFERROR(VLOOKUP($AU571,CODES!$A:$B,2,FALSE),"NO CODE"))</f>
        <v/>
      </c>
      <c r="BA571" s="2">
        <f>IF(""&amp;$F571&lt;&gt;"4","",IF($AY571="YES","",IF(ROUND(SUMIFS($AE$2:$AE$4001,$L$2:$L$4001,$L571,$F$2:$F$4001,"4")-SUMIFS('AR SALES'!$Y$2:$Y$2501,'AR SALES'!$L$2:$L$2501,$L571,'AR SALES'!$AD$2:$AD$2501,"OFF"),2)=0,"","STALE")))</f>
        <v/>
      </c>
      <c r="BB571" s="2">
        <f>IF(OR(""&amp;$F571="2",""&amp;$F571="4",""&amp;$F571="G",""&amp;$F571="H"),IF($AY571="YES","",IF($AB571&lt;&gt;0,"",IF(COUNTIFS('AR SALES'!$L$2:$L$2501,$L571,'AR SALES'!$AD$2:$AD$2501,IF(""&amp;$F571="4","OFF","ON"),'AR SALES'!$AF$2:$AF$2501,"Y")&gt;0,"","NO EXEMPTION"))),"")</f>
        <v/>
      </c>
    </row>
    <row r="572">
      <c r="AT572" s="2">
        <f>IF($L572="","",IFERROR(INDEX('AR SALES'!$H$2:$H$2501,MATCH(""&amp;$L572,'AR SALES'!$AE$2:$AE$2501,0)),""))</f>
        <v/>
      </c>
      <c r="AU572" s="2">
        <f>IF($L572="","",IF($A572&lt;&gt;"GA","",IF($E572="FULTON",IF(ISNUMBER(SEARCH("COLLEGE PARK",$AT572)),"FULTON (COLLEGE PARK)",IF(ISNUMBER(SEARCH("HAPEVILLE",$AT572)),"FULTON (HAPEVILLE)",IF(ISNUMBER(SEARCH("EAST POINT",$AT572)),"FULTON (EAST POINT)",IF(ISNUMBER(SEARCH("ATLANTA",$AT572)),"FULTON (ATL LIMITS)","FULTON")))),IF($E572="DEKALB",IF(ISNUMBER(SEARCH("ATLANTA",$AT572)),"DEKALB (ATL LIMITS)","DEKALB"),IF(AND($E572="CLAYTON",ISNUMBER(SEARCH("COLLEGE PARK",$AT572))),"CLAYTON (COLLEGE PARK)",$E572)))))</f>
        <v/>
      </c>
      <c r="AV572" s="2">
        <f>IF($L572="","",IF(""&amp;$F572="2","DIESEL",IF(OR(""&amp;$F572="G",""&amp;$F572="H"),"GAS","")))</f>
        <v/>
      </c>
      <c r="AW572" s="2">
        <f>IF($AV572="","",$R572)</f>
        <v/>
      </c>
      <c r="AX572" s="2">
        <f>IF($AV572="","",IF($AB572=0,$R572,0))</f>
        <v/>
      </c>
      <c r="AY572" s="2">
        <f>IF($AV572="","",IF(AND($Z572=0,COUNTIF('AR SALES'!$L$2:$L$2501,$L572)=0),"YES",""))</f>
        <v/>
      </c>
      <c r="AZ572" s="2">
        <f>IF($AV572="","",IFERROR(VLOOKUP($AU572,CODES!$A:$B,2,FALSE),"NO CODE"))</f>
        <v/>
      </c>
      <c r="BA572" s="2">
        <f>IF(""&amp;$F572&lt;&gt;"4","",IF($AY572="YES","",IF(ROUND(SUMIFS($AE$2:$AE$4001,$L$2:$L$4001,$L572,$F$2:$F$4001,"4")-SUMIFS('AR SALES'!$Y$2:$Y$2501,'AR SALES'!$L$2:$L$2501,$L572,'AR SALES'!$AD$2:$AD$2501,"OFF"),2)=0,"","STALE")))</f>
        <v/>
      </c>
      <c r="BB572" s="2">
        <f>IF(OR(""&amp;$F572="2",""&amp;$F572="4",""&amp;$F572="G",""&amp;$F572="H"),IF($AY572="YES","",IF($AB572&lt;&gt;0,"",IF(COUNTIFS('AR SALES'!$L$2:$L$2501,$L572,'AR SALES'!$AD$2:$AD$2501,IF(""&amp;$F572="4","OFF","ON"),'AR SALES'!$AF$2:$AF$2501,"Y")&gt;0,"","NO EXEMPTION"))),"")</f>
        <v/>
      </c>
    </row>
    <row r="573">
      <c r="AT573" s="2">
        <f>IF($L573="","",IFERROR(INDEX('AR SALES'!$H$2:$H$2501,MATCH(""&amp;$L573,'AR SALES'!$AE$2:$AE$2501,0)),""))</f>
        <v/>
      </c>
      <c r="AU573" s="2">
        <f>IF($L573="","",IF($A573&lt;&gt;"GA","",IF($E573="FULTON",IF(ISNUMBER(SEARCH("COLLEGE PARK",$AT573)),"FULTON (COLLEGE PARK)",IF(ISNUMBER(SEARCH("HAPEVILLE",$AT573)),"FULTON (HAPEVILLE)",IF(ISNUMBER(SEARCH("EAST POINT",$AT573)),"FULTON (EAST POINT)",IF(ISNUMBER(SEARCH("ATLANTA",$AT573)),"FULTON (ATL LIMITS)","FULTON")))),IF($E573="DEKALB",IF(ISNUMBER(SEARCH("ATLANTA",$AT573)),"DEKALB (ATL LIMITS)","DEKALB"),IF(AND($E573="CLAYTON",ISNUMBER(SEARCH("COLLEGE PARK",$AT573))),"CLAYTON (COLLEGE PARK)",$E573)))))</f>
        <v/>
      </c>
      <c r="AV573" s="2">
        <f>IF($L573="","",IF(""&amp;$F573="2","DIESEL",IF(OR(""&amp;$F573="G",""&amp;$F573="H"),"GAS","")))</f>
        <v/>
      </c>
      <c r="AW573" s="2">
        <f>IF($AV573="","",$R573)</f>
        <v/>
      </c>
      <c r="AX573" s="2">
        <f>IF($AV573="","",IF($AB573=0,$R573,0))</f>
        <v/>
      </c>
      <c r="AY573" s="2">
        <f>IF($AV573="","",IF(AND($Z573=0,COUNTIF('AR SALES'!$L$2:$L$2501,$L573)=0),"YES",""))</f>
        <v/>
      </c>
      <c r="AZ573" s="2">
        <f>IF($AV573="","",IFERROR(VLOOKUP($AU573,CODES!$A:$B,2,FALSE),"NO CODE"))</f>
        <v/>
      </c>
      <c r="BA573" s="2">
        <f>IF(""&amp;$F573&lt;&gt;"4","",IF($AY573="YES","",IF(ROUND(SUMIFS($AE$2:$AE$4001,$L$2:$L$4001,$L573,$F$2:$F$4001,"4")-SUMIFS('AR SALES'!$Y$2:$Y$2501,'AR SALES'!$L$2:$L$2501,$L573,'AR SALES'!$AD$2:$AD$2501,"OFF"),2)=0,"","STALE")))</f>
        <v/>
      </c>
      <c r="BB573" s="2">
        <f>IF(OR(""&amp;$F573="2",""&amp;$F573="4",""&amp;$F573="G",""&amp;$F573="H"),IF($AY573="YES","",IF($AB573&lt;&gt;0,"",IF(COUNTIFS('AR SALES'!$L$2:$L$2501,$L573,'AR SALES'!$AD$2:$AD$2501,IF(""&amp;$F573="4","OFF","ON"),'AR SALES'!$AF$2:$AF$2501,"Y")&gt;0,"","NO EXEMPTION"))),"")</f>
        <v/>
      </c>
    </row>
    <row r="574">
      <c r="AT574" s="2">
        <f>IF($L574="","",IFERROR(INDEX('AR SALES'!$H$2:$H$2501,MATCH(""&amp;$L574,'AR SALES'!$AE$2:$AE$2501,0)),""))</f>
        <v/>
      </c>
      <c r="AU574" s="2">
        <f>IF($L574="","",IF($A574&lt;&gt;"GA","",IF($E574="FULTON",IF(ISNUMBER(SEARCH("COLLEGE PARK",$AT574)),"FULTON (COLLEGE PARK)",IF(ISNUMBER(SEARCH("HAPEVILLE",$AT574)),"FULTON (HAPEVILLE)",IF(ISNUMBER(SEARCH("EAST POINT",$AT574)),"FULTON (EAST POINT)",IF(ISNUMBER(SEARCH("ATLANTA",$AT574)),"FULTON (ATL LIMITS)","FULTON")))),IF($E574="DEKALB",IF(ISNUMBER(SEARCH("ATLANTA",$AT574)),"DEKALB (ATL LIMITS)","DEKALB"),IF(AND($E574="CLAYTON",ISNUMBER(SEARCH("COLLEGE PARK",$AT574))),"CLAYTON (COLLEGE PARK)",$E574)))))</f>
        <v/>
      </c>
      <c r="AV574" s="2">
        <f>IF($L574="","",IF(""&amp;$F574="2","DIESEL",IF(OR(""&amp;$F574="G",""&amp;$F574="H"),"GAS","")))</f>
        <v/>
      </c>
      <c r="AW574" s="2">
        <f>IF($AV574="","",$R574)</f>
        <v/>
      </c>
      <c r="AX574" s="2">
        <f>IF($AV574="","",IF($AB574=0,$R574,0))</f>
        <v/>
      </c>
      <c r="AY574" s="2">
        <f>IF($AV574="","",IF(AND($Z574=0,COUNTIF('AR SALES'!$L$2:$L$2501,$L574)=0),"YES",""))</f>
        <v/>
      </c>
      <c r="AZ574" s="2">
        <f>IF($AV574="","",IFERROR(VLOOKUP($AU574,CODES!$A:$B,2,FALSE),"NO CODE"))</f>
        <v/>
      </c>
      <c r="BA574" s="2">
        <f>IF(""&amp;$F574&lt;&gt;"4","",IF($AY574="YES","",IF(ROUND(SUMIFS($AE$2:$AE$4001,$L$2:$L$4001,$L574,$F$2:$F$4001,"4")-SUMIFS('AR SALES'!$Y$2:$Y$2501,'AR SALES'!$L$2:$L$2501,$L574,'AR SALES'!$AD$2:$AD$2501,"OFF"),2)=0,"","STALE")))</f>
        <v/>
      </c>
      <c r="BB574" s="2">
        <f>IF(OR(""&amp;$F574="2",""&amp;$F574="4",""&amp;$F574="G",""&amp;$F574="H"),IF($AY574="YES","",IF($AB574&lt;&gt;0,"",IF(COUNTIFS('AR SALES'!$L$2:$L$2501,$L574,'AR SALES'!$AD$2:$AD$2501,IF(""&amp;$F574="4","OFF","ON"),'AR SALES'!$AF$2:$AF$2501,"Y")&gt;0,"","NO EXEMPTION"))),"")</f>
        <v/>
      </c>
    </row>
    <row r="575">
      <c r="AT575" s="2">
        <f>IF($L575="","",IFERROR(INDEX('AR SALES'!$H$2:$H$2501,MATCH(""&amp;$L575,'AR SALES'!$AE$2:$AE$2501,0)),""))</f>
        <v/>
      </c>
      <c r="AU575" s="2">
        <f>IF($L575="","",IF($A575&lt;&gt;"GA","",IF($E575="FULTON",IF(ISNUMBER(SEARCH("COLLEGE PARK",$AT575)),"FULTON (COLLEGE PARK)",IF(ISNUMBER(SEARCH("HAPEVILLE",$AT575)),"FULTON (HAPEVILLE)",IF(ISNUMBER(SEARCH("EAST POINT",$AT575)),"FULTON (EAST POINT)",IF(ISNUMBER(SEARCH("ATLANTA",$AT575)),"FULTON (ATL LIMITS)","FULTON")))),IF($E575="DEKALB",IF(ISNUMBER(SEARCH("ATLANTA",$AT575)),"DEKALB (ATL LIMITS)","DEKALB"),IF(AND($E575="CLAYTON",ISNUMBER(SEARCH("COLLEGE PARK",$AT575))),"CLAYTON (COLLEGE PARK)",$E575)))))</f>
        <v/>
      </c>
      <c r="AV575" s="2">
        <f>IF($L575="","",IF(""&amp;$F575="2","DIESEL",IF(OR(""&amp;$F575="G",""&amp;$F575="H"),"GAS","")))</f>
        <v/>
      </c>
      <c r="AW575" s="2">
        <f>IF($AV575="","",$R575)</f>
        <v/>
      </c>
      <c r="AX575" s="2">
        <f>IF($AV575="","",IF($AB575=0,$R575,0))</f>
        <v/>
      </c>
      <c r="AY575" s="2">
        <f>IF($AV575="","",IF(AND($Z575=0,COUNTIF('AR SALES'!$L$2:$L$2501,$L575)=0),"YES",""))</f>
        <v/>
      </c>
      <c r="AZ575" s="2">
        <f>IF($AV575="","",IFERROR(VLOOKUP($AU575,CODES!$A:$B,2,FALSE),"NO CODE"))</f>
        <v/>
      </c>
      <c r="BA575" s="2">
        <f>IF(""&amp;$F575&lt;&gt;"4","",IF($AY575="YES","",IF(ROUND(SUMIFS($AE$2:$AE$4001,$L$2:$L$4001,$L575,$F$2:$F$4001,"4")-SUMIFS('AR SALES'!$Y$2:$Y$2501,'AR SALES'!$L$2:$L$2501,$L575,'AR SALES'!$AD$2:$AD$2501,"OFF"),2)=0,"","STALE")))</f>
        <v/>
      </c>
      <c r="BB575" s="2">
        <f>IF(OR(""&amp;$F575="2",""&amp;$F575="4",""&amp;$F575="G",""&amp;$F575="H"),IF($AY575="YES","",IF($AB575&lt;&gt;0,"",IF(COUNTIFS('AR SALES'!$L$2:$L$2501,$L575,'AR SALES'!$AD$2:$AD$2501,IF(""&amp;$F575="4","OFF","ON"),'AR SALES'!$AF$2:$AF$2501,"Y")&gt;0,"","NO EXEMPTION"))),"")</f>
        <v/>
      </c>
    </row>
    <row r="576">
      <c r="AT576" s="2">
        <f>IF($L576="","",IFERROR(INDEX('AR SALES'!$H$2:$H$2501,MATCH(""&amp;$L576,'AR SALES'!$AE$2:$AE$2501,0)),""))</f>
        <v/>
      </c>
      <c r="AU576" s="2">
        <f>IF($L576="","",IF($A576&lt;&gt;"GA","",IF($E576="FULTON",IF(ISNUMBER(SEARCH("COLLEGE PARK",$AT576)),"FULTON (COLLEGE PARK)",IF(ISNUMBER(SEARCH("HAPEVILLE",$AT576)),"FULTON (HAPEVILLE)",IF(ISNUMBER(SEARCH("EAST POINT",$AT576)),"FULTON (EAST POINT)",IF(ISNUMBER(SEARCH("ATLANTA",$AT576)),"FULTON (ATL LIMITS)","FULTON")))),IF($E576="DEKALB",IF(ISNUMBER(SEARCH("ATLANTA",$AT576)),"DEKALB (ATL LIMITS)","DEKALB"),IF(AND($E576="CLAYTON",ISNUMBER(SEARCH("COLLEGE PARK",$AT576))),"CLAYTON (COLLEGE PARK)",$E576)))))</f>
        <v/>
      </c>
      <c r="AV576" s="2">
        <f>IF($L576="","",IF(""&amp;$F576="2","DIESEL",IF(OR(""&amp;$F576="G",""&amp;$F576="H"),"GAS","")))</f>
        <v/>
      </c>
      <c r="AW576" s="2">
        <f>IF($AV576="","",$R576)</f>
        <v/>
      </c>
      <c r="AX576" s="2">
        <f>IF($AV576="","",IF($AB576=0,$R576,0))</f>
        <v/>
      </c>
      <c r="AY576" s="2">
        <f>IF($AV576="","",IF(AND($Z576=0,COUNTIF('AR SALES'!$L$2:$L$2501,$L576)=0),"YES",""))</f>
        <v/>
      </c>
      <c r="AZ576" s="2">
        <f>IF($AV576="","",IFERROR(VLOOKUP($AU576,CODES!$A:$B,2,FALSE),"NO CODE"))</f>
        <v/>
      </c>
      <c r="BA576" s="2">
        <f>IF(""&amp;$F576&lt;&gt;"4","",IF($AY576="YES","",IF(ROUND(SUMIFS($AE$2:$AE$4001,$L$2:$L$4001,$L576,$F$2:$F$4001,"4")-SUMIFS('AR SALES'!$Y$2:$Y$2501,'AR SALES'!$L$2:$L$2501,$L576,'AR SALES'!$AD$2:$AD$2501,"OFF"),2)=0,"","STALE")))</f>
        <v/>
      </c>
      <c r="BB576" s="2">
        <f>IF(OR(""&amp;$F576="2",""&amp;$F576="4",""&amp;$F576="G",""&amp;$F576="H"),IF($AY576="YES","",IF($AB576&lt;&gt;0,"",IF(COUNTIFS('AR SALES'!$L$2:$L$2501,$L576,'AR SALES'!$AD$2:$AD$2501,IF(""&amp;$F576="4","OFF","ON"),'AR SALES'!$AF$2:$AF$2501,"Y")&gt;0,"","NO EXEMPTION"))),"")</f>
        <v/>
      </c>
    </row>
    <row r="577">
      <c r="AT577" s="2">
        <f>IF($L577="","",IFERROR(INDEX('AR SALES'!$H$2:$H$2501,MATCH(""&amp;$L577,'AR SALES'!$AE$2:$AE$2501,0)),""))</f>
        <v/>
      </c>
      <c r="AU577" s="2">
        <f>IF($L577="","",IF($A577&lt;&gt;"GA","",IF($E577="FULTON",IF(ISNUMBER(SEARCH("COLLEGE PARK",$AT577)),"FULTON (COLLEGE PARK)",IF(ISNUMBER(SEARCH("HAPEVILLE",$AT577)),"FULTON (HAPEVILLE)",IF(ISNUMBER(SEARCH("EAST POINT",$AT577)),"FULTON (EAST POINT)",IF(ISNUMBER(SEARCH("ATLANTA",$AT577)),"FULTON (ATL LIMITS)","FULTON")))),IF($E577="DEKALB",IF(ISNUMBER(SEARCH("ATLANTA",$AT577)),"DEKALB (ATL LIMITS)","DEKALB"),IF(AND($E577="CLAYTON",ISNUMBER(SEARCH("COLLEGE PARK",$AT577))),"CLAYTON (COLLEGE PARK)",$E577)))))</f>
        <v/>
      </c>
      <c r="AV577" s="2">
        <f>IF($L577="","",IF(""&amp;$F577="2","DIESEL",IF(OR(""&amp;$F577="G",""&amp;$F577="H"),"GAS","")))</f>
        <v/>
      </c>
      <c r="AW577" s="2">
        <f>IF($AV577="","",$R577)</f>
        <v/>
      </c>
      <c r="AX577" s="2">
        <f>IF($AV577="","",IF($AB577=0,$R577,0))</f>
        <v/>
      </c>
      <c r="AY577" s="2">
        <f>IF($AV577="","",IF(AND($Z577=0,COUNTIF('AR SALES'!$L$2:$L$2501,$L577)=0),"YES",""))</f>
        <v/>
      </c>
      <c r="AZ577" s="2">
        <f>IF($AV577="","",IFERROR(VLOOKUP($AU577,CODES!$A:$B,2,FALSE),"NO CODE"))</f>
        <v/>
      </c>
      <c r="BA577" s="2">
        <f>IF(""&amp;$F577&lt;&gt;"4","",IF($AY577="YES","",IF(ROUND(SUMIFS($AE$2:$AE$4001,$L$2:$L$4001,$L577,$F$2:$F$4001,"4")-SUMIFS('AR SALES'!$Y$2:$Y$2501,'AR SALES'!$L$2:$L$2501,$L577,'AR SALES'!$AD$2:$AD$2501,"OFF"),2)=0,"","STALE")))</f>
        <v/>
      </c>
      <c r="BB577" s="2">
        <f>IF(OR(""&amp;$F577="2",""&amp;$F577="4",""&amp;$F577="G",""&amp;$F577="H"),IF($AY577="YES","",IF($AB577&lt;&gt;0,"",IF(COUNTIFS('AR SALES'!$L$2:$L$2501,$L577,'AR SALES'!$AD$2:$AD$2501,IF(""&amp;$F577="4","OFF","ON"),'AR SALES'!$AF$2:$AF$2501,"Y")&gt;0,"","NO EXEMPTION"))),"")</f>
        <v/>
      </c>
    </row>
    <row r="578">
      <c r="AT578" s="2">
        <f>IF($L578="","",IFERROR(INDEX('AR SALES'!$H$2:$H$2501,MATCH(""&amp;$L578,'AR SALES'!$AE$2:$AE$2501,0)),""))</f>
        <v/>
      </c>
      <c r="AU578" s="2">
        <f>IF($L578="","",IF($A578&lt;&gt;"GA","",IF($E578="FULTON",IF(ISNUMBER(SEARCH("COLLEGE PARK",$AT578)),"FULTON (COLLEGE PARK)",IF(ISNUMBER(SEARCH("HAPEVILLE",$AT578)),"FULTON (HAPEVILLE)",IF(ISNUMBER(SEARCH("EAST POINT",$AT578)),"FULTON (EAST POINT)",IF(ISNUMBER(SEARCH("ATLANTA",$AT578)),"FULTON (ATL LIMITS)","FULTON")))),IF($E578="DEKALB",IF(ISNUMBER(SEARCH("ATLANTA",$AT578)),"DEKALB (ATL LIMITS)","DEKALB"),IF(AND($E578="CLAYTON",ISNUMBER(SEARCH("COLLEGE PARK",$AT578))),"CLAYTON (COLLEGE PARK)",$E578)))))</f>
        <v/>
      </c>
      <c r="AV578" s="2">
        <f>IF($L578="","",IF(""&amp;$F578="2","DIESEL",IF(OR(""&amp;$F578="G",""&amp;$F578="H"),"GAS","")))</f>
        <v/>
      </c>
      <c r="AW578" s="2">
        <f>IF($AV578="","",$R578)</f>
        <v/>
      </c>
      <c r="AX578" s="2">
        <f>IF($AV578="","",IF($AB578=0,$R578,0))</f>
        <v/>
      </c>
      <c r="AY578" s="2">
        <f>IF($AV578="","",IF(AND($Z578=0,COUNTIF('AR SALES'!$L$2:$L$2501,$L578)=0),"YES",""))</f>
        <v/>
      </c>
      <c r="AZ578" s="2">
        <f>IF($AV578="","",IFERROR(VLOOKUP($AU578,CODES!$A:$B,2,FALSE),"NO CODE"))</f>
        <v/>
      </c>
      <c r="BA578" s="2">
        <f>IF(""&amp;$F578&lt;&gt;"4","",IF($AY578="YES","",IF(ROUND(SUMIFS($AE$2:$AE$4001,$L$2:$L$4001,$L578,$F$2:$F$4001,"4")-SUMIFS('AR SALES'!$Y$2:$Y$2501,'AR SALES'!$L$2:$L$2501,$L578,'AR SALES'!$AD$2:$AD$2501,"OFF"),2)=0,"","STALE")))</f>
        <v/>
      </c>
      <c r="BB578" s="2">
        <f>IF(OR(""&amp;$F578="2",""&amp;$F578="4",""&amp;$F578="G",""&amp;$F578="H"),IF($AY578="YES","",IF($AB578&lt;&gt;0,"",IF(COUNTIFS('AR SALES'!$L$2:$L$2501,$L578,'AR SALES'!$AD$2:$AD$2501,IF(""&amp;$F578="4","OFF","ON"),'AR SALES'!$AF$2:$AF$2501,"Y")&gt;0,"","NO EXEMPTION"))),"")</f>
        <v/>
      </c>
    </row>
    <row r="579">
      <c r="AT579" s="2">
        <f>IF($L579="","",IFERROR(INDEX('AR SALES'!$H$2:$H$2501,MATCH(""&amp;$L579,'AR SALES'!$AE$2:$AE$2501,0)),""))</f>
        <v/>
      </c>
      <c r="AU579" s="2">
        <f>IF($L579="","",IF($A579&lt;&gt;"GA","",IF($E579="FULTON",IF(ISNUMBER(SEARCH("COLLEGE PARK",$AT579)),"FULTON (COLLEGE PARK)",IF(ISNUMBER(SEARCH("HAPEVILLE",$AT579)),"FULTON (HAPEVILLE)",IF(ISNUMBER(SEARCH("EAST POINT",$AT579)),"FULTON (EAST POINT)",IF(ISNUMBER(SEARCH("ATLANTA",$AT579)),"FULTON (ATL LIMITS)","FULTON")))),IF($E579="DEKALB",IF(ISNUMBER(SEARCH("ATLANTA",$AT579)),"DEKALB (ATL LIMITS)","DEKALB"),IF(AND($E579="CLAYTON",ISNUMBER(SEARCH("COLLEGE PARK",$AT579))),"CLAYTON (COLLEGE PARK)",$E579)))))</f>
        <v/>
      </c>
      <c r="AV579" s="2">
        <f>IF($L579="","",IF(""&amp;$F579="2","DIESEL",IF(OR(""&amp;$F579="G",""&amp;$F579="H"),"GAS","")))</f>
        <v/>
      </c>
      <c r="AW579" s="2">
        <f>IF($AV579="","",$R579)</f>
        <v/>
      </c>
      <c r="AX579" s="2">
        <f>IF($AV579="","",IF($AB579=0,$R579,0))</f>
        <v/>
      </c>
      <c r="AY579" s="2">
        <f>IF($AV579="","",IF(AND($Z579=0,COUNTIF('AR SALES'!$L$2:$L$2501,$L579)=0),"YES",""))</f>
        <v/>
      </c>
      <c r="AZ579" s="2">
        <f>IF($AV579="","",IFERROR(VLOOKUP($AU579,CODES!$A:$B,2,FALSE),"NO CODE"))</f>
        <v/>
      </c>
      <c r="BA579" s="2">
        <f>IF(""&amp;$F579&lt;&gt;"4","",IF($AY579="YES","",IF(ROUND(SUMIFS($AE$2:$AE$4001,$L$2:$L$4001,$L579,$F$2:$F$4001,"4")-SUMIFS('AR SALES'!$Y$2:$Y$2501,'AR SALES'!$L$2:$L$2501,$L579,'AR SALES'!$AD$2:$AD$2501,"OFF"),2)=0,"","STALE")))</f>
        <v/>
      </c>
      <c r="BB579" s="2">
        <f>IF(OR(""&amp;$F579="2",""&amp;$F579="4",""&amp;$F579="G",""&amp;$F579="H"),IF($AY579="YES","",IF($AB579&lt;&gt;0,"",IF(COUNTIFS('AR SALES'!$L$2:$L$2501,$L579,'AR SALES'!$AD$2:$AD$2501,IF(""&amp;$F579="4","OFF","ON"),'AR SALES'!$AF$2:$AF$2501,"Y")&gt;0,"","NO EXEMPTION"))),"")</f>
        <v/>
      </c>
    </row>
    <row r="580">
      <c r="AT580" s="2">
        <f>IF($L580="","",IFERROR(INDEX('AR SALES'!$H$2:$H$2501,MATCH(""&amp;$L580,'AR SALES'!$AE$2:$AE$2501,0)),""))</f>
        <v/>
      </c>
      <c r="AU580" s="2">
        <f>IF($L580="","",IF($A580&lt;&gt;"GA","",IF($E580="FULTON",IF(ISNUMBER(SEARCH("COLLEGE PARK",$AT580)),"FULTON (COLLEGE PARK)",IF(ISNUMBER(SEARCH("HAPEVILLE",$AT580)),"FULTON (HAPEVILLE)",IF(ISNUMBER(SEARCH("EAST POINT",$AT580)),"FULTON (EAST POINT)",IF(ISNUMBER(SEARCH("ATLANTA",$AT580)),"FULTON (ATL LIMITS)","FULTON")))),IF($E580="DEKALB",IF(ISNUMBER(SEARCH("ATLANTA",$AT580)),"DEKALB (ATL LIMITS)","DEKALB"),IF(AND($E580="CLAYTON",ISNUMBER(SEARCH("COLLEGE PARK",$AT580))),"CLAYTON (COLLEGE PARK)",$E580)))))</f>
        <v/>
      </c>
      <c r="AV580" s="2">
        <f>IF($L580="","",IF(""&amp;$F580="2","DIESEL",IF(OR(""&amp;$F580="G",""&amp;$F580="H"),"GAS","")))</f>
        <v/>
      </c>
      <c r="AW580" s="2">
        <f>IF($AV580="","",$R580)</f>
        <v/>
      </c>
      <c r="AX580" s="2">
        <f>IF($AV580="","",IF($AB580=0,$R580,0))</f>
        <v/>
      </c>
      <c r="AY580" s="2">
        <f>IF($AV580="","",IF(AND($Z580=0,COUNTIF('AR SALES'!$L$2:$L$2501,$L580)=0),"YES",""))</f>
        <v/>
      </c>
      <c r="AZ580" s="2">
        <f>IF($AV580="","",IFERROR(VLOOKUP($AU580,CODES!$A:$B,2,FALSE),"NO CODE"))</f>
        <v/>
      </c>
      <c r="BA580" s="2">
        <f>IF(""&amp;$F580&lt;&gt;"4","",IF($AY580="YES","",IF(ROUND(SUMIFS($AE$2:$AE$4001,$L$2:$L$4001,$L580,$F$2:$F$4001,"4")-SUMIFS('AR SALES'!$Y$2:$Y$2501,'AR SALES'!$L$2:$L$2501,$L580,'AR SALES'!$AD$2:$AD$2501,"OFF"),2)=0,"","STALE")))</f>
        <v/>
      </c>
      <c r="BB580" s="2">
        <f>IF(OR(""&amp;$F580="2",""&amp;$F580="4",""&amp;$F580="G",""&amp;$F580="H"),IF($AY580="YES","",IF($AB580&lt;&gt;0,"",IF(COUNTIFS('AR SALES'!$L$2:$L$2501,$L580,'AR SALES'!$AD$2:$AD$2501,IF(""&amp;$F580="4","OFF","ON"),'AR SALES'!$AF$2:$AF$2501,"Y")&gt;0,"","NO EXEMPTION"))),"")</f>
        <v/>
      </c>
    </row>
    <row r="581">
      <c r="AT581" s="2">
        <f>IF($L581="","",IFERROR(INDEX('AR SALES'!$H$2:$H$2501,MATCH(""&amp;$L581,'AR SALES'!$AE$2:$AE$2501,0)),""))</f>
        <v/>
      </c>
      <c r="AU581" s="2">
        <f>IF($L581="","",IF($A581&lt;&gt;"GA","",IF($E581="FULTON",IF(ISNUMBER(SEARCH("COLLEGE PARK",$AT581)),"FULTON (COLLEGE PARK)",IF(ISNUMBER(SEARCH("HAPEVILLE",$AT581)),"FULTON (HAPEVILLE)",IF(ISNUMBER(SEARCH("EAST POINT",$AT581)),"FULTON (EAST POINT)",IF(ISNUMBER(SEARCH("ATLANTA",$AT581)),"FULTON (ATL LIMITS)","FULTON")))),IF($E581="DEKALB",IF(ISNUMBER(SEARCH("ATLANTA",$AT581)),"DEKALB (ATL LIMITS)","DEKALB"),IF(AND($E581="CLAYTON",ISNUMBER(SEARCH("COLLEGE PARK",$AT581))),"CLAYTON (COLLEGE PARK)",$E581)))))</f>
        <v/>
      </c>
      <c r="AV581" s="2">
        <f>IF($L581="","",IF(""&amp;$F581="2","DIESEL",IF(OR(""&amp;$F581="G",""&amp;$F581="H"),"GAS","")))</f>
        <v/>
      </c>
      <c r="AW581" s="2">
        <f>IF($AV581="","",$R581)</f>
        <v/>
      </c>
      <c r="AX581" s="2">
        <f>IF($AV581="","",IF($AB581=0,$R581,0))</f>
        <v/>
      </c>
      <c r="AY581" s="2">
        <f>IF($AV581="","",IF(AND($Z581=0,COUNTIF('AR SALES'!$L$2:$L$2501,$L581)=0),"YES",""))</f>
        <v/>
      </c>
      <c r="AZ581" s="2">
        <f>IF($AV581="","",IFERROR(VLOOKUP($AU581,CODES!$A:$B,2,FALSE),"NO CODE"))</f>
        <v/>
      </c>
      <c r="BA581" s="2">
        <f>IF(""&amp;$F581&lt;&gt;"4","",IF($AY581="YES","",IF(ROUND(SUMIFS($AE$2:$AE$4001,$L$2:$L$4001,$L581,$F$2:$F$4001,"4")-SUMIFS('AR SALES'!$Y$2:$Y$2501,'AR SALES'!$L$2:$L$2501,$L581,'AR SALES'!$AD$2:$AD$2501,"OFF"),2)=0,"","STALE")))</f>
        <v/>
      </c>
      <c r="BB581" s="2">
        <f>IF(OR(""&amp;$F581="2",""&amp;$F581="4",""&amp;$F581="G",""&amp;$F581="H"),IF($AY581="YES","",IF($AB581&lt;&gt;0,"",IF(COUNTIFS('AR SALES'!$L$2:$L$2501,$L581,'AR SALES'!$AD$2:$AD$2501,IF(""&amp;$F581="4","OFF","ON"),'AR SALES'!$AF$2:$AF$2501,"Y")&gt;0,"","NO EXEMPTION"))),"")</f>
        <v/>
      </c>
    </row>
    <row r="582">
      <c r="AT582" s="2">
        <f>IF($L582="","",IFERROR(INDEX('AR SALES'!$H$2:$H$2501,MATCH(""&amp;$L582,'AR SALES'!$AE$2:$AE$2501,0)),""))</f>
        <v/>
      </c>
      <c r="AU582" s="2">
        <f>IF($L582="","",IF($A582&lt;&gt;"GA","",IF($E582="FULTON",IF(ISNUMBER(SEARCH("COLLEGE PARK",$AT582)),"FULTON (COLLEGE PARK)",IF(ISNUMBER(SEARCH("HAPEVILLE",$AT582)),"FULTON (HAPEVILLE)",IF(ISNUMBER(SEARCH("EAST POINT",$AT582)),"FULTON (EAST POINT)",IF(ISNUMBER(SEARCH("ATLANTA",$AT582)),"FULTON (ATL LIMITS)","FULTON")))),IF($E582="DEKALB",IF(ISNUMBER(SEARCH("ATLANTA",$AT582)),"DEKALB (ATL LIMITS)","DEKALB"),IF(AND($E582="CLAYTON",ISNUMBER(SEARCH("COLLEGE PARK",$AT582))),"CLAYTON (COLLEGE PARK)",$E582)))))</f>
        <v/>
      </c>
      <c r="AV582" s="2">
        <f>IF($L582="","",IF(""&amp;$F582="2","DIESEL",IF(OR(""&amp;$F582="G",""&amp;$F582="H"),"GAS","")))</f>
        <v/>
      </c>
      <c r="AW582" s="2">
        <f>IF($AV582="","",$R582)</f>
        <v/>
      </c>
      <c r="AX582" s="2">
        <f>IF($AV582="","",IF($AB582=0,$R582,0))</f>
        <v/>
      </c>
      <c r="AY582" s="2">
        <f>IF($AV582="","",IF(AND($Z582=0,COUNTIF('AR SALES'!$L$2:$L$2501,$L582)=0),"YES",""))</f>
        <v/>
      </c>
      <c r="AZ582" s="2">
        <f>IF($AV582="","",IFERROR(VLOOKUP($AU582,CODES!$A:$B,2,FALSE),"NO CODE"))</f>
        <v/>
      </c>
      <c r="BA582" s="2">
        <f>IF(""&amp;$F582&lt;&gt;"4","",IF($AY582="YES","",IF(ROUND(SUMIFS($AE$2:$AE$4001,$L$2:$L$4001,$L582,$F$2:$F$4001,"4")-SUMIFS('AR SALES'!$Y$2:$Y$2501,'AR SALES'!$L$2:$L$2501,$L582,'AR SALES'!$AD$2:$AD$2501,"OFF"),2)=0,"","STALE")))</f>
        <v/>
      </c>
      <c r="BB582" s="2">
        <f>IF(OR(""&amp;$F582="2",""&amp;$F582="4",""&amp;$F582="G",""&amp;$F582="H"),IF($AY582="YES","",IF($AB582&lt;&gt;0,"",IF(COUNTIFS('AR SALES'!$L$2:$L$2501,$L582,'AR SALES'!$AD$2:$AD$2501,IF(""&amp;$F582="4","OFF","ON"),'AR SALES'!$AF$2:$AF$2501,"Y")&gt;0,"","NO EXEMPTION"))),"")</f>
        <v/>
      </c>
    </row>
    <row r="583">
      <c r="AT583" s="2">
        <f>IF($L583="","",IFERROR(INDEX('AR SALES'!$H$2:$H$2501,MATCH(""&amp;$L583,'AR SALES'!$AE$2:$AE$2501,0)),""))</f>
        <v/>
      </c>
      <c r="AU583" s="2">
        <f>IF($L583="","",IF($A583&lt;&gt;"GA","",IF($E583="FULTON",IF(ISNUMBER(SEARCH("COLLEGE PARK",$AT583)),"FULTON (COLLEGE PARK)",IF(ISNUMBER(SEARCH("HAPEVILLE",$AT583)),"FULTON (HAPEVILLE)",IF(ISNUMBER(SEARCH("EAST POINT",$AT583)),"FULTON (EAST POINT)",IF(ISNUMBER(SEARCH("ATLANTA",$AT583)),"FULTON (ATL LIMITS)","FULTON")))),IF($E583="DEKALB",IF(ISNUMBER(SEARCH("ATLANTA",$AT583)),"DEKALB (ATL LIMITS)","DEKALB"),IF(AND($E583="CLAYTON",ISNUMBER(SEARCH("COLLEGE PARK",$AT583))),"CLAYTON (COLLEGE PARK)",$E583)))))</f>
        <v/>
      </c>
      <c r="AV583" s="2">
        <f>IF($L583="","",IF(""&amp;$F583="2","DIESEL",IF(OR(""&amp;$F583="G",""&amp;$F583="H"),"GAS","")))</f>
        <v/>
      </c>
      <c r="AW583" s="2">
        <f>IF($AV583="","",$R583)</f>
        <v/>
      </c>
      <c r="AX583" s="2">
        <f>IF($AV583="","",IF($AB583=0,$R583,0))</f>
        <v/>
      </c>
      <c r="AY583" s="2">
        <f>IF($AV583="","",IF(AND($Z583=0,COUNTIF('AR SALES'!$L$2:$L$2501,$L583)=0),"YES",""))</f>
        <v/>
      </c>
      <c r="AZ583" s="2">
        <f>IF($AV583="","",IFERROR(VLOOKUP($AU583,CODES!$A:$B,2,FALSE),"NO CODE"))</f>
        <v/>
      </c>
      <c r="BA583" s="2">
        <f>IF(""&amp;$F583&lt;&gt;"4","",IF($AY583="YES","",IF(ROUND(SUMIFS($AE$2:$AE$4001,$L$2:$L$4001,$L583,$F$2:$F$4001,"4")-SUMIFS('AR SALES'!$Y$2:$Y$2501,'AR SALES'!$L$2:$L$2501,$L583,'AR SALES'!$AD$2:$AD$2501,"OFF"),2)=0,"","STALE")))</f>
        <v/>
      </c>
      <c r="BB583" s="2">
        <f>IF(OR(""&amp;$F583="2",""&amp;$F583="4",""&amp;$F583="G",""&amp;$F583="H"),IF($AY583="YES","",IF($AB583&lt;&gt;0,"",IF(COUNTIFS('AR SALES'!$L$2:$L$2501,$L583,'AR SALES'!$AD$2:$AD$2501,IF(""&amp;$F583="4","OFF","ON"),'AR SALES'!$AF$2:$AF$2501,"Y")&gt;0,"","NO EXEMPTION"))),"")</f>
        <v/>
      </c>
    </row>
    <row r="584">
      <c r="AT584" s="2">
        <f>IF($L584="","",IFERROR(INDEX('AR SALES'!$H$2:$H$2501,MATCH(""&amp;$L584,'AR SALES'!$AE$2:$AE$2501,0)),""))</f>
        <v/>
      </c>
      <c r="AU584" s="2">
        <f>IF($L584="","",IF($A584&lt;&gt;"GA","",IF($E584="FULTON",IF(ISNUMBER(SEARCH("COLLEGE PARK",$AT584)),"FULTON (COLLEGE PARK)",IF(ISNUMBER(SEARCH("HAPEVILLE",$AT584)),"FULTON (HAPEVILLE)",IF(ISNUMBER(SEARCH("EAST POINT",$AT584)),"FULTON (EAST POINT)",IF(ISNUMBER(SEARCH("ATLANTA",$AT584)),"FULTON (ATL LIMITS)","FULTON")))),IF($E584="DEKALB",IF(ISNUMBER(SEARCH("ATLANTA",$AT584)),"DEKALB (ATL LIMITS)","DEKALB"),IF(AND($E584="CLAYTON",ISNUMBER(SEARCH("COLLEGE PARK",$AT584))),"CLAYTON (COLLEGE PARK)",$E584)))))</f>
        <v/>
      </c>
      <c r="AV584" s="2">
        <f>IF($L584="","",IF(""&amp;$F584="2","DIESEL",IF(OR(""&amp;$F584="G",""&amp;$F584="H"),"GAS","")))</f>
        <v/>
      </c>
      <c r="AW584" s="2">
        <f>IF($AV584="","",$R584)</f>
        <v/>
      </c>
      <c r="AX584" s="2">
        <f>IF($AV584="","",IF($AB584=0,$R584,0))</f>
        <v/>
      </c>
      <c r="AY584" s="2">
        <f>IF($AV584="","",IF(AND($Z584=0,COUNTIF('AR SALES'!$L$2:$L$2501,$L584)=0),"YES",""))</f>
        <v/>
      </c>
      <c r="AZ584" s="2">
        <f>IF($AV584="","",IFERROR(VLOOKUP($AU584,CODES!$A:$B,2,FALSE),"NO CODE"))</f>
        <v/>
      </c>
      <c r="BA584" s="2">
        <f>IF(""&amp;$F584&lt;&gt;"4","",IF($AY584="YES","",IF(ROUND(SUMIFS($AE$2:$AE$4001,$L$2:$L$4001,$L584,$F$2:$F$4001,"4")-SUMIFS('AR SALES'!$Y$2:$Y$2501,'AR SALES'!$L$2:$L$2501,$L584,'AR SALES'!$AD$2:$AD$2501,"OFF"),2)=0,"","STALE")))</f>
        <v/>
      </c>
      <c r="BB584" s="2">
        <f>IF(OR(""&amp;$F584="2",""&amp;$F584="4",""&amp;$F584="G",""&amp;$F584="H"),IF($AY584="YES","",IF($AB584&lt;&gt;0,"",IF(COUNTIFS('AR SALES'!$L$2:$L$2501,$L584,'AR SALES'!$AD$2:$AD$2501,IF(""&amp;$F584="4","OFF","ON"),'AR SALES'!$AF$2:$AF$2501,"Y")&gt;0,"","NO EXEMPTION"))),"")</f>
        <v/>
      </c>
    </row>
    <row r="585">
      <c r="AT585" s="2">
        <f>IF($L585="","",IFERROR(INDEX('AR SALES'!$H$2:$H$2501,MATCH(""&amp;$L585,'AR SALES'!$AE$2:$AE$2501,0)),""))</f>
        <v/>
      </c>
      <c r="AU585" s="2">
        <f>IF($L585="","",IF($A585&lt;&gt;"GA","",IF($E585="FULTON",IF(ISNUMBER(SEARCH("COLLEGE PARK",$AT585)),"FULTON (COLLEGE PARK)",IF(ISNUMBER(SEARCH("HAPEVILLE",$AT585)),"FULTON (HAPEVILLE)",IF(ISNUMBER(SEARCH("EAST POINT",$AT585)),"FULTON (EAST POINT)",IF(ISNUMBER(SEARCH("ATLANTA",$AT585)),"FULTON (ATL LIMITS)","FULTON")))),IF($E585="DEKALB",IF(ISNUMBER(SEARCH("ATLANTA",$AT585)),"DEKALB (ATL LIMITS)","DEKALB"),IF(AND($E585="CLAYTON",ISNUMBER(SEARCH("COLLEGE PARK",$AT585))),"CLAYTON (COLLEGE PARK)",$E585)))))</f>
        <v/>
      </c>
      <c r="AV585" s="2">
        <f>IF($L585="","",IF(""&amp;$F585="2","DIESEL",IF(OR(""&amp;$F585="G",""&amp;$F585="H"),"GAS","")))</f>
        <v/>
      </c>
      <c r="AW585" s="2">
        <f>IF($AV585="","",$R585)</f>
        <v/>
      </c>
      <c r="AX585" s="2">
        <f>IF($AV585="","",IF($AB585=0,$R585,0))</f>
        <v/>
      </c>
      <c r="AY585" s="2">
        <f>IF($AV585="","",IF(AND($Z585=0,COUNTIF('AR SALES'!$L$2:$L$2501,$L585)=0),"YES",""))</f>
        <v/>
      </c>
      <c r="AZ585" s="2">
        <f>IF($AV585="","",IFERROR(VLOOKUP($AU585,CODES!$A:$B,2,FALSE),"NO CODE"))</f>
        <v/>
      </c>
      <c r="BA585" s="2">
        <f>IF(""&amp;$F585&lt;&gt;"4","",IF($AY585="YES","",IF(ROUND(SUMIFS($AE$2:$AE$4001,$L$2:$L$4001,$L585,$F$2:$F$4001,"4")-SUMIFS('AR SALES'!$Y$2:$Y$2501,'AR SALES'!$L$2:$L$2501,$L585,'AR SALES'!$AD$2:$AD$2501,"OFF"),2)=0,"","STALE")))</f>
        <v/>
      </c>
      <c r="BB585" s="2">
        <f>IF(OR(""&amp;$F585="2",""&amp;$F585="4",""&amp;$F585="G",""&amp;$F585="H"),IF($AY585="YES","",IF($AB585&lt;&gt;0,"",IF(COUNTIFS('AR SALES'!$L$2:$L$2501,$L585,'AR SALES'!$AD$2:$AD$2501,IF(""&amp;$F585="4","OFF","ON"),'AR SALES'!$AF$2:$AF$2501,"Y")&gt;0,"","NO EXEMPTION"))),"")</f>
        <v/>
      </c>
    </row>
    <row r="586">
      <c r="AT586" s="2">
        <f>IF($L586="","",IFERROR(INDEX('AR SALES'!$H$2:$H$2501,MATCH(""&amp;$L586,'AR SALES'!$AE$2:$AE$2501,0)),""))</f>
        <v/>
      </c>
      <c r="AU586" s="2">
        <f>IF($L586="","",IF($A586&lt;&gt;"GA","",IF($E586="FULTON",IF(ISNUMBER(SEARCH("COLLEGE PARK",$AT586)),"FULTON (COLLEGE PARK)",IF(ISNUMBER(SEARCH("HAPEVILLE",$AT586)),"FULTON (HAPEVILLE)",IF(ISNUMBER(SEARCH("EAST POINT",$AT586)),"FULTON (EAST POINT)",IF(ISNUMBER(SEARCH("ATLANTA",$AT586)),"FULTON (ATL LIMITS)","FULTON")))),IF($E586="DEKALB",IF(ISNUMBER(SEARCH("ATLANTA",$AT586)),"DEKALB (ATL LIMITS)","DEKALB"),IF(AND($E586="CLAYTON",ISNUMBER(SEARCH("COLLEGE PARK",$AT586))),"CLAYTON (COLLEGE PARK)",$E586)))))</f>
        <v/>
      </c>
      <c r="AV586" s="2">
        <f>IF($L586="","",IF(""&amp;$F586="2","DIESEL",IF(OR(""&amp;$F586="G",""&amp;$F586="H"),"GAS","")))</f>
        <v/>
      </c>
      <c r="AW586" s="2">
        <f>IF($AV586="","",$R586)</f>
        <v/>
      </c>
      <c r="AX586" s="2">
        <f>IF($AV586="","",IF($AB586=0,$R586,0))</f>
        <v/>
      </c>
      <c r="AY586" s="2">
        <f>IF($AV586="","",IF(AND($Z586=0,COUNTIF('AR SALES'!$L$2:$L$2501,$L586)=0),"YES",""))</f>
        <v/>
      </c>
      <c r="AZ586" s="2">
        <f>IF($AV586="","",IFERROR(VLOOKUP($AU586,CODES!$A:$B,2,FALSE),"NO CODE"))</f>
        <v/>
      </c>
      <c r="BA586" s="2">
        <f>IF(""&amp;$F586&lt;&gt;"4","",IF($AY586="YES","",IF(ROUND(SUMIFS($AE$2:$AE$4001,$L$2:$L$4001,$L586,$F$2:$F$4001,"4")-SUMIFS('AR SALES'!$Y$2:$Y$2501,'AR SALES'!$L$2:$L$2501,$L586,'AR SALES'!$AD$2:$AD$2501,"OFF"),2)=0,"","STALE")))</f>
        <v/>
      </c>
      <c r="BB586" s="2">
        <f>IF(OR(""&amp;$F586="2",""&amp;$F586="4",""&amp;$F586="G",""&amp;$F586="H"),IF($AY586="YES","",IF($AB586&lt;&gt;0,"",IF(COUNTIFS('AR SALES'!$L$2:$L$2501,$L586,'AR SALES'!$AD$2:$AD$2501,IF(""&amp;$F586="4","OFF","ON"),'AR SALES'!$AF$2:$AF$2501,"Y")&gt;0,"","NO EXEMPTION"))),"")</f>
        <v/>
      </c>
    </row>
    <row r="587">
      <c r="AT587" s="2">
        <f>IF($L587="","",IFERROR(INDEX('AR SALES'!$H$2:$H$2501,MATCH(""&amp;$L587,'AR SALES'!$AE$2:$AE$2501,0)),""))</f>
        <v/>
      </c>
      <c r="AU587" s="2">
        <f>IF($L587="","",IF($A587&lt;&gt;"GA","",IF($E587="FULTON",IF(ISNUMBER(SEARCH("COLLEGE PARK",$AT587)),"FULTON (COLLEGE PARK)",IF(ISNUMBER(SEARCH("HAPEVILLE",$AT587)),"FULTON (HAPEVILLE)",IF(ISNUMBER(SEARCH("EAST POINT",$AT587)),"FULTON (EAST POINT)",IF(ISNUMBER(SEARCH("ATLANTA",$AT587)),"FULTON (ATL LIMITS)","FULTON")))),IF($E587="DEKALB",IF(ISNUMBER(SEARCH("ATLANTA",$AT587)),"DEKALB (ATL LIMITS)","DEKALB"),IF(AND($E587="CLAYTON",ISNUMBER(SEARCH("COLLEGE PARK",$AT587))),"CLAYTON (COLLEGE PARK)",$E587)))))</f>
        <v/>
      </c>
      <c r="AV587" s="2">
        <f>IF($L587="","",IF(""&amp;$F587="2","DIESEL",IF(OR(""&amp;$F587="G",""&amp;$F587="H"),"GAS","")))</f>
        <v/>
      </c>
      <c r="AW587" s="2">
        <f>IF($AV587="","",$R587)</f>
        <v/>
      </c>
      <c r="AX587" s="2">
        <f>IF($AV587="","",IF($AB587=0,$R587,0))</f>
        <v/>
      </c>
      <c r="AY587" s="2">
        <f>IF($AV587="","",IF(AND($Z587=0,COUNTIF('AR SALES'!$L$2:$L$2501,$L587)=0),"YES",""))</f>
        <v/>
      </c>
      <c r="AZ587" s="2">
        <f>IF($AV587="","",IFERROR(VLOOKUP($AU587,CODES!$A:$B,2,FALSE),"NO CODE"))</f>
        <v/>
      </c>
      <c r="BA587" s="2">
        <f>IF(""&amp;$F587&lt;&gt;"4","",IF($AY587="YES","",IF(ROUND(SUMIFS($AE$2:$AE$4001,$L$2:$L$4001,$L587,$F$2:$F$4001,"4")-SUMIFS('AR SALES'!$Y$2:$Y$2501,'AR SALES'!$L$2:$L$2501,$L587,'AR SALES'!$AD$2:$AD$2501,"OFF"),2)=0,"","STALE")))</f>
        <v/>
      </c>
      <c r="BB587" s="2">
        <f>IF(OR(""&amp;$F587="2",""&amp;$F587="4",""&amp;$F587="G",""&amp;$F587="H"),IF($AY587="YES","",IF($AB587&lt;&gt;0,"",IF(COUNTIFS('AR SALES'!$L$2:$L$2501,$L587,'AR SALES'!$AD$2:$AD$2501,IF(""&amp;$F587="4","OFF","ON"),'AR SALES'!$AF$2:$AF$2501,"Y")&gt;0,"","NO EXEMPTION"))),"")</f>
        <v/>
      </c>
    </row>
    <row r="588">
      <c r="AT588" s="2">
        <f>IF($L588="","",IFERROR(INDEX('AR SALES'!$H$2:$H$2501,MATCH(""&amp;$L588,'AR SALES'!$AE$2:$AE$2501,0)),""))</f>
        <v/>
      </c>
      <c r="AU588" s="2">
        <f>IF($L588="","",IF($A588&lt;&gt;"GA","",IF($E588="FULTON",IF(ISNUMBER(SEARCH("COLLEGE PARK",$AT588)),"FULTON (COLLEGE PARK)",IF(ISNUMBER(SEARCH("HAPEVILLE",$AT588)),"FULTON (HAPEVILLE)",IF(ISNUMBER(SEARCH("EAST POINT",$AT588)),"FULTON (EAST POINT)",IF(ISNUMBER(SEARCH("ATLANTA",$AT588)),"FULTON (ATL LIMITS)","FULTON")))),IF($E588="DEKALB",IF(ISNUMBER(SEARCH("ATLANTA",$AT588)),"DEKALB (ATL LIMITS)","DEKALB"),IF(AND($E588="CLAYTON",ISNUMBER(SEARCH("COLLEGE PARK",$AT588))),"CLAYTON (COLLEGE PARK)",$E588)))))</f>
        <v/>
      </c>
      <c r="AV588" s="2">
        <f>IF($L588="","",IF(""&amp;$F588="2","DIESEL",IF(OR(""&amp;$F588="G",""&amp;$F588="H"),"GAS","")))</f>
        <v/>
      </c>
      <c r="AW588" s="2">
        <f>IF($AV588="","",$R588)</f>
        <v/>
      </c>
      <c r="AX588" s="2">
        <f>IF($AV588="","",IF($AB588=0,$R588,0))</f>
        <v/>
      </c>
      <c r="AY588" s="2">
        <f>IF($AV588="","",IF(AND($Z588=0,COUNTIF('AR SALES'!$L$2:$L$2501,$L588)=0),"YES",""))</f>
        <v/>
      </c>
      <c r="AZ588" s="2">
        <f>IF($AV588="","",IFERROR(VLOOKUP($AU588,CODES!$A:$B,2,FALSE),"NO CODE"))</f>
        <v/>
      </c>
      <c r="BA588" s="2">
        <f>IF(""&amp;$F588&lt;&gt;"4","",IF($AY588="YES","",IF(ROUND(SUMIFS($AE$2:$AE$4001,$L$2:$L$4001,$L588,$F$2:$F$4001,"4")-SUMIFS('AR SALES'!$Y$2:$Y$2501,'AR SALES'!$L$2:$L$2501,$L588,'AR SALES'!$AD$2:$AD$2501,"OFF"),2)=0,"","STALE")))</f>
        <v/>
      </c>
      <c r="BB588" s="2">
        <f>IF(OR(""&amp;$F588="2",""&amp;$F588="4",""&amp;$F588="G",""&amp;$F588="H"),IF($AY588="YES","",IF($AB588&lt;&gt;0,"",IF(COUNTIFS('AR SALES'!$L$2:$L$2501,$L588,'AR SALES'!$AD$2:$AD$2501,IF(""&amp;$F588="4","OFF","ON"),'AR SALES'!$AF$2:$AF$2501,"Y")&gt;0,"","NO EXEMPTION"))),"")</f>
        <v/>
      </c>
    </row>
    <row r="589">
      <c r="AT589" s="2">
        <f>IF($L589="","",IFERROR(INDEX('AR SALES'!$H$2:$H$2501,MATCH(""&amp;$L589,'AR SALES'!$AE$2:$AE$2501,0)),""))</f>
        <v/>
      </c>
      <c r="AU589" s="2">
        <f>IF($L589="","",IF($A589&lt;&gt;"GA","",IF($E589="FULTON",IF(ISNUMBER(SEARCH("COLLEGE PARK",$AT589)),"FULTON (COLLEGE PARK)",IF(ISNUMBER(SEARCH("HAPEVILLE",$AT589)),"FULTON (HAPEVILLE)",IF(ISNUMBER(SEARCH("EAST POINT",$AT589)),"FULTON (EAST POINT)",IF(ISNUMBER(SEARCH("ATLANTA",$AT589)),"FULTON (ATL LIMITS)","FULTON")))),IF($E589="DEKALB",IF(ISNUMBER(SEARCH("ATLANTA",$AT589)),"DEKALB (ATL LIMITS)","DEKALB"),IF(AND($E589="CLAYTON",ISNUMBER(SEARCH("COLLEGE PARK",$AT589))),"CLAYTON (COLLEGE PARK)",$E589)))))</f>
        <v/>
      </c>
      <c r="AV589" s="2">
        <f>IF($L589="","",IF(""&amp;$F589="2","DIESEL",IF(OR(""&amp;$F589="G",""&amp;$F589="H"),"GAS","")))</f>
        <v/>
      </c>
      <c r="AW589" s="2">
        <f>IF($AV589="","",$R589)</f>
        <v/>
      </c>
      <c r="AX589" s="2">
        <f>IF($AV589="","",IF($AB589=0,$R589,0))</f>
        <v/>
      </c>
      <c r="AY589" s="2">
        <f>IF($AV589="","",IF(AND($Z589=0,COUNTIF('AR SALES'!$L$2:$L$2501,$L589)=0),"YES",""))</f>
        <v/>
      </c>
      <c r="AZ589" s="2">
        <f>IF($AV589="","",IFERROR(VLOOKUP($AU589,CODES!$A:$B,2,FALSE),"NO CODE"))</f>
        <v/>
      </c>
      <c r="BA589" s="2">
        <f>IF(""&amp;$F589&lt;&gt;"4","",IF($AY589="YES","",IF(ROUND(SUMIFS($AE$2:$AE$4001,$L$2:$L$4001,$L589,$F$2:$F$4001,"4")-SUMIFS('AR SALES'!$Y$2:$Y$2501,'AR SALES'!$L$2:$L$2501,$L589,'AR SALES'!$AD$2:$AD$2501,"OFF"),2)=0,"","STALE")))</f>
        <v/>
      </c>
      <c r="BB589" s="2">
        <f>IF(OR(""&amp;$F589="2",""&amp;$F589="4",""&amp;$F589="G",""&amp;$F589="H"),IF($AY589="YES","",IF($AB589&lt;&gt;0,"",IF(COUNTIFS('AR SALES'!$L$2:$L$2501,$L589,'AR SALES'!$AD$2:$AD$2501,IF(""&amp;$F589="4","OFF","ON"),'AR SALES'!$AF$2:$AF$2501,"Y")&gt;0,"","NO EXEMPTION"))),"")</f>
        <v/>
      </c>
    </row>
    <row r="590">
      <c r="AT590" s="2">
        <f>IF($L590="","",IFERROR(INDEX('AR SALES'!$H$2:$H$2501,MATCH(""&amp;$L590,'AR SALES'!$AE$2:$AE$2501,0)),""))</f>
        <v/>
      </c>
      <c r="AU590" s="2">
        <f>IF($L590="","",IF($A590&lt;&gt;"GA","",IF($E590="FULTON",IF(ISNUMBER(SEARCH("COLLEGE PARK",$AT590)),"FULTON (COLLEGE PARK)",IF(ISNUMBER(SEARCH("HAPEVILLE",$AT590)),"FULTON (HAPEVILLE)",IF(ISNUMBER(SEARCH("EAST POINT",$AT590)),"FULTON (EAST POINT)",IF(ISNUMBER(SEARCH("ATLANTA",$AT590)),"FULTON (ATL LIMITS)","FULTON")))),IF($E590="DEKALB",IF(ISNUMBER(SEARCH("ATLANTA",$AT590)),"DEKALB (ATL LIMITS)","DEKALB"),IF(AND($E590="CLAYTON",ISNUMBER(SEARCH("COLLEGE PARK",$AT590))),"CLAYTON (COLLEGE PARK)",$E590)))))</f>
        <v/>
      </c>
      <c r="AV590" s="2">
        <f>IF($L590="","",IF(""&amp;$F590="2","DIESEL",IF(OR(""&amp;$F590="G",""&amp;$F590="H"),"GAS","")))</f>
        <v/>
      </c>
      <c r="AW590" s="2">
        <f>IF($AV590="","",$R590)</f>
        <v/>
      </c>
      <c r="AX590" s="2">
        <f>IF($AV590="","",IF($AB590=0,$R590,0))</f>
        <v/>
      </c>
      <c r="AY590" s="2">
        <f>IF($AV590="","",IF(AND($Z590=0,COUNTIF('AR SALES'!$L$2:$L$2501,$L590)=0),"YES",""))</f>
        <v/>
      </c>
      <c r="AZ590" s="2">
        <f>IF($AV590="","",IFERROR(VLOOKUP($AU590,CODES!$A:$B,2,FALSE),"NO CODE"))</f>
        <v/>
      </c>
      <c r="BA590" s="2">
        <f>IF(""&amp;$F590&lt;&gt;"4","",IF($AY590="YES","",IF(ROUND(SUMIFS($AE$2:$AE$4001,$L$2:$L$4001,$L590,$F$2:$F$4001,"4")-SUMIFS('AR SALES'!$Y$2:$Y$2501,'AR SALES'!$L$2:$L$2501,$L590,'AR SALES'!$AD$2:$AD$2501,"OFF"),2)=0,"","STALE")))</f>
        <v/>
      </c>
      <c r="BB590" s="2">
        <f>IF(OR(""&amp;$F590="2",""&amp;$F590="4",""&amp;$F590="G",""&amp;$F590="H"),IF($AY590="YES","",IF($AB590&lt;&gt;0,"",IF(COUNTIFS('AR SALES'!$L$2:$L$2501,$L590,'AR SALES'!$AD$2:$AD$2501,IF(""&amp;$F590="4","OFF","ON"),'AR SALES'!$AF$2:$AF$2501,"Y")&gt;0,"","NO EXEMPTION"))),"")</f>
        <v/>
      </c>
    </row>
    <row r="591">
      <c r="AT591" s="2">
        <f>IF($L591="","",IFERROR(INDEX('AR SALES'!$H$2:$H$2501,MATCH(""&amp;$L591,'AR SALES'!$AE$2:$AE$2501,0)),""))</f>
        <v/>
      </c>
      <c r="AU591" s="2">
        <f>IF($L591="","",IF($A591&lt;&gt;"GA","",IF($E591="FULTON",IF(ISNUMBER(SEARCH("COLLEGE PARK",$AT591)),"FULTON (COLLEGE PARK)",IF(ISNUMBER(SEARCH("HAPEVILLE",$AT591)),"FULTON (HAPEVILLE)",IF(ISNUMBER(SEARCH("EAST POINT",$AT591)),"FULTON (EAST POINT)",IF(ISNUMBER(SEARCH("ATLANTA",$AT591)),"FULTON (ATL LIMITS)","FULTON")))),IF($E591="DEKALB",IF(ISNUMBER(SEARCH("ATLANTA",$AT591)),"DEKALB (ATL LIMITS)","DEKALB"),IF(AND($E591="CLAYTON",ISNUMBER(SEARCH("COLLEGE PARK",$AT591))),"CLAYTON (COLLEGE PARK)",$E591)))))</f>
        <v/>
      </c>
      <c r="AV591" s="2">
        <f>IF($L591="","",IF(""&amp;$F591="2","DIESEL",IF(OR(""&amp;$F591="G",""&amp;$F591="H"),"GAS","")))</f>
        <v/>
      </c>
      <c r="AW591" s="2">
        <f>IF($AV591="","",$R591)</f>
        <v/>
      </c>
      <c r="AX591" s="2">
        <f>IF($AV591="","",IF($AB591=0,$R591,0))</f>
        <v/>
      </c>
      <c r="AY591" s="2">
        <f>IF($AV591="","",IF(AND($Z591=0,COUNTIF('AR SALES'!$L$2:$L$2501,$L591)=0),"YES",""))</f>
        <v/>
      </c>
      <c r="AZ591" s="2">
        <f>IF($AV591="","",IFERROR(VLOOKUP($AU591,CODES!$A:$B,2,FALSE),"NO CODE"))</f>
        <v/>
      </c>
      <c r="BA591" s="2">
        <f>IF(""&amp;$F591&lt;&gt;"4","",IF($AY591="YES","",IF(ROUND(SUMIFS($AE$2:$AE$4001,$L$2:$L$4001,$L591,$F$2:$F$4001,"4")-SUMIFS('AR SALES'!$Y$2:$Y$2501,'AR SALES'!$L$2:$L$2501,$L591,'AR SALES'!$AD$2:$AD$2501,"OFF"),2)=0,"","STALE")))</f>
        <v/>
      </c>
      <c r="BB591" s="2">
        <f>IF(OR(""&amp;$F591="2",""&amp;$F591="4",""&amp;$F591="G",""&amp;$F591="H"),IF($AY591="YES","",IF($AB591&lt;&gt;0,"",IF(COUNTIFS('AR SALES'!$L$2:$L$2501,$L591,'AR SALES'!$AD$2:$AD$2501,IF(""&amp;$F591="4","OFF","ON"),'AR SALES'!$AF$2:$AF$2501,"Y")&gt;0,"","NO EXEMPTION"))),"")</f>
        <v/>
      </c>
    </row>
    <row r="592">
      <c r="AT592" s="2">
        <f>IF($L592="","",IFERROR(INDEX('AR SALES'!$H$2:$H$2501,MATCH(""&amp;$L592,'AR SALES'!$AE$2:$AE$2501,0)),""))</f>
        <v/>
      </c>
      <c r="AU592" s="2">
        <f>IF($L592="","",IF($A592&lt;&gt;"GA","",IF($E592="FULTON",IF(ISNUMBER(SEARCH("COLLEGE PARK",$AT592)),"FULTON (COLLEGE PARK)",IF(ISNUMBER(SEARCH("HAPEVILLE",$AT592)),"FULTON (HAPEVILLE)",IF(ISNUMBER(SEARCH("EAST POINT",$AT592)),"FULTON (EAST POINT)",IF(ISNUMBER(SEARCH("ATLANTA",$AT592)),"FULTON (ATL LIMITS)","FULTON")))),IF($E592="DEKALB",IF(ISNUMBER(SEARCH("ATLANTA",$AT592)),"DEKALB (ATL LIMITS)","DEKALB"),IF(AND($E592="CLAYTON",ISNUMBER(SEARCH("COLLEGE PARK",$AT592))),"CLAYTON (COLLEGE PARK)",$E592)))))</f>
        <v/>
      </c>
      <c r="AV592" s="2">
        <f>IF($L592="","",IF(""&amp;$F592="2","DIESEL",IF(OR(""&amp;$F592="G",""&amp;$F592="H"),"GAS","")))</f>
        <v/>
      </c>
      <c r="AW592" s="2">
        <f>IF($AV592="","",$R592)</f>
        <v/>
      </c>
      <c r="AX592" s="2">
        <f>IF($AV592="","",IF($AB592=0,$R592,0))</f>
        <v/>
      </c>
      <c r="AY592" s="2">
        <f>IF($AV592="","",IF(AND($Z592=0,COUNTIF('AR SALES'!$L$2:$L$2501,$L592)=0),"YES",""))</f>
        <v/>
      </c>
      <c r="AZ592" s="2">
        <f>IF($AV592="","",IFERROR(VLOOKUP($AU592,CODES!$A:$B,2,FALSE),"NO CODE"))</f>
        <v/>
      </c>
      <c r="BA592" s="2">
        <f>IF(""&amp;$F592&lt;&gt;"4","",IF($AY592="YES","",IF(ROUND(SUMIFS($AE$2:$AE$4001,$L$2:$L$4001,$L592,$F$2:$F$4001,"4")-SUMIFS('AR SALES'!$Y$2:$Y$2501,'AR SALES'!$L$2:$L$2501,$L592,'AR SALES'!$AD$2:$AD$2501,"OFF"),2)=0,"","STALE")))</f>
        <v/>
      </c>
      <c r="BB592" s="2">
        <f>IF(OR(""&amp;$F592="2",""&amp;$F592="4",""&amp;$F592="G",""&amp;$F592="H"),IF($AY592="YES","",IF($AB592&lt;&gt;0,"",IF(COUNTIFS('AR SALES'!$L$2:$L$2501,$L592,'AR SALES'!$AD$2:$AD$2501,IF(""&amp;$F592="4","OFF","ON"),'AR SALES'!$AF$2:$AF$2501,"Y")&gt;0,"","NO EXEMPTION"))),"")</f>
        <v/>
      </c>
    </row>
    <row r="593">
      <c r="AT593" s="2">
        <f>IF($L593="","",IFERROR(INDEX('AR SALES'!$H$2:$H$2501,MATCH(""&amp;$L593,'AR SALES'!$AE$2:$AE$2501,0)),""))</f>
        <v/>
      </c>
      <c r="AU593" s="2">
        <f>IF($L593="","",IF($A593&lt;&gt;"GA","",IF($E593="FULTON",IF(ISNUMBER(SEARCH("COLLEGE PARK",$AT593)),"FULTON (COLLEGE PARK)",IF(ISNUMBER(SEARCH("HAPEVILLE",$AT593)),"FULTON (HAPEVILLE)",IF(ISNUMBER(SEARCH("EAST POINT",$AT593)),"FULTON (EAST POINT)",IF(ISNUMBER(SEARCH("ATLANTA",$AT593)),"FULTON (ATL LIMITS)","FULTON")))),IF($E593="DEKALB",IF(ISNUMBER(SEARCH("ATLANTA",$AT593)),"DEKALB (ATL LIMITS)","DEKALB"),IF(AND($E593="CLAYTON",ISNUMBER(SEARCH("COLLEGE PARK",$AT593))),"CLAYTON (COLLEGE PARK)",$E593)))))</f>
        <v/>
      </c>
      <c r="AV593" s="2">
        <f>IF($L593="","",IF(""&amp;$F593="2","DIESEL",IF(OR(""&amp;$F593="G",""&amp;$F593="H"),"GAS","")))</f>
        <v/>
      </c>
      <c r="AW593" s="2">
        <f>IF($AV593="","",$R593)</f>
        <v/>
      </c>
      <c r="AX593" s="2">
        <f>IF($AV593="","",IF($AB593=0,$R593,0))</f>
        <v/>
      </c>
      <c r="AY593" s="2">
        <f>IF($AV593="","",IF(AND($Z593=0,COUNTIF('AR SALES'!$L$2:$L$2501,$L593)=0),"YES",""))</f>
        <v/>
      </c>
      <c r="AZ593" s="2">
        <f>IF($AV593="","",IFERROR(VLOOKUP($AU593,CODES!$A:$B,2,FALSE),"NO CODE"))</f>
        <v/>
      </c>
      <c r="BA593" s="2">
        <f>IF(""&amp;$F593&lt;&gt;"4","",IF($AY593="YES","",IF(ROUND(SUMIFS($AE$2:$AE$4001,$L$2:$L$4001,$L593,$F$2:$F$4001,"4")-SUMIFS('AR SALES'!$Y$2:$Y$2501,'AR SALES'!$L$2:$L$2501,$L593,'AR SALES'!$AD$2:$AD$2501,"OFF"),2)=0,"","STALE")))</f>
        <v/>
      </c>
      <c r="BB593" s="2">
        <f>IF(OR(""&amp;$F593="2",""&amp;$F593="4",""&amp;$F593="G",""&amp;$F593="H"),IF($AY593="YES","",IF($AB593&lt;&gt;0,"",IF(COUNTIFS('AR SALES'!$L$2:$L$2501,$L593,'AR SALES'!$AD$2:$AD$2501,IF(""&amp;$F593="4","OFF","ON"),'AR SALES'!$AF$2:$AF$2501,"Y")&gt;0,"","NO EXEMPTION"))),"")</f>
        <v/>
      </c>
    </row>
    <row r="594">
      <c r="AT594" s="2">
        <f>IF($L594="","",IFERROR(INDEX('AR SALES'!$H$2:$H$2501,MATCH(""&amp;$L594,'AR SALES'!$AE$2:$AE$2501,0)),""))</f>
        <v/>
      </c>
      <c r="AU594" s="2">
        <f>IF($L594="","",IF($A594&lt;&gt;"GA","",IF($E594="FULTON",IF(ISNUMBER(SEARCH("COLLEGE PARK",$AT594)),"FULTON (COLLEGE PARK)",IF(ISNUMBER(SEARCH("HAPEVILLE",$AT594)),"FULTON (HAPEVILLE)",IF(ISNUMBER(SEARCH("EAST POINT",$AT594)),"FULTON (EAST POINT)",IF(ISNUMBER(SEARCH("ATLANTA",$AT594)),"FULTON (ATL LIMITS)","FULTON")))),IF($E594="DEKALB",IF(ISNUMBER(SEARCH("ATLANTA",$AT594)),"DEKALB (ATL LIMITS)","DEKALB"),IF(AND($E594="CLAYTON",ISNUMBER(SEARCH("COLLEGE PARK",$AT594))),"CLAYTON (COLLEGE PARK)",$E594)))))</f>
        <v/>
      </c>
      <c r="AV594" s="2">
        <f>IF($L594="","",IF(""&amp;$F594="2","DIESEL",IF(OR(""&amp;$F594="G",""&amp;$F594="H"),"GAS","")))</f>
        <v/>
      </c>
      <c r="AW594" s="2">
        <f>IF($AV594="","",$R594)</f>
        <v/>
      </c>
      <c r="AX594" s="2">
        <f>IF($AV594="","",IF($AB594=0,$R594,0))</f>
        <v/>
      </c>
      <c r="AY594" s="2">
        <f>IF($AV594="","",IF(AND($Z594=0,COUNTIF('AR SALES'!$L$2:$L$2501,$L594)=0),"YES",""))</f>
        <v/>
      </c>
      <c r="AZ594" s="2">
        <f>IF($AV594="","",IFERROR(VLOOKUP($AU594,CODES!$A:$B,2,FALSE),"NO CODE"))</f>
        <v/>
      </c>
      <c r="BA594" s="2">
        <f>IF(""&amp;$F594&lt;&gt;"4","",IF($AY594="YES","",IF(ROUND(SUMIFS($AE$2:$AE$4001,$L$2:$L$4001,$L594,$F$2:$F$4001,"4")-SUMIFS('AR SALES'!$Y$2:$Y$2501,'AR SALES'!$L$2:$L$2501,$L594,'AR SALES'!$AD$2:$AD$2501,"OFF"),2)=0,"","STALE")))</f>
        <v/>
      </c>
      <c r="BB594" s="2">
        <f>IF(OR(""&amp;$F594="2",""&amp;$F594="4",""&amp;$F594="G",""&amp;$F594="H"),IF($AY594="YES","",IF($AB594&lt;&gt;0,"",IF(COUNTIFS('AR SALES'!$L$2:$L$2501,$L594,'AR SALES'!$AD$2:$AD$2501,IF(""&amp;$F594="4","OFF","ON"),'AR SALES'!$AF$2:$AF$2501,"Y")&gt;0,"","NO EXEMPTION"))),"")</f>
        <v/>
      </c>
    </row>
    <row r="595">
      <c r="AT595" s="2">
        <f>IF($L595="","",IFERROR(INDEX('AR SALES'!$H$2:$H$2501,MATCH(""&amp;$L595,'AR SALES'!$AE$2:$AE$2501,0)),""))</f>
        <v/>
      </c>
      <c r="AU595" s="2">
        <f>IF($L595="","",IF($A595&lt;&gt;"GA","",IF($E595="FULTON",IF(ISNUMBER(SEARCH("COLLEGE PARK",$AT595)),"FULTON (COLLEGE PARK)",IF(ISNUMBER(SEARCH("HAPEVILLE",$AT595)),"FULTON (HAPEVILLE)",IF(ISNUMBER(SEARCH("EAST POINT",$AT595)),"FULTON (EAST POINT)",IF(ISNUMBER(SEARCH("ATLANTA",$AT595)),"FULTON (ATL LIMITS)","FULTON")))),IF($E595="DEKALB",IF(ISNUMBER(SEARCH("ATLANTA",$AT595)),"DEKALB (ATL LIMITS)","DEKALB"),IF(AND($E595="CLAYTON",ISNUMBER(SEARCH("COLLEGE PARK",$AT595))),"CLAYTON (COLLEGE PARK)",$E595)))))</f>
        <v/>
      </c>
      <c r="AV595" s="2">
        <f>IF($L595="","",IF(""&amp;$F595="2","DIESEL",IF(OR(""&amp;$F595="G",""&amp;$F595="H"),"GAS","")))</f>
        <v/>
      </c>
      <c r="AW595" s="2">
        <f>IF($AV595="","",$R595)</f>
        <v/>
      </c>
      <c r="AX595" s="2">
        <f>IF($AV595="","",IF($AB595=0,$R595,0))</f>
        <v/>
      </c>
      <c r="AY595" s="2">
        <f>IF($AV595="","",IF(AND($Z595=0,COUNTIF('AR SALES'!$L$2:$L$2501,$L595)=0),"YES",""))</f>
        <v/>
      </c>
      <c r="AZ595" s="2">
        <f>IF($AV595="","",IFERROR(VLOOKUP($AU595,CODES!$A:$B,2,FALSE),"NO CODE"))</f>
        <v/>
      </c>
      <c r="BA595" s="2">
        <f>IF(""&amp;$F595&lt;&gt;"4","",IF($AY595="YES","",IF(ROUND(SUMIFS($AE$2:$AE$4001,$L$2:$L$4001,$L595,$F$2:$F$4001,"4")-SUMIFS('AR SALES'!$Y$2:$Y$2501,'AR SALES'!$L$2:$L$2501,$L595,'AR SALES'!$AD$2:$AD$2501,"OFF"),2)=0,"","STALE")))</f>
        <v/>
      </c>
      <c r="BB595" s="2">
        <f>IF(OR(""&amp;$F595="2",""&amp;$F595="4",""&amp;$F595="G",""&amp;$F595="H"),IF($AY595="YES","",IF($AB595&lt;&gt;0,"",IF(COUNTIFS('AR SALES'!$L$2:$L$2501,$L595,'AR SALES'!$AD$2:$AD$2501,IF(""&amp;$F595="4","OFF","ON"),'AR SALES'!$AF$2:$AF$2501,"Y")&gt;0,"","NO EXEMPTION"))),"")</f>
        <v/>
      </c>
    </row>
    <row r="596">
      <c r="AT596" s="2">
        <f>IF($L596="","",IFERROR(INDEX('AR SALES'!$H$2:$H$2501,MATCH(""&amp;$L596,'AR SALES'!$AE$2:$AE$2501,0)),""))</f>
        <v/>
      </c>
      <c r="AU596" s="2">
        <f>IF($L596="","",IF($A596&lt;&gt;"GA","",IF($E596="FULTON",IF(ISNUMBER(SEARCH("COLLEGE PARK",$AT596)),"FULTON (COLLEGE PARK)",IF(ISNUMBER(SEARCH("HAPEVILLE",$AT596)),"FULTON (HAPEVILLE)",IF(ISNUMBER(SEARCH("EAST POINT",$AT596)),"FULTON (EAST POINT)",IF(ISNUMBER(SEARCH("ATLANTA",$AT596)),"FULTON (ATL LIMITS)","FULTON")))),IF($E596="DEKALB",IF(ISNUMBER(SEARCH("ATLANTA",$AT596)),"DEKALB (ATL LIMITS)","DEKALB"),IF(AND($E596="CLAYTON",ISNUMBER(SEARCH("COLLEGE PARK",$AT596))),"CLAYTON (COLLEGE PARK)",$E596)))))</f>
        <v/>
      </c>
      <c r="AV596" s="2">
        <f>IF($L596="","",IF(""&amp;$F596="2","DIESEL",IF(OR(""&amp;$F596="G",""&amp;$F596="H"),"GAS","")))</f>
        <v/>
      </c>
      <c r="AW596" s="2">
        <f>IF($AV596="","",$R596)</f>
        <v/>
      </c>
      <c r="AX596" s="2">
        <f>IF($AV596="","",IF($AB596=0,$R596,0))</f>
        <v/>
      </c>
      <c r="AY596" s="2">
        <f>IF($AV596="","",IF(AND($Z596=0,COUNTIF('AR SALES'!$L$2:$L$2501,$L596)=0),"YES",""))</f>
        <v/>
      </c>
      <c r="AZ596" s="2">
        <f>IF($AV596="","",IFERROR(VLOOKUP($AU596,CODES!$A:$B,2,FALSE),"NO CODE"))</f>
        <v/>
      </c>
      <c r="BA596" s="2">
        <f>IF(""&amp;$F596&lt;&gt;"4","",IF($AY596="YES","",IF(ROUND(SUMIFS($AE$2:$AE$4001,$L$2:$L$4001,$L596,$F$2:$F$4001,"4")-SUMIFS('AR SALES'!$Y$2:$Y$2501,'AR SALES'!$L$2:$L$2501,$L596,'AR SALES'!$AD$2:$AD$2501,"OFF"),2)=0,"","STALE")))</f>
        <v/>
      </c>
      <c r="BB596" s="2">
        <f>IF(OR(""&amp;$F596="2",""&amp;$F596="4",""&amp;$F596="G",""&amp;$F596="H"),IF($AY596="YES","",IF($AB596&lt;&gt;0,"",IF(COUNTIFS('AR SALES'!$L$2:$L$2501,$L596,'AR SALES'!$AD$2:$AD$2501,IF(""&amp;$F596="4","OFF","ON"),'AR SALES'!$AF$2:$AF$2501,"Y")&gt;0,"","NO EXEMPTION"))),"")</f>
        <v/>
      </c>
    </row>
    <row r="597">
      <c r="AT597" s="2">
        <f>IF($L597="","",IFERROR(INDEX('AR SALES'!$H$2:$H$2501,MATCH(""&amp;$L597,'AR SALES'!$AE$2:$AE$2501,0)),""))</f>
        <v/>
      </c>
      <c r="AU597" s="2">
        <f>IF($L597="","",IF($A597&lt;&gt;"GA","",IF($E597="FULTON",IF(ISNUMBER(SEARCH("COLLEGE PARK",$AT597)),"FULTON (COLLEGE PARK)",IF(ISNUMBER(SEARCH("HAPEVILLE",$AT597)),"FULTON (HAPEVILLE)",IF(ISNUMBER(SEARCH("EAST POINT",$AT597)),"FULTON (EAST POINT)",IF(ISNUMBER(SEARCH("ATLANTA",$AT597)),"FULTON (ATL LIMITS)","FULTON")))),IF($E597="DEKALB",IF(ISNUMBER(SEARCH("ATLANTA",$AT597)),"DEKALB (ATL LIMITS)","DEKALB"),IF(AND($E597="CLAYTON",ISNUMBER(SEARCH("COLLEGE PARK",$AT597))),"CLAYTON (COLLEGE PARK)",$E597)))))</f>
        <v/>
      </c>
      <c r="AV597" s="2">
        <f>IF($L597="","",IF(""&amp;$F597="2","DIESEL",IF(OR(""&amp;$F597="G",""&amp;$F597="H"),"GAS","")))</f>
        <v/>
      </c>
      <c r="AW597" s="2">
        <f>IF($AV597="","",$R597)</f>
        <v/>
      </c>
      <c r="AX597" s="2">
        <f>IF($AV597="","",IF($AB597=0,$R597,0))</f>
        <v/>
      </c>
      <c r="AY597" s="2">
        <f>IF($AV597="","",IF(AND($Z597=0,COUNTIF('AR SALES'!$L$2:$L$2501,$L597)=0),"YES",""))</f>
        <v/>
      </c>
      <c r="AZ597" s="2">
        <f>IF($AV597="","",IFERROR(VLOOKUP($AU597,CODES!$A:$B,2,FALSE),"NO CODE"))</f>
        <v/>
      </c>
      <c r="BA597" s="2">
        <f>IF(""&amp;$F597&lt;&gt;"4","",IF($AY597="YES","",IF(ROUND(SUMIFS($AE$2:$AE$4001,$L$2:$L$4001,$L597,$F$2:$F$4001,"4")-SUMIFS('AR SALES'!$Y$2:$Y$2501,'AR SALES'!$L$2:$L$2501,$L597,'AR SALES'!$AD$2:$AD$2501,"OFF"),2)=0,"","STALE")))</f>
        <v/>
      </c>
      <c r="BB597" s="2">
        <f>IF(OR(""&amp;$F597="2",""&amp;$F597="4",""&amp;$F597="G",""&amp;$F597="H"),IF($AY597="YES","",IF($AB597&lt;&gt;0,"",IF(COUNTIFS('AR SALES'!$L$2:$L$2501,$L597,'AR SALES'!$AD$2:$AD$2501,IF(""&amp;$F597="4","OFF","ON"),'AR SALES'!$AF$2:$AF$2501,"Y")&gt;0,"","NO EXEMPTION"))),"")</f>
        <v/>
      </c>
    </row>
    <row r="598">
      <c r="AT598" s="2">
        <f>IF($L598="","",IFERROR(INDEX('AR SALES'!$H$2:$H$2501,MATCH(""&amp;$L598,'AR SALES'!$AE$2:$AE$2501,0)),""))</f>
        <v/>
      </c>
      <c r="AU598" s="2">
        <f>IF($L598="","",IF($A598&lt;&gt;"GA","",IF($E598="FULTON",IF(ISNUMBER(SEARCH("COLLEGE PARK",$AT598)),"FULTON (COLLEGE PARK)",IF(ISNUMBER(SEARCH("HAPEVILLE",$AT598)),"FULTON (HAPEVILLE)",IF(ISNUMBER(SEARCH("EAST POINT",$AT598)),"FULTON (EAST POINT)",IF(ISNUMBER(SEARCH("ATLANTA",$AT598)),"FULTON (ATL LIMITS)","FULTON")))),IF($E598="DEKALB",IF(ISNUMBER(SEARCH("ATLANTA",$AT598)),"DEKALB (ATL LIMITS)","DEKALB"),IF(AND($E598="CLAYTON",ISNUMBER(SEARCH("COLLEGE PARK",$AT598))),"CLAYTON (COLLEGE PARK)",$E598)))))</f>
        <v/>
      </c>
      <c r="AV598" s="2">
        <f>IF($L598="","",IF(""&amp;$F598="2","DIESEL",IF(OR(""&amp;$F598="G",""&amp;$F598="H"),"GAS","")))</f>
        <v/>
      </c>
      <c r="AW598" s="2">
        <f>IF($AV598="","",$R598)</f>
        <v/>
      </c>
      <c r="AX598" s="2">
        <f>IF($AV598="","",IF($AB598=0,$R598,0))</f>
        <v/>
      </c>
      <c r="AY598" s="2">
        <f>IF($AV598="","",IF(AND($Z598=0,COUNTIF('AR SALES'!$L$2:$L$2501,$L598)=0),"YES",""))</f>
        <v/>
      </c>
      <c r="AZ598" s="2">
        <f>IF($AV598="","",IFERROR(VLOOKUP($AU598,CODES!$A:$B,2,FALSE),"NO CODE"))</f>
        <v/>
      </c>
      <c r="BA598" s="2">
        <f>IF(""&amp;$F598&lt;&gt;"4","",IF($AY598="YES","",IF(ROUND(SUMIFS($AE$2:$AE$4001,$L$2:$L$4001,$L598,$F$2:$F$4001,"4")-SUMIFS('AR SALES'!$Y$2:$Y$2501,'AR SALES'!$L$2:$L$2501,$L598,'AR SALES'!$AD$2:$AD$2501,"OFF"),2)=0,"","STALE")))</f>
        <v/>
      </c>
      <c r="BB598" s="2">
        <f>IF(OR(""&amp;$F598="2",""&amp;$F598="4",""&amp;$F598="G",""&amp;$F598="H"),IF($AY598="YES","",IF($AB598&lt;&gt;0,"",IF(COUNTIFS('AR SALES'!$L$2:$L$2501,$L598,'AR SALES'!$AD$2:$AD$2501,IF(""&amp;$F598="4","OFF","ON"),'AR SALES'!$AF$2:$AF$2501,"Y")&gt;0,"","NO EXEMPTION"))),"")</f>
        <v/>
      </c>
    </row>
    <row r="599">
      <c r="AT599" s="2">
        <f>IF($L599="","",IFERROR(INDEX('AR SALES'!$H$2:$H$2501,MATCH(""&amp;$L599,'AR SALES'!$AE$2:$AE$2501,0)),""))</f>
        <v/>
      </c>
      <c r="AU599" s="2">
        <f>IF($L599="","",IF($A599&lt;&gt;"GA","",IF($E599="FULTON",IF(ISNUMBER(SEARCH("COLLEGE PARK",$AT599)),"FULTON (COLLEGE PARK)",IF(ISNUMBER(SEARCH("HAPEVILLE",$AT599)),"FULTON (HAPEVILLE)",IF(ISNUMBER(SEARCH("EAST POINT",$AT599)),"FULTON (EAST POINT)",IF(ISNUMBER(SEARCH("ATLANTA",$AT599)),"FULTON (ATL LIMITS)","FULTON")))),IF($E599="DEKALB",IF(ISNUMBER(SEARCH("ATLANTA",$AT599)),"DEKALB (ATL LIMITS)","DEKALB"),IF(AND($E599="CLAYTON",ISNUMBER(SEARCH("COLLEGE PARK",$AT599))),"CLAYTON (COLLEGE PARK)",$E599)))))</f>
        <v/>
      </c>
      <c r="AV599" s="2">
        <f>IF($L599="","",IF(""&amp;$F599="2","DIESEL",IF(OR(""&amp;$F599="G",""&amp;$F599="H"),"GAS","")))</f>
        <v/>
      </c>
      <c r="AW599" s="2">
        <f>IF($AV599="","",$R599)</f>
        <v/>
      </c>
      <c r="AX599" s="2">
        <f>IF($AV599="","",IF($AB599=0,$R599,0))</f>
        <v/>
      </c>
      <c r="AY599" s="2">
        <f>IF($AV599="","",IF(AND($Z599=0,COUNTIF('AR SALES'!$L$2:$L$2501,$L599)=0),"YES",""))</f>
        <v/>
      </c>
      <c r="AZ599" s="2">
        <f>IF($AV599="","",IFERROR(VLOOKUP($AU599,CODES!$A:$B,2,FALSE),"NO CODE"))</f>
        <v/>
      </c>
      <c r="BA599" s="2">
        <f>IF(""&amp;$F599&lt;&gt;"4","",IF($AY599="YES","",IF(ROUND(SUMIFS($AE$2:$AE$4001,$L$2:$L$4001,$L599,$F$2:$F$4001,"4")-SUMIFS('AR SALES'!$Y$2:$Y$2501,'AR SALES'!$L$2:$L$2501,$L599,'AR SALES'!$AD$2:$AD$2501,"OFF"),2)=0,"","STALE")))</f>
        <v/>
      </c>
      <c r="BB599" s="2">
        <f>IF(OR(""&amp;$F599="2",""&amp;$F599="4",""&amp;$F599="G",""&amp;$F599="H"),IF($AY599="YES","",IF($AB599&lt;&gt;0,"",IF(COUNTIFS('AR SALES'!$L$2:$L$2501,$L599,'AR SALES'!$AD$2:$AD$2501,IF(""&amp;$F599="4","OFF","ON"),'AR SALES'!$AF$2:$AF$2501,"Y")&gt;0,"","NO EXEMPTION"))),"")</f>
        <v/>
      </c>
    </row>
    <row r="600">
      <c r="AT600" s="2">
        <f>IF($L600="","",IFERROR(INDEX('AR SALES'!$H$2:$H$2501,MATCH(""&amp;$L600,'AR SALES'!$AE$2:$AE$2501,0)),""))</f>
        <v/>
      </c>
      <c r="AU600" s="2">
        <f>IF($L600="","",IF($A600&lt;&gt;"GA","",IF($E600="FULTON",IF(ISNUMBER(SEARCH("COLLEGE PARK",$AT600)),"FULTON (COLLEGE PARK)",IF(ISNUMBER(SEARCH("HAPEVILLE",$AT600)),"FULTON (HAPEVILLE)",IF(ISNUMBER(SEARCH("EAST POINT",$AT600)),"FULTON (EAST POINT)",IF(ISNUMBER(SEARCH("ATLANTA",$AT600)),"FULTON (ATL LIMITS)","FULTON")))),IF($E600="DEKALB",IF(ISNUMBER(SEARCH("ATLANTA",$AT600)),"DEKALB (ATL LIMITS)","DEKALB"),IF(AND($E600="CLAYTON",ISNUMBER(SEARCH("COLLEGE PARK",$AT600))),"CLAYTON (COLLEGE PARK)",$E600)))))</f>
        <v/>
      </c>
      <c r="AV600" s="2">
        <f>IF($L600="","",IF(""&amp;$F600="2","DIESEL",IF(OR(""&amp;$F600="G",""&amp;$F600="H"),"GAS","")))</f>
        <v/>
      </c>
      <c r="AW600" s="2">
        <f>IF($AV600="","",$R600)</f>
        <v/>
      </c>
      <c r="AX600" s="2">
        <f>IF($AV600="","",IF($AB600=0,$R600,0))</f>
        <v/>
      </c>
      <c r="AY600" s="2">
        <f>IF($AV600="","",IF(AND($Z600=0,COUNTIF('AR SALES'!$L$2:$L$2501,$L600)=0),"YES",""))</f>
        <v/>
      </c>
      <c r="AZ600" s="2">
        <f>IF($AV600="","",IFERROR(VLOOKUP($AU600,CODES!$A:$B,2,FALSE),"NO CODE"))</f>
        <v/>
      </c>
      <c r="BA600" s="2">
        <f>IF(""&amp;$F600&lt;&gt;"4","",IF($AY600="YES","",IF(ROUND(SUMIFS($AE$2:$AE$4001,$L$2:$L$4001,$L600,$F$2:$F$4001,"4")-SUMIFS('AR SALES'!$Y$2:$Y$2501,'AR SALES'!$L$2:$L$2501,$L600,'AR SALES'!$AD$2:$AD$2501,"OFF"),2)=0,"","STALE")))</f>
        <v/>
      </c>
      <c r="BB600" s="2">
        <f>IF(OR(""&amp;$F600="2",""&amp;$F600="4",""&amp;$F600="G",""&amp;$F600="H"),IF($AY600="YES","",IF($AB600&lt;&gt;0,"",IF(COUNTIFS('AR SALES'!$L$2:$L$2501,$L600,'AR SALES'!$AD$2:$AD$2501,IF(""&amp;$F600="4","OFF","ON"),'AR SALES'!$AF$2:$AF$2501,"Y")&gt;0,"","NO EXEMPTION"))),"")</f>
        <v/>
      </c>
    </row>
    <row r="601">
      <c r="AT601" s="2">
        <f>IF($L601="","",IFERROR(INDEX('AR SALES'!$H$2:$H$2501,MATCH(""&amp;$L601,'AR SALES'!$AE$2:$AE$2501,0)),""))</f>
        <v/>
      </c>
      <c r="AU601" s="2">
        <f>IF($L601="","",IF($A601&lt;&gt;"GA","",IF($E601="FULTON",IF(ISNUMBER(SEARCH("COLLEGE PARK",$AT601)),"FULTON (COLLEGE PARK)",IF(ISNUMBER(SEARCH("HAPEVILLE",$AT601)),"FULTON (HAPEVILLE)",IF(ISNUMBER(SEARCH("EAST POINT",$AT601)),"FULTON (EAST POINT)",IF(ISNUMBER(SEARCH("ATLANTA",$AT601)),"FULTON (ATL LIMITS)","FULTON")))),IF($E601="DEKALB",IF(ISNUMBER(SEARCH("ATLANTA",$AT601)),"DEKALB (ATL LIMITS)","DEKALB"),IF(AND($E601="CLAYTON",ISNUMBER(SEARCH("COLLEGE PARK",$AT601))),"CLAYTON (COLLEGE PARK)",$E601)))))</f>
        <v/>
      </c>
      <c r="AV601" s="2">
        <f>IF($L601="","",IF(""&amp;$F601="2","DIESEL",IF(OR(""&amp;$F601="G",""&amp;$F601="H"),"GAS","")))</f>
        <v/>
      </c>
      <c r="AW601" s="2">
        <f>IF($AV601="","",$R601)</f>
        <v/>
      </c>
      <c r="AX601" s="2">
        <f>IF($AV601="","",IF($AB601=0,$R601,0))</f>
        <v/>
      </c>
      <c r="AY601" s="2">
        <f>IF($AV601="","",IF(AND($Z601=0,COUNTIF('AR SALES'!$L$2:$L$2501,$L601)=0),"YES",""))</f>
        <v/>
      </c>
      <c r="AZ601" s="2">
        <f>IF($AV601="","",IFERROR(VLOOKUP($AU601,CODES!$A:$B,2,FALSE),"NO CODE"))</f>
        <v/>
      </c>
      <c r="BA601" s="2">
        <f>IF(""&amp;$F601&lt;&gt;"4","",IF($AY601="YES","",IF(ROUND(SUMIFS($AE$2:$AE$4001,$L$2:$L$4001,$L601,$F$2:$F$4001,"4")-SUMIFS('AR SALES'!$Y$2:$Y$2501,'AR SALES'!$L$2:$L$2501,$L601,'AR SALES'!$AD$2:$AD$2501,"OFF"),2)=0,"","STALE")))</f>
        <v/>
      </c>
      <c r="BB601" s="2">
        <f>IF(OR(""&amp;$F601="2",""&amp;$F601="4",""&amp;$F601="G",""&amp;$F601="H"),IF($AY601="YES","",IF($AB601&lt;&gt;0,"",IF(COUNTIFS('AR SALES'!$L$2:$L$2501,$L601,'AR SALES'!$AD$2:$AD$2501,IF(""&amp;$F601="4","OFF","ON"),'AR SALES'!$AF$2:$AF$2501,"Y")&gt;0,"","NO EXEMPTION"))),"")</f>
        <v/>
      </c>
    </row>
    <row r="602">
      <c r="AT602" s="2">
        <f>IF($L602="","",IFERROR(INDEX('AR SALES'!$H$2:$H$2501,MATCH(""&amp;$L602,'AR SALES'!$AE$2:$AE$2501,0)),""))</f>
        <v/>
      </c>
      <c r="AU602" s="2">
        <f>IF($L602="","",IF($A602&lt;&gt;"GA","",IF($E602="FULTON",IF(ISNUMBER(SEARCH("COLLEGE PARK",$AT602)),"FULTON (COLLEGE PARK)",IF(ISNUMBER(SEARCH("HAPEVILLE",$AT602)),"FULTON (HAPEVILLE)",IF(ISNUMBER(SEARCH("EAST POINT",$AT602)),"FULTON (EAST POINT)",IF(ISNUMBER(SEARCH("ATLANTA",$AT602)),"FULTON (ATL LIMITS)","FULTON")))),IF($E602="DEKALB",IF(ISNUMBER(SEARCH("ATLANTA",$AT602)),"DEKALB (ATL LIMITS)","DEKALB"),IF(AND($E602="CLAYTON",ISNUMBER(SEARCH("COLLEGE PARK",$AT602))),"CLAYTON (COLLEGE PARK)",$E602)))))</f>
        <v/>
      </c>
      <c r="AV602" s="2">
        <f>IF($L602="","",IF(""&amp;$F602="2","DIESEL",IF(OR(""&amp;$F602="G",""&amp;$F602="H"),"GAS","")))</f>
        <v/>
      </c>
      <c r="AW602" s="2">
        <f>IF($AV602="","",$R602)</f>
        <v/>
      </c>
      <c r="AX602" s="2">
        <f>IF($AV602="","",IF($AB602=0,$R602,0))</f>
        <v/>
      </c>
      <c r="AY602" s="2">
        <f>IF($AV602="","",IF(AND($Z602=0,COUNTIF('AR SALES'!$L$2:$L$2501,$L602)=0),"YES",""))</f>
        <v/>
      </c>
      <c r="AZ602" s="2">
        <f>IF($AV602="","",IFERROR(VLOOKUP($AU602,CODES!$A:$B,2,FALSE),"NO CODE"))</f>
        <v/>
      </c>
      <c r="BA602" s="2">
        <f>IF(""&amp;$F602&lt;&gt;"4","",IF($AY602="YES","",IF(ROUND(SUMIFS($AE$2:$AE$4001,$L$2:$L$4001,$L602,$F$2:$F$4001,"4")-SUMIFS('AR SALES'!$Y$2:$Y$2501,'AR SALES'!$L$2:$L$2501,$L602,'AR SALES'!$AD$2:$AD$2501,"OFF"),2)=0,"","STALE")))</f>
        <v/>
      </c>
      <c r="BB602" s="2">
        <f>IF(OR(""&amp;$F602="2",""&amp;$F602="4",""&amp;$F602="G",""&amp;$F602="H"),IF($AY602="YES","",IF($AB602&lt;&gt;0,"",IF(COUNTIFS('AR SALES'!$L$2:$L$2501,$L602,'AR SALES'!$AD$2:$AD$2501,IF(""&amp;$F602="4","OFF","ON"),'AR SALES'!$AF$2:$AF$2501,"Y")&gt;0,"","NO EXEMPTION"))),"")</f>
        <v/>
      </c>
    </row>
    <row r="603">
      <c r="AT603" s="2">
        <f>IF($L603="","",IFERROR(INDEX('AR SALES'!$H$2:$H$2501,MATCH(""&amp;$L603,'AR SALES'!$AE$2:$AE$2501,0)),""))</f>
        <v/>
      </c>
      <c r="AU603" s="2">
        <f>IF($L603="","",IF($A603&lt;&gt;"GA","",IF($E603="FULTON",IF(ISNUMBER(SEARCH("COLLEGE PARK",$AT603)),"FULTON (COLLEGE PARK)",IF(ISNUMBER(SEARCH("HAPEVILLE",$AT603)),"FULTON (HAPEVILLE)",IF(ISNUMBER(SEARCH("EAST POINT",$AT603)),"FULTON (EAST POINT)",IF(ISNUMBER(SEARCH("ATLANTA",$AT603)),"FULTON (ATL LIMITS)","FULTON")))),IF($E603="DEKALB",IF(ISNUMBER(SEARCH("ATLANTA",$AT603)),"DEKALB (ATL LIMITS)","DEKALB"),IF(AND($E603="CLAYTON",ISNUMBER(SEARCH("COLLEGE PARK",$AT603))),"CLAYTON (COLLEGE PARK)",$E603)))))</f>
        <v/>
      </c>
      <c r="AV603" s="2">
        <f>IF($L603="","",IF(""&amp;$F603="2","DIESEL",IF(OR(""&amp;$F603="G",""&amp;$F603="H"),"GAS","")))</f>
        <v/>
      </c>
      <c r="AW603" s="2">
        <f>IF($AV603="","",$R603)</f>
        <v/>
      </c>
      <c r="AX603" s="2">
        <f>IF($AV603="","",IF($AB603=0,$R603,0))</f>
        <v/>
      </c>
      <c r="AY603" s="2">
        <f>IF($AV603="","",IF(AND($Z603=0,COUNTIF('AR SALES'!$L$2:$L$2501,$L603)=0),"YES",""))</f>
        <v/>
      </c>
      <c r="AZ603" s="2">
        <f>IF($AV603="","",IFERROR(VLOOKUP($AU603,CODES!$A:$B,2,FALSE),"NO CODE"))</f>
        <v/>
      </c>
      <c r="BA603" s="2">
        <f>IF(""&amp;$F603&lt;&gt;"4","",IF($AY603="YES","",IF(ROUND(SUMIFS($AE$2:$AE$4001,$L$2:$L$4001,$L603,$F$2:$F$4001,"4")-SUMIFS('AR SALES'!$Y$2:$Y$2501,'AR SALES'!$L$2:$L$2501,$L603,'AR SALES'!$AD$2:$AD$2501,"OFF"),2)=0,"","STALE")))</f>
        <v/>
      </c>
      <c r="BB603" s="2">
        <f>IF(OR(""&amp;$F603="2",""&amp;$F603="4",""&amp;$F603="G",""&amp;$F603="H"),IF($AY603="YES","",IF($AB603&lt;&gt;0,"",IF(COUNTIFS('AR SALES'!$L$2:$L$2501,$L603,'AR SALES'!$AD$2:$AD$2501,IF(""&amp;$F603="4","OFF","ON"),'AR SALES'!$AF$2:$AF$2501,"Y")&gt;0,"","NO EXEMPTION"))),"")</f>
        <v/>
      </c>
    </row>
    <row r="604">
      <c r="AT604" s="2">
        <f>IF($L604="","",IFERROR(INDEX('AR SALES'!$H$2:$H$2501,MATCH(""&amp;$L604,'AR SALES'!$AE$2:$AE$2501,0)),""))</f>
        <v/>
      </c>
      <c r="AU604" s="2">
        <f>IF($L604="","",IF($A604&lt;&gt;"GA","",IF($E604="FULTON",IF(ISNUMBER(SEARCH("COLLEGE PARK",$AT604)),"FULTON (COLLEGE PARK)",IF(ISNUMBER(SEARCH("HAPEVILLE",$AT604)),"FULTON (HAPEVILLE)",IF(ISNUMBER(SEARCH("EAST POINT",$AT604)),"FULTON (EAST POINT)",IF(ISNUMBER(SEARCH("ATLANTA",$AT604)),"FULTON (ATL LIMITS)","FULTON")))),IF($E604="DEKALB",IF(ISNUMBER(SEARCH("ATLANTA",$AT604)),"DEKALB (ATL LIMITS)","DEKALB"),IF(AND($E604="CLAYTON",ISNUMBER(SEARCH("COLLEGE PARK",$AT604))),"CLAYTON (COLLEGE PARK)",$E604)))))</f>
        <v/>
      </c>
      <c r="AV604" s="2">
        <f>IF($L604="","",IF(""&amp;$F604="2","DIESEL",IF(OR(""&amp;$F604="G",""&amp;$F604="H"),"GAS","")))</f>
        <v/>
      </c>
      <c r="AW604" s="2">
        <f>IF($AV604="","",$R604)</f>
        <v/>
      </c>
      <c r="AX604" s="2">
        <f>IF($AV604="","",IF($AB604=0,$R604,0))</f>
        <v/>
      </c>
      <c r="AY604" s="2">
        <f>IF($AV604="","",IF(AND($Z604=0,COUNTIF('AR SALES'!$L$2:$L$2501,$L604)=0),"YES",""))</f>
        <v/>
      </c>
      <c r="AZ604" s="2">
        <f>IF($AV604="","",IFERROR(VLOOKUP($AU604,CODES!$A:$B,2,FALSE),"NO CODE"))</f>
        <v/>
      </c>
      <c r="BA604" s="2">
        <f>IF(""&amp;$F604&lt;&gt;"4","",IF($AY604="YES","",IF(ROUND(SUMIFS($AE$2:$AE$4001,$L$2:$L$4001,$L604,$F$2:$F$4001,"4")-SUMIFS('AR SALES'!$Y$2:$Y$2501,'AR SALES'!$L$2:$L$2501,$L604,'AR SALES'!$AD$2:$AD$2501,"OFF"),2)=0,"","STALE")))</f>
        <v/>
      </c>
      <c r="BB604" s="2">
        <f>IF(OR(""&amp;$F604="2",""&amp;$F604="4",""&amp;$F604="G",""&amp;$F604="H"),IF($AY604="YES","",IF($AB604&lt;&gt;0,"",IF(COUNTIFS('AR SALES'!$L$2:$L$2501,$L604,'AR SALES'!$AD$2:$AD$2501,IF(""&amp;$F604="4","OFF","ON"),'AR SALES'!$AF$2:$AF$2501,"Y")&gt;0,"","NO EXEMPTION"))),"")</f>
        <v/>
      </c>
    </row>
    <row r="605">
      <c r="AT605" s="2">
        <f>IF($L605="","",IFERROR(INDEX('AR SALES'!$H$2:$H$2501,MATCH(""&amp;$L605,'AR SALES'!$AE$2:$AE$2501,0)),""))</f>
        <v/>
      </c>
      <c r="AU605" s="2">
        <f>IF($L605="","",IF($A605&lt;&gt;"GA","",IF($E605="FULTON",IF(ISNUMBER(SEARCH("COLLEGE PARK",$AT605)),"FULTON (COLLEGE PARK)",IF(ISNUMBER(SEARCH("HAPEVILLE",$AT605)),"FULTON (HAPEVILLE)",IF(ISNUMBER(SEARCH("EAST POINT",$AT605)),"FULTON (EAST POINT)",IF(ISNUMBER(SEARCH("ATLANTA",$AT605)),"FULTON (ATL LIMITS)","FULTON")))),IF($E605="DEKALB",IF(ISNUMBER(SEARCH("ATLANTA",$AT605)),"DEKALB (ATL LIMITS)","DEKALB"),IF(AND($E605="CLAYTON",ISNUMBER(SEARCH("COLLEGE PARK",$AT605))),"CLAYTON (COLLEGE PARK)",$E605)))))</f>
        <v/>
      </c>
      <c r="AV605" s="2">
        <f>IF($L605="","",IF(""&amp;$F605="2","DIESEL",IF(OR(""&amp;$F605="G",""&amp;$F605="H"),"GAS","")))</f>
        <v/>
      </c>
      <c r="AW605" s="2">
        <f>IF($AV605="","",$R605)</f>
        <v/>
      </c>
      <c r="AX605" s="2">
        <f>IF($AV605="","",IF($AB605=0,$R605,0))</f>
        <v/>
      </c>
      <c r="AY605" s="2">
        <f>IF($AV605="","",IF(AND($Z605=0,COUNTIF('AR SALES'!$L$2:$L$2501,$L605)=0),"YES",""))</f>
        <v/>
      </c>
      <c r="AZ605" s="2">
        <f>IF($AV605="","",IFERROR(VLOOKUP($AU605,CODES!$A:$B,2,FALSE),"NO CODE"))</f>
        <v/>
      </c>
      <c r="BA605" s="2">
        <f>IF(""&amp;$F605&lt;&gt;"4","",IF($AY605="YES","",IF(ROUND(SUMIFS($AE$2:$AE$4001,$L$2:$L$4001,$L605,$F$2:$F$4001,"4")-SUMIFS('AR SALES'!$Y$2:$Y$2501,'AR SALES'!$L$2:$L$2501,$L605,'AR SALES'!$AD$2:$AD$2501,"OFF"),2)=0,"","STALE")))</f>
        <v/>
      </c>
      <c r="BB605" s="2">
        <f>IF(OR(""&amp;$F605="2",""&amp;$F605="4",""&amp;$F605="G",""&amp;$F605="H"),IF($AY605="YES","",IF($AB605&lt;&gt;0,"",IF(COUNTIFS('AR SALES'!$L$2:$L$2501,$L605,'AR SALES'!$AD$2:$AD$2501,IF(""&amp;$F605="4","OFF","ON"),'AR SALES'!$AF$2:$AF$2501,"Y")&gt;0,"","NO EXEMPTION"))),"")</f>
        <v/>
      </c>
    </row>
    <row r="606">
      <c r="AT606" s="2">
        <f>IF($L606="","",IFERROR(INDEX('AR SALES'!$H$2:$H$2501,MATCH(""&amp;$L606,'AR SALES'!$AE$2:$AE$2501,0)),""))</f>
        <v/>
      </c>
      <c r="AU606" s="2">
        <f>IF($L606="","",IF($A606&lt;&gt;"GA","",IF($E606="FULTON",IF(ISNUMBER(SEARCH("COLLEGE PARK",$AT606)),"FULTON (COLLEGE PARK)",IF(ISNUMBER(SEARCH("HAPEVILLE",$AT606)),"FULTON (HAPEVILLE)",IF(ISNUMBER(SEARCH("EAST POINT",$AT606)),"FULTON (EAST POINT)",IF(ISNUMBER(SEARCH("ATLANTA",$AT606)),"FULTON (ATL LIMITS)","FULTON")))),IF($E606="DEKALB",IF(ISNUMBER(SEARCH("ATLANTA",$AT606)),"DEKALB (ATL LIMITS)","DEKALB"),IF(AND($E606="CLAYTON",ISNUMBER(SEARCH("COLLEGE PARK",$AT606))),"CLAYTON (COLLEGE PARK)",$E606)))))</f>
        <v/>
      </c>
      <c r="AV606" s="2">
        <f>IF($L606="","",IF(""&amp;$F606="2","DIESEL",IF(OR(""&amp;$F606="G",""&amp;$F606="H"),"GAS","")))</f>
        <v/>
      </c>
      <c r="AW606" s="2">
        <f>IF($AV606="","",$R606)</f>
        <v/>
      </c>
      <c r="AX606" s="2">
        <f>IF($AV606="","",IF($AB606=0,$R606,0))</f>
        <v/>
      </c>
      <c r="AY606" s="2">
        <f>IF($AV606="","",IF(AND($Z606=0,COUNTIF('AR SALES'!$L$2:$L$2501,$L606)=0),"YES",""))</f>
        <v/>
      </c>
      <c r="AZ606" s="2">
        <f>IF($AV606="","",IFERROR(VLOOKUP($AU606,CODES!$A:$B,2,FALSE),"NO CODE"))</f>
        <v/>
      </c>
      <c r="BA606" s="2">
        <f>IF(""&amp;$F606&lt;&gt;"4","",IF($AY606="YES","",IF(ROUND(SUMIFS($AE$2:$AE$4001,$L$2:$L$4001,$L606,$F$2:$F$4001,"4")-SUMIFS('AR SALES'!$Y$2:$Y$2501,'AR SALES'!$L$2:$L$2501,$L606,'AR SALES'!$AD$2:$AD$2501,"OFF"),2)=0,"","STALE")))</f>
        <v/>
      </c>
      <c r="BB606" s="2">
        <f>IF(OR(""&amp;$F606="2",""&amp;$F606="4",""&amp;$F606="G",""&amp;$F606="H"),IF($AY606="YES","",IF($AB606&lt;&gt;0,"",IF(COUNTIFS('AR SALES'!$L$2:$L$2501,$L606,'AR SALES'!$AD$2:$AD$2501,IF(""&amp;$F606="4","OFF","ON"),'AR SALES'!$AF$2:$AF$2501,"Y")&gt;0,"","NO EXEMPTION"))),"")</f>
        <v/>
      </c>
    </row>
    <row r="607">
      <c r="AT607" s="2">
        <f>IF($L607="","",IFERROR(INDEX('AR SALES'!$H$2:$H$2501,MATCH(""&amp;$L607,'AR SALES'!$AE$2:$AE$2501,0)),""))</f>
        <v/>
      </c>
      <c r="AU607" s="2">
        <f>IF($L607="","",IF($A607&lt;&gt;"GA","",IF($E607="FULTON",IF(ISNUMBER(SEARCH("COLLEGE PARK",$AT607)),"FULTON (COLLEGE PARK)",IF(ISNUMBER(SEARCH("HAPEVILLE",$AT607)),"FULTON (HAPEVILLE)",IF(ISNUMBER(SEARCH("EAST POINT",$AT607)),"FULTON (EAST POINT)",IF(ISNUMBER(SEARCH("ATLANTA",$AT607)),"FULTON (ATL LIMITS)","FULTON")))),IF($E607="DEKALB",IF(ISNUMBER(SEARCH("ATLANTA",$AT607)),"DEKALB (ATL LIMITS)","DEKALB"),IF(AND($E607="CLAYTON",ISNUMBER(SEARCH("COLLEGE PARK",$AT607))),"CLAYTON (COLLEGE PARK)",$E607)))))</f>
        <v/>
      </c>
      <c r="AV607" s="2">
        <f>IF($L607="","",IF(""&amp;$F607="2","DIESEL",IF(OR(""&amp;$F607="G",""&amp;$F607="H"),"GAS","")))</f>
        <v/>
      </c>
      <c r="AW607" s="2">
        <f>IF($AV607="","",$R607)</f>
        <v/>
      </c>
      <c r="AX607" s="2">
        <f>IF($AV607="","",IF($AB607=0,$R607,0))</f>
        <v/>
      </c>
      <c r="AY607" s="2">
        <f>IF($AV607="","",IF(AND($Z607=0,COUNTIF('AR SALES'!$L$2:$L$2501,$L607)=0),"YES",""))</f>
        <v/>
      </c>
      <c r="AZ607" s="2">
        <f>IF($AV607="","",IFERROR(VLOOKUP($AU607,CODES!$A:$B,2,FALSE),"NO CODE"))</f>
        <v/>
      </c>
      <c r="BA607" s="2">
        <f>IF(""&amp;$F607&lt;&gt;"4","",IF($AY607="YES","",IF(ROUND(SUMIFS($AE$2:$AE$4001,$L$2:$L$4001,$L607,$F$2:$F$4001,"4")-SUMIFS('AR SALES'!$Y$2:$Y$2501,'AR SALES'!$L$2:$L$2501,$L607,'AR SALES'!$AD$2:$AD$2501,"OFF"),2)=0,"","STALE")))</f>
        <v/>
      </c>
      <c r="BB607" s="2">
        <f>IF(OR(""&amp;$F607="2",""&amp;$F607="4",""&amp;$F607="G",""&amp;$F607="H"),IF($AY607="YES","",IF($AB607&lt;&gt;0,"",IF(COUNTIFS('AR SALES'!$L$2:$L$2501,$L607,'AR SALES'!$AD$2:$AD$2501,IF(""&amp;$F607="4","OFF","ON"),'AR SALES'!$AF$2:$AF$2501,"Y")&gt;0,"","NO EXEMPTION"))),"")</f>
        <v/>
      </c>
    </row>
    <row r="608">
      <c r="AT608" s="2">
        <f>IF($L608="","",IFERROR(INDEX('AR SALES'!$H$2:$H$2501,MATCH(""&amp;$L608,'AR SALES'!$AE$2:$AE$2501,0)),""))</f>
        <v/>
      </c>
      <c r="AU608" s="2">
        <f>IF($L608="","",IF($A608&lt;&gt;"GA","",IF($E608="FULTON",IF(ISNUMBER(SEARCH("COLLEGE PARK",$AT608)),"FULTON (COLLEGE PARK)",IF(ISNUMBER(SEARCH("HAPEVILLE",$AT608)),"FULTON (HAPEVILLE)",IF(ISNUMBER(SEARCH("EAST POINT",$AT608)),"FULTON (EAST POINT)",IF(ISNUMBER(SEARCH("ATLANTA",$AT608)),"FULTON (ATL LIMITS)","FULTON")))),IF($E608="DEKALB",IF(ISNUMBER(SEARCH("ATLANTA",$AT608)),"DEKALB (ATL LIMITS)","DEKALB"),IF(AND($E608="CLAYTON",ISNUMBER(SEARCH("COLLEGE PARK",$AT608))),"CLAYTON (COLLEGE PARK)",$E608)))))</f>
        <v/>
      </c>
      <c r="AV608" s="2">
        <f>IF($L608="","",IF(""&amp;$F608="2","DIESEL",IF(OR(""&amp;$F608="G",""&amp;$F608="H"),"GAS","")))</f>
        <v/>
      </c>
      <c r="AW608" s="2">
        <f>IF($AV608="","",$R608)</f>
        <v/>
      </c>
      <c r="AX608" s="2">
        <f>IF($AV608="","",IF($AB608=0,$R608,0))</f>
        <v/>
      </c>
      <c r="AY608" s="2">
        <f>IF($AV608="","",IF(AND($Z608=0,COUNTIF('AR SALES'!$L$2:$L$2501,$L608)=0),"YES",""))</f>
        <v/>
      </c>
      <c r="AZ608" s="2">
        <f>IF($AV608="","",IFERROR(VLOOKUP($AU608,CODES!$A:$B,2,FALSE),"NO CODE"))</f>
        <v/>
      </c>
      <c r="BA608" s="2">
        <f>IF(""&amp;$F608&lt;&gt;"4","",IF($AY608="YES","",IF(ROUND(SUMIFS($AE$2:$AE$4001,$L$2:$L$4001,$L608,$F$2:$F$4001,"4")-SUMIFS('AR SALES'!$Y$2:$Y$2501,'AR SALES'!$L$2:$L$2501,$L608,'AR SALES'!$AD$2:$AD$2501,"OFF"),2)=0,"","STALE")))</f>
        <v/>
      </c>
      <c r="BB608" s="2">
        <f>IF(OR(""&amp;$F608="2",""&amp;$F608="4",""&amp;$F608="G",""&amp;$F608="H"),IF($AY608="YES","",IF($AB608&lt;&gt;0,"",IF(COUNTIFS('AR SALES'!$L$2:$L$2501,$L608,'AR SALES'!$AD$2:$AD$2501,IF(""&amp;$F608="4","OFF","ON"),'AR SALES'!$AF$2:$AF$2501,"Y")&gt;0,"","NO EXEMPTION"))),"")</f>
        <v/>
      </c>
    </row>
    <row r="609">
      <c r="AT609" s="2">
        <f>IF($L609="","",IFERROR(INDEX('AR SALES'!$H$2:$H$2501,MATCH(""&amp;$L609,'AR SALES'!$AE$2:$AE$2501,0)),""))</f>
        <v/>
      </c>
      <c r="AU609" s="2">
        <f>IF($L609="","",IF($A609&lt;&gt;"GA","",IF($E609="FULTON",IF(ISNUMBER(SEARCH("COLLEGE PARK",$AT609)),"FULTON (COLLEGE PARK)",IF(ISNUMBER(SEARCH("HAPEVILLE",$AT609)),"FULTON (HAPEVILLE)",IF(ISNUMBER(SEARCH("EAST POINT",$AT609)),"FULTON (EAST POINT)",IF(ISNUMBER(SEARCH("ATLANTA",$AT609)),"FULTON (ATL LIMITS)","FULTON")))),IF($E609="DEKALB",IF(ISNUMBER(SEARCH("ATLANTA",$AT609)),"DEKALB (ATL LIMITS)","DEKALB"),IF(AND($E609="CLAYTON",ISNUMBER(SEARCH("COLLEGE PARK",$AT609))),"CLAYTON (COLLEGE PARK)",$E609)))))</f>
        <v/>
      </c>
      <c r="AV609" s="2">
        <f>IF($L609="","",IF(""&amp;$F609="2","DIESEL",IF(OR(""&amp;$F609="G",""&amp;$F609="H"),"GAS","")))</f>
        <v/>
      </c>
      <c r="AW609" s="2">
        <f>IF($AV609="","",$R609)</f>
        <v/>
      </c>
      <c r="AX609" s="2">
        <f>IF($AV609="","",IF($AB609=0,$R609,0))</f>
        <v/>
      </c>
      <c r="AY609" s="2">
        <f>IF($AV609="","",IF(AND($Z609=0,COUNTIF('AR SALES'!$L$2:$L$2501,$L609)=0),"YES",""))</f>
        <v/>
      </c>
      <c r="AZ609" s="2">
        <f>IF($AV609="","",IFERROR(VLOOKUP($AU609,CODES!$A:$B,2,FALSE),"NO CODE"))</f>
        <v/>
      </c>
      <c r="BA609" s="2">
        <f>IF(""&amp;$F609&lt;&gt;"4","",IF($AY609="YES","",IF(ROUND(SUMIFS($AE$2:$AE$4001,$L$2:$L$4001,$L609,$F$2:$F$4001,"4")-SUMIFS('AR SALES'!$Y$2:$Y$2501,'AR SALES'!$L$2:$L$2501,$L609,'AR SALES'!$AD$2:$AD$2501,"OFF"),2)=0,"","STALE")))</f>
        <v/>
      </c>
      <c r="BB609" s="2">
        <f>IF(OR(""&amp;$F609="2",""&amp;$F609="4",""&amp;$F609="G",""&amp;$F609="H"),IF($AY609="YES","",IF($AB609&lt;&gt;0,"",IF(COUNTIFS('AR SALES'!$L$2:$L$2501,$L609,'AR SALES'!$AD$2:$AD$2501,IF(""&amp;$F609="4","OFF","ON"),'AR SALES'!$AF$2:$AF$2501,"Y")&gt;0,"","NO EXEMPTION"))),"")</f>
        <v/>
      </c>
    </row>
    <row r="610">
      <c r="AT610" s="2">
        <f>IF($L610="","",IFERROR(INDEX('AR SALES'!$H$2:$H$2501,MATCH(""&amp;$L610,'AR SALES'!$AE$2:$AE$2501,0)),""))</f>
        <v/>
      </c>
      <c r="AU610" s="2">
        <f>IF($L610="","",IF($A610&lt;&gt;"GA","",IF($E610="FULTON",IF(ISNUMBER(SEARCH("COLLEGE PARK",$AT610)),"FULTON (COLLEGE PARK)",IF(ISNUMBER(SEARCH("HAPEVILLE",$AT610)),"FULTON (HAPEVILLE)",IF(ISNUMBER(SEARCH("EAST POINT",$AT610)),"FULTON (EAST POINT)",IF(ISNUMBER(SEARCH("ATLANTA",$AT610)),"FULTON (ATL LIMITS)","FULTON")))),IF($E610="DEKALB",IF(ISNUMBER(SEARCH("ATLANTA",$AT610)),"DEKALB (ATL LIMITS)","DEKALB"),IF(AND($E610="CLAYTON",ISNUMBER(SEARCH("COLLEGE PARK",$AT610))),"CLAYTON (COLLEGE PARK)",$E610)))))</f>
        <v/>
      </c>
      <c r="AV610" s="2">
        <f>IF($L610="","",IF(""&amp;$F610="2","DIESEL",IF(OR(""&amp;$F610="G",""&amp;$F610="H"),"GAS","")))</f>
        <v/>
      </c>
      <c r="AW610" s="2">
        <f>IF($AV610="","",$R610)</f>
        <v/>
      </c>
      <c r="AX610" s="2">
        <f>IF($AV610="","",IF($AB610=0,$R610,0))</f>
        <v/>
      </c>
      <c r="AY610" s="2">
        <f>IF($AV610="","",IF(AND($Z610=0,COUNTIF('AR SALES'!$L$2:$L$2501,$L610)=0),"YES",""))</f>
        <v/>
      </c>
      <c r="AZ610" s="2">
        <f>IF($AV610="","",IFERROR(VLOOKUP($AU610,CODES!$A:$B,2,FALSE),"NO CODE"))</f>
        <v/>
      </c>
      <c r="BA610" s="2">
        <f>IF(""&amp;$F610&lt;&gt;"4","",IF($AY610="YES","",IF(ROUND(SUMIFS($AE$2:$AE$4001,$L$2:$L$4001,$L610,$F$2:$F$4001,"4")-SUMIFS('AR SALES'!$Y$2:$Y$2501,'AR SALES'!$L$2:$L$2501,$L610,'AR SALES'!$AD$2:$AD$2501,"OFF"),2)=0,"","STALE")))</f>
        <v/>
      </c>
      <c r="BB610" s="2">
        <f>IF(OR(""&amp;$F610="2",""&amp;$F610="4",""&amp;$F610="G",""&amp;$F610="H"),IF($AY610="YES","",IF($AB610&lt;&gt;0,"",IF(COUNTIFS('AR SALES'!$L$2:$L$2501,$L610,'AR SALES'!$AD$2:$AD$2501,IF(""&amp;$F610="4","OFF","ON"),'AR SALES'!$AF$2:$AF$2501,"Y")&gt;0,"","NO EXEMPTION"))),"")</f>
        <v/>
      </c>
    </row>
    <row r="611">
      <c r="AT611" s="2">
        <f>IF($L611="","",IFERROR(INDEX('AR SALES'!$H$2:$H$2501,MATCH(""&amp;$L611,'AR SALES'!$AE$2:$AE$2501,0)),""))</f>
        <v/>
      </c>
      <c r="AU611" s="2">
        <f>IF($L611="","",IF($A611&lt;&gt;"GA","",IF($E611="FULTON",IF(ISNUMBER(SEARCH("COLLEGE PARK",$AT611)),"FULTON (COLLEGE PARK)",IF(ISNUMBER(SEARCH("HAPEVILLE",$AT611)),"FULTON (HAPEVILLE)",IF(ISNUMBER(SEARCH("EAST POINT",$AT611)),"FULTON (EAST POINT)",IF(ISNUMBER(SEARCH("ATLANTA",$AT611)),"FULTON (ATL LIMITS)","FULTON")))),IF($E611="DEKALB",IF(ISNUMBER(SEARCH("ATLANTA",$AT611)),"DEKALB (ATL LIMITS)","DEKALB"),IF(AND($E611="CLAYTON",ISNUMBER(SEARCH("COLLEGE PARK",$AT611))),"CLAYTON (COLLEGE PARK)",$E611)))))</f>
        <v/>
      </c>
      <c r="AV611" s="2">
        <f>IF($L611="","",IF(""&amp;$F611="2","DIESEL",IF(OR(""&amp;$F611="G",""&amp;$F611="H"),"GAS","")))</f>
        <v/>
      </c>
      <c r="AW611" s="2">
        <f>IF($AV611="","",$R611)</f>
        <v/>
      </c>
      <c r="AX611" s="2">
        <f>IF($AV611="","",IF($AB611=0,$R611,0))</f>
        <v/>
      </c>
      <c r="AY611" s="2">
        <f>IF($AV611="","",IF(AND($Z611=0,COUNTIF('AR SALES'!$L$2:$L$2501,$L611)=0),"YES",""))</f>
        <v/>
      </c>
      <c r="AZ611" s="2">
        <f>IF($AV611="","",IFERROR(VLOOKUP($AU611,CODES!$A:$B,2,FALSE),"NO CODE"))</f>
        <v/>
      </c>
      <c r="BA611" s="2">
        <f>IF(""&amp;$F611&lt;&gt;"4","",IF($AY611="YES","",IF(ROUND(SUMIFS($AE$2:$AE$4001,$L$2:$L$4001,$L611,$F$2:$F$4001,"4")-SUMIFS('AR SALES'!$Y$2:$Y$2501,'AR SALES'!$L$2:$L$2501,$L611,'AR SALES'!$AD$2:$AD$2501,"OFF"),2)=0,"","STALE")))</f>
        <v/>
      </c>
      <c r="BB611" s="2">
        <f>IF(OR(""&amp;$F611="2",""&amp;$F611="4",""&amp;$F611="G",""&amp;$F611="H"),IF($AY611="YES","",IF($AB611&lt;&gt;0,"",IF(COUNTIFS('AR SALES'!$L$2:$L$2501,$L611,'AR SALES'!$AD$2:$AD$2501,IF(""&amp;$F611="4","OFF","ON"),'AR SALES'!$AF$2:$AF$2501,"Y")&gt;0,"","NO EXEMPTION"))),"")</f>
        <v/>
      </c>
    </row>
    <row r="612">
      <c r="AT612" s="2">
        <f>IF($L612="","",IFERROR(INDEX('AR SALES'!$H$2:$H$2501,MATCH(""&amp;$L612,'AR SALES'!$AE$2:$AE$2501,0)),""))</f>
        <v/>
      </c>
      <c r="AU612" s="2">
        <f>IF($L612="","",IF($A612&lt;&gt;"GA","",IF($E612="FULTON",IF(ISNUMBER(SEARCH("COLLEGE PARK",$AT612)),"FULTON (COLLEGE PARK)",IF(ISNUMBER(SEARCH("HAPEVILLE",$AT612)),"FULTON (HAPEVILLE)",IF(ISNUMBER(SEARCH("EAST POINT",$AT612)),"FULTON (EAST POINT)",IF(ISNUMBER(SEARCH("ATLANTA",$AT612)),"FULTON (ATL LIMITS)","FULTON")))),IF($E612="DEKALB",IF(ISNUMBER(SEARCH("ATLANTA",$AT612)),"DEKALB (ATL LIMITS)","DEKALB"),IF(AND($E612="CLAYTON",ISNUMBER(SEARCH("COLLEGE PARK",$AT612))),"CLAYTON (COLLEGE PARK)",$E612)))))</f>
        <v/>
      </c>
      <c r="AV612" s="2">
        <f>IF($L612="","",IF(""&amp;$F612="2","DIESEL",IF(OR(""&amp;$F612="G",""&amp;$F612="H"),"GAS","")))</f>
        <v/>
      </c>
      <c r="AW612" s="2">
        <f>IF($AV612="","",$R612)</f>
        <v/>
      </c>
      <c r="AX612" s="2">
        <f>IF($AV612="","",IF($AB612=0,$R612,0))</f>
        <v/>
      </c>
      <c r="AY612" s="2">
        <f>IF($AV612="","",IF(AND($Z612=0,COUNTIF('AR SALES'!$L$2:$L$2501,$L612)=0),"YES",""))</f>
        <v/>
      </c>
      <c r="AZ612" s="2">
        <f>IF($AV612="","",IFERROR(VLOOKUP($AU612,CODES!$A:$B,2,FALSE),"NO CODE"))</f>
        <v/>
      </c>
      <c r="BA612" s="2">
        <f>IF(""&amp;$F612&lt;&gt;"4","",IF($AY612="YES","",IF(ROUND(SUMIFS($AE$2:$AE$4001,$L$2:$L$4001,$L612,$F$2:$F$4001,"4")-SUMIFS('AR SALES'!$Y$2:$Y$2501,'AR SALES'!$L$2:$L$2501,$L612,'AR SALES'!$AD$2:$AD$2501,"OFF"),2)=0,"","STALE")))</f>
        <v/>
      </c>
      <c r="BB612" s="2">
        <f>IF(OR(""&amp;$F612="2",""&amp;$F612="4",""&amp;$F612="G",""&amp;$F612="H"),IF($AY612="YES","",IF($AB612&lt;&gt;0,"",IF(COUNTIFS('AR SALES'!$L$2:$L$2501,$L612,'AR SALES'!$AD$2:$AD$2501,IF(""&amp;$F612="4","OFF","ON"),'AR SALES'!$AF$2:$AF$2501,"Y")&gt;0,"","NO EXEMPTION"))),"")</f>
        <v/>
      </c>
    </row>
    <row r="613">
      <c r="AT613" s="2">
        <f>IF($L613="","",IFERROR(INDEX('AR SALES'!$H$2:$H$2501,MATCH(""&amp;$L613,'AR SALES'!$AE$2:$AE$2501,0)),""))</f>
        <v/>
      </c>
      <c r="AU613" s="2">
        <f>IF($L613="","",IF($A613&lt;&gt;"GA","",IF($E613="FULTON",IF(ISNUMBER(SEARCH("COLLEGE PARK",$AT613)),"FULTON (COLLEGE PARK)",IF(ISNUMBER(SEARCH("HAPEVILLE",$AT613)),"FULTON (HAPEVILLE)",IF(ISNUMBER(SEARCH("EAST POINT",$AT613)),"FULTON (EAST POINT)",IF(ISNUMBER(SEARCH("ATLANTA",$AT613)),"FULTON (ATL LIMITS)","FULTON")))),IF($E613="DEKALB",IF(ISNUMBER(SEARCH("ATLANTA",$AT613)),"DEKALB (ATL LIMITS)","DEKALB"),IF(AND($E613="CLAYTON",ISNUMBER(SEARCH("COLLEGE PARK",$AT613))),"CLAYTON (COLLEGE PARK)",$E613)))))</f>
        <v/>
      </c>
      <c r="AV613" s="2">
        <f>IF($L613="","",IF(""&amp;$F613="2","DIESEL",IF(OR(""&amp;$F613="G",""&amp;$F613="H"),"GAS","")))</f>
        <v/>
      </c>
      <c r="AW613" s="2">
        <f>IF($AV613="","",$R613)</f>
        <v/>
      </c>
      <c r="AX613" s="2">
        <f>IF($AV613="","",IF($AB613=0,$R613,0))</f>
        <v/>
      </c>
      <c r="AY613" s="2">
        <f>IF($AV613="","",IF(AND($Z613=0,COUNTIF('AR SALES'!$L$2:$L$2501,$L613)=0),"YES",""))</f>
        <v/>
      </c>
      <c r="AZ613" s="2">
        <f>IF($AV613="","",IFERROR(VLOOKUP($AU613,CODES!$A:$B,2,FALSE),"NO CODE"))</f>
        <v/>
      </c>
      <c r="BA613" s="2">
        <f>IF(""&amp;$F613&lt;&gt;"4","",IF($AY613="YES","",IF(ROUND(SUMIFS($AE$2:$AE$4001,$L$2:$L$4001,$L613,$F$2:$F$4001,"4")-SUMIFS('AR SALES'!$Y$2:$Y$2501,'AR SALES'!$L$2:$L$2501,$L613,'AR SALES'!$AD$2:$AD$2501,"OFF"),2)=0,"","STALE")))</f>
        <v/>
      </c>
      <c r="BB613" s="2">
        <f>IF(OR(""&amp;$F613="2",""&amp;$F613="4",""&amp;$F613="G",""&amp;$F613="H"),IF($AY613="YES","",IF($AB613&lt;&gt;0,"",IF(COUNTIFS('AR SALES'!$L$2:$L$2501,$L613,'AR SALES'!$AD$2:$AD$2501,IF(""&amp;$F613="4","OFF","ON"),'AR SALES'!$AF$2:$AF$2501,"Y")&gt;0,"","NO EXEMPTION"))),"")</f>
        <v/>
      </c>
    </row>
    <row r="614">
      <c r="AT614" s="2">
        <f>IF($L614="","",IFERROR(INDEX('AR SALES'!$H$2:$H$2501,MATCH(""&amp;$L614,'AR SALES'!$AE$2:$AE$2501,0)),""))</f>
        <v/>
      </c>
      <c r="AU614" s="2">
        <f>IF($L614="","",IF($A614&lt;&gt;"GA","",IF($E614="FULTON",IF(ISNUMBER(SEARCH("COLLEGE PARK",$AT614)),"FULTON (COLLEGE PARK)",IF(ISNUMBER(SEARCH("HAPEVILLE",$AT614)),"FULTON (HAPEVILLE)",IF(ISNUMBER(SEARCH("EAST POINT",$AT614)),"FULTON (EAST POINT)",IF(ISNUMBER(SEARCH("ATLANTA",$AT614)),"FULTON (ATL LIMITS)","FULTON")))),IF($E614="DEKALB",IF(ISNUMBER(SEARCH("ATLANTA",$AT614)),"DEKALB (ATL LIMITS)","DEKALB"),IF(AND($E614="CLAYTON",ISNUMBER(SEARCH("COLLEGE PARK",$AT614))),"CLAYTON (COLLEGE PARK)",$E614)))))</f>
        <v/>
      </c>
      <c r="AV614" s="2">
        <f>IF($L614="","",IF(""&amp;$F614="2","DIESEL",IF(OR(""&amp;$F614="G",""&amp;$F614="H"),"GAS","")))</f>
        <v/>
      </c>
      <c r="AW614" s="2">
        <f>IF($AV614="","",$R614)</f>
        <v/>
      </c>
      <c r="AX614" s="2">
        <f>IF($AV614="","",IF($AB614=0,$R614,0))</f>
        <v/>
      </c>
      <c r="AY614" s="2">
        <f>IF($AV614="","",IF(AND($Z614=0,COUNTIF('AR SALES'!$L$2:$L$2501,$L614)=0),"YES",""))</f>
        <v/>
      </c>
      <c r="AZ614" s="2">
        <f>IF($AV614="","",IFERROR(VLOOKUP($AU614,CODES!$A:$B,2,FALSE),"NO CODE"))</f>
        <v/>
      </c>
      <c r="BA614" s="2">
        <f>IF(""&amp;$F614&lt;&gt;"4","",IF($AY614="YES","",IF(ROUND(SUMIFS($AE$2:$AE$4001,$L$2:$L$4001,$L614,$F$2:$F$4001,"4")-SUMIFS('AR SALES'!$Y$2:$Y$2501,'AR SALES'!$L$2:$L$2501,$L614,'AR SALES'!$AD$2:$AD$2501,"OFF"),2)=0,"","STALE")))</f>
        <v/>
      </c>
      <c r="BB614" s="2">
        <f>IF(OR(""&amp;$F614="2",""&amp;$F614="4",""&amp;$F614="G",""&amp;$F614="H"),IF($AY614="YES","",IF($AB614&lt;&gt;0,"",IF(COUNTIFS('AR SALES'!$L$2:$L$2501,$L614,'AR SALES'!$AD$2:$AD$2501,IF(""&amp;$F614="4","OFF","ON"),'AR SALES'!$AF$2:$AF$2501,"Y")&gt;0,"","NO EXEMPTION"))),"")</f>
        <v/>
      </c>
    </row>
    <row r="615">
      <c r="AT615" s="2">
        <f>IF($L615="","",IFERROR(INDEX('AR SALES'!$H$2:$H$2501,MATCH(""&amp;$L615,'AR SALES'!$AE$2:$AE$2501,0)),""))</f>
        <v/>
      </c>
      <c r="AU615" s="2">
        <f>IF($L615="","",IF($A615&lt;&gt;"GA","",IF($E615="FULTON",IF(ISNUMBER(SEARCH("COLLEGE PARK",$AT615)),"FULTON (COLLEGE PARK)",IF(ISNUMBER(SEARCH("HAPEVILLE",$AT615)),"FULTON (HAPEVILLE)",IF(ISNUMBER(SEARCH("EAST POINT",$AT615)),"FULTON (EAST POINT)",IF(ISNUMBER(SEARCH("ATLANTA",$AT615)),"FULTON (ATL LIMITS)","FULTON")))),IF($E615="DEKALB",IF(ISNUMBER(SEARCH("ATLANTA",$AT615)),"DEKALB (ATL LIMITS)","DEKALB"),IF(AND($E615="CLAYTON",ISNUMBER(SEARCH("COLLEGE PARK",$AT615))),"CLAYTON (COLLEGE PARK)",$E615)))))</f>
        <v/>
      </c>
      <c r="AV615" s="2">
        <f>IF($L615="","",IF(""&amp;$F615="2","DIESEL",IF(OR(""&amp;$F615="G",""&amp;$F615="H"),"GAS","")))</f>
        <v/>
      </c>
      <c r="AW615" s="2">
        <f>IF($AV615="","",$R615)</f>
        <v/>
      </c>
      <c r="AX615" s="2">
        <f>IF($AV615="","",IF($AB615=0,$R615,0))</f>
        <v/>
      </c>
      <c r="AY615" s="2">
        <f>IF($AV615="","",IF(AND($Z615=0,COUNTIF('AR SALES'!$L$2:$L$2501,$L615)=0),"YES",""))</f>
        <v/>
      </c>
      <c r="AZ615" s="2">
        <f>IF($AV615="","",IFERROR(VLOOKUP($AU615,CODES!$A:$B,2,FALSE),"NO CODE"))</f>
        <v/>
      </c>
      <c r="BA615" s="2">
        <f>IF(""&amp;$F615&lt;&gt;"4","",IF($AY615="YES","",IF(ROUND(SUMIFS($AE$2:$AE$4001,$L$2:$L$4001,$L615,$F$2:$F$4001,"4")-SUMIFS('AR SALES'!$Y$2:$Y$2501,'AR SALES'!$L$2:$L$2501,$L615,'AR SALES'!$AD$2:$AD$2501,"OFF"),2)=0,"","STALE")))</f>
        <v/>
      </c>
      <c r="BB615" s="2">
        <f>IF(OR(""&amp;$F615="2",""&amp;$F615="4",""&amp;$F615="G",""&amp;$F615="H"),IF($AY615="YES","",IF($AB615&lt;&gt;0,"",IF(COUNTIFS('AR SALES'!$L$2:$L$2501,$L615,'AR SALES'!$AD$2:$AD$2501,IF(""&amp;$F615="4","OFF","ON"),'AR SALES'!$AF$2:$AF$2501,"Y")&gt;0,"","NO EXEMPTION"))),"")</f>
        <v/>
      </c>
    </row>
    <row r="616">
      <c r="AT616" s="2">
        <f>IF($L616="","",IFERROR(INDEX('AR SALES'!$H$2:$H$2501,MATCH(""&amp;$L616,'AR SALES'!$AE$2:$AE$2501,0)),""))</f>
        <v/>
      </c>
      <c r="AU616" s="2">
        <f>IF($L616="","",IF($A616&lt;&gt;"GA","",IF($E616="FULTON",IF(ISNUMBER(SEARCH("COLLEGE PARK",$AT616)),"FULTON (COLLEGE PARK)",IF(ISNUMBER(SEARCH("HAPEVILLE",$AT616)),"FULTON (HAPEVILLE)",IF(ISNUMBER(SEARCH("EAST POINT",$AT616)),"FULTON (EAST POINT)",IF(ISNUMBER(SEARCH("ATLANTA",$AT616)),"FULTON (ATL LIMITS)","FULTON")))),IF($E616="DEKALB",IF(ISNUMBER(SEARCH("ATLANTA",$AT616)),"DEKALB (ATL LIMITS)","DEKALB"),IF(AND($E616="CLAYTON",ISNUMBER(SEARCH("COLLEGE PARK",$AT616))),"CLAYTON (COLLEGE PARK)",$E616)))))</f>
        <v/>
      </c>
      <c r="AV616" s="2">
        <f>IF($L616="","",IF(""&amp;$F616="2","DIESEL",IF(OR(""&amp;$F616="G",""&amp;$F616="H"),"GAS","")))</f>
        <v/>
      </c>
      <c r="AW616" s="2">
        <f>IF($AV616="","",$R616)</f>
        <v/>
      </c>
      <c r="AX616" s="2">
        <f>IF($AV616="","",IF($AB616=0,$R616,0))</f>
        <v/>
      </c>
      <c r="AY616" s="2">
        <f>IF($AV616="","",IF(AND($Z616=0,COUNTIF('AR SALES'!$L$2:$L$2501,$L616)=0),"YES",""))</f>
        <v/>
      </c>
      <c r="AZ616" s="2">
        <f>IF($AV616="","",IFERROR(VLOOKUP($AU616,CODES!$A:$B,2,FALSE),"NO CODE"))</f>
        <v/>
      </c>
      <c r="BA616" s="2">
        <f>IF(""&amp;$F616&lt;&gt;"4","",IF($AY616="YES","",IF(ROUND(SUMIFS($AE$2:$AE$4001,$L$2:$L$4001,$L616,$F$2:$F$4001,"4")-SUMIFS('AR SALES'!$Y$2:$Y$2501,'AR SALES'!$L$2:$L$2501,$L616,'AR SALES'!$AD$2:$AD$2501,"OFF"),2)=0,"","STALE")))</f>
        <v/>
      </c>
      <c r="BB616" s="2">
        <f>IF(OR(""&amp;$F616="2",""&amp;$F616="4",""&amp;$F616="G",""&amp;$F616="H"),IF($AY616="YES","",IF($AB616&lt;&gt;0,"",IF(COUNTIFS('AR SALES'!$L$2:$L$2501,$L616,'AR SALES'!$AD$2:$AD$2501,IF(""&amp;$F616="4","OFF","ON"),'AR SALES'!$AF$2:$AF$2501,"Y")&gt;0,"","NO EXEMPTION"))),"")</f>
        <v/>
      </c>
    </row>
    <row r="617">
      <c r="AT617" s="2">
        <f>IF($L617="","",IFERROR(INDEX('AR SALES'!$H$2:$H$2501,MATCH(""&amp;$L617,'AR SALES'!$AE$2:$AE$2501,0)),""))</f>
        <v/>
      </c>
      <c r="AU617" s="2">
        <f>IF($L617="","",IF($A617&lt;&gt;"GA","",IF($E617="FULTON",IF(ISNUMBER(SEARCH("COLLEGE PARK",$AT617)),"FULTON (COLLEGE PARK)",IF(ISNUMBER(SEARCH("HAPEVILLE",$AT617)),"FULTON (HAPEVILLE)",IF(ISNUMBER(SEARCH("EAST POINT",$AT617)),"FULTON (EAST POINT)",IF(ISNUMBER(SEARCH("ATLANTA",$AT617)),"FULTON (ATL LIMITS)","FULTON")))),IF($E617="DEKALB",IF(ISNUMBER(SEARCH("ATLANTA",$AT617)),"DEKALB (ATL LIMITS)","DEKALB"),IF(AND($E617="CLAYTON",ISNUMBER(SEARCH("COLLEGE PARK",$AT617))),"CLAYTON (COLLEGE PARK)",$E617)))))</f>
        <v/>
      </c>
      <c r="AV617" s="2">
        <f>IF($L617="","",IF(""&amp;$F617="2","DIESEL",IF(OR(""&amp;$F617="G",""&amp;$F617="H"),"GAS","")))</f>
        <v/>
      </c>
      <c r="AW617" s="2">
        <f>IF($AV617="","",$R617)</f>
        <v/>
      </c>
      <c r="AX617" s="2">
        <f>IF($AV617="","",IF($AB617=0,$R617,0))</f>
        <v/>
      </c>
      <c r="AY617" s="2">
        <f>IF($AV617="","",IF(AND($Z617=0,COUNTIF('AR SALES'!$L$2:$L$2501,$L617)=0),"YES",""))</f>
        <v/>
      </c>
      <c r="AZ617" s="2">
        <f>IF($AV617="","",IFERROR(VLOOKUP($AU617,CODES!$A:$B,2,FALSE),"NO CODE"))</f>
        <v/>
      </c>
      <c r="BA617" s="2">
        <f>IF(""&amp;$F617&lt;&gt;"4","",IF($AY617="YES","",IF(ROUND(SUMIFS($AE$2:$AE$4001,$L$2:$L$4001,$L617,$F$2:$F$4001,"4")-SUMIFS('AR SALES'!$Y$2:$Y$2501,'AR SALES'!$L$2:$L$2501,$L617,'AR SALES'!$AD$2:$AD$2501,"OFF"),2)=0,"","STALE")))</f>
        <v/>
      </c>
      <c r="BB617" s="2">
        <f>IF(OR(""&amp;$F617="2",""&amp;$F617="4",""&amp;$F617="G",""&amp;$F617="H"),IF($AY617="YES","",IF($AB617&lt;&gt;0,"",IF(COUNTIFS('AR SALES'!$L$2:$L$2501,$L617,'AR SALES'!$AD$2:$AD$2501,IF(""&amp;$F617="4","OFF","ON"),'AR SALES'!$AF$2:$AF$2501,"Y")&gt;0,"","NO EXEMPTION"))),"")</f>
        <v/>
      </c>
    </row>
    <row r="618">
      <c r="AT618" s="2">
        <f>IF($L618="","",IFERROR(INDEX('AR SALES'!$H$2:$H$2501,MATCH(""&amp;$L618,'AR SALES'!$AE$2:$AE$2501,0)),""))</f>
        <v/>
      </c>
      <c r="AU618" s="2">
        <f>IF($L618="","",IF($A618&lt;&gt;"GA","",IF($E618="FULTON",IF(ISNUMBER(SEARCH("COLLEGE PARK",$AT618)),"FULTON (COLLEGE PARK)",IF(ISNUMBER(SEARCH("HAPEVILLE",$AT618)),"FULTON (HAPEVILLE)",IF(ISNUMBER(SEARCH("EAST POINT",$AT618)),"FULTON (EAST POINT)",IF(ISNUMBER(SEARCH("ATLANTA",$AT618)),"FULTON (ATL LIMITS)","FULTON")))),IF($E618="DEKALB",IF(ISNUMBER(SEARCH("ATLANTA",$AT618)),"DEKALB (ATL LIMITS)","DEKALB"),IF(AND($E618="CLAYTON",ISNUMBER(SEARCH("COLLEGE PARK",$AT618))),"CLAYTON (COLLEGE PARK)",$E618)))))</f>
        <v/>
      </c>
      <c r="AV618" s="2">
        <f>IF($L618="","",IF(""&amp;$F618="2","DIESEL",IF(OR(""&amp;$F618="G",""&amp;$F618="H"),"GAS","")))</f>
        <v/>
      </c>
      <c r="AW618" s="2">
        <f>IF($AV618="","",$R618)</f>
        <v/>
      </c>
      <c r="AX618" s="2">
        <f>IF($AV618="","",IF($AB618=0,$R618,0))</f>
        <v/>
      </c>
      <c r="AY618" s="2">
        <f>IF($AV618="","",IF(AND($Z618=0,COUNTIF('AR SALES'!$L$2:$L$2501,$L618)=0),"YES",""))</f>
        <v/>
      </c>
      <c r="AZ618" s="2">
        <f>IF($AV618="","",IFERROR(VLOOKUP($AU618,CODES!$A:$B,2,FALSE),"NO CODE"))</f>
        <v/>
      </c>
      <c r="BA618" s="2">
        <f>IF(""&amp;$F618&lt;&gt;"4","",IF($AY618="YES","",IF(ROUND(SUMIFS($AE$2:$AE$4001,$L$2:$L$4001,$L618,$F$2:$F$4001,"4")-SUMIFS('AR SALES'!$Y$2:$Y$2501,'AR SALES'!$L$2:$L$2501,$L618,'AR SALES'!$AD$2:$AD$2501,"OFF"),2)=0,"","STALE")))</f>
        <v/>
      </c>
      <c r="BB618" s="2">
        <f>IF(OR(""&amp;$F618="2",""&amp;$F618="4",""&amp;$F618="G",""&amp;$F618="H"),IF($AY618="YES","",IF($AB618&lt;&gt;0,"",IF(COUNTIFS('AR SALES'!$L$2:$L$2501,$L618,'AR SALES'!$AD$2:$AD$2501,IF(""&amp;$F618="4","OFF","ON"),'AR SALES'!$AF$2:$AF$2501,"Y")&gt;0,"","NO EXEMPTION"))),"")</f>
        <v/>
      </c>
    </row>
    <row r="619">
      <c r="AT619" s="2">
        <f>IF($L619="","",IFERROR(INDEX('AR SALES'!$H$2:$H$2501,MATCH(""&amp;$L619,'AR SALES'!$AE$2:$AE$2501,0)),""))</f>
        <v/>
      </c>
      <c r="AU619" s="2">
        <f>IF($L619="","",IF($A619&lt;&gt;"GA","",IF($E619="FULTON",IF(ISNUMBER(SEARCH("COLLEGE PARK",$AT619)),"FULTON (COLLEGE PARK)",IF(ISNUMBER(SEARCH("HAPEVILLE",$AT619)),"FULTON (HAPEVILLE)",IF(ISNUMBER(SEARCH("EAST POINT",$AT619)),"FULTON (EAST POINT)",IF(ISNUMBER(SEARCH("ATLANTA",$AT619)),"FULTON (ATL LIMITS)","FULTON")))),IF($E619="DEKALB",IF(ISNUMBER(SEARCH("ATLANTA",$AT619)),"DEKALB (ATL LIMITS)","DEKALB"),IF(AND($E619="CLAYTON",ISNUMBER(SEARCH("COLLEGE PARK",$AT619))),"CLAYTON (COLLEGE PARK)",$E619)))))</f>
        <v/>
      </c>
      <c r="AV619" s="2">
        <f>IF($L619="","",IF(""&amp;$F619="2","DIESEL",IF(OR(""&amp;$F619="G",""&amp;$F619="H"),"GAS","")))</f>
        <v/>
      </c>
      <c r="AW619" s="2">
        <f>IF($AV619="","",$R619)</f>
        <v/>
      </c>
      <c r="AX619" s="2">
        <f>IF($AV619="","",IF($AB619=0,$R619,0))</f>
        <v/>
      </c>
      <c r="AY619" s="2">
        <f>IF($AV619="","",IF(AND($Z619=0,COUNTIF('AR SALES'!$L$2:$L$2501,$L619)=0),"YES",""))</f>
        <v/>
      </c>
      <c r="AZ619" s="2">
        <f>IF($AV619="","",IFERROR(VLOOKUP($AU619,CODES!$A:$B,2,FALSE),"NO CODE"))</f>
        <v/>
      </c>
      <c r="BA619" s="2">
        <f>IF(""&amp;$F619&lt;&gt;"4","",IF($AY619="YES","",IF(ROUND(SUMIFS($AE$2:$AE$4001,$L$2:$L$4001,$L619,$F$2:$F$4001,"4")-SUMIFS('AR SALES'!$Y$2:$Y$2501,'AR SALES'!$L$2:$L$2501,$L619,'AR SALES'!$AD$2:$AD$2501,"OFF"),2)=0,"","STALE")))</f>
        <v/>
      </c>
      <c r="BB619" s="2">
        <f>IF(OR(""&amp;$F619="2",""&amp;$F619="4",""&amp;$F619="G",""&amp;$F619="H"),IF($AY619="YES","",IF($AB619&lt;&gt;0,"",IF(COUNTIFS('AR SALES'!$L$2:$L$2501,$L619,'AR SALES'!$AD$2:$AD$2501,IF(""&amp;$F619="4","OFF","ON"),'AR SALES'!$AF$2:$AF$2501,"Y")&gt;0,"","NO EXEMPTION"))),"")</f>
        <v/>
      </c>
    </row>
    <row r="620">
      <c r="AT620" s="2">
        <f>IF($L620="","",IFERROR(INDEX('AR SALES'!$H$2:$H$2501,MATCH(""&amp;$L620,'AR SALES'!$AE$2:$AE$2501,0)),""))</f>
        <v/>
      </c>
      <c r="AU620" s="2">
        <f>IF($L620="","",IF($A620&lt;&gt;"GA","",IF($E620="FULTON",IF(ISNUMBER(SEARCH("COLLEGE PARK",$AT620)),"FULTON (COLLEGE PARK)",IF(ISNUMBER(SEARCH("HAPEVILLE",$AT620)),"FULTON (HAPEVILLE)",IF(ISNUMBER(SEARCH("EAST POINT",$AT620)),"FULTON (EAST POINT)",IF(ISNUMBER(SEARCH("ATLANTA",$AT620)),"FULTON (ATL LIMITS)","FULTON")))),IF($E620="DEKALB",IF(ISNUMBER(SEARCH("ATLANTA",$AT620)),"DEKALB (ATL LIMITS)","DEKALB"),IF(AND($E620="CLAYTON",ISNUMBER(SEARCH("COLLEGE PARK",$AT620))),"CLAYTON (COLLEGE PARK)",$E620)))))</f>
        <v/>
      </c>
      <c r="AV620" s="2">
        <f>IF($L620="","",IF(""&amp;$F620="2","DIESEL",IF(OR(""&amp;$F620="G",""&amp;$F620="H"),"GAS","")))</f>
        <v/>
      </c>
      <c r="AW620" s="2">
        <f>IF($AV620="","",$R620)</f>
        <v/>
      </c>
      <c r="AX620" s="2">
        <f>IF($AV620="","",IF($AB620=0,$R620,0))</f>
        <v/>
      </c>
      <c r="AY620" s="2">
        <f>IF($AV620="","",IF(AND($Z620=0,COUNTIF('AR SALES'!$L$2:$L$2501,$L620)=0),"YES",""))</f>
        <v/>
      </c>
      <c r="AZ620" s="2">
        <f>IF($AV620="","",IFERROR(VLOOKUP($AU620,CODES!$A:$B,2,FALSE),"NO CODE"))</f>
        <v/>
      </c>
      <c r="BA620" s="2">
        <f>IF(""&amp;$F620&lt;&gt;"4","",IF($AY620="YES","",IF(ROUND(SUMIFS($AE$2:$AE$4001,$L$2:$L$4001,$L620,$F$2:$F$4001,"4")-SUMIFS('AR SALES'!$Y$2:$Y$2501,'AR SALES'!$L$2:$L$2501,$L620,'AR SALES'!$AD$2:$AD$2501,"OFF"),2)=0,"","STALE")))</f>
        <v/>
      </c>
      <c r="BB620" s="2">
        <f>IF(OR(""&amp;$F620="2",""&amp;$F620="4",""&amp;$F620="G",""&amp;$F620="H"),IF($AY620="YES","",IF($AB620&lt;&gt;0,"",IF(COUNTIFS('AR SALES'!$L$2:$L$2501,$L620,'AR SALES'!$AD$2:$AD$2501,IF(""&amp;$F620="4","OFF","ON"),'AR SALES'!$AF$2:$AF$2501,"Y")&gt;0,"","NO EXEMPTION"))),"")</f>
        <v/>
      </c>
    </row>
    <row r="621">
      <c r="AT621" s="2">
        <f>IF($L621="","",IFERROR(INDEX('AR SALES'!$H$2:$H$2501,MATCH(""&amp;$L621,'AR SALES'!$AE$2:$AE$2501,0)),""))</f>
        <v/>
      </c>
      <c r="AU621" s="2">
        <f>IF($L621="","",IF($A621&lt;&gt;"GA","",IF($E621="FULTON",IF(ISNUMBER(SEARCH("COLLEGE PARK",$AT621)),"FULTON (COLLEGE PARK)",IF(ISNUMBER(SEARCH("HAPEVILLE",$AT621)),"FULTON (HAPEVILLE)",IF(ISNUMBER(SEARCH("EAST POINT",$AT621)),"FULTON (EAST POINT)",IF(ISNUMBER(SEARCH("ATLANTA",$AT621)),"FULTON (ATL LIMITS)","FULTON")))),IF($E621="DEKALB",IF(ISNUMBER(SEARCH("ATLANTA",$AT621)),"DEKALB (ATL LIMITS)","DEKALB"),IF(AND($E621="CLAYTON",ISNUMBER(SEARCH("COLLEGE PARK",$AT621))),"CLAYTON (COLLEGE PARK)",$E621)))))</f>
        <v/>
      </c>
      <c r="AV621" s="2">
        <f>IF($L621="","",IF(""&amp;$F621="2","DIESEL",IF(OR(""&amp;$F621="G",""&amp;$F621="H"),"GAS","")))</f>
        <v/>
      </c>
      <c r="AW621" s="2">
        <f>IF($AV621="","",$R621)</f>
        <v/>
      </c>
      <c r="AX621" s="2">
        <f>IF($AV621="","",IF($AB621=0,$R621,0))</f>
        <v/>
      </c>
      <c r="AY621" s="2">
        <f>IF($AV621="","",IF(AND($Z621=0,COUNTIF('AR SALES'!$L$2:$L$2501,$L621)=0),"YES",""))</f>
        <v/>
      </c>
      <c r="AZ621" s="2">
        <f>IF($AV621="","",IFERROR(VLOOKUP($AU621,CODES!$A:$B,2,FALSE),"NO CODE"))</f>
        <v/>
      </c>
      <c r="BA621" s="2">
        <f>IF(""&amp;$F621&lt;&gt;"4","",IF($AY621="YES","",IF(ROUND(SUMIFS($AE$2:$AE$4001,$L$2:$L$4001,$L621,$F$2:$F$4001,"4")-SUMIFS('AR SALES'!$Y$2:$Y$2501,'AR SALES'!$L$2:$L$2501,$L621,'AR SALES'!$AD$2:$AD$2501,"OFF"),2)=0,"","STALE")))</f>
        <v/>
      </c>
      <c r="BB621" s="2">
        <f>IF(OR(""&amp;$F621="2",""&amp;$F621="4",""&amp;$F621="G",""&amp;$F621="H"),IF($AY621="YES","",IF($AB621&lt;&gt;0,"",IF(COUNTIFS('AR SALES'!$L$2:$L$2501,$L621,'AR SALES'!$AD$2:$AD$2501,IF(""&amp;$F621="4","OFF","ON"),'AR SALES'!$AF$2:$AF$2501,"Y")&gt;0,"","NO EXEMPTION"))),"")</f>
        <v/>
      </c>
    </row>
    <row r="622">
      <c r="AT622" s="2">
        <f>IF($L622="","",IFERROR(INDEX('AR SALES'!$H$2:$H$2501,MATCH(""&amp;$L622,'AR SALES'!$AE$2:$AE$2501,0)),""))</f>
        <v/>
      </c>
      <c r="AU622" s="2">
        <f>IF($L622="","",IF($A622&lt;&gt;"GA","",IF($E622="FULTON",IF(ISNUMBER(SEARCH("COLLEGE PARK",$AT622)),"FULTON (COLLEGE PARK)",IF(ISNUMBER(SEARCH("HAPEVILLE",$AT622)),"FULTON (HAPEVILLE)",IF(ISNUMBER(SEARCH("EAST POINT",$AT622)),"FULTON (EAST POINT)",IF(ISNUMBER(SEARCH("ATLANTA",$AT622)),"FULTON (ATL LIMITS)","FULTON")))),IF($E622="DEKALB",IF(ISNUMBER(SEARCH("ATLANTA",$AT622)),"DEKALB (ATL LIMITS)","DEKALB"),IF(AND($E622="CLAYTON",ISNUMBER(SEARCH("COLLEGE PARK",$AT622))),"CLAYTON (COLLEGE PARK)",$E622)))))</f>
        <v/>
      </c>
      <c r="AV622" s="2">
        <f>IF($L622="","",IF(""&amp;$F622="2","DIESEL",IF(OR(""&amp;$F622="G",""&amp;$F622="H"),"GAS","")))</f>
        <v/>
      </c>
      <c r="AW622" s="2">
        <f>IF($AV622="","",$R622)</f>
        <v/>
      </c>
      <c r="AX622" s="2">
        <f>IF($AV622="","",IF($AB622=0,$R622,0))</f>
        <v/>
      </c>
      <c r="AY622" s="2">
        <f>IF($AV622="","",IF(AND($Z622=0,COUNTIF('AR SALES'!$L$2:$L$2501,$L622)=0),"YES",""))</f>
        <v/>
      </c>
      <c r="AZ622" s="2">
        <f>IF($AV622="","",IFERROR(VLOOKUP($AU622,CODES!$A:$B,2,FALSE),"NO CODE"))</f>
        <v/>
      </c>
      <c r="BA622" s="2">
        <f>IF(""&amp;$F622&lt;&gt;"4","",IF($AY622="YES","",IF(ROUND(SUMIFS($AE$2:$AE$4001,$L$2:$L$4001,$L622,$F$2:$F$4001,"4")-SUMIFS('AR SALES'!$Y$2:$Y$2501,'AR SALES'!$L$2:$L$2501,$L622,'AR SALES'!$AD$2:$AD$2501,"OFF"),2)=0,"","STALE")))</f>
        <v/>
      </c>
      <c r="BB622" s="2">
        <f>IF(OR(""&amp;$F622="2",""&amp;$F622="4",""&amp;$F622="G",""&amp;$F622="H"),IF($AY622="YES","",IF($AB622&lt;&gt;0,"",IF(COUNTIFS('AR SALES'!$L$2:$L$2501,$L622,'AR SALES'!$AD$2:$AD$2501,IF(""&amp;$F622="4","OFF","ON"),'AR SALES'!$AF$2:$AF$2501,"Y")&gt;0,"","NO EXEMPTION"))),"")</f>
        <v/>
      </c>
    </row>
    <row r="623">
      <c r="AT623" s="2">
        <f>IF($L623="","",IFERROR(INDEX('AR SALES'!$H$2:$H$2501,MATCH(""&amp;$L623,'AR SALES'!$AE$2:$AE$2501,0)),""))</f>
        <v/>
      </c>
      <c r="AU623" s="2">
        <f>IF($L623="","",IF($A623&lt;&gt;"GA","",IF($E623="FULTON",IF(ISNUMBER(SEARCH("COLLEGE PARK",$AT623)),"FULTON (COLLEGE PARK)",IF(ISNUMBER(SEARCH("HAPEVILLE",$AT623)),"FULTON (HAPEVILLE)",IF(ISNUMBER(SEARCH("EAST POINT",$AT623)),"FULTON (EAST POINT)",IF(ISNUMBER(SEARCH("ATLANTA",$AT623)),"FULTON (ATL LIMITS)","FULTON")))),IF($E623="DEKALB",IF(ISNUMBER(SEARCH("ATLANTA",$AT623)),"DEKALB (ATL LIMITS)","DEKALB"),IF(AND($E623="CLAYTON",ISNUMBER(SEARCH("COLLEGE PARK",$AT623))),"CLAYTON (COLLEGE PARK)",$E623)))))</f>
        <v/>
      </c>
      <c r="AV623" s="2">
        <f>IF($L623="","",IF(""&amp;$F623="2","DIESEL",IF(OR(""&amp;$F623="G",""&amp;$F623="H"),"GAS","")))</f>
        <v/>
      </c>
      <c r="AW623" s="2">
        <f>IF($AV623="","",$R623)</f>
        <v/>
      </c>
      <c r="AX623" s="2">
        <f>IF($AV623="","",IF($AB623=0,$R623,0))</f>
        <v/>
      </c>
      <c r="AY623" s="2">
        <f>IF($AV623="","",IF(AND($Z623=0,COUNTIF('AR SALES'!$L$2:$L$2501,$L623)=0),"YES",""))</f>
        <v/>
      </c>
      <c r="AZ623" s="2">
        <f>IF($AV623="","",IFERROR(VLOOKUP($AU623,CODES!$A:$B,2,FALSE),"NO CODE"))</f>
        <v/>
      </c>
      <c r="BA623" s="2">
        <f>IF(""&amp;$F623&lt;&gt;"4","",IF($AY623="YES","",IF(ROUND(SUMIFS($AE$2:$AE$4001,$L$2:$L$4001,$L623,$F$2:$F$4001,"4")-SUMIFS('AR SALES'!$Y$2:$Y$2501,'AR SALES'!$L$2:$L$2501,$L623,'AR SALES'!$AD$2:$AD$2501,"OFF"),2)=0,"","STALE")))</f>
        <v/>
      </c>
      <c r="BB623" s="2">
        <f>IF(OR(""&amp;$F623="2",""&amp;$F623="4",""&amp;$F623="G",""&amp;$F623="H"),IF($AY623="YES","",IF($AB623&lt;&gt;0,"",IF(COUNTIFS('AR SALES'!$L$2:$L$2501,$L623,'AR SALES'!$AD$2:$AD$2501,IF(""&amp;$F623="4","OFF","ON"),'AR SALES'!$AF$2:$AF$2501,"Y")&gt;0,"","NO EXEMPTION"))),"")</f>
        <v/>
      </c>
    </row>
    <row r="624">
      <c r="AT624" s="2">
        <f>IF($L624="","",IFERROR(INDEX('AR SALES'!$H$2:$H$2501,MATCH(""&amp;$L624,'AR SALES'!$AE$2:$AE$2501,0)),""))</f>
        <v/>
      </c>
      <c r="AU624" s="2">
        <f>IF($L624="","",IF($A624&lt;&gt;"GA","",IF($E624="FULTON",IF(ISNUMBER(SEARCH("COLLEGE PARK",$AT624)),"FULTON (COLLEGE PARK)",IF(ISNUMBER(SEARCH("HAPEVILLE",$AT624)),"FULTON (HAPEVILLE)",IF(ISNUMBER(SEARCH("EAST POINT",$AT624)),"FULTON (EAST POINT)",IF(ISNUMBER(SEARCH("ATLANTA",$AT624)),"FULTON (ATL LIMITS)","FULTON")))),IF($E624="DEKALB",IF(ISNUMBER(SEARCH("ATLANTA",$AT624)),"DEKALB (ATL LIMITS)","DEKALB"),IF(AND($E624="CLAYTON",ISNUMBER(SEARCH("COLLEGE PARK",$AT624))),"CLAYTON (COLLEGE PARK)",$E624)))))</f>
        <v/>
      </c>
      <c r="AV624" s="2">
        <f>IF($L624="","",IF(""&amp;$F624="2","DIESEL",IF(OR(""&amp;$F624="G",""&amp;$F624="H"),"GAS","")))</f>
        <v/>
      </c>
      <c r="AW624" s="2">
        <f>IF($AV624="","",$R624)</f>
        <v/>
      </c>
      <c r="AX624" s="2">
        <f>IF($AV624="","",IF($AB624=0,$R624,0))</f>
        <v/>
      </c>
      <c r="AY624" s="2">
        <f>IF($AV624="","",IF(AND($Z624=0,COUNTIF('AR SALES'!$L$2:$L$2501,$L624)=0),"YES",""))</f>
        <v/>
      </c>
      <c r="AZ624" s="2">
        <f>IF($AV624="","",IFERROR(VLOOKUP($AU624,CODES!$A:$B,2,FALSE),"NO CODE"))</f>
        <v/>
      </c>
      <c r="BA624" s="2">
        <f>IF(""&amp;$F624&lt;&gt;"4","",IF($AY624="YES","",IF(ROUND(SUMIFS($AE$2:$AE$4001,$L$2:$L$4001,$L624,$F$2:$F$4001,"4")-SUMIFS('AR SALES'!$Y$2:$Y$2501,'AR SALES'!$L$2:$L$2501,$L624,'AR SALES'!$AD$2:$AD$2501,"OFF"),2)=0,"","STALE")))</f>
        <v/>
      </c>
      <c r="BB624" s="2">
        <f>IF(OR(""&amp;$F624="2",""&amp;$F624="4",""&amp;$F624="G",""&amp;$F624="H"),IF($AY624="YES","",IF($AB624&lt;&gt;0,"",IF(COUNTIFS('AR SALES'!$L$2:$L$2501,$L624,'AR SALES'!$AD$2:$AD$2501,IF(""&amp;$F624="4","OFF","ON"),'AR SALES'!$AF$2:$AF$2501,"Y")&gt;0,"","NO EXEMPTION"))),"")</f>
        <v/>
      </c>
    </row>
    <row r="625">
      <c r="AT625" s="2">
        <f>IF($L625="","",IFERROR(INDEX('AR SALES'!$H$2:$H$2501,MATCH(""&amp;$L625,'AR SALES'!$AE$2:$AE$2501,0)),""))</f>
        <v/>
      </c>
      <c r="AU625" s="2">
        <f>IF($L625="","",IF($A625&lt;&gt;"GA","",IF($E625="FULTON",IF(ISNUMBER(SEARCH("COLLEGE PARK",$AT625)),"FULTON (COLLEGE PARK)",IF(ISNUMBER(SEARCH("HAPEVILLE",$AT625)),"FULTON (HAPEVILLE)",IF(ISNUMBER(SEARCH("EAST POINT",$AT625)),"FULTON (EAST POINT)",IF(ISNUMBER(SEARCH("ATLANTA",$AT625)),"FULTON (ATL LIMITS)","FULTON")))),IF($E625="DEKALB",IF(ISNUMBER(SEARCH("ATLANTA",$AT625)),"DEKALB (ATL LIMITS)","DEKALB"),IF(AND($E625="CLAYTON",ISNUMBER(SEARCH("COLLEGE PARK",$AT625))),"CLAYTON (COLLEGE PARK)",$E625)))))</f>
        <v/>
      </c>
      <c r="AV625" s="2">
        <f>IF($L625="","",IF(""&amp;$F625="2","DIESEL",IF(OR(""&amp;$F625="G",""&amp;$F625="H"),"GAS","")))</f>
        <v/>
      </c>
      <c r="AW625" s="2">
        <f>IF($AV625="","",$R625)</f>
        <v/>
      </c>
      <c r="AX625" s="2">
        <f>IF($AV625="","",IF($AB625=0,$R625,0))</f>
        <v/>
      </c>
      <c r="AY625" s="2">
        <f>IF($AV625="","",IF(AND($Z625=0,COUNTIF('AR SALES'!$L$2:$L$2501,$L625)=0),"YES",""))</f>
        <v/>
      </c>
      <c r="AZ625" s="2">
        <f>IF($AV625="","",IFERROR(VLOOKUP($AU625,CODES!$A:$B,2,FALSE),"NO CODE"))</f>
        <v/>
      </c>
      <c r="BA625" s="2">
        <f>IF(""&amp;$F625&lt;&gt;"4","",IF($AY625="YES","",IF(ROUND(SUMIFS($AE$2:$AE$4001,$L$2:$L$4001,$L625,$F$2:$F$4001,"4")-SUMIFS('AR SALES'!$Y$2:$Y$2501,'AR SALES'!$L$2:$L$2501,$L625,'AR SALES'!$AD$2:$AD$2501,"OFF"),2)=0,"","STALE")))</f>
        <v/>
      </c>
      <c r="BB625" s="2">
        <f>IF(OR(""&amp;$F625="2",""&amp;$F625="4",""&amp;$F625="G",""&amp;$F625="H"),IF($AY625="YES","",IF($AB625&lt;&gt;0,"",IF(COUNTIFS('AR SALES'!$L$2:$L$2501,$L625,'AR SALES'!$AD$2:$AD$2501,IF(""&amp;$F625="4","OFF","ON"),'AR SALES'!$AF$2:$AF$2501,"Y")&gt;0,"","NO EXEMPTION"))),"")</f>
        <v/>
      </c>
    </row>
    <row r="626">
      <c r="AT626" s="2">
        <f>IF($L626="","",IFERROR(INDEX('AR SALES'!$H$2:$H$2501,MATCH(""&amp;$L626,'AR SALES'!$AE$2:$AE$2501,0)),""))</f>
        <v/>
      </c>
      <c r="AU626" s="2">
        <f>IF($L626="","",IF($A626&lt;&gt;"GA","",IF($E626="FULTON",IF(ISNUMBER(SEARCH("COLLEGE PARK",$AT626)),"FULTON (COLLEGE PARK)",IF(ISNUMBER(SEARCH("HAPEVILLE",$AT626)),"FULTON (HAPEVILLE)",IF(ISNUMBER(SEARCH("EAST POINT",$AT626)),"FULTON (EAST POINT)",IF(ISNUMBER(SEARCH("ATLANTA",$AT626)),"FULTON (ATL LIMITS)","FULTON")))),IF($E626="DEKALB",IF(ISNUMBER(SEARCH("ATLANTA",$AT626)),"DEKALB (ATL LIMITS)","DEKALB"),IF(AND($E626="CLAYTON",ISNUMBER(SEARCH("COLLEGE PARK",$AT626))),"CLAYTON (COLLEGE PARK)",$E626)))))</f>
        <v/>
      </c>
      <c r="AV626" s="2">
        <f>IF($L626="","",IF(""&amp;$F626="2","DIESEL",IF(OR(""&amp;$F626="G",""&amp;$F626="H"),"GAS","")))</f>
        <v/>
      </c>
      <c r="AW626" s="2">
        <f>IF($AV626="","",$R626)</f>
        <v/>
      </c>
      <c r="AX626" s="2">
        <f>IF($AV626="","",IF($AB626=0,$R626,0))</f>
        <v/>
      </c>
      <c r="AY626" s="2">
        <f>IF($AV626="","",IF(AND($Z626=0,COUNTIF('AR SALES'!$L$2:$L$2501,$L626)=0),"YES",""))</f>
        <v/>
      </c>
      <c r="AZ626" s="2">
        <f>IF($AV626="","",IFERROR(VLOOKUP($AU626,CODES!$A:$B,2,FALSE),"NO CODE"))</f>
        <v/>
      </c>
      <c r="BA626" s="2">
        <f>IF(""&amp;$F626&lt;&gt;"4","",IF($AY626="YES","",IF(ROUND(SUMIFS($AE$2:$AE$4001,$L$2:$L$4001,$L626,$F$2:$F$4001,"4")-SUMIFS('AR SALES'!$Y$2:$Y$2501,'AR SALES'!$L$2:$L$2501,$L626,'AR SALES'!$AD$2:$AD$2501,"OFF"),2)=0,"","STALE")))</f>
        <v/>
      </c>
      <c r="BB626" s="2">
        <f>IF(OR(""&amp;$F626="2",""&amp;$F626="4",""&amp;$F626="G",""&amp;$F626="H"),IF($AY626="YES","",IF($AB626&lt;&gt;0,"",IF(COUNTIFS('AR SALES'!$L$2:$L$2501,$L626,'AR SALES'!$AD$2:$AD$2501,IF(""&amp;$F626="4","OFF","ON"),'AR SALES'!$AF$2:$AF$2501,"Y")&gt;0,"","NO EXEMPTION"))),"")</f>
        <v/>
      </c>
    </row>
    <row r="627">
      <c r="AT627" s="2">
        <f>IF($L627="","",IFERROR(INDEX('AR SALES'!$H$2:$H$2501,MATCH(""&amp;$L627,'AR SALES'!$AE$2:$AE$2501,0)),""))</f>
        <v/>
      </c>
      <c r="AU627" s="2">
        <f>IF($L627="","",IF($A627&lt;&gt;"GA","",IF($E627="FULTON",IF(ISNUMBER(SEARCH("COLLEGE PARK",$AT627)),"FULTON (COLLEGE PARK)",IF(ISNUMBER(SEARCH("HAPEVILLE",$AT627)),"FULTON (HAPEVILLE)",IF(ISNUMBER(SEARCH("EAST POINT",$AT627)),"FULTON (EAST POINT)",IF(ISNUMBER(SEARCH("ATLANTA",$AT627)),"FULTON (ATL LIMITS)","FULTON")))),IF($E627="DEKALB",IF(ISNUMBER(SEARCH("ATLANTA",$AT627)),"DEKALB (ATL LIMITS)","DEKALB"),IF(AND($E627="CLAYTON",ISNUMBER(SEARCH("COLLEGE PARK",$AT627))),"CLAYTON (COLLEGE PARK)",$E627)))))</f>
        <v/>
      </c>
      <c r="AV627" s="2">
        <f>IF($L627="","",IF(""&amp;$F627="2","DIESEL",IF(OR(""&amp;$F627="G",""&amp;$F627="H"),"GAS","")))</f>
        <v/>
      </c>
      <c r="AW627" s="2">
        <f>IF($AV627="","",$R627)</f>
        <v/>
      </c>
      <c r="AX627" s="2">
        <f>IF($AV627="","",IF($AB627=0,$R627,0))</f>
        <v/>
      </c>
      <c r="AY627" s="2">
        <f>IF($AV627="","",IF(AND($Z627=0,COUNTIF('AR SALES'!$L$2:$L$2501,$L627)=0),"YES",""))</f>
        <v/>
      </c>
      <c r="AZ627" s="2">
        <f>IF($AV627="","",IFERROR(VLOOKUP($AU627,CODES!$A:$B,2,FALSE),"NO CODE"))</f>
        <v/>
      </c>
      <c r="BA627" s="2">
        <f>IF(""&amp;$F627&lt;&gt;"4","",IF($AY627="YES","",IF(ROUND(SUMIFS($AE$2:$AE$4001,$L$2:$L$4001,$L627,$F$2:$F$4001,"4")-SUMIFS('AR SALES'!$Y$2:$Y$2501,'AR SALES'!$L$2:$L$2501,$L627,'AR SALES'!$AD$2:$AD$2501,"OFF"),2)=0,"","STALE")))</f>
        <v/>
      </c>
      <c r="BB627" s="2">
        <f>IF(OR(""&amp;$F627="2",""&amp;$F627="4",""&amp;$F627="G",""&amp;$F627="H"),IF($AY627="YES","",IF($AB627&lt;&gt;0,"",IF(COUNTIFS('AR SALES'!$L$2:$L$2501,$L627,'AR SALES'!$AD$2:$AD$2501,IF(""&amp;$F627="4","OFF","ON"),'AR SALES'!$AF$2:$AF$2501,"Y")&gt;0,"","NO EXEMPTION"))),"")</f>
        <v/>
      </c>
    </row>
    <row r="628">
      <c r="AT628" s="2">
        <f>IF($L628="","",IFERROR(INDEX('AR SALES'!$H$2:$H$2501,MATCH(""&amp;$L628,'AR SALES'!$AE$2:$AE$2501,0)),""))</f>
        <v/>
      </c>
      <c r="AU628" s="2">
        <f>IF($L628="","",IF($A628&lt;&gt;"GA","",IF($E628="FULTON",IF(ISNUMBER(SEARCH("COLLEGE PARK",$AT628)),"FULTON (COLLEGE PARK)",IF(ISNUMBER(SEARCH("HAPEVILLE",$AT628)),"FULTON (HAPEVILLE)",IF(ISNUMBER(SEARCH("EAST POINT",$AT628)),"FULTON (EAST POINT)",IF(ISNUMBER(SEARCH("ATLANTA",$AT628)),"FULTON (ATL LIMITS)","FULTON")))),IF($E628="DEKALB",IF(ISNUMBER(SEARCH("ATLANTA",$AT628)),"DEKALB (ATL LIMITS)","DEKALB"),IF(AND($E628="CLAYTON",ISNUMBER(SEARCH("COLLEGE PARK",$AT628))),"CLAYTON (COLLEGE PARK)",$E628)))))</f>
        <v/>
      </c>
      <c r="AV628" s="2">
        <f>IF($L628="","",IF(""&amp;$F628="2","DIESEL",IF(OR(""&amp;$F628="G",""&amp;$F628="H"),"GAS","")))</f>
        <v/>
      </c>
      <c r="AW628" s="2">
        <f>IF($AV628="","",$R628)</f>
        <v/>
      </c>
      <c r="AX628" s="2">
        <f>IF($AV628="","",IF($AB628=0,$R628,0))</f>
        <v/>
      </c>
      <c r="AY628" s="2">
        <f>IF($AV628="","",IF(AND($Z628=0,COUNTIF('AR SALES'!$L$2:$L$2501,$L628)=0),"YES",""))</f>
        <v/>
      </c>
      <c r="AZ628" s="2">
        <f>IF($AV628="","",IFERROR(VLOOKUP($AU628,CODES!$A:$B,2,FALSE),"NO CODE"))</f>
        <v/>
      </c>
      <c r="BA628" s="2">
        <f>IF(""&amp;$F628&lt;&gt;"4","",IF($AY628="YES","",IF(ROUND(SUMIFS($AE$2:$AE$4001,$L$2:$L$4001,$L628,$F$2:$F$4001,"4")-SUMIFS('AR SALES'!$Y$2:$Y$2501,'AR SALES'!$L$2:$L$2501,$L628,'AR SALES'!$AD$2:$AD$2501,"OFF"),2)=0,"","STALE")))</f>
        <v/>
      </c>
      <c r="BB628" s="2">
        <f>IF(OR(""&amp;$F628="2",""&amp;$F628="4",""&amp;$F628="G",""&amp;$F628="H"),IF($AY628="YES","",IF($AB628&lt;&gt;0,"",IF(COUNTIFS('AR SALES'!$L$2:$L$2501,$L628,'AR SALES'!$AD$2:$AD$2501,IF(""&amp;$F628="4","OFF","ON"),'AR SALES'!$AF$2:$AF$2501,"Y")&gt;0,"","NO EXEMPTION"))),"")</f>
        <v/>
      </c>
    </row>
    <row r="629">
      <c r="AT629" s="2">
        <f>IF($L629="","",IFERROR(INDEX('AR SALES'!$H$2:$H$2501,MATCH(""&amp;$L629,'AR SALES'!$AE$2:$AE$2501,0)),""))</f>
        <v/>
      </c>
      <c r="AU629" s="2">
        <f>IF($L629="","",IF($A629&lt;&gt;"GA","",IF($E629="FULTON",IF(ISNUMBER(SEARCH("COLLEGE PARK",$AT629)),"FULTON (COLLEGE PARK)",IF(ISNUMBER(SEARCH("HAPEVILLE",$AT629)),"FULTON (HAPEVILLE)",IF(ISNUMBER(SEARCH("EAST POINT",$AT629)),"FULTON (EAST POINT)",IF(ISNUMBER(SEARCH("ATLANTA",$AT629)),"FULTON (ATL LIMITS)","FULTON")))),IF($E629="DEKALB",IF(ISNUMBER(SEARCH("ATLANTA",$AT629)),"DEKALB (ATL LIMITS)","DEKALB"),IF(AND($E629="CLAYTON",ISNUMBER(SEARCH("COLLEGE PARK",$AT629))),"CLAYTON (COLLEGE PARK)",$E629)))))</f>
        <v/>
      </c>
      <c r="AV629" s="2">
        <f>IF($L629="","",IF(""&amp;$F629="2","DIESEL",IF(OR(""&amp;$F629="G",""&amp;$F629="H"),"GAS","")))</f>
        <v/>
      </c>
      <c r="AW629" s="2">
        <f>IF($AV629="","",$R629)</f>
        <v/>
      </c>
      <c r="AX629" s="2">
        <f>IF($AV629="","",IF($AB629=0,$R629,0))</f>
        <v/>
      </c>
      <c r="AY629" s="2">
        <f>IF($AV629="","",IF(AND($Z629=0,COUNTIF('AR SALES'!$L$2:$L$2501,$L629)=0),"YES",""))</f>
        <v/>
      </c>
      <c r="AZ629" s="2">
        <f>IF($AV629="","",IFERROR(VLOOKUP($AU629,CODES!$A:$B,2,FALSE),"NO CODE"))</f>
        <v/>
      </c>
      <c r="BA629" s="2">
        <f>IF(""&amp;$F629&lt;&gt;"4","",IF($AY629="YES","",IF(ROUND(SUMIFS($AE$2:$AE$4001,$L$2:$L$4001,$L629,$F$2:$F$4001,"4")-SUMIFS('AR SALES'!$Y$2:$Y$2501,'AR SALES'!$L$2:$L$2501,$L629,'AR SALES'!$AD$2:$AD$2501,"OFF"),2)=0,"","STALE")))</f>
        <v/>
      </c>
      <c r="BB629" s="2">
        <f>IF(OR(""&amp;$F629="2",""&amp;$F629="4",""&amp;$F629="G",""&amp;$F629="H"),IF($AY629="YES","",IF($AB629&lt;&gt;0,"",IF(COUNTIFS('AR SALES'!$L$2:$L$2501,$L629,'AR SALES'!$AD$2:$AD$2501,IF(""&amp;$F629="4","OFF","ON"),'AR SALES'!$AF$2:$AF$2501,"Y")&gt;0,"","NO EXEMPTION"))),"")</f>
        <v/>
      </c>
    </row>
    <row r="630">
      <c r="AT630" s="2">
        <f>IF($L630="","",IFERROR(INDEX('AR SALES'!$H$2:$H$2501,MATCH(""&amp;$L630,'AR SALES'!$AE$2:$AE$2501,0)),""))</f>
        <v/>
      </c>
      <c r="AU630" s="2">
        <f>IF($L630="","",IF($A630&lt;&gt;"GA","",IF($E630="FULTON",IF(ISNUMBER(SEARCH("COLLEGE PARK",$AT630)),"FULTON (COLLEGE PARK)",IF(ISNUMBER(SEARCH("HAPEVILLE",$AT630)),"FULTON (HAPEVILLE)",IF(ISNUMBER(SEARCH("EAST POINT",$AT630)),"FULTON (EAST POINT)",IF(ISNUMBER(SEARCH("ATLANTA",$AT630)),"FULTON (ATL LIMITS)","FULTON")))),IF($E630="DEKALB",IF(ISNUMBER(SEARCH("ATLANTA",$AT630)),"DEKALB (ATL LIMITS)","DEKALB"),IF(AND($E630="CLAYTON",ISNUMBER(SEARCH("COLLEGE PARK",$AT630))),"CLAYTON (COLLEGE PARK)",$E630)))))</f>
        <v/>
      </c>
      <c r="AV630" s="2">
        <f>IF($L630="","",IF(""&amp;$F630="2","DIESEL",IF(OR(""&amp;$F630="G",""&amp;$F630="H"),"GAS","")))</f>
        <v/>
      </c>
      <c r="AW630" s="2">
        <f>IF($AV630="","",$R630)</f>
        <v/>
      </c>
      <c r="AX630" s="2">
        <f>IF($AV630="","",IF($AB630=0,$R630,0))</f>
        <v/>
      </c>
      <c r="AY630" s="2">
        <f>IF($AV630="","",IF(AND($Z630=0,COUNTIF('AR SALES'!$L$2:$L$2501,$L630)=0),"YES",""))</f>
        <v/>
      </c>
      <c r="AZ630" s="2">
        <f>IF($AV630="","",IFERROR(VLOOKUP($AU630,CODES!$A:$B,2,FALSE),"NO CODE"))</f>
        <v/>
      </c>
      <c r="BA630" s="2">
        <f>IF(""&amp;$F630&lt;&gt;"4","",IF($AY630="YES","",IF(ROUND(SUMIFS($AE$2:$AE$4001,$L$2:$L$4001,$L630,$F$2:$F$4001,"4")-SUMIFS('AR SALES'!$Y$2:$Y$2501,'AR SALES'!$L$2:$L$2501,$L630,'AR SALES'!$AD$2:$AD$2501,"OFF"),2)=0,"","STALE")))</f>
        <v/>
      </c>
      <c r="BB630" s="2">
        <f>IF(OR(""&amp;$F630="2",""&amp;$F630="4",""&amp;$F630="G",""&amp;$F630="H"),IF($AY630="YES","",IF($AB630&lt;&gt;0,"",IF(COUNTIFS('AR SALES'!$L$2:$L$2501,$L630,'AR SALES'!$AD$2:$AD$2501,IF(""&amp;$F630="4","OFF","ON"),'AR SALES'!$AF$2:$AF$2501,"Y")&gt;0,"","NO EXEMPTION"))),"")</f>
        <v/>
      </c>
    </row>
    <row r="631">
      <c r="AT631" s="2">
        <f>IF($L631="","",IFERROR(INDEX('AR SALES'!$H$2:$H$2501,MATCH(""&amp;$L631,'AR SALES'!$AE$2:$AE$2501,0)),""))</f>
        <v/>
      </c>
      <c r="AU631" s="2">
        <f>IF($L631="","",IF($A631&lt;&gt;"GA","",IF($E631="FULTON",IF(ISNUMBER(SEARCH("COLLEGE PARK",$AT631)),"FULTON (COLLEGE PARK)",IF(ISNUMBER(SEARCH("HAPEVILLE",$AT631)),"FULTON (HAPEVILLE)",IF(ISNUMBER(SEARCH("EAST POINT",$AT631)),"FULTON (EAST POINT)",IF(ISNUMBER(SEARCH("ATLANTA",$AT631)),"FULTON (ATL LIMITS)","FULTON")))),IF($E631="DEKALB",IF(ISNUMBER(SEARCH("ATLANTA",$AT631)),"DEKALB (ATL LIMITS)","DEKALB"),IF(AND($E631="CLAYTON",ISNUMBER(SEARCH("COLLEGE PARK",$AT631))),"CLAYTON (COLLEGE PARK)",$E631)))))</f>
        <v/>
      </c>
      <c r="AV631" s="2">
        <f>IF($L631="","",IF(""&amp;$F631="2","DIESEL",IF(OR(""&amp;$F631="G",""&amp;$F631="H"),"GAS","")))</f>
        <v/>
      </c>
      <c r="AW631" s="2">
        <f>IF($AV631="","",$R631)</f>
        <v/>
      </c>
      <c r="AX631" s="2">
        <f>IF($AV631="","",IF($AB631=0,$R631,0))</f>
        <v/>
      </c>
      <c r="AY631" s="2">
        <f>IF($AV631="","",IF(AND($Z631=0,COUNTIF('AR SALES'!$L$2:$L$2501,$L631)=0),"YES",""))</f>
        <v/>
      </c>
      <c r="AZ631" s="2">
        <f>IF($AV631="","",IFERROR(VLOOKUP($AU631,CODES!$A:$B,2,FALSE),"NO CODE"))</f>
        <v/>
      </c>
      <c r="BA631" s="2">
        <f>IF(""&amp;$F631&lt;&gt;"4","",IF($AY631="YES","",IF(ROUND(SUMIFS($AE$2:$AE$4001,$L$2:$L$4001,$L631,$F$2:$F$4001,"4")-SUMIFS('AR SALES'!$Y$2:$Y$2501,'AR SALES'!$L$2:$L$2501,$L631,'AR SALES'!$AD$2:$AD$2501,"OFF"),2)=0,"","STALE")))</f>
        <v/>
      </c>
      <c r="BB631" s="2">
        <f>IF(OR(""&amp;$F631="2",""&amp;$F631="4",""&amp;$F631="G",""&amp;$F631="H"),IF($AY631="YES","",IF($AB631&lt;&gt;0,"",IF(COUNTIFS('AR SALES'!$L$2:$L$2501,$L631,'AR SALES'!$AD$2:$AD$2501,IF(""&amp;$F631="4","OFF","ON"),'AR SALES'!$AF$2:$AF$2501,"Y")&gt;0,"","NO EXEMPTION"))),"")</f>
        <v/>
      </c>
    </row>
    <row r="632">
      <c r="AT632" s="2">
        <f>IF($L632="","",IFERROR(INDEX('AR SALES'!$H$2:$H$2501,MATCH(""&amp;$L632,'AR SALES'!$AE$2:$AE$2501,0)),""))</f>
        <v/>
      </c>
      <c r="AU632" s="2">
        <f>IF($L632="","",IF($A632&lt;&gt;"GA","",IF($E632="FULTON",IF(ISNUMBER(SEARCH("COLLEGE PARK",$AT632)),"FULTON (COLLEGE PARK)",IF(ISNUMBER(SEARCH("HAPEVILLE",$AT632)),"FULTON (HAPEVILLE)",IF(ISNUMBER(SEARCH("EAST POINT",$AT632)),"FULTON (EAST POINT)",IF(ISNUMBER(SEARCH("ATLANTA",$AT632)),"FULTON (ATL LIMITS)","FULTON")))),IF($E632="DEKALB",IF(ISNUMBER(SEARCH("ATLANTA",$AT632)),"DEKALB (ATL LIMITS)","DEKALB"),IF(AND($E632="CLAYTON",ISNUMBER(SEARCH("COLLEGE PARK",$AT632))),"CLAYTON (COLLEGE PARK)",$E632)))))</f>
        <v/>
      </c>
      <c r="AV632" s="2">
        <f>IF($L632="","",IF(""&amp;$F632="2","DIESEL",IF(OR(""&amp;$F632="G",""&amp;$F632="H"),"GAS","")))</f>
        <v/>
      </c>
      <c r="AW632" s="2">
        <f>IF($AV632="","",$R632)</f>
        <v/>
      </c>
      <c r="AX632" s="2">
        <f>IF($AV632="","",IF($AB632=0,$R632,0))</f>
        <v/>
      </c>
      <c r="AY632" s="2">
        <f>IF($AV632="","",IF(AND($Z632=0,COUNTIF('AR SALES'!$L$2:$L$2501,$L632)=0),"YES",""))</f>
        <v/>
      </c>
      <c r="AZ632" s="2">
        <f>IF($AV632="","",IFERROR(VLOOKUP($AU632,CODES!$A:$B,2,FALSE),"NO CODE"))</f>
        <v/>
      </c>
      <c r="BA632" s="2">
        <f>IF(""&amp;$F632&lt;&gt;"4","",IF($AY632="YES","",IF(ROUND(SUMIFS($AE$2:$AE$4001,$L$2:$L$4001,$L632,$F$2:$F$4001,"4")-SUMIFS('AR SALES'!$Y$2:$Y$2501,'AR SALES'!$L$2:$L$2501,$L632,'AR SALES'!$AD$2:$AD$2501,"OFF"),2)=0,"","STALE")))</f>
        <v/>
      </c>
      <c r="BB632" s="2">
        <f>IF(OR(""&amp;$F632="2",""&amp;$F632="4",""&amp;$F632="G",""&amp;$F632="H"),IF($AY632="YES","",IF($AB632&lt;&gt;0,"",IF(COUNTIFS('AR SALES'!$L$2:$L$2501,$L632,'AR SALES'!$AD$2:$AD$2501,IF(""&amp;$F632="4","OFF","ON"),'AR SALES'!$AF$2:$AF$2501,"Y")&gt;0,"","NO EXEMPTION"))),"")</f>
        <v/>
      </c>
    </row>
    <row r="633">
      <c r="AT633" s="2">
        <f>IF($L633="","",IFERROR(INDEX('AR SALES'!$H$2:$H$2501,MATCH(""&amp;$L633,'AR SALES'!$AE$2:$AE$2501,0)),""))</f>
        <v/>
      </c>
      <c r="AU633" s="2">
        <f>IF($L633="","",IF($A633&lt;&gt;"GA","",IF($E633="FULTON",IF(ISNUMBER(SEARCH("COLLEGE PARK",$AT633)),"FULTON (COLLEGE PARK)",IF(ISNUMBER(SEARCH("HAPEVILLE",$AT633)),"FULTON (HAPEVILLE)",IF(ISNUMBER(SEARCH("EAST POINT",$AT633)),"FULTON (EAST POINT)",IF(ISNUMBER(SEARCH("ATLANTA",$AT633)),"FULTON (ATL LIMITS)","FULTON")))),IF($E633="DEKALB",IF(ISNUMBER(SEARCH("ATLANTA",$AT633)),"DEKALB (ATL LIMITS)","DEKALB"),IF(AND($E633="CLAYTON",ISNUMBER(SEARCH("COLLEGE PARK",$AT633))),"CLAYTON (COLLEGE PARK)",$E633)))))</f>
        <v/>
      </c>
      <c r="AV633" s="2">
        <f>IF($L633="","",IF(""&amp;$F633="2","DIESEL",IF(OR(""&amp;$F633="G",""&amp;$F633="H"),"GAS","")))</f>
        <v/>
      </c>
      <c r="AW633" s="2">
        <f>IF($AV633="","",$R633)</f>
        <v/>
      </c>
      <c r="AX633" s="2">
        <f>IF($AV633="","",IF($AB633=0,$R633,0))</f>
        <v/>
      </c>
      <c r="AY633" s="2">
        <f>IF($AV633="","",IF(AND($Z633=0,COUNTIF('AR SALES'!$L$2:$L$2501,$L633)=0),"YES",""))</f>
        <v/>
      </c>
      <c r="AZ633" s="2">
        <f>IF($AV633="","",IFERROR(VLOOKUP($AU633,CODES!$A:$B,2,FALSE),"NO CODE"))</f>
        <v/>
      </c>
      <c r="BA633" s="2">
        <f>IF(""&amp;$F633&lt;&gt;"4","",IF($AY633="YES","",IF(ROUND(SUMIFS($AE$2:$AE$4001,$L$2:$L$4001,$L633,$F$2:$F$4001,"4")-SUMIFS('AR SALES'!$Y$2:$Y$2501,'AR SALES'!$L$2:$L$2501,$L633,'AR SALES'!$AD$2:$AD$2501,"OFF"),2)=0,"","STALE")))</f>
        <v/>
      </c>
      <c r="BB633" s="2">
        <f>IF(OR(""&amp;$F633="2",""&amp;$F633="4",""&amp;$F633="G",""&amp;$F633="H"),IF($AY633="YES","",IF($AB633&lt;&gt;0,"",IF(COUNTIFS('AR SALES'!$L$2:$L$2501,$L633,'AR SALES'!$AD$2:$AD$2501,IF(""&amp;$F633="4","OFF","ON"),'AR SALES'!$AF$2:$AF$2501,"Y")&gt;0,"","NO EXEMPTION"))),"")</f>
        <v/>
      </c>
    </row>
    <row r="634">
      <c r="AT634" s="2">
        <f>IF($L634="","",IFERROR(INDEX('AR SALES'!$H$2:$H$2501,MATCH(""&amp;$L634,'AR SALES'!$AE$2:$AE$2501,0)),""))</f>
        <v/>
      </c>
      <c r="AU634" s="2">
        <f>IF($L634="","",IF($A634&lt;&gt;"GA","",IF($E634="FULTON",IF(ISNUMBER(SEARCH("COLLEGE PARK",$AT634)),"FULTON (COLLEGE PARK)",IF(ISNUMBER(SEARCH("HAPEVILLE",$AT634)),"FULTON (HAPEVILLE)",IF(ISNUMBER(SEARCH("EAST POINT",$AT634)),"FULTON (EAST POINT)",IF(ISNUMBER(SEARCH("ATLANTA",$AT634)),"FULTON (ATL LIMITS)","FULTON")))),IF($E634="DEKALB",IF(ISNUMBER(SEARCH("ATLANTA",$AT634)),"DEKALB (ATL LIMITS)","DEKALB"),IF(AND($E634="CLAYTON",ISNUMBER(SEARCH("COLLEGE PARK",$AT634))),"CLAYTON (COLLEGE PARK)",$E634)))))</f>
        <v/>
      </c>
      <c r="AV634" s="2">
        <f>IF($L634="","",IF(""&amp;$F634="2","DIESEL",IF(OR(""&amp;$F634="G",""&amp;$F634="H"),"GAS","")))</f>
        <v/>
      </c>
      <c r="AW634" s="2">
        <f>IF($AV634="","",$R634)</f>
        <v/>
      </c>
      <c r="AX634" s="2">
        <f>IF($AV634="","",IF($AB634=0,$R634,0))</f>
        <v/>
      </c>
      <c r="AY634" s="2">
        <f>IF($AV634="","",IF(AND($Z634=0,COUNTIF('AR SALES'!$L$2:$L$2501,$L634)=0),"YES",""))</f>
        <v/>
      </c>
      <c r="AZ634" s="2">
        <f>IF($AV634="","",IFERROR(VLOOKUP($AU634,CODES!$A:$B,2,FALSE),"NO CODE"))</f>
        <v/>
      </c>
      <c r="BA634" s="2">
        <f>IF(""&amp;$F634&lt;&gt;"4","",IF($AY634="YES","",IF(ROUND(SUMIFS($AE$2:$AE$4001,$L$2:$L$4001,$L634,$F$2:$F$4001,"4")-SUMIFS('AR SALES'!$Y$2:$Y$2501,'AR SALES'!$L$2:$L$2501,$L634,'AR SALES'!$AD$2:$AD$2501,"OFF"),2)=0,"","STALE")))</f>
        <v/>
      </c>
      <c r="BB634" s="2">
        <f>IF(OR(""&amp;$F634="2",""&amp;$F634="4",""&amp;$F634="G",""&amp;$F634="H"),IF($AY634="YES","",IF($AB634&lt;&gt;0,"",IF(COUNTIFS('AR SALES'!$L$2:$L$2501,$L634,'AR SALES'!$AD$2:$AD$2501,IF(""&amp;$F634="4","OFF","ON"),'AR SALES'!$AF$2:$AF$2501,"Y")&gt;0,"","NO EXEMPTION"))),"")</f>
        <v/>
      </c>
    </row>
    <row r="635">
      <c r="AT635" s="2">
        <f>IF($L635="","",IFERROR(INDEX('AR SALES'!$H$2:$H$2501,MATCH(""&amp;$L635,'AR SALES'!$AE$2:$AE$2501,0)),""))</f>
        <v/>
      </c>
      <c r="AU635" s="2">
        <f>IF($L635="","",IF($A635&lt;&gt;"GA","",IF($E635="FULTON",IF(ISNUMBER(SEARCH("COLLEGE PARK",$AT635)),"FULTON (COLLEGE PARK)",IF(ISNUMBER(SEARCH("HAPEVILLE",$AT635)),"FULTON (HAPEVILLE)",IF(ISNUMBER(SEARCH("EAST POINT",$AT635)),"FULTON (EAST POINT)",IF(ISNUMBER(SEARCH("ATLANTA",$AT635)),"FULTON (ATL LIMITS)","FULTON")))),IF($E635="DEKALB",IF(ISNUMBER(SEARCH("ATLANTA",$AT635)),"DEKALB (ATL LIMITS)","DEKALB"),IF(AND($E635="CLAYTON",ISNUMBER(SEARCH("COLLEGE PARK",$AT635))),"CLAYTON (COLLEGE PARK)",$E635)))))</f>
        <v/>
      </c>
      <c r="AV635" s="2">
        <f>IF($L635="","",IF(""&amp;$F635="2","DIESEL",IF(OR(""&amp;$F635="G",""&amp;$F635="H"),"GAS","")))</f>
        <v/>
      </c>
      <c r="AW635" s="2">
        <f>IF($AV635="","",$R635)</f>
        <v/>
      </c>
      <c r="AX635" s="2">
        <f>IF($AV635="","",IF($AB635=0,$R635,0))</f>
        <v/>
      </c>
      <c r="AY635" s="2">
        <f>IF($AV635="","",IF(AND($Z635=0,COUNTIF('AR SALES'!$L$2:$L$2501,$L635)=0),"YES",""))</f>
        <v/>
      </c>
      <c r="AZ635" s="2">
        <f>IF($AV635="","",IFERROR(VLOOKUP($AU635,CODES!$A:$B,2,FALSE),"NO CODE"))</f>
        <v/>
      </c>
      <c r="BA635" s="2">
        <f>IF(""&amp;$F635&lt;&gt;"4","",IF($AY635="YES","",IF(ROUND(SUMIFS($AE$2:$AE$4001,$L$2:$L$4001,$L635,$F$2:$F$4001,"4")-SUMIFS('AR SALES'!$Y$2:$Y$2501,'AR SALES'!$L$2:$L$2501,$L635,'AR SALES'!$AD$2:$AD$2501,"OFF"),2)=0,"","STALE")))</f>
        <v/>
      </c>
      <c r="BB635" s="2">
        <f>IF(OR(""&amp;$F635="2",""&amp;$F635="4",""&amp;$F635="G",""&amp;$F635="H"),IF($AY635="YES","",IF($AB635&lt;&gt;0,"",IF(COUNTIFS('AR SALES'!$L$2:$L$2501,$L635,'AR SALES'!$AD$2:$AD$2501,IF(""&amp;$F635="4","OFF","ON"),'AR SALES'!$AF$2:$AF$2501,"Y")&gt;0,"","NO EXEMPTION"))),"")</f>
        <v/>
      </c>
    </row>
    <row r="636">
      <c r="AT636" s="2">
        <f>IF($L636="","",IFERROR(INDEX('AR SALES'!$H$2:$H$2501,MATCH(""&amp;$L636,'AR SALES'!$AE$2:$AE$2501,0)),""))</f>
        <v/>
      </c>
      <c r="AU636" s="2">
        <f>IF($L636="","",IF($A636&lt;&gt;"GA","",IF($E636="FULTON",IF(ISNUMBER(SEARCH("COLLEGE PARK",$AT636)),"FULTON (COLLEGE PARK)",IF(ISNUMBER(SEARCH("HAPEVILLE",$AT636)),"FULTON (HAPEVILLE)",IF(ISNUMBER(SEARCH("EAST POINT",$AT636)),"FULTON (EAST POINT)",IF(ISNUMBER(SEARCH("ATLANTA",$AT636)),"FULTON (ATL LIMITS)","FULTON")))),IF($E636="DEKALB",IF(ISNUMBER(SEARCH("ATLANTA",$AT636)),"DEKALB (ATL LIMITS)","DEKALB"),IF(AND($E636="CLAYTON",ISNUMBER(SEARCH("COLLEGE PARK",$AT636))),"CLAYTON (COLLEGE PARK)",$E636)))))</f>
        <v/>
      </c>
      <c r="AV636" s="2">
        <f>IF($L636="","",IF(""&amp;$F636="2","DIESEL",IF(OR(""&amp;$F636="G",""&amp;$F636="H"),"GAS","")))</f>
        <v/>
      </c>
      <c r="AW636" s="2">
        <f>IF($AV636="","",$R636)</f>
        <v/>
      </c>
      <c r="AX636" s="2">
        <f>IF($AV636="","",IF($AB636=0,$R636,0))</f>
        <v/>
      </c>
      <c r="AY636" s="2">
        <f>IF($AV636="","",IF(AND($Z636=0,COUNTIF('AR SALES'!$L$2:$L$2501,$L636)=0),"YES",""))</f>
        <v/>
      </c>
      <c r="AZ636" s="2">
        <f>IF($AV636="","",IFERROR(VLOOKUP($AU636,CODES!$A:$B,2,FALSE),"NO CODE"))</f>
        <v/>
      </c>
      <c r="BA636" s="2">
        <f>IF(""&amp;$F636&lt;&gt;"4","",IF($AY636="YES","",IF(ROUND(SUMIFS($AE$2:$AE$4001,$L$2:$L$4001,$L636,$F$2:$F$4001,"4")-SUMIFS('AR SALES'!$Y$2:$Y$2501,'AR SALES'!$L$2:$L$2501,$L636,'AR SALES'!$AD$2:$AD$2501,"OFF"),2)=0,"","STALE")))</f>
        <v/>
      </c>
      <c r="BB636" s="2">
        <f>IF(OR(""&amp;$F636="2",""&amp;$F636="4",""&amp;$F636="G",""&amp;$F636="H"),IF($AY636="YES","",IF($AB636&lt;&gt;0,"",IF(COUNTIFS('AR SALES'!$L$2:$L$2501,$L636,'AR SALES'!$AD$2:$AD$2501,IF(""&amp;$F636="4","OFF","ON"),'AR SALES'!$AF$2:$AF$2501,"Y")&gt;0,"","NO EXEMPTION"))),"")</f>
        <v/>
      </c>
    </row>
    <row r="637">
      <c r="AT637" s="2">
        <f>IF($L637="","",IFERROR(INDEX('AR SALES'!$H$2:$H$2501,MATCH(""&amp;$L637,'AR SALES'!$AE$2:$AE$2501,0)),""))</f>
        <v/>
      </c>
      <c r="AU637" s="2">
        <f>IF($L637="","",IF($A637&lt;&gt;"GA","",IF($E637="FULTON",IF(ISNUMBER(SEARCH("COLLEGE PARK",$AT637)),"FULTON (COLLEGE PARK)",IF(ISNUMBER(SEARCH("HAPEVILLE",$AT637)),"FULTON (HAPEVILLE)",IF(ISNUMBER(SEARCH("EAST POINT",$AT637)),"FULTON (EAST POINT)",IF(ISNUMBER(SEARCH("ATLANTA",$AT637)),"FULTON (ATL LIMITS)","FULTON")))),IF($E637="DEKALB",IF(ISNUMBER(SEARCH("ATLANTA",$AT637)),"DEKALB (ATL LIMITS)","DEKALB"),IF(AND($E637="CLAYTON",ISNUMBER(SEARCH("COLLEGE PARK",$AT637))),"CLAYTON (COLLEGE PARK)",$E637)))))</f>
        <v/>
      </c>
      <c r="AV637" s="2">
        <f>IF($L637="","",IF(""&amp;$F637="2","DIESEL",IF(OR(""&amp;$F637="G",""&amp;$F637="H"),"GAS","")))</f>
        <v/>
      </c>
      <c r="AW637" s="2">
        <f>IF($AV637="","",$R637)</f>
        <v/>
      </c>
      <c r="AX637" s="2">
        <f>IF($AV637="","",IF($AB637=0,$R637,0))</f>
        <v/>
      </c>
      <c r="AY637" s="2">
        <f>IF($AV637="","",IF(AND($Z637=0,COUNTIF('AR SALES'!$L$2:$L$2501,$L637)=0),"YES",""))</f>
        <v/>
      </c>
      <c r="AZ637" s="2">
        <f>IF($AV637="","",IFERROR(VLOOKUP($AU637,CODES!$A:$B,2,FALSE),"NO CODE"))</f>
        <v/>
      </c>
      <c r="BA637" s="2">
        <f>IF(""&amp;$F637&lt;&gt;"4","",IF($AY637="YES","",IF(ROUND(SUMIFS($AE$2:$AE$4001,$L$2:$L$4001,$L637,$F$2:$F$4001,"4")-SUMIFS('AR SALES'!$Y$2:$Y$2501,'AR SALES'!$L$2:$L$2501,$L637,'AR SALES'!$AD$2:$AD$2501,"OFF"),2)=0,"","STALE")))</f>
        <v/>
      </c>
      <c r="BB637" s="2">
        <f>IF(OR(""&amp;$F637="2",""&amp;$F637="4",""&amp;$F637="G",""&amp;$F637="H"),IF($AY637="YES","",IF($AB637&lt;&gt;0,"",IF(COUNTIFS('AR SALES'!$L$2:$L$2501,$L637,'AR SALES'!$AD$2:$AD$2501,IF(""&amp;$F637="4","OFF","ON"),'AR SALES'!$AF$2:$AF$2501,"Y")&gt;0,"","NO EXEMPTION"))),"")</f>
        <v/>
      </c>
    </row>
    <row r="638">
      <c r="AT638" s="2">
        <f>IF($L638="","",IFERROR(INDEX('AR SALES'!$H$2:$H$2501,MATCH(""&amp;$L638,'AR SALES'!$AE$2:$AE$2501,0)),""))</f>
        <v/>
      </c>
      <c r="AU638" s="2">
        <f>IF($L638="","",IF($A638&lt;&gt;"GA","",IF($E638="FULTON",IF(ISNUMBER(SEARCH("COLLEGE PARK",$AT638)),"FULTON (COLLEGE PARK)",IF(ISNUMBER(SEARCH("HAPEVILLE",$AT638)),"FULTON (HAPEVILLE)",IF(ISNUMBER(SEARCH("EAST POINT",$AT638)),"FULTON (EAST POINT)",IF(ISNUMBER(SEARCH("ATLANTA",$AT638)),"FULTON (ATL LIMITS)","FULTON")))),IF($E638="DEKALB",IF(ISNUMBER(SEARCH("ATLANTA",$AT638)),"DEKALB (ATL LIMITS)","DEKALB"),IF(AND($E638="CLAYTON",ISNUMBER(SEARCH("COLLEGE PARK",$AT638))),"CLAYTON (COLLEGE PARK)",$E638)))))</f>
        <v/>
      </c>
      <c r="AV638" s="2">
        <f>IF($L638="","",IF(""&amp;$F638="2","DIESEL",IF(OR(""&amp;$F638="G",""&amp;$F638="H"),"GAS","")))</f>
        <v/>
      </c>
      <c r="AW638" s="2">
        <f>IF($AV638="","",$R638)</f>
        <v/>
      </c>
      <c r="AX638" s="2">
        <f>IF($AV638="","",IF($AB638=0,$R638,0))</f>
        <v/>
      </c>
      <c r="AY638" s="2">
        <f>IF($AV638="","",IF(AND($Z638=0,COUNTIF('AR SALES'!$L$2:$L$2501,$L638)=0),"YES",""))</f>
        <v/>
      </c>
      <c r="AZ638" s="2">
        <f>IF($AV638="","",IFERROR(VLOOKUP($AU638,CODES!$A:$B,2,FALSE),"NO CODE"))</f>
        <v/>
      </c>
      <c r="BA638" s="2">
        <f>IF(""&amp;$F638&lt;&gt;"4","",IF($AY638="YES","",IF(ROUND(SUMIFS($AE$2:$AE$4001,$L$2:$L$4001,$L638,$F$2:$F$4001,"4")-SUMIFS('AR SALES'!$Y$2:$Y$2501,'AR SALES'!$L$2:$L$2501,$L638,'AR SALES'!$AD$2:$AD$2501,"OFF"),2)=0,"","STALE")))</f>
        <v/>
      </c>
      <c r="BB638" s="2">
        <f>IF(OR(""&amp;$F638="2",""&amp;$F638="4",""&amp;$F638="G",""&amp;$F638="H"),IF($AY638="YES","",IF($AB638&lt;&gt;0,"",IF(COUNTIFS('AR SALES'!$L$2:$L$2501,$L638,'AR SALES'!$AD$2:$AD$2501,IF(""&amp;$F638="4","OFF","ON"),'AR SALES'!$AF$2:$AF$2501,"Y")&gt;0,"","NO EXEMPTION"))),"")</f>
        <v/>
      </c>
    </row>
    <row r="639">
      <c r="AT639" s="2">
        <f>IF($L639="","",IFERROR(INDEX('AR SALES'!$H$2:$H$2501,MATCH(""&amp;$L639,'AR SALES'!$AE$2:$AE$2501,0)),""))</f>
        <v/>
      </c>
      <c r="AU639" s="2">
        <f>IF($L639="","",IF($A639&lt;&gt;"GA","",IF($E639="FULTON",IF(ISNUMBER(SEARCH("COLLEGE PARK",$AT639)),"FULTON (COLLEGE PARK)",IF(ISNUMBER(SEARCH("HAPEVILLE",$AT639)),"FULTON (HAPEVILLE)",IF(ISNUMBER(SEARCH("EAST POINT",$AT639)),"FULTON (EAST POINT)",IF(ISNUMBER(SEARCH("ATLANTA",$AT639)),"FULTON (ATL LIMITS)","FULTON")))),IF($E639="DEKALB",IF(ISNUMBER(SEARCH("ATLANTA",$AT639)),"DEKALB (ATL LIMITS)","DEKALB"),IF(AND($E639="CLAYTON",ISNUMBER(SEARCH("COLLEGE PARK",$AT639))),"CLAYTON (COLLEGE PARK)",$E639)))))</f>
        <v/>
      </c>
      <c r="AV639" s="2">
        <f>IF($L639="","",IF(""&amp;$F639="2","DIESEL",IF(OR(""&amp;$F639="G",""&amp;$F639="H"),"GAS","")))</f>
        <v/>
      </c>
      <c r="AW639" s="2">
        <f>IF($AV639="","",$R639)</f>
        <v/>
      </c>
      <c r="AX639" s="2">
        <f>IF($AV639="","",IF($AB639=0,$R639,0))</f>
        <v/>
      </c>
      <c r="AY639" s="2">
        <f>IF($AV639="","",IF(AND($Z639=0,COUNTIF('AR SALES'!$L$2:$L$2501,$L639)=0),"YES",""))</f>
        <v/>
      </c>
      <c r="AZ639" s="2">
        <f>IF($AV639="","",IFERROR(VLOOKUP($AU639,CODES!$A:$B,2,FALSE),"NO CODE"))</f>
        <v/>
      </c>
      <c r="BA639" s="2">
        <f>IF(""&amp;$F639&lt;&gt;"4","",IF($AY639="YES","",IF(ROUND(SUMIFS($AE$2:$AE$4001,$L$2:$L$4001,$L639,$F$2:$F$4001,"4")-SUMIFS('AR SALES'!$Y$2:$Y$2501,'AR SALES'!$L$2:$L$2501,$L639,'AR SALES'!$AD$2:$AD$2501,"OFF"),2)=0,"","STALE")))</f>
        <v/>
      </c>
      <c r="BB639" s="2">
        <f>IF(OR(""&amp;$F639="2",""&amp;$F639="4",""&amp;$F639="G",""&amp;$F639="H"),IF($AY639="YES","",IF($AB639&lt;&gt;0,"",IF(COUNTIFS('AR SALES'!$L$2:$L$2501,$L639,'AR SALES'!$AD$2:$AD$2501,IF(""&amp;$F639="4","OFF","ON"),'AR SALES'!$AF$2:$AF$2501,"Y")&gt;0,"","NO EXEMPTION"))),"")</f>
        <v/>
      </c>
    </row>
    <row r="640">
      <c r="AT640" s="2">
        <f>IF($L640="","",IFERROR(INDEX('AR SALES'!$H$2:$H$2501,MATCH(""&amp;$L640,'AR SALES'!$AE$2:$AE$2501,0)),""))</f>
        <v/>
      </c>
      <c r="AU640" s="2">
        <f>IF($L640="","",IF($A640&lt;&gt;"GA","",IF($E640="FULTON",IF(ISNUMBER(SEARCH("COLLEGE PARK",$AT640)),"FULTON (COLLEGE PARK)",IF(ISNUMBER(SEARCH("HAPEVILLE",$AT640)),"FULTON (HAPEVILLE)",IF(ISNUMBER(SEARCH("EAST POINT",$AT640)),"FULTON (EAST POINT)",IF(ISNUMBER(SEARCH("ATLANTA",$AT640)),"FULTON (ATL LIMITS)","FULTON")))),IF($E640="DEKALB",IF(ISNUMBER(SEARCH("ATLANTA",$AT640)),"DEKALB (ATL LIMITS)","DEKALB"),IF(AND($E640="CLAYTON",ISNUMBER(SEARCH("COLLEGE PARK",$AT640))),"CLAYTON (COLLEGE PARK)",$E640)))))</f>
        <v/>
      </c>
      <c r="AV640" s="2">
        <f>IF($L640="","",IF(""&amp;$F640="2","DIESEL",IF(OR(""&amp;$F640="G",""&amp;$F640="H"),"GAS","")))</f>
        <v/>
      </c>
      <c r="AW640" s="2">
        <f>IF($AV640="","",$R640)</f>
        <v/>
      </c>
      <c r="AX640" s="2">
        <f>IF($AV640="","",IF($AB640=0,$R640,0))</f>
        <v/>
      </c>
      <c r="AY640" s="2">
        <f>IF($AV640="","",IF(AND($Z640=0,COUNTIF('AR SALES'!$L$2:$L$2501,$L640)=0),"YES",""))</f>
        <v/>
      </c>
      <c r="AZ640" s="2">
        <f>IF($AV640="","",IFERROR(VLOOKUP($AU640,CODES!$A:$B,2,FALSE),"NO CODE"))</f>
        <v/>
      </c>
      <c r="BA640" s="2">
        <f>IF(""&amp;$F640&lt;&gt;"4","",IF($AY640="YES","",IF(ROUND(SUMIFS($AE$2:$AE$4001,$L$2:$L$4001,$L640,$F$2:$F$4001,"4")-SUMIFS('AR SALES'!$Y$2:$Y$2501,'AR SALES'!$L$2:$L$2501,$L640,'AR SALES'!$AD$2:$AD$2501,"OFF"),2)=0,"","STALE")))</f>
        <v/>
      </c>
      <c r="BB640" s="2">
        <f>IF(OR(""&amp;$F640="2",""&amp;$F640="4",""&amp;$F640="G",""&amp;$F640="H"),IF($AY640="YES","",IF($AB640&lt;&gt;0,"",IF(COUNTIFS('AR SALES'!$L$2:$L$2501,$L640,'AR SALES'!$AD$2:$AD$2501,IF(""&amp;$F640="4","OFF","ON"),'AR SALES'!$AF$2:$AF$2501,"Y")&gt;0,"","NO EXEMPTION"))),"")</f>
        <v/>
      </c>
    </row>
    <row r="641">
      <c r="AT641" s="2">
        <f>IF($L641="","",IFERROR(INDEX('AR SALES'!$H$2:$H$2501,MATCH(""&amp;$L641,'AR SALES'!$AE$2:$AE$2501,0)),""))</f>
        <v/>
      </c>
      <c r="AU641" s="2">
        <f>IF($L641="","",IF($A641&lt;&gt;"GA","",IF($E641="FULTON",IF(ISNUMBER(SEARCH("COLLEGE PARK",$AT641)),"FULTON (COLLEGE PARK)",IF(ISNUMBER(SEARCH("HAPEVILLE",$AT641)),"FULTON (HAPEVILLE)",IF(ISNUMBER(SEARCH("EAST POINT",$AT641)),"FULTON (EAST POINT)",IF(ISNUMBER(SEARCH("ATLANTA",$AT641)),"FULTON (ATL LIMITS)","FULTON")))),IF($E641="DEKALB",IF(ISNUMBER(SEARCH("ATLANTA",$AT641)),"DEKALB (ATL LIMITS)","DEKALB"),IF(AND($E641="CLAYTON",ISNUMBER(SEARCH("COLLEGE PARK",$AT641))),"CLAYTON (COLLEGE PARK)",$E641)))))</f>
        <v/>
      </c>
      <c r="AV641" s="2">
        <f>IF($L641="","",IF(""&amp;$F641="2","DIESEL",IF(OR(""&amp;$F641="G",""&amp;$F641="H"),"GAS","")))</f>
        <v/>
      </c>
      <c r="AW641" s="2">
        <f>IF($AV641="","",$R641)</f>
        <v/>
      </c>
      <c r="AX641" s="2">
        <f>IF($AV641="","",IF($AB641=0,$R641,0))</f>
        <v/>
      </c>
      <c r="AY641" s="2">
        <f>IF($AV641="","",IF(AND($Z641=0,COUNTIF('AR SALES'!$L$2:$L$2501,$L641)=0),"YES",""))</f>
        <v/>
      </c>
      <c r="AZ641" s="2">
        <f>IF($AV641="","",IFERROR(VLOOKUP($AU641,CODES!$A:$B,2,FALSE),"NO CODE"))</f>
        <v/>
      </c>
      <c r="BA641" s="2">
        <f>IF(""&amp;$F641&lt;&gt;"4","",IF($AY641="YES","",IF(ROUND(SUMIFS($AE$2:$AE$4001,$L$2:$L$4001,$L641,$F$2:$F$4001,"4")-SUMIFS('AR SALES'!$Y$2:$Y$2501,'AR SALES'!$L$2:$L$2501,$L641,'AR SALES'!$AD$2:$AD$2501,"OFF"),2)=0,"","STALE")))</f>
        <v/>
      </c>
      <c r="BB641" s="2">
        <f>IF(OR(""&amp;$F641="2",""&amp;$F641="4",""&amp;$F641="G",""&amp;$F641="H"),IF($AY641="YES","",IF($AB641&lt;&gt;0,"",IF(COUNTIFS('AR SALES'!$L$2:$L$2501,$L641,'AR SALES'!$AD$2:$AD$2501,IF(""&amp;$F641="4","OFF","ON"),'AR SALES'!$AF$2:$AF$2501,"Y")&gt;0,"","NO EXEMPTION"))),"")</f>
        <v/>
      </c>
    </row>
    <row r="642">
      <c r="AT642" s="2">
        <f>IF($L642="","",IFERROR(INDEX('AR SALES'!$H$2:$H$2501,MATCH(""&amp;$L642,'AR SALES'!$AE$2:$AE$2501,0)),""))</f>
        <v/>
      </c>
      <c r="AU642" s="2">
        <f>IF($L642="","",IF($A642&lt;&gt;"GA","",IF($E642="FULTON",IF(ISNUMBER(SEARCH("COLLEGE PARK",$AT642)),"FULTON (COLLEGE PARK)",IF(ISNUMBER(SEARCH("HAPEVILLE",$AT642)),"FULTON (HAPEVILLE)",IF(ISNUMBER(SEARCH("EAST POINT",$AT642)),"FULTON (EAST POINT)",IF(ISNUMBER(SEARCH("ATLANTA",$AT642)),"FULTON (ATL LIMITS)","FULTON")))),IF($E642="DEKALB",IF(ISNUMBER(SEARCH("ATLANTA",$AT642)),"DEKALB (ATL LIMITS)","DEKALB"),IF(AND($E642="CLAYTON",ISNUMBER(SEARCH("COLLEGE PARK",$AT642))),"CLAYTON (COLLEGE PARK)",$E642)))))</f>
        <v/>
      </c>
      <c r="AV642" s="2">
        <f>IF($L642="","",IF(""&amp;$F642="2","DIESEL",IF(OR(""&amp;$F642="G",""&amp;$F642="H"),"GAS","")))</f>
        <v/>
      </c>
      <c r="AW642" s="2">
        <f>IF($AV642="","",$R642)</f>
        <v/>
      </c>
      <c r="AX642" s="2">
        <f>IF($AV642="","",IF($AB642=0,$R642,0))</f>
        <v/>
      </c>
      <c r="AY642" s="2">
        <f>IF($AV642="","",IF(AND($Z642=0,COUNTIF('AR SALES'!$L$2:$L$2501,$L642)=0),"YES",""))</f>
        <v/>
      </c>
      <c r="AZ642" s="2">
        <f>IF($AV642="","",IFERROR(VLOOKUP($AU642,CODES!$A:$B,2,FALSE),"NO CODE"))</f>
        <v/>
      </c>
      <c r="BA642" s="2">
        <f>IF(""&amp;$F642&lt;&gt;"4","",IF($AY642="YES","",IF(ROUND(SUMIFS($AE$2:$AE$4001,$L$2:$L$4001,$L642,$F$2:$F$4001,"4")-SUMIFS('AR SALES'!$Y$2:$Y$2501,'AR SALES'!$L$2:$L$2501,$L642,'AR SALES'!$AD$2:$AD$2501,"OFF"),2)=0,"","STALE")))</f>
        <v/>
      </c>
      <c r="BB642" s="2">
        <f>IF(OR(""&amp;$F642="2",""&amp;$F642="4",""&amp;$F642="G",""&amp;$F642="H"),IF($AY642="YES","",IF($AB642&lt;&gt;0,"",IF(COUNTIFS('AR SALES'!$L$2:$L$2501,$L642,'AR SALES'!$AD$2:$AD$2501,IF(""&amp;$F642="4","OFF","ON"),'AR SALES'!$AF$2:$AF$2501,"Y")&gt;0,"","NO EXEMPTION"))),"")</f>
        <v/>
      </c>
    </row>
    <row r="643">
      <c r="AT643" s="2">
        <f>IF($L643="","",IFERROR(INDEX('AR SALES'!$H$2:$H$2501,MATCH(""&amp;$L643,'AR SALES'!$AE$2:$AE$2501,0)),""))</f>
        <v/>
      </c>
      <c r="AU643" s="2">
        <f>IF($L643="","",IF($A643&lt;&gt;"GA","",IF($E643="FULTON",IF(ISNUMBER(SEARCH("COLLEGE PARK",$AT643)),"FULTON (COLLEGE PARK)",IF(ISNUMBER(SEARCH("HAPEVILLE",$AT643)),"FULTON (HAPEVILLE)",IF(ISNUMBER(SEARCH("EAST POINT",$AT643)),"FULTON (EAST POINT)",IF(ISNUMBER(SEARCH("ATLANTA",$AT643)),"FULTON (ATL LIMITS)","FULTON")))),IF($E643="DEKALB",IF(ISNUMBER(SEARCH("ATLANTA",$AT643)),"DEKALB (ATL LIMITS)","DEKALB"),IF(AND($E643="CLAYTON",ISNUMBER(SEARCH("COLLEGE PARK",$AT643))),"CLAYTON (COLLEGE PARK)",$E643)))))</f>
        <v/>
      </c>
      <c r="AV643" s="2">
        <f>IF($L643="","",IF(""&amp;$F643="2","DIESEL",IF(OR(""&amp;$F643="G",""&amp;$F643="H"),"GAS","")))</f>
        <v/>
      </c>
      <c r="AW643" s="2">
        <f>IF($AV643="","",$R643)</f>
        <v/>
      </c>
      <c r="AX643" s="2">
        <f>IF($AV643="","",IF($AB643=0,$R643,0))</f>
        <v/>
      </c>
      <c r="AY643" s="2">
        <f>IF($AV643="","",IF(AND($Z643=0,COUNTIF('AR SALES'!$L$2:$L$2501,$L643)=0),"YES",""))</f>
        <v/>
      </c>
      <c r="AZ643" s="2">
        <f>IF($AV643="","",IFERROR(VLOOKUP($AU643,CODES!$A:$B,2,FALSE),"NO CODE"))</f>
        <v/>
      </c>
      <c r="BA643" s="2">
        <f>IF(""&amp;$F643&lt;&gt;"4","",IF($AY643="YES","",IF(ROUND(SUMIFS($AE$2:$AE$4001,$L$2:$L$4001,$L643,$F$2:$F$4001,"4")-SUMIFS('AR SALES'!$Y$2:$Y$2501,'AR SALES'!$L$2:$L$2501,$L643,'AR SALES'!$AD$2:$AD$2501,"OFF"),2)=0,"","STALE")))</f>
        <v/>
      </c>
      <c r="BB643" s="2">
        <f>IF(OR(""&amp;$F643="2",""&amp;$F643="4",""&amp;$F643="G",""&amp;$F643="H"),IF($AY643="YES","",IF($AB643&lt;&gt;0,"",IF(COUNTIFS('AR SALES'!$L$2:$L$2501,$L643,'AR SALES'!$AD$2:$AD$2501,IF(""&amp;$F643="4","OFF","ON"),'AR SALES'!$AF$2:$AF$2501,"Y")&gt;0,"","NO EXEMPTION"))),"")</f>
        <v/>
      </c>
    </row>
    <row r="644">
      <c r="AT644" s="2">
        <f>IF($L644="","",IFERROR(INDEX('AR SALES'!$H$2:$H$2501,MATCH(""&amp;$L644,'AR SALES'!$AE$2:$AE$2501,0)),""))</f>
        <v/>
      </c>
      <c r="AU644" s="2">
        <f>IF($L644="","",IF($A644&lt;&gt;"GA","",IF($E644="FULTON",IF(ISNUMBER(SEARCH("COLLEGE PARK",$AT644)),"FULTON (COLLEGE PARK)",IF(ISNUMBER(SEARCH("HAPEVILLE",$AT644)),"FULTON (HAPEVILLE)",IF(ISNUMBER(SEARCH("EAST POINT",$AT644)),"FULTON (EAST POINT)",IF(ISNUMBER(SEARCH("ATLANTA",$AT644)),"FULTON (ATL LIMITS)","FULTON")))),IF($E644="DEKALB",IF(ISNUMBER(SEARCH("ATLANTA",$AT644)),"DEKALB (ATL LIMITS)","DEKALB"),IF(AND($E644="CLAYTON",ISNUMBER(SEARCH("COLLEGE PARK",$AT644))),"CLAYTON (COLLEGE PARK)",$E644)))))</f>
        <v/>
      </c>
      <c r="AV644" s="2">
        <f>IF($L644="","",IF(""&amp;$F644="2","DIESEL",IF(OR(""&amp;$F644="G",""&amp;$F644="H"),"GAS","")))</f>
        <v/>
      </c>
      <c r="AW644" s="2">
        <f>IF($AV644="","",$R644)</f>
        <v/>
      </c>
      <c r="AX644" s="2">
        <f>IF($AV644="","",IF($AB644=0,$R644,0))</f>
        <v/>
      </c>
      <c r="AY644" s="2">
        <f>IF($AV644="","",IF(AND($Z644=0,COUNTIF('AR SALES'!$L$2:$L$2501,$L644)=0),"YES",""))</f>
        <v/>
      </c>
      <c r="AZ644" s="2">
        <f>IF($AV644="","",IFERROR(VLOOKUP($AU644,CODES!$A:$B,2,FALSE),"NO CODE"))</f>
        <v/>
      </c>
      <c r="BA644" s="2">
        <f>IF(""&amp;$F644&lt;&gt;"4","",IF($AY644="YES","",IF(ROUND(SUMIFS($AE$2:$AE$4001,$L$2:$L$4001,$L644,$F$2:$F$4001,"4")-SUMIFS('AR SALES'!$Y$2:$Y$2501,'AR SALES'!$L$2:$L$2501,$L644,'AR SALES'!$AD$2:$AD$2501,"OFF"),2)=0,"","STALE")))</f>
        <v/>
      </c>
      <c r="BB644" s="2">
        <f>IF(OR(""&amp;$F644="2",""&amp;$F644="4",""&amp;$F644="G",""&amp;$F644="H"),IF($AY644="YES","",IF($AB644&lt;&gt;0,"",IF(COUNTIFS('AR SALES'!$L$2:$L$2501,$L644,'AR SALES'!$AD$2:$AD$2501,IF(""&amp;$F644="4","OFF","ON"),'AR SALES'!$AF$2:$AF$2501,"Y")&gt;0,"","NO EXEMPTION"))),"")</f>
        <v/>
      </c>
    </row>
    <row r="645">
      <c r="AT645" s="2">
        <f>IF($L645="","",IFERROR(INDEX('AR SALES'!$H$2:$H$2501,MATCH(""&amp;$L645,'AR SALES'!$AE$2:$AE$2501,0)),""))</f>
        <v/>
      </c>
      <c r="AU645" s="2">
        <f>IF($L645="","",IF($A645&lt;&gt;"GA","",IF($E645="FULTON",IF(ISNUMBER(SEARCH("COLLEGE PARK",$AT645)),"FULTON (COLLEGE PARK)",IF(ISNUMBER(SEARCH("HAPEVILLE",$AT645)),"FULTON (HAPEVILLE)",IF(ISNUMBER(SEARCH("EAST POINT",$AT645)),"FULTON (EAST POINT)",IF(ISNUMBER(SEARCH("ATLANTA",$AT645)),"FULTON (ATL LIMITS)","FULTON")))),IF($E645="DEKALB",IF(ISNUMBER(SEARCH("ATLANTA",$AT645)),"DEKALB (ATL LIMITS)","DEKALB"),IF(AND($E645="CLAYTON",ISNUMBER(SEARCH("COLLEGE PARK",$AT645))),"CLAYTON (COLLEGE PARK)",$E645)))))</f>
        <v/>
      </c>
      <c r="AV645" s="2">
        <f>IF($L645="","",IF(""&amp;$F645="2","DIESEL",IF(OR(""&amp;$F645="G",""&amp;$F645="H"),"GAS","")))</f>
        <v/>
      </c>
      <c r="AW645" s="2">
        <f>IF($AV645="","",$R645)</f>
        <v/>
      </c>
      <c r="AX645" s="2">
        <f>IF($AV645="","",IF($AB645=0,$R645,0))</f>
        <v/>
      </c>
      <c r="AY645" s="2">
        <f>IF($AV645="","",IF(AND($Z645=0,COUNTIF('AR SALES'!$L$2:$L$2501,$L645)=0),"YES",""))</f>
        <v/>
      </c>
      <c r="AZ645" s="2">
        <f>IF($AV645="","",IFERROR(VLOOKUP($AU645,CODES!$A:$B,2,FALSE),"NO CODE"))</f>
        <v/>
      </c>
      <c r="BA645" s="2">
        <f>IF(""&amp;$F645&lt;&gt;"4","",IF($AY645="YES","",IF(ROUND(SUMIFS($AE$2:$AE$4001,$L$2:$L$4001,$L645,$F$2:$F$4001,"4")-SUMIFS('AR SALES'!$Y$2:$Y$2501,'AR SALES'!$L$2:$L$2501,$L645,'AR SALES'!$AD$2:$AD$2501,"OFF"),2)=0,"","STALE")))</f>
        <v/>
      </c>
      <c r="BB645" s="2">
        <f>IF(OR(""&amp;$F645="2",""&amp;$F645="4",""&amp;$F645="G",""&amp;$F645="H"),IF($AY645="YES","",IF($AB645&lt;&gt;0,"",IF(COUNTIFS('AR SALES'!$L$2:$L$2501,$L645,'AR SALES'!$AD$2:$AD$2501,IF(""&amp;$F645="4","OFF","ON"),'AR SALES'!$AF$2:$AF$2501,"Y")&gt;0,"","NO EXEMPTION"))),"")</f>
        <v/>
      </c>
    </row>
    <row r="646">
      <c r="AT646" s="2">
        <f>IF($L646="","",IFERROR(INDEX('AR SALES'!$H$2:$H$2501,MATCH(""&amp;$L646,'AR SALES'!$AE$2:$AE$2501,0)),""))</f>
        <v/>
      </c>
      <c r="AU646" s="2">
        <f>IF($L646="","",IF($A646&lt;&gt;"GA","",IF($E646="FULTON",IF(ISNUMBER(SEARCH("COLLEGE PARK",$AT646)),"FULTON (COLLEGE PARK)",IF(ISNUMBER(SEARCH("HAPEVILLE",$AT646)),"FULTON (HAPEVILLE)",IF(ISNUMBER(SEARCH("EAST POINT",$AT646)),"FULTON (EAST POINT)",IF(ISNUMBER(SEARCH("ATLANTA",$AT646)),"FULTON (ATL LIMITS)","FULTON")))),IF($E646="DEKALB",IF(ISNUMBER(SEARCH("ATLANTA",$AT646)),"DEKALB (ATL LIMITS)","DEKALB"),IF(AND($E646="CLAYTON",ISNUMBER(SEARCH("COLLEGE PARK",$AT646))),"CLAYTON (COLLEGE PARK)",$E646)))))</f>
        <v/>
      </c>
      <c r="AV646" s="2">
        <f>IF($L646="","",IF(""&amp;$F646="2","DIESEL",IF(OR(""&amp;$F646="G",""&amp;$F646="H"),"GAS","")))</f>
        <v/>
      </c>
      <c r="AW646" s="2">
        <f>IF($AV646="","",$R646)</f>
        <v/>
      </c>
      <c r="AX646" s="2">
        <f>IF($AV646="","",IF($AB646=0,$R646,0))</f>
        <v/>
      </c>
      <c r="AY646" s="2">
        <f>IF($AV646="","",IF(AND($Z646=0,COUNTIF('AR SALES'!$L$2:$L$2501,$L646)=0),"YES",""))</f>
        <v/>
      </c>
      <c r="AZ646" s="2">
        <f>IF($AV646="","",IFERROR(VLOOKUP($AU646,CODES!$A:$B,2,FALSE),"NO CODE"))</f>
        <v/>
      </c>
      <c r="BA646" s="2">
        <f>IF(""&amp;$F646&lt;&gt;"4","",IF($AY646="YES","",IF(ROUND(SUMIFS($AE$2:$AE$4001,$L$2:$L$4001,$L646,$F$2:$F$4001,"4")-SUMIFS('AR SALES'!$Y$2:$Y$2501,'AR SALES'!$L$2:$L$2501,$L646,'AR SALES'!$AD$2:$AD$2501,"OFF"),2)=0,"","STALE")))</f>
        <v/>
      </c>
      <c r="BB646" s="2">
        <f>IF(OR(""&amp;$F646="2",""&amp;$F646="4",""&amp;$F646="G",""&amp;$F646="H"),IF($AY646="YES","",IF($AB646&lt;&gt;0,"",IF(COUNTIFS('AR SALES'!$L$2:$L$2501,$L646,'AR SALES'!$AD$2:$AD$2501,IF(""&amp;$F646="4","OFF","ON"),'AR SALES'!$AF$2:$AF$2501,"Y")&gt;0,"","NO EXEMPTION"))),"")</f>
        <v/>
      </c>
    </row>
    <row r="647">
      <c r="AT647" s="2">
        <f>IF($L647="","",IFERROR(INDEX('AR SALES'!$H$2:$H$2501,MATCH(""&amp;$L647,'AR SALES'!$AE$2:$AE$2501,0)),""))</f>
        <v/>
      </c>
      <c r="AU647" s="2">
        <f>IF($L647="","",IF($A647&lt;&gt;"GA","",IF($E647="FULTON",IF(ISNUMBER(SEARCH("COLLEGE PARK",$AT647)),"FULTON (COLLEGE PARK)",IF(ISNUMBER(SEARCH("HAPEVILLE",$AT647)),"FULTON (HAPEVILLE)",IF(ISNUMBER(SEARCH("EAST POINT",$AT647)),"FULTON (EAST POINT)",IF(ISNUMBER(SEARCH("ATLANTA",$AT647)),"FULTON (ATL LIMITS)","FULTON")))),IF($E647="DEKALB",IF(ISNUMBER(SEARCH("ATLANTA",$AT647)),"DEKALB (ATL LIMITS)","DEKALB"),IF(AND($E647="CLAYTON",ISNUMBER(SEARCH("COLLEGE PARK",$AT647))),"CLAYTON (COLLEGE PARK)",$E647)))))</f>
        <v/>
      </c>
      <c r="AV647" s="2">
        <f>IF($L647="","",IF(""&amp;$F647="2","DIESEL",IF(OR(""&amp;$F647="G",""&amp;$F647="H"),"GAS","")))</f>
        <v/>
      </c>
      <c r="AW647" s="2">
        <f>IF($AV647="","",$R647)</f>
        <v/>
      </c>
      <c r="AX647" s="2">
        <f>IF($AV647="","",IF($AB647=0,$R647,0))</f>
        <v/>
      </c>
      <c r="AY647" s="2">
        <f>IF($AV647="","",IF(AND($Z647=0,COUNTIF('AR SALES'!$L$2:$L$2501,$L647)=0),"YES",""))</f>
        <v/>
      </c>
      <c r="AZ647" s="2">
        <f>IF($AV647="","",IFERROR(VLOOKUP($AU647,CODES!$A:$B,2,FALSE),"NO CODE"))</f>
        <v/>
      </c>
      <c r="BA647" s="2">
        <f>IF(""&amp;$F647&lt;&gt;"4","",IF($AY647="YES","",IF(ROUND(SUMIFS($AE$2:$AE$4001,$L$2:$L$4001,$L647,$F$2:$F$4001,"4")-SUMIFS('AR SALES'!$Y$2:$Y$2501,'AR SALES'!$L$2:$L$2501,$L647,'AR SALES'!$AD$2:$AD$2501,"OFF"),2)=0,"","STALE")))</f>
        <v/>
      </c>
      <c r="BB647" s="2">
        <f>IF(OR(""&amp;$F647="2",""&amp;$F647="4",""&amp;$F647="G",""&amp;$F647="H"),IF($AY647="YES","",IF($AB647&lt;&gt;0,"",IF(COUNTIFS('AR SALES'!$L$2:$L$2501,$L647,'AR SALES'!$AD$2:$AD$2501,IF(""&amp;$F647="4","OFF","ON"),'AR SALES'!$AF$2:$AF$2501,"Y")&gt;0,"","NO EXEMPTION"))),"")</f>
        <v/>
      </c>
    </row>
    <row r="648">
      <c r="AT648" s="2">
        <f>IF($L648="","",IFERROR(INDEX('AR SALES'!$H$2:$H$2501,MATCH(""&amp;$L648,'AR SALES'!$AE$2:$AE$2501,0)),""))</f>
        <v/>
      </c>
      <c r="AU648" s="2">
        <f>IF($L648="","",IF($A648&lt;&gt;"GA","",IF($E648="FULTON",IF(ISNUMBER(SEARCH("COLLEGE PARK",$AT648)),"FULTON (COLLEGE PARK)",IF(ISNUMBER(SEARCH("HAPEVILLE",$AT648)),"FULTON (HAPEVILLE)",IF(ISNUMBER(SEARCH("EAST POINT",$AT648)),"FULTON (EAST POINT)",IF(ISNUMBER(SEARCH("ATLANTA",$AT648)),"FULTON (ATL LIMITS)","FULTON")))),IF($E648="DEKALB",IF(ISNUMBER(SEARCH("ATLANTA",$AT648)),"DEKALB (ATL LIMITS)","DEKALB"),IF(AND($E648="CLAYTON",ISNUMBER(SEARCH("COLLEGE PARK",$AT648))),"CLAYTON (COLLEGE PARK)",$E648)))))</f>
        <v/>
      </c>
      <c r="AV648" s="2">
        <f>IF($L648="","",IF(""&amp;$F648="2","DIESEL",IF(OR(""&amp;$F648="G",""&amp;$F648="H"),"GAS","")))</f>
        <v/>
      </c>
      <c r="AW648" s="2">
        <f>IF($AV648="","",$R648)</f>
        <v/>
      </c>
      <c r="AX648" s="2">
        <f>IF($AV648="","",IF($AB648=0,$R648,0))</f>
        <v/>
      </c>
      <c r="AY648" s="2">
        <f>IF($AV648="","",IF(AND($Z648=0,COUNTIF('AR SALES'!$L$2:$L$2501,$L648)=0),"YES",""))</f>
        <v/>
      </c>
      <c r="AZ648" s="2">
        <f>IF($AV648="","",IFERROR(VLOOKUP($AU648,CODES!$A:$B,2,FALSE),"NO CODE"))</f>
        <v/>
      </c>
      <c r="BA648" s="2">
        <f>IF(""&amp;$F648&lt;&gt;"4","",IF($AY648="YES","",IF(ROUND(SUMIFS($AE$2:$AE$4001,$L$2:$L$4001,$L648,$F$2:$F$4001,"4")-SUMIFS('AR SALES'!$Y$2:$Y$2501,'AR SALES'!$L$2:$L$2501,$L648,'AR SALES'!$AD$2:$AD$2501,"OFF"),2)=0,"","STALE")))</f>
        <v/>
      </c>
      <c r="BB648" s="2">
        <f>IF(OR(""&amp;$F648="2",""&amp;$F648="4",""&amp;$F648="G",""&amp;$F648="H"),IF($AY648="YES","",IF($AB648&lt;&gt;0,"",IF(COUNTIFS('AR SALES'!$L$2:$L$2501,$L648,'AR SALES'!$AD$2:$AD$2501,IF(""&amp;$F648="4","OFF","ON"),'AR SALES'!$AF$2:$AF$2501,"Y")&gt;0,"","NO EXEMPTION"))),"")</f>
        <v/>
      </c>
    </row>
    <row r="649">
      <c r="AT649" s="2">
        <f>IF($L649="","",IFERROR(INDEX('AR SALES'!$H$2:$H$2501,MATCH(""&amp;$L649,'AR SALES'!$AE$2:$AE$2501,0)),""))</f>
        <v/>
      </c>
      <c r="AU649" s="2">
        <f>IF($L649="","",IF($A649&lt;&gt;"GA","",IF($E649="FULTON",IF(ISNUMBER(SEARCH("COLLEGE PARK",$AT649)),"FULTON (COLLEGE PARK)",IF(ISNUMBER(SEARCH("HAPEVILLE",$AT649)),"FULTON (HAPEVILLE)",IF(ISNUMBER(SEARCH("EAST POINT",$AT649)),"FULTON (EAST POINT)",IF(ISNUMBER(SEARCH("ATLANTA",$AT649)),"FULTON (ATL LIMITS)","FULTON")))),IF($E649="DEKALB",IF(ISNUMBER(SEARCH("ATLANTA",$AT649)),"DEKALB (ATL LIMITS)","DEKALB"),IF(AND($E649="CLAYTON",ISNUMBER(SEARCH("COLLEGE PARK",$AT649))),"CLAYTON (COLLEGE PARK)",$E649)))))</f>
        <v/>
      </c>
      <c r="AV649" s="2">
        <f>IF($L649="","",IF(""&amp;$F649="2","DIESEL",IF(OR(""&amp;$F649="G",""&amp;$F649="H"),"GAS","")))</f>
        <v/>
      </c>
      <c r="AW649" s="2">
        <f>IF($AV649="","",$R649)</f>
        <v/>
      </c>
      <c r="AX649" s="2">
        <f>IF($AV649="","",IF($AB649=0,$R649,0))</f>
        <v/>
      </c>
      <c r="AY649" s="2">
        <f>IF($AV649="","",IF(AND($Z649=0,COUNTIF('AR SALES'!$L$2:$L$2501,$L649)=0),"YES",""))</f>
        <v/>
      </c>
      <c r="AZ649" s="2">
        <f>IF($AV649="","",IFERROR(VLOOKUP($AU649,CODES!$A:$B,2,FALSE),"NO CODE"))</f>
        <v/>
      </c>
      <c r="BA649" s="2">
        <f>IF(""&amp;$F649&lt;&gt;"4","",IF($AY649="YES","",IF(ROUND(SUMIFS($AE$2:$AE$4001,$L$2:$L$4001,$L649,$F$2:$F$4001,"4")-SUMIFS('AR SALES'!$Y$2:$Y$2501,'AR SALES'!$L$2:$L$2501,$L649,'AR SALES'!$AD$2:$AD$2501,"OFF"),2)=0,"","STALE")))</f>
        <v/>
      </c>
      <c r="BB649" s="2">
        <f>IF(OR(""&amp;$F649="2",""&amp;$F649="4",""&amp;$F649="G",""&amp;$F649="H"),IF($AY649="YES","",IF($AB649&lt;&gt;0,"",IF(COUNTIFS('AR SALES'!$L$2:$L$2501,$L649,'AR SALES'!$AD$2:$AD$2501,IF(""&amp;$F649="4","OFF","ON"),'AR SALES'!$AF$2:$AF$2501,"Y")&gt;0,"","NO EXEMPTION"))),"")</f>
        <v/>
      </c>
    </row>
    <row r="650">
      <c r="AT650" s="2">
        <f>IF($L650="","",IFERROR(INDEX('AR SALES'!$H$2:$H$2501,MATCH(""&amp;$L650,'AR SALES'!$AE$2:$AE$2501,0)),""))</f>
        <v/>
      </c>
      <c r="AU650" s="2">
        <f>IF($L650="","",IF($A650&lt;&gt;"GA","",IF($E650="FULTON",IF(ISNUMBER(SEARCH("COLLEGE PARK",$AT650)),"FULTON (COLLEGE PARK)",IF(ISNUMBER(SEARCH("HAPEVILLE",$AT650)),"FULTON (HAPEVILLE)",IF(ISNUMBER(SEARCH("EAST POINT",$AT650)),"FULTON (EAST POINT)",IF(ISNUMBER(SEARCH("ATLANTA",$AT650)),"FULTON (ATL LIMITS)","FULTON")))),IF($E650="DEKALB",IF(ISNUMBER(SEARCH("ATLANTA",$AT650)),"DEKALB (ATL LIMITS)","DEKALB"),IF(AND($E650="CLAYTON",ISNUMBER(SEARCH("COLLEGE PARK",$AT650))),"CLAYTON (COLLEGE PARK)",$E650)))))</f>
        <v/>
      </c>
      <c r="AV650" s="2">
        <f>IF($L650="","",IF(""&amp;$F650="2","DIESEL",IF(OR(""&amp;$F650="G",""&amp;$F650="H"),"GAS","")))</f>
        <v/>
      </c>
      <c r="AW650" s="2">
        <f>IF($AV650="","",$R650)</f>
        <v/>
      </c>
      <c r="AX650" s="2">
        <f>IF($AV650="","",IF($AB650=0,$R650,0))</f>
        <v/>
      </c>
      <c r="AY650" s="2">
        <f>IF($AV650="","",IF(AND($Z650=0,COUNTIF('AR SALES'!$L$2:$L$2501,$L650)=0),"YES",""))</f>
        <v/>
      </c>
      <c r="AZ650" s="2">
        <f>IF($AV650="","",IFERROR(VLOOKUP($AU650,CODES!$A:$B,2,FALSE),"NO CODE"))</f>
        <v/>
      </c>
      <c r="BA650" s="2">
        <f>IF(""&amp;$F650&lt;&gt;"4","",IF($AY650="YES","",IF(ROUND(SUMIFS($AE$2:$AE$4001,$L$2:$L$4001,$L650,$F$2:$F$4001,"4")-SUMIFS('AR SALES'!$Y$2:$Y$2501,'AR SALES'!$L$2:$L$2501,$L650,'AR SALES'!$AD$2:$AD$2501,"OFF"),2)=0,"","STALE")))</f>
        <v/>
      </c>
      <c r="BB650" s="2">
        <f>IF(OR(""&amp;$F650="2",""&amp;$F650="4",""&amp;$F650="G",""&amp;$F650="H"),IF($AY650="YES","",IF($AB650&lt;&gt;0,"",IF(COUNTIFS('AR SALES'!$L$2:$L$2501,$L650,'AR SALES'!$AD$2:$AD$2501,IF(""&amp;$F650="4","OFF","ON"),'AR SALES'!$AF$2:$AF$2501,"Y")&gt;0,"","NO EXEMPTION"))),"")</f>
        <v/>
      </c>
    </row>
    <row r="651">
      <c r="AT651" s="2">
        <f>IF($L651="","",IFERROR(INDEX('AR SALES'!$H$2:$H$2501,MATCH(""&amp;$L651,'AR SALES'!$AE$2:$AE$2501,0)),""))</f>
        <v/>
      </c>
      <c r="AU651" s="2">
        <f>IF($L651="","",IF($A651&lt;&gt;"GA","",IF($E651="FULTON",IF(ISNUMBER(SEARCH("COLLEGE PARK",$AT651)),"FULTON (COLLEGE PARK)",IF(ISNUMBER(SEARCH("HAPEVILLE",$AT651)),"FULTON (HAPEVILLE)",IF(ISNUMBER(SEARCH("EAST POINT",$AT651)),"FULTON (EAST POINT)",IF(ISNUMBER(SEARCH("ATLANTA",$AT651)),"FULTON (ATL LIMITS)","FULTON")))),IF($E651="DEKALB",IF(ISNUMBER(SEARCH("ATLANTA",$AT651)),"DEKALB (ATL LIMITS)","DEKALB"),IF(AND($E651="CLAYTON",ISNUMBER(SEARCH("COLLEGE PARK",$AT651))),"CLAYTON (COLLEGE PARK)",$E651)))))</f>
        <v/>
      </c>
      <c r="AV651" s="2">
        <f>IF($L651="","",IF(""&amp;$F651="2","DIESEL",IF(OR(""&amp;$F651="G",""&amp;$F651="H"),"GAS","")))</f>
        <v/>
      </c>
      <c r="AW651" s="2">
        <f>IF($AV651="","",$R651)</f>
        <v/>
      </c>
      <c r="AX651" s="2">
        <f>IF($AV651="","",IF($AB651=0,$R651,0))</f>
        <v/>
      </c>
      <c r="AY651" s="2">
        <f>IF($AV651="","",IF(AND($Z651=0,COUNTIF('AR SALES'!$L$2:$L$2501,$L651)=0),"YES",""))</f>
        <v/>
      </c>
      <c r="AZ651" s="2">
        <f>IF($AV651="","",IFERROR(VLOOKUP($AU651,CODES!$A:$B,2,FALSE),"NO CODE"))</f>
        <v/>
      </c>
      <c r="BA651" s="2">
        <f>IF(""&amp;$F651&lt;&gt;"4","",IF($AY651="YES","",IF(ROUND(SUMIFS($AE$2:$AE$4001,$L$2:$L$4001,$L651,$F$2:$F$4001,"4")-SUMIFS('AR SALES'!$Y$2:$Y$2501,'AR SALES'!$L$2:$L$2501,$L651,'AR SALES'!$AD$2:$AD$2501,"OFF"),2)=0,"","STALE")))</f>
        <v/>
      </c>
      <c r="BB651" s="2">
        <f>IF(OR(""&amp;$F651="2",""&amp;$F651="4",""&amp;$F651="G",""&amp;$F651="H"),IF($AY651="YES","",IF($AB651&lt;&gt;0,"",IF(COUNTIFS('AR SALES'!$L$2:$L$2501,$L651,'AR SALES'!$AD$2:$AD$2501,IF(""&amp;$F651="4","OFF","ON"),'AR SALES'!$AF$2:$AF$2501,"Y")&gt;0,"","NO EXEMPTION"))),"")</f>
        <v/>
      </c>
    </row>
    <row r="652">
      <c r="AT652" s="2">
        <f>IF($L652="","",IFERROR(INDEX('AR SALES'!$H$2:$H$2501,MATCH(""&amp;$L652,'AR SALES'!$AE$2:$AE$2501,0)),""))</f>
        <v/>
      </c>
      <c r="AU652" s="2">
        <f>IF($L652="","",IF($A652&lt;&gt;"GA","",IF($E652="FULTON",IF(ISNUMBER(SEARCH("COLLEGE PARK",$AT652)),"FULTON (COLLEGE PARK)",IF(ISNUMBER(SEARCH("HAPEVILLE",$AT652)),"FULTON (HAPEVILLE)",IF(ISNUMBER(SEARCH("EAST POINT",$AT652)),"FULTON (EAST POINT)",IF(ISNUMBER(SEARCH("ATLANTA",$AT652)),"FULTON (ATL LIMITS)","FULTON")))),IF($E652="DEKALB",IF(ISNUMBER(SEARCH("ATLANTA",$AT652)),"DEKALB (ATL LIMITS)","DEKALB"),IF(AND($E652="CLAYTON",ISNUMBER(SEARCH("COLLEGE PARK",$AT652))),"CLAYTON (COLLEGE PARK)",$E652)))))</f>
        <v/>
      </c>
      <c r="AV652" s="2">
        <f>IF($L652="","",IF(""&amp;$F652="2","DIESEL",IF(OR(""&amp;$F652="G",""&amp;$F652="H"),"GAS","")))</f>
        <v/>
      </c>
      <c r="AW652" s="2">
        <f>IF($AV652="","",$R652)</f>
        <v/>
      </c>
      <c r="AX652" s="2">
        <f>IF($AV652="","",IF($AB652=0,$R652,0))</f>
        <v/>
      </c>
      <c r="AY652" s="2">
        <f>IF($AV652="","",IF(AND($Z652=0,COUNTIF('AR SALES'!$L$2:$L$2501,$L652)=0),"YES",""))</f>
        <v/>
      </c>
      <c r="AZ652" s="2">
        <f>IF($AV652="","",IFERROR(VLOOKUP($AU652,CODES!$A:$B,2,FALSE),"NO CODE"))</f>
        <v/>
      </c>
      <c r="BA652" s="2">
        <f>IF(""&amp;$F652&lt;&gt;"4","",IF($AY652="YES","",IF(ROUND(SUMIFS($AE$2:$AE$4001,$L$2:$L$4001,$L652,$F$2:$F$4001,"4")-SUMIFS('AR SALES'!$Y$2:$Y$2501,'AR SALES'!$L$2:$L$2501,$L652,'AR SALES'!$AD$2:$AD$2501,"OFF"),2)=0,"","STALE")))</f>
        <v/>
      </c>
      <c r="BB652" s="2">
        <f>IF(OR(""&amp;$F652="2",""&amp;$F652="4",""&amp;$F652="G",""&amp;$F652="H"),IF($AY652="YES","",IF($AB652&lt;&gt;0,"",IF(COUNTIFS('AR SALES'!$L$2:$L$2501,$L652,'AR SALES'!$AD$2:$AD$2501,IF(""&amp;$F652="4","OFF","ON"),'AR SALES'!$AF$2:$AF$2501,"Y")&gt;0,"","NO EXEMPTION"))),"")</f>
        <v/>
      </c>
    </row>
    <row r="653">
      <c r="AT653" s="2">
        <f>IF($L653="","",IFERROR(INDEX('AR SALES'!$H$2:$H$2501,MATCH(""&amp;$L653,'AR SALES'!$AE$2:$AE$2501,0)),""))</f>
        <v/>
      </c>
      <c r="AU653" s="2">
        <f>IF($L653="","",IF($A653&lt;&gt;"GA","",IF($E653="FULTON",IF(ISNUMBER(SEARCH("COLLEGE PARK",$AT653)),"FULTON (COLLEGE PARK)",IF(ISNUMBER(SEARCH("HAPEVILLE",$AT653)),"FULTON (HAPEVILLE)",IF(ISNUMBER(SEARCH("EAST POINT",$AT653)),"FULTON (EAST POINT)",IF(ISNUMBER(SEARCH("ATLANTA",$AT653)),"FULTON (ATL LIMITS)","FULTON")))),IF($E653="DEKALB",IF(ISNUMBER(SEARCH("ATLANTA",$AT653)),"DEKALB (ATL LIMITS)","DEKALB"),IF(AND($E653="CLAYTON",ISNUMBER(SEARCH("COLLEGE PARK",$AT653))),"CLAYTON (COLLEGE PARK)",$E653)))))</f>
        <v/>
      </c>
      <c r="AV653" s="2">
        <f>IF($L653="","",IF(""&amp;$F653="2","DIESEL",IF(OR(""&amp;$F653="G",""&amp;$F653="H"),"GAS","")))</f>
        <v/>
      </c>
      <c r="AW653" s="2">
        <f>IF($AV653="","",$R653)</f>
        <v/>
      </c>
      <c r="AX653" s="2">
        <f>IF($AV653="","",IF($AB653=0,$R653,0))</f>
        <v/>
      </c>
      <c r="AY653" s="2">
        <f>IF($AV653="","",IF(AND($Z653=0,COUNTIF('AR SALES'!$L$2:$L$2501,$L653)=0),"YES",""))</f>
        <v/>
      </c>
      <c r="AZ653" s="2">
        <f>IF($AV653="","",IFERROR(VLOOKUP($AU653,CODES!$A:$B,2,FALSE),"NO CODE"))</f>
        <v/>
      </c>
      <c r="BA653" s="2">
        <f>IF(""&amp;$F653&lt;&gt;"4","",IF($AY653="YES","",IF(ROUND(SUMIFS($AE$2:$AE$4001,$L$2:$L$4001,$L653,$F$2:$F$4001,"4")-SUMIFS('AR SALES'!$Y$2:$Y$2501,'AR SALES'!$L$2:$L$2501,$L653,'AR SALES'!$AD$2:$AD$2501,"OFF"),2)=0,"","STALE")))</f>
        <v/>
      </c>
      <c r="BB653" s="2">
        <f>IF(OR(""&amp;$F653="2",""&amp;$F653="4",""&amp;$F653="G",""&amp;$F653="H"),IF($AY653="YES","",IF($AB653&lt;&gt;0,"",IF(COUNTIFS('AR SALES'!$L$2:$L$2501,$L653,'AR SALES'!$AD$2:$AD$2501,IF(""&amp;$F653="4","OFF","ON"),'AR SALES'!$AF$2:$AF$2501,"Y")&gt;0,"","NO EXEMPTION"))),"")</f>
        <v/>
      </c>
    </row>
    <row r="654">
      <c r="AT654" s="2">
        <f>IF($L654="","",IFERROR(INDEX('AR SALES'!$H$2:$H$2501,MATCH(""&amp;$L654,'AR SALES'!$AE$2:$AE$2501,0)),""))</f>
        <v/>
      </c>
      <c r="AU654" s="2">
        <f>IF($L654="","",IF($A654&lt;&gt;"GA","",IF($E654="FULTON",IF(ISNUMBER(SEARCH("COLLEGE PARK",$AT654)),"FULTON (COLLEGE PARK)",IF(ISNUMBER(SEARCH("HAPEVILLE",$AT654)),"FULTON (HAPEVILLE)",IF(ISNUMBER(SEARCH("EAST POINT",$AT654)),"FULTON (EAST POINT)",IF(ISNUMBER(SEARCH("ATLANTA",$AT654)),"FULTON (ATL LIMITS)","FULTON")))),IF($E654="DEKALB",IF(ISNUMBER(SEARCH("ATLANTA",$AT654)),"DEKALB (ATL LIMITS)","DEKALB"),IF(AND($E654="CLAYTON",ISNUMBER(SEARCH("COLLEGE PARK",$AT654))),"CLAYTON (COLLEGE PARK)",$E654)))))</f>
        <v/>
      </c>
      <c r="AV654" s="2">
        <f>IF($L654="","",IF(""&amp;$F654="2","DIESEL",IF(OR(""&amp;$F654="G",""&amp;$F654="H"),"GAS","")))</f>
        <v/>
      </c>
      <c r="AW654" s="2">
        <f>IF($AV654="","",$R654)</f>
        <v/>
      </c>
      <c r="AX654" s="2">
        <f>IF($AV654="","",IF($AB654=0,$R654,0))</f>
        <v/>
      </c>
      <c r="AY654" s="2">
        <f>IF($AV654="","",IF(AND($Z654=0,COUNTIF('AR SALES'!$L$2:$L$2501,$L654)=0),"YES",""))</f>
        <v/>
      </c>
      <c r="AZ654" s="2">
        <f>IF($AV654="","",IFERROR(VLOOKUP($AU654,CODES!$A:$B,2,FALSE),"NO CODE"))</f>
        <v/>
      </c>
      <c r="BA654" s="2">
        <f>IF(""&amp;$F654&lt;&gt;"4","",IF($AY654="YES","",IF(ROUND(SUMIFS($AE$2:$AE$4001,$L$2:$L$4001,$L654,$F$2:$F$4001,"4")-SUMIFS('AR SALES'!$Y$2:$Y$2501,'AR SALES'!$L$2:$L$2501,$L654,'AR SALES'!$AD$2:$AD$2501,"OFF"),2)=0,"","STALE")))</f>
        <v/>
      </c>
      <c r="BB654" s="2">
        <f>IF(OR(""&amp;$F654="2",""&amp;$F654="4",""&amp;$F654="G",""&amp;$F654="H"),IF($AY654="YES","",IF($AB654&lt;&gt;0,"",IF(COUNTIFS('AR SALES'!$L$2:$L$2501,$L654,'AR SALES'!$AD$2:$AD$2501,IF(""&amp;$F654="4","OFF","ON"),'AR SALES'!$AF$2:$AF$2501,"Y")&gt;0,"","NO EXEMPTION"))),"")</f>
        <v/>
      </c>
    </row>
    <row r="655">
      <c r="AT655" s="2">
        <f>IF($L655="","",IFERROR(INDEX('AR SALES'!$H$2:$H$2501,MATCH(""&amp;$L655,'AR SALES'!$AE$2:$AE$2501,0)),""))</f>
        <v/>
      </c>
      <c r="AU655" s="2">
        <f>IF($L655="","",IF($A655&lt;&gt;"GA","",IF($E655="FULTON",IF(ISNUMBER(SEARCH("COLLEGE PARK",$AT655)),"FULTON (COLLEGE PARK)",IF(ISNUMBER(SEARCH("HAPEVILLE",$AT655)),"FULTON (HAPEVILLE)",IF(ISNUMBER(SEARCH("EAST POINT",$AT655)),"FULTON (EAST POINT)",IF(ISNUMBER(SEARCH("ATLANTA",$AT655)),"FULTON (ATL LIMITS)","FULTON")))),IF($E655="DEKALB",IF(ISNUMBER(SEARCH("ATLANTA",$AT655)),"DEKALB (ATL LIMITS)","DEKALB"),IF(AND($E655="CLAYTON",ISNUMBER(SEARCH("COLLEGE PARK",$AT655))),"CLAYTON (COLLEGE PARK)",$E655)))))</f>
        <v/>
      </c>
      <c r="AV655" s="2">
        <f>IF($L655="","",IF(""&amp;$F655="2","DIESEL",IF(OR(""&amp;$F655="G",""&amp;$F655="H"),"GAS","")))</f>
        <v/>
      </c>
      <c r="AW655" s="2">
        <f>IF($AV655="","",$R655)</f>
        <v/>
      </c>
      <c r="AX655" s="2">
        <f>IF($AV655="","",IF($AB655=0,$R655,0))</f>
        <v/>
      </c>
      <c r="AY655" s="2">
        <f>IF($AV655="","",IF(AND($Z655=0,COUNTIF('AR SALES'!$L$2:$L$2501,$L655)=0),"YES",""))</f>
        <v/>
      </c>
      <c r="AZ655" s="2">
        <f>IF($AV655="","",IFERROR(VLOOKUP($AU655,CODES!$A:$B,2,FALSE),"NO CODE"))</f>
        <v/>
      </c>
      <c r="BA655" s="2">
        <f>IF(""&amp;$F655&lt;&gt;"4","",IF($AY655="YES","",IF(ROUND(SUMIFS($AE$2:$AE$4001,$L$2:$L$4001,$L655,$F$2:$F$4001,"4")-SUMIFS('AR SALES'!$Y$2:$Y$2501,'AR SALES'!$L$2:$L$2501,$L655,'AR SALES'!$AD$2:$AD$2501,"OFF"),2)=0,"","STALE")))</f>
        <v/>
      </c>
      <c r="BB655" s="2">
        <f>IF(OR(""&amp;$F655="2",""&amp;$F655="4",""&amp;$F655="G",""&amp;$F655="H"),IF($AY655="YES","",IF($AB655&lt;&gt;0,"",IF(COUNTIFS('AR SALES'!$L$2:$L$2501,$L655,'AR SALES'!$AD$2:$AD$2501,IF(""&amp;$F655="4","OFF","ON"),'AR SALES'!$AF$2:$AF$2501,"Y")&gt;0,"","NO EXEMPTION"))),"")</f>
        <v/>
      </c>
    </row>
    <row r="656">
      <c r="AT656" s="2">
        <f>IF($L656="","",IFERROR(INDEX('AR SALES'!$H$2:$H$2501,MATCH(""&amp;$L656,'AR SALES'!$AE$2:$AE$2501,0)),""))</f>
        <v/>
      </c>
      <c r="AU656" s="2">
        <f>IF($L656="","",IF($A656&lt;&gt;"GA","",IF($E656="FULTON",IF(ISNUMBER(SEARCH("COLLEGE PARK",$AT656)),"FULTON (COLLEGE PARK)",IF(ISNUMBER(SEARCH("HAPEVILLE",$AT656)),"FULTON (HAPEVILLE)",IF(ISNUMBER(SEARCH("EAST POINT",$AT656)),"FULTON (EAST POINT)",IF(ISNUMBER(SEARCH("ATLANTA",$AT656)),"FULTON (ATL LIMITS)","FULTON")))),IF($E656="DEKALB",IF(ISNUMBER(SEARCH("ATLANTA",$AT656)),"DEKALB (ATL LIMITS)","DEKALB"),IF(AND($E656="CLAYTON",ISNUMBER(SEARCH("COLLEGE PARK",$AT656))),"CLAYTON (COLLEGE PARK)",$E656)))))</f>
        <v/>
      </c>
      <c r="AV656" s="2">
        <f>IF($L656="","",IF(""&amp;$F656="2","DIESEL",IF(OR(""&amp;$F656="G",""&amp;$F656="H"),"GAS","")))</f>
        <v/>
      </c>
      <c r="AW656" s="2">
        <f>IF($AV656="","",$R656)</f>
        <v/>
      </c>
      <c r="AX656" s="2">
        <f>IF($AV656="","",IF($AB656=0,$R656,0))</f>
        <v/>
      </c>
      <c r="AY656" s="2">
        <f>IF($AV656="","",IF(AND($Z656=0,COUNTIF('AR SALES'!$L$2:$L$2501,$L656)=0),"YES",""))</f>
        <v/>
      </c>
      <c r="AZ656" s="2">
        <f>IF($AV656="","",IFERROR(VLOOKUP($AU656,CODES!$A:$B,2,FALSE),"NO CODE"))</f>
        <v/>
      </c>
      <c r="BA656" s="2">
        <f>IF(""&amp;$F656&lt;&gt;"4","",IF($AY656="YES","",IF(ROUND(SUMIFS($AE$2:$AE$4001,$L$2:$L$4001,$L656,$F$2:$F$4001,"4")-SUMIFS('AR SALES'!$Y$2:$Y$2501,'AR SALES'!$L$2:$L$2501,$L656,'AR SALES'!$AD$2:$AD$2501,"OFF"),2)=0,"","STALE")))</f>
        <v/>
      </c>
      <c r="BB656" s="2">
        <f>IF(OR(""&amp;$F656="2",""&amp;$F656="4",""&amp;$F656="G",""&amp;$F656="H"),IF($AY656="YES","",IF($AB656&lt;&gt;0,"",IF(COUNTIFS('AR SALES'!$L$2:$L$2501,$L656,'AR SALES'!$AD$2:$AD$2501,IF(""&amp;$F656="4","OFF","ON"),'AR SALES'!$AF$2:$AF$2501,"Y")&gt;0,"","NO EXEMPTION"))),"")</f>
        <v/>
      </c>
    </row>
    <row r="657">
      <c r="AT657" s="2">
        <f>IF($L657="","",IFERROR(INDEX('AR SALES'!$H$2:$H$2501,MATCH(""&amp;$L657,'AR SALES'!$AE$2:$AE$2501,0)),""))</f>
        <v/>
      </c>
      <c r="AU657" s="2">
        <f>IF($L657="","",IF($A657&lt;&gt;"GA","",IF($E657="FULTON",IF(ISNUMBER(SEARCH("COLLEGE PARK",$AT657)),"FULTON (COLLEGE PARK)",IF(ISNUMBER(SEARCH("HAPEVILLE",$AT657)),"FULTON (HAPEVILLE)",IF(ISNUMBER(SEARCH("EAST POINT",$AT657)),"FULTON (EAST POINT)",IF(ISNUMBER(SEARCH("ATLANTA",$AT657)),"FULTON (ATL LIMITS)","FULTON")))),IF($E657="DEKALB",IF(ISNUMBER(SEARCH("ATLANTA",$AT657)),"DEKALB (ATL LIMITS)","DEKALB"),IF(AND($E657="CLAYTON",ISNUMBER(SEARCH("COLLEGE PARK",$AT657))),"CLAYTON (COLLEGE PARK)",$E657)))))</f>
        <v/>
      </c>
      <c r="AV657" s="2">
        <f>IF($L657="","",IF(""&amp;$F657="2","DIESEL",IF(OR(""&amp;$F657="G",""&amp;$F657="H"),"GAS","")))</f>
        <v/>
      </c>
      <c r="AW657" s="2">
        <f>IF($AV657="","",$R657)</f>
        <v/>
      </c>
      <c r="AX657" s="2">
        <f>IF($AV657="","",IF($AB657=0,$R657,0))</f>
        <v/>
      </c>
      <c r="AY657" s="2">
        <f>IF($AV657="","",IF(AND($Z657=0,COUNTIF('AR SALES'!$L$2:$L$2501,$L657)=0),"YES",""))</f>
        <v/>
      </c>
      <c r="AZ657" s="2">
        <f>IF($AV657="","",IFERROR(VLOOKUP($AU657,CODES!$A:$B,2,FALSE),"NO CODE"))</f>
        <v/>
      </c>
      <c r="BA657" s="2">
        <f>IF(""&amp;$F657&lt;&gt;"4","",IF($AY657="YES","",IF(ROUND(SUMIFS($AE$2:$AE$4001,$L$2:$L$4001,$L657,$F$2:$F$4001,"4")-SUMIFS('AR SALES'!$Y$2:$Y$2501,'AR SALES'!$L$2:$L$2501,$L657,'AR SALES'!$AD$2:$AD$2501,"OFF"),2)=0,"","STALE")))</f>
        <v/>
      </c>
      <c r="BB657" s="2">
        <f>IF(OR(""&amp;$F657="2",""&amp;$F657="4",""&amp;$F657="G",""&amp;$F657="H"),IF($AY657="YES","",IF($AB657&lt;&gt;0,"",IF(COUNTIFS('AR SALES'!$L$2:$L$2501,$L657,'AR SALES'!$AD$2:$AD$2501,IF(""&amp;$F657="4","OFF","ON"),'AR SALES'!$AF$2:$AF$2501,"Y")&gt;0,"","NO EXEMPTION"))),"")</f>
        <v/>
      </c>
    </row>
    <row r="658">
      <c r="AT658" s="2">
        <f>IF($L658="","",IFERROR(INDEX('AR SALES'!$H$2:$H$2501,MATCH(""&amp;$L658,'AR SALES'!$AE$2:$AE$2501,0)),""))</f>
        <v/>
      </c>
      <c r="AU658" s="2">
        <f>IF($L658="","",IF($A658&lt;&gt;"GA","",IF($E658="FULTON",IF(ISNUMBER(SEARCH("COLLEGE PARK",$AT658)),"FULTON (COLLEGE PARK)",IF(ISNUMBER(SEARCH("HAPEVILLE",$AT658)),"FULTON (HAPEVILLE)",IF(ISNUMBER(SEARCH("EAST POINT",$AT658)),"FULTON (EAST POINT)",IF(ISNUMBER(SEARCH("ATLANTA",$AT658)),"FULTON (ATL LIMITS)","FULTON")))),IF($E658="DEKALB",IF(ISNUMBER(SEARCH("ATLANTA",$AT658)),"DEKALB (ATL LIMITS)","DEKALB"),IF(AND($E658="CLAYTON",ISNUMBER(SEARCH("COLLEGE PARK",$AT658))),"CLAYTON (COLLEGE PARK)",$E658)))))</f>
        <v/>
      </c>
      <c r="AV658" s="2">
        <f>IF($L658="","",IF(""&amp;$F658="2","DIESEL",IF(OR(""&amp;$F658="G",""&amp;$F658="H"),"GAS","")))</f>
        <v/>
      </c>
      <c r="AW658" s="2">
        <f>IF($AV658="","",$R658)</f>
        <v/>
      </c>
      <c r="AX658" s="2">
        <f>IF($AV658="","",IF($AB658=0,$R658,0))</f>
        <v/>
      </c>
      <c r="AY658" s="2">
        <f>IF($AV658="","",IF(AND($Z658=0,COUNTIF('AR SALES'!$L$2:$L$2501,$L658)=0),"YES",""))</f>
        <v/>
      </c>
      <c r="AZ658" s="2">
        <f>IF($AV658="","",IFERROR(VLOOKUP($AU658,CODES!$A:$B,2,FALSE),"NO CODE"))</f>
        <v/>
      </c>
      <c r="BA658" s="2">
        <f>IF(""&amp;$F658&lt;&gt;"4","",IF($AY658="YES","",IF(ROUND(SUMIFS($AE$2:$AE$4001,$L$2:$L$4001,$L658,$F$2:$F$4001,"4")-SUMIFS('AR SALES'!$Y$2:$Y$2501,'AR SALES'!$L$2:$L$2501,$L658,'AR SALES'!$AD$2:$AD$2501,"OFF"),2)=0,"","STALE")))</f>
        <v/>
      </c>
      <c r="BB658" s="2">
        <f>IF(OR(""&amp;$F658="2",""&amp;$F658="4",""&amp;$F658="G",""&amp;$F658="H"),IF($AY658="YES","",IF($AB658&lt;&gt;0,"",IF(COUNTIFS('AR SALES'!$L$2:$L$2501,$L658,'AR SALES'!$AD$2:$AD$2501,IF(""&amp;$F658="4","OFF","ON"),'AR SALES'!$AF$2:$AF$2501,"Y")&gt;0,"","NO EXEMPTION"))),"")</f>
        <v/>
      </c>
    </row>
    <row r="659">
      <c r="AT659" s="2">
        <f>IF($L659="","",IFERROR(INDEX('AR SALES'!$H$2:$H$2501,MATCH(""&amp;$L659,'AR SALES'!$AE$2:$AE$2501,0)),""))</f>
        <v/>
      </c>
      <c r="AU659" s="2">
        <f>IF($L659="","",IF($A659&lt;&gt;"GA","",IF($E659="FULTON",IF(ISNUMBER(SEARCH("COLLEGE PARK",$AT659)),"FULTON (COLLEGE PARK)",IF(ISNUMBER(SEARCH("HAPEVILLE",$AT659)),"FULTON (HAPEVILLE)",IF(ISNUMBER(SEARCH("EAST POINT",$AT659)),"FULTON (EAST POINT)",IF(ISNUMBER(SEARCH("ATLANTA",$AT659)),"FULTON (ATL LIMITS)","FULTON")))),IF($E659="DEKALB",IF(ISNUMBER(SEARCH("ATLANTA",$AT659)),"DEKALB (ATL LIMITS)","DEKALB"),IF(AND($E659="CLAYTON",ISNUMBER(SEARCH("COLLEGE PARK",$AT659))),"CLAYTON (COLLEGE PARK)",$E659)))))</f>
        <v/>
      </c>
      <c r="AV659" s="2">
        <f>IF($L659="","",IF(""&amp;$F659="2","DIESEL",IF(OR(""&amp;$F659="G",""&amp;$F659="H"),"GAS","")))</f>
        <v/>
      </c>
      <c r="AW659" s="2">
        <f>IF($AV659="","",$R659)</f>
        <v/>
      </c>
      <c r="AX659" s="2">
        <f>IF($AV659="","",IF($AB659=0,$R659,0))</f>
        <v/>
      </c>
      <c r="AY659" s="2">
        <f>IF($AV659="","",IF(AND($Z659=0,COUNTIF('AR SALES'!$L$2:$L$2501,$L659)=0),"YES",""))</f>
        <v/>
      </c>
      <c r="AZ659" s="2">
        <f>IF($AV659="","",IFERROR(VLOOKUP($AU659,CODES!$A:$B,2,FALSE),"NO CODE"))</f>
        <v/>
      </c>
      <c r="BA659" s="2">
        <f>IF(""&amp;$F659&lt;&gt;"4","",IF($AY659="YES","",IF(ROUND(SUMIFS($AE$2:$AE$4001,$L$2:$L$4001,$L659,$F$2:$F$4001,"4")-SUMIFS('AR SALES'!$Y$2:$Y$2501,'AR SALES'!$L$2:$L$2501,$L659,'AR SALES'!$AD$2:$AD$2501,"OFF"),2)=0,"","STALE")))</f>
        <v/>
      </c>
      <c r="BB659" s="2">
        <f>IF(OR(""&amp;$F659="2",""&amp;$F659="4",""&amp;$F659="G",""&amp;$F659="H"),IF($AY659="YES","",IF($AB659&lt;&gt;0,"",IF(COUNTIFS('AR SALES'!$L$2:$L$2501,$L659,'AR SALES'!$AD$2:$AD$2501,IF(""&amp;$F659="4","OFF","ON"),'AR SALES'!$AF$2:$AF$2501,"Y")&gt;0,"","NO EXEMPTION"))),"")</f>
        <v/>
      </c>
    </row>
    <row r="660">
      <c r="AT660" s="2">
        <f>IF($L660="","",IFERROR(INDEX('AR SALES'!$H$2:$H$2501,MATCH(""&amp;$L660,'AR SALES'!$AE$2:$AE$2501,0)),""))</f>
        <v/>
      </c>
      <c r="AU660" s="2">
        <f>IF($L660="","",IF($A660&lt;&gt;"GA","",IF($E660="FULTON",IF(ISNUMBER(SEARCH("COLLEGE PARK",$AT660)),"FULTON (COLLEGE PARK)",IF(ISNUMBER(SEARCH("HAPEVILLE",$AT660)),"FULTON (HAPEVILLE)",IF(ISNUMBER(SEARCH("EAST POINT",$AT660)),"FULTON (EAST POINT)",IF(ISNUMBER(SEARCH("ATLANTA",$AT660)),"FULTON (ATL LIMITS)","FULTON")))),IF($E660="DEKALB",IF(ISNUMBER(SEARCH("ATLANTA",$AT660)),"DEKALB (ATL LIMITS)","DEKALB"),IF(AND($E660="CLAYTON",ISNUMBER(SEARCH("COLLEGE PARK",$AT660))),"CLAYTON (COLLEGE PARK)",$E660)))))</f>
        <v/>
      </c>
      <c r="AV660" s="2">
        <f>IF($L660="","",IF(""&amp;$F660="2","DIESEL",IF(OR(""&amp;$F660="G",""&amp;$F660="H"),"GAS","")))</f>
        <v/>
      </c>
      <c r="AW660" s="2">
        <f>IF($AV660="","",$R660)</f>
        <v/>
      </c>
      <c r="AX660" s="2">
        <f>IF($AV660="","",IF($AB660=0,$R660,0))</f>
        <v/>
      </c>
      <c r="AY660" s="2">
        <f>IF($AV660="","",IF(AND($Z660=0,COUNTIF('AR SALES'!$L$2:$L$2501,$L660)=0),"YES",""))</f>
        <v/>
      </c>
      <c r="AZ660" s="2">
        <f>IF($AV660="","",IFERROR(VLOOKUP($AU660,CODES!$A:$B,2,FALSE),"NO CODE"))</f>
        <v/>
      </c>
      <c r="BA660" s="2">
        <f>IF(""&amp;$F660&lt;&gt;"4","",IF($AY660="YES","",IF(ROUND(SUMIFS($AE$2:$AE$4001,$L$2:$L$4001,$L660,$F$2:$F$4001,"4")-SUMIFS('AR SALES'!$Y$2:$Y$2501,'AR SALES'!$L$2:$L$2501,$L660,'AR SALES'!$AD$2:$AD$2501,"OFF"),2)=0,"","STALE")))</f>
        <v/>
      </c>
      <c r="BB660" s="2">
        <f>IF(OR(""&amp;$F660="2",""&amp;$F660="4",""&amp;$F660="G",""&amp;$F660="H"),IF($AY660="YES","",IF($AB660&lt;&gt;0,"",IF(COUNTIFS('AR SALES'!$L$2:$L$2501,$L660,'AR SALES'!$AD$2:$AD$2501,IF(""&amp;$F660="4","OFF","ON"),'AR SALES'!$AF$2:$AF$2501,"Y")&gt;0,"","NO EXEMPTION"))),"")</f>
        <v/>
      </c>
    </row>
    <row r="661">
      <c r="AT661" s="2">
        <f>IF($L661="","",IFERROR(INDEX('AR SALES'!$H$2:$H$2501,MATCH(""&amp;$L661,'AR SALES'!$AE$2:$AE$2501,0)),""))</f>
        <v/>
      </c>
      <c r="AU661" s="2">
        <f>IF($L661="","",IF($A661&lt;&gt;"GA","",IF($E661="FULTON",IF(ISNUMBER(SEARCH("COLLEGE PARK",$AT661)),"FULTON (COLLEGE PARK)",IF(ISNUMBER(SEARCH("HAPEVILLE",$AT661)),"FULTON (HAPEVILLE)",IF(ISNUMBER(SEARCH("EAST POINT",$AT661)),"FULTON (EAST POINT)",IF(ISNUMBER(SEARCH("ATLANTA",$AT661)),"FULTON (ATL LIMITS)","FULTON")))),IF($E661="DEKALB",IF(ISNUMBER(SEARCH("ATLANTA",$AT661)),"DEKALB (ATL LIMITS)","DEKALB"),IF(AND($E661="CLAYTON",ISNUMBER(SEARCH("COLLEGE PARK",$AT661))),"CLAYTON (COLLEGE PARK)",$E661)))))</f>
        <v/>
      </c>
      <c r="AV661" s="2">
        <f>IF($L661="","",IF(""&amp;$F661="2","DIESEL",IF(OR(""&amp;$F661="G",""&amp;$F661="H"),"GAS","")))</f>
        <v/>
      </c>
      <c r="AW661" s="2">
        <f>IF($AV661="","",$R661)</f>
        <v/>
      </c>
      <c r="AX661" s="2">
        <f>IF($AV661="","",IF($AB661=0,$R661,0))</f>
        <v/>
      </c>
      <c r="AY661" s="2">
        <f>IF($AV661="","",IF(AND($Z661=0,COUNTIF('AR SALES'!$L$2:$L$2501,$L661)=0),"YES",""))</f>
        <v/>
      </c>
      <c r="AZ661" s="2">
        <f>IF($AV661="","",IFERROR(VLOOKUP($AU661,CODES!$A:$B,2,FALSE),"NO CODE"))</f>
        <v/>
      </c>
      <c r="BA661" s="2">
        <f>IF(""&amp;$F661&lt;&gt;"4","",IF($AY661="YES","",IF(ROUND(SUMIFS($AE$2:$AE$4001,$L$2:$L$4001,$L661,$F$2:$F$4001,"4")-SUMIFS('AR SALES'!$Y$2:$Y$2501,'AR SALES'!$L$2:$L$2501,$L661,'AR SALES'!$AD$2:$AD$2501,"OFF"),2)=0,"","STALE")))</f>
        <v/>
      </c>
      <c r="BB661" s="2">
        <f>IF(OR(""&amp;$F661="2",""&amp;$F661="4",""&amp;$F661="G",""&amp;$F661="H"),IF($AY661="YES","",IF($AB661&lt;&gt;0,"",IF(COUNTIFS('AR SALES'!$L$2:$L$2501,$L661,'AR SALES'!$AD$2:$AD$2501,IF(""&amp;$F661="4","OFF","ON"),'AR SALES'!$AF$2:$AF$2501,"Y")&gt;0,"","NO EXEMPTION"))),"")</f>
        <v/>
      </c>
    </row>
    <row r="662">
      <c r="AT662" s="2">
        <f>IF($L662="","",IFERROR(INDEX('AR SALES'!$H$2:$H$2501,MATCH(""&amp;$L662,'AR SALES'!$AE$2:$AE$2501,0)),""))</f>
        <v/>
      </c>
      <c r="AU662" s="2">
        <f>IF($L662="","",IF($A662&lt;&gt;"GA","",IF($E662="FULTON",IF(ISNUMBER(SEARCH("COLLEGE PARK",$AT662)),"FULTON (COLLEGE PARK)",IF(ISNUMBER(SEARCH("HAPEVILLE",$AT662)),"FULTON (HAPEVILLE)",IF(ISNUMBER(SEARCH("EAST POINT",$AT662)),"FULTON (EAST POINT)",IF(ISNUMBER(SEARCH("ATLANTA",$AT662)),"FULTON (ATL LIMITS)","FULTON")))),IF($E662="DEKALB",IF(ISNUMBER(SEARCH("ATLANTA",$AT662)),"DEKALB (ATL LIMITS)","DEKALB"),IF(AND($E662="CLAYTON",ISNUMBER(SEARCH("COLLEGE PARK",$AT662))),"CLAYTON (COLLEGE PARK)",$E662)))))</f>
        <v/>
      </c>
      <c r="AV662" s="2">
        <f>IF($L662="","",IF(""&amp;$F662="2","DIESEL",IF(OR(""&amp;$F662="G",""&amp;$F662="H"),"GAS","")))</f>
        <v/>
      </c>
      <c r="AW662" s="2">
        <f>IF($AV662="","",$R662)</f>
        <v/>
      </c>
      <c r="AX662" s="2">
        <f>IF($AV662="","",IF($AB662=0,$R662,0))</f>
        <v/>
      </c>
      <c r="AY662" s="2">
        <f>IF($AV662="","",IF(AND($Z662=0,COUNTIF('AR SALES'!$L$2:$L$2501,$L662)=0),"YES",""))</f>
        <v/>
      </c>
      <c r="AZ662" s="2">
        <f>IF($AV662="","",IFERROR(VLOOKUP($AU662,CODES!$A:$B,2,FALSE),"NO CODE"))</f>
        <v/>
      </c>
      <c r="BA662" s="2">
        <f>IF(""&amp;$F662&lt;&gt;"4","",IF($AY662="YES","",IF(ROUND(SUMIFS($AE$2:$AE$4001,$L$2:$L$4001,$L662,$F$2:$F$4001,"4")-SUMIFS('AR SALES'!$Y$2:$Y$2501,'AR SALES'!$L$2:$L$2501,$L662,'AR SALES'!$AD$2:$AD$2501,"OFF"),2)=0,"","STALE")))</f>
        <v/>
      </c>
      <c r="BB662" s="2">
        <f>IF(OR(""&amp;$F662="2",""&amp;$F662="4",""&amp;$F662="G",""&amp;$F662="H"),IF($AY662="YES","",IF($AB662&lt;&gt;0,"",IF(COUNTIFS('AR SALES'!$L$2:$L$2501,$L662,'AR SALES'!$AD$2:$AD$2501,IF(""&amp;$F662="4","OFF","ON"),'AR SALES'!$AF$2:$AF$2501,"Y")&gt;0,"","NO EXEMPTION"))),"")</f>
        <v/>
      </c>
    </row>
    <row r="663">
      <c r="AT663" s="2">
        <f>IF($L663="","",IFERROR(INDEX('AR SALES'!$H$2:$H$2501,MATCH(""&amp;$L663,'AR SALES'!$AE$2:$AE$2501,0)),""))</f>
        <v/>
      </c>
      <c r="AU663" s="2">
        <f>IF($L663="","",IF($A663&lt;&gt;"GA","",IF($E663="FULTON",IF(ISNUMBER(SEARCH("COLLEGE PARK",$AT663)),"FULTON (COLLEGE PARK)",IF(ISNUMBER(SEARCH("HAPEVILLE",$AT663)),"FULTON (HAPEVILLE)",IF(ISNUMBER(SEARCH("EAST POINT",$AT663)),"FULTON (EAST POINT)",IF(ISNUMBER(SEARCH("ATLANTA",$AT663)),"FULTON (ATL LIMITS)","FULTON")))),IF($E663="DEKALB",IF(ISNUMBER(SEARCH("ATLANTA",$AT663)),"DEKALB (ATL LIMITS)","DEKALB"),IF(AND($E663="CLAYTON",ISNUMBER(SEARCH("COLLEGE PARK",$AT663))),"CLAYTON (COLLEGE PARK)",$E663)))))</f>
        <v/>
      </c>
      <c r="AV663" s="2">
        <f>IF($L663="","",IF(""&amp;$F663="2","DIESEL",IF(OR(""&amp;$F663="G",""&amp;$F663="H"),"GAS","")))</f>
        <v/>
      </c>
      <c r="AW663" s="2">
        <f>IF($AV663="","",$R663)</f>
        <v/>
      </c>
      <c r="AX663" s="2">
        <f>IF($AV663="","",IF($AB663=0,$R663,0))</f>
        <v/>
      </c>
      <c r="AY663" s="2">
        <f>IF($AV663="","",IF(AND($Z663=0,COUNTIF('AR SALES'!$L$2:$L$2501,$L663)=0),"YES",""))</f>
        <v/>
      </c>
      <c r="AZ663" s="2">
        <f>IF($AV663="","",IFERROR(VLOOKUP($AU663,CODES!$A:$B,2,FALSE),"NO CODE"))</f>
        <v/>
      </c>
      <c r="BA663" s="2">
        <f>IF(""&amp;$F663&lt;&gt;"4","",IF($AY663="YES","",IF(ROUND(SUMIFS($AE$2:$AE$4001,$L$2:$L$4001,$L663,$F$2:$F$4001,"4")-SUMIFS('AR SALES'!$Y$2:$Y$2501,'AR SALES'!$L$2:$L$2501,$L663,'AR SALES'!$AD$2:$AD$2501,"OFF"),2)=0,"","STALE")))</f>
        <v/>
      </c>
      <c r="BB663" s="2">
        <f>IF(OR(""&amp;$F663="2",""&amp;$F663="4",""&amp;$F663="G",""&amp;$F663="H"),IF($AY663="YES","",IF($AB663&lt;&gt;0,"",IF(COUNTIFS('AR SALES'!$L$2:$L$2501,$L663,'AR SALES'!$AD$2:$AD$2501,IF(""&amp;$F663="4","OFF","ON"),'AR SALES'!$AF$2:$AF$2501,"Y")&gt;0,"","NO EXEMPTION"))),"")</f>
        <v/>
      </c>
    </row>
    <row r="664">
      <c r="AT664" s="2">
        <f>IF($L664="","",IFERROR(INDEX('AR SALES'!$H$2:$H$2501,MATCH(""&amp;$L664,'AR SALES'!$AE$2:$AE$2501,0)),""))</f>
        <v/>
      </c>
      <c r="AU664" s="2">
        <f>IF($L664="","",IF($A664&lt;&gt;"GA","",IF($E664="FULTON",IF(ISNUMBER(SEARCH("COLLEGE PARK",$AT664)),"FULTON (COLLEGE PARK)",IF(ISNUMBER(SEARCH("HAPEVILLE",$AT664)),"FULTON (HAPEVILLE)",IF(ISNUMBER(SEARCH("EAST POINT",$AT664)),"FULTON (EAST POINT)",IF(ISNUMBER(SEARCH("ATLANTA",$AT664)),"FULTON (ATL LIMITS)","FULTON")))),IF($E664="DEKALB",IF(ISNUMBER(SEARCH("ATLANTA",$AT664)),"DEKALB (ATL LIMITS)","DEKALB"),IF(AND($E664="CLAYTON",ISNUMBER(SEARCH("COLLEGE PARK",$AT664))),"CLAYTON (COLLEGE PARK)",$E664)))))</f>
        <v/>
      </c>
      <c r="AV664" s="2">
        <f>IF($L664="","",IF(""&amp;$F664="2","DIESEL",IF(OR(""&amp;$F664="G",""&amp;$F664="H"),"GAS","")))</f>
        <v/>
      </c>
      <c r="AW664" s="2">
        <f>IF($AV664="","",$R664)</f>
        <v/>
      </c>
      <c r="AX664" s="2">
        <f>IF($AV664="","",IF($AB664=0,$R664,0))</f>
        <v/>
      </c>
      <c r="AY664" s="2">
        <f>IF($AV664="","",IF(AND($Z664=0,COUNTIF('AR SALES'!$L$2:$L$2501,$L664)=0),"YES",""))</f>
        <v/>
      </c>
      <c r="AZ664" s="2">
        <f>IF($AV664="","",IFERROR(VLOOKUP($AU664,CODES!$A:$B,2,FALSE),"NO CODE"))</f>
        <v/>
      </c>
      <c r="BA664" s="2">
        <f>IF(""&amp;$F664&lt;&gt;"4","",IF($AY664="YES","",IF(ROUND(SUMIFS($AE$2:$AE$4001,$L$2:$L$4001,$L664,$F$2:$F$4001,"4")-SUMIFS('AR SALES'!$Y$2:$Y$2501,'AR SALES'!$L$2:$L$2501,$L664,'AR SALES'!$AD$2:$AD$2501,"OFF"),2)=0,"","STALE")))</f>
        <v/>
      </c>
      <c r="BB664" s="2">
        <f>IF(OR(""&amp;$F664="2",""&amp;$F664="4",""&amp;$F664="G",""&amp;$F664="H"),IF($AY664="YES","",IF($AB664&lt;&gt;0,"",IF(COUNTIFS('AR SALES'!$L$2:$L$2501,$L664,'AR SALES'!$AD$2:$AD$2501,IF(""&amp;$F664="4","OFF","ON"),'AR SALES'!$AF$2:$AF$2501,"Y")&gt;0,"","NO EXEMPTION"))),"")</f>
        <v/>
      </c>
    </row>
    <row r="665">
      <c r="AT665" s="2">
        <f>IF($L665="","",IFERROR(INDEX('AR SALES'!$H$2:$H$2501,MATCH(""&amp;$L665,'AR SALES'!$AE$2:$AE$2501,0)),""))</f>
        <v/>
      </c>
      <c r="AU665" s="2">
        <f>IF($L665="","",IF($A665&lt;&gt;"GA","",IF($E665="FULTON",IF(ISNUMBER(SEARCH("COLLEGE PARK",$AT665)),"FULTON (COLLEGE PARK)",IF(ISNUMBER(SEARCH("HAPEVILLE",$AT665)),"FULTON (HAPEVILLE)",IF(ISNUMBER(SEARCH("EAST POINT",$AT665)),"FULTON (EAST POINT)",IF(ISNUMBER(SEARCH("ATLANTA",$AT665)),"FULTON (ATL LIMITS)","FULTON")))),IF($E665="DEKALB",IF(ISNUMBER(SEARCH("ATLANTA",$AT665)),"DEKALB (ATL LIMITS)","DEKALB"),IF(AND($E665="CLAYTON",ISNUMBER(SEARCH("COLLEGE PARK",$AT665))),"CLAYTON (COLLEGE PARK)",$E665)))))</f>
        <v/>
      </c>
      <c r="AV665" s="2">
        <f>IF($L665="","",IF(""&amp;$F665="2","DIESEL",IF(OR(""&amp;$F665="G",""&amp;$F665="H"),"GAS","")))</f>
        <v/>
      </c>
      <c r="AW665" s="2">
        <f>IF($AV665="","",$R665)</f>
        <v/>
      </c>
      <c r="AX665" s="2">
        <f>IF($AV665="","",IF($AB665=0,$R665,0))</f>
        <v/>
      </c>
      <c r="AY665" s="2">
        <f>IF($AV665="","",IF(AND($Z665=0,COUNTIF('AR SALES'!$L$2:$L$2501,$L665)=0),"YES",""))</f>
        <v/>
      </c>
      <c r="AZ665" s="2">
        <f>IF($AV665="","",IFERROR(VLOOKUP($AU665,CODES!$A:$B,2,FALSE),"NO CODE"))</f>
        <v/>
      </c>
      <c r="BA665" s="2">
        <f>IF(""&amp;$F665&lt;&gt;"4","",IF($AY665="YES","",IF(ROUND(SUMIFS($AE$2:$AE$4001,$L$2:$L$4001,$L665,$F$2:$F$4001,"4")-SUMIFS('AR SALES'!$Y$2:$Y$2501,'AR SALES'!$L$2:$L$2501,$L665,'AR SALES'!$AD$2:$AD$2501,"OFF"),2)=0,"","STALE")))</f>
        <v/>
      </c>
      <c r="BB665" s="2">
        <f>IF(OR(""&amp;$F665="2",""&amp;$F665="4",""&amp;$F665="G",""&amp;$F665="H"),IF($AY665="YES","",IF($AB665&lt;&gt;0,"",IF(COUNTIFS('AR SALES'!$L$2:$L$2501,$L665,'AR SALES'!$AD$2:$AD$2501,IF(""&amp;$F665="4","OFF","ON"),'AR SALES'!$AF$2:$AF$2501,"Y")&gt;0,"","NO EXEMPTION"))),"")</f>
        <v/>
      </c>
    </row>
    <row r="666">
      <c r="AT666" s="2">
        <f>IF($L666="","",IFERROR(INDEX('AR SALES'!$H$2:$H$2501,MATCH(""&amp;$L666,'AR SALES'!$AE$2:$AE$2501,0)),""))</f>
        <v/>
      </c>
      <c r="AU666" s="2">
        <f>IF($L666="","",IF($A666&lt;&gt;"GA","",IF($E666="FULTON",IF(ISNUMBER(SEARCH("COLLEGE PARK",$AT666)),"FULTON (COLLEGE PARK)",IF(ISNUMBER(SEARCH("HAPEVILLE",$AT666)),"FULTON (HAPEVILLE)",IF(ISNUMBER(SEARCH("EAST POINT",$AT666)),"FULTON (EAST POINT)",IF(ISNUMBER(SEARCH("ATLANTA",$AT666)),"FULTON (ATL LIMITS)","FULTON")))),IF($E666="DEKALB",IF(ISNUMBER(SEARCH("ATLANTA",$AT666)),"DEKALB (ATL LIMITS)","DEKALB"),IF(AND($E666="CLAYTON",ISNUMBER(SEARCH("COLLEGE PARK",$AT666))),"CLAYTON (COLLEGE PARK)",$E666)))))</f>
        <v/>
      </c>
      <c r="AV666" s="2">
        <f>IF($L666="","",IF(""&amp;$F666="2","DIESEL",IF(OR(""&amp;$F666="G",""&amp;$F666="H"),"GAS","")))</f>
        <v/>
      </c>
      <c r="AW666" s="2">
        <f>IF($AV666="","",$R666)</f>
        <v/>
      </c>
      <c r="AX666" s="2">
        <f>IF($AV666="","",IF($AB666=0,$R666,0))</f>
        <v/>
      </c>
      <c r="AY666" s="2">
        <f>IF($AV666="","",IF(AND($Z666=0,COUNTIF('AR SALES'!$L$2:$L$2501,$L666)=0),"YES",""))</f>
        <v/>
      </c>
      <c r="AZ666" s="2">
        <f>IF($AV666="","",IFERROR(VLOOKUP($AU666,CODES!$A:$B,2,FALSE),"NO CODE"))</f>
        <v/>
      </c>
      <c r="BA666" s="2">
        <f>IF(""&amp;$F666&lt;&gt;"4","",IF($AY666="YES","",IF(ROUND(SUMIFS($AE$2:$AE$4001,$L$2:$L$4001,$L666,$F$2:$F$4001,"4")-SUMIFS('AR SALES'!$Y$2:$Y$2501,'AR SALES'!$L$2:$L$2501,$L666,'AR SALES'!$AD$2:$AD$2501,"OFF"),2)=0,"","STALE")))</f>
        <v/>
      </c>
      <c r="BB666" s="2">
        <f>IF(OR(""&amp;$F666="2",""&amp;$F666="4",""&amp;$F666="G",""&amp;$F666="H"),IF($AY666="YES","",IF($AB666&lt;&gt;0,"",IF(COUNTIFS('AR SALES'!$L$2:$L$2501,$L666,'AR SALES'!$AD$2:$AD$2501,IF(""&amp;$F666="4","OFF","ON"),'AR SALES'!$AF$2:$AF$2501,"Y")&gt;0,"","NO EXEMPTION"))),"")</f>
        <v/>
      </c>
    </row>
    <row r="667">
      <c r="AT667" s="2">
        <f>IF($L667="","",IFERROR(INDEX('AR SALES'!$H$2:$H$2501,MATCH(""&amp;$L667,'AR SALES'!$AE$2:$AE$2501,0)),""))</f>
        <v/>
      </c>
      <c r="AU667" s="2">
        <f>IF($L667="","",IF($A667&lt;&gt;"GA","",IF($E667="FULTON",IF(ISNUMBER(SEARCH("COLLEGE PARK",$AT667)),"FULTON (COLLEGE PARK)",IF(ISNUMBER(SEARCH("HAPEVILLE",$AT667)),"FULTON (HAPEVILLE)",IF(ISNUMBER(SEARCH("EAST POINT",$AT667)),"FULTON (EAST POINT)",IF(ISNUMBER(SEARCH("ATLANTA",$AT667)),"FULTON (ATL LIMITS)","FULTON")))),IF($E667="DEKALB",IF(ISNUMBER(SEARCH("ATLANTA",$AT667)),"DEKALB (ATL LIMITS)","DEKALB"),IF(AND($E667="CLAYTON",ISNUMBER(SEARCH("COLLEGE PARK",$AT667))),"CLAYTON (COLLEGE PARK)",$E667)))))</f>
        <v/>
      </c>
      <c r="AV667" s="2">
        <f>IF($L667="","",IF(""&amp;$F667="2","DIESEL",IF(OR(""&amp;$F667="G",""&amp;$F667="H"),"GAS","")))</f>
        <v/>
      </c>
      <c r="AW667" s="2">
        <f>IF($AV667="","",$R667)</f>
        <v/>
      </c>
      <c r="AX667" s="2">
        <f>IF($AV667="","",IF($AB667=0,$R667,0))</f>
        <v/>
      </c>
      <c r="AY667" s="2">
        <f>IF($AV667="","",IF(AND($Z667=0,COUNTIF('AR SALES'!$L$2:$L$2501,$L667)=0),"YES",""))</f>
        <v/>
      </c>
      <c r="AZ667" s="2">
        <f>IF($AV667="","",IFERROR(VLOOKUP($AU667,CODES!$A:$B,2,FALSE),"NO CODE"))</f>
        <v/>
      </c>
      <c r="BA667" s="2">
        <f>IF(""&amp;$F667&lt;&gt;"4","",IF($AY667="YES","",IF(ROUND(SUMIFS($AE$2:$AE$4001,$L$2:$L$4001,$L667,$F$2:$F$4001,"4")-SUMIFS('AR SALES'!$Y$2:$Y$2501,'AR SALES'!$L$2:$L$2501,$L667,'AR SALES'!$AD$2:$AD$2501,"OFF"),2)=0,"","STALE")))</f>
        <v/>
      </c>
      <c r="BB667" s="2">
        <f>IF(OR(""&amp;$F667="2",""&amp;$F667="4",""&amp;$F667="G",""&amp;$F667="H"),IF($AY667="YES","",IF($AB667&lt;&gt;0,"",IF(COUNTIFS('AR SALES'!$L$2:$L$2501,$L667,'AR SALES'!$AD$2:$AD$2501,IF(""&amp;$F667="4","OFF","ON"),'AR SALES'!$AF$2:$AF$2501,"Y")&gt;0,"","NO EXEMPTION"))),"")</f>
        <v/>
      </c>
    </row>
    <row r="668">
      <c r="AT668" s="2">
        <f>IF($L668="","",IFERROR(INDEX('AR SALES'!$H$2:$H$2501,MATCH(""&amp;$L668,'AR SALES'!$AE$2:$AE$2501,0)),""))</f>
        <v/>
      </c>
      <c r="AU668" s="2">
        <f>IF($L668="","",IF($A668&lt;&gt;"GA","",IF($E668="FULTON",IF(ISNUMBER(SEARCH("COLLEGE PARK",$AT668)),"FULTON (COLLEGE PARK)",IF(ISNUMBER(SEARCH("HAPEVILLE",$AT668)),"FULTON (HAPEVILLE)",IF(ISNUMBER(SEARCH("EAST POINT",$AT668)),"FULTON (EAST POINT)",IF(ISNUMBER(SEARCH("ATLANTA",$AT668)),"FULTON (ATL LIMITS)","FULTON")))),IF($E668="DEKALB",IF(ISNUMBER(SEARCH("ATLANTA",$AT668)),"DEKALB (ATL LIMITS)","DEKALB"),IF(AND($E668="CLAYTON",ISNUMBER(SEARCH("COLLEGE PARK",$AT668))),"CLAYTON (COLLEGE PARK)",$E668)))))</f>
        <v/>
      </c>
      <c r="AV668" s="2">
        <f>IF($L668="","",IF(""&amp;$F668="2","DIESEL",IF(OR(""&amp;$F668="G",""&amp;$F668="H"),"GAS","")))</f>
        <v/>
      </c>
      <c r="AW668" s="2">
        <f>IF($AV668="","",$R668)</f>
        <v/>
      </c>
      <c r="AX668" s="2">
        <f>IF($AV668="","",IF($AB668=0,$R668,0))</f>
        <v/>
      </c>
      <c r="AY668" s="2">
        <f>IF($AV668="","",IF(AND($Z668=0,COUNTIF('AR SALES'!$L$2:$L$2501,$L668)=0),"YES",""))</f>
        <v/>
      </c>
      <c r="AZ668" s="2">
        <f>IF($AV668="","",IFERROR(VLOOKUP($AU668,CODES!$A:$B,2,FALSE),"NO CODE"))</f>
        <v/>
      </c>
      <c r="BA668" s="2">
        <f>IF(""&amp;$F668&lt;&gt;"4","",IF($AY668="YES","",IF(ROUND(SUMIFS($AE$2:$AE$4001,$L$2:$L$4001,$L668,$F$2:$F$4001,"4")-SUMIFS('AR SALES'!$Y$2:$Y$2501,'AR SALES'!$L$2:$L$2501,$L668,'AR SALES'!$AD$2:$AD$2501,"OFF"),2)=0,"","STALE")))</f>
        <v/>
      </c>
      <c r="BB668" s="2">
        <f>IF(OR(""&amp;$F668="2",""&amp;$F668="4",""&amp;$F668="G",""&amp;$F668="H"),IF($AY668="YES","",IF($AB668&lt;&gt;0,"",IF(COUNTIFS('AR SALES'!$L$2:$L$2501,$L668,'AR SALES'!$AD$2:$AD$2501,IF(""&amp;$F668="4","OFF","ON"),'AR SALES'!$AF$2:$AF$2501,"Y")&gt;0,"","NO EXEMPTION"))),"")</f>
        <v/>
      </c>
    </row>
    <row r="669">
      <c r="AT669" s="2">
        <f>IF($L669="","",IFERROR(INDEX('AR SALES'!$H$2:$H$2501,MATCH(""&amp;$L669,'AR SALES'!$AE$2:$AE$2501,0)),""))</f>
        <v/>
      </c>
      <c r="AU669" s="2">
        <f>IF($L669="","",IF($A669&lt;&gt;"GA","",IF($E669="FULTON",IF(ISNUMBER(SEARCH("COLLEGE PARK",$AT669)),"FULTON (COLLEGE PARK)",IF(ISNUMBER(SEARCH("HAPEVILLE",$AT669)),"FULTON (HAPEVILLE)",IF(ISNUMBER(SEARCH("EAST POINT",$AT669)),"FULTON (EAST POINT)",IF(ISNUMBER(SEARCH("ATLANTA",$AT669)),"FULTON (ATL LIMITS)","FULTON")))),IF($E669="DEKALB",IF(ISNUMBER(SEARCH("ATLANTA",$AT669)),"DEKALB (ATL LIMITS)","DEKALB"),IF(AND($E669="CLAYTON",ISNUMBER(SEARCH("COLLEGE PARK",$AT669))),"CLAYTON (COLLEGE PARK)",$E669)))))</f>
        <v/>
      </c>
      <c r="AV669" s="2">
        <f>IF($L669="","",IF(""&amp;$F669="2","DIESEL",IF(OR(""&amp;$F669="G",""&amp;$F669="H"),"GAS","")))</f>
        <v/>
      </c>
      <c r="AW669" s="2">
        <f>IF($AV669="","",$R669)</f>
        <v/>
      </c>
      <c r="AX669" s="2">
        <f>IF($AV669="","",IF($AB669=0,$R669,0))</f>
        <v/>
      </c>
      <c r="AY669" s="2">
        <f>IF($AV669="","",IF(AND($Z669=0,COUNTIF('AR SALES'!$L$2:$L$2501,$L669)=0),"YES",""))</f>
        <v/>
      </c>
      <c r="AZ669" s="2">
        <f>IF($AV669="","",IFERROR(VLOOKUP($AU669,CODES!$A:$B,2,FALSE),"NO CODE"))</f>
        <v/>
      </c>
      <c r="BA669" s="2">
        <f>IF(""&amp;$F669&lt;&gt;"4","",IF($AY669="YES","",IF(ROUND(SUMIFS($AE$2:$AE$4001,$L$2:$L$4001,$L669,$F$2:$F$4001,"4")-SUMIFS('AR SALES'!$Y$2:$Y$2501,'AR SALES'!$L$2:$L$2501,$L669,'AR SALES'!$AD$2:$AD$2501,"OFF"),2)=0,"","STALE")))</f>
        <v/>
      </c>
      <c r="BB669" s="2">
        <f>IF(OR(""&amp;$F669="2",""&amp;$F669="4",""&amp;$F669="G",""&amp;$F669="H"),IF($AY669="YES","",IF($AB669&lt;&gt;0,"",IF(COUNTIFS('AR SALES'!$L$2:$L$2501,$L669,'AR SALES'!$AD$2:$AD$2501,IF(""&amp;$F669="4","OFF","ON"),'AR SALES'!$AF$2:$AF$2501,"Y")&gt;0,"","NO EXEMPTION"))),"")</f>
        <v/>
      </c>
    </row>
    <row r="670">
      <c r="AT670" s="2">
        <f>IF($L670="","",IFERROR(INDEX('AR SALES'!$H$2:$H$2501,MATCH(""&amp;$L670,'AR SALES'!$AE$2:$AE$2501,0)),""))</f>
        <v/>
      </c>
      <c r="AU670" s="2">
        <f>IF($L670="","",IF($A670&lt;&gt;"GA","",IF($E670="FULTON",IF(ISNUMBER(SEARCH("COLLEGE PARK",$AT670)),"FULTON (COLLEGE PARK)",IF(ISNUMBER(SEARCH("HAPEVILLE",$AT670)),"FULTON (HAPEVILLE)",IF(ISNUMBER(SEARCH("EAST POINT",$AT670)),"FULTON (EAST POINT)",IF(ISNUMBER(SEARCH("ATLANTA",$AT670)),"FULTON (ATL LIMITS)","FULTON")))),IF($E670="DEKALB",IF(ISNUMBER(SEARCH("ATLANTA",$AT670)),"DEKALB (ATL LIMITS)","DEKALB"),IF(AND($E670="CLAYTON",ISNUMBER(SEARCH("COLLEGE PARK",$AT670))),"CLAYTON (COLLEGE PARK)",$E670)))))</f>
        <v/>
      </c>
      <c r="AV670" s="2">
        <f>IF($L670="","",IF(""&amp;$F670="2","DIESEL",IF(OR(""&amp;$F670="G",""&amp;$F670="H"),"GAS","")))</f>
        <v/>
      </c>
      <c r="AW670" s="2">
        <f>IF($AV670="","",$R670)</f>
        <v/>
      </c>
      <c r="AX670" s="2">
        <f>IF($AV670="","",IF($AB670=0,$R670,0))</f>
        <v/>
      </c>
      <c r="AY670" s="2">
        <f>IF($AV670="","",IF(AND($Z670=0,COUNTIF('AR SALES'!$L$2:$L$2501,$L670)=0),"YES",""))</f>
        <v/>
      </c>
      <c r="AZ670" s="2">
        <f>IF($AV670="","",IFERROR(VLOOKUP($AU670,CODES!$A:$B,2,FALSE),"NO CODE"))</f>
        <v/>
      </c>
      <c r="BA670" s="2">
        <f>IF(""&amp;$F670&lt;&gt;"4","",IF($AY670="YES","",IF(ROUND(SUMIFS($AE$2:$AE$4001,$L$2:$L$4001,$L670,$F$2:$F$4001,"4")-SUMIFS('AR SALES'!$Y$2:$Y$2501,'AR SALES'!$L$2:$L$2501,$L670,'AR SALES'!$AD$2:$AD$2501,"OFF"),2)=0,"","STALE")))</f>
        <v/>
      </c>
      <c r="BB670" s="2">
        <f>IF(OR(""&amp;$F670="2",""&amp;$F670="4",""&amp;$F670="G",""&amp;$F670="H"),IF($AY670="YES","",IF($AB670&lt;&gt;0,"",IF(COUNTIFS('AR SALES'!$L$2:$L$2501,$L670,'AR SALES'!$AD$2:$AD$2501,IF(""&amp;$F670="4","OFF","ON"),'AR SALES'!$AF$2:$AF$2501,"Y")&gt;0,"","NO EXEMPTION"))),"")</f>
        <v/>
      </c>
    </row>
    <row r="671">
      <c r="AT671" s="2">
        <f>IF($L671="","",IFERROR(INDEX('AR SALES'!$H$2:$H$2501,MATCH(""&amp;$L671,'AR SALES'!$AE$2:$AE$2501,0)),""))</f>
        <v/>
      </c>
      <c r="AU671" s="2">
        <f>IF($L671="","",IF($A671&lt;&gt;"GA","",IF($E671="FULTON",IF(ISNUMBER(SEARCH("COLLEGE PARK",$AT671)),"FULTON (COLLEGE PARK)",IF(ISNUMBER(SEARCH("HAPEVILLE",$AT671)),"FULTON (HAPEVILLE)",IF(ISNUMBER(SEARCH("EAST POINT",$AT671)),"FULTON (EAST POINT)",IF(ISNUMBER(SEARCH("ATLANTA",$AT671)),"FULTON (ATL LIMITS)","FULTON")))),IF($E671="DEKALB",IF(ISNUMBER(SEARCH("ATLANTA",$AT671)),"DEKALB (ATL LIMITS)","DEKALB"),IF(AND($E671="CLAYTON",ISNUMBER(SEARCH("COLLEGE PARK",$AT671))),"CLAYTON (COLLEGE PARK)",$E671)))))</f>
        <v/>
      </c>
      <c r="AV671" s="2">
        <f>IF($L671="","",IF(""&amp;$F671="2","DIESEL",IF(OR(""&amp;$F671="G",""&amp;$F671="H"),"GAS","")))</f>
        <v/>
      </c>
      <c r="AW671" s="2">
        <f>IF($AV671="","",$R671)</f>
        <v/>
      </c>
      <c r="AX671" s="2">
        <f>IF($AV671="","",IF($AB671=0,$R671,0))</f>
        <v/>
      </c>
      <c r="AY671" s="2">
        <f>IF($AV671="","",IF(AND($Z671=0,COUNTIF('AR SALES'!$L$2:$L$2501,$L671)=0),"YES",""))</f>
        <v/>
      </c>
      <c r="AZ671" s="2">
        <f>IF($AV671="","",IFERROR(VLOOKUP($AU671,CODES!$A:$B,2,FALSE),"NO CODE"))</f>
        <v/>
      </c>
      <c r="BA671" s="2">
        <f>IF(""&amp;$F671&lt;&gt;"4","",IF($AY671="YES","",IF(ROUND(SUMIFS($AE$2:$AE$4001,$L$2:$L$4001,$L671,$F$2:$F$4001,"4")-SUMIFS('AR SALES'!$Y$2:$Y$2501,'AR SALES'!$L$2:$L$2501,$L671,'AR SALES'!$AD$2:$AD$2501,"OFF"),2)=0,"","STALE")))</f>
        <v/>
      </c>
      <c r="BB671" s="2">
        <f>IF(OR(""&amp;$F671="2",""&amp;$F671="4",""&amp;$F671="G",""&amp;$F671="H"),IF($AY671="YES","",IF($AB671&lt;&gt;0,"",IF(COUNTIFS('AR SALES'!$L$2:$L$2501,$L671,'AR SALES'!$AD$2:$AD$2501,IF(""&amp;$F671="4","OFF","ON"),'AR SALES'!$AF$2:$AF$2501,"Y")&gt;0,"","NO EXEMPTION"))),"")</f>
        <v/>
      </c>
    </row>
    <row r="672">
      <c r="AT672" s="2">
        <f>IF($L672="","",IFERROR(INDEX('AR SALES'!$H$2:$H$2501,MATCH(""&amp;$L672,'AR SALES'!$AE$2:$AE$2501,0)),""))</f>
        <v/>
      </c>
      <c r="AU672" s="2">
        <f>IF($L672="","",IF($A672&lt;&gt;"GA","",IF($E672="FULTON",IF(ISNUMBER(SEARCH("COLLEGE PARK",$AT672)),"FULTON (COLLEGE PARK)",IF(ISNUMBER(SEARCH("HAPEVILLE",$AT672)),"FULTON (HAPEVILLE)",IF(ISNUMBER(SEARCH("EAST POINT",$AT672)),"FULTON (EAST POINT)",IF(ISNUMBER(SEARCH("ATLANTA",$AT672)),"FULTON (ATL LIMITS)","FULTON")))),IF($E672="DEKALB",IF(ISNUMBER(SEARCH("ATLANTA",$AT672)),"DEKALB (ATL LIMITS)","DEKALB"),IF(AND($E672="CLAYTON",ISNUMBER(SEARCH("COLLEGE PARK",$AT672))),"CLAYTON (COLLEGE PARK)",$E672)))))</f>
        <v/>
      </c>
      <c r="AV672" s="2">
        <f>IF($L672="","",IF(""&amp;$F672="2","DIESEL",IF(OR(""&amp;$F672="G",""&amp;$F672="H"),"GAS","")))</f>
        <v/>
      </c>
      <c r="AW672" s="2">
        <f>IF($AV672="","",$R672)</f>
        <v/>
      </c>
      <c r="AX672" s="2">
        <f>IF($AV672="","",IF($AB672=0,$R672,0))</f>
        <v/>
      </c>
      <c r="AY672" s="2">
        <f>IF($AV672="","",IF(AND($Z672=0,COUNTIF('AR SALES'!$L$2:$L$2501,$L672)=0),"YES",""))</f>
        <v/>
      </c>
      <c r="AZ672" s="2">
        <f>IF($AV672="","",IFERROR(VLOOKUP($AU672,CODES!$A:$B,2,FALSE),"NO CODE"))</f>
        <v/>
      </c>
      <c r="BA672" s="2">
        <f>IF(""&amp;$F672&lt;&gt;"4","",IF($AY672="YES","",IF(ROUND(SUMIFS($AE$2:$AE$4001,$L$2:$L$4001,$L672,$F$2:$F$4001,"4")-SUMIFS('AR SALES'!$Y$2:$Y$2501,'AR SALES'!$L$2:$L$2501,$L672,'AR SALES'!$AD$2:$AD$2501,"OFF"),2)=0,"","STALE")))</f>
        <v/>
      </c>
      <c r="BB672" s="2">
        <f>IF(OR(""&amp;$F672="2",""&amp;$F672="4",""&amp;$F672="G",""&amp;$F672="H"),IF($AY672="YES","",IF($AB672&lt;&gt;0,"",IF(COUNTIFS('AR SALES'!$L$2:$L$2501,$L672,'AR SALES'!$AD$2:$AD$2501,IF(""&amp;$F672="4","OFF","ON"),'AR SALES'!$AF$2:$AF$2501,"Y")&gt;0,"","NO EXEMPTION"))),"")</f>
        <v/>
      </c>
    </row>
    <row r="673">
      <c r="AT673" s="2">
        <f>IF($L673="","",IFERROR(INDEX('AR SALES'!$H$2:$H$2501,MATCH(""&amp;$L673,'AR SALES'!$AE$2:$AE$2501,0)),""))</f>
        <v/>
      </c>
      <c r="AU673" s="2">
        <f>IF($L673="","",IF($A673&lt;&gt;"GA","",IF($E673="FULTON",IF(ISNUMBER(SEARCH("COLLEGE PARK",$AT673)),"FULTON (COLLEGE PARK)",IF(ISNUMBER(SEARCH("HAPEVILLE",$AT673)),"FULTON (HAPEVILLE)",IF(ISNUMBER(SEARCH("EAST POINT",$AT673)),"FULTON (EAST POINT)",IF(ISNUMBER(SEARCH("ATLANTA",$AT673)),"FULTON (ATL LIMITS)","FULTON")))),IF($E673="DEKALB",IF(ISNUMBER(SEARCH("ATLANTA",$AT673)),"DEKALB (ATL LIMITS)","DEKALB"),IF(AND($E673="CLAYTON",ISNUMBER(SEARCH("COLLEGE PARK",$AT673))),"CLAYTON (COLLEGE PARK)",$E673)))))</f>
        <v/>
      </c>
      <c r="AV673" s="2">
        <f>IF($L673="","",IF(""&amp;$F673="2","DIESEL",IF(OR(""&amp;$F673="G",""&amp;$F673="H"),"GAS","")))</f>
        <v/>
      </c>
      <c r="AW673" s="2">
        <f>IF($AV673="","",$R673)</f>
        <v/>
      </c>
      <c r="AX673" s="2">
        <f>IF($AV673="","",IF($AB673=0,$R673,0))</f>
        <v/>
      </c>
      <c r="AY673" s="2">
        <f>IF($AV673="","",IF(AND($Z673=0,COUNTIF('AR SALES'!$L$2:$L$2501,$L673)=0),"YES",""))</f>
        <v/>
      </c>
      <c r="AZ673" s="2">
        <f>IF($AV673="","",IFERROR(VLOOKUP($AU673,CODES!$A:$B,2,FALSE),"NO CODE"))</f>
        <v/>
      </c>
      <c r="BA673" s="2">
        <f>IF(""&amp;$F673&lt;&gt;"4","",IF($AY673="YES","",IF(ROUND(SUMIFS($AE$2:$AE$4001,$L$2:$L$4001,$L673,$F$2:$F$4001,"4")-SUMIFS('AR SALES'!$Y$2:$Y$2501,'AR SALES'!$L$2:$L$2501,$L673,'AR SALES'!$AD$2:$AD$2501,"OFF"),2)=0,"","STALE")))</f>
        <v/>
      </c>
      <c r="BB673" s="2">
        <f>IF(OR(""&amp;$F673="2",""&amp;$F673="4",""&amp;$F673="G",""&amp;$F673="H"),IF($AY673="YES","",IF($AB673&lt;&gt;0,"",IF(COUNTIFS('AR SALES'!$L$2:$L$2501,$L673,'AR SALES'!$AD$2:$AD$2501,IF(""&amp;$F673="4","OFF","ON"),'AR SALES'!$AF$2:$AF$2501,"Y")&gt;0,"","NO EXEMPTION"))),"")</f>
        <v/>
      </c>
    </row>
    <row r="674">
      <c r="AT674" s="2">
        <f>IF($L674="","",IFERROR(INDEX('AR SALES'!$H$2:$H$2501,MATCH(""&amp;$L674,'AR SALES'!$AE$2:$AE$2501,0)),""))</f>
        <v/>
      </c>
      <c r="AU674" s="2">
        <f>IF($L674="","",IF($A674&lt;&gt;"GA","",IF($E674="FULTON",IF(ISNUMBER(SEARCH("COLLEGE PARK",$AT674)),"FULTON (COLLEGE PARK)",IF(ISNUMBER(SEARCH("HAPEVILLE",$AT674)),"FULTON (HAPEVILLE)",IF(ISNUMBER(SEARCH("EAST POINT",$AT674)),"FULTON (EAST POINT)",IF(ISNUMBER(SEARCH("ATLANTA",$AT674)),"FULTON (ATL LIMITS)","FULTON")))),IF($E674="DEKALB",IF(ISNUMBER(SEARCH("ATLANTA",$AT674)),"DEKALB (ATL LIMITS)","DEKALB"),IF(AND($E674="CLAYTON",ISNUMBER(SEARCH("COLLEGE PARK",$AT674))),"CLAYTON (COLLEGE PARK)",$E674)))))</f>
        <v/>
      </c>
      <c r="AV674" s="2">
        <f>IF($L674="","",IF(""&amp;$F674="2","DIESEL",IF(OR(""&amp;$F674="G",""&amp;$F674="H"),"GAS","")))</f>
        <v/>
      </c>
      <c r="AW674" s="2">
        <f>IF($AV674="","",$R674)</f>
        <v/>
      </c>
      <c r="AX674" s="2">
        <f>IF($AV674="","",IF($AB674=0,$R674,0))</f>
        <v/>
      </c>
      <c r="AY674" s="2">
        <f>IF($AV674="","",IF(AND($Z674=0,COUNTIF('AR SALES'!$L$2:$L$2501,$L674)=0),"YES",""))</f>
        <v/>
      </c>
      <c r="AZ674" s="2">
        <f>IF($AV674="","",IFERROR(VLOOKUP($AU674,CODES!$A:$B,2,FALSE),"NO CODE"))</f>
        <v/>
      </c>
      <c r="BA674" s="2">
        <f>IF(""&amp;$F674&lt;&gt;"4","",IF($AY674="YES","",IF(ROUND(SUMIFS($AE$2:$AE$4001,$L$2:$L$4001,$L674,$F$2:$F$4001,"4")-SUMIFS('AR SALES'!$Y$2:$Y$2501,'AR SALES'!$L$2:$L$2501,$L674,'AR SALES'!$AD$2:$AD$2501,"OFF"),2)=0,"","STALE")))</f>
        <v/>
      </c>
      <c r="BB674" s="2">
        <f>IF(OR(""&amp;$F674="2",""&amp;$F674="4",""&amp;$F674="G",""&amp;$F674="H"),IF($AY674="YES","",IF($AB674&lt;&gt;0,"",IF(COUNTIFS('AR SALES'!$L$2:$L$2501,$L674,'AR SALES'!$AD$2:$AD$2501,IF(""&amp;$F674="4","OFF","ON"),'AR SALES'!$AF$2:$AF$2501,"Y")&gt;0,"","NO EXEMPTION"))),"")</f>
        <v/>
      </c>
    </row>
    <row r="675">
      <c r="AT675" s="2">
        <f>IF($L675="","",IFERROR(INDEX('AR SALES'!$H$2:$H$2501,MATCH(""&amp;$L675,'AR SALES'!$AE$2:$AE$2501,0)),""))</f>
        <v/>
      </c>
      <c r="AU675" s="2">
        <f>IF($L675="","",IF($A675&lt;&gt;"GA","",IF($E675="FULTON",IF(ISNUMBER(SEARCH("COLLEGE PARK",$AT675)),"FULTON (COLLEGE PARK)",IF(ISNUMBER(SEARCH("HAPEVILLE",$AT675)),"FULTON (HAPEVILLE)",IF(ISNUMBER(SEARCH("EAST POINT",$AT675)),"FULTON (EAST POINT)",IF(ISNUMBER(SEARCH("ATLANTA",$AT675)),"FULTON (ATL LIMITS)","FULTON")))),IF($E675="DEKALB",IF(ISNUMBER(SEARCH("ATLANTA",$AT675)),"DEKALB (ATL LIMITS)","DEKALB"),IF(AND($E675="CLAYTON",ISNUMBER(SEARCH("COLLEGE PARK",$AT675))),"CLAYTON (COLLEGE PARK)",$E675)))))</f>
        <v/>
      </c>
      <c r="AV675" s="2">
        <f>IF($L675="","",IF(""&amp;$F675="2","DIESEL",IF(OR(""&amp;$F675="G",""&amp;$F675="H"),"GAS","")))</f>
        <v/>
      </c>
      <c r="AW675" s="2">
        <f>IF($AV675="","",$R675)</f>
        <v/>
      </c>
      <c r="AX675" s="2">
        <f>IF($AV675="","",IF($AB675=0,$R675,0))</f>
        <v/>
      </c>
      <c r="AY675" s="2">
        <f>IF($AV675="","",IF(AND($Z675=0,COUNTIF('AR SALES'!$L$2:$L$2501,$L675)=0),"YES",""))</f>
        <v/>
      </c>
      <c r="AZ675" s="2">
        <f>IF($AV675="","",IFERROR(VLOOKUP($AU675,CODES!$A:$B,2,FALSE),"NO CODE"))</f>
        <v/>
      </c>
      <c r="BA675" s="2">
        <f>IF(""&amp;$F675&lt;&gt;"4","",IF($AY675="YES","",IF(ROUND(SUMIFS($AE$2:$AE$4001,$L$2:$L$4001,$L675,$F$2:$F$4001,"4")-SUMIFS('AR SALES'!$Y$2:$Y$2501,'AR SALES'!$L$2:$L$2501,$L675,'AR SALES'!$AD$2:$AD$2501,"OFF"),2)=0,"","STALE")))</f>
        <v/>
      </c>
      <c r="BB675" s="2">
        <f>IF(OR(""&amp;$F675="2",""&amp;$F675="4",""&amp;$F675="G",""&amp;$F675="H"),IF($AY675="YES","",IF($AB675&lt;&gt;0,"",IF(COUNTIFS('AR SALES'!$L$2:$L$2501,$L675,'AR SALES'!$AD$2:$AD$2501,IF(""&amp;$F675="4","OFF","ON"),'AR SALES'!$AF$2:$AF$2501,"Y")&gt;0,"","NO EXEMPTION"))),"")</f>
        <v/>
      </c>
    </row>
    <row r="676">
      <c r="AT676" s="2">
        <f>IF($L676="","",IFERROR(INDEX('AR SALES'!$H$2:$H$2501,MATCH(""&amp;$L676,'AR SALES'!$AE$2:$AE$2501,0)),""))</f>
        <v/>
      </c>
      <c r="AU676" s="2">
        <f>IF($L676="","",IF($A676&lt;&gt;"GA","",IF($E676="FULTON",IF(ISNUMBER(SEARCH("COLLEGE PARK",$AT676)),"FULTON (COLLEGE PARK)",IF(ISNUMBER(SEARCH("HAPEVILLE",$AT676)),"FULTON (HAPEVILLE)",IF(ISNUMBER(SEARCH("EAST POINT",$AT676)),"FULTON (EAST POINT)",IF(ISNUMBER(SEARCH("ATLANTA",$AT676)),"FULTON (ATL LIMITS)","FULTON")))),IF($E676="DEKALB",IF(ISNUMBER(SEARCH("ATLANTA",$AT676)),"DEKALB (ATL LIMITS)","DEKALB"),IF(AND($E676="CLAYTON",ISNUMBER(SEARCH("COLLEGE PARK",$AT676))),"CLAYTON (COLLEGE PARK)",$E676)))))</f>
        <v/>
      </c>
      <c r="AV676" s="2">
        <f>IF($L676="","",IF(""&amp;$F676="2","DIESEL",IF(OR(""&amp;$F676="G",""&amp;$F676="H"),"GAS","")))</f>
        <v/>
      </c>
      <c r="AW676" s="2">
        <f>IF($AV676="","",$R676)</f>
        <v/>
      </c>
      <c r="AX676" s="2">
        <f>IF($AV676="","",IF($AB676=0,$R676,0))</f>
        <v/>
      </c>
      <c r="AY676" s="2">
        <f>IF($AV676="","",IF(AND($Z676=0,COUNTIF('AR SALES'!$L$2:$L$2501,$L676)=0),"YES",""))</f>
        <v/>
      </c>
      <c r="AZ676" s="2">
        <f>IF($AV676="","",IFERROR(VLOOKUP($AU676,CODES!$A:$B,2,FALSE),"NO CODE"))</f>
        <v/>
      </c>
      <c r="BA676" s="2">
        <f>IF(""&amp;$F676&lt;&gt;"4","",IF($AY676="YES","",IF(ROUND(SUMIFS($AE$2:$AE$4001,$L$2:$L$4001,$L676,$F$2:$F$4001,"4")-SUMIFS('AR SALES'!$Y$2:$Y$2501,'AR SALES'!$L$2:$L$2501,$L676,'AR SALES'!$AD$2:$AD$2501,"OFF"),2)=0,"","STALE")))</f>
        <v/>
      </c>
      <c r="BB676" s="2">
        <f>IF(OR(""&amp;$F676="2",""&amp;$F676="4",""&amp;$F676="G",""&amp;$F676="H"),IF($AY676="YES","",IF($AB676&lt;&gt;0,"",IF(COUNTIFS('AR SALES'!$L$2:$L$2501,$L676,'AR SALES'!$AD$2:$AD$2501,IF(""&amp;$F676="4","OFF","ON"),'AR SALES'!$AF$2:$AF$2501,"Y")&gt;0,"","NO EXEMPTION"))),"")</f>
        <v/>
      </c>
    </row>
    <row r="677">
      <c r="AT677" s="2">
        <f>IF($L677="","",IFERROR(INDEX('AR SALES'!$H$2:$H$2501,MATCH(""&amp;$L677,'AR SALES'!$AE$2:$AE$2501,0)),""))</f>
        <v/>
      </c>
      <c r="AU677" s="2">
        <f>IF($L677="","",IF($A677&lt;&gt;"GA","",IF($E677="FULTON",IF(ISNUMBER(SEARCH("COLLEGE PARK",$AT677)),"FULTON (COLLEGE PARK)",IF(ISNUMBER(SEARCH("HAPEVILLE",$AT677)),"FULTON (HAPEVILLE)",IF(ISNUMBER(SEARCH("EAST POINT",$AT677)),"FULTON (EAST POINT)",IF(ISNUMBER(SEARCH("ATLANTA",$AT677)),"FULTON (ATL LIMITS)","FULTON")))),IF($E677="DEKALB",IF(ISNUMBER(SEARCH("ATLANTA",$AT677)),"DEKALB (ATL LIMITS)","DEKALB"),IF(AND($E677="CLAYTON",ISNUMBER(SEARCH("COLLEGE PARK",$AT677))),"CLAYTON (COLLEGE PARK)",$E677)))))</f>
        <v/>
      </c>
      <c r="AV677" s="2">
        <f>IF($L677="","",IF(""&amp;$F677="2","DIESEL",IF(OR(""&amp;$F677="G",""&amp;$F677="H"),"GAS","")))</f>
        <v/>
      </c>
      <c r="AW677" s="2">
        <f>IF($AV677="","",$R677)</f>
        <v/>
      </c>
      <c r="AX677" s="2">
        <f>IF($AV677="","",IF($AB677=0,$R677,0))</f>
        <v/>
      </c>
      <c r="AY677" s="2">
        <f>IF($AV677="","",IF(AND($Z677=0,COUNTIF('AR SALES'!$L$2:$L$2501,$L677)=0),"YES",""))</f>
        <v/>
      </c>
      <c r="AZ677" s="2">
        <f>IF($AV677="","",IFERROR(VLOOKUP($AU677,CODES!$A:$B,2,FALSE),"NO CODE"))</f>
        <v/>
      </c>
      <c r="BA677" s="2">
        <f>IF(""&amp;$F677&lt;&gt;"4","",IF($AY677="YES","",IF(ROUND(SUMIFS($AE$2:$AE$4001,$L$2:$L$4001,$L677,$F$2:$F$4001,"4")-SUMIFS('AR SALES'!$Y$2:$Y$2501,'AR SALES'!$L$2:$L$2501,$L677,'AR SALES'!$AD$2:$AD$2501,"OFF"),2)=0,"","STALE")))</f>
        <v/>
      </c>
      <c r="BB677" s="2">
        <f>IF(OR(""&amp;$F677="2",""&amp;$F677="4",""&amp;$F677="G",""&amp;$F677="H"),IF($AY677="YES","",IF($AB677&lt;&gt;0,"",IF(COUNTIFS('AR SALES'!$L$2:$L$2501,$L677,'AR SALES'!$AD$2:$AD$2501,IF(""&amp;$F677="4","OFF","ON"),'AR SALES'!$AF$2:$AF$2501,"Y")&gt;0,"","NO EXEMPTION"))),"")</f>
        <v/>
      </c>
    </row>
    <row r="678">
      <c r="AT678" s="2">
        <f>IF($L678="","",IFERROR(INDEX('AR SALES'!$H$2:$H$2501,MATCH(""&amp;$L678,'AR SALES'!$AE$2:$AE$2501,0)),""))</f>
        <v/>
      </c>
      <c r="AU678" s="2">
        <f>IF($L678="","",IF($A678&lt;&gt;"GA","",IF($E678="FULTON",IF(ISNUMBER(SEARCH("COLLEGE PARK",$AT678)),"FULTON (COLLEGE PARK)",IF(ISNUMBER(SEARCH("HAPEVILLE",$AT678)),"FULTON (HAPEVILLE)",IF(ISNUMBER(SEARCH("EAST POINT",$AT678)),"FULTON (EAST POINT)",IF(ISNUMBER(SEARCH("ATLANTA",$AT678)),"FULTON (ATL LIMITS)","FULTON")))),IF($E678="DEKALB",IF(ISNUMBER(SEARCH("ATLANTA",$AT678)),"DEKALB (ATL LIMITS)","DEKALB"),IF(AND($E678="CLAYTON",ISNUMBER(SEARCH("COLLEGE PARK",$AT678))),"CLAYTON (COLLEGE PARK)",$E678)))))</f>
        <v/>
      </c>
      <c r="AV678" s="2">
        <f>IF($L678="","",IF(""&amp;$F678="2","DIESEL",IF(OR(""&amp;$F678="G",""&amp;$F678="H"),"GAS","")))</f>
        <v/>
      </c>
      <c r="AW678" s="2">
        <f>IF($AV678="","",$R678)</f>
        <v/>
      </c>
      <c r="AX678" s="2">
        <f>IF($AV678="","",IF($AB678=0,$R678,0))</f>
        <v/>
      </c>
      <c r="AY678" s="2">
        <f>IF($AV678="","",IF(AND($Z678=0,COUNTIF('AR SALES'!$L$2:$L$2501,$L678)=0),"YES",""))</f>
        <v/>
      </c>
      <c r="AZ678" s="2">
        <f>IF($AV678="","",IFERROR(VLOOKUP($AU678,CODES!$A:$B,2,FALSE),"NO CODE"))</f>
        <v/>
      </c>
      <c r="BA678" s="2">
        <f>IF(""&amp;$F678&lt;&gt;"4","",IF($AY678="YES","",IF(ROUND(SUMIFS($AE$2:$AE$4001,$L$2:$L$4001,$L678,$F$2:$F$4001,"4")-SUMIFS('AR SALES'!$Y$2:$Y$2501,'AR SALES'!$L$2:$L$2501,$L678,'AR SALES'!$AD$2:$AD$2501,"OFF"),2)=0,"","STALE")))</f>
        <v/>
      </c>
      <c r="BB678" s="2">
        <f>IF(OR(""&amp;$F678="2",""&amp;$F678="4",""&amp;$F678="G",""&amp;$F678="H"),IF($AY678="YES","",IF($AB678&lt;&gt;0,"",IF(COUNTIFS('AR SALES'!$L$2:$L$2501,$L678,'AR SALES'!$AD$2:$AD$2501,IF(""&amp;$F678="4","OFF","ON"),'AR SALES'!$AF$2:$AF$2501,"Y")&gt;0,"","NO EXEMPTION"))),"")</f>
        <v/>
      </c>
    </row>
    <row r="679">
      <c r="AT679" s="2">
        <f>IF($L679="","",IFERROR(INDEX('AR SALES'!$H$2:$H$2501,MATCH(""&amp;$L679,'AR SALES'!$AE$2:$AE$2501,0)),""))</f>
        <v/>
      </c>
      <c r="AU679" s="2">
        <f>IF($L679="","",IF($A679&lt;&gt;"GA","",IF($E679="FULTON",IF(ISNUMBER(SEARCH("COLLEGE PARK",$AT679)),"FULTON (COLLEGE PARK)",IF(ISNUMBER(SEARCH("HAPEVILLE",$AT679)),"FULTON (HAPEVILLE)",IF(ISNUMBER(SEARCH("EAST POINT",$AT679)),"FULTON (EAST POINT)",IF(ISNUMBER(SEARCH("ATLANTA",$AT679)),"FULTON (ATL LIMITS)","FULTON")))),IF($E679="DEKALB",IF(ISNUMBER(SEARCH("ATLANTA",$AT679)),"DEKALB (ATL LIMITS)","DEKALB"),IF(AND($E679="CLAYTON",ISNUMBER(SEARCH("COLLEGE PARK",$AT679))),"CLAYTON (COLLEGE PARK)",$E679)))))</f>
        <v/>
      </c>
      <c r="AV679" s="2">
        <f>IF($L679="","",IF(""&amp;$F679="2","DIESEL",IF(OR(""&amp;$F679="G",""&amp;$F679="H"),"GAS","")))</f>
        <v/>
      </c>
      <c r="AW679" s="2">
        <f>IF($AV679="","",$R679)</f>
        <v/>
      </c>
      <c r="AX679" s="2">
        <f>IF($AV679="","",IF($AB679=0,$R679,0))</f>
        <v/>
      </c>
      <c r="AY679" s="2">
        <f>IF($AV679="","",IF(AND($Z679=0,COUNTIF('AR SALES'!$L$2:$L$2501,$L679)=0),"YES",""))</f>
        <v/>
      </c>
      <c r="AZ679" s="2">
        <f>IF($AV679="","",IFERROR(VLOOKUP($AU679,CODES!$A:$B,2,FALSE),"NO CODE"))</f>
        <v/>
      </c>
      <c r="BA679" s="2">
        <f>IF(""&amp;$F679&lt;&gt;"4","",IF($AY679="YES","",IF(ROUND(SUMIFS($AE$2:$AE$4001,$L$2:$L$4001,$L679,$F$2:$F$4001,"4")-SUMIFS('AR SALES'!$Y$2:$Y$2501,'AR SALES'!$L$2:$L$2501,$L679,'AR SALES'!$AD$2:$AD$2501,"OFF"),2)=0,"","STALE")))</f>
        <v/>
      </c>
      <c r="BB679" s="2">
        <f>IF(OR(""&amp;$F679="2",""&amp;$F679="4",""&amp;$F679="G",""&amp;$F679="H"),IF($AY679="YES","",IF($AB679&lt;&gt;0,"",IF(COUNTIFS('AR SALES'!$L$2:$L$2501,$L679,'AR SALES'!$AD$2:$AD$2501,IF(""&amp;$F679="4","OFF","ON"),'AR SALES'!$AF$2:$AF$2501,"Y")&gt;0,"","NO EXEMPTION"))),"")</f>
        <v/>
      </c>
    </row>
    <row r="680">
      <c r="AT680" s="2">
        <f>IF($L680="","",IFERROR(INDEX('AR SALES'!$H$2:$H$2501,MATCH(""&amp;$L680,'AR SALES'!$AE$2:$AE$2501,0)),""))</f>
        <v/>
      </c>
      <c r="AU680" s="2">
        <f>IF($L680="","",IF($A680&lt;&gt;"GA","",IF($E680="FULTON",IF(ISNUMBER(SEARCH("COLLEGE PARK",$AT680)),"FULTON (COLLEGE PARK)",IF(ISNUMBER(SEARCH("HAPEVILLE",$AT680)),"FULTON (HAPEVILLE)",IF(ISNUMBER(SEARCH("EAST POINT",$AT680)),"FULTON (EAST POINT)",IF(ISNUMBER(SEARCH("ATLANTA",$AT680)),"FULTON (ATL LIMITS)","FULTON")))),IF($E680="DEKALB",IF(ISNUMBER(SEARCH("ATLANTA",$AT680)),"DEKALB (ATL LIMITS)","DEKALB"),IF(AND($E680="CLAYTON",ISNUMBER(SEARCH("COLLEGE PARK",$AT680))),"CLAYTON (COLLEGE PARK)",$E680)))))</f>
        <v/>
      </c>
      <c r="AV680" s="2">
        <f>IF($L680="","",IF(""&amp;$F680="2","DIESEL",IF(OR(""&amp;$F680="G",""&amp;$F680="H"),"GAS","")))</f>
        <v/>
      </c>
      <c r="AW680" s="2">
        <f>IF($AV680="","",$R680)</f>
        <v/>
      </c>
      <c r="AX680" s="2">
        <f>IF($AV680="","",IF($AB680=0,$R680,0))</f>
        <v/>
      </c>
      <c r="AY680" s="2">
        <f>IF($AV680="","",IF(AND($Z680=0,COUNTIF('AR SALES'!$L$2:$L$2501,$L680)=0),"YES",""))</f>
        <v/>
      </c>
      <c r="AZ680" s="2">
        <f>IF($AV680="","",IFERROR(VLOOKUP($AU680,CODES!$A:$B,2,FALSE),"NO CODE"))</f>
        <v/>
      </c>
      <c r="BA680" s="2">
        <f>IF(""&amp;$F680&lt;&gt;"4","",IF($AY680="YES","",IF(ROUND(SUMIFS($AE$2:$AE$4001,$L$2:$L$4001,$L680,$F$2:$F$4001,"4")-SUMIFS('AR SALES'!$Y$2:$Y$2501,'AR SALES'!$L$2:$L$2501,$L680,'AR SALES'!$AD$2:$AD$2501,"OFF"),2)=0,"","STALE")))</f>
        <v/>
      </c>
      <c r="BB680" s="2">
        <f>IF(OR(""&amp;$F680="2",""&amp;$F680="4",""&amp;$F680="G",""&amp;$F680="H"),IF($AY680="YES","",IF($AB680&lt;&gt;0,"",IF(COUNTIFS('AR SALES'!$L$2:$L$2501,$L680,'AR SALES'!$AD$2:$AD$2501,IF(""&amp;$F680="4","OFF","ON"),'AR SALES'!$AF$2:$AF$2501,"Y")&gt;0,"","NO EXEMPTION"))),"")</f>
        <v/>
      </c>
    </row>
    <row r="681">
      <c r="AT681" s="2">
        <f>IF($L681="","",IFERROR(INDEX('AR SALES'!$H$2:$H$2501,MATCH(""&amp;$L681,'AR SALES'!$AE$2:$AE$2501,0)),""))</f>
        <v/>
      </c>
      <c r="AU681" s="2">
        <f>IF($L681="","",IF($A681&lt;&gt;"GA","",IF($E681="FULTON",IF(ISNUMBER(SEARCH("COLLEGE PARK",$AT681)),"FULTON (COLLEGE PARK)",IF(ISNUMBER(SEARCH("HAPEVILLE",$AT681)),"FULTON (HAPEVILLE)",IF(ISNUMBER(SEARCH("EAST POINT",$AT681)),"FULTON (EAST POINT)",IF(ISNUMBER(SEARCH("ATLANTA",$AT681)),"FULTON (ATL LIMITS)","FULTON")))),IF($E681="DEKALB",IF(ISNUMBER(SEARCH("ATLANTA",$AT681)),"DEKALB (ATL LIMITS)","DEKALB"),IF(AND($E681="CLAYTON",ISNUMBER(SEARCH("COLLEGE PARK",$AT681))),"CLAYTON (COLLEGE PARK)",$E681)))))</f>
        <v/>
      </c>
      <c r="AV681" s="2">
        <f>IF($L681="","",IF(""&amp;$F681="2","DIESEL",IF(OR(""&amp;$F681="G",""&amp;$F681="H"),"GAS","")))</f>
        <v/>
      </c>
      <c r="AW681" s="2">
        <f>IF($AV681="","",$R681)</f>
        <v/>
      </c>
      <c r="AX681" s="2">
        <f>IF($AV681="","",IF($AB681=0,$R681,0))</f>
        <v/>
      </c>
      <c r="AY681" s="2">
        <f>IF($AV681="","",IF(AND($Z681=0,COUNTIF('AR SALES'!$L$2:$L$2501,$L681)=0),"YES",""))</f>
        <v/>
      </c>
      <c r="AZ681" s="2">
        <f>IF($AV681="","",IFERROR(VLOOKUP($AU681,CODES!$A:$B,2,FALSE),"NO CODE"))</f>
        <v/>
      </c>
      <c r="BA681" s="2">
        <f>IF(""&amp;$F681&lt;&gt;"4","",IF($AY681="YES","",IF(ROUND(SUMIFS($AE$2:$AE$4001,$L$2:$L$4001,$L681,$F$2:$F$4001,"4")-SUMIFS('AR SALES'!$Y$2:$Y$2501,'AR SALES'!$L$2:$L$2501,$L681,'AR SALES'!$AD$2:$AD$2501,"OFF"),2)=0,"","STALE")))</f>
        <v/>
      </c>
      <c r="BB681" s="2">
        <f>IF(OR(""&amp;$F681="2",""&amp;$F681="4",""&amp;$F681="G",""&amp;$F681="H"),IF($AY681="YES","",IF($AB681&lt;&gt;0,"",IF(COUNTIFS('AR SALES'!$L$2:$L$2501,$L681,'AR SALES'!$AD$2:$AD$2501,IF(""&amp;$F681="4","OFF","ON"),'AR SALES'!$AF$2:$AF$2501,"Y")&gt;0,"","NO EXEMPTION"))),"")</f>
        <v/>
      </c>
    </row>
    <row r="682">
      <c r="AT682" s="2">
        <f>IF($L682="","",IFERROR(INDEX('AR SALES'!$H$2:$H$2501,MATCH(""&amp;$L682,'AR SALES'!$AE$2:$AE$2501,0)),""))</f>
        <v/>
      </c>
      <c r="AU682" s="2">
        <f>IF($L682="","",IF($A682&lt;&gt;"GA","",IF($E682="FULTON",IF(ISNUMBER(SEARCH("COLLEGE PARK",$AT682)),"FULTON (COLLEGE PARK)",IF(ISNUMBER(SEARCH("HAPEVILLE",$AT682)),"FULTON (HAPEVILLE)",IF(ISNUMBER(SEARCH("EAST POINT",$AT682)),"FULTON (EAST POINT)",IF(ISNUMBER(SEARCH("ATLANTA",$AT682)),"FULTON (ATL LIMITS)","FULTON")))),IF($E682="DEKALB",IF(ISNUMBER(SEARCH("ATLANTA",$AT682)),"DEKALB (ATL LIMITS)","DEKALB"),IF(AND($E682="CLAYTON",ISNUMBER(SEARCH("COLLEGE PARK",$AT682))),"CLAYTON (COLLEGE PARK)",$E682)))))</f>
        <v/>
      </c>
      <c r="AV682" s="2">
        <f>IF($L682="","",IF(""&amp;$F682="2","DIESEL",IF(OR(""&amp;$F682="G",""&amp;$F682="H"),"GAS","")))</f>
        <v/>
      </c>
      <c r="AW682" s="2">
        <f>IF($AV682="","",$R682)</f>
        <v/>
      </c>
      <c r="AX682" s="2">
        <f>IF($AV682="","",IF($AB682=0,$R682,0))</f>
        <v/>
      </c>
      <c r="AY682" s="2">
        <f>IF($AV682="","",IF(AND($Z682=0,COUNTIF('AR SALES'!$L$2:$L$2501,$L682)=0),"YES",""))</f>
        <v/>
      </c>
      <c r="AZ682" s="2">
        <f>IF($AV682="","",IFERROR(VLOOKUP($AU682,CODES!$A:$B,2,FALSE),"NO CODE"))</f>
        <v/>
      </c>
      <c r="BA682" s="2">
        <f>IF(""&amp;$F682&lt;&gt;"4","",IF($AY682="YES","",IF(ROUND(SUMIFS($AE$2:$AE$4001,$L$2:$L$4001,$L682,$F$2:$F$4001,"4")-SUMIFS('AR SALES'!$Y$2:$Y$2501,'AR SALES'!$L$2:$L$2501,$L682,'AR SALES'!$AD$2:$AD$2501,"OFF"),2)=0,"","STALE")))</f>
        <v/>
      </c>
      <c r="BB682" s="2">
        <f>IF(OR(""&amp;$F682="2",""&amp;$F682="4",""&amp;$F682="G",""&amp;$F682="H"),IF($AY682="YES","",IF($AB682&lt;&gt;0,"",IF(COUNTIFS('AR SALES'!$L$2:$L$2501,$L682,'AR SALES'!$AD$2:$AD$2501,IF(""&amp;$F682="4","OFF","ON"),'AR SALES'!$AF$2:$AF$2501,"Y")&gt;0,"","NO EXEMPTION"))),"")</f>
        <v/>
      </c>
    </row>
    <row r="683">
      <c r="AT683" s="2">
        <f>IF($L683="","",IFERROR(INDEX('AR SALES'!$H$2:$H$2501,MATCH(""&amp;$L683,'AR SALES'!$AE$2:$AE$2501,0)),""))</f>
        <v/>
      </c>
      <c r="AU683" s="2">
        <f>IF($L683="","",IF($A683&lt;&gt;"GA","",IF($E683="FULTON",IF(ISNUMBER(SEARCH("COLLEGE PARK",$AT683)),"FULTON (COLLEGE PARK)",IF(ISNUMBER(SEARCH("HAPEVILLE",$AT683)),"FULTON (HAPEVILLE)",IF(ISNUMBER(SEARCH("EAST POINT",$AT683)),"FULTON (EAST POINT)",IF(ISNUMBER(SEARCH("ATLANTA",$AT683)),"FULTON (ATL LIMITS)","FULTON")))),IF($E683="DEKALB",IF(ISNUMBER(SEARCH("ATLANTA",$AT683)),"DEKALB (ATL LIMITS)","DEKALB"),IF(AND($E683="CLAYTON",ISNUMBER(SEARCH("COLLEGE PARK",$AT683))),"CLAYTON (COLLEGE PARK)",$E683)))))</f>
        <v/>
      </c>
      <c r="AV683" s="2">
        <f>IF($L683="","",IF(""&amp;$F683="2","DIESEL",IF(OR(""&amp;$F683="G",""&amp;$F683="H"),"GAS","")))</f>
        <v/>
      </c>
      <c r="AW683" s="2">
        <f>IF($AV683="","",$R683)</f>
        <v/>
      </c>
      <c r="AX683" s="2">
        <f>IF($AV683="","",IF($AB683=0,$R683,0))</f>
        <v/>
      </c>
      <c r="AY683" s="2">
        <f>IF($AV683="","",IF(AND($Z683=0,COUNTIF('AR SALES'!$L$2:$L$2501,$L683)=0),"YES",""))</f>
        <v/>
      </c>
      <c r="AZ683" s="2">
        <f>IF($AV683="","",IFERROR(VLOOKUP($AU683,CODES!$A:$B,2,FALSE),"NO CODE"))</f>
        <v/>
      </c>
      <c r="BA683" s="2">
        <f>IF(""&amp;$F683&lt;&gt;"4","",IF($AY683="YES","",IF(ROUND(SUMIFS($AE$2:$AE$4001,$L$2:$L$4001,$L683,$F$2:$F$4001,"4")-SUMIFS('AR SALES'!$Y$2:$Y$2501,'AR SALES'!$L$2:$L$2501,$L683,'AR SALES'!$AD$2:$AD$2501,"OFF"),2)=0,"","STALE")))</f>
        <v/>
      </c>
      <c r="BB683" s="2">
        <f>IF(OR(""&amp;$F683="2",""&amp;$F683="4",""&amp;$F683="G",""&amp;$F683="H"),IF($AY683="YES","",IF($AB683&lt;&gt;0,"",IF(COUNTIFS('AR SALES'!$L$2:$L$2501,$L683,'AR SALES'!$AD$2:$AD$2501,IF(""&amp;$F683="4","OFF","ON"),'AR SALES'!$AF$2:$AF$2501,"Y")&gt;0,"","NO EXEMPTION"))),"")</f>
        <v/>
      </c>
    </row>
    <row r="684">
      <c r="AT684" s="2">
        <f>IF($L684="","",IFERROR(INDEX('AR SALES'!$H$2:$H$2501,MATCH(""&amp;$L684,'AR SALES'!$AE$2:$AE$2501,0)),""))</f>
        <v/>
      </c>
      <c r="AU684" s="2">
        <f>IF($L684="","",IF($A684&lt;&gt;"GA","",IF($E684="FULTON",IF(ISNUMBER(SEARCH("COLLEGE PARK",$AT684)),"FULTON (COLLEGE PARK)",IF(ISNUMBER(SEARCH("HAPEVILLE",$AT684)),"FULTON (HAPEVILLE)",IF(ISNUMBER(SEARCH("EAST POINT",$AT684)),"FULTON (EAST POINT)",IF(ISNUMBER(SEARCH("ATLANTA",$AT684)),"FULTON (ATL LIMITS)","FULTON")))),IF($E684="DEKALB",IF(ISNUMBER(SEARCH("ATLANTA",$AT684)),"DEKALB (ATL LIMITS)","DEKALB"),IF(AND($E684="CLAYTON",ISNUMBER(SEARCH("COLLEGE PARK",$AT684))),"CLAYTON (COLLEGE PARK)",$E684)))))</f>
        <v/>
      </c>
      <c r="AV684" s="2">
        <f>IF($L684="","",IF(""&amp;$F684="2","DIESEL",IF(OR(""&amp;$F684="G",""&amp;$F684="H"),"GAS","")))</f>
        <v/>
      </c>
      <c r="AW684" s="2">
        <f>IF($AV684="","",$R684)</f>
        <v/>
      </c>
      <c r="AX684" s="2">
        <f>IF($AV684="","",IF($AB684=0,$R684,0))</f>
        <v/>
      </c>
      <c r="AY684" s="2">
        <f>IF($AV684="","",IF(AND($Z684=0,COUNTIF('AR SALES'!$L$2:$L$2501,$L684)=0),"YES",""))</f>
        <v/>
      </c>
      <c r="AZ684" s="2">
        <f>IF($AV684="","",IFERROR(VLOOKUP($AU684,CODES!$A:$B,2,FALSE),"NO CODE"))</f>
        <v/>
      </c>
      <c r="BA684" s="2">
        <f>IF(""&amp;$F684&lt;&gt;"4","",IF($AY684="YES","",IF(ROUND(SUMIFS($AE$2:$AE$4001,$L$2:$L$4001,$L684,$F$2:$F$4001,"4")-SUMIFS('AR SALES'!$Y$2:$Y$2501,'AR SALES'!$L$2:$L$2501,$L684,'AR SALES'!$AD$2:$AD$2501,"OFF"),2)=0,"","STALE")))</f>
        <v/>
      </c>
      <c r="BB684" s="2">
        <f>IF(OR(""&amp;$F684="2",""&amp;$F684="4",""&amp;$F684="G",""&amp;$F684="H"),IF($AY684="YES","",IF($AB684&lt;&gt;0,"",IF(COUNTIFS('AR SALES'!$L$2:$L$2501,$L684,'AR SALES'!$AD$2:$AD$2501,IF(""&amp;$F684="4","OFF","ON"),'AR SALES'!$AF$2:$AF$2501,"Y")&gt;0,"","NO EXEMPTION"))),"")</f>
        <v/>
      </c>
    </row>
    <row r="685">
      <c r="AT685" s="2">
        <f>IF($L685="","",IFERROR(INDEX('AR SALES'!$H$2:$H$2501,MATCH(""&amp;$L685,'AR SALES'!$AE$2:$AE$2501,0)),""))</f>
        <v/>
      </c>
      <c r="AU685" s="2">
        <f>IF($L685="","",IF($A685&lt;&gt;"GA","",IF($E685="FULTON",IF(ISNUMBER(SEARCH("COLLEGE PARK",$AT685)),"FULTON (COLLEGE PARK)",IF(ISNUMBER(SEARCH("HAPEVILLE",$AT685)),"FULTON (HAPEVILLE)",IF(ISNUMBER(SEARCH("EAST POINT",$AT685)),"FULTON (EAST POINT)",IF(ISNUMBER(SEARCH("ATLANTA",$AT685)),"FULTON (ATL LIMITS)","FULTON")))),IF($E685="DEKALB",IF(ISNUMBER(SEARCH("ATLANTA",$AT685)),"DEKALB (ATL LIMITS)","DEKALB"),IF(AND($E685="CLAYTON",ISNUMBER(SEARCH("COLLEGE PARK",$AT685))),"CLAYTON (COLLEGE PARK)",$E685)))))</f>
        <v/>
      </c>
      <c r="AV685" s="2">
        <f>IF($L685="","",IF(""&amp;$F685="2","DIESEL",IF(OR(""&amp;$F685="G",""&amp;$F685="H"),"GAS","")))</f>
        <v/>
      </c>
      <c r="AW685" s="2">
        <f>IF($AV685="","",$R685)</f>
        <v/>
      </c>
      <c r="AX685" s="2">
        <f>IF($AV685="","",IF($AB685=0,$R685,0))</f>
        <v/>
      </c>
      <c r="AY685" s="2">
        <f>IF($AV685="","",IF(AND($Z685=0,COUNTIF('AR SALES'!$L$2:$L$2501,$L685)=0),"YES",""))</f>
        <v/>
      </c>
      <c r="AZ685" s="2">
        <f>IF($AV685="","",IFERROR(VLOOKUP($AU685,CODES!$A:$B,2,FALSE),"NO CODE"))</f>
        <v/>
      </c>
      <c r="BA685" s="2">
        <f>IF(""&amp;$F685&lt;&gt;"4","",IF($AY685="YES","",IF(ROUND(SUMIFS($AE$2:$AE$4001,$L$2:$L$4001,$L685,$F$2:$F$4001,"4")-SUMIFS('AR SALES'!$Y$2:$Y$2501,'AR SALES'!$L$2:$L$2501,$L685,'AR SALES'!$AD$2:$AD$2501,"OFF"),2)=0,"","STALE")))</f>
        <v/>
      </c>
      <c r="BB685" s="2">
        <f>IF(OR(""&amp;$F685="2",""&amp;$F685="4",""&amp;$F685="G",""&amp;$F685="H"),IF($AY685="YES","",IF($AB685&lt;&gt;0,"",IF(COUNTIFS('AR SALES'!$L$2:$L$2501,$L685,'AR SALES'!$AD$2:$AD$2501,IF(""&amp;$F685="4","OFF","ON"),'AR SALES'!$AF$2:$AF$2501,"Y")&gt;0,"","NO EXEMPTION"))),"")</f>
        <v/>
      </c>
    </row>
    <row r="686">
      <c r="AT686" s="2">
        <f>IF($L686="","",IFERROR(INDEX('AR SALES'!$H$2:$H$2501,MATCH(""&amp;$L686,'AR SALES'!$AE$2:$AE$2501,0)),""))</f>
        <v/>
      </c>
      <c r="AU686" s="2">
        <f>IF($L686="","",IF($A686&lt;&gt;"GA","",IF($E686="FULTON",IF(ISNUMBER(SEARCH("COLLEGE PARK",$AT686)),"FULTON (COLLEGE PARK)",IF(ISNUMBER(SEARCH("HAPEVILLE",$AT686)),"FULTON (HAPEVILLE)",IF(ISNUMBER(SEARCH("EAST POINT",$AT686)),"FULTON (EAST POINT)",IF(ISNUMBER(SEARCH("ATLANTA",$AT686)),"FULTON (ATL LIMITS)","FULTON")))),IF($E686="DEKALB",IF(ISNUMBER(SEARCH("ATLANTA",$AT686)),"DEKALB (ATL LIMITS)","DEKALB"),IF(AND($E686="CLAYTON",ISNUMBER(SEARCH("COLLEGE PARK",$AT686))),"CLAYTON (COLLEGE PARK)",$E686)))))</f>
        <v/>
      </c>
      <c r="AV686" s="2">
        <f>IF($L686="","",IF(""&amp;$F686="2","DIESEL",IF(OR(""&amp;$F686="G",""&amp;$F686="H"),"GAS","")))</f>
        <v/>
      </c>
      <c r="AW686" s="2">
        <f>IF($AV686="","",$R686)</f>
        <v/>
      </c>
      <c r="AX686" s="2">
        <f>IF($AV686="","",IF($AB686=0,$R686,0))</f>
        <v/>
      </c>
      <c r="AY686" s="2">
        <f>IF($AV686="","",IF(AND($Z686=0,COUNTIF('AR SALES'!$L$2:$L$2501,$L686)=0),"YES",""))</f>
        <v/>
      </c>
      <c r="AZ686" s="2">
        <f>IF($AV686="","",IFERROR(VLOOKUP($AU686,CODES!$A:$B,2,FALSE),"NO CODE"))</f>
        <v/>
      </c>
      <c r="BA686" s="2">
        <f>IF(""&amp;$F686&lt;&gt;"4","",IF($AY686="YES","",IF(ROUND(SUMIFS($AE$2:$AE$4001,$L$2:$L$4001,$L686,$F$2:$F$4001,"4")-SUMIFS('AR SALES'!$Y$2:$Y$2501,'AR SALES'!$L$2:$L$2501,$L686,'AR SALES'!$AD$2:$AD$2501,"OFF"),2)=0,"","STALE")))</f>
        <v/>
      </c>
      <c r="BB686" s="2">
        <f>IF(OR(""&amp;$F686="2",""&amp;$F686="4",""&amp;$F686="G",""&amp;$F686="H"),IF($AY686="YES","",IF($AB686&lt;&gt;0,"",IF(COUNTIFS('AR SALES'!$L$2:$L$2501,$L686,'AR SALES'!$AD$2:$AD$2501,IF(""&amp;$F686="4","OFF","ON"),'AR SALES'!$AF$2:$AF$2501,"Y")&gt;0,"","NO EXEMPTION"))),"")</f>
        <v/>
      </c>
    </row>
    <row r="687">
      <c r="AT687" s="2">
        <f>IF($L687="","",IFERROR(INDEX('AR SALES'!$H$2:$H$2501,MATCH(""&amp;$L687,'AR SALES'!$AE$2:$AE$2501,0)),""))</f>
        <v/>
      </c>
      <c r="AU687" s="2">
        <f>IF($L687="","",IF($A687&lt;&gt;"GA","",IF($E687="FULTON",IF(ISNUMBER(SEARCH("COLLEGE PARK",$AT687)),"FULTON (COLLEGE PARK)",IF(ISNUMBER(SEARCH("HAPEVILLE",$AT687)),"FULTON (HAPEVILLE)",IF(ISNUMBER(SEARCH("EAST POINT",$AT687)),"FULTON (EAST POINT)",IF(ISNUMBER(SEARCH("ATLANTA",$AT687)),"FULTON (ATL LIMITS)","FULTON")))),IF($E687="DEKALB",IF(ISNUMBER(SEARCH("ATLANTA",$AT687)),"DEKALB (ATL LIMITS)","DEKALB"),IF(AND($E687="CLAYTON",ISNUMBER(SEARCH("COLLEGE PARK",$AT687))),"CLAYTON (COLLEGE PARK)",$E687)))))</f>
        <v/>
      </c>
      <c r="AV687" s="2">
        <f>IF($L687="","",IF(""&amp;$F687="2","DIESEL",IF(OR(""&amp;$F687="G",""&amp;$F687="H"),"GAS","")))</f>
        <v/>
      </c>
      <c r="AW687" s="2">
        <f>IF($AV687="","",$R687)</f>
        <v/>
      </c>
      <c r="AX687" s="2">
        <f>IF($AV687="","",IF($AB687=0,$R687,0))</f>
        <v/>
      </c>
      <c r="AY687" s="2">
        <f>IF($AV687="","",IF(AND($Z687=0,COUNTIF('AR SALES'!$L$2:$L$2501,$L687)=0),"YES",""))</f>
        <v/>
      </c>
      <c r="AZ687" s="2">
        <f>IF($AV687="","",IFERROR(VLOOKUP($AU687,CODES!$A:$B,2,FALSE),"NO CODE"))</f>
        <v/>
      </c>
      <c r="BA687" s="2">
        <f>IF(""&amp;$F687&lt;&gt;"4","",IF($AY687="YES","",IF(ROUND(SUMIFS($AE$2:$AE$4001,$L$2:$L$4001,$L687,$F$2:$F$4001,"4")-SUMIFS('AR SALES'!$Y$2:$Y$2501,'AR SALES'!$L$2:$L$2501,$L687,'AR SALES'!$AD$2:$AD$2501,"OFF"),2)=0,"","STALE")))</f>
        <v/>
      </c>
      <c r="BB687" s="2">
        <f>IF(OR(""&amp;$F687="2",""&amp;$F687="4",""&amp;$F687="G",""&amp;$F687="H"),IF($AY687="YES","",IF($AB687&lt;&gt;0,"",IF(COUNTIFS('AR SALES'!$L$2:$L$2501,$L687,'AR SALES'!$AD$2:$AD$2501,IF(""&amp;$F687="4","OFF","ON"),'AR SALES'!$AF$2:$AF$2501,"Y")&gt;0,"","NO EXEMPTION"))),"")</f>
        <v/>
      </c>
    </row>
    <row r="688">
      <c r="AT688" s="2">
        <f>IF($L688="","",IFERROR(INDEX('AR SALES'!$H$2:$H$2501,MATCH(""&amp;$L688,'AR SALES'!$AE$2:$AE$2501,0)),""))</f>
        <v/>
      </c>
      <c r="AU688" s="2">
        <f>IF($L688="","",IF($A688&lt;&gt;"GA","",IF($E688="FULTON",IF(ISNUMBER(SEARCH("COLLEGE PARK",$AT688)),"FULTON (COLLEGE PARK)",IF(ISNUMBER(SEARCH("HAPEVILLE",$AT688)),"FULTON (HAPEVILLE)",IF(ISNUMBER(SEARCH("EAST POINT",$AT688)),"FULTON (EAST POINT)",IF(ISNUMBER(SEARCH("ATLANTA",$AT688)),"FULTON (ATL LIMITS)","FULTON")))),IF($E688="DEKALB",IF(ISNUMBER(SEARCH("ATLANTA",$AT688)),"DEKALB (ATL LIMITS)","DEKALB"),IF(AND($E688="CLAYTON",ISNUMBER(SEARCH("COLLEGE PARK",$AT688))),"CLAYTON (COLLEGE PARK)",$E688)))))</f>
        <v/>
      </c>
      <c r="AV688" s="2">
        <f>IF($L688="","",IF(""&amp;$F688="2","DIESEL",IF(OR(""&amp;$F688="G",""&amp;$F688="H"),"GAS","")))</f>
        <v/>
      </c>
      <c r="AW688" s="2">
        <f>IF($AV688="","",$R688)</f>
        <v/>
      </c>
      <c r="AX688" s="2">
        <f>IF($AV688="","",IF($AB688=0,$R688,0))</f>
        <v/>
      </c>
      <c r="AY688" s="2">
        <f>IF($AV688="","",IF(AND($Z688=0,COUNTIF('AR SALES'!$L$2:$L$2501,$L688)=0),"YES",""))</f>
        <v/>
      </c>
      <c r="AZ688" s="2">
        <f>IF($AV688="","",IFERROR(VLOOKUP($AU688,CODES!$A:$B,2,FALSE),"NO CODE"))</f>
        <v/>
      </c>
      <c r="BA688" s="2">
        <f>IF(""&amp;$F688&lt;&gt;"4","",IF($AY688="YES","",IF(ROUND(SUMIFS($AE$2:$AE$4001,$L$2:$L$4001,$L688,$F$2:$F$4001,"4")-SUMIFS('AR SALES'!$Y$2:$Y$2501,'AR SALES'!$L$2:$L$2501,$L688,'AR SALES'!$AD$2:$AD$2501,"OFF"),2)=0,"","STALE")))</f>
        <v/>
      </c>
      <c r="BB688" s="2">
        <f>IF(OR(""&amp;$F688="2",""&amp;$F688="4",""&amp;$F688="G",""&amp;$F688="H"),IF($AY688="YES","",IF($AB688&lt;&gt;0,"",IF(COUNTIFS('AR SALES'!$L$2:$L$2501,$L688,'AR SALES'!$AD$2:$AD$2501,IF(""&amp;$F688="4","OFF","ON"),'AR SALES'!$AF$2:$AF$2501,"Y")&gt;0,"","NO EXEMPTION"))),"")</f>
        <v/>
      </c>
    </row>
    <row r="689">
      <c r="AT689" s="2">
        <f>IF($L689="","",IFERROR(INDEX('AR SALES'!$H$2:$H$2501,MATCH(""&amp;$L689,'AR SALES'!$AE$2:$AE$2501,0)),""))</f>
        <v/>
      </c>
      <c r="AU689" s="2">
        <f>IF($L689="","",IF($A689&lt;&gt;"GA","",IF($E689="FULTON",IF(ISNUMBER(SEARCH("COLLEGE PARK",$AT689)),"FULTON (COLLEGE PARK)",IF(ISNUMBER(SEARCH("HAPEVILLE",$AT689)),"FULTON (HAPEVILLE)",IF(ISNUMBER(SEARCH("EAST POINT",$AT689)),"FULTON (EAST POINT)",IF(ISNUMBER(SEARCH("ATLANTA",$AT689)),"FULTON (ATL LIMITS)","FULTON")))),IF($E689="DEKALB",IF(ISNUMBER(SEARCH("ATLANTA",$AT689)),"DEKALB (ATL LIMITS)","DEKALB"),IF(AND($E689="CLAYTON",ISNUMBER(SEARCH("COLLEGE PARK",$AT689))),"CLAYTON (COLLEGE PARK)",$E689)))))</f>
        <v/>
      </c>
      <c r="AV689" s="2">
        <f>IF($L689="","",IF(""&amp;$F689="2","DIESEL",IF(OR(""&amp;$F689="G",""&amp;$F689="H"),"GAS","")))</f>
        <v/>
      </c>
      <c r="AW689" s="2">
        <f>IF($AV689="","",$R689)</f>
        <v/>
      </c>
      <c r="AX689" s="2">
        <f>IF($AV689="","",IF($AB689=0,$R689,0))</f>
        <v/>
      </c>
      <c r="AY689" s="2">
        <f>IF($AV689="","",IF(AND($Z689=0,COUNTIF('AR SALES'!$L$2:$L$2501,$L689)=0),"YES",""))</f>
        <v/>
      </c>
      <c r="AZ689" s="2">
        <f>IF($AV689="","",IFERROR(VLOOKUP($AU689,CODES!$A:$B,2,FALSE),"NO CODE"))</f>
        <v/>
      </c>
      <c r="BA689" s="2">
        <f>IF(""&amp;$F689&lt;&gt;"4","",IF($AY689="YES","",IF(ROUND(SUMIFS($AE$2:$AE$4001,$L$2:$L$4001,$L689,$F$2:$F$4001,"4")-SUMIFS('AR SALES'!$Y$2:$Y$2501,'AR SALES'!$L$2:$L$2501,$L689,'AR SALES'!$AD$2:$AD$2501,"OFF"),2)=0,"","STALE")))</f>
        <v/>
      </c>
      <c r="BB689" s="2">
        <f>IF(OR(""&amp;$F689="2",""&amp;$F689="4",""&amp;$F689="G",""&amp;$F689="H"),IF($AY689="YES","",IF($AB689&lt;&gt;0,"",IF(COUNTIFS('AR SALES'!$L$2:$L$2501,$L689,'AR SALES'!$AD$2:$AD$2501,IF(""&amp;$F689="4","OFF","ON"),'AR SALES'!$AF$2:$AF$2501,"Y")&gt;0,"","NO EXEMPTION"))),"")</f>
        <v/>
      </c>
    </row>
    <row r="690">
      <c r="AT690" s="2">
        <f>IF($L690="","",IFERROR(INDEX('AR SALES'!$H$2:$H$2501,MATCH(""&amp;$L690,'AR SALES'!$AE$2:$AE$2501,0)),""))</f>
        <v/>
      </c>
      <c r="AU690" s="2">
        <f>IF($L690="","",IF($A690&lt;&gt;"GA","",IF($E690="FULTON",IF(ISNUMBER(SEARCH("COLLEGE PARK",$AT690)),"FULTON (COLLEGE PARK)",IF(ISNUMBER(SEARCH("HAPEVILLE",$AT690)),"FULTON (HAPEVILLE)",IF(ISNUMBER(SEARCH("EAST POINT",$AT690)),"FULTON (EAST POINT)",IF(ISNUMBER(SEARCH("ATLANTA",$AT690)),"FULTON (ATL LIMITS)","FULTON")))),IF($E690="DEKALB",IF(ISNUMBER(SEARCH("ATLANTA",$AT690)),"DEKALB (ATL LIMITS)","DEKALB"),IF(AND($E690="CLAYTON",ISNUMBER(SEARCH("COLLEGE PARK",$AT690))),"CLAYTON (COLLEGE PARK)",$E690)))))</f>
        <v/>
      </c>
      <c r="AV690" s="2">
        <f>IF($L690="","",IF(""&amp;$F690="2","DIESEL",IF(OR(""&amp;$F690="G",""&amp;$F690="H"),"GAS","")))</f>
        <v/>
      </c>
      <c r="AW690" s="2">
        <f>IF($AV690="","",$R690)</f>
        <v/>
      </c>
      <c r="AX690" s="2">
        <f>IF($AV690="","",IF($AB690=0,$R690,0))</f>
        <v/>
      </c>
      <c r="AY690" s="2">
        <f>IF($AV690="","",IF(AND($Z690=0,COUNTIF('AR SALES'!$L$2:$L$2501,$L690)=0),"YES",""))</f>
        <v/>
      </c>
      <c r="AZ690" s="2">
        <f>IF($AV690="","",IFERROR(VLOOKUP($AU690,CODES!$A:$B,2,FALSE),"NO CODE"))</f>
        <v/>
      </c>
      <c r="BA690" s="2">
        <f>IF(""&amp;$F690&lt;&gt;"4","",IF($AY690="YES","",IF(ROUND(SUMIFS($AE$2:$AE$4001,$L$2:$L$4001,$L690,$F$2:$F$4001,"4")-SUMIFS('AR SALES'!$Y$2:$Y$2501,'AR SALES'!$L$2:$L$2501,$L690,'AR SALES'!$AD$2:$AD$2501,"OFF"),2)=0,"","STALE")))</f>
        <v/>
      </c>
      <c r="BB690" s="2">
        <f>IF(OR(""&amp;$F690="2",""&amp;$F690="4",""&amp;$F690="G",""&amp;$F690="H"),IF($AY690="YES","",IF($AB690&lt;&gt;0,"",IF(COUNTIFS('AR SALES'!$L$2:$L$2501,$L690,'AR SALES'!$AD$2:$AD$2501,IF(""&amp;$F690="4","OFF","ON"),'AR SALES'!$AF$2:$AF$2501,"Y")&gt;0,"","NO EXEMPTION"))),"")</f>
        <v/>
      </c>
    </row>
    <row r="691">
      <c r="AT691" s="2">
        <f>IF($L691="","",IFERROR(INDEX('AR SALES'!$H$2:$H$2501,MATCH(""&amp;$L691,'AR SALES'!$AE$2:$AE$2501,0)),""))</f>
        <v/>
      </c>
      <c r="AU691" s="2">
        <f>IF($L691="","",IF($A691&lt;&gt;"GA","",IF($E691="FULTON",IF(ISNUMBER(SEARCH("COLLEGE PARK",$AT691)),"FULTON (COLLEGE PARK)",IF(ISNUMBER(SEARCH("HAPEVILLE",$AT691)),"FULTON (HAPEVILLE)",IF(ISNUMBER(SEARCH("EAST POINT",$AT691)),"FULTON (EAST POINT)",IF(ISNUMBER(SEARCH("ATLANTA",$AT691)),"FULTON (ATL LIMITS)","FULTON")))),IF($E691="DEKALB",IF(ISNUMBER(SEARCH("ATLANTA",$AT691)),"DEKALB (ATL LIMITS)","DEKALB"),IF(AND($E691="CLAYTON",ISNUMBER(SEARCH("COLLEGE PARK",$AT691))),"CLAYTON (COLLEGE PARK)",$E691)))))</f>
        <v/>
      </c>
      <c r="AV691" s="2">
        <f>IF($L691="","",IF(""&amp;$F691="2","DIESEL",IF(OR(""&amp;$F691="G",""&amp;$F691="H"),"GAS","")))</f>
        <v/>
      </c>
      <c r="AW691" s="2">
        <f>IF($AV691="","",$R691)</f>
        <v/>
      </c>
      <c r="AX691" s="2">
        <f>IF($AV691="","",IF($AB691=0,$R691,0))</f>
        <v/>
      </c>
      <c r="AY691" s="2">
        <f>IF($AV691="","",IF(AND($Z691=0,COUNTIF('AR SALES'!$L$2:$L$2501,$L691)=0),"YES",""))</f>
        <v/>
      </c>
      <c r="AZ691" s="2">
        <f>IF($AV691="","",IFERROR(VLOOKUP($AU691,CODES!$A:$B,2,FALSE),"NO CODE"))</f>
        <v/>
      </c>
      <c r="BA691" s="2">
        <f>IF(""&amp;$F691&lt;&gt;"4","",IF($AY691="YES","",IF(ROUND(SUMIFS($AE$2:$AE$4001,$L$2:$L$4001,$L691,$F$2:$F$4001,"4")-SUMIFS('AR SALES'!$Y$2:$Y$2501,'AR SALES'!$L$2:$L$2501,$L691,'AR SALES'!$AD$2:$AD$2501,"OFF"),2)=0,"","STALE")))</f>
        <v/>
      </c>
      <c r="BB691" s="2">
        <f>IF(OR(""&amp;$F691="2",""&amp;$F691="4",""&amp;$F691="G",""&amp;$F691="H"),IF($AY691="YES","",IF($AB691&lt;&gt;0,"",IF(COUNTIFS('AR SALES'!$L$2:$L$2501,$L691,'AR SALES'!$AD$2:$AD$2501,IF(""&amp;$F691="4","OFF","ON"),'AR SALES'!$AF$2:$AF$2501,"Y")&gt;0,"","NO EXEMPTION"))),"")</f>
        <v/>
      </c>
    </row>
    <row r="692">
      <c r="AT692" s="2">
        <f>IF($L692="","",IFERROR(INDEX('AR SALES'!$H$2:$H$2501,MATCH(""&amp;$L692,'AR SALES'!$AE$2:$AE$2501,0)),""))</f>
        <v/>
      </c>
      <c r="AU692" s="2">
        <f>IF($L692="","",IF($A692&lt;&gt;"GA","",IF($E692="FULTON",IF(ISNUMBER(SEARCH("COLLEGE PARK",$AT692)),"FULTON (COLLEGE PARK)",IF(ISNUMBER(SEARCH("HAPEVILLE",$AT692)),"FULTON (HAPEVILLE)",IF(ISNUMBER(SEARCH("EAST POINT",$AT692)),"FULTON (EAST POINT)",IF(ISNUMBER(SEARCH("ATLANTA",$AT692)),"FULTON (ATL LIMITS)","FULTON")))),IF($E692="DEKALB",IF(ISNUMBER(SEARCH("ATLANTA",$AT692)),"DEKALB (ATL LIMITS)","DEKALB"),IF(AND($E692="CLAYTON",ISNUMBER(SEARCH("COLLEGE PARK",$AT692))),"CLAYTON (COLLEGE PARK)",$E692)))))</f>
        <v/>
      </c>
      <c r="AV692" s="2">
        <f>IF($L692="","",IF(""&amp;$F692="2","DIESEL",IF(OR(""&amp;$F692="G",""&amp;$F692="H"),"GAS","")))</f>
        <v/>
      </c>
      <c r="AW692" s="2">
        <f>IF($AV692="","",$R692)</f>
        <v/>
      </c>
      <c r="AX692" s="2">
        <f>IF($AV692="","",IF($AB692=0,$R692,0))</f>
        <v/>
      </c>
      <c r="AY692" s="2">
        <f>IF($AV692="","",IF(AND($Z692=0,COUNTIF('AR SALES'!$L$2:$L$2501,$L692)=0),"YES",""))</f>
        <v/>
      </c>
      <c r="AZ692" s="2">
        <f>IF($AV692="","",IFERROR(VLOOKUP($AU692,CODES!$A:$B,2,FALSE),"NO CODE"))</f>
        <v/>
      </c>
      <c r="BA692" s="2">
        <f>IF(""&amp;$F692&lt;&gt;"4","",IF($AY692="YES","",IF(ROUND(SUMIFS($AE$2:$AE$4001,$L$2:$L$4001,$L692,$F$2:$F$4001,"4")-SUMIFS('AR SALES'!$Y$2:$Y$2501,'AR SALES'!$L$2:$L$2501,$L692,'AR SALES'!$AD$2:$AD$2501,"OFF"),2)=0,"","STALE")))</f>
        <v/>
      </c>
      <c r="BB692" s="2">
        <f>IF(OR(""&amp;$F692="2",""&amp;$F692="4",""&amp;$F692="G",""&amp;$F692="H"),IF($AY692="YES","",IF($AB692&lt;&gt;0,"",IF(COUNTIFS('AR SALES'!$L$2:$L$2501,$L692,'AR SALES'!$AD$2:$AD$2501,IF(""&amp;$F692="4","OFF","ON"),'AR SALES'!$AF$2:$AF$2501,"Y")&gt;0,"","NO EXEMPTION"))),"")</f>
        <v/>
      </c>
    </row>
    <row r="693">
      <c r="AT693" s="2">
        <f>IF($L693="","",IFERROR(INDEX('AR SALES'!$H$2:$H$2501,MATCH(""&amp;$L693,'AR SALES'!$AE$2:$AE$2501,0)),""))</f>
        <v/>
      </c>
      <c r="AU693" s="2">
        <f>IF($L693="","",IF($A693&lt;&gt;"GA","",IF($E693="FULTON",IF(ISNUMBER(SEARCH("COLLEGE PARK",$AT693)),"FULTON (COLLEGE PARK)",IF(ISNUMBER(SEARCH("HAPEVILLE",$AT693)),"FULTON (HAPEVILLE)",IF(ISNUMBER(SEARCH("EAST POINT",$AT693)),"FULTON (EAST POINT)",IF(ISNUMBER(SEARCH("ATLANTA",$AT693)),"FULTON (ATL LIMITS)","FULTON")))),IF($E693="DEKALB",IF(ISNUMBER(SEARCH("ATLANTA",$AT693)),"DEKALB (ATL LIMITS)","DEKALB"),IF(AND($E693="CLAYTON",ISNUMBER(SEARCH("COLLEGE PARK",$AT693))),"CLAYTON (COLLEGE PARK)",$E693)))))</f>
        <v/>
      </c>
      <c r="AV693" s="2">
        <f>IF($L693="","",IF(""&amp;$F693="2","DIESEL",IF(OR(""&amp;$F693="G",""&amp;$F693="H"),"GAS","")))</f>
        <v/>
      </c>
      <c r="AW693" s="2">
        <f>IF($AV693="","",$R693)</f>
        <v/>
      </c>
      <c r="AX693" s="2">
        <f>IF($AV693="","",IF($AB693=0,$R693,0))</f>
        <v/>
      </c>
      <c r="AY693" s="2">
        <f>IF($AV693="","",IF(AND($Z693=0,COUNTIF('AR SALES'!$L$2:$L$2501,$L693)=0),"YES",""))</f>
        <v/>
      </c>
      <c r="AZ693" s="2">
        <f>IF($AV693="","",IFERROR(VLOOKUP($AU693,CODES!$A:$B,2,FALSE),"NO CODE"))</f>
        <v/>
      </c>
      <c r="BA693" s="2">
        <f>IF(""&amp;$F693&lt;&gt;"4","",IF($AY693="YES","",IF(ROUND(SUMIFS($AE$2:$AE$4001,$L$2:$L$4001,$L693,$F$2:$F$4001,"4")-SUMIFS('AR SALES'!$Y$2:$Y$2501,'AR SALES'!$L$2:$L$2501,$L693,'AR SALES'!$AD$2:$AD$2501,"OFF"),2)=0,"","STALE")))</f>
        <v/>
      </c>
      <c r="BB693" s="2">
        <f>IF(OR(""&amp;$F693="2",""&amp;$F693="4",""&amp;$F693="G",""&amp;$F693="H"),IF($AY693="YES","",IF($AB693&lt;&gt;0,"",IF(COUNTIFS('AR SALES'!$L$2:$L$2501,$L693,'AR SALES'!$AD$2:$AD$2501,IF(""&amp;$F693="4","OFF","ON"),'AR SALES'!$AF$2:$AF$2501,"Y")&gt;0,"","NO EXEMPTION"))),"")</f>
        <v/>
      </c>
    </row>
    <row r="694">
      <c r="AT694" s="2">
        <f>IF($L694="","",IFERROR(INDEX('AR SALES'!$H$2:$H$2501,MATCH(""&amp;$L694,'AR SALES'!$AE$2:$AE$2501,0)),""))</f>
        <v/>
      </c>
      <c r="AU694" s="2">
        <f>IF($L694="","",IF($A694&lt;&gt;"GA","",IF($E694="FULTON",IF(ISNUMBER(SEARCH("COLLEGE PARK",$AT694)),"FULTON (COLLEGE PARK)",IF(ISNUMBER(SEARCH("HAPEVILLE",$AT694)),"FULTON (HAPEVILLE)",IF(ISNUMBER(SEARCH("EAST POINT",$AT694)),"FULTON (EAST POINT)",IF(ISNUMBER(SEARCH("ATLANTA",$AT694)),"FULTON (ATL LIMITS)","FULTON")))),IF($E694="DEKALB",IF(ISNUMBER(SEARCH("ATLANTA",$AT694)),"DEKALB (ATL LIMITS)","DEKALB"),IF(AND($E694="CLAYTON",ISNUMBER(SEARCH("COLLEGE PARK",$AT694))),"CLAYTON (COLLEGE PARK)",$E694)))))</f>
        <v/>
      </c>
      <c r="AV694" s="2">
        <f>IF($L694="","",IF(""&amp;$F694="2","DIESEL",IF(OR(""&amp;$F694="G",""&amp;$F694="H"),"GAS","")))</f>
        <v/>
      </c>
      <c r="AW694" s="2">
        <f>IF($AV694="","",$R694)</f>
        <v/>
      </c>
      <c r="AX694" s="2">
        <f>IF($AV694="","",IF($AB694=0,$R694,0))</f>
        <v/>
      </c>
      <c r="AY694" s="2">
        <f>IF($AV694="","",IF(AND($Z694=0,COUNTIF('AR SALES'!$L$2:$L$2501,$L694)=0),"YES",""))</f>
        <v/>
      </c>
      <c r="AZ694" s="2">
        <f>IF($AV694="","",IFERROR(VLOOKUP($AU694,CODES!$A:$B,2,FALSE),"NO CODE"))</f>
        <v/>
      </c>
      <c r="BA694" s="2">
        <f>IF(""&amp;$F694&lt;&gt;"4","",IF($AY694="YES","",IF(ROUND(SUMIFS($AE$2:$AE$4001,$L$2:$L$4001,$L694,$F$2:$F$4001,"4")-SUMIFS('AR SALES'!$Y$2:$Y$2501,'AR SALES'!$L$2:$L$2501,$L694,'AR SALES'!$AD$2:$AD$2501,"OFF"),2)=0,"","STALE")))</f>
        <v/>
      </c>
      <c r="BB694" s="2">
        <f>IF(OR(""&amp;$F694="2",""&amp;$F694="4",""&amp;$F694="G",""&amp;$F694="H"),IF($AY694="YES","",IF($AB694&lt;&gt;0,"",IF(COUNTIFS('AR SALES'!$L$2:$L$2501,$L694,'AR SALES'!$AD$2:$AD$2501,IF(""&amp;$F694="4","OFF","ON"),'AR SALES'!$AF$2:$AF$2501,"Y")&gt;0,"","NO EXEMPTION"))),"")</f>
        <v/>
      </c>
    </row>
    <row r="695">
      <c r="AT695" s="2">
        <f>IF($L695="","",IFERROR(INDEX('AR SALES'!$H$2:$H$2501,MATCH(""&amp;$L695,'AR SALES'!$AE$2:$AE$2501,0)),""))</f>
        <v/>
      </c>
      <c r="AU695" s="2">
        <f>IF($L695="","",IF($A695&lt;&gt;"GA","",IF($E695="FULTON",IF(ISNUMBER(SEARCH("COLLEGE PARK",$AT695)),"FULTON (COLLEGE PARK)",IF(ISNUMBER(SEARCH("HAPEVILLE",$AT695)),"FULTON (HAPEVILLE)",IF(ISNUMBER(SEARCH("EAST POINT",$AT695)),"FULTON (EAST POINT)",IF(ISNUMBER(SEARCH("ATLANTA",$AT695)),"FULTON (ATL LIMITS)","FULTON")))),IF($E695="DEKALB",IF(ISNUMBER(SEARCH("ATLANTA",$AT695)),"DEKALB (ATL LIMITS)","DEKALB"),IF(AND($E695="CLAYTON",ISNUMBER(SEARCH("COLLEGE PARK",$AT695))),"CLAYTON (COLLEGE PARK)",$E695)))))</f>
        <v/>
      </c>
      <c r="AV695" s="2">
        <f>IF($L695="","",IF(""&amp;$F695="2","DIESEL",IF(OR(""&amp;$F695="G",""&amp;$F695="H"),"GAS","")))</f>
        <v/>
      </c>
      <c r="AW695" s="2">
        <f>IF($AV695="","",$R695)</f>
        <v/>
      </c>
      <c r="AX695" s="2">
        <f>IF($AV695="","",IF($AB695=0,$R695,0))</f>
        <v/>
      </c>
      <c r="AY695" s="2">
        <f>IF($AV695="","",IF(AND($Z695=0,COUNTIF('AR SALES'!$L$2:$L$2501,$L695)=0),"YES",""))</f>
        <v/>
      </c>
      <c r="AZ695" s="2">
        <f>IF($AV695="","",IFERROR(VLOOKUP($AU695,CODES!$A:$B,2,FALSE),"NO CODE"))</f>
        <v/>
      </c>
      <c r="BA695" s="2">
        <f>IF(""&amp;$F695&lt;&gt;"4","",IF($AY695="YES","",IF(ROUND(SUMIFS($AE$2:$AE$4001,$L$2:$L$4001,$L695,$F$2:$F$4001,"4")-SUMIFS('AR SALES'!$Y$2:$Y$2501,'AR SALES'!$L$2:$L$2501,$L695,'AR SALES'!$AD$2:$AD$2501,"OFF"),2)=0,"","STALE")))</f>
        <v/>
      </c>
      <c r="BB695" s="2">
        <f>IF(OR(""&amp;$F695="2",""&amp;$F695="4",""&amp;$F695="G",""&amp;$F695="H"),IF($AY695="YES","",IF($AB695&lt;&gt;0,"",IF(COUNTIFS('AR SALES'!$L$2:$L$2501,$L695,'AR SALES'!$AD$2:$AD$2501,IF(""&amp;$F695="4","OFF","ON"),'AR SALES'!$AF$2:$AF$2501,"Y")&gt;0,"","NO EXEMPTION"))),"")</f>
        <v/>
      </c>
    </row>
    <row r="696">
      <c r="AT696" s="2">
        <f>IF($L696="","",IFERROR(INDEX('AR SALES'!$H$2:$H$2501,MATCH(""&amp;$L696,'AR SALES'!$AE$2:$AE$2501,0)),""))</f>
        <v/>
      </c>
      <c r="AU696" s="2">
        <f>IF($L696="","",IF($A696&lt;&gt;"GA","",IF($E696="FULTON",IF(ISNUMBER(SEARCH("COLLEGE PARK",$AT696)),"FULTON (COLLEGE PARK)",IF(ISNUMBER(SEARCH("HAPEVILLE",$AT696)),"FULTON (HAPEVILLE)",IF(ISNUMBER(SEARCH("EAST POINT",$AT696)),"FULTON (EAST POINT)",IF(ISNUMBER(SEARCH("ATLANTA",$AT696)),"FULTON (ATL LIMITS)","FULTON")))),IF($E696="DEKALB",IF(ISNUMBER(SEARCH("ATLANTA",$AT696)),"DEKALB (ATL LIMITS)","DEKALB"),IF(AND($E696="CLAYTON",ISNUMBER(SEARCH("COLLEGE PARK",$AT696))),"CLAYTON (COLLEGE PARK)",$E696)))))</f>
        <v/>
      </c>
      <c r="AV696" s="2">
        <f>IF($L696="","",IF(""&amp;$F696="2","DIESEL",IF(OR(""&amp;$F696="G",""&amp;$F696="H"),"GAS","")))</f>
        <v/>
      </c>
      <c r="AW696" s="2">
        <f>IF($AV696="","",$R696)</f>
        <v/>
      </c>
      <c r="AX696" s="2">
        <f>IF($AV696="","",IF($AB696=0,$R696,0))</f>
        <v/>
      </c>
      <c r="AY696" s="2">
        <f>IF($AV696="","",IF(AND($Z696=0,COUNTIF('AR SALES'!$L$2:$L$2501,$L696)=0),"YES",""))</f>
        <v/>
      </c>
      <c r="AZ696" s="2">
        <f>IF($AV696="","",IFERROR(VLOOKUP($AU696,CODES!$A:$B,2,FALSE),"NO CODE"))</f>
        <v/>
      </c>
      <c r="BA696" s="2">
        <f>IF(""&amp;$F696&lt;&gt;"4","",IF($AY696="YES","",IF(ROUND(SUMIFS($AE$2:$AE$4001,$L$2:$L$4001,$L696,$F$2:$F$4001,"4")-SUMIFS('AR SALES'!$Y$2:$Y$2501,'AR SALES'!$L$2:$L$2501,$L696,'AR SALES'!$AD$2:$AD$2501,"OFF"),2)=0,"","STALE")))</f>
        <v/>
      </c>
      <c r="BB696" s="2">
        <f>IF(OR(""&amp;$F696="2",""&amp;$F696="4",""&amp;$F696="G",""&amp;$F696="H"),IF($AY696="YES","",IF($AB696&lt;&gt;0,"",IF(COUNTIFS('AR SALES'!$L$2:$L$2501,$L696,'AR SALES'!$AD$2:$AD$2501,IF(""&amp;$F696="4","OFF","ON"),'AR SALES'!$AF$2:$AF$2501,"Y")&gt;0,"","NO EXEMPTION"))),"")</f>
        <v/>
      </c>
    </row>
    <row r="697">
      <c r="AT697" s="2">
        <f>IF($L697="","",IFERROR(INDEX('AR SALES'!$H$2:$H$2501,MATCH(""&amp;$L697,'AR SALES'!$AE$2:$AE$2501,0)),""))</f>
        <v/>
      </c>
      <c r="AU697" s="2">
        <f>IF($L697="","",IF($A697&lt;&gt;"GA","",IF($E697="FULTON",IF(ISNUMBER(SEARCH("COLLEGE PARK",$AT697)),"FULTON (COLLEGE PARK)",IF(ISNUMBER(SEARCH("HAPEVILLE",$AT697)),"FULTON (HAPEVILLE)",IF(ISNUMBER(SEARCH("EAST POINT",$AT697)),"FULTON (EAST POINT)",IF(ISNUMBER(SEARCH("ATLANTA",$AT697)),"FULTON (ATL LIMITS)","FULTON")))),IF($E697="DEKALB",IF(ISNUMBER(SEARCH("ATLANTA",$AT697)),"DEKALB (ATL LIMITS)","DEKALB"),IF(AND($E697="CLAYTON",ISNUMBER(SEARCH("COLLEGE PARK",$AT697))),"CLAYTON (COLLEGE PARK)",$E697)))))</f>
        <v/>
      </c>
      <c r="AV697" s="2">
        <f>IF($L697="","",IF(""&amp;$F697="2","DIESEL",IF(OR(""&amp;$F697="G",""&amp;$F697="H"),"GAS","")))</f>
        <v/>
      </c>
      <c r="AW697" s="2">
        <f>IF($AV697="","",$R697)</f>
        <v/>
      </c>
      <c r="AX697" s="2">
        <f>IF($AV697="","",IF($AB697=0,$R697,0))</f>
        <v/>
      </c>
      <c r="AY697" s="2">
        <f>IF($AV697="","",IF(AND($Z697=0,COUNTIF('AR SALES'!$L$2:$L$2501,$L697)=0),"YES",""))</f>
        <v/>
      </c>
      <c r="AZ697" s="2">
        <f>IF($AV697="","",IFERROR(VLOOKUP($AU697,CODES!$A:$B,2,FALSE),"NO CODE"))</f>
        <v/>
      </c>
      <c r="BA697" s="2">
        <f>IF(""&amp;$F697&lt;&gt;"4","",IF($AY697="YES","",IF(ROUND(SUMIFS($AE$2:$AE$4001,$L$2:$L$4001,$L697,$F$2:$F$4001,"4")-SUMIFS('AR SALES'!$Y$2:$Y$2501,'AR SALES'!$L$2:$L$2501,$L697,'AR SALES'!$AD$2:$AD$2501,"OFF"),2)=0,"","STALE")))</f>
        <v/>
      </c>
      <c r="BB697" s="2">
        <f>IF(OR(""&amp;$F697="2",""&amp;$F697="4",""&amp;$F697="G",""&amp;$F697="H"),IF($AY697="YES","",IF($AB697&lt;&gt;0,"",IF(COUNTIFS('AR SALES'!$L$2:$L$2501,$L697,'AR SALES'!$AD$2:$AD$2501,IF(""&amp;$F697="4","OFF","ON"),'AR SALES'!$AF$2:$AF$2501,"Y")&gt;0,"","NO EXEMPTION"))),"")</f>
        <v/>
      </c>
    </row>
    <row r="698">
      <c r="AT698" s="2">
        <f>IF($L698="","",IFERROR(INDEX('AR SALES'!$H$2:$H$2501,MATCH(""&amp;$L698,'AR SALES'!$AE$2:$AE$2501,0)),""))</f>
        <v/>
      </c>
      <c r="AU698" s="2">
        <f>IF($L698="","",IF($A698&lt;&gt;"GA","",IF($E698="FULTON",IF(ISNUMBER(SEARCH("COLLEGE PARK",$AT698)),"FULTON (COLLEGE PARK)",IF(ISNUMBER(SEARCH("HAPEVILLE",$AT698)),"FULTON (HAPEVILLE)",IF(ISNUMBER(SEARCH("EAST POINT",$AT698)),"FULTON (EAST POINT)",IF(ISNUMBER(SEARCH("ATLANTA",$AT698)),"FULTON (ATL LIMITS)","FULTON")))),IF($E698="DEKALB",IF(ISNUMBER(SEARCH("ATLANTA",$AT698)),"DEKALB (ATL LIMITS)","DEKALB"),IF(AND($E698="CLAYTON",ISNUMBER(SEARCH("COLLEGE PARK",$AT698))),"CLAYTON (COLLEGE PARK)",$E698)))))</f>
        <v/>
      </c>
      <c r="AV698" s="2">
        <f>IF($L698="","",IF(""&amp;$F698="2","DIESEL",IF(OR(""&amp;$F698="G",""&amp;$F698="H"),"GAS","")))</f>
        <v/>
      </c>
      <c r="AW698" s="2">
        <f>IF($AV698="","",$R698)</f>
        <v/>
      </c>
      <c r="AX698" s="2">
        <f>IF($AV698="","",IF($AB698=0,$R698,0))</f>
        <v/>
      </c>
      <c r="AY698" s="2">
        <f>IF($AV698="","",IF(AND($Z698=0,COUNTIF('AR SALES'!$L$2:$L$2501,$L698)=0),"YES",""))</f>
        <v/>
      </c>
      <c r="AZ698" s="2">
        <f>IF($AV698="","",IFERROR(VLOOKUP($AU698,CODES!$A:$B,2,FALSE),"NO CODE"))</f>
        <v/>
      </c>
      <c r="BA698" s="2">
        <f>IF(""&amp;$F698&lt;&gt;"4","",IF($AY698="YES","",IF(ROUND(SUMIFS($AE$2:$AE$4001,$L$2:$L$4001,$L698,$F$2:$F$4001,"4")-SUMIFS('AR SALES'!$Y$2:$Y$2501,'AR SALES'!$L$2:$L$2501,$L698,'AR SALES'!$AD$2:$AD$2501,"OFF"),2)=0,"","STALE")))</f>
        <v/>
      </c>
      <c r="BB698" s="2">
        <f>IF(OR(""&amp;$F698="2",""&amp;$F698="4",""&amp;$F698="G",""&amp;$F698="H"),IF($AY698="YES","",IF($AB698&lt;&gt;0,"",IF(COUNTIFS('AR SALES'!$L$2:$L$2501,$L698,'AR SALES'!$AD$2:$AD$2501,IF(""&amp;$F698="4","OFF","ON"),'AR SALES'!$AF$2:$AF$2501,"Y")&gt;0,"","NO EXEMPTION"))),"")</f>
        <v/>
      </c>
    </row>
    <row r="699">
      <c r="AT699" s="2">
        <f>IF($L699="","",IFERROR(INDEX('AR SALES'!$H$2:$H$2501,MATCH(""&amp;$L699,'AR SALES'!$AE$2:$AE$2501,0)),""))</f>
        <v/>
      </c>
      <c r="AU699" s="2">
        <f>IF($L699="","",IF($A699&lt;&gt;"GA","",IF($E699="FULTON",IF(ISNUMBER(SEARCH("COLLEGE PARK",$AT699)),"FULTON (COLLEGE PARK)",IF(ISNUMBER(SEARCH("HAPEVILLE",$AT699)),"FULTON (HAPEVILLE)",IF(ISNUMBER(SEARCH("EAST POINT",$AT699)),"FULTON (EAST POINT)",IF(ISNUMBER(SEARCH("ATLANTA",$AT699)),"FULTON (ATL LIMITS)","FULTON")))),IF($E699="DEKALB",IF(ISNUMBER(SEARCH("ATLANTA",$AT699)),"DEKALB (ATL LIMITS)","DEKALB"),IF(AND($E699="CLAYTON",ISNUMBER(SEARCH("COLLEGE PARK",$AT699))),"CLAYTON (COLLEGE PARK)",$E699)))))</f>
        <v/>
      </c>
      <c r="AV699" s="2">
        <f>IF($L699="","",IF(""&amp;$F699="2","DIESEL",IF(OR(""&amp;$F699="G",""&amp;$F699="H"),"GAS","")))</f>
        <v/>
      </c>
      <c r="AW699" s="2">
        <f>IF($AV699="","",$R699)</f>
        <v/>
      </c>
      <c r="AX699" s="2">
        <f>IF($AV699="","",IF($AB699=0,$R699,0))</f>
        <v/>
      </c>
      <c r="AY699" s="2">
        <f>IF($AV699="","",IF(AND($Z699=0,COUNTIF('AR SALES'!$L$2:$L$2501,$L699)=0),"YES",""))</f>
        <v/>
      </c>
      <c r="AZ699" s="2">
        <f>IF($AV699="","",IFERROR(VLOOKUP($AU699,CODES!$A:$B,2,FALSE),"NO CODE"))</f>
        <v/>
      </c>
      <c r="BA699" s="2">
        <f>IF(""&amp;$F699&lt;&gt;"4","",IF($AY699="YES","",IF(ROUND(SUMIFS($AE$2:$AE$4001,$L$2:$L$4001,$L699,$F$2:$F$4001,"4")-SUMIFS('AR SALES'!$Y$2:$Y$2501,'AR SALES'!$L$2:$L$2501,$L699,'AR SALES'!$AD$2:$AD$2501,"OFF"),2)=0,"","STALE")))</f>
        <v/>
      </c>
      <c r="BB699" s="2">
        <f>IF(OR(""&amp;$F699="2",""&amp;$F699="4",""&amp;$F699="G",""&amp;$F699="H"),IF($AY699="YES","",IF($AB699&lt;&gt;0,"",IF(COUNTIFS('AR SALES'!$L$2:$L$2501,$L699,'AR SALES'!$AD$2:$AD$2501,IF(""&amp;$F699="4","OFF","ON"),'AR SALES'!$AF$2:$AF$2501,"Y")&gt;0,"","NO EXEMPTION"))),"")</f>
        <v/>
      </c>
    </row>
    <row r="700">
      <c r="AT700" s="2">
        <f>IF($L700="","",IFERROR(INDEX('AR SALES'!$H$2:$H$2501,MATCH(""&amp;$L700,'AR SALES'!$AE$2:$AE$2501,0)),""))</f>
        <v/>
      </c>
      <c r="AU700" s="2">
        <f>IF($L700="","",IF($A700&lt;&gt;"GA","",IF($E700="FULTON",IF(ISNUMBER(SEARCH("COLLEGE PARK",$AT700)),"FULTON (COLLEGE PARK)",IF(ISNUMBER(SEARCH("HAPEVILLE",$AT700)),"FULTON (HAPEVILLE)",IF(ISNUMBER(SEARCH("EAST POINT",$AT700)),"FULTON (EAST POINT)",IF(ISNUMBER(SEARCH("ATLANTA",$AT700)),"FULTON (ATL LIMITS)","FULTON")))),IF($E700="DEKALB",IF(ISNUMBER(SEARCH("ATLANTA",$AT700)),"DEKALB (ATL LIMITS)","DEKALB"),IF(AND($E700="CLAYTON",ISNUMBER(SEARCH("COLLEGE PARK",$AT700))),"CLAYTON (COLLEGE PARK)",$E700)))))</f>
        <v/>
      </c>
      <c r="AV700" s="2">
        <f>IF($L700="","",IF(""&amp;$F700="2","DIESEL",IF(OR(""&amp;$F700="G",""&amp;$F700="H"),"GAS","")))</f>
        <v/>
      </c>
      <c r="AW700" s="2">
        <f>IF($AV700="","",$R700)</f>
        <v/>
      </c>
      <c r="AX700" s="2">
        <f>IF($AV700="","",IF($AB700=0,$R700,0))</f>
        <v/>
      </c>
      <c r="AY700" s="2">
        <f>IF($AV700="","",IF(AND($Z700=0,COUNTIF('AR SALES'!$L$2:$L$2501,$L700)=0),"YES",""))</f>
        <v/>
      </c>
      <c r="AZ700" s="2">
        <f>IF($AV700="","",IFERROR(VLOOKUP($AU700,CODES!$A:$B,2,FALSE),"NO CODE"))</f>
        <v/>
      </c>
      <c r="BA700" s="2">
        <f>IF(""&amp;$F700&lt;&gt;"4","",IF($AY700="YES","",IF(ROUND(SUMIFS($AE$2:$AE$4001,$L$2:$L$4001,$L700,$F$2:$F$4001,"4")-SUMIFS('AR SALES'!$Y$2:$Y$2501,'AR SALES'!$L$2:$L$2501,$L700,'AR SALES'!$AD$2:$AD$2501,"OFF"),2)=0,"","STALE")))</f>
        <v/>
      </c>
      <c r="BB700" s="2">
        <f>IF(OR(""&amp;$F700="2",""&amp;$F700="4",""&amp;$F700="G",""&amp;$F700="H"),IF($AY700="YES","",IF($AB700&lt;&gt;0,"",IF(COUNTIFS('AR SALES'!$L$2:$L$2501,$L700,'AR SALES'!$AD$2:$AD$2501,IF(""&amp;$F700="4","OFF","ON"),'AR SALES'!$AF$2:$AF$2501,"Y")&gt;0,"","NO EXEMPTION"))),"")</f>
        <v/>
      </c>
    </row>
    <row r="701">
      <c r="AT701" s="2">
        <f>IF($L701="","",IFERROR(INDEX('AR SALES'!$H$2:$H$2501,MATCH(""&amp;$L701,'AR SALES'!$AE$2:$AE$2501,0)),""))</f>
        <v/>
      </c>
      <c r="AU701" s="2">
        <f>IF($L701="","",IF($A701&lt;&gt;"GA","",IF($E701="FULTON",IF(ISNUMBER(SEARCH("COLLEGE PARK",$AT701)),"FULTON (COLLEGE PARK)",IF(ISNUMBER(SEARCH("HAPEVILLE",$AT701)),"FULTON (HAPEVILLE)",IF(ISNUMBER(SEARCH("EAST POINT",$AT701)),"FULTON (EAST POINT)",IF(ISNUMBER(SEARCH("ATLANTA",$AT701)),"FULTON (ATL LIMITS)","FULTON")))),IF($E701="DEKALB",IF(ISNUMBER(SEARCH("ATLANTA",$AT701)),"DEKALB (ATL LIMITS)","DEKALB"),IF(AND($E701="CLAYTON",ISNUMBER(SEARCH("COLLEGE PARK",$AT701))),"CLAYTON (COLLEGE PARK)",$E701)))))</f>
        <v/>
      </c>
      <c r="AV701" s="2">
        <f>IF($L701="","",IF(""&amp;$F701="2","DIESEL",IF(OR(""&amp;$F701="G",""&amp;$F701="H"),"GAS","")))</f>
        <v/>
      </c>
      <c r="AW701" s="2">
        <f>IF($AV701="","",$R701)</f>
        <v/>
      </c>
      <c r="AX701" s="2">
        <f>IF($AV701="","",IF($AB701=0,$R701,0))</f>
        <v/>
      </c>
      <c r="AY701" s="2">
        <f>IF($AV701="","",IF(AND($Z701=0,COUNTIF('AR SALES'!$L$2:$L$2501,$L701)=0),"YES",""))</f>
        <v/>
      </c>
      <c r="AZ701" s="2">
        <f>IF($AV701="","",IFERROR(VLOOKUP($AU701,CODES!$A:$B,2,FALSE),"NO CODE"))</f>
        <v/>
      </c>
      <c r="BA701" s="2">
        <f>IF(""&amp;$F701&lt;&gt;"4","",IF($AY701="YES","",IF(ROUND(SUMIFS($AE$2:$AE$4001,$L$2:$L$4001,$L701,$F$2:$F$4001,"4")-SUMIFS('AR SALES'!$Y$2:$Y$2501,'AR SALES'!$L$2:$L$2501,$L701,'AR SALES'!$AD$2:$AD$2501,"OFF"),2)=0,"","STALE")))</f>
        <v/>
      </c>
      <c r="BB701" s="2">
        <f>IF(OR(""&amp;$F701="2",""&amp;$F701="4",""&amp;$F701="G",""&amp;$F701="H"),IF($AY701="YES","",IF($AB701&lt;&gt;0,"",IF(COUNTIFS('AR SALES'!$L$2:$L$2501,$L701,'AR SALES'!$AD$2:$AD$2501,IF(""&amp;$F701="4","OFF","ON"),'AR SALES'!$AF$2:$AF$2501,"Y")&gt;0,"","NO EXEMPTION"))),"")</f>
        <v/>
      </c>
    </row>
    <row r="702">
      <c r="AT702" s="2">
        <f>IF($L702="","",IFERROR(INDEX('AR SALES'!$H$2:$H$2501,MATCH(""&amp;$L702,'AR SALES'!$AE$2:$AE$2501,0)),""))</f>
        <v/>
      </c>
      <c r="AU702" s="2">
        <f>IF($L702="","",IF($A702&lt;&gt;"GA","",IF($E702="FULTON",IF(ISNUMBER(SEARCH("COLLEGE PARK",$AT702)),"FULTON (COLLEGE PARK)",IF(ISNUMBER(SEARCH("HAPEVILLE",$AT702)),"FULTON (HAPEVILLE)",IF(ISNUMBER(SEARCH("EAST POINT",$AT702)),"FULTON (EAST POINT)",IF(ISNUMBER(SEARCH("ATLANTA",$AT702)),"FULTON (ATL LIMITS)","FULTON")))),IF($E702="DEKALB",IF(ISNUMBER(SEARCH("ATLANTA",$AT702)),"DEKALB (ATL LIMITS)","DEKALB"),IF(AND($E702="CLAYTON",ISNUMBER(SEARCH("COLLEGE PARK",$AT702))),"CLAYTON (COLLEGE PARK)",$E702)))))</f>
        <v/>
      </c>
      <c r="AV702" s="2">
        <f>IF($L702="","",IF(""&amp;$F702="2","DIESEL",IF(OR(""&amp;$F702="G",""&amp;$F702="H"),"GAS","")))</f>
        <v/>
      </c>
      <c r="AW702" s="2">
        <f>IF($AV702="","",$R702)</f>
        <v/>
      </c>
      <c r="AX702" s="2">
        <f>IF($AV702="","",IF($AB702=0,$R702,0))</f>
        <v/>
      </c>
      <c r="AY702" s="2">
        <f>IF($AV702="","",IF(AND($Z702=0,COUNTIF('AR SALES'!$L$2:$L$2501,$L702)=0),"YES",""))</f>
        <v/>
      </c>
      <c r="AZ702" s="2">
        <f>IF($AV702="","",IFERROR(VLOOKUP($AU702,CODES!$A:$B,2,FALSE),"NO CODE"))</f>
        <v/>
      </c>
      <c r="BA702" s="2">
        <f>IF(""&amp;$F702&lt;&gt;"4","",IF($AY702="YES","",IF(ROUND(SUMIFS($AE$2:$AE$4001,$L$2:$L$4001,$L702,$F$2:$F$4001,"4")-SUMIFS('AR SALES'!$Y$2:$Y$2501,'AR SALES'!$L$2:$L$2501,$L702,'AR SALES'!$AD$2:$AD$2501,"OFF"),2)=0,"","STALE")))</f>
        <v/>
      </c>
      <c r="BB702" s="2">
        <f>IF(OR(""&amp;$F702="2",""&amp;$F702="4",""&amp;$F702="G",""&amp;$F702="H"),IF($AY702="YES","",IF($AB702&lt;&gt;0,"",IF(COUNTIFS('AR SALES'!$L$2:$L$2501,$L702,'AR SALES'!$AD$2:$AD$2501,IF(""&amp;$F702="4","OFF","ON"),'AR SALES'!$AF$2:$AF$2501,"Y")&gt;0,"","NO EXEMPTION"))),"")</f>
        <v/>
      </c>
    </row>
    <row r="703">
      <c r="AT703" s="2">
        <f>IF($L703="","",IFERROR(INDEX('AR SALES'!$H$2:$H$2501,MATCH(""&amp;$L703,'AR SALES'!$AE$2:$AE$2501,0)),""))</f>
        <v/>
      </c>
      <c r="AU703" s="2">
        <f>IF($L703="","",IF($A703&lt;&gt;"GA","",IF($E703="FULTON",IF(ISNUMBER(SEARCH("COLLEGE PARK",$AT703)),"FULTON (COLLEGE PARK)",IF(ISNUMBER(SEARCH("HAPEVILLE",$AT703)),"FULTON (HAPEVILLE)",IF(ISNUMBER(SEARCH("EAST POINT",$AT703)),"FULTON (EAST POINT)",IF(ISNUMBER(SEARCH("ATLANTA",$AT703)),"FULTON (ATL LIMITS)","FULTON")))),IF($E703="DEKALB",IF(ISNUMBER(SEARCH("ATLANTA",$AT703)),"DEKALB (ATL LIMITS)","DEKALB"),IF(AND($E703="CLAYTON",ISNUMBER(SEARCH("COLLEGE PARK",$AT703))),"CLAYTON (COLLEGE PARK)",$E703)))))</f>
        <v/>
      </c>
      <c r="AV703" s="2">
        <f>IF($L703="","",IF(""&amp;$F703="2","DIESEL",IF(OR(""&amp;$F703="G",""&amp;$F703="H"),"GAS","")))</f>
        <v/>
      </c>
      <c r="AW703" s="2">
        <f>IF($AV703="","",$R703)</f>
        <v/>
      </c>
      <c r="AX703" s="2">
        <f>IF($AV703="","",IF($AB703=0,$R703,0))</f>
        <v/>
      </c>
      <c r="AY703" s="2">
        <f>IF($AV703="","",IF(AND($Z703=0,COUNTIF('AR SALES'!$L$2:$L$2501,$L703)=0),"YES",""))</f>
        <v/>
      </c>
      <c r="AZ703" s="2">
        <f>IF($AV703="","",IFERROR(VLOOKUP($AU703,CODES!$A:$B,2,FALSE),"NO CODE"))</f>
        <v/>
      </c>
      <c r="BA703" s="2">
        <f>IF(""&amp;$F703&lt;&gt;"4","",IF($AY703="YES","",IF(ROUND(SUMIFS($AE$2:$AE$4001,$L$2:$L$4001,$L703,$F$2:$F$4001,"4")-SUMIFS('AR SALES'!$Y$2:$Y$2501,'AR SALES'!$L$2:$L$2501,$L703,'AR SALES'!$AD$2:$AD$2501,"OFF"),2)=0,"","STALE")))</f>
        <v/>
      </c>
      <c r="BB703" s="2">
        <f>IF(OR(""&amp;$F703="2",""&amp;$F703="4",""&amp;$F703="G",""&amp;$F703="H"),IF($AY703="YES","",IF($AB703&lt;&gt;0,"",IF(COUNTIFS('AR SALES'!$L$2:$L$2501,$L703,'AR SALES'!$AD$2:$AD$2501,IF(""&amp;$F703="4","OFF","ON"),'AR SALES'!$AF$2:$AF$2501,"Y")&gt;0,"","NO EXEMPTION"))),"")</f>
        <v/>
      </c>
    </row>
    <row r="704">
      <c r="AT704" s="2">
        <f>IF($L704="","",IFERROR(INDEX('AR SALES'!$H$2:$H$2501,MATCH(""&amp;$L704,'AR SALES'!$AE$2:$AE$2501,0)),""))</f>
        <v/>
      </c>
      <c r="AU704" s="2">
        <f>IF($L704="","",IF($A704&lt;&gt;"GA","",IF($E704="FULTON",IF(ISNUMBER(SEARCH("COLLEGE PARK",$AT704)),"FULTON (COLLEGE PARK)",IF(ISNUMBER(SEARCH("HAPEVILLE",$AT704)),"FULTON (HAPEVILLE)",IF(ISNUMBER(SEARCH("EAST POINT",$AT704)),"FULTON (EAST POINT)",IF(ISNUMBER(SEARCH("ATLANTA",$AT704)),"FULTON (ATL LIMITS)","FULTON")))),IF($E704="DEKALB",IF(ISNUMBER(SEARCH("ATLANTA",$AT704)),"DEKALB (ATL LIMITS)","DEKALB"),IF(AND($E704="CLAYTON",ISNUMBER(SEARCH("COLLEGE PARK",$AT704))),"CLAYTON (COLLEGE PARK)",$E704)))))</f>
        <v/>
      </c>
      <c r="AV704" s="2">
        <f>IF($L704="","",IF(""&amp;$F704="2","DIESEL",IF(OR(""&amp;$F704="G",""&amp;$F704="H"),"GAS","")))</f>
        <v/>
      </c>
      <c r="AW704" s="2">
        <f>IF($AV704="","",$R704)</f>
        <v/>
      </c>
      <c r="AX704" s="2">
        <f>IF($AV704="","",IF($AB704=0,$R704,0))</f>
        <v/>
      </c>
      <c r="AY704" s="2">
        <f>IF($AV704="","",IF(AND($Z704=0,COUNTIF('AR SALES'!$L$2:$L$2501,$L704)=0),"YES",""))</f>
        <v/>
      </c>
      <c r="AZ704" s="2">
        <f>IF($AV704="","",IFERROR(VLOOKUP($AU704,CODES!$A:$B,2,FALSE),"NO CODE"))</f>
        <v/>
      </c>
      <c r="BA704" s="2">
        <f>IF(""&amp;$F704&lt;&gt;"4","",IF($AY704="YES","",IF(ROUND(SUMIFS($AE$2:$AE$4001,$L$2:$L$4001,$L704,$F$2:$F$4001,"4")-SUMIFS('AR SALES'!$Y$2:$Y$2501,'AR SALES'!$L$2:$L$2501,$L704,'AR SALES'!$AD$2:$AD$2501,"OFF"),2)=0,"","STALE")))</f>
        <v/>
      </c>
      <c r="BB704" s="2">
        <f>IF(OR(""&amp;$F704="2",""&amp;$F704="4",""&amp;$F704="G",""&amp;$F704="H"),IF($AY704="YES","",IF($AB704&lt;&gt;0,"",IF(COUNTIFS('AR SALES'!$L$2:$L$2501,$L704,'AR SALES'!$AD$2:$AD$2501,IF(""&amp;$F704="4","OFF","ON"),'AR SALES'!$AF$2:$AF$2501,"Y")&gt;0,"","NO EXEMPTION"))),"")</f>
        <v/>
      </c>
    </row>
    <row r="705">
      <c r="AT705" s="2">
        <f>IF($L705="","",IFERROR(INDEX('AR SALES'!$H$2:$H$2501,MATCH(""&amp;$L705,'AR SALES'!$AE$2:$AE$2501,0)),""))</f>
        <v/>
      </c>
      <c r="AU705" s="2">
        <f>IF($L705="","",IF($A705&lt;&gt;"GA","",IF($E705="FULTON",IF(ISNUMBER(SEARCH("COLLEGE PARK",$AT705)),"FULTON (COLLEGE PARK)",IF(ISNUMBER(SEARCH("HAPEVILLE",$AT705)),"FULTON (HAPEVILLE)",IF(ISNUMBER(SEARCH("EAST POINT",$AT705)),"FULTON (EAST POINT)",IF(ISNUMBER(SEARCH("ATLANTA",$AT705)),"FULTON (ATL LIMITS)","FULTON")))),IF($E705="DEKALB",IF(ISNUMBER(SEARCH("ATLANTA",$AT705)),"DEKALB (ATL LIMITS)","DEKALB"),IF(AND($E705="CLAYTON",ISNUMBER(SEARCH("COLLEGE PARK",$AT705))),"CLAYTON (COLLEGE PARK)",$E705)))))</f>
        <v/>
      </c>
      <c r="AV705" s="2">
        <f>IF($L705="","",IF(""&amp;$F705="2","DIESEL",IF(OR(""&amp;$F705="G",""&amp;$F705="H"),"GAS","")))</f>
        <v/>
      </c>
      <c r="AW705" s="2">
        <f>IF($AV705="","",$R705)</f>
        <v/>
      </c>
      <c r="AX705" s="2">
        <f>IF($AV705="","",IF($AB705=0,$R705,0))</f>
        <v/>
      </c>
      <c r="AY705" s="2">
        <f>IF($AV705="","",IF(AND($Z705=0,COUNTIF('AR SALES'!$L$2:$L$2501,$L705)=0),"YES",""))</f>
        <v/>
      </c>
      <c r="AZ705" s="2">
        <f>IF($AV705="","",IFERROR(VLOOKUP($AU705,CODES!$A:$B,2,FALSE),"NO CODE"))</f>
        <v/>
      </c>
      <c r="BA705" s="2">
        <f>IF(""&amp;$F705&lt;&gt;"4","",IF($AY705="YES","",IF(ROUND(SUMIFS($AE$2:$AE$4001,$L$2:$L$4001,$L705,$F$2:$F$4001,"4")-SUMIFS('AR SALES'!$Y$2:$Y$2501,'AR SALES'!$L$2:$L$2501,$L705,'AR SALES'!$AD$2:$AD$2501,"OFF"),2)=0,"","STALE")))</f>
        <v/>
      </c>
      <c r="BB705" s="2">
        <f>IF(OR(""&amp;$F705="2",""&amp;$F705="4",""&amp;$F705="G",""&amp;$F705="H"),IF($AY705="YES","",IF($AB705&lt;&gt;0,"",IF(COUNTIFS('AR SALES'!$L$2:$L$2501,$L705,'AR SALES'!$AD$2:$AD$2501,IF(""&amp;$F705="4","OFF","ON"),'AR SALES'!$AF$2:$AF$2501,"Y")&gt;0,"","NO EXEMPTION"))),"")</f>
        <v/>
      </c>
    </row>
    <row r="706">
      <c r="AT706" s="2">
        <f>IF($L706="","",IFERROR(INDEX('AR SALES'!$H$2:$H$2501,MATCH(""&amp;$L706,'AR SALES'!$AE$2:$AE$2501,0)),""))</f>
        <v/>
      </c>
      <c r="AU706" s="2">
        <f>IF($L706="","",IF($A706&lt;&gt;"GA","",IF($E706="FULTON",IF(ISNUMBER(SEARCH("COLLEGE PARK",$AT706)),"FULTON (COLLEGE PARK)",IF(ISNUMBER(SEARCH("HAPEVILLE",$AT706)),"FULTON (HAPEVILLE)",IF(ISNUMBER(SEARCH("EAST POINT",$AT706)),"FULTON (EAST POINT)",IF(ISNUMBER(SEARCH("ATLANTA",$AT706)),"FULTON (ATL LIMITS)","FULTON")))),IF($E706="DEKALB",IF(ISNUMBER(SEARCH("ATLANTA",$AT706)),"DEKALB (ATL LIMITS)","DEKALB"),IF(AND($E706="CLAYTON",ISNUMBER(SEARCH("COLLEGE PARK",$AT706))),"CLAYTON (COLLEGE PARK)",$E706)))))</f>
        <v/>
      </c>
      <c r="AV706" s="2">
        <f>IF($L706="","",IF(""&amp;$F706="2","DIESEL",IF(OR(""&amp;$F706="G",""&amp;$F706="H"),"GAS","")))</f>
        <v/>
      </c>
      <c r="AW706" s="2">
        <f>IF($AV706="","",$R706)</f>
        <v/>
      </c>
      <c r="AX706" s="2">
        <f>IF($AV706="","",IF($AB706=0,$R706,0))</f>
        <v/>
      </c>
      <c r="AY706" s="2">
        <f>IF($AV706="","",IF(AND($Z706=0,COUNTIF('AR SALES'!$L$2:$L$2501,$L706)=0),"YES",""))</f>
        <v/>
      </c>
      <c r="AZ706" s="2">
        <f>IF($AV706="","",IFERROR(VLOOKUP($AU706,CODES!$A:$B,2,FALSE),"NO CODE"))</f>
        <v/>
      </c>
      <c r="BA706" s="2">
        <f>IF(""&amp;$F706&lt;&gt;"4","",IF($AY706="YES","",IF(ROUND(SUMIFS($AE$2:$AE$4001,$L$2:$L$4001,$L706,$F$2:$F$4001,"4")-SUMIFS('AR SALES'!$Y$2:$Y$2501,'AR SALES'!$L$2:$L$2501,$L706,'AR SALES'!$AD$2:$AD$2501,"OFF"),2)=0,"","STALE")))</f>
        <v/>
      </c>
      <c r="BB706" s="2">
        <f>IF(OR(""&amp;$F706="2",""&amp;$F706="4",""&amp;$F706="G",""&amp;$F706="H"),IF($AY706="YES","",IF($AB706&lt;&gt;0,"",IF(COUNTIFS('AR SALES'!$L$2:$L$2501,$L706,'AR SALES'!$AD$2:$AD$2501,IF(""&amp;$F706="4","OFF","ON"),'AR SALES'!$AF$2:$AF$2501,"Y")&gt;0,"","NO EXEMPTION"))),"")</f>
        <v/>
      </c>
    </row>
    <row r="707">
      <c r="AT707" s="2">
        <f>IF($L707="","",IFERROR(INDEX('AR SALES'!$H$2:$H$2501,MATCH(""&amp;$L707,'AR SALES'!$AE$2:$AE$2501,0)),""))</f>
        <v/>
      </c>
      <c r="AU707" s="2">
        <f>IF($L707="","",IF($A707&lt;&gt;"GA","",IF($E707="FULTON",IF(ISNUMBER(SEARCH("COLLEGE PARK",$AT707)),"FULTON (COLLEGE PARK)",IF(ISNUMBER(SEARCH("HAPEVILLE",$AT707)),"FULTON (HAPEVILLE)",IF(ISNUMBER(SEARCH("EAST POINT",$AT707)),"FULTON (EAST POINT)",IF(ISNUMBER(SEARCH("ATLANTA",$AT707)),"FULTON (ATL LIMITS)","FULTON")))),IF($E707="DEKALB",IF(ISNUMBER(SEARCH("ATLANTA",$AT707)),"DEKALB (ATL LIMITS)","DEKALB"),IF(AND($E707="CLAYTON",ISNUMBER(SEARCH("COLLEGE PARK",$AT707))),"CLAYTON (COLLEGE PARK)",$E707)))))</f>
        <v/>
      </c>
      <c r="AV707" s="2">
        <f>IF($L707="","",IF(""&amp;$F707="2","DIESEL",IF(OR(""&amp;$F707="G",""&amp;$F707="H"),"GAS","")))</f>
        <v/>
      </c>
      <c r="AW707" s="2">
        <f>IF($AV707="","",$R707)</f>
        <v/>
      </c>
      <c r="AX707" s="2">
        <f>IF($AV707="","",IF($AB707=0,$R707,0))</f>
        <v/>
      </c>
      <c r="AY707" s="2">
        <f>IF($AV707="","",IF(AND($Z707=0,COUNTIF('AR SALES'!$L$2:$L$2501,$L707)=0),"YES",""))</f>
        <v/>
      </c>
      <c r="AZ707" s="2">
        <f>IF($AV707="","",IFERROR(VLOOKUP($AU707,CODES!$A:$B,2,FALSE),"NO CODE"))</f>
        <v/>
      </c>
      <c r="BA707" s="2">
        <f>IF(""&amp;$F707&lt;&gt;"4","",IF($AY707="YES","",IF(ROUND(SUMIFS($AE$2:$AE$4001,$L$2:$L$4001,$L707,$F$2:$F$4001,"4")-SUMIFS('AR SALES'!$Y$2:$Y$2501,'AR SALES'!$L$2:$L$2501,$L707,'AR SALES'!$AD$2:$AD$2501,"OFF"),2)=0,"","STALE")))</f>
        <v/>
      </c>
      <c r="BB707" s="2">
        <f>IF(OR(""&amp;$F707="2",""&amp;$F707="4",""&amp;$F707="G",""&amp;$F707="H"),IF($AY707="YES","",IF($AB707&lt;&gt;0,"",IF(COUNTIFS('AR SALES'!$L$2:$L$2501,$L707,'AR SALES'!$AD$2:$AD$2501,IF(""&amp;$F707="4","OFF","ON"),'AR SALES'!$AF$2:$AF$2501,"Y")&gt;0,"","NO EXEMPTION"))),"")</f>
        <v/>
      </c>
    </row>
    <row r="708">
      <c r="AT708" s="2">
        <f>IF($L708="","",IFERROR(INDEX('AR SALES'!$H$2:$H$2501,MATCH(""&amp;$L708,'AR SALES'!$AE$2:$AE$2501,0)),""))</f>
        <v/>
      </c>
      <c r="AU708" s="2">
        <f>IF($L708="","",IF($A708&lt;&gt;"GA","",IF($E708="FULTON",IF(ISNUMBER(SEARCH("COLLEGE PARK",$AT708)),"FULTON (COLLEGE PARK)",IF(ISNUMBER(SEARCH("HAPEVILLE",$AT708)),"FULTON (HAPEVILLE)",IF(ISNUMBER(SEARCH("EAST POINT",$AT708)),"FULTON (EAST POINT)",IF(ISNUMBER(SEARCH("ATLANTA",$AT708)),"FULTON (ATL LIMITS)","FULTON")))),IF($E708="DEKALB",IF(ISNUMBER(SEARCH("ATLANTA",$AT708)),"DEKALB (ATL LIMITS)","DEKALB"),IF(AND($E708="CLAYTON",ISNUMBER(SEARCH("COLLEGE PARK",$AT708))),"CLAYTON (COLLEGE PARK)",$E708)))))</f>
        <v/>
      </c>
      <c r="AV708" s="2">
        <f>IF($L708="","",IF(""&amp;$F708="2","DIESEL",IF(OR(""&amp;$F708="G",""&amp;$F708="H"),"GAS","")))</f>
        <v/>
      </c>
      <c r="AW708" s="2">
        <f>IF($AV708="","",$R708)</f>
        <v/>
      </c>
      <c r="AX708" s="2">
        <f>IF($AV708="","",IF($AB708=0,$R708,0))</f>
        <v/>
      </c>
      <c r="AY708" s="2">
        <f>IF($AV708="","",IF(AND($Z708=0,COUNTIF('AR SALES'!$L$2:$L$2501,$L708)=0),"YES",""))</f>
        <v/>
      </c>
      <c r="AZ708" s="2">
        <f>IF($AV708="","",IFERROR(VLOOKUP($AU708,CODES!$A:$B,2,FALSE),"NO CODE"))</f>
        <v/>
      </c>
      <c r="BA708" s="2">
        <f>IF(""&amp;$F708&lt;&gt;"4","",IF($AY708="YES","",IF(ROUND(SUMIFS($AE$2:$AE$4001,$L$2:$L$4001,$L708,$F$2:$F$4001,"4")-SUMIFS('AR SALES'!$Y$2:$Y$2501,'AR SALES'!$L$2:$L$2501,$L708,'AR SALES'!$AD$2:$AD$2501,"OFF"),2)=0,"","STALE")))</f>
        <v/>
      </c>
      <c r="BB708" s="2">
        <f>IF(OR(""&amp;$F708="2",""&amp;$F708="4",""&amp;$F708="G",""&amp;$F708="H"),IF($AY708="YES","",IF($AB708&lt;&gt;0,"",IF(COUNTIFS('AR SALES'!$L$2:$L$2501,$L708,'AR SALES'!$AD$2:$AD$2501,IF(""&amp;$F708="4","OFF","ON"),'AR SALES'!$AF$2:$AF$2501,"Y")&gt;0,"","NO EXEMPTION"))),"")</f>
        <v/>
      </c>
    </row>
    <row r="709">
      <c r="AT709" s="2">
        <f>IF($L709="","",IFERROR(INDEX('AR SALES'!$H$2:$H$2501,MATCH(""&amp;$L709,'AR SALES'!$AE$2:$AE$2501,0)),""))</f>
        <v/>
      </c>
      <c r="AU709" s="2">
        <f>IF($L709="","",IF($A709&lt;&gt;"GA","",IF($E709="FULTON",IF(ISNUMBER(SEARCH("COLLEGE PARK",$AT709)),"FULTON (COLLEGE PARK)",IF(ISNUMBER(SEARCH("HAPEVILLE",$AT709)),"FULTON (HAPEVILLE)",IF(ISNUMBER(SEARCH("EAST POINT",$AT709)),"FULTON (EAST POINT)",IF(ISNUMBER(SEARCH("ATLANTA",$AT709)),"FULTON (ATL LIMITS)","FULTON")))),IF($E709="DEKALB",IF(ISNUMBER(SEARCH("ATLANTA",$AT709)),"DEKALB (ATL LIMITS)","DEKALB"),IF(AND($E709="CLAYTON",ISNUMBER(SEARCH("COLLEGE PARK",$AT709))),"CLAYTON (COLLEGE PARK)",$E709)))))</f>
        <v/>
      </c>
      <c r="AV709" s="2">
        <f>IF($L709="","",IF(""&amp;$F709="2","DIESEL",IF(OR(""&amp;$F709="G",""&amp;$F709="H"),"GAS","")))</f>
        <v/>
      </c>
      <c r="AW709" s="2">
        <f>IF($AV709="","",$R709)</f>
        <v/>
      </c>
      <c r="AX709" s="2">
        <f>IF($AV709="","",IF($AB709=0,$R709,0))</f>
        <v/>
      </c>
      <c r="AY709" s="2">
        <f>IF($AV709="","",IF(AND($Z709=0,COUNTIF('AR SALES'!$L$2:$L$2501,$L709)=0),"YES",""))</f>
        <v/>
      </c>
      <c r="AZ709" s="2">
        <f>IF($AV709="","",IFERROR(VLOOKUP($AU709,CODES!$A:$B,2,FALSE),"NO CODE"))</f>
        <v/>
      </c>
      <c r="BA709" s="2">
        <f>IF(""&amp;$F709&lt;&gt;"4","",IF($AY709="YES","",IF(ROUND(SUMIFS($AE$2:$AE$4001,$L$2:$L$4001,$L709,$F$2:$F$4001,"4")-SUMIFS('AR SALES'!$Y$2:$Y$2501,'AR SALES'!$L$2:$L$2501,$L709,'AR SALES'!$AD$2:$AD$2501,"OFF"),2)=0,"","STALE")))</f>
        <v/>
      </c>
      <c r="BB709" s="2">
        <f>IF(OR(""&amp;$F709="2",""&amp;$F709="4",""&amp;$F709="G",""&amp;$F709="H"),IF($AY709="YES","",IF($AB709&lt;&gt;0,"",IF(COUNTIFS('AR SALES'!$L$2:$L$2501,$L709,'AR SALES'!$AD$2:$AD$2501,IF(""&amp;$F709="4","OFF","ON"),'AR SALES'!$AF$2:$AF$2501,"Y")&gt;0,"","NO EXEMPTION"))),"")</f>
        <v/>
      </c>
    </row>
    <row r="710">
      <c r="AT710" s="2">
        <f>IF($L710="","",IFERROR(INDEX('AR SALES'!$H$2:$H$2501,MATCH(""&amp;$L710,'AR SALES'!$AE$2:$AE$2501,0)),""))</f>
        <v/>
      </c>
      <c r="AU710" s="2">
        <f>IF($L710="","",IF($A710&lt;&gt;"GA","",IF($E710="FULTON",IF(ISNUMBER(SEARCH("COLLEGE PARK",$AT710)),"FULTON (COLLEGE PARK)",IF(ISNUMBER(SEARCH("HAPEVILLE",$AT710)),"FULTON (HAPEVILLE)",IF(ISNUMBER(SEARCH("EAST POINT",$AT710)),"FULTON (EAST POINT)",IF(ISNUMBER(SEARCH("ATLANTA",$AT710)),"FULTON (ATL LIMITS)","FULTON")))),IF($E710="DEKALB",IF(ISNUMBER(SEARCH("ATLANTA",$AT710)),"DEKALB (ATL LIMITS)","DEKALB"),IF(AND($E710="CLAYTON",ISNUMBER(SEARCH("COLLEGE PARK",$AT710))),"CLAYTON (COLLEGE PARK)",$E710)))))</f>
        <v/>
      </c>
      <c r="AV710" s="2">
        <f>IF($L710="","",IF(""&amp;$F710="2","DIESEL",IF(OR(""&amp;$F710="G",""&amp;$F710="H"),"GAS","")))</f>
        <v/>
      </c>
      <c r="AW710" s="2">
        <f>IF($AV710="","",$R710)</f>
        <v/>
      </c>
      <c r="AX710" s="2">
        <f>IF($AV710="","",IF($AB710=0,$R710,0))</f>
        <v/>
      </c>
      <c r="AY710" s="2">
        <f>IF($AV710="","",IF(AND($Z710=0,COUNTIF('AR SALES'!$L$2:$L$2501,$L710)=0),"YES",""))</f>
        <v/>
      </c>
      <c r="AZ710" s="2">
        <f>IF($AV710="","",IFERROR(VLOOKUP($AU710,CODES!$A:$B,2,FALSE),"NO CODE"))</f>
        <v/>
      </c>
      <c r="BA710" s="2">
        <f>IF(""&amp;$F710&lt;&gt;"4","",IF($AY710="YES","",IF(ROUND(SUMIFS($AE$2:$AE$4001,$L$2:$L$4001,$L710,$F$2:$F$4001,"4")-SUMIFS('AR SALES'!$Y$2:$Y$2501,'AR SALES'!$L$2:$L$2501,$L710,'AR SALES'!$AD$2:$AD$2501,"OFF"),2)=0,"","STALE")))</f>
        <v/>
      </c>
      <c r="BB710" s="2">
        <f>IF(OR(""&amp;$F710="2",""&amp;$F710="4",""&amp;$F710="G",""&amp;$F710="H"),IF($AY710="YES","",IF($AB710&lt;&gt;0,"",IF(COUNTIFS('AR SALES'!$L$2:$L$2501,$L710,'AR SALES'!$AD$2:$AD$2501,IF(""&amp;$F710="4","OFF","ON"),'AR SALES'!$AF$2:$AF$2501,"Y")&gt;0,"","NO EXEMPTION"))),"")</f>
        <v/>
      </c>
    </row>
    <row r="711">
      <c r="AT711" s="2">
        <f>IF($L711="","",IFERROR(INDEX('AR SALES'!$H$2:$H$2501,MATCH(""&amp;$L711,'AR SALES'!$AE$2:$AE$2501,0)),""))</f>
        <v/>
      </c>
      <c r="AU711" s="2">
        <f>IF($L711="","",IF($A711&lt;&gt;"GA","",IF($E711="FULTON",IF(ISNUMBER(SEARCH("COLLEGE PARK",$AT711)),"FULTON (COLLEGE PARK)",IF(ISNUMBER(SEARCH("HAPEVILLE",$AT711)),"FULTON (HAPEVILLE)",IF(ISNUMBER(SEARCH("EAST POINT",$AT711)),"FULTON (EAST POINT)",IF(ISNUMBER(SEARCH("ATLANTA",$AT711)),"FULTON (ATL LIMITS)","FULTON")))),IF($E711="DEKALB",IF(ISNUMBER(SEARCH("ATLANTA",$AT711)),"DEKALB (ATL LIMITS)","DEKALB"),IF(AND($E711="CLAYTON",ISNUMBER(SEARCH("COLLEGE PARK",$AT711))),"CLAYTON (COLLEGE PARK)",$E711)))))</f>
        <v/>
      </c>
      <c r="AV711" s="2">
        <f>IF($L711="","",IF(""&amp;$F711="2","DIESEL",IF(OR(""&amp;$F711="G",""&amp;$F711="H"),"GAS","")))</f>
        <v/>
      </c>
      <c r="AW711" s="2">
        <f>IF($AV711="","",$R711)</f>
        <v/>
      </c>
      <c r="AX711" s="2">
        <f>IF($AV711="","",IF($AB711=0,$R711,0))</f>
        <v/>
      </c>
      <c r="AY711" s="2">
        <f>IF($AV711="","",IF(AND($Z711=0,COUNTIF('AR SALES'!$L$2:$L$2501,$L711)=0),"YES",""))</f>
        <v/>
      </c>
      <c r="AZ711" s="2">
        <f>IF($AV711="","",IFERROR(VLOOKUP($AU711,CODES!$A:$B,2,FALSE),"NO CODE"))</f>
        <v/>
      </c>
      <c r="BA711" s="2">
        <f>IF(""&amp;$F711&lt;&gt;"4","",IF($AY711="YES","",IF(ROUND(SUMIFS($AE$2:$AE$4001,$L$2:$L$4001,$L711,$F$2:$F$4001,"4")-SUMIFS('AR SALES'!$Y$2:$Y$2501,'AR SALES'!$L$2:$L$2501,$L711,'AR SALES'!$AD$2:$AD$2501,"OFF"),2)=0,"","STALE")))</f>
        <v/>
      </c>
      <c r="BB711" s="2">
        <f>IF(OR(""&amp;$F711="2",""&amp;$F711="4",""&amp;$F711="G",""&amp;$F711="H"),IF($AY711="YES","",IF($AB711&lt;&gt;0,"",IF(COUNTIFS('AR SALES'!$L$2:$L$2501,$L711,'AR SALES'!$AD$2:$AD$2501,IF(""&amp;$F711="4","OFF","ON"),'AR SALES'!$AF$2:$AF$2501,"Y")&gt;0,"","NO EXEMPTION"))),"")</f>
        <v/>
      </c>
    </row>
    <row r="712">
      <c r="AT712" s="2">
        <f>IF($L712="","",IFERROR(INDEX('AR SALES'!$H$2:$H$2501,MATCH(""&amp;$L712,'AR SALES'!$AE$2:$AE$2501,0)),""))</f>
        <v/>
      </c>
      <c r="AU712" s="2">
        <f>IF($L712="","",IF($A712&lt;&gt;"GA","",IF($E712="FULTON",IF(ISNUMBER(SEARCH("COLLEGE PARK",$AT712)),"FULTON (COLLEGE PARK)",IF(ISNUMBER(SEARCH("HAPEVILLE",$AT712)),"FULTON (HAPEVILLE)",IF(ISNUMBER(SEARCH("EAST POINT",$AT712)),"FULTON (EAST POINT)",IF(ISNUMBER(SEARCH("ATLANTA",$AT712)),"FULTON (ATL LIMITS)","FULTON")))),IF($E712="DEKALB",IF(ISNUMBER(SEARCH("ATLANTA",$AT712)),"DEKALB (ATL LIMITS)","DEKALB"),IF(AND($E712="CLAYTON",ISNUMBER(SEARCH("COLLEGE PARK",$AT712))),"CLAYTON (COLLEGE PARK)",$E712)))))</f>
        <v/>
      </c>
      <c r="AV712" s="2">
        <f>IF($L712="","",IF(""&amp;$F712="2","DIESEL",IF(OR(""&amp;$F712="G",""&amp;$F712="H"),"GAS","")))</f>
        <v/>
      </c>
      <c r="AW712" s="2">
        <f>IF($AV712="","",$R712)</f>
        <v/>
      </c>
      <c r="AX712" s="2">
        <f>IF($AV712="","",IF($AB712=0,$R712,0))</f>
        <v/>
      </c>
      <c r="AY712" s="2">
        <f>IF($AV712="","",IF(AND($Z712=0,COUNTIF('AR SALES'!$L$2:$L$2501,$L712)=0),"YES",""))</f>
        <v/>
      </c>
      <c r="AZ712" s="2">
        <f>IF($AV712="","",IFERROR(VLOOKUP($AU712,CODES!$A:$B,2,FALSE),"NO CODE"))</f>
        <v/>
      </c>
      <c r="BA712" s="2">
        <f>IF(""&amp;$F712&lt;&gt;"4","",IF($AY712="YES","",IF(ROUND(SUMIFS($AE$2:$AE$4001,$L$2:$L$4001,$L712,$F$2:$F$4001,"4")-SUMIFS('AR SALES'!$Y$2:$Y$2501,'AR SALES'!$L$2:$L$2501,$L712,'AR SALES'!$AD$2:$AD$2501,"OFF"),2)=0,"","STALE")))</f>
        <v/>
      </c>
      <c r="BB712" s="2">
        <f>IF(OR(""&amp;$F712="2",""&amp;$F712="4",""&amp;$F712="G",""&amp;$F712="H"),IF($AY712="YES","",IF($AB712&lt;&gt;0,"",IF(COUNTIFS('AR SALES'!$L$2:$L$2501,$L712,'AR SALES'!$AD$2:$AD$2501,IF(""&amp;$F712="4","OFF","ON"),'AR SALES'!$AF$2:$AF$2501,"Y")&gt;0,"","NO EXEMPTION"))),"")</f>
        <v/>
      </c>
    </row>
    <row r="713">
      <c r="AT713" s="2">
        <f>IF($L713="","",IFERROR(INDEX('AR SALES'!$H$2:$H$2501,MATCH(""&amp;$L713,'AR SALES'!$AE$2:$AE$2501,0)),""))</f>
        <v/>
      </c>
      <c r="AU713" s="2">
        <f>IF($L713="","",IF($A713&lt;&gt;"GA","",IF($E713="FULTON",IF(ISNUMBER(SEARCH("COLLEGE PARK",$AT713)),"FULTON (COLLEGE PARK)",IF(ISNUMBER(SEARCH("HAPEVILLE",$AT713)),"FULTON (HAPEVILLE)",IF(ISNUMBER(SEARCH("EAST POINT",$AT713)),"FULTON (EAST POINT)",IF(ISNUMBER(SEARCH("ATLANTA",$AT713)),"FULTON (ATL LIMITS)","FULTON")))),IF($E713="DEKALB",IF(ISNUMBER(SEARCH("ATLANTA",$AT713)),"DEKALB (ATL LIMITS)","DEKALB"),IF(AND($E713="CLAYTON",ISNUMBER(SEARCH("COLLEGE PARK",$AT713))),"CLAYTON (COLLEGE PARK)",$E713)))))</f>
        <v/>
      </c>
      <c r="AV713" s="2">
        <f>IF($L713="","",IF(""&amp;$F713="2","DIESEL",IF(OR(""&amp;$F713="G",""&amp;$F713="H"),"GAS","")))</f>
        <v/>
      </c>
      <c r="AW713" s="2">
        <f>IF($AV713="","",$R713)</f>
        <v/>
      </c>
      <c r="AX713" s="2">
        <f>IF($AV713="","",IF($AB713=0,$R713,0))</f>
        <v/>
      </c>
      <c r="AY713" s="2">
        <f>IF($AV713="","",IF(AND($Z713=0,COUNTIF('AR SALES'!$L$2:$L$2501,$L713)=0),"YES",""))</f>
        <v/>
      </c>
      <c r="AZ713" s="2">
        <f>IF($AV713="","",IFERROR(VLOOKUP($AU713,CODES!$A:$B,2,FALSE),"NO CODE"))</f>
        <v/>
      </c>
      <c r="BA713" s="2">
        <f>IF(""&amp;$F713&lt;&gt;"4","",IF($AY713="YES","",IF(ROUND(SUMIFS($AE$2:$AE$4001,$L$2:$L$4001,$L713,$F$2:$F$4001,"4")-SUMIFS('AR SALES'!$Y$2:$Y$2501,'AR SALES'!$L$2:$L$2501,$L713,'AR SALES'!$AD$2:$AD$2501,"OFF"),2)=0,"","STALE")))</f>
        <v/>
      </c>
      <c r="BB713" s="2">
        <f>IF(OR(""&amp;$F713="2",""&amp;$F713="4",""&amp;$F713="G",""&amp;$F713="H"),IF($AY713="YES","",IF($AB713&lt;&gt;0,"",IF(COUNTIFS('AR SALES'!$L$2:$L$2501,$L713,'AR SALES'!$AD$2:$AD$2501,IF(""&amp;$F713="4","OFF","ON"),'AR SALES'!$AF$2:$AF$2501,"Y")&gt;0,"","NO EXEMPTION"))),"")</f>
        <v/>
      </c>
    </row>
    <row r="714">
      <c r="AT714" s="2">
        <f>IF($L714="","",IFERROR(INDEX('AR SALES'!$H$2:$H$2501,MATCH(""&amp;$L714,'AR SALES'!$AE$2:$AE$2501,0)),""))</f>
        <v/>
      </c>
      <c r="AU714" s="2">
        <f>IF($L714="","",IF($A714&lt;&gt;"GA","",IF($E714="FULTON",IF(ISNUMBER(SEARCH("COLLEGE PARK",$AT714)),"FULTON (COLLEGE PARK)",IF(ISNUMBER(SEARCH("HAPEVILLE",$AT714)),"FULTON (HAPEVILLE)",IF(ISNUMBER(SEARCH("EAST POINT",$AT714)),"FULTON (EAST POINT)",IF(ISNUMBER(SEARCH("ATLANTA",$AT714)),"FULTON (ATL LIMITS)","FULTON")))),IF($E714="DEKALB",IF(ISNUMBER(SEARCH("ATLANTA",$AT714)),"DEKALB (ATL LIMITS)","DEKALB"),IF(AND($E714="CLAYTON",ISNUMBER(SEARCH("COLLEGE PARK",$AT714))),"CLAYTON (COLLEGE PARK)",$E714)))))</f>
        <v/>
      </c>
      <c r="AV714" s="2">
        <f>IF($L714="","",IF(""&amp;$F714="2","DIESEL",IF(OR(""&amp;$F714="G",""&amp;$F714="H"),"GAS","")))</f>
        <v/>
      </c>
      <c r="AW714" s="2">
        <f>IF($AV714="","",$R714)</f>
        <v/>
      </c>
      <c r="AX714" s="2">
        <f>IF($AV714="","",IF($AB714=0,$R714,0))</f>
        <v/>
      </c>
      <c r="AY714" s="2">
        <f>IF($AV714="","",IF(AND($Z714=0,COUNTIF('AR SALES'!$L$2:$L$2501,$L714)=0),"YES",""))</f>
        <v/>
      </c>
      <c r="AZ714" s="2">
        <f>IF($AV714="","",IFERROR(VLOOKUP($AU714,CODES!$A:$B,2,FALSE),"NO CODE"))</f>
        <v/>
      </c>
      <c r="BA714" s="2">
        <f>IF(""&amp;$F714&lt;&gt;"4","",IF($AY714="YES","",IF(ROUND(SUMIFS($AE$2:$AE$4001,$L$2:$L$4001,$L714,$F$2:$F$4001,"4")-SUMIFS('AR SALES'!$Y$2:$Y$2501,'AR SALES'!$L$2:$L$2501,$L714,'AR SALES'!$AD$2:$AD$2501,"OFF"),2)=0,"","STALE")))</f>
        <v/>
      </c>
      <c r="BB714" s="2">
        <f>IF(OR(""&amp;$F714="2",""&amp;$F714="4",""&amp;$F714="G",""&amp;$F714="H"),IF($AY714="YES","",IF($AB714&lt;&gt;0,"",IF(COUNTIFS('AR SALES'!$L$2:$L$2501,$L714,'AR SALES'!$AD$2:$AD$2501,IF(""&amp;$F714="4","OFF","ON"),'AR SALES'!$AF$2:$AF$2501,"Y")&gt;0,"","NO EXEMPTION"))),"")</f>
        <v/>
      </c>
    </row>
    <row r="715">
      <c r="AT715" s="2">
        <f>IF($L715="","",IFERROR(INDEX('AR SALES'!$H$2:$H$2501,MATCH(""&amp;$L715,'AR SALES'!$AE$2:$AE$2501,0)),""))</f>
        <v/>
      </c>
      <c r="AU715" s="2">
        <f>IF($L715="","",IF($A715&lt;&gt;"GA","",IF($E715="FULTON",IF(ISNUMBER(SEARCH("COLLEGE PARK",$AT715)),"FULTON (COLLEGE PARK)",IF(ISNUMBER(SEARCH("HAPEVILLE",$AT715)),"FULTON (HAPEVILLE)",IF(ISNUMBER(SEARCH("EAST POINT",$AT715)),"FULTON (EAST POINT)",IF(ISNUMBER(SEARCH("ATLANTA",$AT715)),"FULTON (ATL LIMITS)","FULTON")))),IF($E715="DEKALB",IF(ISNUMBER(SEARCH("ATLANTA",$AT715)),"DEKALB (ATL LIMITS)","DEKALB"),IF(AND($E715="CLAYTON",ISNUMBER(SEARCH("COLLEGE PARK",$AT715))),"CLAYTON (COLLEGE PARK)",$E715)))))</f>
        <v/>
      </c>
      <c r="AV715" s="2">
        <f>IF($L715="","",IF(""&amp;$F715="2","DIESEL",IF(OR(""&amp;$F715="G",""&amp;$F715="H"),"GAS","")))</f>
        <v/>
      </c>
      <c r="AW715" s="2">
        <f>IF($AV715="","",$R715)</f>
        <v/>
      </c>
      <c r="AX715" s="2">
        <f>IF($AV715="","",IF($AB715=0,$R715,0))</f>
        <v/>
      </c>
      <c r="AY715" s="2">
        <f>IF($AV715="","",IF(AND($Z715=0,COUNTIF('AR SALES'!$L$2:$L$2501,$L715)=0),"YES",""))</f>
        <v/>
      </c>
      <c r="AZ715" s="2">
        <f>IF($AV715="","",IFERROR(VLOOKUP($AU715,CODES!$A:$B,2,FALSE),"NO CODE"))</f>
        <v/>
      </c>
      <c r="BA715" s="2">
        <f>IF(""&amp;$F715&lt;&gt;"4","",IF($AY715="YES","",IF(ROUND(SUMIFS($AE$2:$AE$4001,$L$2:$L$4001,$L715,$F$2:$F$4001,"4")-SUMIFS('AR SALES'!$Y$2:$Y$2501,'AR SALES'!$L$2:$L$2501,$L715,'AR SALES'!$AD$2:$AD$2501,"OFF"),2)=0,"","STALE")))</f>
        <v/>
      </c>
      <c r="BB715" s="2">
        <f>IF(OR(""&amp;$F715="2",""&amp;$F715="4",""&amp;$F715="G",""&amp;$F715="H"),IF($AY715="YES","",IF($AB715&lt;&gt;0,"",IF(COUNTIFS('AR SALES'!$L$2:$L$2501,$L715,'AR SALES'!$AD$2:$AD$2501,IF(""&amp;$F715="4","OFF","ON"),'AR SALES'!$AF$2:$AF$2501,"Y")&gt;0,"","NO EXEMPTION"))),"")</f>
        <v/>
      </c>
    </row>
    <row r="716">
      <c r="AT716" s="2">
        <f>IF($L716="","",IFERROR(INDEX('AR SALES'!$H$2:$H$2501,MATCH(""&amp;$L716,'AR SALES'!$AE$2:$AE$2501,0)),""))</f>
        <v/>
      </c>
      <c r="AU716" s="2">
        <f>IF($L716="","",IF($A716&lt;&gt;"GA","",IF($E716="FULTON",IF(ISNUMBER(SEARCH("COLLEGE PARK",$AT716)),"FULTON (COLLEGE PARK)",IF(ISNUMBER(SEARCH("HAPEVILLE",$AT716)),"FULTON (HAPEVILLE)",IF(ISNUMBER(SEARCH("EAST POINT",$AT716)),"FULTON (EAST POINT)",IF(ISNUMBER(SEARCH("ATLANTA",$AT716)),"FULTON (ATL LIMITS)","FULTON")))),IF($E716="DEKALB",IF(ISNUMBER(SEARCH("ATLANTA",$AT716)),"DEKALB (ATL LIMITS)","DEKALB"),IF(AND($E716="CLAYTON",ISNUMBER(SEARCH("COLLEGE PARK",$AT716))),"CLAYTON (COLLEGE PARK)",$E716)))))</f>
        <v/>
      </c>
      <c r="AV716" s="2">
        <f>IF($L716="","",IF(""&amp;$F716="2","DIESEL",IF(OR(""&amp;$F716="G",""&amp;$F716="H"),"GAS","")))</f>
        <v/>
      </c>
      <c r="AW716" s="2">
        <f>IF($AV716="","",$R716)</f>
        <v/>
      </c>
      <c r="AX716" s="2">
        <f>IF($AV716="","",IF($AB716=0,$R716,0))</f>
        <v/>
      </c>
      <c r="AY716" s="2">
        <f>IF($AV716="","",IF(AND($Z716=0,COUNTIF('AR SALES'!$L$2:$L$2501,$L716)=0),"YES",""))</f>
        <v/>
      </c>
      <c r="AZ716" s="2">
        <f>IF($AV716="","",IFERROR(VLOOKUP($AU716,CODES!$A:$B,2,FALSE),"NO CODE"))</f>
        <v/>
      </c>
      <c r="BA716" s="2">
        <f>IF(""&amp;$F716&lt;&gt;"4","",IF($AY716="YES","",IF(ROUND(SUMIFS($AE$2:$AE$4001,$L$2:$L$4001,$L716,$F$2:$F$4001,"4")-SUMIFS('AR SALES'!$Y$2:$Y$2501,'AR SALES'!$L$2:$L$2501,$L716,'AR SALES'!$AD$2:$AD$2501,"OFF"),2)=0,"","STALE")))</f>
        <v/>
      </c>
      <c r="BB716" s="2">
        <f>IF(OR(""&amp;$F716="2",""&amp;$F716="4",""&amp;$F716="G",""&amp;$F716="H"),IF($AY716="YES","",IF($AB716&lt;&gt;0,"",IF(COUNTIFS('AR SALES'!$L$2:$L$2501,$L716,'AR SALES'!$AD$2:$AD$2501,IF(""&amp;$F716="4","OFF","ON"),'AR SALES'!$AF$2:$AF$2501,"Y")&gt;0,"","NO EXEMPTION"))),"")</f>
        <v/>
      </c>
    </row>
    <row r="717">
      <c r="AT717" s="2">
        <f>IF($L717="","",IFERROR(INDEX('AR SALES'!$H$2:$H$2501,MATCH(""&amp;$L717,'AR SALES'!$AE$2:$AE$2501,0)),""))</f>
        <v/>
      </c>
      <c r="AU717" s="2">
        <f>IF($L717="","",IF($A717&lt;&gt;"GA","",IF($E717="FULTON",IF(ISNUMBER(SEARCH("COLLEGE PARK",$AT717)),"FULTON (COLLEGE PARK)",IF(ISNUMBER(SEARCH("HAPEVILLE",$AT717)),"FULTON (HAPEVILLE)",IF(ISNUMBER(SEARCH("EAST POINT",$AT717)),"FULTON (EAST POINT)",IF(ISNUMBER(SEARCH("ATLANTA",$AT717)),"FULTON (ATL LIMITS)","FULTON")))),IF($E717="DEKALB",IF(ISNUMBER(SEARCH("ATLANTA",$AT717)),"DEKALB (ATL LIMITS)","DEKALB"),IF(AND($E717="CLAYTON",ISNUMBER(SEARCH("COLLEGE PARK",$AT717))),"CLAYTON (COLLEGE PARK)",$E717)))))</f>
        <v/>
      </c>
      <c r="AV717" s="2">
        <f>IF($L717="","",IF(""&amp;$F717="2","DIESEL",IF(OR(""&amp;$F717="G",""&amp;$F717="H"),"GAS","")))</f>
        <v/>
      </c>
      <c r="AW717" s="2">
        <f>IF($AV717="","",$R717)</f>
        <v/>
      </c>
      <c r="AX717" s="2">
        <f>IF($AV717="","",IF($AB717=0,$R717,0))</f>
        <v/>
      </c>
      <c r="AY717" s="2">
        <f>IF($AV717="","",IF(AND($Z717=0,COUNTIF('AR SALES'!$L$2:$L$2501,$L717)=0),"YES",""))</f>
        <v/>
      </c>
      <c r="AZ717" s="2">
        <f>IF($AV717="","",IFERROR(VLOOKUP($AU717,CODES!$A:$B,2,FALSE),"NO CODE"))</f>
        <v/>
      </c>
      <c r="BA717" s="2">
        <f>IF(""&amp;$F717&lt;&gt;"4","",IF($AY717="YES","",IF(ROUND(SUMIFS($AE$2:$AE$4001,$L$2:$L$4001,$L717,$F$2:$F$4001,"4")-SUMIFS('AR SALES'!$Y$2:$Y$2501,'AR SALES'!$L$2:$L$2501,$L717,'AR SALES'!$AD$2:$AD$2501,"OFF"),2)=0,"","STALE")))</f>
        <v/>
      </c>
      <c r="BB717" s="2">
        <f>IF(OR(""&amp;$F717="2",""&amp;$F717="4",""&amp;$F717="G",""&amp;$F717="H"),IF($AY717="YES","",IF($AB717&lt;&gt;0,"",IF(COUNTIFS('AR SALES'!$L$2:$L$2501,$L717,'AR SALES'!$AD$2:$AD$2501,IF(""&amp;$F717="4","OFF","ON"),'AR SALES'!$AF$2:$AF$2501,"Y")&gt;0,"","NO EXEMPTION"))),"")</f>
        <v/>
      </c>
    </row>
    <row r="718">
      <c r="AT718" s="2">
        <f>IF($L718="","",IFERROR(INDEX('AR SALES'!$H$2:$H$2501,MATCH(""&amp;$L718,'AR SALES'!$AE$2:$AE$2501,0)),""))</f>
        <v/>
      </c>
      <c r="AU718" s="2">
        <f>IF($L718="","",IF($A718&lt;&gt;"GA","",IF($E718="FULTON",IF(ISNUMBER(SEARCH("COLLEGE PARK",$AT718)),"FULTON (COLLEGE PARK)",IF(ISNUMBER(SEARCH("HAPEVILLE",$AT718)),"FULTON (HAPEVILLE)",IF(ISNUMBER(SEARCH("EAST POINT",$AT718)),"FULTON (EAST POINT)",IF(ISNUMBER(SEARCH("ATLANTA",$AT718)),"FULTON (ATL LIMITS)","FULTON")))),IF($E718="DEKALB",IF(ISNUMBER(SEARCH("ATLANTA",$AT718)),"DEKALB (ATL LIMITS)","DEKALB"),IF(AND($E718="CLAYTON",ISNUMBER(SEARCH("COLLEGE PARK",$AT718))),"CLAYTON (COLLEGE PARK)",$E718)))))</f>
        <v/>
      </c>
      <c r="AV718" s="2">
        <f>IF($L718="","",IF(""&amp;$F718="2","DIESEL",IF(OR(""&amp;$F718="G",""&amp;$F718="H"),"GAS","")))</f>
        <v/>
      </c>
      <c r="AW718" s="2">
        <f>IF($AV718="","",$R718)</f>
        <v/>
      </c>
      <c r="AX718" s="2">
        <f>IF($AV718="","",IF($AB718=0,$R718,0))</f>
        <v/>
      </c>
      <c r="AY718" s="2">
        <f>IF($AV718="","",IF(AND($Z718=0,COUNTIF('AR SALES'!$L$2:$L$2501,$L718)=0),"YES",""))</f>
        <v/>
      </c>
      <c r="AZ718" s="2">
        <f>IF($AV718="","",IFERROR(VLOOKUP($AU718,CODES!$A:$B,2,FALSE),"NO CODE"))</f>
        <v/>
      </c>
      <c r="BA718" s="2">
        <f>IF(""&amp;$F718&lt;&gt;"4","",IF($AY718="YES","",IF(ROUND(SUMIFS($AE$2:$AE$4001,$L$2:$L$4001,$L718,$F$2:$F$4001,"4")-SUMIFS('AR SALES'!$Y$2:$Y$2501,'AR SALES'!$L$2:$L$2501,$L718,'AR SALES'!$AD$2:$AD$2501,"OFF"),2)=0,"","STALE")))</f>
        <v/>
      </c>
      <c r="BB718" s="2">
        <f>IF(OR(""&amp;$F718="2",""&amp;$F718="4",""&amp;$F718="G",""&amp;$F718="H"),IF($AY718="YES","",IF($AB718&lt;&gt;0,"",IF(COUNTIFS('AR SALES'!$L$2:$L$2501,$L718,'AR SALES'!$AD$2:$AD$2501,IF(""&amp;$F718="4","OFF","ON"),'AR SALES'!$AF$2:$AF$2501,"Y")&gt;0,"","NO EXEMPTION"))),"")</f>
        <v/>
      </c>
    </row>
    <row r="719">
      <c r="AT719" s="2">
        <f>IF($L719="","",IFERROR(INDEX('AR SALES'!$H$2:$H$2501,MATCH(""&amp;$L719,'AR SALES'!$AE$2:$AE$2501,0)),""))</f>
        <v/>
      </c>
      <c r="AU719" s="2">
        <f>IF($L719="","",IF($A719&lt;&gt;"GA","",IF($E719="FULTON",IF(ISNUMBER(SEARCH("COLLEGE PARK",$AT719)),"FULTON (COLLEGE PARK)",IF(ISNUMBER(SEARCH("HAPEVILLE",$AT719)),"FULTON (HAPEVILLE)",IF(ISNUMBER(SEARCH("EAST POINT",$AT719)),"FULTON (EAST POINT)",IF(ISNUMBER(SEARCH("ATLANTA",$AT719)),"FULTON (ATL LIMITS)","FULTON")))),IF($E719="DEKALB",IF(ISNUMBER(SEARCH("ATLANTA",$AT719)),"DEKALB (ATL LIMITS)","DEKALB"),IF(AND($E719="CLAYTON",ISNUMBER(SEARCH("COLLEGE PARK",$AT719))),"CLAYTON (COLLEGE PARK)",$E719)))))</f>
        <v/>
      </c>
      <c r="AV719" s="2">
        <f>IF($L719="","",IF(""&amp;$F719="2","DIESEL",IF(OR(""&amp;$F719="G",""&amp;$F719="H"),"GAS","")))</f>
        <v/>
      </c>
      <c r="AW719" s="2">
        <f>IF($AV719="","",$R719)</f>
        <v/>
      </c>
      <c r="AX719" s="2">
        <f>IF($AV719="","",IF($AB719=0,$R719,0))</f>
        <v/>
      </c>
      <c r="AY719" s="2">
        <f>IF($AV719="","",IF(AND($Z719=0,COUNTIF('AR SALES'!$L$2:$L$2501,$L719)=0),"YES",""))</f>
        <v/>
      </c>
      <c r="AZ719" s="2">
        <f>IF($AV719="","",IFERROR(VLOOKUP($AU719,CODES!$A:$B,2,FALSE),"NO CODE"))</f>
        <v/>
      </c>
      <c r="BA719" s="2">
        <f>IF(""&amp;$F719&lt;&gt;"4","",IF($AY719="YES","",IF(ROUND(SUMIFS($AE$2:$AE$4001,$L$2:$L$4001,$L719,$F$2:$F$4001,"4")-SUMIFS('AR SALES'!$Y$2:$Y$2501,'AR SALES'!$L$2:$L$2501,$L719,'AR SALES'!$AD$2:$AD$2501,"OFF"),2)=0,"","STALE")))</f>
        <v/>
      </c>
      <c r="BB719" s="2">
        <f>IF(OR(""&amp;$F719="2",""&amp;$F719="4",""&amp;$F719="G",""&amp;$F719="H"),IF($AY719="YES","",IF($AB719&lt;&gt;0,"",IF(COUNTIFS('AR SALES'!$L$2:$L$2501,$L719,'AR SALES'!$AD$2:$AD$2501,IF(""&amp;$F719="4","OFF","ON"),'AR SALES'!$AF$2:$AF$2501,"Y")&gt;0,"","NO EXEMPTION"))),"")</f>
        <v/>
      </c>
    </row>
    <row r="720">
      <c r="AT720" s="2">
        <f>IF($L720="","",IFERROR(INDEX('AR SALES'!$H$2:$H$2501,MATCH(""&amp;$L720,'AR SALES'!$AE$2:$AE$2501,0)),""))</f>
        <v/>
      </c>
      <c r="AU720" s="2">
        <f>IF($L720="","",IF($A720&lt;&gt;"GA","",IF($E720="FULTON",IF(ISNUMBER(SEARCH("COLLEGE PARK",$AT720)),"FULTON (COLLEGE PARK)",IF(ISNUMBER(SEARCH("HAPEVILLE",$AT720)),"FULTON (HAPEVILLE)",IF(ISNUMBER(SEARCH("EAST POINT",$AT720)),"FULTON (EAST POINT)",IF(ISNUMBER(SEARCH("ATLANTA",$AT720)),"FULTON (ATL LIMITS)","FULTON")))),IF($E720="DEKALB",IF(ISNUMBER(SEARCH("ATLANTA",$AT720)),"DEKALB (ATL LIMITS)","DEKALB"),IF(AND($E720="CLAYTON",ISNUMBER(SEARCH("COLLEGE PARK",$AT720))),"CLAYTON (COLLEGE PARK)",$E720)))))</f>
        <v/>
      </c>
      <c r="AV720" s="2">
        <f>IF($L720="","",IF(""&amp;$F720="2","DIESEL",IF(OR(""&amp;$F720="G",""&amp;$F720="H"),"GAS","")))</f>
        <v/>
      </c>
      <c r="AW720" s="2">
        <f>IF($AV720="","",$R720)</f>
        <v/>
      </c>
      <c r="AX720" s="2">
        <f>IF($AV720="","",IF($AB720=0,$R720,0))</f>
        <v/>
      </c>
      <c r="AY720" s="2">
        <f>IF($AV720="","",IF(AND($Z720=0,COUNTIF('AR SALES'!$L$2:$L$2501,$L720)=0),"YES",""))</f>
        <v/>
      </c>
      <c r="AZ720" s="2">
        <f>IF($AV720="","",IFERROR(VLOOKUP($AU720,CODES!$A:$B,2,FALSE),"NO CODE"))</f>
        <v/>
      </c>
      <c r="BA720" s="2">
        <f>IF(""&amp;$F720&lt;&gt;"4","",IF($AY720="YES","",IF(ROUND(SUMIFS($AE$2:$AE$4001,$L$2:$L$4001,$L720,$F$2:$F$4001,"4")-SUMIFS('AR SALES'!$Y$2:$Y$2501,'AR SALES'!$L$2:$L$2501,$L720,'AR SALES'!$AD$2:$AD$2501,"OFF"),2)=0,"","STALE")))</f>
        <v/>
      </c>
      <c r="BB720" s="2">
        <f>IF(OR(""&amp;$F720="2",""&amp;$F720="4",""&amp;$F720="G",""&amp;$F720="H"),IF($AY720="YES","",IF($AB720&lt;&gt;0,"",IF(COUNTIFS('AR SALES'!$L$2:$L$2501,$L720,'AR SALES'!$AD$2:$AD$2501,IF(""&amp;$F720="4","OFF","ON"),'AR SALES'!$AF$2:$AF$2501,"Y")&gt;0,"","NO EXEMPTION"))),"")</f>
        <v/>
      </c>
    </row>
    <row r="721">
      <c r="AT721" s="2">
        <f>IF($L721="","",IFERROR(INDEX('AR SALES'!$H$2:$H$2501,MATCH(""&amp;$L721,'AR SALES'!$AE$2:$AE$2501,0)),""))</f>
        <v/>
      </c>
      <c r="AU721" s="2">
        <f>IF($L721="","",IF($A721&lt;&gt;"GA","",IF($E721="FULTON",IF(ISNUMBER(SEARCH("COLLEGE PARK",$AT721)),"FULTON (COLLEGE PARK)",IF(ISNUMBER(SEARCH("HAPEVILLE",$AT721)),"FULTON (HAPEVILLE)",IF(ISNUMBER(SEARCH("EAST POINT",$AT721)),"FULTON (EAST POINT)",IF(ISNUMBER(SEARCH("ATLANTA",$AT721)),"FULTON (ATL LIMITS)","FULTON")))),IF($E721="DEKALB",IF(ISNUMBER(SEARCH("ATLANTA",$AT721)),"DEKALB (ATL LIMITS)","DEKALB"),IF(AND($E721="CLAYTON",ISNUMBER(SEARCH("COLLEGE PARK",$AT721))),"CLAYTON (COLLEGE PARK)",$E721)))))</f>
        <v/>
      </c>
      <c r="AV721" s="2">
        <f>IF($L721="","",IF(""&amp;$F721="2","DIESEL",IF(OR(""&amp;$F721="G",""&amp;$F721="H"),"GAS","")))</f>
        <v/>
      </c>
      <c r="AW721" s="2">
        <f>IF($AV721="","",$R721)</f>
        <v/>
      </c>
      <c r="AX721" s="2">
        <f>IF($AV721="","",IF($AB721=0,$R721,0))</f>
        <v/>
      </c>
      <c r="AY721" s="2">
        <f>IF($AV721="","",IF(AND($Z721=0,COUNTIF('AR SALES'!$L$2:$L$2501,$L721)=0),"YES",""))</f>
        <v/>
      </c>
      <c r="AZ721" s="2">
        <f>IF($AV721="","",IFERROR(VLOOKUP($AU721,CODES!$A:$B,2,FALSE),"NO CODE"))</f>
        <v/>
      </c>
      <c r="BA721" s="2">
        <f>IF(""&amp;$F721&lt;&gt;"4","",IF($AY721="YES","",IF(ROUND(SUMIFS($AE$2:$AE$4001,$L$2:$L$4001,$L721,$F$2:$F$4001,"4")-SUMIFS('AR SALES'!$Y$2:$Y$2501,'AR SALES'!$L$2:$L$2501,$L721,'AR SALES'!$AD$2:$AD$2501,"OFF"),2)=0,"","STALE")))</f>
        <v/>
      </c>
      <c r="BB721" s="2">
        <f>IF(OR(""&amp;$F721="2",""&amp;$F721="4",""&amp;$F721="G",""&amp;$F721="H"),IF($AY721="YES","",IF($AB721&lt;&gt;0,"",IF(COUNTIFS('AR SALES'!$L$2:$L$2501,$L721,'AR SALES'!$AD$2:$AD$2501,IF(""&amp;$F721="4","OFF","ON"),'AR SALES'!$AF$2:$AF$2501,"Y")&gt;0,"","NO EXEMPTION"))),"")</f>
        <v/>
      </c>
    </row>
    <row r="722">
      <c r="AT722" s="2">
        <f>IF($L722="","",IFERROR(INDEX('AR SALES'!$H$2:$H$2501,MATCH(""&amp;$L722,'AR SALES'!$AE$2:$AE$2501,0)),""))</f>
        <v/>
      </c>
      <c r="AU722" s="2">
        <f>IF($L722="","",IF($A722&lt;&gt;"GA","",IF($E722="FULTON",IF(ISNUMBER(SEARCH("COLLEGE PARK",$AT722)),"FULTON (COLLEGE PARK)",IF(ISNUMBER(SEARCH("HAPEVILLE",$AT722)),"FULTON (HAPEVILLE)",IF(ISNUMBER(SEARCH("EAST POINT",$AT722)),"FULTON (EAST POINT)",IF(ISNUMBER(SEARCH("ATLANTA",$AT722)),"FULTON (ATL LIMITS)","FULTON")))),IF($E722="DEKALB",IF(ISNUMBER(SEARCH("ATLANTA",$AT722)),"DEKALB (ATL LIMITS)","DEKALB"),IF(AND($E722="CLAYTON",ISNUMBER(SEARCH("COLLEGE PARK",$AT722))),"CLAYTON (COLLEGE PARK)",$E722)))))</f>
        <v/>
      </c>
      <c r="AV722" s="2">
        <f>IF($L722="","",IF(""&amp;$F722="2","DIESEL",IF(OR(""&amp;$F722="G",""&amp;$F722="H"),"GAS","")))</f>
        <v/>
      </c>
      <c r="AW722" s="2">
        <f>IF($AV722="","",$R722)</f>
        <v/>
      </c>
      <c r="AX722" s="2">
        <f>IF($AV722="","",IF($AB722=0,$R722,0))</f>
        <v/>
      </c>
      <c r="AY722" s="2">
        <f>IF($AV722="","",IF(AND($Z722=0,COUNTIF('AR SALES'!$L$2:$L$2501,$L722)=0),"YES",""))</f>
        <v/>
      </c>
      <c r="AZ722" s="2">
        <f>IF($AV722="","",IFERROR(VLOOKUP($AU722,CODES!$A:$B,2,FALSE),"NO CODE"))</f>
        <v/>
      </c>
      <c r="BA722" s="2">
        <f>IF(""&amp;$F722&lt;&gt;"4","",IF($AY722="YES","",IF(ROUND(SUMIFS($AE$2:$AE$4001,$L$2:$L$4001,$L722,$F$2:$F$4001,"4")-SUMIFS('AR SALES'!$Y$2:$Y$2501,'AR SALES'!$L$2:$L$2501,$L722,'AR SALES'!$AD$2:$AD$2501,"OFF"),2)=0,"","STALE")))</f>
        <v/>
      </c>
      <c r="BB722" s="2">
        <f>IF(OR(""&amp;$F722="2",""&amp;$F722="4",""&amp;$F722="G",""&amp;$F722="H"),IF($AY722="YES","",IF($AB722&lt;&gt;0,"",IF(COUNTIFS('AR SALES'!$L$2:$L$2501,$L722,'AR SALES'!$AD$2:$AD$2501,IF(""&amp;$F722="4","OFF","ON"),'AR SALES'!$AF$2:$AF$2501,"Y")&gt;0,"","NO EXEMPTION"))),"")</f>
        <v/>
      </c>
    </row>
    <row r="723">
      <c r="AT723" s="2">
        <f>IF($L723="","",IFERROR(INDEX('AR SALES'!$H$2:$H$2501,MATCH(""&amp;$L723,'AR SALES'!$AE$2:$AE$2501,0)),""))</f>
        <v/>
      </c>
      <c r="AU723" s="2">
        <f>IF($L723="","",IF($A723&lt;&gt;"GA","",IF($E723="FULTON",IF(ISNUMBER(SEARCH("COLLEGE PARK",$AT723)),"FULTON (COLLEGE PARK)",IF(ISNUMBER(SEARCH("HAPEVILLE",$AT723)),"FULTON (HAPEVILLE)",IF(ISNUMBER(SEARCH("EAST POINT",$AT723)),"FULTON (EAST POINT)",IF(ISNUMBER(SEARCH("ATLANTA",$AT723)),"FULTON (ATL LIMITS)","FULTON")))),IF($E723="DEKALB",IF(ISNUMBER(SEARCH("ATLANTA",$AT723)),"DEKALB (ATL LIMITS)","DEKALB"),IF(AND($E723="CLAYTON",ISNUMBER(SEARCH("COLLEGE PARK",$AT723))),"CLAYTON (COLLEGE PARK)",$E723)))))</f>
        <v/>
      </c>
      <c r="AV723" s="2">
        <f>IF($L723="","",IF(""&amp;$F723="2","DIESEL",IF(OR(""&amp;$F723="G",""&amp;$F723="H"),"GAS","")))</f>
        <v/>
      </c>
      <c r="AW723" s="2">
        <f>IF($AV723="","",$R723)</f>
        <v/>
      </c>
      <c r="AX723" s="2">
        <f>IF($AV723="","",IF($AB723=0,$R723,0))</f>
        <v/>
      </c>
      <c r="AY723" s="2">
        <f>IF($AV723="","",IF(AND($Z723=0,COUNTIF('AR SALES'!$L$2:$L$2501,$L723)=0),"YES",""))</f>
        <v/>
      </c>
      <c r="AZ723" s="2">
        <f>IF($AV723="","",IFERROR(VLOOKUP($AU723,CODES!$A:$B,2,FALSE),"NO CODE"))</f>
        <v/>
      </c>
      <c r="BA723" s="2">
        <f>IF(""&amp;$F723&lt;&gt;"4","",IF($AY723="YES","",IF(ROUND(SUMIFS($AE$2:$AE$4001,$L$2:$L$4001,$L723,$F$2:$F$4001,"4")-SUMIFS('AR SALES'!$Y$2:$Y$2501,'AR SALES'!$L$2:$L$2501,$L723,'AR SALES'!$AD$2:$AD$2501,"OFF"),2)=0,"","STALE")))</f>
        <v/>
      </c>
      <c r="BB723" s="2">
        <f>IF(OR(""&amp;$F723="2",""&amp;$F723="4",""&amp;$F723="G",""&amp;$F723="H"),IF($AY723="YES","",IF($AB723&lt;&gt;0,"",IF(COUNTIFS('AR SALES'!$L$2:$L$2501,$L723,'AR SALES'!$AD$2:$AD$2501,IF(""&amp;$F723="4","OFF","ON"),'AR SALES'!$AF$2:$AF$2501,"Y")&gt;0,"","NO EXEMPTION"))),"")</f>
        <v/>
      </c>
    </row>
    <row r="724">
      <c r="AT724" s="2">
        <f>IF($L724="","",IFERROR(INDEX('AR SALES'!$H$2:$H$2501,MATCH(""&amp;$L724,'AR SALES'!$AE$2:$AE$2501,0)),""))</f>
        <v/>
      </c>
      <c r="AU724" s="2">
        <f>IF($L724="","",IF($A724&lt;&gt;"GA","",IF($E724="FULTON",IF(ISNUMBER(SEARCH("COLLEGE PARK",$AT724)),"FULTON (COLLEGE PARK)",IF(ISNUMBER(SEARCH("HAPEVILLE",$AT724)),"FULTON (HAPEVILLE)",IF(ISNUMBER(SEARCH("EAST POINT",$AT724)),"FULTON (EAST POINT)",IF(ISNUMBER(SEARCH("ATLANTA",$AT724)),"FULTON (ATL LIMITS)","FULTON")))),IF($E724="DEKALB",IF(ISNUMBER(SEARCH("ATLANTA",$AT724)),"DEKALB (ATL LIMITS)","DEKALB"),IF(AND($E724="CLAYTON",ISNUMBER(SEARCH("COLLEGE PARK",$AT724))),"CLAYTON (COLLEGE PARK)",$E724)))))</f>
        <v/>
      </c>
      <c r="AV724" s="2">
        <f>IF($L724="","",IF(""&amp;$F724="2","DIESEL",IF(OR(""&amp;$F724="G",""&amp;$F724="H"),"GAS","")))</f>
        <v/>
      </c>
      <c r="AW724" s="2">
        <f>IF($AV724="","",$R724)</f>
        <v/>
      </c>
      <c r="AX724" s="2">
        <f>IF($AV724="","",IF($AB724=0,$R724,0))</f>
        <v/>
      </c>
      <c r="AY724" s="2">
        <f>IF($AV724="","",IF(AND($Z724=0,COUNTIF('AR SALES'!$L$2:$L$2501,$L724)=0),"YES",""))</f>
        <v/>
      </c>
      <c r="AZ724" s="2">
        <f>IF($AV724="","",IFERROR(VLOOKUP($AU724,CODES!$A:$B,2,FALSE),"NO CODE"))</f>
        <v/>
      </c>
      <c r="BA724" s="2">
        <f>IF(""&amp;$F724&lt;&gt;"4","",IF($AY724="YES","",IF(ROUND(SUMIFS($AE$2:$AE$4001,$L$2:$L$4001,$L724,$F$2:$F$4001,"4")-SUMIFS('AR SALES'!$Y$2:$Y$2501,'AR SALES'!$L$2:$L$2501,$L724,'AR SALES'!$AD$2:$AD$2501,"OFF"),2)=0,"","STALE")))</f>
        <v/>
      </c>
      <c r="BB724" s="2">
        <f>IF(OR(""&amp;$F724="2",""&amp;$F724="4",""&amp;$F724="G",""&amp;$F724="H"),IF($AY724="YES","",IF($AB724&lt;&gt;0,"",IF(COUNTIFS('AR SALES'!$L$2:$L$2501,$L724,'AR SALES'!$AD$2:$AD$2501,IF(""&amp;$F724="4","OFF","ON"),'AR SALES'!$AF$2:$AF$2501,"Y")&gt;0,"","NO EXEMPTION"))),"")</f>
        <v/>
      </c>
    </row>
    <row r="725">
      <c r="AT725" s="2">
        <f>IF($L725="","",IFERROR(INDEX('AR SALES'!$H$2:$H$2501,MATCH(""&amp;$L725,'AR SALES'!$AE$2:$AE$2501,0)),""))</f>
        <v/>
      </c>
      <c r="AU725" s="2">
        <f>IF($L725="","",IF($A725&lt;&gt;"GA","",IF($E725="FULTON",IF(ISNUMBER(SEARCH("COLLEGE PARK",$AT725)),"FULTON (COLLEGE PARK)",IF(ISNUMBER(SEARCH("HAPEVILLE",$AT725)),"FULTON (HAPEVILLE)",IF(ISNUMBER(SEARCH("EAST POINT",$AT725)),"FULTON (EAST POINT)",IF(ISNUMBER(SEARCH("ATLANTA",$AT725)),"FULTON (ATL LIMITS)","FULTON")))),IF($E725="DEKALB",IF(ISNUMBER(SEARCH("ATLANTA",$AT725)),"DEKALB (ATL LIMITS)","DEKALB"),IF(AND($E725="CLAYTON",ISNUMBER(SEARCH("COLLEGE PARK",$AT725))),"CLAYTON (COLLEGE PARK)",$E725)))))</f>
        <v/>
      </c>
      <c r="AV725" s="2">
        <f>IF($L725="","",IF(""&amp;$F725="2","DIESEL",IF(OR(""&amp;$F725="G",""&amp;$F725="H"),"GAS","")))</f>
        <v/>
      </c>
      <c r="AW725" s="2">
        <f>IF($AV725="","",$R725)</f>
        <v/>
      </c>
      <c r="AX725" s="2">
        <f>IF($AV725="","",IF($AB725=0,$R725,0))</f>
        <v/>
      </c>
      <c r="AY725" s="2">
        <f>IF($AV725="","",IF(AND($Z725=0,COUNTIF('AR SALES'!$L$2:$L$2501,$L725)=0),"YES",""))</f>
        <v/>
      </c>
      <c r="AZ725" s="2">
        <f>IF($AV725="","",IFERROR(VLOOKUP($AU725,CODES!$A:$B,2,FALSE),"NO CODE"))</f>
        <v/>
      </c>
      <c r="BA725" s="2">
        <f>IF(""&amp;$F725&lt;&gt;"4","",IF($AY725="YES","",IF(ROUND(SUMIFS($AE$2:$AE$4001,$L$2:$L$4001,$L725,$F$2:$F$4001,"4")-SUMIFS('AR SALES'!$Y$2:$Y$2501,'AR SALES'!$L$2:$L$2501,$L725,'AR SALES'!$AD$2:$AD$2501,"OFF"),2)=0,"","STALE")))</f>
        <v/>
      </c>
      <c r="BB725" s="2">
        <f>IF(OR(""&amp;$F725="2",""&amp;$F725="4",""&amp;$F725="G",""&amp;$F725="H"),IF($AY725="YES","",IF($AB725&lt;&gt;0,"",IF(COUNTIFS('AR SALES'!$L$2:$L$2501,$L725,'AR SALES'!$AD$2:$AD$2501,IF(""&amp;$F725="4","OFF","ON"),'AR SALES'!$AF$2:$AF$2501,"Y")&gt;0,"","NO EXEMPTION"))),"")</f>
        <v/>
      </c>
    </row>
    <row r="726">
      <c r="AT726" s="2">
        <f>IF($L726="","",IFERROR(INDEX('AR SALES'!$H$2:$H$2501,MATCH(""&amp;$L726,'AR SALES'!$AE$2:$AE$2501,0)),""))</f>
        <v/>
      </c>
      <c r="AU726" s="2">
        <f>IF($L726="","",IF($A726&lt;&gt;"GA","",IF($E726="FULTON",IF(ISNUMBER(SEARCH("COLLEGE PARK",$AT726)),"FULTON (COLLEGE PARK)",IF(ISNUMBER(SEARCH("HAPEVILLE",$AT726)),"FULTON (HAPEVILLE)",IF(ISNUMBER(SEARCH("EAST POINT",$AT726)),"FULTON (EAST POINT)",IF(ISNUMBER(SEARCH("ATLANTA",$AT726)),"FULTON (ATL LIMITS)","FULTON")))),IF($E726="DEKALB",IF(ISNUMBER(SEARCH("ATLANTA",$AT726)),"DEKALB (ATL LIMITS)","DEKALB"),IF(AND($E726="CLAYTON",ISNUMBER(SEARCH("COLLEGE PARK",$AT726))),"CLAYTON (COLLEGE PARK)",$E726)))))</f>
        <v/>
      </c>
      <c r="AV726" s="2">
        <f>IF($L726="","",IF(""&amp;$F726="2","DIESEL",IF(OR(""&amp;$F726="G",""&amp;$F726="H"),"GAS","")))</f>
        <v/>
      </c>
      <c r="AW726" s="2">
        <f>IF($AV726="","",$R726)</f>
        <v/>
      </c>
      <c r="AX726" s="2">
        <f>IF($AV726="","",IF($AB726=0,$R726,0))</f>
        <v/>
      </c>
      <c r="AY726" s="2">
        <f>IF($AV726="","",IF(AND($Z726=0,COUNTIF('AR SALES'!$L$2:$L$2501,$L726)=0),"YES",""))</f>
        <v/>
      </c>
      <c r="AZ726" s="2">
        <f>IF($AV726="","",IFERROR(VLOOKUP($AU726,CODES!$A:$B,2,FALSE),"NO CODE"))</f>
        <v/>
      </c>
      <c r="BA726" s="2">
        <f>IF(""&amp;$F726&lt;&gt;"4","",IF($AY726="YES","",IF(ROUND(SUMIFS($AE$2:$AE$4001,$L$2:$L$4001,$L726,$F$2:$F$4001,"4")-SUMIFS('AR SALES'!$Y$2:$Y$2501,'AR SALES'!$L$2:$L$2501,$L726,'AR SALES'!$AD$2:$AD$2501,"OFF"),2)=0,"","STALE")))</f>
        <v/>
      </c>
      <c r="BB726" s="2">
        <f>IF(OR(""&amp;$F726="2",""&amp;$F726="4",""&amp;$F726="G",""&amp;$F726="H"),IF($AY726="YES","",IF($AB726&lt;&gt;0,"",IF(COUNTIFS('AR SALES'!$L$2:$L$2501,$L726,'AR SALES'!$AD$2:$AD$2501,IF(""&amp;$F726="4","OFF","ON"),'AR SALES'!$AF$2:$AF$2501,"Y")&gt;0,"","NO EXEMPTION"))),"")</f>
        <v/>
      </c>
    </row>
    <row r="727">
      <c r="AT727" s="2">
        <f>IF($L727="","",IFERROR(INDEX('AR SALES'!$H$2:$H$2501,MATCH(""&amp;$L727,'AR SALES'!$AE$2:$AE$2501,0)),""))</f>
        <v/>
      </c>
      <c r="AU727" s="2">
        <f>IF($L727="","",IF($A727&lt;&gt;"GA","",IF($E727="FULTON",IF(ISNUMBER(SEARCH("COLLEGE PARK",$AT727)),"FULTON (COLLEGE PARK)",IF(ISNUMBER(SEARCH("HAPEVILLE",$AT727)),"FULTON (HAPEVILLE)",IF(ISNUMBER(SEARCH("EAST POINT",$AT727)),"FULTON (EAST POINT)",IF(ISNUMBER(SEARCH("ATLANTA",$AT727)),"FULTON (ATL LIMITS)","FULTON")))),IF($E727="DEKALB",IF(ISNUMBER(SEARCH("ATLANTA",$AT727)),"DEKALB (ATL LIMITS)","DEKALB"),IF(AND($E727="CLAYTON",ISNUMBER(SEARCH("COLLEGE PARK",$AT727))),"CLAYTON (COLLEGE PARK)",$E727)))))</f>
        <v/>
      </c>
      <c r="AV727" s="2">
        <f>IF($L727="","",IF(""&amp;$F727="2","DIESEL",IF(OR(""&amp;$F727="G",""&amp;$F727="H"),"GAS","")))</f>
        <v/>
      </c>
      <c r="AW727" s="2">
        <f>IF($AV727="","",$R727)</f>
        <v/>
      </c>
      <c r="AX727" s="2">
        <f>IF($AV727="","",IF($AB727=0,$R727,0))</f>
        <v/>
      </c>
      <c r="AY727" s="2">
        <f>IF($AV727="","",IF(AND($Z727=0,COUNTIF('AR SALES'!$L$2:$L$2501,$L727)=0),"YES",""))</f>
        <v/>
      </c>
      <c r="AZ727" s="2">
        <f>IF($AV727="","",IFERROR(VLOOKUP($AU727,CODES!$A:$B,2,FALSE),"NO CODE"))</f>
        <v/>
      </c>
      <c r="BA727" s="2">
        <f>IF(""&amp;$F727&lt;&gt;"4","",IF($AY727="YES","",IF(ROUND(SUMIFS($AE$2:$AE$4001,$L$2:$L$4001,$L727,$F$2:$F$4001,"4")-SUMIFS('AR SALES'!$Y$2:$Y$2501,'AR SALES'!$L$2:$L$2501,$L727,'AR SALES'!$AD$2:$AD$2501,"OFF"),2)=0,"","STALE")))</f>
        <v/>
      </c>
      <c r="BB727" s="2">
        <f>IF(OR(""&amp;$F727="2",""&amp;$F727="4",""&amp;$F727="G",""&amp;$F727="H"),IF($AY727="YES","",IF($AB727&lt;&gt;0,"",IF(COUNTIFS('AR SALES'!$L$2:$L$2501,$L727,'AR SALES'!$AD$2:$AD$2501,IF(""&amp;$F727="4","OFF","ON"),'AR SALES'!$AF$2:$AF$2501,"Y")&gt;0,"","NO EXEMPTION"))),"")</f>
        <v/>
      </c>
    </row>
    <row r="728">
      <c r="AT728" s="2">
        <f>IF($L728="","",IFERROR(INDEX('AR SALES'!$H$2:$H$2501,MATCH(""&amp;$L728,'AR SALES'!$AE$2:$AE$2501,0)),""))</f>
        <v/>
      </c>
      <c r="AU728" s="2">
        <f>IF($L728="","",IF($A728&lt;&gt;"GA","",IF($E728="FULTON",IF(ISNUMBER(SEARCH("COLLEGE PARK",$AT728)),"FULTON (COLLEGE PARK)",IF(ISNUMBER(SEARCH("HAPEVILLE",$AT728)),"FULTON (HAPEVILLE)",IF(ISNUMBER(SEARCH("EAST POINT",$AT728)),"FULTON (EAST POINT)",IF(ISNUMBER(SEARCH("ATLANTA",$AT728)),"FULTON (ATL LIMITS)","FULTON")))),IF($E728="DEKALB",IF(ISNUMBER(SEARCH("ATLANTA",$AT728)),"DEKALB (ATL LIMITS)","DEKALB"),IF(AND($E728="CLAYTON",ISNUMBER(SEARCH("COLLEGE PARK",$AT728))),"CLAYTON (COLLEGE PARK)",$E728)))))</f>
        <v/>
      </c>
      <c r="AV728" s="2">
        <f>IF($L728="","",IF(""&amp;$F728="2","DIESEL",IF(OR(""&amp;$F728="G",""&amp;$F728="H"),"GAS","")))</f>
        <v/>
      </c>
      <c r="AW728" s="2">
        <f>IF($AV728="","",$R728)</f>
        <v/>
      </c>
      <c r="AX728" s="2">
        <f>IF($AV728="","",IF($AB728=0,$R728,0))</f>
        <v/>
      </c>
      <c r="AY728" s="2">
        <f>IF($AV728="","",IF(AND($Z728=0,COUNTIF('AR SALES'!$L$2:$L$2501,$L728)=0),"YES",""))</f>
        <v/>
      </c>
      <c r="AZ728" s="2">
        <f>IF($AV728="","",IFERROR(VLOOKUP($AU728,CODES!$A:$B,2,FALSE),"NO CODE"))</f>
        <v/>
      </c>
      <c r="BA728" s="2">
        <f>IF(""&amp;$F728&lt;&gt;"4","",IF($AY728="YES","",IF(ROUND(SUMIFS($AE$2:$AE$4001,$L$2:$L$4001,$L728,$F$2:$F$4001,"4")-SUMIFS('AR SALES'!$Y$2:$Y$2501,'AR SALES'!$L$2:$L$2501,$L728,'AR SALES'!$AD$2:$AD$2501,"OFF"),2)=0,"","STALE")))</f>
        <v/>
      </c>
      <c r="BB728" s="2">
        <f>IF(OR(""&amp;$F728="2",""&amp;$F728="4",""&amp;$F728="G",""&amp;$F728="H"),IF($AY728="YES","",IF($AB728&lt;&gt;0,"",IF(COUNTIFS('AR SALES'!$L$2:$L$2501,$L728,'AR SALES'!$AD$2:$AD$2501,IF(""&amp;$F728="4","OFF","ON"),'AR SALES'!$AF$2:$AF$2501,"Y")&gt;0,"","NO EXEMPTION"))),"")</f>
        <v/>
      </c>
    </row>
    <row r="729">
      <c r="AT729" s="2">
        <f>IF($L729="","",IFERROR(INDEX('AR SALES'!$H$2:$H$2501,MATCH(""&amp;$L729,'AR SALES'!$AE$2:$AE$2501,0)),""))</f>
        <v/>
      </c>
      <c r="AU729" s="2">
        <f>IF($L729="","",IF($A729&lt;&gt;"GA","",IF($E729="FULTON",IF(ISNUMBER(SEARCH("COLLEGE PARK",$AT729)),"FULTON (COLLEGE PARK)",IF(ISNUMBER(SEARCH("HAPEVILLE",$AT729)),"FULTON (HAPEVILLE)",IF(ISNUMBER(SEARCH("EAST POINT",$AT729)),"FULTON (EAST POINT)",IF(ISNUMBER(SEARCH("ATLANTA",$AT729)),"FULTON (ATL LIMITS)","FULTON")))),IF($E729="DEKALB",IF(ISNUMBER(SEARCH("ATLANTA",$AT729)),"DEKALB (ATL LIMITS)","DEKALB"),IF(AND($E729="CLAYTON",ISNUMBER(SEARCH("COLLEGE PARK",$AT729))),"CLAYTON (COLLEGE PARK)",$E729)))))</f>
        <v/>
      </c>
      <c r="AV729" s="2">
        <f>IF($L729="","",IF(""&amp;$F729="2","DIESEL",IF(OR(""&amp;$F729="G",""&amp;$F729="H"),"GAS","")))</f>
        <v/>
      </c>
      <c r="AW729" s="2">
        <f>IF($AV729="","",$R729)</f>
        <v/>
      </c>
      <c r="AX729" s="2">
        <f>IF($AV729="","",IF($AB729=0,$R729,0))</f>
        <v/>
      </c>
      <c r="AY729" s="2">
        <f>IF($AV729="","",IF(AND($Z729=0,COUNTIF('AR SALES'!$L$2:$L$2501,$L729)=0),"YES",""))</f>
        <v/>
      </c>
      <c r="AZ729" s="2">
        <f>IF($AV729="","",IFERROR(VLOOKUP($AU729,CODES!$A:$B,2,FALSE),"NO CODE"))</f>
        <v/>
      </c>
      <c r="BA729" s="2">
        <f>IF(""&amp;$F729&lt;&gt;"4","",IF($AY729="YES","",IF(ROUND(SUMIFS($AE$2:$AE$4001,$L$2:$L$4001,$L729,$F$2:$F$4001,"4")-SUMIFS('AR SALES'!$Y$2:$Y$2501,'AR SALES'!$L$2:$L$2501,$L729,'AR SALES'!$AD$2:$AD$2501,"OFF"),2)=0,"","STALE")))</f>
        <v/>
      </c>
      <c r="BB729" s="2">
        <f>IF(OR(""&amp;$F729="2",""&amp;$F729="4",""&amp;$F729="G",""&amp;$F729="H"),IF($AY729="YES","",IF($AB729&lt;&gt;0,"",IF(COUNTIFS('AR SALES'!$L$2:$L$2501,$L729,'AR SALES'!$AD$2:$AD$2501,IF(""&amp;$F729="4","OFF","ON"),'AR SALES'!$AF$2:$AF$2501,"Y")&gt;0,"","NO EXEMPTION"))),"")</f>
        <v/>
      </c>
    </row>
    <row r="730">
      <c r="AT730" s="2">
        <f>IF($L730="","",IFERROR(INDEX('AR SALES'!$H$2:$H$2501,MATCH(""&amp;$L730,'AR SALES'!$AE$2:$AE$2501,0)),""))</f>
        <v/>
      </c>
      <c r="AU730" s="2">
        <f>IF($L730="","",IF($A730&lt;&gt;"GA","",IF($E730="FULTON",IF(ISNUMBER(SEARCH("COLLEGE PARK",$AT730)),"FULTON (COLLEGE PARK)",IF(ISNUMBER(SEARCH("HAPEVILLE",$AT730)),"FULTON (HAPEVILLE)",IF(ISNUMBER(SEARCH("EAST POINT",$AT730)),"FULTON (EAST POINT)",IF(ISNUMBER(SEARCH("ATLANTA",$AT730)),"FULTON (ATL LIMITS)","FULTON")))),IF($E730="DEKALB",IF(ISNUMBER(SEARCH("ATLANTA",$AT730)),"DEKALB (ATL LIMITS)","DEKALB"),IF(AND($E730="CLAYTON",ISNUMBER(SEARCH("COLLEGE PARK",$AT730))),"CLAYTON (COLLEGE PARK)",$E730)))))</f>
        <v/>
      </c>
      <c r="AV730" s="2">
        <f>IF($L730="","",IF(""&amp;$F730="2","DIESEL",IF(OR(""&amp;$F730="G",""&amp;$F730="H"),"GAS","")))</f>
        <v/>
      </c>
      <c r="AW730" s="2">
        <f>IF($AV730="","",$R730)</f>
        <v/>
      </c>
      <c r="AX730" s="2">
        <f>IF($AV730="","",IF($AB730=0,$R730,0))</f>
        <v/>
      </c>
      <c r="AY730" s="2">
        <f>IF($AV730="","",IF(AND($Z730=0,COUNTIF('AR SALES'!$L$2:$L$2501,$L730)=0),"YES",""))</f>
        <v/>
      </c>
      <c r="AZ730" s="2">
        <f>IF($AV730="","",IFERROR(VLOOKUP($AU730,CODES!$A:$B,2,FALSE),"NO CODE"))</f>
        <v/>
      </c>
      <c r="BA730" s="2">
        <f>IF(""&amp;$F730&lt;&gt;"4","",IF($AY730="YES","",IF(ROUND(SUMIFS($AE$2:$AE$4001,$L$2:$L$4001,$L730,$F$2:$F$4001,"4")-SUMIFS('AR SALES'!$Y$2:$Y$2501,'AR SALES'!$L$2:$L$2501,$L730,'AR SALES'!$AD$2:$AD$2501,"OFF"),2)=0,"","STALE")))</f>
        <v/>
      </c>
      <c r="BB730" s="2">
        <f>IF(OR(""&amp;$F730="2",""&amp;$F730="4",""&amp;$F730="G",""&amp;$F730="H"),IF($AY730="YES","",IF($AB730&lt;&gt;0,"",IF(COUNTIFS('AR SALES'!$L$2:$L$2501,$L730,'AR SALES'!$AD$2:$AD$2501,IF(""&amp;$F730="4","OFF","ON"),'AR SALES'!$AF$2:$AF$2501,"Y")&gt;0,"","NO EXEMPTION"))),"")</f>
        <v/>
      </c>
    </row>
    <row r="731">
      <c r="AT731" s="2">
        <f>IF($L731="","",IFERROR(INDEX('AR SALES'!$H$2:$H$2501,MATCH(""&amp;$L731,'AR SALES'!$AE$2:$AE$2501,0)),""))</f>
        <v/>
      </c>
      <c r="AU731" s="2">
        <f>IF($L731="","",IF($A731&lt;&gt;"GA","",IF($E731="FULTON",IF(ISNUMBER(SEARCH("COLLEGE PARK",$AT731)),"FULTON (COLLEGE PARK)",IF(ISNUMBER(SEARCH("HAPEVILLE",$AT731)),"FULTON (HAPEVILLE)",IF(ISNUMBER(SEARCH("EAST POINT",$AT731)),"FULTON (EAST POINT)",IF(ISNUMBER(SEARCH("ATLANTA",$AT731)),"FULTON (ATL LIMITS)","FULTON")))),IF($E731="DEKALB",IF(ISNUMBER(SEARCH("ATLANTA",$AT731)),"DEKALB (ATL LIMITS)","DEKALB"),IF(AND($E731="CLAYTON",ISNUMBER(SEARCH("COLLEGE PARK",$AT731))),"CLAYTON (COLLEGE PARK)",$E731)))))</f>
        <v/>
      </c>
      <c r="AV731" s="2">
        <f>IF($L731="","",IF(""&amp;$F731="2","DIESEL",IF(OR(""&amp;$F731="G",""&amp;$F731="H"),"GAS","")))</f>
        <v/>
      </c>
      <c r="AW731" s="2">
        <f>IF($AV731="","",$R731)</f>
        <v/>
      </c>
      <c r="AX731" s="2">
        <f>IF($AV731="","",IF($AB731=0,$R731,0))</f>
        <v/>
      </c>
      <c r="AY731" s="2">
        <f>IF($AV731="","",IF(AND($Z731=0,COUNTIF('AR SALES'!$L$2:$L$2501,$L731)=0),"YES",""))</f>
        <v/>
      </c>
      <c r="AZ731" s="2">
        <f>IF($AV731="","",IFERROR(VLOOKUP($AU731,CODES!$A:$B,2,FALSE),"NO CODE"))</f>
        <v/>
      </c>
      <c r="BA731" s="2">
        <f>IF(""&amp;$F731&lt;&gt;"4","",IF($AY731="YES","",IF(ROUND(SUMIFS($AE$2:$AE$4001,$L$2:$L$4001,$L731,$F$2:$F$4001,"4")-SUMIFS('AR SALES'!$Y$2:$Y$2501,'AR SALES'!$L$2:$L$2501,$L731,'AR SALES'!$AD$2:$AD$2501,"OFF"),2)=0,"","STALE")))</f>
        <v/>
      </c>
      <c r="BB731" s="2">
        <f>IF(OR(""&amp;$F731="2",""&amp;$F731="4",""&amp;$F731="G",""&amp;$F731="H"),IF($AY731="YES","",IF($AB731&lt;&gt;0,"",IF(COUNTIFS('AR SALES'!$L$2:$L$2501,$L731,'AR SALES'!$AD$2:$AD$2501,IF(""&amp;$F731="4","OFF","ON"),'AR SALES'!$AF$2:$AF$2501,"Y")&gt;0,"","NO EXEMPTION"))),"")</f>
        <v/>
      </c>
    </row>
    <row r="732">
      <c r="AT732" s="2">
        <f>IF($L732="","",IFERROR(INDEX('AR SALES'!$H$2:$H$2501,MATCH(""&amp;$L732,'AR SALES'!$AE$2:$AE$2501,0)),""))</f>
        <v/>
      </c>
      <c r="AU732" s="2">
        <f>IF($L732="","",IF($A732&lt;&gt;"GA","",IF($E732="FULTON",IF(ISNUMBER(SEARCH("COLLEGE PARK",$AT732)),"FULTON (COLLEGE PARK)",IF(ISNUMBER(SEARCH("HAPEVILLE",$AT732)),"FULTON (HAPEVILLE)",IF(ISNUMBER(SEARCH("EAST POINT",$AT732)),"FULTON (EAST POINT)",IF(ISNUMBER(SEARCH("ATLANTA",$AT732)),"FULTON (ATL LIMITS)","FULTON")))),IF($E732="DEKALB",IF(ISNUMBER(SEARCH("ATLANTA",$AT732)),"DEKALB (ATL LIMITS)","DEKALB"),IF(AND($E732="CLAYTON",ISNUMBER(SEARCH("COLLEGE PARK",$AT732))),"CLAYTON (COLLEGE PARK)",$E732)))))</f>
        <v/>
      </c>
      <c r="AV732" s="2">
        <f>IF($L732="","",IF(""&amp;$F732="2","DIESEL",IF(OR(""&amp;$F732="G",""&amp;$F732="H"),"GAS","")))</f>
        <v/>
      </c>
      <c r="AW732" s="2">
        <f>IF($AV732="","",$R732)</f>
        <v/>
      </c>
      <c r="AX732" s="2">
        <f>IF($AV732="","",IF($AB732=0,$R732,0))</f>
        <v/>
      </c>
      <c r="AY732" s="2">
        <f>IF($AV732="","",IF(AND($Z732=0,COUNTIF('AR SALES'!$L$2:$L$2501,$L732)=0),"YES",""))</f>
        <v/>
      </c>
      <c r="AZ732" s="2">
        <f>IF($AV732="","",IFERROR(VLOOKUP($AU732,CODES!$A:$B,2,FALSE),"NO CODE"))</f>
        <v/>
      </c>
      <c r="BA732" s="2">
        <f>IF(""&amp;$F732&lt;&gt;"4","",IF($AY732="YES","",IF(ROUND(SUMIFS($AE$2:$AE$4001,$L$2:$L$4001,$L732,$F$2:$F$4001,"4")-SUMIFS('AR SALES'!$Y$2:$Y$2501,'AR SALES'!$L$2:$L$2501,$L732,'AR SALES'!$AD$2:$AD$2501,"OFF"),2)=0,"","STALE")))</f>
        <v/>
      </c>
      <c r="BB732" s="2">
        <f>IF(OR(""&amp;$F732="2",""&amp;$F732="4",""&amp;$F732="G",""&amp;$F732="H"),IF($AY732="YES","",IF($AB732&lt;&gt;0,"",IF(COUNTIFS('AR SALES'!$L$2:$L$2501,$L732,'AR SALES'!$AD$2:$AD$2501,IF(""&amp;$F732="4","OFF","ON"),'AR SALES'!$AF$2:$AF$2501,"Y")&gt;0,"","NO EXEMPTION"))),"")</f>
        <v/>
      </c>
    </row>
    <row r="733">
      <c r="AT733" s="2">
        <f>IF($L733="","",IFERROR(INDEX('AR SALES'!$H$2:$H$2501,MATCH(""&amp;$L733,'AR SALES'!$AE$2:$AE$2501,0)),""))</f>
        <v/>
      </c>
      <c r="AU733" s="2">
        <f>IF($L733="","",IF($A733&lt;&gt;"GA","",IF($E733="FULTON",IF(ISNUMBER(SEARCH("COLLEGE PARK",$AT733)),"FULTON (COLLEGE PARK)",IF(ISNUMBER(SEARCH("HAPEVILLE",$AT733)),"FULTON (HAPEVILLE)",IF(ISNUMBER(SEARCH("EAST POINT",$AT733)),"FULTON (EAST POINT)",IF(ISNUMBER(SEARCH("ATLANTA",$AT733)),"FULTON (ATL LIMITS)","FULTON")))),IF($E733="DEKALB",IF(ISNUMBER(SEARCH("ATLANTA",$AT733)),"DEKALB (ATL LIMITS)","DEKALB"),IF(AND($E733="CLAYTON",ISNUMBER(SEARCH("COLLEGE PARK",$AT733))),"CLAYTON (COLLEGE PARK)",$E733)))))</f>
        <v/>
      </c>
      <c r="AV733" s="2">
        <f>IF($L733="","",IF(""&amp;$F733="2","DIESEL",IF(OR(""&amp;$F733="G",""&amp;$F733="H"),"GAS","")))</f>
        <v/>
      </c>
      <c r="AW733" s="2">
        <f>IF($AV733="","",$R733)</f>
        <v/>
      </c>
      <c r="AX733" s="2">
        <f>IF($AV733="","",IF($AB733=0,$R733,0))</f>
        <v/>
      </c>
      <c r="AY733" s="2">
        <f>IF($AV733="","",IF(AND($Z733=0,COUNTIF('AR SALES'!$L$2:$L$2501,$L733)=0),"YES",""))</f>
        <v/>
      </c>
      <c r="AZ733" s="2">
        <f>IF($AV733="","",IFERROR(VLOOKUP($AU733,CODES!$A:$B,2,FALSE),"NO CODE"))</f>
        <v/>
      </c>
      <c r="BA733" s="2">
        <f>IF(""&amp;$F733&lt;&gt;"4","",IF($AY733="YES","",IF(ROUND(SUMIFS($AE$2:$AE$4001,$L$2:$L$4001,$L733,$F$2:$F$4001,"4")-SUMIFS('AR SALES'!$Y$2:$Y$2501,'AR SALES'!$L$2:$L$2501,$L733,'AR SALES'!$AD$2:$AD$2501,"OFF"),2)=0,"","STALE")))</f>
        <v/>
      </c>
      <c r="BB733" s="2">
        <f>IF(OR(""&amp;$F733="2",""&amp;$F733="4",""&amp;$F733="G",""&amp;$F733="H"),IF($AY733="YES","",IF($AB733&lt;&gt;0,"",IF(COUNTIFS('AR SALES'!$L$2:$L$2501,$L733,'AR SALES'!$AD$2:$AD$2501,IF(""&amp;$F733="4","OFF","ON"),'AR SALES'!$AF$2:$AF$2501,"Y")&gt;0,"","NO EXEMPTION"))),"")</f>
        <v/>
      </c>
    </row>
    <row r="734">
      <c r="AT734" s="2">
        <f>IF($L734="","",IFERROR(INDEX('AR SALES'!$H$2:$H$2501,MATCH(""&amp;$L734,'AR SALES'!$AE$2:$AE$2501,0)),""))</f>
        <v/>
      </c>
      <c r="AU734" s="2">
        <f>IF($L734="","",IF($A734&lt;&gt;"GA","",IF($E734="FULTON",IF(ISNUMBER(SEARCH("COLLEGE PARK",$AT734)),"FULTON (COLLEGE PARK)",IF(ISNUMBER(SEARCH("HAPEVILLE",$AT734)),"FULTON (HAPEVILLE)",IF(ISNUMBER(SEARCH("EAST POINT",$AT734)),"FULTON (EAST POINT)",IF(ISNUMBER(SEARCH("ATLANTA",$AT734)),"FULTON (ATL LIMITS)","FULTON")))),IF($E734="DEKALB",IF(ISNUMBER(SEARCH("ATLANTA",$AT734)),"DEKALB (ATL LIMITS)","DEKALB"),IF(AND($E734="CLAYTON",ISNUMBER(SEARCH("COLLEGE PARK",$AT734))),"CLAYTON (COLLEGE PARK)",$E734)))))</f>
        <v/>
      </c>
      <c r="AV734" s="2">
        <f>IF($L734="","",IF(""&amp;$F734="2","DIESEL",IF(OR(""&amp;$F734="G",""&amp;$F734="H"),"GAS","")))</f>
        <v/>
      </c>
      <c r="AW734" s="2">
        <f>IF($AV734="","",$R734)</f>
        <v/>
      </c>
      <c r="AX734" s="2">
        <f>IF($AV734="","",IF($AB734=0,$R734,0))</f>
        <v/>
      </c>
      <c r="AY734" s="2">
        <f>IF($AV734="","",IF(AND($Z734=0,COUNTIF('AR SALES'!$L$2:$L$2501,$L734)=0),"YES",""))</f>
        <v/>
      </c>
      <c r="AZ734" s="2">
        <f>IF($AV734="","",IFERROR(VLOOKUP($AU734,CODES!$A:$B,2,FALSE),"NO CODE"))</f>
        <v/>
      </c>
      <c r="BA734" s="2">
        <f>IF(""&amp;$F734&lt;&gt;"4","",IF($AY734="YES","",IF(ROUND(SUMIFS($AE$2:$AE$4001,$L$2:$L$4001,$L734,$F$2:$F$4001,"4")-SUMIFS('AR SALES'!$Y$2:$Y$2501,'AR SALES'!$L$2:$L$2501,$L734,'AR SALES'!$AD$2:$AD$2501,"OFF"),2)=0,"","STALE")))</f>
        <v/>
      </c>
      <c r="BB734" s="2">
        <f>IF(OR(""&amp;$F734="2",""&amp;$F734="4",""&amp;$F734="G",""&amp;$F734="H"),IF($AY734="YES","",IF($AB734&lt;&gt;0,"",IF(COUNTIFS('AR SALES'!$L$2:$L$2501,$L734,'AR SALES'!$AD$2:$AD$2501,IF(""&amp;$F734="4","OFF","ON"),'AR SALES'!$AF$2:$AF$2501,"Y")&gt;0,"","NO EXEMPTION"))),"")</f>
        <v/>
      </c>
    </row>
    <row r="735">
      <c r="AT735" s="2">
        <f>IF($L735="","",IFERROR(INDEX('AR SALES'!$H$2:$H$2501,MATCH(""&amp;$L735,'AR SALES'!$AE$2:$AE$2501,0)),""))</f>
        <v/>
      </c>
      <c r="AU735" s="2">
        <f>IF($L735="","",IF($A735&lt;&gt;"GA","",IF($E735="FULTON",IF(ISNUMBER(SEARCH("COLLEGE PARK",$AT735)),"FULTON (COLLEGE PARK)",IF(ISNUMBER(SEARCH("HAPEVILLE",$AT735)),"FULTON (HAPEVILLE)",IF(ISNUMBER(SEARCH("EAST POINT",$AT735)),"FULTON (EAST POINT)",IF(ISNUMBER(SEARCH("ATLANTA",$AT735)),"FULTON (ATL LIMITS)","FULTON")))),IF($E735="DEKALB",IF(ISNUMBER(SEARCH("ATLANTA",$AT735)),"DEKALB (ATL LIMITS)","DEKALB"),IF(AND($E735="CLAYTON",ISNUMBER(SEARCH("COLLEGE PARK",$AT735))),"CLAYTON (COLLEGE PARK)",$E735)))))</f>
        <v/>
      </c>
      <c r="AV735" s="2">
        <f>IF($L735="","",IF(""&amp;$F735="2","DIESEL",IF(OR(""&amp;$F735="G",""&amp;$F735="H"),"GAS","")))</f>
        <v/>
      </c>
      <c r="AW735" s="2">
        <f>IF($AV735="","",$R735)</f>
        <v/>
      </c>
      <c r="AX735" s="2">
        <f>IF($AV735="","",IF($AB735=0,$R735,0))</f>
        <v/>
      </c>
      <c r="AY735" s="2">
        <f>IF($AV735="","",IF(AND($Z735=0,COUNTIF('AR SALES'!$L$2:$L$2501,$L735)=0),"YES",""))</f>
        <v/>
      </c>
      <c r="AZ735" s="2">
        <f>IF($AV735="","",IFERROR(VLOOKUP($AU735,CODES!$A:$B,2,FALSE),"NO CODE"))</f>
        <v/>
      </c>
      <c r="BA735" s="2">
        <f>IF(""&amp;$F735&lt;&gt;"4","",IF($AY735="YES","",IF(ROUND(SUMIFS($AE$2:$AE$4001,$L$2:$L$4001,$L735,$F$2:$F$4001,"4")-SUMIFS('AR SALES'!$Y$2:$Y$2501,'AR SALES'!$L$2:$L$2501,$L735,'AR SALES'!$AD$2:$AD$2501,"OFF"),2)=0,"","STALE")))</f>
        <v/>
      </c>
      <c r="BB735" s="2">
        <f>IF(OR(""&amp;$F735="2",""&amp;$F735="4",""&amp;$F735="G",""&amp;$F735="H"),IF($AY735="YES","",IF($AB735&lt;&gt;0,"",IF(COUNTIFS('AR SALES'!$L$2:$L$2501,$L735,'AR SALES'!$AD$2:$AD$2501,IF(""&amp;$F735="4","OFF","ON"),'AR SALES'!$AF$2:$AF$2501,"Y")&gt;0,"","NO EXEMPTION"))),"")</f>
        <v/>
      </c>
    </row>
    <row r="736">
      <c r="AT736" s="2">
        <f>IF($L736="","",IFERROR(INDEX('AR SALES'!$H$2:$H$2501,MATCH(""&amp;$L736,'AR SALES'!$AE$2:$AE$2501,0)),""))</f>
        <v/>
      </c>
      <c r="AU736" s="2">
        <f>IF($L736="","",IF($A736&lt;&gt;"GA","",IF($E736="FULTON",IF(ISNUMBER(SEARCH("COLLEGE PARK",$AT736)),"FULTON (COLLEGE PARK)",IF(ISNUMBER(SEARCH("HAPEVILLE",$AT736)),"FULTON (HAPEVILLE)",IF(ISNUMBER(SEARCH("EAST POINT",$AT736)),"FULTON (EAST POINT)",IF(ISNUMBER(SEARCH("ATLANTA",$AT736)),"FULTON (ATL LIMITS)","FULTON")))),IF($E736="DEKALB",IF(ISNUMBER(SEARCH("ATLANTA",$AT736)),"DEKALB (ATL LIMITS)","DEKALB"),IF(AND($E736="CLAYTON",ISNUMBER(SEARCH("COLLEGE PARK",$AT736))),"CLAYTON (COLLEGE PARK)",$E736)))))</f>
        <v/>
      </c>
      <c r="AV736" s="2">
        <f>IF($L736="","",IF(""&amp;$F736="2","DIESEL",IF(OR(""&amp;$F736="G",""&amp;$F736="H"),"GAS","")))</f>
        <v/>
      </c>
      <c r="AW736" s="2">
        <f>IF($AV736="","",$R736)</f>
        <v/>
      </c>
      <c r="AX736" s="2">
        <f>IF($AV736="","",IF($AB736=0,$R736,0))</f>
        <v/>
      </c>
      <c r="AY736" s="2">
        <f>IF($AV736="","",IF(AND($Z736=0,COUNTIF('AR SALES'!$L$2:$L$2501,$L736)=0),"YES",""))</f>
        <v/>
      </c>
      <c r="AZ736" s="2">
        <f>IF($AV736="","",IFERROR(VLOOKUP($AU736,CODES!$A:$B,2,FALSE),"NO CODE"))</f>
        <v/>
      </c>
      <c r="BA736" s="2">
        <f>IF(""&amp;$F736&lt;&gt;"4","",IF($AY736="YES","",IF(ROUND(SUMIFS($AE$2:$AE$4001,$L$2:$L$4001,$L736,$F$2:$F$4001,"4")-SUMIFS('AR SALES'!$Y$2:$Y$2501,'AR SALES'!$L$2:$L$2501,$L736,'AR SALES'!$AD$2:$AD$2501,"OFF"),2)=0,"","STALE")))</f>
        <v/>
      </c>
      <c r="BB736" s="2">
        <f>IF(OR(""&amp;$F736="2",""&amp;$F736="4",""&amp;$F736="G",""&amp;$F736="H"),IF($AY736="YES","",IF($AB736&lt;&gt;0,"",IF(COUNTIFS('AR SALES'!$L$2:$L$2501,$L736,'AR SALES'!$AD$2:$AD$2501,IF(""&amp;$F736="4","OFF","ON"),'AR SALES'!$AF$2:$AF$2501,"Y")&gt;0,"","NO EXEMPTION"))),"")</f>
        <v/>
      </c>
    </row>
    <row r="737">
      <c r="AT737" s="2">
        <f>IF($L737="","",IFERROR(INDEX('AR SALES'!$H$2:$H$2501,MATCH(""&amp;$L737,'AR SALES'!$AE$2:$AE$2501,0)),""))</f>
        <v/>
      </c>
      <c r="AU737" s="2">
        <f>IF($L737="","",IF($A737&lt;&gt;"GA","",IF($E737="FULTON",IF(ISNUMBER(SEARCH("COLLEGE PARK",$AT737)),"FULTON (COLLEGE PARK)",IF(ISNUMBER(SEARCH("HAPEVILLE",$AT737)),"FULTON (HAPEVILLE)",IF(ISNUMBER(SEARCH("EAST POINT",$AT737)),"FULTON (EAST POINT)",IF(ISNUMBER(SEARCH("ATLANTA",$AT737)),"FULTON (ATL LIMITS)","FULTON")))),IF($E737="DEKALB",IF(ISNUMBER(SEARCH("ATLANTA",$AT737)),"DEKALB (ATL LIMITS)","DEKALB"),IF(AND($E737="CLAYTON",ISNUMBER(SEARCH("COLLEGE PARK",$AT737))),"CLAYTON (COLLEGE PARK)",$E737)))))</f>
        <v/>
      </c>
      <c r="AV737" s="2">
        <f>IF($L737="","",IF(""&amp;$F737="2","DIESEL",IF(OR(""&amp;$F737="G",""&amp;$F737="H"),"GAS","")))</f>
        <v/>
      </c>
      <c r="AW737" s="2">
        <f>IF($AV737="","",$R737)</f>
        <v/>
      </c>
      <c r="AX737" s="2">
        <f>IF($AV737="","",IF($AB737=0,$R737,0))</f>
        <v/>
      </c>
      <c r="AY737" s="2">
        <f>IF($AV737="","",IF(AND($Z737=0,COUNTIF('AR SALES'!$L$2:$L$2501,$L737)=0),"YES",""))</f>
        <v/>
      </c>
      <c r="AZ737" s="2">
        <f>IF($AV737="","",IFERROR(VLOOKUP($AU737,CODES!$A:$B,2,FALSE),"NO CODE"))</f>
        <v/>
      </c>
      <c r="BA737" s="2">
        <f>IF(""&amp;$F737&lt;&gt;"4","",IF($AY737="YES","",IF(ROUND(SUMIFS($AE$2:$AE$4001,$L$2:$L$4001,$L737,$F$2:$F$4001,"4")-SUMIFS('AR SALES'!$Y$2:$Y$2501,'AR SALES'!$L$2:$L$2501,$L737,'AR SALES'!$AD$2:$AD$2501,"OFF"),2)=0,"","STALE")))</f>
        <v/>
      </c>
      <c r="BB737" s="2">
        <f>IF(OR(""&amp;$F737="2",""&amp;$F737="4",""&amp;$F737="G",""&amp;$F737="H"),IF($AY737="YES","",IF($AB737&lt;&gt;0,"",IF(COUNTIFS('AR SALES'!$L$2:$L$2501,$L737,'AR SALES'!$AD$2:$AD$2501,IF(""&amp;$F737="4","OFF","ON"),'AR SALES'!$AF$2:$AF$2501,"Y")&gt;0,"","NO EXEMPTION"))),"")</f>
        <v/>
      </c>
    </row>
    <row r="738">
      <c r="AT738" s="2">
        <f>IF($L738="","",IFERROR(INDEX('AR SALES'!$H$2:$H$2501,MATCH(""&amp;$L738,'AR SALES'!$AE$2:$AE$2501,0)),""))</f>
        <v/>
      </c>
      <c r="AU738" s="2">
        <f>IF($L738="","",IF($A738&lt;&gt;"GA","",IF($E738="FULTON",IF(ISNUMBER(SEARCH("COLLEGE PARK",$AT738)),"FULTON (COLLEGE PARK)",IF(ISNUMBER(SEARCH("HAPEVILLE",$AT738)),"FULTON (HAPEVILLE)",IF(ISNUMBER(SEARCH("EAST POINT",$AT738)),"FULTON (EAST POINT)",IF(ISNUMBER(SEARCH("ATLANTA",$AT738)),"FULTON (ATL LIMITS)","FULTON")))),IF($E738="DEKALB",IF(ISNUMBER(SEARCH("ATLANTA",$AT738)),"DEKALB (ATL LIMITS)","DEKALB"),IF(AND($E738="CLAYTON",ISNUMBER(SEARCH("COLLEGE PARK",$AT738))),"CLAYTON (COLLEGE PARK)",$E738)))))</f>
        <v/>
      </c>
      <c r="AV738" s="2">
        <f>IF($L738="","",IF(""&amp;$F738="2","DIESEL",IF(OR(""&amp;$F738="G",""&amp;$F738="H"),"GAS","")))</f>
        <v/>
      </c>
      <c r="AW738" s="2">
        <f>IF($AV738="","",$R738)</f>
        <v/>
      </c>
      <c r="AX738" s="2">
        <f>IF($AV738="","",IF($AB738=0,$R738,0))</f>
        <v/>
      </c>
      <c r="AY738" s="2">
        <f>IF($AV738="","",IF(AND($Z738=0,COUNTIF('AR SALES'!$L$2:$L$2501,$L738)=0),"YES",""))</f>
        <v/>
      </c>
      <c r="AZ738" s="2">
        <f>IF($AV738="","",IFERROR(VLOOKUP($AU738,CODES!$A:$B,2,FALSE),"NO CODE"))</f>
        <v/>
      </c>
      <c r="BA738" s="2">
        <f>IF(""&amp;$F738&lt;&gt;"4","",IF($AY738="YES","",IF(ROUND(SUMIFS($AE$2:$AE$4001,$L$2:$L$4001,$L738,$F$2:$F$4001,"4")-SUMIFS('AR SALES'!$Y$2:$Y$2501,'AR SALES'!$L$2:$L$2501,$L738,'AR SALES'!$AD$2:$AD$2501,"OFF"),2)=0,"","STALE")))</f>
        <v/>
      </c>
      <c r="BB738" s="2">
        <f>IF(OR(""&amp;$F738="2",""&amp;$F738="4",""&amp;$F738="G",""&amp;$F738="H"),IF($AY738="YES","",IF($AB738&lt;&gt;0,"",IF(COUNTIFS('AR SALES'!$L$2:$L$2501,$L738,'AR SALES'!$AD$2:$AD$2501,IF(""&amp;$F738="4","OFF","ON"),'AR SALES'!$AF$2:$AF$2501,"Y")&gt;0,"","NO EXEMPTION"))),"")</f>
        <v/>
      </c>
    </row>
    <row r="739">
      <c r="AT739" s="2">
        <f>IF($L739="","",IFERROR(INDEX('AR SALES'!$H$2:$H$2501,MATCH(""&amp;$L739,'AR SALES'!$AE$2:$AE$2501,0)),""))</f>
        <v/>
      </c>
      <c r="AU739" s="2">
        <f>IF($L739="","",IF($A739&lt;&gt;"GA","",IF($E739="FULTON",IF(ISNUMBER(SEARCH("COLLEGE PARK",$AT739)),"FULTON (COLLEGE PARK)",IF(ISNUMBER(SEARCH("HAPEVILLE",$AT739)),"FULTON (HAPEVILLE)",IF(ISNUMBER(SEARCH("EAST POINT",$AT739)),"FULTON (EAST POINT)",IF(ISNUMBER(SEARCH("ATLANTA",$AT739)),"FULTON (ATL LIMITS)","FULTON")))),IF($E739="DEKALB",IF(ISNUMBER(SEARCH("ATLANTA",$AT739)),"DEKALB (ATL LIMITS)","DEKALB"),IF(AND($E739="CLAYTON",ISNUMBER(SEARCH("COLLEGE PARK",$AT739))),"CLAYTON (COLLEGE PARK)",$E739)))))</f>
        <v/>
      </c>
      <c r="AV739" s="2">
        <f>IF($L739="","",IF(""&amp;$F739="2","DIESEL",IF(OR(""&amp;$F739="G",""&amp;$F739="H"),"GAS","")))</f>
        <v/>
      </c>
      <c r="AW739" s="2">
        <f>IF($AV739="","",$R739)</f>
        <v/>
      </c>
      <c r="AX739" s="2">
        <f>IF($AV739="","",IF($AB739=0,$R739,0))</f>
        <v/>
      </c>
      <c r="AY739" s="2">
        <f>IF($AV739="","",IF(AND($Z739=0,COUNTIF('AR SALES'!$L$2:$L$2501,$L739)=0),"YES",""))</f>
        <v/>
      </c>
      <c r="AZ739" s="2">
        <f>IF($AV739="","",IFERROR(VLOOKUP($AU739,CODES!$A:$B,2,FALSE),"NO CODE"))</f>
        <v/>
      </c>
      <c r="BA739" s="2">
        <f>IF(""&amp;$F739&lt;&gt;"4","",IF($AY739="YES","",IF(ROUND(SUMIFS($AE$2:$AE$4001,$L$2:$L$4001,$L739,$F$2:$F$4001,"4")-SUMIFS('AR SALES'!$Y$2:$Y$2501,'AR SALES'!$L$2:$L$2501,$L739,'AR SALES'!$AD$2:$AD$2501,"OFF"),2)=0,"","STALE")))</f>
        <v/>
      </c>
      <c r="BB739" s="2">
        <f>IF(OR(""&amp;$F739="2",""&amp;$F739="4",""&amp;$F739="G",""&amp;$F739="H"),IF($AY739="YES","",IF($AB739&lt;&gt;0,"",IF(COUNTIFS('AR SALES'!$L$2:$L$2501,$L739,'AR SALES'!$AD$2:$AD$2501,IF(""&amp;$F739="4","OFF","ON"),'AR SALES'!$AF$2:$AF$2501,"Y")&gt;0,"","NO EXEMPTION"))),"")</f>
        <v/>
      </c>
    </row>
    <row r="740">
      <c r="AT740" s="2">
        <f>IF($L740="","",IFERROR(INDEX('AR SALES'!$H$2:$H$2501,MATCH(""&amp;$L740,'AR SALES'!$AE$2:$AE$2501,0)),""))</f>
        <v/>
      </c>
      <c r="AU740" s="2">
        <f>IF($L740="","",IF($A740&lt;&gt;"GA","",IF($E740="FULTON",IF(ISNUMBER(SEARCH("COLLEGE PARK",$AT740)),"FULTON (COLLEGE PARK)",IF(ISNUMBER(SEARCH("HAPEVILLE",$AT740)),"FULTON (HAPEVILLE)",IF(ISNUMBER(SEARCH("EAST POINT",$AT740)),"FULTON (EAST POINT)",IF(ISNUMBER(SEARCH("ATLANTA",$AT740)),"FULTON (ATL LIMITS)","FULTON")))),IF($E740="DEKALB",IF(ISNUMBER(SEARCH("ATLANTA",$AT740)),"DEKALB (ATL LIMITS)","DEKALB"),IF(AND($E740="CLAYTON",ISNUMBER(SEARCH("COLLEGE PARK",$AT740))),"CLAYTON (COLLEGE PARK)",$E740)))))</f>
        <v/>
      </c>
      <c r="AV740" s="2">
        <f>IF($L740="","",IF(""&amp;$F740="2","DIESEL",IF(OR(""&amp;$F740="G",""&amp;$F740="H"),"GAS","")))</f>
        <v/>
      </c>
      <c r="AW740" s="2">
        <f>IF($AV740="","",$R740)</f>
        <v/>
      </c>
      <c r="AX740" s="2">
        <f>IF($AV740="","",IF($AB740=0,$R740,0))</f>
        <v/>
      </c>
      <c r="AY740" s="2">
        <f>IF($AV740="","",IF(AND($Z740=0,COUNTIF('AR SALES'!$L$2:$L$2501,$L740)=0),"YES",""))</f>
        <v/>
      </c>
      <c r="AZ740" s="2">
        <f>IF($AV740="","",IFERROR(VLOOKUP($AU740,CODES!$A:$B,2,FALSE),"NO CODE"))</f>
        <v/>
      </c>
      <c r="BA740" s="2">
        <f>IF(""&amp;$F740&lt;&gt;"4","",IF($AY740="YES","",IF(ROUND(SUMIFS($AE$2:$AE$4001,$L$2:$L$4001,$L740,$F$2:$F$4001,"4")-SUMIFS('AR SALES'!$Y$2:$Y$2501,'AR SALES'!$L$2:$L$2501,$L740,'AR SALES'!$AD$2:$AD$2501,"OFF"),2)=0,"","STALE")))</f>
        <v/>
      </c>
      <c r="BB740" s="2">
        <f>IF(OR(""&amp;$F740="2",""&amp;$F740="4",""&amp;$F740="G",""&amp;$F740="H"),IF($AY740="YES","",IF($AB740&lt;&gt;0,"",IF(COUNTIFS('AR SALES'!$L$2:$L$2501,$L740,'AR SALES'!$AD$2:$AD$2501,IF(""&amp;$F740="4","OFF","ON"),'AR SALES'!$AF$2:$AF$2501,"Y")&gt;0,"","NO EXEMPTION"))),"")</f>
        <v/>
      </c>
    </row>
    <row r="741">
      <c r="AT741" s="2">
        <f>IF($L741="","",IFERROR(INDEX('AR SALES'!$H$2:$H$2501,MATCH(""&amp;$L741,'AR SALES'!$AE$2:$AE$2501,0)),""))</f>
        <v/>
      </c>
      <c r="AU741" s="2">
        <f>IF($L741="","",IF($A741&lt;&gt;"GA","",IF($E741="FULTON",IF(ISNUMBER(SEARCH("COLLEGE PARK",$AT741)),"FULTON (COLLEGE PARK)",IF(ISNUMBER(SEARCH("HAPEVILLE",$AT741)),"FULTON (HAPEVILLE)",IF(ISNUMBER(SEARCH("EAST POINT",$AT741)),"FULTON (EAST POINT)",IF(ISNUMBER(SEARCH("ATLANTA",$AT741)),"FULTON (ATL LIMITS)","FULTON")))),IF($E741="DEKALB",IF(ISNUMBER(SEARCH("ATLANTA",$AT741)),"DEKALB (ATL LIMITS)","DEKALB"),IF(AND($E741="CLAYTON",ISNUMBER(SEARCH("COLLEGE PARK",$AT741))),"CLAYTON (COLLEGE PARK)",$E741)))))</f>
        <v/>
      </c>
      <c r="AV741" s="2">
        <f>IF($L741="","",IF(""&amp;$F741="2","DIESEL",IF(OR(""&amp;$F741="G",""&amp;$F741="H"),"GAS","")))</f>
        <v/>
      </c>
      <c r="AW741" s="2">
        <f>IF($AV741="","",$R741)</f>
        <v/>
      </c>
      <c r="AX741" s="2">
        <f>IF($AV741="","",IF($AB741=0,$R741,0))</f>
        <v/>
      </c>
      <c r="AY741" s="2">
        <f>IF($AV741="","",IF(AND($Z741=0,COUNTIF('AR SALES'!$L$2:$L$2501,$L741)=0),"YES",""))</f>
        <v/>
      </c>
      <c r="AZ741" s="2">
        <f>IF($AV741="","",IFERROR(VLOOKUP($AU741,CODES!$A:$B,2,FALSE),"NO CODE"))</f>
        <v/>
      </c>
      <c r="BA741" s="2">
        <f>IF(""&amp;$F741&lt;&gt;"4","",IF($AY741="YES","",IF(ROUND(SUMIFS($AE$2:$AE$4001,$L$2:$L$4001,$L741,$F$2:$F$4001,"4")-SUMIFS('AR SALES'!$Y$2:$Y$2501,'AR SALES'!$L$2:$L$2501,$L741,'AR SALES'!$AD$2:$AD$2501,"OFF"),2)=0,"","STALE")))</f>
        <v/>
      </c>
      <c r="BB741" s="2">
        <f>IF(OR(""&amp;$F741="2",""&amp;$F741="4",""&amp;$F741="G",""&amp;$F741="H"),IF($AY741="YES","",IF($AB741&lt;&gt;0,"",IF(COUNTIFS('AR SALES'!$L$2:$L$2501,$L741,'AR SALES'!$AD$2:$AD$2501,IF(""&amp;$F741="4","OFF","ON"),'AR SALES'!$AF$2:$AF$2501,"Y")&gt;0,"","NO EXEMPTION"))),"")</f>
        <v/>
      </c>
    </row>
    <row r="742">
      <c r="AT742" s="2">
        <f>IF($L742="","",IFERROR(INDEX('AR SALES'!$H$2:$H$2501,MATCH(""&amp;$L742,'AR SALES'!$AE$2:$AE$2501,0)),""))</f>
        <v/>
      </c>
      <c r="AU742" s="2">
        <f>IF($L742="","",IF($A742&lt;&gt;"GA","",IF($E742="FULTON",IF(ISNUMBER(SEARCH("COLLEGE PARK",$AT742)),"FULTON (COLLEGE PARK)",IF(ISNUMBER(SEARCH("HAPEVILLE",$AT742)),"FULTON (HAPEVILLE)",IF(ISNUMBER(SEARCH("EAST POINT",$AT742)),"FULTON (EAST POINT)",IF(ISNUMBER(SEARCH("ATLANTA",$AT742)),"FULTON (ATL LIMITS)","FULTON")))),IF($E742="DEKALB",IF(ISNUMBER(SEARCH("ATLANTA",$AT742)),"DEKALB (ATL LIMITS)","DEKALB"),IF(AND($E742="CLAYTON",ISNUMBER(SEARCH("COLLEGE PARK",$AT742))),"CLAYTON (COLLEGE PARK)",$E742)))))</f>
        <v/>
      </c>
      <c r="AV742" s="2">
        <f>IF($L742="","",IF(""&amp;$F742="2","DIESEL",IF(OR(""&amp;$F742="G",""&amp;$F742="H"),"GAS","")))</f>
        <v/>
      </c>
      <c r="AW742" s="2">
        <f>IF($AV742="","",$R742)</f>
        <v/>
      </c>
      <c r="AX742" s="2">
        <f>IF($AV742="","",IF($AB742=0,$R742,0))</f>
        <v/>
      </c>
      <c r="AY742" s="2">
        <f>IF($AV742="","",IF(AND($Z742=0,COUNTIF('AR SALES'!$L$2:$L$2501,$L742)=0),"YES",""))</f>
        <v/>
      </c>
      <c r="AZ742" s="2">
        <f>IF($AV742="","",IFERROR(VLOOKUP($AU742,CODES!$A:$B,2,FALSE),"NO CODE"))</f>
        <v/>
      </c>
      <c r="BA742" s="2">
        <f>IF(""&amp;$F742&lt;&gt;"4","",IF($AY742="YES","",IF(ROUND(SUMIFS($AE$2:$AE$4001,$L$2:$L$4001,$L742,$F$2:$F$4001,"4")-SUMIFS('AR SALES'!$Y$2:$Y$2501,'AR SALES'!$L$2:$L$2501,$L742,'AR SALES'!$AD$2:$AD$2501,"OFF"),2)=0,"","STALE")))</f>
        <v/>
      </c>
      <c r="BB742" s="2">
        <f>IF(OR(""&amp;$F742="2",""&amp;$F742="4",""&amp;$F742="G",""&amp;$F742="H"),IF($AY742="YES","",IF($AB742&lt;&gt;0,"",IF(COUNTIFS('AR SALES'!$L$2:$L$2501,$L742,'AR SALES'!$AD$2:$AD$2501,IF(""&amp;$F742="4","OFF","ON"),'AR SALES'!$AF$2:$AF$2501,"Y")&gt;0,"","NO EXEMPTION"))),"")</f>
        <v/>
      </c>
    </row>
    <row r="743">
      <c r="AT743" s="2">
        <f>IF($L743="","",IFERROR(INDEX('AR SALES'!$H$2:$H$2501,MATCH(""&amp;$L743,'AR SALES'!$AE$2:$AE$2501,0)),""))</f>
        <v/>
      </c>
      <c r="AU743" s="2">
        <f>IF($L743="","",IF($A743&lt;&gt;"GA","",IF($E743="FULTON",IF(ISNUMBER(SEARCH("COLLEGE PARK",$AT743)),"FULTON (COLLEGE PARK)",IF(ISNUMBER(SEARCH("HAPEVILLE",$AT743)),"FULTON (HAPEVILLE)",IF(ISNUMBER(SEARCH("EAST POINT",$AT743)),"FULTON (EAST POINT)",IF(ISNUMBER(SEARCH("ATLANTA",$AT743)),"FULTON (ATL LIMITS)","FULTON")))),IF($E743="DEKALB",IF(ISNUMBER(SEARCH("ATLANTA",$AT743)),"DEKALB (ATL LIMITS)","DEKALB"),IF(AND($E743="CLAYTON",ISNUMBER(SEARCH("COLLEGE PARK",$AT743))),"CLAYTON (COLLEGE PARK)",$E743)))))</f>
        <v/>
      </c>
      <c r="AV743" s="2">
        <f>IF($L743="","",IF(""&amp;$F743="2","DIESEL",IF(OR(""&amp;$F743="G",""&amp;$F743="H"),"GAS","")))</f>
        <v/>
      </c>
      <c r="AW743" s="2">
        <f>IF($AV743="","",$R743)</f>
        <v/>
      </c>
      <c r="AX743" s="2">
        <f>IF($AV743="","",IF($AB743=0,$R743,0))</f>
        <v/>
      </c>
      <c r="AY743" s="2">
        <f>IF($AV743="","",IF(AND($Z743=0,COUNTIF('AR SALES'!$L$2:$L$2501,$L743)=0),"YES",""))</f>
        <v/>
      </c>
      <c r="AZ743" s="2">
        <f>IF($AV743="","",IFERROR(VLOOKUP($AU743,CODES!$A:$B,2,FALSE),"NO CODE"))</f>
        <v/>
      </c>
      <c r="BA743" s="2">
        <f>IF(""&amp;$F743&lt;&gt;"4","",IF($AY743="YES","",IF(ROUND(SUMIFS($AE$2:$AE$4001,$L$2:$L$4001,$L743,$F$2:$F$4001,"4")-SUMIFS('AR SALES'!$Y$2:$Y$2501,'AR SALES'!$L$2:$L$2501,$L743,'AR SALES'!$AD$2:$AD$2501,"OFF"),2)=0,"","STALE")))</f>
        <v/>
      </c>
      <c r="BB743" s="2">
        <f>IF(OR(""&amp;$F743="2",""&amp;$F743="4",""&amp;$F743="G",""&amp;$F743="H"),IF($AY743="YES","",IF($AB743&lt;&gt;0,"",IF(COUNTIFS('AR SALES'!$L$2:$L$2501,$L743,'AR SALES'!$AD$2:$AD$2501,IF(""&amp;$F743="4","OFF","ON"),'AR SALES'!$AF$2:$AF$2501,"Y")&gt;0,"","NO EXEMPTION"))),"")</f>
        <v/>
      </c>
    </row>
    <row r="744">
      <c r="AT744" s="2">
        <f>IF($L744="","",IFERROR(INDEX('AR SALES'!$H$2:$H$2501,MATCH(""&amp;$L744,'AR SALES'!$AE$2:$AE$2501,0)),""))</f>
        <v/>
      </c>
      <c r="AU744" s="2">
        <f>IF($L744="","",IF($A744&lt;&gt;"GA","",IF($E744="FULTON",IF(ISNUMBER(SEARCH("COLLEGE PARK",$AT744)),"FULTON (COLLEGE PARK)",IF(ISNUMBER(SEARCH("HAPEVILLE",$AT744)),"FULTON (HAPEVILLE)",IF(ISNUMBER(SEARCH("EAST POINT",$AT744)),"FULTON (EAST POINT)",IF(ISNUMBER(SEARCH("ATLANTA",$AT744)),"FULTON (ATL LIMITS)","FULTON")))),IF($E744="DEKALB",IF(ISNUMBER(SEARCH("ATLANTA",$AT744)),"DEKALB (ATL LIMITS)","DEKALB"),IF(AND($E744="CLAYTON",ISNUMBER(SEARCH("COLLEGE PARK",$AT744))),"CLAYTON (COLLEGE PARK)",$E744)))))</f>
        <v/>
      </c>
      <c r="AV744" s="2">
        <f>IF($L744="","",IF(""&amp;$F744="2","DIESEL",IF(OR(""&amp;$F744="G",""&amp;$F744="H"),"GAS","")))</f>
        <v/>
      </c>
      <c r="AW744" s="2">
        <f>IF($AV744="","",$R744)</f>
        <v/>
      </c>
      <c r="AX744" s="2">
        <f>IF($AV744="","",IF($AB744=0,$R744,0))</f>
        <v/>
      </c>
      <c r="AY744" s="2">
        <f>IF($AV744="","",IF(AND($Z744=0,COUNTIF('AR SALES'!$L$2:$L$2501,$L744)=0),"YES",""))</f>
        <v/>
      </c>
      <c r="AZ744" s="2">
        <f>IF($AV744="","",IFERROR(VLOOKUP($AU744,CODES!$A:$B,2,FALSE),"NO CODE"))</f>
        <v/>
      </c>
      <c r="BA744" s="2">
        <f>IF(""&amp;$F744&lt;&gt;"4","",IF($AY744="YES","",IF(ROUND(SUMIFS($AE$2:$AE$4001,$L$2:$L$4001,$L744,$F$2:$F$4001,"4")-SUMIFS('AR SALES'!$Y$2:$Y$2501,'AR SALES'!$L$2:$L$2501,$L744,'AR SALES'!$AD$2:$AD$2501,"OFF"),2)=0,"","STALE")))</f>
        <v/>
      </c>
      <c r="BB744" s="2">
        <f>IF(OR(""&amp;$F744="2",""&amp;$F744="4",""&amp;$F744="G",""&amp;$F744="H"),IF($AY744="YES","",IF($AB744&lt;&gt;0,"",IF(COUNTIFS('AR SALES'!$L$2:$L$2501,$L744,'AR SALES'!$AD$2:$AD$2501,IF(""&amp;$F744="4","OFF","ON"),'AR SALES'!$AF$2:$AF$2501,"Y")&gt;0,"","NO EXEMPTION"))),"")</f>
        <v/>
      </c>
    </row>
    <row r="745">
      <c r="AT745" s="2">
        <f>IF($L745="","",IFERROR(INDEX('AR SALES'!$H$2:$H$2501,MATCH(""&amp;$L745,'AR SALES'!$AE$2:$AE$2501,0)),""))</f>
        <v/>
      </c>
      <c r="AU745" s="2">
        <f>IF($L745="","",IF($A745&lt;&gt;"GA","",IF($E745="FULTON",IF(ISNUMBER(SEARCH("COLLEGE PARK",$AT745)),"FULTON (COLLEGE PARK)",IF(ISNUMBER(SEARCH("HAPEVILLE",$AT745)),"FULTON (HAPEVILLE)",IF(ISNUMBER(SEARCH("EAST POINT",$AT745)),"FULTON (EAST POINT)",IF(ISNUMBER(SEARCH("ATLANTA",$AT745)),"FULTON (ATL LIMITS)","FULTON")))),IF($E745="DEKALB",IF(ISNUMBER(SEARCH("ATLANTA",$AT745)),"DEKALB (ATL LIMITS)","DEKALB"),IF(AND($E745="CLAYTON",ISNUMBER(SEARCH("COLLEGE PARK",$AT745))),"CLAYTON (COLLEGE PARK)",$E745)))))</f>
        <v/>
      </c>
      <c r="AV745" s="2">
        <f>IF($L745="","",IF(""&amp;$F745="2","DIESEL",IF(OR(""&amp;$F745="G",""&amp;$F745="H"),"GAS","")))</f>
        <v/>
      </c>
      <c r="AW745" s="2">
        <f>IF($AV745="","",$R745)</f>
        <v/>
      </c>
      <c r="AX745" s="2">
        <f>IF($AV745="","",IF($AB745=0,$R745,0))</f>
        <v/>
      </c>
      <c r="AY745" s="2">
        <f>IF($AV745="","",IF(AND($Z745=0,COUNTIF('AR SALES'!$L$2:$L$2501,$L745)=0),"YES",""))</f>
        <v/>
      </c>
      <c r="AZ745" s="2">
        <f>IF($AV745="","",IFERROR(VLOOKUP($AU745,CODES!$A:$B,2,FALSE),"NO CODE"))</f>
        <v/>
      </c>
      <c r="BA745" s="2">
        <f>IF(""&amp;$F745&lt;&gt;"4","",IF($AY745="YES","",IF(ROUND(SUMIFS($AE$2:$AE$4001,$L$2:$L$4001,$L745,$F$2:$F$4001,"4")-SUMIFS('AR SALES'!$Y$2:$Y$2501,'AR SALES'!$L$2:$L$2501,$L745,'AR SALES'!$AD$2:$AD$2501,"OFF"),2)=0,"","STALE")))</f>
        <v/>
      </c>
      <c r="BB745" s="2">
        <f>IF(OR(""&amp;$F745="2",""&amp;$F745="4",""&amp;$F745="G",""&amp;$F745="H"),IF($AY745="YES","",IF($AB745&lt;&gt;0,"",IF(COUNTIFS('AR SALES'!$L$2:$L$2501,$L745,'AR SALES'!$AD$2:$AD$2501,IF(""&amp;$F745="4","OFF","ON"),'AR SALES'!$AF$2:$AF$2501,"Y")&gt;0,"","NO EXEMPTION"))),"")</f>
        <v/>
      </c>
    </row>
    <row r="746">
      <c r="AT746" s="2">
        <f>IF($L746="","",IFERROR(INDEX('AR SALES'!$H$2:$H$2501,MATCH(""&amp;$L746,'AR SALES'!$AE$2:$AE$2501,0)),""))</f>
        <v/>
      </c>
      <c r="AU746" s="2">
        <f>IF($L746="","",IF($A746&lt;&gt;"GA","",IF($E746="FULTON",IF(ISNUMBER(SEARCH("COLLEGE PARK",$AT746)),"FULTON (COLLEGE PARK)",IF(ISNUMBER(SEARCH("HAPEVILLE",$AT746)),"FULTON (HAPEVILLE)",IF(ISNUMBER(SEARCH("EAST POINT",$AT746)),"FULTON (EAST POINT)",IF(ISNUMBER(SEARCH("ATLANTA",$AT746)),"FULTON (ATL LIMITS)","FULTON")))),IF($E746="DEKALB",IF(ISNUMBER(SEARCH("ATLANTA",$AT746)),"DEKALB (ATL LIMITS)","DEKALB"),IF(AND($E746="CLAYTON",ISNUMBER(SEARCH("COLLEGE PARK",$AT746))),"CLAYTON (COLLEGE PARK)",$E746)))))</f>
        <v/>
      </c>
      <c r="AV746" s="2">
        <f>IF($L746="","",IF(""&amp;$F746="2","DIESEL",IF(OR(""&amp;$F746="G",""&amp;$F746="H"),"GAS","")))</f>
        <v/>
      </c>
      <c r="AW746" s="2">
        <f>IF($AV746="","",$R746)</f>
        <v/>
      </c>
      <c r="AX746" s="2">
        <f>IF($AV746="","",IF($AB746=0,$R746,0))</f>
        <v/>
      </c>
      <c r="AY746" s="2">
        <f>IF($AV746="","",IF(AND($Z746=0,COUNTIF('AR SALES'!$L$2:$L$2501,$L746)=0),"YES",""))</f>
        <v/>
      </c>
      <c r="AZ746" s="2">
        <f>IF($AV746="","",IFERROR(VLOOKUP($AU746,CODES!$A:$B,2,FALSE),"NO CODE"))</f>
        <v/>
      </c>
      <c r="BA746" s="2">
        <f>IF(""&amp;$F746&lt;&gt;"4","",IF($AY746="YES","",IF(ROUND(SUMIFS($AE$2:$AE$4001,$L$2:$L$4001,$L746,$F$2:$F$4001,"4")-SUMIFS('AR SALES'!$Y$2:$Y$2501,'AR SALES'!$L$2:$L$2501,$L746,'AR SALES'!$AD$2:$AD$2501,"OFF"),2)=0,"","STALE")))</f>
        <v/>
      </c>
      <c r="BB746" s="2">
        <f>IF(OR(""&amp;$F746="2",""&amp;$F746="4",""&amp;$F746="G",""&amp;$F746="H"),IF($AY746="YES","",IF($AB746&lt;&gt;0,"",IF(COUNTIFS('AR SALES'!$L$2:$L$2501,$L746,'AR SALES'!$AD$2:$AD$2501,IF(""&amp;$F746="4","OFF","ON"),'AR SALES'!$AF$2:$AF$2501,"Y")&gt;0,"","NO EXEMPTION"))),"")</f>
        <v/>
      </c>
    </row>
    <row r="747">
      <c r="AT747" s="2">
        <f>IF($L747="","",IFERROR(INDEX('AR SALES'!$H$2:$H$2501,MATCH(""&amp;$L747,'AR SALES'!$AE$2:$AE$2501,0)),""))</f>
        <v/>
      </c>
      <c r="AU747" s="2">
        <f>IF($L747="","",IF($A747&lt;&gt;"GA","",IF($E747="FULTON",IF(ISNUMBER(SEARCH("COLLEGE PARK",$AT747)),"FULTON (COLLEGE PARK)",IF(ISNUMBER(SEARCH("HAPEVILLE",$AT747)),"FULTON (HAPEVILLE)",IF(ISNUMBER(SEARCH("EAST POINT",$AT747)),"FULTON (EAST POINT)",IF(ISNUMBER(SEARCH("ATLANTA",$AT747)),"FULTON (ATL LIMITS)","FULTON")))),IF($E747="DEKALB",IF(ISNUMBER(SEARCH("ATLANTA",$AT747)),"DEKALB (ATL LIMITS)","DEKALB"),IF(AND($E747="CLAYTON",ISNUMBER(SEARCH("COLLEGE PARK",$AT747))),"CLAYTON (COLLEGE PARK)",$E747)))))</f>
        <v/>
      </c>
      <c r="AV747" s="2">
        <f>IF($L747="","",IF(""&amp;$F747="2","DIESEL",IF(OR(""&amp;$F747="G",""&amp;$F747="H"),"GAS","")))</f>
        <v/>
      </c>
      <c r="AW747" s="2">
        <f>IF($AV747="","",$R747)</f>
        <v/>
      </c>
      <c r="AX747" s="2">
        <f>IF($AV747="","",IF($AB747=0,$R747,0))</f>
        <v/>
      </c>
      <c r="AY747" s="2">
        <f>IF($AV747="","",IF(AND($Z747=0,COUNTIF('AR SALES'!$L$2:$L$2501,$L747)=0),"YES",""))</f>
        <v/>
      </c>
      <c r="AZ747" s="2">
        <f>IF($AV747="","",IFERROR(VLOOKUP($AU747,CODES!$A:$B,2,FALSE),"NO CODE"))</f>
        <v/>
      </c>
      <c r="BA747" s="2">
        <f>IF(""&amp;$F747&lt;&gt;"4","",IF($AY747="YES","",IF(ROUND(SUMIFS($AE$2:$AE$4001,$L$2:$L$4001,$L747,$F$2:$F$4001,"4")-SUMIFS('AR SALES'!$Y$2:$Y$2501,'AR SALES'!$L$2:$L$2501,$L747,'AR SALES'!$AD$2:$AD$2501,"OFF"),2)=0,"","STALE")))</f>
        <v/>
      </c>
      <c r="BB747" s="2">
        <f>IF(OR(""&amp;$F747="2",""&amp;$F747="4",""&amp;$F747="G",""&amp;$F747="H"),IF($AY747="YES","",IF($AB747&lt;&gt;0,"",IF(COUNTIFS('AR SALES'!$L$2:$L$2501,$L747,'AR SALES'!$AD$2:$AD$2501,IF(""&amp;$F747="4","OFF","ON"),'AR SALES'!$AF$2:$AF$2501,"Y")&gt;0,"","NO EXEMPTION"))),"")</f>
        <v/>
      </c>
    </row>
    <row r="748">
      <c r="AT748" s="2">
        <f>IF($L748="","",IFERROR(INDEX('AR SALES'!$H$2:$H$2501,MATCH(""&amp;$L748,'AR SALES'!$AE$2:$AE$2501,0)),""))</f>
        <v/>
      </c>
      <c r="AU748" s="2">
        <f>IF($L748="","",IF($A748&lt;&gt;"GA","",IF($E748="FULTON",IF(ISNUMBER(SEARCH("COLLEGE PARK",$AT748)),"FULTON (COLLEGE PARK)",IF(ISNUMBER(SEARCH("HAPEVILLE",$AT748)),"FULTON (HAPEVILLE)",IF(ISNUMBER(SEARCH("EAST POINT",$AT748)),"FULTON (EAST POINT)",IF(ISNUMBER(SEARCH("ATLANTA",$AT748)),"FULTON (ATL LIMITS)","FULTON")))),IF($E748="DEKALB",IF(ISNUMBER(SEARCH("ATLANTA",$AT748)),"DEKALB (ATL LIMITS)","DEKALB"),IF(AND($E748="CLAYTON",ISNUMBER(SEARCH("COLLEGE PARK",$AT748))),"CLAYTON (COLLEGE PARK)",$E748)))))</f>
        <v/>
      </c>
      <c r="AV748" s="2">
        <f>IF($L748="","",IF(""&amp;$F748="2","DIESEL",IF(OR(""&amp;$F748="G",""&amp;$F748="H"),"GAS","")))</f>
        <v/>
      </c>
      <c r="AW748" s="2">
        <f>IF($AV748="","",$R748)</f>
        <v/>
      </c>
      <c r="AX748" s="2">
        <f>IF($AV748="","",IF($AB748=0,$R748,0))</f>
        <v/>
      </c>
      <c r="AY748" s="2">
        <f>IF($AV748="","",IF(AND($Z748=0,COUNTIF('AR SALES'!$L$2:$L$2501,$L748)=0),"YES",""))</f>
        <v/>
      </c>
      <c r="AZ748" s="2">
        <f>IF($AV748="","",IFERROR(VLOOKUP($AU748,CODES!$A:$B,2,FALSE),"NO CODE"))</f>
        <v/>
      </c>
      <c r="BA748" s="2">
        <f>IF(""&amp;$F748&lt;&gt;"4","",IF($AY748="YES","",IF(ROUND(SUMIFS($AE$2:$AE$4001,$L$2:$L$4001,$L748,$F$2:$F$4001,"4")-SUMIFS('AR SALES'!$Y$2:$Y$2501,'AR SALES'!$L$2:$L$2501,$L748,'AR SALES'!$AD$2:$AD$2501,"OFF"),2)=0,"","STALE")))</f>
        <v/>
      </c>
      <c r="BB748" s="2">
        <f>IF(OR(""&amp;$F748="2",""&amp;$F748="4",""&amp;$F748="G",""&amp;$F748="H"),IF($AY748="YES","",IF($AB748&lt;&gt;0,"",IF(COUNTIFS('AR SALES'!$L$2:$L$2501,$L748,'AR SALES'!$AD$2:$AD$2501,IF(""&amp;$F748="4","OFF","ON"),'AR SALES'!$AF$2:$AF$2501,"Y")&gt;0,"","NO EXEMPTION"))),"")</f>
        <v/>
      </c>
    </row>
    <row r="749">
      <c r="AT749" s="2">
        <f>IF($L749="","",IFERROR(INDEX('AR SALES'!$H$2:$H$2501,MATCH(""&amp;$L749,'AR SALES'!$AE$2:$AE$2501,0)),""))</f>
        <v/>
      </c>
      <c r="AU749" s="2">
        <f>IF($L749="","",IF($A749&lt;&gt;"GA","",IF($E749="FULTON",IF(ISNUMBER(SEARCH("COLLEGE PARK",$AT749)),"FULTON (COLLEGE PARK)",IF(ISNUMBER(SEARCH("HAPEVILLE",$AT749)),"FULTON (HAPEVILLE)",IF(ISNUMBER(SEARCH("EAST POINT",$AT749)),"FULTON (EAST POINT)",IF(ISNUMBER(SEARCH("ATLANTA",$AT749)),"FULTON (ATL LIMITS)","FULTON")))),IF($E749="DEKALB",IF(ISNUMBER(SEARCH("ATLANTA",$AT749)),"DEKALB (ATL LIMITS)","DEKALB"),IF(AND($E749="CLAYTON",ISNUMBER(SEARCH("COLLEGE PARK",$AT749))),"CLAYTON (COLLEGE PARK)",$E749)))))</f>
        <v/>
      </c>
      <c r="AV749" s="2">
        <f>IF($L749="","",IF(""&amp;$F749="2","DIESEL",IF(OR(""&amp;$F749="G",""&amp;$F749="H"),"GAS","")))</f>
        <v/>
      </c>
      <c r="AW749" s="2">
        <f>IF($AV749="","",$R749)</f>
        <v/>
      </c>
      <c r="AX749" s="2">
        <f>IF($AV749="","",IF($AB749=0,$R749,0))</f>
        <v/>
      </c>
      <c r="AY749" s="2">
        <f>IF($AV749="","",IF(AND($Z749=0,COUNTIF('AR SALES'!$L$2:$L$2501,$L749)=0),"YES",""))</f>
        <v/>
      </c>
      <c r="AZ749" s="2">
        <f>IF($AV749="","",IFERROR(VLOOKUP($AU749,CODES!$A:$B,2,FALSE),"NO CODE"))</f>
        <v/>
      </c>
      <c r="BA749" s="2">
        <f>IF(""&amp;$F749&lt;&gt;"4","",IF($AY749="YES","",IF(ROUND(SUMIFS($AE$2:$AE$4001,$L$2:$L$4001,$L749,$F$2:$F$4001,"4")-SUMIFS('AR SALES'!$Y$2:$Y$2501,'AR SALES'!$L$2:$L$2501,$L749,'AR SALES'!$AD$2:$AD$2501,"OFF"),2)=0,"","STALE")))</f>
        <v/>
      </c>
      <c r="BB749" s="2">
        <f>IF(OR(""&amp;$F749="2",""&amp;$F749="4",""&amp;$F749="G",""&amp;$F749="H"),IF($AY749="YES","",IF($AB749&lt;&gt;0,"",IF(COUNTIFS('AR SALES'!$L$2:$L$2501,$L749,'AR SALES'!$AD$2:$AD$2501,IF(""&amp;$F749="4","OFF","ON"),'AR SALES'!$AF$2:$AF$2501,"Y")&gt;0,"","NO EXEMPTION"))),"")</f>
        <v/>
      </c>
    </row>
    <row r="750">
      <c r="AT750" s="2">
        <f>IF($L750="","",IFERROR(INDEX('AR SALES'!$H$2:$H$2501,MATCH(""&amp;$L750,'AR SALES'!$AE$2:$AE$2501,0)),""))</f>
        <v/>
      </c>
      <c r="AU750" s="2">
        <f>IF($L750="","",IF($A750&lt;&gt;"GA","",IF($E750="FULTON",IF(ISNUMBER(SEARCH("COLLEGE PARK",$AT750)),"FULTON (COLLEGE PARK)",IF(ISNUMBER(SEARCH("HAPEVILLE",$AT750)),"FULTON (HAPEVILLE)",IF(ISNUMBER(SEARCH("EAST POINT",$AT750)),"FULTON (EAST POINT)",IF(ISNUMBER(SEARCH("ATLANTA",$AT750)),"FULTON (ATL LIMITS)","FULTON")))),IF($E750="DEKALB",IF(ISNUMBER(SEARCH("ATLANTA",$AT750)),"DEKALB (ATL LIMITS)","DEKALB"),IF(AND($E750="CLAYTON",ISNUMBER(SEARCH("COLLEGE PARK",$AT750))),"CLAYTON (COLLEGE PARK)",$E750)))))</f>
        <v/>
      </c>
      <c r="AV750" s="2">
        <f>IF($L750="","",IF(""&amp;$F750="2","DIESEL",IF(OR(""&amp;$F750="G",""&amp;$F750="H"),"GAS","")))</f>
        <v/>
      </c>
      <c r="AW750" s="2">
        <f>IF($AV750="","",$R750)</f>
        <v/>
      </c>
      <c r="AX750" s="2">
        <f>IF($AV750="","",IF($AB750=0,$R750,0))</f>
        <v/>
      </c>
      <c r="AY750" s="2">
        <f>IF($AV750="","",IF(AND($Z750=0,COUNTIF('AR SALES'!$L$2:$L$2501,$L750)=0),"YES",""))</f>
        <v/>
      </c>
      <c r="AZ750" s="2">
        <f>IF($AV750="","",IFERROR(VLOOKUP($AU750,CODES!$A:$B,2,FALSE),"NO CODE"))</f>
        <v/>
      </c>
      <c r="BA750" s="2">
        <f>IF(""&amp;$F750&lt;&gt;"4","",IF($AY750="YES","",IF(ROUND(SUMIFS($AE$2:$AE$4001,$L$2:$L$4001,$L750,$F$2:$F$4001,"4")-SUMIFS('AR SALES'!$Y$2:$Y$2501,'AR SALES'!$L$2:$L$2501,$L750,'AR SALES'!$AD$2:$AD$2501,"OFF"),2)=0,"","STALE")))</f>
        <v/>
      </c>
      <c r="BB750" s="2">
        <f>IF(OR(""&amp;$F750="2",""&amp;$F750="4",""&amp;$F750="G",""&amp;$F750="H"),IF($AY750="YES","",IF($AB750&lt;&gt;0,"",IF(COUNTIFS('AR SALES'!$L$2:$L$2501,$L750,'AR SALES'!$AD$2:$AD$2501,IF(""&amp;$F750="4","OFF","ON"),'AR SALES'!$AF$2:$AF$2501,"Y")&gt;0,"","NO EXEMPTION"))),"")</f>
        <v/>
      </c>
    </row>
    <row r="751">
      <c r="AT751" s="2">
        <f>IF($L751="","",IFERROR(INDEX('AR SALES'!$H$2:$H$2501,MATCH(""&amp;$L751,'AR SALES'!$AE$2:$AE$2501,0)),""))</f>
        <v/>
      </c>
      <c r="AU751" s="2">
        <f>IF($L751="","",IF($A751&lt;&gt;"GA","",IF($E751="FULTON",IF(ISNUMBER(SEARCH("COLLEGE PARK",$AT751)),"FULTON (COLLEGE PARK)",IF(ISNUMBER(SEARCH("HAPEVILLE",$AT751)),"FULTON (HAPEVILLE)",IF(ISNUMBER(SEARCH("EAST POINT",$AT751)),"FULTON (EAST POINT)",IF(ISNUMBER(SEARCH("ATLANTA",$AT751)),"FULTON (ATL LIMITS)","FULTON")))),IF($E751="DEKALB",IF(ISNUMBER(SEARCH("ATLANTA",$AT751)),"DEKALB (ATL LIMITS)","DEKALB"),IF(AND($E751="CLAYTON",ISNUMBER(SEARCH("COLLEGE PARK",$AT751))),"CLAYTON (COLLEGE PARK)",$E751)))))</f>
        <v/>
      </c>
      <c r="AV751" s="2">
        <f>IF($L751="","",IF(""&amp;$F751="2","DIESEL",IF(OR(""&amp;$F751="G",""&amp;$F751="H"),"GAS","")))</f>
        <v/>
      </c>
      <c r="AW751" s="2">
        <f>IF($AV751="","",$R751)</f>
        <v/>
      </c>
      <c r="AX751" s="2">
        <f>IF($AV751="","",IF($AB751=0,$R751,0))</f>
        <v/>
      </c>
      <c r="AY751" s="2">
        <f>IF($AV751="","",IF(AND($Z751=0,COUNTIF('AR SALES'!$L$2:$L$2501,$L751)=0),"YES",""))</f>
        <v/>
      </c>
      <c r="AZ751" s="2">
        <f>IF($AV751="","",IFERROR(VLOOKUP($AU751,CODES!$A:$B,2,FALSE),"NO CODE"))</f>
        <v/>
      </c>
      <c r="BA751" s="2">
        <f>IF(""&amp;$F751&lt;&gt;"4","",IF($AY751="YES","",IF(ROUND(SUMIFS($AE$2:$AE$4001,$L$2:$L$4001,$L751,$F$2:$F$4001,"4")-SUMIFS('AR SALES'!$Y$2:$Y$2501,'AR SALES'!$L$2:$L$2501,$L751,'AR SALES'!$AD$2:$AD$2501,"OFF"),2)=0,"","STALE")))</f>
        <v/>
      </c>
      <c r="BB751" s="2">
        <f>IF(OR(""&amp;$F751="2",""&amp;$F751="4",""&amp;$F751="G",""&amp;$F751="H"),IF($AY751="YES","",IF($AB751&lt;&gt;0,"",IF(COUNTIFS('AR SALES'!$L$2:$L$2501,$L751,'AR SALES'!$AD$2:$AD$2501,IF(""&amp;$F751="4","OFF","ON"),'AR SALES'!$AF$2:$AF$2501,"Y")&gt;0,"","NO EXEMPTION"))),"")</f>
        <v/>
      </c>
    </row>
    <row r="752">
      <c r="AT752" s="2">
        <f>IF($L752="","",IFERROR(INDEX('AR SALES'!$H$2:$H$2501,MATCH(""&amp;$L752,'AR SALES'!$AE$2:$AE$2501,0)),""))</f>
        <v/>
      </c>
      <c r="AU752" s="2">
        <f>IF($L752="","",IF($A752&lt;&gt;"GA","",IF($E752="FULTON",IF(ISNUMBER(SEARCH("COLLEGE PARK",$AT752)),"FULTON (COLLEGE PARK)",IF(ISNUMBER(SEARCH("HAPEVILLE",$AT752)),"FULTON (HAPEVILLE)",IF(ISNUMBER(SEARCH("EAST POINT",$AT752)),"FULTON (EAST POINT)",IF(ISNUMBER(SEARCH("ATLANTA",$AT752)),"FULTON (ATL LIMITS)","FULTON")))),IF($E752="DEKALB",IF(ISNUMBER(SEARCH("ATLANTA",$AT752)),"DEKALB (ATL LIMITS)","DEKALB"),IF(AND($E752="CLAYTON",ISNUMBER(SEARCH("COLLEGE PARK",$AT752))),"CLAYTON (COLLEGE PARK)",$E752)))))</f>
        <v/>
      </c>
      <c r="AV752" s="2">
        <f>IF($L752="","",IF(""&amp;$F752="2","DIESEL",IF(OR(""&amp;$F752="G",""&amp;$F752="H"),"GAS","")))</f>
        <v/>
      </c>
      <c r="AW752" s="2">
        <f>IF($AV752="","",$R752)</f>
        <v/>
      </c>
      <c r="AX752" s="2">
        <f>IF($AV752="","",IF($AB752=0,$R752,0))</f>
        <v/>
      </c>
      <c r="AY752" s="2">
        <f>IF($AV752="","",IF(AND($Z752=0,COUNTIF('AR SALES'!$L$2:$L$2501,$L752)=0),"YES",""))</f>
        <v/>
      </c>
      <c r="AZ752" s="2">
        <f>IF($AV752="","",IFERROR(VLOOKUP($AU752,CODES!$A:$B,2,FALSE),"NO CODE"))</f>
        <v/>
      </c>
      <c r="BA752" s="2">
        <f>IF(""&amp;$F752&lt;&gt;"4","",IF($AY752="YES","",IF(ROUND(SUMIFS($AE$2:$AE$4001,$L$2:$L$4001,$L752,$F$2:$F$4001,"4")-SUMIFS('AR SALES'!$Y$2:$Y$2501,'AR SALES'!$L$2:$L$2501,$L752,'AR SALES'!$AD$2:$AD$2501,"OFF"),2)=0,"","STALE")))</f>
        <v/>
      </c>
      <c r="BB752" s="2">
        <f>IF(OR(""&amp;$F752="2",""&amp;$F752="4",""&amp;$F752="G",""&amp;$F752="H"),IF($AY752="YES","",IF($AB752&lt;&gt;0,"",IF(COUNTIFS('AR SALES'!$L$2:$L$2501,$L752,'AR SALES'!$AD$2:$AD$2501,IF(""&amp;$F752="4","OFF","ON"),'AR SALES'!$AF$2:$AF$2501,"Y")&gt;0,"","NO EXEMPTION"))),"")</f>
        <v/>
      </c>
    </row>
    <row r="753">
      <c r="AT753" s="2">
        <f>IF($L753="","",IFERROR(INDEX('AR SALES'!$H$2:$H$2501,MATCH(""&amp;$L753,'AR SALES'!$AE$2:$AE$2501,0)),""))</f>
        <v/>
      </c>
      <c r="AU753" s="2">
        <f>IF($L753="","",IF($A753&lt;&gt;"GA","",IF($E753="FULTON",IF(ISNUMBER(SEARCH("COLLEGE PARK",$AT753)),"FULTON (COLLEGE PARK)",IF(ISNUMBER(SEARCH("HAPEVILLE",$AT753)),"FULTON (HAPEVILLE)",IF(ISNUMBER(SEARCH("EAST POINT",$AT753)),"FULTON (EAST POINT)",IF(ISNUMBER(SEARCH("ATLANTA",$AT753)),"FULTON (ATL LIMITS)","FULTON")))),IF($E753="DEKALB",IF(ISNUMBER(SEARCH("ATLANTA",$AT753)),"DEKALB (ATL LIMITS)","DEKALB"),IF(AND($E753="CLAYTON",ISNUMBER(SEARCH("COLLEGE PARK",$AT753))),"CLAYTON (COLLEGE PARK)",$E753)))))</f>
        <v/>
      </c>
      <c r="AV753" s="2">
        <f>IF($L753="","",IF(""&amp;$F753="2","DIESEL",IF(OR(""&amp;$F753="G",""&amp;$F753="H"),"GAS","")))</f>
        <v/>
      </c>
      <c r="AW753" s="2">
        <f>IF($AV753="","",$R753)</f>
        <v/>
      </c>
      <c r="AX753" s="2">
        <f>IF($AV753="","",IF($AB753=0,$R753,0))</f>
        <v/>
      </c>
      <c r="AY753" s="2">
        <f>IF($AV753="","",IF(AND($Z753=0,COUNTIF('AR SALES'!$L$2:$L$2501,$L753)=0),"YES",""))</f>
        <v/>
      </c>
      <c r="AZ753" s="2">
        <f>IF($AV753="","",IFERROR(VLOOKUP($AU753,CODES!$A:$B,2,FALSE),"NO CODE"))</f>
        <v/>
      </c>
      <c r="BA753" s="2">
        <f>IF(""&amp;$F753&lt;&gt;"4","",IF($AY753="YES","",IF(ROUND(SUMIFS($AE$2:$AE$4001,$L$2:$L$4001,$L753,$F$2:$F$4001,"4")-SUMIFS('AR SALES'!$Y$2:$Y$2501,'AR SALES'!$L$2:$L$2501,$L753,'AR SALES'!$AD$2:$AD$2501,"OFF"),2)=0,"","STALE")))</f>
        <v/>
      </c>
      <c r="BB753" s="2">
        <f>IF(OR(""&amp;$F753="2",""&amp;$F753="4",""&amp;$F753="G",""&amp;$F753="H"),IF($AY753="YES","",IF($AB753&lt;&gt;0,"",IF(COUNTIFS('AR SALES'!$L$2:$L$2501,$L753,'AR SALES'!$AD$2:$AD$2501,IF(""&amp;$F753="4","OFF","ON"),'AR SALES'!$AF$2:$AF$2501,"Y")&gt;0,"","NO EXEMPTION"))),"")</f>
        <v/>
      </c>
    </row>
    <row r="754">
      <c r="AT754" s="2">
        <f>IF($L754="","",IFERROR(INDEX('AR SALES'!$H$2:$H$2501,MATCH(""&amp;$L754,'AR SALES'!$AE$2:$AE$2501,0)),""))</f>
        <v/>
      </c>
      <c r="AU754" s="2">
        <f>IF($L754="","",IF($A754&lt;&gt;"GA","",IF($E754="FULTON",IF(ISNUMBER(SEARCH("COLLEGE PARK",$AT754)),"FULTON (COLLEGE PARK)",IF(ISNUMBER(SEARCH("HAPEVILLE",$AT754)),"FULTON (HAPEVILLE)",IF(ISNUMBER(SEARCH("EAST POINT",$AT754)),"FULTON (EAST POINT)",IF(ISNUMBER(SEARCH("ATLANTA",$AT754)),"FULTON (ATL LIMITS)","FULTON")))),IF($E754="DEKALB",IF(ISNUMBER(SEARCH("ATLANTA",$AT754)),"DEKALB (ATL LIMITS)","DEKALB"),IF(AND($E754="CLAYTON",ISNUMBER(SEARCH("COLLEGE PARK",$AT754))),"CLAYTON (COLLEGE PARK)",$E754)))))</f>
        <v/>
      </c>
      <c r="AV754" s="2">
        <f>IF($L754="","",IF(""&amp;$F754="2","DIESEL",IF(OR(""&amp;$F754="G",""&amp;$F754="H"),"GAS","")))</f>
        <v/>
      </c>
      <c r="AW754" s="2">
        <f>IF($AV754="","",$R754)</f>
        <v/>
      </c>
      <c r="AX754" s="2">
        <f>IF($AV754="","",IF($AB754=0,$R754,0))</f>
        <v/>
      </c>
      <c r="AY754" s="2">
        <f>IF($AV754="","",IF(AND($Z754=0,COUNTIF('AR SALES'!$L$2:$L$2501,$L754)=0),"YES",""))</f>
        <v/>
      </c>
      <c r="AZ754" s="2">
        <f>IF($AV754="","",IFERROR(VLOOKUP($AU754,CODES!$A:$B,2,FALSE),"NO CODE"))</f>
        <v/>
      </c>
      <c r="BA754" s="2">
        <f>IF(""&amp;$F754&lt;&gt;"4","",IF($AY754="YES","",IF(ROUND(SUMIFS($AE$2:$AE$4001,$L$2:$L$4001,$L754,$F$2:$F$4001,"4")-SUMIFS('AR SALES'!$Y$2:$Y$2501,'AR SALES'!$L$2:$L$2501,$L754,'AR SALES'!$AD$2:$AD$2501,"OFF"),2)=0,"","STALE")))</f>
        <v/>
      </c>
      <c r="BB754" s="2">
        <f>IF(OR(""&amp;$F754="2",""&amp;$F754="4",""&amp;$F754="G",""&amp;$F754="H"),IF($AY754="YES","",IF($AB754&lt;&gt;0,"",IF(COUNTIFS('AR SALES'!$L$2:$L$2501,$L754,'AR SALES'!$AD$2:$AD$2501,IF(""&amp;$F754="4","OFF","ON"),'AR SALES'!$AF$2:$AF$2501,"Y")&gt;0,"","NO EXEMPTION"))),"")</f>
        <v/>
      </c>
    </row>
    <row r="755">
      <c r="AT755" s="2">
        <f>IF($L755="","",IFERROR(INDEX('AR SALES'!$H$2:$H$2501,MATCH(""&amp;$L755,'AR SALES'!$AE$2:$AE$2501,0)),""))</f>
        <v/>
      </c>
      <c r="AU755" s="2">
        <f>IF($L755="","",IF($A755&lt;&gt;"GA","",IF($E755="FULTON",IF(ISNUMBER(SEARCH("COLLEGE PARK",$AT755)),"FULTON (COLLEGE PARK)",IF(ISNUMBER(SEARCH("HAPEVILLE",$AT755)),"FULTON (HAPEVILLE)",IF(ISNUMBER(SEARCH("EAST POINT",$AT755)),"FULTON (EAST POINT)",IF(ISNUMBER(SEARCH("ATLANTA",$AT755)),"FULTON (ATL LIMITS)","FULTON")))),IF($E755="DEKALB",IF(ISNUMBER(SEARCH("ATLANTA",$AT755)),"DEKALB (ATL LIMITS)","DEKALB"),IF(AND($E755="CLAYTON",ISNUMBER(SEARCH("COLLEGE PARK",$AT755))),"CLAYTON (COLLEGE PARK)",$E755)))))</f>
        <v/>
      </c>
      <c r="AV755" s="2">
        <f>IF($L755="","",IF(""&amp;$F755="2","DIESEL",IF(OR(""&amp;$F755="G",""&amp;$F755="H"),"GAS","")))</f>
        <v/>
      </c>
      <c r="AW755" s="2">
        <f>IF($AV755="","",$R755)</f>
        <v/>
      </c>
      <c r="AX755" s="2">
        <f>IF($AV755="","",IF($AB755=0,$R755,0))</f>
        <v/>
      </c>
      <c r="AY755" s="2">
        <f>IF($AV755="","",IF(AND($Z755=0,COUNTIF('AR SALES'!$L$2:$L$2501,$L755)=0),"YES",""))</f>
        <v/>
      </c>
      <c r="AZ755" s="2">
        <f>IF($AV755="","",IFERROR(VLOOKUP($AU755,CODES!$A:$B,2,FALSE),"NO CODE"))</f>
        <v/>
      </c>
      <c r="BA755" s="2">
        <f>IF(""&amp;$F755&lt;&gt;"4","",IF($AY755="YES","",IF(ROUND(SUMIFS($AE$2:$AE$4001,$L$2:$L$4001,$L755,$F$2:$F$4001,"4")-SUMIFS('AR SALES'!$Y$2:$Y$2501,'AR SALES'!$L$2:$L$2501,$L755,'AR SALES'!$AD$2:$AD$2501,"OFF"),2)=0,"","STALE")))</f>
        <v/>
      </c>
      <c r="BB755" s="2">
        <f>IF(OR(""&amp;$F755="2",""&amp;$F755="4",""&amp;$F755="G",""&amp;$F755="H"),IF($AY755="YES","",IF($AB755&lt;&gt;0,"",IF(COUNTIFS('AR SALES'!$L$2:$L$2501,$L755,'AR SALES'!$AD$2:$AD$2501,IF(""&amp;$F755="4","OFF","ON"),'AR SALES'!$AF$2:$AF$2501,"Y")&gt;0,"","NO EXEMPTION"))),"")</f>
        <v/>
      </c>
    </row>
    <row r="756">
      <c r="AT756" s="2">
        <f>IF($L756="","",IFERROR(INDEX('AR SALES'!$H$2:$H$2501,MATCH(""&amp;$L756,'AR SALES'!$AE$2:$AE$2501,0)),""))</f>
        <v/>
      </c>
      <c r="AU756" s="2">
        <f>IF($L756="","",IF($A756&lt;&gt;"GA","",IF($E756="FULTON",IF(ISNUMBER(SEARCH("COLLEGE PARK",$AT756)),"FULTON (COLLEGE PARK)",IF(ISNUMBER(SEARCH("HAPEVILLE",$AT756)),"FULTON (HAPEVILLE)",IF(ISNUMBER(SEARCH("EAST POINT",$AT756)),"FULTON (EAST POINT)",IF(ISNUMBER(SEARCH("ATLANTA",$AT756)),"FULTON (ATL LIMITS)","FULTON")))),IF($E756="DEKALB",IF(ISNUMBER(SEARCH("ATLANTA",$AT756)),"DEKALB (ATL LIMITS)","DEKALB"),IF(AND($E756="CLAYTON",ISNUMBER(SEARCH("COLLEGE PARK",$AT756))),"CLAYTON (COLLEGE PARK)",$E756)))))</f>
        <v/>
      </c>
      <c r="AV756" s="2">
        <f>IF($L756="","",IF(""&amp;$F756="2","DIESEL",IF(OR(""&amp;$F756="G",""&amp;$F756="H"),"GAS","")))</f>
        <v/>
      </c>
      <c r="AW756" s="2">
        <f>IF($AV756="","",$R756)</f>
        <v/>
      </c>
      <c r="AX756" s="2">
        <f>IF($AV756="","",IF($AB756=0,$R756,0))</f>
        <v/>
      </c>
      <c r="AY756" s="2">
        <f>IF($AV756="","",IF(AND($Z756=0,COUNTIF('AR SALES'!$L$2:$L$2501,$L756)=0),"YES",""))</f>
        <v/>
      </c>
      <c r="AZ756" s="2">
        <f>IF($AV756="","",IFERROR(VLOOKUP($AU756,CODES!$A:$B,2,FALSE),"NO CODE"))</f>
        <v/>
      </c>
      <c r="BA756" s="2">
        <f>IF(""&amp;$F756&lt;&gt;"4","",IF($AY756="YES","",IF(ROUND(SUMIFS($AE$2:$AE$4001,$L$2:$L$4001,$L756,$F$2:$F$4001,"4")-SUMIFS('AR SALES'!$Y$2:$Y$2501,'AR SALES'!$L$2:$L$2501,$L756,'AR SALES'!$AD$2:$AD$2501,"OFF"),2)=0,"","STALE")))</f>
        <v/>
      </c>
      <c r="BB756" s="2">
        <f>IF(OR(""&amp;$F756="2",""&amp;$F756="4",""&amp;$F756="G",""&amp;$F756="H"),IF($AY756="YES","",IF($AB756&lt;&gt;0,"",IF(COUNTIFS('AR SALES'!$L$2:$L$2501,$L756,'AR SALES'!$AD$2:$AD$2501,IF(""&amp;$F756="4","OFF","ON"),'AR SALES'!$AF$2:$AF$2501,"Y")&gt;0,"","NO EXEMPTION"))),"")</f>
        <v/>
      </c>
    </row>
    <row r="757">
      <c r="AT757" s="2">
        <f>IF($L757="","",IFERROR(INDEX('AR SALES'!$H$2:$H$2501,MATCH(""&amp;$L757,'AR SALES'!$AE$2:$AE$2501,0)),""))</f>
        <v/>
      </c>
      <c r="AU757" s="2">
        <f>IF($L757="","",IF($A757&lt;&gt;"GA","",IF($E757="FULTON",IF(ISNUMBER(SEARCH("COLLEGE PARK",$AT757)),"FULTON (COLLEGE PARK)",IF(ISNUMBER(SEARCH("HAPEVILLE",$AT757)),"FULTON (HAPEVILLE)",IF(ISNUMBER(SEARCH("EAST POINT",$AT757)),"FULTON (EAST POINT)",IF(ISNUMBER(SEARCH("ATLANTA",$AT757)),"FULTON (ATL LIMITS)","FULTON")))),IF($E757="DEKALB",IF(ISNUMBER(SEARCH("ATLANTA",$AT757)),"DEKALB (ATL LIMITS)","DEKALB"),IF(AND($E757="CLAYTON",ISNUMBER(SEARCH("COLLEGE PARK",$AT757))),"CLAYTON (COLLEGE PARK)",$E757)))))</f>
        <v/>
      </c>
      <c r="AV757" s="2">
        <f>IF($L757="","",IF(""&amp;$F757="2","DIESEL",IF(OR(""&amp;$F757="G",""&amp;$F757="H"),"GAS","")))</f>
        <v/>
      </c>
      <c r="AW757" s="2">
        <f>IF($AV757="","",$R757)</f>
        <v/>
      </c>
      <c r="AX757" s="2">
        <f>IF($AV757="","",IF($AB757=0,$R757,0))</f>
        <v/>
      </c>
      <c r="AY757" s="2">
        <f>IF($AV757="","",IF(AND($Z757=0,COUNTIF('AR SALES'!$L$2:$L$2501,$L757)=0),"YES",""))</f>
        <v/>
      </c>
      <c r="AZ757" s="2">
        <f>IF($AV757="","",IFERROR(VLOOKUP($AU757,CODES!$A:$B,2,FALSE),"NO CODE"))</f>
        <v/>
      </c>
      <c r="BA757" s="2">
        <f>IF(""&amp;$F757&lt;&gt;"4","",IF($AY757="YES","",IF(ROUND(SUMIFS($AE$2:$AE$4001,$L$2:$L$4001,$L757,$F$2:$F$4001,"4")-SUMIFS('AR SALES'!$Y$2:$Y$2501,'AR SALES'!$L$2:$L$2501,$L757,'AR SALES'!$AD$2:$AD$2501,"OFF"),2)=0,"","STALE")))</f>
        <v/>
      </c>
      <c r="BB757" s="2">
        <f>IF(OR(""&amp;$F757="2",""&amp;$F757="4",""&amp;$F757="G",""&amp;$F757="H"),IF($AY757="YES","",IF($AB757&lt;&gt;0,"",IF(COUNTIFS('AR SALES'!$L$2:$L$2501,$L757,'AR SALES'!$AD$2:$AD$2501,IF(""&amp;$F757="4","OFF","ON"),'AR SALES'!$AF$2:$AF$2501,"Y")&gt;0,"","NO EXEMPTION"))),"")</f>
        <v/>
      </c>
    </row>
    <row r="758">
      <c r="AT758" s="2">
        <f>IF($L758="","",IFERROR(INDEX('AR SALES'!$H$2:$H$2501,MATCH(""&amp;$L758,'AR SALES'!$AE$2:$AE$2501,0)),""))</f>
        <v/>
      </c>
      <c r="AU758" s="2">
        <f>IF($L758="","",IF($A758&lt;&gt;"GA","",IF($E758="FULTON",IF(ISNUMBER(SEARCH("COLLEGE PARK",$AT758)),"FULTON (COLLEGE PARK)",IF(ISNUMBER(SEARCH("HAPEVILLE",$AT758)),"FULTON (HAPEVILLE)",IF(ISNUMBER(SEARCH("EAST POINT",$AT758)),"FULTON (EAST POINT)",IF(ISNUMBER(SEARCH("ATLANTA",$AT758)),"FULTON (ATL LIMITS)","FULTON")))),IF($E758="DEKALB",IF(ISNUMBER(SEARCH("ATLANTA",$AT758)),"DEKALB (ATL LIMITS)","DEKALB"),IF(AND($E758="CLAYTON",ISNUMBER(SEARCH("COLLEGE PARK",$AT758))),"CLAYTON (COLLEGE PARK)",$E758)))))</f>
        <v/>
      </c>
      <c r="AV758" s="2">
        <f>IF($L758="","",IF(""&amp;$F758="2","DIESEL",IF(OR(""&amp;$F758="G",""&amp;$F758="H"),"GAS","")))</f>
        <v/>
      </c>
      <c r="AW758" s="2">
        <f>IF($AV758="","",$R758)</f>
        <v/>
      </c>
      <c r="AX758" s="2">
        <f>IF($AV758="","",IF($AB758=0,$R758,0))</f>
        <v/>
      </c>
      <c r="AY758" s="2">
        <f>IF($AV758="","",IF(AND($Z758=0,COUNTIF('AR SALES'!$L$2:$L$2501,$L758)=0),"YES",""))</f>
        <v/>
      </c>
      <c r="AZ758" s="2">
        <f>IF($AV758="","",IFERROR(VLOOKUP($AU758,CODES!$A:$B,2,FALSE),"NO CODE"))</f>
        <v/>
      </c>
      <c r="BA758" s="2">
        <f>IF(""&amp;$F758&lt;&gt;"4","",IF($AY758="YES","",IF(ROUND(SUMIFS($AE$2:$AE$4001,$L$2:$L$4001,$L758,$F$2:$F$4001,"4")-SUMIFS('AR SALES'!$Y$2:$Y$2501,'AR SALES'!$L$2:$L$2501,$L758,'AR SALES'!$AD$2:$AD$2501,"OFF"),2)=0,"","STALE")))</f>
        <v/>
      </c>
      <c r="BB758" s="2">
        <f>IF(OR(""&amp;$F758="2",""&amp;$F758="4",""&amp;$F758="G",""&amp;$F758="H"),IF($AY758="YES","",IF($AB758&lt;&gt;0,"",IF(COUNTIFS('AR SALES'!$L$2:$L$2501,$L758,'AR SALES'!$AD$2:$AD$2501,IF(""&amp;$F758="4","OFF","ON"),'AR SALES'!$AF$2:$AF$2501,"Y")&gt;0,"","NO EXEMPTION"))),"")</f>
        <v/>
      </c>
    </row>
    <row r="759">
      <c r="AT759" s="2">
        <f>IF($L759="","",IFERROR(INDEX('AR SALES'!$H$2:$H$2501,MATCH(""&amp;$L759,'AR SALES'!$AE$2:$AE$2501,0)),""))</f>
        <v/>
      </c>
      <c r="AU759" s="2">
        <f>IF($L759="","",IF($A759&lt;&gt;"GA","",IF($E759="FULTON",IF(ISNUMBER(SEARCH("COLLEGE PARK",$AT759)),"FULTON (COLLEGE PARK)",IF(ISNUMBER(SEARCH("HAPEVILLE",$AT759)),"FULTON (HAPEVILLE)",IF(ISNUMBER(SEARCH("EAST POINT",$AT759)),"FULTON (EAST POINT)",IF(ISNUMBER(SEARCH("ATLANTA",$AT759)),"FULTON (ATL LIMITS)","FULTON")))),IF($E759="DEKALB",IF(ISNUMBER(SEARCH("ATLANTA",$AT759)),"DEKALB (ATL LIMITS)","DEKALB"),IF(AND($E759="CLAYTON",ISNUMBER(SEARCH("COLLEGE PARK",$AT759))),"CLAYTON (COLLEGE PARK)",$E759)))))</f>
        <v/>
      </c>
      <c r="AV759" s="2">
        <f>IF($L759="","",IF(""&amp;$F759="2","DIESEL",IF(OR(""&amp;$F759="G",""&amp;$F759="H"),"GAS","")))</f>
        <v/>
      </c>
      <c r="AW759" s="2">
        <f>IF($AV759="","",$R759)</f>
        <v/>
      </c>
      <c r="AX759" s="2">
        <f>IF($AV759="","",IF($AB759=0,$R759,0))</f>
        <v/>
      </c>
      <c r="AY759" s="2">
        <f>IF($AV759="","",IF(AND($Z759=0,COUNTIF('AR SALES'!$L$2:$L$2501,$L759)=0),"YES",""))</f>
        <v/>
      </c>
      <c r="AZ759" s="2">
        <f>IF($AV759="","",IFERROR(VLOOKUP($AU759,CODES!$A:$B,2,FALSE),"NO CODE"))</f>
        <v/>
      </c>
      <c r="BA759" s="2">
        <f>IF(""&amp;$F759&lt;&gt;"4","",IF($AY759="YES","",IF(ROUND(SUMIFS($AE$2:$AE$4001,$L$2:$L$4001,$L759,$F$2:$F$4001,"4")-SUMIFS('AR SALES'!$Y$2:$Y$2501,'AR SALES'!$L$2:$L$2501,$L759,'AR SALES'!$AD$2:$AD$2501,"OFF"),2)=0,"","STALE")))</f>
        <v/>
      </c>
      <c r="BB759" s="2">
        <f>IF(OR(""&amp;$F759="2",""&amp;$F759="4",""&amp;$F759="G",""&amp;$F759="H"),IF($AY759="YES","",IF($AB759&lt;&gt;0,"",IF(COUNTIFS('AR SALES'!$L$2:$L$2501,$L759,'AR SALES'!$AD$2:$AD$2501,IF(""&amp;$F759="4","OFF","ON"),'AR SALES'!$AF$2:$AF$2501,"Y")&gt;0,"","NO EXEMPTION"))),"")</f>
        <v/>
      </c>
    </row>
    <row r="760">
      <c r="AT760" s="2">
        <f>IF($L760="","",IFERROR(INDEX('AR SALES'!$H$2:$H$2501,MATCH(""&amp;$L760,'AR SALES'!$AE$2:$AE$2501,0)),""))</f>
        <v/>
      </c>
      <c r="AU760" s="2">
        <f>IF($L760="","",IF($A760&lt;&gt;"GA","",IF($E760="FULTON",IF(ISNUMBER(SEARCH("COLLEGE PARK",$AT760)),"FULTON (COLLEGE PARK)",IF(ISNUMBER(SEARCH("HAPEVILLE",$AT760)),"FULTON (HAPEVILLE)",IF(ISNUMBER(SEARCH("EAST POINT",$AT760)),"FULTON (EAST POINT)",IF(ISNUMBER(SEARCH("ATLANTA",$AT760)),"FULTON (ATL LIMITS)","FULTON")))),IF($E760="DEKALB",IF(ISNUMBER(SEARCH("ATLANTA",$AT760)),"DEKALB (ATL LIMITS)","DEKALB"),IF(AND($E760="CLAYTON",ISNUMBER(SEARCH("COLLEGE PARK",$AT760))),"CLAYTON (COLLEGE PARK)",$E760)))))</f>
        <v/>
      </c>
      <c r="AV760" s="2">
        <f>IF($L760="","",IF(""&amp;$F760="2","DIESEL",IF(OR(""&amp;$F760="G",""&amp;$F760="H"),"GAS","")))</f>
        <v/>
      </c>
      <c r="AW760" s="2">
        <f>IF($AV760="","",$R760)</f>
        <v/>
      </c>
      <c r="AX760" s="2">
        <f>IF($AV760="","",IF($AB760=0,$R760,0))</f>
        <v/>
      </c>
      <c r="AY760" s="2">
        <f>IF($AV760="","",IF(AND($Z760=0,COUNTIF('AR SALES'!$L$2:$L$2501,$L760)=0),"YES",""))</f>
        <v/>
      </c>
      <c r="AZ760" s="2">
        <f>IF($AV760="","",IFERROR(VLOOKUP($AU760,CODES!$A:$B,2,FALSE),"NO CODE"))</f>
        <v/>
      </c>
      <c r="BA760" s="2">
        <f>IF(""&amp;$F760&lt;&gt;"4","",IF($AY760="YES","",IF(ROUND(SUMIFS($AE$2:$AE$4001,$L$2:$L$4001,$L760,$F$2:$F$4001,"4")-SUMIFS('AR SALES'!$Y$2:$Y$2501,'AR SALES'!$L$2:$L$2501,$L760,'AR SALES'!$AD$2:$AD$2501,"OFF"),2)=0,"","STALE")))</f>
        <v/>
      </c>
      <c r="BB760" s="2">
        <f>IF(OR(""&amp;$F760="2",""&amp;$F760="4",""&amp;$F760="G",""&amp;$F760="H"),IF($AY760="YES","",IF($AB760&lt;&gt;0,"",IF(COUNTIFS('AR SALES'!$L$2:$L$2501,$L760,'AR SALES'!$AD$2:$AD$2501,IF(""&amp;$F760="4","OFF","ON"),'AR SALES'!$AF$2:$AF$2501,"Y")&gt;0,"","NO EXEMPTION"))),"")</f>
        <v/>
      </c>
    </row>
    <row r="761">
      <c r="AT761" s="2">
        <f>IF($L761="","",IFERROR(INDEX('AR SALES'!$H$2:$H$2501,MATCH(""&amp;$L761,'AR SALES'!$AE$2:$AE$2501,0)),""))</f>
        <v/>
      </c>
      <c r="AU761" s="2">
        <f>IF($L761="","",IF($A761&lt;&gt;"GA","",IF($E761="FULTON",IF(ISNUMBER(SEARCH("COLLEGE PARK",$AT761)),"FULTON (COLLEGE PARK)",IF(ISNUMBER(SEARCH("HAPEVILLE",$AT761)),"FULTON (HAPEVILLE)",IF(ISNUMBER(SEARCH("EAST POINT",$AT761)),"FULTON (EAST POINT)",IF(ISNUMBER(SEARCH("ATLANTA",$AT761)),"FULTON (ATL LIMITS)","FULTON")))),IF($E761="DEKALB",IF(ISNUMBER(SEARCH("ATLANTA",$AT761)),"DEKALB (ATL LIMITS)","DEKALB"),IF(AND($E761="CLAYTON",ISNUMBER(SEARCH("COLLEGE PARK",$AT761))),"CLAYTON (COLLEGE PARK)",$E761)))))</f>
        <v/>
      </c>
      <c r="AV761" s="2">
        <f>IF($L761="","",IF(""&amp;$F761="2","DIESEL",IF(OR(""&amp;$F761="G",""&amp;$F761="H"),"GAS","")))</f>
        <v/>
      </c>
      <c r="AW761" s="2">
        <f>IF($AV761="","",$R761)</f>
        <v/>
      </c>
      <c r="AX761" s="2">
        <f>IF($AV761="","",IF($AB761=0,$R761,0))</f>
        <v/>
      </c>
      <c r="AY761" s="2">
        <f>IF($AV761="","",IF(AND($Z761=0,COUNTIF('AR SALES'!$L$2:$L$2501,$L761)=0),"YES",""))</f>
        <v/>
      </c>
      <c r="AZ761" s="2">
        <f>IF($AV761="","",IFERROR(VLOOKUP($AU761,CODES!$A:$B,2,FALSE),"NO CODE"))</f>
        <v/>
      </c>
      <c r="BA761" s="2">
        <f>IF(""&amp;$F761&lt;&gt;"4","",IF($AY761="YES","",IF(ROUND(SUMIFS($AE$2:$AE$4001,$L$2:$L$4001,$L761,$F$2:$F$4001,"4")-SUMIFS('AR SALES'!$Y$2:$Y$2501,'AR SALES'!$L$2:$L$2501,$L761,'AR SALES'!$AD$2:$AD$2501,"OFF"),2)=0,"","STALE")))</f>
        <v/>
      </c>
      <c r="BB761" s="2">
        <f>IF(OR(""&amp;$F761="2",""&amp;$F761="4",""&amp;$F761="G",""&amp;$F761="H"),IF($AY761="YES","",IF($AB761&lt;&gt;0,"",IF(COUNTIFS('AR SALES'!$L$2:$L$2501,$L761,'AR SALES'!$AD$2:$AD$2501,IF(""&amp;$F761="4","OFF","ON"),'AR SALES'!$AF$2:$AF$2501,"Y")&gt;0,"","NO EXEMPTION"))),"")</f>
        <v/>
      </c>
    </row>
    <row r="762">
      <c r="AT762" s="2">
        <f>IF($L762="","",IFERROR(INDEX('AR SALES'!$H$2:$H$2501,MATCH(""&amp;$L762,'AR SALES'!$AE$2:$AE$2501,0)),""))</f>
        <v/>
      </c>
      <c r="AU762" s="2">
        <f>IF($L762="","",IF($A762&lt;&gt;"GA","",IF($E762="FULTON",IF(ISNUMBER(SEARCH("COLLEGE PARK",$AT762)),"FULTON (COLLEGE PARK)",IF(ISNUMBER(SEARCH("HAPEVILLE",$AT762)),"FULTON (HAPEVILLE)",IF(ISNUMBER(SEARCH("EAST POINT",$AT762)),"FULTON (EAST POINT)",IF(ISNUMBER(SEARCH("ATLANTA",$AT762)),"FULTON (ATL LIMITS)","FULTON")))),IF($E762="DEKALB",IF(ISNUMBER(SEARCH("ATLANTA",$AT762)),"DEKALB (ATL LIMITS)","DEKALB"),IF(AND($E762="CLAYTON",ISNUMBER(SEARCH("COLLEGE PARK",$AT762))),"CLAYTON (COLLEGE PARK)",$E762)))))</f>
        <v/>
      </c>
      <c r="AV762" s="2">
        <f>IF($L762="","",IF(""&amp;$F762="2","DIESEL",IF(OR(""&amp;$F762="G",""&amp;$F762="H"),"GAS","")))</f>
        <v/>
      </c>
      <c r="AW762" s="2">
        <f>IF($AV762="","",$R762)</f>
        <v/>
      </c>
      <c r="AX762" s="2">
        <f>IF($AV762="","",IF($AB762=0,$R762,0))</f>
        <v/>
      </c>
      <c r="AY762" s="2">
        <f>IF($AV762="","",IF(AND($Z762=0,COUNTIF('AR SALES'!$L$2:$L$2501,$L762)=0),"YES",""))</f>
        <v/>
      </c>
      <c r="AZ762" s="2">
        <f>IF($AV762="","",IFERROR(VLOOKUP($AU762,CODES!$A:$B,2,FALSE),"NO CODE"))</f>
        <v/>
      </c>
      <c r="BA762" s="2">
        <f>IF(""&amp;$F762&lt;&gt;"4","",IF($AY762="YES","",IF(ROUND(SUMIFS($AE$2:$AE$4001,$L$2:$L$4001,$L762,$F$2:$F$4001,"4")-SUMIFS('AR SALES'!$Y$2:$Y$2501,'AR SALES'!$L$2:$L$2501,$L762,'AR SALES'!$AD$2:$AD$2501,"OFF"),2)=0,"","STALE")))</f>
        <v/>
      </c>
      <c r="BB762" s="2">
        <f>IF(OR(""&amp;$F762="2",""&amp;$F762="4",""&amp;$F762="G",""&amp;$F762="H"),IF($AY762="YES","",IF($AB762&lt;&gt;0,"",IF(COUNTIFS('AR SALES'!$L$2:$L$2501,$L762,'AR SALES'!$AD$2:$AD$2501,IF(""&amp;$F762="4","OFF","ON"),'AR SALES'!$AF$2:$AF$2501,"Y")&gt;0,"","NO EXEMPTION"))),"")</f>
        <v/>
      </c>
    </row>
    <row r="763">
      <c r="AT763" s="2">
        <f>IF($L763="","",IFERROR(INDEX('AR SALES'!$H$2:$H$2501,MATCH(""&amp;$L763,'AR SALES'!$AE$2:$AE$2501,0)),""))</f>
        <v/>
      </c>
      <c r="AU763" s="2">
        <f>IF($L763="","",IF($A763&lt;&gt;"GA","",IF($E763="FULTON",IF(ISNUMBER(SEARCH("COLLEGE PARK",$AT763)),"FULTON (COLLEGE PARK)",IF(ISNUMBER(SEARCH("HAPEVILLE",$AT763)),"FULTON (HAPEVILLE)",IF(ISNUMBER(SEARCH("EAST POINT",$AT763)),"FULTON (EAST POINT)",IF(ISNUMBER(SEARCH("ATLANTA",$AT763)),"FULTON (ATL LIMITS)","FULTON")))),IF($E763="DEKALB",IF(ISNUMBER(SEARCH("ATLANTA",$AT763)),"DEKALB (ATL LIMITS)","DEKALB"),IF(AND($E763="CLAYTON",ISNUMBER(SEARCH("COLLEGE PARK",$AT763))),"CLAYTON (COLLEGE PARK)",$E763)))))</f>
        <v/>
      </c>
      <c r="AV763" s="2">
        <f>IF($L763="","",IF(""&amp;$F763="2","DIESEL",IF(OR(""&amp;$F763="G",""&amp;$F763="H"),"GAS","")))</f>
        <v/>
      </c>
      <c r="AW763" s="2">
        <f>IF($AV763="","",$R763)</f>
        <v/>
      </c>
      <c r="AX763" s="2">
        <f>IF($AV763="","",IF($AB763=0,$R763,0))</f>
        <v/>
      </c>
      <c r="AY763" s="2">
        <f>IF($AV763="","",IF(AND($Z763=0,COUNTIF('AR SALES'!$L$2:$L$2501,$L763)=0),"YES",""))</f>
        <v/>
      </c>
      <c r="AZ763" s="2">
        <f>IF($AV763="","",IFERROR(VLOOKUP($AU763,CODES!$A:$B,2,FALSE),"NO CODE"))</f>
        <v/>
      </c>
      <c r="BA763" s="2">
        <f>IF(""&amp;$F763&lt;&gt;"4","",IF($AY763="YES","",IF(ROUND(SUMIFS($AE$2:$AE$4001,$L$2:$L$4001,$L763,$F$2:$F$4001,"4")-SUMIFS('AR SALES'!$Y$2:$Y$2501,'AR SALES'!$L$2:$L$2501,$L763,'AR SALES'!$AD$2:$AD$2501,"OFF"),2)=0,"","STALE")))</f>
        <v/>
      </c>
      <c r="BB763" s="2">
        <f>IF(OR(""&amp;$F763="2",""&amp;$F763="4",""&amp;$F763="G",""&amp;$F763="H"),IF($AY763="YES","",IF($AB763&lt;&gt;0,"",IF(COUNTIFS('AR SALES'!$L$2:$L$2501,$L763,'AR SALES'!$AD$2:$AD$2501,IF(""&amp;$F763="4","OFF","ON"),'AR SALES'!$AF$2:$AF$2501,"Y")&gt;0,"","NO EXEMPTION"))),"")</f>
        <v/>
      </c>
    </row>
    <row r="764">
      <c r="AT764" s="2">
        <f>IF($L764="","",IFERROR(INDEX('AR SALES'!$H$2:$H$2501,MATCH(""&amp;$L764,'AR SALES'!$AE$2:$AE$2501,0)),""))</f>
        <v/>
      </c>
      <c r="AU764" s="2">
        <f>IF($L764="","",IF($A764&lt;&gt;"GA","",IF($E764="FULTON",IF(ISNUMBER(SEARCH("COLLEGE PARK",$AT764)),"FULTON (COLLEGE PARK)",IF(ISNUMBER(SEARCH("HAPEVILLE",$AT764)),"FULTON (HAPEVILLE)",IF(ISNUMBER(SEARCH("EAST POINT",$AT764)),"FULTON (EAST POINT)",IF(ISNUMBER(SEARCH("ATLANTA",$AT764)),"FULTON (ATL LIMITS)","FULTON")))),IF($E764="DEKALB",IF(ISNUMBER(SEARCH("ATLANTA",$AT764)),"DEKALB (ATL LIMITS)","DEKALB"),IF(AND($E764="CLAYTON",ISNUMBER(SEARCH("COLLEGE PARK",$AT764))),"CLAYTON (COLLEGE PARK)",$E764)))))</f>
        <v/>
      </c>
      <c r="AV764" s="2">
        <f>IF($L764="","",IF(""&amp;$F764="2","DIESEL",IF(OR(""&amp;$F764="G",""&amp;$F764="H"),"GAS","")))</f>
        <v/>
      </c>
      <c r="AW764" s="2">
        <f>IF($AV764="","",$R764)</f>
        <v/>
      </c>
      <c r="AX764" s="2">
        <f>IF($AV764="","",IF($AB764=0,$R764,0))</f>
        <v/>
      </c>
      <c r="AY764" s="2">
        <f>IF($AV764="","",IF(AND($Z764=0,COUNTIF('AR SALES'!$L$2:$L$2501,$L764)=0),"YES",""))</f>
        <v/>
      </c>
      <c r="AZ764" s="2">
        <f>IF($AV764="","",IFERROR(VLOOKUP($AU764,CODES!$A:$B,2,FALSE),"NO CODE"))</f>
        <v/>
      </c>
      <c r="BA764" s="2">
        <f>IF(""&amp;$F764&lt;&gt;"4","",IF($AY764="YES","",IF(ROUND(SUMIFS($AE$2:$AE$4001,$L$2:$L$4001,$L764,$F$2:$F$4001,"4")-SUMIFS('AR SALES'!$Y$2:$Y$2501,'AR SALES'!$L$2:$L$2501,$L764,'AR SALES'!$AD$2:$AD$2501,"OFF"),2)=0,"","STALE")))</f>
        <v/>
      </c>
      <c r="BB764" s="2">
        <f>IF(OR(""&amp;$F764="2",""&amp;$F764="4",""&amp;$F764="G",""&amp;$F764="H"),IF($AY764="YES","",IF($AB764&lt;&gt;0,"",IF(COUNTIFS('AR SALES'!$L$2:$L$2501,$L764,'AR SALES'!$AD$2:$AD$2501,IF(""&amp;$F764="4","OFF","ON"),'AR SALES'!$AF$2:$AF$2501,"Y")&gt;0,"","NO EXEMPTION"))),"")</f>
        <v/>
      </c>
    </row>
    <row r="765">
      <c r="AT765" s="2">
        <f>IF($L765="","",IFERROR(INDEX('AR SALES'!$H$2:$H$2501,MATCH(""&amp;$L765,'AR SALES'!$AE$2:$AE$2501,0)),""))</f>
        <v/>
      </c>
      <c r="AU765" s="2">
        <f>IF($L765="","",IF($A765&lt;&gt;"GA","",IF($E765="FULTON",IF(ISNUMBER(SEARCH("COLLEGE PARK",$AT765)),"FULTON (COLLEGE PARK)",IF(ISNUMBER(SEARCH("HAPEVILLE",$AT765)),"FULTON (HAPEVILLE)",IF(ISNUMBER(SEARCH("EAST POINT",$AT765)),"FULTON (EAST POINT)",IF(ISNUMBER(SEARCH("ATLANTA",$AT765)),"FULTON (ATL LIMITS)","FULTON")))),IF($E765="DEKALB",IF(ISNUMBER(SEARCH("ATLANTA",$AT765)),"DEKALB (ATL LIMITS)","DEKALB"),IF(AND($E765="CLAYTON",ISNUMBER(SEARCH("COLLEGE PARK",$AT765))),"CLAYTON (COLLEGE PARK)",$E765)))))</f>
        <v/>
      </c>
      <c r="AV765" s="2">
        <f>IF($L765="","",IF(""&amp;$F765="2","DIESEL",IF(OR(""&amp;$F765="G",""&amp;$F765="H"),"GAS","")))</f>
        <v/>
      </c>
      <c r="AW765" s="2">
        <f>IF($AV765="","",$R765)</f>
        <v/>
      </c>
      <c r="AX765" s="2">
        <f>IF($AV765="","",IF($AB765=0,$R765,0))</f>
        <v/>
      </c>
      <c r="AY765" s="2">
        <f>IF($AV765="","",IF(AND($Z765=0,COUNTIF('AR SALES'!$L$2:$L$2501,$L765)=0),"YES",""))</f>
        <v/>
      </c>
      <c r="AZ765" s="2">
        <f>IF($AV765="","",IFERROR(VLOOKUP($AU765,CODES!$A:$B,2,FALSE),"NO CODE"))</f>
        <v/>
      </c>
      <c r="BA765" s="2">
        <f>IF(""&amp;$F765&lt;&gt;"4","",IF($AY765="YES","",IF(ROUND(SUMIFS($AE$2:$AE$4001,$L$2:$L$4001,$L765,$F$2:$F$4001,"4")-SUMIFS('AR SALES'!$Y$2:$Y$2501,'AR SALES'!$L$2:$L$2501,$L765,'AR SALES'!$AD$2:$AD$2501,"OFF"),2)=0,"","STALE")))</f>
        <v/>
      </c>
      <c r="BB765" s="2">
        <f>IF(OR(""&amp;$F765="2",""&amp;$F765="4",""&amp;$F765="G",""&amp;$F765="H"),IF($AY765="YES","",IF($AB765&lt;&gt;0,"",IF(COUNTIFS('AR SALES'!$L$2:$L$2501,$L765,'AR SALES'!$AD$2:$AD$2501,IF(""&amp;$F765="4","OFF","ON"),'AR SALES'!$AF$2:$AF$2501,"Y")&gt;0,"","NO EXEMPTION"))),"")</f>
        <v/>
      </c>
    </row>
    <row r="766">
      <c r="AT766" s="2">
        <f>IF($L766="","",IFERROR(INDEX('AR SALES'!$H$2:$H$2501,MATCH(""&amp;$L766,'AR SALES'!$AE$2:$AE$2501,0)),""))</f>
        <v/>
      </c>
      <c r="AU766" s="2">
        <f>IF($L766="","",IF($A766&lt;&gt;"GA","",IF($E766="FULTON",IF(ISNUMBER(SEARCH("COLLEGE PARK",$AT766)),"FULTON (COLLEGE PARK)",IF(ISNUMBER(SEARCH("HAPEVILLE",$AT766)),"FULTON (HAPEVILLE)",IF(ISNUMBER(SEARCH("EAST POINT",$AT766)),"FULTON (EAST POINT)",IF(ISNUMBER(SEARCH("ATLANTA",$AT766)),"FULTON (ATL LIMITS)","FULTON")))),IF($E766="DEKALB",IF(ISNUMBER(SEARCH("ATLANTA",$AT766)),"DEKALB (ATL LIMITS)","DEKALB"),IF(AND($E766="CLAYTON",ISNUMBER(SEARCH("COLLEGE PARK",$AT766))),"CLAYTON (COLLEGE PARK)",$E766)))))</f>
        <v/>
      </c>
      <c r="AV766" s="2">
        <f>IF($L766="","",IF(""&amp;$F766="2","DIESEL",IF(OR(""&amp;$F766="G",""&amp;$F766="H"),"GAS","")))</f>
        <v/>
      </c>
      <c r="AW766" s="2">
        <f>IF($AV766="","",$R766)</f>
        <v/>
      </c>
      <c r="AX766" s="2">
        <f>IF($AV766="","",IF($AB766=0,$R766,0))</f>
        <v/>
      </c>
      <c r="AY766" s="2">
        <f>IF($AV766="","",IF(AND($Z766=0,COUNTIF('AR SALES'!$L$2:$L$2501,$L766)=0),"YES",""))</f>
        <v/>
      </c>
      <c r="AZ766" s="2">
        <f>IF($AV766="","",IFERROR(VLOOKUP($AU766,CODES!$A:$B,2,FALSE),"NO CODE"))</f>
        <v/>
      </c>
      <c r="BA766" s="2">
        <f>IF(""&amp;$F766&lt;&gt;"4","",IF($AY766="YES","",IF(ROUND(SUMIFS($AE$2:$AE$4001,$L$2:$L$4001,$L766,$F$2:$F$4001,"4")-SUMIFS('AR SALES'!$Y$2:$Y$2501,'AR SALES'!$L$2:$L$2501,$L766,'AR SALES'!$AD$2:$AD$2501,"OFF"),2)=0,"","STALE")))</f>
        <v/>
      </c>
      <c r="BB766" s="2">
        <f>IF(OR(""&amp;$F766="2",""&amp;$F766="4",""&amp;$F766="G",""&amp;$F766="H"),IF($AY766="YES","",IF($AB766&lt;&gt;0,"",IF(COUNTIFS('AR SALES'!$L$2:$L$2501,$L766,'AR SALES'!$AD$2:$AD$2501,IF(""&amp;$F766="4","OFF","ON"),'AR SALES'!$AF$2:$AF$2501,"Y")&gt;0,"","NO EXEMPTION"))),"")</f>
        <v/>
      </c>
    </row>
    <row r="767">
      <c r="AT767" s="2">
        <f>IF($L767="","",IFERROR(INDEX('AR SALES'!$H$2:$H$2501,MATCH(""&amp;$L767,'AR SALES'!$AE$2:$AE$2501,0)),""))</f>
        <v/>
      </c>
      <c r="AU767" s="2">
        <f>IF($L767="","",IF($A767&lt;&gt;"GA","",IF($E767="FULTON",IF(ISNUMBER(SEARCH("COLLEGE PARK",$AT767)),"FULTON (COLLEGE PARK)",IF(ISNUMBER(SEARCH("HAPEVILLE",$AT767)),"FULTON (HAPEVILLE)",IF(ISNUMBER(SEARCH("EAST POINT",$AT767)),"FULTON (EAST POINT)",IF(ISNUMBER(SEARCH("ATLANTA",$AT767)),"FULTON (ATL LIMITS)","FULTON")))),IF($E767="DEKALB",IF(ISNUMBER(SEARCH("ATLANTA",$AT767)),"DEKALB (ATL LIMITS)","DEKALB"),IF(AND($E767="CLAYTON",ISNUMBER(SEARCH("COLLEGE PARK",$AT767))),"CLAYTON (COLLEGE PARK)",$E767)))))</f>
        <v/>
      </c>
      <c r="AV767" s="2">
        <f>IF($L767="","",IF(""&amp;$F767="2","DIESEL",IF(OR(""&amp;$F767="G",""&amp;$F767="H"),"GAS","")))</f>
        <v/>
      </c>
      <c r="AW767" s="2">
        <f>IF($AV767="","",$R767)</f>
        <v/>
      </c>
      <c r="AX767" s="2">
        <f>IF($AV767="","",IF($AB767=0,$R767,0))</f>
        <v/>
      </c>
      <c r="AY767" s="2">
        <f>IF($AV767="","",IF(AND($Z767=0,COUNTIF('AR SALES'!$L$2:$L$2501,$L767)=0),"YES",""))</f>
        <v/>
      </c>
      <c r="AZ767" s="2">
        <f>IF($AV767="","",IFERROR(VLOOKUP($AU767,CODES!$A:$B,2,FALSE),"NO CODE"))</f>
        <v/>
      </c>
      <c r="BA767" s="2">
        <f>IF(""&amp;$F767&lt;&gt;"4","",IF($AY767="YES","",IF(ROUND(SUMIFS($AE$2:$AE$4001,$L$2:$L$4001,$L767,$F$2:$F$4001,"4")-SUMIFS('AR SALES'!$Y$2:$Y$2501,'AR SALES'!$L$2:$L$2501,$L767,'AR SALES'!$AD$2:$AD$2501,"OFF"),2)=0,"","STALE")))</f>
        <v/>
      </c>
      <c r="BB767" s="2">
        <f>IF(OR(""&amp;$F767="2",""&amp;$F767="4",""&amp;$F767="G",""&amp;$F767="H"),IF($AY767="YES","",IF($AB767&lt;&gt;0,"",IF(COUNTIFS('AR SALES'!$L$2:$L$2501,$L767,'AR SALES'!$AD$2:$AD$2501,IF(""&amp;$F767="4","OFF","ON"),'AR SALES'!$AF$2:$AF$2501,"Y")&gt;0,"","NO EXEMPTION"))),"")</f>
        <v/>
      </c>
    </row>
    <row r="768">
      <c r="AT768" s="2">
        <f>IF($L768="","",IFERROR(INDEX('AR SALES'!$H$2:$H$2501,MATCH(""&amp;$L768,'AR SALES'!$AE$2:$AE$2501,0)),""))</f>
        <v/>
      </c>
      <c r="AU768" s="2">
        <f>IF($L768="","",IF($A768&lt;&gt;"GA","",IF($E768="FULTON",IF(ISNUMBER(SEARCH("COLLEGE PARK",$AT768)),"FULTON (COLLEGE PARK)",IF(ISNUMBER(SEARCH("HAPEVILLE",$AT768)),"FULTON (HAPEVILLE)",IF(ISNUMBER(SEARCH("EAST POINT",$AT768)),"FULTON (EAST POINT)",IF(ISNUMBER(SEARCH("ATLANTA",$AT768)),"FULTON (ATL LIMITS)","FULTON")))),IF($E768="DEKALB",IF(ISNUMBER(SEARCH("ATLANTA",$AT768)),"DEKALB (ATL LIMITS)","DEKALB"),IF(AND($E768="CLAYTON",ISNUMBER(SEARCH("COLLEGE PARK",$AT768))),"CLAYTON (COLLEGE PARK)",$E768)))))</f>
        <v/>
      </c>
      <c r="AV768" s="2">
        <f>IF($L768="","",IF(""&amp;$F768="2","DIESEL",IF(OR(""&amp;$F768="G",""&amp;$F768="H"),"GAS","")))</f>
        <v/>
      </c>
      <c r="AW768" s="2">
        <f>IF($AV768="","",$R768)</f>
        <v/>
      </c>
      <c r="AX768" s="2">
        <f>IF($AV768="","",IF($AB768=0,$R768,0))</f>
        <v/>
      </c>
      <c r="AY768" s="2">
        <f>IF($AV768="","",IF(AND($Z768=0,COUNTIF('AR SALES'!$L$2:$L$2501,$L768)=0),"YES",""))</f>
        <v/>
      </c>
      <c r="AZ768" s="2">
        <f>IF($AV768="","",IFERROR(VLOOKUP($AU768,CODES!$A:$B,2,FALSE),"NO CODE"))</f>
        <v/>
      </c>
      <c r="BA768" s="2">
        <f>IF(""&amp;$F768&lt;&gt;"4","",IF($AY768="YES","",IF(ROUND(SUMIFS($AE$2:$AE$4001,$L$2:$L$4001,$L768,$F$2:$F$4001,"4")-SUMIFS('AR SALES'!$Y$2:$Y$2501,'AR SALES'!$L$2:$L$2501,$L768,'AR SALES'!$AD$2:$AD$2501,"OFF"),2)=0,"","STALE")))</f>
        <v/>
      </c>
      <c r="BB768" s="2">
        <f>IF(OR(""&amp;$F768="2",""&amp;$F768="4",""&amp;$F768="G",""&amp;$F768="H"),IF($AY768="YES","",IF($AB768&lt;&gt;0,"",IF(COUNTIFS('AR SALES'!$L$2:$L$2501,$L768,'AR SALES'!$AD$2:$AD$2501,IF(""&amp;$F768="4","OFF","ON"),'AR SALES'!$AF$2:$AF$2501,"Y")&gt;0,"","NO EXEMPTION"))),"")</f>
        <v/>
      </c>
    </row>
    <row r="769">
      <c r="AT769" s="2">
        <f>IF($L769="","",IFERROR(INDEX('AR SALES'!$H$2:$H$2501,MATCH(""&amp;$L769,'AR SALES'!$AE$2:$AE$2501,0)),""))</f>
        <v/>
      </c>
      <c r="AU769" s="2">
        <f>IF($L769="","",IF($A769&lt;&gt;"GA","",IF($E769="FULTON",IF(ISNUMBER(SEARCH("COLLEGE PARK",$AT769)),"FULTON (COLLEGE PARK)",IF(ISNUMBER(SEARCH("HAPEVILLE",$AT769)),"FULTON (HAPEVILLE)",IF(ISNUMBER(SEARCH("EAST POINT",$AT769)),"FULTON (EAST POINT)",IF(ISNUMBER(SEARCH("ATLANTA",$AT769)),"FULTON (ATL LIMITS)","FULTON")))),IF($E769="DEKALB",IF(ISNUMBER(SEARCH("ATLANTA",$AT769)),"DEKALB (ATL LIMITS)","DEKALB"),IF(AND($E769="CLAYTON",ISNUMBER(SEARCH("COLLEGE PARK",$AT769))),"CLAYTON (COLLEGE PARK)",$E769)))))</f>
        <v/>
      </c>
      <c r="AV769" s="2">
        <f>IF($L769="","",IF(""&amp;$F769="2","DIESEL",IF(OR(""&amp;$F769="G",""&amp;$F769="H"),"GAS","")))</f>
        <v/>
      </c>
      <c r="AW769" s="2">
        <f>IF($AV769="","",$R769)</f>
        <v/>
      </c>
      <c r="AX769" s="2">
        <f>IF($AV769="","",IF($AB769=0,$R769,0))</f>
        <v/>
      </c>
      <c r="AY769" s="2">
        <f>IF($AV769="","",IF(AND($Z769=0,COUNTIF('AR SALES'!$L$2:$L$2501,$L769)=0),"YES",""))</f>
        <v/>
      </c>
      <c r="AZ769" s="2">
        <f>IF($AV769="","",IFERROR(VLOOKUP($AU769,CODES!$A:$B,2,FALSE),"NO CODE"))</f>
        <v/>
      </c>
      <c r="BA769" s="2">
        <f>IF(""&amp;$F769&lt;&gt;"4","",IF($AY769="YES","",IF(ROUND(SUMIFS($AE$2:$AE$4001,$L$2:$L$4001,$L769,$F$2:$F$4001,"4")-SUMIFS('AR SALES'!$Y$2:$Y$2501,'AR SALES'!$L$2:$L$2501,$L769,'AR SALES'!$AD$2:$AD$2501,"OFF"),2)=0,"","STALE")))</f>
        <v/>
      </c>
      <c r="BB769" s="2">
        <f>IF(OR(""&amp;$F769="2",""&amp;$F769="4",""&amp;$F769="G",""&amp;$F769="H"),IF($AY769="YES","",IF($AB769&lt;&gt;0,"",IF(COUNTIFS('AR SALES'!$L$2:$L$2501,$L769,'AR SALES'!$AD$2:$AD$2501,IF(""&amp;$F769="4","OFF","ON"),'AR SALES'!$AF$2:$AF$2501,"Y")&gt;0,"","NO EXEMPTION"))),"")</f>
        <v/>
      </c>
    </row>
    <row r="770">
      <c r="AT770" s="2">
        <f>IF($L770="","",IFERROR(INDEX('AR SALES'!$H$2:$H$2501,MATCH(""&amp;$L770,'AR SALES'!$AE$2:$AE$2501,0)),""))</f>
        <v/>
      </c>
      <c r="AU770" s="2">
        <f>IF($L770="","",IF($A770&lt;&gt;"GA","",IF($E770="FULTON",IF(ISNUMBER(SEARCH("COLLEGE PARK",$AT770)),"FULTON (COLLEGE PARK)",IF(ISNUMBER(SEARCH("HAPEVILLE",$AT770)),"FULTON (HAPEVILLE)",IF(ISNUMBER(SEARCH("EAST POINT",$AT770)),"FULTON (EAST POINT)",IF(ISNUMBER(SEARCH("ATLANTA",$AT770)),"FULTON (ATL LIMITS)","FULTON")))),IF($E770="DEKALB",IF(ISNUMBER(SEARCH("ATLANTA",$AT770)),"DEKALB (ATL LIMITS)","DEKALB"),IF(AND($E770="CLAYTON",ISNUMBER(SEARCH("COLLEGE PARK",$AT770))),"CLAYTON (COLLEGE PARK)",$E770)))))</f>
        <v/>
      </c>
      <c r="AV770" s="2">
        <f>IF($L770="","",IF(""&amp;$F770="2","DIESEL",IF(OR(""&amp;$F770="G",""&amp;$F770="H"),"GAS","")))</f>
        <v/>
      </c>
      <c r="AW770" s="2">
        <f>IF($AV770="","",$R770)</f>
        <v/>
      </c>
      <c r="AX770" s="2">
        <f>IF($AV770="","",IF($AB770=0,$R770,0))</f>
        <v/>
      </c>
      <c r="AY770" s="2">
        <f>IF($AV770="","",IF(AND($Z770=0,COUNTIF('AR SALES'!$L$2:$L$2501,$L770)=0),"YES",""))</f>
        <v/>
      </c>
      <c r="AZ770" s="2">
        <f>IF($AV770="","",IFERROR(VLOOKUP($AU770,CODES!$A:$B,2,FALSE),"NO CODE"))</f>
        <v/>
      </c>
      <c r="BA770" s="2">
        <f>IF(""&amp;$F770&lt;&gt;"4","",IF($AY770="YES","",IF(ROUND(SUMIFS($AE$2:$AE$4001,$L$2:$L$4001,$L770,$F$2:$F$4001,"4")-SUMIFS('AR SALES'!$Y$2:$Y$2501,'AR SALES'!$L$2:$L$2501,$L770,'AR SALES'!$AD$2:$AD$2501,"OFF"),2)=0,"","STALE")))</f>
        <v/>
      </c>
      <c r="BB770" s="2">
        <f>IF(OR(""&amp;$F770="2",""&amp;$F770="4",""&amp;$F770="G",""&amp;$F770="H"),IF($AY770="YES","",IF($AB770&lt;&gt;0,"",IF(COUNTIFS('AR SALES'!$L$2:$L$2501,$L770,'AR SALES'!$AD$2:$AD$2501,IF(""&amp;$F770="4","OFF","ON"),'AR SALES'!$AF$2:$AF$2501,"Y")&gt;0,"","NO EXEMPTION"))),"")</f>
        <v/>
      </c>
    </row>
    <row r="771">
      <c r="AT771" s="2">
        <f>IF($L771="","",IFERROR(INDEX('AR SALES'!$H$2:$H$2501,MATCH(""&amp;$L771,'AR SALES'!$AE$2:$AE$2501,0)),""))</f>
        <v/>
      </c>
      <c r="AU771" s="2">
        <f>IF($L771="","",IF($A771&lt;&gt;"GA","",IF($E771="FULTON",IF(ISNUMBER(SEARCH("COLLEGE PARK",$AT771)),"FULTON (COLLEGE PARK)",IF(ISNUMBER(SEARCH("HAPEVILLE",$AT771)),"FULTON (HAPEVILLE)",IF(ISNUMBER(SEARCH("EAST POINT",$AT771)),"FULTON (EAST POINT)",IF(ISNUMBER(SEARCH("ATLANTA",$AT771)),"FULTON (ATL LIMITS)","FULTON")))),IF($E771="DEKALB",IF(ISNUMBER(SEARCH("ATLANTA",$AT771)),"DEKALB (ATL LIMITS)","DEKALB"),IF(AND($E771="CLAYTON",ISNUMBER(SEARCH("COLLEGE PARK",$AT771))),"CLAYTON (COLLEGE PARK)",$E771)))))</f>
        <v/>
      </c>
      <c r="AV771" s="2">
        <f>IF($L771="","",IF(""&amp;$F771="2","DIESEL",IF(OR(""&amp;$F771="G",""&amp;$F771="H"),"GAS","")))</f>
        <v/>
      </c>
      <c r="AW771" s="2">
        <f>IF($AV771="","",$R771)</f>
        <v/>
      </c>
      <c r="AX771" s="2">
        <f>IF($AV771="","",IF($AB771=0,$R771,0))</f>
        <v/>
      </c>
      <c r="AY771" s="2">
        <f>IF($AV771="","",IF(AND($Z771=0,COUNTIF('AR SALES'!$L$2:$L$2501,$L771)=0),"YES",""))</f>
        <v/>
      </c>
      <c r="AZ771" s="2">
        <f>IF($AV771="","",IFERROR(VLOOKUP($AU771,CODES!$A:$B,2,FALSE),"NO CODE"))</f>
        <v/>
      </c>
      <c r="BA771" s="2">
        <f>IF(""&amp;$F771&lt;&gt;"4","",IF($AY771="YES","",IF(ROUND(SUMIFS($AE$2:$AE$4001,$L$2:$L$4001,$L771,$F$2:$F$4001,"4")-SUMIFS('AR SALES'!$Y$2:$Y$2501,'AR SALES'!$L$2:$L$2501,$L771,'AR SALES'!$AD$2:$AD$2501,"OFF"),2)=0,"","STALE")))</f>
        <v/>
      </c>
      <c r="BB771" s="2">
        <f>IF(OR(""&amp;$F771="2",""&amp;$F771="4",""&amp;$F771="G",""&amp;$F771="H"),IF($AY771="YES","",IF($AB771&lt;&gt;0,"",IF(COUNTIFS('AR SALES'!$L$2:$L$2501,$L771,'AR SALES'!$AD$2:$AD$2501,IF(""&amp;$F771="4","OFF","ON"),'AR SALES'!$AF$2:$AF$2501,"Y")&gt;0,"","NO EXEMPTION"))),"")</f>
        <v/>
      </c>
    </row>
    <row r="772">
      <c r="AT772" s="2">
        <f>IF($L772="","",IFERROR(INDEX('AR SALES'!$H$2:$H$2501,MATCH(""&amp;$L772,'AR SALES'!$AE$2:$AE$2501,0)),""))</f>
        <v/>
      </c>
      <c r="AU772" s="2">
        <f>IF($L772="","",IF($A772&lt;&gt;"GA","",IF($E772="FULTON",IF(ISNUMBER(SEARCH("COLLEGE PARK",$AT772)),"FULTON (COLLEGE PARK)",IF(ISNUMBER(SEARCH("HAPEVILLE",$AT772)),"FULTON (HAPEVILLE)",IF(ISNUMBER(SEARCH("EAST POINT",$AT772)),"FULTON (EAST POINT)",IF(ISNUMBER(SEARCH("ATLANTA",$AT772)),"FULTON (ATL LIMITS)","FULTON")))),IF($E772="DEKALB",IF(ISNUMBER(SEARCH("ATLANTA",$AT772)),"DEKALB (ATL LIMITS)","DEKALB"),IF(AND($E772="CLAYTON",ISNUMBER(SEARCH("COLLEGE PARK",$AT772))),"CLAYTON (COLLEGE PARK)",$E772)))))</f>
        <v/>
      </c>
      <c r="AV772" s="2">
        <f>IF($L772="","",IF(""&amp;$F772="2","DIESEL",IF(OR(""&amp;$F772="G",""&amp;$F772="H"),"GAS","")))</f>
        <v/>
      </c>
      <c r="AW772" s="2">
        <f>IF($AV772="","",$R772)</f>
        <v/>
      </c>
      <c r="AX772" s="2">
        <f>IF($AV772="","",IF($AB772=0,$R772,0))</f>
        <v/>
      </c>
      <c r="AY772" s="2">
        <f>IF($AV772="","",IF(AND($Z772=0,COUNTIF('AR SALES'!$L$2:$L$2501,$L772)=0),"YES",""))</f>
        <v/>
      </c>
      <c r="AZ772" s="2">
        <f>IF($AV772="","",IFERROR(VLOOKUP($AU772,CODES!$A:$B,2,FALSE),"NO CODE"))</f>
        <v/>
      </c>
      <c r="BA772" s="2">
        <f>IF(""&amp;$F772&lt;&gt;"4","",IF($AY772="YES","",IF(ROUND(SUMIFS($AE$2:$AE$4001,$L$2:$L$4001,$L772,$F$2:$F$4001,"4")-SUMIFS('AR SALES'!$Y$2:$Y$2501,'AR SALES'!$L$2:$L$2501,$L772,'AR SALES'!$AD$2:$AD$2501,"OFF"),2)=0,"","STALE")))</f>
        <v/>
      </c>
      <c r="BB772" s="2">
        <f>IF(OR(""&amp;$F772="2",""&amp;$F772="4",""&amp;$F772="G",""&amp;$F772="H"),IF($AY772="YES","",IF($AB772&lt;&gt;0,"",IF(COUNTIFS('AR SALES'!$L$2:$L$2501,$L772,'AR SALES'!$AD$2:$AD$2501,IF(""&amp;$F772="4","OFF","ON"),'AR SALES'!$AF$2:$AF$2501,"Y")&gt;0,"","NO EXEMPTION"))),"")</f>
        <v/>
      </c>
    </row>
    <row r="773">
      <c r="AT773" s="2">
        <f>IF($L773="","",IFERROR(INDEX('AR SALES'!$H$2:$H$2501,MATCH(""&amp;$L773,'AR SALES'!$AE$2:$AE$2501,0)),""))</f>
        <v/>
      </c>
      <c r="AU773" s="2">
        <f>IF($L773="","",IF($A773&lt;&gt;"GA","",IF($E773="FULTON",IF(ISNUMBER(SEARCH("COLLEGE PARK",$AT773)),"FULTON (COLLEGE PARK)",IF(ISNUMBER(SEARCH("HAPEVILLE",$AT773)),"FULTON (HAPEVILLE)",IF(ISNUMBER(SEARCH("EAST POINT",$AT773)),"FULTON (EAST POINT)",IF(ISNUMBER(SEARCH("ATLANTA",$AT773)),"FULTON (ATL LIMITS)","FULTON")))),IF($E773="DEKALB",IF(ISNUMBER(SEARCH("ATLANTA",$AT773)),"DEKALB (ATL LIMITS)","DEKALB"),IF(AND($E773="CLAYTON",ISNUMBER(SEARCH("COLLEGE PARK",$AT773))),"CLAYTON (COLLEGE PARK)",$E773)))))</f>
        <v/>
      </c>
      <c r="AV773" s="2">
        <f>IF($L773="","",IF(""&amp;$F773="2","DIESEL",IF(OR(""&amp;$F773="G",""&amp;$F773="H"),"GAS","")))</f>
        <v/>
      </c>
      <c r="AW773" s="2">
        <f>IF($AV773="","",$R773)</f>
        <v/>
      </c>
      <c r="AX773" s="2">
        <f>IF($AV773="","",IF($AB773=0,$R773,0))</f>
        <v/>
      </c>
      <c r="AY773" s="2">
        <f>IF($AV773="","",IF(AND($Z773=0,COUNTIF('AR SALES'!$L$2:$L$2501,$L773)=0),"YES",""))</f>
        <v/>
      </c>
      <c r="AZ773" s="2">
        <f>IF($AV773="","",IFERROR(VLOOKUP($AU773,CODES!$A:$B,2,FALSE),"NO CODE"))</f>
        <v/>
      </c>
      <c r="BA773" s="2">
        <f>IF(""&amp;$F773&lt;&gt;"4","",IF($AY773="YES","",IF(ROUND(SUMIFS($AE$2:$AE$4001,$L$2:$L$4001,$L773,$F$2:$F$4001,"4")-SUMIFS('AR SALES'!$Y$2:$Y$2501,'AR SALES'!$L$2:$L$2501,$L773,'AR SALES'!$AD$2:$AD$2501,"OFF"),2)=0,"","STALE")))</f>
        <v/>
      </c>
      <c r="BB773" s="2">
        <f>IF(OR(""&amp;$F773="2",""&amp;$F773="4",""&amp;$F773="G",""&amp;$F773="H"),IF($AY773="YES","",IF($AB773&lt;&gt;0,"",IF(COUNTIFS('AR SALES'!$L$2:$L$2501,$L773,'AR SALES'!$AD$2:$AD$2501,IF(""&amp;$F773="4","OFF","ON"),'AR SALES'!$AF$2:$AF$2501,"Y")&gt;0,"","NO EXEMPTION"))),"")</f>
        <v/>
      </c>
    </row>
    <row r="774">
      <c r="AT774" s="2">
        <f>IF($L774="","",IFERROR(INDEX('AR SALES'!$H$2:$H$2501,MATCH(""&amp;$L774,'AR SALES'!$AE$2:$AE$2501,0)),""))</f>
        <v/>
      </c>
      <c r="AU774" s="2">
        <f>IF($L774="","",IF($A774&lt;&gt;"GA","",IF($E774="FULTON",IF(ISNUMBER(SEARCH("COLLEGE PARK",$AT774)),"FULTON (COLLEGE PARK)",IF(ISNUMBER(SEARCH("HAPEVILLE",$AT774)),"FULTON (HAPEVILLE)",IF(ISNUMBER(SEARCH("EAST POINT",$AT774)),"FULTON (EAST POINT)",IF(ISNUMBER(SEARCH("ATLANTA",$AT774)),"FULTON (ATL LIMITS)","FULTON")))),IF($E774="DEKALB",IF(ISNUMBER(SEARCH("ATLANTA",$AT774)),"DEKALB (ATL LIMITS)","DEKALB"),IF(AND($E774="CLAYTON",ISNUMBER(SEARCH("COLLEGE PARK",$AT774))),"CLAYTON (COLLEGE PARK)",$E774)))))</f>
        <v/>
      </c>
      <c r="AV774" s="2">
        <f>IF($L774="","",IF(""&amp;$F774="2","DIESEL",IF(OR(""&amp;$F774="G",""&amp;$F774="H"),"GAS","")))</f>
        <v/>
      </c>
      <c r="AW774" s="2">
        <f>IF($AV774="","",$R774)</f>
        <v/>
      </c>
      <c r="AX774" s="2">
        <f>IF($AV774="","",IF($AB774=0,$R774,0))</f>
        <v/>
      </c>
      <c r="AY774" s="2">
        <f>IF($AV774="","",IF(AND($Z774=0,COUNTIF('AR SALES'!$L$2:$L$2501,$L774)=0),"YES",""))</f>
        <v/>
      </c>
      <c r="AZ774" s="2">
        <f>IF($AV774="","",IFERROR(VLOOKUP($AU774,CODES!$A:$B,2,FALSE),"NO CODE"))</f>
        <v/>
      </c>
      <c r="BA774" s="2">
        <f>IF(""&amp;$F774&lt;&gt;"4","",IF($AY774="YES","",IF(ROUND(SUMIFS($AE$2:$AE$4001,$L$2:$L$4001,$L774,$F$2:$F$4001,"4")-SUMIFS('AR SALES'!$Y$2:$Y$2501,'AR SALES'!$L$2:$L$2501,$L774,'AR SALES'!$AD$2:$AD$2501,"OFF"),2)=0,"","STALE")))</f>
        <v/>
      </c>
      <c r="BB774" s="2">
        <f>IF(OR(""&amp;$F774="2",""&amp;$F774="4",""&amp;$F774="G",""&amp;$F774="H"),IF($AY774="YES","",IF($AB774&lt;&gt;0,"",IF(COUNTIFS('AR SALES'!$L$2:$L$2501,$L774,'AR SALES'!$AD$2:$AD$2501,IF(""&amp;$F774="4","OFF","ON"),'AR SALES'!$AF$2:$AF$2501,"Y")&gt;0,"","NO EXEMPTION"))),"")</f>
        <v/>
      </c>
    </row>
    <row r="775">
      <c r="AT775" s="2">
        <f>IF($L775="","",IFERROR(INDEX('AR SALES'!$H$2:$H$2501,MATCH(""&amp;$L775,'AR SALES'!$AE$2:$AE$2501,0)),""))</f>
        <v/>
      </c>
      <c r="AU775" s="2">
        <f>IF($L775="","",IF($A775&lt;&gt;"GA","",IF($E775="FULTON",IF(ISNUMBER(SEARCH("COLLEGE PARK",$AT775)),"FULTON (COLLEGE PARK)",IF(ISNUMBER(SEARCH("HAPEVILLE",$AT775)),"FULTON (HAPEVILLE)",IF(ISNUMBER(SEARCH("EAST POINT",$AT775)),"FULTON (EAST POINT)",IF(ISNUMBER(SEARCH("ATLANTA",$AT775)),"FULTON (ATL LIMITS)","FULTON")))),IF($E775="DEKALB",IF(ISNUMBER(SEARCH("ATLANTA",$AT775)),"DEKALB (ATL LIMITS)","DEKALB"),IF(AND($E775="CLAYTON",ISNUMBER(SEARCH("COLLEGE PARK",$AT775))),"CLAYTON (COLLEGE PARK)",$E775)))))</f>
        <v/>
      </c>
      <c r="AV775" s="2">
        <f>IF($L775="","",IF(""&amp;$F775="2","DIESEL",IF(OR(""&amp;$F775="G",""&amp;$F775="H"),"GAS","")))</f>
        <v/>
      </c>
      <c r="AW775" s="2">
        <f>IF($AV775="","",$R775)</f>
        <v/>
      </c>
      <c r="AX775" s="2">
        <f>IF($AV775="","",IF($AB775=0,$R775,0))</f>
        <v/>
      </c>
      <c r="AY775" s="2">
        <f>IF($AV775="","",IF(AND($Z775=0,COUNTIF('AR SALES'!$L$2:$L$2501,$L775)=0),"YES",""))</f>
        <v/>
      </c>
      <c r="AZ775" s="2">
        <f>IF($AV775="","",IFERROR(VLOOKUP($AU775,CODES!$A:$B,2,FALSE),"NO CODE"))</f>
        <v/>
      </c>
      <c r="BA775" s="2">
        <f>IF(""&amp;$F775&lt;&gt;"4","",IF($AY775="YES","",IF(ROUND(SUMIFS($AE$2:$AE$4001,$L$2:$L$4001,$L775,$F$2:$F$4001,"4")-SUMIFS('AR SALES'!$Y$2:$Y$2501,'AR SALES'!$L$2:$L$2501,$L775,'AR SALES'!$AD$2:$AD$2501,"OFF"),2)=0,"","STALE")))</f>
        <v/>
      </c>
      <c r="BB775" s="2">
        <f>IF(OR(""&amp;$F775="2",""&amp;$F775="4",""&amp;$F775="G",""&amp;$F775="H"),IF($AY775="YES","",IF($AB775&lt;&gt;0,"",IF(COUNTIFS('AR SALES'!$L$2:$L$2501,$L775,'AR SALES'!$AD$2:$AD$2501,IF(""&amp;$F775="4","OFF","ON"),'AR SALES'!$AF$2:$AF$2501,"Y")&gt;0,"","NO EXEMPTION"))),"")</f>
        <v/>
      </c>
    </row>
    <row r="776">
      <c r="AT776" s="2">
        <f>IF($L776="","",IFERROR(INDEX('AR SALES'!$H$2:$H$2501,MATCH(""&amp;$L776,'AR SALES'!$AE$2:$AE$2501,0)),""))</f>
        <v/>
      </c>
      <c r="AU776" s="2">
        <f>IF($L776="","",IF($A776&lt;&gt;"GA","",IF($E776="FULTON",IF(ISNUMBER(SEARCH("COLLEGE PARK",$AT776)),"FULTON (COLLEGE PARK)",IF(ISNUMBER(SEARCH("HAPEVILLE",$AT776)),"FULTON (HAPEVILLE)",IF(ISNUMBER(SEARCH("EAST POINT",$AT776)),"FULTON (EAST POINT)",IF(ISNUMBER(SEARCH("ATLANTA",$AT776)),"FULTON (ATL LIMITS)","FULTON")))),IF($E776="DEKALB",IF(ISNUMBER(SEARCH("ATLANTA",$AT776)),"DEKALB (ATL LIMITS)","DEKALB"),IF(AND($E776="CLAYTON",ISNUMBER(SEARCH("COLLEGE PARK",$AT776))),"CLAYTON (COLLEGE PARK)",$E776)))))</f>
        <v/>
      </c>
      <c r="AV776" s="2">
        <f>IF($L776="","",IF(""&amp;$F776="2","DIESEL",IF(OR(""&amp;$F776="G",""&amp;$F776="H"),"GAS","")))</f>
        <v/>
      </c>
      <c r="AW776" s="2">
        <f>IF($AV776="","",$R776)</f>
        <v/>
      </c>
      <c r="AX776" s="2">
        <f>IF($AV776="","",IF($AB776=0,$R776,0))</f>
        <v/>
      </c>
      <c r="AY776" s="2">
        <f>IF($AV776="","",IF(AND($Z776=0,COUNTIF('AR SALES'!$L$2:$L$2501,$L776)=0),"YES",""))</f>
        <v/>
      </c>
      <c r="AZ776" s="2">
        <f>IF($AV776="","",IFERROR(VLOOKUP($AU776,CODES!$A:$B,2,FALSE),"NO CODE"))</f>
        <v/>
      </c>
      <c r="BA776" s="2">
        <f>IF(""&amp;$F776&lt;&gt;"4","",IF($AY776="YES","",IF(ROUND(SUMIFS($AE$2:$AE$4001,$L$2:$L$4001,$L776,$F$2:$F$4001,"4")-SUMIFS('AR SALES'!$Y$2:$Y$2501,'AR SALES'!$L$2:$L$2501,$L776,'AR SALES'!$AD$2:$AD$2501,"OFF"),2)=0,"","STALE")))</f>
        <v/>
      </c>
      <c r="BB776" s="2">
        <f>IF(OR(""&amp;$F776="2",""&amp;$F776="4",""&amp;$F776="G",""&amp;$F776="H"),IF($AY776="YES","",IF($AB776&lt;&gt;0,"",IF(COUNTIFS('AR SALES'!$L$2:$L$2501,$L776,'AR SALES'!$AD$2:$AD$2501,IF(""&amp;$F776="4","OFF","ON"),'AR SALES'!$AF$2:$AF$2501,"Y")&gt;0,"","NO EXEMPTION"))),"")</f>
        <v/>
      </c>
    </row>
    <row r="777">
      <c r="AT777" s="2">
        <f>IF($L777="","",IFERROR(INDEX('AR SALES'!$H$2:$H$2501,MATCH(""&amp;$L777,'AR SALES'!$AE$2:$AE$2501,0)),""))</f>
        <v/>
      </c>
      <c r="AU777" s="2">
        <f>IF($L777="","",IF($A777&lt;&gt;"GA","",IF($E777="FULTON",IF(ISNUMBER(SEARCH("COLLEGE PARK",$AT777)),"FULTON (COLLEGE PARK)",IF(ISNUMBER(SEARCH("HAPEVILLE",$AT777)),"FULTON (HAPEVILLE)",IF(ISNUMBER(SEARCH("EAST POINT",$AT777)),"FULTON (EAST POINT)",IF(ISNUMBER(SEARCH("ATLANTA",$AT777)),"FULTON (ATL LIMITS)","FULTON")))),IF($E777="DEKALB",IF(ISNUMBER(SEARCH("ATLANTA",$AT777)),"DEKALB (ATL LIMITS)","DEKALB"),IF(AND($E777="CLAYTON",ISNUMBER(SEARCH("COLLEGE PARK",$AT777))),"CLAYTON (COLLEGE PARK)",$E777)))))</f>
        <v/>
      </c>
      <c r="AV777" s="2">
        <f>IF($L777="","",IF(""&amp;$F777="2","DIESEL",IF(OR(""&amp;$F777="G",""&amp;$F777="H"),"GAS","")))</f>
        <v/>
      </c>
      <c r="AW777" s="2">
        <f>IF($AV777="","",$R777)</f>
        <v/>
      </c>
      <c r="AX777" s="2">
        <f>IF($AV777="","",IF($AB777=0,$R777,0))</f>
        <v/>
      </c>
      <c r="AY777" s="2">
        <f>IF($AV777="","",IF(AND($Z777=0,COUNTIF('AR SALES'!$L$2:$L$2501,$L777)=0),"YES",""))</f>
        <v/>
      </c>
      <c r="AZ777" s="2">
        <f>IF($AV777="","",IFERROR(VLOOKUP($AU777,CODES!$A:$B,2,FALSE),"NO CODE"))</f>
        <v/>
      </c>
      <c r="BA777" s="2">
        <f>IF(""&amp;$F777&lt;&gt;"4","",IF($AY777="YES","",IF(ROUND(SUMIFS($AE$2:$AE$4001,$L$2:$L$4001,$L777,$F$2:$F$4001,"4")-SUMIFS('AR SALES'!$Y$2:$Y$2501,'AR SALES'!$L$2:$L$2501,$L777,'AR SALES'!$AD$2:$AD$2501,"OFF"),2)=0,"","STALE")))</f>
        <v/>
      </c>
      <c r="BB777" s="2">
        <f>IF(OR(""&amp;$F777="2",""&amp;$F777="4",""&amp;$F777="G",""&amp;$F777="H"),IF($AY777="YES","",IF($AB777&lt;&gt;0,"",IF(COUNTIFS('AR SALES'!$L$2:$L$2501,$L777,'AR SALES'!$AD$2:$AD$2501,IF(""&amp;$F777="4","OFF","ON"),'AR SALES'!$AF$2:$AF$2501,"Y")&gt;0,"","NO EXEMPTION"))),"")</f>
        <v/>
      </c>
    </row>
    <row r="778">
      <c r="AT778" s="2">
        <f>IF($L778="","",IFERROR(INDEX('AR SALES'!$H$2:$H$2501,MATCH(""&amp;$L778,'AR SALES'!$AE$2:$AE$2501,0)),""))</f>
        <v/>
      </c>
      <c r="AU778" s="2">
        <f>IF($L778="","",IF($A778&lt;&gt;"GA","",IF($E778="FULTON",IF(ISNUMBER(SEARCH("COLLEGE PARK",$AT778)),"FULTON (COLLEGE PARK)",IF(ISNUMBER(SEARCH("HAPEVILLE",$AT778)),"FULTON (HAPEVILLE)",IF(ISNUMBER(SEARCH("EAST POINT",$AT778)),"FULTON (EAST POINT)",IF(ISNUMBER(SEARCH("ATLANTA",$AT778)),"FULTON (ATL LIMITS)","FULTON")))),IF($E778="DEKALB",IF(ISNUMBER(SEARCH("ATLANTA",$AT778)),"DEKALB (ATL LIMITS)","DEKALB"),IF(AND($E778="CLAYTON",ISNUMBER(SEARCH("COLLEGE PARK",$AT778))),"CLAYTON (COLLEGE PARK)",$E778)))))</f>
        <v/>
      </c>
      <c r="AV778" s="2">
        <f>IF($L778="","",IF(""&amp;$F778="2","DIESEL",IF(OR(""&amp;$F778="G",""&amp;$F778="H"),"GAS","")))</f>
        <v/>
      </c>
      <c r="AW778" s="2">
        <f>IF($AV778="","",$R778)</f>
        <v/>
      </c>
      <c r="AX778" s="2">
        <f>IF($AV778="","",IF($AB778=0,$R778,0))</f>
        <v/>
      </c>
      <c r="AY778" s="2">
        <f>IF($AV778="","",IF(AND($Z778=0,COUNTIF('AR SALES'!$L$2:$L$2501,$L778)=0),"YES",""))</f>
        <v/>
      </c>
      <c r="AZ778" s="2">
        <f>IF($AV778="","",IFERROR(VLOOKUP($AU778,CODES!$A:$B,2,FALSE),"NO CODE"))</f>
        <v/>
      </c>
      <c r="BA778" s="2">
        <f>IF(""&amp;$F778&lt;&gt;"4","",IF($AY778="YES","",IF(ROUND(SUMIFS($AE$2:$AE$4001,$L$2:$L$4001,$L778,$F$2:$F$4001,"4")-SUMIFS('AR SALES'!$Y$2:$Y$2501,'AR SALES'!$L$2:$L$2501,$L778,'AR SALES'!$AD$2:$AD$2501,"OFF"),2)=0,"","STALE")))</f>
        <v/>
      </c>
      <c r="BB778" s="2">
        <f>IF(OR(""&amp;$F778="2",""&amp;$F778="4",""&amp;$F778="G",""&amp;$F778="H"),IF($AY778="YES","",IF($AB778&lt;&gt;0,"",IF(COUNTIFS('AR SALES'!$L$2:$L$2501,$L778,'AR SALES'!$AD$2:$AD$2501,IF(""&amp;$F778="4","OFF","ON"),'AR SALES'!$AF$2:$AF$2501,"Y")&gt;0,"","NO EXEMPTION"))),"")</f>
        <v/>
      </c>
    </row>
    <row r="779">
      <c r="AT779" s="2">
        <f>IF($L779="","",IFERROR(INDEX('AR SALES'!$H$2:$H$2501,MATCH(""&amp;$L779,'AR SALES'!$AE$2:$AE$2501,0)),""))</f>
        <v/>
      </c>
      <c r="AU779" s="2">
        <f>IF($L779="","",IF($A779&lt;&gt;"GA","",IF($E779="FULTON",IF(ISNUMBER(SEARCH("COLLEGE PARK",$AT779)),"FULTON (COLLEGE PARK)",IF(ISNUMBER(SEARCH("HAPEVILLE",$AT779)),"FULTON (HAPEVILLE)",IF(ISNUMBER(SEARCH("EAST POINT",$AT779)),"FULTON (EAST POINT)",IF(ISNUMBER(SEARCH("ATLANTA",$AT779)),"FULTON (ATL LIMITS)","FULTON")))),IF($E779="DEKALB",IF(ISNUMBER(SEARCH("ATLANTA",$AT779)),"DEKALB (ATL LIMITS)","DEKALB"),IF(AND($E779="CLAYTON",ISNUMBER(SEARCH("COLLEGE PARK",$AT779))),"CLAYTON (COLLEGE PARK)",$E779)))))</f>
        <v/>
      </c>
      <c r="AV779" s="2">
        <f>IF($L779="","",IF(""&amp;$F779="2","DIESEL",IF(OR(""&amp;$F779="G",""&amp;$F779="H"),"GAS","")))</f>
        <v/>
      </c>
      <c r="AW779" s="2">
        <f>IF($AV779="","",$R779)</f>
        <v/>
      </c>
      <c r="AX779" s="2">
        <f>IF($AV779="","",IF($AB779=0,$R779,0))</f>
        <v/>
      </c>
      <c r="AY779" s="2">
        <f>IF($AV779="","",IF(AND($Z779=0,COUNTIF('AR SALES'!$L$2:$L$2501,$L779)=0),"YES",""))</f>
        <v/>
      </c>
      <c r="AZ779" s="2">
        <f>IF($AV779="","",IFERROR(VLOOKUP($AU779,CODES!$A:$B,2,FALSE),"NO CODE"))</f>
        <v/>
      </c>
      <c r="BA779" s="2">
        <f>IF(""&amp;$F779&lt;&gt;"4","",IF($AY779="YES","",IF(ROUND(SUMIFS($AE$2:$AE$4001,$L$2:$L$4001,$L779,$F$2:$F$4001,"4")-SUMIFS('AR SALES'!$Y$2:$Y$2501,'AR SALES'!$L$2:$L$2501,$L779,'AR SALES'!$AD$2:$AD$2501,"OFF"),2)=0,"","STALE")))</f>
        <v/>
      </c>
      <c r="BB779" s="2">
        <f>IF(OR(""&amp;$F779="2",""&amp;$F779="4",""&amp;$F779="G",""&amp;$F779="H"),IF($AY779="YES","",IF($AB779&lt;&gt;0,"",IF(COUNTIFS('AR SALES'!$L$2:$L$2501,$L779,'AR SALES'!$AD$2:$AD$2501,IF(""&amp;$F779="4","OFF","ON"),'AR SALES'!$AF$2:$AF$2501,"Y")&gt;0,"","NO EXEMPTION"))),"")</f>
        <v/>
      </c>
    </row>
    <row r="780">
      <c r="AT780" s="2">
        <f>IF($L780="","",IFERROR(INDEX('AR SALES'!$H$2:$H$2501,MATCH(""&amp;$L780,'AR SALES'!$AE$2:$AE$2501,0)),""))</f>
        <v/>
      </c>
      <c r="AU780" s="2">
        <f>IF($L780="","",IF($A780&lt;&gt;"GA","",IF($E780="FULTON",IF(ISNUMBER(SEARCH("COLLEGE PARK",$AT780)),"FULTON (COLLEGE PARK)",IF(ISNUMBER(SEARCH("HAPEVILLE",$AT780)),"FULTON (HAPEVILLE)",IF(ISNUMBER(SEARCH("EAST POINT",$AT780)),"FULTON (EAST POINT)",IF(ISNUMBER(SEARCH("ATLANTA",$AT780)),"FULTON (ATL LIMITS)","FULTON")))),IF($E780="DEKALB",IF(ISNUMBER(SEARCH("ATLANTA",$AT780)),"DEKALB (ATL LIMITS)","DEKALB"),IF(AND($E780="CLAYTON",ISNUMBER(SEARCH("COLLEGE PARK",$AT780))),"CLAYTON (COLLEGE PARK)",$E780)))))</f>
        <v/>
      </c>
      <c r="AV780" s="2">
        <f>IF($L780="","",IF(""&amp;$F780="2","DIESEL",IF(OR(""&amp;$F780="G",""&amp;$F780="H"),"GAS","")))</f>
        <v/>
      </c>
      <c r="AW780" s="2">
        <f>IF($AV780="","",$R780)</f>
        <v/>
      </c>
      <c r="AX780" s="2">
        <f>IF($AV780="","",IF($AB780=0,$R780,0))</f>
        <v/>
      </c>
      <c r="AY780" s="2">
        <f>IF($AV780="","",IF(AND($Z780=0,COUNTIF('AR SALES'!$L$2:$L$2501,$L780)=0),"YES",""))</f>
        <v/>
      </c>
      <c r="AZ780" s="2">
        <f>IF($AV780="","",IFERROR(VLOOKUP($AU780,CODES!$A:$B,2,FALSE),"NO CODE"))</f>
        <v/>
      </c>
      <c r="BA780" s="2">
        <f>IF(""&amp;$F780&lt;&gt;"4","",IF($AY780="YES","",IF(ROUND(SUMIFS($AE$2:$AE$4001,$L$2:$L$4001,$L780,$F$2:$F$4001,"4")-SUMIFS('AR SALES'!$Y$2:$Y$2501,'AR SALES'!$L$2:$L$2501,$L780,'AR SALES'!$AD$2:$AD$2501,"OFF"),2)=0,"","STALE")))</f>
        <v/>
      </c>
      <c r="BB780" s="2">
        <f>IF(OR(""&amp;$F780="2",""&amp;$F780="4",""&amp;$F780="G",""&amp;$F780="H"),IF($AY780="YES","",IF($AB780&lt;&gt;0,"",IF(COUNTIFS('AR SALES'!$L$2:$L$2501,$L780,'AR SALES'!$AD$2:$AD$2501,IF(""&amp;$F780="4","OFF","ON"),'AR SALES'!$AF$2:$AF$2501,"Y")&gt;0,"","NO EXEMPTION"))),"")</f>
        <v/>
      </c>
    </row>
    <row r="781">
      <c r="AT781" s="2">
        <f>IF($L781="","",IFERROR(INDEX('AR SALES'!$H$2:$H$2501,MATCH(""&amp;$L781,'AR SALES'!$AE$2:$AE$2501,0)),""))</f>
        <v/>
      </c>
      <c r="AU781" s="2">
        <f>IF($L781="","",IF($A781&lt;&gt;"GA","",IF($E781="FULTON",IF(ISNUMBER(SEARCH("COLLEGE PARK",$AT781)),"FULTON (COLLEGE PARK)",IF(ISNUMBER(SEARCH("HAPEVILLE",$AT781)),"FULTON (HAPEVILLE)",IF(ISNUMBER(SEARCH("EAST POINT",$AT781)),"FULTON (EAST POINT)",IF(ISNUMBER(SEARCH("ATLANTA",$AT781)),"FULTON (ATL LIMITS)","FULTON")))),IF($E781="DEKALB",IF(ISNUMBER(SEARCH("ATLANTA",$AT781)),"DEKALB (ATL LIMITS)","DEKALB"),IF(AND($E781="CLAYTON",ISNUMBER(SEARCH("COLLEGE PARK",$AT781))),"CLAYTON (COLLEGE PARK)",$E781)))))</f>
        <v/>
      </c>
      <c r="AV781" s="2">
        <f>IF($L781="","",IF(""&amp;$F781="2","DIESEL",IF(OR(""&amp;$F781="G",""&amp;$F781="H"),"GAS","")))</f>
        <v/>
      </c>
      <c r="AW781" s="2">
        <f>IF($AV781="","",$R781)</f>
        <v/>
      </c>
      <c r="AX781" s="2">
        <f>IF($AV781="","",IF($AB781=0,$R781,0))</f>
        <v/>
      </c>
      <c r="AY781" s="2">
        <f>IF($AV781="","",IF(AND($Z781=0,COUNTIF('AR SALES'!$L$2:$L$2501,$L781)=0),"YES",""))</f>
        <v/>
      </c>
      <c r="AZ781" s="2">
        <f>IF($AV781="","",IFERROR(VLOOKUP($AU781,CODES!$A:$B,2,FALSE),"NO CODE"))</f>
        <v/>
      </c>
      <c r="BA781" s="2">
        <f>IF(""&amp;$F781&lt;&gt;"4","",IF($AY781="YES","",IF(ROUND(SUMIFS($AE$2:$AE$4001,$L$2:$L$4001,$L781,$F$2:$F$4001,"4")-SUMIFS('AR SALES'!$Y$2:$Y$2501,'AR SALES'!$L$2:$L$2501,$L781,'AR SALES'!$AD$2:$AD$2501,"OFF"),2)=0,"","STALE")))</f>
        <v/>
      </c>
      <c r="BB781" s="2">
        <f>IF(OR(""&amp;$F781="2",""&amp;$F781="4",""&amp;$F781="G",""&amp;$F781="H"),IF($AY781="YES","",IF($AB781&lt;&gt;0,"",IF(COUNTIFS('AR SALES'!$L$2:$L$2501,$L781,'AR SALES'!$AD$2:$AD$2501,IF(""&amp;$F781="4","OFF","ON"),'AR SALES'!$AF$2:$AF$2501,"Y")&gt;0,"","NO EXEMPTION"))),"")</f>
        <v/>
      </c>
    </row>
    <row r="782">
      <c r="AT782" s="2">
        <f>IF($L782="","",IFERROR(INDEX('AR SALES'!$H$2:$H$2501,MATCH(""&amp;$L782,'AR SALES'!$AE$2:$AE$2501,0)),""))</f>
        <v/>
      </c>
      <c r="AU782" s="2">
        <f>IF($L782="","",IF($A782&lt;&gt;"GA","",IF($E782="FULTON",IF(ISNUMBER(SEARCH("COLLEGE PARK",$AT782)),"FULTON (COLLEGE PARK)",IF(ISNUMBER(SEARCH("HAPEVILLE",$AT782)),"FULTON (HAPEVILLE)",IF(ISNUMBER(SEARCH("EAST POINT",$AT782)),"FULTON (EAST POINT)",IF(ISNUMBER(SEARCH("ATLANTA",$AT782)),"FULTON (ATL LIMITS)","FULTON")))),IF($E782="DEKALB",IF(ISNUMBER(SEARCH("ATLANTA",$AT782)),"DEKALB (ATL LIMITS)","DEKALB"),IF(AND($E782="CLAYTON",ISNUMBER(SEARCH("COLLEGE PARK",$AT782))),"CLAYTON (COLLEGE PARK)",$E782)))))</f>
        <v/>
      </c>
      <c r="AV782" s="2">
        <f>IF($L782="","",IF(""&amp;$F782="2","DIESEL",IF(OR(""&amp;$F782="G",""&amp;$F782="H"),"GAS","")))</f>
        <v/>
      </c>
      <c r="AW782" s="2">
        <f>IF($AV782="","",$R782)</f>
        <v/>
      </c>
      <c r="AX782" s="2">
        <f>IF($AV782="","",IF($AB782=0,$R782,0))</f>
        <v/>
      </c>
      <c r="AY782" s="2">
        <f>IF($AV782="","",IF(AND($Z782=0,COUNTIF('AR SALES'!$L$2:$L$2501,$L782)=0),"YES",""))</f>
        <v/>
      </c>
      <c r="AZ782" s="2">
        <f>IF($AV782="","",IFERROR(VLOOKUP($AU782,CODES!$A:$B,2,FALSE),"NO CODE"))</f>
        <v/>
      </c>
      <c r="BA782" s="2">
        <f>IF(""&amp;$F782&lt;&gt;"4","",IF($AY782="YES","",IF(ROUND(SUMIFS($AE$2:$AE$4001,$L$2:$L$4001,$L782,$F$2:$F$4001,"4")-SUMIFS('AR SALES'!$Y$2:$Y$2501,'AR SALES'!$L$2:$L$2501,$L782,'AR SALES'!$AD$2:$AD$2501,"OFF"),2)=0,"","STALE")))</f>
        <v/>
      </c>
      <c r="BB782" s="2">
        <f>IF(OR(""&amp;$F782="2",""&amp;$F782="4",""&amp;$F782="G",""&amp;$F782="H"),IF($AY782="YES","",IF($AB782&lt;&gt;0,"",IF(COUNTIFS('AR SALES'!$L$2:$L$2501,$L782,'AR SALES'!$AD$2:$AD$2501,IF(""&amp;$F782="4","OFF","ON"),'AR SALES'!$AF$2:$AF$2501,"Y")&gt;0,"","NO EXEMPTION"))),"")</f>
        <v/>
      </c>
    </row>
    <row r="783">
      <c r="AT783" s="2">
        <f>IF($L783="","",IFERROR(INDEX('AR SALES'!$H$2:$H$2501,MATCH(""&amp;$L783,'AR SALES'!$AE$2:$AE$2501,0)),""))</f>
        <v/>
      </c>
      <c r="AU783" s="2">
        <f>IF($L783="","",IF($A783&lt;&gt;"GA","",IF($E783="FULTON",IF(ISNUMBER(SEARCH("COLLEGE PARK",$AT783)),"FULTON (COLLEGE PARK)",IF(ISNUMBER(SEARCH("HAPEVILLE",$AT783)),"FULTON (HAPEVILLE)",IF(ISNUMBER(SEARCH("EAST POINT",$AT783)),"FULTON (EAST POINT)",IF(ISNUMBER(SEARCH("ATLANTA",$AT783)),"FULTON (ATL LIMITS)","FULTON")))),IF($E783="DEKALB",IF(ISNUMBER(SEARCH("ATLANTA",$AT783)),"DEKALB (ATL LIMITS)","DEKALB"),IF(AND($E783="CLAYTON",ISNUMBER(SEARCH("COLLEGE PARK",$AT783))),"CLAYTON (COLLEGE PARK)",$E783)))))</f>
        <v/>
      </c>
      <c r="AV783" s="2">
        <f>IF($L783="","",IF(""&amp;$F783="2","DIESEL",IF(OR(""&amp;$F783="G",""&amp;$F783="H"),"GAS","")))</f>
        <v/>
      </c>
      <c r="AW783" s="2">
        <f>IF($AV783="","",$R783)</f>
        <v/>
      </c>
      <c r="AX783" s="2">
        <f>IF($AV783="","",IF($AB783=0,$R783,0))</f>
        <v/>
      </c>
      <c r="AY783" s="2">
        <f>IF($AV783="","",IF(AND($Z783=0,COUNTIF('AR SALES'!$L$2:$L$2501,$L783)=0),"YES",""))</f>
        <v/>
      </c>
      <c r="AZ783" s="2">
        <f>IF($AV783="","",IFERROR(VLOOKUP($AU783,CODES!$A:$B,2,FALSE),"NO CODE"))</f>
        <v/>
      </c>
      <c r="BA783" s="2">
        <f>IF(""&amp;$F783&lt;&gt;"4","",IF($AY783="YES","",IF(ROUND(SUMIFS($AE$2:$AE$4001,$L$2:$L$4001,$L783,$F$2:$F$4001,"4")-SUMIFS('AR SALES'!$Y$2:$Y$2501,'AR SALES'!$L$2:$L$2501,$L783,'AR SALES'!$AD$2:$AD$2501,"OFF"),2)=0,"","STALE")))</f>
        <v/>
      </c>
      <c r="BB783" s="2">
        <f>IF(OR(""&amp;$F783="2",""&amp;$F783="4",""&amp;$F783="G",""&amp;$F783="H"),IF($AY783="YES","",IF($AB783&lt;&gt;0,"",IF(COUNTIFS('AR SALES'!$L$2:$L$2501,$L783,'AR SALES'!$AD$2:$AD$2501,IF(""&amp;$F783="4","OFF","ON"),'AR SALES'!$AF$2:$AF$2501,"Y")&gt;0,"","NO EXEMPTION"))),"")</f>
        <v/>
      </c>
    </row>
    <row r="784">
      <c r="AT784" s="2">
        <f>IF($L784="","",IFERROR(INDEX('AR SALES'!$H$2:$H$2501,MATCH(""&amp;$L784,'AR SALES'!$AE$2:$AE$2501,0)),""))</f>
        <v/>
      </c>
      <c r="AU784" s="2">
        <f>IF($L784="","",IF($A784&lt;&gt;"GA","",IF($E784="FULTON",IF(ISNUMBER(SEARCH("COLLEGE PARK",$AT784)),"FULTON (COLLEGE PARK)",IF(ISNUMBER(SEARCH("HAPEVILLE",$AT784)),"FULTON (HAPEVILLE)",IF(ISNUMBER(SEARCH("EAST POINT",$AT784)),"FULTON (EAST POINT)",IF(ISNUMBER(SEARCH("ATLANTA",$AT784)),"FULTON (ATL LIMITS)","FULTON")))),IF($E784="DEKALB",IF(ISNUMBER(SEARCH("ATLANTA",$AT784)),"DEKALB (ATL LIMITS)","DEKALB"),IF(AND($E784="CLAYTON",ISNUMBER(SEARCH("COLLEGE PARK",$AT784))),"CLAYTON (COLLEGE PARK)",$E784)))))</f>
        <v/>
      </c>
      <c r="AV784" s="2">
        <f>IF($L784="","",IF(""&amp;$F784="2","DIESEL",IF(OR(""&amp;$F784="G",""&amp;$F784="H"),"GAS","")))</f>
        <v/>
      </c>
      <c r="AW784" s="2">
        <f>IF($AV784="","",$R784)</f>
        <v/>
      </c>
      <c r="AX784" s="2">
        <f>IF($AV784="","",IF($AB784=0,$R784,0))</f>
        <v/>
      </c>
      <c r="AY784" s="2">
        <f>IF($AV784="","",IF(AND($Z784=0,COUNTIF('AR SALES'!$L$2:$L$2501,$L784)=0),"YES",""))</f>
        <v/>
      </c>
      <c r="AZ784" s="2">
        <f>IF($AV784="","",IFERROR(VLOOKUP($AU784,CODES!$A:$B,2,FALSE),"NO CODE"))</f>
        <v/>
      </c>
      <c r="BA784" s="2">
        <f>IF(""&amp;$F784&lt;&gt;"4","",IF($AY784="YES","",IF(ROUND(SUMIFS($AE$2:$AE$4001,$L$2:$L$4001,$L784,$F$2:$F$4001,"4")-SUMIFS('AR SALES'!$Y$2:$Y$2501,'AR SALES'!$L$2:$L$2501,$L784,'AR SALES'!$AD$2:$AD$2501,"OFF"),2)=0,"","STALE")))</f>
        <v/>
      </c>
      <c r="BB784" s="2">
        <f>IF(OR(""&amp;$F784="2",""&amp;$F784="4",""&amp;$F784="G",""&amp;$F784="H"),IF($AY784="YES","",IF($AB784&lt;&gt;0,"",IF(COUNTIFS('AR SALES'!$L$2:$L$2501,$L784,'AR SALES'!$AD$2:$AD$2501,IF(""&amp;$F784="4","OFF","ON"),'AR SALES'!$AF$2:$AF$2501,"Y")&gt;0,"","NO EXEMPTION"))),"")</f>
        <v/>
      </c>
    </row>
    <row r="785">
      <c r="AT785" s="2">
        <f>IF($L785="","",IFERROR(INDEX('AR SALES'!$H$2:$H$2501,MATCH(""&amp;$L785,'AR SALES'!$AE$2:$AE$2501,0)),""))</f>
        <v/>
      </c>
      <c r="AU785" s="2">
        <f>IF($L785="","",IF($A785&lt;&gt;"GA","",IF($E785="FULTON",IF(ISNUMBER(SEARCH("COLLEGE PARK",$AT785)),"FULTON (COLLEGE PARK)",IF(ISNUMBER(SEARCH("HAPEVILLE",$AT785)),"FULTON (HAPEVILLE)",IF(ISNUMBER(SEARCH("EAST POINT",$AT785)),"FULTON (EAST POINT)",IF(ISNUMBER(SEARCH("ATLANTA",$AT785)),"FULTON (ATL LIMITS)","FULTON")))),IF($E785="DEKALB",IF(ISNUMBER(SEARCH("ATLANTA",$AT785)),"DEKALB (ATL LIMITS)","DEKALB"),IF(AND($E785="CLAYTON",ISNUMBER(SEARCH("COLLEGE PARK",$AT785))),"CLAYTON (COLLEGE PARK)",$E785)))))</f>
        <v/>
      </c>
      <c r="AV785" s="2">
        <f>IF($L785="","",IF(""&amp;$F785="2","DIESEL",IF(OR(""&amp;$F785="G",""&amp;$F785="H"),"GAS","")))</f>
        <v/>
      </c>
      <c r="AW785" s="2">
        <f>IF($AV785="","",$R785)</f>
        <v/>
      </c>
      <c r="AX785" s="2">
        <f>IF($AV785="","",IF($AB785=0,$R785,0))</f>
        <v/>
      </c>
      <c r="AY785" s="2">
        <f>IF($AV785="","",IF(AND($Z785=0,COUNTIF('AR SALES'!$L$2:$L$2501,$L785)=0),"YES",""))</f>
        <v/>
      </c>
      <c r="AZ785" s="2">
        <f>IF($AV785="","",IFERROR(VLOOKUP($AU785,CODES!$A:$B,2,FALSE),"NO CODE"))</f>
        <v/>
      </c>
      <c r="BA785" s="2">
        <f>IF(""&amp;$F785&lt;&gt;"4","",IF($AY785="YES","",IF(ROUND(SUMIFS($AE$2:$AE$4001,$L$2:$L$4001,$L785,$F$2:$F$4001,"4")-SUMIFS('AR SALES'!$Y$2:$Y$2501,'AR SALES'!$L$2:$L$2501,$L785,'AR SALES'!$AD$2:$AD$2501,"OFF"),2)=0,"","STALE")))</f>
        <v/>
      </c>
      <c r="BB785" s="2">
        <f>IF(OR(""&amp;$F785="2",""&amp;$F785="4",""&amp;$F785="G",""&amp;$F785="H"),IF($AY785="YES","",IF($AB785&lt;&gt;0,"",IF(COUNTIFS('AR SALES'!$L$2:$L$2501,$L785,'AR SALES'!$AD$2:$AD$2501,IF(""&amp;$F785="4","OFF","ON"),'AR SALES'!$AF$2:$AF$2501,"Y")&gt;0,"","NO EXEMPTION"))),"")</f>
        <v/>
      </c>
    </row>
    <row r="786">
      <c r="AT786" s="2">
        <f>IF($L786="","",IFERROR(INDEX('AR SALES'!$H$2:$H$2501,MATCH(""&amp;$L786,'AR SALES'!$AE$2:$AE$2501,0)),""))</f>
        <v/>
      </c>
      <c r="AU786" s="2">
        <f>IF($L786="","",IF($A786&lt;&gt;"GA","",IF($E786="FULTON",IF(ISNUMBER(SEARCH("COLLEGE PARK",$AT786)),"FULTON (COLLEGE PARK)",IF(ISNUMBER(SEARCH("HAPEVILLE",$AT786)),"FULTON (HAPEVILLE)",IF(ISNUMBER(SEARCH("EAST POINT",$AT786)),"FULTON (EAST POINT)",IF(ISNUMBER(SEARCH("ATLANTA",$AT786)),"FULTON (ATL LIMITS)","FULTON")))),IF($E786="DEKALB",IF(ISNUMBER(SEARCH("ATLANTA",$AT786)),"DEKALB (ATL LIMITS)","DEKALB"),IF(AND($E786="CLAYTON",ISNUMBER(SEARCH("COLLEGE PARK",$AT786))),"CLAYTON (COLLEGE PARK)",$E786)))))</f>
        <v/>
      </c>
      <c r="AV786" s="2">
        <f>IF($L786="","",IF(""&amp;$F786="2","DIESEL",IF(OR(""&amp;$F786="G",""&amp;$F786="H"),"GAS","")))</f>
        <v/>
      </c>
      <c r="AW786" s="2">
        <f>IF($AV786="","",$R786)</f>
        <v/>
      </c>
      <c r="AX786" s="2">
        <f>IF($AV786="","",IF($AB786=0,$R786,0))</f>
        <v/>
      </c>
      <c r="AY786" s="2">
        <f>IF($AV786="","",IF(AND($Z786=0,COUNTIF('AR SALES'!$L$2:$L$2501,$L786)=0),"YES",""))</f>
        <v/>
      </c>
      <c r="AZ786" s="2">
        <f>IF($AV786="","",IFERROR(VLOOKUP($AU786,CODES!$A:$B,2,FALSE),"NO CODE"))</f>
        <v/>
      </c>
      <c r="BA786" s="2">
        <f>IF(""&amp;$F786&lt;&gt;"4","",IF($AY786="YES","",IF(ROUND(SUMIFS($AE$2:$AE$4001,$L$2:$L$4001,$L786,$F$2:$F$4001,"4")-SUMIFS('AR SALES'!$Y$2:$Y$2501,'AR SALES'!$L$2:$L$2501,$L786,'AR SALES'!$AD$2:$AD$2501,"OFF"),2)=0,"","STALE")))</f>
        <v/>
      </c>
      <c r="BB786" s="2">
        <f>IF(OR(""&amp;$F786="2",""&amp;$F786="4",""&amp;$F786="G",""&amp;$F786="H"),IF($AY786="YES","",IF($AB786&lt;&gt;0,"",IF(COUNTIFS('AR SALES'!$L$2:$L$2501,$L786,'AR SALES'!$AD$2:$AD$2501,IF(""&amp;$F786="4","OFF","ON"),'AR SALES'!$AF$2:$AF$2501,"Y")&gt;0,"","NO EXEMPTION"))),"")</f>
        <v/>
      </c>
    </row>
    <row r="787">
      <c r="AT787" s="2">
        <f>IF($L787="","",IFERROR(INDEX('AR SALES'!$H$2:$H$2501,MATCH(""&amp;$L787,'AR SALES'!$AE$2:$AE$2501,0)),""))</f>
        <v/>
      </c>
      <c r="AU787" s="2">
        <f>IF($L787="","",IF($A787&lt;&gt;"GA","",IF($E787="FULTON",IF(ISNUMBER(SEARCH("COLLEGE PARK",$AT787)),"FULTON (COLLEGE PARK)",IF(ISNUMBER(SEARCH("HAPEVILLE",$AT787)),"FULTON (HAPEVILLE)",IF(ISNUMBER(SEARCH("EAST POINT",$AT787)),"FULTON (EAST POINT)",IF(ISNUMBER(SEARCH("ATLANTA",$AT787)),"FULTON (ATL LIMITS)","FULTON")))),IF($E787="DEKALB",IF(ISNUMBER(SEARCH("ATLANTA",$AT787)),"DEKALB (ATL LIMITS)","DEKALB"),IF(AND($E787="CLAYTON",ISNUMBER(SEARCH("COLLEGE PARK",$AT787))),"CLAYTON (COLLEGE PARK)",$E787)))))</f>
        <v/>
      </c>
      <c r="AV787" s="2">
        <f>IF($L787="","",IF(""&amp;$F787="2","DIESEL",IF(OR(""&amp;$F787="G",""&amp;$F787="H"),"GAS","")))</f>
        <v/>
      </c>
      <c r="AW787" s="2">
        <f>IF($AV787="","",$R787)</f>
        <v/>
      </c>
      <c r="AX787" s="2">
        <f>IF($AV787="","",IF($AB787=0,$R787,0))</f>
        <v/>
      </c>
      <c r="AY787" s="2">
        <f>IF($AV787="","",IF(AND($Z787=0,COUNTIF('AR SALES'!$L$2:$L$2501,$L787)=0),"YES",""))</f>
        <v/>
      </c>
      <c r="AZ787" s="2">
        <f>IF($AV787="","",IFERROR(VLOOKUP($AU787,CODES!$A:$B,2,FALSE),"NO CODE"))</f>
        <v/>
      </c>
      <c r="BA787" s="2">
        <f>IF(""&amp;$F787&lt;&gt;"4","",IF($AY787="YES","",IF(ROUND(SUMIFS($AE$2:$AE$4001,$L$2:$L$4001,$L787,$F$2:$F$4001,"4")-SUMIFS('AR SALES'!$Y$2:$Y$2501,'AR SALES'!$L$2:$L$2501,$L787,'AR SALES'!$AD$2:$AD$2501,"OFF"),2)=0,"","STALE")))</f>
        <v/>
      </c>
      <c r="BB787" s="2">
        <f>IF(OR(""&amp;$F787="2",""&amp;$F787="4",""&amp;$F787="G",""&amp;$F787="H"),IF($AY787="YES","",IF($AB787&lt;&gt;0,"",IF(COUNTIFS('AR SALES'!$L$2:$L$2501,$L787,'AR SALES'!$AD$2:$AD$2501,IF(""&amp;$F787="4","OFF","ON"),'AR SALES'!$AF$2:$AF$2501,"Y")&gt;0,"","NO EXEMPTION"))),"")</f>
        <v/>
      </c>
    </row>
    <row r="788">
      <c r="AT788" s="2">
        <f>IF($L788="","",IFERROR(INDEX('AR SALES'!$H$2:$H$2501,MATCH(""&amp;$L788,'AR SALES'!$AE$2:$AE$2501,0)),""))</f>
        <v/>
      </c>
      <c r="AU788" s="2">
        <f>IF($L788="","",IF($A788&lt;&gt;"GA","",IF($E788="FULTON",IF(ISNUMBER(SEARCH("COLLEGE PARK",$AT788)),"FULTON (COLLEGE PARK)",IF(ISNUMBER(SEARCH("HAPEVILLE",$AT788)),"FULTON (HAPEVILLE)",IF(ISNUMBER(SEARCH("EAST POINT",$AT788)),"FULTON (EAST POINT)",IF(ISNUMBER(SEARCH("ATLANTA",$AT788)),"FULTON (ATL LIMITS)","FULTON")))),IF($E788="DEKALB",IF(ISNUMBER(SEARCH("ATLANTA",$AT788)),"DEKALB (ATL LIMITS)","DEKALB"),IF(AND($E788="CLAYTON",ISNUMBER(SEARCH("COLLEGE PARK",$AT788))),"CLAYTON (COLLEGE PARK)",$E788)))))</f>
        <v/>
      </c>
      <c r="AV788" s="2">
        <f>IF($L788="","",IF(""&amp;$F788="2","DIESEL",IF(OR(""&amp;$F788="G",""&amp;$F788="H"),"GAS","")))</f>
        <v/>
      </c>
      <c r="AW788" s="2">
        <f>IF($AV788="","",$R788)</f>
        <v/>
      </c>
      <c r="AX788" s="2">
        <f>IF($AV788="","",IF($AB788=0,$R788,0))</f>
        <v/>
      </c>
      <c r="AY788" s="2">
        <f>IF($AV788="","",IF(AND($Z788=0,COUNTIF('AR SALES'!$L$2:$L$2501,$L788)=0),"YES",""))</f>
        <v/>
      </c>
      <c r="AZ788" s="2">
        <f>IF($AV788="","",IFERROR(VLOOKUP($AU788,CODES!$A:$B,2,FALSE),"NO CODE"))</f>
        <v/>
      </c>
      <c r="BA788" s="2">
        <f>IF(""&amp;$F788&lt;&gt;"4","",IF($AY788="YES","",IF(ROUND(SUMIFS($AE$2:$AE$4001,$L$2:$L$4001,$L788,$F$2:$F$4001,"4")-SUMIFS('AR SALES'!$Y$2:$Y$2501,'AR SALES'!$L$2:$L$2501,$L788,'AR SALES'!$AD$2:$AD$2501,"OFF"),2)=0,"","STALE")))</f>
        <v/>
      </c>
      <c r="BB788" s="2">
        <f>IF(OR(""&amp;$F788="2",""&amp;$F788="4",""&amp;$F788="G",""&amp;$F788="H"),IF($AY788="YES","",IF($AB788&lt;&gt;0,"",IF(COUNTIFS('AR SALES'!$L$2:$L$2501,$L788,'AR SALES'!$AD$2:$AD$2501,IF(""&amp;$F788="4","OFF","ON"),'AR SALES'!$AF$2:$AF$2501,"Y")&gt;0,"","NO EXEMPTION"))),"")</f>
        <v/>
      </c>
    </row>
    <row r="789">
      <c r="AT789" s="2">
        <f>IF($L789="","",IFERROR(INDEX('AR SALES'!$H$2:$H$2501,MATCH(""&amp;$L789,'AR SALES'!$AE$2:$AE$2501,0)),""))</f>
        <v/>
      </c>
      <c r="AU789" s="2">
        <f>IF($L789="","",IF($A789&lt;&gt;"GA","",IF($E789="FULTON",IF(ISNUMBER(SEARCH("COLLEGE PARK",$AT789)),"FULTON (COLLEGE PARK)",IF(ISNUMBER(SEARCH("HAPEVILLE",$AT789)),"FULTON (HAPEVILLE)",IF(ISNUMBER(SEARCH("EAST POINT",$AT789)),"FULTON (EAST POINT)",IF(ISNUMBER(SEARCH("ATLANTA",$AT789)),"FULTON (ATL LIMITS)","FULTON")))),IF($E789="DEKALB",IF(ISNUMBER(SEARCH("ATLANTA",$AT789)),"DEKALB (ATL LIMITS)","DEKALB"),IF(AND($E789="CLAYTON",ISNUMBER(SEARCH("COLLEGE PARK",$AT789))),"CLAYTON (COLLEGE PARK)",$E789)))))</f>
        <v/>
      </c>
      <c r="AV789" s="2">
        <f>IF($L789="","",IF(""&amp;$F789="2","DIESEL",IF(OR(""&amp;$F789="G",""&amp;$F789="H"),"GAS","")))</f>
        <v/>
      </c>
      <c r="AW789" s="2">
        <f>IF($AV789="","",$R789)</f>
        <v/>
      </c>
      <c r="AX789" s="2">
        <f>IF($AV789="","",IF($AB789=0,$R789,0))</f>
        <v/>
      </c>
      <c r="AY789" s="2">
        <f>IF($AV789="","",IF(AND($Z789=0,COUNTIF('AR SALES'!$L$2:$L$2501,$L789)=0),"YES",""))</f>
        <v/>
      </c>
      <c r="AZ789" s="2">
        <f>IF($AV789="","",IFERROR(VLOOKUP($AU789,CODES!$A:$B,2,FALSE),"NO CODE"))</f>
        <v/>
      </c>
      <c r="BA789" s="2">
        <f>IF(""&amp;$F789&lt;&gt;"4","",IF($AY789="YES","",IF(ROUND(SUMIFS($AE$2:$AE$4001,$L$2:$L$4001,$L789,$F$2:$F$4001,"4")-SUMIFS('AR SALES'!$Y$2:$Y$2501,'AR SALES'!$L$2:$L$2501,$L789,'AR SALES'!$AD$2:$AD$2501,"OFF"),2)=0,"","STALE")))</f>
        <v/>
      </c>
      <c r="BB789" s="2">
        <f>IF(OR(""&amp;$F789="2",""&amp;$F789="4",""&amp;$F789="G",""&amp;$F789="H"),IF($AY789="YES","",IF($AB789&lt;&gt;0,"",IF(COUNTIFS('AR SALES'!$L$2:$L$2501,$L789,'AR SALES'!$AD$2:$AD$2501,IF(""&amp;$F789="4","OFF","ON"),'AR SALES'!$AF$2:$AF$2501,"Y")&gt;0,"","NO EXEMPTION"))),"")</f>
        <v/>
      </c>
    </row>
    <row r="790">
      <c r="AT790" s="2">
        <f>IF($L790="","",IFERROR(INDEX('AR SALES'!$H$2:$H$2501,MATCH(""&amp;$L790,'AR SALES'!$AE$2:$AE$2501,0)),""))</f>
        <v/>
      </c>
      <c r="AU790" s="2">
        <f>IF($L790="","",IF($A790&lt;&gt;"GA","",IF($E790="FULTON",IF(ISNUMBER(SEARCH("COLLEGE PARK",$AT790)),"FULTON (COLLEGE PARK)",IF(ISNUMBER(SEARCH("HAPEVILLE",$AT790)),"FULTON (HAPEVILLE)",IF(ISNUMBER(SEARCH("EAST POINT",$AT790)),"FULTON (EAST POINT)",IF(ISNUMBER(SEARCH("ATLANTA",$AT790)),"FULTON (ATL LIMITS)","FULTON")))),IF($E790="DEKALB",IF(ISNUMBER(SEARCH("ATLANTA",$AT790)),"DEKALB (ATL LIMITS)","DEKALB"),IF(AND($E790="CLAYTON",ISNUMBER(SEARCH("COLLEGE PARK",$AT790))),"CLAYTON (COLLEGE PARK)",$E790)))))</f>
        <v/>
      </c>
      <c r="AV790" s="2">
        <f>IF($L790="","",IF(""&amp;$F790="2","DIESEL",IF(OR(""&amp;$F790="G",""&amp;$F790="H"),"GAS","")))</f>
        <v/>
      </c>
      <c r="AW790" s="2">
        <f>IF($AV790="","",$R790)</f>
        <v/>
      </c>
      <c r="AX790" s="2">
        <f>IF($AV790="","",IF($AB790=0,$R790,0))</f>
        <v/>
      </c>
      <c r="AY790" s="2">
        <f>IF($AV790="","",IF(AND($Z790=0,COUNTIF('AR SALES'!$L$2:$L$2501,$L790)=0),"YES",""))</f>
        <v/>
      </c>
      <c r="AZ790" s="2">
        <f>IF($AV790="","",IFERROR(VLOOKUP($AU790,CODES!$A:$B,2,FALSE),"NO CODE"))</f>
        <v/>
      </c>
      <c r="BA790" s="2">
        <f>IF(""&amp;$F790&lt;&gt;"4","",IF($AY790="YES","",IF(ROUND(SUMIFS($AE$2:$AE$4001,$L$2:$L$4001,$L790,$F$2:$F$4001,"4")-SUMIFS('AR SALES'!$Y$2:$Y$2501,'AR SALES'!$L$2:$L$2501,$L790,'AR SALES'!$AD$2:$AD$2501,"OFF"),2)=0,"","STALE")))</f>
        <v/>
      </c>
      <c r="BB790" s="2">
        <f>IF(OR(""&amp;$F790="2",""&amp;$F790="4",""&amp;$F790="G",""&amp;$F790="H"),IF($AY790="YES","",IF($AB790&lt;&gt;0,"",IF(COUNTIFS('AR SALES'!$L$2:$L$2501,$L790,'AR SALES'!$AD$2:$AD$2501,IF(""&amp;$F790="4","OFF","ON"),'AR SALES'!$AF$2:$AF$2501,"Y")&gt;0,"","NO EXEMPTION"))),"")</f>
        <v/>
      </c>
    </row>
    <row r="791">
      <c r="AT791" s="2">
        <f>IF($L791="","",IFERROR(INDEX('AR SALES'!$H$2:$H$2501,MATCH(""&amp;$L791,'AR SALES'!$AE$2:$AE$2501,0)),""))</f>
        <v/>
      </c>
      <c r="AU791" s="2">
        <f>IF($L791="","",IF($A791&lt;&gt;"GA","",IF($E791="FULTON",IF(ISNUMBER(SEARCH("COLLEGE PARK",$AT791)),"FULTON (COLLEGE PARK)",IF(ISNUMBER(SEARCH("HAPEVILLE",$AT791)),"FULTON (HAPEVILLE)",IF(ISNUMBER(SEARCH("EAST POINT",$AT791)),"FULTON (EAST POINT)",IF(ISNUMBER(SEARCH("ATLANTA",$AT791)),"FULTON (ATL LIMITS)","FULTON")))),IF($E791="DEKALB",IF(ISNUMBER(SEARCH("ATLANTA",$AT791)),"DEKALB (ATL LIMITS)","DEKALB"),IF(AND($E791="CLAYTON",ISNUMBER(SEARCH("COLLEGE PARK",$AT791))),"CLAYTON (COLLEGE PARK)",$E791)))))</f>
        <v/>
      </c>
      <c r="AV791" s="2">
        <f>IF($L791="","",IF(""&amp;$F791="2","DIESEL",IF(OR(""&amp;$F791="G",""&amp;$F791="H"),"GAS","")))</f>
        <v/>
      </c>
      <c r="AW791" s="2">
        <f>IF($AV791="","",$R791)</f>
        <v/>
      </c>
      <c r="AX791" s="2">
        <f>IF($AV791="","",IF($AB791=0,$R791,0))</f>
        <v/>
      </c>
      <c r="AY791" s="2">
        <f>IF($AV791="","",IF(AND($Z791=0,COUNTIF('AR SALES'!$L$2:$L$2501,$L791)=0),"YES",""))</f>
        <v/>
      </c>
      <c r="AZ791" s="2">
        <f>IF($AV791="","",IFERROR(VLOOKUP($AU791,CODES!$A:$B,2,FALSE),"NO CODE"))</f>
        <v/>
      </c>
      <c r="BA791" s="2">
        <f>IF(""&amp;$F791&lt;&gt;"4","",IF($AY791="YES","",IF(ROUND(SUMIFS($AE$2:$AE$4001,$L$2:$L$4001,$L791,$F$2:$F$4001,"4")-SUMIFS('AR SALES'!$Y$2:$Y$2501,'AR SALES'!$L$2:$L$2501,$L791,'AR SALES'!$AD$2:$AD$2501,"OFF"),2)=0,"","STALE")))</f>
        <v/>
      </c>
      <c r="BB791" s="2">
        <f>IF(OR(""&amp;$F791="2",""&amp;$F791="4",""&amp;$F791="G",""&amp;$F791="H"),IF($AY791="YES","",IF($AB791&lt;&gt;0,"",IF(COUNTIFS('AR SALES'!$L$2:$L$2501,$L791,'AR SALES'!$AD$2:$AD$2501,IF(""&amp;$F791="4","OFF","ON"),'AR SALES'!$AF$2:$AF$2501,"Y")&gt;0,"","NO EXEMPTION"))),"")</f>
        <v/>
      </c>
    </row>
    <row r="792">
      <c r="AT792" s="2">
        <f>IF($L792="","",IFERROR(INDEX('AR SALES'!$H$2:$H$2501,MATCH(""&amp;$L792,'AR SALES'!$AE$2:$AE$2501,0)),""))</f>
        <v/>
      </c>
      <c r="AU792" s="2">
        <f>IF($L792="","",IF($A792&lt;&gt;"GA","",IF($E792="FULTON",IF(ISNUMBER(SEARCH("COLLEGE PARK",$AT792)),"FULTON (COLLEGE PARK)",IF(ISNUMBER(SEARCH("HAPEVILLE",$AT792)),"FULTON (HAPEVILLE)",IF(ISNUMBER(SEARCH("EAST POINT",$AT792)),"FULTON (EAST POINT)",IF(ISNUMBER(SEARCH("ATLANTA",$AT792)),"FULTON (ATL LIMITS)","FULTON")))),IF($E792="DEKALB",IF(ISNUMBER(SEARCH("ATLANTA",$AT792)),"DEKALB (ATL LIMITS)","DEKALB"),IF(AND($E792="CLAYTON",ISNUMBER(SEARCH("COLLEGE PARK",$AT792))),"CLAYTON (COLLEGE PARK)",$E792)))))</f>
        <v/>
      </c>
      <c r="AV792" s="2">
        <f>IF($L792="","",IF(""&amp;$F792="2","DIESEL",IF(OR(""&amp;$F792="G",""&amp;$F792="H"),"GAS","")))</f>
        <v/>
      </c>
      <c r="AW792" s="2">
        <f>IF($AV792="","",$R792)</f>
        <v/>
      </c>
      <c r="AX792" s="2">
        <f>IF($AV792="","",IF($AB792=0,$R792,0))</f>
        <v/>
      </c>
      <c r="AY792" s="2">
        <f>IF($AV792="","",IF(AND($Z792=0,COUNTIF('AR SALES'!$L$2:$L$2501,$L792)=0),"YES",""))</f>
        <v/>
      </c>
      <c r="AZ792" s="2">
        <f>IF($AV792="","",IFERROR(VLOOKUP($AU792,CODES!$A:$B,2,FALSE),"NO CODE"))</f>
        <v/>
      </c>
      <c r="BA792" s="2">
        <f>IF(""&amp;$F792&lt;&gt;"4","",IF($AY792="YES","",IF(ROUND(SUMIFS($AE$2:$AE$4001,$L$2:$L$4001,$L792,$F$2:$F$4001,"4")-SUMIFS('AR SALES'!$Y$2:$Y$2501,'AR SALES'!$L$2:$L$2501,$L792,'AR SALES'!$AD$2:$AD$2501,"OFF"),2)=0,"","STALE")))</f>
        <v/>
      </c>
      <c r="BB792" s="2">
        <f>IF(OR(""&amp;$F792="2",""&amp;$F792="4",""&amp;$F792="G",""&amp;$F792="H"),IF($AY792="YES","",IF($AB792&lt;&gt;0,"",IF(COUNTIFS('AR SALES'!$L$2:$L$2501,$L792,'AR SALES'!$AD$2:$AD$2501,IF(""&amp;$F792="4","OFF","ON"),'AR SALES'!$AF$2:$AF$2501,"Y")&gt;0,"","NO EXEMPTION"))),"")</f>
        <v/>
      </c>
    </row>
    <row r="793">
      <c r="AT793" s="2">
        <f>IF($L793="","",IFERROR(INDEX('AR SALES'!$H$2:$H$2501,MATCH(""&amp;$L793,'AR SALES'!$AE$2:$AE$2501,0)),""))</f>
        <v/>
      </c>
      <c r="AU793" s="2">
        <f>IF($L793="","",IF($A793&lt;&gt;"GA","",IF($E793="FULTON",IF(ISNUMBER(SEARCH("COLLEGE PARK",$AT793)),"FULTON (COLLEGE PARK)",IF(ISNUMBER(SEARCH("HAPEVILLE",$AT793)),"FULTON (HAPEVILLE)",IF(ISNUMBER(SEARCH("EAST POINT",$AT793)),"FULTON (EAST POINT)",IF(ISNUMBER(SEARCH("ATLANTA",$AT793)),"FULTON (ATL LIMITS)","FULTON")))),IF($E793="DEKALB",IF(ISNUMBER(SEARCH("ATLANTA",$AT793)),"DEKALB (ATL LIMITS)","DEKALB"),IF(AND($E793="CLAYTON",ISNUMBER(SEARCH("COLLEGE PARK",$AT793))),"CLAYTON (COLLEGE PARK)",$E793)))))</f>
        <v/>
      </c>
      <c r="AV793" s="2">
        <f>IF($L793="","",IF(""&amp;$F793="2","DIESEL",IF(OR(""&amp;$F793="G",""&amp;$F793="H"),"GAS","")))</f>
        <v/>
      </c>
      <c r="AW793" s="2">
        <f>IF($AV793="","",$R793)</f>
        <v/>
      </c>
      <c r="AX793" s="2">
        <f>IF($AV793="","",IF($AB793=0,$R793,0))</f>
        <v/>
      </c>
      <c r="AY793" s="2">
        <f>IF($AV793="","",IF(AND($Z793=0,COUNTIF('AR SALES'!$L$2:$L$2501,$L793)=0),"YES",""))</f>
        <v/>
      </c>
      <c r="AZ793" s="2">
        <f>IF($AV793="","",IFERROR(VLOOKUP($AU793,CODES!$A:$B,2,FALSE),"NO CODE"))</f>
        <v/>
      </c>
      <c r="BA793" s="2">
        <f>IF(""&amp;$F793&lt;&gt;"4","",IF($AY793="YES","",IF(ROUND(SUMIFS($AE$2:$AE$4001,$L$2:$L$4001,$L793,$F$2:$F$4001,"4")-SUMIFS('AR SALES'!$Y$2:$Y$2501,'AR SALES'!$L$2:$L$2501,$L793,'AR SALES'!$AD$2:$AD$2501,"OFF"),2)=0,"","STALE")))</f>
        <v/>
      </c>
      <c r="BB793" s="2">
        <f>IF(OR(""&amp;$F793="2",""&amp;$F793="4",""&amp;$F793="G",""&amp;$F793="H"),IF($AY793="YES","",IF($AB793&lt;&gt;0,"",IF(COUNTIFS('AR SALES'!$L$2:$L$2501,$L793,'AR SALES'!$AD$2:$AD$2501,IF(""&amp;$F793="4","OFF","ON"),'AR SALES'!$AF$2:$AF$2501,"Y")&gt;0,"","NO EXEMPTION"))),"")</f>
        <v/>
      </c>
    </row>
    <row r="794">
      <c r="AT794" s="2">
        <f>IF($L794="","",IFERROR(INDEX('AR SALES'!$H$2:$H$2501,MATCH(""&amp;$L794,'AR SALES'!$AE$2:$AE$2501,0)),""))</f>
        <v/>
      </c>
      <c r="AU794" s="2">
        <f>IF($L794="","",IF($A794&lt;&gt;"GA","",IF($E794="FULTON",IF(ISNUMBER(SEARCH("COLLEGE PARK",$AT794)),"FULTON (COLLEGE PARK)",IF(ISNUMBER(SEARCH("HAPEVILLE",$AT794)),"FULTON (HAPEVILLE)",IF(ISNUMBER(SEARCH("EAST POINT",$AT794)),"FULTON (EAST POINT)",IF(ISNUMBER(SEARCH("ATLANTA",$AT794)),"FULTON (ATL LIMITS)","FULTON")))),IF($E794="DEKALB",IF(ISNUMBER(SEARCH("ATLANTA",$AT794)),"DEKALB (ATL LIMITS)","DEKALB"),IF(AND($E794="CLAYTON",ISNUMBER(SEARCH("COLLEGE PARK",$AT794))),"CLAYTON (COLLEGE PARK)",$E794)))))</f>
        <v/>
      </c>
      <c r="AV794" s="2">
        <f>IF($L794="","",IF(""&amp;$F794="2","DIESEL",IF(OR(""&amp;$F794="G",""&amp;$F794="H"),"GAS","")))</f>
        <v/>
      </c>
      <c r="AW794" s="2">
        <f>IF($AV794="","",$R794)</f>
        <v/>
      </c>
      <c r="AX794" s="2">
        <f>IF($AV794="","",IF($AB794=0,$R794,0))</f>
        <v/>
      </c>
      <c r="AY794" s="2">
        <f>IF($AV794="","",IF(AND($Z794=0,COUNTIF('AR SALES'!$L$2:$L$2501,$L794)=0),"YES",""))</f>
        <v/>
      </c>
      <c r="AZ794" s="2">
        <f>IF($AV794="","",IFERROR(VLOOKUP($AU794,CODES!$A:$B,2,FALSE),"NO CODE"))</f>
        <v/>
      </c>
      <c r="BA794" s="2">
        <f>IF(""&amp;$F794&lt;&gt;"4","",IF($AY794="YES","",IF(ROUND(SUMIFS($AE$2:$AE$4001,$L$2:$L$4001,$L794,$F$2:$F$4001,"4")-SUMIFS('AR SALES'!$Y$2:$Y$2501,'AR SALES'!$L$2:$L$2501,$L794,'AR SALES'!$AD$2:$AD$2501,"OFF"),2)=0,"","STALE")))</f>
        <v/>
      </c>
      <c r="BB794" s="2">
        <f>IF(OR(""&amp;$F794="2",""&amp;$F794="4",""&amp;$F794="G",""&amp;$F794="H"),IF($AY794="YES","",IF($AB794&lt;&gt;0,"",IF(COUNTIFS('AR SALES'!$L$2:$L$2501,$L794,'AR SALES'!$AD$2:$AD$2501,IF(""&amp;$F794="4","OFF","ON"),'AR SALES'!$AF$2:$AF$2501,"Y")&gt;0,"","NO EXEMPTION"))),"")</f>
        <v/>
      </c>
    </row>
    <row r="795">
      <c r="AT795" s="2">
        <f>IF($L795="","",IFERROR(INDEX('AR SALES'!$H$2:$H$2501,MATCH(""&amp;$L795,'AR SALES'!$AE$2:$AE$2501,0)),""))</f>
        <v/>
      </c>
      <c r="AU795" s="2">
        <f>IF($L795="","",IF($A795&lt;&gt;"GA","",IF($E795="FULTON",IF(ISNUMBER(SEARCH("COLLEGE PARK",$AT795)),"FULTON (COLLEGE PARK)",IF(ISNUMBER(SEARCH("HAPEVILLE",$AT795)),"FULTON (HAPEVILLE)",IF(ISNUMBER(SEARCH("EAST POINT",$AT795)),"FULTON (EAST POINT)",IF(ISNUMBER(SEARCH("ATLANTA",$AT795)),"FULTON (ATL LIMITS)","FULTON")))),IF($E795="DEKALB",IF(ISNUMBER(SEARCH("ATLANTA",$AT795)),"DEKALB (ATL LIMITS)","DEKALB"),IF(AND($E795="CLAYTON",ISNUMBER(SEARCH("COLLEGE PARK",$AT795))),"CLAYTON (COLLEGE PARK)",$E795)))))</f>
        <v/>
      </c>
      <c r="AV795" s="2">
        <f>IF($L795="","",IF(""&amp;$F795="2","DIESEL",IF(OR(""&amp;$F795="G",""&amp;$F795="H"),"GAS","")))</f>
        <v/>
      </c>
      <c r="AW795" s="2">
        <f>IF($AV795="","",$R795)</f>
        <v/>
      </c>
      <c r="AX795" s="2">
        <f>IF($AV795="","",IF($AB795=0,$R795,0))</f>
        <v/>
      </c>
      <c r="AY795" s="2">
        <f>IF($AV795="","",IF(AND($Z795=0,COUNTIF('AR SALES'!$L$2:$L$2501,$L795)=0),"YES",""))</f>
        <v/>
      </c>
      <c r="AZ795" s="2">
        <f>IF($AV795="","",IFERROR(VLOOKUP($AU795,CODES!$A:$B,2,FALSE),"NO CODE"))</f>
        <v/>
      </c>
      <c r="BA795" s="2">
        <f>IF(""&amp;$F795&lt;&gt;"4","",IF($AY795="YES","",IF(ROUND(SUMIFS($AE$2:$AE$4001,$L$2:$L$4001,$L795,$F$2:$F$4001,"4")-SUMIFS('AR SALES'!$Y$2:$Y$2501,'AR SALES'!$L$2:$L$2501,$L795,'AR SALES'!$AD$2:$AD$2501,"OFF"),2)=0,"","STALE")))</f>
        <v/>
      </c>
      <c r="BB795" s="2">
        <f>IF(OR(""&amp;$F795="2",""&amp;$F795="4",""&amp;$F795="G",""&amp;$F795="H"),IF($AY795="YES","",IF($AB795&lt;&gt;0,"",IF(COUNTIFS('AR SALES'!$L$2:$L$2501,$L795,'AR SALES'!$AD$2:$AD$2501,IF(""&amp;$F795="4","OFF","ON"),'AR SALES'!$AF$2:$AF$2501,"Y")&gt;0,"","NO EXEMPTION"))),"")</f>
        <v/>
      </c>
    </row>
    <row r="796">
      <c r="AT796" s="2">
        <f>IF($L796="","",IFERROR(INDEX('AR SALES'!$H$2:$H$2501,MATCH(""&amp;$L796,'AR SALES'!$AE$2:$AE$2501,0)),""))</f>
        <v/>
      </c>
      <c r="AU796" s="2">
        <f>IF($L796="","",IF($A796&lt;&gt;"GA","",IF($E796="FULTON",IF(ISNUMBER(SEARCH("COLLEGE PARK",$AT796)),"FULTON (COLLEGE PARK)",IF(ISNUMBER(SEARCH("HAPEVILLE",$AT796)),"FULTON (HAPEVILLE)",IF(ISNUMBER(SEARCH("EAST POINT",$AT796)),"FULTON (EAST POINT)",IF(ISNUMBER(SEARCH("ATLANTA",$AT796)),"FULTON (ATL LIMITS)","FULTON")))),IF($E796="DEKALB",IF(ISNUMBER(SEARCH("ATLANTA",$AT796)),"DEKALB (ATL LIMITS)","DEKALB"),IF(AND($E796="CLAYTON",ISNUMBER(SEARCH("COLLEGE PARK",$AT796))),"CLAYTON (COLLEGE PARK)",$E796)))))</f>
        <v/>
      </c>
      <c r="AV796" s="2">
        <f>IF($L796="","",IF(""&amp;$F796="2","DIESEL",IF(OR(""&amp;$F796="G",""&amp;$F796="H"),"GAS","")))</f>
        <v/>
      </c>
      <c r="AW796" s="2">
        <f>IF($AV796="","",$R796)</f>
        <v/>
      </c>
      <c r="AX796" s="2">
        <f>IF($AV796="","",IF($AB796=0,$R796,0))</f>
        <v/>
      </c>
      <c r="AY796" s="2">
        <f>IF($AV796="","",IF(AND($Z796=0,COUNTIF('AR SALES'!$L$2:$L$2501,$L796)=0),"YES",""))</f>
        <v/>
      </c>
      <c r="AZ796" s="2">
        <f>IF($AV796="","",IFERROR(VLOOKUP($AU796,CODES!$A:$B,2,FALSE),"NO CODE"))</f>
        <v/>
      </c>
      <c r="BA796" s="2">
        <f>IF(""&amp;$F796&lt;&gt;"4","",IF($AY796="YES","",IF(ROUND(SUMIFS($AE$2:$AE$4001,$L$2:$L$4001,$L796,$F$2:$F$4001,"4")-SUMIFS('AR SALES'!$Y$2:$Y$2501,'AR SALES'!$L$2:$L$2501,$L796,'AR SALES'!$AD$2:$AD$2501,"OFF"),2)=0,"","STALE")))</f>
        <v/>
      </c>
      <c r="BB796" s="2">
        <f>IF(OR(""&amp;$F796="2",""&amp;$F796="4",""&amp;$F796="G",""&amp;$F796="H"),IF($AY796="YES","",IF($AB796&lt;&gt;0,"",IF(COUNTIFS('AR SALES'!$L$2:$L$2501,$L796,'AR SALES'!$AD$2:$AD$2501,IF(""&amp;$F796="4","OFF","ON"),'AR SALES'!$AF$2:$AF$2501,"Y")&gt;0,"","NO EXEMPTION"))),"")</f>
        <v/>
      </c>
    </row>
    <row r="797">
      <c r="AT797" s="2">
        <f>IF($L797="","",IFERROR(INDEX('AR SALES'!$H$2:$H$2501,MATCH(""&amp;$L797,'AR SALES'!$AE$2:$AE$2501,0)),""))</f>
        <v/>
      </c>
      <c r="AU797" s="2">
        <f>IF($L797="","",IF($A797&lt;&gt;"GA","",IF($E797="FULTON",IF(ISNUMBER(SEARCH("COLLEGE PARK",$AT797)),"FULTON (COLLEGE PARK)",IF(ISNUMBER(SEARCH("HAPEVILLE",$AT797)),"FULTON (HAPEVILLE)",IF(ISNUMBER(SEARCH("EAST POINT",$AT797)),"FULTON (EAST POINT)",IF(ISNUMBER(SEARCH("ATLANTA",$AT797)),"FULTON (ATL LIMITS)","FULTON")))),IF($E797="DEKALB",IF(ISNUMBER(SEARCH("ATLANTA",$AT797)),"DEKALB (ATL LIMITS)","DEKALB"),IF(AND($E797="CLAYTON",ISNUMBER(SEARCH("COLLEGE PARK",$AT797))),"CLAYTON (COLLEGE PARK)",$E797)))))</f>
        <v/>
      </c>
      <c r="AV797" s="2">
        <f>IF($L797="","",IF(""&amp;$F797="2","DIESEL",IF(OR(""&amp;$F797="G",""&amp;$F797="H"),"GAS","")))</f>
        <v/>
      </c>
      <c r="AW797" s="2">
        <f>IF($AV797="","",$R797)</f>
        <v/>
      </c>
      <c r="AX797" s="2">
        <f>IF($AV797="","",IF($AB797=0,$R797,0))</f>
        <v/>
      </c>
      <c r="AY797" s="2">
        <f>IF($AV797="","",IF(AND($Z797=0,COUNTIF('AR SALES'!$L$2:$L$2501,$L797)=0),"YES",""))</f>
        <v/>
      </c>
      <c r="AZ797" s="2">
        <f>IF($AV797="","",IFERROR(VLOOKUP($AU797,CODES!$A:$B,2,FALSE),"NO CODE"))</f>
        <v/>
      </c>
      <c r="BA797" s="2">
        <f>IF(""&amp;$F797&lt;&gt;"4","",IF($AY797="YES","",IF(ROUND(SUMIFS($AE$2:$AE$4001,$L$2:$L$4001,$L797,$F$2:$F$4001,"4")-SUMIFS('AR SALES'!$Y$2:$Y$2501,'AR SALES'!$L$2:$L$2501,$L797,'AR SALES'!$AD$2:$AD$2501,"OFF"),2)=0,"","STALE")))</f>
        <v/>
      </c>
      <c r="BB797" s="2">
        <f>IF(OR(""&amp;$F797="2",""&amp;$F797="4",""&amp;$F797="G",""&amp;$F797="H"),IF($AY797="YES","",IF($AB797&lt;&gt;0,"",IF(COUNTIFS('AR SALES'!$L$2:$L$2501,$L797,'AR SALES'!$AD$2:$AD$2501,IF(""&amp;$F797="4","OFF","ON"),'AR SALES'!$AF$2:$AF$2501,"Y")&gt;0,"","NO EXEMPTION"))),"")</f>
        <v/>
      </c>
    </row>
    <row r="798">
      <c r="AT798" s="2">
        <f>IF($L798="","",IFERROR(INDEX('AR SALES'!$H$2:$H$2501,MATCH(""&amp;$L798,'AR SALES'!$AE$2:$AE$2501,0)),""))</f>
        <v/>
      </c>
      <c r="AU798" s="2">
        <f>IF($L798="","",IF($A798&lt;&gt;"GA","",IF($E798="FULTON",IF(ISNUMBER(SEARCH("COLLEGE PARK",$AT798)),"FULTON (COLLEGE PARK)",IF(ISNUMBER(SEARCH("HAPEVILLE",$AT798)),"FULTON (HAPEVILLE)",IF(ISNUMBER(SEARCH("EAST POINT",$AT798)),"FULTON (EAST POINT)",IF(ISNUMBER(SEARCH("ATLANTA",$AT798)),"FULTON (ATL LIMITS)","FULTON")))),IF($E798="DEKALB",IF(ISNUMBER(SEARCH("ATLANTA",$AT798)),"DEKALB (ATL LIMITS)","DEKALB"),IF(AND($E798="CLAYTON",ISNUMBER(SEARCH("COLLEGE PARK",$AT798))),"CLAYTON (COLLEGE PARK)",$E798)))))</f>
        <v/>
      </c>
      <c r="AV798" s="2">
        <f>IF($L798="","",IF(""&amp;$F798="2","DIESEL",IF(OR(""&amp;$F798="G",""&amp;$F798="H"),"GAS","")))</f>
        <v/>
      </c>
      <c r="AW798" s="2">
        <f>IF($AV798="","",$R798)</f>
        <v/>
      </c>
      <c r="AX798" s="2">
        <f>IF($AV798="","",IF($AB798=0,$R798,0))</f>
        <v/>
      </c>
      <c r="AY798" s="2">
        <f>IF($AV798="","",IF(AND($Z798=0,COUNTIF('AR SALES'!$L$2:$L$2501,$L798)=0),"YES",""))</f>
        <v/>
      </c>
      <c r="AZ798" s="2">
        <f>IF($AV798="","",IFERROR(VLOOKUP($AU798,CODES!$A:$B,2,FALSE),"NO CODE"))</f>
        <v/>
      </c>
      <c r="BA798" s="2">
        <f>IF(""&amp;$F798&lt;&gt;"4","",IF($AY798="YES","",IF(ROUND(SUMIFS($AE$2:$AE$4001,$L$2:$L$4001,$L798,$F$2:$F$4001,"4")-SUMIFS('AR SALES'!$Y$2:$Y$2501,'AR SALES'!$L$2:$L$2501,$L798,'AR SALES'!$AD$2:$AD$2501,"OFF"),2)=0,"","STALE")))</f>
        <v/>
      </c>
      <c r="BB798" s="2">
        <f>IF(OR(""&amp;$F798="2",""&amp;$F798="4",""&amp;$F798="G",""&amp;$F798="H"),IF($AY798="YES","",IF($AB798&lt;&gt;0,"",IF(COUNTIFS('AR SALES'!$L$2:$L$2501,$L798,'AR SALES'!$AD$2:$AD$2501,IF(""&amp;$F798="4","OFF","ON"),'AR SALES'!$AF$2:$AF$2501,"Y")&gt;0,"","NO EXEMPTION"))),"")</f>
        <v/>
      </c>
    </row>
    <row r="799">
      <c r="AT799" s="2">
        <f>IF($L799="","",IFERROR(INDEX('AR SALES'!$H$2:$H$2501,MATCH(""&amp;$L799,'AR SALES'!$AE$2:$AE$2501,0)),""))</f>
        <v/>
      </c>
      <c r="AU799" s="2">
        <f>IF($L799="","",IF($A799&lt;&gt;"GA","",IF($E799="FULTON",IF(ISNUMBER(SEARCH("COLLEGE PARK",$AT799)),"FULTON (COLLEGE PARK)",IF(ISNUMBER(SEARCH("HAPEVILLE",$AT799)),"FULTON (HAPEVILLE)",IF(ISNUMBER(SEARCH("EAST POINT",$AT799)),"FULTON (EAST POINT)",IF(ISNUMBER(SEARCH("ATLANTA",$AT799)),"FULTON (ATL LIMITS)","FULTON")))),IF($E799="DEKALB",IF(ISNUMBER(SEARCH("ATLANTA",$AT799)),"DEKALB (ATL LIMITS)","DEKALB"),IF(AND($E799="CLAYTON",ISNUMBER(SEARCH("COLLEGE PARK",$AT799))),"CLAYTON (COLLEGE PARK)",$E799)))))</f>
        <v/>
      </c>
      <c r="AV799" s="2">
        <f>IF($L799="","",IF(""&amp;$F799="2","DIESEL",IF(OR(""&amp;$F799="G",""&amp;$F799="H"),"GAS","")))</f>
        <v/>
      </c>
      <c r="AW799" s="2">
        <f>IF($AV799="","",$R799)</f>
        <v/>
      </c>
      <c r="AX799" s="2">
        <f>IF($AV799="","",IF($AB799=0,$R799,0))</f>
        <v/>
      </c>
      <c r="AY799" s="2">
        <f>IF($AV799="","",IF(AND($Z799=0,COUNTIF('AR SALES'!$L$2:$L$2501,$L799)=0),"YES",""))</f>
        <v/>
      </c>
      <c r="AZ799" s="2">
        <f>IF($AV799="","",IFERROR(VLOOKUP($AU799,CODES!$A:$B,2,FALSE),"NO CODE"))</f>
        <v/>
      </c>
      <c r="BA799" s="2">
        <f>IF(""&amp;$F799&lt;&gt;"4","",IF($AY799="YES","",IF(ROUND(SUMIFS($AE$2:$AE$4001,$L$2:$L$4001,$L799,$F$2:$F$4001,"4")-SUMIFS('AR SALES'!$Y$2:$Y$2501,'AR SALES'!$L$2:$L$2501,$L799,'AR SALES'!$AD$2:$AD$2501,"OFF"),2)=0,"","STALE")))</f>
        <v/>
      </c>
      <c r="BB799" s="2">
        <f>IF(OR(""&amp;$F799="2",""&amp;$F799="4",""&amp;$F799="G",""&amp;$F799="H"),IF($AY799="YES","",IF($AB799&lt;&gt;0,"",IF(COUNTIFS('AR SALES'!$L$2:$L$2501,$L799,'AR SALES'!$AD$2:$AD$2501,IF(""&amp;$F799="4","OFF","ON"),'AR SALES'!$AF$2:$AF$2501,"Y")&gt;0,"","NO EXEMPTION"))),"")</f>
        <v/>
      </c>
    </row>
    <row r="800">
      <c r="AT800" s="2">
        <f>IF($L800="","",IFERROR(INDEX('AR SALES'!$H$2:$H$2501,MATCH(""&amp;$L800,'AR SALES'!$AE$2:$AE$2501,0)),""))</f>
        <v/>
      </c>
      <c r="AU800" s="2">
        <f>IF($L800="","",IF($A800&lt;&gt;"GA","",IF($E800="FULTON",IF(ISNUMBER(SEARCH("COLLEGE PARK",$AT800)),"FULTON (COLLEGE PARK)",IF(ISNUMBER(SEARCH("HAPEVILLE",$AT800)),"FULTON (HAPEVILLE)",IF(ISNUMBER(SEARCH("EAST POINT",$AT800)),"FULTON (EAST POINT)",IF(ISNUMBER(SEARCH("ATLANTA",$AT800)),"FULTON (ATL LIMITS)","FULTON")))),IF($E800="DEKALB",IF(ISNUMBER(SEARCH("ATLANTA",$AT800)),"DEKALB (ATL LIMITS)","DEKALB"),IF(AND($E800="CLAYTON",ISNUMBER(SEARCH("COLLEGE PARK",$AT800))),"CLAYTON (COLLEGE PARK)",$E800)))))</f>
        <v/>
      </c>
      <c r="AV800" s="2">
        <f>IF($L800="","",IF(""&amp;$F800="2","DIESEL",IF(OR(""&amp;$F800="G",""&amp;$F800="H"),"GAS","")))</f>
        <v/>
      </c>
      <c r="AW800" s="2">
        <f>IF($AV800="","",$R800)</f>
        <v/>
      </c>
      <c r="AX800" s="2">
        <f>IF($AV800="","",IF($AB800=0,$R800,0))</f>
        <v/>
      </c>
      <c r="AY800" s="2">
        <f>IF($AV800="","",IF(AND($Z800=0,COUNTIF('AR SALES'!$L$2:$L$2501,$L800)=0),"YES",""))</f>
        <v/>
      </c>
      <c r="AZ800" s="2">
        <f>IF($AV800="","",IFERROR(VLOOKUP($AU800,CODES!$A:$B,2,FALSE),"NO CODE"))</f>
        <v/>
      </c>
      <c r="BA800" s="2">
        <f>IF(""&amp;$F800&lt;&gt;"4","",IF($AY800="YES","",IF(ROUND(SUMIFS($AE$2:$AE$4001,$L$2:$L$4001,$L800,$F$2:$F$4001,"4")-SUMIFS('AR SALES'!$Y$2:$Y$2501,'AR SALES'!$L$2:$L$2501,$L800,'AR SALES'!$AD$2:$AD$2501,"OFF"),2)=0,"","STALE")))</f>
        <v/>
      </c>
      <c r="BB800" s="2">
        <f>IF(OR(""&amp;$F800="2",""&amp;$F800="4",""&amp;$F800="G",""&amp;$F800="H"),IF($AY800="YES","",IF($AB800&lt;&gt;0,"",IF(COUNTIFS('AR SALES'!$L$2:$L$2501,$L800,'AR SALES'!$AD$2:$AD$2501,IF(""&amp;$F800="4","OFF","ON"),'AR SALES'!$AF$2:$AF$2501,"Y")&gt;0,"","NO EXEMPTION"))),"")</f>
        <v/>
      </c>
    </row>
    <row r="801">
      <c r="AT801" s="2">
        <f>IF($L801="","",IFERROR(INDEX('AR SALES'!$H$2:$H$2501,MATCH(""&amp;$L801,'AR SALES'!$AE$2:$AE$2501,0)),""))</f>
        <v/>
      </c>
      <c r="AU801" s="2">
        <f>IF($L801="","",IF($A801&lt;&gt;"GA","",IF($E801="FULTON",IF(ISNUMBER(SEARCH("COLLEGE PARK",$AT801)),"FULTON (COLLEGE PARK)",IF(ISNUMBER(SEARCH("HAPEVILLE",$AT801)),"FULTON (HAPEVILLE)",IF(ISNUMBER(SEARCH("EAST POINT",$AT801)),"FULTON (EAST POINT)",IF(ISNUMBER(SEARCH("ATLANTA",$AT801)),"FULTON (ATL LIMITS)","FULTON")))),IF($E801="DEKALB",IF(ISNUMBER(SEARCH("ATLANTA",$AT801)),"DEKALB (ATL LIMITS)","DEKALB"),IF(AND($E801="CLAYTON",ISNUMBER(SEARCH("COLLEGE PARK",$AT801))),"CLAYTON (COLLEGE PARK)",$E801)))))</f>
        <v/>
      </c>
      <c r="AV801" s="2">
        <f>IF($L801="","",IF(""&amp;$F801="2","DIESEL",IF(OR(""&amp;$F801="G",""&amp;$F801="H"),"GAS","")))</f>
        <v/>
      </c>
      <c r="AW801" s="2">
        <f>IF($AV801="","",$R801)</f>
        <v/>
      </c>
      <c r="AX801" s="2">
        <f>IF($AV801="","",IF($AB801=0,$R801,0))</f>
        <v/>
      </c>
      <c r="AY801" s="2">
        <f>IF($AV801="","",IF(AND($Z801=0,COUNTIF('AR SALES'!$L$2:$L$2501,$L801)=0),"YES",""))</f>
        <v/>
      </c>
      <c r="AZ801" s="2">
        <f>IF($AV801="","",IFERROR(VLOOKUP($AU801,CODES!$A:$B,2,FALSE),"NO CODE"))</f>
        <v/>
      </c>
      <c r="BA801" s="2">
        <f>IF(""&amp;$F801&lt;&gt;"4","",IF($AY801="YES","",IF(ROUND(SUMIFS($AE$2:$AE$4001,$L$2:$L$4001,$L801,$F$2:$F$4001,"4")-SUMIFS('AR SALES'!$Y$2:$Y$2501,'AR SALES'!$L$2:$L$2501,$L801,'AR SALES'!$AD$2:$AD$2501,"OFF"),2)=0,"","STALE")))</f>
        <v/>
      </c>
      <c r="BB801" s="2">
        <f>IF(OR(""&amp;$F801="2",""&amp;$F801="4",""&amp;$F801="G",""&amp;$F801="H"),IF($AY801="YES","",IF($AB801&lt;&gt;0,"",IF(COUNTIFS('AR SALES'!$L$2:$L$2501,$L801,'AR SALES'!$AD$2:$AD$2501,IF(""&amp;$F801="4","OFF","ON"),'AR SALES'!$AF$2:$AF$2501,"Y")&gt;0,"","NO EXEMPTION"))),"")</f>
        <v/>
      </c>
    </row>
    <row r="802">
      <c r="AT802" s="2">
        <f>IF($L802="","",IFERROR(INDEX('AR SALES'!$H$2:$H$2501,MATCH(""&amp;$L802,'AR SALES'!$AE$2:$AE$2501,0)),""))</f>
        <v/>
      </c>
      <c r="AU802" s="2">
        <f>IF($L802="","",IF($A802&lt;&gt;"GA","",IF($E802="FULTON",IF(ISNUMBER(SEARCH("COLLEGE PARK",$AT802)),"FULTON (COLLEGE PARK)",IF(ISNUMBER(SEARCH("HAPEVILLE",$AT802)),"FULTON (HAPEVILLE)",IF(ISNUMBER(SEARCH("EAST POINT",$AT802)),"FULTON (EAST POINT)",IF(ISNUMBER(SEARCH("ATLANTA",$AT802)),"FULTON (ATL LIMITS)","FULTON")))),IF($E802="DEKALB",IF(ISNUMBER(SEARCH("ATLANTA",$AT802)),"DEKALB (ATL LIMITS)","DEKALB"),IF(AND($E802="CLAYTON",ISNUMBER(SEARCH("COLLEGE PARK",$AT802))),"CLAYTON (COLLEGE PARK)",$E802)))))</f>
        <v/>
      </c>
      <c r="AV802" s="2">
        <f>IF($L802="","",IF(""&amp;$F802="2","DIESEL",IF(OR(""&amp;$F802="G",""&amp;$F802="H"),"GAS","")))</f>
        <v/>
      </c>
      <c r="AW802" s="2">
        <f>IF($AV802="","",$R802)</f>
        <v/>
      </c>
      <c r="AX802" s="2">
        <f>IF($AV802="","",IF($AB802=0,$R802,0))</f>
        <v/>
      </c>
      <c r="AY802" s="2">
        <f>IF($AV802="","",IF(AND($Z802=0,COUNTIF('AR SALES'!$L$2:$L$2501,$L802)=0),"YES",""))</f>
        <v/>
      </c>
      <c r="AZ802" s="2">
        <f>IF($AV802="","",IFERROR(VLOOKUP($AU802,CODES!$A:$B,2,FALSE),"NO CODE"))</f>
        <v/>
      </c>
      <c r="BA802" s="2">
        <f>IF(""&amp;$F802&lt;&gt;"4","",IF($AY802="YES","",IF(ROUND(SUMIFS($AE$2:$AE$4001,$L$2:$L$4001,$L802,$F$2:$F$4001,"4")-SUMIFS('AR SALES'!$Y$2:$Y$2501,'AR SALES'!$L$2:$L$2501,$L802,'AR SALES'!$AD$2:$AD$2501,"OFF"),2)=0,"","STALE")))</f>
        <v/>
      </c>
      <c r="BB802" s="2">
        <f>IF(OR(""&amp;$F802="2",""&amp;$F802="4",""&amp;$F802="G",""&amp;$F802="H"),IF($AY802="YES","",IF($AB802&lt;&gt;0,"",IF(COUNTIFS('AR SALES'!$L$2:$L$2501,$L802,'AR SALES'!$AD$2:$AD$2501,IF(""&amp;$F802="4","OFF","ON"),'AR SALES'!$AF$2:$AF$2501,"Y")&gt;0,"","NO EXEMPTION"))),"")</f>
        <v/>
      </c>
    </row>
    <row r="803">
      <c r="AT803" s="2">
        <f>IF($L803="","",IFERROR(INDEX('AR SALES'!$H$2:$H$2501,MATCH(""&amp;$L803,'AR SALES'!$AE$2:$AE$2501,0)),""))</f>
        <v/>
      </c>
      <c r="AU803" s="2">
        <f>IF($L803="","",IF($A803&lt;&gt;"GA","",IF($E803="FULTON",IF(ISNUMBER(SEARCH("COLLEGE PARK",$AT803)),"FULTON (COLLEGE PARK)",IF(ISNUMBER(SEARCH("HAPEVILLE",$AT803)),"FULTON (HAPEVILLE)",IF(ISNUMBER(SEARCH("EAST POINT",$AT803)),"FULTON (EAST POINT)",IF(ISNUMBER(SEARCH("ATLANTA",$AT803)),"FULTON (ATL LIMITS)","FULTON")))),IF($E803="DEKALB",IF(ISNUMBER(SEARCH("ATLANTA",$AT803)),"DEKALB (ATL LIMITS)","DEKALB"),IF(AND($E803="CLAYTON",ISNUMBER(SEARCH("COLLEGE PARK",$AT803))),"CLAYTON (COLLEGE PARK)",$E803)))))</f>
        <v/>
      </c>
      <c r="AV803" s="2">
        <f>IF($L803="","",IF(""&amp;$F803="2","DIESEL",IF(OR(""&amp;$F803="G",""&amp;$F803="H"),"GAS","")))</f>
        <v/>
      </c>
      <c r="AW803" s="2">
        <f>IF($AV803="","",$R803)</f>
        <v/>
      </c>
      <c r="AX803" s="2">
        <f>IF($AV803="","",IF($AB803=0,$R803,0))</f>
        <v/>
      </c>
      <c r="AY803" s="2">
        <f>IF($AV803="","",IF(AND($Z803=0,COUNTIF('AR SALES'!$L$2:$L$2501,$L803)=0),"YES",""))</f>
        <v/>
      </c>
      <c r="AZ803" s="2">
        <f>IF($AV803="","",IFERROR(VLOOKUP($AU803,CODES!$A:$B,2,FALSE),"NO CODE"))</f>
        <v/>
      </c>
      <c r="BA803" s="2">
        <f>IF(""&amp;$F803&lt;&gt;"4","",IF($AY803="YES","",IF(ROUND(SUMIFS($AE$2:$AE$4001,$L$2:$L$4001,$L803,$F$2:$F$4001,"4")-SUMIFS('AR SALES'!$Y$2:$Y$2501,'AR SALES'!$L$2:$L$2501,$L803,'AR SALES'!$AD$2:$AD$2501,"OFF"),2)=0,"","STALE")))</f>
        <v/>
      </c>
      <c r="BB803" s="2">
        <f>IF(OR(""&amp;$F803="2",""&amp;$F803="4",""&amp;$F803="G",""&amp;$F803="H"),IF($AY803="YES","",IF($AB803&lt;&gt;0,"",IF(COUNTIFS('AR SALES'!$L$2:$L$2501,$L803,'AR SALES'!$AD$2:$AD$2501,IF(""&amp;$F803="4","OFF","ON"),'AR SALES'!$AF$2:$AF$2501,"Y")&gt;0,"","NO EXEMPTION"))),"")</f>
        <v/>
      </c>
    </row>
    <row r="804">
      <c r="AT804" s="2">
        <f>IF($L804="","",IFERROR(INDEX('AR SALES'!$H$2:$H$2501,MATCH(""&amp;$L804,'AR SALES'!$AE$2:$AE$2501,0)),""))</f>
        <v/>
      </c>
      <c r="AU804" s="2">
        <f>IF($L804="","",IF($A804&lt;&gt;"GA","",IF($E804="FULTON",IF(ISNUMBER(SEARCH("COLLEGE PARK",$AT804)),"FULTON (COLLEGE PARK)",IF(ISNUMBER(SEARCH("HAPEVILLE",$AT804)),"FULTON (HAPEVILLE)",IF(ISNUMBER(SEARCH("EAST POINT",$AT804)),"FULTON (EAST POINT)",IF(ISNUMBER(SEARCH("ATLANTA",$AT804)),"FULTON (ATL LIMITS)","FULTON")))),IF($E804="DEKALB",IF(ISNUMBER(SEARCH("ATLANTA",$AT804)),"DEKALB (ATL LIMITS)","DEKALB"),IF(AND($E804="CLAYTON",ISNUMBER(SEARCH("COLLEGE PARK",$AT804))),"CLAYTON (COLLEGE PARK)",$E804)))))</f>
        <v/>
      </c>
      <c r="AV804" s="2">
        <f>IF($L804="","",IF(""&amp;$F804="2","DIESEL",IF(OR(""&amp;$F804="G",""&amp;$F804="H"),"GAS","")))</f>
        <v/>
      </c>
      <c r="AW804" s="2">
        <f>IF($AV804="","",$R804)</f>
        <v/>
      </c>
      <c r="AX804" s="2">
        <f>IF($AV804="","",IF($AB804=0,$R804,0))</f>
        <v/>
      </c>
      <c r="AY804" s="2">
        <f>IF($AV804="","",IF(AND($Z804=0,COUNTIF('AR SALES'!$L$2:$L$2501,$L804)=0),"YES",""))</f>
        <v/>
      </c>
      <c r="AZ804" s="2">
        <f>IF($AV804="","",IFERROR(VLOOKUP($AU804,CODES!$A:$B,2,FALSE),"NO CODE"))</f>
        <v/>
      </c>
      <c r="BA804" s="2">
        <f>IF(""&amp;$F804&lt;&gt;"4","",IF($AY804="YES","",IF(ROUND(SUMIFS($AE$2:$AE$4001,$L$2:$L$4001,$L804,$F$2:$F$4001,"4")-SUMIFS('AR SALES'!$Y$2:$Y$2501,'AR SALES'!$L$2:$L$2501,$L804,'AR SALES'!$AD$2:$AD$2501,"OFF"),2)=0,"","STALE")))</f>
        <v/>
      </c>
      <c r="BB804" s="2">
        <f>IF(OR(""&amp;$F804="2",""&amp;$F804="4",""&amp;$F804="G",""&amp;$F804="H"),IF($AY804="YES","",IF($AB804&lt;&gt;0,"",IF(COUNTIFS('AR SALES'!$L$2:$L$2501,$L804,'AR SALES'!$AD$2:$AD$2501,IF(""&amp;$F804="4","OFF","ON"),'AR SALES'!$AF$2:$AF$2501,"Y")&gt;0,"","NO EXEMPTION"))),"")</f>
        <v/>
      </c>
    </row>
    <row r="805">
      <c r="AT805" s="2">
        <f>IF($L805="","",IFERROR(INDEX('AR SALES'!$H$2:$H$2501,MATCH(""&amp;$L805,'AR SALES'!$AE$2:$AE$2501,0)),""))</f>
        <v/>
      </c>
      <c r="AU805" s="2">
        <f>IF($L805="","",IF($A805&lt;&gt;"GA","",IF($E805="FULTON",IF(ISNUMBER(SEARCH("COLLEGE PARK",$AT805)),"FULTON (COLLEGE PARK)",IF(ISNUMBER(SEARCH("HAPEVILLE",$AT805)),"FULTON (HAPEVILLE)",IF(ISNUMBER(SEARCH("EAST POINT",$AT805)),"FULTON (EAST POINT)",IF(ISNUMBER(SEARCH("ATLANTA",$AT805)),"FULTON (ATL LIMITS)","FULTON")))),IF($E805="DEKALB",IF(ISNUMBER(SEARCH("ATLANTA",$AT805)),"DEKALB (ATL LIMITS)","DEKALB"),IF(AND($E805="CLAYTON",ISNUMBER(SEARCH("COLLEGE PARK",$AT805))),"CLAYTON (COLLEGE PARK)",$E805)))))</f>
        <v/>
      </c>
      <c r="AV805" s="2">
        <f>IF($L805="","",IF(""&amp;$F805="2","DIESEL",IF(OR(""&amp;$F805="G",""&amp;$F805="H"),"GAS","")))</f>
        <v/>
      </c>
      <c r="AW805" s="2">
        <f>IF($AV805="","",$R805)</f>
        <v/>
      </c>
      <c r="AX805" s="2">
        <f>IF($AV805="","",IF($AB805=0,$R805,0))</f>
        <v/>
      </c>
      <c r="AY805" s="2">
        <f>IF($AV805="","",IF(AND($Z805=0,COUNTIF('AR SALES'!$L$2:$L$2501,$L805)=0),"YES",""))</f>
        <v/>
      </c>
      <c r="AZ805" s="2">
        <f>IF($AV805="","",IFERROR(VLOOKUP($AU805,CODES!$A:$B,2,FALSE),"NO CODE"))</f>
        <v/>
      </c>
      <c r="BA805" s="2">
        <f>IF(""&amp;$F805&lt;&gt;"4","",IF($AY805="YES","",IF(ROUND(SUMIFS($AE$2:$AE$4001,$L$2:$L$4001,$L805,$F$2:$F$4001,"4")-SUMIFS('AR SALES'!$Y$2:$Y$2501,'AR SALES'!$L$2:$L$2501,$L805,'AR SALES'!$AD$2:$AD$2501,"OFF"),2)=0,"","STALE")))</f>
        <v/>
      </c>
      <c r="BB805" s="2">
        <f>IF(OR(""&amp;$F805="2",""&amp;$F805="4",""&amp;$F805="G",""&amp;$F805="H"),IF($AY805="YES","",IF($AB805&lt;&gt;0,"",IF(COUNTIFS('AR SALES'!$L$2:$L$2501,$L805,'AR SALES'!$AD$2:$AD$2501,IF(""&amp;$F805="4","OFF","ON"),'AR SALES'!$AF$2:$AF$2501,"Y")&gt;0,"","NO EXEMPTION"))),"")</f>
        <v/>
      </c>
    </row>
    <row r="806">
      <c r="AT806" s="2">
        <f>IF($L806="","",IFERROR(INDEX('AR SALES'!$H$2:$H$2501,MATCH(""&amp;$L806,'AR SALES'!$AE$2:$AE$2501,0)),""))</f>
        <v/>
      </c>
      <c r="AU806" s="2">
        <f>IF($L806="","",IF($A806&lt;&gt;"GA","",IF($E806="FULTON",IF(ISNUMBER(SEARCH("COLLEGE PARK",$AT806)),"FULTON (COLLEGE PARK)",IF(ISNUMBER(SEARCH("HAPEVILLE",$AT806)),"FULTON (HAPEVILLE)",IF(ISNUMBER(SEARCH("EAST POINT",$AT806)),"FULTON (EAST POINT)",IF(ISNUMBER(SEARCH("ATLANTA",$AT806)),"FULTON (ATL LIMITS)","FULTON")))),IF($E806="DEKALB",IF(ISNUMBER(SEARCH("ATLANTA",$AT806)),"DEKALB (ATL LIMITS)","DEKALB"),IF(AND($E806="CLAYTON",ISNUMBER(SEARCH("COLLEGE PARK",$AT806))),"CLAYTON (COLLEGE PARK)",$E806)))))</f>
        <v/>
      </c>
      <c r="AV806" s="2">
        <f>IF($L806="","",IF(""&amp;$F806="2","DIESEL",IF(OR(""&amp;$F806="G",""&amp;$F806="H"),"GAS","")))</f>
        <v/>
      </c>
      <c r="AW806" s="2">
        <f>IF($AV806="","",$R806)</f>
        <v/>
      </c>
      <c r="AX806" s="2">
        <f>IF($AV806="","",IF($AB806=0,$R806,0))</f>
        <v/>
      </c>
      <c r="AY806" s="2">
        <f>IF($AV806="","",IF(AND($Z806=0,COUNTIF('AR SALES'!$L$2:$L$2501,$L806)=0),"YES",""))</f>
        <v/>
      </c>
      <c r="AZ806" s="2">
        <f>IF($AV806="","",IFERROR(VLOOKUP($AU806,CODES!$A:$B,2,FALSE),"NO CODE"))</f>
        <v/>
      </c>
      <c r="BA806" s="2">
        <f>IF(""&amp;$F806&lt;&gt;"4","",IF($AY806="YES","",IF(ROUND(SUMIFS($AE$2:$AE$4001,$L$2:$L$4001,$L806,$F$2:$F$4001,"4")-SUMIFS('AR SALES'!$Y$2:$Y$2501,'AR SALES'!$L$2:$L$2501,$L806,'AR SALES'!$AD$2:$AD$2501,"OFF"),2)=0,"","STALE")))</f>
        <v/>
      </c>
      <c r="BB806" s="2">
        <f>IF(OR(""&amp;$F806="2",""&amp;$F806="4",""&amp;$F806="G",""&amp;$F806="H"),IF($AY806="YES","",IF($AB806&lt;&gt;0,"",IF(COUNTIFS('AR SALES'!$L$2:$L$2501,$L806,'AR SALES'!$AD$2:$AD$2501,IF(""&amp;$F806="4","OFF","ON"),'AR SALES'!$AF$2:$AF$2501,"Y")&gt;0,"","NO EXEMPTION"))),"")</f>
        <v/>
      </c>
    </row>
    <row r="807">
      <c r="AT807" s="2">
        <f>IF($L807="","",IFERROR(INDEX('AR SALES'!$H$2:$H$2501,MATCH(""&amp;$L807,'AR SALES'!$AE$2:$AE$2501,0)),""))</f>
        <v/>
      </c>
      <c r="AU807" s="2">
        <f>IF($L807="","",IF($A807&lt;&gt;"GA","",IF($E807="FULTON",IF(ISNUMBER(SEARCH("COLLEGE PARK",$AT807)),"FULTON (COLLEGE PARK)",IF(ISNUMBER(SEARCH("HAPEVILLE",$AT807)),"FULTON (HAPEVILLE)",IF(ISNUMBER(SEARCH("EAST POINT",$AT807)),"FULTON (EAST POINT)",IF(ISNUMBER(SEARCH("ATLANTA",$AT807)),"FULTON (ATL LIMITS)","FULTON")))),IF($E807="DEKALB",IF(ISNUMBER(SEARCH("ATLANTA",$AT807)),"DEKALB (ATL LIMITS)","DEKALB"),IF(AND($E807="CLAYTON",ISNUMBER(SEARCH("COLLEGE PARK",$AT807))),"CLAYTON (COLLEGE PARK)",$E807)))))</f>
        <v/>
      </c>
      <c r="AV807" s="2">
        <f>IF($L807="","",IF(""&amp;$F807="2","DIESEL",IF(OR(""&amp;$F807="G",""&amp;$F807="H"),"GAS","")))</f>
        <v/>
      </c>
      <c r="AW807" s="2">
        <f>IF($AV807="","",$R807)</f>
        <v/>
      </c>
      <c r="AX807" s="2">
        <f>IF($AV807="","",IF($AB807=0,$R807,0))</f>
        <v/>
      </c>
      <c r="AY807" s="2">
        <f>IF($AV807="","",IF(AND($Z807=0,COUNTIF('AR SALES'!$L$2:$L$2501,$L807)=0),"YES",""))</f>
        <v/>
      </c>
      <c r="AZ807" s="2">
        <f>IF($AV807="","",IFERROR(VLOOKUP($AU807,CODES!$A:$B,2,FALSE),"NO CODE"))</f>
        <v/>
      </c>
      <c r="BA807" s="2">
        <f>IF(""&amp;$F807&lt;&gt;"4","",IF($AY807="YES","",IF(ROUND(SUMIFS($AE$2:$AE$4001,$L$2:$L$4001,$L807,$F$2:$F$4001,"4")-SUMIFS('AR SALES'!$Y$2:$Y$2501,'AR SALES'!$L$2:$L$2501,$L807,'AR SALES'!$AD$2:$AD$2501,"OFF"),2)=0,"","STALE")))</f>
        <v/>
      </c>
      <c r="BB807" s="2">
        <f>IF(OR(""&amp;$F807="2",""&amp;$F807="4",""&amp;$F807="G",""&amp;$F807="H"),IF($AY807="YES","",IF($AB807&lt;&gt;0,"",IF(COUNTIFS('AR SALES'!$L$2:$L$2501,$L807,'AR SALES'!$AD$2:$AD$2501,IF(""&amp;$F807="4","OFF","ON"),'AR SALES'!$AF$2:$AF$2501,"Y")&gt;0,"","NO EXEMPTION"))),"")</f>
        <v/>
      </c>
    </row>
    <row r="808">
      <c r="AT808" s="2">
        <f>IF($L808="","",IFERROR(INDEX('AR SALES'!$H$2:$H$2501,MATCH(""&amp;$L808,'AR SALES'!$AE$2:$AE$2501,0)),""))</f>
        <v/>
      </c>
      <c r="AU808" s="2">
        <f>IF($L808="","",IF($A808&lt;&gt;"GA","",IF($E808="FULTON",IF(ISNUMBER(SEARCH("COLLEGE PARK",$AT808)),"FULTON (COLLEGE PARK)",IF(ISNUMBER(SEARCH("HAPEVILLE",$AT808)),"FULTON (HAPEVILLE)",IF(ISNUMBER(SEARCH("EAST POINT",$AT808)),"FULTON (EAST POINT)",IF(ISNUMBER(SEARCH("ATLANTA",$AT808)),"FULTON (ATL LIMITS)","FULTON")))),IF($E808="DEKALB",IF(ISNUMBER(SEARCH("ATLANTA",$AT808)),"DEKALB (ATL LIMITS)","DEKALB"),IF(AND($E808="CLAYTON",ISNUMBER(SEARCH("COLLEGE PARK",$AT808))),"CLAYTON (COLLEGE PARK)",$E808)))))</f>
        <v/>
      </c>
      <c r="AV808" s="2">
        <f>IF($L808="","",IF(""&amp;$F808="2","DIESEL",IF(OR(""&amp;$F808="G",""&amp;$F808="H"),"GAS","")))</f>
        <v/>
      </c>
      <c r="AW808" s="2">
        <f>IF($AV808="","",$R808)</f>
        <v/>
      </c>
      <c r="AX808" s="2">
        <f>IF($AV808="","",IF($AB808=0,$R808,0))</f>
        <v/>
      </c>
      <c r="AY808" s="2">
        <f>IF($AV808="","",IF(AND($Z808=0,COUNTIF('AR SALES'!$L$2:$L$2501,$L808)=0),"YES",""))</f>
        <v/>
      </c>
      <c r="AZ808" s="2">
        <f>IF($AV808="","",IFERROR(VLOOKUP($AU808,CODES!$A:$B,2,FALSE),"NO CODE"))</f>
        <v/>
      </c>
      <c r="BA808" s="2">
        <f>IF(""&amp;$F808&lt;&gt;"4","",IF($AY808="YES","",IF(ROUND(SUMIFS($AE$2:$AE$4001,$L$2:$L$4001,$L808,$F$2:$F$4001,"4")-SUMIFS('AR SALES'!$Y$2:$Y$2501,'AR SALES'!$L$2:$L$2501,$L808,'AR SALES'!$AD$2:$AD$2501,"OFF"),2)=0,"","STALE")))</f>
        <v/>
      </c>
      <c r="BB808" s="2">
        <f>IF(OR(""&amp;$F808="2",""&amp;$F808="4",""&amp;$F808="G",""&amp;$F808="H"),IF($AY808="YES","",IF($AB808&lt;&gt;0,"",IF(COUNTIFS('AR SALES'!$L$2:$L$2501,$L808,'AR SALES'!$AD$2:$AD$2501,IF(""&amp;$F808="4","OFF","ON"),'AR SALES'!$AF$2:$AF$2501,"Y")&gt;0,"","NO EXEMPTION"))),"")</f>
        <v/>
      </c>
    </row>
    <row r="809">
      <c r="AT809" s="2">
        <f>IF($L809="","",IFERROR(INDEX('AR SALES'!$H$2:$H$2501,MATCH(""&amp;$L809,'AR SALES'!$AE$2:$AE$2501,0)),""))</f>
        <v/>
      </c>
      <c r="AU809" s="2">
        <f>IF($L809="","",IF($A809&lt;&gt;"GA","",IF($E809="FULTON",IF(ISNUMBER(SEARCH("COLLEGE PARK",$AT809)),"FULTON (COLLEGE PARK)",IF(ISNUMBER(SEARCH("HAPEVILLE",$AT809)),"FULTON (HAPEVILLE)",IF(ISNUMBER(SEARCH("EAST POINT",$AT809)),"FULTON (EAST POINT)",IF(ISNUMBER(SEARCH("ATLANTA",$AT809)),"FULTON (ATL LIMITS)","FULTON")))),IF($E809="DEKALB",IF(ISNUMBER(SEARCH("ATLANTA",$AT809)),"DEKALB (ATL LIMITS)","DEKALB"),IF(AND($E809="CLAYTON",ISNUMBER(SEARCH("COLLEGE PARK",$AT809))),"CLAYTON (COLLEGE PARK)",$E809)))))</f>
        <v/>
      </c>
      <c r="AV809" s="2">
        <f>IF($L809="","",IF(""&amp;$F809="2","DIESEL",IF(OR(""&amp;$F809="G",""&amp;$F809="H"),"GAS","")))</f>
        <v/>
      </c>
      <c r="AW809" s="2">
        <f>IF($AV809="","",$R809)</f>
        <v/>
      </c>
      <c r="AX809" s="2">
        <f>IF($AV809="","",IF($AB809=0,$R809,0))</f>
        <v/>
      </c>
      <c r="AY809" s="2">
        <f>IF($AV809="","",IF(AND($Z809=0,COUNTIF('AR SALES'!$L$2:$L$2501,$L809)=0),"YES",""))</f>
        <v/>
      </c>
      <c r="AZ809" s="2">
        <f>IF($AV809="","",IFERROR(VLOOKUP($AU809,CODES!$A:$B,2,FALSE),"NO CODE"))</f>
        <v/>
      </c>
      <c r="BA809" s="2">
        <f>IF(""&amp;$F809&lt;&gt;"4","",IF($AY809="YES","",IF(ROUND(SUMIFS($AE$2:$AE$4001,$L$2:$L$4001,$L809,$F$2:$F$4001,"4")-SUMIFS('AR SALES'!$Y$2:$Y$2501,'AR SALES'!$L$2:$L$2501,$L809,'AR SALES'!$AD$2:$AD$2501,"OFF"),2)=0,"","STALE")))</f>
        <v/>
      </c>
      <c r="BB809" s="2">
        <f>IF(OR(""&amp;$F809="2",""&amp;$F809="4",""&amp;$F809="G",""&amp;$F809="H"),IF($AY809="YES","",IF($AB809&lt;&gt;0,"",IF(COUNTIFS('AR SALES'!$L$2:$L$2501,$L809,'AR SALES'!$AD$2:$AD$2501,IF(""&amp;$F809="4","OFF","ON"),'AR SALES'!$AF$2:$AF$2501,"Y")&gt;0,"","NO EXEMPTION"))),"")</f>
        <v/>
      </c>
    </row>
    <row r="810">
      <c r="AT810" s="2">
        <f>IF($L810="","",IFERROR(INDEX('AR SALES'!$H$2:$H$2501,MATCH(""&amp;$L810,'AR SALES'!$AE$2:$AE$2501,0)),""))</f>
        <v/>
      </c>
      <c r="AU810" s="2">
        <f>IF($L810="","",IF($A810&lt;&gt;"GA","",IF($E810="FULTON",IF(ISNUMBER(SEARCH("COLLEGE PARK",$AT810)),"FULTON (COLLEGE PARK)",IF(ISNUMBER(SEARCH("HAPEVILLE",$AT810)),"FULTON (HAPEVILLE)",IF(ISNUMBER(SEARCH("EAST POINT",$AT810)),"FULTON (EAST POINT)",IF(ISNUMBER(SEARCH("ATLANTA",$AT810)),"FULTON (ATL LIMITS)","FULTON")))),IF($E810="DEKALB",IF(ISNUMBER(SEARCH("ATLANTA",$AT810)),"DEKALB (ATL LIMITS)","DEKALB"),IF(AND($E810="CLAYTON",ISNUMBER(SEARCH("COLLEGE PARK",$AT810))),"CLAYTON (COLLEGE PARK)",$E810)))))</f>
        <v/>
      </c>
      <c r="AV810" s="2">
        <f>IF($L810="","",IF(""&amp;$F810="2","DIESEL",IF(OR(""&amp;$F810="G",""&amp;$F810="H"),"GAS","")))</f>
        <v/>
      </c>
      <c r="AW810" s="2">
        <f>IF($AV810="","",$R810)</f>
        <v/>
      </c>
      <c r="AX810" s="2">
        <f>IF($AV810="","",IF($AB810=0,$R810,0))</f>
        <v/>
      </c>
      <c r="AY810" s="2">
        <f>IF($AV810="","",IF(AND($Z810=0,COUNTIF('AR SALES'!$L$2:$L$2501,$L810)=0),"YES",""))</f>
        <v/>
      </c>
      <c r="AZ810" s="2">
        <f>IF($AV810="","",IFERROR(VLOOKUP($AU810,CODES!$A:$B,2,FALSE),"NO CODE"))</f>
        <v/>
      </c>
      <c r="BA810" s="2">
        <f>IF(""&amp;$F810&lt;&gt;"4","",IF($AY810="YES","",IF(ROUND(SUMIFS($AE$2:$AE$4001,$L$2:$L$4001,$L810,$F$2:$F$4001,"4")-SUMIFS('AR SALES'!$Y$2:$Y$2501,'AR SALES'!$L$2:$L$2501,$L810,'AR SALES'!$AD$2:$AD$2501,"OFF"),2)=0,"","STALE")))</f>
        <v/>
      </c>
      <c r="BB810" s="2">
        <f>IF(OR(""&amp;$F810="2",""&amp;$F810="4",""&amp;$F810="G",""&amp;$F810="H"),IF($AY810="YES","",IF($AB810&lt;&gt;0,"",IF(COUNTIFS('AR SALES'!$L$2:$L$2501,$L810,'AR SALES'!$AD$2:$AD$2501,IF(""&amp;$F810="4","OFF","ON"),'AR SALES'!$AF$2:$AF$2501,"Y")&gt;0,"","NO EXEMPTION"))),"")</f>
        <v/>
      </c>
    </row>
    <row r="811">
      <c r="AT811" s="2">
        <f>IF($L811="","",IFERROR(INDEX('AR SALES'!$H$2:$H$2501,MATCH(""&amp;$L811,'AR SALES'!$AE$2:$AE$2501,0)),""))</f>
        <v/>
      </c>
      <c r="AU811" s="2">
        <f>IF($L811="","",IF($A811&lt;&gt;"GA","",IF($E811="FULTON",IF(ISNUMBER(SEARCH("COLLEGE PARK",$AT811)),"FULTON (COLLEGE PARK)",IF(ISNUMBER(SEARCH("HAPEVILLE",$AT811)),"FULTON (HAPEVILLE)",IF(ISNUMBER(SEARCH("EAST POINT",$AT811)),"FULTON (EAST POINT)",IF(ISNUMBER(SEARCH("ATLANTA",$AT811)),"FULTON (ATL LIMITS)","FULTON")))),IF($E811="DEKALB",IF(ISNUMBER(SEARCH("ATLANTA",$AT811)),"DEKALB (ATL LIMITS)","DEKALB"),IF(AND($E811="CLAYTON",ISNUMBER(SEARCH("COLLEGE PARK",$AT811))),"CLAYTON (COLLEGE PARK)",$E811)))))</f>
        <v/>
      </c>
      <c r="AV811" s="2">
        <f>IF($L811="","",IF(""&amp;$F811="2","DIESEL",IF(OR(""&amp;$F811="G",""&amp;$F811="H"),"GAS","")))</f>
        <v/>
      </c>
      <c r="AW811" s="2">
        <f>IF($AV811="","",$R811)</f>
        <v/>
      </c>
      <c r="AX811" s="2">
        <f>IF($AV811="","",IF($AB811=0,$R811,0))</f>
        <v/>
      </c>
      <c r="AY811" s="2">
        <f>IF($AV811="","",IF(AND($Z811=0,COUNTIF('AR SALES'!$L$2:$L$2501,$L811)=0),"YES",""))</f>
        <v/>
      </c>
      <c r="AZ811" s="2">
        <f>IF($AV811="","",IFERROR(VLOOKUP($AU811,CODES!$A:$B,2,FALSE),"NO CODE"))</f>
        <v/>
      </c>
      <c r="BA811" s="2">
        <f>IF(""&amp;$F811&lt;&gt;"4","",IF($AY811="YES","",IF(ROUND(SUMIFS($AE$2:$AE$4001,$L$2:$L$4001,$L811,$F$2:$F$4001,"4")-SUMIFS('AR SALES'!$Y$2:$Y$2501,'AR SALES'!$L$2:$L$2501,$L811,'AR SALES'!$AD$2:$AD$2501,"OFF"),2)=0,"","STALE")))</f>
        <v/>
      </c>
      <c r="BB811" s="2">
        <f>IF(OR(""&amp;$F811="2",""&amp;$F811="4",""&amp;$F811="G",""&amp;$F811="H"),IF($AY811="YES","",IF($AB811&lt;&gt;0,"",IF(COUNTIFS('AR SALES'!$L$2:$L$2501,$L811,'AR SALES'!$AD$2:$AD$2501,IF(""&amp;$F811="4","OFF","ON"),'AR SALES'!$AF$2:$AF$2501,"Y")&gt;0,"","NO EXEMPTION"))),"")</f>
        <v/>
      </c>
    </row>
    <row r="812">
      <c r="AT812" s="2">
        <f>IF($L812="","",IFERROR(INDEX('AR SALES'!$H$2:$H$2501,MATCH(""&amp;$L812,'AR SALES'!$AE$2:$AE$2501,0)),""))</f>
        <v/>
      </c>
      <c r="AU812" s="2">
        <f>IF($L812="","",IF($A812&lt;&gt;"GA","",IF($E812="FULTON",IF(ISNUMBER(SEARCH("COLLEGE PARK",$AT812)),"FULTON (COLLEGE PARK)",IF(ISNUMBER(SEARCH("HAPEVILLE",$AT812)),"FULTON (HAPEVILLE)",IF(ISNUMBER(SEARCH("EAST POINT",$AT812)),"FULTON (EAST POINT)",IF(ISNUMBER(SEARCH("ATLANTA",$AT812)),"FULTON (ATL LIMITS)","FULTON")))),IF($E812="DEKALB",IF(ISNUMBER(SEARCH("ATLANTA",$AT812)),"DEKALB (ATL LIMITS)","DEKALB"),IF(AND($E812="CLAYTON",ISNUMBER(SEARCH("COLLEGE PARK",$AT812))),"CLAYTON (COLLEGE PARK)",$E812)))))</f>
        <v/>
      </c>
      <c r="AV812" s="2">
        <f>IF($L812="","",IF(""&amp;$F812="2","DIESEL",IF(OR(""&amp;$F812="G",""&amp;$F812="H"),"GAS","")))</f>
        <v/>
      </c>
      <c r="AW812" s="2">
        <f>IF($AV812="","",$R812)</f>
        <v/>
      </c>
      <c r="AX812" s="2">
        <f>IF($AV812="","",IF($AB812=0,$R812,0))</f>
        <v/>
      </c>
      <c r="AY812" s="2">
        <f>IF($AV812="","",IF(AND($Z812=0,COUNTIF('AR SALES'!$L$2:$L$2501,$L812)=0),"YES",""))</f>
        <v/>
      </c>
      <c r="AZ812" s="2">
        <f>IF($AV812="","",IFERROR(VLOOKUP($AU812,CODES!$A:$B,2,FALSE),"NO CODE"))</f>
        <v/>
      </c>
      <c r="BA812" s="2">
        <f>IF(""&amp;$F812&lt;&gt;"4","",IF($AY812="YES","",IF(ROUND(SUMIFS($AE$2:$AE$4001,$L$2:$L$4001,$L812,$F$2:$F$4001,"4")-SUMIFS('AR SALES'!$Y$2:$Y$2501,'AR SALES'!$L$2:$L$2501,$L812,'AR SALES'!$AD$2:$AD$2501,"OFF"),2)=0,"","STALE")))</f>
        <v/>
      </c>
      <c r="BB812" s="2">
        <f>IF(OR(""&amp;$F812="2",""&amp;$F812="4",""&amp;$F812="G",""&amp;$F812="H"),IF($AY812="YES","",IF($AB812&lt;&gt;0,"",IF(COUNTIFS('AR SALES'!$L$2:$L$2501,$L812,'AR SALES'!$AD$2:$AD$2501,IF(""&amp;$F812="4","OFF","ON"),'AR SALES'!$AF$2:$AF$2501,"Y")&gt;0,"","NO EXEMPTION"))),"")</f>
        <v/>
      </c>
    </row>
    <row r="813">
      <c r="AT813" s="2">
        <f>IF($L813="","",IFERROR(INDEX('AR SALES'!$H$2:$H$2501,MATCH(""&amp;$L813,'AR SALES'!$AE$2:$AE$2501,0)),""))</f>
        <v/>
      </c>
      <c r="AU813" s="2">
        <f>IF($L813="","",IF($A813&lt;&gt;"GA","",IF($E813="FULTON",IF(ISNUMBER(SEARCH("COLLEGE PARK",$AT813)),"FULTON (COLLEGE PARK)",IF(ISNUMBER(SEARCH("HAPEVILLE",$AT813)),"FULTON (HAPEVILLE)",IF(ISNUMBER(SEARCH("EAST POINT",$AT813)),"FULTON (EAST POINT)",IF(ISNUMBER(SEARCH("ATLANTA",$AT813)),"FULTON (ATL LIMITS)","FULTON")))),IF($E813="DEKALB",IF(ISNUMBER(SEARCH("ATLANTA",$AT813)),"DEKALB (ATL LIMITS)","DEKALB"),IF(AND($E813="CLAYTON",ISNUMBER(SEARCH("COLLEGE PARK",$AT813))),"CLAYTON (COLLEGE PARK)",$E813)))))</f>
        <v/>
      </c>
      <c r="AV813" s="2">
        <f>IF($L813="","",IF(""&amp;$F813="2","DIESEL",IF(OR(""&amp;$F813="G",""&amp;$F813="H"),"GAS","")))</f>
        <v/>
      </c>
      <c r="AW813" s="2">
        <f>IF($AV813="","",$R813)</f>
        <v/>
      </c>
      <c r="AX813" s="2">
        <f>IF($AV813="","",IF($AB813=0,$R813,0))</f>
        <v/>
      </c>
      <c r="AY813" s="2">
        <f>IF($AV813="","",IF(AND($Z813=0,COUNTIF('AR SALES'!$L$2:$L$2501,$L813)=0),"YES",""))</f>
        <v/>
      </c>
      <c r="AZ813" s="2">
        <f>IF($AV813="","",IFERROR(VLOOKUP($AU813,CODES!$A:$B,2,FALSE),"NO CODE"))</f>
        <v/>
      </c>
      <c r="BA813" s="2">
        <f>IF(""&amp;$F813&lt;&gt;"4","",IF($AY813="YES","",IF(ROUND(SUMIFS($AE$2:$AE$4001,$L$2:$L$4001,$L813,$F$2:$F$4001,"4")-SUMIFS('AR SALES'!$Y$2:$Y$2501,'AR SALES'!$L$2:$L$2501,$L813,'AR SALES'!$AD$2:$AD$2501,"OFF"),2)=0,"","STALE")))</f>
        <v/>
      </c>
      <c r="BB813" s="2">
        <f>IF(OR(""&amp;$F813="2",""&amp;$F813="4",""&amp;$F813="G",""&amp;$F813="H"),IF($AY813="YES","",IF($AB813&lt;&gt;0,"",IF(COUNTIFS('AR SALES'!$L$2:$L$2501,$L813,'AR SALES'!$AD$2:$AD$2501,IF(""&amp;$F813="4","OFF","ON"),'AR SALES'!$AF$2:$AF$2501,"Y")&gt;0,"","NO EXEMPTION"))),"")</f>
        <v/>
      </c>
    </row>
    <row r="814">
      <c r="AT814" s="2">
        <f>IF($L814="","",IFERROR(INDEX('AR SALES'!$H$2:$H$2501,MATCH(""&amp;$L814,'AR SALES'!$AE$2:$AE$2501,0)),""))</f>
        <v/>
      </c>
      <c r="AU814" s="2">
        <f>IF($L814="","",IF($A814&lt;&gt;"GA","",IF($E814="FULTON",IF(ISNUMBER(SEARCH("COLLEGE PARK",$AT814)),"FULTON (COLLEGE PARK)",IF(ISNUMBER(SEARCH("HAPEVILLE",$AT814)),"FULTON (HAPEVILLE)",IF(ISNUMBER(SEARCH("EAST POINT",$AT814)),"FULTON (EAST POINT)",IF(ISNUMBER(SEARCH("ATLANTA",$AT814)),"FULTON (ATL LIMITS)","FULTON")))),IF($E814="DEKALB",IF(ISNUMBER(SEARCH("ATLANTA",$AT814)),"DEKALB (ATL LIMITS)","DEKALB"),IF(AND($E814="CLAYTON",ISNUMBER(SEARCH("COLLEGE PARK",$AT814))),"CLAYTON (COLLEGE PARK)",$E814)))))</f>
        <v/>
      </c>
      <c r="AV814" s="2">
        <f>IF($L814="","",IF(""&amp;$F814="2","DIESEL",IF(OR(""&amp;$F814="G",""&amp;$F814="H"),"GAS","")))</f>
        <v/>
      </c>
      <c r="AW814" s="2">
        <f>IF($AV814="","",$R814)</f>
        <v/>
      </c>
      <c r="AX814" s="2">
        <f>IF($AV814="","",IF($AB814=0,$R814,0))</f>
        <v/>
      </c>
      <c r="AY814" s="2">
        <f>IF($AV814="","",IF(AND($Z814=0,COUNTIF('AR SALES'!$L$2:$L$2501,$L814)=0),"YES",""))</f>
        <v/>
      </c>
      <c r="AZ814" s="2">
        <f>IF($AV814="","",IFERROR(VLOOKUP($AU814,CODES!$A:$B,2,FALSE),"NO CODE"))</f>
        <v/>
      </c>
      <c r="BA814" s="2">
        <f>IF(""&amp;$F814&lt;&gt;"4","",IF($AY814="YES","",IF(ROUND(SUMIFS($AE$2:$AE$4001,$L$2:$L$4001,$L814,$F$2:$F$4001,"4")-SUMIFS('AR SALES'!$Y$2:$Y$2501,'AR SALES'!$L$2:$L$2501,$L814,'AR SALES'!$AD$2:$AD$2501,"OFF"),2)=0,"","STALE")))</f>
        <v/>
      </c>
      <c r="BB814" s="2">
        <f>IF(OR(""&amp;$F814="2",""&amp;$F814="4",""&amp;$F814="G",""&amp;$F814="H"),IF($AY814="YES","",IF($AB814&lt;&gt;0,"",IF(COUNTIFS('AR SALES'!$L$2:$L$2501,$L814,'AR SALES'!$AD$2:$AD$2501,IF(""&amp;$F814="4","OFF","ON"),'AR SALES'!$AF$2:$AF$2501,"Y")&gt;0,"","NO EXEMPTION"))),"")</f>
        <v/>
      </c>
    </row>
    <row r="815">
      <c r="AT815" s="2">
        <f>IF($L815="","",IFERROR(INDEX('AR SALES'!$H$2:$H$2501,MATCH(""&amp;$L815,'AR SALES'!$AE$2:$AE$2501,0)),""))</f>
        <v/>
      </c>
      <c r="AU815" s="2">
        <f>IF($L815="","",IF($A815&lt;&gt;"GA","",IF($E815="FULTON",IF(ISNUMBER(SEARCH("COLLEGE PARK",$AT815)),"FULTON (COLLEGE PARK)",IF(ISNUMBER(SEARCH("HAPEVILLE",$AT815)),"FULTON (HAPEVILLE)",IF(ISNUMBER(SEARCH("EAST POINT",$AT815)),"FULTON (EAST POINT)",IF(ISNUMBER(SEARCH("ATLANTA",$AT815)),"FULTON (ATL LIMITS)","FULTON")))),IF($E815="DEKALB",IF(ISNUMBER(SEARCH("ATLANTA",$AT815)),"DEKALB (ATL LIMITS)","DEKALB"),IF(AND($E815="CLAYTON",ISNUMBER(SEARCH("COLLEGE PARK",$AT815))),"CLAYTON (COLLEGE PARK)",$E815)))))</f>
        <v/>
      </c>
      <c r="AV815" s="2">
        <f>IF($L815="","",IF(""&amp;$F815="2","DIESEL",IF(OR(""&amp;$F815="G",""&amp;$F815="H"),"GAS","")))</f>
        <v/>
      </c>
      <c r="AW815" s="2">
        <f>IF($AV815="","",$R815)</f>
        <v/>
      </c>
      <c r="AX815" s="2">
        <f>IF($AV815="","",IF($AB815=0,$R815,0))</f>
        <v/>
      </c>
      <c r="AY815" s="2">
        <f>IF($AV815="","",IF(AND($Z815=0,COUNTIF('AR SALES'!$L$2:$L$2501,$L815)=0),"YES",""))</f>
        <v/>
      </c>
      <c r="AZ815" s="2">
        <f>IF($AV815="","",IFERROR(VLOOKUP($AU815,CODES!$A:$B,2,FALSE),"NO CODE"))</f>
        <v/>
      </c>
      <c r="BA815" s="2">
        <f>IF(""&amp;$F815&lt;&gt;"4","",IF($AY815="YES","",IF(ROUND(SUMIFS($AE$2:$AE$4001,$L$2:$L$4001,$L815,$F$2:$F$4001,"4")-SUMIFS('AR SALES'!$Y$2:$Y$2501,'AR SALES'!$L$2:$L$2501,$L815,'AR SALES'!$AD$2:$AD$2501,"OFF"),2)=0,"","STALE")))</f>
        <v/>
      </c>
      <c r="BB815" s="2">
        <f>IF(OR(""&amp;$F815="2",""&amp;$F815="4",""&amp;$F815="G",""&amp;$F815="H"),IF($AY815="YES","",IF($AB815&lt;&gt;0,"",IF(COUNTIFS('AR SALES'!$L$2:$L$2501,$L815,'AR SALES'!$AD$2:$AD$2501,IF(""&amp;$F815="4","OFF","ON"),'AR SALES'!$AF$2:$AF$2501,"Y")&gt;0,"","NO EXEMPTION"))),"")</f>
        <v/>
      </c>
    </row>
    <row r="816">
      <c r="AT816" s="2">
        <f>IF($L816="","",IFERROR(INDEX('AR SALES'!$H$2:$H$2501,MATCH(""&amp;$L816,'AR SALES'!$AE$2:$AE$2501,0)),""))</f>
        <v/>
      </c>
      <c r="AU816" s="2">
        <f>IF($L816="","",IF($A816&lt;&gt;"GA","",IF($E816="FULTON",IF(ISNUMBER(SEARCH("COLLEGE PARK",$AT816)),"FULTON (COLLEGE PARK)",IF(ISNUMBER(SEARCH("HAPEVILLE",$AT816)),"FULTON (HAPEVILLE)",IF(ISNUMBER(SEARCH("EAST POINT",$AT816)),"FULTON (EAST POINT)",IF(ISNUMBER(SEARCH("ATLANTA",$AT816)),"FULTON (ATL LIMITS)","FULTON")))),IF($E816="DEKALB",IF(ISNUMBER(SEARCH("ATLANTA",$AT816)),"DEKALB (ATL LIMITS)","DEKALB"),IF(AND($E816="CLAYTON",ISNUMBER(SEARCH("COLLEGE PARK",$AT816))),"CLAYTON (COLLEGE PARK)",$E816)))))</f>
        <v/>
      </c>
      <c r="AV816" s="2">
        <f>IF($L816="","",IF(""&amp;$F816="2","DIESEL",IF(OR(""&amp;$F816="G",""&amp;$F816="H"),"GAS","")))</f>
        <v/>
      </c>
      <c r="AW816" s="2">
        <f>IF($AV816="","",$R816)</f>
        <v/>
      </c>
      <c r="AX816" s="2">
        <f>IF($AV816="","",IF($AB816=0,$R816,0))</f>
        <v/>
      </c>
      <c r="AY816" s="2">
        <f>IF($AV816="","",IF(AND($Z816=0,COUNTIF('AR SALES'!$L$2:$L$2501,$L816)=0),"YES",""))</f>
        <v/>
      </c>
      <c r="AZ816" s="2">
        <f>IF($AV816="","",IFERROR(VLOOKUP($AU816,CODES!$A:$B,2,FALSE),"NO CODE"))</f>
        <v/>
      </c>
      <c r="BA816" s="2">
        <f>IF(""&amp;$F816&lt;&gt;"4","",IF($AY816="YES","",IF(ROUND(SUMIFS($AE$2:$AE$4001,$L$2:$L$4001,$L816,$F$2:$F$4001,"4")-SUMIFS('AR SALES'!$Y$2:$Y$2501,'AR SALES'!$L$2:$L$2501,$L816,'AR SALES'!$AD$2:$AD$2501,"OFF"),2)=0,"","STALE")))</f>
        <v/>
      </c>
      <c r="BB816" s="2">
        <f>IF(OR(""&amp;$F816="2",""&amp;$F816="4",""&amp;$F816="G",""&amp;$F816="H"),IF($AY816="YES","",IF($AB816&lt;&gt;0,"",IF(COUNTIFS('AR SALES'!$L$2:$L$2501,$L816,'AR SALES'!$AD$2:$AD$2501,IF(""&amp;$F816="4","OFF","ON"),'AR SALES'!$AF$2:$AF$2501,"Y")&gt;0,"","NO EXEMPTION"))),"")</f>
        <v/>
      </c>
    </row>
    <row r="817">
      <c r="AT817" s="2">
        <f>IF($L817="","",IFERROR(INDEX('AR SALES'!$H$2:$H$2501,MATCH(""&amp;$L817,'AR SALES'!$AE$2:$AE$2501,0)),""))</f>
        <v/>
      </c>
      <c r="AU817" s="2">
        <f>IF($L817="","",IF($A817&lt;&gt;"GA","",IF($E817="FULTON",IF(ISNUMBER(SEARCH("COLLEGE PARK",$AT817)),"FULTON (COLLEGE PARK)",IF(ISNUMBER(SEARCH("HAPEVILLE",$AT817)),"FULTON (HAPEVILLE)",IF(ISNUMBER(SEARCH("EAST POINT",$AT817)),"FULTON (EAST POINT)",IF(ISNUMBER(SEARCH("ATLANTA",$AT817)),"FULTON (ATL LIMITS)","FULTON")))),IF($E817="DEKALB",IF(ISNUMBER(SEARCH("ATLANTA",$AT817)),"DEKALB (ATL LIMITS)","DEKALB"),IF(AND($E817="CLAYTON",ISNUMBER(SEARCH("COLLEGE PARK",$AT817))),"CLAYTON (COLLEGE PARK)",$E817)))))</f>
        <v/>
      </c>
      <c r="AV817" s="2">
        <f>IF($L817="","",IF(""&amp;$F817="2","DIESEL",IF(OR(""&amp;$F817="G",""&amp;$F817="H"),"GAS","")))</f>
        <v/>
      </c>
      <c r="AW817" s="2">
        <f>IF($AV817="","",$R817)</f>
        <v/>
      </c>
      <c r="AX817" s="2">
        <f>IF($AV817="","",IF($AB817=0,$R817,0))</f>
        <v/>
      </c>
      <c r="AY817" s="2">
        <f>IF($AV817="","",IF(AND($Z817=0,COUNTIF('AR SALES'!$L$2:$L$2501,$L817)=0),"YES",""))</f>
        <v/>
      </c>
      <c r="AZ817" s="2">
        <f>IF($AV817="","",IFERROR(VLOOKUP($AU817,CODES!$A:$B,2,FALSE),"NO CODE"))</f>
        <v/>
      </c>
      <c r="BA817" s="2">
        <f>IF(""&amp;$F817&lt;&gt;"4","",IF($AY817="YES","",IF(ROUND(SUMIFS($AE$2:$AE$4001,$L$2:$L$4001,$L817,$F$2:$F$4001,"4")-SUMIFS('AR SALES'!$Y$2:$Y$2501,'AR SALES'!$L$2:$L$2501,$L817,'AR SALES'!$AD$2:$AD$2501,"OFF"),2)=0,"","STALE")))</f>
        <v/>
      </c>
      <c r="BB817" s="2">
        <f>IF(OR(""&amp;$F817="2",""&amp;$F817="4",""&amp;$F817="G",""&amp;$F817="H"),IF($AY817="YES","",IF($AB817&lt;&gt;0,"",IF(COUNTIFS('AR SALES'!$L$2:$L$2501,$L817,'AR SALES'!$AD$2:$AD$2501,IF(""&amp;$F817="4","OFF","ON"),'AR SALES'!$AF$2:$AF$2501,"Y")&gt;0,"","NO EXEMPTION"))),"")</f>
        <v/>
      </c>
    </row>
    <row r="818">
      <c r="AT818" s="2">
        <f>IF($L818="","",IFERROR(INDEX('AR SALES'!$H$2:$H$2501,MATCH(""&amp;$L818,'AR SALES'!$AE$2:$AE$2501,0)),""))</f>
        <v/>
      </c>
      <c r="AU818" s="2">
        <f>IF($L818="","",IF($A818&lt;&gt;"GA","",IF($E818="FULTON",IF(ISNUMBER(SEARCH("COLLEGE PARK",$AT818)),"FULTON (COLLEGE PARK)",IF(ISNUMBER(SEARCH("HAPEVILLE",$AT818)),"FULTON (HAPEVILLE)",IF(ISNUMBER(SEARCH("EAST POINT",$AT818)),"FULTON (EAST POINT)",IF(ISNUMBER(SEARCH("ATLANTA",$AT818)),"FULTON (ATL LIMITS)","FULTON")))),IF($E818="DEKALB",IF(ISNUMBER(SEARCH("ATLANTA",$AT818)),"DEKALB (ATL LIMITS)","DEKALB"),IF(AND($E818="CLAYTON",ISNUMBER(SEARCH("COLLEGE PARK",$AT818))),"CLAYTON (COLLEGE PARK)",$E818)))))</f>
        <v/>
      </c>
      <c r="AV818" s="2">
        <f>IF($L818="","",IF(""&amp;$F818="2","DIESEL",IF(OR(""&amp;$F818="G",""&amp;$F818="H"),"GAS","")))</f>
        <v/>
      </c>
      <c r="AW818" s="2">
        <f>IF($AV818="","",$R818)</f>
        <v/>
      </c>
      <c r="AX818" s="2">
        <f>IF($AV818="","",IF($AB818=0,$R818,0))</f>
        <v/>
      </c>
      <c r="AY818" s="2">
        <f>IF($AV818="","",IF(AND($Z818=0,COUNTIF('AR SALES'!$L$2:$L$2501,$L818)=0),"YES",""))</f>
        <v/>
      </c>
      <c r="AZ818" s="2">
        <f>IF($AV818="","",IFERROR(VLOOKUP($AU818,CODES!$A:$B,2,FALSE),"NO CODE"))</f>
        <v/>
      </c>
      <c r="BA818" s="2">
        <f>IF(""&amp;$F818&lt;&gt;"4","",IF($AY818="YES","",IF(ROUND(SUMIFS($AE$2:$AE$4001,$L$2:$L$4001,$L818,$F$2:$F$4001,"4")-SUMIFS('AR SALES'!$Y$2:$Y$2501,'AR SALES'!$L$2:$L$2501,$L818,'AR SALES'!$AD$2:$AD$2501,"OFF"),2)=0,"","STALE")))</f>
        <v/>
      </c>
      <c r="BB818" s="2">
        <f>IF(OR(""&amp;$F818="2",""&amp;$F818="4",""&amp;$F818="G",""&amp;$F818="H"),IF($AY818="YES","",IF($AB818&lt;&gt;0,"",IF(COUNTIFS('AR SALES'!$L$2:$L$2501,$L818,'AR SALES'!$AD$2:$AD$2501,IF(""&amp;$F818="4","OFF","ON"),'AR SALES'!$AF$2:$AF$2501,"Y")&gt;0,"","NO EXEMPTION"))),"")</f>
        <v/>
      </c>
    </row>
    <row r="819">
      <c r="AT819" s="2">
        <f>IF($L819="","",IFERROR(INDEX('AR SALES'!$H$2:$H$2501,MATCH(""&amp;$L819,'AR SALES'!$AE$2:$AE$2501,0)),""))</f>
        <v/>
      </c>
      <c r="AU819" s="2">
        <f>IF($L819="","",IF($A819&lt;&gt;"GA","",IF($E819="FULTON",IF(ISNUMBER(SEARCH("COLLEGE PARK",$AT819)),"FULTON (COLLEGE PARK)",IF(ISNUMBER(SEARCH("HAPEVILLE",$AT819)),"FULTON (HAPEVILLE)",IF(ISNUMBER(SEARCH("EAST POINT",$AT819)),"FULTON (EAST POINT)",IF(ISNUMBER(SEARCH("ATLANTA",$AT819)),"FULTON (ATL LIMITS)","FULTON")))),IF($E819="DEKALB",IF(ISNUMBER(SEARCH("ATLANTA",$AT819)),"DEKALB (ATL LIMITS)","DEKALB"),IF(AND($E819="CLAYTON",ISNUMBER(SEARCH("COLLEGE PARK",$AT819))),"CLAYTON (COLLEGE PARK)",$E819)))))</f>
        <v/>
      </c>
      <c r="AV819" s="2">
        <f>IF($L819="","",IF(""&amp;$F819="2","DIESEL",IF(OR(""&amp;$F819="G",""&amp;$F819="H"),"GAS","")))</f>
        <v/>
      </c>
      <c r="AW819" s="2">
        <f>IF($AV819="","",$R819)</f>
        <v/>
      </c>
      <c r="AX819" s="2">
        <f>IF($AV819="","",IF($AB819=0,$R819,0))</f>
        <v/>
      </c>
      <c r="AY819" s="2">
        <f>IF($AV819="","",IF(AND($Z819=0,COUNTIF('AR SALES'!$L$2:$L$2501,$L819)=0),"YES",""))</f>
        <v/>
      </c>
      <c r="AZ819" s="2">
        <f>IF($AV819="","",IFERROR(VLOOKUP($AU819,CODES!$A:$B,2,FALSE),"NO CODE"))</f>
        <v/>
      </c>
      <c r="BA819" s="2">
        <f>IF(""&amp;$F819&lt;&gt;"4","",IF($AY819="YES","",IF(ROUND(SUMIFS($AE$2:$AE$4001,$L$2:$L$4001,$L819,$F$2:$F$4001,"4")-SUMIFS('AR SALES'!$Y$2:$Y$2501,'AR SALES'!$L$2:$L$2501,$L819,'AR SALES'!$AD$2:$AD$2501,"OFF"),2)=0,"","STALE")))</f>
        <v/>
      </c>
      <c r="BB819" s="2">
        <f>IF(OR(""&amp;$F819="2",""&amp;$F819="4",""&amp;$F819="G",""&amp;$F819="H"),IF($AY819="YES","",IF($AB819&lt;&gt;0,"",IF(COUNTIFS('AR SALES'!$L$2:$L$2501,$L819,'AR SALES'!$AD$2:$AD$2501,IF(""&amp;$F819="4","OFF","ON"),'AR SALES'!$AF$2:$AF$2501,"Y")&gt;0,"","NO EXEMPTION"))),"")</f>
        <v/>
      </c>
    </row>
    <row r="820">
      <c r="AT820" s="2">
        <f>IF($L820="","",IFERROR(INDEX('AR SALES'!$H$2:$H$2501,MATCH(""&amp;$L820,'AR SALES'!$AE$2:$AE$2501,0)),""))</f>
        <v/>
      </c>
      <c r="AU820" s="2">
        <f>IF($L820="","",IF($A820&lt;&gt;"GA","",IF($E820="FULTON",IF(ISNUMBER(SEARCH("COLLEGE PARK",$AT820)),"FULTON (COLLEGE PARK)",IF(ISNUMBER(SEARCH("HAPEVILLE",$AT820)),"FULTON (HAPEVILLE)",IF(ISNUMBER(SEARCH("EAST POINT",$AT820)),"FULTON (EAST POINT)",IF(ISNUMBER(SEARCH("ATLANTA",$AT820)),"FULTON (ATL LIMITS)","FULTON")))),IF($E820="DEKALB",IF(ISNUMBER(SEARCH("ATLANTA",$AT820)),"DEKALB (ATL LIMITS)","DEKALB"),IF(AND($E820="CLAYTON",ISNUMBER(SEARCH("COLLEGE PARK",$AT820))),"CLAYTON (COLLEGE PARK)",$E820)))))</f>
        <v/>
      </c>
      <c r="AV820" s="2">
        <f>IF($L820="","",IF(""&amp;$F820="2","DIESEL",IF(OR(""&amp;$F820="G",""&amp;$F820="H"),"GAS","")))</f>
        <v/>
      </c>
      <c r="AW820" s="2">
        <f>IF($AV820="","",$R820)</f>
        <v/>
      </c>
      <c r="AX820" s="2">
        <f>IF($AV820="","",IF($AB820=0,$R820,0))</f>
        <v/>
      </c>
      <c r="AY820" s="2">
        <f>IF($AV820="","",IF(AND($Z820=0,COUNTIF('AR SALES'!$L$2:$L$2501,$L820)=0),"YES",""))</f>
        <v/>
      </c>
      <c r="AZ820" s="2">
        <f>IF($AV820="","",IFERROR(VLOOKUP($AU820,CODES!$A:$B,2,FALSE),"NO CODE"))</f>
        <v/>
      </c>
      <c r="BA820" s="2">
        <f>IF(""&amp;$F820&lt;&gt;"4","",IF($AY820="YES","",IF(ROUND(SUMIFS($AE$2:$AE$4001,$L$2:$L$4001,$L820,$F$2:$F$4001,"4")-SUMIFS('AR SALES'!$Y$2:$Y$2501,'AR SALES'!$L$2:$L$2501,$L820,'AR SALES'!$AD$2:$AD$2501,"OFF"),2)=0,"","STALE")))</f>
        <v/>
      </c>
      <c r="BB820" s="2">
        <f>IF(OR(""&amp;$F820="2",""&amp;$F820="4",""&amp;$F820="G",""&amp;$F820="H"),IF($AY820="YES","",IF($AB820&lt;&gt;0,"",IF(COUNTIFS('AR SALES'!$L$2:$L$2501,$L820,'AR SALES'!$AD$2:$AD$2501,IF(""&amp;$F820="4","OFF","ON"),'AR SALES'!$AF$2:$AF$2501,"Y")&gt;0,"","NO EXEMPTION"))),"")</f>
        <v/>
      </c>
    </row>
    <row r="821">
      <c r="AT821" s="2">
        <f>IF($L821="","",IFERROR(INDEX('AR SALES'!$H$2:$H$2501,MATCH(""&amp;$L821,'AR SALES'!$AE$2:$AE$2501,0)),""))</f>
        <v/>
      </c>
      <c r="AU821" s="2">
        <f>IF($L821="","",IF($A821&lt;&gt;"GA","",IF($E821="FULTON",IF(ISNUMBER(SEARCH("COLLEGE PARK",$AT821)),"FULTON (COLLEGE PARK)",IF(ISNUMBER(SEARCH("HAPEVILLE",$AT821)),"FULTON (HAPEVILLE)",IF(ISNUMBER(SEARCH("EAST POINT",$AT821)),"FULTON (EAST POINT)",IF(ISNUMBER(SEARCH("ATLANTA",$AT821)),"FULTON (ATL LIMITS)","FULTON")))),IF($E821="DEKALB",IF(ISNUMBER(SEARCH("ATLANTA",$AT821)),"DEKALB (ATL LIMITS)","DEKALB"),IF(AND($E821="CLAYTON",ISNUMBER(SEARCH("COLLEGE PARK",$AT821))),"CLAYTON (COLLEGE PARK)",$E821)))))</f>
        <v/>
      </c>
      <c r="AV821" s="2">
        <f>IF($L821="","",IF(""&amp;$F821="2","DIESEL",IF(OR(""&amp;$F821="G",""&amp;$F821="H"),"GAS","")))</f>
        <v/>
      </c>
      <c r="AW821" s="2">
        <f>IF($AV821="","",$R821)</f>
        <v/>
      </c>
      <c r="AX821" s="2">
        <f>IF($AV821="","",IF($AB821=0,$R821,0))</f>
        <v/>
      </c>
      <c r="AY821" s="2">
        <f>IF($AV821="","",IF(AND($Z821=0,COUNTIF('AR SALES'!$L$2:$L$2501,$L821)=0),"YES",""))</f>
        <v/>
      </c>
      <c r="AZ821" s="2">
        <f>IF($AV821="","",IFERROR(VLOOKUP($AU821,CODES!$A:$B,2,FALSE),"NO CODE"))</f>
        <v/>
      </c>
      <c r="BA821" s="2">
        <f>IF(""&amp;$F821&lt;&gt;"4","",IF($AY821="YES","",IF(ROUND(SUMIFS($AE$2:$AE$4001,$L$2:$L$4001,$L821,$F$2:$F$4001,"4")-SUMIFS('AR SALES'!$Y$2:$Y$2501,'AR SALES'!$L$2:$L$2501,$L821,'AR SALES'!$AD$2:$AD$2501,"OFF"),2)=0,"","STALE")))</f>
        <v/>
      </c>
      <c r="BB821" s="2">
        <f>IF(OR(""&amp;$F821="2",""&amp;$F821="4",""&amp;$F821="G",""&amp;$F821="H"),IF($AY821="YES","",IF($AB821&lt;&gt;0,"",IF(COUNTIFS('AR SALES'!$L$2:$L$2501,$L821,'AR SALES'!$AD$2:$AD$2501,IF(""&amp;$F821="4","OFF","ON"),'AR SALES'!$AF$2:$AF$2501,"Y")&gt;0,"","NO EXEMPTION"))),"")</f>
        <v/>
      </c>
    </row>
    <row r="822">
      <c r="AT822" s="2">
        <f>IF($L822="","",IFERROR(INDEX('AR SALES'!$H$2:$H$2501,MATCH(""&amp;$L822,'AR SALES'!$AE$2:$AE$2501,0)),""))</f>
        <v/>
      </c>
      <c r="AU822" s="2">
        <f>IF($L822="","",IF($A822&lt;&gt;"GA","",IF($E822="FULTON",IF(ISNUMBER(SEARCH("COLLEGE PARK",$AT822)),"FULTON (COLLEGE PARK)",IF(ISNUMBER(SEARCH("HAPEVILLE",$AT822)),"FULTON (HAPEVILLE)",IF(ISNUMBER(SEARCH("EAST POINT",$AT822)),"FULTON (EAST POINT)",IF(ISNUMBER(SEARCH("ATLANTA",$AT822)),"FULTON (ATL LIMITS)","FULTON")))),IF($E822="DEKALB",IF(ISNUMBER(SEARCH("ATLANTA",$AT822)),"DEKALB (ATL LIMITS)","DEKALB"),IF(AND($E822="CLAYTON",ISNUMBER(SEARCH("COLLEGE PARK",$AT822))),"CLAYTON (COLLEGE PARK)",$E822)))))</f>
        <v/>
      </c>
      <c r="AV822" s="2">
        <f>IF($L822="","",IF(""&amp;$F822="2","DIESEL",IF(OR(""&amp;$F822="G",""&amp;$F822="H"),"GAS","")))</f>
        <v/>
      </c>
      <c r="AW822" s="2">
        <f>IF($AV822="","",$R822)</f>
        <v/>
      </c>
      <c r="AX822" s="2">
        <f>IF($AV822="","",IF($AB822=0,$R822,0))</f>
        <v/>
      </c>
      <c r="AY822" s="2">
        <f>IF($AV822="","",IF(AND($Z822=0,COUNTIF('AR SALES'!$L$2:$L$2501,$L822)=0),"YES",""))</f>
        <v/>
      </c>
      <c r="AZ822" s="2">
        <f>IF($AV822="","",IFERROR(VLOOKUP($AU822,CODES!$A:$B,2,FALSE),"NO CODE"))</f>
        <v/>
      </c>
      <c r="BA822" s="2">
        <f>IF(""&amp;$F822&lt;&gt;"4","",IF($AY822="YES","",IF(ROUND(SUMIFS($AE$2:$AE$4001,$L$2:$L$4001,$L822,$F$2:$F$4001,"4")-SUMIFS('AR SALES'!$Y$2:$Y$2501,'AR SALES'!$L$2:$L$2501,$L822,'AR SALES'!$AD$2:$AD$2501,"OFF"),2)=0,"","STALE")))</f>
        <v/>
      </c>
      <c r="BB822" s="2">
        <f>IF(OR(""&amp;$F822="2",""&amp;$F822="4",""&amp;$F822="G",""&amp;$F822="H"),IF($AY822="YES","",IF($AB822&lt;&gt;0,"",IF(COUNTIFS('AR SALES'!$L$2:$L$2501,$L822,'AR SALES'!$AD$2:$AD$2501,IF(""&amp;$F822="4","OFF","ON"),'AR SALES'!$AF$2:$AF$2501,"Y")&gt;0,"","NO EXEMPTION"))),"")</f>
        <v/>
      </c>
    </row>
    <row r="823">
      <c r="AT823" s="2">
        <f>IF($L823="","",IFERROR(INDEX('AR SALES'!$H$2:$H$2501,MATCH(""&amp;$L823,'AR SALES'!$AE$2:$AE$2501,0)),""))</f>
        <v/>
      </c>
      <c r="AU823" s="2">
        <f>IF($L823="","",IF($A823&lt;&gt;"GA","",IF($E823="FULTON",IF(ISNUMBER(SEARCH("COLLEGE PARK",$AT823)),"FULTON (COLLEGE PARK)",IF(ISNUMBER(SEARCH("HAPEVILLE",$AT823)),"FULTON (HAPEVILLE)",IF(ISNUMBER(SEARCH("EAST POINT",$AT823)),"FULTON (EAST POINT)",IF(ISNUMBER(SEARCH("ATLANTA",$AT823)),"FULTON (ATL LIMITS)","FULTON")))),IF($E823="DEKALB",IF(ISNUMBER(SEARCH("ATLANTA",$AT823)),"DEKALB (ATL LIMITS)","DEKALB"),IF(AND($E823="CLAYTON",ISNUMBER(SEARCH("COLLEGE PARK",$AT823))),"CLAYTON (COLLEGE PARK)",$E823)))))</f>
        <v/>
      </c>
      <c r="AV823" s="2">
        <f>IF($L823="","",IF(""&amp;$F823="2","DIESEL",IF(OR(""&amp;$F823="G",""&amp;$F823="H"),"GAS","")))</f>
        <v/>
      </c>
      <c r="AW823" s="2">
        <f>IF($AV823="","",$R823)</f>
        <v/>
      </c>
      <c r="AX823" s="2">
        <f>IF($AV823="","",IF($AB823=0,$R823,0))</f>
        <v/>
      </c>
      <c r="AY823" s="2">
        <f>IF($AV823="","",IF(AND($Z823=0,COUNTIF('AR SALES'!$L$2:$L$2501,$L823)=0),"YES",""))</f>
        <v/>
      </c>
      <c r="AZ823" s="2">
        <f>IF($AV823="","",IFERROR(VLOOKUP($AU823,CODES!$A:$B,2,FALSE),"NO CODE"))</f>
        <v/>
      </c>
      <c r="BA823" s="2">
        <f>IF(""&amp;$F823&lt;&gt;"4","",IF($AY823="YES","",IF(ROUND(SUMIFS($AE$2:$AE$4001,$L$2:$L$4001,$L823,$F$2:$F$4001,"4")-SUMIFS('AR SALES'!$Y$2:$Y$2501,'AR SALES'!$L$2:$L$2501,$L823,'AR SALES'!$AD$2:$AD$2501,"OFF"),2)=0,"","STALE")))</f>
        <v/>
      </c>
      <c r="BB823" s="2">
        <f>IF(OR(""&amp;$F823="2",""&amp;$F823="4",""&amp;$F823="G",""&amp;$F823="H"),IF($AY823="YES","",IF($AB823&lt;&gt;0,"",IF(COUNTIFS('AR SALES'!$L$2:$L$2501,$L823,'AR SALES'!$AD$2:$AD$2501,IF(""&amp;$F823="4","OFF","ON"),'AR SALES'!$AF$2:$AF$2501,"Y")&gt;0,"","NO EXEMPTION"))),"")</f>
        <v/>
      </c>
    </row>
    <row r="824">
      <c r="AT824" s="2">
        <f>IF($L824="","",IFERROR(INDEX('AR SALES'!$H$2:$H$2501,MATCH(""&amp;$L824,'AR SALES'!$AE$2:$AE$2501,0)),""))</f>
        <v/>
      </c>
      <c r="AU824" s="2">
        <f>IF($L824="","",IF($A824&lt;&gt;"GA","",IF($E824="FULTON",IF(ISNUMBER(SEARCH("COLLEGE PARK",$AT824)),"FULTON (COLLEGE PARK)",IF(ISNUMBER(SEARCH("HAPEVILLE",$AT824)),"FULTON (HAPEVILLE)",IF(ISNUMBER(SEARCH("EAST POINT",$AT824)),"FULTON (EAST POINT)",IF(ISNUMBER(SEARCH("ATLANTA",$AT824)),"FULTON (ATL LIMITS)","FULTON")))),IF($E824="DEKALB",IF(ISNUMBER(SEARCH("ATLANTA",$AT824)),"DEKALB (ATL LIMITS)","DEKALB"),IF(AND($E824="CLAYTON",ISNUMBER(SEARCH("COLLEGE PARK",$AT824))),"CLAYTON (COLLEGE PARK)",$E824)))))</f>
        <v/>
      </c>
      <c r="AV824" s="2">
        <f>IF($L824="","",IF(""&amp;$F824="2","DIESEL",IF(OR(""&amp;$F824="G",""&amp;$F824="H"),"GAS","")))</f>
        <v/>
      </c>
      <c r="AW824" s="2">
        <f>IF($AV824="","",$R824)</f>
        <v/>
      </c>
      <c r="AX824" s="2">
        <f>IF($AV824="","",IF($AB824=0,$R824,0))</f>
        <v/>
      </c>
      <c r="AY824" s="2">
        <f>IF($AV824="","",IF(AND($Z824=0,COUNTIF('AR SALES'!$L$2:$L$2501,$L824)=0),"YES",""))</f>
        <v/>
      </c>
      <c r="AZ824" s="2">
        <f>IF($AV824="","",IFERROR(VLOOKUP($AU824,CODES!$A:$B,2,FALSE),"NO CODE"))</f>
        <v/>
      </c>
      <c r="BA824" s="2">
        <f>IF(""&amp;$F824&lt;&gt;"4","",IF($AY824="YES","",IF(ROUND(SUMIFS($AE$2:$AE$4001,$L$2:$L$4001,$L824,$F$2:$F$4001,"4")-SUMIFS('AR SALES'!$Y$2:$Y$2501,'AR SALES'!$L$2:$L$2501,$L824,'AR SALES'!$AD$2:$AD$2501,"OFF"),2)=0,"","STALE")))</f>
        <v/>
      </c>
      <c r="BB824" s="2">
        <f>IF(OR(""&amp;$F824="2",""&amp;$F824="4",""&amp;$F824="G",""&amp;$F824="H"),IF($AY824="YES","",IF($AB824&lt;&gt;0,"",IF(COUNTIFS('AR SALES'!$L$2:$L$2501,$L824,'AR SALES'!$AD$2:$AD$2501,IF(""&amp;$F824="4","OFF","ON"),'AR SALES'!$AF$2:$AF$2501,"Y")&gt;0,"","NO EXEMPTION"))),"")</f>
        <v/>
      </c>
    </row>
    <row r="825">
      <c r="AT825" s="2">
        <f>IF($L825="","",IFERROR(INDEX('AR SALES'!$H$2:$H$2501,MATCH(""&amp;$L825,'AR SALES'!$AE$2:$AE$2501,0)),""))</f>
        <v/>
      </c>
      <c r="AU825" s="2">
        <f>IF($L825="","",IF($A825&lt;&gt;"GA","",IF($E825="FULTON",IF(ISNUMBER(SEARCH("COLLEGE PARK",$AT825)),"FULTON (COLLEGE PARK)",IF(ISNUMBER(SEARCH("HAPEVILLE",$AT825)),"FULTON (HAPEVILLE)",IF(ISNUMBER(SEARCH("EAST POINT",$AT825)),"FULTON (EAST POINT)",IF(ISNUMBER(SEARCH("ATLANTA",$AT825)),"FULTON (ATL LIMITS)","FULTON")))),IF($E825="DEKALB",IF(ISNUMBER(SEARCH("ATLANTA",$AT825)),"DEKALB (ATL LIMITS)","DEKALB"),IF(AND($E825="CLAYTON",ISNUMBER(SEARCH("COLLEGE PARK",$AT825))),"CLAYTON (COLLEGE PARK)",$E825)))))</f>
        <v/>
      </c>
      <c r="AV825" s="2">
        <f>IF($L825="","",IF(""&amp;$F825="2","DIESEL",IF(OR(""&amp;$F825="G",""&amp;$F825="H"),"GAS","")))</f>
        <v/>
      </c>
      <c r="AW825" s="2">
        <f>IF($AV825="","",$R825)</f>
        <v/>
      </c>
      <c r="AX825" s="2">
        <f>IF($AV825="","",IF($AB825=0,$R825,0))</f>
        <v/>
      </c>
      <c r="AY825" s="2">
        <f>IF($AV825="","",IF(AND($Z825=0,COUNTIF('AR SALES'!$L$2:$L$2501,$L825)=0),"YES",""))</f>
        <v/>
      </c>
      <c r="AZ825" s="2">
        <f>IF($AV825="","",IFERROR(VLOOKUP($AU825,CODES!$A:$B,2,FALSE),"NO CODE"))</f>
        <v/>
      </c>
      <c r="BA825" s="2">
        <f>IF(""&amp;$F825&lt;&gt;"4","",IF($AY825="YES","",IF(ROUND(SUMIFS($AE$2:$AE$4001,$L$2:$L$4001,$L825,$F$2:$F$4001,"4")-SUMIFS('AR SALES'!$Y$2:$Y$2501,'AR SALES'!$L$2:$L$2501,$L825,'AR SALES'!$AD$2:$AD$2501,"OFF"),2)=0,"","STALE")))</f>
        <v/>
      </c>
      <c r="BB825" s="2">
        <f>IF(OR(""&amp;$F825="2",""&amp;$F825="4",""&amp;$F825="G",""&amp;$F825="H"),IF($AY825="YES","",IF($AB825&lt;&gt;0,"",IF(COUNTIFS('AR SALES'!$L$2:$L$2501,$L825,'AR SALES'!$AD$2:$AD$2501,IF(""&amp;$F825="4","OFF","ON"),'AR SALES'!$AF$2:$AF$2501,"Y")&gt;0,"","NO EXEMPTION"))),"")</f>
        <v/>
      </c>
    </row>
    <row r="826">
      <c r="AT826" s="2">
        <f>IF($L826="","",IFERROR(INDEX('AR SALES'!$H$2:$H$2501,MATCH(""&amp;$L826,'AR SALES'!$AE$2:$AE$2501,0)),""))</f>
        <v/>
      </c>
      <c r="AU826" s="2">
        <f>IF($L826="","",IF($A826&lt;&gt;"GA","",IF($E826="FULTON",IF(ISNUMBER(SEARCH("COLLEGE PARK",$AT826)),"FULTON (COLLEGE PARK)",IF(ISNUMBER(SEARCH("HAPEVILLE",$AT826)),"FULTON (HAPEVILLE)",IF(ISNUMBER(SEARCH("EAST POINT",$AT826)),"FULTON (EAST POINT)",IF(ISNUMBER(SEARCH("ATLANTA",$AT826)),"FULTON (ATL LIMITS)","FULTON")))),IF($E826="DEKALB",IF(ISNUMBER(SEARCH("ATLANTA",$AT826)),"DEKALB (ATL LIMITS)","DEKALB"),IF(AND($E826="CLAYTON",ISNUMBER(SEARCH("COLLEGE PARK",$AT826))),"CLAYTON (COLLEGE PARK)",$E826)))))</f>
        <v/>
      </c>
      <c r="AV826" s="2">
        <f>IF($L826="","",IF(""&amp;$F826="2","DIESEL",IF(OR(""&amp;$F826="G",""&amp;$F826="H"),"GAS","")))</f>
        <v/>
      </c>
      <c r="AW826" s="2">
        <f>IF($AV826="","",$R826)</f>
        <v/>
      </c>
      <c r="AX826" s="2">
        <f>IF($AV826="","",IF($AB826=0,$R826,0))</f>
        <v/>
      </c>
      <c r="AY826" s="2">
        <f>IF($AV826="","",IF(AND($Z826=0,COUNTIF('AR SALES'!$L$2:$L$2501,$L826)=0),"YES",""))</f>
        <v/>
      </c>
      <c r="AZ826" s="2">
        <f>IF($AV826="","",IFERROR(VLOOKUP($AU826,CODES!$A:$B,2,FALSE),"NO CODE"))</f>
        <v/>
      </c>
      <c r="BA826" s="2">
        <f>IF(""&amp;$F826&lt;&gt;"4","",IF($AY826="YES","",IF(ROUND(SUMIFS($AE$2:$AE$4001,$L$2:$L$4001,$L826,$F$2:$F$4001,"4")-SUMIFS('AR SALES'!$Y$2:$Y$2501,'AR SALES'!$L$2:$L$2501,$L826,'AR SALES'!$AD$2:$AD$2501,"OFF"),2)=0,"","STALE")))</f>
        <v/>
      </c>
      <c r="BB826" s="2">
        <f>IF(OR(""&amp;$F826="2",""&amp;$F826="4",""&amp;$F826="G",""&amp;$F826="H"),IF($AY826="YES","",IF($AB826&lt;&gt;0,"",IF(COUNTIFS('AR SALES'!$L$2:$L$2501,$L826,'AR SALES'!$AD$2:$AD$2501,IF(""&amp;$F826="4","OFF","ON"),'AR SALES'!$AF$2:$AF$2501,"Y")&gt;0,"","NO EXEMPTION"))),"")</f>
        <v/>
      </c>
    </row>
    <row r="827">
      <c r="AT827" s="2">
        <f>IF($L827="","",IFERROR(INDEX('AR SALES'!$H$2:$H$2501,MATCH(""&amp;$L827,'AR SALES'!$AE$2:$AE$2501,0)),""))</f>
        <v/>
      </c>
      <c r="AU827" s="2">
        <f>IF($L827="","",IF($A827&lt;&gt;"GA","",IF($E827="FULTON",IF(ISNUMBER(SEARCH("COLLEGE PARK",$AT827)),"FULTON (COLLEGE PARK)",IF(ISNUMBER(SEARCH("HAPEVILLE",$AT827)),"FULTON (HAPEVILLE)",IF(ISNUMBER(SEARCH("EAST POINT",$AT827)),"FULTON (EAST POINT)",IF(ISNUMBER(SEARCH("ATLANTA",$AT827)),"FULTON (ATL LIMITS)","FULTON")))),IF($E827="DEKALB",IF(ISNUMBER(SEARCH("ATLANTA",$AT827)),"DEKALB (ATL LIMITS)","DEKALB"),IF(AND($E827="CLAYTON",ISNUMBER(SEARCH("COLLEGE PARK",$AT827))),"CLAYTON (COLLEGE PARK)",$E827)))))</f>
        <v/>
      </c>
      <c r="AV827" s="2">
        <f>IF($L827="","",IF(""&amp;$F827="2","DIESEL",IF(OR(""&amp;$F827="G",""&amp;$F827="H"),"GAS","")))</f>
        <v/>
      </c>
      <c r="AW827" s="2">
        <f>IF($AV827="","",$R827)</f>
        <v/>
      </c>
      <c r="AX827" s="2">
        <f>IF($AV827="","",IF($AB827=0,$R827,0))</f>
        <v/>
      </c>
      <c r="AY827" s="2">
        <f>IF($AV827="","",IF(AND($Z827=0,COUNTIF('AR SALES'!$L$2:$L$2501,$L827)=0),"YES",""))</f>
        <v/>
      </c>
      <c r="AZ827" s="2">
        <f>IF($AV827="","",IFERROR(VLOOKUP($AU827,CODES!$A:$B,2,FALSE),"NO CODE"))</f>
        <v/>
      </c>
      <c r="BA827" s="2">
        <f>IF(""&amp;$F827&lt;&gt;"4","",IF($AY827="YES","",IF(ROUND(SUMIFS($AE$2:$AE$4001,$L$2:$L$4001,$L827,$F$2:$F$4001,"4")-SUMIFS('AR SALES'!$Y$2:$Y$2501,'AR SALES'!$L$2:$L$2501,$L827,'AR SALES'!$AD$2:$AD$2501,"OFF"),2)=0,"","STALE")))</f>
        <v/>
      </c>
      <c r="BB827" s="2">
        <f>IF(OR(""&amp;$F827="2",""&amp;$F827="4",""&amp;$F827="G",""&amp;$F827="H"),IF($AY827="YES","",IF($AB827&lt;&gt;0,"",IF(COUNTIFS('AR SALES'!$L$2:$L$2501,$L827,'AR SALES'!$AD$2:$AD$2501,IF(""&amp;$F827="4","OFF","ON"),'AR SALES'!$AF$2:$AF$2501,"Y")&gt;0,"","NO EXEMPTION"))),"")</f>
        <v/>
      </c>
    </row>
    <row r="828">
      <c r="AT828" s="2">
        <f>IF($L828="","",IFERROR(INDEX('AR SALES'!$H$2:$H$2501,MATCH(""&amp;$L828,'AR SALES'!$AE$2:$AE$2501,0)),""))</f>
        <v/>
      </c>
      <c r="AU828" s="2">
        <f>IF($L828="","",IF($A828&lt;&gt;"GA","",IF($E828="FULTON",IF(ISNUMBER(SEARCH("COLLEGE PARK",$AT828)),"FULTON (COLLEGE PARK)",IF(ISNUMBER(SEARCH("HAPEVILLE",$AT828)),"FULTON (HAPEVILLE)",IF(ISNUMBER(SEARCH("EAST POINT",$AT828)),"FULTON (EAST POINT)",IF(ISNUMBER(SEARCH("ATLANTA",$AT828)),"FULTON (ATL LIMITS)","FULTON")))),IF($E828="DEKALB",IF(ISNUMBER(SEARCH("ATLANTA",$AT828)),"DEKALB (ATL LIMITS)","DEKALB"),IF(AND($E828="CLAYTON",ISNUMBER(SEARCH("COLLEGE PARK",$AT828))),"CLAYTON (COLLEGE PARK)",$E828)))))</f>
        <v/>
      </c>
      <c r="AV828" s="2">
        <f>IF($L828="","",IF(""&amp;$F828="2","DIESEL",IF(OR(""&amp;$F828="G",""&amp;$F828="H"),"GAS","")))</f>
        <v/>
      </c>
      <c r="AW828" s="2">
        <f>IF($AV828="","",$R828)</f>
        <v/>
      </c>
      <c r="AX828" s="2">
        <f>IF($AV828="","",IF($AB828=0,$R828,0))</f>
        <v/>
      </c>
      <c r="AY828" s="2">
        <f>IF($AV828="","",IF(AND($Z828=0,COUNTIF('AR SALES'!$L$2:$L$2501,$L828)=0),"YES",""))</f>
        <v/>
      </c>
      <c r="AZ828" s="2">
        <f>IF($AV828="","",IFERROR(VLOOKUP($AU828,CODES!$A:$B,2,FALSE),"NO CODE"))</f>
        <v/>
      </c>
      <c r="BA828" s="2">
        <f>IF(""&amp;$F828&lt;&gt;"4","",IF($AY828="YES","",IF(ROUND(SUMIFS($AE$2:$AE$4001,$L$2:$L$4001,$L828,$F$2:$F$4001,"4")-SUMIFS('AR SALES'!$Y$2:$Y$2501,'AR SALES'!$L$2:$L$2501,$L828,'AR SALES'!$AD$2:$AD$2501,"OFF"),2)=0,"","STALE")))</f>
        <v/>
      </c>
      <c r="BB828" s="2">
        <f>IF(OR(""&amp;$F828="2",""&amp;$F828="4",""&amp;$F828="G",""&amp;$F828="H"),IF($AY828="YES","",IF($AB828&lt;&gt;0,"",IF(COUNTIFS('AR SALES'!$L$2:$L$2501,$L828,'AR SALES'!$AD$2:$AD$2501,IF(""&amp;$F828="4","OFF","ON"),'AR SALES'!$AF$2:$AF$2501,"Y")&gt;0,"","NO EXEMPTION"))),"")</f>
        <v/>
      </c>
    </row>
    <row r="829">
      <c r="AT829" s="2">
        <f>IF($L829="","",IFERROR(INDEX('AR SALES'!$H$2:$H$2501,MATCH(""&amp;$L829,'AR SALES'!$AE$2:$AE$2501,0)),""))</f>
        <v/>
      </c>
      <c r="AU829" s="2">
        <f>IF($L829="","",IF($A829&lt;&gt;"GA","",IF($E829="FULTON",IF(ISNUMBER(SEARCH("COLLEGE PARK",$AT829)),"FULTON (COLLEGE PARK)",IF(ISNUMBER(SEARCH("HAPEVILLE",$AT829)),"FULTON (HAPEVILLE)",IF(ISNUMBER(SEARCH("EAST POINT",$AT829)),"FULTON (EAST POINT)",IF(ISNUMBER(SEARCH("ATLANTA",$AT829)),"FULTON (ATL LIMITS)","FULTON")))),IF($E829="DEKALB",IF(ISNUMBER(SEARCH("ATLANTA",$AT829)),"DEKALB (ATL LIMITS)","DEKALB"),IF(AND($E829="CLAYTON",ISNUMBER(SEARCH("COLLEGE PARK",$AT829))),"CLAYTON (COLLEGE PARK)",$E829)))))</f>
        <v/>
      </c>
      <c r="AV829" s="2">
        <f>IF($L829="","",IF(""&amp;$F829="2","DIESEL",IF(OR(""&amp;$F829="G",""&amp;$F829="H"),"GAS","")))</f>
        <v/>
      </c>
      <c r="AW829" s="2">
        <f>IF($AV829="","",$R829)</f>
        <v/>
      </c>
      <c r="AX829" s="2">
        <f>IF($AV829="","",IF($AB829=0,$R829,0))</f>
        <v/>
      </c>
      <c r="AY829" s="2">
        <f>IF($AV829="","",IF(AND($Z829=0,COUNTIF('AR SALES'!$L$2:$L$2501,$L829)=0),"YES",""))</f>
        <v/>
      </c>
      <c r="AZ829" s="2">
        <f>IF($AV829="","",IFERROR(VLOOKUP($AU829,CODES!$A:$B,2,FALSE),"NO CODE"))</f>
        <v/>
      </c>
      <c r="BA829" s="2">
        <f>IF(""&amp;$F829&lt;&gt;"4","",IF($AY829="YES","",IF(ROUND(SUMIFS($AE$2:$AE$4001,$L$2:$L$4001,$L829,$F$2:$F$4001,"4")-SUMIFS('AR SALES'!$Y$2:$Y$2501,'AR SALES'!$L$2:$L$2501,$L829,'AR SALES'!$AD$2:$AD$2501,"OFF"),2)=0,"","STALE")))</f>
        <v/>
      </c>
      <c r="BB829" s="2">
        <f>IF(OR(""&amp;$F829="2",""&amp;$F829="4",""&amp;$F829="G",""&amp;$F829="H"),IF($AY829="YES","",IF($AB829&lt;&gt;0,"",IF(COUNTIFS('AR SALES'!$L$2:$L$2501,$L829,'AR SALES'!$AD$2:$AD$2501,IF(""&amp;$F829="4","OFF","ON"),'AR SALES'!$AF$2:$AF$2501,"Y")&gt;0,"","NO EXEMPTION"))),"")</f>
        <v/>
      </c>
    </row>
    <row r="830">
      <c r="AT830" s="2">
        <f>IF($L830="","",IFERROR(INDEX('AR SALES'!$H$2:$H$2501,MATCH(""&amp;$L830,'AR SALES'!$AE$2:$AE$2501,0)),""))</f>
        <v/>
      </c>
      <c r="AU830" s="2">
        <f>IF($L830="","",IF($A830&lt;&gt;"GA","",IF($E830="FULTON",IF(ISNUMBER(SEARCH("COLLEGE PARK",$AT830)),"FULTON (COLLEGE PARK)",IF(ISNUMBER(SEARCH("HAPEVILLE",$AT830)),"FULTON (HAPEVILLE)",IF(ISNUMBER(SEARCH("EAST POINT",$AT830)),"FULTON (EAST POINT)",IF(ISNUMBER(SEARCH("ATLANTA",$AT830)),"FULTON (ATL LIMITS)","FULTON")))),IF($E830="DEKALB",IF(ISNUMBER(SEARCH("ATLANTA",$AT830)),"DEKALB (ATL LIMITS)","DEKALB"),IF(AND($E830="CLAYTON",ISNUMBER(SEARCH("COLLEGE PARK",$AT830))),"CLAYTON (COLLEGE PARK)",$E830)))))</f>
        <v/>
      </c>
      <c r="AV830" s="2">
        <f>IF($L830="","",IF(""&amp;$F830="2","DIESEL",IF(OR(""&amp;$F830="G",""&amp;$F830="H"),"GAS","")))</f>
        <v/>
      </c>
      <c r="AW830" s="2">
        <f>IF($AV830="","",$R830)</f>
        <v/>
      </c>
      <c r="AX830" s="2">
        <f>IF($AV830="","",IF($AB830=0,$R830,0))</f>
        <v/>
      </c>
      <c r="AY830" s="2">
        <f>IF($AV830="","",IF(AND($Z830=0,COUNTIF('AR SALES'!$L$2:$L$2501,$L830)=0),"YES",""))</f>
        <v/>
      </c>
      <c r="AZ830" s="2">
        <f>IF($AV830="","",IFERROR(VLOOKUP($AU830,CODES!$A:$B,2,FALSE),"NO CODE"))</f>
        <v/>
      </c>
      <c r="BA830" s="2">
        <f>IF(""&amp;$F830&lt;&gt;"4","",IF($AY830="YES","",IF(ROUND(SUMIFS($AE$2:$AE$4001,$L$2:$L$4001,$L830,$F$2:$F$4001,"4")-SUMIFS('AR SALES'!$Y$2:$Y$2501,'AR SALES'!$L$2:$L$2501,$L830,'AR SALES'!$AD$2:$AD$2501,"OFF"),2)=0,"","STALE")))</f>
        <v/>
      </c>
      <c r="BB830" s="2">
        <f>IF(OR(""&amp;$F830="2",""&amp;$F830="4",""&amp;$F830="G",""&amp;$F830="H"),IF($AY830="YES","",IF($AB830&lt;&gt;0,"",IF(COUNTIFS('AR SALES'!$L$2:$L$2501,$L830,'AR SALES'!$AD$2:$AD$2501,IF(""&amp;$F830="4","OFF","ON"),'AR SALES'!$AF$2:$AF$2501,"Y")&gt;0,"","NO EXEMPTION"))),"")</f>
        <v/>
      </c>
    </row>
    <row r="831">
      <c r="AT831" s="2">
        <f>IF($L831="","",IFERROR(INDEX('AR SALES'!$H$2:$H$2501,MATCH(""&amp;$L831,'AR SALES'!$AE$2:$AE$2501,0)),""))</f>
        <v/>
      </c>
      <c r="AU831" s="2">
        <f>IF($L831="","",IF($A831&lt;&gt;"GA","",IF($E831="FULTON",IF(ISNUMBER(SEARCH("COLLEGE PARK",$AT831)),"FULTON (COLLEGE PARK)",IF(ISNUMBER(SEARCH("HAPEVILLE",$AT831)),"FULTON (HAPEVILLE)",IF(ISNUMBER(SEARCH("EAST POINT",$AT831)),"FULTON (EAST POINT)",IF(ISNUMBER(SEARCH("ATLANTA",$AT831)),"FULTON (ATL LIMITS)","FULTON")))),IF($E831="DEKALB",IF(ISNUMBER(SEARCH("ATLANTA",$AT831)),"DEKALB (ATL LIMITS)","DEKALB"),IF(AND($E831="CLAYTON",ISNUMBER(SEARCH("COLLEGE PARK",$AT831))),"CLAYTON (COLLEGE PARK)",$E831)))))</f>
        <v/>
      </c>
      <c r="AV831" s="2">
        <f>IF($L831="","",IF(""&amp;$F831="2","DIESEL",IF(OR(""&amp;$F831="G",""&amp;$F831="H"),"GAS","")))</f>
        <v/>
      </c>
      <c r="AW831" s="2">
        <f>IF($AV831="","",$R831)</f>
        <v/>
      </c>
      <c r="AX831" s="2">
        <f>IF($AV831="","",IF($AB831=0,$R831,0))</f>
        <v/>
      </c>
      <c r="AY831" s="2">
        <f>IF($AV831="","",IF(AND($Z831=0,COUNTIF('AR SALES'!$L$2:$L$2501,$L831)=0),"YES",""))</f>
        <v/>
      </c>
      <c r="AZ831" s="2">
        <f>IF($AV831="","",IFERROR(VLOOKUP($AU831,CODES!$A:$B,2,FALSE),"NO CODE"))</f>
        <v/>
      </c>
      <c r="BA831" s="2">
        <f>IF(""&amp;$F831&lt;&gt;"4","",IF($AY831="YES","",IF(ROUND(SUMIFS($AE$2:$AE$4001,$L$2:$L$4001,$L831,$F$2:$F$4001,"4")-SUMIFS('AR SALES'!$Y$2:$Y$2501,'AR SALES'!$L$2:$L$2501,$L831,'AR SALES'!$AD$2:$AD$2501,"OFF"),2)=0,"","STALE")))</f>
        <v/>
      </c>
      <c r="BB831" s="2">
        <f>IF(OR(""&amp;$F831="2",""&amp;$F831="4",""&amp;$F831="G",""&amp;$F831="H"),IF($AY831="YES","",IF($AB831&lt;&gt;0,"",IF(COUNTIFS('AR SALES'!$L$2:$L$2501,$L831,'AR SALES'!$AD$2:$AD$2501,IF(""&amp;$F831="4","OFF","ON"),'AR SALES'!$AF$2:$AF$2501,"Y")&gt;0,"","NO EXEMPTION"))),"")</f>
        <v/>
      </c>
    </row>
    <row r="832">
      <c r="AT832" s="2">
        <f>IF($L832="","",IFERROR(INDEX('AR SALES'!$H$2:$H$2501,MATCH(""&amp;$L832,'AR SALES'!$AE$2:$AE$2501,0)),""))</f>
        <v/>
      </c>
      <c r="AU832" s="2">
        <f>IF($L832="","",IF($A832&lt;&gt;"GA","",IF($E832="FULTON",IF(ISNUMBER(SEARCH("COLLEGE PARK",$AT832)),"FULTON (COLLEGE PARK)",IF(ISNUMBER(SEARCH("HAPEVILLE",$AT832)),"FULTON (HAPEVILLE)",IF(ISNUMBER(SEARCH("EAST POINT",$AT832)),"FULTON (EAST POINT)",IF(ISNUMBER(SEARCH("ATLANTA",$AT832)),"FULTON (ATL LIMITS)","FULTON")))),IF($E832="DEKALB",IF(ISNUMBER(SEARCH("ATLANTA",$AT832)),"DEKALB (ATL LIMITS)","DEKALB"),IF(AND($E832="CLAYTON",ISNUMBER(SEARCH("COLLEGE PARK",$AT832))),"CLAYTON (COLLEGE PARK)",$E832)))))</f>
        <v/>
      </c>
      <c r="AV832" s="2">
        <f>IF($L832="","",IF(""&amp;$F832="2","DIESEL",IF(OR(""&amp;$F832="G",""&amp;$F832="H"),"GAS","")))</f>
        <v/>
      </c>
      <c r="AW832" s="2">
        <f>IF($AV832="","",$R832)</f>
        <v/>
      </c>
      <c r="AX832" s="2">
        <f>IF($AV832="","",IF($AB832=0,$R832,0))</f>
        <v/>
      </c>
      <c r="AY832" s="2">
        <f>IF($AV832="","",IF(AND($Z832=0,COUNTIF('AR SALES'!$L$2:$L$2501,$L832)=0),"YES",""))</f>
        <v/>
      </c>
      <c r="AZ832" s="2">
        <f>IF($AV832="","",IFERROR(VLOOKUP($AU832,CODES!$A:$B,2,FALSE),"NO CODE"))</f>
        <v/>
      </c>
      <c r="BA832" s="2">
        <f>IF(""&amp;$F832&lt;&gt;"4","",IF($AY832="YES","",IF(ROUND(SUMIFS($AE$2:$AE$4001,$L$2:$L$4001,$L832,$F$2:$F$4001,"4")-SUMIFS('AR SALES'!$Y$2:$Y$2501,'AR SALES'!$L$2:$L$2501,$L832,'AR SALES'!$AD$2:$AD$2501,"OFF"),2)=0,"","STALE")))</f>
        <v/>
      </c>
      <c r="BB832" s="2">
        <f>IF(OR(""&amp;$F832="2",""&amp;$F832="4",""&amp;$F832="G",""&amp;$F832="H"),IF($AY832="YES","",IF($AB832&lt;&gt;0,"",IF(COUNTIFS('AR SALES'!$L$2:$L$2501,$L832,'AR SALES'!$AD$2:$AD$2501,IF(""&amp;$F832="4","OFF","ON"),'AR SALES'!$AF$2:$AF$2501,"Y")&gt;0,"","NO EXEMPTION"))),"")</f>
        <v/>
      </c>
    </row>
    <row r="833">
      <c r="AT833" s="2">
        <f>IF($L833="","",IFERROR(INDEX('AR SALES'!$H$2:$H$2501,MATCH(""&amp;$L833,'AR SALES'!$AE$2:$AE$2501,0)),""))</f>
        <v/>
      </c>
      <c r="AU833" s="2">
        <f>IF($L833="","",IF($A833&lt;&gt;"GA","",IF($E833="FULTON",IF(ISNUMBER(SEARCH("COLLEGE PARK",$AT833)),"FULTON (COLLEGE PARK)",IF(ISNUMBER(SEARCH("HAPEVILLE",$AT833)),"FULTON (HAPEVILLE)",IF(ISNUMBER(SEARCH("EAST POINT",$AT833)),"FULTON (EAST POINT)",IF(ISNUMBER(SEARCH("ATLANTA",$AT833)),"FULTON (ATL LIMITS)","FULTON")))),IF($E833="DEKALB",IF(ISNUMBER(SEARCH("ATLANTA",$AT833)),"DEKALB (ATL LIMITS)","DEKALB"),IF(AND($E833="CLAYTON",ISNUMBER(SEARCH("COLLEGE PARK",$AT833))),"CLAYTON (COLLEGE PARK)",$E833)))))</f>
        <v/>
      </c>
      <c r="AV833" s="2">
        <f>IF($L833="","",IF(""&amp;$F833="2","DIESEL",IF(OR(""&amp;$F833="G",""&amp;$F833="H"),"GAS","")))</f>
        <v/>
      </c>
      <c r="AW833" s="2">
        <f>IF($AV833="","",$R833)</f>
        <v/>
      </c>
      <c r="AX833" s="2">
        <f>IF($AV833="","",IF($AB833=0,$R833,0))</f>
        <v/>
      </c>
      <c r="AY833" s="2">
        <f>IF($AV833="","",IF(AND($Z833=0,COUNTIF('AR SALES'!$L$2:$L$2501,$L833)=0),"YES",""))</f>
        <v/>
      </c>
      <c r="AZ833" s="2">
        <f>IF($AV833="","",IFERROR(VLOOKUP($AU833,CODES!$A:$B,2,FALSE),"NO CODE"))</f>
        <v/>
      </c>
      <c r="BA833" s="2">
        <f>IF(""&amp;$F833&lt;&gt;"4","",IF($AY833="YES","",IF(ROUND(SUMIFS($AE$2:$AE$4001,$L$2:$L$4001,$L833,$F$2:$F$4001,"4")-SUMIFS('AR SALES'!$Y$2:$Y$2501,'AR SALES'!$L$2:$L$2501,$L833,'AR SALES'!$AD$2:$AD$2501,"OFF"),2)=0,"","STALE")))</f>
        <v/>
      </c>
      <c r="BB833" s="2">
        <f>IF(OR(""&amp;$F833="2",""&amp;$F833="4",""&amp;$F833="G",""&amp;$F833="H"),IF($AY833="YES","",IF($AB833&lt;&gt;0,"",IF(COUNTIFS('AR SALES'!$L$2:$L$2501,$L833,'AR SALES'!$AD$2:$AD$2501,IF(""&amp;$F833="4","OFF","ON"),'AR SALES'!$AF$2:$AF$2501,"Y")&gt;0,"","NO EXEMPTION"))),"")</f>
        <v/>
      </c>
    </row>
    <row r="834">
      <c r="AT834" s="2">
        <f>IF($L834="","",IFERROR(INDEX('AR SALES'!$H$2:$H$2501,MATCH(""&amp;$L834,'AR SALES'!$AE$2:$AE$2501,0)),""))</f>
        <v/>
      </c>
      <c r="AU834" s="2">
        <f>IF($L834="","",IF($A834&lt;&gt;"GA","",IF($E834="FULTON",IF(ISNUMBER(SEARCH("COLLEGE PARK",$AT834)),"FULTON (COLLEGE PARK)",IF(ISNUMBER(SEARCH("HAPEVILLE",$AT834)),"FULTON (HAPEVILLE)",IF(ISNUMBER(SEARCH("EAST POINT",$AT834)),"FULTON (EAST POINT)",IF(ISNUMBER(SEARCH("ATLANTA",$AT834)),"FULTON (ATL LIMITS)","FULTON")))),IF($E834="DEKALB",IF(ISNUMBER(SEARCH("ATLANTA",$AT834)),"DEKALB (ATL LIMITS)","DEKALB"),IF(AND($E834="CLAYTON",ISNUMBER(SEARCH("COLLEGE PARK",$AT834))),"CLAYTON (COLLEGE PARK)",$E834)))))</f>
        <v/>
      </c>
      <c r="AV834" s="2">
        <f>IF($L834="","",IF(""&amp;$F834="2","DIESEL",IF(OR(""&amp;$F834="G",""&amp;$F834="H"),"GAS","")))</f>
        <v/>
      </c>
      <c r="AW834" s="2">
        <f>IF($AV834="","",$R834)</f>
        <v/>
      </c>
      <c r="AX834" s="2">
        <f>IF($AV834="","",IF($AB834=0,$R834,0))</f>
        <v/>
      </c>
      <c r="AY834" s="2">
        <f>IF($AV834="","",IF(AND($Z834=0,COUNTIF('AR SALES'!$L$2:$L$2501,$L834)=0),"YES",""))</f>
        <v/>
      </c>
      <c r="AZ834" s="2">
        <f>IF($AV834="","",IFERROR(VLOOKUP($AU834,CODES!$A:$B,2,FALSE),"NO CODE"))</f>
        <v/>
      </c>
      <c r="BA834" s="2">
        <f>IF(""&amp;$F834&lt;&gt;"4","",IF($AY834="YES","",IF(ROUND(SUMIFS($AE$2:$AE$4001,$L$2:$L$4001,$L834,$F$2:$F$4001,"4")-SUMIFS('AR SALES'!$Y$2:$Y$2501,'AR SALES'!$L$2:$L$2501,$L834,'AR SALES'!$AD$2:$AD$2501,"OFF"),2)=0,"","STALE")))</f>
        <v/>
      </c>
      <c r="BB834" s="2">
        <f>IF(OR(""&amp;$F834="2",""&amp;$F834="4",""&amp;$F834="G",""&amp;$F834="H"),IF($AY834="YES","",IF($AB834&lt;&gt;0,"",IF(COUNTIFS('AR SALES'!$L$2:$L$2501,$L834,'AR SALES'!$AD$2:$AD$2501,IF(""&amp;$F834="4","OFF","ON"),'AR SALES'!$AF$2:$AF$2501,"Y")&gt;0,"","NO EXEMPTION"))),"")</f>
        <v/>
      </c>
    </row>
    <row r="835">
      <c r="AT835" s="2">
        <f>IF($L835="","",IFERROR(INDEX('AR SALES'!$H$2:$H$2501,MATCH(""&amp;$L835,'AR SALES'!$AE$2:$AE$2501,0)),""))</f>
        <v/>
      </c>
      <c r="AU835" s="2">
        <f>IF($L835="","",IF($A835&lt;&gt;"GA","",IF($E835="FULTON",IF(ISNUMBER(SEARCH("COLLEGE PARK",$AT835)),"FULTON (COLLEGE PARK)",IF(ISNUMBER(SEARCH("HAPEVILLE",$AT835)),"FULTON (HAPEVILLE)",IF(ISNUMBER(SEARCH("EAST POINT",$AT835)),"FULTON (EAST POINT)",IF(ISNUMBER(SEARCH("ATLANTA",$AT835)),"FULTON (ATL LIMITS)","FULTON")))),IF($E835="DEKALB",IF(ISNUMBER(SEARCH("ATLANTA",$AT835)),"DEKALB (ATL LIMITS)","DEKALB"),IF(AND($E835="CLAYTON",ISNUMBER(SEARCH("COLLEGE PARK",$AT835))),"CLAYTON (COLLEGE PARK)",$E835)))))</f>
        <v/>
      </c>
      <c r="AV835" s="2">
        <f>IF($L835="","",IF(""&amp;$F835="2","DIESEL",IF(OR(""&amp;$F835="G",""&amp;$F835="H"),"GAS","")))</f>
        <v/>
      </c>
      <c r="AW835" s="2">
        <f>IF($AV835="","",$R835)</f>
        <v/>
      </c>
      <c r="AX835" s="2">
        <f>IF($AV835="","",IF($AB835=0,$R835,0))</f>
        <v/>
      </c>
      <c r="AY835" s="2">
        <f>IF($AV835="","",IF(AND($Z835=0,COUNTIF('AR SALES'!$L$2:$L$2501,$L835)=0),"YES",""))</f>
        <v/>
      </c>
      <c r="AZ835" s="2">
        <f>IF($AV835="","",IFERROR(VLOOKUP($AU835,CODES!$A:$B,2,FALSE),"NO CODE"))</f>
        <v/>
      </c>
      <c r="BA835" s="2">
        <f>IF(""&amp;$F835&lt;&gt;"4","",IF($AY835="YES","",IF(ROUND(SUMIFS($AE$2:$AE$4001,$L$2:$L$4001,$L835,$F$2:$F$4001,"4")-SUMIFS('AR SALES'!$Y$2:$Y$2501,'AR SALES'!$L$2:$L$2501,$L835,'AR SALES'!$AD$2:$AD$2501,"OFF"),2)=0,"","STALE")))</f>
        <v/>
      </c>
      <c r="BB835" s="2">
        <f>IF(OR(""&amp;$F835="2",""&amp;$F835="4",""&amp;$F835="G",""&amp;$F835="H"),IF($AY835="YES","",IF($AB835&lt;&gt;0,"",IF(COUNTIFS('AR SALES'!$L$2:$L$2501,$L835,'AR SALES'!$AD$2:$AD$2501,IF(""&amp;$F835="4","OFF","ON"),'AR SALES'!$AF$2:$AF$2501,"Y")&gt;0,"","NO EXEMPTION"))),"")</f>
        <v/>
      </c>
    </row>
    <row r="836">
      <c r="AT836" s="2">
        <f>IF($L836="","",IFERROR(INDEX('AR SALES'!$H$2:$H$2501,MATCH(""&amp;$L836,'AR SALES'!$AE$2:$AE$2501,0)),""))</f>
        <v/>
      </c>
      <c r="AU836" s="2">
        <f>IF($L836="","",IF($A836&lt;&gt;"GA","",IF($E836="FULTON",IF(ISNUMBER(SEARCH("COLLEGE PARK",$AT836)),"FULTON (COLLEGE PARK)",IF(ISNUMBER(SEARCH("HAPEVILLE",$AT836)),"FULTON (HAPEVILLE)",IF(ISNUMBER(SEARCH("EAST POINT",$AT836)),"FULTON (EAST POINT)",IF(ISNUMBER(SEARCH("ATLANTA",$AT836)),"FULTON (ATL LIMITS)","FULTON")))),IF($E836="DEKALB",IF(ISNUMBER(SEARCH("ATLANTA",$AT836)),"DEKALB (ATL LIMITS)","DEKALB"),IF(AND($E836="CLAYTON",ISNUMBER(SEARCH("COLLEGE PARK",$AT836))),"CLAYTON (COLLEGE PARK)",$E836)))))</f>
        <v/>
      </c>
      <c r="AV836" s="2">
        <f>IF($L836="","",IF(""&amp;$F836="2","DIESEL",IF(OR(""&amp;$F836="G",""&amp;$F836="H"),"GAS","")))</f>
        <v/>
      </c>
      <c r="AW836" s="2">
        <f>IF($AV836="","",$R836)</f>
        <v/>
      </c>
      <c r="AX836" s="2">
        <f>IF($AV836="","",IF($AB836=0,$R836,0))</f>
        <v/>
      </c>
      <c r="AY836" s="2">
        <f>IF($AV836="","",IF(AND($Z836=0,COUNTIF('AR SALES'!$L$2:$L$2501,$L836)=0),"YES",""))</f>
        <v/>
      </c>
      <c r="AZ836" s="2">
        <f>IF($AV836="","",IFERROR(VLOOKUP($AU836,CODES!$A:$B,2,FALSE),"NO CODE"))</f>
        <v/>
      </c>
      <c r="BA836" s="2">
        <f>IF(""&amp;$F836&lt;&gt;"4","",IF($AY836="YES","",IF(ROUND(SUMIFS($AE$2:$AE$4001,$L$2:$L$4001,$L836,$F$2:$F$4001,"4")-SUMIFS('AR SALES'!$Y$2:$Y$2501,'AR SALES'!$L$2:$L$2501,$L836,'AR SALES'!$AD$2:$AD$2501,"OFF"),2)=0,"","STALE")))</f>
        <v/>
      </c>
      <c r="BB836" s="2">
        <f>IF(OR(""&amp;$F836="2",""&amp;$F836="4",""&amp;$F836="G",""&amp;$F836="H"),IF($AY836="YES","",IF($AB836&lt;&gt;0,"",IF(COUNTIFS('AR SALES'!$L$2:$L$2501,$L836,'AR SALES'!$AD$2:$AD$2501,IF(""&amp;$F836="4","OFF","ON"),'AR SALES'!$AF$2:$AF$2501,"Y")&gt;0,"","NO EXEMPTION"))),"")</f>
        <v/>
      </c>
    </row>
    <row r="837">
      <c r="AT837" s="2">
        <f>IF($L837="","",IFERROR(INDEX('AR SALES'!$H$2:$H$2501,MATCH(""&amp;$L837,'AR SALES'!$AE$2:$AE$2501,0)),""))</f>
        <v/>
      </c>
      <c r="AU837" s="2">
        <f>IF($L837="","",IF($A837&lt;&gt;"GA","",IF($E837="FULTON",IF(ISNUMBER(SEARCH("COLLEGE PARK",$AT837)),"FULTON (COLLEGE PARK)",IF(ISNUMBER(SEARCH("HAPEVILLE",$AT837)),"FULTON (HAPEVILLE)",IF(ISNUMBER(SEARCH("EAST POINT",$AT837)),"FULTON (EAST POINT)",IF(ISNUMBER(SEARCH("ATLANTA",$AT837)),"FULTON (ATL LIMITS)","FULTON")))),IF($E837="DEKALB",IF(ISNUMBER(SEARCH("ATLANTA",$AT837)),"DEKALB (ATL LIMITS)","DEKALB"),IF(AND($E837="CLAYTON",ISNUMBER(SEARCH("COLLEGE PARK",$AT837))),"CLAYTON (COLLEGE PARK)",$E837)))))</f>
        <v/>
      </c>
      <c r="AV837" s="2">
        <f>IF($L837="","",IF(""&amp;$F837="2","DIESEL",IF(OR(""&amp;$F837="G",""&amp;$F837="H"),"GAS","")))</f>
        <v/>
      </c>
      <c r="AW837" s="2">
        <f>IF($AV837="","",$R837)</f>
        <v/>
      </c>
      <c r="AX837" s="2">
        <f>IF($AV837="","",IF($AB837=0,$R837,0))</f>
        <v/>
      </c>
      <c r="AY837" s="2">
        <f>IF($AV837="","",IF(AND($Z837=0,COUNTIF('AR SALES'!$L$2:$L$2501,$L837)=0),"YES",""))</f>
        <v/>
      </c>
      <c r="AZ837" s="2">
        <f>IF($AV837="","",IFERROR(VLOOKUP($AU837,CODES!$A:$B,2,FALSE),"NO CODE"))</f>
        <v/>
      </c>
      <c r="BA837" s="2">
        <f>IF(""&amp;$F837&lt;&gt;"4","",IF($AY837="YES","",IF(ROUND(SUMIFS($AE$2:$AE$4001,$L$2:$L$4001,$L837,$F$2:$F$4001,"4")-SUMIFS('AR SALES'!$Y$2:$Y$2501,'AR SALES'!$L$2:$L$2501,$L837,'AR SALES'!$AD$2:$AD$2501,"OFF"),2)=0,"","STALE")))</f>
        <v/>
      </c>
      <c r="BB837" s="2">
        <f>IF(OR(""&amp;$F837="2",""&amp;$F837="4",""&amp;$F837="G",""&amp;$F837="H"),IF($AY837="YES","",IF($AB837&lt;&gt;0,"",IF(COUNTIFS('AR SALES'!$L$2:$L$2501,$L837,'AR SALES'!$AD$2:$AD$2501,IF(""&amp;$F837="4","OFF","ON"),'AR SALES'!$AF$2:$AF$2501,"Y")&gt;0,"","NO EXEMPTION"))),"")</f>
        <v/>
      </c>
    </row>
    <row r="838">
      <c r="AT838" s="2">
        <f>IF($L838="","",IFERROR(INDEX('AR SALES'!$H$2:$H$2501,MATCH(""&amp;$L838,'AR SALES'!$AE$2:$AE$2501,0)),""))</f>
        <v/>
      </c>
      <c r="AU838" s="2">
        <f>IF($L838="","",IF($A838&lt;&gt;"GA","",IF($E838="FULTON",IF(ISNUMBER(SEARCH("COLLEGE PARK",$AT838)),"FULTON (COLLEGE PARK)",IF(ISNUMBER(SEARCH("HAPEVILLE",$AT838)),"FULTON (HAPEVILLE)",IF(ISNUMBER(SEARCH("EAST POINT",$AT838)),"FULTON (EAST POINT)",IF(ISNUMBER(SEARCH("ATLANTA",$AT838)),"FULTON (ATL LIMITS)","FULTON")))),IF($E838="DEKALB",IF(ISNUMBER(SEARCH("ATLANTA",$AT838)),"DEKALB (ATL LIMITS)","DEKALB"),IF(AND($E838="CLAYTON",ISNUMBER(SEARCH("COLLEGE PARK",$AT838))),"CLAYTON (COLLEGE PARK)",$E838)))))</f>
        <v/>
      </c>
      <c r="AV838" s="2">
        <f>IF($L838="","",IF(""&amp;$F838="2","DIESEL",IF(OR(""&amp;$F838="G",""&amp;$F838="H"),"GAS","")))</f>
        <v/>
      </c>
      <c r="AW838" s="2">
        <f>IF($AV838="","",$R838)</f>
        <v/>
      </c>
      <c r="AX838" s="2">
        <f>IF($AV838="","",IF($AB838=0,$R838,0))</f>
        <v/>
      </c>
      <c r="AY838" s="2">
        <f>IF($AV838="","",IF(AND($Z838=0,COUNTIF('AR SALES'!$L$2:$L$2501,$L838)=0),"YES",""))</f>
        <v/>
      </c>
      <c r="AZ838" s="2">
        <f>IF($AV838="","",IFERROR(VLOOKUP($AU838,CODES!$A:$B,2,FALSE),"NO CODE"))</f>
        <v/>
      </c>
      <c r="BA838" s="2">
        <f>IF(""&amp;$F838&lt;&gt;"4","",IF($AY838="YES","",IF(ROUND(SUMIFS($AE$2:$AE$4001,$L$2:$L$4001,$L838,$F$2:$F$4001,"4")-SUMIFS('AR SALES'!$Y$2:$Y$2501,'AR SALES'!$L$2:$L$2501,$L838,'AR SALES'!$AD$2:$AD$2501,"OFF"),2)=0,"","STALE")))</f>
        <v/>
      </c>
      <c r="BB838" s="2">
        <f>IF(OR(""&amp;$F838="2",""&amp;$F838="4",""&amp;$F838="G",""&amp;$F838="H"),IF($AY838="YES","",IF($AB838&lt;&gt;0,"",IF(COUNTIFS('AR SALES'!$L$2:$L$2501,$L838,'AR SALES'!$AD$2:$AD$2501,IF(""&amp;$F838="4","OFF","ON"),'AR SALES'!$AF$2:$AF$2501,"Y")&gt;0,"","NO EXEMPTION"))),"")</f>
        <v/>
      </c>
    </row>
    <row r="839">
      <c r="AT839" s="2">
        <f>IF($L839="","",IFERROR(INDEX('AR SALES'!$H$2:$H$2501,MATCH(""&amp;$L839,'AR SALES'!$AE$2:$AE$2501,0)),""))</f>
        <v/>
      </c>
      <c r="AU839" s="2">
        <f>IF($L839="","",IF($A839&lt;&gt;"GA","",IF($E839="FULTON",IF(ISNUMBER(SEARCH("COLLEGE PARK",$AT839)),"FULTON (COLLEGE PARK)",IF(ISNUMBER(SEARCH("HAPEVILLE",$AT839)),"FULTON (HAPEVILLE)",IF(ISNUMBER(SEARCH("EAST POINT",$AT839)),"FULTON (EAST POINT)",IF(ISNUMBER(SEARCH("ATLANTA",$AT839)),"FULTON (ATL LIMITS)","FULTON")))),IF($E839="DEKALB",IF(ISNUMBER(SEARCH("ATLANTA",$AT839)),"DEKALB (ATL LIMITS)","DEKALB"),IF(AND($E839="CLAYTON",ISNUMBER(SEARCH("COLLEGE PARK",$AT839))),"CLAYTON (COLLEGE PARK)",$E839)))))</f>
        <v/>
      </c>
      <c r="AV839" s="2">
        <f>IF($L839="","",IF(""&amp;$F839="2","DIESEL",IF(OR(""&amp;$F839="G",""&amp;$F839="H"),"GAS","")))</f>
        <v/>
      </c>
      <c r="AW839" s="2">
        <f>IF($AV839="","",$R839)</f>
        <v/>
      </c>
      <c r="AX839" s="2">
        <f>IF($AV839="","",IF($AB839=0,$R839,0))</f>
        <v/>
      </c>
      <c r="AY839" s="2">
        <f>IF($AV839="","",IF(AND($Z839=0,COUNTIF('AR SALES'!$L$2:$L$2501,$L839)=0),"YES",""))</f>
        <v/>
      </c>
      <c r="AZ839" s="2">
        <f>IF($AV839="","",IFERROR(VLOOKUP($AU839,CODES!$A:$B,2,FALSE),"NO CODE"))</f>
        <v/>
      </c>
      <c r="BA839" s="2">
        <f>IF(""&amp;$F839&lt;&gt;"4","",IF($AY839="YES","",IF(ROUND(SUMIFS($AE$2:$AE$4001,$L$2:$L$4001,$L839,$F$2:$F$4001,"4")-SUMIFS('AR SALES'!$Y$2:$Y$2501,'AR SALES'!$L$2:$L$2501,$L839,'AR SALES'!$AD$2:$AD$2501,"OFF"),2)=0,"","STALE")))</f>
        <v/>
      </c>
      <c r="BB839" s="2">
        <f>IF(OR(""&amp;$F839="2",""&amp;$F839="4",""&amp;$F839="G",""&amp;$F839="H"),IF($AY839="YES","",IF($AB839&lt;&gt;0,"",IF(COUNTIFS('AR SALES'!$L$2:$L$2501,$L839,'AR SALES'!$AD$2:$AD$2501,IF(""&amp;$F839="4","OFF","ON"),'AR SALES'!$AF$2:$AF$2501,"Y")&gt;0,"","NO EXEMPTION"))),"")</f>
        <v/>
      </c>
    </row>
    <row r="840">
      <c r="AT840" s="2">
        <f>IF($L840="","",IFERROR(INDEX('AR SALES'!$H$2:$H$2501,MATCH(""&amp;$L840,'AR SALES'!$AE$2:$AE$2501,0)),""))</f>
        <v/>
      </c>
      <c r="AU840" s="2">
        <f>IF($L840="","",IF($A840&lt;&gt;"GA","",IF($E840="FULTON",IF(ISNUMBER(SEARCH("COLLEGE PARK",$AT840)),"FULTON (COLLEGE PARK)",IF(ISNUMBER(SEARCH("HAPEVILLE",$AT840)),"FULTON (HAPEVILLE)",IF(ISNUMBER(SEARCH("EAST POINT",$AT840)),"FULTON (EAST POINT)",IF(ISNUMBER(SEARCH("ATLANTA",$AT840)),"FULTON (ATL LIMITS)","FULTON")))),IF($E840="DEKALB",IF(ISNUMBER(SEARCH("ATLANTA",$AT840)),"DEKALB (ATL LIMITS)","DEKALB"),IF(AND($E840="CLAYTON",ISNUMBER(SEARCH("COLLEGE PARK",$AT840))),"CLAYTON (COLLEGE PARK)",$E840)))))</f>
        <v/>
      </c>
      <c r="AV840" s="2">
        <f>IF($L840="","",IF(""&amp;$F840="2","DIESEL",IF(OR(""&amp;$F840="G",""&amp;$F840="H"),"GAS","")))</f>
        <v/>
      </c>
      <c r="AW840" s="2">
        <f>IF($AV840="","",$R840)</f>
        <v/>
      </c>
      <c r="AX840" s="2">
        <f>IF($AV840="","",IF($AB840=0,$R840,0))</f>
        <v/>
      </c>
      <c r="AY840" s="2">
        <f>IF($AV840="","",IF(AND($Z840=0,COUNTIF('AR SALES'!$L$2:$L$2501,$L840)=0),"YES",""))</f>
        <v/>
      </c>
      <c r="AZ840" s="2">
        <f>IF($AV840="","",IFERROR(VLOOKUP($AU840,CODES!$A:$B,2,FALSE),"NO CODE"))</f>
        <v/>
      </c>
      <c r="BA840" s="2">
        <f>IF(""&amp;$F840&lt;&gt;"4","",IF($AY840="YES","",IF(ROUND(SUMIFS($AE$2:$AE$4001,$L$2:$L$4001,$L840,$F$2:$F$4001,"4")-SUMIFS('AR SALES'!$Y$2:$Y$2501,'AR SALES'!$L$2:$L$2501,$L840,'AR SALES'!$AD$2:$AD$2501,"OFF"),2)=0,"","STALE")))</f>
        <v/>
      </c>
      <c r="BB840" s="2">
        <f>IF(OR(""&amp;$F840="2",""&amp;$F840="4",""&amp;$F840="G",""&amp;$F840="H"),IF($AY840="YES","",IF($AB840&lt;&gt;0,"",IF(COUNTIFS('AR SALES'!$L$2:$L$2501,$L840,'AR SALES'!$AD$2:$AD$2501,IF(""&amp;$F840="4","OFF","ON"),'AR SALES'!$AF$2:$AF$2501,"Y")&gt;0,"","NO EXEMPTION"))),"")</f>
        <v/>
      </c>
    </row>
    <row r="841">
      <c r="AT841" s="2">
        <f>IF($L841="","",IFERROR(INDEX('AR SALES'!$H$2:$H$2501,MATCH(""&amp;$L841,'AR SALES'!$AE$2:$AE$2501,0)),""))</f>
        <v/>
      </c>
      <c r="AU841" s="2">
        <f>IF($L841="","",IF($A841&lt;&gt;"GA","",IF($E841="FULTON",IF(ISNUMBER(SEARCH("COLLEGE PARK",$AT841)),"FULTON (COLLEGE PARK)",IF(ISNUMBER(SEARCH("HAPEVILLE",$AT841)),"FULTON (HAPEVILLE)",IF(ISNUMBER(SEARCH("EAST POINT",$AT841)),"FULTON (EAST POINT)",IF(ISNUMBER(SEARCH("ATLANTA",$AT841)),"FULTON (ATL LIMITS)","FULTON")))),IF($E841="DEKALB",IF(ISNUMBER(SEARCH("ATLANTA",$AT841)),"DEKALB (ATL LIMITS)","DEKALB"),IF(AND($E841="CLAYTON",ISNUMBER(SEARCH("COLLEGE PARK",$AT841))),"CLAYTON (COLLEGE PARK)",$E841)))))</f>
        <v/>
      </c>
      <c r="AV841" s="2">
        <f>IF($L841="","",IF(""&amp;$F841="2","DIESEL",IF(OR(""&amp;$F841="G",""&amp;$F841="H"),"GAS","")))</f>
        <v/>
      </c>
      <c r="AW841" s="2">
        <f>IF($AV841="","",$R841)</f>
        <v/>
      </c>
      <c r="AX841" s="2">
        <f>IF($AV841="","",IF($AB841=0,$R841,0))</f>
        <v/>
      </c>
      <c r="AY841" s="2">
        <f>IF($AV841="","",IF(AND($Z841=0,COUNTIF('AR SALES'!$L$2:$L$2501,$L841)=0),"YES",""))</f>
        <v/>
      </c>
      <c r="AZ841" s="2">
        <f>IF($AV841="","",IFERROR(VLOOKUP($AU841,CODES!$A:$B,2,FALSE),"NO CODE"))</f>
        <v/>
      </c>
      <c r="BA841" s="2">
        <f>IF(""&amp;$F841&lt;&gt;"4","",IF($AY841="YES","",IF(ROUND(SUMIFS($AE$2:$AE$4001,$L$2:$L$4001,$L841,$F$2:$F$4001,"4")-SUMIFS('AR SALES'!$Y$2:$Y$2501,'AR SALES'!$L$2:$L$2501,$L841,'AR SALES'!$AD$2:$AD$2501,"OFF"),2)=0,"","STALE")))</f>
        <v/>
      </c>
      <c r="BB841" s="2">
        <f>IF(OR(""&amp;$F841="2",""&amp;$F841="4",""&amp;$F841="G",""&amp;$F841="H"),IF($AY841="YES","",IF($AB841&lt;&gt;0,"",IF(COUNTIFS('AR SALES'!$L$2:$L$2501,$L841,'AR SALES'!$AD$2:$AD$2501,IF(""&amp;$F841="4","OFF","ON"),'AR SALES'!$AF$2:$AF$2501,"Y")&gt;0,"","NO EXEMPTION"))),"")</f>
        <v/>
      </c>
    </row>
    <row r="842">
      <c r="AT842" s="2">
        <f>IF($L842="","",IFERROR(INDEX('AR SALES'!$H$2:$H$2501,MATCH(""&amp;$L842,'AR SALES'!$AE$2:$AE$2501,0)),""))</f>
        <v/>
      </c>
      <c r="AU842" s="2">
        <f>IF($L842="","",IF($A842&lt;&gt;"GA","",IF($E842="FULTON",IF(ISNUMBER(SEARCH("COLLEGE PARK",$AT842)),"FULTON (COLLEGE PARK)",IF(ISNUMBER(SEARCH("HAPEVILLE",$AT842)),"FULTON (HAPEVILLE)",IF(ISNUMBER(SEARCH("EAST POINT",$AT842)),"FULTON (EAST POINT)",IF(ISNUMBER(SEARCH("ATLANTA",$AT842)),"FULTON (ATL LIMITS)","FULTON")))),IF($E842="DEKALB",IF(ISNUMBER(SEARCH("ATLANTA",$AT842)),"DEKALB (ATL LIMITS)","DEKALB"),IF(AND($E842="CLAYTON",ISNUMBER(SEARCH("COLLEGE PARK",$AT842))),"CLAYTON (COLLEGE PARK)",$E842)))))</f>
        <v/>
      </c>
      <c r="AV842" s="2">
        <f>IF($L842="","",IF(""&amp;$F842="2","DIESEL",IF(OR(""&amp;$F842="G",""&amp;$F842="H"),"GAS","")))</f>
        <v/>
      </c>
      <c r="AW842" s="2">
        <f>IF($AV842="","",$R842)</f>
        <v/>
      </c>
      <c r="AX842" s="2">
        <f>IF($AV842="","",IF($AB842=0,$R842,0))</f>
        <v/>
      </c>
      <c r="AY842" s="2">
        <f>IF($AV842="","",IF(AND($Z842=0,COUNTIF('AR SALES'!$L$2:$L$2501,$L842)=0),"YES",""))</f>
        <v/>
      </c>
      <c r="AZ842" s="2">
        <f>IF($AV842="","",IFERROR(VLOOKUP($AU842,CODES!$A:$B,2,FALSE),"NO CODE"))</f>
        <v/>
      </c>
      <c r="BA842" s="2">
        <f>IF(""&amp;$F842&lt;&gt;"4","",IF($AY842="YES","",IF(ROUND(SUMIFS($AE$2:$AE$4001,$L$2:$L$4001,$L842,$F$2:$F$4001,"4")-SUMIFS('AR SALES'!$Y$2:$Y$2501,'AR SALES'!$L$2:$L$2501,$L842,'AR SALES'!$AD$2:$AD$2501,"OFF"),2)=0,"","STALE")))</f>
        <v/>
      </c>
      <c r="BB842" s="2">
        <f>IF(OR(""&amp;$F842="2",""&amp;$F842="4",""&amp;$F842="G",""&amp;$F842="H"),IF($AY842="YES","",IF($AB842&lt;&gt;0,"",IF(COUNTIFS('AR SALES'!$L$2:$L$2501,$L842,'AR SALES'!$AD$2:$AD$2501,IF(""&amp;$F842="4","OFF","ON"),'AR SALES'!$AF$2:$AF$2501,"Y")&gt;0,"","NO EXEMPTION"))),"")</f>
        <v/>
      </c>
    </row>
    <row r="843">
      <c r="AT843" s="2">
        <f>IF($L843="","",IFERROR(INDEX('AR SALES'!$H$2:$H$2501,MATCH(""&amp;$L843,'AR SALES'!$AE$2:$AE$2501,0)),""))</f>
        <v/>
      </c>
      <c r="AU843" s="2">
        <f>IF($L843="","",IF($A843&lt;&gt;"GA","",IF($E843="FULTON",IF(ISNUMBER(SEARCH("COLLEGE PARK",$AT843)),"FULTON (COLLEGE PARK)",IF(ISNUMBER(SEARCH("HAPEVILLE",$AT843)),"FULTON (HAPEVILLE)",IF(ISNUMBER(SEARCH("EAST POINT",$AT843)),"FULTON (EAST POINT)",IF(ISNUMBER(SEARCH("ATLANTA",$AT843)),"FULTON (ATL LIMITS)","FULTON")))),IF($E843="DEKALB",IF(ISNUMBER(SEARCH("ATLANTA",$AT843)),"DEKALB (ATL LIMITS)","DEKALB"),IF(AND($E843="CLAYTON",ISNUMBER(SEARCH("COLLEGE PARK",$AT843))),"CLAYTON (COLLEGE PARK)",$E843)))))</f>
        <v/>
      </c>
      <c r="AV843" s="2">
        <f>IF($L843="","",IF(""&amp;$F843="2","DIESEL",IF(OR(""&amp;$F843="G",""&amp;$F843="H"),"GAS","")))</f>
        <v/>
      </c>
      <c r="AW843" s="2">
        <f>IF($AV843="","",$R843)</f>
        <v/>
      </c>
      <c r="AX843" s="2">
        <f>IF($AV843="","",IF($AB843=0,$R843,0))</f>
        <v/>
      </c>
      <c r="AY843" s="2">
        <f>IF($AV843="","",IF(AND($Z843=0,COUNTIF('AR SALES'!$L$2:$L$2501,$L843)=0),"YES",""))</f>
        <v/>
      </c>
      <c r="AZ843" s="2">
        <f>IF($AV843="","",IFERROR(VLOOKUP($AU843,CODES!$A:$B,2,FALSE),"NO CODE"))</f>
        <v/>
      </c>
      <c r="BA843" s="2">
        <f>IF(""&amp;$F843&lt;&gt;"4","",IF($AY843="YES","",IF(ROUND(SUMIFS($AE$2:$AE$4001,$L$2:$L$4001,$L843,$F$2:$F$4001,"4")-SUMIFS('AR SALES'!$Y$2:$Y$2501,'AR SALES'!$L$2:$L$2501,$L843,'AR SALES'!$AD$2:$AD$2501,"OFF"),2)=0,"","STALE")))</f>
        <v/>
      </c>
      <c r="BB843" s="2">
        <f>IF(OR(""&amp;$F843="2",""&amp;$F843="4",""&amp;$F843="G",""&amp;$F843="H"),IF($AY843="YES","",IF($AB843&lt;&gt;0,"",IF(COUNTIFS('AR SALES'!$L$2:$L$2501,$L843,'AR SALES'!$AD$2:$AD$2501,IF(""&amp;$F843="4","OFF","ON"),'AR SALES'!$AF$2:$AF$2501,"Y")&gt;0,"","NO EXEMPTION"))),"")</f>
        <v/>
      </c>
    </row>
    <row r="844">
      <c r="AT844" s="2">
        <f>IF($L844="","",IFERROR(INDEX('AR SALES'!$H$2:$H$2501,MATCH(""&amp;$L844,'AR SALES'!$AE$2:$AE$2501,0)),""))</f>
        <v/>
      </c>
      <c r="AU844" s="2">
        <f>IF($L844="","",IF($A844&lt;&gt;"GA","",IF($E844="FULTON",IF(ISNUMBER(SEARCH("COLLEGE PARK",$AT844)),"FULTON (COLLEGE PARK)",IF(ISNUMBER(SEARCH("HAPEVILLE",$AT844)),"FULTON (HAPEVILLE)",IF(ISNUMBER(SEARCH("EAST POINT",$AT844)),"FULTON (EAST POINT)",IF(ISNUMBER(SEARCH("ATLANTA",$AT844)),"FULTON (ATL LIMITS)","FULTON")))),IF($E844="DEKALB",IF(ISNUMBER(SEARCH("ATLANTA",$AT844)),"DEKALB (ATL LIMITS)","DEKALB"),IF(AND($E844="CLAYTON",ISNUMBER(SEARCH("COLLEGE PARK",$AT844))),"CLAYTON (COLLEGE PARK)",$E844)))))</f>
        <v/>
      </c>
      <c r="AV844" s="2">
        <f>IF($L844="","",IF(""&amp;$F844="2","DIESEL",IF(OR(""&amp;$F844="G",""&amp;$F844="H"),"GAS","")))</f>
        <v/>
      </c>
      <c r="AW844" s="2">
        <f>IF($AV844="","",$R844)</f>
        <v/>
      </c>
      <c r="AX844" s="2">
        <f>IF($AV844="","",IF($AB844=0,$R844,0))</f>
        <v/>
      </c>
      <c r="AY844" s="2">
        <f>IF($AV844="","",IF(AND($Z844=0,COUNTIF('AR SALES'!$L$2:$L$2501,$L844)=0),"YES",""))</f>
        <v/>
      </c>
      <c r="AZ844" s="2">
        <f>IF($AV844="","",IFERROR(VLOOKUP($AU844,CODES!$A:$B,2,FALSE),"NO CODE"))</f>
        <v/>
      </c>
      <c r="BA844" s="2">
        <f>IF(""&amp;$F844&lt;&gt;"4","",IF($AY844="YES","",IF(ROUND(SUMIFS($AE$2:$AE$4001,$L$2:$L$4001,$L844,$F$2:$F$4001,"4")-SUMIFS('AR SALES'!$Y$2:$Y$2501,'AR SALES'!$L$2:$L$2501,$L844,'AR SALES'!$AD$2:$AD$2501,"OFF"),2)=0,"","STALE")))</f>
        <v/>
      </c>
      <c r="BB844" s="2">
        <f>IF(OR(""&amp;$F844="2",""&amp;$F844="4",""&amp;$F844="G",""&amp;$F844="H"),IF($AY844="YES","",IF($AB844&lt;&gt;0,"",IF(COUNTIFS('AR SALES'!$L$2:$L$2501,$L844,'AR SALES'!$AD$2:$AD$2501,IF(""&amp;$F844="4","OFF","ON"),'AR SALES'!$AF$2:$AF$2501,"Y")&gt;0,"","NO EXEMPTION"))),"")</f>
        <v/>
      </c>
    </row>
    <row r="845">
      <c r="AT845" s="2">
        <f>IF($L845="","",IFERROR(INDEX('AR SALES'!$H$2:$H$2501,MATCH(""&amp;$L845,'AR SALES'!$AE$2:$AE$2501,0)),""))</f>
        <v/>
      </c>
      <c r="AU845" s="2">
        <f>IF($L845="","",IF($A845&lt;&gt;"GA","",IF($E845="FULTON",IF(ISNUMBER(SEARCH("COLLEGE PARK",$AT845)),"FULTON (COLLEGE PARK)",IF(ISNUMBER(SEARCH("HAPEVILLE",$AT845)),"FULTON (HAPEVILLE)",IF(ISNUMBER(SEARCH("EAST POINT",$AT845)),"FULTON (EAST POINT)",IF(ISNUMBER(SEARCH("ATLANTA",$AT845)),"FULTON (ATL LIMITS)","FULTON")))),IF($E845="DEKALB",IF(ISNUMBER(SEARCH("ATLANTA",$AT845)),"DEKALB (ATL LIMITS)","DEKALB"),IF(AND($E845="CLAYTON",ISNUMBER(SEARCH("COLLEGE PARK",$AT845))),"CLAYTON (COLLEGE PARK)",$E845)))))</f>
        <v/>
      </c>
      <c r="AV845" s="2">
        <f>IF($L845="","",IF(""&amp;$F845="2","DIESEL",IF(OR(""&amp;$F845="G",""&amp;$F845="H"),"GAS","")))</f>
        <v/>
      </c>
      <c r="AW845" s="2">
        <f>IF($AV845="","",$R845)</f>
        <v/>
      </c>
      <c r="AX845" s="2">
        <f>IF($AV845="","",IF($AB845=0,$R845,0))</f>
        <v/>
      </c>
      <c r="AY845" s="2">
        <f>IF($AV845="","",IF(AND($Z845=0,COUNTIF('AR SALES'!$L$2:$L$2501,$L845)=0),"YES",""))</f>
        <v/>
      </c>
      <c r="AZ845" s="2">
        <f>IF($AV845="","",IFERROR(VLOOKUP($AU845,CODES!$A:$B,2,FALSE),"NO CODE"))</f>
        <v/>
      </c>
      <c r="BA845" s="2">
        <f>IF(""&amp;$F845&lt;&gt;"4","",IF($AY845="YES","",IF(ROUND(SUMIFS($AE$2:$AE$4001,$L$2:$L$4001,$L845,$F$2:$F$4001,"4")-SUMIFS('AR SALES'!$Y$2:$Y$2501,'AR SALES'!$L$2:$L$2501,$L845,'AR SALES'!$AD$2:$AD$2501,"OFF"),2)=0,"","STALE")))</f>
        <v/>
      </c>
      <c r="BB845" s="2">
        <f>IF(OR(""&amp;$F845="2",""&amp;$F845="4",""&amp;$F845="G",""&amp;$F845="H"),IF($AY845="YES","",IF($AB845&lt;&gt;0,"",IF(COUNTIFS('AR SALES'!$L$2:$L$2501,$L845,'AR SALES'!$AD$2:$AD$2501,IF(""&amp;$F845="4","OFF","ON"),'AR SALES'!$AF$2:$AF$2501,"Y")&gt;0,"","NO EXEMPTION"))),"")</f>
        <v/>
      </c>
    </row>
    <row r="846">
      <c r="AT846" s="2">
        <f>IF($L846="","",IFERROR(INDEX('AR SALES'!$H$2:$H$2501,MATCH(""&amp;$L846,'AR SALES'!$AE$2:$AE$2501,0)),""))</f>
        <v/>
      </c>
      <c r="AU846" s="2">
        <f>IF($L846="","",IF($A846&lt;&gt;"GA","",IF($E846="FULTON",IF(ISNUMBER(SEARCH("COLLEGE PARK",$AT846)),"FULTON (COLLEGE PARK)",IF(ISNUMBER(SEARCH("HAPEVILLE",$AT846)),"FULTON (HAPEVILLE)",IF(ISNUMBER(SEARCH("EAST POINT",$AT846)),"FULTON (EAST POINT)",IF(ISNUMBER(SEARCH("ATLANTA",$AT846)),"FULTON (ATL LIMITS)","FULTON")))),IF($E846="DEKALB",IF(ISNUMBER(SEARCH("ATLANTA",$AT846)),"DEKALB (ATL LIMITS)","DEKALB"),IF(AND($E846="CLAYTON",ISNUMBER(SEARCH("COLLEGE PARK",$AT846))),"CLAYTON (COLLEGE PARK)",$E846)))))</f>
        <v/>
      </c>
      <c r="AV846" s="2">
        <f>IF($L846="","",IF(""&amp;$F846="2","DIESEL",IF(OR(""&amp;$F846="G",""&amp;$F846="H"),"GAS","")))</f>
        <v/>
      </c>
      <c r="AW846" s="2">
        <f>IF($AV846="","",$R846)</f>
        <v/>
      </c>
      <c r="AX846" s="2">
        <f>IF($AV846="","",IF($AB846=0,$R846,0))</f>
        <v/>
      </c>
      <c r="AY846" s="2">
        <f>IF($AV846="","",IF(AND($Z846=0,COUNTIF('AR SALES'!$L$2:$L$2501,$L846)=0),"YES",""))</f>
        <v/>
      </c>
      <c r="AZ846" s="2">
        <f>IF($AV846="","",IFERROR(VLOOKUP($AU846,CODES!$A:$B,2,FALSE),"NO CODE"))</f>
        <v/>
      </c>
      <c r="BA846" s="2">
        <f>IF(""&amp;$F846&lt;&gt;"4","",IF($AY846="YES","",IF(ROUND(SUMIFS($AE$2:$AE$4001,$L$2:$L$4001,$L846,$F$2:$F$4001,"4")-SUMIFS('AR SALES'!$Y$2:$Y$2501,'AR SALES'!$L$2:$L$2501,$L846,'AR SALES'!$AD$2:$AD$2501,"OFF"),2)=0,"","STALE")))</f>
        <v/>
      </c>
      <c r="BB846" s="2">
        <f>IF(OR(""&amp;$F846="2",""&amp;$F846="4",""&amp;$F846="G",""&amp;$F846="H"),IF($AY846="YES","",IF($AB846&lt;&gt;0,"",IF(COUNTIFS('AR SALES'!$L$2:$L$2501,$L846,'AR SALES'!$AD$2:$AD$2501,IF(""&amp;$F846="4","OFF","ON"),'AR SALES'!$AF$2:$AF$2501,"Y")&gt;0,"","NO EXEMPTION"))),"")</f>
        <v/>
      </c>
    </row>
    <row r="847">
      <c r="AT847" s="2">
        <f>IF($L847="","",IFERROR(INDEX('AR SALES'!$H$2:$H$2501,MATCH(""&amp;$L847,'AR SALES'!$AE$2:$AE$2501,0)),""))</f>
        <v/>
      </c>
      <c r="AU847" s="2">
        <f>IF($L847="","",IF($A847&lt;&gt;"GA","",IF($E847="FULTON",IF(ISNUMBER(SEARCH("COLLEGE PARK",$AT847)),"FULTON (COLLEGE PARK)",IF(ISNUMBER(SEARCH("HAPEVILLE",$AT847)),"FULTON (HAPEVILLE)",IF(ISNUMBER(SEARCH("EAST POINT",$AT847)),"FULTON (EAST POINT)",IF(ISNUMBER(SEARCH("ATLANTA",$AT847)),"FULTON (ATL LIMITS)","FULTON")))),IF($E847="DEKALB",IF(ISNUMBER(SEARCH("ATLANTA",$AT847)),"DEKALB (ATL LIMITS)","DEKALB"),IF(AND($E847="CLAYTON",ISNUMBER(SEARCH("COLLEGE PARK",$AT847))),"CLAYTON (COLLEGE PARK)",$E847)))))</f>
        <v/>
      </c>
      <c r="AV847" s="2">
        <f>IF($L847="","",IF(""&amp;$F847="2","DIESEL",IF(OR(""&amp;$F847="G",""&amp;$F847="H"),"GAS","")))</f>
        <v/>
      </c>
      <c r="AW847" s="2">
        <f>IF($AV847="","",$R847)</f>
        <v/>
      </c>
      <c r="AX847" s="2">
        <f>IF($AV847="","",IF($AB847=0,$R847,0))</f>
        <v/>
      </c>
      <c r="AY847" s="2">
        <f>IF($AV847="","",IF(AND($Z847=0,COUNTIF('AR SALES'!$L$2:$L$2501,$L847)=0),"YES",""))</f>
        <v/>
      </c>
      <c r="AZ847" s="2">
        <f>IF($AV847="","",IFERROR(VLOOKUP($AU847,CODES!$A:$B,2,FALSE),"NO CODE"))</f>
        <v/>
      </c>
      <c r="BA847" s="2">
        <f>IF(""&amp;$F847&lt;&gt;"4","",IF($AY847="YES","",IF(ROUND(SUMIFS($AE$2:$AE$4001,$L$2:$L$4001,$L847,$F$2:$F$4001,"4")-SUMIFS('AR SALES'!$Y$2:$Y$2501,'AR SALES'!$L$2:$L$2501,$L847,'AR SALES'!$AD$2:$AD$2501,"OFF"),2)=0,"","STALE")))</f>
        <v/>
      </c>
      <c r="BB847" s="2">
        <f>IF(OR(""&amp;$F847="2",""&amp;$F847="4",""&amp;$F847="G",""&amp;$F847="H"),IF($AY847="YES","",IF($AB847&lt;&gt;0,"",IF(COUNTIFS('AR SALES'!$L$2:$L$2501,$L847,'AR SALES'!$AD$2:$AD$2501,IF(""&amp;$F847="4","OFF","ON"),'AR SALES'!$AF$2:$AF$2501,"Y")&gt;0,"","NO EXEMPTION"))),"")</f>
        <v/>
      </c>
    </row>
    <row r="848">
      <c r="AT848" s="2">
        <f>IF($L848="","",IFERROR(INDEX('AR SALES'!$H$2:$H$2501,MATCH(""&amp;$L848,'AR SALES'!$AE$2:$AE$2501,0)),""))</f>
        <v/>
      </c>
      <c r="AU848" s="2">
        <f>IF($L848="","",IF($A848&lt;&gt;"GA","",IF($E848="FULTON",IF(ISNUMBER(SEARCH("COLLEGE PARK",$AT848)),"FULTON (COLLEGE PARK)",IF(ISNUMBER(SEARCH("HAPEVILLE",$AT848)),"FULTON (HAPEVILLE)",IF(ISNUMBER(SEARCH("EAST POINT",$AT848)),"FULTON (EAST POINT)",IF(ISNUMBER(SEARCH("ATLANTA",$AT848)),"FULTON (ATL LIMITS)","FULTON")))),IF($E848="DEKALB",IF(ISNUMBER(SEARCH("ATLANTA",$AT848)),"DEKALB (ATL LIMITS)","DEKALB"),IF(AND($E848="CLAYTON",ISNUMBER(SEARCH("COLLEGE PARK",$AT848))),"CLAYTON (COLLEGE PARK)",$E848)))))</f>
        <v/>
      </c>
      <c r="AV848" s="2">
        <f>IF($L848="","",IF(""&amp;$F848="2","DIESEL",IF(OR(""&amp;$F848="G",""&amp;$F848="H"),"GAS","")))</f>
        <v/>
      </c>
      <c r="AW848" s="2">
        <f>IF($AV848="","",$R848)</f>
        <v/>
      </c>
      <c r="AX848" s="2">
        <f>IF($AV848="","",IF($AB848=0,$R848,0))</f>
        <v/>
      </c>
      <c r="AY848" s="2">
        <f>IF($AV848="","",IF(AND($Z848=0,COUNTIF('AR SALES'!$L$2:$L$2501,$L848)=0),"YES",""))</f>
        <v/>
      </c>
      <c r="AZ848" s="2">
        <f>IF($AV848="","",IFERROR(VLOOKUP($AU848,CODES!$A:$B,2,FALSE),"NO CODE"))</f>
        <v/>
      </c>
      <c r="BA848" s="2">
        <f>IF(""&amp;$F848&lt;&gt;"4","",IF($AY848="YES","",IF(ROUND(SUMIFS($AE$2:$AE$4001,$L$2:$L$4001,$L848,$F$2:$F$4001,"4")-SUMIFS('AR SALES'!$Y$2:$Y$2501,'AR SALES'!$L$2:$L$2501,$L848,'AR SALES'!$AD$2:$AD$2501,"OFF"),2)=0,"","STALE")))</f>
        <v/>
      </c>
      <c r="BB848" s="2">
        <f>IF(OR(""&amp;$F848="2",""&amp;$F848="4",""&amp;$F848="G",""&amp;$F848="H"),IF($AY848="YES","",IF($AB848&lt;&gt;0,"",IF(COUNTIFS('AR SALES'!$L$2:$L$2501,$L848,'AR SALES'!$AD$2:$AD$2501,IF(""&amp;$F848="4","OFF","ON"),'AR SALES'!$AF$2:$AF$2501,"Y")&gt;0,"","NO EXEMPTION"))),"")</f>
        <v/>
      </c>
    </row>
    <row r="849">
      <c r="AT849" s="2">
        <f>IF($L849="","",IFERROR(INDEX('AR SALES'!$H$2:$H$2501,MATCH(""&amp;$L849,'AR SALES'!$AE$2:$AE$2501,0)),""))</f>
        <v/>
      </c>
      <c r="AU849" s="2">
        <f>IF($L849="","",IF($A849&lt;&gt;"GA","",IF($E849="FULTON",IF(ISNUMBER(SEARCH("COLLEGE PARK",$AT849)),"FULTON (COLLEGE PARK)",IF(ISNUMBER(SEARCH("HAPEVILLE",$AT849)),"FULTON (HAPEVILLE)",IF(ISNUMBER(SEARCH("EAST POINT",$AT849)),"FULTON (EAST POINT)",IF(ISNUMBER(SEARCH("ATLANTA",$AT849)),"FULTON (ATL LIMITS)","FULTON")))),IF($E849="DEKALB",IF(ISNUMBER(SEARCH("ATLANTA",$AT849)),"DEKALB (ATL LIMITS)","DEKALB"),IF(AND($E849="CLAYTON",ISNUMBER(SEARCH("COLLEGE PARK",$AT849))),"CLAYTON (COLLEGE PARK)",$E849)))))</f>
        <v/>
      </c>
      <c r="AV849" s="2">
        <f>IF($L849="","",IF(""&amp;$F849="2","DIESEL",IF(OR(""&amp;$F849="G",""&amp;$F849="H"),"GAS","")))</f>
        <v/>
      </c>
      <c r="AW849" s="2">
        <f>IF($AV849="","",$R849)</f>
        <v/>
      </c>
      <c r="AX849" s="2">
        <f>IF($AV849="","",IF($AB849=0,$R849,0))</f>
        <v/>
      </c>
      <c r="AY849" s="2">
        <f>IF($AV849="","",IF(AND($Z849=0,COUNTIF('AR SALES'!$L$2:$L$2501,$L849)=0),"YES",""))</f>
        <v/>
      </c>
      <c r="AZ849" s="2">
        <f>IF($AV849="","",IFERROR(VLOOKUP($AU849,CODES!$A:$B,2,FALSE),"NO CODE"))</f>
        <v/>
      </c>
      <c r="BA849" s="2">
        <f>IF(""&amp;$F849&lt;&gt;"4","",IF($AY849="YES","",IF(ROUND(SUMIFS($AE$2:$AE$4001,$L$2:$L$4001,$L849,$F$2:$F$4001,"4")-SUMIFS('AR SALES'!$Y$2:$Y$2501,'AR SALES'!$L$2:$L$2501,$L849,'AR SALES'!$AD$2:$AD$2501,"OFF"),2)=0,"","STALE")))</f>
        <v/>
      </c>
      <c r="BB849" s="2">
        <f>IF(OR(""&amp;$F849="2",""&amp;$F849="4",""&amp;$F849="G",""&amp;$F849="H"),IF($AY849="YES","",IF($AB849&lt;&gt;0,"",IF(COUNTIFS('AR SALES'!$L$2:$L$2501,$L849,'AR SALES'!$AD$2:$AD$2501,IF(""&amp;$F849="4","OFF","ON"),'AR SALES'!$AF$2:$AF$2501,"Y")&gt;0,"","NO EXEMPTION"))),"")</f>
        <v/>
      </c>
    </row>
    <row r="850">
      <c r="AT850" s="2">
        <f>IF($L850="","",IFERROR(INDEX('AR SALES'!$H$2:$H$2501,MATCH(""&amp;$L850,'AR SALES'!$AE$2:$AE$2501,0)),""))</f>
        <v/>
      </c>
      <c r="AU850" s="2">
        <f>IF($L850="","",IF($A850&lt;&gt;"GA","",IF($E850="FULTON",IF(ISNUMBER(SEARCH("COLLEGE PARK",$AT850)),"FULTON (COLLEGE PARK)",IF(ISNUMBER(SEARCH("HAPEVILLE",$AT850)),"FULTON (HAPEVILLE)",IF(ISNUMBER(SEARCH("EAST POINT",$AT850)),"FULTON (EAST POINT)",IF(ISNUMBER(SEARCH("ATLANTA",$AT850)),"FULTON (ATL LIMITS)","FULTON")))),IF($E850="DEKALB",IF(ISNUMBER(SEARCH("ATLANTA",$AT850)),"DEKALB (ATL LIMITS)","DEKALB"),IF(AND($E850="CLAYTON",ISNUMBER(SEARCH("COLLEGE PARK",$AT850))),"CLAYTON (COLLEGE PARK)",$E850)))))</f>
        <v/>
      </c>
      <c r="AV850" s="2">
        <f>IF($L850="","",IF(""&amp;$F850="2","DIESEL",IF(OR(""&amp;$F850="G",""&amp;$F850="H"),"GAS","")))</f>
        <v/>
      </c>
      <c r="AW850" s="2">
        <f>IF($AV850="","",$R850)</f>
        <v/>
      </c>
      <c r="AX850" s="2">
        <f>IF($AV850="","",IF($AB850=0,$R850,0))</f>
        <v/>
      </c>
      <c r="AY850" s="2">
        <f>IF($AV850="","",IF(AND($Z850=0,COUNTIF('AR SALES'!$L$2:$L$2501,$L850)=0),"YES",""))</f>
        <v/>
      </c>
      <c r="AZ850" s="2">
        <f>IF($AV850="","",IFERROR(VLOOKUP($AU850,CODES!$A:$B,2,FALSE),"NO CODE"))</f>
        <v/>
      </c>
      <c r="BA850" s="2">
        <f>IF(""&amp;$F850&lt;&gt;"4","",IF($AY850="YES","",IF(ROUND(SUMIFS($AE$2:$AE$4001,$L$2:$L$4001,$L850,$F$2:$F$4001,"4")-SUMIFS('AR SALES'!$Y$2:$Y$2501,'AR SALES'!$L$2:$L$2501,$L850,'AR SALES'!$AD$2:$AD$2501,"OFF"),2)=0,"","STALE")))</f>
        <v/>
      </c>
      <c r="BB850" s="2">
        <f>IF(OR(""&amp;$F850="2",""&amp;$F850="4",""&amp;$F850="G",""&amp;$F850="H"),IF($AY850="YES","",IF($AB850&lt;&gt;0,"",IF(COUNTIFS('AR SALES'!$L$2:$L$2501,$L850,'AR SALES'!$AD$2:$AD$2501,IF(""&amp;$F850="4","OFF","ON"),'AR SALES'!$AF$2:$AF$2501,"Y")&gt;0,"","NO EXEMPTION"))),"")</f>
        <v/>
      </c>
    </row>
    <row r="851">
      <c r="AT851" s="2">
        <f>IF($L851="","",IFERROR(INDEX('AR SALES'!$H$2:$H$2501,MATCH(""&amp;$L851,'AR SALES'!$AE$2:$AE$2501,0)),""))</f>
        <v/>
      </c>
      <c r="AU851" s="2">
        <f>IF($L851="","",IF($A851&lt;&gt;"GA","",IF($E851="FULTON",IF(ISNUMBER(SEARCH("COLLEGE PARK",$AT851)),"FULTON (COLLEGE PARK)",IF(ISNUMBER(SEARCH("HAPEVILLE",$AT851)),"FULTON (HAPEVILLE)",IF(ISNUMBER(SEARCH("EAST POINT",$AT851)),"FULTON (EAST POINT)",IF(ISNUMBER(SEARCH("ATLANTA",$AT851)),"FULTON (ATL LIMITS)","FULTON")))),IF($E851="DEKALB",IF(ISNUMBER(SEARCH("ATLANTA",$AT851)),"DEKALB (ATL LIMITS)","DEKALB"),IF(AND($E851="CLAYTON",ISNUMBER(SEARCH("COLLEGE PARK",$AT851))),"CLAYTON (COLLEGE PARK)",$E851)))))</f>
        <v/>
      </c>
      <c r="AV851" s="2">
        <f>IF($L851="","",IF(""&amp;$F851="2","DIESEL",IF(OR(""&amp;$F851="G",""&amp;$F851="H"),"GAS","")))</f>
        <v/>
      </c>
      <c r="AW851" s="2">
        <f>IF($AV851="","",$R851)</f>
        <v/>
      </c>
      <c r="AX851" s="2">
        <f>IF($AV851="","",IF($AB851=0,$R851,0))</f>
        <v/>
      </c>
      <c r="AY851" s="2">
        <f>IF($AV851="","",IF(AND($Z851=0,COUNTIF('AR SALES'!$L$2:$L$2501,$L851)=0),"YES",""))</f>
        <v/>
      </c>
      <c r="AZ851" s="2">
        <f>IF($AV851="","",IFERROR(VLOOKUP($AU851,CODES!$A:$B,2,FALSE),"NO CODE"))</f>
        <v/>
      </c>
      <c r="BA851" s="2">
        <f>IF(""&amp;$F851&lt;&gt;"4","",IF($AY851="YES","",IF(ROUND(SUMIFS($AE$2:$AE$4001,$L$2:$L$4001,$L851,$F$2:$F$4001,"4")-SUMIFS('AR SALES'!$Y$2:$Y$2501,'AR SALES'!$L$2:$L$2501,$L851,'AR SALES'!$AD$2:$AD$2501,"OFF"),2)=0,"","STALE")))</f>
        <v/>
      </c>
      <c r="BB851" s="2">
        <f>IF(OR(""&amp;$F851="2",""&amp;$F851="4",""&amp;$F851="G",""&amp;$F851="H"),IF($AY851="YES","",IF($AB851&lt;&gt;0,"",IF(COUNTIFS('AR SALES'!$L$2:$L$2501,$L851,'AR SALES'!$AD$2:$AD$2501,IF(""&amp;$F851="4","OFF","ON"),'AR SALES'!$AF$2:$AF$2501,"Y")&gt;0,"","NO EXEMPTION"))),"")</f>
        <v/>
      </c>
    </row>
    <row r="852">
      <c r="AT852" s="2">
        <f>IF($L852="","",IFERROR(INDEX('AR SALES'!$H$2:$H$2501,MATCH(""&amp;$L852,'AR SALES'!$AE$2:$AE$2501,0)),""))</f>
        <v/>
      </c>
      <c r="AU852" s="2">
        <f>IF($L852="","",IF($A852&lt;&gt;"GA","",IF($E852="FULTON",IF(ISNUMBER(SEARCH("COLLEGE PARK",$AT852)),"FULTON (COLLEGE PARK)",IF(ISNUMBER(SEARCH("HAPEVILLE",$AT852)),"FULTON (HAPEVILLE)",IF(ISNUMBER(SEARCH("EAST POINT",$AT852)),"FULTON (EAST POINT)",IF(ISNUMBER(SEARCH("ATLANTA",$AT852)),"FULTON (ATL LIMITS)","FULTON")))),IF($E852="DEKALB",IF(ISNUMBER(SEARCH("ATLANTA",$AT852)),"DEKALB (ATL LIMITS)","DEKALB"),IF(AND($E852="CLAYTON",ISNUMBER(SEARCH("COLLEGE PARK",$AT852))),"CLAYTON (COLLEGE PARK)",$E852)))))</f>
        <v/>
      </c>
      <c r="AV852" s="2">
        <f>IF($L852="","",IF(""&amp;$F852="2","DIESEL",IF(OR(""&amp;$F852="G",""&amp;$F852="H"),"GAS","")))</f>
        <v/>
      </c>
      <c r="AW852" s="2">
        <f>IF($AV852="","",$R852)</f>
        <v/>
      </c>
      <c r="AX852" s="2">
        <f>IF($AV852="","",IF($AB852=0,$R852,0))</f>
        <v/>
      </c>
      <c r="AY852" s="2">
        <f>IF($AV852="","",IF(AND($Z852=0,COUNTIF('AR SALES'!$L$2:$L$2501,$L852)=0),"YES",""))</f>
        <v/>
      </c>
      <c r="AZ852" s="2">
        <f>IF($AV852="","",IFERROR(VLOOKUP($AU852,CODES!$A:$B,2,FALSE),"NO CODE"))</f>
        <v/>
      </c>
      <c r="BA852" s="2">
        <f>IF(""&amp;$F852&lt;&gt;"4","",IF($AY852="YES","",IF(ROUND(SUMIFS($AE$2:$AE$4001,$L$2:$L$4001,$L852,$F$2:$F$4001,"4")-SUMIFS('AR SALES'!$Y$2:$Y$2501,'AR SALES'!$L$2:$L$2501,$L852,'AR SALES'!$AD$2:$AD$2501,"OFF"),2)=0,"","STALE")))</f>
        <v/>
      </c>
      <c r="BB852" s="2">
        <f>IF(OR(""&amp;$F852="2",""&amp;$F852="4",""&amp;$F852="G",""&amp;$F852="H"),IF($AY852="YES","",IF($AB852&lt;&gt;0,"",IF(COUNTIFS('AR SALES'!$L$2:$L$2501,$L852,'AR SALES'!$AD$2:$AD$2501,IF(""&amp;$F852="4","OFF","ON"),'AR SALES'!$AF$2:$AF$2501,"Y")&gt;0,"","NO EXEMPTION"))),"")</f>
        <v/>
      </c>
    </row>
    <row r="853">
      <c r="AT853" s="2">
        <f>IF($L853="","",IFERROR(INDEX('AR SALES'!$H$2:$H$2501,MATCH(""&amp;$L853,'AR SALES'!$AE$2:$AE$2501,0)),""))</f>
        <v/>
      </c>
      <c r="AU853" s="2">
        <f>IF($L853="","",IF($A853&lt;&gt;"GA","",IF($E853="FULTON",IF(ISNUMBER(SEARCH("COLLEGE PARK",$AT853)),"FULTON (COLLEGE PARK)",IF(ISNUMBER(SEARCH("HAPEVILLE",$AT853)),"FULTON (HAPEVILLE)",IF(ISNUMBER(SEARCH("EAST POINT",$AT853)),"FULTON (EAST POINT)",IF(ISNUMBER(SEARCH("ATLANTA",$AT853)),"FULTON (ATL LIMITS)","FULTON")))),IF($E853="DEKALB",IF(ISNUMBER(SEARCH("ATLANTA",$AT853)),"DEKALB (ATL LIMITS)","DEKALB"),IF(AND($E853="CLAYTON",ISNUMBER(SEARCH("COLLEGE PARK",$AT853))),"CLAYTON (COLLEGE PARK)",$E853)))))</f>
        <v/>
      </c>
      <c r="AV853" s="2">
        <f>IF($L853="","",IF(""&amp;$F853="2","DIESEL",IF(OR(""&amp;$F853="G",""&amp;$F853="H"),"GAS","")))</f>
        <v/>
      </c>
      <c r="AW853" s="2">
        <f>IF($AV853="","",$R853)</f>
        <v/>
      </c>
      <c r="AX853" s="2">
        <f>IF($AV853="","",IF($AB853=0,$R853,0))</f>
        <v/>
      </c>
      <c r="AY853" s="2">
        <f>IF($AV853="","",IF(AND($Z853=0,COUNTIF('AR SALES'!$L$2:$L$2501,$L853)=0),"YES",""))</f>
        <v/>
      </c>
      <c r="AZ853" s="2">
        <f>IF($AV853="","",IFERROR(VLOOKUP($AU853,CODES!$A:$B,2,FALSE),"NO CODE"))</f>
        <v/>
      </c>
      <c r="BA853" s="2">
        <f>IF(""&amp;$F853&lt;&gt;"4","",IF($AY853="YES","",IF(ROUND(SUMIFS($AE$2:$AE$4001,$L$2:$L$4001,$L853,$F$2:$F$4001,"4")-SUMIFS('AR SALES'!$Y$2:$Y$2501,'AR SALES'!$L$2:$L$2501,$L853,'AR SALES'!$AD$2:$AD$2501,"OFF"),2)=0,"","STALE")))</f>
        <v/>
      </c>
      <c r="BB853" s="2">
        <f>IF(OR(""&amp;$F853="2",""&amp;$F853="4",""&amp;$F853="G",""&amp;$F853="H"),IF($AY853="YES","",IF($AB853&lt;&gt;0,"",IF(COUNTIFS('AR SALES'!$L$2:$L$2501,$L853,'AR SALES'!$AD$2:$AD$2501,IF(""&amp;$F853="4","OFF","ON"),'AR SALES'!$AF$2:$AF$2501,"Y")&gt;0,"","NO EXEMPTION"))),"")</f>
        <v/>
      </c>
    </row>
    <row r="854">
      <c r="AT854" s="2">
        <f>IF($L854="","",IFERROR(INDEX('AR SALES'!$H$2:$H$2501,MATCH(""&amp;$L854,'AR SALES'!$AE$2:$AE$2501,0)),""))</f>
        <v/>
      </c>
      <c r="AU854" s="2">
        <f>IF($L854="","",IF($A854&lt;&gt;"GA","",IF($E854="FULTON",IF(ISNUMBER(SEARCH("COLLEGE PARK",$AT854)),"FULTON (COLLEGE PARK)",IF(ISNUMBER(SEARCH("HAPEVILLE",$AT854)),"FULTON (HAPEVILLE)",IF(ISNUMBER(SEARCH("EAST POINT",$AT854)),"FULTON (EAST POINT)",IF(ISNUMBER(SEARCH("ATLANTA",$AT854)),"FULTON (ATL LIMITS)","FULTON")))),IF($E854="DEKALB",IF(ISNUMBER(SEARCH("ATLANTA",$AT854)),"DEKALB (ATL LIMITS)","DEKALB"),IF(AND($E854="CLAYTON",ISNUMBER(SEARCH("COLLEGE PARK",$AT854))),"CLAYTON (COLLEGE PARK)",$E854)))))</f>
        <v/>
      </c>
      <c r="AV854" s="2">
        <f>IF($L854="","",IF(""&amp;$F854="2","DIESEL",IF(OR(""&amp;$F854="G",""&amp;$F854="H"),"GAS","")))</f>
        <v/>
      </c>
      <c r="AW854" s="2">
        <f>IF($AV854="","",$R854)</f>
        <v/>
      </c>
      <c r="AX854" s="2">
        <f>IF($AV854="","",IF($AB854=0,$R854,0))</f>
        <v/>
      </c>
      <c r="AY854" s="2">
        <f>IF($AV854="","",IF(AND($Z854=0,COUNTIF('AR SALES'!$L$2:$L$2501,$L854)=0),"YES",""))</f>
        <v/>
      </c>
      <c r="AZ854" s="2">
        <f>IF($AV854="","",IFERROR(VLOOKUP($AU854,CODES!$A:$B,2,FALSE),"NO CODE"))</f>
        <v/>
      </c>
      <c r="BA854" s="2">
        <f>IF(""&amp;$F854&lt;&gt;"4","",IF($AY854="YES","",IF(ROUND(SUMIFS($AE$2:$AE$4001,$L$2:$L$4001,$L854,$F$2:$F$4001,"4")-SUMIFS('AR SALES'!$Y$2:$Y$2501,'AR SALES'!$L$2:$L$2501,$L854,'AR SALES'!$AD$2:$AD$2501,"OFF"),2)=0,"","STALE")))</f>
        <v/>
      </c>
      <c r="BB854" s="2">
        <f>IF(OR(""&amp;$F854="2",""&amp;$F854="4",""&amp;$F854="G",""&amp;$F854="H"),IF($AY854="YES","",IF($AB854&lt;&gt;0,"",IF(COUNTIFS('AR SALES'!$L$2:$L$2501,$L854,'AR SALES'!$AD$2:$AD$2501,IF(""&amp;$F854="4","OFF","ON"),'AR SALES'!$AF$2:$AF$2501,"Y")&gt;0,"","NO EXEMPTION"))),"")</f>
        <v/>
      </c>
    </row>
    <row r="855">
      <c r="AT855" s="2">
        <f>IF($L855="","",IFERROR(INDEX('AR SALES'!$H$2:$H$2501,MATCH(""&amp;$L855,'AR SALES'!$AE$2:$AE$2501,0)),""))</f>
        <v/>
      </c>
      <c r="AU855" s="2">
        <f>IF($L855="","",IF($A855&lt;&gt;"GA","",IF($E855="FULTON",IF(ISNUMBER(SEARCH("COLLEGE PARK",$AT855)),"FULTON (COLLEGE PARK)",IF(ISNUMBER(SEARCH("HAPEVILLE",$AT855)),"FULTON (HAPEVILLE)",IF(ISNUMBER(SEARCH("EAST POINT",$AT855)),"FULTON (EAST POINT)",IF(ISNUMBER(SEARCH("ATLANTA",$AT855)),"FULTON (ATL LIMITS)","FULTON")))),IF($E855="DEKALB",IF(ISNUMBER(SEARCH("ATLANTA",$AT855)),"DEKALB (ATL LIMITS)","DEKALB"),IF(AND($E855="CLAYTON",ISNUMBER(SEARCH("COLLEGE PARK",$AT855))),"CLAYTON (COLLEGE PARK)",$E855)))))</f>
        <v/>
      </c>
      <c r="AV855" s="2">
        <f>IF($L855="","",IF(""&amp;$F855="2","DIESEL",IF(OR(""&amp;$F855="G",""&amp;$F855="H"),"GAS","")))</f>
        <v/>
      </c>
      <c r="AW855" s="2">
        <f>IF($AV855="","",$R855)</f>
        <v/>
      </c>
      <c r="AX855" s="2">
        <f>IF($AV855="","",IF($AB855=0,$R855,0))</f>
        <v/>
      </c>
      <c r="AY855" s="2">
        <f>IF($AV855="","",IF(AND($Z855=0,COUNTIF('AR SALES'!$L$2:$L$2501,$L855)=0),"YES",""))</f>
        <v/>
      </c>
      <c r="AZ855" s="2">
        <f>IF($AV855="","",IFERROR(VLOOKUP($AU855,CODES!$A:$B,2,FALSE),"NO CODE"))</f>
        <v/>
      </c>
      <c r="BA855" s="2">
        <f>IF(""&amp;$F855&lt;&gt;"4","",IF($AY855="YES","",IF(ROUND(SUMIFS($AE$2:$AE$4001,$L$2:$L$4001,$L855,$F$2:$F$4001,"4")-SUMIFS('AR SALES'!$Y$2:$Y$2501,'AR SALES'!$L$2:$L$2501,$L855,'AR SALES'!$AD$2:$AD$2501,"OFF"),2)=0,"","STALE")))</f>
        <v/>
      </c>
      <c r="BB855" s="2">
        <f>IF(OR(""&amp;$F855="2",""&amp;$F855="4",""&amp;$F855="G",""&amp;$F855="H"),IF($AY855="YES","",IF($AB855&lt;&gt;0,"",IF(COUNTIFS('AR SALES'!$L$2:$L$2501,$L855,'AR SALES'!$AD$2:$AD$2501,IF(""&amp;$F855="4","OFF","ON"),'AR SALES'!$AF$2:$AF$2501,"Y")&gt;0,"","NO EXEMPTION"))),"")</f>
        <v/>
      </c>
    </row>
    <row r="856">
      <c r="AT856" s="2">
        <f>IF($L856="","",IFERROR(INDEX('AR SALES'!$H$2:$H$2501,MATCH(""&amp;$L856,'AR SALES'!$AE$2:$AE$2501,0)),""))</f>
        <v/>
      </c>
      <c r="AU856" s="2">
        <f>IF($L856="","",IF($A856&lt;&gt;"GA","",IF($E856="FULTON",IF(ISNUMBER(SEARCH("COLLEGE PARK",$AT856)),"FULTON (COLLEGE PARK)",IF(ISNUMBER(SEARCH("HAPEVILLE",$AT856)),"FULTON (HAPEVILLE)",IF(ISNUMBER(SEARCH("EAST POINT",$AT856)),"FULTON (EAST POINT)",IF(ISNUMBER(SEARCH("ATLANTA",$AT856)),"FULTON (ATL LIMITS)","FULTON")))),IF($E856="DEKALB",IF(ISNUMBER(SEARCH("ATLANTA",$AT856)),"DEKALB (ATL LIMITS)","DEKALB"),IF(AND($E856="CLAYTON",ISNUMBER(SEARCH("COLLEGE PARK",$AT856))),"CLAYTON (COLLEGE PARK)",$E856)))))</f>
        <v/>
      </c>
      <c r="AV856" s="2">
        <f>IF($L856="","",IF(""&amp;$F856="2","DIESEL",IF(OR(""&amp;$F856="G",""&amp;$F856="H"),"GAS","")))</f>
        <v/>
      </c>
      <c r="AW856" s="2">
        <f>IF($AV856="","",$R856)</f>
        <v/>
      </c>
      <c r="AX856" s="2">
        <f>IF($AV856="","",IF($AB856=0,$R856,0))</f>
        <v/>
      </c>
      <c r="AY856" s="2">
        <f>IF($AV856="","",IF(AND($Z856=0,COUNTIF('AR SALES'!$L$2:$L$2501,$L856)=0),"YES",""))</f>
        <v/>
      </c>
      <c r="AZ856" s="2">
        <f>IF($AV856="","",IFERROR(VLOOKUP($AU856,CODES!$A:$B,2,FALSE),"NO CODE"))</f>
        <v/>
      </c>
      <c r="BA856" s="2">
        <f>IF(""&amp;$F856&lt;&gt;"4","",IF($AY856="YES","",IF(ROUND(SUMIFS($AE$2:$AE$4001,$L$2:$L$4001,$L856,$F$2:$F$4001,"4")-SUMIFS('AR SALES'!$Y$2:$Y$2501,'AR SALES'!$L$2:$L$2501,$L856,'AR SALES'!$AD$2:$AD$2501,"OFF"),2)=0,"","STALE")))</f>
        <v/>
      </c>
      <c r="BB856" s="2">
        <f>IF(OR(""&amp;$F856="2",""&amp;$F856="4",""&amp;$F856="G",""&amp;$F856="H"),IF($AY856="YES","",IF($AB856&lt;&gt;0,"",IF(COUNTIFS('AR SALES'!$L$2:$L$2501,$L856,'AR SALES'!$AD$2:$AD$2501,IF(""&amp;$F856="4","OFF","ON"),'AR SALES'!$AF$2:$AF$2501,"Y")&gt;0,"","NO EXEMPTION"))),"")</f>
        <v/>
      </c>
    </row>
    <row r="857">
      <c r="AT857" s="2">
        <f>IF($L857="","",IFERROR(INDEX('AR SALES'!$H$2:$H$2501,MATCH(""&amp;$L857,'AR SALES'!$AE$2:$AE$2501,0)),""))</f>
        <v/>
      </c>
      <c r="AU857" s="2">
        <f>IF($L857="","",IF($A857&lt;&gt;"GA","",IF($E857="FULTON",IF(ISNUMBER(SEARCH("COLLEGE PARK",$AT857)),"FULTON (COLLEGE PARK)",IF(ISNUMBER(SEARCH("HAPEVILLE",$AT857)),"FULTON (HAPEVILLE)",IF(ISNUMBER(SEARCH("EAST POINT",$AT857)),"FULTON (EAST POINT)",IF(ISNUMBER(SEARCH("ATLANTA",$AT857)),"FULTON (ATL LIMITS)","FULTON")))),IF($E857="DEKALB",IF(ISNUMBER(SEARCH("ATLANTA",$AT857)),"DEKALB (ATL LIMITS)","DEKALB"),IF(AND($E857="CLAYTON",ISNUMBER(SEARCH("COLLEGE PARK",$AT857))),"CLAYTON (COLLEGE PARK)",$E857)))))</f>
        <v/>
      </c>
      <c r="AV857" s="2">
        <f>IF($L857="","",IF(""&amp;$F857="2","DIESEL",IF(OR(""&amp;$F857="G",""&amp;$F857="H"),"GAS","")))</f>
        <v/>
      </c>
      <c r="AW857" s="2">
        <f>IF($AV857="","",$R857)</f>
        <v/>
      </c>
      <c r="AX857" s="2">
        <f>IF($AV857="","",IF($AB857=0,$R857,0))</f>
        <v/>
      </c>
      <c r="AY857" s="2">
        <f>IF($AV857="","",IF(AND($Z857=0,COUNTIF('AR SALES'!$L$2:$L$2501,$L857)=0),"YES",""))</f>
        <v/>
      </c>
      <c r="AZ857" s="2">
        <f>IF($AV857="","",IFERROR(VLOOKUP($AU857,CODES!$A:$B,2,FALSE),"NO CODE"))</f>
        <v/>
      </c>
      <c r="BA857" s="2">
        <f>IF(""&amp;$F857&lt;&gt;"4","",IF($AY857="YES","",IF(ROUND(SUMIFS($AE$2:$AE$4001,$L$2:$L$4001,$L857,$F$2:$F$4001,"4")-SUMIFS('AR SALES'!$Y$2:$Y$2501,'AR SALES'!$L$2:$L$2501,$L857,'AR SALES'!$AD$2:$AD$2501,"OFF"),2)=0,"","STALE")))</f>
        <v/>
      </c>
      <c r="BB857" s="2">
        <f>IF(OR(""&amp;$F857="2",""&amp;$F857="4",""&amp;$F857="G",""&amp;$F857="H"),IF($AY857="YES","",IF($AB857&lt;&gt;0,"",IF(COUNTIFS('AR SALES'!$L$2:$L$2501,$L857,'AR SALES'!$AD$2:$AD$2501,IF(""&amp;$F857="4","OFF","ON"),'AR SALES'!$AF$2:$AF$2501,"Y")&gt;0,"","NO EXEMPTION"))),"")</f>
        <v/>
      </c>
    </row>
    <row r="858">
      <c r="AT858" s="2">
        <f>IF($L858="","",IFERROR(INDEX('AR SALES'!$H$2:$H$2501,MATCH(""&amp;$L858,'AR SALES'!$AE$2:$AE$2501,0)),""))</f>
        <v/>
      </c>
      <c r="AU858" s="2">
        <f>IF($L858="","",IF($A858&lt;&gt;"GA","",IF($E858="FULTON",IF(ISNUMBER(SEARCH("COLLEGE PARK",$AT858)),"FULTON (COLLEGE PARK)",IF(ISNUMBER(SEARCH("HAPEVILLE",$AT858)),"FULTON (HAPEVILLE)",IF(ISNUMBER(SEARCH("EAST POINT",$AT858)),"FULTON (EAST POINT)",IF(ISNUMBER(SEARCH("ATLANTA",$AT858)),"FULTON (ATL LIMITS)","FULTON")))),IF($E858="DEKALB",IF(ISNUMBER(SEARCH("ATLANTA",$AT858)),"DEKALB (ATL LIMITS)","DEKALB"),IF(AND($E858="CLAYTON",ISNUMBER(SEARCH("COLLEGE PARK",$AT858))),"CLAYTON (COLLEGE PARK)",$E858)))))</f>
        <v/>
      </c>
      <c r="AV858" s="2">
        <f>IF($L858="","",IF(""&amp;$F858="2","DIESEL",IF(OR(""&amp;$F858="G",""&amp;$F858="H"),"GAS","")))</f>
        <v/>
      </c>
      <c r="AW858" s="2">
        <f>IF($AV858="","",$R858)</f>
        <v/>
      </c>
      <c r="AX858" s="2">
        <f>IF($AV858="","",IF($AB858=0,$R858,0))</f>
        <v/>
      </c>
      <c r="AY858" s="2">
        <f>IF($AV858="","",IF(AND($Z858=0,COUNTIF('AR SALES'!$L$2:$L$2501,$L858)=0),"YES",""))</f>
        <v/>
      </c>
      <c r="AZ858" s="2">
        <f>IF($AV858="","",IFERROR(VLOOKUP($AU858,CODES!$A:$B,2,FALSE),"NO CODE"))</f>
        <v/>
      </c>
      <c r="BA858" s="2">
        <f>IF(""&amp;$F858&lt;&gt;"4","",IF($AY858="YES","",IF(ROUND(SUMIFS($AE$2:$AE$4001,$L$2:$L$4001,$L858,$F$2:$F$4001,"4")-SUMIFS('AR SALES'!$Y$2:$Y$2501,'AR SALES'!$L$2:$L$2501,$L858,'AR SALES'!$AD$2:$AD$2501,"OFF"),2)=0,"","STALE")))</f>
        <v/>
      </c>
      <c r="BB858" s="2">
        <f>IF(OR(""&amp;$F858="2",""&amp;$F858="4",""&amp;$F858="G",""&amp;$F858="H"),IF($AY858="YES","",IF($AB858&lt;&gt;0,"",IF(COUNTIFS('AR SALES'!$L$2:$L$2501,$L858,'AR SALES'!$AD$2:$AD$2501,IF(""&amp;$F858="4","OFF","ON"),'AR SALES'!$AF$2:$AF$2501,"Y")&gt;0,"","NO EXEMPTION"))),"")</f>
        <v/>
      </c>
    </row>
    <row r="859">
      <c r="AT859" s="2">
        <f>IF($L859="","",IFERROR(INDEX('AR SALES'!$H$2:$H$2501,MATCH(""&amp;$L859,'AR SALES'!$AE$2:$AE$2501,0)),""))</f>
        <v/>
      </c>
      <c r="AU859" s="2">
        <f>IF($L859="","",IF($A859&lt;&gt;"GA","",IF($E859="FULTON",IF(ISNUMBER(SEARCH("COLLEGE PARK",$AT859)),"FULTON (COLLEGE PARK)",IF(ISNUMBER(SEARCH("HAPEVILLE",$AT859)),"FULTON (HAPEVILLE)",IF(ISNUMBER(SEARCH("EAST POINT",$AT859)),"FULTON (EAST POINT)",IF(ISNUMBER(SEARCH("ATLANTA",$AT859)),"FULTON (ATL LIMITS)","FULTON")))),IF($E859="DEKALB",IF(ISNUMBER(SEARCH("ATLANTA",$AT859)),"DEKALB (ATL LIMITS)","DEKALB"),IF(AND($E859="CLAYTON",ISNUMBER(SEARCH("COLLEGE PARK",$AT859))),"CLAYTON (COLLEGE PARK)",$E859)))))</f>
        <v/>
      </c>
      <c r="AV859" s="2">
        <f>IF($L859="","",IF(""&amp;$F859="2","DIESEL",IF(OR(""&amp;$F859="G",""&amp;$F859="H"),"GAS","")))</f>
        <v/>
      </c>
      <c r="AW859" s="2">
        <f>IF($AV859="","",$R859)</f>
        <v/>
      </c>
      <c r="AX859" s="2">
        <f>IF($AV859="","",IF($AB859=0,$R859,0))</f>
        <v/>
      </c>
      <c r="AY859" s="2">
        <f>IF($AV859="","",IF(AND($Z859=0,COUNTIF('AR SALES'!$L$2:$L$2501,$L859)=0),"YES",""))</f>
        <v/>
      </c>
      <c r="AZ859" s="2">
        <f>IF($AV859="","",IFERROR(VLOOKUP($AU859,CODES!$A:$B,2,FALSE),"NO CODE"))</f>
        <v/>
      </c>
      <c r="BA859" s="2">
        <f>IF(""&amp;$F859&lt;&gt;"4","",IF($AY859="YES","",IF(ROUND(SUMIFS($AE$2:$AE$4001,$L$2:$L$4001,$L859,$F$2:$F$4001,"4")-SUMIFS('AR SALES'!$Y$2:$Y$2501,'AR SALES'!$L$2:$L$2501,$L859,'AR SALES'!$AD$2:$AD$2501,"OFF"),2)=0,"","STALE")))</f>
        <v/>
      </c>
      <c r="BB859" s="2">
        <f>IF(OR(""&amp;$F859="2",""&amp;$F859="4",""&amp;$F859="G",""&amp;$F859="H"),IF($AY859="YES","",IF($AB859&lt;&gt;0,"",IF(COUNTIFS('AR SALES'!$L$2:$L$2501,$L859,'AR SALES'!$AD$2:$AD$2501,IF(""&amp;$F859="4","OFF","ON"),'AR SALES'!$AF$2:$AF$2501,"Y")&gt;0,"","NO EXEMPTION"))),"")</f>
        <v/>
      </c>
    </row>
    <row r="860">
      <c r="AT860" s="2">
        <f>IF($L860="","",IFERROR(INDEX('AR SALES'!$H$2:$H$2501,MATCH(""&amp;$L860,'AR SALES'!$AE$2:$AE$2501,0)),""))</f>
        <v/>
      </c>
      <c r="AU860" s="2">
        <f>IF($L860="","",IF($A860&lt;&gt;"GA","",IF($E860="FULTON",IF(ISNUMBER(SEARCH("COLLEGE PARK",$AT860)),"FULTON (COLLEGE PARK)",IF(ISNUMBER(SEARCH("HAPEVILLE",$AT860)),"FULTON (HAPEVILLE)",IF(ISNUMBER(SEARCH("EAST POINT",$AT860)),"FULTON (EAST POINT)",IF(ISNUMBER(SEARCH("ATLANTA",$AT860)),"FULTON (ATL LIMITS)","FULTON")))),IF($E860="DEKALB",IF(ISNUMBER(SEARCH("ATLANTA",$AT860)),"DEKALB (ATL LIMITS)","DEKALB"),IF(AND($E860="CLAYTON",ISNUMBER(SEARCH("COLLEGE PARK",$AT860))),"CLAYTON (COLLEGE PARK)",$E860)))))</f>
        <v/>
      </c>
      <c r="AV860" s="2">
        <f>IF($L860="","",IF(""&amp;$F860="2","DIESEL",IF(OR(""&amp;$F860="G",""&amp;$F860="H"),"GAS","")))</f>
        <v/>
      </c>
      <c r="AW860" s="2">
        <f>IF($AV860="","",$R860)</f>
        <v/>
      </c>
      <c r="AX860" s="2">
        <f>IF($AV860="","",IF($AB860=0,$R860,0))</f>
        <v/>
      </c>
      <c r="AY860" s="2">
        <f>IF($AV860="","",IF(AND($Z860=0,COUNTIF('AR SALES'!$L$2:$L$2501,$L860)=0),"YES",""))</f>
        <v/>
      </c>
      <c r="AZ860" s="2">
        <f>IF($AV860="","",IFERROR(VLOOKUP($AU860,CODES!$A:$B,2,FALSE),"NO CODE"))</f>
        <v/>
      </c>
      <c r="BA860" s="2">
        <f>IF(""&amp;$F860&lt;&gt;"4","",IF($AY860="YES","",IF(ROUND(SUMIFS($AE$2:$AE$4001,$L$2:$L$4001,$L860,$F$2:$F$4001,"4")-SUMIFS('AR SALES'!$Y$2:$Y$2501,'AR SALES'!$L$2:$L$2501,$L860,'AR SALES'!$AD$2:$AD$2501,"OFF"),2)=0,"","STALE")))</f>
        <v/>
      </c>
      <c r="BB860" s="2">
        <f>IF(OR(""&amp;$F860="2",""&amp;$F860="4",""&amp;$F860="G",""&amp;$F860="H"),IF($AY860="YES","",IF($AB860&lt;&gt;0,"",IF(COUNTIFS('AR SALES'!$L$2:$L$2501,$L860,'AR SALES'!$AD$2:$AD$2501,IF(""&amp;$F860="4","OFF","ON"),'AR SALES'!$AF$2:$AF$2501,"Y")&gt;0,"","NO EXEMPTION"))),"")</f>
        <v/>
      </c>
    </row>
    <row r="861">
      <c r="AT861" s="2">
        <f>IF($L861="","",IFERROR(INDEX('AR SALES'!$H$2:$H$2501,MATCH(""&amp;$L861,'AR SALES'!$AE$2:$AE$2501,0)),""))</f>
        <v/>
      </c>
      <c r="AU861" s="2">
        <f>IF($L861="","",IF($A861&lt;&gt;"GA","",IF($E861="FULTON",IF(ISNUMBER(SEARCH("COLLEGE PARK",$AT861)),"FULTON (COLLEGE PARK)",IF(ISNUMBER(SEARCH("HAPEVILLE",$AT861)),"FULTON (HAPEVILLE)",IF(ISNUMBER(SEARCH("EAST POINT",$AT861)),"FULTON (EAST POINT)",IF(ISNUMBER(SEARCH("ATLANTA",$AT861)),"FULTON (ATL LIMITS)","FULTON")))),IF($E861="DEKALB",IF(ISNUMBER(SEARCH("ATLANTA",$AT861)),"DEKALB (ATL LIMITS)","DEKALB"),IF(AND($E861="CLAYTON",ISNUMBER(SEARCH("COLLEGE PARK",$AT861))),"CLAYTON (COLLEGE PARK)",$E861)))))</f>
        <v/>
      </c>
      <c r="AV861" s="2">
        <f>IF($L861="","",IF(""&amp;$F861="2","DIESEL",IF(OR(""&amp;$F861="G",""&amp;$F861="H"),"GAS","")))</f>
        <v/>
      </c>
      <c r="AW861" s="2">
        <f>IF($AV861="","",$R861)</f>
        <v/>
      </c>
      <c r="AX861" s="2">
        <f>IF($AV861="","",IF($AB861=0,$R861,0))</f>
        <v/>
      </c>
      <c r="AY861" s="2">
        <f>IF($AV861="","",IF(AND($Z861=0,COUNTIF('AR SALES'!$L$2:$L$2501,$L861)=0),"YES",""))</f>
        <v/>
      </c>
      <c r="AZ861" s="2">
        <f>IF($AV861="","",IFERROR(VLOOKUP($AU861,CODES!$A:$B,2,FALSE),"NO CODE"))</f>
        <v/>
      </c>
      <c r="BA861" s="2">
        <f>IF(""&amp;$F861&lt;&gt;"4","",IF($AY861="YES","",IF(ROUND(SUMIFS($AE$2:$AE$4001,$L$2:$L$4001,$L861,$F$2:$F$4001,"4")-SUMIFS('AR SALES'!$Y$2:$Y$2501,'AR SALES'!$L$2:$L$2501,$L861,'AR SALES'!$AD$2:$AD$2501,"OFF"),2)=0,"","STALE")))</f>
        <v/>
      </c>
      <c r="BB861" s="2">
        <f>IF(OR(""&amp;$F861="2",""&amp;$F861="4",""&amp;$F861="G",""&amp;$F861="H"),IF($AY861="YES","",IF($AB861&lt;&gt;0,"",IF(COUNTIFS('AR SALES'!$L$2:$L$2501,$L861,'AR SALES'!$AD$2:$AD$2501,IF(""&amp;$F861="4","OFF","ON"),'AR SALES'!$AF$2:$AF$2501,"Y")&gt;0,"","NO EXEMPTION"))),"")</f>
        <v/>
      </c>
    </row>
    <row r="862">
      <c r="AT862" s="2">
        <f>IF($L862="","",IFERROR(INDEX('AR SALES'!$H$2:$H$2501,MATCH(""&amp;$L862,'AR SALES'!$AE$2:$AE$2501,0)),""))</f>
        <v/>
      </c>
      <c r="AU862" s="2">
        <f>IF($L862="","",IF($A862&lt;&gt;"GA","",IF($E862="FULTON",IF(ISNUMBER(SEARCH("COLLEGE PARK",$AT862)),"FULTON (COLLEGE PARK)",IF(ISNUMBER(SEARCH("HAPEVILLE",$AT862)),"FULTON (HAPEVILLE)",IF(ISNUMBER(SEARCH("EAST POINT",$AT862)),"FULTON (EAST POINT)",IF(ISNUMBER(SEARCH("ATLANTA",$AT862)),"FULTON (ATL LIMITS)","FULTON")))),IF($E862="DEKALB",IF(ISNUMBER(SEARCH("ATLANTA",$AT862)),"DEKALB (ATL LIMITS)","DEKALB"),IF(AND($E862="CLAYTON",ISNUMBER(SEARCH("COLLEGE PARK",$AT862))),"CLAYTON (COLLEGE PARK)",$E862)))))</f>
        <v/>
      </c>
      <c r="AV862" s="2">
        <f>IF($L862="","",IF(""&amp;$F862="2","DIESEL",IF(OR(""&amp;$F862="G",""&amp;$F862="H"),"GAS","")))</f>
        <v/>
      </c>
      <c r="AW862" s="2">
        <f>IF($AV862="","",$R862)</f>
        <v/>
      </c>
      <c r="AX862" s="2">
        <f>IF($AV862="","",IF($AB862=0,$R862,0))</f>
        <v/>
      </c>
      <c r="AY862" s="2">
        <f>IF($AV862="","",IF(AND($Z862=0,COUNTIF('AR SALES'!$L$2:$L$2501,$L862)=0),"YES",""))</f>
        <v/>
      </c>
      <c r="AZ862" s="2">
        <f>IF($AV862="","",IFERROR(VLOOKUP($AU862,CODES!$A:$B,2,FALSE),"NO CODE"))</f>
        <v/>
      </c>
      <c r="BA862" s="2">
        <f>IF(""&amp;$F862&lt;&gt;"4","",IF($AY862="YES","",IF(ROUND(SUMIFS($AE$2:$AE$4001,$L$2:$L$4001,$L862,$F$2:$F$4001,"4")-SUMIFS('AR SALES'!$Y$2:$Y$2501,'AR SALES'!$L$2:$L$2501,$L862,'AR SALES'!$AD$2:$AD$2501,"OFF"),2)=0,"","STALE")))</f>
        <v/>
      </c>
      <c r="BB862" s="2">
        <f>IF(OR(""&amp;$F862="2",""&amp;$F862="4",""&amp;$F862="G",""&amp;$F862="H"),IF($AY862="YES","",IF($AB862&lt;&gt;0,"",IF(COUNTIFS('AR SALES'!$L$2:$L$2501,$L862,'AR SALES'!$AD$2:$AD$2501,IF(""&amp;$F862="4","OFF","ON"),'AR SALES'!$AF$2:$AF$2501,"Y")&gt;0,"","NO EXEMPTION"))),"")</f>
        <v/>
      </c>
    </row>
    <row r="863">
      <c r="AT863" s="2">
        <f>IF($L863="","",IFERROR(INDEX('AR SALES'!$H$2:$H$2501,MATCH(""&amp;$L863,'AR SALES'!$AE$2:$AE$2501,0)),""))</f>
        <v/>
      </c>
      <c r="AU863" s="2">
        <f>IF($L863="","",IF($A863&lt;&gt;"GA","",IF($E863="FULTON",IF(ISNUMBER(SEARCH("COLLEGE PARK",$AT863)),"FULTON (COLLEGE PARK)",IF(ISNUMBER(SEARCH("HAPEVILLE",$AT863)),"FULTON (HAPEVILLE)",IF(ISNUMBER(SEARCH("EAST POINT",$AT863)),"FULTON (EAST POINT)",IF(ISNUMBER(SEARCH("ATLANTA",$AT863)),"FULTON (ATL LIMITS)","FULTON")))),IF($E863="DEKALB",IF(ISNUMBER(SEARCH("ATLANTA",$AT863)),"DEKALB (ATL LIMITS)","DEKALB"),IF(AND($E863="CLAYTON",ISNUMBER(SEARCH("COLLEGE PARK",$AT863))),"CLAYTON (COLLEGE PARK)",$E863)))))</f>
        <v/>
      </c>
      <c r="AV863" s="2">
        <f>IF($L863="","",IF(""&amp;$F863="2","DIESEL",IF(OR(""&amp;$F863="G",""&amp;$F863="H"),"GAS","")))</f>
        <v/>
      </c>
      <c r="AW863" s="2">
        <f>IF($AV863="","",$R863)</f>
        <v/>
      </c>
      <c r="AX863" s="2">
        <f>IF($AV863="","",IF($AB863=0,$R863,0))</f>
        <v/>
      </c>
      <c r="AY863" s="2">
        <f>IF($AV863="","",IF(AND($Z863=0,COUNTIF('AR SALES'!$L$2:$L$2501,$L863)=0),"YES",""))</f>
        <v/>
      </c>
      <c r="AZ863" s="2">
        <f>IF($AV863="","",IFERROR(VLOOKUP($AU863,CODES!$A:$B,2,FALSE),"NO CODE"))</f>
        <v/>
      </c>
      <c r="BA863" s="2">
        <f>IF(""&amp;$F863&lt;&gt;"4","",IF($AY863="YES","",IF(ROUND(SUMIFS($AE$2:$AE$4001,$L$2:$L$4001,$L863,$F$2:$F$4001,"4")-SUMIFS('AR SALES'!$Y$2:$Y$2501,'AR SALES'!$L$2:$L$2501,$L863,'AR SALES'!$AD$2:$AD$2501,"OFF"),2)=0,"","STALE")))</f>
        <v/>
      </c>
      <c r="BB863" s="2">
        <f>IF(OR(""&amp;$F863="2",""&amp;$F863="4",""&amp;$F863="G",""&amp;$F863="H"),IF($AY863="YES","",IF($AB863&lt;&gt;0,"",IF(COUNTIFS('AR SALES'!$L$2:$L$2501,$L863,'AR SALES'!$AD$2:$AD$2501,IF(""&amp;$F863="4","OFF","ON"),'AR SALES'!$AF$2:$AF$2501,"Y")&gt;0,"","NO EXEMPTION"))),"")</f>
        <v/>
      </c>
    </row>
    <row r="864">
      <c r="AT864" s="2">
        <f>IF($L864="","",IFERROR(INDEX('AR SALES'!$H$2:$H$2501,MATCH(""&amp;$L864,'AR SALES'!$AE$2:$AE$2501,0)),""))</f>
        <v/>
      </c>
      <c r="AU864" s="2">
        <f>IF($L864="","",IF($A864&lt;&gt;"GA","",IF($E864="FULTON",IF(ISNUMBER(SEARCH("COLLEGE PARK",$AT864)),"FULTON (COLLEGE PARK)",IF(ISNUMBER(SEARCH("HAPEVILLE",$AT864)),"FULTON (HAPEVILLE)",IF(ISNUMBER(SEARCH("EAST POINT",$AT864)),"FULTON (EAST POINT)",IF(ISNUMBER(SEARCH("ATLANTA",$AT864)),"FULTON (ATL LIMITS)","FULTON")))),IF($E864="DEKALB",IF(ISNUMBER(SEARCH("ATLANTA",$AT864)),"DEKALB (ATL LIMITS)","DEKALB"),IF(AND($E864="CLAYTON",ISNUMBER(SEARCH("COLLEGE PARK",$AT864))),"CLAYTON (COLLEGE PARK)",$E864)))))</f>
        <v/>
      </c>
      <c r="AV864" s="2">
        <f>IF($L864="","",IF(""&amp;$F864="2","DIESEL",IF(OR(""&amp;$F864="G",""&amp;$F864="H"),"GAS","")))</f>
        <v/>
      </c>
      <c r="AW864" s="2">
        <f>IF($AV864="","",$R864)</f>
        <v/>
      </c>
      <c r="AX864" s="2">
        <f>IF($AV864="","",IF($AB864=0,$R864,0))</f>
        <v/>
      </c>
      <c r="AY864" s="2">
        <f>IF($AV864="","",IF(AND($Z864=0,COUNTIF('AR SALES'!$L$2:$L$2501,$L864)=0),"YES",""))</f>
        <v/>
      </c>
      <c r="AZ864" s="2">
        <f>IF($AV864="","",IFERROR(VLOOKUP($AU864,CODES!$A:$B,2,FALSE),"NO CODE"))</f>
        <v/>
      </c>
      <c r="BA864" s="2">
        <f>IF(""&amp;$F864&lt;&gt;"4","",IF($AY864="YES","",IF(ROUND(SUMIFS($AE$2:$AE$4001,$L$2:$L$4001,$L864,$F$2:$F$4001,"4")-SUMIFS('AR SALES'!$Y$2:$Y$2501,'AR SALES'!$L$2:$L$2501,$L864,'AR SALES'!$AD$2:$AD$2501,"OFF"),2)=0,"","STALE")))</f>
        <v/>
      </c>
      <c r="BB864" s="2">
        <f>IF(OR(""&amp;$F864="2",""&amp;$F864="4",""&amp;$F864="G",""&amp;$F864="H"),IF($AY864="YES","",IF($AB864&lt;&gt;0,"",IF(COUNTIFS('AR SALES'!$L$2:$L$2501,$L864,'AR SALES'!$AD$2:$AD$2501,IF(""&amp;$F864="4","OFF","ON"),'AR SALES'!$AF$2:$AF$2501,"Y")&gt;0,"","NO EXEMPTION"))),"")</f>
        <v/>
      </c>
    </row>
    <row r="865">
      <c r="AT865" s="2">
        <f>IF($L865="","",IFERROR(INDEX('AR SALES'!$H$2:$H$2501,MATCH(""&amp;$L865,'AR SALES'!$AE$2:$AE$2501,0)),""))</f>
        <v/>
      </c>
      <c r="AU865" s="2">
        <f>IF($L865="","",IF($A865&lt;&gt;"GA","",IF($E865="FULTON",IF(ISNUMBER(SEARCH("COLLEGE PARK",$AT865)),"FULTON (COLLEGE PARK)",IF(ISNUMBER(SEARCH("HAPEVILLE",$AT865)),"FULTON (HAPEVILLE)",IF(ISNUMBER(SEARCH("EAST POINT",$AT865)),"FULTON (EAST POINT)",IF(ISNUMBER(SEARCH("ATLANTA",$AT865)),"FULTON (ATL LIMITS)","FULTON")))),IF($E865="DEKALB",IF(ISNUMBER(SEARCH("ATLANTA",$AT865)),"DEKALB (ATL LIMITS)","DEKALB"),IF(AND($E865="CLAYTON",ISNUMBER(SEARCH("COLLEGE PARK",$AT865))),"CLAYTON (COLLEGE PARK)",$E865)))))</f>
        <v/>
      </c>
      <c r="AV865" s="2">
        <f>IF($L865="","",IF(""&amp;$F865="2","DIESEL",IF(OR(""&amp;$F865="G",""&amp;$F865="H"),"GAS","")))</f>
        <v/>
      </c>
      <c r="AW865" s="2">
        <f>IF($AV865="","",$R865)</f>
        <v/>
      </c>
      <c r="AX865" s="2">
        <f>IF($AV865="","",IF($AB865=0,$R865,0))</f>
        <v/>
      </c>
      <c r="AY865" s="2">
        <f>IF($AV865="","",IF(AND($Z865=0,COUNTIF('AR SALES'!$L$2:$L$2501,$L865)=0),"YES",""))</f>
        <v/>
      </c>
      <c r="AZ865" s="2">
        <f>IF($AV865="","",IFERROR(VLOOKUP($AU865,CODES!$A:$B,2,FALSE),"NO CODE"))</f>
        <v/>
      </c>
      <c r="BA865" s="2">
        <f>IF(""&amp;$F865&lt;&gt;"4","",IF($AY865="YES","",IF(ROUND(SUMIFS($AE$2:$AE$4001,$L$2:$L$4001,$L865,$F$2:$F$4001,"4")-SUMIFS('AR SALES'!$Y$2:$Y$2501,'AR SALES'!$L$2:$L$2501,$L865,'AR SALES'!$AD$2:$AD$2501,"OFF"),2)=0,"","STALE")))</f>
        <v/>
      </c>
      <c r="BB865" s="2">
        <f>IF(OR(""&amp;$F865="2",""&amp;$F865="4",""&amp;$F865="G",""&amp;$F865="H"),IF($AY865="YES","",IF($AB865&lt;&gt;0,"",IF(COUNTIFS('AR SALES'!$L$2:$L$2501,$L865,'AR SALES'!$AD$2:$AD$2501,IF(""&amp;$F865="4","OFF","ON"),'AR SALES'!$AF$2:$AF$2501,"Y")&gt;0,"","NO EXEMPTION"))),"")</f>
        <v/>
      </c>
    </row>
    <row r="866">
      <c r="AT866" s="2">
        <f>IF($L866="","",IFERROR(INDEX('AR SALES'!$H$2:$H$2501,MATCH(""&amp;$L866,'AR SALES'!$AE$2:$AE$2501,0)),""))</f>
        <v/>
      </c>
      <c r="AU866" s="2">
        <f>IF($L866="","",IF($A866&lt;&gt;"GA","",IF($E866="FULTON",IF(ISNUMBER(SEARCH("COLLEGE PARK",$AT866)),"FULTON (COLLEGE PARK)",IF(ISNUMBER(SEARCH("HAPEVILLE",$AT866)),"FULTON (HAPEVILLE)",IF(ISNUMBER(SEARCH("EAST POINT",$AT866)),"FULTON (EAST POINT)",IF(ISNUMBER(SEARCH("ATLANTA",$AT866)),"FULTON (ATL LIMITS)","FULTON")))),IF($E866="DEKALB",IF(ISNUMBER(SEARCH("ATLANTA",$AT866)),"DEKALB (ATL LIMITS)","DEKALB"),IF(AND($E866="CLAYTON",ISNUMBER(SEARCH("COLLEGE PARK",$AT866))),"CLAYTON (COLLEGE PARK)",$E866)))))</f>
        <v/>
      </c>
      <c r="AV866" s="2">
        <f>IF($L866="","",IF(""&amp;$F866="2","DIESEL",IF(OR(""&amp;$F866="G",""&amp;$F866="H"),"GAS","")))</f>
        <v/>
      </c>
      <c r="AW866" s="2">
        <f>IF($AV866="","",$R866)</f>
        <v/>
      </c>
      <c r="AX866" s="2">
        <f>IF($AV866="","",IF($AB866=0,$R866,0))</f>
        <v/>
      </c>
      <c r="AY866" s="2">
        <f>IF($AV866="","",IF(AND($Z866=0,COUNTIF('AR SALES'!$L$2:$L$2501,$L866)=0),"YES",""))</f>
        <v/>
      </c>
      <c r="AZ866" s="2">
        <f>IF($AV866="","",IFERROR(VLOOKUP($AU866,CODES!$A:$B,2,FALSE),"NO CODE"))</f>
        <v/>
      </c>
      <c r="BA866" s="2">
        <f>IF(""&amp;$F866&lt;&gt;"4","",IF($AY866="YES","",IF(ROUND(SUMIFS($AE$2:$AE$4001,$L$2:$L$4001,$L866,$F$2:$F$4001,"4")-SUMIFS('AR SALES'!$Y$2:$Y$2501,'AR SALES'!$L$2:$L$2501,$L866,'AR SALES'!$AD$2:$AD$2501,"OFF"),2)=0,"","STALE")))</f>
        <v/>
      </c>
      <c r="BB866" s="2">
        <f>IF(OR(""&amp;$F866="2",""&amp;$F866="4",""&amp;$F866="G",""&amp;$F866="H"),IF($AY866="YES","",IF($AB866&lt;&gt;0,"",IF(COUNTIFS('AR SALES'!$L$2:$L$2501,$L866,'AR SALES'!$AD$2:$AD$2501,IF(""&amp;$F866="4","OFF","ON"),'AR SALES'!$AF$2:$AF$2501,"Y")&gt;0,"","NO EXEMPTION"))),"")</f>
        <v/>
      </c>
    </row>
    <row r="867">
      <c r="AT867" s="2">
        <f>IF($L867="","",IFERROR(INDEX('AR SALES'!$H$2:$H$2501,MATCH(""&amp;$L867,'AR SALES'!$AE$2:$AE$2501,0)),""))</f>
        <v/>
      </c>
      <c r="AU867" s="2">
        <f>IF($L867="","",IF($A867&lt;&gt;"GA","",IF($E867="FULTON",IF(ISNUMBER(SEARCH("COLLEGE PARK",$AT867)),"FULTON (COLLEGE PARK)",IF(ISNUMBER(SEARCH("HAPEVILLE",$AT867)),"FULTON (HAPEVILLE)",IF(ISNUMBER(SEARCH("EAST POINT",$AT867)),"FULTON (EAST POINT)",IF(ISNUMBER(SEARCH("ATLANTA",$AT867)),"FULTON (ATL LIMITS)","FULTON")))),IF($E867="DEKALB",IF(ISNUMBER(SEARCH("ATLANTA",$AT867)),"DEKALB (ATL LIMITS)","DEKALB"),IF(AND($E867="CLAYTON",ISNUMBER(SEARCH("COLLEGE PARK",$AT867))),"CLAYTON (COLLEGE PARK)",$E867)))))</f>
        <v/>
      </c>
      <c r="AV867" s="2">
        <f>IF($L867="","",IF(""&amp;$F867="2","DIESEL",IF(OR(""&amp;$F867="G",""&amp;$F867="H"),"GAS","")))</f>
        <v/>
      </c>
      <c r="AW867" s="2">
        <f>IF($AV867="","",$R867)</f>
        <v/>
      </c>
      <c r="AX867" s="2">
        <f>IF($AV867="","",IF($AB867=0,$R867,0))</f>
        <v/>
      </c>
      <c r="AY867" s="2">
        <f>IF($AV867="","",IF(AND($Z867=0,COUNTIF('AR SALES'!$L$2:$L$2501,$L867)=0),"YES",""))</f>
        <v/>
      </c>
      <c r="AZ867" s="2">
        <f>IF($AV867="","",IFERROR(VLOOKUP($AU867,CODES!$A:$B,2,FALSE),"NO CODE"))</f>
        <v/>
      </c>
      <c r="BA867" s="2">
        <f>IF(""&amp;$F867&lt;&gt;"4","",IF($AY867="YES","",IF(ROUND(SUMIFS($AE$2:$AE$4001,$L$2:$L$4001,$L867,$F$2:$F$4001,"4")-SUMIFS('AR SALES'!$Y$2:$Y$2501,'AR SALES'!$L$2:$L$2501,$L867,'AR SALES'!$AD$2:$AD$2501,"OFF"),2)=0,"","STALE")))</f>
        <v/>
      </c>
      <c r="BB867" s="2">
        <f>IF(OR(""&amp;$F867="2",""&amp;$F867="4",""&amp;$F867="G",""&amp;$F867="H"),IF($AY867="YES","",IF($AB867&lt;&gt;0,"",IF(COUNTIFS('AR SALES'!$L$2:$L$2501,$L867,'AR SALES'!$AD$2:$AD$2501,IF(""&amp;$F867="4","OFF","ON"),'AR SALES'!$AF$2:$AF$2501,"Y")&gt;0,"","NO EXEMPTION"))),"")</f>
        <v/>
      </c>
    </row>
    <row r="868">
      <c r="AT868" s="2">
        <f>IF($L868="","",IFERROR(INDEX('AR SALES'!$H$2:$H$2501,MATCH(""&amp;$L868,'AR SALES'!$AE$2:$AE$2501,0)),""))</f>
        <v/>
      </c>
      <c r="AU868" s="2">
        <f>IF($L868="","",IF($A868&lt;&gt;"GA","",IF($E868="FULTON",IF(ISNUMBER(SEARCH("COLLEGE PARK",$AT868)),"FULTON (COLLEGE PARK)",IF(ISNUMBER(SEARCH("HAPEVILLE",$AT868)),"FULTON (HAPEVILLE)",IF(ISNUMBER(SEARCH("EAST POINT",$AT868)),"FULTON (EAST POINT)",IF(ISNUMBER(SEARCH("ATLANTA",$AT868)),"FULTON (ATL LIMITS)","FULTON")))),IF($E868="DEKALB",IF(ISNUMBER(SEARCH("ATLANTA",$AT868)),"DEKALB (ATL LIMITS)","DEKALB"),IF(AND($E868="CLAYTON",ISNUMBER(SEARCH("COLLEGE PARK",$AT868))),"CLAYTON (COLLEGE PARK)",$E868)))))</f>
        <v/>
      </c>
      <c r="AV868" s="2">
        <f>IF($L868="","",IF(""&amp;$F868="2","DIESEL",IF(OR(""&amp;$F868="G",""&amp;$F868="H"),"GAS","")))</f>
        <v/>
      </c>
      <c r="AW868" s="2">
        <f>IF($AV868="","",$R868)</f>
        <v/>
      </c>
      <c r="AX868" s="2">
        <f>IF($AV868="","",IF($AB868=0,$R868,0))</f>
        <v/>
      </c>
      <c r="AY868" s="2">
        <f>IF($AV868="","",IF(AND($Z868=0,COUNTIF('AR SALES'!$L$2:$L$2501,$L868)=0),"YES",""))</f>
        <v/>
      </c>
      <c r="AZ868" s="2">
        <f>IF($AV868="","",IFERROR(VLOOKUP($AU868,CODES!$A:$B,2,FALSE),"NO CODE"))</f>
        <v/>
      </c>
      <c r="BA868" s="2">
        <f>IF(""&amp;$F868&lt;&gt;"4","",IF($AY868="YES","",IF(ROUND(SUMIFS($AE$2:$AE$4001,$L$2:$L$4001,$L868,$F$2:$F$4001,"4")-SUMIFS('AR SALES'!$Y$2:$Y$2501,'AR SALES'!$L$2:$L$2501,$L868,'AR SALES'!$AD$2:$AD$2501,"OFF"),2)=0,"","STALE")))</f>
        <v/>
      </c>
      <c r="BB868" s="2">
        <f>IF(OR(""&amp;$F868="2",""&amp;$F868="4",""&amp;$F868="G",""&amp;$F868="H"),IF($AY868="YES","",IF($AB868&lt;&gt;0,"",IF(COUNTIFS('AR SALES'!$L$2:$L$2501,$L868,'AR SALES'!$AD$2:$AD$2501,IF(""&amp;$F868="4","OFF","ON"),'AR SALES'!$AF$2:$AF$2501,"Y")&gt;0,"","NO EXEMPTION"))),"")</f>
        <v/>
      </c>
    </row>
    <row r="869">
      <c r="AT869" s="2">
        <f>IF($L869="","",IFERROR(INDEX('AR SALES'!$H$2:$H$2501,MATCH(""&amp;$L869,'AR SALES'!$AE$2:$AE$2501,0)),""))</f>
        <v/>
      </c>
      <c r="AU869" s="2">
        <f>IF($L869="","",IF($A869&lt;&gt;"GA","",IF($E869="FULTON",IF(ISNUMBER(SEARCH("COLLEGE PARK",$AT869)),"FULTON (COLLEGE PARK)",IF(ISNUMBER(SEARCH("HAPEVILLE",$AT869)),"FULTON (HAPEVILLE)",IF(ISNUMBER(SEARCH("EAST POINT",$AT869)),"FULTON (EAST POINT)",IF(ISNUMBER(SEARCH("ATLANTA",$AT869)),"FULTON (ATL LIMITS)","FULTON")))),IF($E869="DEKALB",IF(ISNUMBER(SEARCH("ATLANTA",$AT869)),"DEKALB (ATL LIMITS)","DEKALB"),IF(AND($E869="CLAYTON",ISNUMBER(SEARCH("COLLEGE PARK",$AT869))),"CLAYTON (COLLEGE PARK)",$E869)))))</f>
        <v/>
      </c>
      <c r="AV869" s="2">
        <f>IF($L869="","",IF(""&amp;$F869="2","DIESEL",IF(OR(""&amp;$F869="G",""&amp;$F869="H"),"GAS","")))</f>
        <v/>
      </c>
      <c r="AW869" s="2">
        <f>IF($AV869="","",$R869)</f>
        <v/>
      </c>
      <c r="AX869" s="2">
        <f>IF($AV869="","",IF($AB869=0,$R869,0))</f>
        <v/>
      </c>
      <c r="AY869" s="2">
        <f>IF($AV869="","",IF(AND($Z869=0,COUNTIF('AR SALES'!$L$2:$L$2501,$L869)=0),"YES",""))</f>
        <v/>
      </c>
      <c r="AZ869" s="2">
        <f>IF($AV869="","",IFERROR(VLOOKUP($AU869,CODES!$A:$B,2,FALSE),"NO CODE"))</f>
        <v/>
      </c>
      <c r="BA869" s="2">
        <f>IF(""&amp;$F869&lt;&gt;"4","",IF($AY869="YES","",IF(ROUND(SUMIFS($AE$2:$AE$4001,$L$2:$L$4001,$L869,$F$2:$F$4001,"4")-SUMIFS('AR SALES'!$Y$2:$Y$2501,'AR SALES'!$L$2:$L$2501,$L869,'AR SALES'!$AD$2:$AD$2501,"OFF"),2)=0,"","STALE")))</f>
        <v/>
      </c>
      <c r="BB869" s="2">
        <f>IF(OR(""&amp;$F869="2",""&amp;$F869="4",""&amp;$F869="G",""&amp;$F869="H"),IF($AY869="YES","",IF($AB869&lt;&gt;0,"",IF(COUNTIFS('AR SALES'!$L$2:$L$2501,$L869,'AR SALES'!$AD$2:$AD$2501,IF(""&amp;$F869="4","OFF","ON"),'AR SALES'!$AF$2:$AF$2501,"Y")&gt;0,"","NO EXEMPTION"))),"")</f>
        <v/>
      </c>
    </row>
    <row r="870">
      <c r="AT870" s="2">
        <f>IF($L870="","",IFERROR(INDEX('AR SALES'!$H$2:$H$2501,MATCH(""&amp;$L870,'AR SALES'!$AE$2:$AE$2501,0)),""))</f>
        <v/>
      </c>
      <c r="AU870" s="2">
        <f>IF($L870="","",IF($A870&lt;&gt;"GA","",IF($E870="FULTON",IF(ISNUMBER(SEARCH("COLLEGE PARK",$AT870)),"FULTON (COLLEGE PARK)",IF(ISNUMBER(SEARCH("HAPEVILLE",$AT870)),"FULTON (HAPEVILLE)",IF(ISNUMBER(SEARCH("EAST POINT",$AT870)),"FULTON (EAST POINT)",IF(ISNUMBER(SEARCH("ATLANTA",$AT870)),"FULTON (ATL LIMITS)","FULTON")))),IF($E870="DEKALB",IF(ISNUMBER(SEARCH("ATLANTA",$AT870)),"DEKALB (ATL LIMITS)","DEKALB"),IF(AND($E870="CLAYTON",ISNUMBER(SEARCH("COLLEGE PARK",$AT870))),"CLAYTON (COLLEGE PARK)",$E870)))))</f>
        <v/>
      </c>
      <c r="AV870" s="2">
        <f>IF($L870="","",IF(""&amp;$F870="2","DIESEL",IF(OR(""&amp;$F870="G",""&amp;$F870="H"),"GAS","")))</f>
        <v/>
      </c>
      <c r="AW870" s="2">
        <f>IF($AV870="","",$R870)</f>
        <v/>
      </c>
      <c r="AX870" s="2">
        <f>IF($AV870="","",IF($AB870=0,$R870,0))</f>
        <v/>
      </c>
      <c r="AY870" s="2">
        <f>IF($AV870="","",IF(AND($Z870=0,COUNTIF('AR SALES'!$L$2:$L$2501,$L870)=0),"YES",""))</f>
        <v/>
      </c>
      <c r="AZ870" s="2">
        <f>IF($AV870="","",IFERROR(VLOOKUP($AU870,CODES!$A:$B,2,FALSE),"NO CODE"))</f>
        <v/>
      </c>
      <c r="BA870" s="2">
        <f>IF(""&amp;$F870&lt;&gt;"4","",IF($AY870="YES","",IF(ROUND(SUMIFS($AE$2:$AE$4001,$L$2:$L$4001,$L870,$F$2:$F$4001,"4")-SUMIFS('AR SALES'!$Y$2:$Y$2501,'AR SALES'!$L$2:$L$2501,$L870,'AR SALES'!$AD$2:$AD$2501,"OFF"),2)=0,"","STALE")))</f>
        <v/>
      </c>
      <c r="BB870" s="2">
        <f>IF(OR(""&amp;$F870="2",""&amp;$F870="4",""&amp;$F870="G",""&amp;$F870="H"),IF($AY870="YES","",IF($AB870&lt;&gt;0,"",IF(COUNTIFS('AR SALES'!$L$2:$L$2501,$L870,'AR SALES'!$AD$2:$AD$2501,IF(""&amp;$F870="4","OFF","ON"),'AR SALES'!$AF$2:$AF$2501,"Y")&gt;0,"","NO EXEMPTION"))),"")</f>
        <v/>
      </c>
    </row>
    <row r="871">
      <c r="AT871" s="2">
        <f>IF($L871="","",IFERROR(INDEX('AR SALES'!$H$2:$H$2501,MATCH(""&amp;$L871,'AR SALES'!$AE$2:$AE$2501,0)),""))</f>
        <v/>
      </c>
      <c r="AU871" s="2">
        <f>IF($L871="","",IF($A871&lt;&gt;"GA","",IF($E871="FULTON",IF(ISNUMBER(SEARCH("COLLEGE PARK",$AT871)),"FULTON (COLLEGE PARK)",IF(ISNUMBER(SEARCH("HAPEVILLE",$AT871)),"FULTON (HAPEVILLE)",IF(ISNUMBER(SEARCH("EAST POINT",$AT871)),"FULTON (EAST POINT)",IF(ISNUMBER(SEARCH("ATLANTA",$AT871)),"FULTON (ATL LIMITS)","FULTON")))),IF($E871="DEKALB",IF(ISNUMBER(SEARCH("ATLANTA",$AT871)),"DEKALB (ATL LIMITS)","DEKALB"),IF(AND($E871="CLAYTON",ISNUMBER(SEARCH("COLLEGE PARK",$AT871))),"CLAYTON (COLLEGE PARK)",$E871)))))</f>
        <v/>
      </c>
      <c r="AV871" s="2">
        <f>IF($L871="","",IF(""&amp;$F871="2","DIESEL",IF(OR(""&amp;$F871="G",""&amp;$F871="H"),"GAS","")))</f>
        <v/>
      </c>
      <c r="AW871" s="2">
        <f>IF($AV871="","",$R871)</f>
        <v/>
      </c>
      <c r="AX871" s="2">
        <f>IF($AV871="","",IF($AB871=0,$R871,0))</f>
        <v/>
      </c>
      <c r="AY871" s="2">
        <f>IF($AV871="","",IF(AND($Z871=0,COUNTIF('AR SALES'!$L$2:$L$2501,$L871)=0),"YES",""))</f>
        <v/>
      </c>
      <c r="AZ871" s="2">
        <f>IF($AV871="","",IFERROR(VLOOKUP($AU871,CODES!$A:$B,2,FALSE),"NO CODE"))</f>
        <v/>
      </c>
      <c r="BA871" s="2">
        <f>IF(""&amp;$F871&lt;&gt;"4","",IF($AY871="YES","",IF(ROUND(SUMIFS($AE$2:$AE$4001,$L$2:$L$4001,$L871,$F$2:$F$4001,"4")-SUMIFS('AR SALES'!$Y$2:$Y$2501,'AR SALES'!$L$2:$L$2501,$L871,'AR SALES'!$AD$2:$AD$2501,"OFF"),2)=0,"","STALE")))</f>
        <v/>
      </c>
      <c r="BB871" s="2">
        <f>IF(OR(""&amp;$F871="2",""&amp;$F871="4",""&amp;$F871="G",""&amp;$F871="H"),IF($AY871="YES","",IF($AB871&lt;&gt;0,"",IF(COUNTIFS('AR SALES'!$L$2:$L$2501,$L871,'AR SALES'!$AD$2:$AD$2501,IF(""&amp;$F871="4","OFF","ON"),'AR SALES'!$AF$2:$AF$2501,"Y")&gt;0,"","NO EXEMPTION"))),"")</f>
        <v/>
      </c>
    </row>
    <row r="872">
      <c r="AT872" s="2">
        <f>IF($L872="","",IFERROR(INDEX('AR SALES'!$H$2:$H$2501,MATCH(""&amp;$L872,'AR SALES'!$AE$2:$AE$2501,0)),""))</f>
        <v/>
      </c>
      <c r="AU872" s="2">
        <f>IF($L872="","",IF($A872&lt;&gt;"GA","",IF($E872="FULTON",IF(ISNUMBER(SEARCH("COLLEGE PARK",$AT872)),"FULTON (COLLEGE PARK)",IF(ISNUMBER(SEARCH("HAPEVILLE",$AT872)),"FULTON (HAPEVILLE)",IF(ISNUMBER(SEARCH("EAST POINT",$AT872)),"FULTON (EAST POINT)",IF(ISNUMBER(SEARCH("ATLANTA",$AT872)),"FULTON (ATL LIMITS)","FULTON")))),IF($E872="DEKALB",IF(ISNUMBER(SEARCH("ATLANTA",$AT872)),"DEKALB (ATL LIMITS)","DEKALB"),IF(AND($E872="CLAYTON",ISNUMBER(SEARCH("COLLEGE PARK",$AT872))),"CLAYTON (COLLEGE PARK)",$E872)))))</f>
        <v/>
      </c>
      <c r="AV872" s="2">
        <f>IF($L872="","",IF(""&amp;$F872="2","DIESEL",IF(OR(""&amp;$F872="G",""&amp;$F872="H"),"GAS","")))</f>
        <v/>
      </c>
      <c r="AW872" s="2">
        <f>IF($AV872="","",$R872)</f>
        <v/>
      </c>
      <c r="AX872" s="2">
        <f>IF($AV872="","",IF($AB872=0,$R872,0))</f>
        <v/>
      </c>
      <c r="AY872" s="2">
        <f>IF($AV872="","",IF(AND($Z872=0,COUNTIF('AR SALES'!$L$2:$L$2501,$L872)=0),"YES",""))</f>
        <v/>
      </c>
      <c r="AZ872" s="2">
        <f>IF($AV872="","",IFERROR(VLOOKUP($AU872,CODES!$A:$B,2,FALSE),"NO CODE"))</f>
        <v/>
      </c>
      <c r="BA872" s="2">
        <f>IF(""&amp;$F872&lt;&gt;"4","",IF($AY872="YES","",IF(ROUND(SUMIFS($AE$2:$AE$4001,$L$2:$L$4001,$L872,$F$2:$F$4001,"4")-SUMIFS('AR SALES'!$Y$2:$Y$2501,'AR SALES'!$L$2:$L$2501,$L872,'AR SALES'!$AD$2:$AD$2501,"OFF"),2)=0,"","STALE")))</f>
        <v/>
      </c>
      <c r="BB872" s="2">
        <f>IF(OR(""&amp;$F872="2",""&amp;$F872="4",""&amp;$F872="G",""&amp;$F872="H"),IF($AY872="YES","",IF($AB872&lt;&gt;0,"",IF(COUNTIFS('AR SALES'!$L$2:$L$2501,$L872,'AR SALES'!$AD$2:$AD$2501,IF(""&amp;$F872="4","OFF","ON"),'AR SALES'!$AF$2:$AF$2501,"Y")&gt;0,"","NO EXEMPTION"))),"")</f>
        <v/>
      </c>
    </row>
    <row r="873">
      <c r="AT873" s="2">
        <f>IF($L873="","",IFERROR(INDEX('AR SALES'!$H$2:$H$2501,MATCH(""&amp;$L873,'AR SALES'!$AE$2:$AE$2501,0)),""))</f>
        <v/>
      </c>
      <c r="AU873" s="2">
        <f>IF($L873="","",IF($A873&lt;&gt;"GA","",IF($E873="FULTON",IF(ISNUMBER(SEARCH("COLLEGE PARK",$AT873)),"FULTON (COLLEGE PARK)",IF(ISNUMBER(SEARCH("HAPEVILLE",$AT873)),"FULTON (HAPEVILLE)",IF(ISNUMBER(SEARCH("EAST POINT",$AT873)),"FULTON (EAST POINT)",IF(ISNUMBER(SEARCH("ATLANTA",$AT873)),"FULTON (ATL LIMITS)","FULTON")))),IF($E873="DEKALB",IF(ISNUMBER(SEARCH("ATLANTA",$AT873)),"DEKALB (ATL LIMITS)","DEKALB"),IF(AND($E873="CLAYTON",ISNUMBER(SEARCH("COLLEGE PARK",$AT873))),"CLAYTON (COLLEGE PARK)",$E873)))))</f>
        <v/>
      </c>
      <c r="AV873" s="2">
        <f>IF($L873="","",IF(""&amp;$F873="2","DIESEL",IF(OR(""&amp;$F873="G",""&amp;$F873="H"),"GAS","")))</f>
        <v/>
      </c>
      <c r="AW873" s="2">
        <f>IF($AV873="","",$R873)</f>
        <v/>
      </c>
      <c r="AX873" s="2">
        <f>IF($AV873="","",IF($AB873=0,$R873,0))</f>
        <v/>
      </c>
      <c r="AY873" s="2">
        <f>IF($AV873="","",IF(AND($Z873=0,COUNTIF('AR SALES'!$L$2:$L$2501,$L873)=0),"YES",""))</f>
        <v/>
      </c>
      <c r="AZ873" s="2">
        <f>IF($AV873="","",IFERROR(VLOOKUP($AU873,CODES!$A:$B,2,FALSE),"NO CODE"))</f>
        <v/>
      </c>
      <c r="BA873" s="2">
        <f>IF(""&amp;$F873&lt;&gt;"4","",IF($AY873="YES","",IF(ROUND(SUMIFS($AE$2:$AE$4001,$L$2:$L$4001,$L873,$F$2:$F$4001,"4")-SUMIFS('AR SALES'!$Y$2:$Y$2501,'AR SALES'!$L$2:$L$2501,$L873,'AR SALES'!$AD$2:$AD$2501,"OFF"),2)=0,"","STALE")))</f>
        <v/>
      </c>
      <c r="BB873" s="2">
        <f>IF(OR(""&amp;$F873="2",""&amp;$F873="4",""&amp;$F873="G",""&amp;$F873="H"),IF($AY873="YES","",IF($AB873&lt;&gt;0,"",IF(COUNTIFS('AR SALES'!$L$2:$L$2501,$L873,'AR SALES'!$AD$2:$AD$2501,IF(""&amp;$F873="4","OFF","ON"),'AR SALES'!$AF$2:$AF$2501,"Y")&gt;0,"","NO EXEMPTION"))),"")</f>
        <v/>
      </c>
    </row>
    <row r="874">
      <c r="AT874" s="2">
        <f>IF($L874="","",IFERROR(INDEX('AR SALES'!$H$2:$H$2501,MATCH(""&amp;$L874,'AR SALES'!$AE$2:$AE$2501,0)),""))</f>
        <v/>
      </c>
      <c r="AU874" s="2">
        <f>IF($L874="","",IF($A874&lt;&gt;"GA","",IF($E874="FULTON",IF(ISNUMBER(SEARCH("COLLEGE PARK",$AT874)),"FULTON (COLLEGE PARK)",IF(ISNUMBER(SEARCH("HAPEVILLE",$AT874)),"FULTON (HAPEVILLE)",IF(ISNUMBER(SEARCH("EAST POINT",$AT874)),"FULTON (EAST POINT)",IF(ISNUMBER(SEARCH("ATLANTA",$AT874)),"FULTON (ATL LIMITS)","FULTON")))),IF($E874="DEKALB",IF(ISNUMBER(SEARCH("ATLANTA",$AT874)),"DEKALB (ATL LIMITS)","DEKALB"),IF(AND($E874="CLAYTON",ISNUMBER(SEARCH("COLLEGE PARK",$AT874))),"CLAYTON (COLLEGE PARK)",$E874)))))</f>
        <v/>
      </c>
      <c r="AV874" s="2">
        <f>IF($L874="","",IF(""&amp;$F874="2","DIESEL",IF(OR(""&amp;$F874="G",""&amp;$F874="H"),"GAS","")))</f>
        <v/>
      </c>
      <c r="AW874" s="2">
        <f>IF($AV874="","",$R874)</f>
        <v/>
      </c>
      <c r="AX874" s="2">
        <f>IF($AV874="","",IF($AB874=0,$R874,0))</f>
        <v/>
      </c>
      <c r="AY874" s="2">
        <f>IF($AV874="","",IF(AND($Z874=0,COUNTIF('AR SALES'!$L$2:$L$2501,$L874)=0),"YES",""))</f>
        <v/>
      </c>
      <c r="AZ874" s="2">
        <f>IF($AV874="","",IFERROR(VLOOKUP($AU874,CODES!$A:$B,2,FALSE),"NO CODE"))</f>
        <v/>
      </c>
      <c r="BA874" s="2">
        <f>IF(""&amp;$F874&lt;&gt;"4","",IF($AY874="YES","",IF(ROUND(SUMIFS($AE$2:$AE$4001,$L$2:$L$4001,$L874,$F$2:$F$4001,"4")-SUMIFS('AR SALES'!$Y$2:$Y$2501,'AR SALES'!$L$2:$L$2501,$L874,'AR SALES'!$AD$2:$AD$2501,"OFF"),2)=0,"","STALE")))</f>
        <v/>
      </c>
      <c r="BB874" s="2">
        <f>IF(OR(""&amp;$F874="2",""&amp;$F874="4",""&amp;$F874="G",""&amp;$F874="H"),IF($AY874="YES","",IF($AB874&lt;&gt;0,"",IF(COUNTIFS('AR SALES'!$L$2:$L$2501,$L874,'AR SALES'!$AD$2:$AD$2501,IF(""&amp;$F874="4","OFF","ON"),'AR SALES'!$AF$2:$AF$2501,"Y")&gt;0,"","NO EXEMPTION"))),"")</f>
        <v/>
      </c>
    </row>
    <row r="875">
      <c r="AT875" s="2">
        <f>IF($L875="","",IFERROR(INDEX('AR SALES'!$H$2:$H$2501,MATCH(""&amp;$L875,'AR SALES'!$AE$2:$AE$2501,0)),""))</f>
        <v/>
      </c>
      <c r="AU875" s="2">
        <f>IF($L875="","",IF($A875&lt;&gt;"GA","",IF($E875="FULTON",IF(ISNUMBER(SEARCH("COLLEGE PARK",$AT875)),"FULTON (COLLEGE PARK)",IF(ISNUMBER(SEARCH("HAPEVILLE",$AT875)),"FULTON (HAPEVILLE)",IF(ISNUMBER(SEARCH("EAST POINT",$AT875)),"FULTON (EAST POINT)",IF(ISNUMBER(SEARCH("ATLANTA",$AT875)),"FULTON (ATL LIMITS)","FULTON")))),IF($E875="DEKALB",IF(ISNUMBER(SEARCH("ATLANTA",$AT875)),"DEKALB (ATL LIMITS)","DEKALB"),IF(AND($E875="CLAYTON",ISNUMBER(SEARCH("COLLEGE PARK",$AT875))),"CLAYTON (COLLEGE PARK)",$E875)))))</f>
        <v/>
      </c>
      <c r="AV875" s="2">
        <f>IF($L875="","",IF(""&amp;$F875="2","DIESEL",IF(OR(""&amp;$F875="G",""&amp;$F875="H"),"GAS","")))</f>
        <v/>
      </c>
      <c r="AW875" s="2">
        <f>IF($AV875="","",$R875)</f>
        <v/>
      </c>
      <c r="AX875" s="2">
        <f>IF($AV875="","",IF($AB875=0,$R875,0))</f>
        <v/>
      </c>
      <c r="AY875" s="2">
        <f>IF($AV875="","",IF(AND($Z875=0,COUNTIF('AR SALES'!$L$2:$L$2501,$L875)=0),"YES",""))</f>
        <v/>
      </c>
      <c r="AZ875" s="2">
        <f>IF($AV875="","",IFERROR(VLOOKUP($AU875,CODES!$A:$B,2,FALSE),"NO CODE"))</f>
        <v/>
      </c>
      <c r="BA875" s="2">
        <f>IF(""&amp;$F875&lt;&gt;"4","",IF($AY875="YES","",IF(ROUND(SUMIFS($AE$2:$AE$4001,$L$2:$L$4001,$L875,$F$2:$F$4001,"4")-SUMIFS('AR SALES'!$Y$2:$Y$2501,'AR SALES'!$L$2:$L$2501,$L875,'AR SALES'!$AD$2:$AD$2501,"OFF"),2)=0,"","STALE")))</f>
        <v/>
      </c>
      <c r="BB875" s="2">
        <f>IF(OR(""&amp;$F875="2",""&amp;$F875="4",""&amp;$F875="G",""&amp;$F875="H"),IF($AY875="YES","",IF($AB875&lt;&gt;0,"",IF(COUNTIFS('AR SALES'!$L$2:$L$2501,$L875,'AR SALES'!$AD$2:$AD$2501,IF(""&amp;$F875="4","OFF","ON"),'AR SALES'!$AF$2:$AF$2501,"Y")&gt;0,"","NO EXEMPTION"))),"")</f>
        <v/>
      </c>
    </row>
    <row r="876">
      <c r="AT876" s="2">
        <f>IF($L876="","",IFERROR(INDEX('AR SALES'!$H$2:$H$2501,MATCH(""&amp;$L876,'AR SALES'!$AE$2:$AE$2501,0)),""))</f>
        <v/>
      </c>
      <c r="AU876" s="2">
        <f>IF($L876="","",IF($A876&lt;&gt;"GA","",IF($E876="FULTON",IF(ISNUMBER(SEARCH("COLLEGE PARK",$AT876)),"FULTON (COLLEGE PARK)",IF(ISNUMBER(SEARCH("HAPEVILLE",$AT876)),"FULTON (HAPEVILLE)",IF(ISNUMBER(SEARCH("EAST POINT",$AT876)),"FULTON (EAST POINT)",IF(ISNUMBER(SEARCH("ATLANTA",$AT876)),"FULTON (ATL LIMITS)","FULTON")))),IF($E876="DEKALB",IF(ISNUMBER(SEARCH("ATLANTA",$AT876)),"DEKALB (ATL LIMITS)","DEKALB"),IF(AND($E876="CLAYTON",ISNUMBER(SEARCH("COLLEGE PARK",$AT876))),"CLAYTON (COLLEGE PARK)",$E876)))))</f>
        <v/>
      </c>
      <c r="AV876" s="2">
        <f>IF($L876="","",IF(""&amp;$F876="2","DIESEL",IF(OR(""&amp;$F876="G",""&amp;$F876="H"),"GAS","")))</f>
        <v/>
      </c>
      <c r="AW876" s="2">
        <f>IF($AV876="","",$R876)</f>
        <v/>
      </c>
      <c r="AX876" s="2">
        <f>IF($AV876="","",IF($AB876=0,$R876,0))</f>
        <v/>
      </c>
      <c r="AY876" s="2">
        <f>IF($AV876="","",IF(AND($Z876=0,COUNTIF('AR SALES'!$L$2:$L$2501,$L876)=0),"YES",""))</f>
        <v/>
      </c>
      <c r="AZ876" s="2">
        <f>IF($AV876="","",IFERROR(VLOOKUP($AU876,CODES!$A:$B,2,FALSE),"NO CODE"))</f>
        <v/>
      </c>
      <c r="BA876" s="2">
        <f>IF(""&amp;$F876&lt;&gt;"4","",IF($AY876="YES","",IF(ROUND(SUMIFS($AE$2:$AE$4001,$L$2:$L$4001,$L876,$F$2:$F$4001,"4")-SUMIFS('AR SALES'!$Y$2:$Y$2501,'AR SALES'!$L$2:$L$2501,$L876,'AR SALES'!$AD$2:$AD$2501,"OFF"),2)=0,"","STALE")))</f>
        <v/>
      </c>
      <c r="BB876" s="2">
        <f>IF(OR(""&amp;$F876="2",""&amp;$F876="4",""&amp;$F876="G",""&amp;$F876="H"),IF($AY876="YES","",IF($AB876&lt;&gt;0,"",IF(COUNTIFS('AR SALES'!$L$2:$L$2501,$L876,'AR SALES'!$AD$2:$AD$2501,IF(""&amp;$F876="4","OFF","ON"),'AR SALES'!$AF$2:$AF$2501,"Y")&gt;0,"","NO EXEMPTION"))),"")</f>
        <v/>
      </c>
    </row>
    <row r="877">
      <c r="AT877" s="2">
        <f>IF($L877="","",IFERROR(INDEX('AR SALES'!$H$2:$H$2501,MATCH(""&amp;$L877,'AR SALES'!$AE$2:$AE$2501,0)),""))</f>
        <v/>
      </c>
      <c r="AU877" s="2">
        <f>IF($L877="","",IF($A877&lt;&gt;"GA","",IF($E877="FULTON",IF(ISNUMBER(SEARCH("COLLEGE PARK",$AT877)),"FULTON (COLLEGE PARK)",IF(ISNUMBER(SEARCH("HAPEVILLE",$AT877)),"FULTON (HAPEVILLE)",IF(ISNUMBER(SEARCH("EAST POINT",$AT877)),"FULTON (EAST POINT)",IF(ISNUMBER(SEARCH("ATLANTA",$AT877)),"FULTON (ATL LIMITS)","FULTON")))),IF($E877="DEKALB",IF(ISNUMBER(SEARCH("ATLANTA",$AT877)),"DEKALB (ATL LIMITS)","DEKALB"),IF(AND($E877="CLAYTON",ISNUMBER(SEARCH("COLLEGE PARK",$AT877))),"CLAYTON (COLLEGE PARK)",$E877)))))</f>
        <v/>
      </c>
      <c r="AV877" s="2">
        <f>IF($L877="","",IF(""&amp;$F877="2","DIESEL",IF(OR(""&amp;$F877="G",""&amp;$F877="H"),"GAS","")))</f>
        <v/>
      </c>
      <c r="AW877" s="2">
        <f>IF($AV877="","",$R877)</f>
        <v/>
      </c>
      <c r="AX877" s="2">
        <f>IF($AV877="","",IF($AB877=0,$R877,0))</f>
        <v/>
      </c>
      <c r="AY877" s="2">
        <f>IF($AV877="","",IF(AND($Z877=0,COUNTIF('AR SALES'!$L$2:$L$2501,$L877)=0),"YES",""))</f>
        <v/>
      </c>
      <c r="AZ877" s="2">
        <f>IF($AV877="","",IFERROR(VLOOKUP($AU877,CODES!$A:$B,2,FALSE),"NO CODE"))</f>
        <v/>
      </c>
      <c r="BA877" s="2">
        <f>IF(""&amp;$F877&lt;&gt;"4","",IF($AY877="YES","",IF(ROUND(SUMIFS($AE$2:$AE$4001,$L$2:$L$4001,$L877,$F$2:$F$4001,"4")-SUMIFS('AR SALES'!$Y$2:$Y$2501,'AR SALES'!$L$2:$L$2501,$L877,'AR SALES'!$AD$2:$AD$2501,"OFF"),2)=0,"","STALE")))</f>
        <v/>
      </c>
      <c r="BB877" s="2">
        <f>IF(OR(""&amp;$F877="2",""&amp;$F877="4",""&amp;$F877="G",""&amp;$F877="H"),IF($AY877="YES","",IF($AB877&lt;&gt;0,"",IF(COUNTIFS('AR SALES'!$L$2:$L$2501,$L877,'AR SALES'!$AD$2:$AD$2501,IF(""&amp;$F877="4","OFF","ON"),'AR SALES'!$AF$2:$AF$2501,"Y")&gt;0,"","NO EXEMPTION"))),"")</f>
        <v/>
      </c>
    </row>
    <row r="878">
      <c r="AT878" s="2">
        <f>IF($L878="","",IFERROR(INDEX('AR SALES'!$H$2:$H$2501,MATCH(""&amp;$L878,'AR SALES'!$AE$2:$AE$2501,0)),""))</f>
        <v/>
      </c>
      <c r="AU878" s="2">
        <f>IF($L878="","",IF($A878&lt;&gt;"GA","",IF($E878="FULTON",IF(ISNUMBER(SEARCH("COLLEGE PARK",$AT878)),"FULTON (COLLEGE PARK)",IF(ISNUMBER(SEARCH("HAPEVILLE",$AT878)),"FULTON (HAPEVILLE)",IF(ISNUMBER(SEARCH("EAST POINT",$AT878)),"FULTON (EAST POINT)",IF(ISNUMBER(SEARCH("ATLANTA",$AT878)),"FULTON (ATL LIMITS)","FULTON")))),IF($E878="DEKALB",IF(ISNUMBER(SEARCH("ATLANTA",$AT878)),"DEKALB (ATL LIMITS)","DEKALB"),IF(AND($E878="CLAYTON",ISNUMBER(SEARCH("COLLEGE PARK",$AT878))),"CLAYTON (COLLEGE PARK)",$E878)))))</f>
        <v/>
      </c>
      <c r="AV878" s="2">
        <f>IF($L878="","",IF(""&amp;$F878="2","DIESEL",IF(OR(""&amp;$F878="G",""&amp;$F878="H"),"GAS","")))</f>
        <v/>
      </c>
      <c r="AW878" s="2">
        <f>IF($AV878="","",$R878)</f>
        <v/>
      </c>
      <c r="AX878" s="2">
        <f>IF($AV878="","",IF($AB878=0,$R878,0))</f>
        <v/>
      </c>
      <c r="AY878" s="2">
        <f>IF($AV878="","",IF(AND($Z878=0,COUNTIF('AR SALES'!$L$2:$L$2501,$L878)=0),"YES",""))</f>
        <v/>
      </c>
      <c r="AZ878" s="2">
        <f>IF($AV878="","",IFERROR(VLOOKUP($AU878,CODES!$A:$B,2,FALSE),"NO CODE"))</f>
        <v/>
      </c>
      <c r="BA878" s="2">
        <f>IF(""&amp;$F878&lt;&gt;"4","",IF($AY878="YES","",IF(ROUND(SUMIFS($AE$2:$AE$4001,$L$2:$L$4001,$L878,$F$2:$F$4001,"4")-SUMIFS('AR SALES'!$Y$2:$Y$2501,'AR SALES'!$L$2:$L$2501,$L878,'AR SALES'!$AD$2:$AD$2501,"OFF"),2)=0,"","STALE")))</f>
        <v/>
      </c>
      <c r="BB878" s="2">
        <f>IF(OR(""&amp;$F878="2",""&amp;$F878="4",""&amp;$F878="G",""&amp;$F878="H"),IF($AY878="YES","",IF($AB878&lt;&gt;0,"",IF(COUNTIFS('AR SALES'!$L$2:$L$2501,$L878,'AR SALES'!$AD$2:$AD$2501,IF(""&amp;$F878="4","OFF","ON"),'AR SALES'!$AF$2:$AF$2501,"Y")&gt;0,"","NO EXEMPTION"))),"")</f>
        <v/>
      </c>
    </row>
    <row r="879">
      <c r="AT879" s="2">
        <f>IF($L879="","",IFERROR(INDEX('AR SALES'!$H$2:$H$2501,MATCH(""&amp;$L879,'AR SALES'!$AE$2:$AE$2501,0)),""))</f>
        <v/>
      </c>
      <c r="AU879" s="2">
        <f>IF($L879="","",IF($A879&lt;&gt;"GA","",IF($E879="FULTON",IF(ISNUMBER(SEARCH("COLLEGE PARK",$AT879)),"FULTON (COLLEGE PARK)",IF(ISNUMBER(SEARCH("HAPEVILLE",$AT879)),"FULTON (HAPEVILLE)",IF(ISNUMBER(SEARCH("EAST POINT",$AT879)),"FULTON (EAST POINT)",IF(ISNUMBER(SEARCH("ATLANTA",$AT879)),"FULTON (ATL LIMITS)","FULTON")))),IF($E879="DEKALB",IF(ISNUMBER(SEARCH("ATLANTA",$AT879)),"DEKALB (ATL LIMITS)","DEKALB"),IF(AND($E879="CLAYTON",ISNUMBER(SEARCH("COLLEGE PARK",$AT879))),"CLAYTON (COLLEGE PARK)",$E879)))))</f>
        <v/>
      </c>
      <c r="AV879" s="2">
        <f>IF($L879="","",IF(""&amp;$F879="2","DIESEL",IF(OR(""&amp;$F879="G",""&amp;$F879="H"),"GAS","")))</f>
        <v/>
      </c>
      <c r="AW879" s="2">
        <f>IF($AV879="","",$R879)</f>
        <v/>
      </c>
      <c r="AX879" s="2">
        <f>IF($AV879="","",IF($AB879=0,$R879,0))</f>
        <v/>
      </c>
      <c r="AY879" s="2">
        <f>IF($AV879="","",IF(AND($Z879=0,COUNTIF('AR SALES'!$L$2:$L$2501,$L879)=0),"YES",""))</f>
        <v/>
      </c>
      <c r="AZ879" s="2">
        <f>IF($AV879="","",IFERROR(VLOOKUP($AU879,CODES!$A:$B,2,FALSE),"NO CODE"))</f>
        <v/>
      </c>
      <c r="BA879" s="2">
        <f>IF(""&amp;$F879&lt;&gt;"4","",IF($AY879="YES","",IF(ROUND(SUMIFS($AE$2:$AE$4001,$L$2:$L$4001,$L879,$F$2:$F$4001,"4")-SUMIFS('AR SALES'!$Y$2:$Y$2501,'AR SALES'!$L$2:$L$2501,$L879,'AR SALES'!$AD$2:$AD$2501,"OFF"),2)=0,"","STALE")))</f>
        <v/>
      </c>
      <c r="BB879" s="2">
        <f>IF(OR(""&amp;$F879="2",""&amp;$F879="4",""&amp;$F879="G",""&amp;$F879="H"),IF($AY879="YES","",IF($AB879&lt;&gt;0,"",IF(COUNTIFS('AR SALES'!$L$2:$L$2501,$L879,'AR SALES'!$AD$2:$AD$2501,IF(""&amp;$F879="4","OFF","ON"),'AR SALES'!$AF$2:$AF$2501,"Y")&gt;0,"","NO EXEMPTION"))),"")</f>
        <v/>
      </c>
    </row>
    <row r="880">
      <c r="AT880" s="2">
        <f>IF($L880="","",IFERROR(INDEX('AR SALES'!$H$2:$H$2501,MATCH(""&amp;$L880,'AR SALES'!$AE$2:$AE$2501,0)),""))</f>
        <v/>
      </c>
      <c r="AU880" s="2">
        <f>IF($L880="","",IF($A880&lt;&gt;"GA","",IF($E880="FULTON",IF(ISNUMBER(SEARCH("COLLEGE PARK",$AT880)),"FULTON (COLLEGE PARK)",IF(ISNUMBER(SEARCH("HAPEVILLE",$AT880)),"FULTON (HAPEVILLE)",IF(ISNUMBER(SEARCH("EAST POINT",$AT880)),"FULTON (EAST POINT)",IF(ISNUMBER(SEARCH("ATLANTA",$AT880)),"FULTON (ATL LIMITS)","FULTON")))),IF($E880="DEKALB",IF(ISNUMBER(SEARCH("ATLANTA",$AT880)),"DEKALB (ATL LIMITS)","DEKALB"),IF(AND($E880="CLAYTON",ISNUMBER(SEARCH("COLLEGE PARK",$AT880))),"CLAYTON (COLLEGE PARK)",$E880)))))</f>
        <v/>
      </c>
      <c r="AV880" s="2">
        <f>IF($L880="","",IF(""&amp;$F880="2","DIESEL",IF(OR(""&amp;$F880="G",""&amp;$F880="H"),"GAS","")))</f>
        <v/>
      </c>
      <c r="AW880" s="2">
        <f>IF($AV880="","",$R880)</f>
        <v/>
      </c>
      <c r="AX880" s="2">
        <f>IF($AV880="","",IF($AB880=0,$R880,0))</f>
        <v/>
      </c>
      <c r="AY880" s="2">
        <f>IF($AV880="","",IF(AND($Z880=0,COUNTIF('AR SALES'!$L$2:$L$2501,$L880)=0),"YES",""))</f>
        <v/>
      </c>
      <c r="AZ880" s="2">
        <f>IF($AV880="","",IFERROR(VLOOKUP($AU880,CODES!$A:$B,2,FALSE),"NO CODE"))</f>
        <v/>
      </c>
      <c r="BA880" s="2">
        <f>IF(""&amp;$F880&lt;&gt;"4","",IF($AY880="YES","",IF(ROUND(SUMIFS($AE$2:$AE$4001,$L$2:$L$4001,$L880,$F$2:$F$4001,"4")-SUMIFS('AR SALES'!$Y$2:$Y$2501,'AR SALES'!$L$2:$L$2501,$L880,'AR SALES'!$AD$2:$AD$2501,"OFF"),2)=0,"","STALE")))</f>
        <v/>
      </c>
      <c r="BB880" s="2">
        <f>IF(OR(""&amp;$F880="2",""&amp;$F880="4",""&amp;$F880="G",""&amp;$F880="H"),IF($AY880="YES","",IF($AB880&lt;&gt;0,"",IF(COUNTIFS('AR SALES'!$L$2:$L$2501,$L880,'AR SALES'!$AD$2:$AD$2501,IF(""&amp;$F880="4","OFF","ON"),'AR SALES'!$AF$2:$AF$2501,"Y")&gt;0,"","NO EXEMPTION"))),"")</f>
        <v/>
      </c>
    </row>
    <row r="881">
      <c r="AT881" s="2">
        <f>IF($L881="","",IFERROR(INDEX('AR SALES'!$H$2:$H$2501,MATCH(""&amp;$L881,'AR SALES'!$AE$2:$AE$2501,0)),""))</f>
        <v/>
      </c>
      <c r="AU881" s="2">
        <f>IF($L881="","",IF($A881&lt;&gt;"GA","",IF($E881="FULTON",IF(ISNUMBER(SEARCH("COLLEGE PARK",$AT881)),"FULTON (COLLEGE PARK)",IF(ISNUMBER(SEARCH("HAPEVILLE",$AT881)),"FULTON (HAPEVILLE)",IF(ISNUMBER(SEARCH("EAST POINT",$AT881)),"FULTON (EAST POINT)",IF(ISNUMBER(SEARCH("ATLANTA",$AT881)),"FULTON (ATL LIMITS)","FULTON")))),IF($E881="DEKALB",IF(ISNUMBER(SEARCH("ATLANTA",$AT881)),"DEKALB (ATL LIMITS)","DEKALB"),IF(AND($E881="CLAYTON",ISNUMBER(SEARCH("COLLEGE PARK",$AT881))),"CLAYTON (COLLEGE PARK)",$E881)))))</f>
        <v/>
      </c>
      <c r="AV881" s="2">
        <f>IF($L881="","",IF(""&amp;$F881="2","DIESEL",IF(OR(""&amp;$F881="G",""&amp;$F881="H"),"GAS","")))</f>
        <v/>
      </c>
      <c r="AW881" s="2">
        <f>IF($AV881="","",$R881)</f>
        <v/>
      </c>
      <c r="AX881" s="2">
        <f>IF($AV881="","",IF($AB881=0,$R881,0))</f>
        <v/>
      </c>
      <c r="AY881" s="2">
        <f>IF($AV881="","",IF(AND($Z881=0,COUNTIF('AR SALES'!$L$2:$L$2501,$L881)=0),"YES",""))</f>
        <v/>
      </c>
      <c r="AZ881" s="2">
        <f>IF($AV881="","",IFERROR(VLOOKUP($AU881,CODES!$A:$B,2,FALSE),"NO CODE"))</f>
        <v/>
      </c>
      <c r="BA881" s="2">
        <f>IF(""&amp;$F881&lt;&gt;"4","",IF($AY881="YES","",IF(ROUND(SUMIFS($AE$2:$AE$4001,$L$2:$L$4001,$L881,$F$2:$F$4001,"4")-SUMIFS('AR SALES'!$Y$2:$Y$2501,'AR SALES'!$L$2:$L$2501,$L881,'AR SALES'!$AD$2:$AD$2501,"OFF"),2)=0,"","STALE")))</f>
        <v/>
      </c>
      <c r="BB881" s="2">
        <f>IF(OR(""&amp;$F881="2",""&amp;$F881="4",""&amp;$F881="G",""&amp;$F881="H"),IF($AY881="YES","",IF($AB881&lt;&gt;0,"",IF(COUNTIFS('AR SALES'!$L$2:$L$2501,$L881,'AR SALES'!$AD$2:$AD$2501,IF(""&amp;$F881="4","OFF","ON"),'AR SALES'!$AF$2:$AF$2501,"Y")&gt;0,"","NO EXEMPTION"))),"")</f>
        <v/>
      </c>
    </row>
    <row r="882">
      <c r="AT882" s="2">
        <f>IF($L882="","",IFERROR(INDEX('AR SALES'!$H$2:$H$2501,MATCH(""&amp;$L882,'AR SALES'!$AE$2:$AE$2501,0)),""))</f>
        <v/>
      </c>
      <c r="AU882" s="2">
        <f>IF($L882="","",IF($A882&lt;&gt;"GA","",IF($E882="FULTON",IF(ISNUMBER(SEARCH("COLLEGE PARK",$AT882)),"FULTON (COLLEGE PARK)",IF(ISNUMBER(SEARCH("HAPEVILLE",$AT882)),"FULTON (HAPEVILLE)",IF(ISNUMBER(SEARCH("EAST POINT",$AT882)),"FULTON (EAST POINT)",IF(ISNUMBER(SEARCH("ATLANTA",$AT882)),"FULTON (ATL LIMITS)","FULTON")))),IF($E882="DEKALB",IF(ISNUMBER(SEARCH("ATLANTA",$AT882)),"DEKALB (ATL LIMITS)","DEKALB"),IF(AND($E882="CLAYTON",ISNUMBER(SEARCH("COLLEGE PARK",$AT882))),"CLAYTON (COLLEGE PARK)",$E882)))))</f>
        <v/>
      </c>
      <c r="AV882" s="2">
        <f>IF($L882="","",IF(""&amp;$F882="2","DIESEL",IF(OR(""&amp;$F882="G",""&amp;$F882="H"),"GAS","")))</f>
        <v/>
      </c>
      <c r="AW882" s="2">
        <f>IF($AV882="","",$R882)</f>
        <v/>
      </c>
      <c r="AX882" s="2">
        <f>IF($AV882="","",IF($AB882=0,$R882,0))</f>
        <v/>
      </c>
      <c r="AY882" s="2">
        <f>IF($AV882="","",IF(AND($Z882=0,COUNTIF('AR SALES'!$L$2:$L$2501,$L882)=0),"YES",""))</f>
        <v/>
      </c>
      <c r="AZ882" s="2">
        <f>IF($AV882="","",IFERROR(VLOOKUP($AU882,CODES!$A:$B,2,FALSE),"NO CODE"))</f>
        <v/>
      </c>
      <c r="BA882" s="2">
        <f>IF(""&amp;$F882&lt;&gt;"4","",IF($AY882="YES","",IF(ROUND(SUMIFS($AE$2:$AE$4001,$L$2:$L$4001,$L882,$F$2:$F$4001,"4")-SUMIFS('AR SALES'!$Y$2:$Y$2501,'AR SALES'!$L$2:$L$2501,$L882,'AR SALES'!$AD$2:$AD$2501,"OFF"),2)=0,"","STALE")))</f>
        <v/>
      </c>
      <c r="BB882" s="2">
        <f>IF(OR(""&amp;$F882="2",""&amp;$F882="4",""&amp;$F882="G",""&amp;$F882="H"),IF($AY882="YES","",IF($AB882&lt;&gt;0,"",IF(COUNTIFS('AR SALES'!$L$2:$L$2501,$L882,'AR SALES'!$AD$2:$AD$2501,IF(""&amp;$F882="4","OFF","ON"),'AR SALES'!$AF$2:$AF$2501,"Y")&gt;0,"","NO EXEMPTION"))),"")</f>
        <v/>
      </c>
    </row>
    <row r="883">
      <c r="AT883" s="2">
        <f>IF($L883="","",IFERROR(INDEX('AR SALES'!$H$2:$H$2501,MATCH(""&amp;$L883,'AR SALES'!$AE$2:$AE$2501,0)),""))</f>
        <v/>
      </c>
      <c r="AU883" s="2">
        <f>IF($L883="","",IF($A883&lt;&gt;"GA","",IF($E883="FULTON",IF(ISNUMBER(SEARCH("COLLEGE PARK",$AT883)),"FULTON (COLLEGE PARK)",IF(ISNUMBER(SEARCH("HAPEVILLE",$AT883)),"FULTON (HAPEVILLE)",IF(ISNUMBER(SEARCH("EAST POINT",$AT883)),"FULTON (EAST POINT)",IF(ISNUMBER(SEARCH("ATLANTA",$AT883)),"FULTON (ATL LIMITS)","FULTON")))),IF($E883="DEKALB",IF(ISNUMBER(SEARCH("ATLANTA",$AT883)),"DEKALB (ATL LIMITS)","DEKALB"),IF(AND($E883="CLAYTON",ISNUMBER(SEARCH("COLLEGE PARK",$AT883))),"CLAYTON (COLLEGE PARK)",$E883)))))</f>
        <v/>
      </c>
      <c r="AV883" s="2">
        <f>IF($L883="","",IF(""&amp;$F883="2","DIESEL",IF(OR(""&amp;$F883="G",""&amp;$F883="H"),"GAS","")))</f>
        <v/>
      </c>
      <c r="AW883" s="2">
        <f>IF($AV883="","",$R883)</f>
        <v/>
      </c>
      <c r="AX883" s="2">
        <f>IF($AV883="","",IF($AB883=0,$R883,0))</f>
        <v/>
      </c>
      <c r="AY883" s="2">
        <f>IF($AV883="","",IF(AND($Z883=0,COUNTIF('AR SALES'!$L$2:$L$2501,$L883)=0),"YES",""))</f>
        <v/>
      </c>
      <c r="AZ883" s="2">
        <f>IF($AV883="","",IFERROR(VLOOKUP($AU883,CODES!$A:$B,2,FALSE),"NO CODE"))</f>
        <v/>
      </c>
      <c r="BA883" s="2">
        <f>IF(""&amp;$F883&lt;&gt;"4","",IF($AY883="YES","",IF(ROUND(SUMIFS($AE$2:$AE$4001,$L$2:$L$4001,$L883,$F$2:$F$4001,"4")-SUMIFS('AR SALES'!$Y$2:$Y$2501,'AR SALES'!$L$2:$L$2501,$L883,'AR SALES'!$AD$2:$AD$2501,"OFF"),2)=0,"","STALE")))</f>
        <v/>
      </c>
      <c r="BB883" s="2">
        <f>IF(OR(""&amp;$F883="2",""&amp;$F883="4",""&amp;$F883="G",""&amp;$F883="H"),IF($AY883="YES","",IF($AB883&lt;&gt;0,"",IF(COUNTIFS('AR SALES'!$L$2:$L$2501,$L883,'AR SALES'!$AD$2:$AD$2501,IF(""&amp;$F883="4","OFF","ON"),'AR SALES'!$AF$2:$AF$2501,"Y")&gt;0,"","NO EXEMPTION"))),"")</f>
        <v/>
      </c>
    </row>
    <row r="884">
      <c r="AT884" s="2">
        <f>IF($L884="","",IFERROR(INDEX('AR SALES'!$H$2:$H$2501,MATCH(""&amp;$L884,'AR SALES'!$AE$2:$AE$2501,0)),""))</f>
        <v/>
      </c>
      <c r="AU884" s="2">
        <f>IF($L884="","",IF($A884&lt;&gt;"GA","",IF($E884="FULTON",IF(ISNUMBER(SEARCH("COLLEGE PARK",$AT884)),"FULTON (COLLEGE PARK)",IF(ISNUMBER(SEARCH("HAPEVILLE",$AT884)),"FULTON (HAPEVILLE)",IF(ISNUMBER(SEARCH("EAST POINT",$AT884)),"FULTON (EAST POINT)",IF(ISNUMBER(SEARCH("ATLANTA",$AT884)),"FULTON (ATL LIMITS)","FULTON")))),IF($E884="DEKALB",IF(ISNUMBER(SEARCH("ATLANTA",$AT884)),"DEKALB (ATL LIMITS)","DEKALB"),IF(AND($E884="CLAYTON",ISNUMBER(SEARCH("COLLEGE PARK",$AT884))),"CLAYTON (COLLEGE PARK)",$E884)))))</f>
        <v/>
      </c>
      <c r="AV884" s="2">
        <f>IF($L884="","",IF(""&amp;$F884="2","DIESEL",IF(OR(""&amp;$F884="G",""&amp;$F884="H"),"GAS","")))</f>
        <v/>
      </c>
      <c r="AW884" s="2">
        <f>IF($AV884="","",$R884)</f>
        <v/>
      </c>
      <c r="AX884" s="2">
        <f>IF($AV884="","",IF($AB884=0,$R884,0))</f>
        <v/>
      </c>
      <c r="AY884" s="2">
        <f>IF($AV884="","",IF(AND($Z884=0,COUNTIF('AR SALES'!$L$2:$L$2501,$L884)=0),"YES",""))</f>
        <v/>
      </c>
      <c r="AZ884" s="2">
        <f>IF($AV884="","",IFERROR(VLOOKUP($AU884,CODES!$A:$B,2,FALSE),"NO CODE"))</f>
        <v/>
      </c>
      <c r="BA884" s="2">
        <f>IF(""&amp;$F884&lt;&gt;"4","",IF($AY884="YES","",IF(ROUND(SUMIFS($AE$2:$AE$4001,$L$2:$L$4001,$L884,$F$2:$F$4001,"4")-SUMIFS('AR SALES'!$Y$2:$Y$2501,'AR SALES'!$L$2:$L$2501,$L884,'AR SALES'!$AD$2:$AD$2501,"OFF"),2)=0,"","STALE")))</f>
        <v/>
      </c>
      <c r="BB884" s="2">
        <f>IF(OR(""&amp;$F884="2",""&amp;$F884="4",""&amp;$F884="G",""&amp;$F884="H"),IF($AY884="YES","",IF($AB884&lt;&gt;0,"",IF(COUNTIFS('AR SALES'!$L$2:$L$2501,$L884,'AR SALES'!$AD$2:$AD$2501,IF(""&amp;$F884="4","OFF","ON"),'AR SALES'!$AF$2:$AF$2501,"Y")&gt;0,"","NO EXEMPTION"))),"")</f>
        <v/>
      </c>
    </row>
    <row r="885">
      <c r="AT885" s="2">
        <f>IF($L885="","",IFERROR(INDEX('AR SALES'!$H$2:$H$2501,MATCH(""&amp;$L885,'AR SALES'!$AE$2:$AE$2501,0)),""))</f>
        <v/>
      </c>
      <c r="AU885" s="2">
        <f>IF($L885="","",IF($A885&lt;&gt;"GA","",IF($E885="FULTON",IF(ISNUMBER(SEARCH("COLLEGE PARK",$AT885)),"FULTON (COLLEGE PARK)",IF(ISNUMBER(SEARCH("HAPEVILLE",$AT885)),"FULTON (HAPEVILLE)",IF(ISNUMBER(SEARCH("EAST POINT",$AT885)),"FULTON (EAST POINT)",IF(ISNUMBER(SEARCH("ATLANTA",$AT885)),"FULTON (ATL LIMITS)","FULTON")))),IF($E885="DEKALB",IF(ISNUMBER(SEARCH("ATLANTA",$AT885)),"DEKALB (ATL LIMITS)","DEKALB"),IF(AND($E885="CLAYTON",ISNUMBER(SEARCH("COLLEGE PARK",$AT885))),"CLAYTON (COLLEGE PARK)",$E885)))))</f>
        <v/>
      </c>
      <c r="AV885" s="2">
        <f>IF($L885="","",IF(""&amp;$F885="2","DIESEL",IF(OR(""&amp;$F885="G",""&amp;$F885="H"),"GAS","")))</f>
        <v/>
      </c>
      <c r="AW885" s="2">
        <f>IF($AV885="","",$R885)</f>
        <v/>
      </c>
      <c r="AX885" s="2">
        <f>IF($AV885="","",IF($AB885=0,$R885,0))</f>
        <v/>
      </c>
      <c r="AY885" s="2">
        <f>IF($AV885="","",IF(AND($Z885=0,COUNTIF('AR SALES'!$L$2:$L$2501,$L885)=0),"YES",""))</f>
        <v/>
      </c>
      <c r="AZ885" s="2">
        <f>IF($AV885="","",IFERROR(VLOOKUP($AU885,CODES!$A:$B,2,FALSE),"NO CODE"))</f>
        <v/>
      </c>
      <c r="BA885" s="2">
        <f>IF(""&amp;$F885&lt;&gt;"4","",IF($AY885="YES","",IF(ROUND(SUMIFS($AE$2:$AE$4001,$L$2:$L$4001,$L885,$F$2:$F$4001,"4")-SUMIFS('AR SALES'!$Y$2:$Y$2501,'AR SALES'!$L$2:$L$2501,$L885,'AR SALES'!$AD$2:$AD$2501,"OFF"),2)=0,"","STALE")))</f>
        <v/>
      </c>
      <c r="BB885" s="2">
        <f>IF(OR(""&amp;$F885="2",""&amp;$F885="4",""&amp;$F885="G",""&amp;$F885="H"),IF($AY885="YES","",IF($AB885&lt;&gt;0,"",IF(COUNTIFS('AR SALES'!$L$2:$L$2501,$L885,'AR SALES'!$AD$2:$AD$2501,IF(""&amp;$F885="4","OFF","ON"),'AR SALES'!$AF$2:$AF$2501,"Y")&gt;0,"","NO EXEMPTION"))),"")</f>
        <v/>
      </c>
    </row>
    <row r="886">
      <c r="AT886" s="2">
        <f>IF($L886="","",IFERROR(INDEX('AR SALES'!$H$2:$H$2501,MATCH(""&amp;$L886,'AR SALES'!$AE$2:$AE$2501,0)),""))</f>
        <v/>
      </c>
      <c r="AU886" s="2">
        <f>IF($L886="","",IF($A886&lt;&gt;"GA","",IF($E886="FULTON",IF(ISNUMBER(SEARCH("COLLEGE PARK",$AT886)),"FULTON (COLLEGE PARK)",IF(ISNUMBER(SEARCH("HAPEVILLE",$AT886)),"FULTON (HAPEVILLE)",IF(ISNUMBER(SEARCH("EAST POINT",$AT886)),"FULTON (EAST POINT)",IF(ISNUMBER(SEARCH("ATLANTA",$AT886)),"FULTON (ATL LIMITS)","FULTON")))),IF($E886="DEKALB",IF(ISNUMBER(SEARCH("ATLANTA",$AT886)),"DEKALB (ATL LIMITS)","DEKALB"),IF(AND($E886="CLAYTON",ISNUMBER(SEARCH("COLLEGE PARK",$AT886))),"CLAYTON (COLLEGE PARK)",$E886)))))</f>
        <v/>
      </c>
      <c r="AV886" s="2">
        <f>IF($L886="","",IF(""&amp;$F886="2","DIESEL",IF(OR(""&amp;$F886="G",""&amp;$F886="H"),"GAS","")))</f>
        <v/>
      </c>
      <c r="AW886" s="2">
        <f>IF($AV886="","",$R886)</f>
        <v/>
      </c>
      <c r="AX886" s="2">
        <f>IF($AV886="","",IF($AB886=0,$R886,0))</f>
        <v/>
      </c>
      <c r="AY886" s="2">
        <f>IF($AV886="","",IF(AND($Z886=0,COUNTIF('AR SALES'!$L$2:$L$2501,$L886)=0),"YES",""))</f>
        <v/>
      </c>
      <c r="AZ886" s="2">
        <f>IF($AV886="","",IFERROR(VLOOKUP($AU886,CODES!$A:$B,2,FALSE),"NO CODE"))</f>
        <v/>
      </c>
      <c r="BA886" s="2">
        <f>IF(""&amp;$F886&lt;&gt;"4","",IF($AY886="YES","",IF(ROUND(SUMIFS($AE$2:$AE$4001,$L$2:$L$4001,$L886,$F$2:$F$4001,"4")-SUMIFS('AR SALES'!$Y$2:$Y$2501,'AR SALES'!$L$2:$L$2501,$L886,'AR SALES'!$AD$2:$AD$2501,"OFF"),2)=0,"","STALE")))</f>
        <v/>
      </c>
      <c r="BB886" s="2">
        <f>IF(OR(""&amp;$F886="2",""&amp;$F886="4",""&amp;$F886="G",""&amp;$F886="H"),IF($AY886="YES","",IF($AB886&lt;&gt;0,"",IF(COUNTIFS('AR SALES'!$L$2:$L$2501,$L886,'AR SALES'!$AD$2:$AD$2501,IF(""&amp;$F886="4","OFF","ON"),'AR SALES'!$AF$2:$AF$2501,"Y")&gt;0,"","NO EXEMPTION"))),"")</f>
        <v/>
      </c>
    </row>
    <row r="887">
      <c r="AT887" s="2">
        <f>IF($L887="","",IFERROR(INDEX('AR SALES'!$H$2:$H$2501,MATCH(""&amp;$L887,'AR SALES'!$AE$2:$AE$2501,0)),""))</f>
        <v/>
      </c>
      <c r="AU887" s="2">
        <f>IF($L887="","",IF($A887&lt;&gt;"GA","",IF($E887="FULTON",IF(ISNUMBER(SEARCH("COLLEGE PARK",$AT887)),"FULTON (COLLEGE PARK)",IF(ISNUMBER(SEARCH("HAPEVILLE",$AT887)),"FULTON (HAPEVILLE)",IF(ISNUMBER(SEARCH("EAST POINT",$AT887)),"FULTON (EAST POINT)",IF(ISNUMBER(SEARCH("ATLANTA",$AT887)),"FULTON (ATL LIMITS)","FULTON")))),IF($E887="DEKALB",IF(ISNUMBER(SEARCH("ATLANTA",$AT887)),"DEKALB (ATL LIMITS)","DEKALB"),IF(AND($E887="CLAYTON",ISNUMBER(SEARCH("COLLEGE PARK",$AT887))),"CLAYTON (COLLEGE PARK)",$E887)))))</f>
        <v/>
      </c>
      <c r="AV887" s="2">
        <f>IF($L887="","",IF(""&amp;$F887="2","DIESEL",IF(OR(""&amp;$F887="G",""&amp;$F887="H"),"GAS","")))</f>
        <v/>
      </c>
      <c r="AW887" s="2">
        <f>IF($AV887="","",$R887)</f>
        <v/>
      </c>
      <c r="AX887" s="2">
        <f>IF($AV887="","",IF($AB887=0,$R887,0))</f>
        <v/>
      </c>
      <c r="AY887" s="2">
        <f>IF($AV887="","",IF(AND($Z887=0,COUNTIF('AR SALES'!$L$2:$L$2501,$L887)=0),"YES",""))</f>
        <v/>
      </c>
      <c r="AZ887" s="2">
        <f>IF($AV887="","",IFERROR(VLOOKUP($AU887,CODES!$A:$B,2,FALSE),"NO CODE"))</f>
        <v/>
      </c>
      <c r="BA887" s="2">
        <f>IF(""&amp;$F887&lt;&gt;"4","",IF($AY887="YES","",IF(ROUND(SUMIFS($AE$2:$AE$4001,$L$2:$L$4001,$L887,$F$2:$F$4001,"4")-SUMIFS('AR SALES'!$Y$2:$Y$2501,'AR SALES'!$L$2:$L$2501,$L887,'AR SALES'!$AD$2:$AD$2501,"OFF"),2)=0,"","STALE")))</f>
        <v/>
      </c>
      <c r="BB887" s="2">
        <f>IF(OR(""&amp;$F887="2",""&amp;$F887="4",""&amp;$F887="G",""&amp;$F887="H"),IF($AY887="YES","",IF($AB887&lt;&gt;0,"",IF(COUNTIFS('AR SALES'!$L$2:$L$2501,$L887,'AR SALES'!$AD$2:$AD$2501,IF(""&amp;$F887="4","OFF","ON"),'AR SALES'!$AF$2:$AF$2501,"Y")&gt;0,"","NO EXEMPTION"))),"")</f>
        <v/>
      </c>
    </row>
    <row r="888">
      <c r="AT888" s="2">
        <f>IF($L888="","",IFERROR(INDEX('AR SALES'!$H$2:$H$2501,MATCH(""&amp;$L888,'AR SALES'!$AE$2:$AE$2501,0)),""))</f>
        <v/>
      </c>
      <c r="AU888" s="2">
        <f>IF($L888="","",IF($A888&lt;&gt;"GA","",IF($E888="FULTON",IF(ISNUMBER(SEARCH("COLLEGE PARK",$AT888)),"FULTON (COLLEGE PARK)",IF(ISNUMBER(SEARCH("HAPEVILLE",$AT888)),"FULTON (HAPEVILLE)",IF(ISNUMBER(SEARCH("EAST POINT",$AT888)),"FULTON (EAST POINT)",IF(ISNUMBER(SEARCH("ATLANTA",$AT888)),"FULTON (ATL LIMITS)","FULTON")))),IF($E888="DEKALB",IF(ISNUMBER(SEARCH("ATLANTA",$AT888)),"DEKALB (ATL LIMITS)","DEKALB"),IF(AND($E888="CLAYTON",ISNUMBER(SEARCH("COLLEGE PARK",$AT888))),"CLAYTON (COLLEGE PARK)",$E888)))))</f>
        <v/>
      </c>
      <c r="AV888" s="2">
        <f>IF($L888="","",IF(""&amp;$F888="2","DIESEL",IF(OR(""&amp;$F888="G",""&amp;$F888="H"),"GAS","")))</f>
        <v/>
      </c>
      <c r="AW888" s="2">
        <f>IF($AV888="","",$R888)</f>
        <v/>
      </c>
      <c r="AX888" s="2">
        <f>IF($AV888="","",IF($AB888=0,$R888,0))</f>
        <v/>
      </c>
      <c r="AY888" s="2">
        <f>IF($AV888="","",IF(AND($Z888=0,COUNTIF('AR SALES'!$L$2:$L$2501,$L888)=0),"YES",""))</f>
        <v/>
      </c>
      <c r="AZ888" s="2">
        <f>IF($AV888="","",IFERROR(VLOOKUP($AU888,CODES!$A:$B,2,FALSE),"NO CODE"))</f>
        <v/>
      </c>
      <c r="BA888" s="2">
        <f>IF(""&amp;$F888&lt;&gt;"4","",IF($AY888="YES","",IF(ROUND(SUMIFS($AE$2:$AE$4001,$L$2:$L$4001,$L888,$F$2:$F$4001,"4")-SUMIFS('AR SALES'!$Y$2:$Y$2501,'AR SALES'!$L$2:$L$2501,$L888,'AR SALES'!$AD$2:$AD$2501,"OFF"),2)=0,"","STALE")))</f>
        <v/>
      </c>
      <c r="BB888" s="2">
        <f>IF(OR(""&amp;$F888="2",""&amp;$F888="4",""&amp;$F888="G",""&amp;$F888="H"),IF($AY888="YES","",IF($AB888&lt;&gt;0,"",IF(COUNTIFS('AR SALES'!$L$2:$L$2501,$L888,'AR SALES'!$AD$2:$AD$2501,IF(""&amp;$F888="4","OFF","ON"),'AR SALES'!$AF$2:$AF$2501,"Y")&gt;0,"","NO EXEMPTION"))),"")</f>
        <v/>
      </c>
    </row>
    <row r="889">
      <c r="AT889" s="2">
        <f>IF($L889="","",IFERROR(INDEX('AR SALES'!$H$2:$H$2501,MATCH(""&amp;$L889,'AR SALES'!$AE$2:$AE$2501,0)),""))</f>
        <v/>
      </c>
      <c r="AU889" s="2">
        <f>IF($L889="","",IF($A889&lt;&gt;"GA","",IF($E889="FULTON",IF(ISNUMBER(SEARCH("COLLEGE PARK",$AT889)),"FULTON (COLLEGE PARK)",IF(ISNUMBER(SEARCH("HAPEVILLE",$AT889)),"FULTON (HAPEVILLE)",IF(ISNUMBER(SEARCH("EAST POINT",$AT889)),"FULTON (EAST POINT)",IF(ISNUMBER(SEARCH("ATLANTA",$AT889)),"FULTON (ATL LIMITS)","FULTON")))),IF($E889="DEKALB",IF(ISNUMBER(SEARCH("ATLANTA",$AT889)),"DEKALB (ATL LIMITS)","DEKALB"),IF(AND($E889="CLAYTON",ISNUMBER(SEARCH("COLLEGE PARK",$AT889))),"CLAYTON (COLLEGE PARK)",$E889)))))</f>
        <v/>
      </c>
      <c r="AV889" s="2">
        <f>IF($L889="","",IF(""&amp;$F889="2","DIESEL",IF(OR(""&amp;$F889="G",""&amp;$F889="H"),"GAS","")))</f>
        <v/>
      </c>
      <c r="AW889" s="2">
        <f>IF($AV889="","",$R889)</f>
        <v/>
      </c>
      <c r="AX889" s="2">
        <f>IF($AV889="","",IF($AB889=0,$R889,0))</f>
        <v/>
      </c>
      <c r="AY889" s="2">
        <f>IF($AV889="","",IF(AND($Z889=0,COUNTIF('AR SALES'!$L$2:$L$2501,$L889)=0),"YES",""))</f>
        <v/>
      </c>
      <c r="AZ889" s="2">
        <f>IF($AV889="","",IFERROR(VLOOKUP($AU889,CODES!$A:$B,2,FALSE),"NO CODE"))</f>
        <v/>
      </c>
      <c r="BA889" s="2">
        <f>IF(""&amp;$F889&lt;&gt;"4","",IF($AY889="YES","",IF(ROUND(SUMIFS($AE$2:$AE$4001,$L$2:$L$4001,$L889,$F$2:$F$4001,"4")-SUMIFS('AR SALES'!$Y$2:$Y$2501,'AR SALES'!$L$2:$L$2501,$L889,'AR SALES'!$AD$2:$AD$2501,"OFF"),2)=0,"","STALE")))</f>
        <v/>
      </c>
      <c r="BB889" s="2">
        <f>IF(OR(""&amp;$F889="2",""&amp;$F889="4",""&amp;$F889="G",""&amp;$F889="H"),IF($AY889="YES","",IF($AB889&lt;&gt;0,"",IF(COUNTIFS('AR SALES'!$L$2:$L$2501,$L889,'AR SALES'!$AD$2:$AD$2501,IF(""&amp;$F889="4","OFF","ON"),'AR SALES'!$AF$2:$AF$2501,"Y")&gt;0,"","NO EXEMPTION"))),"")</f>
        <v/>
      </c>
    </row>
    <row r="890">
      <c r="AT890" s="2">
        <f>IF($L890="","",IFERROR(INDEX('AR SALES'!$H$2:$H$2501,MATCH(""&amp;$L890,'AR SALES'!$AE$2:$AE$2501,0)),""))</f>
        <v/>
      </c>
      <c r="AU890" s="2">
        <f>IF($L890="","",IF($A890&lt;&gt;"GA","",IF($E890="FULTON",IF(ISNUMBER(SEARCH("COLLEGE PARK",$AT890)),"FULTON (COLLEGE PARK)",IF(ISNUMBER(SEARCH("HAPEVILLE",$AT890)),"FULTON (HAPEVILLE)",IF(ISNUMBER(SEARCH("EAST POINT",$AT890)),"FULTON (EAST POINT)",IF(ISNUMBER(SEARCH("ATLANTA",$AT890)),"FULTON (ATL LIMITS)","FULTON")))),IF($E890="DEKALB",IF(ISNUMBER(SEARCH("ATLANTA",$AT890)),"DEKALB (ATL LIMITS)","DEKALB"),IF(AND($E890="CLAYTON",ISNUMBER(SEARCH("COLLEGE PARK",$AT890))),"CLAYTON (COLLEGE PARK)",$E890)))))</f>
        <v/>
      </c>
      <c r="AV890" s="2">
        <f>IF($L890="","",IF(""&amp;$F890="2","DIESEL",IF(OR(""&amp;$F890="G",""&amp;$F890="H"),"GAS","")))</f>
        <v/>
      </c>
      <c r="AW890" s="2">
        <f>IF($AV890="","",$R890)</f>
        <v/>
      </c>
      <c r="AX890" s="2">
        <f>IF($AV890="","",IF($AB890=0,$R890,0))</f>
        <v/>
      </c>
      <c r="AY890" s="2">
        <f>IF($AV890="","",IF(AND($Z890=0,COUNTIF('AR SALES'!$L$2:$L$2501,$L890)=0),"YES",""))</f>
        <v/>
      </c>
      <c r="AZ890" s="2">
        <f>IF($AV890="","",IFERROR(VLOOKUP($AU890,CODES!$A:$B,2,FALSE),"NO CODE"))</f>
        <v/>
      </c>
      <c r="BA890" s="2">
        <f>IF(""&amp;$F890&lt;&gt;"4","",IF($AY890="YES","",IF(ROUND(SUMIFS($AE$2:$AE$4001,$L$2:$L$4001,$L890,$F$2:$F$4001,"4")-SUMIFS('AR SALES'!$Y$2:$Y$2501,'AR SALES'!$L$2:$L$2501,$L890,'AR SALES'!$AD$2:$AD$2501,"OFF"),2)=0,"","STALE")))</f>
        <v/>
      </c>
      <c r="BB890" s="2">
        <f>IF(OR(""&amp;$F890="2",""&amp;$F890="4",""&amp;$F890="G",""&amp;$F890="H"),IF($AY890="YES","",IF($AB890&lt;&gt;0,"",IF(COUNTIFS('AR SALES'!$L$2:$L$2501,$L890,'AR SALES'!$AD$2:$AD$2501,IF(""&amp;$F890="4","OFF","ON"),'AR SALES'!$AF$2:$AF$2501,"Y")&gt;0,"","NO EXEMPTION"))),"")</f>
        <v/>
      </c>
    </row>
    <row r="891">
      <c r="AT891" s="2">
        <f>IF($L891="","",IFERROR(INDEX('AR SALES'!$H$2:$H$2501,MATCH(""&amp;$L891,'AR SALES'!$AE$2:$AE$2501,0)),""))</f>
        <v/>
      </c>
      <c r="AU891" s="2">
        <f>IF($L891="","",IF($A891&lt;&gt;"GA","",IF($E891="FULTON",IF(ISNUMBER(SEARCH("COLLEGE PARK",$AT891)),"FULTON (COLLEGE PARK)",IF(ISNUMBER(SEARCH("HAPEVILLE",$AT891)),"FULTON (HAPEVILLE)",IF(ISNUMBER(SEARCH("EAST POINT",$AT891)),"FULTON (EAST POINT)",IF(ISNUMBER(SEARCH("ATLANTA",$AT891)),"FULTON (ATL LIMITS)","FULTON")))),IF($E891="DEKALB",IF(ISNUMBER(SEARCH("ATLANTA",$AT891)),"DEKALB (ATL LIMITS)","DEKALB"),IF(AND($E891="CLAYTON",ISNUMBER(SEARCH("COLLEGE PARK",$AT891))),"CLAYTON (COLLEGE PARK)",$E891)))))</f>
        <v/>
      </c>
      <c r="AV891" s="2">
        <f>IF($L891="","",IF(""&amp;$F891="2","DIESEL",IF(OR(""&amp;$F891="G",""&amp;$F891="H"),"GAS","")))</f>
        <v/>
      </c>
      <c r="AW891" s="2">
        <f>IF($AV891="","",$R891)</f>
        <v/>
      </c>
      <c r="AX891" s="2">
        <f>IF($AV891="","",IF($AB891=0,$R891,0))</f>
        <v/>
      </c>
      <c r="AY891" s="2">
        <f>IF($AV891="","",IF(AND($Z891=0,COUNTIF('AR SALES'!$L$2:$L$2501,$L891)=0),"YES",""))</f>
        <v/>
      </c>
      <c r="AZ891" s="2">
        <f>IF($AV891="","",IFERROR(VLOOKUP($AU891,CODES!$A:$B,2,FALSE),"NO CODE"))</f>
        <v/>
      </c>
      <c r="BA891" s="2">
        <f>IF(""&amp;$F891&lt;&gt;"4","",IF($AY891="YES","",IF(ROUND(SUMIFS($AE$2:$AE$4001,$L$2:$L$4001,$L891,$F$2:$F$4001,"4")-SUMIFS('AR SALES'!$Y$2:$Y$2501,'AR SALES'!$L$2:$L$2501,$L891,'AR SALES'!$AD$2:$AD$2501,"OFF"),2)=0,"","STALE")))</f>
        <v/>
      </c>
      <c r="BB891" s="2">
        <f>IF(OR(""&amp;$F891="2",""&amp;$F891="4",""&amp;$F891="G",""&amp;$F891="H"),IF($AY891="YES","",IF($AB891&lt;&gt;0,"",IF(COUNTIFS('AR SALES'!$L$2:$L$2501,$L891,'AR SALES'!$AD$2:$AD$2501,IF(""&amp;$F891="4","OFF","ON"),'AR SALES'!$AF$2:$AF$2501,"Y")&gt;0,"","NO EXEMPTION"))),"")</f>
        <v/>
      </c>
    </row>
    <row r="892">
      <c r="AT892" s="2">
        <f>IF($L892="","",IFERROR(INDEX('AR SALES'!$H$2:$H$2501,MATCH(""&amp;$L892,'AR SALES'!$AE$2:$AE$2501,0)),""))</f>
        <v/>
      </c>
      <c r="AU892" s="2">
        <f>IF($L892="","",IF($A892&lt;&gt;"GA","",IF($E892="FULTON",IF(ISNUMBER(SEARCH("COLLEGE PARK",$AT892)),"FULTON (COLLEGE PARK)",IF(ISNUMBER(SEARCH("HAPEVILLE",$AT892)),"FULTON (HAPEVILLE)",IF(ISNUMBER(SEARCH("EAST POINT",$AT892)),"FULTON (EAST POINT)",IF(ISNUMBER(SEARCH("ATLANTA",$AT892)),"FULTON (ATL LIMITS)","FULTON")))),IF($E892="DEKALB",IF(ISNUMBER(SEARCH("ATLANTA",$AT892)),"DEKALB (ATL LIMITS)","DEKALB"),IF(AND($E892="CLAYTON",ISNUMBER(SEARCH("COLLEGE PARK",$AT892))),"CLAYTON (COLLEGE PARK)",$E892)))))</f>
        <v/>
      </c>
      <c r="AV892" s="2">
        <f>IF($L892="","",IF(""&amp;$F892="2","DIESEL",IF(OR(""&amp;$F892="G",""&amp;$F892="H"),"GAS","")))</f>
        <v/>
      </c>
      <c r="AW892" s="2">
        <f>IF($AV892="","",$R892)</f>
        <v/>
      </c>
      <c r="AX892" s="2">
        <f>IF($AV892="","",IF($AB892=0,$R892,0))</f>
        <v/>
      </c>
      <c r="AY892" s="2">
        <f>IF($AV892="","",IF(AND($Z892=0,COUNTIF('AR SALES'!$L$2:$L$2501,$L892)=0),"YES",""))</f>
        <v/>
      </c>
      <c r="AZ892" s="2">
        <f>IF($AV892="","",IFERROR(VLOOKUP($AU892,CODES!$A:$B,2,FALSE),"NO CODE"))</f>
        <v/>
      </c>
      <c r="BA892" s="2">
        <f>IF(""&amp;$F892&lt;&gt;"4","",IF($AY892="YES","",IF(ROUND(SUMIFS($AE$2:$AE$4001,$L$2:$L$4001,$L892,$F$2:$F$4001,"4")-SUMIFS('AR SALES'!$Y$2:$Y$2501,'AR SALES'!$L$2:$L$2501,$L892,'AR SALES'!$AD$2:$AD$2501,"OFF"),2)=0,"","STALE")))</f>
        <v/>
      </c>
      <c r="BB892" s="2">
        <f>IF(OR(""&amp;$F892="2",""&amp;$F892="4",""&amp;$F892="G",""&amp;$F892="H"),IF($AY892="YES","",IF($AB892&lt;&gt;0,"",IF(COUNTIFS('AR SALES'!$L$2:$L$2501,$L892,'AR SALES'!$AD$2:$AD$2501,IF(""&amp;$F892="4","OFF","ON"),'AR SALES'!$AF$2:$AF$2501,"Y")&gt;0,"","NO EXEMPTION"))),"")</f>
        <v/>
      </c>
    </row>
    <row r="893">
      <c r="AT893" s="2">
        <f>IF($L893="","",IFERROR(INDEX('AR SALES'!$H$2:$H$2501,MATCH(""&amp;$L893,'AR SALES'!$AE$2:$AE$2501,0)),""))</f>
        <v/>
      </c>
      <c r="AU893" s="2">
        <f>IF($L893="","",IF($A893&lt;&gt;"GA","",IF($E893="FULTON",IF(ISNUMBER(SEARCH("COLLEGE PARK",$AT893)),"FULTON (COLLEGE PARK)",IF(ISNUMBER(SEARCH("HAPEVILLE",$AT893)),"FULTON (HAPEVILLE)",IF(ISNUMBER(SEARCH("EAST POINT",$AT893)),"FULTON (EAST POINT)",IF(ISNUMBER(SEARCH("ATLANTA",$AT893)),"FULTON (ATL LIMITS)","FULTON")))),IF($E893="DEKALB",IF(ISNUMBER(SEARCH("ATLANTA",$AT893)),"DEKALB (ATL LIMITS)","DEKALB"),IF(AND($E893="CLAYTON",ISNUMBER(SEARCH("COLLEGE PARK",$AT893))),"CLAYTON (COLLEGE PARK)",$E893)))))</f>
        <v/>
      </c>
      <c r="AV893" s="2">
        <f>IF($L893="","",IF(""&amp;$F893="2","DIESEL",IF(OR(""&amp;$F893="G",""&amp;$F893="H"),"GAS","")))</f>
        <v/>
      </c>
      <c r="AW893" s="2">
        <f>IF($AV893="","",$R893)</f>
        <v/>
      </c>
      <c r="AX893" s="2">
        <f>IF($AV893="","",IF($AB893=0,$R893,0))</f>
        <v/>
      </c>
      <c r="AY893" s="2">
        <f>IF($AV893="","",IF(AND($Z893=0,COUNTIF('AR SALES'!$L$2:$L$2501,$L893)=0),"YES",""))</f>
        <v/>
      </c>
      <c r="AZ893" s="2">
        <f>IF($AV893="","",IFERROR(VLOOKUP($AU893,CODES!$A:$B,2,FALSE),"NO CODE"))</f>
        <v/>
      </c>
      <c r="BA893" s="2">
        <f>IF(""&amp;$F893&lt;&gt;"4","",IF($AY893="YES","",IF(ROUND(SUMIFS($AE$2:$AE$4001,$L$2:$L$4001,$L893,$F$2:$F$4001,"4")-SUMIFS('AR SALES'!$Y$2:$Y$2501,'AR SALES'!$L$2:$L$2501,$L893,'AR SALES'!$AD$2:$AD$2501,"OFF"),2)=0,"","STALE")))</f>
        <v/>
      </c>
      <c r="BB893" s="2">
        <f>IF(OR(""&amp;$F893="2",""&amp;$F893="4",""&amp;$F893="G",""&amp;$F893="H"),IF($AY893="YES","",IF($AB893&lt;&gt;0,"",IF(COUNTIFS('AR SALES'!$L$2:$L$2501,$L893,'AR SALES'!$AD$2:$AD$2501,IF(""&amp;$F893="4","OFF","ON"),'AR SALES'!$AF$2:$AF$2501,"Y")&gt;0,"","NO EXEMPTION"))),"")</f>
        <v/>
      </c>
    </row>
    <row r="894">
      <c r="AT894" s="2">
        <f>IF($L894="","",IFERROR(INDEX('AR SALES'!$H$2:$H$2501,MATCH(""&amp;$L894,'AR SALES'!$AE$2:$AE$2501,0)),""))</f>
        <v/>
      </c>
      <c r="AU894" s="2">
        <f>IF($L894="","",IF($A894&lt;&gt;"GA","",IF($E894="FULTON",IF(ISNUMBER(SEARCH("COLLEGE PARK",$AT894)),"FULTON (COLLEGE PARK)",IF(ISNUMBER(SEARCH("HAPEVILLE",$AT894)),"FULTON (HAPEVILLE)",IF(ISNUMBER(SEARCH("EAST POINT",$AT894)),"FULTON (EAST POINT)",IF(ISNUMBER(SEARCH("ATLANTA",$AT894)),"FULTON (ATL LIMITS)","FULTON")))),IF($E894="DEKALB",IF(ISNUMBER(SEARCH("ATLANTA",$AT894)),"DEKALB (ATL LIMITS)","DEKALB"),IF(AND($E894="CLAYTON",ISNUMBER(SEARCH("COLLEGE PARK",$AT894))),"CLAYTON (COLLEGE PARK)",$E894)))))</f>
        <v/>
      </c>
      <c r="AV894" s="2">
        <f>IF($L894="","",IF(""&amp;$F894="2","DIESEL",IF(OR(""&amp;$F894="G",""&amp;$F894="H"),"GAS","")))</f>
        <v/>
      </c>
      <c r="AW894" s="2">
        <f>IF($AV894="","",$R894)</f>
        <v/>
      </c>
      <c r="AX894" s="2">
        <f>IF($AV894="","",IF($AB894=0,$R894,0))</f>
        <v/>
      </c>
      <c r="AY894" s="2">
        <f>IF($AV894="","",IF(AND($Z894=0,COUNTIF('AR SALES'!$L$2:$L$2501,$L894)=0),"YES",""))</f>
        <v/>
      </c>
      <c r="AZ894" s="2">
        <f>IF($AV894="","",IFERROR(VLOOKUP($AU894,CODES!$A:$B,2,FALSE),"NO CODE"))</f>
        <v/>
      </c>
      <c r="BA894" s="2">
        <f>IF(""&amp;$F894&lt;&gt;"4","",IF($AY894="YES","",IF(ROUND(SUMIFS($AE$2:$AE$4001,$L$2:$L$4001,$L894,$F$2:$F$4001,"4")-SUMIFS('AR SALES'!$Y$2:$Y$2501,'AR SALES'!$L$2:$L$2501,$L894,'AR SALES'!$AD$2:$AD$2501,"OFF"),2)=0,"","STALE")))</f>
        <v/>
      </c>
      <c r="BB894" s="2">
        <f>IF(OR(""&amp;$F894="2",""&amp;$F894="4",""&amp;$F894="G",""&amp;$F894="H"),IF($AY894="YES","",IF($AB894&lt;&gt;0,"",IF(COUNTIFS('AR SALES'!$L$2:$L$2501,$L894,'AR SALES'!$AD$2:$AD$2501,IF(""&amp;$F894="4","OFF","ON"),'AR SALES'!$AF$2:$AF$2501,"Y")&gt;0,"","NO EXEMPTION"))),"")</f>
        <v/>
      </c>
    </row>
    <row r="895">
      <c r="AT895" s="2">
        <f>IF($L895="","",IFERROR(INDEX('AR SALES'!$H$2:$H$2501,MATCH(""&amp;$L895,'AR SALES'!$AE$2:$AE$2501,0)),""))</f>
        <v/>
      </c>
      <c r="AU895" s="2">
        <f>IF($L895="","",IF($A895&lt;&gt;"GA","",IF($E895="FULTON",IF(ISNUMBER(SEARCH("COLLEGE PARK",$AT895)),"FULTON (COLLEGE PARK)",IF(ISNUMBER(SEARCH("HAPEVILLE",$AT895)),"FULTON (HAPEVILLE)",IF(ISNUMBER(SEARCH("EAST POINT",$AT895)),"FULTON (EAST POINT)",IF(ISNUMBER(SEARCH("ATLANTA",$AT895)),"FULTON (ATL LIMITS)","FULTON")))),IF($E895="DEKALB",IF(ISNUMBER(SEARCH("ATLANTA",$AT895)),"DEKALB (ATL LIMITS)","DEKALB"),IF(AND($E895="CLAYTON",ISNUMBER(SEARCH("COLLEGE PARK",$AT895))),"CLAYTON (COLLEGE PARK)",$E895)))))</f>
        <v/>
      </c>
      <c r="AV895" s="2">
        <f>IF($L895="","",IF(""&amp;$F895="2","DIESEL",IF(OR(""&amp;$F895="G",""&amp;$F895="H"),"GAS","")))</f>
        <v/>
      </c>
      <c r="AW895" s="2">
        <f>IF($AV895="","",$R895)</f>
        <v/>
      </c>
      <c r="AX895" s="2">
        <f>IF($AV895="","",IF($AB895=0,$R895,0))</f>
        <v/>
      </c>
      <c r="AY895" s="2">
        <f>IF($AV895="","",IF(AND($Z895=0,COUNTIF('AR SALES'!$L$2:$L$2501,$L895)=0),"YES",""))</f>
        <v/>
      </c>
      <c r="AZ895" s="2">
        <f>IF($AV895="","",IFERROR(VLOOKUP($AU895,CODES!$A:$B,2,FALSE),"NO CODE"))</f>
        <v/>
      </c>
      <c r="BA895" s="2">
        <f>IF(""&amp;$F895&lt;&gt;"4","",IF($AY895="YES","",IF(ROUND(SUMIFS($AE$2:$AE$4001,$L$2:$L$4001,$L895,$F$2:$F$4001,"4")-SUMIFS('AR SALES'!$Y$2:$Y$2501,'AR SALES'!$L$2:$L$2501,$L895,'AR SALES'!$AD$2:$AD$2501,"OFF"),2)=0,"","STALE")))</f>
        <v/>
      </c>
      <c r="BB895" s="2">
        <f>IF(OR(""&amp;$F895="2",""&amp;$F895="4",""&amp;$F895="G",""&amp;$F895="H"),IF($AY895="YES","",IF($AB895&lt;&gt;0,"",IF(COUNTIFS('AR SALES'!$L$2:$L$2501,$L895,'AR SALES'!$AD$2:$AD$2501,IF(""&amp;$F895="4","OFF","ON"),'AR SALES'!$AF$2:$AF$2501,"Y")&gt;0,"","NO EXEMPTION"))),"")</f>
        <v/>
      </c>
    </row>
    <row r="896">
      <c r="AT896" s="2">
        <f>IF($L896="","",IFERROR(INDEX('AR SALES'!$H$2:$H$2501,MATCH(""&amp;$L896,'AR SALES'!$AE$2:$AE$2501,0)),""))</f>
        <v/>
      </c>
      <c r="AU896" s="2">
        <f>IF($L896="","",IF($A896&lt;&gt;"GA","",IF($E896="FULTON",IF(ISNUMBER(SEARCH("COLLEGE PARK",$AT896)),"FULTON (COLLEGE PARK)",IF(ISNUMBER(SEARCH("HAPEVILLE",$AT896)),"FULTON (HAPEVILLE)",IF(ISNUMBER(SEARCH("EAST POINT",$AT896)),"FULTON (EAST POINT)",IF(ISNUMBER(SEARCH("ATLANTA",$AT896)),"FULTON (ATL LIMITS)","FULTON")))),IF($E896="DEKALB",IF(ISNUMBER(SEARCH("ATLANTA",$AT896)),"DEKALB (ATL LIMITS)","DEKALB"),IF(AND($E896="CLAYTON",ISNUMBER(SEARCH("COLLEGE PARK",$AT896))),"CLAYTON (COLLEGE PARK)",$E896)))))</f>
        <v/>
      </c>
      <c r="AV896" s="2">
        <f>IF($L896="","",IF(""&amp;$F896="2","DIESEL",IF(OR(""&amp;$F896="G",""&amp;$F896="H"),"GAS","")))</f>
        <v/>
      </c>
      <c r="AW896" s="2">
        <f>IF($AV896="","",$R896)</f>
        <v/>
      </c>
      <c r="AX896" s="2">
        <f>IF($AV896="","",IF($AB896=0,$R896,0))</f>
        <v/>
      </c>
      <c r="AY896" s="2">
        <f>IF($AV896="","",IF(AND($Z896=0,COUNTIF('AR SALES'!$L$2:$L$2501,$L896)=0),"YES",""))</f>
        <v/>
      </c>
      <c r="AZ896" s="2">
        <f>IF($AV896="","",IFERROR(VLOOKUP($AU896,CODES!$A:$B,2,FALSE),"NO CODE"))</f>
        <v/>
      </c>
      <c r="BA896" s="2">
        <f>IF(""&amp;$F896&lt;&gt;"4","",IF($AY896="YES","",IF(ROUND(SUMIFS($AE$2:$AE$4001,$L$2:$L$4001,$L896,$F$2:$F$4001,"4")-SUMIFS('AR SALES'!$Y$2:$Y$2501,'AR SALES'!$L$2:$L$2501,$L896,'AR SALES'!$AD$2:$AD$2501,"OFF"),2)=0,"","STALE")))</f>
        <v/>
      </c>
      <c r="BB896" s="2">
        <f>IF(OR(""&amp;$F896="2",""&amp;$F896="4",""&amp;$F896="G",""&amp;$F896="H"),IF($AY896="YES","",IF($AB896&lt;&gt;0,"",IF(COUNTIFS('AR SALES'!$L$2:$L$2501,$L896,'AR SALES'!$AD$2:$AD$2501,IF(""&amp;$F896="4","OFF","ON"),'AR SALES'!$AF$2:$AF$2501,"Y")&gt;0,"","NO EXEMPTION"))),"")</f>
        <v/>
      </c>
    </row>
    <row r="897">
      <c r="AT897" s="2">
        <f>IF($L897="","",IFERROR(INDEX('AR SALES'!$H$2:$H$2501,MATCH(""&amp;$L897,'AR SALES'!$AE$2:$AE$2501,0)),""))</f>
        <v/>
      </c>
      <c r="AU897" s="2">
        <f>IF($L897="","",IF($A897&lt;&gt;"GA","",IF($E897="FULTON",IF(ISNUMBER(SEARCH("COLLEGE PARK",$AT897)),"FULTON (COLLEGE PARK)",IF(ISNUMBER(SEARCH("HAPEVILLE",$AT897)),"FULTON (HAPEVILLE)",IF(ISNUMBER(SEARCH("EAST POINT",$AT897)),"FULTON (EAST POINT)",IF(ISNUMBER(SEARCH("ATLANTA",$AT897)),"FULTON (ATL LIMITS)","FULTON")))),IF($E897="DEKALB",IF(ISNUMBER(SEARCH("ATLANTA",$AT897)),"DEKALB (ATL LIMITS)","DEKALB"),IF(AND($E897="CLAYTON",ISNUMBER(SEARCH("COLLEGE PARK",$AT897))),"CLAYTON (COLLEGE PARK)",$E897)))))</f>
        <v/>
      </c>
      <c r="AV897" s="2">
        <f>IF($L897="","",IF(""&amp;$F897="2","DIESEL",IF(OR(""&amp;$F897="G",""&amp;$F897="H"),"GAS","")))</f>
        <v/>
      </c>
      <c r="AW897" s="2">
        <f>IF($AV897="","",$R897)</f>
        <v/>
      </c>
      <c r="AX897" s="2">
        <f>IF($AV897="","",IF($AB897=0,$R897,0))</f>
        <v/>
      </c>
      <c r="AY897" s="2">
        <f>IF($AV897="","",IF(AND($Z897=0,COUNTIF('AR SALES'!$L$2:$L$2501,$L897)=0),"YES",""))</f>
        <v/>
      </c>
      <c r="AZ897" s="2">
        <f>IF($AV897="","",IFERROR(VLOOKUP($AU897,CODES!$A:$B,2,FALSE),"NO CODE"))</f>
        <v/>
      </c>
      <c r="BA897" s="2">
        <f>IF(""&amp;$F897&lt;&gt;"4","",IF($AY897="YES","",IF(ROUND(SUMIFS($AE$2:$AE$4001,$L$2:$L$4001,$L897,$F$2:$F$4001,"4")-SUMIFS('AR SALES'!$Y$2:$Y$2501,'AR SALES'!$L$2:$L$2501,$L897,'AR SALES'!$AD$2:$AD$2501,"OFF"),2)=0,"","STALE")))</f>
        <v/>
      </c>
      <c r="BB897" s="2">
        <f>IF(OR(""&amp;$F897="2",""&amp;$F897="4",""&amp;$F897="G",""&amp;$F897="H"),IF($AY897="YES","",IF($AB897&lt;&gt;0,"",IF(COUNTIFS('AR SALES'!$L$2:$L$2501,$L897,'AR SALES'!$AD$2:$AD$2501,IF(""&amp;$F897="4","OFF","ON"),'AR SALES'!$AF$2:$AF$2501,"Y")&gt;0,"","NO EXEMPTION"))),"")</f>
        <v/>
      </c>
    </row>
    <row r="898">
      <c r="AT898" s="2">
        <f>IF($L898="","",IFERROR(INDEX('AR SALES'!$H$2:$H$2501,MATCH(""&amp;$L898,'AR SALES'!$AE$2:$AE$2501,0)),""))</f>
        <v/>
      </c>
      <c r="AU898" s="2">
        <f>IF($L898="","",IF($A898&lt;&gt;"GA","",IF($E898="FULTON",IF(ISNUMBER(SEARCH("COLLEGE PARK",$AT898)),"FULTON (COLLEGE PARK)",IF(ISNUMBER(SEARCH("HAPEVILLE",$AT898)),"FULTON (HAPEVILLE)",IF(ISNUMBER(SEARCH("EAST POINT",$AT898)),"FULTON (EAST POINT)",IF(ISNUMBER(SEARCH("ATLANTA",$AT898)),"FULTON (ATL LIMITS)","FULTON")))),IF($E898="DEKALB",IF(ISNUMBER(SEARCH("ATLANTA",$AT898)),"DEKALB (ATL LIMITS)","DEKALB"),IF(AND($E898="CLAYTON",ISNUMBER(SEARCH("COLLEGE PARK",$AT898))),"CLAYTON (COLLEGE PARK)",$E898)))))</f>
        <v/>
      </c>
      <c r="AV898" s="2">
        <f>IF($L898="","",IF(""&amp;$F898="2","DIESEL",IF(OR(""&amp;$F898="G",""&amp;$F898="H"),"GAS","")))</f>
        <v/>
      </c>
      <c r="AW898" s="2">
        <f>IF($AV898="","",$R898)</f>
        <v/>
      </c>
      <c r="AX898" s="2">
        <f>IF($AV898="","",IF($AB898=0,$R898,0))</f>
        <v/>
      </c>
      <c r="AY898" s="2">
        <f>IF($AV898="","",IF(AND($Z898=0,COUNTIF('AR SALES'!$L$2:$L$2501,$L898)=0),"YES",""))</f>
        <v/>
      </c>
      <c r="AZ898" s="2">
        <f>IF($AV898="","",IFERROR(VLOOKUP($AU898,CODES!$A:$B,2,FALSE),"NO CODE"))</f>
        <v/>
      </c>
      <c r="BA898" s="2">
        <f>IF(""&amp;$F898&lt;&gt;"4","",IF($AY898="YES","",IF(ROUND(SUMIFS($AE$2:$AE$4001,$L$2:$L$4001,$L898,$F$2:$F$4001,"4")-SUMIFS('AR SALES'!$Y$2:$Y$2501,'AR SALES'!$L$2:$L$2501,$L898,'AR SALES'!$AD$2:$AD$2501,"OFF"),2)=0,"","STALE")))</f>
        <v/>
      </c>
      <c r="BB898" s="2">
        <f>IF(OR(""&amp;$F898="2",""&amp;$F898="4",""&amp;$F898="G",""&amp;$F898="H"),IF($AY898="YES","",IF($AB898&lt;&gt;0,"",IF(COUNTIFS('AR SALES'!$L$2:$L$2501,$L898,'AR SALES'!$AD$2:$AD$2501,IF(""&amp;$F898="4","OFF","ON"),'AR SALES'!$AF$2:$AF$2501,"Y")&gt;0,"","NO EXEMPTION"))),"")</f>
        <v/>
      </c>
    </row>
    <row r="899">
      <c r="AT899" s="2">
        <f>IF($L899="","",IFERROR(INDEX('AR SALES'!$H$2:$H$2501,MATCH(""&amp;$L899,'AR SALES'!$AE$2:$AE$2501,0)),""))</f>
        <v/>
      </c>
      <c r="AU899" s="2">
        <f>IF($L899="","",IF($A899&lt;&gt;"GA","",IF($E899="FULTON",IF(ISNUMBER(SEARCH("COLLEGE PARK",$AT899)),"FULTON (COLLEGE PARK)",IF(ISNUMBER(SEARCH("HAPEVILLE",$AT899)),"FULTON (HAPEVILLE)",IF(ISNUMBER(SEARCH("EAST POINT",$AT899)),"FULTON (EAST POINT)",IF(ISNUMBER(SEARCH("ATLANTA",$AT899)),"FULTON (ATL LIMITS)","FULTON")))),IF($E899="DEKALB",IF(ISNUMBER(SEARCH("ATLANTA",$AT899)),"DEKALB (ATL LIMITS)","DEKALB"),IF(AND($E899="CLAYTON",ISNUMBER(SEARCH("COLLEGE PARK",$AT899))),"CLAYTON (COLLEGE PARK)",$E899)))))</f>
        <v/>
      </c>
      <c r="AV899" s="2">
        <f>IF($L899="","",IF(""&amp;$F899="2","DIESEL",IF(OR(""&amp;$F899="G",""&amp;$F899="H"),"GAS","")))</f>
        <v/>
      </c>
      <c r="AW899" s="2">
        <f>IF($AV899="","",$R899)</f>
        <v/>
      </c>
      <c r="AX899" s="2">
        <f>IF($AV899="","",IF($AB899=0,$R899,0))</f>
        <v/>
      </c>
      <c r="AY899" s="2">
        <f>IF($AV899="","",IF(AND($Z899=0,COUNTIF('AR SALES'!$L$2:$L$2501,$L899)=0),"YES",""))</f>
        <v/>
      </c>
      <c r="AZ899" s="2">
        <f>IF($AV899="","",IFERROR(VLOOKUP($AU899,CODES!$A:$B,2,FALSE),"NO CODE"))</f>
        <v/>
      </c>
      <c r="BA899" s="2">
        <f>IF(""&amp;$F899&lt;&gt;"4","",IF($AY899="YES","",IF(ROUND(SUMIFS($AE$2:$AE$4001,$L$2:$L$4001,$L899,$F$2:$F$4001,"4")-SUMIFS('AR SALES'!$Y$2:$Y$2501,'AR SALES'!$L$2:$L$2501,$L899,'AR SALES'!$AD$2:$AD$2501,"OFF"),2)=0,"","STALE")))</f>
        <v/>
      </c>
      <c r="BB899" s="2">
        <f>IF(OR(""&amp;$F899="2",""&amp;$F899="4",""&amp;$F899="G",""&amp;$F899="H"),IF($AY899="YES","",IF($AB899&lt;&gt;0,"",IF(COUNTIFS('AR SALES'!$L$2:$L$2501,$L899,'AR SALES'!$AD$2:$AD$2501,IF(""&amp;$F899="4","OFF","ON"),'AR SALES'!$AF$2:$AF$2501,"Y")&gt;0,"","NO EXEMPTION"))),"")</f>
        <v/>
      </c>
    </row>
    <row r="900">
      <c r="AT900" s="2">
        <f>IF($L900="","",IFERROR(INDEX('AR SALES'!$H$2:$H$2501,MATCH(""&amp;$L900,'AR SALES'!$AE$2:$AE$2501,0)),""))</f>
        <v/>
      </c>
      <c r="AU900" s="2">
        <f>IF($L900="","",IF($A900&lt;&gt;"GA","",IF($E900="FULTON",IF(ISNUMBER(SEARCH("COLLEGE PARK",$AT900)),"FULTON (COLLEGE PARK)",IF(ISNUMBER(SEARCH("HAPEVILLE",$AT900)),"FULTON (HAPEVILLE)",IF(ISNUMBER(SEARCH("EAST POINT",$AT900)),"FULTON (EAST POINT)",IF(ISNUMBER(SEARCH("ATLANTA",$AT900)),"FULTON (ATL LIMITS)","FULTON")))),IF($E900="DEKALB",IF(ISNUMBER(SEARCH("ATLANTA",$AT900)),"DEKALB (ATL LIMITS)","DEKALB"),IF(AND($E900="CLAYTON",ISNUMBER(SEARCH("COLLEGE PARK",$AT900))),"CLAYTON (COLLEGE PARK)",$E900)))))</f>
        <v/>
      </c>
      <c r="AV900" s="2">
        <f>IF($L900="","",IF(""&amp;$F900="2","DIESEL",IF(OR(""&amp;$F900="G",""&amp;$F900="H"),"GAS","")))</f>
        <v/>
      </c>
      <c r="AW900" s="2">
        <f>IF($AV900="","",$R900)</f>
        <v/>
      </c>
      <c r="AX900" s="2">
        <f>IF($AV900="","",IF($AB900=0,$R900,0))</f>
        <v/>
      </c>
      <c r="AY900" s="2">
        <f>IF($AV900="","",IF(AND($Z900=0,COUNTIF('AR SALES'!$L$2:$L$2501,$L900)=0),"YES",""))</f>
        <v/>
      </c>
      <c r="AZ900" s="2">
        <f>IF($AV900="","",IFERROR(VLOOKUP($AU900,CODES!$A:$B,2,FALSE),"NO CODE"))</f>
        <v/>
      </c>
      <c r="BA900" s="2">
        <f>IF(""&amp;$F900&lt;&gt;"4","",IF($AY900="YES","",IF(ROUND(SUMIFS($AE$2:$AE$4001,$L$2:$L$4001,$L900,$F$2:$F$4001,"4")-SUMIFS('AR SALES'!$Y$2:$Y$2501,'AR SALES'!$L$2:$L$2501,$L900,'AR SALES'!$AD$2:$AD$2501,"OFF"),2)=0,"","STALE")))</f>
        <v/>
      </c>
      <c r="BB900" s="2">
        <f>IF(OR(""&amp;$F900="2",""&amp;$F900="4",""&amp;$F900="G",""&amp;$F900="H"),IF($AY900="YES","",IF($AB900&lt;&gt;0,"",IF(COUNTIFS('AR SALES'!$L$2:$L$2501,$L900,'AR SALES'!$AD$2:$AD$2501,IF(""&amp;$F900="4","OFF","ON"),'AR SALES'!$AF$2:$AF$2501,"Y")&gt;0,"","NO EXEMPTION"))),"")</f>
        <v/>
      </c>
    </row>
    <row r="901">
      <c r="AT901" s="2">
        <f>IF($L901="","",IFERROR(INDEX('AR SALES'!$H$2:$H$2501,MATCH(""&amp;$L901,'AR SALES'!$AE$2:$AE$2501,0)),""))</f>
        <v/>
      </c>
      <c r="AU901" s="2">
        <f>IF($L901="","",IF($A901&lt;&gt;"GA","",IF($E901="FULTON",IF(ISNUMBER(SEARCH("COLLEGE PARK",$AT901)),"FULTON (COLLEGE PARK)",IF(ISNUMBER(SEARCH("HAPEVILLE",$AT901)),"FULTON (HAPEVILLE)",IF(ISNUMBER(SEARCH("EAST POINT",$AT901)),"FULTON (EAST POINT)",IF(ISNUMBER(SEARCH("ATLANTA",$AT901)),"FULTON (ATL LIMITS)","FULTON")))),IF($E901="DEKALB",IF(ISNUMBER(SEARCH("ATLANTA",$AT901)),"DEKALB (ATL LIMITS)","DEKALB"),IF(AND($E901="CLAYTON",ISNUMBER(SEARCH("COLLEGE PARK",$AT901))),"CLAYTON (COLLEGE PARK)",$E901)))))</f>
        <v/>
      </c>
      <c r="AV901" s="2">
        <f>IF($L901="","",IF(""&amp;$F901="2","DIESEL",IF(OR(""&amp;$F901="G",""&amp;$F901="H"),"GAS","")))</f>
        <v/>
      </c>
      <c r="AW901" s="2">
        <f>IF($AV901="","",$R901)</f>
        <v/>
      </c>
      <c r="AX901" s="2">
        <f>IF($AV901="","",IF($AB901=0,$R901,0))</f>
        <v/>
      </c>
      <c r="AY901" s="2">
        <f>IF($AV901="","",IF(AND($Z901=0,COUNTIF('AR SALES'!$L$2:$L$2501,$L901)=0),"YES",""))</f>
        <v/>
      </c>
      <c r="AZ901" s="2">
        <f>IF($AV901="","",IFERROR(VLOOKUP($AU901,CODES!$A:$B,2,FALSE),"NO CODE"))</f>
        <v/>
      </c>
      <c r="BA901" s="2">
        <f>IF(""&amp;$F901&lt;&gt;"4","",IF($AY901="YES","",IF(ROUND(SUMIFS($AE$2:$AE$4001,$L$2:$L$4001,$L901,$F$2:$F$4001,"4")-SUMIFS('AR SALES'!$Y$2:$Y$2501,'AR SALES'!$L$2:$L$2501,$L901,'AR SALES'!$AD$2:$AD$2501,"OFF"),2)=0,"","STALE")))</f>
        <v/>
      </c>
      <c r="BB901" s="2">
        <f>IF(OR(""&amp;$F901="2",""&amp;$F901="4",""&amp;$F901="G",""&amp;$F901="H"),IF($AY901="YES","",IF($AB901&lt;&gt;0,"",IF(COUNTIFS('AR SALES'!$L$2:$L$2501,$L901,'AR SALES'!$AD$2:$AD$2501,IF(""&amp;$F901="4","OFF","ON"),'AR SALES'!$AF$2:$AF$2501,"Y")&gt;0,"","NO EXEMPTION"))),"")</f>
        <v/>
      </c>
    </row>
    <row r="902">
      <c r="AT902" s="2">
        <f>IF($L902="","",IFERROR(INDEX('AR SALES'!$H$2:$H$2501,MATCH(""&amp;$L902,'AR SALES'!$AE$2:$AE$2501,0)),""))</f>
        <v/>
      </c>
      <c r="AU902" s="2">
        <f>IF($L902="","",IF($A902&lt;&gt;"GA","",IF($E902="FULTON",IF(ISNUMBER(SEARCH("COLLEGE PARK",$AT902)),"FULTON (COLLEGE PARK)",IF(ISNUMBER(SEARCH("HAPEVILLE",$AT902)),"FULTON (HAPEVILLE)",IF(ISNUMBER(SEARCH("EAST POINT",$AT902)),"FULTON (EAST POINT)",IF(ISNUMBER(SEARCH("ATLANTA",$AT902)),"FULTON (ATL LIMITS)","FULTON")))),IF($E902="DEKALB",IF(ISNUMBER(SEARCH("ATLANTA",$AT902)),"DEKALB (ATL LIMITS)","DEKALB"),IF(AND($E902="CLAYTON",ISNUMBER(SEARCH("COLLEGE PARK",$AT902))),"CLAYTON (COLLEGE PARK)",$E902)))))</f>
        <v/>
      </c>
      <c r="AV902" s="2">
        <f>IF($L902="","",IF(""&amp;$F902="2","DIESEL",IF(OR(""&amp;$F902="G",""&amp;$F902="H"),"GAS","")))</f>
        <v/>
      </c>
      <c r="AW902" s="2">
        <f>IF($AV902="","",$R902)</f>
        <v/>
      </c>
      <c r="AX902" s="2">
        <f>IF($AV902="","",IF($AB902=0,$R902,0))</f>
        <v/>
      </c>
      <c r="AY902" s="2">
        <f>IF($AV902="","",IF(AND($Z902=0,COUNTIF('AR SALES'!$L$2:$L$2501,$L902)=0),"YES",""))</f>
        <v/>
      </c>
      <c r="AZ902" s="2">
        <f>IF($AV902="","",IFERROR(VLOOKUP($AU902,CODES!$A:$B,2,FALSE),"NO CODE"))</f>
        <v/>
      </c>
      <c r="BA902" s="2">
        <f>IF(""&amp;$F902&lt;&gt;"4","",IF($AY902="YES","",IF(ROUND(SUMIFS($AE$2:$AE$4001,$L$2:$L$4001,$L902,$F$2:$F$4001,"4")-SUMIFS('AR SALES'!$Y$2:$Y$2501,'AR SALES'!$L$2:$L$2501,$L902,'AR SALES'!$AD$2:$AD$2501,"OFF"),2)=0,"","STALE")))</f>
        <v/>
      </c>
      <c r="BB902" s="2">
        <f>IF(OR(""&amp;$F902="2",""&amp;$F902="4",""&amp;$F902="G",""&amp;$F902="H"),IF($AY902="YES","",IF($AB902&lt;&gt;0,"",IF(COUNTIFS('AR SALES'!$L$2:$L$2501,$L902,'AR SALES'!$AD$2:$AD$2501,IF(""&amp;$F902="4","OFF","ON"),'AR SALES'!$AF$2:$AF$2501,"Y")&gt;0,"","NO EXEMPTION"))),"")</f>
        <v/>
      </c>
    </row>
    <row r="903">
      <c r="AT903" s="2">
        <f>IF($L903="","",IFERROR(INDEX('AR SALES'!$H$2:$H$2501,MATCH(""&amp;$L903,'AR SALES'!$AE$2:$AE$2501,0)),""))</f>
        <v/>
      </c>
      <c r="AU903" s="2">
        <f>IF($L903="","",IF($A903&lt;&gt;"GA","",IF($E903="FULTON",IF(ISNUMBER(SEARCH("COLLEGE PARK",$AT903)),"FULTON (COLLEGE PARK)",IF(ISNUMBER(SEARCH("HAPEVILLE",$AT903)),"FULTON (HAPEVILLE)",IF(ISNUMBER(SEARCH("EAST POINT",$AT903)),"FULTON (EAST POINT)",IF(ISNUMBER(SEARCH("ATLANTA",$AT903)),"FULTON (ATL LIMITS)","FULTON")))),IF($E903="DEKALB",IF(ISNUMBER(SEARCH("ATLANTA",$AT903)),"DEKALB (ATL LIMITS)","DEKALB"),IF(AND($E903="CLAYTON",ISNUMBER(SEARCH("COLLEGE PARK",$AT903))),"CLAYTON (COLLEGE PARK)",$E903)))))</f>
        <v/>
      </c>
      <c r="AV903" s="2">
        <f>IF($L903="","",IF(""&amp;$F903="2","DIESEL",IF(OR(""&amp;$F903="G",""&amp;$F903="H"),"GAS","")))</f>
        <v/>
      </c>
      <c r="AW903" s="2">
        <f>IF($AV903="","",$R903)</f>
        <v/>
      </c>
      <c r="AX903" s="2">
        <f>IF($AV903="","",IF($AB903=0,$R903,0))</f>
        <v/>
      </c>
      <c r="AY903" s="2">
        <f>IF($AV903="","",IF(AND($Z903=0,COUNTIF('AR SALES'!$L$2:$L$2501,$L903)=0),"YES",""))</f>
        <v/>
      </c>
      <c r="AZ903" s="2">
        <f>IF($AV903="","",IFERROR(VLOOKUP($AU903,CODES!$A:$B,2,FALSE),"NO CODE"))</f>
        <v/>
      </c>
      <c r="BA903" s="2">
        <f>IF(""&amp;$F903&lt;&gt;"4","",IF($AY903="YES","",IF(ROUND(SUMIFS($AE$2:$AE$4001,$L$2:$L$4001,$L903,$F$2:$F$4001,"4")-SUMIFS('AR SALES'!$Y$2:$Y$2501,'AR SALES'!$L$2:$L$2501,$L903,'AR SALES'!$AD$2:$AD$2501,"OFF"),2)=0,"","STALE")))</f>
        <v/>
      </c>
      <c r="BB903" s="2">
        <f>IF(OR(""&amp;$F903="2",""&amp;$F903="4",""&amp;$F903="G",""&amp;$F903="H"),IF($AY903="YES","",IF($AB903&lt;&gt;0,"",IF(COUNTIFS('AR SALES'!$L$2:$L$2501,$L903,'AR SALES'!$AD$2:$AD$2501,IF(""&amp;$F903="4","OFF","ON"),'AR SALES'!$AF$2:$AF$2501,"Y")&gt;0,"","NO EXEMPTION"))),"")</f>
        <v/>
      </c>
    </row>
    <row r="904">
      <c r="AT904" s="2">
        <f>IF($L904="","",IFERROR(INDEX('AR SALES'!$H$2:$H$2501,MATCH(""&amp;$L904,'AR SALES'!$AE$2:$AE$2501,0)),""))</f>
        <v/>
      </c>
      <c r="AU904" s="2">
        <f>IF($L904="","",IF($A904&lt;&gt;"GA","",IF($E904="FULTON",IF(ISNUMBER(SEARCH("COLLEGE PARK",$AT904)),"FULTON (COLLEGE PARK)",IF(ISNUMBER(SEARCH("HAPEVILLE",$AT904)),"FULTON (HAPEVILLE)",IF(ISNUMBER(SEARCH("EAST POINT",$AT904)),"FULTON (EAST POINT)",IF(ISNUMBER(SEARCH("ATLANTA",$AT904)),"FULTON (ATL LIMITS)","FULTON")))),IF($E904="DEKALB",IF(ISNUMBER(SEARCH("ATLANTA",$AT904)),"DEKALB (ATL LIMITS)","DEKALB"),IF(AND($E904="CLAYTON",ISNUMBER(SEARCH("COLLEGE PARK",$AT904))),"CLAYTON (COLLEGE PARK)",$E904)))))</f>
        <v/>
      </c>
      <c r="AV904" s="2">
        <f>IF($L904="","",IF(""&amp;$F904="2","DIESEL",IF(OR(""&amp;$F904="G",""&amp;$F904="H"),"GAS","")))</f>
        <v/>
      </c>
      <c r="AW904" s="2">
        <f>IF($AV904="","",$R904)</f>
        <v/>
      </c>
      <c r="AX904" s="2">
        <f>IF($AV904="","",IF($AB904=0,$R904,0))</f>
        <v/>
      </c>
      <c r="AY904" s="2">
        <f>IF($AV904="","",IF(AND($Z904=0,COUNTIF('AR SALES'!$L$2:$L$2501,$L904)=0),"YES",""))</f>
        <v/>
      </c>
      <c r="AZ904" s="2">
        <f>IF($AV904="","",IFERROR(VLOOKUP($AU904,CODES!$A:$B,2,FALSE),"NO CODE"))</f>
        <v/>
      </c>
      <c r="BA904" s="2">
        <f>IF(""&amp;$F904&lt;&gt;"4","",IF($AY904="YES","",IF(ROUND(SUMIFS($AE$2:$AE$4001,$L$2:$L$4001,$L904,$F$2:$F$4001,"4")-SUMIFS('AR SALES'!$Y$2:$Y$2501,'AR SALES'!$L$2:$L$2501,$L904,'AR SALES'!$AD$2:$AD$2501,"OFF"),2)=0,"","STALE")))</f>
        <v/>
      </c>
      <c r="BB904" s="2">
        <f>IF(OR(""&amp;$F904="2",""&amp;$F904="4",""&amp;$F904="G",""&amp;$F904="H"),IF($AY904="YES","",IF($AB904&lt;&gt;0,"",IF(COUNTIFS('AR SALES'!$L$2:$L$2501,$L904,'AR SALES'!$AD$2:$AD$2501,IF(""&amp;$F904="4","OFF","ON"),'AR SALES'!$AF$2:$AF$2501,"Y")&gt;0,"","NO EXEMPTION"))),"")</f>
        <v/>
      </c>
    </row>
    <row r="905">
      <c r="AT905" s="2">
        <f>IF($L905="","",IFERROR(INDEX('AR SALES'!$H$2:$H$2501,MATCH(""&amp;$L905,'AR SALES'!$AE$2:$AE$2501,0)),""))</f>
        <v/>
      </c>
      <c r="AU905" s="2">
        <f>IF($L905="","",IF($A905&lt;&gt;"GA","",IF($E905="FULTON",IF(ISNUMBER(SEARCH("COLLEGE PARK",$AT905)),"FULTON (COLLEGE PARK)",IF(ISNUMBER(SEARCH("HAPEVILLE",$AT905)),"FULTON (HAPEVILLE)",IF(ISNUMBER(SEARCH("EAST POINT",$AT905)),"FULTON (EAST POINT)",IF(ISNUMBER(SEARCH("ATLANTA",$AT905)),"FULTON (ATL LIMITS)","FULTON")))),IF($E905="DEKALB",IF(ISNUMBER(SEARCH("ATLANTA",$AT905)),"DEKALB (ATL LIMITS)","DEKALB"),IF(AND($E905="CLAYTON",ISNUMBER(SEARCH("COLLEGE PARK",$AT905))),"CLAYTON (COLLEGE PARK)",$E905)))))</f>
        <v/>
      </c>
      <c r="AV905" s="2">
        <f>IF($L905="","",IF(""&amp;$F905="2","DIESEL",IF(OR(""&amp;$F905="G",""&amp;$F905="H"),"GAS","")))</f>
        <v/>
      </c>
      <c r="AW905" s="2">
        <f>IF($AV905="","",$R905)</f>
        <v/>
      </c>
      <c r="AX905" s="2">
        <f>IF($AV905="","",IF($AB905=0,$R905,0))</f>
        <v/>
      </c>
      <c r="AY905" s="2">
        <f>IF($AV905="","",IF(AND($Z905=0,COUNTIF('AR SALES'!$L$2:$L$2501,$L905)=0),"YES",""))</f>
        <v/>
      </c>
      <c r="AZ905" s="2">
        <f>IF($AV905="","",IFERROR(VLOOKUP($AU905,CODES!$A:$B,2,FALSE),"NO CODE"))</f>
        <v/>
      </c>
      <c r="BA905" s="2">
        <f>IF(""&amp;$F905&lt;&gt;"4","",IF($AY905="YES","",IF(ROUND(SUMIFS($AE$2:$AE$4001,$L$2:$L$4001,$L905,$F$2:$F$4001,"4")-SUMIFS('AR SALES'!$Y$2:$Y$2501,'AR SALES'!$L$2:$L$2501,$L905,'AR SALES'!$AD$2:$AD$2501,"OFF"),2)=0,"","STALE")))</f>
        <v/>
      </c>
      <c r="BB905" s="2">
        <f>IF(OR(""&amp;$F905="2",""&amp;$F905="4",""&amp;$F905="G",""&amp;$F905="H"),IF($AY905="YES","",IF($AB905&lt;&gt;0,"",IF(COUNTIFS('AR SALES'!$L$2:$L$2501,$L905,'AR SALES'!$AD$2:$AD$2501,IF(""&amp;$F905="4","OFF","ON"),'AR SALES'!$AF$2:$AF$2501,"Y")&gt;0,"","NO EXEMPTION"))),"")</f>
        <v/>
      </c>
    </row>
    <row r="906">
      <c r="AT906" s="2">
        <f>IF($L906="","",IFERROR(INDEX('AR SALES'!$H$2:$H$2501,MATCH(""&amp;$L906,'AR SALES'!$AE$2:$AE$2501,0)),""))</f>
        <v/>
      </c>
      <c r="AU906" s="2">
        <f>IF($L906="","",IF($A906&lt;&gt;"GA","",IF($E906="FULTON",IF(ISNUMBER(SEARCH("COLLEGE PARK",$AT906)),"FULTON (COLLEGE PARK)",IF(ISNUMBER(SEARCH("HAPEVILLE",$AT906)),"FULTON (HAPEVILLE)",IF(ISNUMBER(SEARCH("EAST POINT",$AT906)),"FULTON (EAST POINT)",IF(ISNUMBER(SEARCH("ATLANTA",$AT906)),"FULTON (ATL LIMITS)","FULTON")))),IF($E906="DEKALB",IF(ISNUMBER(SEARCH("ATLANTA",$AT906)),"DEKALB (ATL LIMITS)","DEKALB"),IF(AND($E906="CLAYTON",ISNUMBER(SEARCH("COLLEGE PARK",$AT906))),"CLAYTON (COLLEGE PARK)",$E906)))))</f>
        <v/>
      </c>
      <c r="AV906" s="2">
        <f>IF($L906="","",IF(""&amp;$F906="2","DIESEL",IF(OR(""&amp;$F906="G",""&amp;$F906="H"),"GAS","")))</f>
        <v/>
      </c>
      <c r="AW906" s="2">
        <f>IF($AV906="","",$R906)</f>
        <v/>
      </c>
      <c r="AX906" s="2">
        <f>IF($AV906="","",IF($AB906=0,$R906,0))</f>
        <v/>
      </c>
      <c r="AY906" s="2">
        <f>IF($AV906="","",IF(AND($Z906=0,COUNTIF('AR SALES'!$L$2:$L$2501,$L906)=0),"YES",""))</f>
        <v/>
      </c>
      <c r="AZ906" s="2">
        <f>IF($AV906="","",IFERROR(VLOOKUP($AU906,CODES!$A:$B,2,FALSE),"NO CODE"))</f>
        <v/>
      </c>
      <c r="BA906" s="2">
        <f>IF(""&amp;$F906&lt;&gt;"4","",IF($AY906="YES","",IF(ROUND(SUMIFS($AE$2:$AE$4001,$L$2:$L$4001,$L906,$F$2:$F$4001,"4")-SUMIFS('AR SALES'!$Y$2:$Y$2501,'AR SALES'!$L$2:$L$2501,$L906,'AR SALES'!$AD$2:$AD$2501,"OFF"),2)=0,"","STALE")))</f>
        <v/>
      </c>
      <c r="BB906" s="2">
        <f>IF(OR(""&amp;$F906="2",""&amp;$F906="4",""&amp;$F906="G",""&amp;$F906="H"),IF($AY906="YES","",IF($AB906&lt;&gt;0,"",IF(COUNTIFS('AR SALES'!$L$2:$L$2501,$L906,'AR SALES'!$AD$2:$AD$2501,IF(""&amp;$F906="4","OFF","ON"),'AR SALES'!$AF$2:$AF$2501,"Y")&gt;0,"","NO EXEMPTION"))),"")</f>
        <v/>
      </c>
    </row>
    <row r="907">
      <c r="AT907" s="2">
        <f>IF($L907="","",IFERROR(INDEX('AR SALES'!$H$2:$H$2501,MATCH(""&amp;$L907,'AR SALES'!$AE$2:$AE$2501,0)),""))</f>
        <v/>
      </c>
      <c r="AU907" s="2">
        <f>IF($L907="","",IF($A907&lt;&gt;"GA","",IF($E907="FULTON",IF(ISNUMBER(SEARCH("COLLEGE PARK",$AT907)),"FULTON (COLLEGE PARK)",IF(ISNUMBER(SEARCH("HAPEVILLE",$AT907)),"FULTON (HAPEVILLE)",IF(ISNUMBER(SEARCH("EAST POINT",$AT907)),"FULTON (EAST POINT)",IF(ISNUMBER(SEARCH("ATLANTA",$AT907)),"FULTON (ATL LIMITS)","FULTON")))),IF($E907="DEKALB",IF(ISNUMBER(SEARCH("ATLANTA",$AT907)),"DEKALB (ATL LIMITS)","DEKALB"),IF(AND($E907="CLAYTON",ISNUMBER(SEARCH("COLLEGE PARK",$AT907))),"CLAYTON (COLLEGE PARK)",$E907)))))</f>
        <v/>
      </c>
      <c r="AV907" s="2">
        <f>IF($L907="","",IF(""&amp;$F907="2","DIESEL",IF(OR(""&amp;$F907="G",""&amp;$F907="H"),"GAS","")))</f>
        <v/>
      </c>
      <c r="AW907" s="2">
        <f>IF($AV907="","",$R907)</f>
        <v/>
      </c>
      <c r="AX907" s="2">
        <f>IF($AV907="","",IF($AB907=0,$R907,0))</f>
        <v/>
      </c>
      <c r="AY907" s="2">
        <f>IF($AV907="","",IF(AND($Z907=0,COUNTIF('AR SALES'!$L$2:$L$2501,$L907)=0),"YES",""))</f>
        <v/>
      </c>
      <c r="AZ907" s="2">
        <f>IF($AV907="","",IFERROR(VLOOKUP($AU907,CODES!$A:$B,2,FALSE),"NO CODE"))</f>
        <v/>
      </c>
      <c r="BA907" s="2">
        <f>IF(""&amp;$F907&lt;&gt;"4","",IF($AY907="YES","",IF(ROUND(SUMIFS($AE$2:$AE$4001,$L$2:$L$4001,$L907,$F$2:$F$4001,"4")-SUMIFS('AR SALES'!$Y$2:$Y$2501,'AR SALES'!$L$2:$L$2501,$L907,'AR SALES'!$AD$2:$AD$2501,"OFF"),2)=0,"","STALE")))</f>
        <v/>
      </c>
      <c r="BB907" s="2">
        <f>IF(OR(""&amp;$F907="2",""&amp;$F907="4",""&amp;$F907="G",""&amp;$F907="H"),IF($AY907="YES","",IF($AB907&lt;&gt;0,"",IF(COUNTIFS('AR SALES'!$L$2:$L$2501,$L907,'AR SALES'!$AD$2:$AD$2501,IF(""&amp;$F907="4","OFF","ON"),'AR SALES'!$AF$2:$AF$2501,"Y")&gt;0,"","NO EXEMPTION"))),"")</f>
        <v/>
      </c>
    </row>
    <row r="908">
      <c r="AT908" s="2">
        <f>IF($L908="","",IFERROR(INDEX('AR SALES'!$H$2:$H$2501,MATCH(""&amp;$L908,'AR SALES'!$AE$2:$AE$2501,0)),""))</f>
        <v/>
      </c>
      <c r="AU908" s="2">
        <f>IF($L908="","",IF($A908&lt;&gt;"GA","",IF($E908="FULTON",IF(ISNUMBER(SEARCH("COLLEGE PARK",$AT908)),"FULTON (COLLEGE PARK)",IF(ISNUMBER(SEARCH("HAPEVILLE",$AT908)),"FULTON (HAPEVILLE)",IF(ISNUMBER(SEARCH("EAST POINT",$AT908)),"FULTON (EAST POINT)",IF(ISNUMBER(SEARCH("ATLANTA",$AT908)),"FULTON (ATL LIMITS)","FULTON")))),IF($E908="DEKALB",IF(ISNUMBER(SEARCH("ATLANTA",$AT908)),"DEKALB (ATL LIMITS)","DEKALB"),IF(AND($E908="CLAYTON",ISNUMBER(SEARCH("COLLEGE PARK",$AT908))),"CLAYTON (COLLEGE PARK)",$E908)))))</f>
        <v/>
      </c>
      <c r="AV908" s="2">
        <f>IF($L908="","",IF(""&amp;$F908="2","DIESEL",IF(OR(""&amp;$F908="G",""&amp;$F908="H"),"GAS","")))</f>
        <v/>
      </c>
      <c r="AW908" s="2">
        <f>IF($AV908="","",$R908)</f>
        <v/>
      </c>
      <c r="AX908" s="2">
        <f>IF($AV908="","",IF($AB908=0,$R908,0))</f>
        <v/>
      </c>
      <c r="AY908" s="2">
        <f>IF($AV908="","",IF(AND($Z908=0,COUNTIF('AR SALES'!$L$2:$L$2501,$L908)=0),"YES",""))</f>
        <v/>
      </c>
      <c r="AZ908" s="2">
        <f>IF($AV908="","",IFERROR(VLOOKUP($AU908,CODES!$A:$B,2,FALSE),"NO CODE"))</f>
        <v/>
      </c>
      <c r="BA908" s="2">
        <f>IF(""&amp;$F908&lt;&gt;"4","",IF($AY908="YES","",IF(ROUND(SUMIFS($AE$2:$AE$4001,$L$2:$L$4001,$L908,$F$2:$F$4001,"4")-SUMIFS('AR SALES'!$Y$2:$Y$2501,'AR SALES'!$L$2:$L$2501,$L908,'AR SALES'!$AD$2:$AD$2501,"OFF"),2)=0,"","STALE")))</f>
        <v/>
      </c>
      <c r="BB908" s="2">
        <f>IF(OR(""&amp;$F908="2",""&amp;$F908="4",""&amp;$F908="G",""&amp;$F908="H"),IF($AY908="YES","",IF($AB908&lt;&gt;0,"",IF(COUNTIFS('AR SALES'!$L$2:$L$2501,$L908,'AR SALES'!$AD$2:$AD$2501,IF(""&amp;$F908="4","OFF","ON"),'AR SALES'!$AF$2:$AF$2501,"Y")&gt;0,"","NO EXEMPTION"))),"")</f>
        <v/>
      </c>
    </row>
    <row r="909">
      <c r="AT909" s="2">
        <f>IF($L909="","",IFERROR(INDEX('AR SALES'!$H$2:$H$2501,MATCH(""&amp;$L909,'AR SALES'!$AE$2:$AE$2501,0)),""))</f>
        <v/>
      </c>
      <c r="AU909" s="2">
        <f>IF($L909="","",IF($A909&lt;&gt;"GA","",IF($E909="FULTON",IF(ISNUMBER(SEARCH("COLLEGE PARK",$AT909)),"FULTON (COLLEGE PARK)",IF(ISNUMBER(SEARCH("HAPEVILLE",$AT909)),"FULTON (HAPEVILLE)",IF(ISNUMBER(SEARCH("EAST POINT",$AT909)),"FULTON (EAST POINT)",IF(ISNUMBER(SEARCH("ATLANTA",$AT909)),"FULTON (ATL LIMITS)","FULTON")))),IF($E909="DEKALB",IF(ISNUMBER(SEARCH("ATLANTA",$AT909)),"DEKALB (ATL LIMITS)","DEKALB"),IF(AND($E909="CLAYTON",ISNUMBER(SEARCH("COLLEGE PARK",$AT909))),"CLAYTON (COLLEGE PARK)",$E909)))))</f>
        <v/>
      </c>
      <c r="AV909" s="2">
        <f>IF($L909="","",IF(""&amp;$F909="2","DIESEL",IF(OR(""&amp;$F909="G",""&amp;$F909="H"),"GAS","")))</f>
        <v/>
      </c>
      <c r="AW909" s="2">
        <f>IF($AV909="","",$R909)</f>
        <v/>
      </c>
      <c r="AX909" s="2">
        <f>IF($AV909="","",IF($AB909=0,$R909,0))</f>
        <v/>
      </c>
      <c r="AY909" s="2">
        <f>IF($AV909="","",IF(AND($Z909=0,COUNTIF('AR SALES'!$L$2:$L$2501,$L909)=0),"YES",""))</f>
        <v/>
      </c>
      <c r="AZ909" s="2">
        <f>IF($AV909="","",IFERROR(VLOOKUP($AU909,CODES!$A:$B,2,FALSE),"NO CODE"))</f>
        <v/>
      </c>
      <c r="BA909" s="2">
        <f>IF(""&amp;$F909&lt;&gt;"4","",IF($AY909="YES","",IF(ROUND(SUMIFS($AE$2:$AE$4001,$L$2:$L$4001,$L909,$F$2:$F$4001,"4")-SUMIFS('AR SALES'!$Y$2:$Y$2501,'AR SALES'!$L$2:$L$2501,$L909,'AR SALES'!$AD$2:$AD$2501,"OFF"),2)=0,"","STALE")))</f>
        <v/>
      </c>
      <c r="BB909" s="2">
        <f>IF(OR(""&amp;$F909="2",""&amp;$F909="4",""&amp;$F909="G",""&amp;$F909="H"),IF($AY909="YES","",IF($AB909&lt;&gt;0,"",IF(COUNTIFS('AR SALES'!$L$2:$L$2501,$L909,'AR SALES'!$AD$2:$AD$2501,IF(""&amp;$F909="4","OFF","ON"),'AR SALES'!$AF$2:$AF$2501,"Y")&gt;0,"","NO EXEMPTION"))),"")</f>
        <v/>
      </c>
    </row>
    <row r="910">
      <c r="AT910" s="2">
        <f>IF($L910="","",IFERROR(INDEX('AR SALES'!$H$2:$H$2501,MATCH(""&amp;$L910,'AR SALES'!$AE$2:$AE$2501,0)),""))</f>
        <v/>
      </c>
      <c r="AU910" s="2">
        <f>IF($L910="","",IF($A910&lt;&gt;"GA","",IF($E910="FULTON",IF(ISNUMBER(SEARCH("COLLEGE PARK",$AT910)),"FULTON (COLLEGE PARK)",IF(ISNUMBER(SEARCH("HAPEVILLE",$AT910)),"FULTON (HAPEVILLE)",IF(ISNUMBER(SEARCH("EAST POINT",$AT910)),"FULTON (EAST POINT)",IF(ISNUMBER(SEARCH("ATLANTA",$AT910)),"FULTON (ATL LIMITS)","FULTON")))),IF($E910="DEKALB",IF(ISNUMBER(SEARCH("ATLANTA",$AT910)),"DEKALB (ATL LIMITS)","DEKALB"),IF(AND($E910="CLAYTON",ISNUMBER(SEARCH("COLLEGE PARK",$AT910))),"CLAYTON (COLLEGE PARK)",$E910)))))</f>
        <v/>
      </c>
      <c r="AV910" s="2">
        <f>IF($L910="","",IF(""&amp;$F910="2","DIESEL",IF(OR(""&amp;$F910="G",""&amp;$F910="H"),"GAS","")))</f>
        <v/>
      </c>
      <c r="AW910" s="2">
        <f>IF($AV910="","",$R910)</f>
        <v/>
      </c>
      <c r="AX910" s="2">
        <f>IF($AV910="","",IF($AB910=0,$R910,0))</f>
        <v/>
      </c>
      <c r="AY910" s="2">
        <f>IF($AV910="","",IF(AND($Z910=0,COUNTIF('AR SALES'!$L$2:$L$2501,$L910)=0),"YES",""))</f>
        <v/>
      </c>
      <c r="AZ910" s="2">
        <f>IF($AV910="","",IFERROR(VLOOKUP($AU910,CODES!$A:$B,2,FALSE),"NO CODE"))</f>
        <v/>
      </c>
      <c r="BA910" s="2">
        <f>IF(""&amp;$F910&lt;&gt;"4","",IF($AY910="YES","",IF(ROUND(SUMIFS($AE$2:$AE$4001,$L$2:$L$4001,$L910,$F$2:$F$4001,"4")-SUMIFS('AR SALES'!$Y$2:$Y$2501,'AR SALES'!$L$2:$L$2501,$L910,'AR SALES'!$AD$2:$AD$2501,"OFF"),2)=0,"","STALE")))</f>
        <v/>
      </c>
      <c r="BB910" s="2">
        <f>IF(OR(""&amp;$F910="2",""&amp;$F910="4",""&amp;$F910="G",""&amp;$F910="H"),IF($AY910="YES","",IF($AB910&lt;&gt;0,"",IF(COUNTIFS('AR SALES'!$L$2:$L$2501,$L910,'AR SALES'!$AD$2:$AD$2501,IF(""&amp;$F910="4","OFF","ON"),'AR SALES'!$AF$2:$AF$2501,"Y")&gt;0,"","NO EXEMPTION"))),"")</f>
        <v/>
      </c>
    </row>
    <row r="911">
      <c r="AT911" s="2">
        <f>IF($L911="","",IFERROR(INDEX('AR SALES'!$H$2:$H$2501,MATCH(""&amp;$L911,'AR SALES'!$AE$2:$AE$2501,0)),""))</f>
        <v/>
      </c>
      <c r="AU911" s="2">
        <f>IF($L911="","",IF($A911&lt;&gt;"GA","",IF($E911="FULTON",IF(ISNUMBER(SEARCH("COLLEGE PARK",$AT911)),"FULTON (COLLEGE PARK)",IF(ISNUMBER(SEARCH("HAPEVILLE",$AT911)),"FULTON (HAPEVILLE)",IF(ISNUMBER(SEARCH("EAST POINT",$AT911)),"FULTON (EAST POINT)",IF(ISNUMBER(SEARCH("ATLANTA",$AT911)),"FULTON (ATL LIMITS)","FULTON")))),IF($E911="DEKALB",IF(ISNUMBER(SEARCH("ATLANTA",$AT911)),"DEKALB (ATL LIMITS)","DEKALB"),IF(AND($E911="CLAYTON",ISNUMBER(SEARCH("COLLEGE PARK",$AT911))),"CLAYTON (COLLEGE PARK)",$E911)))))</f>
        <v/>
      </c>
      <c r="AV911" s="2">
        <f>IF($L911="","",IF(""&amp;$F911="2","DIESEL",IF(OR(""&amp;$F911="G",""&amp;$F911="H"),"GAS","")))</f>
        <v/>
      </c>
      <c r="AW911" s="2">
        <f>IF($AV911="","",$R911)</f>
        <v/>
      </c>
      <c r="AX911" s="2">
        <f>IF($AV911="","",IF($AB911=0,$R911,0))</f>
        <v/>
      </c>
      <c r="AY911" s="2">
        <f>IF($AV911="","",IF(AND($Z911=0,COUNTIF('AR SALES'!$L$2:$L$2501,$L911)=0),"YES",""))</f>
        <v/>
      </c>
      <c r="AZ911" s="2">
        <f>IF($AV911="","",IFERROR(VLOOKUP($AU911,CODES!$A:$B,2,FALSE),"NO CODE"))</f>
        <v/>
      </c>
      <c r="BA911" s="2">
        <f>IF(""&amp;$F911&lt;&gt;"4","",IF($AY911="YES","",IF(ROUND(SUMIFS($AE$2:$AE$4001,$L$2:$L$4001,$L911,$F$2:$F$4001,"4")-SUMIFS('AR SALES'!$Y$2:$Y$2501,'AR SALES'!$L$2:$L$2501,$L911,'AR SALES'!$AD$2:$AD$2501,"OFF"),2)=0,"","STALE")))</f>
        <v/>
      </c>
      <c r="BB911" s="2">
        <f>IF(OR(""&amp;$F911="2",""&amp;$F911="4",""&amp;$F911="G",""&amp;$F911="H"),IF($AY911="YES","",IF($AB911&lt;&gt;0,"",IF(COUNTIFS('AR SALES'!$L$2:$L$2501,$L911,'AR SALES'!$AD$2:$AD$2501,IF(""&amp;$F911="4","OFF","ON"),'AR SALES'!$AF$2:$AF$2501,"Y")&gt;0,"","NO EXEMPTION"))),"")</f>
        <v/>
      </c>
    </row>
    <row r="912">
      <c r="AT912" s="2">
        <f>IF($L912="","",IFERROR(INDEX('AR SALES'!$H$2:$H$2501,MATCH(""&amp;$L912,'AR SALES'!$AE$2:$AE$2501,0)),""))</f>
        <v/>
      </c>
      <c r="AU912" s="2">
        <f>IF($L912="","",IF($A912&lt;&gt;"GA","",IF($E912="FULTON",IF(ISNUMBER(SEARCH("COLLEGE PARK",$AT912)),"FULTON (COLLEGE PARK)",IF(ISNUMBER(SEARCH("HAPEVILLE",$AT912)),"FULTON (HAPEVILLE)",IF(ISNUMBER(SEARCH("EAST POINT",$AT912)),"FULTON (EAST POINT)",IF(ISNUMBER(SEARCH("ATLANTA",$AT912)),"FULTON (ATL LIMITS)","FULTON")))),IF($E912="DEKALB",IF(ISNUMBER(SEARCH("ATLANTA",$AT912)),"DEKALB (ATL LIMITS)","DEKALB"),IF(AND($E912="CLAYTON",ISNUMBER(SEARCH("COLLEGE PARK",$AT912))),"CLAYTON (COLLEGE PARK)",$E912)))))</f>
        <v/>
      </c>
      <c r="AV912" s="2">
        <f>IF($L912="","",IF(""&amp;$F912="2","DIESEL",IF(OR(""&amp;$F912="G",""&amp;$F912="H"),"GAS","")))</f>
        <v/>
      </c>
      <c r="AW912" s="2">
        <f>IF($AV912="","",$R912)</f>
        <v/>
      </c>
      <c r="AX912" s="2">
        <f>IF($AV912="","",IF($AB912=0,$R912,0))</f>
        <v/>
      </c>
      <c r="AY912" s="2">
        <f>IF($AV912="","",IF(AND($Z912=0,COUNTIF('AR SALES'!$L$2:$L$2501,$L912)=0),"YES",""))</f>
        <v/>
      </c>
      <c r="AZ912" s="2">
        <f>IF($AV912="","",IFERROR(VLOOKUP($AU912,CODES!$A:$B,2,FALSE),"NO CODE"))</f>
        <v/>
      </c>
      <c r="BA912" s="2">
        <f>IF(""&amp;$F912&lt;&gt;"4","",IF($AY912="YES","",IF(ROUND(SUMIFS($AE$2:$AE$4001,$L$2:$L$4001,$L912,$F$2:$F$4001,"4")-SUMIFS('AR SALES'!$Y$2:$Y$2501,'AR SALES'!$L$2:$L$2501,$L912,'AR SALES'!$AD$2:$AD$2501,"OFF"),2)=0,"","STALE")))</f>
        <v/>
      </c>
      <c r="BB912" s="2">
        <f>IF(OR(""&amp;$F912="2",""&amp;$F912="4",""&amp;$F912="G",""&amp;$F912="H"),IF($AY912="YES","",IF($AB912&lt;&gt;0,"",IF(COUNTIFS('AR SALES'!$L$2:$L$2501,$L912,'AR SALES'!$AD$2:$AD$2501,IF(""&amp;$F912="4","OFF","ON"),'AR SALES'!$AF$2:$AF$2501,"Y")&gt;0,"","NO EXEMPTION"))),"")</f>
        <v/>
      </c>
    </row>
    <row r="913">
      <c r="AT913" s="2">
        <f>IF($L913="","",IFERROR(INDEX('AR SALES'!$H$2:$H$2501,MATCH(""&amp;$L913,'AR SALES'!$AE$2:$AE$2501,0)),""))</f>
        <v/>
      </c>
      <c r="AU913" s="2">
        <f>IF($L913="","",IF($A913&lt;&gt;"GA","",IF($E913="FULTON",IF(ISNUMBER(SEARCH("COLLEGE PARK",$AT913)),"FULTON (COLLEGE PARK)",IF(ISNUMBER(SEARCH("HAPEVILLE",$AT913)),"FULTON (HAPEVILLE)",IF(ISNUMBER(SEARCH("EAST POINT",$AT913)),"FULTON (EAST POINT)",IF(ISNUMBER(SEARCH("ATLANTA",$AT913)),"FULTON (ATL LIMITS)","FULTON")))),IF($E913="DEKALB",IF(ISNUMBER(SEARCH("ATLANTA",$AT913)),"DEKALB (ATL LIMITS)","DEKALB"),IF(AND($E913="CLAYTON",ISNUMBER(SEARCH("COLLEGE PARK",$AT913))),"CLAYTON (COLLEGE PARK)",$E913)))))</f>
        <v/>
      </c>
      <c r="AV913" s="2">
        <f>IF($L913="","",IF(""&amp;$F913="2","DIESEL",IF(OR(""&amp;$F913="G",""&amp;$F913="H"),"GAS","")))</f>
        <v/>
      </c>
      <c r="AW913" s="2">
        <f>IF($AV913="","",$R913)</f>
        <v/>
      </c>
      <c r="AX913" s="2">
        <f>IF($AV913="","",IF($AB913=0,$R913,0))</f>
        <v/>
      </c>
      <c r="AY913" s="2">
        <f>IF($AV913="","",IF(AND($Z913=0,COUNTIF('AR SALES'!$L$2:$L$2501,$L913)=0),"YES",""))</f>
        <v/>
      </c>
      <c r="AZ913" s="2">
        <f>IF($AV913="","",IFERROR(VLOOKUP($AU913,CODES!$A:$B,2,FALSE),"NO CODE"))</f>
        <v/>
      </c>
      <c r="BA913" s="2">
        <f>IF(""&amp;$F913&lt;&gt;"4","",IF($AY913="YES","",IF(ROUND(SUMIFS($AE$2:$AE$4001,$L$2:$L$4001,$L913,$F$2:$F$4001,"4")-SUMIFS('AR SALES'!$Y$2:$Y$2501,'AR SALES'!$L$2:$L$2501,$L913,'AR SALES'!$AD$2:$AD$2501,"OFF"),2)=0,"","STALE")))</f>
        <v/>
      </c>
      <c r="BB913" s="2">
        <f>IF(OR(""&amp;$F913="2",""&amp;$F913="4",""&amp;$F913="G",""&amp;$F913="H"),IF($AY913="YES","",IF($AB913&lt;&gt;0,"",IF(COUNTIFS('AR SALES'!$L$2:$L$2501,$L913,'AR SALES'!$AD$2:$AD$2501,IF(""&amp;$F913="4","OFF","ON"),'AR SALES'!$AF$2:$AF$2501,"Y")&gt;0,"","NO EXEMPTION"))),"")</f>
        <v/>
      </c>
    </row>
    <row r="914">
      <c r="AT914" s="2">
        <f>IF($L914="","",IFERROR(INDEX('AR SALES'!$H$2:$H$2501,MATCH(""&amp;$L914,'AR SALES'!$AE$2:$AE$2501,0)),""))</f>
        <v/>
      </c>
      <c r="AU914" s="2">
        <f>IF($L914="","",IF($A914&lt;&gt;"GA","",IF($E914="FULTON",IF(ISNUMBER(SEARCH("COLLEGE PARK",$AT914)),"FULTON (COLLEGE PARK)",IF(ISNUMBER(SEARCH("HAPEVILLE",$AT914)),"FULTON (HAPEVILLE)",IF(ISNUMBER(SEARCH("EAST POINT",$AT914)),"FULTON (EAST POINT)",IF(ISNUMBER(SEARCH("ATLANTA",$AT914)),"FULTON (ATL LIMITS)","FULTON")))),IF($E914="DEKALB",IF(ISNUMBER(SEARCH("ATLANTA",$AT914)),"DEKALB (ATL LIMITS)","DEKALB"),IF(AND($E914="CLAYTON",ISNUMBER(SEARCH("COLLEGE PARK",$AT914))),"CLAYTON (COLLEGE PARK)",$E914)))))</f>
        <v/>
      </c>
      <c r="AV914" s="2">
        <f>IF($L914="","",IF(""&amp;$F914="2","DIESEL",IF(OR(""&amp;$F914="G",""&amp;$F914="H"),"GAS","")))</f>
        <v/>
      </c>
      <c r="AW914" s="2">
        <f>IF($AV914="","",$R914)</f>
        <v/>
      </c>
      <c r="AX914" s="2">
        <f>IF($AV914="","",IF($AB914=0,$R914,0))</f>
        <v/>
      </c>
      <c r="AY914" s="2">
        <f>IF($AV914="","",IF(AND($Z914=0,COUNTIF('AR SALES'!$L$2:$L$2501,$L914)=0),"YES",""))</f>
        <v/>
      </c>
      <c r="AZ914" s="2">
        <f>IF($AV914="","",IFERROR(VLOOKUP($AU914,CODES!$A:$B,2,FALSE),"NO CODE"))</f>
        <v/>
      </c>
      <c r="BA914" s="2">
        <f>IF(""&amp;$F914&lt;&gt;"4","",IF($AY914="YES","",IF(ROUND(SUMIFS($AE$2:$AE$4001,$L$2:$L$4001,$L914,$F$2:$F$4001,"4")-SUMIFS('AR SALES'!$Y$2:$Y$2501,'AR SALES'!$L$2:$L$2501,$L914,'AR SALES'!$AD$2:$AD$2501,"OFF"),2)=0,"","STALE")))</f>
        <v/>
      </c>
      <c r="BB914" s="2">
        <f>IF(OR(""&amp;$F914="2",""&amp;$F914="4",""&amp;$F914="G",""&amp;$F914="H"),IF($AY914="YES","",IF($AB914&lt;&gt;0,"",IF(COUNTIFS('AR SALES'!$L$2:$L$2501,$L914,'AR SALES'!$AD$2:$AD$2501,IF(""&amp;$F914="4","OFF","ON"),'AR SALES'!$AF$2:$AF$2501,"Y")&gt;0,"","NO EXEMPTION"))),"")</f>
        <v/>
      </c>
    </row>
    <row r="915">
      <c r="AT915" s="2">
        <f>IF($L915="","",IFERROR(INDEX('AR SALES'!$H$2:$H$2501,MATCH(""&amp;$L915,'AR SALES'!$AE$2:$AE$2501,0)),""))</f>
        <v/>
      </c>
      <c r="AU915" s="2">
        <f>IF($L915="","",IF($A915&lt;&gt;"GA","",IF($E915="FULTON",IF(ISNUMBER(SEARCH("COLLEGE PARK",$AT915)),"FULTON (COLLEGE PARK)",IF(ISNUMBER(SEARCH("HAPEVILLE",$AT915)),"FULTON (HAPEVILLE)",IF(ISNUMBER(SEARCH("EAST POINT",$AT915)),"FULTON (EAST POINT)",IF(ISNUMBER(SEARCH("ATLANTA",$AT915)),"FULTON (ATL LIMITS)","FULTON")))),IF($E915="DEKALB",IF(ISNUMBER(SEARCH("ATLANTA",$AT915)),"DEKALB (ATL LIMITS)","DEKALB"),IF(AND($E915="CLAYTON",ISNUMBER(SEARCH("COLLEGE PARK",$AT915))),"CLAYTON (COLLEGE PARK)",$E915)))))</f>
        <v/>
      </c>
      <c r="AV915" s="2">
        <f>IF($L915="","",IF(""&amp;$F915="2","DIESEL",IF(OR(""&amp;$F915="G",""&amp;$F915="H"),"GAS","")))</f>
        <v/>
      </c>
      <c r="AW915" s="2">
        <f>IF($AV915="","",$R915)</f>
        <v/>
      </c>
      <c r="AX915" s="2">
        <f>IF($AV915="","",IF($AB915=0,$R915,0))</f>
        <v/>
      </c>
      <c r="AY915" s="2">
        <f>IF($AV915="","",IF(AND($Z915=0,COUNTIF('AR SALES'!$L$2:$L$2501,$L915)=0),"YES",""))</f>
        <v/>
      </c>
      <c r="AZ915" s="2">
        <f>IF($AV915="","",IFERROR(VLOOKUP($AU915,CODES!$A:$B,2,FALSE),"NO CODE"))</f>
        <v/>
      </c>
      <c r="BA915" s="2">
        <f>IF(""&amp;$F915&lt;&gt;"4","",IF($AY915="YES","",IF(ROUND(SUMIFS($AE$2:$AE$4001,$L$2:$L$4001,$L915,$F$2:$F$4001,"4")-SUMIFS('AR SALES'!$Y$2:$Y$2501,'AR SALES'!$L$2:$L$2501,$L915,'AR SALES'!$AD$2:$AD$2501,"OFF"),2)=0,"","STALE")))</f>
        <v/>
      </c>
      <c r="BB915" s="2">
        <f>IF(OR(""&amp;$F915="2",""&amp;$F915="4",""&amp;$F915="G",""&amp;$F915="H"),IF($AY915="YES","",IF($AB915&lt;&gt;0,"",IF(COUNTIFS('AR SALES'!$L$2:$L$2501,$L915,'AR SALES'!$AD$2:$AD$2501,IF(""&amp;$F915="4","OFF","ON"),'AR SALES'!$AF$2:$AF$2501,"Y")&gt;0,"","NO EXEMPTION"))),"")</f>
        <v/>
      </c>
    </row>
    <row r="916">
      <c r="AT916" s="2">
        <f>IF($L916="","",IFERROR(INDEX('AR SALES'!$H$2:$H$2501,MATCH(""&amp;$L916,'AR SALES'!$AE$2:$AE$2501,0)),""))</f>
        <v/>
      </c>
      <c r="AU916" s="2">
        <f>IF($L916="","",IF($A916&lt;&gt;"GA","",IF($E916="FULTON",IF(ISNUMBER(SEARCH("COLLEGE PARK",$AT916)),"FULTON (COLLEGE PARK)",IF(ISNUMBER(SEARCH("HAPEVILLE",$AT916)),"FULTON (HAPEVILLE)",IF(ISNUMBER(SEARCH("EAST POINT",$AT916)),"FULTON (EAST POINT)",IF(ISNUMBER(SEARCH("ATLANTA",$AT916)),"FULTON (ATL LIMITS)","FULTON")))),IF($E916="DEKALB",IF(ISNUMBER(SEARCH("ATLANTA",$AT916)),"DEKALB (ATL LIMITS)","DEKALB"),IF(AND($E916="CLAYTON",ISNUMBER(SEARCH("COLLEGE PARK",$AT916))),"CLAYTON (COLLEGE PARK)",$E916)))))</f>
        <v/>
      </c>
      <c r="AV916" s="2">
        <f>IF($L916="","",IF(""&amp;$F916="2","DIESEL",IF(OR(""&amp;$F916="G",""&amp;$F916="H"),"GAS","")))</f>
        <v/>
      </c>
      <c r="AW916" s="2">
        <f>IF($AV916="","",$R916)</f>
        <v/>
      </c>
      <c r="AX916" s="2">
        <f>IF($AV916="","",IF($AB916=0,$R916,0))</f>
        <v/>
      </c>
      <c r="AY916" s="2">
        <f>IF($AV916="","",IF(AND($Z916=0,COUNTIF('AR SALES'!$L$2:$L$2501,$L916)=0),"YES",""))</f>
        <v/>
      </c>
      <c r="AZ916" s="2">
        <f>IF($AV916="","",IFERROR(VLOOKUP($AU916,CODES!$A:$B,2,FALSE),"NO CODE"))</f>
        <v/>
      </c>
      <c r="BA916" s="2">
        <f>IF(""&amp;$F916&lt;&gt;"4","",IF($AY916="YES","",IF(ROUND(SUMIFS($AE$2:$AE$4001,$L$2:$L$4001,$L916,$F$2:$F$4001,"4")-SUMIFS('AR SALES'!$Y$2:$Y$2501,'AR SALES'!$L$2:$L$2501,$L916,'AR SALES'!$AD$2:$AD$2501,"OFF"),2)=0,"","STALE")))</f>
        <v/>
      </c>
      <c r="BB916" s="2">
        <f>IF(OR(""&amp;$F916="2",""&amp;$F916="4",""&amp;$F916="G",""&amp;$F916="H"),IF($AY916="YES","",IF($AB916&lt;&gt;0,"",IF(COUNTIFS('AR SALES'!$L$2:$L$2501,$L916,'AR SALES'!$AD$2:$AD$2501,IF(""&amp;$F916="4","OFF","ON"),'AR SALES'!$AF$2:$AF$2501,"Y")&gt;0,"","NO EXEMPTION"))),"")</f>
        <v/>
      </c>
    </row>
    <row r="917">
      <c r="AT917" s="2">
        <f>IF($L917="","",IFERROR(INDEX('AR SALES'!$H$2:$H$2501,MATCH(""&amp;$L917,'AR SALES'!$AE$2:$AE$2501,0)),""))</f>
        <v/>
      </c>
      <c r="AU917" s="2">
        <f>IF($L917="","",IF($A917&lt;&gt;"GA","",IF($E917="FULTON",IF(ISNUMBER(SEARCH("COLLEGE PARK",$AT917)),"FULTON (COLLEGE PARK)",IF(ISNUMBER(SEARCH("HAPEVILLE",$AT917)),"FULTON (HAPEVILLE)",IF(ISNUMBER(SEARCH("EAST POINT",$AT917)),"FULTON (EAST POINT)",IF(ISNUMBER(SEARCH("ATLANTA",$AT917)),"FULTON (ATL LIMITS)","FULTON")))),IF($E917="DEKALB",IF(ISNUMBER(SEARCH("ATLANTA",$AT917)),"DEKALB (ATL LIMITS)","DEKALB"),IF(AND($E917="CLAYTON",ISNUMBER(SEARCH("COLLEGE PARK",$AT917))),"CLAYTON (COLLEGE PARK)",$E917)))))</f>
        <v/>
      </c>
      <c r="AV917" s="2">
        <f>IF($L917="","",IF(""&amp;$F917="2","DIESEL",IF(OR(""&amp;$F917="G",""&amp;$F917="H"),"GAS","")))</f>
        <v/>
      </c>
      <c r="AW917" s="2">
        <f>IF($AV917="","",$R917)</f>
        <v/>
      </c>
      <c r="AX917" s="2">
        <f>IF($AV917="","",IF($AB917=0,$R917,0))</f>
        <v/>
      </c>
      <c r="AY917" s="2">
        <f>IF($AV917="","",IF(AND($Z917=0,COUNTIF('AR SALES'!$L$2:$L$2501,$L917)=0),"YES",""))</f>
        <v/>
      </c>
      <c r="AZ917" s="2">
        <f>IF($AV917="","",IFERROR(VLOOKUP($AU917,CODES!$A:$B,2,FALSE),"NO CODE"))</f>
        <v/>
      </c>
      <c r="BA917" s="2">
        <f>IF(""&amp;$F917&lt;&gt;"4","",IF($AY917="YES","",IF(ROUND(SUMIFS($AE$2:$AE$4001,$L$2:$L$4001,$L917,$F$2:$F$4001,"4")-SUMIFS('AR SALES'!$Y$2:$Y$2501,'AR SALES'!$L$2:$L$2501,$L917,'AR SALES'!$AD$2:$AD$2501,"OFF"),2)=0,"","STALE")))</f>
        <v/>
      </c>
      <c r="BB917" s="2">
        <f>IF(OR(""&amp;$F917="2",""&amp;$F917="4",""&amp;$F917="G",""&amp;$F917="H"),IF($AY917="YES","",IF($AB917&lt;&gt;0,"",IF(COUNTIFS('AR SALES'!$L$2:$L$2501,$L917,'AR SALES'!$AD$2:$AD$2501,IF(""&amp;$F917="4","OFF","ON"),'AR SALES'!$AF$2:$AF$2501,"Y")&gt;0,"","NO EXEMPTION"))),"")</f>
        <v/>
      </c>
    </row>
    <row r="918">
      <c r="AT918" s="2">
        <f>IF($L918="","",IFERROR(INDEX('AR SALES'!$H$2:$H$2501,MATCH(""&amp;$L918,'AR SALES'!$AE$2:$AE$2501,0)),""))</f>
        <v/>
      </c>
      <c r="AU918" s="2">
        <f>IF($L918="","",IF($A918&lt;&gt;"GA","",IF($E918="FULTON",IF(ISNUMBER(SEARCH("COLLEGE PARK",$AT918)),"FULTON (COLLEGE PARK)",IF(ISNUMBER(SEARCH("HAPEVILLE",$AT918)),"FULTON (HAPEVILLE)",IF(ISNUMBER(SEARCH("EAST POINT",$AT918)),"FULTON (EAST POINT)",IF(ISNUMBER(SEARCH("ATLANTA",$AT918)),"FULTON (ATL LIMITS)","FULTON")))),IF($E918="DEKALB",IF(ISNUMBER(SEARCH("ATLANTA",$AT918)),"DEKALB (ATL LIMITS)","DEKALB"),IF(AND($E918="CLAYTON",ISNUMBER(SEARCH("COLLEGE PARK",$AT918))),"CLAYTON (COLLEGE PARK)",$E918)))))</f>
        <v/>
      </c>
      <c r="AV918" s="2">
        <f>IF($L918="","",IF(""&amp;$F918="2","DIESEL",IF(OR(""&amp;$F918="G",""&amp;$F918="H"),"GAS","")))</f>
        <v/>
      </c>
      <c r="AW918" s="2">
        <f>IF($AV918="","",$R918)</f>
        <v/>
      </c>
      <c r="AX918" s="2">
        <f>IF($AV918="","",IF($AB918=0,$R918,0))</f>
        <v/>
      </c>
      <c r="AY918" s="2">
        <f>IF($AV918="","",IF(AND($Z918=0,COUNTIF('AR SALES'!$L$2:$L$2501,$L918)=0),"YES",""))</f>
        <v/>
      </c>
      <c r="AZ918" s="2">
        <f>IF($AV918="","",IFERROR(VLOOKUP($AU918,CODES!$A:$B,2,FALSE),"NO CODE"))</f>
        <v/>
      </c>
      <c r="BA918" s="2">
        <f>IF(""&amp;$F918&lt;&gt;"4","",IF($AY918="YES","",IF(ROUND(SUMIFS($AE$2:$AE$4001,$L$2:$L$4001,$L918,$F$2:$F$4001,"4")-SUMIFS('AR SALES'!$Y$2:$Y$2501,'AR SALES'!$L$2:$L$2501,$L918,'AR SALES'!$AD$2:$AD$2501,"OFF"),2)=0,"","STALE")))</f>
        <v/>
      </c>
      <c r="BB918" s="2">
        <f>IF(OR(""&amp;$F918="2",""&amp;$F918="4",""&amp;$F918="G",""&amp;$F918="H"),IF($AY918="YES","",IF($AB918&lt;&gt;0,"",IF(COUNTIFS('AR SALES'!$L$2:$L$2501,$L918,'AR SALES'!$AD$2:$AD$2501,IF(""&amp;$F918="4","OFF","ON"),'AR SALES'!$AF$2:$AF$2501,"Y")&gt;0,"","NO EXEMPTION"))),"")</f>
        <v/>
      </c>
    </row>
    <row r="919">
      <c r="AT919" s="2">
        <f>IF($L919="","",IFERROR(INDEX('AR SALES'!$H$2:$H$2501,MATCH(""&amp;$L919,'AR SALES'!$AE$2:$AE$2501,0)),""))</f>
        <v/>
      </c>
      <c r="AU919" s="2">
        <f>IF($L919="","",IF($A919&lt;&gt;"GA","",IF($E919="FULTON",IF(ISNUMBER(SEARCH("COLLEGE PARK",$AT919)),"FULTON (COLLEGE PARK)",IF(ISNUMBER(SEARCH("HAPEVILLE",$AT919)),"FULTON (HAPEVILLE)",IF(ISNUMBER(SEARCH("EAST POINT",$AT919)),"FULTON (EAST POINT)",IF(ISNUMBER(SEARCH("ATLANTA",$AT919)),"FULTON (ATL LIMITS)","FULTON")))),IF($E919="DEKALB",IF(ISNUMBER(SEARCH("ATLANTA",$AT919)),"DEKALB (ATL LIMITS)","DEKALB"),IF(AND($E919="CLAYTON",ISNUMBER(SEARCH("COLLEGE PARK",$AT919))),"CLAYTON (COLLEGE PARK)",$E919)))))</f>
        <v/>
      </c>
      <c r="AV919" s="2">
        <f>IF($L919="","",IF(""&amp;$F919="2","DIESEL",IF(OR(""&amp;$F919="G",""&amp;$F919="H"),"GAS","")))</f>
        <v/>
      </c>
      <c r="AW919" s="2">
        <f>IF($AV919="","",$R919)</f>
        <v/>
      </c>
      <c r="AX919" s="2">
        <f>IF($AV919="","",IF($AB919=0,$R919,0))</f>
        <v/>
      </c>
      <c r="AY919" s="2">
        <f>IF($AV919="","",IF(AND($Z919=0,COUNTIF('AR SALES'!$L$2:$L$2501,$L919)=0),"YES",""))</f>
        <v/>
      </c>
      <c r="AZ919" s="2">
        <f>IF($AV919="","",IFERROR(VLOOKUP($AU919,CODES!$A:$B,2,FALSE),"NO CODE"))</f>
        <v/>
      </c>
      <c r="BA919" s="2">
        <f>IF(""&amp;$F919&lt;&gt;"4","",IF($AY919="YES","",IF(ROUND(SUMIFS($AE$2:$AE$4001,$L$2:$L$4001,$L919,$F$2:$F$4001,"4")-SUMIFS('AR SALES'!$Y$2:$Y$2501,'AR SALES'!$L$2:$L$2501,$L919,'AR SALES'!$AD$2:$AD$2501,"OFF"),2)=0,"","STALE")))</f>
        <v/>
      </c>
      <c r="BB919" s="2">
        <f>IF(OR(""&amp;$F919="2",""&amp;$F919="4",""&amp;$F919="G",""&amp;$F919="H"),IF($AY919="YES","",IF($AB919&lt;&gt;0,"",IF(COUNTIFS('AR SALES'!$L$2:$L$2501,$L919,'AR SALES'!$AD$2:$AD$2501,IF(""&amp;$F919="4","OFF","ON"),'AR SALES'!$AF$2:$AF$2501,"Y")&gt;0,"","NO EXEMPTION"))),"")</f>
        <v/>
      </c>
    </row>
    <row r="920">
      <c r="AT920" s="2">
        <f>IF($L920="","",IFERROR(INDEX('AR SALES'!$H$2:$H$2501,MATCH(""&amp;$L920,'AR SALES'!$AE$2:$AE$2501,0)),""))</f>
        <v/>
      </c>
      <c r="AU920" s="2">
        <f>IF($L920="","",IF($A920&lt;&gt;"GA","",IF($E920="FULTON",IF(ISNUMBER(SEARCH("COLLEGE PARK",$AT920)),"FULTON (COLLEGE PARK)",IF(ISNUMBER(SEARCH("HAPEVILLE",$AT920)),"FULTON (HAPEVILLE)",IF(ISNUMBER(SEARCH("EAST POINT",$AT920)),"FULTON (EAST POINT)",IF(ISNUMBER(SEARCH("ATLANTA",$AT920)),"FULTON (ATL LIMITS)","FULTON")))),IF($E920="DEKALB",IF(ISNUMBER(SEARCH("ATLANTA",$AT920)),"DEKALB (ATL LIMITS)","DEKALB"),IF(AND($E920="CLAYTON",ISNUMBER(SEARCH("COLLEGE PARK",$AT920))),"CLAYTON (COLLEGE PARK)",$E920)))))</f>
        <v/>
      </c>
      <c r="AV920" s="2">
        <f>IF($L920="","",IF(""&amp;$F920="2","DIESEL",IF(OR(""&amp;$F920="G",""&amp;$F920="H"),"GAS","")))</f>
        <v/>
      </c>
      <c r="AW920" s="2">
        <f>IF($AV920="","",$R920)</f>
        <v/>
      </c>
      <c r="AX920" s="2">
        <f>IF($AV920="","",IF($AB920=0,$R920,0))</f>
        <v/>
      </c>
      <c r="AY920" s="2">
        <f>IF($AV920="","",IF(AND($Z920=0,COUNTIF('AR SALES'!$L$2:$L$2501,$L920)=0),"YES",""))</f>
        <v/>
      </c>
      <c r="AZ920" s="2">
        <f>IF($AV920="","",IFERROR(VLOOKUP($AU920,CODES!$A:$B,2,FALSE),"NO CODE"))</f>
        <v/>
      </c>
      <c r="BA920" s="2">
        <f>IF(""&amp;$F920&lt;&gt;"4","",IF($AY920="YES","",IF(ROUND(SUMIFS($AE$2:$AE$4001,$L$2:$L$4001,$L920,$F$2:$F$4001,"4")-SUMIFS('AR SALES'!$Y$2:$Y$2501,'AR SALES'!$L$2:$L$2501,$L920,'AR SALES'!$AD$2:$AD$2501,"OFF"),2)=0,"","STALE")))</f>
        <v/>
      </c>
      <c r="BB920" s="2">
        <f>IF(OR(""&amp;$F920="2",""&amp;$F920="4",""&amp;$F920="G",""&amp;$F920="H"),IF($AY920="YES","",IF($AB920&lt;&gt;0,"",IF(COUNTIFS('AR SALES'!$L$2:$L$2501,$L920,'AR SALES'!$AD$2:$AD$2501,IF(""&amp;$F920="4","OFF","ON"),'AR SALES'!$AF$2:$AF$2501,"Y")&gt;0,"","NO EXEMPTION"))),"")</f>
        <v/>
      </c>
    </row>
    <row r="921">
      <c r="AT921" s="2">
        <f>IF($L921="","",IFERROR(INDEX('AR SALES'!$H$2:$H$2501,MATCH(""&amp;$L921,'AR SALES'!$AE$2:$AE$2501,0)),""))</f>
        <v/>
      </c>
      <c r="AU921" s="2">
        <f>IF($L921="","",IF($A921&lt;&gt;"GA","",IF($E921="FULTON",IF(ISNUMBER(SEARCH("COLLEGE PARK",$AT921)),"FULTON (COLLEGE PARK)",IF(ISNUMBER(SEARCH("HAPEVILLE",$AT921)),"FULTON (HAPEVILLE)",IF(ISNUMBER(SEARCH("EAST POINT",$AT921)),"FULTON (EAST POINT)",IF(ISNUMBER(SEARCH("ATLANTA",$AT921)),"FULTON (ATL LIMITS)","FULTON")))),IF($E921="DEKALB",IF(ISNUMBER(SEARCH("ATLANTA",$AT921)),"DEKALB (ATL LIMITS)","DEKALB"),IF(AND($E921="CLAYTON",ISNUMBER(SEARCH("COLLEGE PARK",$AT921))),"CLAYTON (COLLEGE PARK)",$E921)))))</f>
        <v/>
      </c>
      <c r="AV921" s="2">
        <f>IF($L921="","",IF(""&amp;$F921="2","DIESEL",IF(OR(""&amp;$F921="G",""&amp;$F921="H"),"GAS","")))</f>
        <v/>
      </c>
      <c r="AW921" s="2">
        <f>IF($AV921="","",$R921)</f>
        <v/>
      </c>
      <c r="AX921" s="2">
        <f>IF($AV921="","",IF($AB921=0,$R921,0))</f>
        <v/>
      </c>
      <c r="AY921" s="2">
        <f>IF($AV921="","",IF(AND($Z921=0,COUNTIF('AR SALES'!$L$2:$L$2501,$L921)=0),"YES",""))</f>
        <v/>
      </c>
      <c r="AZ921" s="2">
        <f>IF($AV921="","",IFERROR(VLOOKUP($AU921,CODES!$A:$B,2,FALSE),"NO CODE"))</f>
        <v/>
      </c>
      <c r="BA921" s="2">
        <f>IF(""&amp;$F921&lt;&gt;"4","",IF($AY921="YES","",IF(ROUND(SUMIFS($AE$2:$AE$4001,$L$2:$L$4001,$L921,$F$2:$F$4001,"4")-SUMIFS('AR SALES'!$Y$2:$Y$2501,'AR SALES'!$L$2:$L$2501,$L921,'AR SALES'!$AD$2:$AD$2501,"OFF"),2)=0,"","STALE")))</f>
        <v/>
      </c>
      <c r="BB921" s="2">
        <f>IF(OR(""&amp;$F921="2",""&amp;$F921="4",""&amp;$F921="G",""&amp;$F921="H"),IF($AY921="YES","",IF($AB921&lt;&gt;0,"",IF(COUNTIFS('AR SALES'!$L$2:$L$2501,$L921,'AR SALES'!$AD$2:$AD$2501,IF(""&amp;$F921="4","OFF","ON"),'AR SALES'!$AF$2:$AF$2501,"Y")&gt;0,"","NO EXEMPTION"))),"")</f>
        <v/>
      </c>
    </row>
    <row r="922">
      <c r="AT922" s="2">
        <f>IF($L922="","",IFERROR(INDEX('AR SALES'!$H$2:$H$2501,MATCH(""&amp;$L922,'AR SALES'!$AE$2:$AE$2501,0)),""))</f>
        <v/>
      </c>
      <c r="AU922" s="2">
        <f>IF($L922="","",IF($A922&lt;&gt;"GA","",IF($E922="FULTON",IF(ISNUMBER(SEARCH("COLLEGE PARK",$AT922)),"FULTON (COLLEGE PARK)",IF(ISNUMBER(SEARCH("HAPEVILLE",$AT922)),"FULTON (HAPEVILLE)",IF(ISNUMBER(SEARCH("EAST POINT",$AT922)),"FULTON (EAST POINT)",IF(ISNUMBER(SEARCH("ATLANTA",$AT922)),"FULTON (ATL LIMITS)","FULTON")))),IF($E922="DEKALB",IF(ISNUMBER(SEARCH("ATLANTA",$AT922)),"DEKALB (ATL LIMITS)","DEKALB"),IF(AND($E922="CLAYTON",ISNUMBER(SEARCH("COLLEGE PARK",$AT922))),"CLAYTON (COLLEGE PARK)",$E922)))))</f>
        <v/>
      </c>
      <c r="AV922" s="2">
        <f>IF($L922="","",IF(""&amp;$F922="2","DIESEL",IF(OR(""&amp;$F922="G",""&amp;$F922="H"),"GAS","")))</f>
        <v/>
      </c>
      <c r="AW922" s="2">
        <f>IF($AV922="","",$R922)</f>
        <v/>
      </c>
      <c r="AX922" s="2">
        <f>IF($AV922="","",IF($AB922=0,$R922,0))</f>
        <v/>
      </c>
      <c r="AY922" s="2">
        <f>IF($AV922="","",IF(AND($Z922=0,COUNTIF('AR SALES'!$L$2:$L$2501,$L922)=0),"YES",""))</f>
        <v/>
      </c>
      <c r="AZ922" s="2">
        <f>IF($AV922="","",IFERROR(VLOOKUP($AU922,CODES!$A:$B,2,FALSE),"NO CODE"))</f>
        <v/>
      </c>
      <c r="BA922" s="2">
        <f>IF(""&amp;$F922&lt;&gt;"4","",IF($AY922="YES","",IF(ROUND(SUMIFS($AE$2:$AE$4001,$L$2:$L$4001,$L922,$F$2:$F$4001,"4")-SUMIFS('AR SALES'!$Y$2:$Y$2501,'AR SALES'!$L$2:$L$2501,$L922,'AR SALES'!$AD$2:$AD$2501,"OFF"),2)=0,"","STALE")))</f>
        <v/>
      </c>
      <c r="BB922" s="2">
        <f>IF(OR(""&amp;$F922="2",""&amp;$F922="4",""&amp;$F922="G",""&amp;$F922="H"),IF($AY922="YES","",IF($AB922&lt;&gt;0,"",IF(COUNTIFS('AR SALES'!$L$2:$L$2501,$L922,'AR SALES'!$AD$2:$AD$2501,IF(""&amp;$F922="4","OFF","ON"),'AR SALES'!$AF$2:$AF$2501,"Y")&gt;0,"","NO EXEMPTION"))),"")</f>
        <v/>
      </c>
    </row>
    <row r="923">
      <c r="AT923" s="2">
        <f>IF($L923="","",IFERROR(INDEX('AR SALES'!$H$2:$H$2501,MATCH(""&amp;$L923,'AR SALES'!$AE$2:$AE$2501,0)),""))</f>
        <v/>
      </c>
      <c r="AU923" s="2">
        <f>IF($L923="","",IF($A923&lt;&gt;"GA","",IF($E923="FULTON",IF(ISNUMBER(SEARCH("COLLEGE PARK",$AT923)),"FULTON (COLLEGE PARK)",IF(ISNUMBER(SEARCH("HAPEVILLE",$AT923)),"FULTON (HAPEVILLE)",IF(ISNUMBER(SEARCH("EAST POINT",$AT923)),"FULTON (EAST POINT)",IF(ISNUMBER(SEARCH("ATLANTA",$AT923)),"FULTON (ATL LIMITS)","FULTON")))),IF($E923="DEKALB",IF(ISNUMBER(SEARCH("ATLANTA",$AT923)),"DEKALB (ATL LIMITS)","DEKALB"),IF(AND($E923="CLAYTON",ISNUMBER(SEARCH("COLLEGE PARK",$AT923))),"CLAYTON (COLLEGE PARK)",$E923)))))</f>
        <v/>
      </c>
      <c r="AV923" s="2">
        <f>IF($L923="","",IF(""&amp;$F923="2","DIESEL",IF(OR(""&amp;$F923="G",""&amp;$F923="H"),"GAS","")))</f>
        <v/>
      </c>
      <c r="AW923" s="2">
        <f>IF($AV923="","",$R923)</f>
        <v/>
      </c>
      <c r="AX923" s="2">
        <f>IF($AV923="","",IF($AB923=0,$R923,0))</f>
        <v/>
      </c>
      <c r="AY923" s="2">
        <f>IF($AV923="","",IF(AND($Z923=0,COUNTIF('AR SALES'!$L$2:$L$2501,$L923)=0),"YES",""))</f>
        <v/>
      </c>
      <c r="AZ923" s="2">
        <f>IF($AV923="","",IFERROR(VLOOKUP($AU923,CODES!$A:$B,2,FALSE),"NO CODE"))</f>
        <v/>
      </c>
      <c r="BA923" s="2">
        <f>IF(""&amp;$F923&lt;&gt;"4","",IF($AY923="YES","",IF(ROUND(SUMIFS($AE$2:$AE$4001,$L$2:$L$4001,$L923,$F$2:$F$4001,"4")-SUMIFS('AR SALES'!$Y$2:$Y$2501,'AR SALES'!$L$2:$L$2501,$L923,'AR SALES'!$AD$2:$AD$2501,"OFF"),2)=0,"","STALE")))</f>
        <v/>
      </c>
      <c r="BB923" s="2">
        <f>IF(OR(""&amp;$F923="2",""&amp;$F923="4",""&amp;$F923="G",""&amp;$F923="H"),IF($AY923="YES","",IF($AB923&lt;&gt;0,"",IF(COUNTIFS('AR SALES'!$L$2:$L$2501,$L923,'AR SALES'!$AD$2:$AD$2501,IF(""&amp;$F923="4","OFF","ON"),'AR SALES'!$AF$2:$AF$2501,"Y")&gt;0,"","NO EXEMPTION"))),"")</f>
        <v/>
      </c>
    </row>
    <row r="924">
      <c r="AT924" s="2">
        <f>IF($L924="","",IFERROR(INDEX('AR SALES'!$H$2:$H$2501,MATCH(""&amp;$L924,'AR SALES'!$AE$2:$AE$2501,0)),""))</f>
        <v/>
      </c>
      <c r="AU924" s="2">
        <f>IF($L924="","",IF($A924&lt;&gt;"GA","",IF($E924="FULTON",IF(ISNUMBER(SEARCH("COLLEGE PARK",$AT924)),"FULTON (COLLEGE PARK)",IF(ISNUMBER(SEARCH("HAPEVILLE",$AT924)),"FULTON (HAPEVILLE)",IF(ISNUMBER(SEARCH("EAST POINT",$AT924)),"FULTON (EAST POINT)",IF(ISNUMBER(SEARCH("ATLANTA",$AT924)),"FULTON (ATL LIMITS)","FULTON")))),IF($E924="DEKALB",IF(ISNUMBER(SEARCH("ATLANTA",$AT924)),"DEKALB (ATL LIMITS)","DEKALB"),IF(AND($E924="CLAYTON",ISNUMBER(SEARCH("COLLEGE PARK",$AT924))),"CLAYTON (COLLEGE PARK)",$E924)))))</f>
        <v/>
      </c>
      <c r="AV924" s="2">
        <f>IF($L924="","",IF(""&amp;$F924="2","DIESEL",IF(OR(""&amp;$F924="G",""&amp;$F924="H"),"GAS","")))</f>
        <v/>
      </c>
      <c r="AW924" s="2">
        <f>IF($AV924="","",$R924)</f>
        <v/>
      </c>
      <c r="AX924" s="2">
        <f>IF($AV924="","",IF($AB924=0,$R924,0))</f>
        <v/>
      </c>
      <c r="AY924" s="2">
        <f>IF($AV924="","",IF(AND($Z924=0,COUNTIF('AR SALES'!$L$2:$L$2501,$L924)=0),"YES",""))</f>
        <v/>
      </c>
      <c r="AZ924" s="2">
        <f>IF($AV924="","",IFERROR(VLOOKUP($AU924,CODES!$A:$B,2,FALSE),"NO CODE"))</f>
        <v/>
      </c>
      <c r="BA924" s="2">
        <f>IF(""&amp;$F924&lt;&gt;"4","",IF($AY924="YES","",IF(ROUND(SUMIFS($AE$2:$AE$4001,$L$2:$L$4001,$L924,$F$2:$F$4001,"4")-SUMIFS('AR SALES'!$Y$2:$Y$2501,'AR SALES'!$L$2:$L$2501,$L924,'AR SALES'!$AD$2:$AD$2501,"OFF"),2)=0,"","STALE")))</f>
        <v/>
      </c>
      <c r="BB924" s="2">
        <f>IF(OR(""&amp;$F924="2",""&amp;$F924="4",""&amp;$F924="G",""&amp;$F924="H"),IF($AY924="YES","",IF($AB924&lt;&gt;0,"",IF(COUNTIFS('AR SALES'!$L$2:$L$2501,$L924,'AR SALES'!$AD$2:$AD$2501,IF(""&amp;$F924="4","OFF","ON"),'AR SALES'!$AF$2:$AF$2501,"Y")&gt;0,"","NO EXEMPTION"))),"")</f>
        <v/>
      </c>
    </row>
    <row r="925">
      <c r="AT925" s="2">
        <f>IF($L925="","",IFERROR(INDEX('AR SALES'!$H$2:$H$2501,MATCH(""&amp;$L925,'AR SALES'!$AE$2:$AE$2501,0)),""))</f>
        <v/>
      </c>
      <c r="AU925" s="2">
        <f>IF($L925="","",IF($A925&lt;&gt;"GA","",IF($E925="FULTON",IF(ISNUMBER(SEARCH("COLLEGE PARK",$AT925)),"FULTON (COLLEGE PARK)",IF(ISNUMBER(SEARCH("HAPEVILLE",$AT925)),"FULTON (HAPEVILLE)",IF(ISNUMBER(SEARCH("EAST POINT",$AT925)),"FULTON (EAST POINT)",IF(ISNUMBER(SEARCH("ATLANTA",$AT925)),"FULTON (ATL LIMITS)","FULTON")))),IF($E925="DEKALB",IF(ISNUMBER(SEARCH("ATLANTA",$AT925)),"DEKALB (ATL LIMITS)","DEKALB"),IF(AND($E925="CLAYTON",ISNUMBER(SEARCH("COLLEGE PARK",$AT925))),"CLAYTON (COLLEGE PARK)",$E925)))))</f>
        <v/>
      </c>
      <c r="AV925" s="2">
        <f>IF($L925="","",IF(""&amp;$F925="2","DIESEL",IF(OR(""&amp;$F925="G",""&amp;$F925="H"),"GAS","")))</f>
        <v/>
      </c>
      <c r="AW925" s="2">
        <f>IF($AV925="","",$R925)</f>
        <v/>
      </c>
      <c r="AX925" s="2">
        <f>IF($AV925="","",IF($AB925=0,$R925,0))</f>
        <v/>
      </c>
      <c r="AY925" s="2">
        <f>IF($AV925="","",IF(AND($Z925=0,COUNTIF('AR SALES'!$L$2:$L$2501,$L925)=0),"YES",""))</f>
        <v/>
      </c>
      <c r="AZ925" s="2">
        <f>IF($AV925="","",IFERROR(VLOOKUP($AU925,CODES!$A:$B,2,FALSE),"NO CODE"))</f>
        <v/>
      </c>
      <c r="BA925" s="2">
        <f>IF(""&amp;$F925&lt;&gt;"4","",IF($AY925="YES","",IF(ROUND(SUMIFS($AE$2:$AE$4001,$L$2:$L$4001,$L925,$F$2:$F$4001,"4")-SUMIFS('AR SALES'!$Y$2:$Y$2501,'AR SALES'!$L$2:$L$2501,$L925,'AR SALES'!$AD$2:$AD$2501,"OFF"),2)=0,"","STALE")))</f>
        <v/>
      </c>
      <c r="BB925" s="2">
        <f>IF(OR(""&amp;$F925="2",""&amp;$F925="4",""&amp;$F925="G",""&amp;$F925="H"),IF($AY925="YES","",IF($AB925&lt;&gt;0,"",IF(COUNTIFS('AR SALES'!$L$2:$L$2501,$L925,'AR SALES'!$AD$2:$AD$2501,IF(""&amp;$F925="4","OFF","ON"),'AR SALES'!$AF$2:$AF$2501,"Y")&gt;0,"","NO EXEMPTION"))),"")</f>
        <v/>
      </c>
    </row>
    <row r="926">
      <c r="AT926" s="2">
        <f>IF($L926="","",IFERROR(INDEX('AR SALES'!$H$2:$H$2501,MATCH(""&amp;$L926,'AR SALES'!$AE$2:$AE$2501,0)),""))</f>
        <v/>
      </c>
      <c r="AU926" s="2">
        <f>IF($L926="","",IF($A926&lt;&gt;"GA","",IF($E926="FULTON",IF(ISNUMBER(SEARCH("COLLEGE PARK",$AT926)),"FULTON (COLLEGE PARK)",IF(ISNUMBER(SEARCH("HAPEVILLE",$AT926)),"FULTON (HAPEVILLE)",IF(ISNUMBER(SEARCH("EAST POINT",$AT926)),"FULTON (EAST POINT)",IF(ISNUMBER(SEARCH("ATLANTA",$AT926)),"FULTON (ATL LIMITS)","FULTON")))),IF($E926="DEKALB",IF(ISNUMBER(SEARCH("ATLANTA",$AT926)),"DEKALB (ATL LIMITS)","DEKALB"),IF(AND($E926="CLAYTON",ISNUMBER(SEARCH("COLLEGE PARK",$AT926))),"CLAYTON (COLLEGE PARK)",$E926)))))</f>
        <v/>
      </c>
      <c r="AV926" s="2">
        <f>IF($L926="","",IF(""&amp;$F926="2","DIESEL",IF(OR(""&amp;$F926="G",""&amp;$F926="H"),"GAS","")))</f>
        <v/>
      </c>
      <c r="AW926" s="2">
        <f>IF($AV926="","",$R926)</f>
        <v/>
      </c>
      <c r="AX926" s="2">
        <f>IF($AV926="","",IF($AB926=0,$R926,0))</f>
        <v/>
      </c>
      <c r="AY926" s="2">
        <f>IF($AV926="","",IF(AND($Z926=0,COUNTIF('AR SALES'!$L$2:$L$2501,$L926)=0),"YES",""))</f>
        <v/>
      </c>
      <c r="AZ926" s="2">
        <f>IF($AV926="","",IFERROR(VLOOKUP($AU926,CODES!$A:$B,2,FALSE),"NO CODE"))</f>
        <v/>
      </c>
      <c r="BA926" s="2">
        <f>IF(""&amp;$F926&lt;&gt;"4","",IF($AY926="YES","",IF(ROUND(SUMIFS($AE$2:$AE$4001,$L$2:$L$4001,$L926,$F$2:$F$4001,"4")-SUMIFS('AR SALES'!$Y$2:$Y$2501,'AR SALES'!$L$2:$L$2501,$L926,'AR SALES'!$AD$2:$AD$2501,"OFF"),2)=0,"","STALE")))</f>
        <v/>
      </c>
      <c r="BB926" s="2">
        <f>IF(OR(""&amp;$F926="2",""&amp;$F926="4",""&amp;$F926="G",""&amp;$F926="H"),IF($AY926="YES","",IF($AB926&lt;&gt;0,"",IF(COUNTIFS('AR SALES'!$L$2:$L$2501,$L926,'AR SALES'!$AD$2:$AD$2501,IF(""&amp;$F926="4","OFF","ON"),'AR SALES'!$AF$2:$AF$2501,"Y")&gt;0,"","NO EXEMPTION"))),"")</f>
        <v/>
      </c>
    </row>
    <row r="927">
      <c r="AT927" s="2">
        <f>IF($L927="","",IFERROR(INDEX('AR SALES'!$H$2:$H$2501,MATCH(""&amp;$L927,'AR SALES'!$AE$2:$AE$2501,0)),""))</f>
        <v/>
      </c>
      <c r="AU927" s="2">
        <f>IF($L927="","",IF($A927&lt;&gt;"GA","",IF($E927="FULTON",IF(ISNUMBER(SEARCH("COLLEGE PARK",$AT927)),"FULTON (COLLEGE PARK)",IF(ISNUMBER(SEARCH("HAPEVILLE",$AT927)),"FULTON (HAPEVILLE)",IF(ISNUMBER(SEARCH("EAST POINT",$AT927)),"FULTON (EAST POINT)",IF(ISNUMBER(SEARCH("ATLANTA",$AT927)),"FULTON (ATL LIMITS)","FULTON")))),IF($E927="DEKALB",IF(ISNUMBER(SEARCH("ATLANTA",$AT927)),"DEKALB (ATL LIMITS)","DEKALB"),IF(AND($E927="CLAYTON",ISNUMBER(SEARCH("COLLEGE PARK",$AT927))),"CLAYTON (COLLEGE PARK)",$E927)))))</f>
        <v/>
      </c>
      <c r="AV927" s="2">
        <f>IF($L927="","",IF(""&amp;$F927="2","DIESEL",IF(OR(""&amp;$F927="G",""&amp;$F927="H"),"GAS","")))</f>
        <v/>
      </c>
      <c r="AW927" s="2">
        <f>IF($AV927="","",$R927)</f>
        <v/>
      </c>
      <c r="AX927" s="2">
        <f>IF($AV927="","",IF($AB927=0,$R927,0))</f>
        <v/>
      </c>
      <c r="AY927" s="2">
        <f>IF($AV927="","",IF(AND($Z927=0,COUNTIF('AR SALES'!$L$2:$L$2501,$L927)=0),"YES",""))</f>
        <v/>
      </c>
      <c r="AZ927" s="2">
        <f>IF($AV927="","",IFERROR(VLOOKUP($AU927,CODES!$A:$B,2,FALSE),"NO CODE"))</f>
        <v/>
      </c>
      <c r="BA927" s="2">
        <f>IF(""&amp;$F927&lt;&gt;"4","",IF($AY927="YES","",IF(ROUND(SUMIFS($AE$2:$AE$4001,$L$2:$L$4001,$L927,$F$2:$F$4001,"4")-SUMIFS('AR SALES'!$Y$2:$Y$2501,'AR SALES'!$L$2:$L$2501,$L927,'AR SALES'!$AD$2:$AD$2501,"OFF"),2)=0,"","STALE")))</f>
        <v/>
      </c>
      <c r="BB927" s="2">
        <f>IF(OR(""&amp;$F927="2",""&amp;$F927="4",""&amp;$F927="G",""&amp;$F927="H"),IF($AY927="YES","",IF($AB927&lt;&gt;0,"",IF(COUNTIFS('AR SALES'!$L$2:$L$2501,$L927,'AR SALES'!$AD$2:$AD$2501,IF(""&amp;$F927="4","OFF","ON"),'AR SALES'!$AF$2:$AF$2501,"Y")&gt;0,"","NO EXEMPTION"))),"")</f>
        <v/>
      </c>
    </row>
    <row r="928">
      <c r="AT928" s="2">
        <f>IF($L928="","",IFERROR(INDEX('AR SALES'!$H$2:$H$2501,MATCH(""&amp;$L928,'AR SALES'!$AE$2:$AE$2501,0)),""))</f>
        <v/>
      </c>
      <c r="AU928" s="2">
        <f>IF($L928="","",IF($A928&lt;&gt;"GA","",IF($E928="FULTON",IF(ISNUMBER(SEARCH("COLLEGE PARK",$AT928)),"FULTON (COLLEGE PARK)",IF(ISNUMBER(SEARCH("HAPEVILLE",$AT928)),"FULTON (HAPEVILLE)",IF(ISNUMBER(SEARCH("EAST POINT",$AT928)),"FULTON (EAST POINT)",IF(ISNUMBER(SEARCH("ATLANTA",$AT928)),"FULTON (ATL LIMITS)","FULTON")))),IF($E928="DEKALB",IF(ISNUMBER(SEARCH("ATLANTA",$AT928)),"DEKALB (ATL LIMITS)","DEKALB"),IF(AND($E928="CLAYTON",ISNUMBER(SEARCH("COLLEGE PARK",$AT928))),"CLAYTON (COLLEGE PARK)",$E928)))))</f>
        <v/>
      </c>
      <c r="AV928" s="2">
        <f>IF($L928="","",IF(""&amp;$F928="2","DIESEL",IF(OR(""&amp;$F928="G",""&amp;$F928="H"),"GAS","")))</f>
        <v/>
      </c>
      <c r="AW928" s="2">
        <f>IF($AV928="","",$R928)</f>
        <v/>
      </c>
      <c r="AX928" s="2">
        <f>IF($AV928="","",IF($AB928=0,$R928,0))</f>
        <v/>
      </c>
      <c r="AY928" s="2">
        <f>IF($AV928="","",IF(AND($Z928=0,COUNTIF('AR SALES'!$L$2:$L$2501,$L928)=0),"YES",""))</f>
        <v/>
      </c>
      <c r="AZ928" s="2">
        <f>IF($AV928="","",IFERROR(VLOOKUP($AU928,CODES!$A:$B,2,FALSE),"NO CODE"))</f>
        <v/>
      </c>
      <c r="BA928" s="2">
        <f>IF(""&amp;$F928&lt;&gt;"4","",IF($AY928="YES","",IF(ROUND(SUMIFS($AE$2:$AE$4001,$L$2:$L$4001,$L928,$F$2:$F$4001,"4")-SUMIFS('AR SALES'!$Y$2:$Y$2501,'AR SALES'!$L$2:$L$2501,$L928,'AR SALES'!$AD$2:$AD$2501,"OFF"),2)=0,"","STALE")))</f>
        <v/>
      </c>
      <c r="BB928" s="2">
        <f>IF(OR(""&amp;$F928="2",""&amp;$F928="4",""&amp;$F928="G",""&amp;$F928="H"),IF($AY928="YES","",IF($AB928&lt;&gt;0,"",IF(COUNTIFS('AR SALES'!$L$2:$L$2501,$L928,'AR SALES'!$AD$2:$AD$2501,IF(""&amp;$F928="4","OFF","ON"),'AR SALES'!$AF$2:$AF$2501,"Y")&gt;0,"","NO EXEMPTION"))),"")</f>
        <v/>
      </c>
    </row>
    <row r="929">
      <c r="AT929" s="2">
        <f>IF($L929="","",IFERROR(INDEX('AR SALES'!$H$2:$H$2501,MATCH(""&amp;$L929,'AR SALES'!$AE$2:$AE$2501,0)),""))</f>
        <v/>
      </c>
      <c r="AU929" s="2">
        <f>IF($L929="","",IF($A929&lt;&gt;"GA","",IF($E929="FULTON",IF(ISNUMBER(SEARCH("COLLEGE PARK",$AT929)),"FULTON (COLLEGE PARK)",IF(ISNUMBER(SEARCH("HAPEVILLE",$AT929)),"FULTON (HAPEVILLE)",IF(ISNUMBER(SEARCH("EAST POINT",$AT929)),"FULTON (EAST POINT)",IF(ISNUMBER(SEARCH("ATLANTA",$AT929)),"FULTON (ATL LIMITS)","FULTON")))),IF($E929="DEKALB",IF(ISNUMBER(SEARCH("ATLANTA",$AT929)),"DEKALB (ATL LIMITS)","DEKALB"),IF(AND($E929="CLAYTON",ISNUMBER(SEARCH("COLLEGE PARK",$AT929))),"CLAYTON (COLLEGE PARK)",$E929)))))</f>
        <v/>
      </c>
      <c r="AV929" s="2">
        <f>IF($L929="","",IF(""&amp;$F929="2","DIESEL",IF(OR(""&amp;$F929="G",""&amp;$F929="H"),"GAS","")))</f>
        <v/>
      </c>
      <c r="AW929" s="2">
        <f>IF($AV929="","",$R929)</f>
        <v/>
      </c>
      <c r="AX929" s="2">
        <f>IF($AV929="","",IF($AB929=0,$R929,0))</f>
        <v/>
      </c>
      <c r="AY929" s="2">
        <f>IF($AV929="","",IF(AND($Z929=0,COUNTIF('AR SALES'!$L$2:$L$2501,$L929)=0),"YES",""))</f>
        <v/>
      </c>
      <c r="AZ929" s="2">
        <f>IF($AV929="","",IFERROR(VLOOKUP($AU929,CODES!$A:$B,2,FALSE),"NO CODE"))</f>
        <v/>
      </c>
      <c r="BA929" s="2">
        <f>IF(""&amp;$F929&lt;&gt;"4","",IF($AY929="YES","",IF(ROUND(SUMIFS($AE$2:$AE$4001,$L$2:$L$4001,$L929,$F$2:$F$4001,"4")-SUMIFS('AR SALES'!$Y$2:$Y$2501,'AR SALES'!$L$2:$L$2501,$L929,'AR SALES'!$AD$2:$AD$2501,"OFF"),2)=0,"","STALE")))</f>
        <v/>
      </c>
      <c r="BB929" s="2">
        <f>IF(OR(""&amp;$F929="2",""&amp;$F929="4",""&amp;$F929="G",""&amp;$F929="H"),IF($AY929="YES","",IF($AB929&lt;&gt;0,"",IF(COUNTIFS('AR SALES'!$L$2:$L$2501,$L929,'AR SALES'!$AD$2:$AD$2501,IF(""&amp;$F929="4","OFF","ON"),'AR SALES'!$AF$2:$AF$2501,"Y")&gt;0,"","NO EXEMPTION"))),"")</f>
        <v/>
      </c>
    </row>
    <row r="930">
      <c r="AT930" s="2">
        <f>IF($L930="","",IFERROR(INDEX('AR SALES'!$H$2:$H$2501,MATCH(""&amp;$L930,'AR SALES'!$AE$2:$AE$2501,0)),""))</f>
        <v/>
      </c>
      <c r="AU930" s="2">
        <f>IF($L930="","",IF($A930&lt;&gt;"GA","",IF($E930="FULTON",IF(ISNUMBER(SEARCH("COLLEGE PARK",$AT930)),"FULTON (COLLEGE PARK)",IF(ISNUMBER(SEARCH("HAPEVILLE",$AT930)),"FULTON (HAPEVILLE)",IF(ISNUMBER(SEARCH("EAST POINT",$AT930)),"FULTON (EAST POINT)",IF(ISNUMBER(SEARCH("ATLANTA",$AT930)),"FULTON (ATL LIMITS)","FULTON")))),IF($E930="DEKALB",IF(ISNUMBER(SEARCH("ATLANTA",$AT930)),"DEKALB (ATL LIMITS)","DEKALB"),IF(AND($E930="CLAYTON",ISNUMBER(SEARCH("COLLEGE PARK",$AT930))),"CLAYTON (COLLEGE PARK)",$E930)))))</f>
        <v/>
      </c>
      <c r="AV930" s="2">
        <f>IF($L930="","",IF(""&amp;$F930="2","DIESEL",IF(OR(""&amp;$F930="G",""&amp;$F930="H"),"GAS","")))</f>
        <v/>
      </c>
      <c r="AW930" s="2">
        <f>IF($AV930="","",$R930)</f>
        <v/>
      </c>
      <c r="AX930" s="2">
        <f>IF($AV930="","",IF($AB930=0,$R930,0))</f>
        <v/>
      </c>
      <c r="AY930" s="2">
        <f>IF($AV930="","",IF(AND($Z930=0,COUNTIF('AR SALES'!$L$2:$L$2501,$L930)=0),"YES",""))</f>
        <v/>
      </c>
      <c r="AZ930" s="2">
        <f>IF($AV930="","",IFERROR(VLOOKUP($AU930,CODES!$A:$B,2,FALSE),"NO CODE"))</f>
        <v/>
      </c>
      <c r="BA930" s="2">
        <f>IF(""&amp;$F930&lt;&gt;"4","",IF($AY930="YES","",IF(ROUND(SUMIFS($AE$2:$AE$4001,$L$2:$L$4001,$L930,$F$2:$F$4001,"4")-SUMIFS('AR SALES'!$Y$2:$Y$2501,'AR SALES'!$L$2:$L$2501,$L930,'AR SALES'!$AD$2:$AD$2501,"OFF"),2)=0,"","STALE")))</f>
        <v/>
      </c>
      <c r="BB930" s="2">
        <f>IF(OR(""&amp;$F930="2",""&amp;$F930="4",""&amp;$F930="G",""&amp;$F930="H"),IF($AY930="YES","",IF($AB930&lt;&gt;0,"",IF(COUNTIFS('AR SALES'!$L$2:$L$2501,$L930,'AR SALES'!$AD$2:$AD$2501,IF(""&amp;$F930="4","OFF","ON"),'AR SALES'!$AF$2:$AF$2501,"Y")&gt;0,"","NO EXEMPTION"))),"")</f>
        <v/>
      </c>
    </row>
    <row r="931">
      <c r="AT931" s="2">
        <f>IF($L931="","",IFERROR(INDEX('AR SALES'!$H$2:$H$2501,MATCH(""&amp;$L931,'AR SALES'!$AE$2:$AE$2501,0)),""))</f>
        <v/>
      </c>
      <c r="AU931" s="2">
        <f>IF($L931="","",IF($A931&lt;&gt;"GA","",IF($E931="FULTON",IF(ISNUMBER(SEARCH("COLLEGE PARK",$AT931)),"FULTON (COLLEGE PARK)",IF(ISNUMBER(SEARCH("HAPEVILLE",$AT931)),"FULTON (HAPEVILLE)",IF(ISNUMBER(SEARCH("EAST POINT",$AT931)),"FULTON (EAST POINT)",IF(ISNUMBER(SEARCH("ATLANTA",$AT931)),"FULTON (ATL LIMITS)","FULTON")))),IF($E931="DEKALB",IF(ISNUMBER(SEARCH("ATLANTA",$AT931)),"DEKALB (ATL LIMITS)","DEKALB"),IF(AND($E931="CLAYTON",ISNUMBER(SEARCH("COLLEGE PARK",$AT931))),"CLAYTON (COLLEGE PARK)",$E931)))))</f>
        <v/>
      </c>
      <c r="AV931" s="2">
        <f>IF($L931="","",IF(""&amp;$F931="2","DIESEL",IF(OR(""&amp;$F931="G",""&amp;$F931="H"),"GAS","")))</f>
        <v/>
      </c>
      <c r="AW931" s="2">
        <f>IF($AV931="","",$R931)</f>
        <v/>
      </c>
      <c r="AX931" s="2">
        <f>IF($AV931="","",IF($AB931=0,$R931,0))</f>
        <v/>
      </c>
      <c r="AY931" s="2">
        <f>IF($AV931="","",IF(AND($Z931=0,COUNTIF('AR SALES'!$L$2:$L$2501,$L931)=0),"YES",""))</f>
        <v/>
      </c>
      <c r="AZ931" s="2">
        <f>IF($AV931="","",IFERROR(VLOOKUP($AU931,CODES!$A:$B,2,FALSE),"NO CODE"))</f>
        <v/>
      </c>
      <c r="BA931" s="2">
        <f>IF(""&amp;$F931&lt;&gt;"4","",IF($AY931="YES","",IF(ROUND(SUMIFS($AE$2:$AE$4001,$L$2:$L$4001,$L931,$F$2:$F$4001,"4")-SUMIFS('AR SALES'!$Y$2:$Y$2501,'AR SALES'!$L$2:$L$2501,$L931,'AR SALES'!$AD$2:$AD$2501,"OFF"),2)=0,"","STALE")))</f>
        <v/>
      </c>
      <c r="BB931" s="2">
        <f>IF(OR(""&amp;$F931="2",""&amp;$F931="4",""&amp;$F931="G",""&amp;$F931="H"),IF($AY931="YES","",IF($AB931&lt;&gt;0,"",IF(COUNTIFS('AR SALES'!$L$2:$L$2501,$L931,'AR SALES'!$AD$2:$AD$2501,IF(""&amp;$F931="4","OFF","ON"),'AR SALES'!$AF$2:$AF$2501,"Y")&gt;0,"","NO EXEMPTION"))),"")</f>
        <v/>
      </c>
    </row>
    <row r="932">
      <c r="AT932" s="2">
        <f>IF($L932="","",IFERROR(INDEX('AR SALES'!$H$2:$H$2501,MATCH(""&amp;$L932,'AR SALES'!$AE$2:$AE$2501,0)),""))</f>
        <v/>
      </c>
      <c r="AU932" s="2">
        <f>IF($L932="","",IF($A932&lt;&gt;"GA","",IF($E932="FULTON",IF(ISNUMBER(SEARCH("COLLEGE PARK",$AT932)),"FULTON (COLLEGE PARK)",IF(ISNUMBER(SEARCH("HAPEVILLE",$AT932)),"FULTON (HAPEVILLE)",IF(ISNUMBER(SEARCH("EAST POINT",$AT932)),"FULTON (EAST POINT)",IF(ISNUMBER(SEARCH("ATLANTA",$AT932)),"FULTON (ATL LIMITS)","FULTON")))),IF($E932="DEKALB",IF(ISNUMBER(SEARCH("ATLANTA",$AT932)),"DEKALB (ATL LIMITS)","DEKALB"),IF(AND($E932="CLAYTON",ISNUMBER(SEARCH("COLLEGE PARK",$AT932))),"CLAYTON (COLLEGE PARK)",$E932)))))</f>
        <v/>
      </c>
      <c r="AV932" s="2">
        <f>IF($L932="","",IF(""&amp;$F932="2","DIESEL",IF(OR(""&amp;$F932="G",""&amp;$F932="H"),"GAS","")))</f>
        <v/>
      </c>
      <c r="AW932" s="2">
        <f>IF($AV932="","",$R932)</f>
        <v/>
      </c>
      <c r="AX932" s="2">
        <f>IF($AV932="","",IF($AB932=0,$R932,0))</f>
        <v/>
      </c>
      <c r="AY932" s="2">
        <f>IF($AV932="","",IF(AND($Z932=0,COUNTIF('AR SALES'!$L$2:$L$2501,$L932)=0),"YES",""))</f>
        <v/>
      </c>
      <c r="AZ932" s="2">
        <f>IF($AV932="","",IFERROR(VLOOKUP($AU932,CODES!$A:$B,2,FALSE),"NO CODE"))</f>
        <v/>
      </c>
      <c r="BA932" s="2">
        <f>IF(""&amp;$F932&lt;&gt;"4","",IF($AY932="YES","",IF(ROUND(SUMIFS($AE$2:$AE$4001,$L$2:$L$4001,$L932,$F$2:$F$4001,"4")-SUMIFS('AR SALES'!$Y$2:$Y$2501,'AR SALES'!$L$2:$L$2501,$L932,'AR SALES'!$AD$2:$AD$2501,"OFF"),2)=0,"","STALE")))</f>
        <v/>
      </c>
      <c r="BB932" s="2">
        <f>IF(OR(""&amp;$F932="2",""&amp;$F932="4",""&amp;$F932="G",""&amp;$F932="H"),IF($AY932="YES","",IF($AB932&lt;&gt;0,"",IF(COUNTIFS('AR SALES'!$L$2:$L$2501,$L932,'AR SALES'!$AD$2:$AD$2501,IF(""&amp;$F932="4","OFF","ON"),'AR SALES'!$AF$2:$AF$2501,"Y")&gt;0,"","NO EXEMPTION"))),"")</f>
        <v/>
      </c>
    </row>
    <row r="933">
      <c r="AT933" s="2">
        <f>IF($L933="","",IFERROR(INDEX('AR SALES'!$H$2:$H$2501,MATCH(""&amp;$L933,'AR SALES'!$AE$2:$AE$2501,0)),""))</f>
        <v/>
      </c>
      <c r="AU933" s="2">
        <f>IF($L933="","",IF($A933&lt;&gt;"GA","",IF($E933="FULTON",IF(ISNUMBER(SEARCH("COLLEGE PARK",$AT933)),"FULTON (COLLEGE PARK)",IF(ISNUMBER(SEARCH("HAPEVILLE",$AT933)),"FULTON (HAPEVILLE)",IF(ISNUMBER(SEARCH("EAST POINT",$AT933)),"FULTON (EAST POINT)",IF(ISNUMBER(SEARCH("ATLANTA",$AT933)),"FULTON (ATL LIMITS)","FULTON")))),IF($E933="DEKALB",IF(ISNUMBER(SEARCH("ATLANTA",$AT933)),"DEKALB (ATL LIMITS)","DEKALB"),IF(AND($E933="CLAYTON",ISNUMBER(SEARCH("COLLEGE PARK",$AT933))),"CLAYTON (COLLEGE PARK)",$E933)))))</f>
        <v/>
      </c>
      <c r="AV933" s="2">
        <f>IF($L933="","",IF(""&amp;$F933="2","DIESEL",IF(OR(""&amp;$F933="G",""&amp;$F933="H"),"GAS","")))</f>
        <v/>
      </c>
      <c r="AW933" s="2">
        <f>IF($AV933="","",$R933)</f>
        <v/>
      </c>
      <c r="AX933" s="2">
        <f>IF($AV933="","",IF($AB933=0,$R933,0))</f>
        <v/>
      </c>
      <c r="AY933" s="2">
        <f>IF($AV933="","",IF(AND($Z933=0,COUNTIF('AR SALES'!$L$2:$L$2501,$L933)=0),"YES",""))</f>
        <v/>
      </c>
      <c r="AZ933" s="2">
        <f>IF($AV933="","",IFERROR(VLOOKUP($AU933,CODES!$A:$B,2,FALSE),"NO CODE"))</f>
        <v/>
      </c>
      <c r="BA933" s="2">
        <f>IF(""&amp;$F933&lt;&gt;"4","",IF($AY933="YES","",IF(ROUND(SUMIFS($AE$2:$AE$4001,$L$2:$L$4001,$L933,$F$2:$F$4001,"4")-SUMIFS('AR SALES'!$Y$2:$Y$2501,'AR SALES'!$L$2:$L$2501,$L933,'AR SALES'!$AD$2:$AD$2501,"OFF"),2)=0,"","STALE")))</f>
        <v/>
      </c>
      <c r="BB933" s="2">
        <f>IF(OR(""&amp;$F933="2",""&amp;$F933="4",""&amp;$F933="G",""&amp;$F933="H"),IF($AY933="YES","",IF($AB933&lt;&gt;0,"",IF(COUNTIFS('AR SALES'!$L$2:$L$2501,$L933,'AR SALES'!$AD$2:$AD$2501,IF(""&amp;$F933="4","OFF","ON"),'AR SALES'!$AF$2:$AF$2501,"Y")&gt;0,"","NO EXEMPTION"))),"")</f>
        <v/>
      </c>
    </row>
    <row r="934">
      <c r="AT934" s="2">
        <f>IF($L934="","",IFERROR(INDEX('AR SALES'!$H$2:$H$2501,MATCH(""&amp;$L934,'AR SALES'!$AE$2:$AE$2501,0)),""))</f>
        <v/>
      </c>
      <c r="AU934" s="2">
        <f>IF($L934="","",IF($A934&lt;&gt;"GA","",IF($E934="FULTON",IF(ISNUMBER(SEARCH("COLLEGE PARK",$AT934)),"FULTON (COLLEGE PARK)",IF(ISNUMBER(SEARCH("HAPEVILLE",$AT934)),"FULTON (HAPEVILLE)",IF(ISNUMBER(SEARCH("EAST POINT",$AT934)),"FULTON (EAST POINT)",IF(ISNUMBER(SEARCH("ATLANTA",$AT934)),"FULTON (ATL LIMITS)","FULTON")))),IF($E934="DEKALB",IF(ISNUMBER(SEARCH("ATLANTA",$AT934)),"DEKALB (ATL LIMITS)","DEKALB"),IF(AND($E934="CLAYTON",ISNUMBER(SEARCH("COLLEGE PARK",$AT934))),"CLAYTON (COLLEGE PARK)",$E934)))))</f>
        <v/>
      </c>
      <c r="AV934" s="2">
        <f>IF($L934="","",IF(""&amp;$F934="2","DIESEL",IF(OR(""&amp;$F934="G",""&amp;$F934="H"),"GAS","")))</f>
        <v/>
      </c>
      <c r="AW934" s="2">
        <f>IF($AV934="","",$R934)</f>
        <v/>
      </c>
      <c r="AX934" s="2">
        <f>IF($AV934="","",IF($AB934=0,$R934,0))</f>
        <v/>
      </c>
      <c r="AY934" s="2">
        <f>IF($AV934="","",IF(AND($Z934=0,COUNTIF('AR SALES'!$L$2:$L$2501,$L934)=0),"YES",""))</f>
        <v/>
      </c>
      <c r="AZ934" s="2">
        <f>IF($AV934="","",IFERROR(VLOOKUP($AU934,CODES!$A:$B,2,FALSE),"NO CODE"))</f>
        <v/>
      </c>
      <c r="BA934" s="2">
        <f>IF(""&amp;$F934&lt;&gt;"4","",IF($AY934="YES","",IF(ROUND(SUMIFS($AE$2:$AE$4001,$L$2:$L$4001,$L934,$F$2:$F$4001,"4")-SUMIFS('AR SALES'!$Y$2:$Y$2501,'AR SALES'!$L$2:$L$2501,$L934,'AR SALES'!$AD$2:$AD$2501,"OFF"),2)=0,"","STALE")))</f>
        <v/>
      </c>
      <c r="BB934" s="2">
        <f>IF(OR(""&amp;$F934="2",""&amp;$F934="4",""&amp;$F934="G",""&amp;$F934="H"),IF($AY934="YES","",IF($AB934&lt;&gt;0,"",IF(COUNTIFS('AR SALES'!$L$2:$L$2501,$L934,'AR SALES'!$AD$2:$AD$2501,IF(""&amp;$F934="4","OFF","ON"),'AR SALES'!$AF$2:$AF$2501,"Y")&gt;0,"","NO EXEMPTION"))),"")</f>
        <v/>
      </c>
    </row>
    <row r="935">
      <c r="AT935" s="2">
        <f>IF($L935="","",IFERROR(INDEX('AR SALES'!$H$2:$H$2501,MATCH(""&amp;$L935,'AR SALES'!$AE$2:$AE$2501,0)),""))</f>
        <v/>
      </c>
      <c r="AU935" s="2">
        <f>IF($L935="","",IF($A935&lt;&gt;"GA","",IF($E935="FULTON",IF(ISNUMBER(SEARCH("COLLEGE PARK",$AT935)),"FULTON (COLLEGE PARK)",IF(ISNUMBER(SEARCH("HAPEVILLE",$AT935)),"FULTON (HAPEVILLE)",IF(ISNUMBER(SEARCH("EAST POINT",$AT935)),"FULTON (EAST POINT)",IF(ISNUMBER(SEARCH("ATLANTA",$AT935)),"FULTON (ATL LIMITS)","FULTON")))),IF($E935="DEKALB",IF(ISNUMBER(SEARCH("ATLANTA",$AT935)),"DEKALB (ATL LIMITS)","DEKALB"),IF(AND($E935="CLAYTON",ISNUMBER(SEARCH("COLLEGE PARK",$AT935))),"CLAYTON (COLLEGE PARK)",$E935)))))</f>
        <v/>
      </c>
      <c r="AV935" s="2">
        <f>IF($L935="","",IF(""&amp;$F935="2","DIESEL",IF(OR(""&amp;$F935="G",""&amp;$F935="H"),"GAS","")))</f>
        <v/>
      </c>
      <c r="AW935" s="2">
        <f>IF($AV935="","",$R935)</f>
        <v/>
      </c>
      <c r="AX935" s="2">
        <f>IF($AV935="","",IF($AB935=0,$R935,0))</f>
        <v/>
      </c>
      <c r="AY935" s="2">
        <f>IF($AV935="","",IF(AND($Z935=0,COUNTIF('AR SALES'!$L$2:$L$2501,$L935)=0),"YES",""))</f>
        <v/>
      </c>
      <c r="AZ935" s="2">
        <f>IF($AV935="","",IFERROR(VLOOKUP($AU935,CODES!$A:$B,2,FALSE),"NO CODE"))</f>
        <v/>
      </c>
      <c r="BA935" s="2">
        <f>IF(""&amp;$F935&lt;&gt;"4","",IF($AY935="YES","",IF(ROUND(SUMIFS($AE$2:$AE$4001,$L$2:$L$4001,$L935,$F$2:$F$4001,"4")-SUMIFS('AR SALES'!$Y$2:$Y$2501,'AR SALES'!$L$2:$L$2501,$L935,'AR SALES'!$AD$2:$AD$2501,"OFF"),2)=0,"","STALE")))</f>
        <v/>
      </c>
      <c r="BB935" s="2">
        <f>IF(OR(""&amp;$F935="2",""&amp;$F935="4",""&amp;$F935="G",""&amp;$F935="H"),IF($AY935="YES","",IF($AB935&lt;&gt;0,"",IF(COUNTIFS('AR SALES'!$L$2:$L$2501,$L935,'AR SALES'!$AD$2:$AD$2501,IF(""&amp;$F935="4","OFF","ON"),'AR SALES'!$AF$2:$AF$2501,"Y")&gt;0,"","NO EXEMPTION"))),"")</f>
        <v/>
      </c>
    </row>
    <row r="936">
      <c r="AT936" s="2">
        <f>IF($L936="","",IFERROR(INDEX('AR SALES'!$H$2:$H$2501,MATCH(""&amp;$L936,'AR SALES'!$AE$2:$AE$2501,0)),""))</f>
        <v/>
      </c>
      <c r="AU936" s="2">
        <f>IF($L936="","",IF($A936&lt;&gt;"GA","",IF($E936="FULTON",IF(ISNUMBER(SEARCH("COLLEGE PARK",$AT936)),"FULTON (COLLEGE PARK)",IF(ISNUMBER(SEARCH("HAPEVILLE",$AT936)),"FULTON (HAPEVILLE)",IF(ISNUMBER(SEARCH("EAST POINT",$AT936)),"FULTON (EAST POINT)",IF(ISNUMBER(SEARCH("ATLANTA",$AT936)),"FULTON (ATL LIMITS)","FULTON")))),IF($E936="DEKALB",IF(ISNUMBER(SEARCH("ATLANTA",$AT936)),"DEKALB (ATL LIMITS)","DEKALB"),IF(AND($E936="CLAYTON",ISNUMBER(SEARCH("COLLEGE PARK",$AT936))),"CLAYTON (COLLEGE PARK)",$E936)))))</f>
        <v/>
      </c>
      <c r="AV936" s="2">
        <f>IF($L936="","",IF(""&amp;$F936="2","DIESEL",IF(OR(""&amp;$F936="G",""&amp;$F936="H"),"GAS","")))</f>
        <v/>
      </c>
      <c r="AW936" s="2">
        <f>IF($AV936="","",$R936)</f>
        <v/>
      </c>
      <c r="AX936" s="2">
        <f>IF($AV936="","",IF($AB936=0,$R936,0))</f>
        <v/>
      </c>
      <c r="AY936" s="2">
        <f>IF($AV936="","",IF(AND($Z936=0,COUNTIF('AR SALES'!$L$2:$L$2501,$L936)=0),"YES",""))</f>
        <v/>
      </c>
      <c r="AZ936" s="2">
        <f>IF($AV936="","",IFERROR(VLOOKUP($AU936,CODES!$A:$B,2,FALSE),"NO CODE"))</f>
        <v/>
      </c>
      <c r="BA936" s="2">
        <f>IF(""&amp;$F936&lt;&gt;"4","",IF($AY936="YES","",IF(ROUND(SUMIFS($AE$2:$AE$4001,$L$2:$L$4001,$L936,$F$2:$F$4001,"4")-SUMIFS('AR SALES'!$Y$2:$Y$2501,'AR SALES'!$L$2:$L$2501,$L936,'AR SALES'!$AD$2:$AD$2501,"OFF"),2)=0,"","STALE")))</f>
        <v/>
      </c>
      <c r="BB936" s="2">
        <f>IF(OR(""&amp;$F936="2",""&amp;$F936="4",""&amp;$F936="G",""&amp;$F936="H"),IF($AY936="YES","",IF($AB936&lt;&gt;0,"",IF(COUNTIFS('AR SALES'!$L$2:$L$2501,$L936,'AR SALES'!$AD$2:$AD$2501,IF(""&amp;$F936="4","OFF","ON"),'AR SALES'!$AF$2:$AF$2501,"Y")&gt;0,"","NO EXEMPTION"))),"")</f>
        <v/>
      </c>
    </row>
    <row r="937">
      <c r="AT937" s="2">
        <f>IF($L937="","",IFERROR(INDEX('AR SALES'!$H$2:$H$2501,MATCH(""&amp;$L937,'AR SALES'!$AE$2:$AE$2501,0)),""))</f>
        <v/>
      </c>
      <c r="AU937" s="2">
        <f>IF($L937="","",IF($A937&lt;&gt;"GA","",IF($E937="FULTON",IF(ISNUMBER(SEARCH("COLLEGE PARK",$AT937)),"FULTON (COLLEGE PARK)",IF(ISNUMBER(SEARCH("HAPEVILLE",$AT937)),"FULTON (HAPEVILLE)",IF(ISNUMBER(SEARCH("EAST POINT",$AT937)),"FULTON (EAST POINT)",IF(ISNUMBER(SEARCH("ATLANTA",$AT937)),"FULTON (ATL LIMITS)","FULTON")))),IF($E937="DEKALB",IF(ISNUMBER(SEARCH("ATLANTA",$AT937)),"DEKALB (ATL LIMITS)","DEKALB"),IF(AND($E937="CLAYTON",ISNUMBER(SEARCH("COLLEGE PARK",$AT937))),"CLAYTON (COLLEGE PARK)",$E937)))))</f>
        <v/>
      </c>
      <c r="AV937" s="2">
        <f>IF($L937="","",IF(""&amp;$F937="2","DIESEL",IF(OR(""&amp;$F937="G",""&amp;$F937="H"),"GAS","")))</f>
        <v/>
      </c>
      <c r="AW937" s="2">
        <f>IF($AV937="","",$R937)</f>
        <v/>
      </c>
      <c r="AX937" s="2">
        <f>IF($AV937="","",IF($AB937=0,$R937,0))</f>
        <v/>
      </c>
      <c r="AY937" s="2">
        <f>IF($AV937="","",IF(AND($Z937=0,COUNTIF('AR SALES'!$L$2:$L$2501,$L937)=0),"YES",""))</f>
        <v/>
      </c>
      <c r="AZ937" s="2">
        <f>IF($AV937="","",IFERROR(VLOOKUP($AU937,CODES!$A:$B,2,FALSE),"NO CODE"))</f>
        <v/>
      </c>
      <c r="BA937" s="2">
        <f>IF(""&amp;$F937&lt;&gt;"4","",IF($AY937="YES","",IF(ROUND(SUMIFS($AE$2:$AE$4001,$L$2:$L$4001,$L937,$F$2:$F$4001,"4")-SUMIFS('AR SALES'!$Y$2:$Y$2501,'AR SALES'!$L$2:$L$2501,$L937,'AR SALES'!$AD$2:$AD$2501,"OFF"),2)=0,"","STALE")))</f>
        <v/>
      </c>
      <c r="BB937" s="2">
        <f>IF(OR(""&amp;$F937="2",""&amp;$F937="4",""&amp;$F937="G",""&amp;$F937="H"),IF($AY937="YES","",IF($AB937&lt;&gt;0,"",IF(COUNTIFS('AR SALES'!$L$2:$L$2501,$L937,'AR SALES'!$AD$2:$AD$2501,IF(""&amp;$F937="4","OFF","ON"),'AR SALES'!$AF$2:$AF$2501,"Y")&gt;0,"","NO EXEMPTION"))),"")</f>
        <v/>
      </c>
    </row>
    <row r="938">
      <c r="AT938" s="2">
        <f>IF($L938="","",IFERROR(INDEX('AR SALES'!$H$2:$H$2501,MATCH(""&amp;$L938,'AR SALES'!$AE$2:$AE$2501,0)),""))</f>
        <v/>
      </c>
      <c r="AU938" s="2">
        <f>IF($L938="","",IF($A938&lt;&gt;"GA","",IF($E938="FULTON",IF(ISNUMBER(SEARCH("COLLEGE PARK",$AT938)),"FULTON (COLLEGE PARK)",IF(ISNUMBER(SEARCH("HAPEVILLE",$AT938)),"FULTON (HAPEVILLE)",IF(ISNUMBER(SEARCH("EAST POINT",$AT938)),"FULTON (EAST POINT)",IF(ISNUMBER(SEARCH("ATLANTA",$AT938)),"FULTON (ATL LIMITS)","FULTON")))),IF($E938="DEKALB",IF(ISNUMBER(SEARCH("ATLANTA",$AT938)),"DEKALB (ATL LIMITS)","DEKALB"),IF(AND($E938="CLAYTON",ISNUMBER(SEARCH("COLLEGE PARK",$AT938))),"CLAYTON (COLLEGE PARK)",$E938)))))</f>
        <v/>
      </c>
      <c r="AV938" s="2">
        <f>IF($L938="","",IF(""&amp;$F938="2","DIESEL",IF(OR(""&amp;$F938="G",""&amp;$F938="H"),"GAS","")))</f>
        <v/>
      </c>
      <c r="AW938" s="2">
        <f>IF($AV938="","",$R938)</f>
        <v/>
      </c>
      <c r="AX938" s="2">
        <f>IF($AV938="","",IF($AB938=0,$R938,0))</f>
        <v/>
      </c>
      <c r="AY938" s="2">
        <f>IF($AV938="","",IF(AND($Z938=0,COUNTIF('AR SALES'!$L$2:$L$2501,$L938)=0),"YES",""))</f>
        <v/>
      </c>
      <c r="AZ938" s="2">
        <f>IF($AV938="","",IFERROR(VLOOKUP($AU938,CODES!$A:$B,2,FALSE),"NO CODE"))</f>
        <v/>
      </c>
      <c r="BA938" s="2">
        <f>IF(""&amp;$F938&lt;&gt;"4","",IF($AY938="YES","",IF(ROUND(SUMIFS($AE$2:$AE$4001,$L$2:$L$4001,$L938,$F$2:$F$4001,"4")-SUMIFS('AR SALES'!$Y$2:$Y$2501,'AR SALES'!$L$2:$L$2501,$L938,'AR SALES'!$AD$2:$AD$2501,"OFF"),2)=0,"","STALE")))</f>
        <v/>
      </c>
      <c r="BB938" s="2">
        <f>IF(OR(""&amp;$F938="2",""&amp;$F938="4",""&amp;$F938="G",""&amp;$F938="H"),IF($AY938="YES","",IF($AB938&lt;&gt;0,"",IF(COUNTIFS('AR SALES'!$L$2:$L$2501,$L938,'AR SALES'!$AD$2:$AD$2501,IF(""&amp;$F938="4","OFF","ON"),'AR SALES'!$AF$2:$AF$2501,"Y")&gt;0,"","NO EXEMPTION"))),"")</f>
        <v/>
      </c>
    </row>
    <row r="939">
      <c r="AT939" s="2">
        <f>IF($L939="","",IFERROR(INDEX('AR SALES'!$H$2:$H$2501,MATCH(""&amp;$L939,'AR SALES'!$AE$2:$AE$2501,0)),""))</f>
        <v/>
      </c>
      <c r="AU939" s="2">
        <f>IF($L939="","",IF($A939&lt;&gt;"GA","",IF($E939="FULTON",IF(ISNUMBER(SEARCH("COLLEGE PARK",$AT939)),"FULTON (COLLEGE PARK)",IF(ISNUMBER(SEARCH("HAPEVILLE",$AT939)),"FULTON (HAPEVILLE)",IF(ISNUMBER(SEARCH("EAST POINT",$AT939)),"FULTON (EAST POINT)",IF(ISNUMBER(SEARCH("ATLANTA",$AT939)),"FULTON (ATL LIMITS)","FULTON")))),IF($E939="DEKALB",IF(ISNUMBER(SEARCH("ATLANTA",$AT939)),"DEKALB (ATL LIMITS)","DEKALB"),IF(AND($E939="CLAYTON",ISNUMBER(SEARCH("COLLEGE PARK",$AT939))),"CLAYTON (COLLEGE PARK)",$E939)))))</f>
        <v/>
      </c>
      <c r="AV939" s="2">
        <f>IF($L939="","",IF(""&amp;$F939="2","DIESEL",IF(OR(""&amp;$F939="G",""&amp;$F939="H"),"GAS","")))</f>
        <v/>
      </c>
      <c r="AW939" s="2">
        <f>IF($AV939="","",$R939)</f>
        <v/>
      </c>
      <c r="AX939" s="2">
        <f>IF($AV939="","",IF($AB939=0,$R939,0))</f>
        <v/>
      </c>
      <c r="AY939" s="2">
        <f>IF($AV939="","",IF(AND($Z939=0,COUNTIF('AR SALES'!$L$2:$L$2501,$L939)=0),"YES",""))</f>
        <v/>
      </c>
      <c r="AZ939" s="2">
        <f>IF($AV939="","",IFERROR(VLOOKUP($AU939,CODES!$A:$B,2,FALSE),"NO CODE"))</f>
        <v/>
      </c>
      <c r="BA939" s="2">
        <f>IF(""&amp;$F939&lt;&gt;"4","",IF($AY939="YES","",IF(ROUND(SUMIFS($AE$2:$AE$4001,$L$2:$L$4001,$L939,$F$2:$F$4001,"4")-SUMIFS('AR SALES'!$Y$2:$Y$2501,'AR SALES'!$L$2:$L$2501,$L939,'AR SALES'!$AD$2:$AD$2501,"OFF"),2)=0,"","STALE")))</f>
        <v/>
      </c>
      <c r="BB939" s="2">
        <f>IF(OR(""&amp;$F939="2",""&amp;$F939="4",""&amp;$F939="G",""&amp;$F939="H"),IF($AY939="YES","",IF($AB939&lt;&gt;0,"",IF(COUNTIFS('AR SALES'!$L$2:$L$2501,$L939,'AR SALES'!$AD$2:$AD$2501,IF(""&amp;$F939="4","OFF","ON"),'AR SALES'!$AF$2:$AF$2501,"Y")&gt;0,"","NO EXEMPTION"))),"")</f>
        <v/>
      </c>
    </row>
    <row r="940">
      <c r="AT940" s="2">
        <f>IF($L940="","",IFERROR(INDEX('AR SALES'!$H$2:$H$2501,MATCH(""&amp;$L940,'AR SALES'!$AE$2:$AE$2501,0)),""))</f>
        <v/>
      </c>
      <c r="AU940" s="2">
        <f>IF($L940="","",IF($A940&lt;&gt;"GA","",IF($E940="FULTON",IF(ISNUMBER(SEARCH("COLLEGE PARK",$AT940)),"FULTON (COLLEGE PARK)",IF(ISNUMBER(SEARCH("HAPEVILLE",$AT940)),"FULTON (HAPEVILLE)",IF(ISNUMBER(SEARCH("EAST POINT",$AT940)),"FULTON (EAST POINT)",IF(ISNUMBER(SEARCH("ATLANTA",$AT940)),"FULTON (ATL LIMITS)","FULTON")))),IF($E940="DEKALB",IF(ISNUMBER(SEARCH("ATLANTA",$AT940)),"DEKALB (ATL LIMITS)","DEKALB"),IF(AND($E940="CLAYTON",ISNUMBER(SEARCH("COLLEGE PARK",$AT940))),"CLAYTON (COLLEGE PARK)",$E940)))))</f>
        <v/>
      </c>
      <c r="AV940" s="2">
        <f>IF($L940="","",IF(""&amp;$F940="2","DIESEL",IF(OR(""&amp;$F940="G",""&amp;$F940="H"),"GAS","")))</f>
        <v/>
      </c>
      <c r="AW940" s="2">
        <f>IF($AV940="","",$R940)</f>
        <v/>
      </c>
      <c r="AX940" s="2">
        <f>IF($AV940="","",IF($AB940=0,$R940,0))</f>
        <v/>
      </c>
      <c r="AY940" s="2">
        <f>IF($AV940="","",IF(AND($Z940=0,COUNTIF('AR SALES'!$L$2:$L$2501,$L940)=0),"YES",""))</f>
        <v/>
      </c>
      <c r="AZ940" s="2">
        <f>IF($AV940="","",IFERROR(VLOOKUP($AU940,CODES!$A:$B,2,FALSE),"NO CODE"))</f>
        <v/>
      </c>
      <c r="BA940" s="2">
        <f>IF(""&amp;$F940&lt;&gt;"4","",IF($AY940="YES","",IF(ROUND(SUMIFS($AE$2:$AE$4001,$L$2:$L$4001,$L940,$F$2:$F$4001,"4")-SUMIFS('AR SALES'!$Y$2:$Y$2501,'AR SALES'!$L$2:$L$2501,$L940,'AR SALES'!$AD$2:$AD$2501,"OFF"),2)=0,"","STALE")))</f>
        <v/>
      </c>
      <c r="BB940" s="2">
        <f>IF(OR(""&amp;$F940="2",""&amp;$F940="4",""&amp;$F940="G",""&amp;$F940="H"),IF($AY940="YES","",IF($AB940&lt;&gt;0,"",IF(COUNTIFS('AR SALES'!$L$2:$L$2501,$L940,'AR SALES'!$AD$2:$AD$2501,IF(""&amp;$F940="4","OFF","ON"),'AR SALES'!$AF$2:$AF$2501,"Y")&gt;0,"","NO EXEMPTION"))),"")</f>
        <v/>
      </c>
    </row>
    <row r="941">
      <c r="AT941" s="2">
        <f>IF($L941="","",IFERROR(INDEX('AR SALES'!$H$2:$H$2501,MATCH(""&amp;$L941,'AR SALES'!$AE$2:$AE$2501,0)),""))</f>
        <v/>
      </c>
      <c r="AU941" s="2">
        <f>IF($L941="","",IF($A941&lt;&gt;"GA","",IF($E941="FULTON",IF(ISNUMBER(SEARCH("COLLEGE PARK",$AT941)),"FULTON (COLLEGE PARK)",IF(ISNUMBER(SEARCH("HAPEVILLE",$AT941)),"FULTON (HAPEVILLE)",IF(ISNUMBER(SEARCH("EAST POINT",$AT941)),"FULTON (EAST POINT)",IF(ISNUMBER(SEARCH("ATLANTA",$AT941)),"FULTON (ATL LIMITS)","FULTON")))),IF($E941="DEKALB",IF(ISNUMBER(SEARCH("ATLANTA",$AT941)),"DEKALB (ATL LIMITS)","DEKALB"),IF(AND($E941="CLAYTON",ISNUMBER(SEARCH("COLLEGE PARK",$AT941))),"CLAYTON (COLLEGE PARK)",$E941)))))</f>
        <v/>
      </c>
      <c r="AV941" s="2">
        <f>IF($L941="","",IF(""&amp;$F941="2","DIESEL",IF(OR(""&amp;$F941="G",""&amp;$F941="H"),"GAS","")))</f>
        <v/>
      </c>
      <c r="AW941" s="2">
        <f>IF($AV941="","",$R941)</f>
        <v/>
      </c>
      <c r="AX941" s="2">
        <f>IF($AV941="","",IF($AB941=0,$R941,0))</f>
        <v/>
      </c>
      <c r="AY941" s="2">
        <f>IF($AV941="","",IF(AND($Z941=0,COUNTIF('AR SALES'!$L$2:$L$2501,$L941)=0),"YES",""))</f>
        <v/>
      </c>
      <c r="AZ941" s="2">
        <f>IF($AV941="","",IFERROR(VLOOKUP($AU941,CODES!$A:$B,2,FALSE),"NO CODE"))</f>
        <v/>
      </c>
      <c r="BA941" s="2">
        <f>IF(""&amp;$F941&lt;&gt;"4","",IF($AY941="YES","",IF(ROUND(SUMIFS($AE$2:$AE$4001,$L$2:$L$4001,$L941,$F$2:$F$4001,"4")-SUMIFS('AR SALES'!$Y$2:$Y$2501,'AR SALES'!$L$2:$L$2501,$L941,'AR SALES'!$AD$2:$AD$2501,"OFF"),2)=0,"","STALE")))</f>
        <v/>
      </c>
      <c r="BB941" s="2">
        <f>IF(OR(""&amp;$F941="2",""&amp;$F941="4",""&amp;$F941="G",""&amp;$F941="H"),IF($AY941="YES","",IF($AB941&lt;&gt;0,"",IF(COUNTIFS('AR SALES'!$L$2:$L$2501,$L941,'AR SALES'!$AD$2:$AD$2501,IF(""&amp;$F941="4","OFF","ON"),'AR SALES'!$AF$2:$AF$2501,"Y")&gt;0,"","NO EXEMPTION"))),"")</f>
        <v/>
      </c>
    </row>
    <row r="942">
      <c r="AT942" s="2">
        <f>IF($L942="","",IFERROR(INDEX('AR SALES'!$H$2:$H$2501,MATCH(""&amp;$L942,'AR SALES'!$AE$2:$AE$2501,0)),""))</f>
        <v/>
      </c>
      <c r="AU942" s="2">
        <f>IF($L942="","",IF($A942&lt;&gt;"GA","",IF($E942="FULTON",IF(ISNUMBER(SEARCH("COLLEGE PARK",$AT942)),"FULTON (COLLEGE PARK)",IF(ISNUMBER(SEARCH("HAPEVILLE",$AT942)),"FULTON (HAPEVILLE)",IF(ISNUMBER(SEARCH("EAST POINT",$AT942)),"FULTON (EAST POINT)",IF(ISNUMBER(SEARCH("ATLANTA",$AT942)),"FULTON (ATL LIMITS)","FULTON")))),IF($E942="DEKALB",IF(ISNUMBER(SEARCH("ATLANTA",$AT942)),"DEKALB (ATL LIMITS)","DEKALB"),IF(AND($E942="CLAYTON",ISNUMBER(SEARCH("COLLEGE PARK",$AT942))),"CLAYTON (COLLEGE PARK)",$E942)))))</f>
        <v/>
      </c>
      <c r="AV942" s="2">
        <f>IF($L942="","",IF(""&amp;$F942="2","DIESEL",IF(OR(""&amp;$F942="G",""&amp;$F942="H"),"GAS","")))</f>
        <v/>
      </c>
      <c r="AW942" s="2">
        <f>IF($AV942="","",$R942)</f>
        <v/>
      </c>
      <c r="AX942" s="2">
        <f>IF($AV942="","",IF($AB942=0,$R942,0))</f>
        <v/>
      </c>
      <c r="AY942" s="2">
        <f>IF($AV942="","",IF(AND($Z942=0,COUNTIF('AR SALES'!$L$2:$L$2501,$L942)=0),"YES",""))</f>
        <v/>
      </c>
      <c r="AZ942" s="2">
        <f>IF($AV942="","",IFERROR(VLOOKUP($AU942,CODES!$A:$B,2,FALSE),"NO CODE"))</f>
        <v/>
      </c>
      <c r="BA942" s="2">
        <f>IF(""&amp;$F942&lt;&gt;"4","",IF($AY942="YES","",IF(ROUND(SUMIFS($AE$2:$AE$4001,$L$2:$L$4001,$L942,$F$2:$F$4001,"4")-SUMIFS('AR SALES'!$Y$2:$Y$2501,'AR SALES'!$L$2:$L$2501,$L942,'AR SALES'!$AD$2:$AD$2501,"OFF"),2)=0,"","STALE")))</f>
        <v/>
      </c>
      <c r="BB942" s="2">
        <f>IF(OR(""&amp;$F942="2",""&amp;$F942="4",""&amp;$F942="G",""&amp;$F942="H"),IF($AY942="YES","",IF($AB942&lt;&gt;0,"",IF(COUNTIFS('AR SALES'!$L$2:$L$2501,$L942,'AR SALES'!$AD$2:$AD$2501,IF(""&amp;$F942="4","OFF","ON"),'AR SALES'!$AF$2:$AF$2501,"Y")&gt;0,"","NO EXEMPTION"))),"")</f>
        <v/>
      </c>
    </row>
    <row r="943">
      <c r="AT943" s="2">
        <f>IF($L943="","",IFERROR(INDEX('AR SALES'!$H$2:$H$2501,MATCH(""&amp;$L943,'AR SALES'!$AE$2:$AE$2501,0)),""))</f>
        <v/>
      </c>
      <c r="AU943" s="2">
        <f>IF($L943="","",IF($A943&lt;&gt;"GA","",IF($E943="FULTON",IF(ISNUMBER(SEARCH("COLLEGE PARK",$AT943)),"FULTON (COLLEGE PARK)",IF(ISNUMBER(SEARCH("HAPEVILLE",$AT943)),"FULTON (HAPEVILLE)",IF(ISNUMBER(SEARCH("EAST POINT",$AT943)),"FULTON (EAST POINT)",IF(ISNUMBER(SEARCH("ATLANTA",$AT943)),"FULTON (ATL LIMITS)","FULTON")))),IF($E943="DEKALB",IF(ISNUMBER(SEARCH("ATLANTA",$AT943)),"DEKALB (ATL LIMITS)","DEKALB"),IF(AND($E943="CLAYTON",ISNUMBER(SEARCH("COLLEGE PARK",$AT943))),"CLAYTON (COLLEGE PARK)",$E943)))))</f>
        <v/>
      </c>
      <c r="AV943" s="2">
        <f>IF($L943="","",IF(""&amp;$F943="2","DIESEL",IF(OR(""&amp;$F943="G",""&amp;$F943="H"),"GAS","")))</f>
        <v/>
      </c>
      <c r="AW943" s="2">
        <f>IF($AV943="","",$R943)</f>
        <v/>
      </c>
      <c r="AX943" s="2">
        <f>IF($AV943="","",IF($AB943=0,$R943,0))</f>
        <v/>
      </c>
      <c r="AY943" s="2">
        <f>IF($AV943="","",IF(AND($Z943=0,COUNTIF('AR SALES'!$L$2:$L$2501,$L943)=0),"YES",""))</f>
        <v/>
      </c>
      <c r="AZ943" s="2">
        <f>IF($AV943="","",IFERROR(VLOOKUP($AU943,CODES!$A:$B,2,FALSE),"NO CODE"))</f>
        <v/>
      </c>
      <c r="BA943" s="2">
        <f>IF(""&amp;$F943&lt;&gt;"4","",IF($AY943="YES","",IF(ROUND(SUMIFS($AE$2:$AE$4001,$L$2:$L$4001,$L943,$F$2:$F$4001,"4")-SUMIFS('AR SALES'!$Y$2:$Y$2501,'AR SALES'!$L$2:$L$2501,$L943,'AR SALES'!$AD$2:$AD$2501,"OFF"),2)=0,"","STALE")))</f>
        <v/>
      </c>
      <c r="BB943" s="2">
        <f>IF(OR(""&amp;$F943="2",""&amp;$F943="4",""&amp;$F943="G",""&amp;$F943="H"),IF($AY943="YES","",IF($AB943&lt;&gt;0,"",IF(COUNTIFS('AR SALES'!$L$2:$L$2501,$L943,'AR SALES'!$AD$2:$AD$2501,IF(""&amp;$F943="4","OFF","ON"),'AR SALES'!$AF$2:$AF$2501,"Y")&gt;0,"","NO EXEMPTION"))),"")</f>
        <v/>
      </c>
    </row>
    <row r="944">
      <c r="AT944" s="2">
        <f>IF($L944="","",IFERROR(INDEX('AR SALES'!$H$2:$H$2501,MATCH(""&amp;$L944,'AR SALES'!$AE$2:$AE$2501,0)),""))</f>
        <v/>
      </c>
      <c r="AU944" s="2">
        <f>IF($L944="","",IF($A944&lt;&gt;"GA","",IF($E944="FULTON",IF(ISNUMBER(SEARCH("COLLEGE PARK",$AT944)),"FULTON (COLLEGE PARK)",IF(ISNUMBER(SEARCH("HAPEVILLE",$AT944)),"FULTON (HAPEVILLE)",IF(ISNUMBER(SEARCH("EAST POINT",$AT944)),"FULTON (EAST POINT)",IF(ISNUMBER(SEARCH("ATLANTA",$AT944)),"FULTON (ATL LIMITS)","FULTON")))),IF($E944="DEKALB",IF(ISNUMBER(SEARCH("ATLANTA",$AT944)),"DEKALB (ATL LIMITS)","DEKALB"),IF(AND($E944="CLAYTON",ISNUMBER(SEARCH("COLLEGE PARK",$AT944))),"CLAYTON (COLLEGE PARK)",$E944)))))</f>
        <v/>
      </c>
      <c r="AV944" s="2">
        <f>IF($L944="","",IF(""&amp;$F944="2","DIESEL",IF(OR(""&amp;$F944="G",""&amp;$F944="H"),"GAS","")))</f>
        <v/>
      </c>
      <c r="AW944" s="2">
        <f>IF($AV944="","",$R944)</f>
        <v/>
      </c>
      <c r="AX944" s="2">
        <f>IF($AV944="","",IF($AB944=0,$R944,0))</f>
        <v/>
      </c>
      <c r="AY944" s="2">
        <f>IF($AV944="","",IF(AND($Z944=0,COUNTIF('AR SALES'!$L$2:$L$2501,$L944)=0),"YES",""))</f>
        <v/>
      </c>
      <c r="AZ944" s="2">
        <f>IF($AV944="","",IFERROR(VLOOKUP($AU944,CODES!$A:$B,2,FALSE),"NO CODE"))</f>
        <v/>
      </c>
      <c r="BA944" s="2">
        <f>IF(""&amp;$F944&lt;&gt;"4","",IF($AY944="YES","",IF(ROUND(SUMIFS($AE$2:$AE$4001,$L$2:$L$4001,$L944,$F$2:$F$4001,"4")-SUMIFS('AR SALES'!$Y$2:$Y$2501,'AR SALES'!$L$2:$L$2501,$L944,'AR SALES'!$AD$2:$AD$2501,"OFF"),2)=0,"","STALE")))</f>
        <v/>
      </c>
      <c r="BB944" s="2">
        <f>IF(OR(""&amp;$F944="2",""&amp;$F944="4",""&amp;$F944="G",""&amp;$F944="H"),IF($AY944="YES","",IF($AB944&lt;&gt;0,"",IF(COUNTIFS('AR SALES'!$L$2:$L$2501,$L944,'AR SALES'!$AD$2:$AD$2501,IF(""&amp;$F944="4","OFF","ON"),'AR SALES'!$AF$2:$AF$2501,"Y")&gt;0,"","NO EXEMPTION"))),"")</f>
        <v/>
      </c>
    </row>
    <row r="945">
      <c r="AT945" s="2">
        <f>IF($L945="","",IFERROR(INDEX('AR SALES'!$H$2:$H$2501,MATCH(""&amp;$L945,'AR SALES'!$AE$2:$AE$2501,0)),""))</f>
        <v/>
      </c>
      <c r="AU945" s="2">
        <f>IF($L945="","",IF($A945&lt;&gt;"GA","",IF($E945="FULTON",IF(ISNUMBER(SEARCH("COLLEGE PARK",$AT945)),"FULTON (COLLEGE PARK)",IF(ISNUMBER(SEARCH("HAPEVILLE",$AT945)),"FULTON (HAPEVILLE)",IF(ISNUMBER(SEARCH("EAST POINT",$AT945)),"FULTON (EAST POINT)",IF(ISNUMBER(SEARCH("ATLANTA",$AT945)),"FULTON (ATL LIMITS)","FULTON")))),IF($E945="DEKALB",IF(ISNUMBER(SEARCH("ATLANTA",$AT945)),"DEKALB (ATL LIMITS)","DEKALB"),IF(AND($E945="CLAYTON",ISNUMBER(SEARCH("COLLEGE PARK",$AT945))),"CLAYTON (COLLEGE PARK)",$E945)))))</f>
        <v/>
      </c>
      <c r="AV945" s="2">
        <f>IF($L945="","",IF(""&amp;$F945="2","DIESEL",IF(OR(""&amp;$F945="G",""&amp;$F945="H"),"GAS","")))</f>
        <v/>
      </c>
      <c r="AW945" s="2">
        <f>IF($AV945="","",$R945)</f>
        <v/>
      </c>
      <c r="AX945" s="2">
        <f>IF($AV945="","",IF($AB945=0,$R945,0))</f>
        <v/>
      </c>
      <c r="AY945" s="2">
        <f>IF($AV945="","",IF(AND($Z945=0,COUNTIF('AR SALES'!$L$2:$L$2501,$L945)=0),"YES",""))</f>
        <v/>
      </c>
      <c r="AZ945" s="2">
        <f>IF($AV945="","",IFERROR(VLOOKUP($AU945,CODES!$A:$B,2,FALSE),"NO CODE"))</f>
        <v/>
      </c>
      <c r="BA945" s="2">
        <f>IF(""&amp;$F945&lt;&gt;"4","",IF($AY945="YES","",IF(ROUND(SUMIFS($AE$2:$AE$4001,$L$2:$L$4001,$L945,$F$2:$F$4001,"4")-SUMIFS('AR SALES'!$Y$2:$Y$2501,'AR SALES'!$L$2:$L$2501,$L945,'AR SALES'!$AD$2:$AD$2501,"OFF"),2)=0,"","STALE")))</f>
        <v/>
      </c>
      <c r="BB945" s="2">
        <f>IF(OR(""&amp;$F945="2",""&amp;$F945="4",""&amp;$F945="G",""&amp;$F945="H"),IF($AY945="YES","",IF($AB945&lt;&gt;0,"",IF(COUNTIFS('AR SALES'!$L$2:$L$2501,$L945,'AR SALES'!$AD$2:$AD$2501,IF(""&amp;$F945="4","OFF","ON"),'AR SALES'!$AF$2:$AF$2501,"Y")&gt;0,"","NO EXEMPTION"))),"")</f>
        <v/>
      </c>
    </row>
    <row r="946">
      <c r="AT946" s="2">
        <f>IF($L946="","",IFERROR(INDEX('AR SALES'!$H$2:$H$2501,MATCH(""&amp;$L946,'AR SALES'!$AE$2:$AE$2501,0)),""))</f>
        <v/>
      </c>
      <c r="AU946" s="2">
        <f>IF($L946="","",IF($A946&lt;&gt;"GA","",IF($E946="FULTON",IF(ISNUMBER(SEARCH("COLLEGE PARK",$AT946)),"FULTON (COLLEGE PARK)",IF(ISNUMBER(SEARCH("HAPEVILLE",$AT946)),"FULTON (HAPEVILLE)",IF(ISNUMBER(SEARCH("EAST POINT",$AT946)),"FULTON (EAST POINT)",IF(ISNUMBER(SEARCH("ATLANTA",$AT946)),"FULTON (ATL LIMITS)","FULTON")))),IF($E946="DEKALB",IF(ISNUMBER(SEARCH("ATLANTA",$AT946)),"DEKALB (ATL LIMITS)","DEKALB"),IF(AND($E946="CLAYTON",ISNUMBER(SEARCH("COLLEGE PARK",$AT946))),"CLAYTON (COLLEGE PARK)",$E946)))))</f>
        <v/>
      </c>
      <c r="AV946" s="2">
        <f>IF($L946="","",IF(""&amp;$F946="2","DIESEL",IF(OR(""&amp;$F946="G",""&amp;$F946="H"),"GAS","")))</f>
        <v/>
      </c>
      <c r="AW946" s="2">
        <f>IF($AV946="","",$R946)</f>
        <v/>
      </c>
      <c r="AX946" s="2">
        <f>IF($AV946="","",IF($AB946=0,$R946,0))</f>
        <v/>
      </c>
      <c r="AY946" s="2">
        <f>IF($AV946="","",IF(AND($Z946=0,COUNTIF('AR SALES'!$L$2:$L$2501,$L946)=0),"YES",""))</f>
        <v/>
      </c>
      <c r="AZ946" s="2">
        <f>IF($AV946="","",IFERROR(VLOOKUP($AU946,CODES!$A:$B,2,FALSE),"NO CODE"))</f>
        <v/>
      </c>
      <c r="BA946" s="2">
        <f>IF(""&amp;$F946&lt;&gt;"4","",IF($AY946="YES","",IF(ROUND(SUMIFS($AE$2:$AE$4001,$L$2:$L$4001,$L946,$F$2:$F$4001,"4")-SUMIFS('AR SALES'!$Y$2:$Y$2501,'AR SALES'!$L$2:$L$2501,$L946,'AR SALES'!$AD$2:$AD$2501,"OFF"),2)=0,"","STALE")))</f>
        <v/>
      </c>
      <c r="BB946" s="2">
        <f>IF(OR(""&amp;$F946="2",""&amp;$F946="4",""&amp;$F946="G",""&amp;$F946="H"),IF($AY946="YES","",IF($AB946&lt;&gt;0,"",IF(COUNTIFS('AR SALES'!$L$2:$L$2501,$L946,'AR SALES'!$AD$2:$AD$2501,IF(""&amp;$F946="4","OFF","ON"),'AR SALES'!$AF$2:$AF$2501,"Y")&gt;0,"","NO EXEMPTION"))),"")</f>
        <v/>
      </c>
    </row>
    <row r="947">
      <c r="AT947" s="2">
        <f>IF($L947="","",IFERROR(INDEX('AR SALES'!$H$2:$H$2501,MATCH(""&amp;$L947,'AR SALES'!$AE$2:$AE$2501,0)),""))</f>
        <v/>
      </c>
      <c r="AU947" s="2">
        <f>IF($L947="","",IF($A947&lt;&gt;"GA","",IF($E947="FULTON",IF(ISNUMBER(SEARCH("COLLEGE PARK",$AT947)),"FULTON (COLLEGE PARK)",IF(ISNUMBER(SEARCH("HAPEVILLE",$AT947)),"FULTON (HAPEVILLE)",IF(ISNUMBER(SEARCH("EAST POINT",$AT947)),"FULTON (EAST POINT)",IF(ISNUMBER(SEARCH("ATLANTA",$AT947)),"FULTON (ATL LIMITS)","FULTON")))),IF($E947="DEKALB",IF(ISNUMBER(SEARCH("ATLANTA",$AT947)),"DEKALB (ATL LIMITS)","DEKALB"),IF(AND($E947="CLAYTON",ISNUMBER(SEARCH("COLLEGE PARK",$AT947))),"CLAYTON (COLLEGE PARK)",$E947)))))</f>
        <v/>
      </c>
      <c r="AV947" s="2">
        <f>IF($L947="","",IF(""&amp;$F947="2","DIESEL",IF(OR(""&amp;$F947="G",""&amp;$F947="H"),"GAS","")))</f>
        <v/>
      </c>
      <c r="AW947" s="2">
        <f>IF($AV947="","",$R947)</f>
        <v/>
      </c>
      <c r="AX947" s="2">
        <f>IF($AV947="","",IF($AB947=0,$R947,0))</f>
        <v/>
      </c>
      <c r="AY947" s="2">
        <f>IF($AV947="","",IF(AND($Z947=0,COUNTIF('AR SALES'!$L$2:$L$2501,$L947)=0),"YES",""))</f>
        <v/>
      </c>
      <c r="AZ947" s="2">
        <f>IF($AV947="","",IFERROR(VLOOKUP($AU947,CODES!$A:$B,2,FALSE),"NO CODE"))</f>
        <v/>
      </c>
      <c r="BA947" s="2">
        <f>IF(""&amp;$F947&lt;&gt;"4","",IF($AY947="YES","",IF(ROUND(SUMIFS($AE$2:$AE$4001,$L$2:$L$4001,$L947,$F$2:$F$4001,"4")-SUMIFS('AR SALES'!$Y$2:$Y$2501,'AR SALES'!$L$2:$L$2501,$L947,'AR SALES'!$AD$2:$AD$2501,"OFF"),2)=0,"","STALE")))</f>
        <v/>
      </c>
      <c r="BB947" s="2">
        <f>IF(OR(""&amp;$F947="2",""&amp;$F947="4",""&amp;$F947="G",""&amp;$F947="H"),IF($AY947="YES","",IF($AB947&lt;&gt;0,"",IF(COUNTIFS('AR SALES'!$L$2:$L$2501,$L947,'AR SALES'!$AD$2:$AD$2501,IF(""&amp;$F947="4","OFF","ON"),'AR SALES'!$AF$2:$AF$2501,"Y")&gt;0,"","NO EXEMPTION"))),"")</f>
        <v/>
      </c>
    </row>
    <row r="948">
      <c r="AT948" s="2">
        <f>IF($L948="","",IFERROR(INDEX('AR SALES'!$H$2:$H$2501,MATCH(""&amp;$L948,'AR SALES'!$AE$2:$AE$2501,0)),""))</f>
        <v/>
      </c>
      <c r="AU948" s="2">
        <f>IF($L948="","",IF($A948&lt;&gt;"GA","",IF($E948="FULTON",IF(ISNUMBER(SEARCH("COLLEGE PARK",$AT948)),"FULTON (COLLEGE PARK)",IF(ISNUMBER(SEARCH("HAPEVILLE",$AT948)),"FULTON (HAPEVILLE)",IF(ISNUMBER(SEARCH("EAST POINT",$AT948)),"FULTON (EAST POINT)",IF(ISNUMBER(SEARCH("ATLANTA",$AT948)),"FULTON (ATL LIMITS)","FULTON")))),IF($E948="DEKALB",IF(ISNUMBER(SEARCH("ATLANTA",$AT948)),"DEKALB (ATL LIMITS)","DEKALB"),IF(AND($E948="CLAYTON",ISNUMBER(SEARCH("COLLEGE PARK",$AT948))),"CLAYTON (COLLEGE PARK)",$E948)))))</f>
        <v/>
      </c>
      <c r="AV948" s="2">
        <f>IF($L948="","",IF(""&amp;$F948="2","DIESEL",IF(OR(""&amp;$F948="G",""&amp;$F948="H"),"GAS","")))</f>
        <v/>
      </c>
      <c r="AW948" s="2">
        <f>IF($AV948="","",$R948)</f>
        <v/>
      </c>
      <c r="AX948" s="2">
        <f>IF($AV948="","",IF($AB948=0,$R948,0))</f>
        <v/>
      </c>
      <c r="AY948" s="2">
        <f>IF($AV948="","",IF(AND($Z948=0,COUNTIF('AR SALES'!$L$2:$L$2501,$L948)=0),"YES",""))</f>
        <v/>
      </c>
      <c r="AZ948" s="2">
        <f>IF($AV948="","",IFERROR(VLOOKUP($AU948,CODES!$A:$B,2,FALSE),"NO CODE"))</f>
        <v/>
      </c>
      <c r="BA948" s="2">
        <f>IF(""&amp;$F948&lt;&gt;"4","",IF($AY948="YES","",IF(ROUND(SUMIFS($AE$2:$AE$4001,$L$2:$L$4001,$L948,$F$2:$F$4001,"4")-SUMIFS('AR SALES'!$Y$2:$Y$2501,'AR SALES'!$L$2:$L$2501,$L948,'AR SALES'!$AD$2:$AD$2501,"OFF"),2)=0,"","STALE")))</f>
        <v/>
      </c>
      <c r="BB948" s="2">
        <f>IF(OR(""&amp;$F948="2",""&amp;$F948="4",""&amp;$F948="G",""&amp;$F948="H"),IF($AY948="YES","",IF($AB948&lt;&gt;0,"",IF(COUNTIFS('AR SALES'!$L$2:$L$2501,$L948,'AR SALES'!$AD$2:$AD$2501,IF(""&amp;$F948="4","OFF","ON"),'AR SALES'!$AF$2:$AF$2501,"Y")&gt;0,"","NO EXEMPTION"))),"")</f>
        <v/>
      </c>
    </row>
    <row r="949">
      <c r="AT949" s="2">
        <f>IF($L949="","",IFERROR(INDEX('AR SALES'!$H$2:$H$2501,MATCH(""&amp;$L949,'AR SALES'!$AE$2:$AE$2501,0)),""))</f>
        <v/>
      </c>
      <c r="AU949" s="2">
        <f>IF($L949="","",IF($A949&lt;&gt;"GA","",IF($E949="FULTON",IF(ISNUMBER(SEARCH("COLLEGE PARK",$AT949)),"FULTON (COLLEGE PARK)",IF(ISNUMBER(SEARCH("HAPEVILLE",$AT949)),"FULTON (HAPEVILLE)",IF(ISNUMBER(SEARCH("EAST POINT",$AT949)),"FULTON (EAST POINT)",IF(ISNUMBER(SEARCH("ATLANTA",$AT949)),"FULTON (ATL LIMITS)","FULTON")))),IF($E949="DEKALB",IF(ISNUMBER(SEARCH("ATLANTA",$AT949)),"DEKALB (ATL LIMITS)","DEKALB"),IF(AND($E949="CLAYTON",ISNUMBER(SEARCH("COLLEGE PARK",$AT949))),"CLAYTON (COLLEGE PARK)",$E949)))))</f>
        <v/>
      </c>
      <c r="AV949" s="2">
        <f>IF($L949="","",IF(""&amp;$F949="2","DIESEL",IF(OR(""&amp;$F949="G",""&amp;$F949="H"),"GAS","")))</f>
        <v/>
      </c>
      <c r="AW949" s="2">
        <f>IF($AV949="","",$R949)</f>
        <v/>
      </c>
      <c r="AX949" s="2">
        <f>IF($AV949="","",IF($AB949=0,$R949,0))</f>
        <v/>
      </c>
      <c r="AY949" s="2">
        <f>IF($AV949="","",IF(AND($Z949=0,COUNTIF('AR SALES'!$L$2:$L$2501,$L949)=0),"YES",""))</f>
        <v/>
      </c>
      <c r="AZ949" s="2">
        <f>IF($AV949="","",IFERROR(VLOOKUP($AU949,CODES!$A:$B,2,FALSE),"NO CODE"))</f>
        <v/>
      </c>
      <c r="BA949" s="2">
        <f>IF(""&amp;$F949&lt;&gt;"4","",IF($AY949="YES","",IF(ROUND(SUMIFS($AE$2:$AE$4001,$L$2:$L$4001,$L949,$F$2:$F$4001,"4")-SUMIFS('AR SALES'!$Y$2:$Y$2501,'AR SALES'!$L$2:$L$2501,$L949,'AR SALES'!$AD$2:$AD$2501,"OFF"),2)=0,"","STALE")))</f>
        <v/>
      </c>
      <c r="BB949" s="2">
        <f>IF(OR(""&amp;$F949="2",""&amp;$F949="4",""&amp;$F949="G",""&amp;$F949="H"),IF($AY949="YES","",IF($AB949&lt;&gt;0,"",IF(COUNTIFS('AR SALES'!$L$2:$L$2501,$L949,'AR SALES'!$AD$2:$AD$2501,IF(""&amp;$F949="4","OFF","ON"),'AR SALES'!$AF$2:$AF$2501,"Y")&gt;0,"","NO EXEMPTION"))),"")</f>
        <v/>
      </c>
    </row>
    <row r="950">
      <c r="AT950" s="2">
        <f>IF($L950="","",IFERROR(INDEX('AR SALES'!$H$2:$H$2501,MATCH(""&amp;$L950,'AR SALES'!$AE$2:$AE$2501,0)),""))</f>
        <v/>
      </c>
      <c r="AU950" s="2">
        <f>IF($L950="","",IF($A950&lt;&gt;"GA","",IF($E950="FULTON",IF(ISNUMBER(SEARCH("COLLEGE PARK",$AT950)),"FULTON (COLLEGE PARK)",IF(ISNUMBER(SEARCH("HAPEVILLE",$AT950)),"FULTON (HAPEVILLE)",IF(ISNUMBER(SEARCH("EAST POINT",$AT950)),"FULTON (EAST POINT)",IF(ISNUMBER(SEARCH("ATLANTA",$AT950)),"FULTON (ATL LIMITS)","FULTON")))),IF($E950="DEKALB",IF(ISNUMBER(SEARCH("ATLANTA",$AT950)),"DEKALB (ATL LIMITS)","DEKALB"),IF(AND($E950="CLAYTON",ISNUMBER(SEARCH("COLLEGE PARK",$AT950))),"CLAYTON (COLLEGE PARK)",$E950)))))</f>
        <v/>
      </c>
      <c r="AV950" s="2">
        <f>IF($L950="","",IF(""&amp;$F950="2","DIESEL",IF(OR(""&amp;$F950="G",""&amp;$F950="H"),"GAS","")))</f>
        <v/>
      </c>
      <c r="AW950" s="2">
        <f>IF($AV950="","",$R950)</f>
        <v/>
      </c>
      <c r="AX950" s="2">
        <f>IF($AV950="","",IF($AB950=0,$R950,0))</f>
        <v/>
      </c>
      <c r="AY950" s="2">
        <f>IF($AV950="","",IF(AND($Z950=0,COUNTIF('AR SALES'!$L$2:$L$2501,$L950)=0),"YES",""))</f>
        <v/>
      </c>
      <c r="AZ950" s="2">
        <f>IF($AV950="","",IFERROR(VLOOKUP($AU950,CODES!$A:$B,2,FALSE),"NO CODE"))</f>
        <v/>
      </c>
      <c r="BA950" s="2">
        <f>IF(""&amp;$F950&lt;&gt;"4","",IF($AY950="YES","",IF(ROUND(SUMIFS($AE$2:$AE$4001,$L$2:$L$4001,$L950,$F$2:$F$4001,"4")-SUMIFS('AR SALES'!$Y$2:$Y$2501,'AR SALES'!$L$2:$L$2501,$L950,'AR SALES'!$AD$2:$AD$2501,"OFF"),2)=0,"","STALE")))</f>
        <v/>
      </c>
      <c r="BB950" s="2">
        <f>IF(OR(""&amp;$F950="2",""&amp;$F950="4",""&amp;$F950="G",""&amp;$F950="H"),IF($AY950="YES","",IF($AB950&lt;&gt;0,"",IF(COUNTIFS('AR SALES'!$L$2:$L$2501,$L950,'AR SALES'!$AD$2:$AD$2501,IF(""&amp;$F950="4","OFF","ON"),'AR SALES'!$AF$2:$AF$2501,"Y")&gt;0,"","NO EXEMPTION"))),"")</f>
        <v/>
      </c>
    </row>
    <row r="951">
      <c r="AT951" s="2">
        <f>IF($L951="","",IFERROR(INDEX('AR SALES'!$H$2:$H$2501,MATCH(""&amp;$L951,'AR SALES'!$AE$2:$AE$2501,0)),""))</f>
        <v/>
      </c>
      <c r="AU951" s="2">
        <f>IF($L951="","",IF($A951&lt;&gt;"GA","",IF($E951="FULTON",IF(ISNUMBER(SEARCH("COLLEGE PARK",$AT951)),"FULTON (COLLEGE PARK)",IF(ISNUMBER(SEARCH("HAPEVILLE",$AT951)),"FULTON (HAPEVILLE)",IF(ISNUMBER(SEARCH("EAST POINT",$AT951)),"FULTON (EAST POINT)",IF(ISNUMBER(SEARCH("ATLANTA",$AT951)),"FULTON (ATL LIMITS)","FULTON")))),IF($E951="DEKALB",IF(ISNUMBER(SEARCH("ATLANTA",$AT951)),"DEKALB (ATL LIMITS)","DEKALB"),IF(AND($E951="CLAYTON",ISNUMBER(SEARCH("COLLEGE PARK",$AT951))),"CLAYTON (COLLEGE PARK)",$E951)))))</f>
        <v/>
      </c>
      <c r="AV951" s="2">
        <f>IF($L951="","",IF(""&amp;$F951="2","DIESEL",IF(OR(""&amp;$F951="G",""&amp;$F951="H"),"GAS","")))</f>
        <v/>
      </c>
      <c r="AW951" s="2">
        <f>IF($AV951="","",$R951)</f>
        <v/>
      </c>
      <c r="AX951" s="2">
        <f>IF($AV951="","",IF($AB951=0,$R951,0))</f>
        <v/>
      </c>
      <c r="AY951" s="2">
        <f>IF($AV951="","",IF(AND($Z951=0,COUNTIF('AR SALES'!$L$2:$L$2501,$L951)=0),"YES",""))</f>
        <v/>
      </c>
      <c r="AZ951" s="2">
        <f>IF($AV951="","",IFERROR(VLOOKUP($AU951,CODES!$A:$B,2,FALSE),"NO CODE"))</f>
        <v/>
      </c>
      <c r="BA951" s="2">
        <f>IF(""&amp;$F951&lt;&gt;"4","",IF($AY951="YES","",IF(ROUND(SUMIFS($AE$2:$AE$4001,$L$2:$L$4001,$L951,$F$2:$F$4001,"4")-SUMIFS('AR SALES'!$Y$2:$Y$2501,'AR SALES'!$L$2:$L$2501,$L951,'AR SALES'!$AD$2:$AD$2501,"OFF"),2)=0,"","STALE")))</f>
        <v/>
      </c>
      <c r="BB951" s="2">
        <f>IF(OR(""&amp;$F951="2",""&amp;$F951="4",""&amp;$F951="G",""&amp;$F951="H"),IF($AY951="YES","",IF($AB951&lt;&gt;0,"",IF(COUNTIFS('AR SALES'!$L$2:$L$2501,$L951,'AR SALES'!$AD$2:$AD$2501,IF(""&amp;$F951="4","OFF","ON"),'AR SALES'!$AF$2:$AF$2501,"Y")&gt;0,"","NO EXEMPTION"))),"")</f>
        <v/>
      </c>
    </row>
    <row r="952">
      <c r="AT952" s="2">
        <f>IF($L952="","",IFERROR(INDEX('AR SALES'!$H$2:$H$2501,MATCH(""&amp;$L952,'AR SALES'!$AE$2:$AE$2501,0)),""))</f>
        <v/>
      </c>
      <c r="AU952" s="2">
        <f>IF($L952="","",IF($A952&lt;&gt;"GA","",IF($E952="FULTON",IF(ISNUMBER(SEARCH("COLLEGE PARK",$AT952)),"FULTON (COLLEGE PARK)",IF(ISNUMBER(SEARCH("HAPEVILLE",$AT952)),"FULTON (HAPEVILLE)",IF(ISNUMBER(SEARCH("EAST POINT",$AT952)),"FULTON (EAST POINT)",IF(ISNUMBER(SEARCH("ATLANTA",$AT952)),"FULTON (ATL LIMITS)","FULTON")))),IF($E952="DEKALB",IF(ISNUMBER(SEARCH("ATLANTA",$AT952)),"DEKALB (ATL LIMITS)","DEKALB"),IF(AND($E952="CLAYTON",ISNUMBER(SEARCH("COLLEGE PARK",$AT952))),"CLAYTON (COLLEGE PARK)",$E952)))))</f>
        <v/>
      </c>
      <c r="AV952" s="2">
        <f>IF($L952="","",IF(""&amp;$F952="2","DIESEL",IF(OR(""&amp;$F952="G",""&amp;$F952="H"),"GAS","")))</f>
        <v/>
      </c>
      <c r="AW952" s="2">
        <f>IF($AV952="","",$R952)</f>
        <v/>
      </c>
      <c r="AX952" s="2">
        <f>IF($AV952="","",IF($AB952=0,$R952,0))</f>
        <v/>
      </c>
      <c r="AY952" s="2">
        <f>IF($AV952="","",IF(AND($Z952=0,COUNTIF('AR SALES'!$L$2:$L$2501,$L952)=0),"YES",""))</f>
        <v/>
      </c>
      <c r="AZ952" s="2">
        <f>IF($AV952="","",IFERROR(VLOOKUP($AU952,CODES!$A:$B,2,FALSE),"NO CODE"))</f>
        <v/>
      </c>
      <c r="BA952" s="2">
        <f>IF(""&amp;$F952&lt;&gt;"4","",IF($AY952="YES","",IF(ROUND(SUMIFS($AE$2:$AE$4001,$L$2:$L$4001,$L952,$F$2:$F$4001,"4")-SUMIFS('AR SALES'!$Y$2:$Y$2501,'AR SALES'!$L$2:$L$2501,$L952,'AR SALES'!$AD$2:$AD$2501,"OFF"),2)=0,"","STALE")))</f>
        <v/>
      </c>
      <c r="BB952" s="2">
        <f>IF(OR(""&amp;$F952="2",""&amp;$F952="4",""&amp;$F952="G",""&amp;$F952="H"),IF($AY952="YES","",IF($AB952&lt;&gt;0,"",IF(COUNTIFS('AR SALES'!$L$2:$L$2501,$L952,'AR SALES'!$AD$2:$AD$2501,IF(""&amp;$F952="4","OFF","ON"),'AR SALES'!$AF$2:$AF$2501,"Y")&gt;0,"","NO EXEMPTION"))),"")</f>
        <v/>
      </c>
    </row>
    <row r="953">
      <c r="AT953" s="2">
        <f>IF($L953="","",IFERROR(INDEX('AR SALES'!$H$2:$H$2501,MATCH(""&amp;$L953,'AR SALES'!$AE$2:$AE$2501,0)),""))</f>
        <v/>
      </c>
      <c r="AU953" s="2">
        <f>IF($L953="","",IF($A953&lt;&gt;"GA","",IF($E953="FULTON",IF(ISNUMBER(SEARCH("COLLEGE PARK",$AT953)),"FULTON (COLLEGE PARK)",IF(ISNUMBER(SEARCH("HAPEVILLE",$AT953)),"FULTON (HAPEVILLE)",IF(ISNUMBER(SEARCH("EAST POINT",$AT953)),"FULTON (EAST POINT)",IF(ISNUMBER(SEARCH("ATLANTA",$AT953)),"FULTON (ATL LIMITS)","FULTON")))),IF($E953="DEKALB",IF(ISNUMBER(SEARCH("ATLANTA",$AT953)),"DEKALB (ATL LIMITS)","DEKALB"),IF(AND($E953="CLAYTON",ISNUMBER(SEARCH("COLLEGE PARK",$AT953))),"CLAYTON (COLLEGE PARK)",$E953)))))</f>
        <v/>
      </c>
      <c r="AV953" s="2">
        <f>IF($L953="","",IF(""&amp;$F953="2","DIESEL",IF(OR(""&amp;$F953="G",""&amp;$F953="H"),"GAS","")))</f>
        <v/>
      </c>
      <c r="AW953" s="2">
        <f>IF($AV953="","",$R953)</f>
        <v/>
      </c>
      <c r="AX953" s="2">
        <f>IF($AV953="","",IF($AB953=0,$R953,0))</f>
        <v/>
      </c>
      <c r="AY953" s="2">
        <f>IF($AV953="","",IF(AND($Z953=0,COUNTIF('AR SALES'!$L$2:$L$2501,$L953)=0),"YES",""))</f>
        <v/>
      </c>
      <c r="AZ953" s="2">
        <f>IF($AV953="","",IFERROR(VLOOKUP($AU953,CODES!$A:$B,2,FALSE),"NO CODE"))</f>
        <v/>
      </c>
      <c r="BA953" s="2">
        <f>IF(""&amp;$F953&lt;&gt;"4","",IF($AY953="YES","",IF(ROUND(SUMIFS($AE$2:$AE$4001,$L$2:$L$4001,$L953,$F$2:$F$4001,"4")-SUMIFS('AR SALES'!$Y$2:$Y$2501,'AR SALES'!$L$2:$L$2501,$L953,'AR SALES'!$AD$2:$AD$2501,"OFF"),2)=0,"","STALE")))</f>
        <v/>
      </c>
      <c r="BB953" s="2">
        <f>IF(OR(""&amp;$F953="2",""&amp;$F953="4",""&amp;$F953="G",""&amp;$F953="H"),IF($AY953="YES","",IF($AB953&lt;&gt;0,"",IF(COUNTIFS('AR SALES'!$L$2:$L$2501,$L953,'AR SALES'!$AD$2:$AD$2501,IF(""&amp;$F953="4","OFF","ON"),'AR SALES'!$AF$2:$AF$2501,"Y")&gt;0,"","NO EXEMPTION"))),"")</f>
        <v/>
      </c>
    </row>
    <row r="954">
      <c r="AT954" s="2">
        <f>IF($L954="","",IFERROR(INDEX('AR SALES'!$H$2:$H$2501,MATCH(""&amp;$L954,'AR SALES'!$AE$2:$AE$2501,0)),""))</f>
        <v/>
      </c>
      <c r="AU954" s="2">
        <f>IF($L954="","",IF($A954&lt;&gt;"GA","",IF($E954="FULTON",IF(ISNUMBER(SEARCH("COLLEGE PARK",$AT954)),"FULTON (COLLEGE PARK)",IF(ISNUMBER(SEARCH("HAPEVILLE",$AT954)),"FULTON (HAPEVILLE)",IF(ISNUMBER(SEARCH("EAST POINT",$AT954)),"FULTON (EAST POINT)",IF(ISNUMBER(SEARCH("ATLANTA",$AT954)),"FULTON (ATL LIMITS)","FULTON")))),IF($E954="DEKALB",IF(ISNUMBER(SEARCH("ATLANTA",$AT954)),"DEKALB (ATL LIMITS)","DEKALB"),IF(AND($E954="CLAYTON",ISNUMBER(SEARCH("COLLEGE PARK",$AT954))),"CLAYTON (COLLEGE PARK)",$E954)))))</f>
        <v/>
      </c>
      <c r="AV954" s="2">
        <f>IF($L954="","",IF(""&amp;$F954="2","DIESEL",IF(OR(""&amp;$F954="G",""&amp;$F954="H"),"GAS","")))</f>
        <v/>
      </c>
      <c r="AW954" s="2">
        <f>IF($AV954="","",$R954)</f>
        <v/>
      </c>
      <c r="AX954" s="2">
        <f>IF($AV954="","",IF($AB954=0,$R954,0))</f>
        <v/>
      </c>
      <c r="AY954" s="2">
        <f>IF($AV954="","",IF(AND($Z954=0,COUNTIF('AR SALES'!$L$2:$L$2501,$L954)=0),"YES",""))</f>
        <v/>
      </c>
      <c r="AZ954" s="2">
        <f>IF($AV954="","",IFERROR(VLOOKUP($AU954,CODES!$A:$B,2,FALSE),"NO CODE"))</f>
        <v/>
      </c>
      <c r="BA954" s="2">
        <f>IF(""&amp;$F954&lt;&gt;"4","",IF($AY954="YES","",IF(ROUND(SUMIFS($AE$2:$AE$4001,$L$2:$L$4001,$L954,$F$2:$F$4001,"4")-SUMIFS('AR SALES'!$Y$2:$Y$2501,'AR SALES'!$L$2:$L$2501,$L954,'AR SALES'!$AD$2:$AD$2501,"OFF"),2)=0,"","STALE")))</f>
        <v/>
      </c>
      <c r="BB954" s="2">
        <f>IF(OR(""&amp;$F954="2",""&amp;$F954="4",""&amp;$F954="G",""&amp;$F954="H"),IF($AY954="YES","",IF($AB954&lt;&gt;0,"",IF(COUNTIFS('AR SALES'!$L$2:$L$2501,$L954,'AR SALES'!$AD$2:$AD$2501,IF(""&amp;$F954="4","OFF","ON"),'AR SALES'!$AF$2:$AF$2501,"Y")&gt;0,"","NO EXEMPTION"))),"")</f>
        <v/>
      </c>
    </row>
    <row r="955">
      <c r="AT955" s="2">
        <f>IF($L955="","",IFERROR(INDEX('AR SALES'!$H$2:$H$2501,MATCH(""&amp;$L955,'AR SALES'!$AE$2:$AE$2501,0)),""))</f>
        <v/>
      </c>
      <c r="AU955" s="2">
        <f>IF($L955="","",IF($A955&lt;&gt;"GA","",IF($E955="FULTON",IF(ISNUMBER(SEARCH("COLLEGE PARK",$AT955)),"FULTON (COLLEGE PARK)",IF(ISNUMBER(SEARCH("HAPEVILLE",$AT955)),"FULTON (HAPEVILLE)",IF(ISNUMBER(SEARCH("EAST POINT",$AT955)),"FULTON (EAST POINT)",IF(ISNUMBER(SEARCH("ATLANTA",$AT955)),"FULTON (ATL LIMITS)","FULTON")))),IF($E955="DEKALB",IF(ISNUMBER(SEARCH("ATLANTA",$AT955)),"DEKALB (ATL LIMITS)","DEKALB"),IF(AND($E955="CLAYTON",ISNUMBER(SEARCH("COLLEGE PARK",$AT955))),"CLAYTON (COLLEGE PARK)",$E955)))))</f>
        <v/>
      </c>
      <c r="AV955" s="2">
        <f>IF($L955="","",IF(""&amp;$F955="2","DIESEL",IF(OR(""&amp;$F955="G",""&amp;$F955="H"),"GAS","")))</f>
        <v/>
      </c>
      <c r="AW955" s="2">
        <f>IF($AV955="","",$R955)</f>
        <v/>
      </c>
      <c r="AX955" s="2">
        <f>IF($AV955="","",IF($AB955=0,$R955,0))</f>
        <v/>
      </c>
      <c r="AY955" s="2">
        <f>IF($AV955="","",IF(AND($Z955=0,COUNTIF('AR SALES'!$L$2:$L$2501,$L955)=0),"YES",""))</f>
        <v/>
      </c>
      <c r="AZ955" s="2">
        <f>IF($AV955="","",IFERROR(VLOOKUP($AU955,CODES!$A:$B,2,FALSE),"NO CODE"))</f>
        <v/>
      </c>
      <c r="BA955" s="2">
        <f>IF(""&amp;$F955&lt;&gt;"4","",IF($AY955="YES","",IF(ROUND(SUMIFS($AE$2:$AE$4001,$L$2:$L$4001,$L955,$F$2:$F$4001,"4")-SUMIFS('AR SALES'!$Y$2:$Y$2501,'AR SALES'!$L$2:$L$2501,$L955,'AR SALES'!$AD$2:$AD$2501,"OFF"),2)=0,"","STALE")))</f>
        <v/>
      </c>
      <c r="BB955" s="2">
        <f>IF(OR(""&amp;$F955="2",""&amp;$F955="4",""&amp;$F955="G",""&amp;$F955="H"),IF($AY955="YES","",IF($AB955&lt;&gt;0,"",IF(COUNTIFS('AR SALES'!$L$2:$L$2501,$L955,'AR SALES'!$AD$2:$AD$2501,IF(""&amp;$F955="4","OFF","ON"),'AR SALES'!$AF$2:$AF$2501,"Y")&gt;0,"","NO EXEMPTION"))),"")</f>
        <v/>
      </c>
    </row>
    <row r="956">
      <c r="AT956" s="2">
        <f>IF($L956="","",IFERROR(INDEX('AR SALES'!$H$2:$H$2501,MATCH(""&amp;$L956,'AR SALES'!$AE$2:$AE$2501,0)),""))</f>
        <v/>
      </c>
      <c r="AU956" s="2">
        <f>IF($L956="","",IF($A956&lt;&gt;"GA","",IF($E956="FULTON",IF(ISNUMBER(SEARCH("COLLEGE PARK",$AT956)),"FULTON (COLLEGE PARK)",IF(ISNUMBER(SEARCH("HAPEVILLE",$AT956)),"FULTON (HAPEVILLE)",IF(ISNUMBER(SEARCH("EAST POINT",$AT956)),"FULTON (EAST POINT)",IF(ISNUMBER(SEARCH("ATLANTA",$AT956)),"FULTON (ATL LIMITS)","FULTON")))),IF($E956="DEKALB",IF(ISNUMBER(SEARCH("ATLANTA",$AT956)),"DEKALB (ATL LIMITS)","DEKALB"),IF(AND($E956="CLAYTON",ISNUMBER(SEARCH("COLLEGE PARK",$AT956))),"CLAYTON (COLLEGE PARK)",$E956)))))</f>
        <v/>
      </c>
      <c r="AV956" s="2">
        <f>IF($L956="","",IF(""&amp;$F956="2","DIESEL",IF(OR(""&amp;$F956="G",""&amp;$F956="H"),"GAS","")))</f>
        <v/>
      </c>
      <c r="AW956" s="2">
        <f>IF($AV956="","",$R956)</f>
        <v/>
      </c>
      <c r="AX956" s="2">
        <f>IF($AV956="","",IF($AB956=0,$R956,0))</f>
        <v/>
      </c>
      <c r="AY956" s="2">
        <f>IF($AV956="","",IF(AND($Z956=0,COUNTIF('AR SALES'!$L$2:$L$2501,$L956)=0),"YES",""))</f>
        <v/>
      </c>
      <c r="AZ956" s="2">
        <f>IF($AV956="","",IFERROR(VLOOKUP($AU956,CODES!$A:$B,2,FALSE),"NO CODE"))</f>
        <v/>
      </c>
      <c r="BA956" s="2">
        <f>IF(""&amp;$F956&lt;&gt;"4","",IF($AY956="YES","",IF(ROUND(SUMIFS($AE$2:$AE$4001,$L$2:$L$4001,$L956,$F$2:$F$4001,"4")-SUMIFS('AR SALES'!$Y$2:$Y$2501,'AR SALES'!$L$2:$L$2501,$L956,'AR SALES'!$AD$2:$AD$2501,"OFF"),2)=0,"","STALE")))</f>
        <v/>
      </c>
      <c r="BB956" s="2">
        <f>IF(OR(""&amp;$F956="2",""&amp;$F956="4",""&amp;$F956="G",""&amp;$F956="H"),IF($AY956="YES","",IF($AB956&lt;&gt;0,"",IF(COUNTIFS('AR SALES'!$L$2:$L$2501,$L956,'AR SALES'!$AD$2:$AD$2501,IF(""&amp;$F956="4","OFF","ON"),'AR SALES'!$AF$2:$AF$2501,"Y")&gt;0,"","NO EXEMPTION"))),"")</f>
        <v/>
      </c>
    </row>
    <row r="957">
      <c r="AT957" s="2">
        <f>IF($L957="","",IFERROR(INDEX('AR SALES'!$H$2:$H$2501,MATCH(""&amp;$L957,'AR SALES'!$AE$2:$AE$2501,0)),""))</f>
        <v/>
      </c>
      <c r="AU957" s="2">
        <f>IF($L957="","",IF($A957&lt;&gt;"GA","",IF($E957="FULTON",IF(ISNUMBER(SEARCH("COLLEGE PARK",$AT957)),"FULTON (COLLEGE PARK)",IF(ISNUMBER(SEARCH("HAPEVILLE",$AT957)),"FULTON (HAPEVILLE)",IF(ISNUMBER(SEARCH("EAST POINT",$AT957)),"FULTON (EAST POINT)",IF(ISNUMBER(SEARCH("ATLANTA",$AT957)),"FULTON (ATL LIMITS)","FULTON")))),IF($E957="DEKALB",IF(ISNUMBER(SEARCH("ATLANTA",$AT957)),"DEKALB (ATL LIMITS)","DEKALB"),IF(AND($E957="CLAYTON",ISNUMBER(SEARCH("COLLEGE PARK",$AT957))),"CLAYTON (COLLEGE PARK)",$E957)))))</f>
        <v/>
      </c>
      <c r="AV957" s="2">
        <f>IF($L957="","",IF(""&amp;$F957="2","DIESEL",IF(OR(""&amp;$F957="G",""&amp;$F957="H"),"GAS","")))</f>
        <v/>
      </c>
      <c r="AW957" s="2">
        <f>IF($AV957="","",$R957)</f>
        <v/>
      </c>
      <c r="AX957" s="2">
        <f>IF($AV957="","",IF($AB957=0,$R957,0))</f>
        <v/>
      </c>
      <c r="AY957" s="2">
        <f>IF($AV957="","",IF(AND($Z957=0,COUNTIF('AR SALES'!$L$2:$L$2501,$L957)=0),"YES",""))</f>
        <v/>
      </c>
      <c r="AZ957" s="2">
        <f>IF($AV957="","",IFERROR(VLOOKUP($AU957,CODES!$A:$B,2,FALSE),"NO CODE"))</f>
        <v/>
      </c>
      <c r="BA957" s="2">
        <f>IF(""&amp;$F957&lt;&gt;"4","",IF($AY957="YES","",IF(ROUND(SUMIFS($AE$2:$AE$4001,$L$2:$L$4001,$L957,$F$2:$F$4001,"4")-SUMIFS('AR SALES'!$Y$2:$Y$2501,'AR SALES'!$L$2:$L$2501,$L957,'AR SALES'!$AD$2:$AD$2501,"OFF"),2)=0,"","STALE")))</f>
        <v/>
      </c>
      <c r="BB957" s="2">
        <f>IF(OR(""&amp;$F957="2",""&amp;$F957="4",""&amp;$F957="G",""&amp;$F957="H"),IF($AY957="YES","",IF($AB957&lt;&gt;0,"",IF(COUNTIFS('AR SALES'!$L$2:$L$2501,$L957,'AR SALES'!$AD$2:$AD$2501,IF(""&amp;$F957="4","OFF","ON"),'AR SALES'!$AF$2:$AF$2501,"Y")&gt;0,"","NO EXEMPTION"))),"")</f>
        <v/>
      </c>
    </row>
    <row r="958">
      <c r="AT958" s="2">
        <f>IF($L958="","",IFERROR(INDEX('AR SALES'!$H$2:$H$2501,MATCH(""&amp;$L958,'AR SALES'!$AE$2:$AE$2501,0)),""))</f>
        <v/>
      </c>
      <c r="AU958" s="2">
        <f>IF($L958="","",IF($A958&lt;&gt;"GA","",IF($E958="FULTON",IF(ISNUMBER(SEARCH("COLLEGE PARK",$AT958)),"FULTON (COLLEGE PARK)",IF(ISNUMBER(SEARCH("HAPEVILLE",$AT958)),"FULTON (HAPEVILLE)",IF(ISNUMBER(SEARCH("EAST POINT",$AT958)),"FULTON (EAST POINT)",IF(ISNUMBER(SEARCH("ATLANTA",$AT958)),"FULTON (ATL LIMITS)","FULTON")))),IF($E958="DEKALB",IF(ISNUMBER(SEARCH("ATLANTA",$AT958)),"DEKALB (ATL LIMITS)","DEKALB"),IF(AND($E958="CLAYTON",ISNUMBER(SEARCH("COLLEGE PARK",$AT958))),"CLAYTON (COLLEGE PARK)",$E958)))))</f>
        <v/>
      </c>
      <c r="AV958" s="2">
        <f>IF($L958="","",IF(""&amp;$F958="2","DIESEL",IF(OR(""&amp;$F958="G",""&amp;$F958="H"),"GAS","")))</f>
        <v/>
      </c>
      <c r="AW958" s="2">
        <f>IF($AV958="","",$R958)</f>
        <v/>
      </c>
      <c r="AX958" s="2">
        <f>IF($AV958="","",IF($AB958=0,$R958,0))</f>
        <v/>
      </c>
      <c r="AY958" s="2">
        <f>IF($AV958="","",IF(AND($Z958=0,COUNTIF('AR SALES'!$L$2:$L$2501,$L958)=0),"YES",""))</f>
        <v/>
      </c>
      <c r="AZ958" s="2">
        <f>IF($AV958="","",IFERROR(VLOOKUP($AU958,CODES!$A:$B,2,FALSE),"NO CODE"))</f>
        <v/>
      </c>
      <c r="BA958" s="2">
        <f>IF(""&amp;$F958&lt;&gt;"4","",IF($AY958="YES","",IF(ROUND(SUMIFS($AE$2:$AE$4001,$L$2:$L$4001,$L958,$F$2:$F$4001,"4")-SUMIFS('AR SALES'!$Y$2:$Y$2501,'AR SALES'!$L$2:$L$2501,$L958,'AR SALES'!$AD$2:$AD$2501,"OFF"),2)=0,"","STALE")))</f>
        <v/>
      </c>
      <c r="BB958" s="2">
        <f>IF(OR(""&amp;$F958="2",""&amp;$F958="4",""&amp;$F958="G",""&amp;$F958="H"),IF($AY958="YES","",IF($AB958&lt;&gt;0,"",IF(COUNTIFS('AR SALES'!$L$2:$L$2501,$L958,'AR SALES'!$AD$2:$AD$2501,IF(""&amp;$F958="4","OFF","ON"),'AR SALES'!$AF$2:$AF$2501,"Y")&gt;0,"","NO EXEMPTION"))),"")</f>
        <v/>
      </c>
    </row>
    <row r="959">
      <c r="AT959" s="2">
        <f>IF($L959="","",IFERROR(INDEX('AR SALES'!$H$2:$H$2501,MATCH(""&amp;$L959,'AR SALES'!$AE$2:$AE$2501,0)),""))</f>
        <v/>
      </c>
      <c r="AU959" s="2">
        <f>IF($L959="","",IF($A959&lt;&gt;"GA","",IF($E959="FULTON",IF(ISNUMBER(SEARCH("COLLEGE PARK",$AT959)),"FULTON (COLLEGE PARK)",IF(ISNUMBER(SEARCH("HAPEVILLE",$AT959)),"FULTON (HAPEVILLE)",IF(ISNUMBER(SEARCH("EAST POINT",$AT959)),"FULTON (EAST POINT)",IF(ISNUMBER(SEARCH("ATLANTA",$AT959)),"FULTON (ATL LIMITS)","FULTON")))),IF($E959="DEKALB",IF(ISNUMBER(SEARCH("ATLANTA",$AT959)),"DEKALB (ATL LIMITS)","DEKALB"),IF(AND($E959="CLAYTON",ISNUMBER(SEARCH("COLLEGE PARK",$AT959))),"CLAYTON (COLLEGE PARK)",$E959)))))</f>
        <v/>
      </c>
      <c r="AV959" s="2">
        <f>IF($L959="","",IF(""&amp;$F959="2","DIESEL",IF(OR(""&amp;$F959="G",""&amp;$F959="H"),"GAS","")))</f>
        <v/>
      </c>
      <c r="AW959" s="2">
        <f>IF($AV959="","",$R959)</f>
        <v/>
      </c>
      <c r="AX959" s="2">
        <f>IF($AV959="","",IF($AB959=0,$R959,0))</f>
        <v/>
      </c>
      <c r="AY959" s="2">
        <f>IF($AV959="","",IF(AND($Z959=0,COUNTIF('AR SALES'!$L$2:$L$2501,$L959)=0),"YES",""))</f>
        <v/>
      </c>
      <c r="AZ959" s="2">
        <f>IF($AV959="","",IFERROR(VLOOKUP($AU959,CODES!$A:$B,2,FALSE),"NO CODE"))</f>
        <v/>
      </c>
      <c r="BA959" s="2">
        <f>IF(""&amp;$F959&lt;&gt;"4","",IF($AY959="YES","",IF(ROUND(SUMIFS($AE$2:$AE$4001,$L$2:$L$4001,$L959,$F$2:$F$4001,"4")-SUMIFS('AR SALES'!$Y$2:$Y$2501,'AR SALES'!$L$2:$L$2501,$L959,'AR SALES'!$AD$2:$AD$2501,"OFF"),2)=0,"","STALE")))</f>
        <v/>
      </c>
      <c r="BB959" s="2">
        <f>IF(OR(""&amp;$F959="2",""&amp;$F959="4",""&amp;$F959="G",""&amp;$F959="H"),IF($AY959="YES","",IF($AB959&lt;&gt;0,"",IF(COUNTIFS('AR SALES'!$L$2:$L$2501,$L959,'AR SALES'!$AD$2:$AD$2501,IF(""&amp;$F959="4","OFF","ON"),'AR SALES'!$AF$2:$AF$2501,"Y")&gt;0,"","NO EXEMPTION"))),"")</f>
        <v/>
      </c>
    </row>
    <row r="960">
      <c r="AT960" s="2">
        <f>IF($L960="","",IFERROR(INDEX('AR SALES'!$H$2:$H$2501,MATCH(""&amp;$L960,'AR SALES'!$AE$2:$AE$2501,0)),""))</f>
        <v/>
      </c>
      <c r="AU960" s="2">
        <f>IF($L960="","",IF($A960&lt;&gt;"GA","",IF($E960="FULTON",IF(ISNUMBER(SEARCH("COLLEGE PARK",$AT960)),"FULTON (COLLEGE PARK)",IF(ISNUMBER(SEARCH("HAPEVILLE",$AT960)),"FULTON (HAPEVILLE)",IF(ISNUMBER(SEARCH("EAST POINT",$AT960)),"FULTON (EAST POINT)",IF(ISNUMBER(SEARCH("ATLANTA",$AT960)),"FULTON (ATL LIMITS)","FULTON")))),IF($E960="DEKALB",IF(ISNUMBER(SEARCH("ATLANTA",$AT960)),"DEKALB (ATL LIMITS)","DEKALB"),IF(AND($E960="CLAYTON",ISNUMBER(SEARCH("COLLEGE PARK",$AT960))),"CLAYTON (COLLEGE PARK)",$E960)))))</f>
        <v/>
      </c>
      <c r="AV960" s="2">
        <f>IF($L960="","",IF(""&amp;$F960="2","DIESEL",IF(OR(""&amp;$F960="G",""&amp;$F960="H"),"GAS","")))</f>
        <v/>
      </c>
      <c r="AW960" s="2">
        <f>IF($AV960="","",$R960)</f>
        <v/>
      </c>
      <c r="AX960" s="2">
        <f>IF($AV960="","",IF($AB960=0,$R960,0))</f>
        <v/>
      </c>
      <c r="AY960" s="2">
        <f>IF($AV960="","",IF(AND($Z960=0,COUNTIF('AR SALES'!$L$2:$L$2501,$L960)=0),"YES",""))</f>
        <v/>
      </c>
      <c r="AZ960" s="2">
        <f>IF($AV960="","",IFERROR(VLOOKUP($AU960,CODES!$A:$B,2,FALSE),"NO CODE"))</f>
        <v/>
      </c>
      <c r="BA960" s="2">
        <f>IF(""&amp;$F960&lt;&gt;"4","",IF($AY960="YES","",IF(ROUND(SUMIFS($AE$2:$AE$4001,$L$2:$L$4001,$L960,$F$2:$F$4001,"4")-SUMIFS('AR SALES'!$Y$2:$Y$2501,'AR SALES'!$L$2:$L$2501,$L960,'AR SALES'!$AD$2:$AD$2501,"OFF"),2)=0,"","STALE")))</f>
        <v/>
      </c>
      <c r="BB960" s="2">
        <f>IF(OR(""&amp;$F960="2",""&amp;$F960="4",""&amp;$F960="G",""&amp;$F960="H"),IF($AY960="YES","",IF($AB960&lt;&gt;0,"",IF(COUNTIFS('AR SALES'!$L$2:$L$2501,$L960,'AR SALES'!$AD$2:$AD$2501,IF(""&amp;$F960="4","OFF","ON"),'AR SALES'!$AF$2:$AF$2501,"Y")&gt;0,"","NO EXEMPTION"))),"")</f>
        <v/>
      </c>
    </row>
    <row r="961">
      <c r="AT961" s="2">
        <f>IF($L961="","",IFERROR(INDEX('AR SALES'!$H$2:$H$2501,MATCH(""&amp;$L961,'AR SALES'!$AE$2:$AE$2501,0)),""))</f>
        <v/>
      </c>
      <c r="AU961" s="2">
        <f>IF($L961="","",IF($A961&lt;&gt;"GA","",IF($E961="FULTON",IF(ISNUMBER(SEARCH("COLLEGE PARK",$AT961)),"FULTON (COLLEGE PARK)",IF(ISNUMBER(SEARCH("HAPEVILLE",$AT961)),"FULTON (HAPEVILLE)",IF(ISNUMBER(SEARCH("EAST POINT",$AT961)),"FULTON (EAST POINT)",IF(ISNUMBER(SEARCH("ATLANTA",$AT961)),"FULTON (ATL LIMITS)","FULTON")))),IF($E961="DEKALB",IF(ISNUMBER(SEARCH("ATLANTA",$AT961)),"DEKALB (ATL LIMITS)","DEKALB"),IF(AND($E961="CLAYTON",ISNUMBER(SEARCH("COLLEGE PARK",$AT961))),"CLAYTON (COLLEGE PARK)",$E961)))))</f>
        <v/>
      </c>
      <c r="AV961" s="2">
        <f>IF($L961="","",IF(""&amp;$F961="2","DIESEL",IF(OR(""&amp;$F961="G",""&amp;$F961="H"),"GAS","")))</f>
        <v/>
      </c>
      <c r="AW961" s="2">
        <f>IF($AV961="","",$R961)</f>
        <v/>
      </c>
      <c r="AX961" s="2">
        <f>IF($AV961="","",IF($AB961=0,$R961,0))</f>
        <v/>
      </c>
      <c r="AY961" s="2">
        <f>IF($AV961="","",IF(AND($Z961=0,COUNTIF('AR SALES'!$L$2:$L$2501,$L961)=0),"YES",""))</f>
        <v/>
      </c>
      <c r="AZ961" s="2">
        <f>IF($AV961="","",IFERROR(VLOOKUP($AU961,CODES!$A:$B,2,FALSE),"NO CODE"))</f>
        <v/>
      </c>
      <c r="BA961" s="2">
        <f>IF(""&amp;$F961&lt;&gt;"4","",IF($AY961="YES","",IF(ROUND(SUMIFS($AE$2:$AE$4001,$L$2:$L$4001,$L961,$F$2:$F$4001,"4")-SUMIFS('AR SALES'!$Y$2:$Y$2501,'AR SALES'!$L$2:$L$2501,$L961,'AR SALES'!$AD$2:$AD$2501,"OFF"),2)=0,"","STALE")))</f>
        <v/>
      </c>
      <c r="BB961" s="2">
        <f>IF(OR(""&amp;$F961="2",""&amp;$F961="4",""&amp;$F961="G",""&amp;$F961="H"),IF($AY961="YES","",IF($AB961&lt;&gt;0,"",IF(COUNTIFS('AR SALES'!$L$2:$L$2501,$L961,'AR SALES'!$AD$2:$AD$2501,IF(""&amp;$F961="4","OFF","ON"),'AR SALES'!$AF$2:$AF$2501,"Y")&gt;0,"","NO EXEMPTION"))),"")</f>
        <v/>
      </c>
    </row>
    <row r="962">
      <c r="AT962" s="2">
        <f>IF($L962="","",IFERROR(INDEX('AR SALES'!$H$2:$H$2501,MATCH(""&amp;$L962,'AR SALES'!$AE$2:$AE$2501,0)),""))</f>
        <v/>
      </c>
      <c r="AU962" s="2">
        <f>IF($L962="","",IF($A962&lt;&gt;"GA","",IF($E962="FULTON",IF(ISNUMBER(SEARCH("COLLEGE PARK",$AT962)),"FULTON (COLLEGE PARK)",IF(ISNUMBER(SEARCH("HAPEVILLE",$AT962)),"FULTON (HAPEVILLE)",IF(ISNUMBER(SEARCH("EAST POINT",$AT962)),"FULTON (EAST POINT)",IF(ISNUMBER(SEARCH("ATLANTA",$AT962)),"FULTON (ATL LIMITS)","FULTON")))),IF($E962="DEKALB",IF(ISNUMBER(SEARCH("ATLANTA",$AT962)),"DEKALB (ATL LIMITS)","DEKALB"),IF(AND($E962="CLAYTON",ISNUMBER(SEARCH("COLLEGE PARK",$AT962))),"CLAYTON (COLLEGE PARK)",$E962)))))</f>
        <v/>
      </c>
      <c r="AV962" s="2">
        <f>IF($L962="","",IF(""&amp;$F962="2","DIESEL",IF(OR(""&amp;$F962="G",""&amp;$F962="H"),"GAS","")))</f>
        <v/>
      </c>
      <c r="AW962" s="2">
        <f>IF($AV962="","",$R962)</f>
        <v/>
      </c>
      <c r="AX962" s="2">
        <f>IF($AV962="","",IF($AB962=0,$R962,0))</f>
        <v/>
      </c>
      <c r="AY962" s="2">
        <f>IF($AV962="","",IF(AND($Z962=0,COUNTIF('AR SALES'!$L$2:$L$2501,$L962)=0),"YES",""))</f>
        <v/>
      </c>
      <c r="AZ962" s="2">
        <f>IF($AV962="","",IFERROR(VLOOKUP($AU962,CODES!$A:$B,2,FALSE),"NO CODE"))</f>
        <v/>
      </c>
      <c r="BA962" s="2">
        <f>IF(""&amp;$F962&lt;&gt;"4","",IF($AY962="YES","",IF(ROUND(SUMIFS($AE$2:$AE$4001,$L$2:$L$4001,$L962,$F$2:$F$4001,"4")-SUMIFS('AR SALES'!$Y$2:$Y$2501,'AR SALES'!$L$2:$L$2501,$L962,'AR SALES'!$AD$2:$AD$2501,"OFF"),2)=0,"","STALE")))</f>
        <v/>
      </c>
      <c r="BB962" s="2">
        <f>IF(OR(""&amp;$F962="2",""&amp;$F962="4",""&amp;$F962="G",""&amp;$F962="H"),IF($AY962="YES","",IF($AB962&lt;&gt;0,"",IF(COUNTIFS('AR SALES'!$L$2:$L$2501,$L962,'AR SALES'!$AD$2:$AD$2501,IF(""&amp;$F962="4","OFF","ON"),'AR SALES'!$AF$2:$AF$2501,"Y")&gt;0,"","NO EXEMPTION"))),"")</f>
        <v/>
      </c>
    </row>
    <row r="963">
      <c r="AT963" s="2">
        <f>IF($L963="","",IFERROR(INDEX('AR SALES'!$H$2:$H$2501,MATCH(""&amp;$L963,'AR SALES'!$AE$2:$AE$2501,0)),""))</f>
        <v/>
      </c>
      <c r="AU963" s="2">
        <f>IF($L963="","",IF($A963&lt;&gt;"GA","",IF($E963="FULTON",IF(ISNUMBER(SEARCH("COLLEGE PARK",$AT963)),"FULTON (COLLEGE PARK)",IF(ISNUMBER(SEARCH("HAPEVILLE",$AT963)),"FULTON (HAPEVILLE)",IF(ISNUMBER(SEARCH("EAST POINT",$AT963)),"FULTON (EAST POINT)",IF(ISNUMBER(SEARCH("ATLANTA",$AT963)),"FULTON (ATL LIMITS)","FULTON")))),IF($E963="DEKALB",IF(ISNUMBER(SEARCH("ATLANTA",$AT963)),"DEKALB (ATL LIMITS)","DEKALB"),IF(AND($E963="CLAYTON",ISNUMBER(SEARCH("COLLEGE PARK",$AT963))),"CLAYTON (COLLEGE PARK)",$E963)))))</f>
        <v/>
      </c>
      <c r="AV963" s="2">
        <f>IF($L963="","",IF(""&amp;$F963="2","DIESEL",IF(OR(""&amp;$F963="G",""&amp;$F963="H"),"GAS","")))</f>
        <v/>
      </c>
      <c r="AW963" s="2">
        <f>IF($AV963="","",$R963)</f>
        <v/>
      </c>
      <c r="AX963" s="2">
        <f>IF($AV963="","",IF($AB963=0,$R963,0))</f>
        <v/>
      </c>
      <c r="AY963" s="2">
        <f>IF($AV963="","",IF(AND($Z963=0,COUNTIF('AR SALES'!$L$2:$L$2501,$L963)=0),"YES",""))</f>
        <v/>
      </c>
      <c r="AZ963" s="2">
        <f>IF($AV963="","",IFERROR(VLOOKUP($AU963,CODES!$A:$B,2,FALSE),"NO CODE"))</f>
        <v/>
      </c>
      <c r="BA963" s="2">
        <f>IF(""&amp;$F963&lt;&gt;"4","",IF($AY963="YES","",IF(ROUND(SUMIFS($AE$2:$AE$4001,$L$2:$L$4001,$L963,$F$2:$F$4001,"4")-SUMIFS('AR SALES'!$Y$2:$Y$2501,'AR SALES'!$L$2:$L$2501,$L963,'AR SALES'!$AD$2:$AD$2501,"OFF"),2)=0,"","STALE")))</f>
        <v/>
      </c>
      <c r="BB963" s="2">
        <f>IF(OR(""&amp;$F963="2",""&amp;$F963="4",""&amp;$F963="G",""&amp;$F963="H"),IF($AY963="YES","",IF($AB963&lt;&gt;0,"",IF(COUNTIFS('AR SALES'!$L$2:$L$2501,$L963,'AR SALES'!$AD$2:$AD$2501,IF(""&amp;$F963="4","OFF","ON"),'AR SALES'!$AF$2:$AF$2501,"Y")&gt;0,"","NO EXEMPTION"))),"")</f>
        <v/>
      </c>
    </row>
    <row r="964">
      <c r="AT964" s="2">
        <f>IF($L964="","",IFERROR(INDEX('AR SALES'!$H$2:$H$2501,MATCH(""&amp;$L964,'AR SALES'!$AE$2:$AE$2501,0)),""))</f>
        <v/>
      </c>
      <c r="AU964" s="2">
        <f>IF($L964="","",IF($A964&lt;&gt;"GA","",IF($E964="FULTON",IF(ISNUMBER(SEARCH("COLLEGE PARK",$AT964)),"FULTON (COLLEGE PARK)",IF(ISNUMBER(SEARCH("HAPEVILLE",$AT964)),"FULTON (HAPEVILLE)",IF(ISNUMBER(SEARCH("EAST POINT",$AT964)),"FULTON (EAST POINT)",IF(ISNUMBER(SEARCH("ATLANTA",$AT964)),"FULTON (ATL LIMITS)","FULTON")))),IF($E964="DEKALB",IF(ISNUMBER(SEARCH("ATLANTA",$AT964)),"DEKALB (ATL LIMITS)","DEKALB"),IF(AND($E964="CLAYTON",ISNUMBER(SEARCH("COLLEGE PARK",$AT964))),"CLAYTON (COLLEGE PARK)",$E964)))))</f>
        <v/>
      </c>
      <c r="AV964" s="2">
        <f>IF($L964="","",IF(""&amp;$F964="2","DIESEL",IF(OR(""&amp;$F964="G",""&amp;$F964="H"),"GAS","")))</f>
        <v/>
      </c>
      <c r="AW964" s="2">
        <f>IF($AV964="","",$R964)</f>
        <v/>
      </c>
      <c r="AX964" s="2">
        <f>IF($AV964="","",IF($AB964=0,$R964,0))</f>
        <v/>
      </c>
      <c r="AY964" s="2">
        <f>IF($AV964="","",IF(AND($Z964=0,COUNTIF('AR SALES'!$L$2:$L$2501,$L964)=0),"YES",""))</f>
        <v/>
      </c>
      <c r="AZ964" s="2">
        <f>IF($AV964="","",IFERROR(VLOOKUP($AU964,CODES!$A:$B,2,FALSE),"NO CODE"))</f>
        <v/>
      </c>
      <c r="BA964" s="2">
        <f>IF(""&amp;$F964&lt;&gt;"4","",IF($AY964="YES","",IF(ROUND(SUMIFS($AE$2:$AE$4001,$L$2:$L$4001,$L964,$F$2:$F$4001,"4")-SUMIFS('AR SALES'!$Y$2:$Y$2501,'AR SALES'!$L$2:$L$2501,$L964,'AR SALES'!$AD$2:$AD$2501,"OFF"),2)=0,"","STALE")))</f>
        <v/>
      </c>
      <c r="BB964" s="2">
        <f>IF(OR(""&amp;$F964="2",""&amp;$F964="4",""&amp;$F964="G",""&amp;$F964="H"),IF($AY964="YES","",IF($AB964&lt;&gt;0,"",IF(COUNTIFS('AR SALES'!$L$2:$L$2501,$L964,'AR SALES'!$AD$2:$AD$2501,IF(""&amp;$F964="4","OFF","ON"),'AR SALES'!$AF$2:$AF$2501,"Y")&gt;0,"","NO EXEMPTION"))),"")</f>
        <v/>
      </c>
    </row>
    <row r="965">
      <c r="AT965" s="2">
        <f>IF($L965="","",IFERROR(INDEX('AR SALES'!$H$2:$H$2501,MATCH(""&amp;$L965,'AR SALES'!$AE$2:$AE$2501,0)),""))</f>
        <v/>
      </c>
      <c r="AU965" s="2">
        <f>IF($L965="","",IF($A965&lt;&gt;"GA","",IF($E965="FULTON",IF(ISNUMBER(SEARCH("COLLEGE PARK",$AT965)),"FULTON (COLLEGE PARK)",IF(ISNUMBER(SEARCH("HAPEVILLE",$AT965)),"FULTON (HAPEVILLE)",IF(ISNUMBER(SEARCH("EAST POINT",$AT965)),"FULTON (EAST POINT)",IF(ISNUMBER(SEARCH("ATLANTA",$AT965)),"FULTON (ATL LIMITS)","FULTON")))),IF($E965="DEKALB",IF(ISNUMBER(SEARCH("ATLANTA",$AT965)),"DEKALB (ATL LIMITS)","DEKALB"),IF(AND($E965="CLAYTON",ISNUMBER(SEARCH("COLLEGE PARK",$AT965))),"CLAYTON (COLLEGE PARK)",$E965)))))</f>
        <v/>
      </c>
      <c r="AV965" s="2">
        <f>IF($L965="","",IF(""&amp;$F965="2","DIESEL",IF(OR(""&amp;$F965="G",""&amp;$F965="H"),"GAS","")))</f>
        <v/>
      </c>
      <c r="AW965" s="2">
        <f>IF($AV965="","",$R965)</f>
        <v/>
      </c>
      <c r="AX965" s="2">
        <f>IF($AV965="","",IF($AB965=0,$R965,0))</f>
        <v/>
      </c>
      <c r="AY965" s="2">
        <f>IF($AV965="","",IF(AND($Z965=0,COUNTIF('AR SALES'!$L$2:$L$2501,$L965)=0),"YES",""))</f>
        <v/>
      </c>
      <c r="AZ965" s="2">
        <f>IF($AV965="","",IFERROR(VLOOKUP($AU965,CODES!$A:$B,2,FALSE),"NO CODE"))</f>
        <v/>
      </c>
      <c r="BA965" s="2">
        <f>IF(""&amp;$F965&lt;&gt;"4","",IF($AY965="YES","",IF(ROUND(SUMIFS($AE$2:$AE$4001,$L$2:$L$4001,$L965,$F$2:$F$4001,"4")-SUMIFS('AR SALES'!$Y$2:$Y$2501,'AR SALES'!$L$2:$L$2501,$L965,'AR SALES'!$AD$2:$AD$2501,"OFF"),2)=0,"","STALE")))</f>
        <v/>
      </c>
      <c r="BB965" s="2">
        <f>IF(OR(""&amp;$F965="2",""&amp;$F965="4",""&amp;$F965="G",""&amp;$F965="H"),IF($AY965="YES","",IF($AB965&lt;&gt;0,"",IF(COUNTIFS('AR SALES'!$L$2:$L$2501,$L965,'AR SALES'!$AD$2:$AD$2501,IF(""&amp;$F965="4","OFF","ON"),'AR SALES'!$AF$2:$AF$2501,"Y")&gt;0,"","NO EXEMPTION"))),"")</f>
        <v/>
      </c>
    </row>
    <row r="966">
      <c r="AT966" s="2">
        <f>IF($L966="","",IFERROR(INDEX('AR SALES'!$H$2:$H$2501,MATCH(""&amp;$L966,'AR SALES'!$AE$2:$AE$2501,0)),""))</f>
        <v/>
      </c>
      <c r="AU966" s="2">
        <f>IF($L966="","",IF($A966&lt;&gt;"GA","",IF($E966="FULTON",IF(ISNUMBER(SEARCH("COLLEGE PARK",$AT966)),"FULTON (COLLEGE PARK)",IF(ISNUMBER(SEARCH("HAPEVILLE",$AT966)),"FULTON (HAPEVILLE)",IF(ISNUMBER(SEARCH("EAST POINT",$AT966)),"FULTON (EAST POINT)",IF(ISNUMBER(SEARCH("ATLANTA",$AT966)),"FULTON (ATL LIMITS)","FULTON")))),IF($E966="DEKALB",IF(ISNUMBER(SEARCH("ATLANTA",$AT966)),"DEKALB (ATL LIMITS)","DEKALB"),IF(AND($E966="CLAYTON",ISNUMBER(SEARCH("COLLEGE PARK",$AT966))),"CLAYTON (COLLEGE PARK)",$E966)))))</f>
        <v/>
      </c>
      <c r="AV966" s="2">
        <f>IF($L966="","",IF(""&amp;$F966="2","DIESEL",IF(OR(""&amp;$F966="G",""&amp;$F966="H"),"GAS","")))</f>
        <v/>
      </c>
      <c r="AW966" s="2">
        <f>IF($AV966="","",$R966)</f>
        <v/>
      </c>
      <c r="AX966" s="2">
        <f>IF($AV966="","",IF($AB966=0,$R966,0))</f>
        <v/>
      </c>
      <c r="AY966" s="2">
        <f>IF($AV966="","",IF(AND($Z966=0,COUNTIF('AR SALES'!$L$2:$L$2501,$L966)=0),"YES",""))</f>
        <v/>
      </c>
      <c r="AZ966" s="2">
        <f>IF($AV966="","",IFERROR(VLOOKUP($AU966,CODES!$A:$B,2,FALSE),"NO CODE"))</f>
        <v/>
      </c>
      <c r="BA966" s="2">
        <f>IF(""&amp;$F966&lt;&gt;"4","",IF($AY966="YES","",IF(ROUND(SUMIFS($AE$2:$AE$4001,$L$2:$L$4001,$L966,$F$2:$F$4001,"4")-SUMIFS('AR SALES'!$Y$2:$Y$2501,'AR SALES'!$L$2:$L$2501,$L966,'AR SALES'!$AD$2:$AD$2501,"OFF"),2)=0,"","STALE")))</f>
        <v/>
      </c>
      <c r="BB966" s="2">
        <f>IF(OR(""&amp;$F966="2",""&amp;$F966="4",""&amp;$F966="G",""&amp;$F966="H"),IF($AY966="YES","",IF($AB966&lt;&gt;0,"",IF(COUNTIFS('AR SALES'!$L$2:$L$2501,$L966,'AR SALES'!$AD$2:$AD$2501,IF(""&amp;$F966="4","OFF","ON"),'AR SALES'!$AF$2:$AF$2501,"Y")&gt;0,"","NO EXEMPTION"))),"")</f>
        <v/>
      </c>
    </row>
    <row r="967">
      <c r="AT967" s="2">
        <f>IF($L967="","",IFERROR(INDEX('AR SALES'!$H$2:$H$2501,MATCH(""&amp;$L967,'AR SALES'!$AE$2:$AE$2501,0)),""))</f>
        <v/>
      </c>
      <c r="AU967" s="2">
        <f>IF($L967="","",IF($A967&lt;&gt;"GA","",IF($E967="FULTON",IF(ISNUMBER(SEARCH("COLLEGE PARK",$AT967)),"FULTON (COLLEGE PARK)",IF(ISNUMBER(SEARCH("HAPEVILLE",$AT967)),"FULTON (HAPEVILLE)",IF(ISNUMBER(SEARCH("EAST POINT",$AT967)),"FULTON (EAST POINT)",IF(ISNUMBER(SEARCH("ATLANTA",$AT967)),"FULTON (ATL LIMITS)","FULTON")))),IF($E967="DEKALB",IF(ISNUMBER(SEARCH("ATLANTA",$AT967)),"DEKALB (ATL LIMITS)","DEKALB"),IF(AND($E967="CLAYTON",ISNUMBER(SEARCH("COLLEGE PARK",$AT967))),"CLAYTON (COLLEGE PARK)",$E967)))))</f>
        <v/>
      </c>
      <c r="AV967" s="2">
        <f>IF($L967="","",IF(""&amp;$F967="2","DIESEL",IF(OR(""&amp;$F967="G",""&amp;$F967="H"),"GAS","")))</f>
        <v/>
      </c>
      <c r="AW967" s="2">
        <f>IF($AV967="","",$R967)</f>
        <v/>
      </c>
      <c r="AX967" s="2">
        <f>IF($AV967="","",IF($AB967=0,$R967,0))</f>
        <v/>
      </c>
      <c r="AY967" s="2">
        <f>IF($AV967="","",IF(AND($Z967=0,COUNTIF('AR SALES'!$L$2:$L$2501,$L967)=0),"YES",""))</f>
        <v/>
      </c>
      <c r="AZ967" s="2">
        <f>IF($AV967="","",IFERROR(VLOOKUP($AU967,CODES!$A:$B,2,FALSE),"NO CODE"))</f>
        <v/>
      </c>
      <c r="BA967" s="2">
        <f>IF(""&amp;$F967&lt;&gt;"4","",IF($AY967="YES","",IF(ROUND(SUMIFS($AE$2:$AE$4001,$L$2:$L$4001,$L967,$F$2:$F$4001,"4")-SUMIFS('AR SALES'!$Y$2:$Y$2501,'AR SALES'!$L$2:$L$2501,$L967,'AR SALES'!$AD$2:$AD$2501,"OFF"),2)=0,"","STALE")))</f>
        <v/>
      </c>
      <c r="BB967" s="2">
        <f>IF(OR(""&amp;$F967="2",""&amp;$F967="4",""&amp;$F967="G",""&amp;$F967="H"),IF($AY967="YES","",IF($AB967&lt;&gt;0,"",IF(COUNTIFS('AR SALES'!$L$2:$L$2501,$L967,'AR SALES'!$AD$2:$AD$2501,IF(""&amp;$F967="4","OFF","ON"),'AR SALES'!$AF$2:$AF$2501,"Y")&gt;0,"","NO EXEMPTION"))),"")</f>
        <v/>
      </c>
    </row>
    <row r="968">
      <c r="AT968" s="2">
        <f>IF($L968="","",IFERROR(INDEX('AR SALES'!$H$2:$H$2501,MATCH(""&amp;$L968,'AR SALES'!$AE$2:$AE$2501,0)),""))</f>
        <v/>
      </c>
      <c r="AU968" s="2">
        <f>IF($L968="","",IF($A968&lt;&gt;"GA","",IF($E968="FULTON",IF(ISNUMBER(SEARCH("COLLEGE PARK",$AT968)),"FULTON (COLLEGE PARK)",IF(ISNUMBER(SEARCH("HAPEVILLE",$AT968)),"FULTON (HAPEVILLE)",IF(ISNUMBER(SEARCH("EAST POINT",$AT968)),"FULTON (EAST POINT)",IF(ISNUMBER(SEARCH("ATLANTA",$AT968)),"FULTON (ATL LIMITS)","FULTON")))),IF($E968="DEKALB",IF(ISNUMBER(SEARCH("ATLANTA",$AT968)),"DEKALB (ATL LIMITS)","DEKALB"),IF(AND($E968="CLAYTON",ISNUMBER(SEARCH("COLLEGE PARK",$AT968))),"CLAYTON (COLLEGE PARK)",$E968)))))</f>
        <v/>
      </c>
      <c r="AV968" s="2">
        <f>IF($L968="","",IF(""&amp;$F968="2","DIESEL",IF(OR(""&amp;$F968="G",""&amp;$F968="H"),"GAS","")))</f>
        <v/>
      </c>
      <c r="AW968" s="2">
        <f>IF($AV968="","",$R968)</f>
        <v/>
      </c>
      <c r="AX968" s="2">
        <f>IF($AV968="","",IF($AB968=0,$R968,0))</f>
        <v/>
      </c>
      <c r="AY968" s="2">
        <f>IF($AV968="","",IF(AND($Z968=0,COUNTIF('AR SALES'!$L$2:$L$2501,$L968)=0),"YES",""))</f>
        <v/>
      </c>
      <c r="AZ968" s="2">
        <f>IF($AV968="","",IFERROR(VLOOKUP($AU968,CODES!$A:$B,2,FALSE),"NO CODE"))</f>
        <v/>
      </c>
      <c r="BA968" s="2">
        <f>IF(""&amp;$F968&lt;&gt;"4","",IF($AY968="YES","",IF(ROUND(SUMIFS($AE$2:$AE$4001,$L$2:$L$4001,$L968,$F$2:$F$4001,"4")-SUMIFS('AR SALES'!$Y$2:$Y$2501,'AR SALES'!$L$2:$L$2501,$L968,'AR SALES'!$AD$2:$AD$2501,"OFF"),2)=0,"","STALE")))</f>
        <v/>
      </c>
      <c r="BB968" s="2">
        <f>IF(OR(""&amp;$F968="2",""&amp;$F968="4",""&amp;$F968="G",""&amp;$F968="H"),IF($AY968="YES","",IF($AB968&lt;&gt;0,"",IF(COUNTIFS('AR SALES'!$L$2:$L$2501,$L968,'AR SALES'!$AD$2:$AD$2501,IF(""&amp;$F968="4","OFF","ON"),'AR SALES'!$AF$2:$AF$2501,"Y")&gt;0,"","NO EXEMPTION"))),"")</f>
        <v/>
      </c>
    </row>
    <row r="969">
      <c r="AT969" s="2">
        <f>IF($L969="","",IFERROR(INDEX('AR SALES'!$H$2:$H$2501,MATCH(""&amp;$L969,'AR SALES'!$AE$2:$AE$2501,0)),""))</f>
        <v/>
      </c>
      <c r="AU969" s="2">
        <f>IF($L969="","",IF($A969&lt;&gt;"GA","",IF($E969="FULTON",IF(ISNUMBER(SEARCH("COLLEGE PARK",$AT969)),"FULTON (COLLEGE PARK)",IF(ISNUMBER(SEARCH("HAPEVILLE",$AT969)),"FULTON (HAPEVILLE)",IF(ISNUMBER(SEARCH("EAST POINT",$AT969)),"FULTON (EAST POINT)",IF(ISNUMBER(SEARCH("ATLANTA",$AT969)),"FULTON (ATL LIMITS)","FULTON")))),IF($E969="DEKALB",IF(ISNUMBER(SEARCH("ATLANTA",$AT969)),"DEKALB (ATL LIMITS)","DEKALB"),IF(AND($E969="CLAYTON",ISNUMBER(SEARCH("COLLEGE PARK",$AT969))),"CLAYTON (COLLEGE PARK)",$E969)))))</f>
        <v/>
      </c>
      <c r="AV969" s="2">
        <f>IF($L969="","",IF(""&amp;$F969="2","DIESEL",IF(OR(""&amp;$F969="G",""&amp;$F969="H"),"GAS","")))</f>
        <v/>
      </c>
      <c r="AW969" s="2">
        <f>IF($AV969="","",$R969)</f>
        <v/>
      </c>
      <c r="AX969" s="2">
        <f>IF($AV969="","",IF($AB969=0,$R969,0))</f>
        <v/>
      </c>
      <c r="AY969" s="2">
        <f>IF($AV969="","",IF(AND($Z969=0,COUNTIF('AR SALES'!$L$2:$L$2501,$L969)=0),"YES",""))</f>
        <v/>
      </c>
      <c r="AZ969" s="2">
        <f>IF($AV969="","",IFERROR(VLOOKUP($AU969,CODES!$A:$B,2,FALSE),"NO CODE"))</f>
        <v/>
      </c>
      <c r="BA969" s="2">
        <f>IF(""&amp;$F969&lt;&gt;"4","",IF($AY969="YES","",IF(ROUND(SUMIFS($AE$2:$AE$4001,$L$2:$L$4001,$L969,$F$2:$F$4001,"4")-SUMIFS('AR SALES'!$Y$2:$Y$2501,'AR SALES'!$L$2:$L$2501,$L969,'AR SALES'!$AD$2:$AD$2501,"OFF"),2)=0,"","STALE")))</f>
        <v/>
      </c>
      <c r="BB969" s="2">
        <f>IF(OR(""&amp;$F969="2",""&amp;$F969="4",""&amp;$F969="G",""&amp;$F969="H"),IF($AY969="YES","",IF($AB969&lt;&gt;0,"",IF(COUNTIFS('AR SALES'!$L$2:$L$2501,$L969,'AR SALES'!$AD$2:$AD$2501,IF(""&amp;$F969="4","OFF","ON"),'AR SALES'!$AF$2:$AF$2501,"Y")&gt;0,"","NO EXEMPTION"))),"")</f>
        <v/>
      </c>
    </row>
    <row r="970">
      <c r="AT970" s="2">
        <f>IF($L970="","",IFERROR(INDEX('AR SALES'!$H$2:$H$2501,MATCH(""&amp;$L970,'AR SALES'!$AE$2:$AE$2501,0)),""))</f>
        <v/>
      </c>
      <c r="AU970" s="2">
        <f>IF($L970="","",IF($A970&lt;&gt;"GA","",IF($E970="FULTON",IF(ISNUMBER(SEARCH("COLLEGE PARK",$AT970)),"FULTON (COLLEGE PARK)",IF(ISNUMBER(SEARCH("HAPEVILLE",$AT970)),"FULTON (HAPEVILLE)",IF(ISNUMBER(SEARCH("EAST POINT",$AT970)),"FULTON (EAST POINT)",IF(ISNUMBER(SEARCH("ATLANTA",$AT970)),"FULTON (ATL LIMITS)","FULTON")))),IF($E970="DEKALB",IF(ISNUMBER(SEARCH("ATLANTA",$AT970)),"DEKALB (ATL LIMITS)","DEKALB"),IF(AND($E970="CLAYTON",ISNUMBER(SEARCH("COLLEGE PARK",$AT970))),"CLAYTON (COLLEGE PARK)",$E970)))))</f>
        <v/>
      </c>
      <c r="AV970" s="2">
        <f>IF($L970="","",IF(""&amp;$F970="2","DIESEL",IF(OR(""&amp;$F970="G",""&amp;$F970="H"),"GAS","")))</f>
        <v/>
      </c>
      <c r="AW970" s="2">
        <f>IF($AV970="","",$R970)</f>
        <v/>
      </c>
      <c r="AX970" s="2">
        <f>IF($AV970="","",IF($AB970=0,$R970,0))</f>
        <v/>
      </c>
      <c r="AY970" s="2">
        <f>IF($AV970="","",IF(AND($Z970=0,COUNTIF('AR SALES'!$L$2:$L$2501,$L970)=0),"YES",""))</f>
        <v/>
      </c>
      <c r="AZ970" s="2">
        <f>IF($AV970="","",IFERROR(VLOOKUP($AU970,CODES!$A:$B,2,FALSE),"NO CODE"))</f>
        <v/>
      </c>
      <c r="BA970" s="2">
        <f>IF(""&amp;$F970&lt;&gt;"4","",IF($AY970="YES","",IF(ROUND(SUMIFS($AE$2:$AE$4001,$L$2:$L$4001,$L970,$F$2:$F$4001,"4")-SUMIFS('AR SALES'!$Y$2:$Y$2501,'AR SALES'!$L$2:$L$2501,$L970,'AR SALES'!$AD$2:$AD$2501,"OFF"),2)=0,"","STALE")))</f>
        <v/>
      </c>
      <c r="BB970" s="2">
        <f>IF(OR(""&amp;$F970="2",""&amp;$F970="4",""&amp;$F970="G",""&amp;$F970="H"),IF($AY970="YES","",IF($AB970&lt;&gt;0,"",IF(COUNTIFS('AR SALES'!$L$2:$L$2501,$L970,'AR SALES'!$AD$2:$AD$2501,IF(""&amp;$F970="4","OFF","ON"),'AR SALES'!$AF$2:$AF$2501,"Y")&gt;0,"","NO EXEMPTION"))),"")</f>
        <v/>
      </c>
    </row>
    <row r="971">
      <c r="AT971" s="2">
        <f>IF($L971="","",IFERROR(INDEX('AR SALES'!$H$2:$H$2501,MATCH(""&amp;$L971,'AR SALES'!$AE$2:$AE$2501,0)),""))</f>
        <v/>
      </c>
      <c r="AU971" s="2">
        <f>IF($L971="","",IF($A971&lt;&gt;"GA","",IF($E971="FULTON",IF(ISNUMBER(SEARCH("COLLEGE PARK",$AT971)),"FULTON (COLLEGE PARK)",IF(ISNUMBER(SEARCH("HAPEVILLE",$AT971)),"FULTON (HAPEVILLE)",IF(ISNUMBER(SEARCH("EAST POINT",$AT971)),"FULTON (EAST POINT)",IF(ISNUMBER(SEARCH("ATLANTA",$AT971)),"FULTON (ATL LIMITS)","FULTON")))),IF($E971="DEKALB",IF(ISNUMBER(SEARCH("ATLANTA",$AT971)),"DEKALB (ATL LIMITS)","DEKALB"),IF(AND($E971="CLAYTON",ISNUMBER(SEARCH("COLLEGE PARK",$AT971))),"CLAYTON (COLLEGE PARK)",$E971)))))</f>
        <v/>
      </c>
      <c r="AV971" s="2">
        <f>IF($L971="","",IF(""&amp;$F971="2","DIESEL",IF(OR(""&amp;$F971="G",""&amp;$F971="H"),"GAS","")))</f>
        <v/>
      </c>
      <c r="AW971" s="2">
        <f>IF($AV971="","",$R971)</f>
        <v/>
      </c>
      <c r="AX971" s="2">
        <f>IF($AV971="","",IF($AB971=0,$R971,0))</f>
        <v/>
      </c>
      <c r="AY971" s="2">
        <f>IF($AV971="","",IF(AND($Z971=0,COUNTIF('AR SALES'!$L$2:$L$2501,$L971)=0),"YES",""))</f>
        <v/>
      </c>
      <c r="AZ971" s="2">
        <f>IF($AV971="","",IFERROR(VLOOKUP($AU971,CODES!$A:$B,2,FALSE),"NO CODE"))</f>
        <v/>
      </c>
      <c r="BA971" s="2">
        <f>IF(""&amp;$F971&lt;&gt;"4","",IF($AY971="YES","",IF(ROUND(SUMIFS($AE$2:$AE$4001,$L$2:$L$4001,$L971,$F$2:$F$4001,"4")-SUMIFS('AR SALES'!$Y$2:$Y$2501,'AR SALES'!$L$2:$L$2501,$L971,'AR SALES'!$AD$2:$AD$2501,"OFF"),2)=0,"","STALE")))</f>
        <v/>
      </c>
      <c r="BB971" s="2">
        <f>IF(OR(""&amp;$F971="2",""&amp;$F971="4",""&amp;$F971="G",""&amp;$F971="H"),IF($AY971="YES","",IF($AB971&lt;&gt;0,"",IF(COUNTIFS('AR SALES'!$L$2:$L$2501,$L971,'AR SALES'!$AD$2:$AD$2501,IF(""&amp;$F971="4","OFF","ON"),'AR SALES'!$AF$2:$AF$2501,"Y")&gt;0,"","NO EXEMPTION"))),"")</f>
        <v/>
      </c>
    </row>
    <row r="972">
      <c r="AT972" s="2">
        <f>IF($L972="","",IFERROR(INDEX('AR SALES'!$H$2:$H$2501,MATCH(""&amp;$L972,'AR SALES'!$AE$2:$AE$2501,0)),""))</f>
        <v/>
      </c>
      <c r="AU972" s="2">
        <f>IF($L972="","",IF($A972&lt;&gt;"GA","",IF($E972="FULTON",IF(ISNUMBER(SEARCH("COLLEGE PARK",$AT972)),"FULTON (COLLEGE PARK)",IF(ISNUMBER(SEARCH("HAPEVILLE",$AT972)),"FULTON (HAPEVILLE)",IF(ISNUMBER(SEARCH("EAST POINT",$AT972)),"FULTON (EAST POINT)",IF(ISNUMBER(SEARCH("ATLANTA",$AT972)),"FULTON (ATL LIMITS)","FULTON")))),IF($E972="DEKALB",IF(ISNUMBER(SEARCH("ATLANTA",$AT972)),"DEKALB (ATL LIMITS)","DEKALB"),IF(AND($E972="CLAYTON",ISNUMBER(SEARCH("COLLEGE PARK",$AT972))),"CLAYTON (COLLEGE PARK)",$E972)))))</f>
        <v/>
      </c>
      <c r="AV972" s="2">
        <f>IF($L972="","",IF(""&amp;$F972="2","DIESEL",IF(OR(""&amp;$F972="G",""&amp;$F972="H"),"GAS","")))</f>
        <v/>
      </c>
      <c r="AW972" s="2">
        <f>IF($AV972="","",$R972)</f>
        <v/>
      </c>
      <c r="AX972" s="2">
        <f>IF($AV972="","",IF($AB972=0,$R972,0))</f>
        <v/>
      </c>
      <c r="AY972" s="2">
        <f>IF($AV972="","",IF(AND($Z972=0,COUNTIF('AR SALES'!$L$2:$L$2501,$L972)=0),"YES",""))</f>
        <v/>
      </c>
      <c r="AZ972" s="2">
        <f>IF($AV972="","",IFERROR(VLOOKUP($AU972,CODES!$A:$B,2,FALSE),"NO CODE"))</f>
        <v/>
      </c>
      <c r="BA972" s="2">
        <f>IF(""&amp;$F972&lt;&gt;"4","",IF($AY972="YES","",IF(ROUND(SUMIFS($AE$2:$AE$4001,$L$2:$L$4001,$L972,$F$2:$F$4001,"4")-SUMIFS('AR SALES'!$Y$2:$Y$2501,'AR SALES'!$L$2:$L$2501,$L972,'AR SALES'!$AD$2:$AD$2501,"OFF"),2)=0,"","STALE")))</f>
        <v/>
      </c>
      <c r="BB972" s="2">
        <f>IF(OR(""&amp;$F972="2",""&amp;$F972="4",""&amp;$F972="G",""&amp;$F972="H"),IF($AY972="YES","",IF($AB972&lt;&gt;0,"",IF(COUNTIFS('AR SALES'!$L$2:$L$2501,$L972,'AR SALES'!$AD$2:$AD$2501,IF(""&amp;$F972="4","OFF","ON"),'AR SALES'!$AF$2:$AF$2501,"Y")&gt;0,"","NO EXEMPTION"))),"")</f>
        <v/>
      </c>
    </row>
    <row r="973">
      <c r="AT973" s="2">
        <f>IF($L973="","",IFERROR(INDEX('AR SALES'!$H$2:$H$2501,MATCH(""&amp;$L973,'AR SALES'!$AE$2:$AE$2501,0)),""))</f>
        <v/>
      </c>
      <c r="AU973" s="2">
        <f>IF($L973="","",IF($A973&lt;&gt;"GA","",IF($E973="FULTON",IF(ISNUMBER(SEARCH("COLLEGE PARK",$AT973)),"FULTON (COLLEGE PARK)",IF(ISNUMBER(SEARCH("HAPEVILLE",$AT973)),"FULTON (HAPEVILLE)",IF(ISNUMBER(SEARCH("EAST POINT",$AT973)),"FULTON (EAST POINT)",IF(ISNUMBER(SEARCH("ATLANTA",$AT973)),"FULTON (ATL LIMITS)","FULTON")))),IF($E973="DEKALB",IF(ISNUMBER(SEARCH("ATLANTA",$AT973)),"DEKALB (ATL LIMITS)","DEKALB"),IF(AND($E973="CLAYTON",ISNUMBER(SEARCH("COLLEGE PARK",$AT973))),"CLAYTON (COLLEGE PARK)",$E973)))))</f>
        <v/>
      </c>
      <c r="AV973" s="2">
        <f>IF($L973="","",IF(""&amp;$F973="2","DIESEL",IF(OR(""&amp;$F973="G",""&amp;$F973="H"),"GAS","")))</f>
        <v/>
      </c>
      <c r="AW973" s="2">
        <f>IF($AV973="","",$R973)</f>
        <v/>
      </c>
      <c r="AX973" s="2">
        <f>IF($AV973="","",IF($AB973=0,$R973,0))</f>
        <v/>
      </c>
      <c r="AY973" s="2">
        <f>IF($AV973="","",IF(AND($Z973=0,COUNTIF('AR SALES'!$L$2:$L$2501,$L973)=0),"YES",""))</f>
        <v/>
      </c>
      <c r="AZ973" s="2">
        <f>IF($AV973="","",IFERROR(VLOOKUP($AU973,CODES!$A:$B,2,FALSE),"NO CODE"))</f>
        <v/>
      </c>
      <c r="BA973" s="2">
        <f>IF(""&amp;$F973&lt;&gt;"4","",IF($AY973="YES","",IF(ROUND(SUMIFS($AE$2:$AE$4001,$L$2:$L$4001,$L973,$F$2:$F$4001,"4")-SUMIFS('AR SALES'!$Y$2:$Y$2501,'AR SALES'!$L$2:$L$2501,$L973,'AR SALES'!$AD$2:$AD$2501,"OFF"),2)=0,"","STALE")))</f>
        <v/>
      </c>
      <c r="BB973" s="2">
        <f>IF(OR(""&amp;$F973="2",""&amp;$F973="4",""&amp;$F973="G",""&amp;$F973="H"),IF($AY973="YES","",IF($AB973&lt;&gt;0,"",IF(COUNTIFS('AR SALES'!$L$2:$L$2501,$L973,'AR SALES'!$AD$2:$AD$2501,IF(""&amp;$F973="4","OFF","ON"),'AR SALES'!$AF$2:$AF$2501,"Y")&gt;0,"","NO EXEMPTION"))),"")</f>
        <v/>
      </c>
    </row>
    <row r="974">
      <c r="AT974" s="2">
        <f>IF($L974="","",IFERROR(INDEX('AR SALES'!$H$2:$H$2501,MATCH(""&amp;$L974,'AR SALES'!$AE$2:$AE$2501,0)),""))</f>
        <v/>
      </c>
      <c r="AU974" s="2">
        <f>IF($L974="","",IF($A974&lt;&gt;"GA","",IF($E974="FULTON",IF(ISNUMBER(SEARCH("COLLEGE PARK",$AT974)),"FULTON (COLLEGE PARK)",IF(ISNUMBER(SEARCH("HAPEVILLE",$AT974)),"FULTON (HAPEVILLE)",IF(ISNUMBER(SEARCH("EAST POINT",$AT974)),"FULTON (EAST POINT)",IF(ISNUMBER(SEARCH("ATLANTA",$AT974)),"FULTON (ATL LIMITS)","FULTON")))),IF($E974="DEKALB",IF(ISNUMBER(SEARCH("ATLANTA",$AT974)),"DEKALB (ATL LIMITS)","DEKALB"),IF(AND($E974="CLAYTON",ISNUMBER(SEARCH("COLLEGE PARK",$AT974))),"CLAYTON (COLLEGE PARK)",$E974)))))</f>
        <v/>
      </c>
      <c r="AV974" s="2">
        <f>IF($L974="","",IF(""&amp;$F974="2","DIESEL",IF(OR(""&amp;$F974="G",""&amp;$F974="H"),"GAS","")))</f>
        <v/>
      </c>
      <c r="AW974" s="2">
        <f>IF($AV974="","",$R974)</f>
        <v/>
      </c>
      <c r="AX974" s="2">
        <f>IF($AV974="","",IF($AB974=0,$R974,0))</f>
        <v/>
      </c>
      <c r="AY974" s="2">
        <f>IF($AV974="","",IF(AND($Z974=0,COUNTIF('AR SALES'!$L$2:$L$2501,$L974)=0),"YES",""))</f>
        <v/>
      </c>
      <c r="AZ974" s="2">
        <f>IF($AV974="","",IFERROR(VLOOKUP($AU974,CODES!$A:$B,2,FALSE),"NO CODE"))</f>
        <v/>
      </c>
      <c r="BA974" s="2">
        <f>IF(""&amp;$F974&lt;&gt;"4","",IF($AY974="YES","",IF(ROUND(SUMIFS($AE$2:$AE$4001,$L$2:$L$4001,$L974,$F$2:$F$4001,"4")-SUMIFS('AR SALES'!$Y$2:$Y$2501,'AR SALES'!$L$2:$L$2501,$L974,'AR SALES'!$AD$2:$AD$2501,"OFF"),2)=0,"","STALE")))</f>
        <v/>
      </c>
      <c r="BB974" s="2">
        <f>IF(OR(""&amp;$F974="2",""&amp;$F974="4",""&amp;$F974="G",""&amp;$F974="H"),IF($AY974="YES","",IF($AB974&lt;&gt;0,"",IF(COUNTIFS('AR SALES'!$L$2:$L$2501,$L974,'AR SALES'!$AD$2:$AD$2501,IF(""&amp;$F974="4","OFF","ON"),'AR SALES'!$AF$2:$AF$2501,"Y")&gt;0,"","NO EXEMPTION"))),"")</f>
        <v/>
      </c>
    </row>
    <row r="975">
      <c r="AT975" s="2">
        <f>IF($L975="","",IFERROR(INDEX('AR SALES'!$H$2:$H$2501,MATCH(""&amp;$L975,'AR SALES'!$AE$2:$AE$2501,0)),""))</f>
        <v/>
      </c>
      <c r="AU975" s="2">
        <f>IF($L975="","",IF($A975&lt;&gt;"GA","",IF($E975="FULTON",IF(ISNUMBER(SEARCH("COLLEGE PARK",$AT975)),"FULTON (COLLEGE PARK)",IF(ISNUMBER(SEARCH("HAPEVILLE",$AT975)),"FULTON (HAPEVILLE)",IF(ISNUMBER(SEARCH("EAST POINT",$AT975)),"FULTON (EAST POINT)",IF(ISNUMBER(SEARCH("ATLANTA",$AT975)),"FULTON (ATL LIMITS)","FULTON")))),IF($E975="DEKALB",IF(ISNUMBER(SEARCH("ATLANTA",$AT975)),"DEKALB (ATL LIMITS)","DEKALB"),IF(AND($E975="CLAYTON",ISNUMBER(SEARCH("COLLEGE PARK",$AT975))),"CLAYTON (COLLEGE PARK)",$E975)))))</f>
        <v/>
      </c>
      <c r="AV975" s="2">
        <f>IF($L975="","",IF(""&amp;$F975="2","DIESEL",IF(OR(""&amp;$F975="G",""&amp;$F975="H"),"GAS","")))</f>
        <v/>
      </c>
      <c r="AW975" s="2">
        <f>IF($AV975="","",$R975)</f>
        <v/>
      </c>
      <c r="AX975" s="2">
        <f>IF($AV975="","",IF($AB975=0,$R975,0))</f>
        <v/>
      </c>
      <c r="AY975" s="2">
        <f>IF($AV975="","",IF(AND($Z975=0,COUNTIF('AR SALES'!$L$2:$L$2501,$L975)=0),"YES",""))</f>
        <v/>
      </c>
      <c r="AZ975" s="2">
        <f>IF($AV975="","",IFERROR(VLOOKUP($AU975,CODES!$A:$B,2,FALSE),"NO CODE"))</f>
        <v/>
      </c>
      <c r="BA975" s="2">
        <f>IF(""&amp;$F975&lt;&gt;"4","",IF($AY975="YES","",IF(ROUND(SUMIFS($AE$2:$AE$4001,$L$2:$L$4001,$L975,$F$2:$F$4001,"4")-SUMIFS('AR SALES'!$Y$2:$Y$2501,'AR SALES'!$L$2:$L$2501,$L975,'AR SALES'!$AD$2:$AD$2501,"OFF"),2)=0,"","STALE")))</f>
        <v/>
      </c>
      <c r="BB975" s="2">
        <f>IF(OR(""&amp;$F975="2",""&amp;$F975="4",""&amp;$F975="G",""&amp;$F975="H"),IF($AY975="YES","",IF($AB975&lt;&gt;0,"",IF(COUNTIFS('AR SALES'!$L$2:$L$2501,$L975,'AR SALES'!$AD$2:$AD$2501,IF(""&amp;$F975="4","OFF","ON"),'AR SALES'!$AF$2:$AF$2501,"Y")&gt;0,"","NO EXEMPTION"))),"")</f>
        <v/>
      </c>
    </row>
    <row r="976">
      <c r="AT976" s="2">
        <f>IF($L976="","",IFERROR(INDEX('AR SALES'!$H$2:$H$2501,MATCH(""&amp;$L976,'AR SALES'!$AE$2:$AE$2501,0)),""))</f>
        <v/>
      </c>
      <c r="AU976" s="2">
        <f>IF($L976="","",IF($A976&lt;&gt;"GA","",IF($E976="FULTON",IF(ISNUMBER(SEARCH("COLLEGE PARK",$AT976)),"FULTON (COLLEGE PARK)",IF(ISNUMBER(SEARCH("HAPEVILLE",$AT976)),"FULTON (HAPEVILLE)",IF(ISNUMBER(SEARCH("EAST POINT",$AT976)),"FULTON (EAST POINT)",IF(ISNUMBER(SEARCH("ATLANTA",$AT976)),"FULTON (ATL LIMITS)","FULTON")))),IF($E976="DEKALB",IF(ISNUMBER(SEARCH("ATLANTA",$AT976)),"DEKALB (ATL LIMITS)","DEKALB"),IF(AND($E976="CLAYTON",ISNUMBER(SEARCH("COLLEGE PARK",$AT976))),"CLAYTON (COLLEGE PARK)",$E976)))))</f>
        <v/>
      </c>
      <c r="AV976" s="2">
        <f>IF($L976="","",IF(""&amp;$F976="2","DIESEL",IF(OR(""&amp;$F976="G",""&amp;$F976="H"),"GAS","")))</f>
        <v/>
      </c>
      <c r="AW976" s="2">
        <f>IF($AV976="","",$R976)</f>
        <v/>
      </c>
      <c r="AX976" s="2">
        <f>IF($AV976="","",IF($AB976=0,$R976,0))</f>
        <v/>
      </c>
      <c r="AY976" s="2">
        <f>IF($AV976="","",IF(AND($Z976=0,COUNTIF('AR SALES'!$L$2:$L$2501,$L976)=0),"YES",""))</f>
        <v/>
      </c>
      <c r="AZ976" s="2">
        <f>IF($AV976="","",IFERROR(VLOOKUP($AU976,CODES!$A:$B,2,FALSE),"NO CODE"))</f>
        <v/>
      </c>
      <c r="BA976" s="2">
        <f>IF(""&amp;$F976&lt;&gt;"4","",IF($AY976="YES","",IF(ROUND(SUMIFS($AE$2:$AE$4001,$L$2:$L$4001,$L976,$F$2:$F$4001,"4")-SUMIFS('AR SALES'!$Y$2:$Y$2501,'AR SALES'!$L$2:$L$2501,$L976,'AR SALES'!$AD$2:$AD$2501,"OFF"),2)=0,"","STALE")))</f>
        <v/>
      </c>
      <c r="BB976" s="2">
        <f>IF(OR(""&amp;$F976="2",""&amp;$F976="4",""&amp;$F976="G",""&amp;$F976="H"),IF($AY976="YES","",IF($AB976&lt;&gt;0,"",IF(COUNTIFS('AR SALES'!$L$2:$L$2501,$L976,'AR SALES'!$AD$2:$AD$2501,IF(""&amp;$F976="4","OFF","ON"),'AR SALES'!$AF$2:$AF$2501,"Y")&gt;0,"","NO EXEMPTION"))),"")</f>
        <v/>
      </c>
    </row>
    <row r="977">
      <c r="AT977" s="2">
        <f>IF($L977="","",IFERROR(INDEX('AR SALES'!$H$2:$H$2501,MATCH(""&amp;$L977,'AR SALES'!$AE$2:$AE$2501,0)),""))</f>
        <v/>
      </c>
      <c r="AU977" s="2">
        <f>IF($L977="","",IF($A977&lt;&gt;"GA","",IF($E977="FULTON",IF(ISNUMBER(SEARCH("COLLEGE PARK",$AT977)),"FULTON (COLLEGE PARK)",IF(ISNUMBER(SEARCH("HAPEVILLE",$AT977)),"FULTON (HAPEVILLE)",IF(ISNUMBER(SEARCH("EAST POINT",$AT977)),"FULTON (EAST POINT)",IF(ISNUMBER(SEARCH("ATLANTA",$AT977)),"FULTON (ATL LIMITS)","FULTON")))),IF($E977="DEKALB",IF(ISNUMBER(SEARCH("ATLANTA",$AT977)),"DEKALB (ATL LIMITS)","DEKALB"),IF(AND($E977="CLAYTON",ISNUMBER(SEARCH("COLLEGE PARK",$AT977))),"CLAYTON (COLLEGE PARK)",$E977)))))</f>
        <v/>
      </c>
      <c r="AV977" s="2">
        <f>IF($L977="","",IF(""&amp;$F977="2","DIESEL",IF(OR(""&amp;$F977="G",""&amp;$F977="H"),"GAS","")))</f>
        <v/>
      </c>
      <c r="AW977" s="2">
        <f>IF($AV977="","",$R977)</f>
        <v/>
      </c>
      <c r="AX977" s="2">
        <f>IF($AV977="","",IF($AB977=0,$R977,0))</f>
        <v/>
      </c>
      <c r="AY977" s="2">
        <f>IF($AV977="","",IF(AND($Z977=0,COUNTIF('AR SALES'!$L$2:$L$2501,$L977)=0),"YES",""))</f>
        <v/>
      </c>
      <c r="AZ977" s="2">
        <f>IF($AV977="","",IFERROR(VLOOKUP($AU977,CODES!$A:$B,2,FALSE),"NO CODE"))</f>
        <v/>
      </c>
      <c r="BA977" s="2">
        <f>IF(""&amp;$F977&lt;&gt;"4","",IF($AY977="YES","",IF(ROUND(SUMIFS($AE$2:$AE$4001,$L$2:$L$4001,$L977,$F$2:$F$4001,"4")-SUMIFS('AR SALES'!$Y$2:$Y$2501,'AR SALES'!$L$2:$L$2501,$L977,'AR SALES'!$AD$2:$AD$2501,"OFF"),2)=0,"","STALE")))</f>
        <v/>
      </c>
      <c r="BB977" s="2">
        <f>IF(OR(""&amp;$F977="2",""&amp;$F977="4",""&amp;$F977="G",""&amp;$F977="H"),IF($AY977="YES","",IF($AB977&lt;&gt;0,"",IF(COUNTIFS('AR SALES'!$L$2:$L$2501,$L977,'AR SALES'!$AD$2:$AD$2501,IF(""&amp;$F977="4","OFF","ON"),'AR SALES'!$AF$2:$AF$2501,"Y")&gt;0,"","NO EXEMPTION"))),"")</f>
        <v/>
      </c>
    </row>
    <row r="978">
      <c r="AT978" s="2">
        <f>IF($L978="","",IFERROR(INDEX('AR SALES'!$H$2:$H$2501,MATCH(""&amp;$L978,'AR SALES'!$AE$2:$AE$2501,0)),""))</f>
        <v/>
      </c>
      <c r="AU978" s="2">
        <f>IF($L978="","",IF($A978&lt;&gt;"GA","",IF($E978="FULTON",IF(ISNUMBER(SEARCH("COLLEGE PARK",$AT978)),"FULTON (COLLEGE PARK)",IF(ISNUMBER(SEARCH("HAPEVILLE",$AT978)),"FULTON (HAPEVILLE)",IF(ISNUMBER(SEARCH("EAST POINT",$AT978)),"FULTON (EAST POINT)",IF(ISNUMBER(SEARCH("ATLANTA",$AT978)),"FULTON (ATL LIMITS)","FULTON")))),IF($E978="DEKALB",IF(ISNUMBER(SEARCH("ATLANTA",$AT978)),"DEKALB (ATL LIMITS)","DEKALB"),IF(AND($E978="CLAYTON",ISNUMBER(SEARCH("COLLEGE PARK",$AT978))),"CLAYTON (COLLEGE PARK)",$E978)))))</f>
        <v/>
      </c>
      <c r="AV978" s="2">
        <f>IF($L978="","",IF(""&amp;$F978="2","DIESEL",IF(OR(""&amp;$F978="G",""&amp;$F978="H"),"GAS","")))</f>
        <v/>
      </c>
      <c r="AW978" s="2">
        <f>IF($AV978="","",$R978)</f>
        <v/>
      </c>
      <c r="AX978" s="2">
        <f>IF($AV978="","",IF($AB978=0,$R978,0))</f>
        <v/>
      </c>
      <c r="AY978" s="2">
        <f>IF($AV978="","",IF(AND($Z978=0,COUNTIF('AR SALES'!$L$2:$L$2501,$L978)=0),"YES",""))</f>
        <v/>
      </c>
      <c r="AZ978" s="2">
        <f>IF($AV978="","",IFERROR(VLOOKUP($AU978,CODES!$A:$B,2,FALSE),"NO CODE"))</f>
        <v/>
      </c>
      <c r="BA978" s="2">
        <f>IF(""&amp;$F978&lt;&gt;"4","",IF($AY978="YES","",IF(ROUND(SUMIFS($AE$2:$AE$4001,$L$2:$L$4001,$L978,$F$2:$F$4001,"4")-SUMIFS('AR SALES'!$Y$2:$Y$2501,'AR SALES'!$L$2:$L$2501,$L978,'AR SALES'!$AD$2:$AD$2501,"OFF"),2)=0,"","STALE")))</f>
        <v/>
      </c>
      <c r="BB978" s="2">
        <f>IF(OR(""&amp;$F978="2",""&amp;$F978="4",""&amp;$F978="G",""&amp;$F978="H"),IF($AY978="YES","",IF($AB978&lt;&gt;0,"",IF(COUNTIFS('AR SALES'!$L$2:$L$2501,$L978,'AR SALES'!$AD$2:$AD$2501,IF(""&amp;$F978="4","OFF","ON"),'AR SALES'!$AF$2:$AF$2501,"Y")&gt;0,"","NO EXEMPTION"))),"")</f>
        <v/>
      </c>
    </row>
    <row r="979">
      <c r="AT979" s="2">
        <f>IF($L979="","",IFERROR(INDEX('AR SALES'!$H$2:$H$2501,MATCH(""&amp;$L979,'AR SALES'!$AE$2:$AE$2501,0)),""))</f>
        <v/>
      </c>
      <c r="AU979" s="2">
        <f>IF($L979="","",IF($A979&lt;&gt;"GA","",IF($E979="FULTON",IF(ISNUMBER(SEARCH("COLLEGE PARK",$AT979)),"FULTON (COLLEGE PARK)",IF(ISNUMBER(SEARCH("HAPEVILLE",$AT979)),"FULTON (HAPEVILLE)",IF(ISNUMBER(SEARCH("EAST POINT",$AT979)),"FULTON (EAST POINT)",IF(ISNUMBER(SEARCH("ATLANTA",$AT979)),"FULTON (ATL LIMITS)","FULTON")))),IF($E979="DEKALB",IF(ISNUMBER(SEARCH("ATLANTA",$AT979)),"DEKALB (ATL LIMITS)","DEKALB"),IF(AND($E979="CLAYTON",ISNUMBER(SEARCH("COLLEGE PARK",$AT979))),"CLAYTON (COLLEGE PARK)",$E979)))))</f>
        <v/>
      </c>
      <c r="AV979" s="2">
        <f>IF($L979="","",IF(""&amp;$F979="2","DIESEL",IF(OR(""&amp;$F979="G",""&amp;$F979="H"),"GAS","")))</f>
        <v/>
      </c>
      <c r="AW979" s="2">
        <f>IF($AV979="","",$R979)</f>
        <v/>
      </c>
      <c r="AX979" s="2">
        <f>IF($AV979="","",IF($AB979=0,$R979,0))</f>
        <v/>
      </c>
      <c r="AY979" s="2">
        <f>IF($AV979="","",IF(AND($Z979=0,COUNTIF('AR SALES'!$L$2:$L$2501,$L979)=0),"YES",""))</f>
        <v/>
      </c>
      <c r="AZ979" s="2">
        <f>IF($AV979="","",IFERROR(VLOOKUP($AU979,CODES!$A:$B,2,FALSE),"NO CODE"))</f>
        <v/>
      </c>
      <c r="BA979" s="2">
        <f>IF(""&amp;$F979&lt;&gt;"4","",IF($AY979="YES","",IF(ROUND(SUMIFS($AE$2:$AE$4001,$L$2:$L$4001,$L979,$F$2:$F$4001,"4")-SUMIFS('AR SALES'!$Y$2:$Y$2501,'AR SALES'!$L$2:$L$2501,$L979,'AR SALES'!$AD$2:$AD$2501,"OFF"),2)=0,"","STALE")))</f>
        <v/>
      </c>
      <c r="BB979" s="2">
        <f>IF(OR(""&amp;$F979="2",""&amp;$F979="4",""&amp;$F979="G",""&amp;$F979="H"),IF($AY979="YES","",IF($AB979&lt;&gt;0,"",IF(COUNTIFS('AR SALES'!$L$2:$L$2501,$L979,'AR SALES'!$AD$2:$AD$2501,IF(""&amp;$F979="4","OFF","ON"),'AR SALES'!$AF$2:$AF$2501,"Y")&gt;0,"","NO EXEMPTION"))),"")</f>
        <v/>
      </c>
    </row>
    <row r="980">
      <c r="AT980" s="2">
        <f>IF($L980="","",IFERROR(INDEX('AR SALES'!$H$2:$H$2501,MATCH(""&amp;$L980,'AR SALES'!$AE$2:$AE$2501,0)),""))</f>
        <v/>
      </c>
      <c r="AU980" s="2">
        <f>IF($L980="","",IF($A980&lt;&gt;"GA","",IF($E980="FULTON",IF(ISNUMBER(SEARCH("COLLEGE PARK",$AT980)),"FULTON (COLLEGE PARK)",IF(ISNUMBER(SEARCH("HAPEVILLE",$AT980)),"FULTON (HAPEVILLE)",IF(ISNUMBER(SEARCH("EAST POINT",$AT980)),"FULTON (EAST POINT)",IF(ISNUMBER(SEARCH("ATLANTA",$AT980)),"FULTON (ATL LIMITS)","FULTON")))),IF($E980="DEKALB",IF(ISNUMBER(SEARCH("ATLANTA",$AT980)),"DEKALB (ATL LIMITS)","DEKALB"),IF(AND($E980="CLAYTON",ISNUMBER(SEARCH("COLLEGE PARK",$AT980))),"CLAYTON (COLLEGE PARK)",$E980)))))</f>
        <v/>
      </c>
      <c r="AV980" s="2">
        <f>IF($L980="","",IF(""&amp;$F980="2","DIESEL",IF(OR(""&amp;$F980="G",""&amp;$F980="H"),"GAS","")))</f>
        <v/>
      </c>
      <c r="AW980" s="2">
        <f>IF($AV980="","",$R980)</f>
        <v/>
      </c>
      <c r="AX980" s="2">
        <f>IF($AV980="","",IF($AB980=0,$R980,0))</f>
        <v/>
      </c>
      <c r="AY980" s="2">
        <f>IF($AV980="","",IF(AND($Z980=0,COUNTIF('AR SALES'!$L$2:$L$2501,$L980)=0),"YES",""))</f>
        <v/>
      </c>
      <c r="AZ980" s="2">
        <f>IF($AV980="","",IFERROR(VLOOKUP($AU980,CODES!$A:$B,2,FALSE),"NO CODE"))</f>
        <v/>
      </c>
      <c r="BA980" s="2">
        <f>IF(""&amp;$F980&lt;&gt;"4","",IF($AY980="YES","",IF(ROUND(SUMIFS($AE$2:$AE$4001,$L$2:$L$4001,$L980,$F$2:$F$4001,"4")-SUMIFS('AR SALES'!$Y$2:$Y$2501,'AR SALES'!$L$2:$L$2501,$L980,'AR SALES'!$AD$2:$AD$2501,"OFF"),2)=0,"","STALE")))</f>
        <v/>
      </c>
      <c r="BB980" s="2">
        <f>IF(OR(""&amp;$F980="2",""&amp;$F980="4",""&amp;$F980="G",""&amp;$F980="H"),IF($AY980="YES","",IF($AB980&lt;&gt;0,"",IF(COUNTIFS('AR SALES'!$L$2:$L$2501,$L980,'AR SALES'!$AD$2:$AD$2501,IF(""&amp;$F980="4","OFF","ON"),'AR SALES'!$AF$2:$AF$2501,"Y")&gt;0,"","NO EXEMPTION"))),"")</f>
        <v/>
      </c>
    </row>
    <row r="981">
      <c r="AT981" s="2">
        <f>IF($L981="","",IFERROR(INDEX('AR SALES'!$H$2:$H$2501,MATCH(""&amp;$L981,'AR SALES'!$AE$2:$AE$2501,0)),""))</f>
        <v/>
      </c>
      <c r="AU981" s="2">
        <f>IF($L981="","",IF($A981&lt;&gt;"GA","",IF($E981="FULTON",IF(ISNUMBER(SEARCH("COLLEGE PARK",$AT981)),"FULTON (COLLEGE PARK)",IF(ISNUMBER(SEARCH("HAPEVILLE",$AT981)),"FULTON (HAPEVILLE)",IF(ISNUMBER(SEARCH("EAST POINT",$AT981)),"FULTON (EAST POINT)",IF(ISNUMBER(SEARCH("ATLANTA",$AT981)),"FULTON (ATL LIMITS)","FULTON")))),IF($E981="DEKALB",IF(ISNUMBER(SEARCH("ATLANTA",$AT981)),"DEKALB (ATL LIMITS)","DEKALB"),IF(AND($E981="CLAYTON",ISNUMBER(SEARCH("COLLEGE PARK",$AT981))),"CLAYTON (COLLEGE PARK)",$E981)))))</f>
        <v/>
      </c>
      <c r="AV981" s="2">
        <f>IF($L981="","",IF(""&amp;$F981="2","DIESEL",IF(OR(""&amp;$F981="G",""&amp;$F981="H"),"GAS","")))</f>
        <v/>
      </c>
      <c r="AW981" s="2">
        <f>IF($AV981="","",$R981)</f>
        <v/>
      </c>
      <c r="AX981" s="2">
        <f>IF($AV981="","",IF($AB981=0,$R981,0))</f>
        <v/>
      </c>
      <c r="AY981" s="2">
        <f>IF($AV981="","",IF(AND($Z981=0,COUNTIF('AR SALES'!$L$2:$L$2501,$L981)=0),"YES",""))</f>
        <v/>
      </c>
      <c r="AZ981" s="2">
        <f>IF($AV981="","",IFERROR(VLOOKUP($AU981,CODES!$A:$B,2,FALSE),"NO CODE"))</f>
        <v/>
      </c>
      <c r="BA981" s="2">
        <f>IF(""&amp;$F981&lt;&gt;"4","",IF($AY981="YES","",IF(ROUND(SUMIFS($AE$2:$AE$4001,$L$2:$L$4001,$L981,$F$2:$F$4001,"4")-SUMIFS('AR SALES'!$Y$2:$Y$2501,'AR SALES'!$L$2:$L$2501,$L981,'AR SALES'!$AD$2:$AD$2501,"OFF"),2)=0,"","STALE")))</f>
        <v/>
      </c>
      <c r="BB981" s="2">
        <f>IF(OR(""&amp;$F981="2",""&amp;$F981="4",""&amp;$F981="G",""&amp;$F981="H"),IF($AY981="YES","",IF($AB981&lt;&gt;0,"",IF(COUNTIFS('AR SALES'!$L$2:$L$2501,$L981,'AR SALES'!$AD$2:$AD$2501,IF(""&amp;$F981="4","OFF","ON"),'AR SALES'!$AF$2:$AF$2501,"Y")&gt;0,"","NO EXEMPTION"))),"")</f>
        <v/>
      </c>
    </row>
    <row r="982">
      <c r="AT982" s="2">
        <f>IF($L982="","",IFERROR(INDEX('AR SALES'!$H$2:$H$2501,MATCH(""&amp;$L982,'AR SALES'!$AE$2:$AE$2501,0)),""))</f>
        <v/>
      </c>
      <c r="AU982" s="2">
        <f>IF($L982="","",IF($A982&lt;&gt;"GA","",IF($E982="FULTON",IF(ISNUMBER(SEARCH("COLLEGE PARK",$AT982)),"FULTON (COLLEGE PARK)",IF(ISNUMBER(SEARCH("HAPEVILLE",$AT982)),"FULTON (HAPEVILLE)",IF(ISNUMBER(SEARCH("EAST POINT",$AT982)),"FULTON (EAST POINT)",IF(ISNUMBER(SEARCH("ATLANTA",$AT982)),"FULTON (ATL LIMITS)","FULTON")))),IF($E982="DEKALB",IF(ISNUMBER(SEARCH("ATLANTA",$AT982)),"DEKALB (ATL LIMITS)","DEKALB"),IF(AND($E982="CLAYTON",ISNUMBER(SEARCH("COLLEGE PARK",$AT982))),"CLAYTON (COLLEGE PARK)",$E982)))))</f>
        <v/>
      </c>
      <c r="AV982" s="2">
        <f>IF($L982="","",IF(""&amp;$F982="2","DIESEL",IF(OR(""&amp;$F982="G",""&amp;$F982="H"),"GAS","")))</f>
        <v/>
      </c>
      <c r="AW982" s="2">
        <f>IF($AV982="","",$R982)</f>
        <v/>
      </c>
      <c r="AX982" s="2">
        <f>IF($AV982="","",IF($AB982=0,$R982,0))</f>
        <v/>
      </c>
      <c r="AY982" s="2">
        <f>IF($AV982="","",IF(AND($Z982=0,COUNTIF('AR SALES'!$L$2:$L$2501,$L982)=0),"YES",""))</f>
        <v/>
      </c>
      <c r="AZ982" s="2">
        <f>IF($AV982="","",IFERROR(VLOOKUP($AU982,CODES!$A:$B,2,FALSE),"NO CODE"))</f>
        <v/>
      </c>
      <c r="BA982" s="2">
        <f>IF(""&amp;$F982&lt;&gt;"4","",IF($AY982="YES","",IF(ROUND(SUMIFS($AE$2:$AE$4001,$L$2:$L$4001,$L982,$F$2:$F$4001,"4")-SUMIFS('AR SALES'!$Y$2:$Y$2501,'AR SALES'!$L$2:$L$2501,$L982,'AR SALES'!$AD$2:$AD$2501,"OFF"),2)=0,"","STALE")))</f>
        <v/>
      </c>
      <c r="BB982" s="2">
        <f>IF(OR(""&amp;$F982="2",""&amp;$F982="4",""&amp;$F982="G",""&amp;$F982="H"),IF($AY982="YES","",IF($AB982&lt;&gt;0,"",IF(COUNTIFS('AR SALES'!$L$2:$L$2501,$L982,'AR SALES'!$AD$2:$AD$2501,IF(""&amp;$F982="4","OFF","ON"),'AR SALES'!$AF$2:$AF$2501,"Y")&gt;0,"","NO EXEMPTION"))),"")</f>
        <v/>
      </c>
    </row>
    <row r="983">
      <c r="AT983" s="2">
        <f>IF($L983="","",IFERROR(INDEX('AR SALES'!$H$2:$H$2501,MATCH(""&amp;$L983,'AR SALES'!$AE$2:$AE$2501,0)),""))</f>
        <v/>
      </c>
      <c r="AU983" s="2">
        <f>IF($L983="","",IF($A983&lt;&gt;"GA","",IF($E983="FULTON",IF(ISNUMBER(SEARCH("COLLEGE PARK",$AT983)),"FULTON (COLLEGE PARK)",IF(ISNUMBER(SEARCH("HAPEVILLE",$AT983)),"FULTON (HAPEVILLE)",IF(ISNUMBER(SEARCH("EAST POINT",$AT983)),"FULTON (EAST POINT)",IF(ISNUMBER(SEARCH("ATLANTA",$AT983)),"FULTON (ATL LIMITS)","FULTON")))),IF($E983="DEKALB",IF(ISNUMBER(SEARCH("ATLANTA",$AT983)),"DEKALB (ATL LIMITS)","DEKALB"),IF(AND($E983="CLAYTON",ISNUMBER(SEARCH("COLLEGE PARK",$AT983))),"CLAYTON (COLLEGE PARK)",$E983)))))</f>
        <v/>
      </c>
      <c r="AV983" s="2">
        <f>IF($L983="","",IF(""&amp;$F983="2","DIESEL",IF(OR(""&amp;$F983="G",""&amp;$F983="H"),"GAS","")))</f>
        <v/>
      </c>
      <c r="AW983" s="2">
        <f>IF($AV983="","",$R983)</f>
        <v/>
      </c>
      <c r="AX983" s="2">
        <f>IF($AV983="","",IF($AB983=0,$R983,0))</f>
        <v/>
      </c>
      <c r="AY983" s="2">
        <f>IF($AV983="","",IF(AND($Z983=0,COUNTIF('AR SALES'!$L$2:$L$2501,$L983)=0),"YES",""))</f>
        <v/>
      </c>
      <c r="AZ983" s="2">
        <f>IF($AV983="","",IFERROR(VLOOKUP($AU983,CODES!$A:$B,2,FALSE),"NO CODE"))</f>
        <v/>
      </c>
      <c r="BA983" s="2">
        <f>IF(""&amp;$F983&lt;&gt;"4","",IF($AY983="YES","",IF(ROUND(SUMIFS($AE$2:$AE$4001,$L$2:$L$4001,$L983,$F$2:$F$4001,"4")-SUMIFS('AR SALES'!$Y$2:$Y$2501,'AR SALES'!$L$2:$L$2501,$L983,'AR SALES'!$AD$2:$AD$2501,"OFF"),2)=0,"","STALE")))</f>
        <v/>
      </c>
      <c r="BB983" s="2">
        <f>IF(OR(""&amp;$F983="2",""&amp;$F983="4",""&amp;$F983="G",""&amp;$F983="H"),IF($AY983="YES","",IF($AB983&lt;&gt;0,"",IF(COUNTIFS('AR SALES'!$L$2:$L$2501,$L983,'AR SALES'!$AD$2:$AD$2501,IF(""&amp;$F983="4","OFF","ON"),'AR SALES'!$AF$2:$AF$2501,"Y")&gt;0,"","NO EXEMPTION"))),"")</f>
        <v/>
      </c>
    </row>
    <row r="984">
      <c r="AT984" s="2">
        <f>IF($L984="","",IFERROR(INDEX('AR SALES'!$H$2:$H$2501,MATCH(""&amp;$L984,'AR SALES'!$AE$2:$AE$2501,0)),""))</f>
        <v/>
      </c>
      <c r="AU984" s="2">
        <f>IF($L984="","",IF($A984&lt;&gt;"GA","",IF($E984="FULTON",IF(ISNUMBER(SEARCH("COLLEGE PARK",$AT984)),"FULTON (COLLEGE PARK)",IF(ISNUMBER(SEARCH("HAPEVILLE",$AT984)),"FULTON (HAPEVILLE)",IF(ISNUMBER(SEARCH("EAST POINT",$AT984)),"FULTON (EAST POINT)",IF(ISNUMBER(SEARCH("ATLANTA",$AT984)),"FULTON (ATL LIMITS)","FULTON")))),IF($E984="DEKALB",IF(ISNUMBER(SEARCH("ATLANTA",$AT984)),"DEKALB (ATL LIMITS)","DEKALB"),IF(AND($E984="CLAYTON",ISNUMBER(SEARCH("COLLEGE PARK",$AT984))),"CLAYTON (COLLEGE PARK)",$E984)))))</f>
        <v/>
      </c>
      <c r="AV984" s="2">
        <f>IF($L984="","",IF(""&amp;$F984="2","DIESEL",IF(OR(""&amp;$F984="G",""&amp;$F984="H"),"GAS","")))</f>
        <v/>
      </c>
      <c r="AW984" s="2">
        <f>IF($AV984="","",$R984)</f>
        <v/>
      </c>
      <c r="AX984" s="2">
        <f>IF($AV984="","",IF($AB984=0,$R984,0))</f>
        <v/>
      </c>
      <c r="AY984" s="2">
        <f>IF($AV984="","",IF(AND($Z984=0,COUNTIF('AR SALES'!$L$2:$L$2501,$L984)=0),"YES",""))</f>
        <v/>
      </c>
      <c r="AZ984" s="2">
        <f>IF($AV984="","",IFERROR(VLOOKUP($AU984,CODES!$A:$B,2,FALSE),"NO CODE"))</f>
        <v/>
      </c>
      <c r="BA984" s="2">
        <f>IF(""&amp;$F984&lt;&gt;"4","",IF($AY984="YES","",IF(ROUND(SUMIFS($AE$2:$AE$4001,$L$2:$L$4001,$L984,$F$2:$F$4001,"4")-SUMIFS('AR SALES'!$Y$2:$Y$2501,'AR SALES'!$L$2:$L$2501,$L984,'AR SALES'!$AD$2:$AD$2501,"OFF"),2)=0,"","STALE")))</f>
        <v/>
      </c>
      <c r="BB984" s="2">
        <f>IF(OR(""&amp;$F984="2",""&amp;$F984="4",""&amp;$F984="G",""&amp;$F984="H"),IF($AY984="YES","",IF($AB984&lt;&gt;0,"",IF(COUNTIFS('AR SALES'!$L$2:$L$2501,$L984,'AR SALES'!$AD$2:$AD$2501,IF(""&amp;$F984="4","OFF","ON"),'AR SALES'!$AF$2:$AF$2501,"Y")&gt;0,"","NO EXEMPTION"))),"")</f>
        <v/>
      </c>
    </row>
    <row r="985">
      <c r="AT985" s="2">
        <f>IF($L985="","",IFERROR(INDEX('AR SALES'!$H$2:$H$2501,MATCH(""&amp;$L985,'AR SALES'!$AE$2:$AE$2501,0)),""))</f>
        <v/>
      </c>
      <c r="AU985" s="2">
        <f>IF($L985="","",IF($A985&lt;&gt;"GA","",IF($E985="FULTON",IF(ISNUMBER(SEARCH("COLLEGE PARK",$AT985)),"FULTON (COLLEGE PARK)",IF(ISNUMBER(SEARCH("HAPEVILLE",$AT985)),"FULTON (HAPEVILLE)",IF(ISNUMBER(SEARCH("EAST POINT",$AT985)),"FULTON (EAST POINT)",IF(ISNUMBER(SEARCH("ATLANTA",$AT985)),"FULTON (ATL LIMITS)","FULTON")))),IF($E985="DEKALB",IF(ISNUMBER(SEARCH("ATLANTA",$AT985)),"DEKALB (ATL LIMITS)","DEKALB"),IF(AND($E985="CLAYTON",ISNUMBER(SEARCH("COLLEGE PARK",$AT985))),"CLAYTON (COLLEGE PARK)",$E985)))))</f>
        <v/>
      </c>
      <c r="AV985" s="2">
        <f>IF($L985="","",IF(""&amp;$F985="2","DIESEL",IF(OR(""&amp;$F985="G",""&amp;$F985="H"),"GAS","")))</f>
        <v/>
      </c>
      <c r="AW985" s="2">
        <f>IF($AV985="","",$R985)</f>
        <v/>
      </c>
      <c r="AX985" s="2">
        <f>IF($AV985="","",IF($AB985=0,$R985,0))</f>
        <v/>
      </c>
      <c r="AY985" s="2">
        <f>IF($AV985="","",IF(AND($Z985=0,COUNTIF('AR SALES'!$L$2:$L$2501,$L985)=0),"YES",""))</f>
        <v/>
      </c>
      <c r="AZ985" s="2">
        <f>IF($AV985="","",IFERROR(VLOOKUP($AU985,CODES!$A:$B,2,FALSE),"NO CODE"))</f>
        <v/>
      </c>
      <c r="BA985" s="2">
        <f>IF(""&amp;$F985&lt;&gt;"4","",IF($AY985="YES","",IF(ROUND(SUMIFS($AE$2:$AE$4001,$L$2:$L$4001,$L985,$F$2:$F$4001,"4")-SUMIFS('AR SALES'!$Y$2:$Y$2501,'AR SALES'!$L$2:$L$2501,$L985,'AR SALES'!$AD$2:$AD$2501,"OFF"),2)=0,"","STALE")))</f>
        <v/>
      </c>
      <c r="BB985" s="2">
        <f>IF(OR(""&amp;$F985="2",""&amp;$F985="4",""&amp;$F985="G",""&amp;$F985="H"),IF($AY985="YES","",IF($AB985&lt;&gt;0,"",IF(COUNTIFS('AR SALES'!$L$2:$L$2501,$L985,'AR SALES'!$AD$2:$AD$2501,IF(""&amp;$F985="4","OFF","ON"),'AR SALES'!$AF$2:$AF$2501,"Y")&gt;0,"","NO EXEMPTION"))),"")</f>
        <v/>
      </c>
    </row>
    <row r="986">
      <c r="AT986" s="2">
        <f>IF($L986="","",IFERROR(INDEX('AR SALES'!$H$2:$H$2501,MATCH(""&amp;$L986,'AR SALES'!$AE$2:$AE$2501,0)),""))</f>
        <v/>
      </c>
      <c r="AU986" s="2">
        <f>IF($L986="","",IF($A986&lt;&gt;"GA","",IF($E986="FULTON",IF(ISNUMBER(SEARCH("COLLEGE PARK",$AT986)),"FULTON (COLLEGE PARK)",IF(ISNUMBER(SEARCH("HAPEVILLE",$AT986)),"FULTON (HAPEVILLE)",IF(ISNUMBER(SEARCH("EAST POINT",$AT986)),"FULTON (EAST POINT)",IF(ISNUMBER(SEARCH("ATLANTA",$AT986)),"FULTON (ATL LIMITS)","FULTON")))),IF($E986="DEKALB",IF(ISNUMBER(SEARCH("ATLANTA",$AT986)),"DEKALB (ATL LIMITS)","DEKALB"),IF(AND($E986="CLAYTON",ISNUMBER(SEARCH("COLLEGE PARK",$AT986))),"CLAYTON (COLLEGE PARK)",$E986)))))</f>
        <v/>
      </c>
      <c r="AV986" s="2">
        <f>IF($L986="","",IF(""&amp;$F986="2","DIESEL",IF(OR(""&amp;$F986="G",""&amp;$F986="H"),"GAS","")))</f>
        <v/>
      </c>
      <c r="AW986" s="2">
        <f>IF($AV986="","",$R986)</f>
        <v/>
      </c>
      <c r="AX986" s="2">
        <f>IF($AV986="","",IF($AB986=0,$R986,0))</f>
        <v/>
      </c>
      <c r="AY986" s="2">
        <f>IF($AV986="","",IF(AND($Z986=0,COUNTIF('AR SALES'!$L$2:$L$2501,$L986)=0),"YES",""))</f>
        <v/>
      </c>
      <c r="AZ986" s="2">
        <f>IF($AV986="","",IFERROR(VLOOKUP($AU986,CODES!$A:$B,2,FALSE),"NO CODE"))</f>
        <v/>
      </c>
      <c r="BA986" s="2">
        <f>IF(""&amp;$F986&lt;&gt;"4","",IF($AY986="YES","",IF(ROUND(SUMIFS($AE$2:$AE$4001,$L$2:$L$4001,$L986,$F$2:$F$4001,"4")-SUMIFS('AR SALES'!$Y$2:$Y$2501,'AR SALES'!$L$2:$L$2501,$L986,'AR SALES'!$AD$2:$AD$2501,"OFF"),2)=0,"","STALE")))</f>
        <v/>
      </c>
      <c r="BB986" s="2">
        <f>IF(OR(""&amp;$F986="2",""&amp;$F986="4",""&amp;$F986="G",""&amp;$F986="H"),IF($AY986="YES","",IF($AB986&lt;&gt;0,"",IF(COUNTIFS('AR SALES'!$L$2:$L$2501,$L986,'AR SALES'!$AD$2:$AD$2501,IF(""&amp;$F986="4","OFF","ON"),'AR SALES'!$AF$2:$AF$2501,"Y")&gt;0,"","NO EXEMPTION"))),"")</f>
        <v/>
      </c>
    </row>
    <row r="987">
      <c r="AT987" s="2">
        <f>IF($L987="","",IFERROR(INDEX('AR SALES'!$H$2:$H$2501,MATCH(""&amp;$L987,'AR SALES'!$AE$2:$AE$2501,0)),""))</f>
        <v/>
      </c>
      <c r="AU987" s="2">
        <f>IF($L987="","",IF($A987&lt;&gt;"GA","",IF($E987="FULTON",IF(ISNUMBER(SEARCH("COLLEGE PARK",$AT987)),"FULTON (COLLEGE PARK)",IF(ISNUMBER(SEARCH("HAPEVILLE",$AT987)),"FULTON (HAPEVILLE)",IF(ISNUMBER(SEARCH("EAST POINT",$AT987)),"FULTON (EAST POINT)",IF(ISNUMBER(SEARCH("ATLANTA",$AT987)),"FULTON (ATL LIMITS)","FULTON")))),IF($E987="DEKALB",IF(ISNUMBER(SEARCH("ATLANTA",$AT987)),"DEKALB (ATL LIMITS)","DEKALB"),IF(AND($E987="CLAYTON",ISNUMBER(SEARCH("COLLEGE PARK",$AT987))),"CLAYTON (COLLEGE PARK)",$E987)))))</f>
        <v/>
      </c>
      <c r="AV987" s="2">
        <f>IF($L987="","",IF(""&amp;$F987="2","DIESEL",IF(OR(""&amp;$F987="G",""&amp;$F987="H"),"GAS","")))</f>
        <v/>
      </c>
      <c r="AW987" s="2">
        <f>IF($AV987="","",$R987)</f>
        <v/>
      </c>
      <c r="AX987" s="2">
        <f>IF($AV987="","",IF($AB987=0,$R987,0))</f>
        <v/>
      </c>
      <c r="AY987" s="2">
        <f>IF($AV987="","",IF(AND($Z987=0,COUNTIF('AR SALES'!$L$2:$L$2501,$L987)=0),"YES",""))</f>
        <v/>
      </c>
      <c r="AZ987" s="2">
        <f>IF($AV987="","",IFERROR(VLOOKUP($AU987,CODES!$A:$B,2,FALSE),"NO CODE"))</f>
        <v/>
      </c>
      <c r="BA987" s="2">
        <f>IF(""&amp;$F987&lt;&gt;"4","",IF($AY987="YES","",IF(ROUND(SUMIFS($AE$2:$AE$4001,$L$2:$L$4001,$L987,$F$2:$F$4001,"4")-SUMIFS('AR SALES'!$Y$2:$Y$2501,'AR SALES'!$L$2:$L$2501,$L987,'AR SALES'!$AD$2:$AD$2501,"OFF"),2)=0,"","STALE")))</f>
        <v/>
      </c>
      <c r="BB987" s="2">
        <f>IF(OR(""&amp;$F987="2",""&amp;$F987="4",""&amp;$F987="G",""&amp;$F987="H"),IF($AY987="YES","",IF($AB987&lt;&gt;0,"",IF(COUNTIFS('AR SALES'!$L$2:$L$2501,$L987,'AR SALES'!$AD$2:$AD$2501,IF(""&amp;$F987="4","OFF","ON"),'AR SALES'!$AF$2:$AF$2501,"Y")&gt;0,"","NO EXEMPTION"))),"")</f>
        <v/>
      </c>
    </row>
    <row r="988">
      <c r="AT988" s="2">
        <f>IF($L988="","",IFERROR(INDEX('AR SALES'!$H$2:$H$2501,MATCH(""&amp;$L988,'AR SALES'!$AE$2:$AE$2501,0)),""))</f>
        <v/>
      </c>
      <c r="AU988" s="2">
        <f>IF($L988="","",IF($A988&lt;&gt;"GA","",IF($E988="FULTON",IF(ISNUMBER(SEARCH("COLLEGE PARK",$AT988)),"FULTON (COLLEGE PARK)",IF(ISNUMBER(SEARCH("HAPEVILLE",$AT988)),"FULTON (HAPEVILLE)",IF(ISNUMBER(SEARCH("EAST POINT",$AT988)),"FULTON (EAST POINT)",IF(ISNUMBER(SEARCH("ATLANTA",$AT988)),"FULTON (ATL LIMITS)","FULTON")))),IF($E988="DEKALB",IF(ISNUMBER(SEARCH("ATLANTA",$AT988)),"DEKALB (ATL LIMITS)","DEKALB"),IF(AND($E988="CLAYTON",ISNUMBER(SEARCH("COLLEGE PARK",$AT988))),"CLAYTON (COLLEGE PARK)",$E988)))))</f>
        <v/>
      </c>
      <c r="AV988" s="2">
        <f>IF($L988="","",IF(""&amp;$F988="2","DIESEL",IF(OR(""&amp;$F988="G",""&amp;$F988="H"),"GAS","")))</f>
        <v/>
      </c>
      <c r="AW988" s="2">
        <f>IF($AV988="","",$R988)</f>
        <v/>
      </c>
      <c r="AX988" s="2">
        <f>IF($AV988="","",IF($AB988=0,$R988,0))</f>
        <v/>
      </c>
      <c r="AY988" s="2">
        <f>IF($AV988="","",IF(AND($Z988=0,COUNTIF('AR SALES'!$L$2:$L$2501,$L988)=0),"YES",""))</f>
        <v/>
      </c>
      <c r="AZ988" s="2">
        <f>IF($AV988="","",IFERROR(VLOOKUP($AU988,CODES!$A:$B,2,FALSE),"NO CODE"))</f>
        <v/>
      </c>
      <c r="BA988" s="2">
        <f>IF(""&amp;$F988&lt;&gt;"4","",IF($AY988="YES","",IF(ROUND(SUMIFS($AE$2:$AE$4001,$L$2:$L$4001,$L988,$F$2:$F$4001,"4")-SUMIFS('AR SALES'!$Y$2:$Y$2501,'AR SALES'!$L$2:$L$2501,$L988,'AR SALES'!$AD$2:$AD$2501,"OFF"),2)=0,"","STALE")))</f>
        <v/>
      </c>
      <c r="BB988" s="2">
        <f>IF(OR(""&amp;$F988="2",""&amp;$F988="4",""&amp;$F988="G",""&amp;$F988="H"),IF($AY988="YES","",IF($AB988&lt;&gt;0,"",IF(COUNTIFS('AR SALES'!$L$2:$L$2501,$L988,'AR SALES'!$AD$2:$AD$2501,IF(""&amp;$F988="4","OFF","ON"),'AR SALES'!$AF$2:$AF$2501,"Y")&gt;0,"","NO EXEMPTION"))),"")</f>
        <v/>
      </c>
    </row>
    <row r="989">
      <c r="AT989" s="2">
        <f>IF($L989="","",IFERROR(INDEX('AR SALES'!$H$2:$H$2501,MATCH(""&amp;$L989,'AR SALES'!$AE$2:$AE$2501,0)),""))</f>
        <v/>
      </c>
      <c r="AU989" s="2">
        <f>IF($L989="","",IF($A989&lt;&gt;"GA","",IF($E989="FULTON",IF(ISNUMBER(SEARCH("COLLEGE PARK",$AT989)),"FULTON (COLLEGE PARK)",IF(ISNUMBER(SEARCH("HAPEVILLE",$AT989)),"FULTON (HAPEVILLE)",IF(ISNUMBER(SEARCH("EAST POINT",$AT989)),"FULTON (EAST POINT)",IF(ISNUMBER(SEARCH("ATLANTA",$AT989)),"FULTON (ATL LIMITS)","FULTON")))),IF($E989="DEKALB",IF(ISNUMBER(SEARCH("ATLANTA",$AT989)),"DEKALB (ATL LIMITS)","DEKALB"),IF(AND($E989="CLAYTON",ISNUMBER(SEARCH("COLLEGE PARK",$AT989))),"CLAYTON (COLLEGE PARK)",$E989)))))</f>
        <v/>
      </c>
      <c r="AV989" s="2">
        <f>IF($L989="","",IF(""&amp;$F989="2","DIESEL",IF(OR(""&amp;$F989="G",""&amp;$F989="H"),"GAS","")))</f>
        <v/>
      </c>
      <c r="AW989" s="2">
        <f>IF($AV989="","",$R989)</f>
        <v/>
      </c>
      <c r="AX989" s="2">
        <f>IF($AV989="","",IF($AB989=0,$R989,0))</f>
        <v/>
      </c>
      <c r="AY989" s="2">
        <f>IF($AV989="","",IF(AND($Z989=0,COUNTIF('AR SALES'!$L$2:$L$2501,$L989)=0),"YES",""))</f>
        <v/>
      </c>
      <c r="AZ989" s="2">
        <f>IF($AV989="","",IFERROR(VLOOKUP($AU989,CODES!$A:$B,2,FALSE),"NO CODE"))</f>
        <v/>
      </c>
      <c r="BA989" s="2">
        <f>IF(""&amp;$F989&lt;&gt;"4","",IF($AY989="YES","",IF(ROUND(SUMIFS($AE$2:$AE$4001,$L$2:$L$4001,$L989,$F$2:$F$4001,"4")-SUMIFS('AR SALES'!$Y$2:$Y$2501,'AR SALES'!$L$2:$L$2501,$L989,'AR SALES'!$AD$2:$AD$2501,"OFF"),2)=0,"","STALE")))</f>
        <v/>
      </c>
      <c r="BB989" s="2">
        <f>IF(OR(""&amp;$F989="2",""&amp;$F989="4",""&amp;$F989="G",""&amp;$F989="H"),IF($AY989="YES","",IF($AB989&lt;&gt;0,"",IF(COUNTIFS('AR SALES'!$L$2:$L$2501,$L989,'AR SALES'!$AD$2:$AD$2501,IF(""&amp;$F989="4","OFF","ON"),'AR SALES'!$AF$2:$AF$2501,"Y")&gt;0,"","NO EXEMPTION"))),"")</f>
        <v/>
      </c>
    </row>
    <row r="990">
      <c r="AT990" s="2">
        <f>IF($L990="","",IFERROR(INDEX('AR SALES'!$H$2:$H$2501,MATCH(""&amp;$L990,'AR SALES'!$AE$2:$AE$2501,0)),""))</f>
        <v/>
      </c>
      <c r="AU990" s="2">
        <f>IF($L990="","",IF($A990&lt;&gt;"GA","",IF($E990="FULTON",IF(ISNUMBER(SEARCH("COLLEGE PARK",$AT990)),"FULTON (COLLEGE PARK)",IF(ISNUMBER(SEARCH("HAPEVILLE",$AT990)),"FULTON (HAPEVILLE)",IF(ISNUMBER(SEARCH("EAST POINT",$AT990)),"FULTON (EAST POINT)",IF(ISNUMBER(SEARCH("ATLANTA",$AT990)),"FULTON (ATL LIMITS)","FULTON")))),IF($E990="DEKALB",IF(ISNUMBER(SEARCH("ATLANTA",$AT990)),"DEKALB (ATL LIMITS)","DEKALB"),IF(AND($E990="CLAYTON",ISNUMBER(SEARCH("COLLEGE PARK",$AT990))),"CLAYTON (COLLEGE PARK)",$E990)))))</f>
        <v/>
      </c>
      <c r="AV990" s="2">
        <f>IF($L990="","",IF(""&amp;$F990="2","DIESEL",IF(OR(""&amp;$F990="G",""&amp;$F990="H"),"GAS","")))</f>
        <v/>
      </c>
      <c r="AW990" s="2">
        <f>IF($AV990="","",$R990)</f>
        <v/>
      </c>
      <c r="AX990" s="2">
        <f>IF($AV990="","",IF($AB990=0,$R990,0))</f>
        <v/>
      </c>
      <c r="AY990" s="2">
        <f>IF($AV990="","",IF(AND($Z990=0,COUNTIF('AR SALES'!$L$2:$L$2501,$L990)=0),"YES",""))</f>
        <v/>
      </c>
      <c r="AZ990" s="2">
        <f>IF($AV990="","",IFERROR(VLOOKUP($AU990,CODES!$A:$B,2,FALSE),"NO CODE"))</f>
        <v/>
      </c>
      <c r="BA990" s="2">
        <f>IF(""&amp;$F990&lt;&gt;"4","",IF($AY990="YES","",IF(ROUND(SUMIFS($AE$2:$AE$4001,$L$2:$L$4001,$L990,$F$2:$F$4001,"4")-SUMIFS('AR SALES'!$Y$2:$Y$2501,'AR SALES'!$L$2:$L$2501,$L990,'AR SALES'!$AD$2:$AD$2501,"OFF"),2)=0,"","STALE")))</f>
        <v/>
      </c>
      <c r="BB990" s="2">
        <f>IF(OR(""&amp;$F990="2",""&amp;$F990="4",""&amp;$F990="G",""&amp;$F990="H"),IF($AY990="YES","",IF($AB990&lt;&gt;0,"",IF(COUNTIFS('AR SALES'!$L$2:$L$2501,$L990,'AR SALES'!$AD$2:$AD$2501,IF(""&amp;$F990="4","OFF","ON"),'AR SALES'!$AF$2:$AF$2501,"Y")&gt;0,"","NO EXEMPTION"))),"")</f>
        <v/>
      </c>
    </row>
    <row r="991">
      <c r="AT991" s="2">
        <f>IF($L991="","",IFERROR(INDEX('AR SALES'!$H$2:$H$2501,MATCH(""&amp;$L991,'AR SALES'!$AE$2:$AE$2501,0)),""))</f>
        <v/>
      </c>
      <c r="AU991" s="2">
        <f>IF($L991="","",IF($A991&lt;&gt;"GA","",IF($E991="FULTON",IF(ISNUMBER(SEARCH("COLLEGE PARK",$AT991)),"FULTON (COLLEGE PARK)",IF(ISNUMBER(SEARCH("HAPEVILLE",$AT991)),"FULTON (HAPEVILLE)",IF(ISNUMBER(SEARCH("EAST POINT",$AT991)),"FULTON (EAST POINT)",IF(ISNUMBER(SEARCH("ATLANTA",$AT991)),"FULTON (ATL LIMITS)","FULTON")))),IF($E991="DEKALB",IF(ISNUMBER(SEARCH("ATLANTA",$AT991)),"DEKALB (ATL LIMITS)","DEKALB"),IF(AND($E991="CLAYTON",ISNUMBER(SEARCH("COLLEGE PARK",$AT991))),"CLAYTON (COLLEGE PARK)",$E991)))))</f>
        <v/>
      </c>
      <c r="AV991" s="2">
        <f>IF($L991="","",IF(""&amp;$F991="2","DIESEL",IF(OR(""&amp;$F991="G",""&amp;$F991="H"),"GAS","")))</f>
        <v/>
      </c>
      <c r="AW991" s="2">
        <f>IF($AV991="","",$R991)</f>
        <v/>
      </c>
      <c r="AX991" s="2">
        <f>IF($AV991="","",IF($AB991=0,$R991,0))</f>
        <v/>
      </c>
      <c r="AY991" s="2">
        <f>IF($AV991="","",IF(AND($Z991=0,COUNTIF('AR SALES'!$L$2:$L$2501,$L991)=0),"YES",""))</f>
        <v/>
      </c>
      <c r="AZ991" s="2">
        <f>IF($AV991="","",IFERROR(VLOOKUP($AU991,CODES!$A:$B,2,FALSE),"NO CODE"))</f>
        <v/>
      </c>
      <c r="BA991" s="2">
        <f>IF(""&amp;$F991&lt;&gt;"4","",IF($AY991="YES","",IF(ROUND(SUMIFS($AE$2:$AE$4001,$L$2:$L$4001,$L991,$F$2:$F$4001,"4")-SUMIFS('AR SALES'!$Y$2:$Y$2501,'AR SALES'!$L$2:$L$2501,$L991,'AR SALES'!$AD$2:$AD$2501,"OFF"),2)=0,"","STALE")))</f>
        <v/>
      </c>
      <c r="BB991" s="2">
        <f>IF(OR(""&amp;$F991="2",""&amp;$F991="4",""&amp;$F991="G",""&amp;$F991="H"),IF($AY991="YES","",IF($AB991&lt;&gt;0,"",IF(COUNTIFS('AR SALES'!$L$2:$L$2501,$L991,'AR SALES'!$AD$2:$AD$2501,IF(""&amp;$F991="4","OFF","ON"),'AR SALES'!$AF$2:$AF$2501,"Y")&gt;0,"","NO EXEMPTION"))),"")</f>
        <v/>
      </c>
    </row>
    <row r="992">
      <c r="AT992" s="2">
        <f>IF($L992="","",IFERROR(INDEX('AR SALES'!$H$2:$H$2501,MATCH(""&amp;$L992,'AR SALES'!$AE$2:$AE$2501,0)),""))</f>
        <v/>
      </c>
      <c r="AU992" s="2">
        <f>IF($L992="","",IF($A992&lt;&gt;"GA","",IF($E992="FULTON",IF(ISNUMBER(SEARCH("COLLEGE PARK",$AT992)),"FULTON (COLLEGE PARK)",IF(ISNUMBER(SEARCH("HAPEVILLE",$AT992)),"FULTON (HAPEVILLE)",IF(ISNUMBER(SEARCH("EAST POINT",$AT992)),"FULTON (EAST POINT)",IF(ISNUMBER(SEARCH("ATLANTA",$AT992)),"FULTON (ATL LIMITS)","FULTON")))),IF($E992="DEKALB",IF(ISNUMBER(SEARCH("ATLANTA",$AT992)),"DEKALB (ATL LIMITS)","DEKALB"),IF(AND($E992="CLAYTON",ISNUMBER(SEARCH("COLLEGE PARK",$AT992))),"CLAYTON (COLLEGE PARK)",$E992)))))</f>
        <v/>
      </c>
      <c r="AV992" s="2">
        <f>IF($L992="","",IF(""&amp;$F992="2","DIESEL",IF(OR(""&amp;$F992="G",""&amp;$F992="H"),"GAS","")))</f>
        <v/>
      </c>
      <c r="AW992" s="2">
        <f>IF($AV992="","",$R992)</f>
        <v/>
      </c>
      <c r="AX992" s="2">
        <f>IF($AV992="","",IF($AB992=0,$R992,0))</f>
        <v/>
      </c>
      <c r="AY992" s="2">
        <f>IF($AV992="","",IF(AND($Z992=0,COUNTIF('AR SALES'!$L$2:$L$2501,$L992)=0),"YES",""))</f>
        <v/>
      </c>
      <c r="AZ992" s="2">
        <f>IF($AV992="","",IFERROR(VLOOKUP($AU992,CODES!$A:$B,2,FALSE),"NO CODE"))</f>
        <v/>
      </c>
      <c r="BA992" s="2">
        <f>IF(""&amp;$F992&lt;&gt;"4","",IF($AY992="YES","",IF(ROUND(SUMIFS($AE$2:$AE$4001,$L$2:$L$4001,$L992,$F$2:$F$4001,"4")-SUMIFS('AR SALES'!$Y$2:$Y$2501,'AR SALES'!$L$2:$L$2501,$L992,'AR SALES'!$AD$2:$AD$2501,"OFF"),2)=0,"","STALE")))</f>
        <v/>
      </c>
      <c r="BB992" s="2">
        <f>IF(OR(""&amp;$F992="2",""&amp;$F992="4",""&amp;$F992="G",""&amp;$F992="H"),IF($AY992="YES","",IF($AB992&lt;&gt;0,"",IF(COUNTIFS('AR SALES'!$L$2:$L$2501,$L992,'AR SALES'!$AD$2:$AD$2501,IF(""&amp;$F992="4","OFF","ON"),'AR SALES'!$AF$2:$AF$2501,"Y")&gt;0,"","NO EXEMPTION"))),"")</f>
        <v/>
      </c>
    </row>
    <row r="993">
      <c r="AT993" s="2">
        <f>IF($L993="","",IFERROR(INDEX('AR SALES'!$H$2:$H$2501,MATCH(""&amp;$L993,'AR SALES'!$AE$2:$AE$2501,0)),""))</f>
        <v/>
      </c>
      <c r="AU993" s="2">
        <f>IF($L993="","",IF($A993&lt;&gt;"GA","",IF($E993="FULTON",IF(ISNUMBER(SEARCH("COLLEGE PARK",$AT993)),"FULTON (COLLEGE PARK)",IF(ISNUMBER(SEARCH("HAPEVILLE",$AT993)),"FULTON (HAPEVILLE)",IF(ISNUMBER(SEARCH("EAST POINT",$AT993)),"FULTON (EAST POINT)",IF(ISNUMBER(SEARCH("ATLANTA",$AT993)),"FULTON (ATL LIMITS)","FULTON")))),IF($E993="DEKALB",IF(ISNUMBER(SEARCH("ATLANTA",$AT993)),"DEKALB (ATL LIMITS)","DEKALB"),IF(AND($E993="CLAYTON",ISNUMBER(SEARCH("COLLEGE PARK",$AT993))),"CLAYTON (COLLEGE PARK)",$E993)))))</f>
        <v/>
      </c>
      <c r="AV993" s="2">
        <f>IF($L993="","",IF(""&amp;$F993="2","DIESEL",IF(OR(""&amp;$F993="G",""&amp;$F993="H"),"GAS","")))</f>
        <v/>
      </c>
      <c r="AW993" s="2">
        <f>IF($AV993="","",$R993)</f>
        <v/>
      </c>
      <c r="AX993" s="2">
        <f>IF($AV993="","",IF($AB993=0,$R993,0))</f>
        <v/>
      </c>
      <c r="AY993" s="2">
        <f>IF($AV993="","",IF(AND($Z993=0,COUNTIF('AR SALES'!$L$2:$L$2501,$L993)=0),"YES",""))</f>
        <v/>
      </c>
      <c r="AZ993" s="2">
        <f>IF($AV993="","",IFERROR(VLOOKUP($AU993,CODES!$A:$B,2,FALSE),"NO CODE"))</f>
        <v/>
      </c>
      <c r="BA993" s="2">
        <f>IF(""&amp;$F993&lt;&gt;"4","",IF($AY993="YES","",IF(ROUND(SUMIFS($AE$2:$AE$4001,$L$2:$L$4001,$L993,$F$2:$F$4001,"4")-SUMIFS('AR SALES'!$Y$2:$Y$2501,'AR SALES'!$L$2:$L$2501,$L993,'AR SALES'!$AD$2:$AD$2501,"OFF"),2)=0,"","STALE")))</f>
        <v/>
      </c>
      <c r="BB993" s="2">
        <f>IF(OR(""&amp;$F993="2",""&amp;$F993="4",""&amp;$F993="G",""&amp;$F993="H"),IF($AY993="YES","",IF($AB993&lt;&gt;0,"",IF(COUNTIFS('AR SALES'!$L$2:$L$2501,$L993,'AR SALES'!$AD$2:$AD$2501,IF(""&amp;$F993="4","OFF","ON"),'AR SALES'!$AF$2:$AF$2501,"Y")&gt;0,"","NO EXEMPTION"))),"")</f>
        <v/>
      </c>
    </row>
    <row r="994">
      <c r="AT994" s="2">
        <f>IF($L994="","",IFERROR(INDEX('AR SALES'!$H$2:$H$2501,MATCH(""&amp;$L994,'AR SALES'!$AE$2:$AE$2501,0)),""))</f>
        <v/>
      </c>
      <c r="AU994" s="2">
        <f>IF($L994="","",IF($A994&lt;&gt;"GA","",IF($E994="FULTON",IF(ISNUMBER(SEARCH("COLLEGE PARK",$AT994)),"FULTON (COLLEGE PARK)",IF(ISNUMBER(SEARCH("HAPEVILLE",$AT994)),"FULTON (HAPEVILLE)",IF(ISNUMBER(SEARCH("EAST POINT",$AT994)),"FULTON (EAST POINT)",IF(ISNUMBER(SEARCH("ATLANTA",$AT994)),"FULTON (ATL LIMITS)","FULTON")))),IF($E994="DEKALB",IF(ISNUMBER(SEARCH("ATLANTA",$AT994)),"DEKALB (ATL LIMITS)","DEKALB"),IF(AND($E994="CLAYTON",ISNUMBER(SEARCH("COLLEGE PARK",$AT994))),"CLAYTON (COLLEGE PARK)",$E994)))))</f>
        <v/>
      </c>
      <c r="AV994" s="2">
        <f>IF($L994="","",IF(""&amp;$F994="2","DIESEL",IF(OR(""&amp;$F994="G",""&amp;$F994="H"),"GAS","")))</f>
        <v/>
      </c>
      <c r="AW994" s="2">
        <f>IF($AV994="","",$R994)</f>
        <v/>
      </c>
      <c r="AX994" s="2">
        <f>IF($AV994="","",IF($AB994=0,$R994,0))</f>
        <v/>
      </c>
      <c r="AY994" s="2">
        <f>IF($AV994="","",IF(AND($Z994=0,COUNTIF('AR SALES'!$L$2:$L$2501,$L994)=0),"YES",""))</f>
        <v/>
      </c>
      <c r="AZ994" s="2">
        <f>IF($AV994="","",IFERROR(VLOOKUP($AU994,CODES!$A:$B,2,FALSE),"NO CODE"))</f>
        <v/>
      </c>
      <c r="BA994" s="2">
        <f>IF(""&amp;$F994&lt;&gt;"4","",IF($AY994="YES","",IF(ROUND(SUMIFS($AE$2:$AE$4001,$L$2:$L$4001,$L994,$F$2:$F$4001,"4")-SUMIFS('AR SALES'!$Y$2:$Y$2501,'AR SALES'!$L$2:$L$2501,$L994,'AR SALES'!$AD$2:$AD$2501,"OFF"),2)=0,"","STALE")))</f>
        <v/>
      </c>
      <c r="BB994" s="2">
        <f>IF(OR(""&amp;$F994="2",""&amp;$F994="4",""&amp;$F994="G",""&amp;$F994="H"),IF($AY994="YES","",IF($AB994&lt;&gt;0,"",IF(COUNTIFS('AR SALES'!$L$2:$L$2501,$L994,'AR SALES'!$AD$2:$AD$2501,IF(""&amp;$F994="4","OFF","ON"),'AR SALES'!$AF$2:$AF$2501,"Y")&gt;0,"","NO EXEMPTION"))),"")</f>
        <v/>
      </c>
    </row>
    <row r="995">
      <c r="AT995" s="2">
        <f>IF($L995="","",IFERROR(INDEX('AR SALES'!$H$2:$H$2501,MATCH(""&amp;$L995,'AR SALES'!$AE$2:$AE$2501,0)),""))</f>
        <v/>
      </c>
      <c r="AU995" s="2">
        <f>IF($L995="","",IF($A995&lt;&gt;"GA","",IF($E995="FULTON",IF(ISNUMBER(SEARCH("COLLEGE PARK",$AT995)),"FULTON (COLLEGE PARK)",IF(ISNUMBER(SEARCH("HAPEVILLE",$AT995)),"FULTON (HAPEVILLE)",IF(ISNUMBER(SEARCH("EAST POINT",$AT995)),"FULTON (EAST POINT)",IF(ISNUMBER(SEARCH("ATLANTA",$AT995)),"FULTON (ATL LIMITS)","FULTON")))),IF($E995="DEKALB",IF(ISNUMBER(SEARCH("ATLANTA",$AT995)),"DEKALB (ATL LIMITS)","DEKALB"),IF(AND($E995="CLAYTON",ISNUMBER(SEARCH("COLLEGE PARK",$AT995))),"CLAYTON (COLLEGE PARK)",$E995)))))</f>
        <v/>
      </c>
      <c r="AV995" s="2">
        <f>IF($L995="","",IF(""&amp;$F995="2","DIESEL",IF(OR(""&amp;$F995="G",""&amp;$F995="H"),"GAS","")))</f>
        <v/>
      </c>
      <c r="AW995" s="2">
        <f>IF($AV995="","",$R995)</f>
        <v/>
      </c>
      <c r="AX995" s="2">
        <f>IF($AV995="","",IF($AB995=0,$R995,0))</f>
        <v/>
      </c>
      <c r="AY995" s="2">
        <f>IF($AV995="","",IF(AND($Z995=0,COUNTIF('AR SALES'!$L$2:$L$2501,$L995)=0),"YES",""))</f>
        <v/>
      </c>
      <c r="AZ995" s="2">
        <f>IF($AV995="","",IFERROR(VLOOKUP($AU995,CODES!$A:$B,2,FALSE),"NO CODE"))</f>
        <v/>
      </c>
      <c r="BA995" s="2">
        <f>IF(""&amp;$F995&lt;&gt;"4","",IF($AY995="YES","",IF(ROUND(SUMIFS($AE$2:$AE$4001,$L$2:$L$4001,$L995,$F$2:$F$4001,"4")-SUMIFS('AR SALES'!$Y$2:$Y$2501,'AR SALES'!$L$2:$L$2501,$L995,'AR SALES'!$AD$2:$AD$2501,"OFF"),2)=0,"","STALE")))</f>
        <v/>
      </c>
      <c r="BB995" s="2">
        <f>IF(OR(""&amp;$F995="2",""&amp;$F995="4",""&amp;$F995="G",""&amp;$F995="H"),IF($AY995="YES","",IF($AB995&lt;&gt;0,"",IF(COUNTIFS('AR SALES'!$L$2:$L$2501,$L995,'AR SALES'!$AD$2:$AD$2501,IF(""&amp;$F995="4","OFF","ON"),'AR SALES'!$AF$2:$AF$2501,"Y")&gt;0,"","NO EXEMPTION"))),"")</f>
        <v/>
      </c>
    </row>
    <row r="996">
      <c r="AT996" s="2">
        <f>IF($L996="","",IFERROR(INDEX('AR SALES'!$H$2:$H$2501,MATCH(""&amp;$L996,'AR SALES'!$AE$2:$AE$2501,0)),""))</f>
        <v/>
      </c>
      <c r="AU996" s="2">
        <f>IF($L996="","",IF($A996&lt;&gt;"GA","",IF($E996="FULTON",IF(ISNUMBER(SEARCH("COLLEGE PARK",$AT996)),"FULTON (COLLEGE PARK)",IF(ISNUMBER(SEARCH("HAPEVILLE",$AT996)),"FULTON (HAPEVILLE)",IF(ISNUMBER(SEARCH("EAST POINT",$AT996)),"FULTON (EAST POINT)",IF(ISNUMBER(SEARCH("ATLANTA",$AT996)),"FULTON (ATL LIMITS)","FULTON")))),IF($E996="DEKALB",IF(ISNUMBER(SEARCH("ATLANTA",$AT996)),"DEKALB (ATL LIMITS)","DEKALB"),IF(AND($E996="CLAYTON",ISNUMBER(SEARCH("COLLEGE PARK",$AT996))),"CLAYTON (COLLEGE PARK)",$E996)))))</f>
        <v/>
      </c>
      <c r="AV996" s="2">
        <f>IF($L996="","",IF(""&amp;$F996="2","DIESEL",IF(OR(""&amp;$F996="G",""&amp;$F996="H"),"GAS","")))</f>
        <v/>
      </c>
      <c r="AW996" s="2">
        <f>IF($AV996="","",$R996)</f>
        <v/>
      </c>
      <c r="AX996" s="2">
        <f>IF($AV996="","",IF($AB996=0,$R996,0))</f>
        <v/>
      </c>
      <c r="AY996" s="2">
        <f>IF($AV996="","",IF(AND($Z996=0,COUNTIF('AR SALES'!$L$2:$L$2501,$L996)=0),"YES",""))</f>
        <v/>
      </c>
      <c r="AZ996" s="2">
        <f>IF($AV996="","",IFERROR(VLOOKUP($AU996,CODES!$A:$B,2,FALSE),"NO CODE"))</f>
        <v/>
      </c>
      <c r="BA996" s="2">
        <f>IF(""&amp;$F996&lt;&gt;"4","",IF($AY996="YES","",IF(ROUND(SUMIFS($AE$2:$AE$4001,$L$2:$L$4001,$L996,$F$2:$F$4001,"4")-SUMIFS('AR SALES'!$Y$2:$Y$2501,'AR SALES'!$L$2:$L$2501,$L996,'AR SALES'!$AD$2:$AD$2501,"OFF"),2)=0,"","STALE")))</f>
        <v/>
      </c>
      <c r="BB996" s="2">
        <f>IF(OR(""&amp;$F996="2",""&amp;$F996="4",""&amp;$F996="G",""&amp;$F996="H"),IF($AY996="YES","",IF($AB996&lt;&gt;0,"",IF(COUNTIFS('AR SALES'!$L$2:$L$2501,$L996,'AR SALES'!$AD$2:$AD$2501,IF(""&amp;$F996="4","OFF","ON"),'AR SALES'!$AF$2:$AF$2501,"Y")&gt;0,"","NO EXEMPTION"))),"")</f>
        <v/>
      </c>
    </row>
    <row r="997">
      <c r="AT997" s="2">
        <f>IF($L997="","",IFERROR(INDEX('AR SALES'!$H$2:$H$2501,MATCH(""&amp;$L997,'AR SALES'!$AE$2:$AE$2501,0)),""))</f>
        <v/>
      </c>
      <c r="AU997" s="2">
        <f>IF($L997="","",IF($A997&lt;&gt;"GA","",IF($E997="FULTON",IF(ISNUMBER(SEARCH("COLLEGE PARK",$AT997)),"FULTON (COLLEGE PARK)",IF(ISNUMBER(SEARCH("HAPEVILLE",$AT997)),"FULTON (HAPEVILLE)",IF(ISNUMBER(SEARCH("EAST POINT",$AT997)),"FULTON (EAST POINT)",IF(ISNUMBER(SEARCH("ATLANTA",$AT997)),"FULTON (ATL LIMITS)","FULTON")))),IF($E997="DEKALB",IF(ISNUMBER(SEARCH("ATLANTA",$AT997)),"DEKALB (ATL LIMITS)","DEKALB"),IF(AND($E997="CLAYTON",ISNUMBER(SEARCH("COLLEGE PARK",$AT997))),"CLAYTON (COLLEGE PARK)",$E997)))))</f>
        <v/>
      </c>
      <c r="AV997" s="2">
        <f>IF($L997="","",IF(""&amp;$F997="2","DIESEL",IF(OR(""&amp;$F997="G",""&amp;$F997="H"),"GAS","")))</f>
        <v/>
      </c>
      <c r="AW997" s="2">
        <f>IF($AV997="","",$R997)</f>
        <v/>
      </c>
      <c r="AX997" s="2">
        <f>IF($AV997="","",IF($AB997=0,$R997,0))</f>
        <v/>
      </c>
      <c r="AY997" s="2">
        <f>IF($AV997="","",IF(AND($Z997=0,COUNTIF('AR SALES'!$L$2:$L$2501,$L997)=0),"YES",""))</f>
        <v/>
      </c>
      <c r="AZ997" s="2">
        <f>IF($AV997="","",IFERROR(VLOOKUP($AU997,CODES!$A:$B,2,FALSE),"NO CODE"))</f>
        <v/>
      </c>
      <c r="BA997" s="2">
        <f>IF(""&amp;$F997&lt;&gt;"4","",IF($AY997="YES","",IF(ROUND(SUMIFS($AE$2:$AE$4001,$L$2:$L$4001,$L997,$F$2:$F$4001,"4")-SUMIFS('AR SALES'!$Y$2:$Y$2501,'AR SALES'!$L$2:$L$2501,$L997,'AR SALES'!$AD$2:$AD$2501,"OFF"),2)=0,"","STALE")))</f>
        <v/>
      </c>
      <c r="BB997" s="2">
        <f>IF(OR(""&amp;$F997="2",""&amp;$F997="4",""&amp;$F997="G",""&amp;$F997="H"),IF($AY997="YES","",IF($AB997&lt;&gt;0,"",IF(COUNTIFS('AR SALES'!$L$2:$L$2501,$L997,'AR SALES'!$AD$2:$AD$2501,IF(""&amp;$F997="4","OFF","ON"),'AR SALES'!$AF$2:$AF$2501,"Y")&gt;0,"","NO EXEMPTION"))),"")</f>
        <v/>
      </c>
    </row>
    <row r="998">
      <c r="AT998" s="2">
        <f>IF($L998="","",IFERROR(INDEX('AR SALES'!$H$2:$H$2501,MATCH(""&amp;$L998,'AR SALES'!$AE$2:$AE$2501,0)),""))</f>
        <v/>
      </c>
      <c r="AU998" s="2">
        <f>IF($L998="","",IF($A998&lt;&gt;"GA","",IF($E998="FULTON",IF(ISNUMBER(SEARCH("COLLEGE PARK",$AT998)),"FULTON (COLLEGE PARK)",IF(ISNUMBER(SEARCH("HAPEVILLE",$AT998)),"FULTON (HAPEVILLE)",IF(ISNUMBER(SEARCH("EAST POINT",$AT998)),"FULTON (EAST POINT)",IF(ISNUMBER(SEARCH("ATLANTA",$AT998)),"FULTON (ATL LIMITS)","FULTON")))),IF($E998="DEKALB",IF(ISNUMBER(SEARCH("ATLANTA",$AT998)),"DEKALB (ATL LIMITS)","DEKALB"),IF(AND($E998="CLAYTON",ISNUMBER(SEARCH("COLLEGE PARK",$AT998))),"CLAYTON (COLLEGE PARK)",$E998)))))</f>
        <v/>
      </c>
      <c r="AV998" s="2">
        <f>IF($L998="","",IF(""&amp;$F998="2","DIESEL",IF(OR(""&amp;$F998="G",""&amp;$F998="H"),"GAS","")))</f>
        <v/>
      </c>
      <c r="AW998" s="2">
        <f>IF($AV998="","",$R998)</f>
        <v/>
      </c>
      <c r="AX998" s="2">
        <f>IF($AV998="","",IF($AB998=0,$R998,0))</f>
        <v/>
      </c>
      <c r="AY998" s="2">
        <f>IF($AV998="","",IF(AND($Z998=0,COUNTIF('AR SALES'!$L$2:$L$2501,$L998)=0),"YES",""))</f>
        <v/>
      </c>
      <c r="AZ998" s="2">
        <f>IF($AV998="","",IFERROR(VLOOKUP($AU998,CODES!$A:$B,2,FALSE),"NO CODE"))</f>
        <v/>
      </c>
      <c r="BA998" s="2">
        <f>IF(""&amp;$F998&lt;&gt;"4","",IF($AY998="YES","",IF(ROUND(SUMIFS($AE$2:$AE$4001,$L$2:$L$4001,$L998,$F$2:$F$4001,"4")-SUMIFS('AR SALES'!$Y$2:$Y$2501,'AR SALES'!$L$2:$L$2501,$L998,'AR SALES'!$AD$2:$AD$2501,"OFF"),2)=0,"","STALE")))</f>
        <v/>
      </c>
      <c r="BB998" s="2">
        <f>IF(OR(""&amp;$F998="2",""&amp;$F998="4",""&amp;$F998="G",""&amp;$F998="H"),IF($AY998="YES","",IF($AB998&lt;&gt;0,"",IF(COUNTIFS('AR SALES'!$L$2:$L$2501,$L998,'AR SALES'!$AD$2:$AD$2501,IF(""&amp;$F998="4","OFF","ON"),'AR SALES'!$AF$2:$AF$2501,"Y")&gt;0,"","NO EXEMPTION"))),"")</f>
        <v/>
      </c>
    </row>
    <row r="999">
      <c r="AT999" s="2">
        <f>IF($L999="","",IFERROR(INDEX('AR SALES'!$H$2:$H$2501,MATCH(""&amp;$L999,'AR SALES'!$AE$2:$AE$2501,0)),""))</f>
        <v/>
      </c>
      <c r="AU999" s="2">
        <f>IF($L999="","",IF($A999&lt;&gt;"GA","",IF($E999="FULTON",IF(ISNUMBER(SEARCH("COLLEGE PARK",$AT999)),"FULTON (COLLEGE PARK)",IF(ISNUMBER(SEARCH("HAPEVILLE",$AT999)),"FULTON (HAPEVILLE)",IF(ISNUMBER(SEARCH("EAST POINT",$AT999)),"FULTON (EAST POINT)",IF(ISNUMBER(SEARCH("ATLANTA",$AT999)),"FULTON (ATL LIMITS)","FULTON")))),IF($E999="DEKALB",IF(ISNUMBER(SEARCH("ATLANTA",$AT999)),"DEKALB (ATL LIMITS)","DEKALB"),IF(AND($E999="CLAYTON",ISNUMBER(SEARCH("COLLEGE PARK",$AT999))),"CLAYTON (COLLEGE PARK)",$E999)))))</f>
        <v/>
      </c>
      <c r="AV999" s="2">
        <f>IF($L999="","",IF(""&amp;$F999="2","DIESEL",IF(OR(""&amp;$F999="G",""&amp;$F999="H"),"GAS","")))</f>
        <v/>
      </c>
      <c r="AW999" s="2">
        <f>IF($AV999="","",$R999)</f>
        <v/>
      </c>
      <c r="AX999" s="2">
        <f>IF($AV999="","",IF($AB999=0,$R999,0))</f>
        <v/>
      </c>
      <c r="AY999" s="2">
        <f>IF($AV999="","",IF(AND($Z999=0,COUNTIF('AR SALES'!$L$2:$L$2501,$L999)=0),"YES",""))</f>
        <v/>
      </c>
      <c r="AZ999" s="2">
        <f>IF($AV999="","",IFERROR(VLOOKUP($AU999,CODES!$A:$B,2,FALSE),"NO CODE"))</f>
        <v/>
      </c>
      <c r="BA999" s="2">
        <f>IF(""&amp;$F999&lt;&gt;"4","",IF($AY999="YES","",IF(ROUND(SUMIFS($AE$2:$AE$4001,$L$2:$L$4001,$L999,$F$2:$F$4001,"4")-SUMIFS('AR SALES'!$Y$2:$Y$2501,'AR SALES'!$L$2:$L$2501,$L999,'AR SALES'!$AD$2:$AD$2501,"OFF"),2)=0,"","STALE")))</f>
        <v/>
      </c>
      <c r="BB999" s="2">
        <f>IF(OR(""&amp;$F999="2",""&amp;$F999="4",""&amp;$F999="G",""&amp;$F999="H"),IF($AY999="YES","",IF($AB999&lt;&gt;0,"",IF(COUNTIFS('AR SALES'!$L$2:$L$2501,$L999,'AR SALES'!$AD$2:$AD$2501,IF(""&amp;$F999="4","OFF","ON"),'AR SALES'!$AF$2:$AF$2501,"Y")&gt;0,"","NO EXEMPTION"))),"")</f>
        <v/>
      </c>
    </row>
    <row r="1000">
      <c r="AT1000" s="2">
        <f>IF($L1000="","",IFERROR(INDEX('AR SALES'!$H$2:$H$2501,MATCH(""&amp;$L1000,'AR SALES'!$AE$2:$AE$2501,0)),""))</f>
        <v/>
      </c>
      <c r="AU1000" s="2">
        <f>IF($L1000="","",IF($A1000&lt;&gt;"GA","",IF($E1000="FULTON",IF(ISNUMBER(SEARCH("COLLEGE PARK",$AT1000)),"FULTON (COLLEGE PARK)",IF(ISNUMBER(SEARCH("HAPEVILLE",$AT1000)),"FULTON (HAPEVILLE)",IF(ISNUMBER(SEARCH("EAST POINT",$AT1000)),"FULTON (EAST POINT)",IF(ISNUMBER(SEARCH("ATLANTA",$AT1000)),"FULTON (ATL LIMITS)","FULTON")))),IF($E1000="DEKALB",IF(ISNUMBER(SEARCH("ATLANTA",$AT1000)),"DEKALB (ATL LIMITS)","DEKALB"),IF(AND($E1000="CLAYTON",ISNUMBER(SEARCH("COLLEGE PARK",$AT1000))),"CLAYTON (COLLEGE PARK)",$E1000)))))</f>
        <v/>
      </c>
      <c r="AV1000" s="2">
        <f>IF($L1000="","",IF(""&amp;$F1000="2","DIESEL",IF(OR(""&amp;$F1000="G",""&amp;$F1000="H"),"GAS","")))</f>
        <v/>
      </c>
      <c r="AW1000" s="2">
        <f>IF($AV1000="","",$R1000)</f>
        <v/>
      </c>
      <c r="AX1000" s="2">
        <f>IF($AV1000="","",IF($AB1000=0,$R1000,0))</f>
        <v/>
      </c>
      <c r="AY1000" s="2">
        <f>IF($AV1000="","",IF(AND($Z1000=0,COUNTIF('AR SALES'!$L$2:$L$2501,$L1000)=0),"YES",""))</f>
        <v/>
      </c>
      <c r="AZ1000" s="2">
        <f>IF($AV1000="","",IFERROR(VLOOKUP($AU1000,CODES!$A:$B,2,FALSE),"NO CODE"))</f>
        <v/>
      </c>
      <c r="BA1000" s="2">
        <f>IF(""&amp;$F1000&lt;&gt;"4","",IF($AY1000="YES","",IF(ROUND(SUMIFS($AE$2:$AE$4001,$L$2:$L$4001,$L1000,$F$2:$F$4001,"4")-SUMIFS('AR SALES'!$Y$2:$Y$2501,'AR SALES'!$L$2:$L$2501,$L1000,'AR SALES'!$AD$2:$AD$2501,"OFF"),2)=0,"","STALE")))</f>
        <v/>
      </c>
      <c r="BB1000" s="2">
        <f>IF(OR(""&amp;$F1000="2",""&amp;$F1000="4",""&amp;$F1000="G",""&amp;$F1000="H"),IF($AY1000="YES","",IF($AB1000&lt;&gt;0,"",IF(COUNTIFS('AR SALES'!$L$2:$L$2501,$L1000,'AR SALES'!$AD$2:$AD$2501,IF(""&amp;$F1000="4","OFF","ON"),'AR SALES'!$AF$2:$AF$2501,"Y")&gt;0,"","NO EXEMPTION"))),"")</f>
        <v/>
      </c>
    </row>
    <row r="1001">
      <c r="AT1001" s="2">
        <f>IF($L1001="","",IFERROR(INDEX('AR SALES'!$H$2:$H$2501,MATCH(""&amp;$L1001,'AR SALES'!$AE$2:$AE$2501,0)),""))</f>
        <v/>
      </c>
      <c r="AU1001" s="2">
        <f>IF($L1001="","",IF($A1001&lt;&gt;"GA","",IF($E1001="FULTON",IF(ISNUMBER(SEARCH("COLLEGE PARK",$AT1001)),"FULTON (COLLEGE PARK)",IF(ISNUMBER(SEARCH("HAPEVILLE",$AT1001)),"FULTON (HAPEVILLE)",IF(ISNUMBER(SEARCH("EAST POINT",$AT1001)),"FULTON (EAST POINT)",IF(ISNUMBER(SEARCH("ATLANTA",$AT1001)),"FULTON (ATL LIMITS)","FULTON")))),IF($E1001="DEKALB",IF(ISNUMBER(SEARCH("ATLANTA",$AT1001)),"DEKALB (ATL LIMITS)","DEKALB"),IF(AND($E1001="CLAYTON",ISNUMBER(SEARCH("COLLEGE PARK",$AT1001))),"CLAYTON (COLLEGE PARK)",$E1001)))))</f>
        <v/>
      </c>
      <c r="AV1001" s="2">
        <f>IF($L1001="","",IF(""&amp;$F1001="2","DIESEL",IF(OR(""&amp;$F1001="G",""&amp;$F1001="H"),"GAS","")))</f>
        <v/>
      </c>
      <c r="AW1001" s="2">
        <f>IF($AV1001="","",$R1001)</f>
        <v/>
      </c>
      <c r="AX1001" s="2">
        <f>IF($AV1001="","",IF($AB1001=0,$R1001,0))</f>
        <v/>
      </c>
      <c r="AY1001" s="2">
        <f>IF($AV1001="","",IF(AND($Z1001=0,COUNTIF('AR SALES'!$L$2:$L$2501,$L1001)=0),"YES",""))</f>
        <v/>
      </c>
      <c r="AZ1001" s="2">
        <f>IF($AV1001="","",IFERROR(VLOOKUP($AU1001,CODES!$A:$B,2,FALSE),"NO CODE"))</f>
        <v/>
      </c>
      <c r="BA1001" s="2">
        <f>IF(""&amp;$F1001&lt;&gt;"4","",IF($AY1001="YES","",IF(ROUND(SUMIFS($AE$2:$AE$4001,$L$2:$L$4001,$L1001,$F$2:$F$4001,"4")-SUMIFS('AR SALES'!$Y$2:$Y$2501,'AR SALES'!$L$2:$L$2501,$L1001,'AR SALES'!$AD$2:$AD$2501,"OFF"),2)=0,"","STALE")))</f>
        <v/>
      </c>
      <c r="BB1001" s="2">
        <f>IF(OR(""&amp;$F1001="2",""&amp;$F1001="4",""&amp;$F1001="G",""&amp;$F1001="H"),IF($AY1001="YES","",IF($AB1001&lt;&gt;0,"",IF(COUNTIFS('AR SALES'!$L$2:$L$2501,$L1001,'AR SALES'!$AD$2:$AD$2501,IF(""&amp;$F1001="4","OFF","ON"),'AR SALES'!$AF$2:$AF$2501,"Y")&gt;0,"","NO EXEMPTION"))),"")</f>
        <v/>
      </c>
    </row>
    <row r="1002">
      <c r="AT1002" s="2">
        <f>IF($L1002="","",IFERROR(INDEX('AR SALES'!$H$2:$H$2501,MATCH(""&amp;$L1002,'AR SALES'!$AE$2:$AE$2501,0)),""))</f>
        <v/>
      </c>
      <c r="AU1002" s="2">
        <f>IF($L1002="","",IF($A1002&lt;&gt;"GA","",IF($E1002="FULTON",IF(ISNUMBER(SEARCH("COLLEGE PARK",$AT1002)),"FULTON (COLLEGE PARK)",IF(ISNUMBER(SEARCH("HAPEVILLE",$AT1002)),"FULTON (HAPEVILLE)",IF(ISNUMBER(SEARCH("EAST POINT",$AT1002)),"FULTON (EAST POINT)",IF(ISNUMBER(SEARCH("ATLANTA",$AT1002)),"FULTON (ATL LIMITS)","FULTON")))),IF($E1002="DEKALB",IF(ISNUMBER(SEARCH("ATLANTA",$AT1002)),"DEKALB (ATL LIMITS)","DEKALB"),IF(AND($E1002="CLAYTON",ISNUMBER(SEARCH("COLLEGE PARK",$AT1002))),"CLAYTON (COLLEGE PARK)",$E1002)))))</f>
        <v/>
      </c>
      <c r="AV1002" s="2">
        <f>IF($L1002="","",IF(""&amp;$F1002="2","DIESEL",IF(OR(""&amp;$F1002="G",""&amp;$F1002="H"),"GAS","")))</f>
        <v/>
      </c>
      <c r="AW1002" s="2">
        <f>IF($AV1002="","",$R1002)</f>
        <v/>
      </c>
      <c r="AX1002" s="2">
        <f>IF($AV1002="","",IF($AB1002=0,$R1002,0))</f>
        <v/>
      </c>
      <c r="AY1002" s="2">
        <f>IF($AV1002="","",IF(AND($Z1002=0,COUNTIF('AR SALES'!$L$2:$L$2501,$L1002)=0),"YES",""))</f>
        <v/>
      </c>
      <c r="AZ1002" s="2">
        <f>IF($AV1002="","",IFERROR(VLOOKUP($AU1002,CODES!$A:$B,2,FALSE),"NO CODE"))</f>
        <v/>
      </c>
      <c r="BA1002" s="2">
        <f>IF(""&amp;$F1002&lt;&gt;"4","",IF($AY1002="YES","",IF(ROUND(SUMIFS($AE$2:$AE$4001,$L$2:$L$4001,$L1002,$F$2:$F$4001,"4")-SUMIFS('AR SALES'!$Y$2:$Y$2501,'AR SALES'!$L$2:$L$2501,$L1002,'AR SALES'!$AD$2:$AD$2501,"OFF"),2)=0,"","STALE")))</f>
        <v/>
      </c>
      <c r="BB1002" s="2">
        <f>IF(OR(""&amp;$F1002="2",""&amp;$F1002="4",""&amp;$F1002="G",""&amp;$F1002="H"),IF($AY1002="YES","",IF($AB1002&lt;&gt;0,"",IF(COUNTIFS('AR SALES'!$L$2:$L$2501,$L1002,'AR SALES'!$AD$2:$AD$2501,IF(""&amp;$F1002="4","OFF","ON"),'AR SALES'!$AF$2:$AF$2501,"Y")&gt;0,"","NO EXEMPTION"))),"")</f>
        <v/>
      </c>
    </row>
    <row r="1003">
      <c r="AT1003" s="2">
        <f>IF($L1003="","",IFERROR(INDEX('AR SALES'!$H$2:$H$2501,MATCH(""&amp;$L1003,'AR SALES'!$AE$2:$AE$2501,0)),""))</f>
        <v/>
      </c>
      <c r="AU1003" s="2">
        <f>IF($L1003="","",IF($A1003&lt;&gt;"GA","",IF($E1003="FULTON",IF(ISNUMBER(SEARCH("COLLEGE PARK",$AT1003)),"FULTON (COLLEGE PARK)",IF(ISNUMBER(SEARCH("HAPEVILLE",$AT1003)),"FULTON (HAPEVILLE)",IF(ISNUMBER(SEARCH("EAST POINT",$AT1003)),"FULTON (EAST POINT)",IF(ISNUMBER(SEARCH("ATLANTA",$AT1003)),"FULTON (ATL LIMITS)","FULTON")))),IF($E1003="DEKALB",IF(ISNUMBER(SEARCH("ATLANTA",$AT1003)),"DEKALB (ATL LIMITS)","DEKALB"),IF(AND($E1003="CLAYTON",ISNUMBER(SEARCH("COLLEGE PARK",$AT1003))),"CLAYTON (COLLEGE PARK)",$E1003)))))</f>
        <v/>
      </c>
      <c r="AV1003" s="2">
        <f>IF($L1003="","",IF(""&amp;$F1003="2","DIESEL",IF(OR(""&amp;$F1003="G",""&amp;$F1003="H"),"GAS","")))</f>
        <v/>
      </c>
      <c r="AW1003" s="2">
        <f>IF($AV1003="","",$R1003)</f>
        <v/>
      </c>
      <c r="AX1003" s="2">
        <f>IF($AV1003="","",IF($AB1003=0,$R1003,0))</f>
        <v/>
      </c>
      <c r="AY1003" s="2">
        <f>IF($AV1003="","",IF(AND($Z1003=0,COUNTIF('AR SALES'!$L$2:$L$2501,$L1003)=0),"YES",""))</f>
        <v/>
      </c>
      <c r="AZ1003" s="2">
        <f>IF($AV1003="","",IFERROR(VLOOKUP($AU1003,CODES!$A:$B,2,FALSE),"NO CODE"))</f>
        <v/>
      </c>
      <c r="BA1003" s="2">
        <f>IF(""&amp;$F1003&lt;&gt;"4","",IF($AY1003="YES","",IF(ROUND(SUMIFS($AE$2:$AE$4001,$L$2:$L$4001,$L1003,$F$2:$F$4001,"4")-SUMIFS('AR SALES'!$Y$2:$Y$2501,'AR SALES'!$L$2:$L$2501,$L1003,'AR SALES'!$AD$2:$AD$2501,"OFF"),2)=0,"","STALE")))</f>
        <v/>
      </c>
      <c r="BB1003" s="2">
        <f>IF(OR(""&amp;$F1003="2",""&amp;$F1003="4",""&amp;$F1003="G",""&amp;$F1003="H"),IF($AY1003="YES","",IF($AB1003&lt;&gt;0,"",IF(COUNTIFS('AR SALES'!$L$2:$L$2501,$L1003,'AR SALES'!$AD$2:$AD$2501,IF(""&amp;$F1003="4","OFF","ON"),'AR SALES'!$AF$2:$AF$2501,"Y")&gt;0,"","NO EXEMPTION"))),"")</f>
        <v/>
      </c>
    </row>
    <row r="1004">
      <c r="AT1004" s="2">
        <f>IF($L1004="","",IFERROR(INDEX('AR SALES'!$H$2:$H$2501,MATCH(""&amp;$L1004,'AR SALES'!$AE$2:$AE$2501,0)),""))</f>
        <v/>
      </c>
      <c r="AU1004" s="2">
        <f>IF($L1004="","",IF($A1004&lt;&gt;"GA","",IF($E1004="FULTON",IF(ISNUMBER(SEARCH("COLLEGE PARK",$AT1004)),"FULTON (COLLEGE PARK)",IF(ISNUMBER(SEARCH("HAPEVILLE",$AT1004)),"FULTON (HAPEVILLE)",IF(ISNUMBER(SEARCH("EAST POINT",$AT1004)),"FULTON (EAST POINT)",IF(ISNUMBER(SEARCH("ATLANTA",$AT1004)),"FULTON (ATL LIMITS)","FULTON")))),IF($E1004="DEKALB",IF(ISNUMBER(SEARCH("ATLANTA",$AT1004)),"DEKALB (ATL LIMITS)","DEKALB"),IF(AND($E1004="CLAYTON",ISNUMBER(SEARCH("COLLEGE PARK",$AT1004))),"CLAYTON (COLLEGE PARK)",$E1004)))))</f>
        <v/>
      </c>
      <c r="AV1004" s="2">
        <f>IF($L1004="","",IF(""&amp;$F1004="2","DIESEL",IF(OR(""&amp;$F1004="G",""&amp;$F1004="H"),"GAS","")))</f>
        <v/>
      </c>
      <c r="AW1004" s="2">
        <f>IF($AV1004="","",$R1004)</f>
        <v/>
      </c>
      <c r="AX1004" s="2">
        <f>IF($AV1004="","",IF($AB1004=0,$R1004,0))</f>
        <v/>
      </c>
      <c r="AY1004" s="2">
        <f>IF($AV1004="","",IF(AND($Z1004=0,COUNTIF('AR SALES'!$L$2:$L$2501,$L1004)=0),"YES",""))</f>
        <v/>
      </c>
      <c r="AZ1004" s="2">
        <f>IF($AV1004="","",IFERROR(VLOOKUP($AU1004,CODES!$A:$B,2,FALSE),"NO CODE"))</f>
        <v/>
      </c>
      <c r="BA1004" s="2">
        <f>IF(""&amp;$F1004&lt;&gt;"4","",IF($AY1004="YES","",IF(ROUND(SUMIFS($AE$2:$AE$4001,$L$2:$L$4001,$L1004,$F$2:$F$4001,"4")-SUMIFS('AR SALES'!$Y$2:$Y$2501,'AR SALES'!$L$2:$L$2501,$L1004,'AR SALES'!$AD$2:$AD$2501,"OFF"),2)=0,"","STALE")))</f>
        <v/>
      </c>
      <c r="BB1004" s="2">
        <f>IF(OR(""&amp;$F1004="2",""&amp;$F1004="4",""&amp;$F1004="G",""&amp;$F1004="H"),IF($AY1004="YES","",IF($AB1004&lt;&gt;0,"",IF(COUNTIFS('AR SALES'!$L$2:$L$2501,$L1004,'AR SALES'!$AD$2:$AD$2501,IF(""&amp;$F1004="4","OFF","ON"),'AR SALES'!$AF$2:$AF$2501,"Y")&gt;0,"","NO EXEMPTION"))),"")</f>
        <v/>
      </c>
    </row>
    <row r="1005">
      <c r="AT1005" s="2">
        <f>IF($L1005="","",IFERROR(INDEX('AR SALES'!$H$2:$H$2501,MATCH(""&amp;$L1005,'AR SALES'!$AE$2:$AE$2501,0)),""))</f>
        <v/>
      </c>
      <c r="AU1005" s="2">
        <f>IF($L1005="","",IF($A1005&lt;&gt;"GA","",IF($E1005="FULTON",IF(ISNUMBER(SEARCH("COLLEGE PARK",$AT1005)),"FULTON (COLLEGE PARK)",IF(ISNUMBER(SEARCH("HAPEVILLE",$AT1005)),"FULTON (HAPEVILLE)",IF(ISNUMBER(SEARCH("EAST POINT",$AT1005)),"FULTON (EAST POINT)",IF(ISNUMBER(SEARCH("ATLANTA",$AT1005)),"FULTON (ATL LIMITS)","FULTON")))),IF($E1005="DEKALB",IF(ISNUMBER(SEARCH("ATLANTA",$AT1005)),"DEKALB (ATL LIMITS)","DEKALB"),IF(AND($E1005="CLAYTON",ISNUMBER(SEARCH("COLLEGE PARK",$AT1005))),"CLAYTON (COLLEGE PARK)",$E1005)))))</f>
        <v/>
      </c>
      <c r="AV1005" s="2">
        <f>IF($L1005="","",IF(""&amp;$F1005="2","DIESEL",IF(OR(""&amp;$F1005="G",""&amp;$F1005="H"),"GAS","")))</f>
        <v/>
      </c>
      <c r="AW1005" s="2">
        <f>IF($AV1005="","",$R1005)</f>
        <v/>
      </c>
      <c r="AX1005" s="2">
        <f>IF($AV1005="","",IF($AB1005=0,$R1005,0))</f>
        <v/>
      </c>
      <c r="AY1005" s="2">
        <f>IF($AV1005="","",IF(AND($Z1005=0,COUNTIF('AR SALES'!$L$2:$L$2501,$L1005)=0),"YES",""))</f>
        <v/>
      </c>
      <c r="AZ1005" s="2">
        <f>IF($AV1005="","",IFERROR(VLOOKUP($AU1005,CODES!$A:$B,2,FALSE),"NO CODE"))</f>
        <v/>
      </c>
      <c r="BA1005" s="2">
        <f>IF(""&amp;$F1005&lt;&gt;"4","",IF($AY1005="YES","",IF(ROUND(SUMIFS($AE$2:$AE$4001,$L$2:$L$4001,$L1005,$F$2:$F$4001,"4")-SUMIFS('AR SALES'!$Y$2:$Y$2501,'AR SALES'!$L$2:$L$2501,$L1005,'AR SALES'!$AD$2:$AD$2501,"OFF"),2)=0,"","STALE")))</f>
        <v/>
      </c>
      <c r="BB1005" s="2">
        <f>IF(OR(""&amp;$F1005="2",""&amp;$F1005="4",""&amp;$F1005="G",""&amp;$F1005="H"),IF($AY1005="YES","",IF($AB1005&lt;&gt;0,"",IF(COUNTIFS('AR SALES'!$L$2:$L$2501,$L1005,'AR SALES'!$AD$2:$AD$2501,IF(""&amp;$F1005="4","OFF","ON"),'AR SALES'!$AF$2:$AF$2501,"Y")&gt;0,"","NO EXEMPTION"))),"")</f>
        <v/>
      </c>
    </row>
    <row r="1006">
      <c r="AT1006" s="2">
        <f>IF($L1006="","",IFERROR(INDEX('AR SALES'!$H$2:$H$2501,MATCH(""&amp;$L1006,'AR SALES'!$AE$2:$AE$2501,0)),""))</f>
        <v/>
      </c>
      <c r="AU1006" s="2">
        <f>IF($L1006="","",IF($A1006&lt;&gt;"GA","",IF($E1006="FULTON",IF(ISNUMBER(SEARCH("COLLEGE PARK",$AT1006)),"FULTON (COLLEGE PARK)",IF(ISNUMBER(SEARCH("HAPEVILLE",$AT1006)),"FULTON (HAPEVILLE)",IF(ISNUMBER(SEARCH("EAST POINT",$AT1006)),"FULTON (EAST POINT)",IF(ISNUMBER(SEARCH("ATLANTA",$AT1006)),"FULTON (ATL LIMITS)","FULTON")))),IF($E1006="DEKALB",IF(ISNUMBER(SEARCH("ATLANTA",$AT1006)),"DEKALB (ATL LIMITS)","DEKALB"),IF(AND($E1006="CLAYTON",ISNUMBER(SEARCH("COLLEGE PARK",$AT1006))),"CLAYTON (COLLEGE PARK)",$E1006)))))</f>
        <v/>
      </c>
      <c r="AV1006" s="2">
        <f>IF($L1006="","",IF(""&amp;$F1006="2","DIESEL",IF(OR(""&amp;$F1006="G",""&amp;$F1006="H"),"GAS","")))</f>
        <v/>
      </c>
      <c r="AW1006" s="2">
        <f>IF($AV1006="","",$R1006)</f>
        <v/>
      </c>
      <c r="AX1006" s="2">
        <f>IF($AV1006="","",IF($AB1006=0,$R1006,0))</f>
        <v/>
      </c>
      <c r="AY1006" s="2">
        <f>IF($AV1006="","",IF(AND($Z1006=0,COUNTIF('AR SALES'!$L$2:$L$2501,$L1006)=0),"YES",""))</f>
        <v/>
      </c>
      <c r="AZ1006" s="2">
        <f>IF($AV1006="","",IFERROR(VLOOKUP($AU1006,CODES!$A:$B,2,FALSE),"NO CODE"))</f>
        <v/>
      </c>
      <c r="BA1006" s="2">
        <f>IF(""&amp;$F1006&lt;&gt;"4","",IF($AY1006="YES","",IF(ROUND(SUMIFS($AE$2:$AE$4001,$L$2:$L$4001,$L1006,$F$2:$F$4001,"4")-SUMIFS('AR SALES'!$Y$2:$Y$2501,'AR SALES'!$L$2:$L$2501,$L1006,'AR SALES'!$AD$2:$AD$2501,"OFF"),2)=0,"","STALE")))</f>
        <v/>
      </c>
      <c r="BB1006" s="2">
        <f>IF(OR(""&amp;$F1006="2",""&amp;$F1006="4",""&amp;$F1006="G",""&amp;$F1006="H"),IF($AY1006="YES","",IF($AB1006&lt;&gt;0,"",IF(COUNTIFS('AR SALES'!$L$2:$L$2501,$L1006,'AR SALES'!$AD$2:$AD$2501,IF(""&amp;$F1006="4","OFF","ON"),'AR SALES'!$AF$2:$AF$2501,"Y")&gt;0,"","NO EXEMPTION"))),"")</f>
        <v/>
      </c>
    </row>
    <row r="1007">
      <c r="AT1007" s="2">
        <f>IF($L1007="","",IFERROR(INDEX('AR SALES'!$H$2:$H$2501,MATCH(""&amp;$L1007,'AR SALES'!$AE$2:$AE$2501,0)),""))</f>
        <v/>
      </c>
      <c r="AU1007" s="2">
        <f>IF($L1007="","",IF($A1007&lt;&gt;"GA","",IF($E1007="FULTON",IF(ISNUMBER(SEARCH("COLLEGE PARK",$AT1007)),"FULTON (COLLEGE PARK)",IF(ISNUMBER(SEARCH("HAPEVILLE",$AT1007)),"FULTON (HAPEVILLE)",IF(ISNUMBER(SEARCH("EAST POINT",$AT1007)),"FULTON (EAST POINT)",IF(ISNUMBER(SEARCH("ATLANTA",$AT1007)),"FULTON (ATL LIMITS)","FULTON")))),IF($E1007="DEKALB",IF(ISNUMBER(SEARCH("ATLANTA",$AT1007)),"DEKALB (ATL LIMITS)","DEKALB"),IF(AND($E1007="CLAYTON",ISNUMBER(SEARCH("COLLEGE PARK",$AT1007))),"CLAYTON (COLLEGE PARK)",$E1007)))))</f>
        <v/>
      </c>
      <c r="AV1007" s="2">
        <f>IF($L1007="","",IF(""&amp;$F1007="2","DIESEL",IF(OR(""&amp;$F1007="G",""&amp;$F1007="H"),"GAS","")))</f>
        <v/>
      </c>
      <c r="AW1007" s="2">
        <f>IF($AV1007="","",$R1007)</f>
        <v/>
      </c>
      <c r="AX1007" s="2">
        <f>IF($AV1007="","",IF($AB1007=0,$R1007,0))</f>
        <v/>
      </c>
      <c r="AY1007" s="2">
        <f>IF($AV1007="","",IF(AND($Z1007=0,COUNTIF('AR SALES'!$L$2:$L$2501,$L1007)=0),"YES",""))</f>
        <v/>
      </c>
      <c r="AZ1007" s="2">
        <f>IF($AV1007="","",IFERROR(VLOOKUP($AU1007,CODES!$A:$B,2,FALSE),"NO CODE"))</f>
        <v/>
      </c>
      <c r="BA1007" s="2">
        <f>IF(""&amp;$F1007&lt;&gt;"4","",IF($AY1007="YES","",IF(ROUND(SUMIFS($AE$2:$AE$4001,$L$2:$L$4001,$L1007,$F$2:$F$4001,"4")-SUMIFS('AR SALES'!$Y$2:$Y$2501,'AR SALES'!$L$2:$L$2501,$L1007,'AR SALES'!$AD$2:$AD$2501,"OFF"),2)=0,"","STALE")))</f>
        <v/>
      </c>
      <c r="BB1007" s="2">
        <f>IF(OR(""&amp;$F1007="2",""&amp;$F1007="4",""&amp;$F1007="G",""&amp;$F1007="H"),IF($AY1007="YES","",IF($AB1007&lt;&gt;0,"",IF(COUNTIFS('AR SALES'!$L$2:$L$2501,$L1007,'AR SALES'!$AD$2:$AD$2501,IF(""&amp;$F1007="4","OFF","ON"),'AR SALES'!$AF$2:$AF$2501,"Y")&gt;0,"","NO EXEMPTION"))),"")</f>
        <v/>
      </c>
    </row>
    <row r="1008">
      <c r="AT1008" s="2">
        <f>IF($L1008="","",IFERROR(INDEX('AR SALES'!$H$2:$H$2501,MATCH(""&amp;$L1008,'AR SALES'!$AE$2:$AE$2501,0)),""))</f>
        <v/>
      </c>
      <c r="AU1008" s="2">
        <f>IF($L1008="","",IF($A1008&lt;&gt;"GA","",IF($E1008="FULTON",IF(ISNUMBER(SEARCH("COLLEGE PARK",$AT1008)),"FULTON (COLLEGE PARK)",IF(ISNUMBER(SEARCH("HAPEVILLE",$AT1008)),"FULTON (HAPEVILLE)",IF(ISNUMBER(SEARCH("EAST POINT",$AT1008)),"FULTON (EAST POINT)",IF(ISNUMBER(SEARCH("ATLANTA",$AT1008)),"FULTON (ATL LIMITS)","FULTON")))),IF($E1008="DEKALB",IF(ISNUMBER(SEARCH("ATLANTA",$AT1008)),"DEKALB (ATL LIMITS)","DEKALB"),IF(AND($E1008="CLAYTON",ISNUMBER(SEARCH("COLLEGE PARK",$AT1008))),"CLAYTON (COLLEGE PARK)",$E1008)))))</f>
        <v/>
      </c>
      <c r="AV1008" s="2">
        <f>IF($L1008="","",IF(""&amp;$F1008="2","DIESEL",IF(OR(""&amp;$F1008="G",""&amp;$F1008="H"),"GAS","")))</f>
        <v/>
      </c>
      <c r="AW1008" s="2">
        <f>IF($AV1008="","",$R1008)</f>
        <v/>
      </c>
      <c r="AX1008" s="2">
        <f>IF($AV1008="","",IF($AB1008=0,$R1008,0))</f>
        <v/>
      </c>
      <c r="AY1008" s="2">
        <f>IF($AV1008="","",IF(AND($Z1008=0,COUNTIF('AR SALES'!$L$2:$L$2501,$L1008)=0),"YES",""))</f>
        <v/>
      </c>
      <c r="AZ1008" s="2">
        <f>IF($AV1008="","",IFERROR(VLOOKUP($AU1008,CODES!$A:$B,2,FALSE),"NO CODE"))</f>
        <v/>
      </c>
      <c r="BA1008" s="2">
        <f>IF(""&amp;$F1008&lt;&gt;"4","",IF($AY1008="YES","",IF(ROUND(SUMIFS($AE$2:$AE$4001,$L$2:$L$4001,$L1008,$F$2:$F$4001,"4")-SUMIFS('AR SALES'!$Y$2:$Y$2501,'AR SALES'!$L$2:$L$2501,$L1008,'AR SALES'!$AD$2:$AD$2501,"OFF"),2)=0,"","STALE")))</f>
        <v/>
      </c>
      <c r="BB1008" s="2">
        <f>IF(OR(""&amp;$F1008="2",""&amp;$F1008="4",""&amp;$F1008="G",""&amp;$F1008="H"),IF($AY1008="YES","",IF($AB1008&lt;&gt;0,"",IF(COUNTIFS('AR SALES'!$L$2:$L$2501,$L1008,'AR SALES'!$AD$2:$AD$2501,IF(""&amp;$F1008="4","OFF","ON"),'AR SALES'!$AF$2:$AF$2501,"Y")&gt;0,"","NO EXEMPTION"))),"")</f>
        <v/>
      </c>
    </row>
    <row r="1009">
      <c r="AT1009" s="2">
        <f>IF($L1009="","",IFERROR(INDEX('AR SALES'!$H$2:$H$2501,MATCH(""&amp;$L1009,'AR SALES'!$AE$2:$AE$2501,0)),""))</f>
        <v/>
      </c>
      <c r="AU1009" s="2">
        <f>IF($L1009="","",IF($A1009&lt;&gt;"GA","",IF($E1009="FULTON",IF(ISNUMBER(SEARCH("COLLEGE PARK",$AT1009)),"FULTON (COLLEGE PARK)",IF(ISNUMBER(SEARCH("HAPEVILLE",$AT1009)),"FULTON (HAPEVILLE)",IF(ISNUMBER(SEARCH("EAST POINT",$AT1009)),"FULTON (EAST POINT)",IF(ISNUMBER(SEARCH("ATLANTA",$AT1009)),"FULTON (ATL LIMITS)","FULTON")))),IF($E1009="DEKALB",IF(ISNUMBER(SEARCH("ATLANTA",$AT1009)),"DEKALB (ATL LIMITS)","DEKALB"),IF(AND($E1009="CLAYTON",ISNUMBER(SEARCH("COLLEGE PARK",$AT1009))),"CLAYTON (COLLEGE PARK)",$E1009)))))</f>
        <v/>
      </c>
      <c r="AV1009" s="2">
        <f>IF($L1009="","",IF(""&amp;$F1009="2","DIESEL",IF(OR(""&amp;$F1009="G",""&amp;$F1009="H"),"GAS","")))</f>
        <v/>
      </c>
      <c r="AW1009" s="2">
        <f>IF($AV1009="","",$R1009)</f>
        <v/>
      </c>
      <c r="AX1009" s="2">
        <f>IF($AV1009="","",IF($AB1009=0,$R1009,0))</f>
        <v/>
      </c>
      <c r="AY1009" s="2">
        <f>IF($AV1009="","",IF(AND($Z1009=0,COUNTIF('AR SALES'!$L$2:$L$2501,$L1009)=0),"YES",""))</f>
        <v/>
      </c>
      <c r="AZ1009" s="2">
        <f>IF($AV1009="","",IFERROR(VLOOKUP($AU1009,CODES!$A:$B,2,FALSE),"NO CODE"))</f>
        <v/>
      </c>
      <c r="BA1009" s="2">
        <f>IF(""&amp;$F1009&lt;&gt;"4","",IF($AY1009="YES","",IF(ROUND(SUMIFS($AE$2:$AE$4001,$L$2:$L$4001,$L1009,$F$2:$F$4001,"4")-SUMIFS('AR SALES'!$Y$2:$Y$2501,'AR SALES'!$L$2:$L$2501,$L1009,'AR SALES'!$AD$2:$AD$2501,"OFF"),2)=0,"","STALE")))</f>
        <v/>
      </c>
      <c r="BB1009" s="2">
        <f>IF(OR(""&amp;$F1009="2",""&amp;$F1009="4",""&amp;$F1009="G",""&amp;$F1009="H"),IF($AY1009="YES","",IF($AB1009&lt;&gt;0,"",IF(COUNTIFS('AR SALES'!$L$2:$L$2501,$L1009,'AR SALES'!$AD$2:$AD$2501,IF(""&amp;$F1009="4","OFF","ON"),'AR SALES'!$AF$2:$AF$2501,"Y")&gt;0,"","NO EXEMPTION"))),"")</f>
        <v/>
      </c>
    </row>
    <row r="1010">
      <c r="AT1010" s="2">
        <f>IF($L1010="","",IFERROR(INDEX('AR SALES'!$H$2:$H$2501,MATCH(""&amp;$L1010,'AR SALES'!$AE$2:$AE$2501,0)),""))</f>
        <v/>
      </c>
      <c r="AU1010" s="2">
        <f>IF($L1010="","",IF($A1010&lt;&gt;"GA","",IF($E1010="FULTON",IF(ISNUMBER(SEARCH("COLLEGE PARK",$AT1010)),"FULTON (COLLEGE PARK)",IF(ISNUMBER(SEARCH("HAPEVILLE",$AT1010)),"FULTON (HAPEVILLE)",IF(ISNUMBER(SEARCH("EAST POINT",$AT1010)),"FULTON (EAST POINT)",IF(ISNUMBER(SEARCH("ATLANTA",$AT1010)),"FULTON (ATL LIMITS)","FULTON")))),IF($E1010="DEKALB",IF(ISNUMBER(SEARCH("ATLANTA",$AT1010)),"DEKALB (ATL LIMITS)","DEKALB"),IF(AND($E1010="CLAYTON",ISNUMBER(SEARCH("COLLEGE PARK",$AT1010))),"CLAYTON (COLLEGE PARK)",$E1010)))))</f>
        <v/>
      </c>
      <c r="AV1010" s="2">
        <f>IF($L1010="","",IF(""&amp;$F1010="2","DIESEL",IF(OR(""&amp;$F1010="G",""&amp;$F1010="H"),"GAS","")))</f>
        <v/>
      </c>
      <c r="AW1010" s="2">
        <f>IF($AV1010="","",$R1010)</f>
        <v/>
      </c>
      <c r="AX1010" s="2">
        <f>IF($AV1010="","",IF($AB1010=0,$R1010,0))</f>
        <v/>
      </c>
      <c r="AY1010" s="2">
        <f>IF($AV1010="","",IF(AND($Z1010=0,COUNTIF('AR SALES'!$L$2:$L$2501,$L1010)=0),"YES",""))</f>
        <v/>
      </c>
      <c r="AZ1010" s="2">
        <f>IF($AV1010="","",IFERROR(VLOOKUP($AU1010,CODES!$A:$B,2,FALSE),"NO CODE"))</f>
        <v/>
      </c>
      <c r="BA1010" s="2">
        <f>IF(""&amp;$F1010&lt;&gt;"4","",IF($AY1010="YES","",IF(ROUND(SUMIFS($AE$2:$AE$4001,$L$2:$L$4001,$L1010,$F$2:$F$4001,"4")-SUMIFS('AR SALES'!$Y$2:$Y$2501,'AR SALES'!$L$2:$L$2501,$L1010,'AR SALES'!$AD$2:$AD$2501,"OFF"),2)=0,"","STALE")))</f>
        <v/>
      </c>
      <c r="BB1010" s="2">
        <f>IF(OR(""&amp;$F1010="2",""&amp;$F1010="4",""&amp;$F1010="G",""&amp;$F1010="H"),IF($AY1010="YES","",IF($AB1010&lt;&gt;0,"",IF(COUNTIFS('AR SALES'!$L$2:$L$2501,$L1010,'AR SALES'!$AD$2:$AD$2501,IF(""&amp;$F1010="4","OFF","ON"),'AR SALES'!$AF$2:$AF$2501,"Y")&gt;0,"","NO EXEMPTION"))),"")</f>
        <v/>
      </c>
    </row>
    <row r="1011">
      <c r="AT1011" s="2">
        <f>IF($L1011="","",IFERROR(INDEX('AR SALES'!$H$2:$H$2501,MATCH(""&amp;$L1011,'AR SALES'!$AE$2:$AE$2501,0)),""))</f>
        <v/>
      </c>
      <c r="AU1011" s="2">
        <f>IF($L1011="","",IF($A1011&lt;&gt;"GA","",IF($E1011="FULTON",IF(ISNUMBER(SEARCH("COLLEGE PARK",$AT1011)),"FULTON (COLLEGE PARK)",IF(ISNUMBER(SEARCH("HAPEVILLE",$AT1011)),"FULTON (HAPEVILLE)",IF(ISNUMBER(SEARCH("EAST POINT",$AT1011)),"FULTON (EAST POINT)",IF(ISNUMBER(SEARCH("ATLANTA",$AT1011)),"FULTON (ATL LIMITS)","FULTON")))),IF($E1011="DEKALB",IF(ISNUMBER(SEARCH("ATLANTA",$AT1011)),"DEKALB (ATL LIMITS)","DEKALB"),IF(AND($E1011="CLAYTON",ISNUMBER(SEARCH("COLLEGE PARK",$AT1011))),"CLAYTON (COLLEGE PARK)",$E1011)))))</f>
        <v/>
      </c>
      <c r="AV1011" s="2">
        <f>IF($L1011="","",IF(""&amp;$F1011="2","DIESEL",IF(OR(""&amp;$F1011="G",""&amp;$F1011="H"),"GAS","")))</f>
        <v/>
      </c>
      <c r="AW1011" s="2">
        <f>IF($AV1011="","",$R1011)</f>
        <v/>
      </c>
      <c r="AX1011" s="2">
        <f>IF($AV1011="","",IF($AB1011=0,$R1011,0))</f>
        <v/>
      </c>
      <c r="AY1011" s="2">
        <f>IF($AV1011="","",IF(AND($Z1011=0,COUNTIF('AR SALES'!$L$2:$L$2501,$L1011)=0),"YES",""))</f>
        <v/>
      </c>
      <c r="AZ1011" s="2">
        <f>IF($AV1011="","",IFERROR(VLOOKUP($AU1011,CODES!$A:$B,2,FALSE),"NO CODE"))</f>
        <v/>
      </c>
      <c r="BA1011" s="2">
        <f>IF(""&amp;$F1011&lt;&gt;"4","",IF($AY1011="YES","",IF(ROUND(SUMIFS($AE$2:$AE$4001,$L$2:$L$4001,$L1011,$F$2:$F$4001,"4")-SUMIFS('AR SALES'!$Y$2:$Y$2501,'AR SALES'!$L$2:$L$2501,$L1011,'AR SALES'!$AD$2:$AD$2501,"OFF"),2)=0,"","STALE")))</f>
        <v/>
      </c>
      <c r="BB1011" s="2">
        <f>IF(OR(""&amp;$F1011="2",""&amp;$F1011="4",""&amp;$F1011="G",""&amp;$F1011="H"),IF($AY1011="YES","",IF($AB1011&lt;&gt;0,"",IF(COUNTIFS('AR SALES'!$L$2:$L$2501,$L1011,'AR SALES'!$AD$2:$AD$2501,IF(""&amp;$F1011="4","OFF","ON"),'AR SALES'!$AF$2:$AF$2501,"Y")&gt;0,"","NO EXEMPTION"))),"")</f>
        <v/>
      </c>
    </row>
    <row r="1012">
      <c r="AT1012" s="2">
        <f>IF($L1012="","",IFERROR(INDEX('AR SALES'!$H$2:$H$2501,MATCH(""&amp;$L1012,'AR SALES'!$AE$2:$AE$2501,0)),""))</f>
        <v/>
      </c>
      <c r="AU1012" s="2">
        <f>IF($L1012="","",IF($A1012&lt;&gt;"GA","",IF($E1012="FULTON",IF(ISNUMBER(SEARCH("COLLEGE PARK",$AT1012)),"FULTON (COLLEGE PARK)",IF(ISNUMBER(SEARCH("HAPEVILLE",$AT1012)),"FULTON (HAPEVILLE)",IF(ISNUMBER(SEARCH("EAST POINT",$AT1012)),"FULTON (EAST POINT)",IF(ISNUMBER(SEARCH("ATLANTA",$AT1012)),"FULTON (ATL LIMITS)","FULTON")))),IF($E1012="DEKALB",IF(ISNUMBER(SEARCH("ATLANTA",$AT1012)),"DEKALB (ATL LIMITS)","DEKALB"),IF(AND($E1012="CLAYTON",ISNUMBER(SEARCH("COLLEGE PARK",$AT1012))),"CLAYTON (COLLEGE PARK)",$E1012)))))</f>
        <v/>
      </c>
      <c r="AV1012" s="2">
        <f>IF($L1012="","",IF(""&amp;$F1012="2","DIESEL",IF(OR(""&amp;$F1012="G",""&amp;$F1012="H"),"GAS","")))</f>
        <v/>
      </c>
      <c r="AW1012" s="2">
        <f>IF($AV1012="","",$R1012)</f>
        <v/>
      </c>
      <c r="AX1012" s="2">
        <f>IF($AV1012="","",IF($AB1012=0,$R1012,0))</f>
        <v/>
      </c>
      <c r="AY1012" s="2">
        <f>IF($AV1012="","",IF(AND($Z1012=0,COUNTIF('AR SALES'!$L$2:$L$2501,$L1012)=0),"YES",""))</f>
        <v/>
      </c>
      <c r="AZ1012" s="2">
        <f>IF($AV1012="","",IFERROR(VLOOKUP($AU1012,CODES!$A:$B,2,FALSE),"NO CODE"))</f>
        <v/>
      </c>
      <c r="BA1012" s="2">
        <f>IF(""&amp;$F1012&lt;&gt;"4","",IF($AY1012="YES","",IF(ROUND(SUMIFS($AE$2:$AE$4001,$L$2:$L$4001,$L1012,$F$2:$F$4001,"4")-SUMIFS('AR SALES'!$Y$2:$Y$2501,'AR SALES'!$L$2:$L$2501,$L1012,'AR SALES'!$AD$2:$AD$2501,"OFF"),2)=0,"","STALE")))</f>
        <v/>
      </c>
      <c r="BB1012" s="2">
        <f>IF(OR(""&amp;$F1012="2",""&amp;$F1012="4",""&amp;$F1012="G",""&amp;$F1012="H"),IF($AY1012="YES","",IF($AB1012&lt;&gt;0,"",IF(COUNTIFS('AR SALES'!$L$2:$L$2501,$L1012,'AR SALES'!$AD$2:$AD$2501,IF(""&amp;$F1012="4","OFF","ON"),'AR SALES'!$AF$2:$AF$2501,"Y")&gt;0,"","NO EXEMPTION"))),"")</f>
        <v/>
      </c>
    </row>
    <row r="1013">
      <c r="AT1013" s="2">
        <f>IF($L1013="","",IFERROR(INDEX('AR SALES'!$H$2:$H$2501,MATCH(""&amp;$L1013,'AR SALES'!$AE$2:$AE$2501,0)),""))</f>
        <v/>
      </c>
      <c r="AU1013" s="2">
        <f>IF($L1013="","",IF($A1013&lt;&gt;"GA","",IF($E1013="FULTON",IF(ISNUMBER(SEARCH("COLLEGE PARK",$AT1013)),"FULTON (COLLEGE PARK)",IF(ISNUMBER(SEARCH("HAPEVILLE",$AT1013)),"FULTON (HAPEVILLE)",IF(ISNUMBER(SEARCH("EAST POINT",$AT1013)),"FULTON (EAST POINT)",IF(ISNUMBER(SEARCH("ATLANTA",$AT1013)),"FULTON (ATL LIMITS)","FULTON")))),IF($E1013="DEKALB",IF(ISNUMBER(SEARCH("ATLANTA",$AT1013)),"DEKALB (ATL LIMITS)","DEKALB"),IF(AND($E1013="CLAYTON",ISNUMBER(SEARCH("COLLEGE PARK",$AT1013))),"CLAYTON (COLLEGE PARK)",$E1013)))))</f>
        <v/>
      </c>
      <c r="AV1013" s="2">
        <f>IF($L1013="","",IF(""&amp;$F1013="2","DIESEL",IF(OR(""&amp;$F1013="G",""&amp;$F1013="H"),"GAS","")))</f>
        <v/>
      </c>
      <c r="AW1013" s="2">
        <f>IF($AV1013="","",$R1013)</f>
        <v/>
      </c>
      <c r="AX1013" s="2">
        <f>IF($AV1013="","",IF($AB1013=0,$R1013,0))</f>
        <v/>
      </c>
      <c r="AY1013" s="2">
        <f>IF($AV1013="","",IF(AND($Z1013=0,COUNTIF('AR SALES'!$L$2:$L$2501,$L1013)=0),"YES",""))</f>
        <v/>
      </c>
      <c r="AZ1013" s="2">
        <f>IF($AV1013="","",IFERROR(VLOOKUP($AU1013,CODES!$A:$B,2,FALSE),"NO CODE"))</f>
        <v/>
      </c>
      <c r="BA1013" s="2">
        <f>IF(""&amp;$F1013&lt;&gt;"4","",IF($AY1013="YES","",IF(ROUND(SUMIFS($AE$2:$AE$4001,$L$2:$L$4001,$L1013,$F$2:$F$4001,"4")-SUMIFS('AR SALES'!$Y$2:$Y$2501,'AR SALES'!$L$2:$L$2501,$L1013,'AR SALES'!$AD$2:$AD$2501,"OFF"),2)=0,"","STALE")))</f>
        <v/>
      </c>
      <c r="BB1013" s="2">
        <f>IF(OR(""&amp;$F1013="2",""&amp;$F1013="4",""&amp;$F1013="G",""&amp;$F1013="H"),IF($AY1013="YES","",IF($AB1013&lt;&gt;0,"",IF(COUNTIFS('AR SALES'!$L$2:$L$2501,$L1013,'AR SALES'!$AD$2:$AD$2501,IF(""&amp;$F1013="4","OFF","ON"),'AR SALES'!$AF$2:$AF$2501,"Y")&gt;0,"","NO EXEMPTION"))),"")</f>
        <v/>
      </c>
    </row>
    <row r="1014">
      <c r="AT1014" s="2">
        <f>IF($L1014="","",IFERROR(INDEX('AR SALES'!$H$2:$H$2501,MATCH(""&amp;$L1014,'AR SALES'!$AE$2:$AE$2501,0)),""))</f>
        <v/>
      </c>
      <c r="AU1014" s="2">
        <f>IF($L1014="","",IF($A1014&lt;&gt;"GA","",IF($E1014="FULTON",IF(ISNUMBER(SEARCH("COLLEGE PARK",$AT1014)),"FULTON (COLLEGE PARK)",IF(ISNUMBER(SEARCH("HAPEVILLE",$AT1014)),"FULTON (HAPEVILLE)",IF(ISNUMBER(SEARCH("EAST POINT",$AT1014)),"FULTON (EAST POINT)",IF(ISNUMBER(SEARCH("ATLANTA",$AT1014)),"FULTON (ATL LIMITS)","FULTON")))),IF($E1014="DEKALB",IF(ISNUMBER(SEARCH("ATLANTA",$AT1014)),"DEKALB (ATL LIMITS)","DEKALB"),IF(AND($E1014="CLAYTON",ISNUMBER(SEARCH("COLLEGE PARK",$AT1014))),"CLAYTON (COLLEGE PARK)",$E1014)))))</f>
        <v/>
      </c>
      <c r="AV1014" s="2">
        <f>IF($L1014="","",IF(""&amp;$F1014="2","DIESEL",IF(OR(""&amp;$F1014="G",""&amp;$F1014="H"),"GAS","")))</f>
        <v/>
      </c>
      <c r="AW1014" s="2">
        <f>IF($AV1014="","",$R1014)</f>
        <v/>
      </c>
      <c r="AX1014" s="2">
        <f>IF($AV1014="","",IF($AB1014=0,$R1014,0))</f>
        <v/>
      </c>
      <c r="AY1014" s="2">
        <f>IF($AV1014="","",IF(AND($Z1014=0,COUNTIF('AR SALES'!$L$2:$L$2501,$L1014)=0),"YES",""))</f>
        <v/>
      </c>
      <c r="AZ1014" s="2">
        <f>IF($AV1014="","",IFERROR(VLOOKUP($AU1014,CODES!$A:$B,2,FALSE),"NO CODE"))</f>
        <v/>
      </c>
      <c r="BA1014" s="2">
        <f>IF(""&amp;$F1014&lt;&gt;"4","",IF($AY1014="YES","",IF(ROUND(SUMIFS($AE$2:$AE$4001,$L$2:$L$4001,$L1014,$F$2:$F$4001,"4")-SUMIFS('AR SALES'!$Y$2:$Y$2501,'AR SALES'!$L$2:$L$2501,$L1014,'AR SALES'!$AD$2:$AD$2501,"OFF"),2)=0,"","STALE")))</f>
        <v/>
      </c>
      <c r="BB1014" s="2">
        <f>IF(OR(""&amp;$F1014="2",""&amp;$F1014="4",""&amp;$F1014="G",""&amp;$F1014="H"),IF($AY1014="YES","",IF($AB1014&lt;&gt;0,"",IF(COUNTIFS('AR SALES'!$L$2:$L$2501,$L1014,'AR SALES'!$AD$2:$AD$2501,IF(""&amp;$F1014="4","OFF","ON"),'AR SALES'!$AF$2:$AF$2501,"Y")&gt;0,"","NO EXEMPTION"))),"")</f>
        <v/>
      </c>
    </row>
    <row r="1015">
      <c r="AT1015" s="2">
        <f>IF($L1015="","",IFERROR(INDEX('AR SALES'!$H$2:$H$2501,MATCH(""&amp;$L1015,'AR SALES'!$AE$2:$AE$2501,0)),""))</f>
        <v/>
      </c>
      <c r="AU1015" s="2">
        <f>IF($L1015="","",IF($A1015&lt;&gt;"GA","",IF($E1015="FULTON",IF(ISNUMBER(SEARCH("COLLEGE PARK",$AT1015)),"FULTON (COLLEGE PARK)",IF(ISNUMBER(SEARCH("HAPEVILLE",$AT1015)),"FULTON (HAPEVILLE)",IF(ISNUMBER(SEARCH("EAST POINT",$AT1015)),"FULTON (EAST POINT)",IF(ISNUMBER(SEARCH("ATLANTA",$AT1015)),"FULTON (ATL LIMITS)","FULTON")))),IF($E1015="DEKALB",IF(ISNUMBER(SEARCH("ATLANTA",$AT1015)),"DEKALB (ATL LIMITS)","DEKALB"),IF(AND($E1015="CLAYTON",ISNUMBER(SEARCH("COLLEGE PARK",$AT1015))),"CLAYTON (COLLEGE PARK)",$E1015)))))</f>
        <v/>
      </c>
      <c r="AV1015" s="2">
        <f>IF($L1015="","",IF(""&amp;$F1015="2","DIESEL",IF(OR(""&amp;$F1015="G",""&amp;$F1015="H"),"GAS","")))</f>
        <v/>
      </c>
      <c r="AW1015" s="2">
        <f>IF($AV1015="","",$R1015)</f>
        <v/>
      </c>
      <c r="AX1015" s="2">
        <f>IF($AV1015="","",IF($AB1015=0,$R1015,0))</f>
        <v/>
      </c>
      <c r="AY1015" s="2">
        <f>IF($AV1015="","",IF(AND($Z1015=0,COUNTIF('AR SALES'!$L$2:$L$2501,$L1015)=0),"YES",""))</f>
        <v/>
      </c>
      <c r="AZ1015" s="2">
        <f>IF($AV1015="","",IFERROR(VLOOKUP($AU1015,CODES!$A:$B,2,FALSE),"NO CODE"))</f>
        <v/>
      </c>
      <c r="BA1015" s="2">
        <f>IF(""&amp;$F1015&lt;&gt;"4","",IF($AY1015="YES","",IF(ROUND(SUMIFS($AE$2:$AE$4001,$L$2:$L$4001,$L1015,$F$2:$F$4001,"4")-SUMIFS('AR SALES'!$Y$2:$Y$2501,'AR SALES'!$L$2:$L$2501,$L1015,'AR SALES'!$AD$2:$AD$2501,"OFF"),2)=0,"","STALE")))</f>
        <v/>
      </c>
      <c r="BB1015" s="2">
        <f>IF(OR(""&amp;$F1015="2",""&amp;$F1015="4",""&amp;$F1015="G",""&amp;$F1015="H"),IF($AY1015="YES","",IF($AB1015&lt;&gt;0,"",IF(COUNTIFS('AR SALES'!$L$2:$L$2501,$L1015,'AR SALES'!$AD$2:$AD$2501,IF(""&amp;$F1015="4","OFF","ON"),'AR SALES'!$AF$2:$AF$2501,"Y")&gt;0,"","NO EXEMPTION"))),"")</f>
        <v/>
      </c>
    </row>
    <row r="1016">
      <c r="AT1016" s="2">
        <f>IF($L1016="","",IFERROR(INDEX('AR SALES'!$H$2:$H$2501,MATCH(""&amp;$L1016,'AR SALES'!$AE$2:$AE$2501,0)),""))</f>
        <v/>
      </c>
      <c r="AU1016" s="2">
        <f>IF($L1016="","",IF($A1016&lt;&gt;"GA","",IF($E1016="FULTON",IF(ISNUMBER(SEARCH("COLLEGE PARK",$AT1016)),"FULTON (COLLEGE PARK)",IF(ISNUMBER(SEARCH("HAPEVILLE",$AT1016)),"FULTON (HAPEVILLE)",IF(ISNUMBER(SEARCH("EAST POINT",$AT1016)),"FULTON (EAST POINT)",IF(ISNUMBER(SEARCH("ATLANTA",$AT1016)),"FULTON (ATL LIMITS)","FULTON")))),IF($E1016="DEKALB",IF(ISNUMBER(SEARCH("ATLANTA",$AT1016)),"DEKALB (ATL LIMITS)","DEKALB"),IF(AND($E1016="CLAYTON",ISNUMBER(SEARCH("COLLEGE PARK",$AT1016))),"CLAYTON (COLLEGE PARK)",$E1016)))))</f>
        <v/>
      </c>
      <c r="AV1016" s="2">
        <f>IF($L1016="","",IF(""&amp;$F1016="2","DIESEL",IF(OR(""&amp;$F1016="G",""&amp;$F1016="H"),"GAS","")))</f>
        <v/>
      </c>
      <c r="AW1016" s="2">
        <f>IF($AV1016="","",$R1016)</f>
        <v/>
      </c>
      <c r="AX1016" s="2">
        <f>IF($AV1016="","",IF($AB1016=0,$R1016,0))</f>
        <v/>
      </c>
      <c r="AY1016" s="2">
        <f>IF($AV1016="","",IF(AND($Z1016=0,COUNTIF('AR SALES'!$L$2:$L$2501,$L1016)=0),"YES",""))</f>
        <v/>
      </c>
      <c r="AZ1016" s="2">
        <f>IF($AV1016="","",IFERROR(VLOOKUP($AU1016,CODES!$A:$B,2,FALSE),"NO CODE"))</f>
        <v/>
      </c>
      <c r="BA1016" s="2">
        <f>IF(""&amp;$F1016&lt;&gt;"4","",IF($AY1016="YES","",IF(ROUND(SUMIFS($AE$2:$AE$4001,$L$2:$L$4001,$L1016,$F$2:$F$4001,"4")-SUMIFS('AR SALES'!$Y$2:$Y$2501,'AR SALES'!$L$2:$L$2501,$L1016,'AR SALES'!$AD$2:$AD$2501,"OFF"),2)=0,"","STALE")))</f>
        <v/>
      </c>
      <c r="BB1016" s="2">
        <f>IF(OR(""&amp;$F1016="2",""&amp;$F1016="4",""&amp;$F1016="G",""&amp;$F1016="H"),IF($AY1016="YES","",IF($AB1016&lt;&gt;0,"",IF(COUNTIFS('AR SALES'!$L$2:$L$2501,$L1016,'AR SALES'!$AD$2:$AD$2501,IF(""&amp;$F1016="4","OFF","ON"),'AR SALES'!$AF$2:$AF$2501,"Y")&gt;0,"","NO EXEMPTION"))),"")</f>
        <v/>
      </c>
    </row>
    <row r="1017">
      <c r="AT1017" s="2">
        <f>IF($L1017="","",IFERROR(INDEX('AR SALES'!$H$2:$H$2501,MATCH(""&amp;$L1017,'AR SALES'!$AE$2:$AE$2501,0)),""))</f>
        <v/>
      </c>
      <c r="AU1017" s="2">
        <f>IF($L1017="","",IF($A1017&lt;&gt;"GA","",IF($E1017="FULTON",IF(ISNUMBER(SEARCH("COLLEGE PARK",$AT1017)),"FULTON (COLLEGE PARK)",IF(ISNUMBER(SEARCH("HAPEVILLE",$AT1017)),"FULTON (HAPEVILLE)",IF(ISNUMBER(SEARCH("EAST POINT",$AT1017)),"FULTON (EAST POINT)",IF(ISNUMBER(SEARCH("ATLANTA",$AT1017)),"FULTON (ATL LIMITS)","FULTON")))),IF($E1017="DEKALB",IF(ISNUMBER(SEARCH("ATLANTA",$AT1017)),"DEKALB (ATL LIMITS)","DEKALB"),IF(AND($E1017="CLAYTON",ISNUMBER(SEARCH("COLLEGE PARK",$AT1017))),"CLAYTON (COLLEGE PARK)",$E1017)))))</f>
        <v/>
      </c>
      <c r="AV1017" s="2">
        <f>IF($L1017="","",IF(""&amp;$F1017="2","DIESEL",IF(OR(""&amp;$F1017="G",""&amp;$F1017="H"),"GAS","")))</f>
        <v/>
      </c>
      <c r="AW1017" s="2">
        <f>IF($AV1017="","",$R1017)</f>
        <v/>
      </c>
      <c r="AX1017" s="2">
        <f>IF($AV1017="","",IF($AB1017=0,$R1017,0))</f>
        <v/>
      </c>
      <c r="AY1017" s="2">
        <f>IF($AV1017="","",IF(AND($Z1017=0,COUNTIF('AR SALES'!$L$2:$L$2501,$L1017)=0),"YES",""))</f>
        <v/>
      </c>
      <c r="AZ1017" s="2">
        <f>IF($AV1017="","",IFERROR(VLOOKUP($AU1017,CODES!$A:$B,2,FALSE),"NO CODE"))</f>
        <v/>
      </c>
      <c r="BA1017" s="2">
        <f>IF(""&amp;$F1017&lt;&gt;"4","",IF($AY1017="YES","",IF(ROUND(SUMIFS($AE$2:$AE$4001,$L$2:$L$4001,$L1017,$F$2:$F$4001,"4")-SUMIFS('AR SALES'!$Y$2:$Y$2501,'AR SALES'!$L$2:$L$2501,$L1017,'AR SALES'!$AD$2:$AD$2501,"OFF"),2)=0,"","STALE")))</f>
        <v/>
      </c>
      <c r="BB1017" s="2">
        <f>IF(OR(""&amp;$F1017="2",""&amp;$F1017="4",""&amp;$F1017="G",""&amp;$F1017="H"),IF($AY1017="YES","",IF($AB1017&lt;&gt;0,"",IF(COUNTIFS('AR SALES'!$L$2:$L$2501,$L1017,'AR SALES'!$AD$2:$AD$2501,IF(""&amp;$F1017="4","OFF","ON"),'AR SALES'!$AF$2:$AF$2501,"Y")&gt;0,"","NO EXEMPTION"))),"")</f>
        <v/>
      </c>
    </row>
    <row r="1018">
      <c r="AT1018" s="2">
        <f>IF($L1018="","",IFERROR(INDEX('AR SALES'!$H$2:$H$2501,MATCH(""&amp;$L1018,'AR SALES'!$AE$2:$AE$2501,0)),""))</f>
        <v/>
      </c>
      <c r="AU1018" s="2">
        <f>IF($L1018="","",IF($A1018&lt;&gt;"GA","",IF($E1018="FULTON",IF(ISNUMBER(SEARCH("COLLEGE PARK",$AT1018)),"FULTON (COLLEGE PARK)",IF(ISNUMBER(SEARCH("HAPEVILLE",$AT1018)),"FULTON (HAPEVILLE)",IF(ISNUMBER(SEARCH("EAST POINT",$AT1018)),"FULTON (EAST POINT)",IF(ISNUMBER(SEARCH("ATLANTA",$AT1018)),"FULTON (ATL LIMITS)","FULTON")))),IF($E1018="DEKALB",IF(ISNUMBER(SEARCH("ATLANTA",$AT1018)),"DEKALB (ATL LIMITS)","DEKALB"),IF(AND($E1018="CLAYTON",ISNUMBER(SEARCH("COLLEGE PARK",$AT1018))),"CLAYTON (COLLEGE PARK)",$E1018)))))</f>
        <v/>
      </c>
      <c r="AV1018" s="2">
        <f>IF($L1018="","",IF(""&amp;$F1018="2","DIESEL",IF(OR(""&amp;$F1018="G",""&amp;$F1018="H"),"GAS","")))</f>
        <v/>
      </c>
      <c r="AW1018" s="2">
        <f>IF($AV1018="","",$R1018)</f>
        <v/>
      </c>
      <c r="AX1018" s="2">
        <f>IF($AV1018="","",IF($AB1018=0,$R1018,0))</f>
        <v/>
      </c>
      <c r="AY1018" s="2">
        <f>IF($AV1018="","",IF(AND($Z1018=0,COUNTIF('AR SALES'!$L$2:$L$2501,$L1018)=0),"YES",""))</f>
        <v/>
      </c>
      <c r="AZ1018" s="2">
        <f>IF($AV1018="","",IFERROR(VLOOKUP($AU1018,CODES!$A:$B,2,FALSE),"NO CODE"))</f>
        <v/>
      </c>
      <c r="BA1018" s="2">
        <f>IF(""&amp;$F1018&lt;&gt;"4","",IF($AY1018="YES","",IF(ROUND(SUMIFS($AE$2:$AE$4001,$L$2:$L$4001,$L1018,$F$2:$F$4001,"4")-SUMIFS('AR SALES'!$Y$2:$Y$2501,'AR SALES'!$L$2:$L$2501,$L1018,'AR SALES'!$AD$2:$AD$2501,"OFF"),2)=0,"","STALE")))</f>
        <v/>
      </c>
      <c r="BB1018" s="2">
        <f>IF(OR(""&amp;$F1018="2",""&amp;$F1018="4",""&amp;$F1018="G",""&amp;$F1018="H"),IF($AY1018="YES","",IF($AB1018&lt;&gt;0,"",IF(COUNTIFS('AR SALES'!$L$2:$L$2501,$L1018,'AR SALES'!$AD$2:$AD$2501,IF(""&amp;$F1018="4","OFF","ON"),'AR SALES'!$AF$2:$AF$2501,"Y")&gt;0,"","NO EXEMPTION"))),"")</f>
        <v/>
      </c>
    </row>
    <row r="1019">
      <c r="AT1019" s="2">
        <f>IF($L1019="","",IFERROR(INDEX('AR SALES'!$H$2:$H$2501,MATCH(""&amp;$L1019,'AR SALES'!$AE$2:$AE$2501,0)),""))</f>
        <v/>
      </c>
      <c r="AU1019" s="2">
        <f>IF($L1019="","",IF($A1019&lt;&gt;"GA","",IF($E1019="FULTON",IF(ISNUMBER(SEARCH("COLLEGE PARK",$AT1019)),"FULTON (COLLEGE PARK)",IF(ISNUMBER(SEARCH("HAPEVILLE",$AT1019)),"FULTON (HAPEVILLE)",IF(ISNUMBER(SEARCH("EAST POINT",$AT1019)),"FULTON (EAST POINT)",IF(ISNUMBER(SEARCH("ATLANTA",$AT1019)),"FULTON (ATL LIMITS)","FULTON")))),IF($E1019="DEKALB",IF(ISNUMBER(SEARCH("ATLANTA",$AT1019)),"DEKALB (ATL LIMITS)","DEKALB"),IF(AND($E1019="CLAYTON",ISNUMBER(SEARCH("COLLEGE PARK",$AT1019))),"CLAYTON (COLLEGE PARK)",$E1019)))))</f>
        <v/>
      </c>
      <c r="AV1019" s="2">
        <f>IF($L1019="","",IF(""&amp;$F1019="2","DIESEL",IF(OR(""&amp;$F1019="G",""&amp;$F1019="H"),"GAS","")))</f>
        <v/>
      </c>
      <c r="AW1019" s="2">
        <f>IF($AV1019="","",$R1019)</f>
        <v/>
      </c>
      <c r="AX1019" s="2">
        <f>IF($AV1019="","",IF($AB1019=0,$R1019,0))</f>
        <v/>
      </c>
      <c r="AY1019" s="2">
        <f>IF($AV1019="","",IF(AND($Z1019=0,COUNTIF('AR SALES'!$L$2:$L$2501,$L1019)=0),"YES",""))</f>
        <v/>
      </c>
      <c r="AZ1019" s="2">
        <f>IF($AV1019="","",IFERROR(VLOOKUP($AU1019,CODES!$A:$B,2,FALSE),"NO CODE"))</f>
        <v/>
      </c>
      <c r="BA1019" s="2">
        <f>IF(""&amp;$F1019&lt;&gt;"4","",IF($AY1019="YES","",IF(ROUND(SUMIFS($AE$2:$AE$4001,$L$2:$L$4001,$L1019,$F$2:$F$4001,"4")-SUMIFS('AR SALES'!$Y$2:$Y$2501,'AR SALES'!$L$2:$L$2501,$L1019,'AR SALES'!$AD$2:$AD$2501,"OFF"),2)=0,"","STALE")))</f>
        <v/>
      </c>
      <c r="BB1019" s="2">
        <f>IF(OR(""&amp;$F1019="2",""&amp;$F1019="4",""&amp;$F1019="G",""&amp;$F1019="H"),IF($AY1019="YES","",IF($AB1019&lt;&gt;0,"",IF(COUNTIFS('AR SALES'!$L$2:$L$2501,$L1019,'AR SALES'!$AD$2:$AD$2501,IF(""&amp;$F1019="4","OFF","ON"),'AR SALES'!$AF$2:$AF$2501,"Y")&gt;0,"","NO EXEMPTION"))),"")</f>
        <v/>
      </c>
    </row>
    <row r="1020">
      <c r="AT1020" s="2">
        <f>IF($L1020="","",IFERROR(INDEX('AR SALES'!$H$2:$H$2501,MATCH(""&amp;$L1020,'AR SALES'!$AE$2:$AE$2501,0)),""))</f>
        <v/>
      </c>
      <c r="AU1020" s="2">
        <f>IF($L1020="","",IF($A1020&lt;&gt;"GA","",IF($E1020="FULTON",IF(ISNUMBER(SEARCH("COLLEGE PARK",$AT1020)),"FULTON (COLLEGE PARK)",IF(ISNUMBER(SEARCH("HAPEVILLE",$AT1020)),"FULTON (HAPEVILLE)",IF(ISNUMBER(SEARCH("EAST POINT",$AT1020)),"FULTON (EAST POINT)",IF(ISNUMBER(SEARCH("ATLANTA",$AT1020)),"FULTON (ATL LIMITS)","FULTON")))),IF($E1020="DEKALB",IF(ISNUMBER(SEARCH("ATLANTA",$AT1020)),"DEKALB (ATL LIMITS)","DEKALB"),IF(AND($E1020="CLAYTON",ISNUMBER(SEARCH("COLLEGE PARK",$AT1020))),"CLAYTON (COLLEGE PARK)",$E1020)))))</f>
        <v/>
      </c>
      <c r="AV1020" s="2">
        <f>IF($L1020="","",IF(""&amp;$F1020="2","DIESEL",IF(OR(""&amp;$F1020="G",""&amp;$F1020="H"),"GAS","")))</f>
        <v/>
      </c>
      <c r="AW1020" s="2">
        <f>IF($AV1020="","",$R1020)</f>
        <v/>
      </c>
      <c r="AX1020" s="2">
        <f>IF($AV1020="","",IF($AB1020=0,$R1020,0))</f>
        <v/>
      </c>
      <c r="AY1020" s="2">
        <f>IF($AV1020="","",IF(AND($Z1020=0,COUNTIF('AR SALES'!$L$2:$L$2501,$L1020)=0),"YES",""))</f>
        <v/>
      </c>
      <c r="AZ1020" s="2">
        <f>IF($AV1020="","",IFERROR(VLOOKUP($AU1020,CODES!$A:$B,2,FALSE),"NO CODE"))</f>
        <v/>
      </c>
      <c r="BA1020" s="2">
        <f>IF(""&amp;$F1020&lt;&gt;"4","",IF($AY1020="YES","",IF(ROUND(SUMIFS($AE$2:$AE$4001,$L$2:$L$4001,$L1020,$F$2:$F$4001,"4")-SUMIFS('AR SALES'!$Y$2:$Y$2501,'AR SALES'!$L$2:$L$2501,$L1020,'AR SALES'!$AD$2:$AD$2501,"OFF"),2)=0,"","STALE")))</f>
        <v/>
      </c>
      <c r="BB1020" s="2">
        <f>IF(OR(""&amp;$F1020="2",""&amp;$F1020="4",""&amp;$F1020="G",""&amp;$F1020="H"),IF($AY1020="YES","",IF($AB1020&lt;&gt;0,"",IF(COUNTIFS('AR SALES'!$L$2:$L$2501,$L1020,'AR SALES'!$AD$2:$AD$2501,IF(""&amp;$F1020="4","OFF","ON"),'AR SALES'!$AF$2:$AF$2501,"Y")&gt;0,"","NO EXEMPTION"))),"")</f>
        <v/>
      </c>
    </row>
    <row r="1021">
      <c r="AT1021" s="2">
        <f>IF($L1021="","",IFERROR(INDEX('AR SALES'!$H$2:$H$2501,MATCH(""&amp;$L1021,'AR SALES'!$AE$2:$AE$2501,0)),""))</f>
        <v/>
      </c>
      <c r="AU1021" s="2">
        <f>IF($L1021="","",IF($A1021&lt;&gt;"GA","",IF($E1021="FULTON",IF(ISNUMBER(SEARCH("COLLEGE PARK",$AT1021)),"FULTON (COLLEGE PARK)",IF(ISNUMBER(SEARCH("HAPEVILLE",$AT1021)),"FULTON (HAPEVILLE)",IF(ISNUMBER(SEARCH("EAST POINT",$AT1021)),"FULTON (EAST POINT)",IF(ISNUMBER(SEARCH("ATLANTA",$AT1021)),"FULTON (ATL LIMITS)","FULTON")))),IF($E1021="DEKALB",IF(ISNUMBER(SEARCH("ATLANTA",$AT1021)),"DEKALB (ATL LIMITS)","DEKALB"),IF(AND($E1021="CLAYTON",ISNUMBER(SEARCH("COLLEGE PARK",$AT1021))),"CLAYTON (COLLEGE PARK)",$E1021)))))</f>
        <v/>
      </c>
      <c r="AV1021" s="2">
        <f>IF($L1021="","",IF(""&amp;$F1021="2","DIESEL",IF(OR(""&amp;$F1021="G",""&amp;$F1021="H"),"GAS","")))</f>
        <v/>
      </c>
      <c r="AW1021" s="2">
        <f>IF($AV1021="","",$R1021)</f>
        <v/>
      </c>
      <c r="AX1021" s="2">
        <f>IF($AV1021="","",IF($AB1021=0,$R1021,0))</f>
        <v/>
      </c>
      <c r="AY1021" s="2">
        <f>IF($AV1021="","",IF(AND($Z1021=0,COUNTIF('AR SALES'!$L$2:$L$2501,$L1021)=0),"YES",""))</f>
        <v/>
      </c>
      <c r="AZ1021" s="2">
        <f>IF($AV1021="","",IFERROR(VLOOKUP($AU1021,CODES!$A:$B,2,FALSE),"NO CODE"))</f>
        <v/>
      </c>
      <c r="BA1021" s="2">
        <f>IF(""&amp;$F1021&lt;&gt;"4","",IF($AY1021="YES","",IF(ROUND(SUMIFS($AE$2:$AE$4001,$L$2:$L$4001,$L1021,$F$2:$F$4001,"4")-SUMIFS('AR SALES'!$Y$2:$Y$2501,'AR SALES'!$L$2:$L$2501,$L1021,'AR SALES'!$AD$2:$AD$2501,"OFF"),2)=0,"","STALE")))</f>
        <v/>
      </c>
      <c r="BB1021" s="2">
        <f>IF(OR(""&amp;$F1021="2",""&amp;$F1021="4",""&amp;$F1021="G",""&amp;$F1021="H"),IF($AY1021="YES","",IF($AB1021&lt;&gt;0,"",IF(COUNTIFS('AR SALES'!$L$2:$L$2501,$L1021,'AR SALES'!$AD$2:$AD$2501,IF(""&amp;$F1021="4","OFF","ON"),'AR SALES'!$AF$2:$AF$2501,"Y")&gt;0,"","NO EXEMPTION"))),"")</f>
        <v/>
      </c>
    </row>
    <row r="1022">
      <c r="AT1022" s="2">
        <f>IF($L1022="","",IFERROR(INDEX('AR SALES'!$H$2:$H$2501,MATCH(""&amp;$L1022,'AR SALES'!$AE$2:$AE$2501,0)),""))</f>
        <v/>
      </c>
      <c r="AU1022" s="2">
        <f>IF($L1022="","",IF($A1022&lt;&gt;"GA","",IF($E1022="FULTON",IF(ISNUMBER(SEARCH("COLLEGE PARK",$AT1022)),"FULTON (COLLEGE PARK)",IF(ISNUMBER(SEARCH("HAPEVILLE",$AT1022)),"FULTON (HAPEVILLE)",IF(ISNUMBER(SEARCH("EAST POINT",$AT1022)),"FULTON (EAST POINT)",IF(ISNUMBER(SEARCH("ATLANTA",$AT1022)),"FULTON (ATL LIMITS)","FULTON")))),IF($E1022="DEKALB",IF(ISNUMBER(SEARCH("ATLANTA",$AT1022)),"DEKALB (ATL LIMITS)","DEKALB"),IF(AND($E1022="CLAYTON",ISNUMBER(SEARCH("COLLEGE PARK",$AT1022))),"CLAYTON (COLLEGE PARK)",$E1022)))))</f>
        <v/>
      </c>
      <c r="AV1022" s="2">
        <f>IF($L1022="","",IF(""&amp;$F1022="2","DIESEL",IF(OR(""&amp;$F1022="G",""&amp;$F1022="H"),"GAS","")))</f>
        <v/>
      </c>
      <c r="AW1022" s="2">
        <f>IF($AV1022="","",$R1022)</f>
        <v/>
      </c>
      <c r="AX1022" s="2">
        <f>IF($AV1022="","",IF($AB1022=0,$R1022,0))</f>
        <v/>
      </c>
      <c r="AY1022" s="2">
        <f>IF($AV1022="","",IF(AND($Z1022=0,COUNTIF('AR SALES'!$L$2:$L$2501,$L1022)=0),"YES",""))</f>
        <v/>
      </c>
      <c r="AZ1022" s="2">
        <f>IF($AV1022="","",IFERROR(VLOOKUP($AU1022,CODES!$A:$B,2,FALSE),"NO CODE"))</f>
        <v/>
      </c>
      <c r="BA1022" s="2">
        <f>IF(""&amp;$F1022&lt;&gt;"4","",IF($AY1022="YES","",IF(ROUND(SUMIFS($AE$2:$AE$4001,$L$2:$L$4001,$L1022,$F$2:$F$4001,"4")-SUMIFS('AR SALES'!$Y$2:$Y$2501,'AR SALES'!$L$2:$L$2501,$L1022,'AR SALES'!$AD$2:$AD$2501,"OFF"),2)=0,"","STALE")))</f>
        <v/>
      </c>
      <c r="BB1022" s="2">
        <f>IF(OR(""&amp;$F1022="2",""&amp;$F1022="4",""&amp;$F1022="G",""&amp;$F1022="H"),IF($AY1022="YES","",IF($AB1022&lt;&gt;0,"",IF(COUNTIFS('AR SALES'!$L$2:$L$2501,$L1022,'AR SALES'!$AD$2:$AD$2501,IF(""&amp;$F1022="4","OFF","ON"),'AR SALES'!$AF$2:$AF$2501,"Y")&gt;0,"","NO EXEMPTION"))),"")</f>
        <v/>
      </c>
    </row>
    <row r="1023">
      <c r="AT1023" s="2">
        <f>IF($L1023="","",IFERROR(INDEX('AR SALES'!$H$2:$H$2501,MATCH(""&amp;$L1023,'AR SALES'!$AE$2:$AE$2501,0)),""))</f>
        <v/>
      </c>
      <c r="AU1023" s="2">
        <f>IF($L1023="","",IF($A1023&lt;&gt;"GA","",IF($E1023="FULTON",IF(ISNUMBER(SEARCH("COLLEGE PARK",$AT1023)),"FULTON (COLLEGE PARK)",IF(ISNUMBER(SEARCH("HAPEVILLE",$AT1023)),"FULTON (HAPEVILLE)",IF(ISNUMBER(SEARCH("EAST POINT",$AT1023)),"FULTON (EAST POINT)",IF(ISNUMBER(SEARCH("ATLANTA",$AT1023)),"FULTON (ATL LIMITS)","FULTON")))),IF($E1023="DEKALB",IF(ISNUMBER(SEARCH("ATLANTA",$AT1023)),"DEKALB (ATL LIMITS)","DEKALB"),IF(AND($E1023="CLAYTON",ISNUMBER(SEARCH("COLLEGE PARK",$AT1023))),"CLAYTON (COLLEGE PARK)",$E1023)))))</f>
        <v/>
      </c>
      <c r="AV1023" s="2">
        <f>IF($L1023="","",IF(""&amp;$F1023="2","DIESEL",IF(OR(""&amp;$F1023="G",""&amp;$F1023="H"),"GAS","")))</f>
        <v/>
      </c>
      <c r="AW1023" s="2">
        <f>IF($AV1023="","",$R1023)</f>
        <v/>
      </c>
      <c r="AX1023" s="2">
        <f>IF($AV1023="","",IF($AB1023=0,$R1023,0))</f>
        <v/>
      </c>
      <c r="AY1023" s="2">
        <f>IF($AV1023="","",IF(AND($Z1023=0,COUNTIF('AR SALES'!$L$2:$L$2501,$L1023)=0),"YES",""))</f>
        <v/>
      </c>
      <c r="AZ1023" s="2">
        <f>IF($AV1023="","",IFERROR(VLOOKUP($AU1023,CODES!$A:$B,2,FALSE),"NO CODE"))</f>
        <v/>
      </c>
      <c r="BA1023" s="2">
        <f>IF(""&amp;$F1023&lt;&gt;"4","",IF($AY1023="YES","",IF(ROUND(SUMIFS($AE$2:$AE$4001,$L$2:$L$4001,$L1023,$F$2:$F$4001,"4")-SUMIFS('AR SALES'!$Y$2:$Y$2501,'AR SALES'!$L$2:$L$2501,$L1023,'AR SALES'!$AD$2:$AD$2501,"OFF"),2)=0,"","STALE")))</f>
        <v/>
      </c>
      <c r="BB1023" s="2">
        <f>IF(OR(""&amp;$F1023="2",""&amp;$F1023="4",""&amp;$F1023="G",""&amp;$F1023="H"),IF($AY1023="YES","",IF($AB1023&lt;&gt;0,"",IF(COUNTIFS('AR SALES'!$L$2:$L$2501,$L1023,'AR SALES'!$AD$2:$AD$2501,IF(""&amp;$F1023="4","OFF","ON"),'AR SALES'!$AF$2:$AF$2501,"Y")&gt;0,"","NO EXEMPTION"))),"")</f>
        <v/>
      </c>
    </row>
    <row r="1024">
      <c r="AT1024" s="2">
        <f>IF($L1024="","",IFERROR(INDEX('AR SALES'!$H$2:$H$2501,MATCH(""&amp;$L1024,'AR SALES'!$AE$2:$AE$2501,0)),""))</f>
        <v/>
      </c>
      <c r="AU1024" s="2">
        <f>IF($L1024="","",IF($A1024&lt;&gt;"GA","",IF($E1024="FULTON",IF(ISNUMBER(SEARCH("COLLEGE PARK",$AT1024)),"FULTON (COLLEGE PARK)",IF(ISNUMBER(SEARCH("HAPEVILLE",$AT1024)),"FULTON (HAPEVILLE)",IF(ISNUMBER(SEARCH("EAST POINT",$AT1024)),"FULTON (EAST POINT)",IF(ISNUMBER(SEARCH("ATLANTA",$AT1024)),"FULTON (ATL LIMITS)","FULTON")))),IF($E1024="DEKALB",IF(ISNUMBER(SEARCH("ATLANTA",$AT1024)),"DEKALB (ATL LIMITS)","DEKALB"),IF(AND($E1024="CLAYTON",ISNUMBER(SEARCH("COLLEGE PARK",$AT1024))),"CLAYTON (COLLEGE PARK)",$E1024)))))</f>
        <v/>
      </c>
      <c r="AV1024" s="2">
        <f>IF($L1024="","",IF(""&amp;$F1024="2","DIESEL",IF(OR(""&amp;$F1024="G",""&amp;$F1024="H"),"GAS","")))</f>
        <v/>
      </c>
      <c r="AW1024" s="2">
        <f>IF($AV1024="","",$R1024)</f>
        <v/>
      </c>
      <c r="AX1024" s="2">
        <f>IF($AV1024="","",IF($AB1024=0,$R1024,0))</f>
        <v/>
      </c>
      <c r="AY1024" s="2">
        <f>IF($AV1024="","",IF(AND($Z1024=0,COUNTIF('AR SALES'!$L$2:$L$2501,$L1024)=0),"YES",""))</f>
        <v/>
      </c>
      <c r="AZ1024" s="2">
        <f>IF($AV1024="","",IFERROR(VLOOKUP($AU1024,CODES!$A:$B,2,FALSE),"NO CODE"))</f>
        <v/>
      </c>
      <c r="BA1024" s="2">
        <f>IF(""&amp;$F1024&lt;&gt;"4","",IF($AY1024="YES","",IF(ROUND(SUMIFS($AE$2:$AE$4001,$L$2:$L$4001,$L1024,$F$2:$F$4001,"4")-SUMIFS('AR SALES'!$Y$2:$Y$2501,'AR SALES'!$L$2:$L$2501,$L1024,'AR SALES'!$AD$2:$AD$2501,"OFF"),2)=0,"","STALE")))</f>
        <v/>
      </c>
      <c r="BB1024" s="2">
        <f>IF(OR(""&amp;$F1024="2",""&amp;$F1024="4",""&amp;$F1024="G",""&amp;$F1024="H"),IF($AY1024="YES","",IF($AB1024&lt;&gt;0,"",IF(COUNTIFS('AR SALES'!$L$2:$L$2501,$L1024,'AR SALES'!$AD$2:$AD$2501,IF(""&amp;$F1024="4","OFF","ON"),'AR SALES'!$AF$2:$AF$2501,"Y")&gt;0,"","NO EXEMPTION"))),"")</f>
        <v/>
      </c>
    </row>
    <row r="1025">
      <c r="AT1025" s="2">
        <f>IF($L1025="","",IFERROR(INDEX('AR SALES'!$H$2:$H$2501,MATCH(""&amp;$L1025,'AR SALES'!$AE$2:$AE$2501,0)),""))</f>
        <v/>
      </c>
      <c r="AU1025" s="2">
        <f>IF($L1025="","",IF($A1025&lt;&gt;"GA","",IF($E1025="FULTON",IF(ISNUMBER(SEARCH("COLLEGE PARK",$AT1025)),"FULTON (COLLEGE PARK)",IF(ISNUMBER(SEARCH("HAPEVILLE",$AT1025)),"FULTON (HAPEVILLE)",IF(ISNUMBER(SEARCH("EAST POINT",$AT1025)),"FULTON (EAST POINT)",IF(ISNUMBER(SEARCH("ATLANTA",$AT1025)),"FULTON (ATL LIMITS)","FULTON")))),IF($E1025="DEKALB",IF(ISNUMBER(SEARCH("ATLANTA",$AT1025)),"DEKALB (ATL LIMITS)","DEKALB"),IF(AND($E1025="CLAYTON",ISNUMBER(SEARCH("COLLEGE PARK",$AT1025))),"CLAYTON (COLLEGE PARK)",$E1025)))))</f>
        <v/>
      </c>
      <c r="AV1025" s="2">
        <f>IF($L1025="","",IF(""&amp;$F1025="2","DIESEL",IF(OR(""&amp;$F1025="G",""&amp;$F1025="H"),"GAS","")))</f>
        <v/>
      </c>
      <c r="AW1025" s="2">
        <f>IF($AV1025="","",$R1025)</f>
        <v/>
      </c>
      <c r="AX1025" s="2">
        <f>IF($AV1025="","",IF($AB1025=0,$R1025,0))</f>
        <v/>
      </c>
      <c r="AY1025" s="2">
        <f>IF($AV1025="","",IF(AND($Z1025=0,COUNTIF('AR SALES'!$L$2:$L$2501,$L1025)=0),"YES",""))</f>
        <v/>
      </c>
      <c r="AZ1025" s="2">
        <f>IF($AV1025="","",IFERROR(VLOOKUP($AU1025,CODES!$A:$B,2,FALSE),"NO CODE"))</f>
        <v/>
      </c>
      <c r="BA1025" s="2">
        <f>IF(""&amp;$F1025&lt;&gt;"4","",IF($AY1025="YES","",IF(ROUND(SUMIFS($AE$2:$AE$4001,$L$2:$L$4001,$L1025,$F$2:$F$4001,"4")-SUMIFS('AR SALES'!$Y$2:$Y$2501,'AR SALES'!$L$2:$L$2501,$L1025,'AR SALES'!$AD$2:$AD$2501,"OFF"),2)=0,"","STALE")))</f>
        <v/>
      </c>
      <c r="BB1025" s="2">
        <f>IF(OR(""&amp;$F1025="2",""&amp;$F1025="4",""&amp;$F1025="G",""&amp;$F1025="H"),IF($AY1025="YES","",IF($AB1025&lt;&gt;0,"",IF(COUNTIFS('AR SALES'!$L$2:$L$2501,$L1025,'AR SALES'!$AD$2:$AD$2501,IF(""&amp;$F1025="4","OFF","ON"),'AR SALES'!$AF$2:$AF$2501,"Y")&gt;0,"","NO EXEMPTION"))),"")</f>
        <v/>
      </c>
    </row>
    <row r="1026">
      <c r="AT1026" s="2">
        <f>IF($L1026="","",IFERROR(INDEX('AR SALES'!$H$2:$H$2501,MATCH(""&amp;$L1026,'AR SALES'!$AE$2:$AE$2501,0)),""))</f>
        <v/>
      </c>
      <c r="AU1026" s="2">
        <f>IF($L1026="","",IF($A1026&lt;&gt;"GA","",IF($E1026="FULTON",IF(ISNUMBER(SEARCH("COLLEGE PARK",$AT1026)),"FULTON (COLLEGE PARK)",IF(ISNUMBER(SEARCH("HAPEVILLE",$AT1026)),"FULTON (HAPEVILLE)",IF(ISNUMBER(SEARCH("EAST POINT",$AT1026)),"FULTON (EAST POINT)",IF(ISNUMBER(SEARCH("ATLANTA",$AT1026)),"FULTON (ATL LIMITS)","FULTON")))),IF($E1026="DEKALB",IF(ISNUMBER(SEARCH("ATLANTA",$AT1026)),"DEKALB (ATL LIMITS)","DEKALB"),IF(AND($E1026="CLAYTON",ISNUMBER(SEARCH("COLLEGE PARK",$AT1026))),"CLAYTON (COLLEGE PARK)",$E1026)))))</f>
        <v/>
      </c>
      <c r="AV1026" s="2">
        <f>IF($L1026="","",IF(""&amp;$F1026="2","DIESEL",IF(OR(""&amp;$F1026="G",""&amp;$F1026="H"),"GAS","")))</f>
        <v/>
      </c>
      <c r="AW1026" s="2">
        <f>IF($AV1026="","",$R1026)</f>
        <v/>
      </c>
      <c r="AX1026" s="2">
        <f>IF($AV1026="","",IF($AB1026=0,$R1026,0))</f>
        <v/>
      </c>
      <c r="AY1026" s="2">
        <f>IF($AV1026="","",IF(AND($Z1026=0,COUNTIF('AR SALES'!$L$2:$L$2501,$L1026)=0),"YES",""))</f>
        <v/>
      </c>
      <c r="AZ1026" s="2">
        <f>IF($AV1026="","",IFERROR(VLOOKUP($AU1026,CODES!$A:$B,2,FALSE),"NO CODE"))</f>
        <v/>
      </c>
      <c r="BA1026" s="2">
        <f>IF(""&amp;$F1026&lt;&gt;"4","",IF($AY1026="YES","",IF(ROUND(SUMIFS($AE$2:$AE$4001,$L$2:$L$4001,$L1026,$F$2:$F$4001,"4")-SUMIFS('AR SALES'!$Y$2:$Y$2501,'AR SALES'!$L$2:$L$2501,$L1026,'AR SALES'!$AD$2:$AD$2501,"OFF"),2)=0,"","STALE")))</f>
        <v/>
      </c>
      <c r="BB1026" s="2">
        <f>IF(OR(""&amp;$F1026="2",""&amp;$F1026="4",""&amp;$F1026="G",""&amp;$F1026="H"),IF($AY1026="YES","",IF($AB1026&lt;&gt;0,"",IF(COUNTIFS('AR SALES'!$L$2:$L$2501,$L1026,'AR SALES'!$AD$2:$AD$2501,IF(""&amp;$F1026="4","OFF","ON"),'AR SALES'!$AF$2:$AF$2501,"Y")&gt;0,"","NO EXEMPTION"))),"")</f>
        <v/>
      </c>
    </row>
    <row r="1027">
      <c r="AT1027" s="2">
        <f>IF($L1027="","",IFERROR(INDEX('AR SALES'!$H$2:$H$2501,MATCH(""&amp;$L1027,'AR SALES'!$AE$2:$AE$2501,0)),""))</f>
        <v/>
      </c>
      <c r="AU1027" s="2">
        <f>IF($L1027="","",IF($A1027&lt;&gt;"GA","",IF($E1027="FULTON",IF(ISNUMBER(SEARCH("COLLEGE PARK",$AT1027)),"FULTON (COLLEGE PARK)",IF(ISNUMBER(SEARCH("HAPEVILLE",$AT1027)),"FULTON (HAPEVILLE)",IF(ISNUMBER(SEARCH("EAST POINT",$AT1027)),"FULTON (EAST POINT)",IF(ISNUMBER(SEARCH("ATLANTA",$AT1027)),"FULTON (ATL LIMITS)","FULTON")))),IF($E1027="DEKALB",IF(ISNUMBER(SEARCH("ATLANTA",$AT1027)),"DEKALB (ATL LIMITS)","DEKALB"),IF(AND($E1027="CLAYTON",ISNUMBER(SEARCH("COLLEGE PARK",$AT1027))),"CLAYTON (COLLEGE PARK)",$E1027)))))</f>
        <v/>
      </c>
      <c r="AV1027" s="2">
        <f>IF($L1027="","",IF(""&amp;$F1027="2","DIESEL",IF(OR(""&amp;$F1027="G",""&amp;$F1027="H"),"GAS","")))</f>
        <v/>
      </c>
      <c r="AW1027" s="2">
        <f>IF($AV1027="","",$R1027)</f>
        <v/>
      </c>
      <c r="AX1027" s="2">
        <f>IF($AV1027="","",IF($AB1027=0,$R1027,0))</f>
        <v/>
      </c>
      <c r="AY1027" s="2">
        <f>IF($AV1027="","",IF(AND($Z1027=0,COUNTIF('AR SALES'!$L$2:$L$2501,$L1027)=0),"YES",""))</f>
        <v/>
      </c>
      <c r="AZ1027" s="2">
        <f>IF($AV1027="","",IFERROR(VLOOKUP($AU1027,CODES!$A:$B,2,FALSE),"NO CODE"))</f>
        <v/>
      </c>
      <c r="BA1027" s="2">
        <f>IF(""&amp;$F1027&lt;&gt;"4","",IF($AY1027="YES","",IF(ROUND(SUMIFS($AE$2:$AE$4001,$L$2:$L$4001,$L1027,$F$2:$F$4001,"4")-SUMIFS('AR SALES'!$Y$2:$Y$2501,'AR SALES'!$L$2:$L$2501,$L1027,'AR SALES'!$AD$2:$AD$2501,"OFF"),2)=0,"","STALE")))</f>
        <v/>
      </c>
      <c r="BB1027" s="2">
        <f>IF(OR(""&amp;$F1027="2",""&amp;$F1027="4",""&amp;$F1027="G",""&amp;$F1027="H"),IF($AY1027="YES","",IF($AB1027&lt;&gt;0,"",IF(COUNTIFS('AR SALES'!$L$2:$L$2501,$L1027,'AR SALES'!$AD$2:$AD$2501,IF(""&amp;$F1027="4","OFF","ON"),'AR SALES'!$AF$2:$AF$2501,"Y")&gt;0,"","NO EXEMPTION"))),"")</f>
        <v/>
      </c>
    </row>
    <row r="1028">
      <c r="AT1028" s="2">
        <f>IF($L1028="","",IFERROR(INDEX('AR SALES'!$H$2:$H$2501,MATCH(""&amp;$L1028,'AR SALES'!$AE$2:$AE$2501,0)),""))</f>
        <v/>
      </c>
      <c r="AU1028" s="2">
        <f>IF($L1028="","",IF($A1028&lt;&gt;"GA","",IF($E1028="FULTON",IF(ISNUMBER(SEARCH("COLLEGE PARK",$AT1028)),"FULTON (COLLEGE PARK)",IF(ISNUMBER(SEARCH("HAPEVILLE",$AT1028)),"FULTON (HAPEVILLE)",IF(ISNUMBER(SEARCH("EAST POINT",$AT1028)),"FULTON (EAST POINT)",IF(ISNUMBER(SEARCH("ATLANTA",$AT1028)),"FULTON (ATL LIMITS)","FULTON")))),IF($E1028="DEKALB",IF(ISNUMBER(SEARCH("ATLANTA",$AT1028)),"DEKALB (ATL LIMITS)","DEKALB"),IF(AND($E1028="CLAYTON",ISNUMBER(SEARCH("COLLEGE PARK",$AT1028))),"CLAYTON (COLLEGE PARK)",$E1028)))))</f>
        <v/>
      </c>
      <c r="AV1028" s="2">
        <f>IF($L1028="","",IF(""&amp;$F1028="2","DIESEL",IF(OR(""&amp;$F1028="G",""&amp;$F1028="H"),"GAS","")))</f>
        <v/>
      </c>
      <c r="AW1028" s="2">
        <f>IF($AV1028="","",$R1028)</f>
        <v/>
      </c>
      <c r="AX1028" s="2">
        <f>IF($AV1028="","",IF($AB1028=0,$R1028,0))</f>
        <v/>
      </c>
      <c r="AY1028" s="2">
        <f>IF($AV1028="","",IF(AND($Z1028=0,COUNTIF('AR SALES'!$L$2:$L$2501,$L1028)=0),"YES",""))</f>
        <v/>
      </c>
      <c r="AZ1028" s="2">
        <f>IF($AV1028="","",IFERROR(VLOOKUP($AU1028,CODES!$A:$B,2,FALSE),"NO CODE"))</f>
        <v/>
      </c>
      <c r="BA1028" s="2">
        <f>IF(""&amp;$F1028&lt;&gt;"4","",IF($AY1028="YES","",IF(ROUND(SUMIFS($AE$2:$AE$4001,$L$2:$L$4001,$L1028,$F$2:$F$4001,"4")-SUMIFS('AR SALES'!$Y$2:$Y$2501,'AR SALES'!$L$2:$L$2501,$L1028,'AR SALES'!$AD$2:$AD$2501,"OFF"),2)=0,"","STALE")))</f>
        <v/>
      </c>
      <c r="BB1028" s="2">
        <f>IF(OR(""&amp;$F1028="2",""&amp;$F1028="4",""&amp;$F1028="G",""&amp;$F1028="H"),IF($AY1028="YES","",IF($AB1028&lt;&gt;0,"",IF(COUNTIFS('AR SALES'!$L$2:$L$2501,$L1028,'AR SALES'!$AD$2:$AD$2501,IF(""&amp;$F1028="4","OFF","ON"),'AR SALES'!$AF$2:$AF$2501,"Y")&gt;0,"","NO EXEMPTION"))),"")</f>
        <v/>
      </c>
    </row>
    <row r="1029">
      <c r="AT1029" s="2">
        <f>IF($L1029="","",IFERROR(INDEX('AR SALES'!$H$2:$H$2501,MATCH(""&amp;$L1029,'AR SALES'!$AE$2:$AE$2501,0)),""))</f>
        <v/>
      </c>
      <c r="AU1029" s="2">
        <f>IF($L1029="","",IF($A1029&lt;&gt;"GA","",IF($E1029="FULTON",IF(ISNUMBER(SEARCH("COLLEGE PARK",$AT1029)),"FULTON (COLLEGE PARK)",IF(ISNUMBER(SEARCH("HAPEVILLE",$AT1029)),"FULTON (HAPEVILLE)",IF(ISNUMBER(SEARCH("EAST POINT",$AT1029)),"FULTON (EAST POINT)",IF(ISNUMBER(SEARCH("ATLANTA",$AT1029)),"FULTON (ATL LIMITS)","FULTON")))),IF($E1029="DEKALB",IF(ISNUMBER(SEARCH("ATLANTA",$AT1029)),"DEKALB (ATL LIMITS)","DEKALB"),IF(AND($E1029="CLAYTON",ISNUMBER(SEARCH("COLLEGE PARK",$AT1029))),"CLAYTON (COLLEGE PARK)",$E1029)))))</f>
        <v/>
      </c>
      <c r="AV1029" s="2">
        <f>IF($L1029="","",IF(""&amp;$F1029="2","DIESEL",IF(OR(""&amp;$F1029="G",""&amp;$F1029="H"),"GAS","")))</f>
        <v/>
      </c>
      <c r="AW1029" s="2">
        <f>IF($AV1029="","",$R1029)</f>
        <v/>
      </c>
      <c r="AX1029" s="2">
        <f>IF($AV1029="","",IF($AB1029=0,$R1029,0))</f>
        <v/>
      </c>
      <c r="AY1029" s="2">
        <f>IF($AV1029="","",IF(AND($Z1029=0,COUNTIF('AR SALES'!$L$2:$L$2501,$L1029)=0),"YES",""))</f>
        <v/>
      </c>
      <c r="AZ1029" s="2">
        <f>IF($AV1029="","",IFERROR(VLOOKUP($AU1029,CODES!$A:$B,2,FALSE),"NO CODE"))</f>
        <v/>
      </c>
      <c r="BA1029" s="2">
        <f>IF(""&amp;$F1029&lt;&gt;"4","",IF($AY1029="YES","",IF(ROUND(SUMIFS($AE$2:$AE$4001,$L$2:$L$4001,$L1029,$F$2:$F$4001,"4")-SUMIFS('AR SALES'!$Y$2:$Y$2501,'AR SALES'!$L$2:$L$2501,$L1029,'AR SALES'!$AD$2:$AD$2501,"OFF"),2)=0,"","STALE")))</f>
        <v/>
      </c>
      <c r="BB1029" s="2">
        <f>IF(OR(""&amp;$F1029="2",""&amp;$F1029="4",""&amp;$F1029="G",""&amp;$F1029="H"),IF($AY1029="YES","",IF($AB1029&lt;&gt;0,"",IF(COUNTIFS('AR SALES'!$L$2:$L$2501,$L1029,'AR SALES'!$AD$2:$AD$2501,IF(""&amp;$F1029="4","OFF","ON"),'AR SALES'!$AF$2:$AF$2501,"Y")&gt;0,"","NO EXEMPTION"))),"")</f>
        <v/>
      </c>
    </row>
    <row r="1030">
      <c r="AT1030" s="2">
        <f>IF($L1030="","",IFERROR(INDEX('AR SALES'!$H$2:$H$2501,MATCH(""&amp;$L1030,'AR SALES'!$AE$2:$AE$2501,0)),""))</f>
        <v/>
      </c>
      <c r="AU1030" s="2">
        <f>IF($L1030="","",IF($A1030&lt;&gt;"GA","",IF($E1030="FULTON",IF(ISNUMBER(SEARCH("COLLEGE PARK",$AT1030)),"FULTON (COLLEGE PARK)",IF(ISNUMBER(SEARCH("HAPEVILLE",$AT1030)),"FULTON (HAPEVILLE)",IF(ISNUMBER(SEARCH("EAST POINT",$AT1030)),"FULTON (EAST POINT)",IF(ISNUMBER(SEARCH("ATLANTA",$AT1030)),"FULTON (ATL LIMITS)","FULTON")))),IF($E1030="DEKALB",IF(ISNUMBER(SEARCH("ATLANTA",$AT1030)),"DEKALB (ATL LIMITS)","DEKALB"),IF(AND($E1030="CLAYTON",ISNUMBER(SEARCH("COLLEGE PARK",$AT1030))),"CLAYTON (COLLEGE PARK)",$E1030)))))</f>
        <v/>
      </c>
      <c r="AV1030" s="2">
        <f>IF($L1030="","",IF(""&amp;$F1030="2","DIESEL",IF(OR(""&amp;$F1030="G",""&amp;$F1030="H"),"GAS","")))</f>
        <v/>
      </c>
      <c r="AW1030" s="2">
        <f>IF($AV1030="","",$R1030)</f>
        <v/>
      </c>
      <c r="AX1030" s="2">
        <f>IF($AV1030="","",IF($AB1030=0,$R1030,0))</f>
        <v/>
      </c>
      <c r="AY1030" s="2">
        <f>IF($AV1030="","",IF(AND($Z1030=0,COUNTIF('AR SALES'!$L$2:$L$2501,$L1030)=0),"YES",""))</f>
        <v/>
      </c>
      <c r="AZ1030" s="2">
        <f>IF($AV1030="","",IFERROR(VLOOKUP($AU1030,CODES!$A:$B,2,FALSE),"NO CODE"))</f>
        <v/>
      </c>
      <c r="BA1030" s="2">
        <f>IF(""&amp;$F1030&lt;&gt;"4","",IF($AY1030="YES","",IF(ROUND(SUMIFS($AE$2:$AE$4001,$L$2:$L$4001,$L1030,$F$2:$F$4001,"4")-SUMIFS('AR SALES'!$Y$2:$Y$2501,'AR SALES'!$L$2:$L$2501,$L1030,'AR SALES'!$AD$2:$AD$2501,"OFF"),2)=0,"","STALE")))</f>
        <v/>
      </c>
      <c r="BB1030" s="2">
        <f>IF(OR(""&amp;$F1030="2",""&amp;$F1030="4",""&amp;$F1030="G",""&amp;$F1030="H"),IF($AY1030="YES","",IF($AB1030&lt;&gt;0,"",IF(COUNTIFS('AR SALES'!$L$2:$L$2501,$L1030,'AR SALES'!$AD$2:$AD$2501,IF(""&amp;$F1030="4","OFF","ON"),'AR SALES'!$AF$2:$AF$2501,"Y")&gt;0,"","NO EXEMPTION"))),"")</f>
        <v/>
      </c>
    </row>
    <row r="1031">
      <c r="AT1031" s="2">
        <f>IF($L1031="","",IFERROR(INDEX('AR SALES'!$H$2:$H$2501,MATCH(""&amp;$L1031,'AR SALES'!$AE$2:$AE$2501,0)),""))</f>
        <v/>
      </c>
      <c r="AU1031" s="2">
        <f>IF($L1031="","",IF($A1031&lt;&gt;"GA","",IF($E1031="FULTON",IF(ISNUMBER(SEARCH("COLLEGE PARK",$AT1031)),"FULTON (COLLEGE PARK)",IF(ISNUMBER(SEARCH("HAPEVILLE",$AT1031)),"FULTON (HAPEVILLE)",IF(ISNUMBER(SEARCH("EAST POINT",$AT1031)),"FULTON (EAST POINT)",IF(ISNUMBER(SEARCH("ATLANTA",$AT1031)),"FULTON (ATL LIMITS)","FULTON")))),IF($E1031="DEKALB",IF(ISNUMBER(SEARCH("ATLANTA",$AT1031)),"DEKALB (ATL LIMITS)","DEKALB"),IF(AND($E1031="CLAYTON",ISNUMBER(SEARCH("COLLEGE PARK",$AT1031))),"CLAYTON (COLLEGE PARK)",$E1031)))))</f>
        <v/>
      </c>
      <c r="AV1031" s="2">
        <f>IF($L1031="","",IF(""&amp;$F1031="2","DIESEL",IF(OR(""&amp;$F1031="G",""&amp;$F1031="H"),"GAS","")))</f>
        <v/>
      </c>
      <c r="AW1031" s="2">
        <f>IF($AV1031="","",$R1031)</f>
        <v/>
      </c>
      <c r="AX1031" s="2">
        <f>IF($AV1031="","",IF($AB1031=0,$R1031,0))</f>
        <v/>
      </c>
      <c r="AY1031" s="2">
        <f>IF($AV1031="","",IF(AND($Z1031=0,COUNTIF('AR SALES'!$L$2:$L$2501,$L1031)=0),"YES",""))</f>
        <v/>
      </c>
      <c r="AZ1031" s="2">
        <f>IF($AV1031="","",IFERROR(VLOOKUP($AU1031,CODES!$A:$B,2,FALSE),"NO CODE"))</f>
        <v/>
      </c>
      <c r="BA1031" s="2">
        <f>IF(""&amp;$F1031&lt;&gt;"4","",IF($AY1031="YES","",IF(ROUND(SUMIFS($AE$2:$AE$4001,$L$2:$L$4001,$L1031,$F$2:$F$4001,"4")-SUMIFS('AR SALES'!$Y$2:$Y$2501,'AR SALES'!$L$2:$L$2501,$L1031,'AR SALES'!$AD$2:$AD$2501,"OFF"),2)=0,"","STALE")))</f>
        <v/>
      </c>
      <c r="BB1031" s="2">
        <f>IF(OR(""&amp;$F1031="2",""&amp;$F1031="4",""&amp;$F1031="G",""&amp;$F1031="H"),IF($AY1031="YES","",IF($AB1031&lt;&gt;0,"",IF(COUNTIFS('AR SALES'!$L$2:$L$2501,$L1031,'AR SALES'!$AD$2:$AD$2501,IF(""&amp;$F1031="4","OFF","ON"),'AR SALES'!$AF$2:$AF$2501,"Y")&gt;0,"","NO EXEMPTION"))),"")</f>
        <v/>
      </c>
    </row>
    <row r="1032">
      <c r="AT1032" s="2">
        <f>IF($L1032="","",IFERROR(INDEX('AR SALES'!$H$2:$H$2501,MATCH(""&amp;$L1032,'AR SALES'!$AE$2:$AE$2501,0)),""))</f>
        <v/>
      </c>
      <c r="AU1032" s="2">
        <f>IF($L1032="","",IF($A1032&lt;&gt;"GA","",IF($E1032="FULTON",IF(ISNUMBER(SEARCH("COLLEGE PARK",$AT1032)),"FULTON (COLLEGE PARK)",IF(ISNUMBER(SEARCH("HAPEVILLE",$AT1032)),"FULTON (HAPEVILLE)",IF(ISNUMBER(SEARCH("EAST POINT",$AT1032)),"FULTON (EAST POINT)",IF(ISNUMBER(SEARCH("ATLANTA",$AT1032)),"FULTON (ATL LIMITS)","FULTON")))),IF($E1032="DEKALB",IF(ISNUMBER(SEARCH("ATLANTA",$AT1032)),"DEKALB (ATL LIMITS)","DEKALB"),IF(AND($E1032="CLAYTON",ISNUMBER(SEARCH("COLLEGE PARK",$AT1032))),"CLAYTON (COLLEGE PARK)",$E1032)))))</f>
        <v/>
      </c>
      <c r="AV1032" s="2">
        <f>IF($L1032="","",IF(""&amp;$F1032="2","DIESEL",IF(OR(""&amp;$F1032="G",""&amp;$F1032="H"),"GAS","")))</f>
        <v/>
      </c>
      <c r="AW1032" s="2">
        <f>IF($AV1032="","",$R1032)</f>
        <v/>
      </c>
      <c r="AX1032" s="2">
        <f>IF($AV1032="","",IF($AB1032=0,$R1032,0))</f>
        <v/>
      </c>
      <c r="AY1032" s="2">
        <f>IF($AV1032="","",IF(AND($Z1032=0,COUNTIF('AR SALES'!$L$2:$L$2501,$L1032)=0),"YES",""))</f>
        <v/>
      </c>
      <c r="AZ1032" s="2">
        <f>IF($AV1032="","",IFERROR(VLOOKUP($AU1032,CODES!$A:$B,2,FALSE),"NO CODE"))</f>
        <v/>
      </c>
      <c r="BA1032" s="2">
        <f>IF(""&amp;$F1032&lt;&gt;"4","",IF($AY1032="YES","",IF(ROUND(SUMIFS($AE$2:$AE$4001,$L$2:$L$4001,$L1032,$F$2:$F$4001,"4")-SUMIFS('AR SALES'!$Y$2:$Y$2501,'AR SALES'!$L$2:$L$2501,$L1032,'AR SALES'!$AD$2:$AD$2501,"OFF"),2)=0,"","STALE")))</f>
        <v/>
      </c>
      <c r="BB1032" s="2">
        <f>IF(OR(""&amp;$F1032="2",""&amp;$F1032="4",""&amp;$F1032="G",""&amp;$F1032="H"),IF($AY1032="YES","",IF($AB1032&lt;&gt;0,"",IF(COUNTIFS('AR SALES'!$L$2:$L$2501,$L1032,'AR SALES'!$AD$2:$AD$2501,IF(""&amp;$F1032="4","OFF","ON"),'AR SALES'!$AF$2:$AF$2501,"Y")&gt;0,"","NO EXEMPTION"))),"")</f>
        <v/>
      </c>
    </row>
    <row r="1033">
      <c r="AT1033" s="2">
        <f>IF($L1033="","",IFERROR(INDEX('AR SALES'!$H$2:$H$2501,MATCH(""&amp;$L1033,'AR SALES'!$AE$2:$AE$2501,0)),""))</f>
        <v/>
      </c>
      <c r="AU1033" s="2">
        <f>IF($L1033="","",IF($A1033&lt;&gt;"GA","",IF($E1033="FULTON",IF(ISNUMBER(SEARCH("COLLEGE PARK",$AT1033)),"FULTON (COLLEGE PARK)",IF(ISNUMBER(SEARCH("HAPEVILLE",$AT1033)),"FULTON (HAPEVILLE)",IF(ISNUMBER(SEARCH("EAST POINT",$AT1033)),"FULTON (EAST POINT)",IF(ISNUMBER(SEARCH("ATLANTA",$AT1033)),"FULTON (ATL LIMITS)","FULTON")))),IF($E1033="DEKALB",IF(ISNUMBER(SEARCH("ATLANTA",$AT1033)),"DEKALB (ATL LIMITS)","DEKALB"),IF(AND($E1033="CLAYTON",ISNUMBER(SEARCH("COLLEGE PARK",$AT1033))),"CLAYTON (COLLEGE PARK)",$E1033)))))</f>
        <v/>
      </c>
      <c r="AV1033" s="2">
        <f>IF($L1033="","",IF(""&amp;$F1033="2","DIESEL",IF(OR(""&amp;$F1033="G",""&amp;$F1033="H"),"GAS","")))</f>
        <v/>
      </c>
      <c r="AW1033" s="2">
        <f>IF($AV1033="","",$R1033)</f>
        <v/>
      </c>
      <c r="AX1033" s="2">
        <f>IF($AV1033="","",IF($AB1033=0,$R1033,0))</f>
        <v/>
      </c>
      <c r="AY1033" s="2">
        <f>IF($AV1033="","",IF(AND($Z1033=0,COUNTIF('AR SALES'!$L$2:$L$2501,$L1033)=0),"YES",""))</f>
        <v/>
      </c>
      <c r="AZ1033" s="2">
        <f>IF($AV1033="","",IFERROR(VLOOKUP($AU1033,CODES!$A:$B,2,FALSE),"NO CODE"))</f>
        <v/>
      </c>
      <c r="BA1033" s="2">
        <f>IF(""&amp;$F1033&lt;&gt;"4","",IF($AY1033="YES","",IF(ROUND(SUMIFS($AE$2:$AE$4001,$L$2:$L$4001,$L1033,$F$2:$F$4001,"4")-SUMIFS('AR SALES'!$Y$2:$Y$2501,'AR SALES'!$L$2:$L$2501,$L1033,'AR SALES'!$AD$2:$AD$2501,"OFF"),2)=0,"","STALE")))</f>
        <v/>
      </c>
      <c r="BB1033" s="2">
        <f>IF(OR(""&amp;$F1033="2",""&amp;$F1033="4",""&amp;$F1033="G",""&amp;$F1033="H"),IF($AY1033="YES","",IF($AB1033&lt;&gt;0,"",IF(COUNTIFS('AR SALES'!$L$2:$L$2501,$L1033,'AR SALES'!$AD$2:$AD$2501,IF(""&amp;$F1033="4","OFF","ON"),'AR SALES'!$AF$2:$AF$2501,"Y")&gt;0,"","NO EXEMPTION"))),"")</f>
        <v/>
      </c>
    </row>
    <row r="1034">
      <c r="AT1034" s="2">
        <f>IF($L1034="","",IFERROR(INDEX('AR SALES'!$H$2:$H$2501,MATCH(""&amp;$L1034,'AR SALES'!$AE$2:$AE$2501,0)),""))</f>
        <v/>
      </c>
      <c r="AU1034" s="2">
        <f>IF($L1034="","",IF($A1034&lt;&gt;"GA","",IF($E1034="FULTON",IF(ISNUMBER(SEARCH("COLLEGE PARK",$AT1034)),"FULTON (COLLEGE PARK)",IF(ISNUMBER(SEARCH("HAPEVILLE",$AT1034)),"FULTON (HAPEVILLE)",IF(ISNUMBER(SEARCH("EAST POINT",$AT1034)),"FULTON (EAST POINT)",IF(ISNUMBER(SEARCH("ATLANTA",$AT1034)),"FULTON (ATL LIMITS)","FULTON")))),IF($E1034="DEKALB",IF(ISNUMBER(SEARCH("ATLANTA",$AT1034)),"DEKALB (ATL LIMITS)","DEKALB"),IF(AND($E1034="CLAYTON",ISNUMBER(SEARCH("COLLEGE PARK",$AT1034))),"CLAYTON (COLLEGE PARK)",$E1034)))))</f>
        <v/>
      </c>
      <c r="AV1034" s="2">
        <f>IF($L1034="","",IF(""&amp;$F1034="2","DIESEL",IF(OR(""&amp;$F1034="G",""&amp;$F1034="H"),"GAS","")))</f>
        <v/>
      </c>
      <c r="AW1034" s="2">
        <f>IF($AV1034="","",$R1034)</f>
        <v/>
      </c>
      <c r="AX1034" s="2">
        <f>IF($AV1034="","",IF($AB1034=0,$R1034,0))</f>
        <v/>
      </c>
      <c r="AY1034" s="2">
        <f>IF($AV1034="","",IF(AND($Z1034=0,COUNTIF('AR SALES'!$L$2:$L$2501,$L1034)=0),"YES",""))</f>
        <v/>
      </c>
      <c r="AZ1034" s="2">
        <f>IF($AV1034="","",IFERROR(VLOOKUP($AU1034,CODES!$A:$B,2,FALSE),"NO CODE"))</f>
        <v/>
      </c>
      <c r="BA1034" s="2">
        <f>IF(""&amp;$F1034&lt;&gt;"4","",IF($AY1034="YES","",IF(ROUND(SUMIFS($AE$2:$AE$4001,$L$2:$L$4001,$L1034,$F$2:$F$4001,"4")-SUMIFS('AR SALES'!$Y$2:$Y$2501,'AR SALES'!$L$2:$L$2501,$L1034,'AR SALES'!$AD$2:$AD$2501,"OFF"),2)=0,"","STALE")))</f>
        <v/>
      </c>
      <c r="BB1034" s="2">
        <f>IF(OR(""&amp;$F1034="2",""&amp;$F1034="4",""&amp;$F1034="G",""&amp;$F1034="H"),IF($AY1034="YES","",IF($AB1034&lt;&gt;0,"",IF(COUNTIFS('AR SALES'!$L$2:$L$2501,$L1034,'AR SALES'!$AD$2:$AD$2501,IF(""&amp;$F1034="4","OFF","ON"),'AR SALES'!$AF$2:$AF$2501,"Y")&gt;0,"","NO EXEMPTION"))),"")</f>
        <v/>
      </c>
    </row>
    <row r="1035">
      <c r="AT1035" s="2">
        <f>IF($L1035="","",IFERROR(INDEX('AR SALES'!$H$2:$H$2501,MATCH(""&amp;$L1035,'AR SALES'!$AE$2:$AE$2501,0)),""))</f>
        <v/>
      </c>
      <c r="AU1035" s="2">
        <f>IF($L1035="","",IF($A1035&lt;&gt;"GA","",IF($E1035="FULTON",IF(ISNUMBER(SEARCH("COLLEGE PARK",$AT1035)),"FULTON (COLLEGE PARK)",IF(ISNUMBER(SEARCH("HAPEVILLE",$AT1035)),"FULTON (HAPEVILLE)",IF(ISNUMBER(SEARCH("EAST POINT",$AT1035)),"FULTON (EAST POINT)",IF(ISNUMBER(SEARCH("ATLANTA",$AT1035)),"FULTON (ATL LIMITS)","FULTON")))),IF($E1035="DEKALB",IF(ISNUMBER(SEARCH("ATLANTA",$AT1035)),"DEKALB (ATL LIMITS)","DEKALB"),IF(AND($E1035="CLAYTON",ISNUMBER(SEARCH("COLLEGE PARK",$AT1035))),"CLAYTON (COLLEGE PARK)",$E1035)))))</f>
        <v/>
      </c>
      <c r="AV1035" s="2">
        <f>IF($L1035="","",IF(""&amp;$F1035="2","DIESEL",IF(OR(""&amp;$F1035="G",""&amp;$F1035="H"),"GAS","")))</f>
        <v/>
      </c>
      <c r="AW1035" s="2">
        <f>IF($AV1035="","",$R1035)</f>
        <v/>
      </c>
      <c r="AX1035" s="2">
        <f>IF($AV1035="","",IF($AB1035=0,$R1035,0))</f>
        <v/>
      </c>
      <c r="AY1035" s="2">
        <f>IF($AV1035="","",IF(AND($Z1035=0,COUNTIF('AR SALES'!$L$2:$L$2501,$L1035)=0),"YES",""))</f>
        <v/>
      </c>
      <c r="AZ1035" s="2">
        <f>IF($AV1035="","",IFERROR(VLOOKUP($AU1035,CODES!$A:$B,2,FALSE),"NO CODE"))</f>
        <v/>
      </c>
      <c r="BA1035" s="2">
        <f>IF(""&amp;$F1035&lt;&gt;"4","",IF($AY1035="YES","",IF(ROUND(SUMIFS($AE$2:$AE$4001,$L$2:$L$4001,$L1035,$F$2:$F$4001,"4")-SUMIFS('AR SALES'!$Y$2:$Y$2501,'AR SALES'!$L$2:$L$2501,$L1035,'AR SALES'!$AD$2:$AD$2501,"OFF"),2)=0,"","STALE")))</f>
        <v/>
      </c>
      <c r="BB1035" s="2">
        <f>IF(OR(""&amp;$F1035="2",""&amp;$F1035="4",""&amp;$F1035="G",""&amp;$F1035="H"),IF($AY1035="YES","",IF($AB1035&lt;&gt;0,"",IF(COUNTIFS('AR SALES'!$L$2:$L$2501,$L1035,'AR SALES'!$AD$2:$AD$2501,IF(""&amp;$F1035="4","OFF","ON"),'AR SALES'!$AF$2:$AF$2501,"Y")&gt;0,"","NO EXEMPTION"))),"")</f>
        <v/>
      </c>
    </row>
    <row r="1036">
      <c r="AT1036" s="2">
        <f>IF($L1036="","",IFERROR(INDEX('AR SALES'!$H$2:$H$2501,MATCH(""&amp;$L1036,'AR SALES'!$AE$2:$AE$2501,0)),""))</f>
        <v/>
      </c>
      <c r="AU1036" s="2">
        <f>IF($L1036="","",IF($A1036&lt;&gt;"GA","",IF($E1036="FULTON",IF(ISNUMBER(SEARCH("COLLEGE PARK",$AT1036)),"FULTON (COLLEGE PARK)",IF(ISNUMBER(SEARCH("HAPEVILLE",$AT1036)),"FULTON (HAPEVILLE)",IF(ISNUMBER(SEARCH("EAST POINT",$AT1036)),"FULTON (EAST POINT)",IF(ISNUMBER(SEARCH("ATLANTA",$AT1036)),"FULTON (ATL LIMITS)","FULTON")))),IF($E1036="DEKALB",IF(ISNUMBER(SEARCH("ATLANTA",$AT1036)),"DEKALB (ATL LIMITS)","DEKALB"),IF(AND($E1036="CLAYTON",ISNUMBER(SEARCH("COLLEGE PARK",$AT1036))),"CLAYTON (COLLEGE PARK)",$E1036)))))</f>
        <v/>
      </c>
      <c r="AV1036" s="2">
        <f>IF($L1036="","",IF(""&amp;$F1036="2","DIESEL",IF(OR(""&amp;$F1036="G",""&amp;$F1036="H"),"GAS","")))</f>
        <v/>
      </c>
      <c r="AW1036" s="2">
        <f>IF($AV1036="","",$R1036)</f>
        <v/>
      </c>
      <c r="AX1036" s="2">
        <f>IF($AV1036="","",IF($AB1036=0,$R1036,0))</f>
        <v/>
      </c>
      <c r="AY1036" s="2">
        <f>IF($AV1036="","",IF(AND($Z1036=0,COUNTIF('AR SALES'!$L$2:$L$2501,$L1036)=0),"YES",""))</f>
        <v/>
      </c>
      <c r="AZ1036" s="2">
        <f>IF($AV1036="","",IFERROR(VLOOKUP($AU1036,CODES!$A:$B,2,FALSE),"NO CODE"))</f>
        <v/>
      </c>
      <c r="BA1036" s="2">
        <f>IF(""&amp;$F1036&lt;&gt;"4","",IF($AY1036="YES","",IF(ROUND(SUMIFS($AE$2:$AE$4001,$L$2:$L$4001,$L1036,$F$2:$F$4001,"4")-SUMIFS('AR SALES'!$Y$2:$Y$2501,'AR SALES'!$L$2:$L$2501,$L1036,'AR SALES'!$AD$2:$AD$2501,"OFF"),2)=0,"","STALE")))</f>
        <v/>
      </c>
      <c r="BB1036" s="2">
        <f>IF(OR(""&amp;$F1036="2",""&amp;$F1036="4",""&amp;$F1036="G",""&amp;$F1036="H"),IF($AY1036="YES","",IF($AB1036&lt;&gt;0,"",IF(COUNTIFS('AR SALES'!$L$2:$L$2501,$L1036,'AR SALES'!$AD$2:$AD$2501,IF(""&amp;$F1036="4","OFF","ON"),'AR SALES'!$AF$2:$AF$2501,"Y")&gt;0,"","NO EXEMPTION"))),"")</f>
        <v/>
      </c>
    </row>
    <row r="1037">
      <c r="AT1037" s="2">
        <f>IF($L1037="","",IFERROR(INDEX('AR SALES'!$H$2:$H$2501,MATCH(""&amp;$L1037,'AR SALES'!$AE$2:$AE$2501,0)),""))</f>
        <v/>
      </c>
      <c r="AU1037" s="2">
        <f>IF($L1037="","",IF($A1037&lt;&gt;"GA","",IF($E1037="FULTON",IF(ISNUMBER(SEARCH("COLLEGE PARK",$AT1037)),"FULTON (COLLEGE PARK)",IF(ISNUMBER(SEARCH("HAPEVILLE",$AT1037)),"FULTON (HAPEVILLE)",IF(ISNUMBER(SEARCH("EAST POINT",$AT1037)),"FULTON (EAST POINT)",IF(ISNUMBER(SEARCH("ATLANTA",$AT1037)),"FULTON (ATL LIMITS)","FULTON")))),IF($E1037="DEKALB",IF(ISNUMBER(SEARCH("ATLANTA",$AT1037)),"DEKALB (ATL LIMITS)","DEKALB"),IF(AND($E1037="CLAYTON",ISNUMBER(SEARCH("COLLEGE PARK",$AT1037))),"CLAYTON (COLLEGE PARK)",$E1037)))))</f>
        <v/>
      </c>
      <c r="AV1037" s="2">
        <f>IF($L1037="","",IF(""&amp;$F1037="2","DIESEL",IF(OR(""&amp;$F1037="G",""&amp;$F1037="H"),"GAS","")))</f>
        <v/>
      </c>
      <c r="AW1037" s="2">
        <f>IF($AV1037="","",$R1037)</f>
        <v/>
      </c>
      <c r="AX1037" s="2">
        <f>IF($AV1037="","",IF($AB1037=0,$R1037,0))</f>
        <v/>
      </c>
      <c r="AY1037" s="2">
        <f>IF($AV1037="","",IF(AND($Z1037=0,COUNTIF('AR SALES'!$L$2:$L$2501,$L1037)=0),"YES",""))</f>
        <v/>
      </c>
      <c r="AZ1037" s="2">
        <f>IF($AV1037="","",IFERROR(VLOOKUP($AU1037,CODES!$A:$B,2,FALSE),"NO CODE"))</f>
        <v/>
      </c>
      <c r="BA1037" s="2">
        <f>IF(""&amp;$F1037&lt;&gt;"4","",IF($AY1037="YES","",IF(ROUND(SUMIFS($AE$2:$AE$4001,$L$2:$L$4001,$L1037,$F$2:$F$4001,"4")-SUMIFS('AR SALES'!$Y$2:$Y$2501,'AR SALES'!$L$2:$L$2501,$L1037,'AR SALES'!$AD$2:$AD$2501,"OFF"),2)=0,"","STALE")))</f>
        <v/>
      </c>
      <c r="BB1037" s="2">
        <f>IF(OR(""&amp;$F1037="2",""&amp;$F1037="4",""&amp;$F1037="G",""&amp;$F1037="H"),IF($AY1037="YES","",IF($AB1037&lt;&gt;0,"",IF(COUNTIFS('AR SALES'!$L$2:$L$2501,$L1037,'AR SALES'!$AD$2:$AD$2501,IF(""&amp;$F1037="4","OFF","ON"),'AR SALES'!$AF$2:$AF$2501,"Y")&gt;0,"","NO EXEMPTION"))),"")</f>
        <v/>
      </c>
    </row>
    <row r="1038">
      <c r="AT1038" s="2">
        <f>IF($L1038="","",IFERROR(INDEX('AR SALES'!$H$2:$H$2501,MATCH(""&amp;$L1038,'AR SALES'!$AE$2:$AE$2501,0)),""))</f>
        <v/>
      </c>
      <c r="AU1038" s="2">
        <f>IF($L1038="","",IF($A1038&lt;&gt;"GA","",IF($E1038="FULTON",IF(ISNUMBER(SEARCH("COLLEGE PARK",$AT1038)),"FULTON (COLLEGE PARK)",IF(ISNUMBER(SEARCH("HAPEVILLE",$AT1038)),"FULTON (HAPEVILLE)",IF(ISNUMBER(SEARCH("EAST POINT",$AT1038)),"FULTON (EAST POINT)",IF(ISNUMBER(SEARCH("ATLANTA",$AT1038)),"FULTON (ATL LIMITS)","FULTON")))),IF($E1038="DEKALB",IF(ISNUMBER(SEARCH("ATLANTA",$AT1038)),"DEKALB (ATL LIMITS)","DEKALB"),IF(AND($E1038="CLAYTON",ISNUMBER(SEARCH("COLLEGE PARK",$AT1038))),"CLAYTON (COLLEGE PARK)",$E1038)))))</f>
        <v/>
      </c>
      <c r="AV1038" s="2">
        <f>IF($L1038="","",IF(""&amp;$F1038="2","DIESEL",IF(OR(""&amp;$F1038="G",""&amp;$F1038="H"),"GAS","")))</f>
        <v/>
      </c>
      <c r="AW1038" s="2">
        <f>IF($AV1038="","",$R1038)</f>
        <v/>
      </c>
      <c r="AX1038" s="2">
        <f>IF($AV1038="","",IF($AB1038=0,$R1038,0))</f>
        <v/>
      </c>
      <c r="AY1038" s="2">
        <f>IF($AV1038="","",IF(AND($Z1038=0,COUNTIF('AR SALES'!$L$2:$L$2501,$L1038)=0),"YES",""))</f>
        <v/>
      </c>
      <c r="AZ1038" s="2">
        <f>IF($AV1038="","",IFERROR(VLOOKUP($AU1038,CODES!$A:$B,2,FALSE),"NO CODE"))</f>
        <v/>
      </c>
      <c r="BA1038" s="2">
        <f>IF(""&amp;$F1038&lt;&gt;"4","",IF($AY1038="YES","",IF(ROUND(SUMIFS($AE$2:$AE$4001,$L$2:$L$4001,$L1038,$F$2:$F$4001,"4")-SUMIFS('AR SALES'!$Y$2:$Y$2501,'AR SALES'!$L$2:$L$2501,$L1038,'AR SALES'!$AD$2:$AD$2501,"OFF"),2)=0,"","STALE")))</f>
        <v/>
      </c>
      <c r="BB1038" s="2">
        <f>IF(OR(""&amp;$F1038="2",""&amp;$F1038="4",""&amp;$F1038="G",""&amp;$F1038="H"),IF($AY1038="YES","",IF($AB1038&lt;&gt;0,"",IF(COUNTIFS('AR SALES'!$L$2:$L$2501,$L1038,'AR SALES'!$AD$2:$AD$2501,IF(""&amp;$F1038="4","OFF","ON"),'AR SALES'!$AF$2:$AF$2501,"Y")&gt;0,"","NO EXEMPTION"))),"")</f>
        <v/>
      </c>
    </row>
    <row r="1039">
      <c r="AT1039" s="2">
        <f>IF($L1039="","",IFERROR(INDEX('AR SALES'!$H$2:$H$2501,MATCH(""&amp;$L1039,'AR SALES'!$AE$2:$AE$2501,0)),""))</f>
        <v/>
      </c>
      <c r="AU1039" s="2">
        <f>IF($L1039="","",IF($A1039&lt;&gt;"GA","",IF($E1039="FULTON",IF(ISNUMBER(SEARCH("COLLEGE PARK",$AT1039)),"FULTON (COLLEGE PARK)",IF(ISNUMBER(SEARCH("HAPEVILLE",$AT1039)),"FULTON (HAPEVILLE)",IF(ISNUMBER(SEARCH("EAST POINT",$AT1039)),"FULTON (EAST POINT)",IF(ISNUMBER(SEARCH("ATLANTA",$AT1039)),"FULTON (ATL LIMITS)","FULTON")))),IF($E1039="DEKALB",IF(ISNUMBER(SEARCH("ATLANTA",$AT1039)),"DEKALB (ATL LIMITS)","DEKALB"),IF(AND($E1039="CLAYTON",ISNUMBER(SEARCH("COLLEGE PARK",$AT1039))),"CLAYTON (COLLEGE PARK)",$E1039)))))</f>
        <v/>
      </c>
      <c r="AV1039" s="2">
        <f>IF($L1039="","",IF(""&amp;$F1039="2","DIESEL",IF(OR(""&amp;$F1039="G",""&amp;$F1039="H"),"GAS","")))</f>
        <v/>
      </c>
      <c r="AW1039" s="2">
        <f>IF($AV1039="","",$R1039)</f>
        <v/>
      </c>
      <c r="AX1039" s="2">
        <f>IF($AV1039="","",IF($AB1039=0,$R1039,0))</f>
        <v/>
      </c>
      <c r="AY1039" s="2">
        <f>IF($AV1039="","",IF(AND($Z1039=0,COUNTIF('AR SALES'!$L$2:$L$2501,$L1039)=0),"YES",""))</f>
        <v/>
      </c>
      <c r="AZ1039" s="2">
        <f>IF($AV1039="","",IFERROR(VLOOKUP($AU1039,CODES!$A:$B,2,FALSE),"NO CODE"))</f>
        <v/>
      </c>
      <c r="BA1039" s="2">
        <f>IF(""&amp;$F1039&lt;&gt;"4","",IF($AY1039="YES","",IF(ROUND(SUMIFS($AE$2:$AE$4001,$L$2:$L$4001,$L1039,$F$2:$F$4001,"4")-SUMIFS('AR SALES'!$Y$2:$Y$2501,'AR SALES'!$L$2:$L$2501,$L1039,'AR SALES'!$AD$2:$AD$2501,"OFF"),2)=0,"","STALE")))</f>
        <v/>
      </c>
      <c r="BB1039" s="2">
        <f>IF(OR(""&amp;$F1039="2",""&amp;$F1039="4",""&amp;$F1039="G",""&amp;$F1039="H"),IF($AY1039="YES","",IF($AB1039&lt;&gt;0,"",IF(COUNTIFS('AR SALES'!$L$2:$L$2501,$L1039,'AR SALES'!$AD$2:$AD$2501,IF(""&amp;$F1039="4","OFF","ON"),'AR SALES'!$AF$2:$AF$2501,"Y")&gt;0,"","NO EXEMPTION"))),"")</f>
        <v/>
      </c>
    </row>
    <row r="1040">
      <c r="AT1040" s="2">
        <f>IF($L1040="","",IFERROR(INDEX('AR SALES'!$H$2:$H$2501,MATCH(""&amp;$L1040,'AR SALES'!$AE$2:$AE$2501,0)),""))</f>
        <v/>
      </c>
      <c r="AU1040" s="2">
        <f>IF($L1040="","",IF($A1040&lt;&gt;"GA","",IF($E1040="FULTON",IF(ISNUMBER(SEARCH("COLLEGE PARK",$AT1040)),"FULTON (COLLEGE PARK)",IF(ISNUMBER(SEARCH("HAPEVILLE",$AT1040)),"FULTON (HAPEVILLE)",IF(ISNUMBER(SEARCH("EAST POINT",$AT1040)),"FULTON (EAST POINT)",IF(ISNUMBER(SEARCH("ATLANTA",$AT1040)),"FULTON (ATL LIMITS)","FULTON")))),IF($E1040="DEKALB",IF(ISNUMBER(SEARCH("ATLANTA",$AT1040)),"DEKALB (ATL LIMITS)","DEKALB"),IF(AND($E1040="CLAYTON",ISNUMBER(SEARCH("COLLEGE PARK",$AT1040))),"CLAYTON (COLLEGE PARK)",$E1040)))))</f>
        <v/>
      </c>
      <c r="AV1040" s="2">
        <f>IF($L1040="","",IF(""&amp;$F1040="2","DIESEL",IF(OR(""&amp;$F1040="G",""&amp;$F1040="H"),"GAS","")))</f>
        <v/>
      </c>
      <c r="AW1040" s="2">
        <f>IF($AV1040="","",$R1040)</f>
        <v/>
      </c>
      <c r="AX1040" s="2">
        <f>IF($AV1040="","",IF($AB1040=0,$R1040,0))</f>
        <v/>
      </c>
      <c r="AY1040" s="2">
        <f>IF($AV1040="","",IF(AND($Z1040=0,COUNTIF('AR SALES'!$L$2:$L$2501,$L1040)=0),"YES",""))</f>
        <v/>
      </c>
      <c r="AZ1040" s="2">
        <f>IF($AV1040="","",IFERROR(VLOOKUP($AU1040,CODES!$A:$B,2,FALSE),"NO CODE"))</f>
        <v/>
      </c>
      <c r="BA1040" s="2">
        <f>IF(""&amp;$F1040&lt;&gt;"4","",IF($AY1040="YES","",IF(ROUND(SUMIFS($AE$2:$AE$4001,$L$2:$L$4001,$L1040,$F$2:$F$4001,"4")-SUMIFS('AR SALES'!$Y$2:$Y$2501,'AR SALES'!$L$2:$L$2501,$L1040,'AR SALES'!$AD$2:$AD$2501,"OFF"),2)=0,"","STALE")))</f>
        <v/>
      </c>
      <c r="BB1040" s="2">
        <f>IF(OR(""&amp;$F1040="2",""&amp;$F1040="4",""&amp;$F1040="G",""&amp;$F1040="H"),IF($AY1040="YES","",IF($AB1040&lt;&gt;0,"",IF(COUNTIFS('AR SALES'!$L$2:$L$2501,$L1040,'AR SALES'!$AD$2:$AD$2501,IF(""&amp;$F1040="4","OFF","ON"),'AR SALES'!$AF$2:$AF$2501,"Y")&gt;0,"","NO EXEMPTION"))),"")</f>
        <v/>
      </c>
    </row>
    <row r="1041">
      <c r="AT1041" s="2">
        <f>IF($L1041="","",IFERROR(INDEX('AR SALES'!$H$2:$H$2501,MATCH(""&amp;$L1041,'AR SALES'!$AE$2:$AE$2501,0)),""))</f>
        <v/>
      </c>
      <c r="AU1041" s="2">
        <f>IF($L1041="","",IF($A1041&lt;&gt;"GA","",IF($E1041="FULTON",IF(ISNUMBER(SEARCH("COLLEGE PARK",$AT1041)),"FULTON (COLLEGE PARK)",IF(ISNUMBER(SEARCH("HAPEVILLE",$AT1041)),"FULTON (HAPEVILLE)",IF(ISNUMBER(SEARCH("EAST POINT",$AT1041)),"FULTON (EAST POINT)",IF(ISNUMBER(SEARCH("ATLANTA",$AT1041)),"FULTON (ATL LIMITS)","FULTON")))),IF($E1041="DEKALB",IF(ISNUMBER(SEARCH("ATLANTA",$AT1041)),"DEKALB (ATL LIMITS)","DEKALB"),IF(AND($E1041="CLAYTON",ISNUMBER(SEARCH("COLLEGE PARK",$AT1041))),"CLAYTON (COLLEGE PARK)",$E1041)))))</f>
        <v/>
      </c>
      <c r="AV1041" s="2">
        <f>IF($L1041="","",IF(""&amp;$F1041="2","DIESEL",IF(OR(""&amp;$F1041="G",""&amp;$F1041="H"),"GAS","")))</f>
        <v/>
      </c>
      <c r="AW1041" s="2">
        <f>IF($AV1041="","",$R1041)</f>
        <v/>
      </c>
      <c r="AX1041" s="2">
        <f>IF($AV1041="","",IF($AB1041=0,$R1041,0))</f>
        <v/>
      </c>
      <c r="AY1041" s="2">
        <f>IF($AV1041="","",IF(AND($Z1041=0,COUNTIF('AR SALES'!$L$2:$L$2501,$L1041)=0),"YES",""))</f>
        <v/>
      </c>
      <c r="AZ1041" s="2">
        <f>IF($AV1041="","",IFERROR(VLOOKUP($AU1041,CODES!$A:$B,2,FALSE),"NO CODE"))</f>
        <v/>
      </c>
      <c r="BA1041" s="2">
        <f>IF(""&amp;$F1041&lt;&gt;"4","",IF($AY1041="YES","",IF(ROUND(SUMIFS($AE$2:$AE$4001,$L$2:$L$4001,$L1041,$F$2:$F$4001,"4")-SUMIFS('AR SALES'!$Y$2:$Y$2501,'AR SALES'!$L$2:$L$2501,$L1041,'AR SALES'!$AD$2:$AD$2501,"OFF"),2)=0,"","STALE")))</f>
        <v/>
      </c>
      <c r="BB1041" s="2">
        <f>IF(OR(""&amp;$F1041="2",""&amp;$F1041="4",""&amp;$F1041="G",""&amp;$F1041="H"),IF($AY1041="YES","",IF($AB1041&lt;&gt;0,"",IF(COUNTIFS('AR SALES'!$L$2:$L$2501,$L1041,'AR SALES'!$AD$2:$AD$2501,IF(""&amp;$F1041="4","OFF","ON"),'AR SALES'!$AF$2:$AF$2501,"Y")&gt;0,"","NO EXEMPTION"))),"")</f>
        <v/>
      </c>
    </row>
    <row r="1042">
      <c r="AT1042" s="2">
        <f>IF($L1042="","",IFERROR(INDEX('AR SALES'!$H$2:$H$2501,MATCH(""&amp;$L1042,'AR SALES'!$AE$2:$AE$2501,0)),""))</f>
        <v/>
      </c>
      <c r="AU1042" s="2">
        <f>IF($L1042="","",IF($A1042&lt;&gt;"GA","",IF($E1042="FULTON",IF(ISNUMBER(SEARCH("COLLEGE PARK",$AT1042)),"FULTON (COLLEGE PARK)",IF(ISNUMBER(SEARCH("HAPEVILLE",$AT1042)),"FULTON (HAPEVILLE)",IF(ISNUMBER(SEARCH("EAST POINT",$AT1042)),"FULTON (EAST POINT)",IF(ISNUMBER(SEARCH("ATLANTA",$AT1042)),"FULTON (ATL LIMITS)","FULTON")))),IF($E1042="DEKALB",IF(ISNUMBER(SEARCH("ATLANTA",$AT1042)),"DEKALB (ATL LIMITS)","DEKALB"),IF(AND($E1042="CLAYTON",ISNUMBER(SEARCH("COLLEGE PARK",$AT1042))),"CLAYTON (COLLEGE PARK)",$E1042)))))</f>
        <v/>
      </c>
      <c r="AV1042" s="2">
        <f>IF($L1042="","",IF(""&amp;$F1042="2","DIESEL",IF(OR(""&amp;$F1042="G",""&amp;$F1042="H"),"GAS","")))</f>
        <v/>
      </c>
      <c r="AW1042" s="2">
        <f>IF($AV1042="","",$R1042)</f>
        <v/>
      </c>
      <c r="AX1042" s="2">
        <f>IF($AV1042="","",IF($AB1042=0,$R1042,0))</f>
        <v/>
      </c>
      <c r="AY1042" s="2">
        <f>IF($AV1042="","",IF(AND($Z1042=0,COUNTIF('AR SALES'!$L$2:$L$2501,$L1042)=0),"YES",""))</f>
        <v/>
      </c>
      <c r="AZ1042" s="2">
        <f>IF($AV1042="","",IFERROR(VLOOKUP($AU1042,CODES!$A:$B,2,FALSE),"NO CODE"))</f>
        <v/>
      </c>
      <c r="BA1042" s="2">
        <f>IF(""&amp;$F1042&lt;&gt;"4","",IF($AY1042="YES","",IF(ROUND(SUMIFS($AE$2:$AE$4001,$L$2:$L$4001,$L1042,$F$2:$F$4001,"4")-SUMIFS('AR SALES'!$Y$2:$Y$2501,'AR SALES'!$L$2:$L$2501,$L1042,'AR SALES'!$AD$2:$AD$2501,"OFF"),2)=0,"","STALE")))</f>
        <v/>
      </c>
      <c r="BB1042" s="2">
        <f>IF(OR(""&amp;$F1042="2",""&amp;$F1042="4",""&amp;$F1042="G",""&amp;$F1042="H"),IF($AY1042="YES","",IF($AB1042&lt;&gt;0,"",IF(COUNTIFS('AR SALES'!$L$2:$L$2501,$L1042,'AR SALES'!$AD$2:$AD$2501,IF(""&amp;$F1042="4","OFF","ON"),'AR SALES'!$AF$2:$AF$2501,"Y")&gt;0,"","NO EXEMPTION"))),"")</f>
        <v/>
      </c>
    </row>
    <row r="1043">
      <c r="AT1043" s="2">
        <f>IF($L1043="","",IFERROR(INDEX('AR SALES'!$H$2:$H$2501,MATCH(""&amp;$L1043,'AR SALES'!$AE$2:$AE$2501,0)),""))</f>
        <v/>
      </c>
      <c r="AU1043" s="2">
        <f>IF($L1043="","",IF($A1043&lt;&gt;"GA","",IF($E1043="FULTON",IF(ISNUMBER(SEARCH("COLLEGE PARK",$AT1043)),"FULTON (COLLEGE PARK)",IF(ISNUMBER(SEARCH("HAPEVILLE",$AT1043)),"FULTON (HAPEVILLE)",IF(ISNUMBER(SEARCH("EAST POINT",$AT1043)),"FULTON (EAST POINT)",IF(ISNUMBER(SEARCH("ATLANTA",$AT1043)),"FULTON (ATL LIMITS)","FULTON")))),IF($E1043="DEKALB",IF(ISNUMBER(SEARCH("ATLANTA",$AT1043)),"DEKALB (ATL LIMITS)","DEKALB"),IF(AND($E1043="CLAYTON",ISNUMBER(SEARCH("COLLEGE PARK",$AT1043))),"CLAYTON (COLLEGE PARK)",$E1043)))))</f>
        <v/>
      </c>
      <c r="AV1043" s="2">
        <f>IF($L1043="","",IF(""&amp;$F1043="2","DIESEL",IF(OR(""&amp;$F1043="G",""&amp;$F1043="H"),"GAS","")))</f>
        <v/>
      </c>
      <c r="AW1043" s="2">
        <f>IF($AV1043="","",$R1043)</f>
        <v/>
      </c>
      <c r="AX1043" s="2">
        <f>IF($AV1043="","",IF($AB1043=0,$R1043,0))</f>
        <v/>
      </c>
      <c r="AY1043" s="2">
        <f>IF($AV1043="","",IF(AND($Z1043=0,COUNTIF('AR SALES'!$L$2:$L$2501,$L1043)=0),"YES",""))</f>
        <v/>
      </c>
      <c r="AZ1043" s="2">
        <f>IF($AV1043="","",IFERROR(VLOOKUP($AU1043,CODES!$A:$B,2,FALSE),"NO CODE"))</f>
        <v/>
      </c>
      <c r="BA1043" s="2">
        <f>IF(""&amp;$F1043&lt;&gt;"4","",IF($AY1043="YES","",IF(ROUND(SUMIFS($AE$2:$AE$4001,$L$2:$L$4001,$L1043,$F$2:$F$4001,"4")-SUMIFS('AR SALES'!$Y$2:$Y$2501,'AR SALES'!$L$2:$L$2501,$L1043,'AR SALES'!$AD$2:$AD$2501,"OFF"),2)=0,"","STALE")))</f>
        <v/>
      </c>
      <c r="BB1043" s="2">
        <f>IF(OR(""&amp;$F1043="2",""&amp;$F1043="4",""&amp;$F1043="G",""&amp;$F1043="H"),IF($AY1043="YES","",IF($AB1043&lt;&gt;0,"",IF(COUNTIFS('AR SALES'!$L$2:$L$2501,$L1043,'AR SALES'!$AD$2:$AD$2501,IF(""&amp;$F1043="4","OFF","ON"),'AR SALES'!$AF$2:$AF$2501,"Y")&gt;0,"","NO EXEMPTION"))),"")</f>
        <v/>
      </c>
    </row>
    <row r="1044">
      <c r="AT1044" s="2">
        <f>IF($L1044="","",IFERROR(INDEX('AR SALES'!$H$2:$H$2501,MATCH(""&amp;$L1044,'AR SALES'!$AE$2:$AE$2501,0)),""))</f>
        <v/>
      </c>
      <c r="AU1044" s="2">
        <f>IF($L1044="","",IF($A1044&lt;&gt;"GA","",IF($E1044="FULTON",IF(ISNUMBER(SEARCH("COLLEGE PARK",$AT1044)),"FULTON (COLLEGE PARK)",IF(ISNUMBER(SEARCH("HAPEVILLE",$AT1044)),"FULTON (HAPEVILLE)",IF(ISNUMBER(SEARCH("EAST POINT",$AT1044)),"FULTON (EAST POINT)",IF(ISNUMBER(SEARCH("ATLANTA",$AT1044)),"FULTON (ATL LIMITS)","FULTON")))),IF($E1044="DEKALB",IF(ISNUMBER(SEARCH("ATLANTA",$AT1044)),"DEKALB (ATL LIMITS)","DEKALB"),IF(AND($E1044="CLAYTON",ISNUMBER(SEARCH("COLLEGE PARK",$AT1044))),"CLAYTON (COLLEGE PARK)",$E1044)))))</f>
        <v/>
      </c>
      <c r="AV1044" s="2">
        <f>IF($L1044="","",IF(""&amp;$F1044="2","DIESEL",IF(OR(""&amp;$F1044="G",""&amp;$F1044="H"),"GAS","")))</f>
        <v/>
      </c>
      <c r="AW1044" s="2">
        <f>IF($AV1044="","",$R1044)</f>
        <v/>
      </c>
      <c r="AX1044" s="2">
        <f>IF($AV1044="","",IF($AB1044=0,$R1044,0))</f>
        <v/>
      </c>
      <c r="AY1044" s="2">
        <f>IF($AV1044="","",IF(AND($Z1044=0,COUNTIF('AR SALES'!$L$2:$L$2501,$L1044)=0),"YES",""))</f>
        <v/>
      </c>
      <c r="AZ1044" s="2">
        <f>IF($AV1044="","",IFERROR(VLOOKUP($AU1044,CODES!$A:$B,2,FALSE),"NO CODE"))</f>
        <v/>
      </c>
      <c r="BA1044" s="2">
        <f>IF(""&amp;$F1044&lt;&gt;"4","",IF($AY1044="YES","",IF(ROUND(SUMIFS($AE$2:$AE$4001,$L$2:$L$4001,$L1044,$F$2:$F$4001,"4")-SUMIFS('AR SALES'!$Y$2:$Y$2501,'AR SALES'!$L$2:$L$2501,$L1044,'AR SALES'!$AD$2:$AD$2501,"OFF"),2)=0,"","STALE")))</f>
        <v/>
      </c>
      <c r="BB1044" s="2">
        <f>IF(OR(""&amp;$F1044="2",""&amp;$F1044="4",""&amp;$F1044="G",""&amp;$F1044="H"),IF($AY1044="YES","",IF($AB1044&lt;&gt;0,"",IF(COUNTIFS('AR SALES'!$L$2:$L$2501,$L1044,'AR SALES'!$AD$2:$AD$2501,IF(""&amp;$F1044="4","OFF","ON"),'AR SALES'!$AF$2:$AF$2501,"Y")&gt;0,"","NO EXEMPTION"))),"")</f>
        <v/>
      </c>
    </row>
    <row r="1045">
      <c r="AT1045" s="2">
        <f>IF($L1045="","",IFERROR(INDEX('AR SALES'!$H$2:$H$2501,MATCH(""&amp;$L1045,'AR SALES'!$AE$2:$AE$2501,0)),""))</f>
        <v/>
      </c>
      <c r="AU1045" s="2">
        <f>IF($L1045="","",IF($A1045&lt;&gt;"GA","",IF($E1045="FULTON",IF(ISNUMBER(SEARCH("COLLEGE PARK",$AT1045)),"FULTON (COLLEGE PARK)",IF(ISNUMBER(SEARCH("HAPEVILLE",$AT1045)),"FULTON (HAPEVILLE)",IF(ISNUMBER(SEARCH("EAST POINT",$AT1045)),"FULTON (EAST POINT)",IF(ISNUMBER(SEARCH("ATLANTA",$AT1045)),"FULTON (ATL LIMITS)","FULTON")))),IF($E1045="DEKALB",IF(ISNUMBER(SEARCH("ATLANTA",$AT1045)),"DEKALB (ATL LIMITS)","DEKALB"),IF(AND($E1045="CLAYTON",ISNUMBER(SEARCH("COLLEGE PARK",$AT1045))),"CLAYTON (COLLEGE PARK)",$E1045)))))</f>
        <v/>
      </c>
      <c r="AV1045" s="2">
        <f>IF($L1045="","",IF(""&amp;$F1045="2","DIESEL",IF(OR(""&amp;$F1045="G",""&amp;$F1045="H"),"GAS","")))</f>
        <v/>
      </c>
      <c r="AW1045" s="2">
        <f>IF($AV1045="","",$R1045)</f>
        <v/>
      </c>
      <c r="AX1045" s="2">
        <f>IF($AV1045="","",IF($AB1045=0,$R1045,0))</f>
        <v/>
      </c>
      <c r="AY1045" s="2">
        <f>IF($AV1045="","",IF(AND($Z1045=0,COUNTIF('AR SALES'!$L$2:$L$2501,$L1045)=0),"YES",""))</f>
        <v/>
      </c>
      <c r="AZ1045" s="2">
        <f>IF($AV1045="","",IFERROR(VLOOKUP($AU1045,CODES!$A:$B,2,FALSE),"NO CODE"))</f>
        <v/>
      </c>
      <c r="BA1045" s="2">
        <f>IF(""&amp;$F1045&lt;&gt;"4","",IF($AY1045="YES","",IF(ROUND(SUMIFS($AE$2:$AE$4001,$L$2:$L$4001,$L1045,$F$2:$F$4001,"4")-SUMIFS('AR SALES'!$Y$2:$Y$2501,'AR SALES'!$L$2:$L$2501,$L1045,'AR SALES'!$AD$2:$AD$2501,"OFF"),2)=0,"","STALE")))</f>
        <v/>
      </c>
      <c r="BB1045" s="2">
        <f>IF(OR(""&amp;$F1045="2",""&amp;$F1045="4",""&amp;$F1045="G",""&amp;$F1045="H"),IF($AY1045="YES","",IF($AB1045&lt;&gt;0,"",IF(COUNTIFS('AR SALES'!$L$2:$L$2501,$L1045,'AR SALES'!$AD$2:$AD$2501,IF(""&amp;$F1045="4","OFF","ON"),'AR SALES'!$AF$2:$AF$2501,"Y")&gt;0,"","NO EXEMPTION"))),"")</f>
        <v/>
      </c>
    </row>
    <row r="1046">
      <c r="AT1046" s="2">
        <f>IF($L1046="","",IFERROR(INDEX('AR SALES'!$H$2:$H$2501,MATCH(""&amp;$L1046,'AR SALES'!$AE$2:$AE$2501,0)),""))</f>
        <v/>
      </c>
      <c r="AU1046" s="2">
        <f>IF($L1046="","",IF($A1046&lt;&gt;"GA","",IF($E1046="FULTON",IF(ISNUMBER(SEARCH("COLLEGE PARK",$AT1046)),"FULTON (COLLEGE PARK)",IF(ISNUMBER(SEARCH("HAPEVILLE",$AT1046)),"FULTON (HAPEVILLE)",IF(ISNUMBER(SEARCH("EAST POINT",$AT1046)),"FULTON (EAST POINT)",IF(ISNUMBER(SEARCH("ATLANTA",$AT1046)),"FULTON (ATL LIMITS)","FULTON")))),IF($E1046="DEKALB",IF(ISNUMBER(SEARCH("ATLANTA",$AT1046)),"DEKALB (ATL LIMITS)","DEKALB"),IF(AND($E1046="CLAYTON",ISNUMBER(SEARCH("COLLEGE PARK",$AT1046))),"CLAYTON (COLLEGE PARK)",$E1046)))))</f>
        <v/>
      </c>
      <c r="AV1046" s="2">
        <f>IF($L1046="","",IF(""&amp;$F1046="2","DIESEL",IF(OR(""&amp;$F1046="G",""&amp;$F1046="H"),"GAS","")))</f>
        <v/>
      </c>
      <c r="AW1046" s="2">
        <f>IF($AV1046="","",$R1046)</f>
        <v/>
      </c>
      <c r="AX1046" s="2">
        <f>IF($AV1046="","",IF($AB1046=0,$R1046,0))</f>
        <v/>
      </c>
      <c r="AY1046" s="2">
        <f>IF($AV1046="","",IF(AND($Z1046=0,COUNTIF('AR SALES'!$L$2:$L$2501,$L1046)=0),"YES",""))</f>
        <v/>
      </c>
      <c r="AZ1046" s="2">
        <f>IF($AV1046="","",IFERROR(VLOOKUP($AU1046,CODES!$A:$B,2,FALSE),"NO CODE"))</f>
        <v/>
      </c>
      <c r="BA1046" s="2">
        <f>IF(""&amp;$F1046&lt;&gt;"4","",IF($AY1046="YES","",IF(ROUND(SUMIFS($AE$2:$AE$4001,$L$2:$L$4001,$L1046,$F$2:$F$4001,"4")-SUMIFS('AR SALES'!$Y$2:$Y$2501,'AR SALES'!$L$2:$L$2501,$L1046,'AR SALES'!$AD$2:$AD$2501,"OFF"),2)=0,"","STALE")))</f>
        <v/>
      </c>
      <c r="BB1046" s="2">
        <f>IF(OR(""&amp;$F1046="2",""&amp;$F1046="4",""&amp;$F1046="G",""&amp;$F1046="H"),IF($AY1046="YES","",IF($AB1046&lt;&gt;0,"",IF(COUNTIFS('AR SALES'!$L$2:$L$2501,$L1046,'AR SALES'!$AD$2:$AD$2501,IF(""&amp;$F1046="4","OFF","ON"),'AR SALES'!$AF$2:$AF$2501,"Y")&gt;0,"","NO EXEMPTION"))),"")</f>
        <v/>
      </c>
    </row>
    <row r="1047">
      <c r="AT1047" s="2">
        <f>IF($L1047="","",IFERROR(INDEX('AR SALES'!$H$2:$H$2501,MATCH(""&amp;$L1047,'AR SALES'!$AE$2:$AE$2501,0)),""))</f>
        <v/>
      </c>
      <c r="AU1047" s="2">
        <f>IF($L1047="","",IF($A1047&lt;&gt;"GA","",IF($E1047="FULTON",IF(ISNUMBER(SEARCH("COLLEGE PARK",$AT1047)),"FULTON (COLLEGE PARK)",IF(ISNUMBER(SEARCH("HAPEVILLE",$AT1047)),"FULTON (HAPEVILLE)",IF(ISNUMBER(SEARCH("EAST POINT",$AT1047)),"FULTON (EAST POINT)",IF(ISNUMBER(SEARCH("ATLANTA",$AT1047)),"FULTON (ATL LIMITS)","FULTON")))),IF($E1047="DEKALB",IF(ISNUMBER(SEARCH("ATLANTA",$AT1047)),"DEKALB (ATL LIMITS)","DEKALB"),IF(AND($E1047="CLAYTON",ISNUMBER(SEARCH("COLLEGE PARK",$AT1047))),"CLAYTON (COLLEGE PARK)",$E1047)))))</f>
        <v/>
      </c>
      <c r="AV1047" s="2">
        <f>IF($L1047="","",IF(""&amp;$F1047="2","DIESEL",IF(OR(""&amp;$F1047="G",""&amp;$F1047="H"),"GAS","")))</f>
        <v/>
      </c>
      <c r="AW1047" s="2">
        <f>IF($AV1047="","",$R1047)</f>
        <v/>
      </c>
      <c r="AX1047" s="2">
        <f>IF($AV1047="","",IF($AB1047=0,$R1047,0))</f>
        <v/>
      </c>
      <c r="AY1047" s="2">
        <f>IF($AV1047="","",IF(AND($Z1047=0,COUNTIF('AR SALES'!$L$2:$L$2501,$L1047)=0),"YES",""))</f>
        <v/>
      </c>
      <c r="AZ1047" s="2">
        <f>IF($AV1047="","",IFERROR(VLOOKUP($AU1047,CODES!$A:$B,2,FALSE),"NO CODE"))</f>
        <v/>
      </c>
      <c r="BA1047" s="2">
        <f>IF(""&amp;$F1047&lt;&gt;"4","",IF($AY1047="YES","",IF(ROUND(SUMIFS($AE$2:$AE$4001,$L$2:$L$4001,$L1047,$F$2:$F$4001,"4")-SUMIFS('AR SALES'!$Y$2:$Y$2501,'AR SALES'!$L$2:$L$2501,$L1047,'AR SALES'!$AD$2:$AD$2501,"OFF"),2)=0,"","STALE")))</f>
        <v/>
      </c>
      <c r="BB1047" s="2">
        <f>IF(OR(""&amp;$F1047="2",""&amp;$F1047="4",""&amp;$F1047="G",""&amp;$F1047="H"),IF($AY1047="YES","",IF($AB1047&lt;&gt;0,"",IF(COUNTIFS('AR SALES'!$L$2:$L$2501,$L1047,'AR SALES'!$AD$2:$AD$2501,IF(""&amp;$F1047="4","OFF","ON"),'AR SALES'!$AF$2:$AF$2501,"Y")&gt;0,"","NO EXEMPTION"))),"")</f>
        <v/>
      </c>
    </row>
    <row r="1048">
      <c r="AT1048" s="2">
        <f>IF($L1048="","",IFERROR(INDEX('AR SALES'!$H$2:$H$2501,MATCH(""&amp;$L1048,'AR SALES'!$AE$2:$AE$2501,0)),""))</f>
        <v/>
      </c>
      <c r="AU1048" s="2">
        <f>IF($L1048="","",IF($A1048&lt;&gt;"GA","",IF($E1048="FULTON",IF(ISNUMBER(SEARCH("COLLEGE PARK",$AT1048)),"FULTON (COLLEGE PARK)",IF(ISNUMBER(SEARCH("HAPEVILLE",$AT1048)),"FULTON (HAPEVILLE)",IF(ISNUMBER(SEARCH("EAST POINT",$AT1048)),"FULTON (EAST POINT)",IF(ISNUMBER(SEARCH("ATLANTA",$AT1048)),"FULTON (ATL LIMITS)","FULTON")))),IF($E1048="DEKALB",IF(ISNUMBER(SEARCH("ATLANTA",$AT1048)),"DEKALB (ATL LIMITS)","DEKALB"),IF(AND($E1048="CLAYTON",ISNUMBER(SEARCH("COLLEGE PARK",$AT1048))),"CLAYTON (COLLEGE PARK)",$E1048)))))</f>
        <v/>
      </c>
      <c r="AV1048" s="2">
        <f>IF($L1048="","",IF(""&amp;$F1048="2","DIESEL",IF(OR(""&amp;$F1048="G",""&amp;$F1048="H"),"GAS","")))</f>
        <v/>
      </c>
      <c r="AW1048" s="2">
        <f>IF($AV1048="","",$R1048)</f>
        <v/>
      </c>
      <c r="AX1048" s="2">
        <f>IF($AV1048="","",IF($AB1048=0,$R1048,0))</f>
        <v/>
      </c>
      <c r="AY1048" s="2">
        <f>IF($AV1048="","",IF(AND($Z1048=0,COUNTIF('AR SALES'!$L$2:$L$2501,$L1048)=0),"YES",""))</f>
        <v/>
      </c>
      <c r="AZ1048" s="2">
        <f>IF($AV1048="","",IFERROR(VLOOKUP($AU1048,CODES!$A:$B,2,FALSE),"NO CODE"))</f>
        <v/>
      </c>
      <c r="BA1048" s="2">
        <f>IF(""&amp;$F1048&lt;&gt;"4","",IF($AY1048="YES","",IF(ROUND(SUMIFS($AE$2:$AE$4001,$L$2:$L$4001,$L1048,$F$2:$F$4001,"4")-SUMIFS('AR SALES'!$Y$2:$Y$2501,'AR SALES'!$L$2:$L$2501,$L1048,'AR SALES'!$AD$2:$AD$2501,"OFF"),2)=0,"","STALE")))</f>
        <v/>
      </c>
      <c r="BB1048" s="2">
        <f>IF(OR(""&amp;$F1048="2",""&amp;$F1048="4",""&amp;$F1048="G",""&amp;$F1048="H"),IF($AY1048="YES","",IF($AB1048&lt;&gt;0,"",IF(COUNTIFS('AR SALES'!$L$2:$L$2501,$L1048,'AR SALES'!$AD$2:$AD$2501,IF(""&amp;$F1048="4","OFF","ON"),'AR SALES'!$AF$2:$AF$2501,"Y")&gt;0,"","NO EXEMPTION"))),"")</f>
        <v/>
      </c>
    </row>
    <row r="1049">
      <c r="AT1049" s="2">
        <f>IF($L1049="","",IFERROR(INDEX('AR SALES'!$H$2:$H$2501,MATCH(""&amp;$L1049,'AR SALES'!$AE$2:$AE$2501,0)),""))</f>
        <v/>
      </c>
      <c r="AU1049" s="2">
        <f>IF($L1049="","",IF($A1049&lt;&gt;"GA","",IF($E1049="FULTON",IF(ISNUMBER(SEARCH("COLLEGE PARK",$AT1049)),"FULTON (COLLEGE PARK)",IF(ISNUMBER(SEARCH("HAPEVILLE",$AT1049)),"FULTON (HAPEVILLE)",IF(ISNUMBER(SEARCH("EAST POINT",$AT1049)),"FULTON (EAST POINT)",IF(ISNUMBER(SEARCH("ATLANTA",$AT1049)),"FULTON (ATL LIMITS)","FULTON")))),IF($E1049="DEKALB",IF(ISNUMBER(SEARCH("ATLANTA",$AT1049)),"DEKALB (ATL LIMITS)","DEKALB"),IF(AND($E1049="CLAYTON",ISNUMBER(SEARCH("COLLEGE PARK",$AT1049))),"CLAYTON (COLLEGE PARK)",$E1049)))))</f>
        <v/>
      </c>
      <c r="AV1049" s="2">
        <f>IF($L1049="","",IF(""&amp;$F1049="2","DIESEL",IF(OR(""&amp;$F1049="G",""&amp;$F1049="H"),"GAS","")))</f>
        <v/>
      </c>
      <c r="AW1049" s="2">
        <f>IF($AV1049="","",$R1049)</f>
        <v/>
      </c>
      <c r="AX1049" s="2">
        <f>IF($AV1049="","",IF($AB1049=0,$R1049,0))</f>
        <v/>
      </c>
      <c r="AY1049" s="2">
        <f>IF($AV1049="","",IF(AND($Z1049=0,COUNTIF('AR SALES'!$L$2:$L$2501,$L1049)=0),"YES",""))</f>
        <v/>
      </c>
      <c r="AZ1049" s="2">
        <f>IF($AV1049="","",IFERROR(VLOOKUP($AU1049,CODES!$A:$B,2,FALSE),"NO CODE"))</f>
        <v/>
      </c>
      <c r="BA1049" s="2">
        <f>IF(""&amp;$F1049&lt;&gt;"4","",IF($AY1049="YES","",IF(ROUND(SUMIFS($AE$2:$AE$4001,$L$2:$L$4001,$L1049,$F$2:$F$4001,"4")-SUMIFS('AR SALES'!$Y$2:$Y$2501,'AR SALES'!$L$2:$L$2501,$L1049,'AR SALES'!$AD$2:$AD$2501,"OFF"),2)=0,"","STALE")))</f>
        <v/>
      </c>
      <c r="BB1049" s="2">
        <f>IF(OR(""&amp;$F1049="2",""&amp;$F1049="4",""&amp;$F1049="G",""&amp;$F1049="H"),IF($AY1049="YES","",IF($AB1049&lt;&gt;0,"",IF(COUNTIFS('AR SALES'!$L$2:$L$2501,$L1049,'AR SALES'!$AD$2:$AD$2501,IF(""&amp;$F1049="4","OFF","ON"),'AR SALES'!$AF$2:$AF$2501,"Y")&gt;0,"","NO EXEMPTION"))),"")</f>
        <v/>
      </c>
    </row>
    <row r="1050">
      <c r="AT1050" s="2">
        <f>IF($L1050="","",IFERROR(INDEX('AR SALES'!$H$2:$H$2501,MATCH(""&amp;$L1050,'AR SALES'!$AE$2:$AE$2501,0)),""))</f>
        <v/>
      </c>
      <c r="AU1050" s="2">
        <f>IF($L1050="","",IF($A1050&lt;&gt;"GA","",IF($E1050="FULTON",IF(ISNUMBER(SEARCH("COLLEGE PARK",$AT1050)),"FULTON (COLLEGE PARK)",IF(ISNUMBER(SEARCH("HAPEVILLE",$AT1050)),"FULTON (HAPEVILLE)",IF(ISNUMBER(SEARCH("EAST POINT",$AT1050)),"FULTON (EAST POINT)",IF(ISNUMBER(SEARCH("ATLANTA",$AT1050)),"FULTON (ATL LIMITS)","FULTON")))),IF($E1050="DEKALB",IF(ISNUMBER(SEARCH("ATLANTA",$AT1050)),"DEKALB (ATL LIMITS)","DEKALB"),IF(AND($E1050="CLAYTON",ISNUMBER(SEARCH("COLLEGE PARK",$AT1050))),"CLAYTON (COLLEGE PARK)",$E1050)))))</f>
        <v/>
      </c>
      <c r="AV1050" s="2">
        <f>IF($L1050="","",IF(""&amp;$F1050="2","DIESEL",IF(OR(""&amp;$F1050="G",""&amp;$F1050="H"),"GAS","")))</f>
        <v/>
      </c>
      <c r="AW1050" s="2">
        <f>IF($AV1050="","",$R1050)</f>
        <v/>
      </c>
      <c r="AX1050" s="2">
        <f>IF($AV1050="","",IF($AB1050=0,$R1050,0))</f>
        <v/>
      </c>
      <c r="AY1050" s="2">
        <f>IF($AV1050="","",IF(AND($Z1050=0,COUNTIF('AR SALES'!$L$2:$L$2501,$L1050)=0),"YES",""))</f>
        <v/>
      </c>
      <c r="AZ1050" s="2">
        <f>IF($AV1050="","",IFERROR(VLOOKUP($AU1050,CODES!$A:$B,2,FALSE),"NO CODE"))</f>
        <v/>
      </c>
      <c r="BA1050" s="2">
        <f>IF(""&amp;$F1050&lt;&gt;"4","",IF($AY1050="YES","",IF(ROUND(SUMIFS($AE$2:$AE$4001,$L$2:$L$4001,$L1050,$F$2:$F$4001,"4")-SUMIFS('AR SALES'!$Y$2:$Y$2501,'AR SALES'!$L$2:$L$2501,$L1050,'AR SALES'!$AD$2:$AD$2501,"OFF"),2)=0,"","STALE")))</f>
        <v/>
      </c>
      <c r="BB1050" s="2">
        <f>IF(OR(""&amp;$F1050="2",""&amp;$F1050="4",""&amp;$F1050="G",""&amp;$F1050="H"),IF($AY1050="YES","",IF($AB1050&lt;&gt;0,"",IF(COUNTIFS('AR SALES'!$L$2:$L$2501,$L1050,'AR SALES'!$AD$2:$AD$2501,IF(""&amp;$F1050="4","OFF","ON"),'AR SALES'!$AF$2:$AF$2501,"Y")&gt;0,"","NO EXEMPTION"))),"")</f>
        <v/>
      </c>
    </row>
    <row r="1051">
      <c r="AT1051" s="2">
        <f>IF($L1051="","",IFERROR(INDEX('AR SALES'!$H$2:$H$2501,MATCH(""&amp;$L1051,'AR SALES'!$AE$2:$AE$2501,0)),""))</f>
        <v/>
      </c>
      <c r="AU1051" s="2">
        <f>IF($L1051="","",IF($A1051&lt;&gt;"GA","",IF($E1051="FULTON",IF(ISNUMBER(SEARCH("COLLEGE PARK",$AT1051)),"FULTON (COLLEGE PARK)",IF(ISNUMBER(SEARCH("HAPEVILLE",$AT1051)),"FULTON (HAPEVILLE)",IF(ISNUMBER(SEARCH("EAST POINT",$AT1051)),"FULTON (EAST POINT)",IF(ISNUMBER(SEARCH("ATLANTA",$AT1051)),"FULTON (ATL LIMITS)","FULTON")))),IF($E1051="DEKALB",IF(ISNUMBER(SEARCH("ATLANTA",$AT1051)),"DEKALB (ATL LIMITS)","DEKALB"),IF(AND($E1051="CLAYTON",ISNUMBER(SEARCH("COLLEGE PARK",$AT1051))),"CLAYTON (COLLEGE PARK)",$E1051)))))</f>
        <v/>
      </c>
      <c r="AV1051" s="2">
        <f>IF($L1051="","",IF(""&amp;$F1051="2","DIESEL",IF(OR(""&amp;$F1051="G",""&amp;$F1051="H"),"GAS","")))</f>
        <v/>
      </c>
      <c r="AW1051" s="2">
        <f>IF($AV1051="","",$R1051)</f>
        <v/>
      </c>
      <c r="AX1051" s="2">
        <f>IF($AV1051="","",IF($AB1051=0,$R1051,0))</f>
        <v/>
      </c>
      <c r="AY1051" s="2">
        <f>IF($AV1051="","",IF(AND($Z1051=0,COUNTIF('AR SALES'!$L$2:$L$2501,$L1051)=0),"YES",""))</f>
        <v/>
      </c>
      <c r="AZ1051" s="2">
        <f>IF($AV1051="","",IFERROR(VLOOKUP($AU1051,CODES!$A:$B,2,FALSE),"NO CODE"))</f>
        <v/>
      </c>
      <c r="BA1051" s="2">
        <f>IF(""&amp;$F1051&lt;&gt;"4","",IF($AY1051="YES","",IF(ROUND(SUMIFS($AE$2:$AE$4001,$L$2:$L$4001,$L1051,$F$2:$F$4001,"4")-SUMIFS('AR SALES'!$Y$2:$Y$2501,'AR SALES'!$L$2:$L$2501,$L1051,'AR SALES'!$AD$2:$AD$2501,"OFF"),2)=0,"","STALE")))</f>
        <v/>
      </c>
      <c r="BB1051" s="2">
        <f>IF(OR(""&amp;$F1051="2",""&amp;$F1051="4",""&amp;$F1051="G",""&amp;$F1051="H"),IF($AY1051="YES","",IF($AB1051&lt;&gt;0,"",IF(COUNTIFS('AR SALES'!$L$2:$L$2501,$L1051,'AR SALES'!$AD$2:$AD$2501,IF(""&amp;$F1051="4","OFF","ON"),'AR SALES'!$AF$2:$AF$2501,"Y")&gt;0,"","NO EXEMPTION"))),"")</f>
        <v/>
      </c>
    </row>
    <row r="1052">
      <c r="AT1052" s="2">
        <f>IF($L1052="","",IFERROR(INDEX('AR SALES'!$H$2:$H$2501,MATCH(""&amp;$L1052,'AR SALES'!$AE$2:$AE$2501,0)),""))</f>
        <v/>
      </c>
      <c r="AU1052" s="2">
        <f>IF($L1052="","",IF($A1052&lt;&gt;"GA","",IF($E1052="FULTON",IF(ISNUMBER(SEARCH("COLLEGE PARK",$AT1052)),"FULTON (COLLEGE PARK)",IF(ISNUMBER(SEARCH("HAPEVILLE",$AT1052)),"FULTON (HAPEVILLE)",IF(ISNUMBER(SEARCH("EAST POINT",$AT1052)),"FULTON (EAST POINT)",IF(ISNUMBER(SEARCH("ATLANTA",$AT1052)),"FULTON (ATL LIMITS)","FULTON")))),IF($E1052="DEKALB",IF(ISNUMBER(SEARCH("ATLANTA",$AT1052)),"DEKALB (ATL LIMITS)","DEKALB"),IF(AND($E1052="CLAYTON",ISNUMBER(SEARCH("COLLEGE PARK",$AT1052))),"CLAYTON (COLLEGE PARK)",$E1052)))))</f>
        <v/>
      </c>
      <c r="AV1052" s="2">
        <f>IF($L1052="","",IF(""&amp;$F1052="2","DIESEL",IF(OR(""&amp;$F1052="G",""&amp;$F1052="H"),"GAS","")))</f>
        <v/>
      </c>
      <c r="AW1052" s="2">
        <f>IF($AV1052="","",$R1052)</f>
        <v/>
      </c>
      <c r="AX1052" s="2">
        <f>IF($AV1052="","",IF($AB1052=0,$R1052,0))</f>
        <v/>
      </c>
      <c r="AY1052" s="2">
        <f>IF($AV1052="","",IF(AND($Z1052=0,COUNTIF('AR SALES'!$L$2:$L$2501,$L1052)=0),"YES",""))</f>
        <v/>
      </c>
      <c r="AZ1052" s="2">
        <f>IF($AV1052="","",IFERROR(VLOOKUP($AU1052,CODES!$A:$B,2,FALSE),"NO CODE"))</f>
        <v/>
      </c>
      <c r="BA1052" s="2">
        <f>IF(""&amp;$F1052&lt;&gt;"4","",IF($AY1052="YES","",IF(ROUND(SUMIFS($AE$2:$AE$4001,$L$2:$L$4001,$L1052,$F$2:$F$4001,"4")-SUMIFS('AR SALES'!$Y$2:$Y$2501,'AR SALES'!$L$2:$L$2501,$L1052,'AR SALES'!$AD$2:$AD$2501,"OFF"),2)=0,"","STALE")))</f>
        <v/>
      </c>
      <c r="BB1052" s="2">
        <f>IF(OR(""&amp;$F1052="2",""&amp;$F1052="4",""&amp;$F1052="G",""&amp;$F1052="H"),IF($AY1052="YES","",IF($AB1052&lt;&gt;0,"",IF(COUNTIFS('AR SALES'!$L$2:$L$2501,$L1052,'AR SALES'!$AD$2:$AD$2501,IF(""&amp;$F1052="4","OFF","ON"),'AR SALES'!$AF$2:$AF$2501,"Y")&gt;0,"","NO EXEMPTION"))),"")</f>
        <v/>
      </c>
    </row>
    <row r="1053">
      <c r="AT1053" s="2">
        <f>IF($L1053="","",IFERROR(INDEX('AR SALES'!$H$2:$H$2501,MATCH(""&amp;$L1053,'AR SALES'!$AE$2:$AE$2501,0)),""))</f>
        <v/>
      </c>
      <c r="AU1053" s="2">
        <f>IF($L1053="","",IF($A1053&lt;&gt;"GA","",IF($E1053="FULTON",IF(ISNUMBER(SEARCH("COLLEGE PARK",$AT1053)),"FULTON (COLLEGE PARK)",IF(ISNUMBER(SEARCH("HAPEVILLE",$AT1053)),"FULTON (HAPEVILLE)",IF(ISNUMBER(SEARCH("EAST POINT",$AT1053)),"FULTON (EAST POINT)",IF(ISNUMBER(SEARCH("ATLANTA",$AT1053)),"FULTON (ATL LIMITS)","FULTON")))),IF($E1053="DEKALB",IF(ISNUMBER(SEARCH("ATLANTA",$AT1053)),"DEKALB (ATL LIMITS)","DEKALB"),IF(AND($E1053="CLAYTON",ISNUMBER(SEARCH("COLLEGE PARK",$AT1053))),"CLAYTON (COLLEGE PARK)",$E1053)))))</f>
        <v/>
      </c>
      <c r="AV1053" s="2">
        <f>IF($L1053="","",IF(""&amp;$F1053="2","DIESEL",IF(OR(""&amp;$F1053="G",""&amp;$F1053="H"),"GAS","")))</f>
        <v/>
      </c>
      <c r="AW1053" s="2">
        <f>IF($AV1053="","",$R1053)</f>
        <v/>
      </c>
      <c r="AX1053" s="2">
        <f>IF($AV1053="","",IF($AB1053=0,$R1053,0))</f>
        <v/>
      </c>
      <c r="AY1053" s="2">
        <f>IF($AV1053="","",IF(AND($Z1053=0,COUNTIF('AR SALES'!$L$2:$L$2501,$L1053)=0),"YES",""))</f>
        <v/>
      </c>
      <c r="AZ1053" s="2">
        <f>IF($AV1053="","",IFERROR(VLOOKUP($AU1053,CODES!$A:$B,2,FALSE),"NO CODE"))</f>
        <v/>
      </c>
      <c r="BA1053" s="2">
        <f>IF(""&amp;$F1053&lt;&gt;"4","",IF($AY1053="YES","",IF(ROUND(SUMIFS($AE$2:$AE$4001,$L$2:$L$4001,$L1053,$F$2:$F$4001,"4")-SUMIFS('AR SALES'!$Y$2:$Y$2501,'AR SALES'!$L$2:$L$2501,$L1053,'AR SALES'!$AD$2:$AD$2501,"OFF"),2)=0,"","STALE")))</f>
        <v/>
      </c>
      <c r="BB1053" s="2">
        <f>IF(OR(""&amp;$F1053="2",""&amp;$F1053="4",""&amp;$F1053="G",""&amp;$F1053="H"),IF($AY1053="YES","",IF($AB1053&lt;&gt;0,"",IF(COUNTIFS('AR SALES'!$L$2:$L$2501,$L1053,'AR SALES'!$AD$2:$AD$2501,IF(""&amp;$F1053="4","OFF","ON"),'AR SALES'!$AF$2:$AF$2501,"Y")&gt;0,"","NO EXEMPTION"))),"")</f>
        <v/>
      </c>
    </row>
    <row r="1054">
      <c r="AT1054" s="2">
        <f>IF($L1054="","",IFERROR(INDEX('AR SALES'!$H$2:$H$2501,MATCH(""&amp;$L1054,'AR SALES'!$AE$2:$AE$2501,0)),""))</f>
        <v/>
      </c>
      <c r="AU1054" s="2">
        <f>IF($L1054="","",IF($A1054&lt;&gt;"GA","",IF($E1054="FULTON",IF(ISNUMBER(SEARCH("COLLEGE PARK",$AT1054)),"FULTON (COLLEGE PARK)",IF(ISNUMBER(SEARCH("HAPEVILLE",$AT1054)),"FULTON (HAPEVILLE)",IF(ISNUMBER(SEARCH("EAST POINT",$AT1054)),"FULTON (EAST POINT)",IF(ISNUMBER(SEARCH("ATLANTA",$AT1054)),"FULTON (ATL LIMITS)","FULTON")))),IF($E1054="DEKALB",IF(ISNUMBER(SEARCH("ATLANTA",$AT1054)),"DEKALB (ATL LIMITS)","DEKALB"),IF(AND($E1054="CLAYTON",ISNUMBER(SEARCH("COLLEGE PARK",$AT1054))),"CLAYTON (COLLEGE PARK)",$E1054)))))</f>
        <v/>
      </c>
      <c r="AV1054" s="2">
        <f>IF($L1054="","",IF(""&amp;$F1054="2","DIESEL",IF(OR(""&amp;$F1054="G",""&amp;$F1054="H"),"GAS","")))</f>
        <v/>
      </c>
      <c r="AW1054" s="2">
        <f>IF($AV1054="","",$R1054)</f>
        <v/>
      </c>
      <c r="AX1054" s="2">
        <f>IF($AV1054="","",IF($AB1054=0,$R1054,0))</f>
        <v/>
      </c>
      <c r="AY1054" s="2">
        <f>IF($AV1054="","",IF(AND($Z1054=0,COUNTIF('AR SALES'!$L$2:$L$2501,$L1054)=0),"YES",""))</f>
        <v/>
      </c>
      <c r="AZ1054" s="2">
        <f>IF($AV1054="","",IFERROR(VLOOKUP($AU1054,CODES!$A:$B,2,FALSE),"NO CODE"))</f>
        <v/>
      </c>
      <c r="BA1054" s="2">
        <f>IF(""&amp;$F1054&lt;&gt;"4","",IF($AY1054="YES","",IF(ROUND(SUMIFS($AE$2:$AE$4001,$L$2:$L$4001,$L1054,$F$2:$F$4001,"4")-SUMIFS('AR SALES'!$Y$2:$Y$2501,'AR SALES'!$L$2:$L$2501,$L1054,'AR SALES'!$AD$2:$AD$2501,"OFF"),2)=0,"","STALE")))</f>
        <v/>
      </c>
      <c r="BB1054" s="2">
        <f>IF(OR(""&amp;$F1054="2",""&amp;$F1054="4",""&amp;$F1054="G",""&amp;$F1054="H"),IF($AY1054="YES","",IF($AB1054&lt;&gt;0,"",IF(COUNTIFS('AR SALES'!$L$2:$L$2501,$L1054,'AR SALES'!$AD$2:$AD$2501,IF(""&amp;$F1054="4","OFF","ON"),'AR SALES'!$AF$2:$AF$2501,"Y")&gt;0,"","NO EXEMPTION"))),"")</f>
        <v/>
      </c>
    </row>
    <row r="1055">
      <c r="AT1055" s="2">
        <f>IF($L1055="","",IFERROR(INDEX('AR SALES'!$H$2:$H$2501,MATCH(""&amp;$L1055,'AR SALES'!$AE$2:$AE$2501,0)),""))</f>
        <v/>
      </c>
      <c r="AU1055" s="2">
        <f>IF($L1055="","",IF($A1055&lt;&gt;"GA","",IF($E1055="FULTON",IF(ISNUMBER(SEARCH("COLLEGE PARK",$AT1055)),"FULTON (COLLEGE PARK)",IF(ISNUMBER(SEARCH("HAPEVILLE",$AT1055)),"FULTON (HAPEVILLE)",IF(ISNUMBER(SEARCH("EAST POINT",$AT1055)),"FULTON (EAST POINT)",IF(ISNUMBER(SEARCH("ATLANTA",$AT1055)),"FULTON (ATL LIMITS)","FULTON")))),IF($E1055="DEKALB",IF(ISNUMBER(SEARCH("ATLANTA",$AT1055)),"DEKALB (ATL LIMITS)","DEKALB"),IF(AND($E1055="CLAYTON",ISNUMBER(SEARCH("COLLEGE PARK",$AT1055))),"CLAYTON (COLLEGE PARK)",$E1055)))))</f>
        <v/>
      </c>
      <c r="AV1055" s="2">
        <f>IF($L1055="","",IF(""&amp;$F1055="2","DIESEL",IF(OR(""&amp;$F1055="G",""&amp;$F1055="H"),"GAS","")))</f>
        <v/>
      </c>
      <c r="AW1055" s="2">
        <f>IF($AV1055="","",$R1055)</f>
        <v/>
      </c>
      <c r="AX1055" s="2">
        <f>IF($AV1055="","",IF($AB1055=0,$R1055,0))</f>
        <v/>
      </c>
      <c r="AY1055" s="2">
        <f>IF($AV1055="","",IF(AND($Z1055=0,COUNTIF('AR SALES'!$L$2:$L$2501,$L1055)=0),"YES",""))</f>
        <v/>
      </c>
      <c r="AZ1055" s="2">
        <f>IF($AV1055="","",IFERROR(VLOOKUP($AU1055,CODES!$A:$B,2,FALSE),"NO CODE"))</f>
        <v/>
      </c>
      <c r="BA1055" s="2">
        <f>IF(""&amp;$F1055&lt;&gt;"4","",IF($AY1055="YES","",IF(ROUND(SUMIFS($AE$2:$AE$4001,$L$2:$L$4001,$L1055,$F$2:$F$4001,"4")-SUMIFS('AR SALES'!$Y$2:$Y$2501,'AR SALES'!$L$2:$L$2501,$L1055,'AR SALES'!$AD$2:$AD$2501,"OFF"),2)=0,"","STALE")))</f>
        <v/>
      </c>
      <c r="BB1055" s="2">
        <f>IF(OR(""&amp;$F1055="2",""&amp;$F1055="4",""&amp;$F1055="G",""&amp;$F1055="H"),IF($AY1055="YES","",IF($AB1055&lt;&gt;0,"",IF(COUNTIFS('AR SALES'!$L$2:$L$2501,$L1055,'AR SALES'!$AD$2:$AD$2501,IF(""&amp;$F1055="4","OFF","ON"),'AR SALES'!$AF$2:$AF$2501,"Y")&gt;0,"","NO EXEMPTION"))),"")</f>
        <v/>
      </c>
    </row>
    <row r="1056">
      <c r="AT1056" s="2">
        <f>IF($L1056="","",IFERROR(INDEX('AR SALES'!$H$2:$H$2501,MATCH(""&amp;$L1056,'AR SALES'!$AE$2:$AE$2501,0)),""))</f>
        <v/>
      </c>
      <c r="AU1056" s="2">
        <f>IF($L1056="","",IF($A1056&lt;&gt;"GA","",IF($E1056="FULTON",IF(ISNUMBER(SEARCH("COLLEGE PARK",$AT1056)),"FULTON (COLLEGE PARK)",IF(ISNUMBER(SEARCH("HAPEVILLE",$AT1056)),"FULTON (HAPEVILLE)",IF(ISNUMBER(SEARCH("EAST POINT",$AT1056)),"FULTON (EAST POINT)",IF(ISNUMBER(SEARCH("ATLANTA",$AT1056)),"FULTON (ATL LIMITS)","FULTON")))),IF($E1056="DEKALB",IF(ISNUMBER(SEARCH("ATLANTA",$AT1056)),"DEKALB (ATL LIMITS)","DEKALB"),IF(AND($E1056="CLAYTON",ISNUMBER(SEARCH("COLLEGE PARK",$AT1056))),"CLAYTON (COLLEGE PARK)",$E1056)))))</f>
        <v/>
      </c>
      <c r="AV1056" s="2">
        <f>IF($L1056="","",IF(""&amp;$F1056="2","DIESEL",IF(OR(""&amp;$F1056="G",""&amp;$F1056="H"),"GAS","")))</f>
        <v/>
      </c>
      <c r="AW1056" s="2">
        <f>IF($AV1056="","",$R1056)</f>
        <v/>
      </c>
      <c r="AX1056" s="2">
        <f>IF($AV1056="","",IF($AB1056=0,$R1056,0))</f>
        <v/>
      </c>
      <c r="AY1056" s="2">
        <f>IF($AV1056="","",IF(AND($Z1056=0,COUNTIF('AR SALES'!$L$2:$L$2501,$L1056)=0),"YES",""))</f>
        <v/>
      </c>
      <c r="AZ1056" s="2">
        <f>IF($AV1056="","",IFERROR(VLOOKUP($AU1056,CODES!$A:$B,2,FALSE),"NO CODE"))</f>
        <v/>
      </c>
      <c r="BA1056" s="2">
        <f>IF(""&amp;$F1056&lt;&gt;"4","",IF($AY1056="YES","",IF(ROUND(SUMIFS($AE$2:$AE$4001,$L$2:$L$4001,$L1056,$F$2:$F$4001,"4")-SUMIFS('AR SALES'!$Y$2:$Y$2501,'AR SALES'!$L$2:$L$2501,$L1056,'AR SALES'!$AD$2:$AD$2501,"OFF"),2)=0,"","STALE")))</f>
        <v/>
      </c>
      <c r="BB1056" s="2">
        <f>IF(OR(""&amp;$F1056="2",""&amp;$F1056="4",""&amp;$F1056="G",""&amp;$F1056="H"),IF($AY1056="YES","",IF($AB1056&lt;&gt;0,"",IF(COUNTIFS('AR SALES'!$L$2:$L$2501,$L1056,'AR SALES'!$AD$2:$AD$2501,IF(""&amp;$F1056="4","OFF","ON"),'AR SALES'!$AF$2:$AF$2501,"Y")&gt;0,"","NO EXEMPTION"))),"")</f>
        <v/>
      </c>
    </row>
    <row r="1057">
      <c r="AT1057" s="2">
        <f>IF($L1057="","",IFERROR(INDEX('AR SALES'!$H$2:$H$2501,MATCH(""&amp;$L1057,'AR SALES'!$AE$2:$AE$2501,0)),""))</f>
        <v/>
      </c>
      <c r="AU1057" s="2">
        <f>IF($L1057="","",IF($A1057&lt;&gt;"GA","",IF($E1057="FULTON",IF(ISNUMBER(SEARCH("COLLEGE PARK",$AT1057)),"FULTON (COLLEGE PARK)",IF(ISNUMBER(SEARCH("HAPEVILLE",$AT1057)),"FULTON (HAPEVILLE)",IF(ISNUMBER(SEARCH("EAST POINT",$AT1057)),"FULTON (EAST POINT)",IF(ISNUMBER(SEARCH("ATLANTA",$AT1057)),"FULTON (ATL LIMITS)","FULTON")))),IF($E1057="DEKALB",IF(ISNUMBER(SEARCH("ATLANTA",$AT1057)),"DEKALB (ATL LIMITS)","DEKALB"),IF(AND($E1057="CLAYTON",ISNUMBER(SEARCH("COLLEGE PARK",$AT1057))),"CLAYTON (COLLEGE PARK)",$E1057)))))</f>
        <v/>
      </c>
      <c r="AV1057" s="2">
        <f>IF($L1057="","",IF(""&amp;$F1057="2","DIESEL",IF(OR(""&amp;$F1057="G",""&amp;$F1057="H"),"GAS","")))</f>
        <v/>
      </c>
      <c r="AW1057" s="2">
        <f>IF($AV1057="","",$R1057)</f>
        <v/>
      </c>
      <c r="AX1057" s="2">
        <f>IF($AV1057="","",IF($AB1057=0,$R1057,0))</f>
        <v/>
      </c>
      <c r="AY1057" s="2">
        <f>IF($AV1057="","",IF(AND($Z1057=0,COUNTIF('AR SALES'!$L$2:$L$2501,$L1057)=0),"YES",""))</f>
        <v/>
      </c>
      <c r="AZ1057" s="2">
        <f>IF($AV1057="","",IFERROR(VLOOKUP($AU1057,CODES!$A:$B,2,FALSE),"NO CODE"))</f>
        <v/>
      </c>
      <c r="BA1057" s="2">
        <f>IF(""&amp;$F1057&lt;&gt;"4","",IF($AY1057="YES","",IF(ROUND(SUMIFS($AE$2:$AE$4001,$L$2:$L$4001,$L1057,$F$2:$F$4001,"4")-SUMIFS('AR SALES'!$Y$2:$Y$2501,'AR SALES'!$L$2:$L$2501,$L1057,'AR SALES'!$AD$2:$AD$2501,"OFF"),2)=0,"","STALE")))</f>
        <v/>
      </c>
      <c r="BB1057" s="2">
        <f>IF(OR(""&amp;$F1057="2",""&amp;$F1057="4",""&amp;$F1057="G",""&amp;$F1057="H"),IF($AY1057="YES","",IF($AB1057&lt;&gt;0,"",IF(COUNTIFS('AR SALES'!$L$2:$L$2501,$L1057,'AR SALES'!$AD$2:$AD$2501,IF(""&amp;$F1057="4","OFF","ON"),'AR SALES'!$AF$2:$AF$2501,"Y")&gt;0,"","NO EXEMPTION"))),"")</f>
        <v/>
      </c>
    </row>
    <row r="1058">
      <c r="AT1058" s="2">
        <f>IF($L1058="","",IFERROR(INDEX('AR SALES'!$H$2:$H$2501,MATCH(""&amp;$L1058,'AR SALES'!$AE$2:$AE$2501,0)),""))</f>
        <v/>
      </c>
      <c r="AU1058" s="2">
        <f>IF($L1058="","",IF($A1058&lt;&gt;"GA","",IF($E1058="FULTON",IF(ISNUMBER(SEARCH("COLLEGE PARK",$AT1058)),"FULTON (COLLEGE PARK)",IF(ISNUMBER(SEARCH("HAPEVILLE",$AT1058)),"FULTON (HAPEVILLE)",IF(ISNUMBER(SEARCH("EAST POINT",$AT1058)),"FULTON (EAST POINT)",IF(ISNUMBER(SEARCH("ATLANTA",$AT1058)),"FULTON (ATL LIMITS)","FULTON")))),IF($E1058="DEKALB",IF(ISNUMBER(SEARCH("ATLANTA",$AT1058)),"DEKALB (ATL LIMITS)","DEKALB"),IF(AND($E1058="CLAYTON",ISNUMBER(SEARCH("COLLEGE PARK",$AT1058))),"CLAYTON (COLLEGE PARK)",$E1058)))))</f>
        <v/>
      </c>
      <c r="AV1058" s="2">
        <f>IF($L1058="","",IF(""&amp;$F1058="2","DIESEL",IF(OR(""&amp;$F1058="G",""&amp;$F1058="H"),"GAS","")))</f>
        <v/>
      </c>
      <c r="AW1058" s="2">
        <f>IF($AV1058="","",$R1058)</f>
        <v/>
      </c>
      <c r="AX1058" s="2">
        <f>IF($AV1058="","",IF($AB1058=0,$R1058,0))</f>
        <v/>
      </c>
      <c r="AY1058" s="2">
        <f>IF($AV1058="","",IF(AND($Z1058=0,COUNTIF('AR SALES'!$L$2:$L$2501,$L1058)=0),"YES",""))</f>
        <v/>
      </c>
      <c r="AZ1058" s="2">
        <f>IF($AV1058="","",IFERROR(VLOOKUP($AU1058,CODES!$A:$B,2,FALSE),"NO CODE"))</f>
        <v/>
      </c>
      <c r="BA1058" s="2">
        <f>IF(""&amp;$F1058&lt;&gt;"4","",IF($AY1058="YES","",IF(ROUND(SUMIFS($AE$2:$AE$4001,$L$2:$L$4001,$L1058,$F$2:$F$4001,"4")-SUMIFS('AR SALES'!$Y$2:$Y$2501,'AR SALES'!$L$2:$L$2501,$L1058,'AR SALES'!$AD$2:$AD$2501,"OFF"),2)=0,"","STALE")))</f>
        <v/>
      </c>
      <c r="BB1058" s="2">
        <f>IF(OR(""&amp;$F1058="2",""&amp;$F1058="4",""&amp;$F1058="G",""&amp;$F1058="H"),IF($AY1058="YES","",IF($AB1058&lt;&gt;0,"",IF(COUNTIFS('AR SALES'!$L$2:$L$2501,$L1058,'AR SALES'!$AD$2:$AD$2501,IF(""&amp;$F1058="4","OFF","ON"),'AR SALES'!$AF$2:$AF$2501,"Y")&gt;0,"","NO EXEMPTION"))),"")</f>
        <v/>
      </c>
    </row>
    <row r="1059">
      <c r="AT1059" s="2">
        <f>IF($L1059="","",IFERROR(INDEX('AR SALES'!$H$2:$H$2501,MATCH(""&amp;$L1059,'AR SALES'!$AE$2:$AE$2501,0)),""))</f>
        <v/>
      </c>
      <c r="AU1059" s="2">
        <f>IF($L1059="","",IF($A1059&lt;&gt;"GA","",IF($E1059="FULTON",IF(ISNUMBER(SEARCH("COLLEGE PARK",$AT1059)),"FULTON (COLLEGE PARK)",IF(ISNUMBER(SEARCH("HAPEVILLE",$AT1059)),"FULTON (HAPEVILLE)",IF(ISNUMBER(SEARCH("EAST POINT",$AT1059)),"FULTON (EAST POINT)",IF(ISNUMBER(SEARCH("ATLANTA",$AT1059)),"FULTON (ATL LIMITS)","FULTON")))),IF($E1059="DEKALB",IF(ISNUMBER(SEARCH("ATLANTA",$AT1059)),"DEKALB (ATL LIMITS)","DEKALB"),IF(AND($E1059="CLAYTON",ISNUMBER(SEARCH("COLLEGE PARK",$AT1059))),"CLAYTON (COLLEGE PARK)",$E1059)))))</f>
        <v/>
      </c>
      <c r="AV1059" s="2">
        <f>IF($L1059="","",IF(""&amp;$F1059="2","DIESEL",IF(OR(""&amp;$F1059="G",""&amp;$F1059="H"),"GAS","")))</f>
        <v/>
      </c>
      <c r="AW1059" s="2">
        <f>IF($AV1059="","",$R1059)</f>
        <v/>
      </c>
      <c r="AX1059" s="2">
        <f>IF($AV1059="","",IF($AB1059=0,$R1059,0))</f>
        <v/>
      </c>
      <c r="AY1059" s="2">
        <f>IF($AV1059="","",IF(AND($Z1059=0,COUNTIF('AR SALES'!$L$2:$L$2501,$L1059)=0),"YES",""))</f>
        <v/>
      </c>
      <c r="AZ1059" s="2">
        <f>IF($AV1059="","",IFERROR(VLOOKUP($AU1059,CODES!$A:$B,2,FALSE),"NO CODE"))</f>
        <v/>
      </c>
      <c r="BA1059" s="2">
        <f>IF(""&amp;$F1059&lt;&gt;"4","",IF($AY1059="YES","",IF(ROUND(SUMIFS($AE$2:$AE$4001,$L$2:$L$4001,$L1059,$F$2:$F$4001,"4")-SUMIFS('AR SALES'!$Y$2:$Y$2501,'AR SALES'!$L$2:$L$2501,$L1059,'AR SALES'!$AD$2:$AD$2501,"OFF"),2)=0,"","STALE")))</f>
        <v/>
      </c>
      <c r="BB1059" s="2">
        <f>IF(OR(""&amp;$F1059="2",""&amp;$F1059="4",""&amp;$F1059="G",""&amp;$F1059="H"),IF($AY1059="YES","",IF($AB1059&lt;&gt;0,"",IF(COUNTIFS('AR SALES'!$L$2:$L$2501,$L1059,'AR SALES'!$AD$2:$AD$2501,IF(""&amp;$F1059="4","OFF","ON"),'AR SALES'!$AF$2:$AF$2501,"Y")&gt;0,"","NO EXEMPTION"))),"")</f>
        <v/>
      </c>
    </row>
    <row r="1060">
      <c r="AT1060" s="2">
        <f>IF($L1060="","",IFERROR(INDEX('AR SALES'!$H$2:$H$2501,MATCH(""&amp;$L1060,'AR SALES'!$AE$2:$AE$2501,0)),""))</f>
        <v/>
      </c>
      <c r="AU1060" s="2">
        <f>IF($L1060="","",IF($A1060&lt;&gt;"GA","",IF($E1060="FULTON",IF(ISNUMBER(SEARCH("COLLEGE PARK",$AT1060)),"FULTON (COLLEGE PARK)",IF(ISNUMBER(SEARCH("HAPEVILLE",$AT1060)),"FULTON (HAPEVILLE)",IF(ISNUMBER(SEARCH("EAST POINT",$AT1060)),"FULTON (EAST POINT)",IF(ISNUMBER(SEARCH("ATLANTA",$AT1060)),"FULTON (ATL LIMITS)","FULTON")))),IF($E1060="DEKALB",IF(ISNUMBER(SEARCH("ATLANTA",$AT1060)),"DEKALB (ATL LIMITS)","DEKALB"),IF(AND($E1060="CLAYTON",ISNUMBER(SEARCH("COLLEGE PARK",$AT1060))),"CLAYTON (COLLEGE PARK)",$E1060)))))</f>
        <v/>
      </c>
      <c r="AV1060" s="2">
        <f>IF($L1060="","",IF(""&amp;$F1060="2","DIESEL",IF(OR(""&amp;$F1060="G",""&amp;$F1060="H"),"GAS","")))</f>
        <v/>
      </c>
      <c r="AW1060" s="2">
        <f>IF($AV1060="","",$R1060)</f>
        <v/>
      </c>
      <c r="AX1060" s="2">
        <f>IF($AV1060="","",IF($AB1060=0,$R1060,0))</f>
        <v/>
      </c>
      <c r="AY1060" s="2">
        <f>IF($AV1060="","",IF(AND($Z1060=0,COUNTIF('AR SALES'!$L$2:$L$2501,$L1060)=0),"YES",""))</f>
        <v/>
      </c>
      <c r="AZ1060" s="2">
        <f>IF($AV1060="","",IFERROR(VLOOKUP($AU1060,CODES!$A:$B,2,FALSE),"NO CODE"))</f>
        <v/>
      </c>
      <c r="BA1060" s="2">
        <f>IF(""&amp;$F1060&lt;&gt;"4","",IF($AY1060="YES","",IF(ROUND(SUMIFS($AE$2:$AE$4001,$L$2:$L$4001,$L1060,$F$2:$F$4001,"4")-SUMIFS('AR SALES'!$Y$2:$Y$2501,'AR SALES'!$L$2:$L$2501,$L1060,'AR SALES'!$AD$2:$AD$2501,"OFF"),2)=0,"","STALE")))</f>
        <v/>
      </c>
      <c r="BB1060" s="2">
        <f>IF(OR(""&amp;$F1060="2",""&amp;$F1060="4",""&amp;$F1060="G",""&amp;$F1060="H"),IF($AY1060="YES","",IF($AB1060&lt;&gt;0,"",IF(COUNTIFS('AR SALES'!$L$2:$L$2501,$L1060,'AR SALES'!$AD$2:$AD$2501,IF(""&amp;$F1060="4","OFF","ON"),'AR SALES'!$AF$2:$AF$2501,"Y")&gt;0,"","NO EXEMPTION"))),"")</f>
        <v/>
      </c>
    </row>
    <row r="1061">
      <c r="AT1061" s="2">
        <f>IF($L1061="","",IFERROR(INDEX('AR SALES'!$H$2:$H$2501,MATCH(""&amp;$L1061,'AR SALES'!$AE$2:$AE$2501,0)),""))</f>
        <v/>
      </c>
      <c r="AU1061" s="2">
        <f>IF($L1061="","",IF($A1061&lt;&gt;"GA","",IF($E1061="FULTON",IF(ISNUMBER(SEARCH("COLLEGE PARK",$AT1061)),"FULTON (COLLEGE PARK)",IF(ISNUMBER(SEARCH("HAPEVILLE",$AT1061)),"FULTON (HAPEVILLE)",IF(ISNUMBER(SEARCH("EAST POINT",$AT1061)),"FULTON (EAST POINT)",IF(ISNUMBER(SEARCH("ATLANTA",$AT1061)),"FULTON (ATL LIMITS)","FULTON")))),IF($E1061="DEKALB",IF(ISNUMBER(SEARCH("ATLANTA",$AT1061)),"DEKALB (ATL LIMITS)","DEKALB"),IF(AND($E1061="CLAYTON",ISNUMBER(SEARCH("COLLEGE PARK",$AT1061))),"CLAYTON (COLLEGE PARK)",$E1061)))))</f>
        <v/>
      </c>
      <c r="AV1061" s="2">
        <f>IF($L1061="","",IF(""&amp;$F1061="2","DIESEL",IF(OR(""&amp;$F1061="G",""&amp;$F1061="H"),"GAS","")))</f>
        <v/>
      </c>
      <c r="AW1061" s="2">
        <f>IF($AV1061="","",$R1061)</f>
        <v/>
      </c>
      <c r="AX1061" s="2">
        <f>IF($AV1061="","",IF($AB1061=0,$R1061,0))</f>
        <v/>
      </c>
      <c r="AY1061" s="2">
        <f>IF($AV1061="","",IF(AND($Z1061=0,COUNTIF('AR SALES'!$L$2:$L$2501,$L1061)=0),"YES",""))</f>
        <v/>
      </c>
      <c r="AZ1061" s="2">
        <f>IF($AV1061="","",IFERROR(VLOOKUP($AU1061,CODES!$A:$B,2,FALSE),"NO CODE"))</f>
        <v/>
      </c>
      <c r="BA1061" s="2">
        <f>IF(""&amp;$F1061&lt;&gt;"4","",IF($AY1061="YES","",IF(ROUND(SUMIFS($AE$2:$AE$4001,$L$2:$L$4001,$L1061,$F$2:$F$4001,"4")-SUMIFS('AR SALES'!$Y$2:$Y$2501,'AR SALES'!$L$2:$L$2501,$L1061,'AR SALES'!$AD$2:$AD$2501,"OFF"),2)=0,"","STALE")))</f>
        <v/>
      </c>
      <c r="BB1061" s="2">
        <f>IF(OR(""&amp;$F1061="2",""&amp;$F1061="4",""&amp;$F1061="G",""&amp;$F1061="H"),IF($AY1061="YES","",IF($AB1061&lt;&gt;0,"",IF(COUNTIFS('AR SALES'!$L$2:$L$2501,$L1061,'AR SALES'!$AD$2:$AD$2501,IF(""&amp;$F1061="4","OFF","ON"),'AR SALES'!$AF$2:$AF$2501,"Y")&gt;0,"","NO EXEMPTION"))),"")</f>
        <v/>
      </c>
    </row>
    <row r="1062">
      <c r="AT1062" s="2">
        <f>IF($L1062="","",IFERROR(INDEX('AR SALES'!$H$2:$H$2501,MATCH(""&amp;$L1062,'AR SALES'!$AE$2:$AE$2501,0)),""))</f>
        <v/>
      </c>
      <c r="AU1062" s="2">
        <f>IF($L1062="","",IF($A1062&lt;&gt;"GA","",IF($E1062="FULTON",IF(ISNUMBER(SEARCH("COLLEGE PARK",$AT1062)),"FULTON (COLLEGE PARK)",IF(ISNUMBER(SEARCH("HAPEVILLE",$AT1062)),"FULTON (HAPEVILLE)",IF(ISNUMBER(SEARCH("EAST POINT",$AT1062)),"FULTON (EAST POINT)",IF(ISNUMBER(SEARCH("ATLANTA",$AT1062)),"FULTON (ATL LIMITS)","FULTON")))),IF($E1062="DEKALB",IF(ISNUMBER(SEARCH("ATLANTA",$AT1062)),"DEKALB (ATL LIMITS)","DEKALB"),IF(AND($E1062="CLAYTON",ISNUMBER(SEARCH("COLLEGE PARK",$AT1062))),"CLAYTON (COLLEGE PARK)",$E1062)))))</f>
        <v/>
      </c>
      <c r="AV1062" s="2">
        <f>IF($L1062="","",IF(""&amp;$F1062="2","DIESEL",IF(OR(""&amp;$F1062="G",""&amp;$F1062="H"),"GAS","")))</f>
        <v/>
      </c>
      <c r="AW1062" s="2">
        <f>IF($AV1062="","",$R1062)</f>
        <v/>
      </c>
      <c r="AX1062" s="2">
        <f>IF($AV1062="","",IF($AB1062=0,$R1062,0))</f>
        <v/>
      </c>
      <c r="AY1062" s="2">
        <f>IF($AV1062="","",IF(AND($Z1062=0,COUNTIF('AR SALES'!$L$2:$L$2501,$L1062)=0),"YES",""))</f>
        <v/>
      </c>
      <c r="AZ1062" s="2">
        <f>IF($AV1062="","",IFERROR(VLOOKUP($AU1062,CODES!$A:$B,2,FALSE),"NO CODE"))</f>
        <v/>
      </c>
      <c r="BA1062" s="2">
        <f>IF(""&amp;$F1062&lt;&gt;"4","",IF($AY1062="YES","",IF(ROUND(SUMIFS($AE$2:$AE$4001,$L$2:$L$4001,$L1062,$F$2:$F$4001,"4")-SUMIFS('AR SALES'!$Y$2:$Y$2501,'AR SALES'!$L$2:$L$2501,$L1062,'AR SALES'!$AD$2:$AD$2501,"OFF"),2)=0,"","STALE")))</f>
        <v/>
      </c>
      <c r="BB1062" s="2">
        <f>IF(OR(""&amp;$F1062="2",""&amp;$F1062="4",""&amp;$F1062="G",""&amp;$F1062="H"),IF($AY1062="YES","",IF($AB1062&lt;&gt;0,"",IF(COUNTIFS('AR SALES'!$L$2:$L$2501,$L1062,'AR SALES'!$AD$2:$AD$2501,IF(""&amp;$F1062="4","OFF","ON"),'AR SALES'!$AF$2:$AF$2501,"Y")&gt;0,"","NO EXEMPTION"))),"")</f>
        <v/>
      </c>
    </row>
    <row r="1063">
      <c r="AT1063" s="2">
        <f>IF($L1063="","",IFERROR(INDEX('AR SALES'!$H$2:$H$2501,MATCH(""&amp;$L1063,'AR SALES'!$AE$2:$AE$2501,0)),""))</f>
        <v/>
      </c>
      <c r="AU1063" s="2">
        <f>IF($L1063="","",IF($A1063&lt;&gt;"GA","",IF($E1063="FULTON",IF(ISNUMBER(SEARCH("COLLEGE PARK",$AT1063)),"FULTON (COLLEGE PARK)",IF(ISNUMBER(SEARCH("HAPEVILLE",$AT1063)),"FULTON (HAPEVILLE)",IF(ISNUMBER(SEARCH("EAST POINT",$AT1063)),"FULTON (EAST POINT)",IF(ISNUMBER(SEARCH("ATLANTA",$AT1063)),"FULTON (ATL LIMITS)","FULTON")))),IF($E1063="DEKALB",IF(ISNUMBER(SEARCH("ATLANTA",$AT1063)),"DEKALB (ATL LIMITS)","DEKALB"),IF(AND($E1063="CLAYTON",ISNUMBER(SEARCH("COLLEGE PARK",$AT1063))),"CLAYTON (COLLEGE PARK)",$E1063)))))</f>
        <v/>
      </c>
      <c r="AV1063" s="2">
        <f>IF($L1063="","",IF(""&amp;$F1063="2","DIESEL",IF(OR(""&amp;$F1063="G",""&amp;$F1063="H"),"GAS","")))</f>
        <v/>
      </c>
      <c r="AW1063" s="2">
        <f>IF($AV1063="","",$R1063)</f>
        <v/>
      </c>
      <c r="AX1063" s="2">
        <f>IF($AV1063="","",IF($AB1063=0,$R1063,0))</f>
        <v/>
      </c>
      <c r="AY1063" s="2">
        <f>IF($AV1063="","",IF(AND($Z1063=0,COUNTIF('AR SALES'!$L$2:$L$2501,$L1063)=0),"YES",""))</f>
        <v/>
      </c>
      <c r="AZ1063" s="2">
        <f>IF($AV1063="","",IFERROR(VLOOKUP($AU1063,CODES!$A:$B,2,FALSE),"NO CODE"))</f>
        <v/>
      </c>
      <c r="BA1063" s="2">
        <f>IF(""&amp;$F1063&lt;&gt;"4","",IF($AY1063="YES","",IF(ROUND(SUMIFS($AE$2:$AE$4001,$L$2:$L$4001,$L1063,$F$2:$F$4001,"4")-SUMIFS('AR SALES'!$Y$2:$Y$2501,'AR SALES'!$L$2:$L$2501,$L1063,'AR SALES'!$AD$2:$AD$2501,"OFF"),2)=0,"","STALE")))</f>
        <v/>
      </c>
      <c r="BB1063" s="2">
        <f>IF(OR(""&amp;$F1063="2",""&amp;$F1063="4",""&amp;$F1063="G",""&amp;$F1063="H"),IF($AY1063="YES","",IF($AB1063&lt;&gt;0,"",IF(COUNTIFS('AR SALES'!$L$2:$L$2501,$L1063,'AR SALES'!$AD$2:$AD$2501,IF(""&amp;$F1063="4","OFF","ON"),'AR SALES'!$AF$2:$AF$2501,"Y")&gt;0,"","NO EXEMPTION"))),"")</f>
        <v/>
      </c>
    </row>
    <row r="1064">
      <c r="AT1064" s="2">
        <f>IF($L1064="","",IFERROR(INDEX('AR SALES'!$H$2:$H$2501,MATCH(""&amp;$L1064,'AR SALES'!$AE$2:$AE$2501,0)),""))</f>
        <v/>
      </c>
      <c r="AU1064" s="2">
        <f>IF($L1064="","",IF($A1064&lt;&gt;"GA","",IF($E1064="FULTON",IF(ISNUMBER(SEARCH("COLLEGE PARK",$AT1064)),"FULTON (COLLEGE PARK)",IF(ISNUMBER(SEARCH("HAPEVILLE",$AT1064)),"FULTON (HAPEVILLE)",IF(ISNUMBER(SEARCH("EAST POINT",$AT1064)),"FULTON (EAST POINT)",IF(ISNUMBER(SEARCH("ATLANTA",$AT1064)),"FULTON (ATL LIMITS)","FULTON")))),IF($E1064="DEKALB",IF(ISNUMBER(SEARCH("ATLANTA",$AT1064)),"DEKALB (ATL LIMITS)","DEKALB"),IF(AND($E1064="CLAYTON",ISNUMBER(SEARCH("COLLEGE PARK",$AT1064))),"CLAYTON (COLLEGE PARK)",$E1064)))))</f>
        <v/>
      </c>
      <c r="AV1064" s="2">
        <f>IF($L1064="","",IF(""&amp;$F1064="2","DIESEL",IF(OR(""&amp;$F1064="G",""&amp;$F1064="H"),"GAS","")))</f>
        <v/>
      </c>
      <c r="AW1064" s="2">
        <f>IF($AV1064="","",$R1064)</f>
        <v/>
      </c>
      <c r="AX1064" s="2">
        <f>IF($AV1064="","",IF($AB1064=0,$R1064,0))</f>
        <v/>
      </c>
      <c r="AY1064" s="2">
        <f>IF($AV1064="","",IF(AND($Z1064=0,COUNTIF('AR SALES'!$L$2:$L$2501,$L1064)=0),"YES",""))</f>
        <v/>
      </c>
      <c r="AZ1064" s="2">
        <f>IF($AV1064="","",IFERROR(VLOOKUP($AU1064,CODES!$A:$B,2,FALSE),"NO CODE"))</f>
        <v/>
      </c>
      <c r="BA1064" s="2">
        <f>IF(""&amp;$F1064&lt;&gt;"4","",IF($AY1064="YES","",IF(ROUND(SUMIFS($AE$2:$AE$4001,$L$2:$L$4001,$L1064,$F$2:$F$4001,"4")-SUMIFS('AR SALES'!$Y$2:$Y$2501,'AR SALES'!$L$2:$L$2501,$L1064,'AR SALES'!$AD$2:$AD$2501,"OFF"),2)=0,"","STALE")))</f>
        <v/>
      </c>
      <c r="BB1064" s="2">
        <f>IF(OR(""&amp;$F1064="2",""&amp;$F1064="4",""&amp;$F1064="G",""&amp;$F1064="H"),IF($AY1064="YES","",IF($AB1064&lt;&gt;0,"",IF(COUNTIFS('AR SALES'!$L$2:$L$2501,$L1064,'AR SALES'!$AD$2:$AD$2501,IF(""&amp;$F1064="4","OFF","ON"),'AR SALES'!$AF$2:$AF$2501,"Y")&gt;0,"","NO EXEMPTION"))),"")</f>
        <v/>
      </c>
    </row>
    <row r="1065">
      <c r="AT1065" s="2">
        <f>IF($L1065="","",IFERROR(INDEX('AR SALES'!$H$2:$H$2501,MATCH(""&amp;$L1065,'AR SALES'!$AE$2:$AE$2501,0)),""))</f>
        <v/>
      </c>
      <c r="AU1065" s="2">
        <f>IF($L1065="","",IF($A1065&lt;&gt;"GA","",IF($E1065="FULTON",IF(ISNUMBER(SEARCH("COLLEGE PARK",$AT1065)),"FULTON (COLLEGE PARK)",IF(ISNUMBER(SEARCH("HAPEVILLE",$AT1065)),"FULTON (HAPEVILLE)",IF(ISNUMBER(SEARCH("EAST POINT",$AT1065)),"FULTON (EAST POINT)",IF(ISNUMBER(SEARCH("ATLANTA",$AT1065)),"FULTON (ATL LIMITS)","FULTON")))),IF($E1065="DEKALB",IF(ISNUMBER(SEARCH("ATLANTA",$AT1065)),"DEKALB (ATL LIMITS)","DEKALB"),IF(AND($E1065="CLAYTON",ISNUMBER(SEARCH("COLLEGE PARK",$AT1065))),"CLAYTON (COLLEGE PARK)",$E1065)))))</f>
        <v/>
      </c>
      <c r="AV1065" s="2">
        <f>IF($L1065="","",IF(""&amp;$F1065="2","DIESEL",IF(OR(""&amp;$F1065="G",""&amp;$F1065="H"),"GAS","")))</f>
        <v/>
      </c>
      <c r="AW1065" s="2">
        <f>IF($AV1065="","",$R1065)</f>
        <v/>
      </c>
      <c r="AX1065" s="2">
        <f>IF($AV1065="","",IF($AB1065=0,$R1065,0))</f>
        <v/>
      </c>
      <c r="AY1065" s="2">
        <f>IF($AV1065="","",IF(AND($Z1065=0,COUNTIF('AR SALES'!$L$2:$L$2501,$L1065)=0),"YES",""))</f>
        <v/>
      </c>
      <c r="AZ1065" s="2">
        <f>IF($AV1065="","",IFERROR(VLOOKUP($AU1065,CODES!$A:$B,2,FALSE),"NO CODE"))</f>
        <v/>
      </c>
      <c r="BA1065" s="2">
        <f>IF(""&amp;$F1065&lt;&gt;"4","",IF($AY1065="YES","",IF(ROUND(SUMIFS($AE$2:$AE$4001,$L$2:$L$4001,$L1065,$F$2:$F$4001,"4")-SUMIFS('AR SALES'!$Y$2:$Y$2501,'AR SALES'!$L$2:$L$2501,$L1065,'AR SALES'!$AD$2:$AD$2501,"OFF"),2)=0,"","STALE")))</f>
        <v/>
      </c>
      <c r="BB1065" s="2">
        <f>IF(OR(""&amp;$F1065="2",""&amp;$F1065="4",""&amp;$F1065="G",""&amp;$F1065="H"),IF($AY1065="YES","",IF($AB1065&lt;&gt;0,"",IF(COUNTIFS('AR SALES'!$L$2:$L$2501,$L1065,'AR SALES'!$AD$2:$AD$2501,IF(""&amp;$F1065="4","OFF","ON"),'AR SALES'!$AF$2:$AF$2501,"Y")&gt;0,"","NO EXEMPTION"))),"")</f>
        <v/>
      </c>
    </row>
    <row r="1066">
      <c r="AT1066" s="2">
        <f>IF($L1066="","",IFERROR(INDEX('AR SALES'!$H$2:$H$2501,MATCH(""&amp;$L1066,'AR SALES'!$AE$2:$AE$2501,0)),""))</f>
        <v/>
      </c>
      <c r="AU1066" s="2">
        <f>IF($L1066="","",IF($A1066&lt;&gt;"GA","",IF($E1066="FULTON",IF(ISNUMBER(SEARCH("COLLEGE PARK",$AT1066)),"FULTON (COLLEGE PARK)",IF(ISNUMBER(SEARCH("HAPEVILLE",$AT1066)),"FULTON (HAPEVILLE)",IF(ISNUMBER(SEARCH("EAST POINT",$AT1066)),"FULTON (EAST POINT)",IF(ISNUMBER(SEARCH("ATLANTA",$AT1066)),"FULTON (ATL LIMITS)","FULTON")))),IF($E1066="DEKALB",IF(ISNUMBER(SEARCH("ATLANTA",$AT1066)),"DEKALB (ATL LIMITS)","DEKALB"),IF(AND($E1066="CLAYTON",ISNUMBER(SEARCH("COLLEGE PARK",$AT1066))),"CLAYTON (COLLEGE PARK)",$E1066)))))</f>
        <v/>
      </c>
      <c r="AV1066" s="2">
        <f>IF($L1066="","",IF(""&amp;$F1066="2","DIESEL",IF(OR(""&amp;$F1066="G",""&amp;$F1066="H"),"GAS","")))</f>
        <v/>
      </c>
      <c r="AW1066" s="2">
        <f>IF($AV1066="","",$R1066)</f>
        <v/>
      </c>
      <c r="AX1066" s="2">
        <f>IF($AV1066="","",IF($AB1066=0,$R1066,0))</f>
        <v/>
      </c>
      <c r="AY1066" s="2">
        <f>IF($AV1066="","",IF(AND($Z1066=0,COUNTIF('AR SALES'!$L$2:$L$2501,$L1066)=0),"YES",""))</f>
        <v/>
      </c>
      <c r="AZ1066" s="2">
        <f>IF($AV1066="","",IFERROR(VLOOKUP($AU1066,CODES!$A:$B,2,FALSE),"NO CODE"))</f>
        <v/>
      </c>
      <c r="BA1066" s="2">
        <f>IF(""&amp;$F1066&lt;&gt;"4","",IF($AY1066="YES","",IF(ROUND(SUMIFS($AE$2:$AE$4001,$L$2:$L$4001,$L1066,$F$2:$F$4001,"4")-SUMIFS('AR SALES'!$Y$2:$Y$2501,'AR SALES'!$L$2:$L$2501,$L1066,'AR SALES'!$AD$2:$AD$2501,"OFF"),2)=0,"","STALE")))</f>
        <v/>
      </c>
      <c r="BB1066" s="2">
        <f>IF(OR(""&amp;$F1066="2",""&amp;$F1066="4",""&amp;$F1066="G",""&amp;$F1066="H"),IF($AY1066="YES","",IF($AB1066&lt;&gt;0,"",IF(COUNTIFS('AR SALES'!$L$2:$L$2501,$L1066,'AR SALES'!$AD$2:$AD$2501,IF(""&amp;$F1066="4","OFF","ON"),'AR SALES'!$AF$2:$AF$2501,"Y")&gt;0,"","NO EXEMPTION"))),"")</f>
        <v/>
      </c>
    </row>
    <row r="1067">
      <c r="AT1067" s="2">
        <f>IF($L1067="","",IFERROR(INDEX('AR SALES'!$H$2:$H$2501,MATCH(""&amp;$L1067,'AR SALES'!$AE$2:$AE$2501,0)),""))</f>
        <v/>
      </c>
      <c r="AU1067" s="2">
        <f>IF($L1067="","",IF($A1067&lt;&gt;"GA","",IF($E1067="FULTON",IF(ISNUMBER(SEARCH("COLLEGE PARK",$AT1067)),"FULTON (COLLEGE PARK)",IF(ISNUMBER(SEARCH("HAPEVILLE",$AT1067)),"FULTON (HAPEVILLE)",IF(ISNUMBER(SEARCH("EAST POINT",$AT1067)),"FULTON (EAST POINT)",IF(ISNUMBER(SEARCH("ATLANTA",$AT1067)),"FULTON (ATL LIMITS)","FULTON")))),IF($E1067="DEKALB",IF(ISNUMBER(SEARCH("ATLANTA",$AT1067)),"DEKALB (ATL LIMITS)","DEKALB"),IF(AND($E1067="CLAYTON",ISNUMBER(SEARCH("COLLEGE PARK",$AT1067))),"CLAYTON (COLLEGE PARK)",$E1067)))))</f>
        <v/>
      </c>
      <c r="AV1067" s="2">
        <f>IF($L1067="","",IF(""&amp;$F1067="2","DIESEL",IF(OR(""&amp;$F1067="G",""&amp;$F1067="H"),"GAS","")))</f>
        <v/>
      </c>
      <c r="AW1067" s="2">
        <f>IF($AV1067="","",$R1067)</f>
        <v/>
      </c>
      <c r="AX1067" s="2">
        <f>IF($AV1067="","",IF($AB1067=0,$R1067,0))</f>
        <v/>
      </c>
      <c r="AY1067" s="2">
        <f>IF($AV1067="","",IF(AND($Z1067=0,COUNTIF('AR SALES'!$L$2:$L$2501,$L1067)=0),"YES",""))</f>
        <v/>
      </c>
      <c r="AZ1067" s="2">
        <f>IF($AV1067="","",IFERROR(VLOOKUP($AU1067,CODES!$A:$B,2,FALSE),"NO CODE"))</f>
        <v/>
      </c>
      <c r="BA1067" s="2">
        <f>IF(""&amp;$F1067&lt;&gt;"4","",IF($AY1067="YES","",IF(ROUND(SUMIFS($AE$2:$AE$4001,$L$2:$L$4001,$L1067,$F$2:$F$4001,"4")-SUMIFS('AR SALES'!$Y$2:$Y$2501,'AR SALES'!$L$2:$L$2501,$L1067,'AR SALES'!$AD$2:$AD$2501,"OFF"),2)=0,"","STALE")))</f>
        <v/>
      </c>
      <c r="BB1067" s="2">
        <f>IF(OR(""&amp;$F1067="2",""&amp;$F1067="4",""&amp;$F1067="G",""&amp;$F1067="H"),IF($AY1067="YES","",IF($AB1067&lt;&gt;0,"",IF(COUNTIFS('AR SALES'!$L$2:$L$2501,$L1067,'AR SALES'!$AD$2:$AD$2501,IF(""&amp;$F1067="4","OFF","ON"),'AR SALES'!$AF$2:$AF$2501,"Y")&gt;0,"","NO EXEMPTION"))),"")</f>
        <v/>
      </c>
    </row>
    <row r="1068">
      <c r="AT1068" s="2">
        <f>IF($L1068="","",IFERROR(INDEX('AR SALES'!$H$2:$H$2501,MATCH(""&amp;$L1068,'AR SALES'!$AE$2:$AE$2501,0)),""))</f>
        <v/>
      </c>
      <c r="AU1068" s="2">
        <f>IF($L1068="","",IF($A1068&lt;&gt;"GA","",IF($E1068="FULTON",IF(ISNUMBER(SEARCH("COLLEGE PARK",$AT1068)),"FULTON (COLLEGE PARK)",IF(ISNUMBER(SEARCH("HAPEVILLE",$AT1068)),"FULTON (HAPEVILLE)",IF(ISNUMBER(SEARCH("EAST POINT",$AT1068)),"FULTON (EAST POINT)",IF(ISNUMBER(SEARCH("ATLANTA",$AT1068)),"FULTON (ATL LIMITS)","FULTON")))),IF($E1068="DEKALB",IF(ISNUMBER(SEARCH("ATLANTA",$AT1068)),"DEKALB (ATL LIMITS)","DEKALB"),IF(AND($E1068="CLAYTON",ISNUMBER(SEARCH("COLLEGE PARK",$AT1068))),"CLAYTON (COLLEGE PARK)",$E1068)))))</f>
        <v/>
      </c>
      <c r="AV1068" s="2">
        <f>IF($L1068="","",IF(""&amp;$F1068="2","DIESEL",IF(OR(""&amp;$F1068="G",""&amp;$F1068="H"),"GAS","")))</f>
        <v/>
      </c>
      <c r="AW1068" s="2">
        <f>IF($AV1068="","",$R1068)</f>
        <v/>
      </c>
      <c r="AX1068" s="2">
        <f>IF($AV1068="","",IF($AB1068=0,$R1068,0))</f>
        <v/>
      </c>
      <c r="AY1068" s="2">
        <f>IF($AV1068="","",IF(AND($Z1068=0,COUNTIF('AR SALES'!$L$2:$L$2501,$L1068)=0),"YES",""))</f>
        <v/>
      </c>
      <c r="AZ1068" s="2">
        <f>IF($AV1068="","",IFERROR(VLOOKUP($AU1068,CODES!$A:$B,2,FALSE),"NO CODE"))</f>
        <v/>
      </c>
      <c r="BA1068" s="2">
        <f>IF(""&amp;$F1068&lt;&gt;"4","",IF($AY1068="YES","",IF(ROUND(SUMIFS($AE$2:$AE$4001,$L$2:$L$4001,$L1068,$F$2:$F$4001,"4")-SUMIFS('AR SALES'!$Y$2:$Y$2501,'AR SALES'!$L$2:$L$2501,$L1068,'AR SALES'!$AD$2:$AD$2501,"OFF"),2)=0,"","STALE")))</f>
        <v/>
      </c>
      <c r="BB1068" s="2">
        <f>IF(OR(""&amp;$F1068="2",""&amp;$F1068="4",""&amp;$F1068="G",""&amp;$F1068="H"),IF($AY1068="YES","",IF($AB1068&lt;&gt;0,"",IF(COUNTIFS('AR SALES'!$L$2:$L$2501,$L1068,'AR SALES'!$AD$2:$AD$2501,IF(""&amp;$F1068="4","OFF","ON"),'AR SALES'!$AF$2:$AF$2501,"Y")&gt;0,"","NO EXEMPTION"))),"")</f>
        <v/>
      </c>
    </row>
    <row r="1069">
      <c r="AT1069" s="2">
        <f>IF($L1069="","",IFERROR(INDEX('AR SALES'!$H$2:$H$2501,MATCH(""&amp;$L1069,'AR SALES'!$AE$2:$AE$2501,0)),""))</f>
        <v/>
      </c>
      <c r="AU1069" s="2">
        <f>IF($L1069="","",IF($A1069&lt;&gt;"GA","",IF($E1069="FULTON",IF(ISNUMBER(SEARCH("COLLEGE PARK",$AT1069)),"FULTON (COLLEGE PARK)",IF(ISNUMBER(SEARCH("HAPEVILLE",$AT1069)),"FULTON (HAPEVILLE)",IF(ISNUMBER(SEARCH("EAST POINT",$AT1069)),"FULTON (EAST POINT)",IF(ISNUMBER(SEARCH("ATLANTA",$AT1069)),"FULTON (ATL LIMITS)","FULTON")))),IF($E1069="DEKALB",IF(ISNUMBER(SEARCH("ATLANTA",$AT1069)),"DEKALB (ATL LIMITS)","DEKALB"),IF(AND($E1069="CLAYTON",ISNUMBER(SEARCH("COLLEGE PARK",$AT1069))),"CLAYTON (COLLEGE PARK)",$E1069)))))</f>
        <v/>
      </c>
      <c r="AV1069" s="2">
        <f>IF($L1069="","",IF(""&amp;$F1069="2","DIESEL",IF(OR(""&amp;$F1069="G",""&amp;$F1069="H"),"GAS","")))</f>
        <v/>
      </c>
      <c r="AW1069" s="2">
        <f>IF($AV1069="","",$R1069)</f>
        <v/>
      </c>
      <c r="AX1069" s="2">
        <f>IF($AV1069="","",IF($AB1069=0,$R1069,0))</f>
        <v/>
      </c>
      <c r="AY1069" s="2">
        <f>IF($AV1069="","",IF(AND($Z1069=0,COUNTIF('AR SALES'!$L$2:$L$2501,$L1069)=0),"YES",""))</f>
        <v/>
      </c>
      <c r="AZ1069" s="2">
        <f>IF($AV1069="","",IFERROR(VLOOKUP($AU1069,CODES!$A:$B,2,FALSE),"NO CODE"))</f>
        <v/>
      </c>
      <c r="BA1069" s="2">
        <f>IF(""&amp;$F1069&lt;&gt;"4","",IF($AY1069="YES","",IF(ROUND(SUMIFS($AE$2:$AE$4001,$L$2:$L$4001,$L1069,$F$2:$F$4001,"4")-SUMIFS('AR SALES'!$Y$2:$Y$2501,'AR SALES'!$L$2:$L$2501,$L1069,'AR SALES'!$AD$2:$AD$2501,"OFF"),2)=0,"","STALE")))</f>
        <v/>
      </c>
      <c r="BB1069" s="2">
        <f>IF(OR(""&amp;$F1069="2",""&amp;$F1069="4",""&amp;$F1069="G",""&amp;$F1069="H"),IF($AY1069="YES","",IF($AB1069&lt;&gt;0,"",IF(COUNTIFS('AR SALES'!$L$2:$L$2501,$L1069,'AR SALES'!$AD$2:$AD$2501,IF(""&amp;$F1069="4","OFF","ON"),'AR SALES'!$AF$2:$AF$2501,"Y")&gt;0,"","NO EXEMPTION"))),"")</f>
        <v/>
      </c>
    </row>
    <row r="1070">
      <c r="AT1070" s="2">
        <f>IF($L1070="","",IFERROR(INDEX('AR SALES'!$H$2:$H$2501,MATCH(""&amp;$L1070,'AR SALES'!$AE$2:$AE$2501,0)),""))</f>
        <v/>
      </c>
      <c r="AU1070" s="2">
        <f>IF($L1070="","",IF($A1070&lt;&gt;"GA","",IF($E1070="FULTON",IF(ISNUMBER(SEARCH("COLLEGE PARK",$AT1070)),"FULTON (COLLEGE PARK)",IF(ISNUMBER(SEARCH("HAPEVILLE",$AT1070)),"FULTON (HAPEVILLE)",IF(ISNUMBER(SEARCH("EAST POINT",$AT1070)),"FULTON (EAST POINT)",IF(ISNUMBER(SEARCH("ATLANTA",$AT1070)),"FULTON (ATL LIMITS)","FULTON")))),IF($E1070="DEKALB",IF(ISNUMBER(SEARCH("ATLANTA",$AT1070)),"DEKALB (ATL LIMITS)","DEKALB"),IF(AND($E1070="CLAYTON",ISNUMBER(SEARCH("COLLEGE PARK",$AT1070))),"CLAYTON (COLLEGE PARK)",$E1070)))))</f>
        <v/>
      </c>
      <c r="AV1070" s="2">
        <f>IF($L1070="","",IF(""&amp;$F1070="2","DIESEL",IF(OR(""&amp;$F1070="G",""&amp;$F1070="H"),"GAS","")))</f>
        <v/>
      </c>
      <c r="AW1070" s="2">
        <f>IF($AV1070="","",$R1070)</f>
        <v/>
      </c>
      <c r="AX1070" s="2">
        <f>IF($AV1070="","",IF($AB1070=0,$R1070,0))</f>
        <v/>
      </c>
      <c r="AY1070" s="2">
        <f>IF($AV1070="","",IF(AND($Z1070=0,COUNTIF('AR SALES'!$L$2:$L$2501,$L1070)=0),"YES",""))</f>
        <v/>
      </c>
      <c r="AZ1070" s="2">
        <f>IF($AV1070="","",IFERROR(VLOOKUP($AU1070,CODES!$A:$B,2,FALSE),"NO CODE"))</f>
        <v/>
      </c>
      <c r="BA1070" s="2">
        <f>IF(""&amp;$F1070&lt;&gt;"4","",IF($AY1070="YES","",IF(ROUND(SUMIFS($AE$2:$AE$4001,$L$2:$L$4001,$L1070,$F$2:$F$4001,"4")-SUMIFS('AR SALES'!$Y$2:$Y$2501,'AR SALES'!$L$2:$L$2501,$L1070,'AR SALES'!$AD$2:$AD$2501,"OFF"),2)=0,"","STALE")))</f>
        <v/>
      </c>
      <c r="BB1070" s="2">
        <f>IF(OR(""&amp;$F1070="2",""&amp;$F1070="4",""&amp;$F1070="G",""&amp;$F1070="H"),IF($AY1070="YES","",IF($AB1070&lt;&gt;0,"",IF(COUNTIFS('AR SALES'!$L$2:$L$2501,$L1070,'AR SALES'!$AD$2:$AD$2501,IF(""&amp;$F1070="4","OFF","ON"),'AR SALES'!$AF$2:$AF$2501,"Y")&gt;0,"","NO EXEMPTION"))),"")</f>
        <v/>
      </c>
    </row>
    <row r="1071">
      <c r="AT1071" s="2">
        <f>IF($L1071="","",IFERROR(INDEX('AR SALES'!$H$2:$H$2501,MATCH(""&amp;$L1071,'AR SALES'!$AE$2:$AE$2501,0)),""))</f>
        <v/>
      </c>
      <c r="AU1071" s="2">
        <f>IF($L1071="","",IF($A1071&lt;&gt;"GA","",IF($E1071="FULTON",IF(ISNUMBER(SEARCH("COLLEGE PARK",$AT1071)),"FULTON (COLLEGE PARK)",IF(ISNUMBER(SEARCH("HAPEVILLE",$AT1071)),"FULTON (HAPEVILLE)",IF(ISNUMBER(SEARCH("EAST POINT",$AT1071)),"FULTON (EAST POINT)",IF(ISNUMBER(SEARCH("ATLANTA",$AT1071)),"FULTON (ATL LIMITS)","FULTON")))),IF($E1071="DEKALB",IF(ISNUMBER(SEARCH("ATLANTA",$AT1071)),"DEKALB (ATL LIMITS)","DEKALB"),IF(AND($E1071="CLAYTON",ISNUMBER(SEARCH("COLLEGE PARK",$AT1071))),"CLAYTON (COLLEGE PARK)",$E1071)))))</f>
        <v/>
      </c>
      <c r="AV1071" s="2">
        <f>IF($L1071="","",IF(""&amp;$F1071="2","DIESEL",IF(OR(""&amp;$F1071="G",""&amp;$F1071="H"),"GAS","")))</f>
        <v/>
      </c>
      <c r="AW1071" s="2">
        <f>IF($AV1071="","",$R1071)</f>
        <v/>
      </c>
      <c r="AX1071" s="2">
        <f>IF($AV1071="","",IF($AB1071=0,$R1071,0))</f>
        <v/>
      </c>
      <c r="AY1071" s="2">
        <f>IF($AV1071="","",IF(AND($Z1071=0,COUNTIF('AR SALES'!$L$2:$L$2501,$L1071)=0),"YES",""))</f>
        <v/>
      </c>
      <c r="AZ1071" s="2">
        <f>IF($AV1071="","",IFERROR(VLOOKUP($AU1071,CODES!$A:$B,2,FALSE),"NO CODE"))</f>
        <v/>
      </c>
      <c r="BA1071" s="2">
        <f>IF(""&amp;$F1071&lt;&gt;"4","",IF($AY1071="YES","",IF(ROUND(SUMIFS($AE$2:$AE$4001,$L$2:$L$4001,$L1071,$F$2:$F$4001,"4")-SUMIFS('AR SALES'!$Y$2:$Y$2501,'AR SALES'!$L$2:$L$2501,$L1071,'AR SALES'!$AD$2:$AD$2501,"OFF"),2)=0,"","STALE")))</f>
        <v/>
      </c>
      <c r="BB1071" s="2">
        <f>IF(OR(""&amp;$F1071="2",""&amp;$F1071="4",""&amp;$F1071="G",""&amp;$F1071="H"),IF($AY1071="YES","",IF($AB1071&lt;&gt;0,"",IF(COUNTIFS('AR SALES'!$L$2:$L$2501,$L1071,'AR SALES'!$AD$2:$AD$2501,IF(""&amp;$F1071="4","OFF","ON"),'AR SALES'!$AF$2:$AF$2501,"Y")&gt;0,"","NO EXEMPTION"))),"")</f>
        <v/>
      </c>
    </row>
    <row r="1072">
      <c r="AT1072" s="2">
        <f>IF($L1072="","",IFERROR(INDEX('AR SALES'!$H$2:$H$2501,MATCH(""&amp;$L1072,'AR SALES'!$AE$2:$AE$2501,0)),""))</f>
        <v/>
      </c>
      <c r="AU1072" s="2">
        <f>IF($L1072="","",IF($A1072&lt;&gt;"GA","",IF($E1072="FULTON",IF(ISNUMBER(SEARCH("COLLEGE PARK",$AT1072)),"FULTON (COLLEGE PARK)",IF(ISNUMBER(SEARCH("HAPEVILLE",$AT1072)),"FULTON (HAPEVILLE)",IF(ISNUMBER(SEARCH("EAST POINT",$AT1072)),"FULTON (EAST POINT)",IF(ISNUMBER(SEARCH("ATLANTA",$AT1072)),"FULTON (ATL LIMITS)","FULTON")))),IF($E1072="DEKALB",IF(ISNUMBER(SEARCH("ATLANTA",$AT1072)),"DEKALB (ATL LIMITS)","DEKALB"),IF(AND($E1072="CLAYTON",ISNUMBER(SEARCH("COLLEGE PARK",$AT1072))),"CLAYTON (COLLEGE PARK)",$E1072)))))</f>
        <v/>
      </c>
      <c r="AV1072" s="2">
        <f>IF($L1072="","",IF(""&amp;$F1072="2","DIESEL",IF(OR(""&amp;$F1072="G",""&amp;$F1072="H"),"GAS","")))</f>
        <v/>
      </c>
      <c r="AW1072" s="2">
        <f>IF($AV1072="","",$R1072)</f>
        <v/>
      </c>
      <c r="AX1072" s="2">
        <f>IF($AV1072="","",IF($AB1072=0,$R1072,0))</f>
        <v/>
      </c>
      <c r="AY1072" s="2">
        <f>IF($AV1072="","",IF(AND($Z1072=0,COUNTIF('AR SALES'!$L$2:$L$2501,$L1072)=0),"YES",""))</f>
        <v/>
      </c>
      <c r="AZ1072" s="2">
        <f>IF($AV1072="","",IFERROR(VLOOKUP($AU1072,CODES!$A:$B,2,FALSE),"NO CODE"))</f>
        <v/>
      </c>
      <c r="BA1072" s="2">
        <f>IF(""&amp;$F1072&lt;&gt;"4","",IF($AY1072="YES","",IF(ROUND(SUMIFS($AE$2:$AE$4001,$L$2:$L$4001,$L1072,$F$2:$F$4001,"4")-SUMIFS('AR SALES'!$Y$2:$Y$2501,'AR SALES'!$L$2:$L$2501,$L1072,'AR SALES'!$AD$2:$AD$2501,"OFF"),2)=0,"","STALE")))</f>
        <v/>
      </c>
      <c r="BB1072" s="2">
        <f>IF(OR(""&amp;$F1072="2",""&amp;$F1072="4",""&amp;$F1072="G",""&amp;$F1072="H"),IF($AY1072="YES","",IF($AB1072&lt;&gt;0,"",IF(COUNTIFS('AR SALES'!$L$2:$L$2501,$L1072,'AR SALES'!$AD$2:$AD$2501,IF(""&amp;$F1072="4","OFF","ON"),'AR SALES'!$AF$2:$AF$2501,"Y")&gt;0,"","NO EXEMPTION"))),"")</f>
        <v/>
      </c>
    </row>
    <row r="1073">
      <c r="AT1073" s="2">
        <f>IF($L1073="","",IFERROR(INDEX('AR SALES'!$H$2:$H$2501,MATCH(""&amp;$L1073,'AR SALES'!$AE$2:$AE$2501,0)),""))</f>
        <v/>
      </c>
      <c r="AU1073" s="2">
        <f>IF($L1073="","",IF($A1073&lt;&gt;"GA","",IF($E1073="FULTON",IF(ISNUMBER(SEARCH("COLLEGE PARK",$AT1073)),"FULTON (COLLEGE PARK)",IF(ISNUMBER(SEARCH("HAPEVILLE",$AT1073)),"FULTON (HAPEVILLE)",IF(ISNUMBER(SEARCH("EAST POINT",$AT1073)),"FULTON (EAST POINT)",IF(ISNUMBER(SEARCH("ATLANTA",$AT1073)),"FULTON (ATL LIMITS)","FULTON")))),IF($E1073="DEKALB",IF(ISNUMBER(SEARCH("ATLANTA",$AT1073)),"DEKALB (ATL LIMITS)","DEKALB"),IF(AND($E1073="CLAYTON",ISNUMBER(SEARCH("COLLEGE PARK",$AT1073))),"CLAYTON (COLLEGE PARK)",$E1073)))))</f>
        <v/>
      </c>
      <c r="AV1073" s="2">
        <f>IF($L1073="","",IF(""&amp;$F1073="2","DIESEL",IF(OR(""&amp;$F1073="G",""&amp;$F1073="H"),"GAS","")))</f>
        <v/>
      </c>
      <c r="AW1073" s="2">
        <f>IF($AV1073="","",$R1073)</f>
        <v/>
      </c>
      <c r="AX1073" s="2">
        <f>IF($AV1073="","",IF($AB1073=0,$R1073,0))</f>
        <v/>
      </c>
      <c r="AY1073" s="2">
        <f>IF($AV1073="","",IF(AND($Z1073=0,COUNTIF('AR SALES'!$L$2:$L$2501,$L1073)=0),"YES",""))</f>
        <v/>
      </c>
      <c r="AZ1073" s="2">
        <f>IF($AV1073="","",IFERROR(VLOOKUP($AU1073,CODES!$A:$B,2,FALSE),"NO CODE"))</f>
        <v/>
      </c>
      <c r="BA1073" s="2">
        <f>IF(""&amp;$F1073&lt;&gt;"4","",IF($AY1073="YES","",IF(ROUND(SUMIFS($AE$2:$AE$4001,$L$2:$L$4001,$L1073,$F$2:$F$4001,"4")-SUMIFS('AR SALES'!$Y$2:$Y$2501,'AR SALES'!$L$2:$L$2501,$L1073,'AR SALES'!$AD$2:$AD$2501,"OFF"),2)=0,"","STALE")))</f>
        <v/>
      </c>
      <c r="BB1073" s="2">
        <f>IF(OR(""&amp;$F1073="2",""&amp;$F1073="4",""&amp;$F1073="G",""&amp;$F1073="H"),IF($AY1073="YES","",IF($AB1073&lt;&gt;0,"",IF(COUNTIFS('AR SALES'!$L$2:$L$2501,$L1073,'AR SALES'!$AD$2:$AD$2501,IF(""&amp;$F1073="4","OFF","ON"),'AR SALES'!$AF$2:$AF$2501,"Y")&gt;0,"","NO EXEMPTION"))),"")</f>
        <v/>
      </c>
    </row>
    <row r="1074">
      <c r="AT1074" s="2">
        <f>IF($L1074="","",IFERROR(INDEX('AR SALES'!$H$2:$H$2501,MATCH(""&amp;$L1074,'AR SALES'!$AE$2:$AE$2501,0)),""))</f>
        <v/>
      </c>
      <c r="AU1074" s="2">
        <f>IF($L1074="","",IF($A1074&lt;&gt;"GA","",IF($E1074="FULTON",IF(ISNUMBER(SEARCH("COLLEGE PARK",$AT1074)),"FULTON (COLLEGE PARK)",IF(ISNUMBER(SEARCH("HAPEVILLE",$AT1074)),"FULTON (HAPEVILLE)",IF(ISNUMBER(SEARCH("EAST POINT",$AT1074)),"FULTON (EAST POINT)",IF(ISNUMBER(SEARCH("ATLANTA",$AT1074)),"FULTON (ATL LIMITS)","FULTON")))),IF($E1074="DEKALB",IF(ISNUMBER(SEARCH("ATLANTA",$AT1074)),"DEKALB (ATL LIMITS)","DEKALB"),IF(AND($E1074="CLAYTON",ISNUMBER(SEARCH("COLLEGE PARK",$AT1074))),"CLAYTON (COLLEGE PARK)",$E1074)))))</f>
        <v/>
      </c>
      <c r="AV1074" s="2">
        <f>IF($L1074="","",IF(""&amp;$F1074="2","DIESEL",IF(OR(""&amp;$F1074="G",""&amp;$F1074="H"),"GAS","")))</f>
        <v/>
      </c>
      <c r="AW1074" s="2">
        <f>IF($AV1074="","",$R1074)</f>
        <v/>
      </c>
      <c r="AX1074" s="2">
        <f>IF($AV1074="","",IF($AB1074=0,$R1074,0))</f>
        <v/>
      </c>
      <c r="AY1074" s="2">
        <f>IF($AV1074="","",IF(AND($Z1074=0,COUNTIF('AR SALES'!$L$2:$L$2501,$L1074)=0),"YES",""))</f>
        <v/>
      </c>
      <c r="AZ1074" s="2">
        <f>IF($AV1074="","",IFERROR(VLOOKUP($AU1074,CODES!$A:$B,2,FALSE),"NO CODE"))</f>
        <v/>
      </c>
      <c r="BA1074" s="2">
        <f>IF(""&amp;$F1074&lt;&gt;"4","",IF($AY1074="YES","",IF(ROUND(SUMIFS($AE$2:$AE$4001,$L$2:$L$4001,$L1074,$F$2:$F$4001,"4")-SUMIFS('AR SALES'!$Y$2:$Y$2501,'AR SALES'!$L$2:$L$2501,$L1074,'AR SALES'!$AD$2:$AD$2501,"OFF"),2)=0,"","STALE")))</f>
        <v/>
      </c>
      <c r="BB1074" s="2">
        <f>IF(OR(""&amp;$F1074="2",""&amp;$F1074="4",""&amp;$F1074="G",""&amp;$F1074="H"),IF($AY1074="YES","",IF($AB1074&lt;&gt;0,"",IF(COUNTIFS('AR SALES'!$L$2:$L$2501,$L1074,'AR SALES'!$AD$2:$AD$2501,IF(""&amp;$F1074="4","OFF","ON"),'AR SALES'!$AF$2:$AF$2501,"Y")&gt;0,"","NO EXEMPTION"))),"")</f>
        <v/>
      </c>
    </row>
    <row r="1075">
      <c r="AT1075" s="2">
        <f>IF($L1075="","",IFERROR(INDEX('AR SALES'!$H$2:$H$2501,MATCH(""&amp;$L1075,'AR SALES'!$AE$2:$AE$2501,0)),""))</f>
        <v/>
      </c>
      <c r="AU1075" s="2">
        <f>IF($L1075="","",IF($A1075&lt;&gt;"GA","",IF($E1075="FULTON",IF(ISNUMBER(SEARCH("COLLEGE PARK",$AT1075)),"FULTON (COLLEGE PARK)",IF(ISNUMBER(SEARCH("HAPEVILLE",$AT1075)),"FULTON (HAPEVILLE)",IF(ISNUMBER(SEARCH("EAST POINT",$AT1075)),"FULTON (EAST POINT)",IF(ISNUMBER(SEARCH("ATLANTA",$AT1075)),"FULTON (ATL LIMITS)","FULTON")))),IF($E1075="DEKALB",IF(ISNUMBER(SEARCH("ATLANTA",$AT1075)),"DEKALB (ATL LIMITS)","DEKALB"),IF(AND($E1075="CLAYTON",ISNUMBER(SEARCH("COLLEGE PARK",$AT1075))),"CLAYTON (COLLEGE PARK)",$E1075)))))</f>
        <v/>
      </c>
      <c r="AV1075" s="2">
        <f>IF($L1075="","",IF(""&amp;$F1075="2","DIESEL",IF(OR(""&amp;$F1075="G",""&amp;$F1075="H"),"GAS","")))</f>
        <v/>
      </c>
      <c r="AW1075" s="2">
        <f>IF($AV1075="","",$R1075)</f>
        <v/>
      </c>
      <c r="AX1075" s="2">
        <f>IF($AV1075="","",IF($AB1075=0,$R1075,0))</f>
        <v/>
      </c>
      <c r="AY1075" s="2">
        <f>IF($AV1075="","",IF(AND($Z1075=0,COUNTIF('AR SALES'!$L$2:$L$2501,$L1075)=0),"YES",""))</f>
        <v/>
      </c>
      <c r="AZ1075" s="2">
        <f>IF($AV1075="","",IFERROR(VLOOKUP($AU1075,CODES!$A:$B,2,FALSE),"NO CODE"))</f>
        <v/>
      </c>
      <c r="BA1075" s="2">
        <f>IF(""&amp;$F1075&lt;&gt;"4","",IF($AY1075="YES","",IF(ROUND(SUMIFS($AE$2:$AE$4001,$L$2:$L$4001,$L1075,$F$2:$F$4001,"4")-SUMIFS('AR SALES'!$Y$2:$Y$2501,'AR SALES'!$L$2:$L$2501,$L1075,'AR SALES'!$AD$2:$AD$2501,"OFF"),2)=0,"","STALE")))</f>
        <v/>
      </c>
      <c r="BB1075" s="2">
        <f>IF(OR(""&amp;$F1075="2",""&amp;$F1075="4",""&amp;$F1075="G",""&amp;$F1075="H"),IF($AY1075="YES","",IF($AB1075&lt;&gt;0,"",IF(COUNTIFS('AR SALES'!$L$2:$L$2501,$L1075,'AR SALES'!$AD$2:$AD$2501,IF(""&amp;$F1075="4","OFF","ON"),'AR SALES'!$AF$2:$AF$2501,"Y")&gt;0,"","NO EXEMPTION"))),"")</f>
        <v/>
      </c>
    </row>
    <row r="1076">
      <c r="AT1076" s="2">
        <f>IF($L1076="","",IFERROR(INDEX('AR SALES'!$H$2:$H$2501,MATCH(""&amp;$L1076,'AR SALES'!$AE$2:$AE$2501,0)),""))</f>
        <v/>
      </c>
      <c r="AU1076" s="2">
        <f>IF($L1076="","",IF($A1076&lt;&gt;"GA","",IF($E1076="FULTON",IF(ISNUMBER(SEARCH("COLLEGE PARK",$AT1076)),"FULTON (COLLEGE PARK)",IF(ISNUMBER(SEARCH("HAPEVILLE",$AT1076)),"FULTON (HAPEVILLE)",IF(ISNUMBER(SEARCH("EAST POINT",$AT1076)),"FULTON (EAST POINT)",IF(ISNUMBER(SEARCH("ATLANTA",$AT1076)),"FULTON (ATL LIMITS)","FULTON")))),IF($E1076="DEKALB",IF(ISNUMBER(SEARCH("ATLANTA",$AT1076)),"DEKALB (ATL LIMITS)","DEKALB"),IF(AND($E1076="CLAYTON",ISNUMBER(SEARCH("COLLEGE PARK",$AT1076))),"CLAYTON (COLLEGE PARK)",$E1076)))))</f>
        <v/>
      </c>
      <c r="AV1076" s="2">
        <f>IF($L1076="","",IF(""&amp;$F1076="2","DIESEL",IF(OR(""&amp;$F1076="G",""&amp;$F1076="H"),"GAS","")))</f>
        <v/>
      </c>
      <c r="AW1076" s="2">
        <f>IF($AV1076="","",$R1076)</f>
        <v/>
      </c>
      <c r="AX1076" s="2">
        <f>IF($AV1076="","",IF($AB1076=0,$R1076,0))</f>
        <v/>
      </c>
      <c r="AY1076" s="2">
        <f>IF($AV1076="","",IF(AND($Z1076=0,COUNTIF('AR SALES'!$L$2:$L$2501,$L1076)=0),"YES",""))</f>
        <v/>
      </c>
      <c r="AZ1076" s="2">
        <f>IF($AV1076="","",IFERROR(VLOOKUP($AU1076,CODES!$A:$B,2,FALSE),"NO CODE"))</f>
        <v/>
      </c>
      <c r="BA1076" s="2">
        <f>IF(""&amp;$F1076&lt;&gt;"4","",IF($AY1076="YES","",IF(ROUND(SUMIFS($AE$2:$AE$4001,$L$2:$L$4001,$L1076,$F$2:$F$4001,"4")-SUMIFS('AR SALES'!$Y$2:$Y$2501,'AR SALES'!$L$2:$L$2501,$L1076,'AR SALES'!$AD$2:$AD$2501,"OFF"),2)=0,"","STALE")))</f>
        <v/>
      </c>
      <c r="BB1076" s="2">
        <f>IF(OR(""&amp;$F1076="2",""&amp;$F1076="4",""&amp;$F1076="G",""&amp;$F1076="H"),IF($AY1076="YES","",IF($AB1076&lt;&gt;0,"",IF(COUNTIFS('AR SALES'!$L$2:$L$2501,$L1076,'AR SALES'!$AD$2:$AD$2501,IF(""&amp;$F1076="4","OFF","ON"),'AR SALES'!$AF$2:$AF$2501,"Y")&gt;0,"","NO EXEMPTION"))),"")</f>
        <v/>
      </c>
    </row>
    <row r="1077">
      <c r="AT1077" s="2">
        <f>IF($L1077="","",IFERROR(INDEX('AR SALES'!$H$2:$H$2501,MATCH(""&amp;$L1077,'AR SALES'!$AE$2:$AE$2501,0)),""))</f>
        <v/>
      </c>
      <c r="AU1077" s="2">
        <f>IF($L1077="","",IF($A1077&lt;&gt;"GA","",IF($E1077="FULTON",IF(ISNUMBER(SEARCH("COLLEGE PARK",$AT1077)),"FULTON (COLLEGE PARK)",IF(ISNUMBER(SEARCH("HAPEVILLE",$AT1077)),"FULTON (HAPEVILLE)",IF(ISNUMBER(SEARCH("EAST POINT",$AT1077)),"FULTON (EAST POINT)",IF(ISNUMBER(SEARCH("ATLANTA",$AT1077)),"FULTON (ATL LIMITS)","FULTON")))),IF($E1077="DEKALB",IF(ISNUMBER(SEARCH("ATLANTA",$AT1077)),"DEKALB (ATL LIMITS)","DEKALB"),IF(AND($E1077="CLAYTON",ISNUMBER(SEARCH("COLLEGE PARK",$AT1077))),"CLAYTON (COLLEGE PARK)",$E1077)))))</f>
        <v/>
      </c>
      <c r="AV1077" s="2">
        <f>IF($L1077="","",IF(""&amp;$F1077="2","DIESEL",IF(OR(""&amp;$F1077="G",""&amp;$F1077="H"),"GAS","")))</f>
        <v/>
      </c>
      <c r="AW1077" s="2">
        <f>IF($AV1077="","",$R1077)</f>
        <v/>
      </c>
      <c r="AX1077" s="2">
        <f>IF($AV1077="","",IF($AB1077=0,$R1077,0))</f>
        <v/>
      </c>
      <c r="AY1077" s="2">
        <f>IF($AV1077="","",IF(AND($Z1077=0,COUNTIF('AR SALES'!$L$2:$L$2501,$L1077)=0),"YES",""))</f>
        <v/>
      </c>
      <c r="AZ1077" s="2">
        <f>IF($AV1077="","",IFERROR(VLOOKUP($AU1077,CODES!$A:$B,2,FALSE),"NO CODE"))</f>
        <v/>
      </c>
      <c r="BA1077" s="2">
        <f>IF(""&amp;$F1077&lt;&gt;"4","",IF($AY1077="YES","",IF(ROUND(SUMIFS($AE$2:$AE$4001,$L$2:$L$4001,$L1077,$F$2:$F$4001,"4")-SUMIFS('AR SALES'!$Y$2:$Y$2501,'AR SALES'!$L$2:$L$2501,$L1077,'AR SALES'!$AD$2:$AD$2501,"OFF"),2)=0,"","STALE")))</f>
        <v/>
      </c>
      <c r="BB1077" s="2">
        <f>IF(OR(""&amp;$F1077="2",""&amp;$F1077="4",""&amp;$F1077="G",""&amp;$F1077="H"),IF($AY1077="YES","",IF($AB1077&lt;&gt;0,"",IF(COUNTIFS('AR SALES'!$L$2:$L$2501,$L1077,'AR SALES'!$AD$2:$AD$2501,IF(""&amp;$F1077="4","OFF","ON"),'AR SALES'!$AF$2:$AF$2501,"Y")&gt;0,"","NO EXEMPTION"))),"")</f>
        <v/>
      </c>
    </row>
    <row r="1078">
      <c r="AT1078" s="2">
        <f>IF($L1078="","",IFERROR(INDEX('AR SALES'!$H$2:$H$2501,MATCH(""&amp;$L1078,'AR SALES'!$AE$2:$AE$2501,0)),""))</f>
        <v/>
      </c>
      <c r="AU1078" s="2">
        <f>IF($L1078="","",IF($A1078&lt;&gt;"GA","",IF($E1078="FULTON",IF(ISNUMBER(SEARCH("COLLEGE PARK",$AT1078)),"FULTON (COLLEGE PARK)",IF(ISNUMBER(SEARCH("HAPEVILLE",$AT1078)),"FULTON (HAPEVILLE)",IF(ISNUMBER(SEARCH("EAST POINT",$AT1078)),"FULTON (EAST POINT)",IF(ISNUMBER(SEARCH("ATLANTA",$AT1078)),"FULTON (ATL LIMITS)","FULTON")))),IF($E1078="DEKALB",IF(ISNUMBER(SEARCH("ATLANTA",$AT1078)),"DEKALB (ATL LIMITS)","DEKALB"),IF(AND($E1078="CLAYTON",ISNUMBER(SEARCH("COLLEGE PARK",$AT1078))),"CLAYTON (COLLEGE PARK)",$E1078)))))</f>
        <v/>
      </c>
      <c r="AV1078" s="2">
        <f>IF($L1078="","",IF(""&amp;$F1078="2","DIESEL",IF(OR(""&amp;$F1078="G",""&amp;$F1078="H"),"GAS","")))</f>
        <v/>
      </c>
      <c r="AW1078" s="2">
        <f>IF($AV1078="","",$R1078)</f>
        <v/>
      </c>
      <c r="AX1078" s="2">
        <f>IF($AV1078="","",IF($AB1078=0,$R1078,0))</f>
        <v/>
      </c>
      <c r="AY1078" s="2">
        <f>IF($AV1078="","",IF(AND($Z1078=0,COUNTIF('AR SALES'!$L$2:$L$2501,$L1078)=0),"YES",""))</f>
        <v/>
      </c>
      <c r="AZ1078" s="2">
        <f>IF($AV1078="","",IFERROR(VLOOKUP($AU1078,CODES!$A:$B,2,FALSE),"NO CODE"))</f>
        <v/>
      </c>
      <c r="BA1078" s="2">
        <f>IF(""&amp;$F1078&lt;&gt;"4","",IF($AY1078="YES","",IF(ROUND(SUMIFS($AE$2:$AE$4001,$L$2:$L$4001,$L1078,$F$2:$F$4001,"4")-SUMIFS('AR SALES'!$Y$2:$Y$2501,'AR SALES'!$L$2:$L$2501,$L1078,'AR SALES'!$AD$2:$AD$2501,"OFF"),2)=0,"","STALE")))</f>
        <v/>
      </c>
      <c r="BB1078" s="2">
        <f>IF(OR(""&amp;$F1078="2",""&amp;$F1078="4",""&amp;$F1078="G",""&amp;$F1078="H"),IF($AY1078="YES","",IF($AB1078&lt;&gt;0,"",IF(COUNTIFS('AR SALES'!$L$2:$L$2501,$L1078,'AR SALES'!$AD$2:$AD$2501,IF(""&amp;$F1078="4","OFF","ON"),'AR SALES'!$AF$2:$AF$2501,"Y")&gt;0,"","NO EXEMPTION"))),"")</f>
        <v/>
      </c>
    </row>
    <row r="1079">
      <c r="AT1079" s="2">
        <f>IF($L1079="","",IFERROR(INDEX('AR SALES'!$H$2:$H$2501,MATCH(""&amp;$L1079,'AR SALES'!$AE$2:$AE$2501,0)),""))</f>
        <v/>
      </c>
      <c r="AU1079" s="2">
        <f>IF($L1079="","",IF($A1079&lt;&gt;"GA","",IF($E1079="FULTON",IF(ISNUMBER(SEARCH("COLLEGE PARK",$AT1079)),"FULTON (COLLEGE PARK)",IF(ISNUMBER(SEARCH("HAPEVILLE",$AT1079)),"FULTON (HAPEVILLE)",IF(ISNUMBER(SEARCH("EAST POINT",$AT1079)),"FULTON (EAST POINT)",IF(ISNUMBER(SEARCH("ATLANTA",$AT1079)),"FULTON (ATL LIMITS)","FULTON")))),IF($E1079="DEKALB",IF(ISNUMBER(SEARCH("ATLANTA",$AT1079)),"DEKALB (ATL LIMITS)","DEKALB"),IF(AND($E1079="CLAYTON",ISNUMBER(SEARCH("COLLEGE PARK",$AT1079))),"CLAYTON (COLLEGE PARK)",$E1079)))))</f>
        <v/>
      </c>
      <c r="AV1079" s="2">
        <f>IF($L1079="","",IF(""&amp;$F1079="2","DIESEL",IF(OR(""&amp;$F1079="G",""&amp;$F1079="H"),"GAS","")))</f>
        <v/>
      </c>
      <c r="AW1079" s="2">
        <f>IF($AV1079="","",$R1079)</f>
        <v/>
      </c>
      <c r="AX1079" s="2">
        <f>IF($AV1079="","",IF($AB1079=0,$R1079,0))</f>
        <v/>
      </c>
      <c r="AY1079" s="2">
        <f>IF($AV1079="","",IF(AND($Z1079=0,COUNTIF('AR SALES'!$L$2:$L$2501,$L1079)=0),"YES",""))</f>
        <v/>
      </c>
      <c r="AZ1079" s="2">
        <f>IF($AV1079="","",IFERROR(VLOOKUP($AU1079,CODES!$A:$B,2,FALSE),"NO CODE"))</f>
        <v/>
      </c>
      <c r="BA1079" s="2">
        <f>IF(""&amp;$F1079&lt;&gt;"4","",IF($AY1079="YES","",IF(ROUND(SUMIFS($AE$2:$AE$4001,$L$2:$L$4001,$L1079,$F$2:$F$4001,"4")-SUMIFS('AR SALES'!$Y$2:$Y$2501,'AR SALES'!$L$2:$L$2501,$L1079,'AR SALES'!$AD$2:$AD$2501,"OFF"),2)=0,"","STALE")))</f>
        <v/>
      </c>
      <c r="BB1079" s="2">
        <f>IF(OR(""&amp;$F1079="2",""&amp;$F1079="4",""&amp;$F1079="G",""&amp;$F1079="H"),IF($AY1079="YES","",IF($AB1079&lt;&gt;0,"",IF(COUNTIFS('AR SALES'!$L$2:$L$2501,$L1079,'AR SALES'!$AD$2:$AD$2501,IF(""&amp;$F1079="4","OFF","ON"),'AR SALES'!$AF$2:$AF$2501,"Y")&gt;0,"","NO EXEMPTION"))),"")</f>
        <v/>
      </c>
    </row>
    <row r="1080">
      <c r="AT1080" s="2">
        <f>IF($L1080="","",IFERROR(INDEX('AR SALES'!$H$2:$H$2501,MATCH(""&amp;$L1080,'AR SALES'!$AE$2:$AE$2501,0)),""))</f>
        <v/>
      </c>
      <c r="AU1080" s="2">
        <f>IF($L1080="","",IF($A1080&lt;&gt;"GA","",IF($E1080="FULTON",IF(ISNUMBER(SEARCH("COLLEGE PARK",$AT1080)),"FULTON (COLLEGE PARK)",IF(ISNUMBER(SEARCH("HAPEVILLE",$AT1080)),"FULTON (HAPEVILLE)",IF(ISNUMBER(SEARCH("EAST POINT",$AT1080)),"FULTON (EAST POINT)",IF(ISNUMBER(SEARCH("ATLANTA",$AT1080)),"FULTON (ATL LIMITS)","FULTON")))),IF($E1080="DEKALB",IF(ISNUMBER(SEARCH("ATLANTA",$AT1080)),"DEKALB (ATL LIMITS)","DEKALB"),IF(AND($E1080="CLAYTON",ISNUMBER(SEARCH("COLLEGE PARK",$AT1080))),"CLAYTON (COLLEGE PARK)",$E1080)))))</f>
        <v/>
      </c>
      <c r="AV1080" s="2">
        <f>IF($L1080="","",IF(""&amp;$F1080="2","DIESEL",IF(OR(""&amp;$F1080="G",""&amp;$F1080="H"),"GAS","")))</f>
        <v/>
      </c>
      <c r="AW1080" s="2">
        <f>IF($AV1080="","",$R1080)</f>
        <v/>
      </c>
      <c r="AX1080" s="2">
        <f>IF($AV1080="","",IF($AB1080=0,$R1080,0))</f>
        <v/>
      </c>
      <c r="AY1080" s="2">
        <f>IF($AV1080="","",IF(AND($Z1080=0,COUNTIF('AR SALES'!$L$2:$L$2501,$L1080)=0),"YES",""))</f>
        <v/>
      </c>
      <c r="AZ1080" s="2">
        <f>IF($AV1080="","",IFERROR(VLOOKUP($AU1080,CODES!$A:$B,2,FALSE),"NO CODE"))</f>
        <v/>
      </c>
      <c r="BA1080" s="2">
        <f>IF(""&amp;$F1080&lt;&gt;"4","",IF($AY1080="YES","",IF(ROUND(SUMIFS($AE$2:$AE$4001,$L$2:$L$4001,$L1080,$F$2:$F$4001,"4")-SUMIFS('AR SALES'!$Y$2:$Y$2501,'AR SALES'!$L$2:$L$2501,$L1080,'AR SALES'!$AD$2:$AD$2501,"OFF"),2)=0,"","STALE")))</f>
        <v/>
      </c>
      <c r="BB1080" s="2">
        <f>IF(OR(""&amp;$F1080="2",""&amp;$F1080="4",""&amp;$F1080="G",""&amp;$F1080="H"),IF($AY1080="YES","",IF($AB1080&lt;&gt;0,"",IF(COUNTIFS('AR SALES'!$L$2:$L$2501,$L1080,'AR SALES'!$AD$2:$AD$2501,IF(""&amp;$F1080="4","OFF","ON"),'AR SALES'!$AF$2:$AF$2501,"Y")&gt;0,"","NO EXEMPTION"))),"")</f>
        <v/>
      </c>
    </row>
    <row r="1081">
      <c r="AT1081" s="2">
        <f>IF($L1081="","",IFERROR(INDEX('AR SALES'!$H$2:$H$2501,MATCH(""&amp;$L1081,'AR SALES'!$AE$2:$AE$2501,0)),""))</f>
        <v/>
      </c>
      <c r="AU1081" s="2">
        <f>IF($L1081="","",IF($A1081&lt;&gt;"GA","",IF($E1081="FULTON",IF(ISNUMBER(SEARCH("COLLEGE PARK",$AT1081)),"FULTON (COLLEGE PARK)",IF(ISNUMBER(SEARCH("HAPEVILLE",$AT1081)),"FULTON (HAPEVILLE)",IF(ISNUMBER(SEARCH("EAST POINT",$AT1081)),"FULTON (EAST POINT)",IF(ISNUMBER(SEARCH("ATLANTA",$AT1081)),"FULTON (ATL LIMITS)","FULTON")))),IF($E1081="DEKALB",IF(ISNUMBER(SEARCH("ATLANTA",$AT1081)),"DEKALB (ATL LIMITS)","DEKALB"),IF(AND($E1081="CLAYTON",ISNUMBER(SEARCH("COLLEGE PARK",$AT1081))),"CLAYTON (COLLEGE PARK)",$E1081)))))</f>
        <v/>
      </c>
      <c r="AV1081" s="2">
        <f>IF($L1081="","",IF(""&amp;$F1081="2","DIESEL",IF(OR(""&amp;$F1081="G",""&amp;$F1081="H"),"GAS","")))</f>
        <v/>
      </c>
      <c r="AW1081" s="2">
        <f>IF($AV1081="","",$R1081)</f>
        <v/>
      </c>
      <c r="AX1081" s="2">
        <f>IF($AV1081="","",IF($AB1081=0,$R1081,0))</f>
        <v/>
      </c>
      <c r="AY1081" s="2">
        <f>IF($AV1081="","",IF(AND($Z1081=0,COUNTIF('AR SALES'!$L$2:$L$2501,$L1081)=0),"YES",""))</f>
        <v/>
      </c>
      <c r="AZ1081" s="2">
        <f>IF($AV1081="","",IFERROR(VLOOKUP($AU1081,CODES!$A:$B,2,FALSE),"NO CODE"))</f>
        <v/>
      </c>
      <c r="BA1081" s="2">
        <f>IF(""&amp;$F1081&lt;&gt;"4","",IF($AY1081="YES","",IF(ROUND(SUMIFS($AE$2:$AE$4001,$L$2:$L$4001,$L1081,$F$2:$F$4001,"4")-SUMIFS('AR SALES'!$Y$2:$Y$2501,'AR SALES'!$L$2:$L$2501,$L1081,'AR SALES'!$AD$2:$AD$2501,"OFF"),2)=0,"","STALE")))</f>
        <v/>
      </c>
      <c r="BB1081" s="2">
        <f>IF(OR(""&amp;$F1081="2",""&amp;$F1081="4",""&amp;$F1081="G",""&amp;$F1081="H"),IF($AY1081="YES","",IF($AB1081&lt;&gt;0,"",IF(COUNTIFS('AR SALES'!$L$2:$L$2501,$L1081,'AR SALES'!$AD$2:$AD$2501,IF(""&amp;$F1081="4","OFF","ON"),'AR SALES'!$AF$2:$AF$2501,"Y")&gt;0,"","NO EXEMPTION"))),"")</f>
        <v/>
      </c>
    </row>
    <row r="1082">
      <c r="AT1082" s="2">
        <f>IF($L1082="","",IFERROR(INDEX('AR SALES'!$H$2:$H$2501,MATCH(""&amp;$L1082,'AR SALES'!$AE$2:$AE$2501,0)),""))</f>
        <v/>
      </c>
      <c r="AU1082" s="2">
        <f>IF($L1082="","",IF($A1082&lt;&gt;"GA","",IF($E1082="FULTON",IF(ISNUMBER(SEARCH("COLLEGE PARK",$AT1082)),"FULTON (COLLEGE PARK)",IF(ISNUMBER(SEARCH("HAPEVILLE",$AT1082)),"FULTON (HAPEVILLE)",IF(ISNUMBER(SEARCH("EAST POINT",$AT1082)),"FULTON (EAST POINT)",IF(ISNUMBER(SEARCH("ATLANTA",$AT1082)),"FULTON (ATL LIMITS)","FULTON")))),IF($E1082="DEKALB",IF(ISNUMBER(SEARCH("ATLANTA",$AT1082)),"DEKALB (ATL LIMITS)","DEKALB"),IF(AND($E1082="CLAYTON",ISNUMBER(SEARCH("COLLEGE PARK",$AT1082))),"CLAYTON (COLLEGE PARK)",$E1082)))))</f>
        <v/>
      </c>
      <c r="AV1082" s="2">
        <f>IF($L1082="","",IF(""&amp;$F1082="2","DIESEL",IF(OR(""&amp;$F1082="G",""&amp;$F1082="H"),"GAS","")))</f>
        <v/>
      </c>
      <c r="AW1082" s="2">
        <f>IF($AV1082="","",$R1082)</f>
        <v/>
      </c>
      <c r="AX1082" s="2">
        <f>IF($AV1082="","",IF($AB1082=0,$R1082,0))</f>
        <v/>
      </c>
      <c r="AY1082" s="2">
        <f>IF($AV1082="","",IF(AND($Z1082=0,COUNTIF('AR SALES'!$L$2:$L$2501,$L1082)=0),"YES",""))</f>
        <v/>
      </c>
      <c r="AZ1082" s="2">
        <f>IF($AV1082="","",IFERROR(VLOOKUP($AU1082,CODES!$A:$B,2,FALSE),"NO CODE"))</f>
        <v/>
      </c>
      <c r="BA1082" s="2">
        <f>IF(""&amp;$F1082&lt;&gt;"4","",IF($AY1082="YES","",IF(ROUND(SUMIFS($AE$2:$AE$4001,$L$2:$L$4001,$L1082,$F$2:$F$4001,"4")-SUMIFS('AR SALES'!$Y$2:$Y$2501,'AR SALES'!$L$2:$L$2501,$L1082,'AR SALES'!$AD$2:$AD$2501,"OFF"),2)=0,"","STALE")))</f>
        <v/>
      </c>
      <c r="BB1082" s="2">
        <f>IF(OR(""&amp;$F1082="2",""&amp;$F1082="4",""&amp;$F1082="G",""&amp;$F1082="H"),IF($AY1082="YES","",IF($AB1082&lt;&gt;0,"",IF(COUNTIFS('AR SALES'!$L$2:$L$2501,$L1082,'AR SALES'!$AD$2:$AD$2501,IF(""&amp;$F1082="4","OFF","ON"),'AR SALES'!$AF$2:$AF$2501,"Y")&gt;0,"","NO EXEMPTION"))),"")</f>
        <v/>
      </c>
    </row>
    <row r="1083">
      <c r="AT1083" s="2">
        <f>IF($L1083="","",IFERROR(INDEX('AR SALES'!$H$2:$H$2501,MATCH(""&amp;$L1083,'AR SALES'!$AE$2:$AE$2501,0)),""))</f>
        <v/>
      </c>
      <c r="AU1083" s="2">
        <f>IF($L1083="","",IF($A1083&lt;&gt;"GA","",IF($E1083="FULTON",IF(ISNUMBER(SEARCH("COLLEGE PARK",$AT1083)),"FULTON (COLLEGE PARK)",IF(ISNUMBER(SEARCH("HAPEVILLE",$AT1083)),"FULTON (HAPEVILLE)",IF(ISNUMBER(SEARCH("EAST POINT",$AT1083)),"FULTON (EAST POINT)",IF(ISNUMBER(SEARCH("ATLANTA",$AT1083)),"FULTON (ATL LIMITS)","FULTON")))),IF($E1083="DEKALB",IF(ISNUMBER(SEARCH("ATLANTA",$AT1083)),"DEKALB (ATL LIMITS)","DEKALB"),IF(AND($E1083="CLAYTON",ISNUMBER(SEARCH("COLLEGE PARK",$AT1083))),"CLAYTON (COLLEGE PARK)",$E1083)))))</f>
        <v/>
      </c>
      <c r="AV1083" s="2">
        <f>IF($L1083="","",IF(""&amp;$F1083="2","DIESEL",IF(OR(""&amp;$F1083="G",""&amp;$F1083="H"),"GAS","")))</f>
        <v/>
      </c>
      <c r="AW1083" s="2">
        <f>IF($AV1083="","",$R1083)</f>
        <v/>
      </c>
      <c r="AX1083" s="2">
        <f>IF($AV1083="","",IF($AB1083=0,$R1083,0))</f>
        <v/>
      </c>
      <c r="AY1083" s="2">
        <f>IF($AV1083="","",IF(AND($Z1083=0,COUNTIF('AR SALES'!$L$2:$L$2501,$L1083)=0),"YES",""))</f>
        <v/>
      </c>
      <c r="AZ1083" s="2">
        <f>IF($AV1083="","",IFERROR(VLOOKUP($AU1083,CODES!$A:$B,2,FALSE),"NO CODE"))</f>
        <v/>
      </c>
      <c r="BA1083" s="2">
        <f>IF(""&amp;$F1083&lt;&gt;"4","",IF($AY1083="YES","",IF(ROUND(SUMIFS($AE$2:$AE$4001,$L$2:$L$4001,$L1083,$F$2:$F$4001,"4")-SUMIFS('AR SALES'!$Y$2:$Y$2501,'AR SALES'!$L$2:$L$2501,$L1083,'AR SALES'!$AD$2:$AD$2501,"OFF"),2)=0,"","STALE")))</f>
        <v/>
      </c>
      <c r="BB1083" s="2">
        <f>IF(OR(""&amp;$F1083="2",""&amp;$F1083="4",""&amp;$F1083="G",""&amp;$F1083="H"),IF($AY1083="YES","",IF($AB1083&lt;&gt;0,"",IF(COUNTIFS('AR SALES'!$L$2:$L$2501,$L1083,'AR SALES'!$AD$2:$AD$2501,IF(""&amp;$F1083="4","OFF","ON"),'AR SALES'!$AF$2:$AF$2501,"Y")&gt;0,"","NO EXEMPTION"))),"")</f>
        <v/>
      </c>
    </row>
    <row r="1084">
      <c r="AT1084" s="2">
        <f>IF($L1084="","",IFERROR(INDEX('AR SALES'!$H$2:$H$2501,MATCH(""&amp;$L1084,'AR SALES'!$AE$2:$AE$2501,0)),""))</f>
        <v/>
      </c>
      <c r="AU1084" s="2">
        <f>IF($L1084="","",IF($A1084&lt;&gt;"GA","",IF($E1084="FULTON",IF(ISNUMBER(SEARCH("COLLEGE PARK",$AT1084)),"FULTON (COLLEGE PARK)",IF(ISNUMBER(SEARCH("HAPEVILLE",$AT1084)),"FULTON (HAPEVILLE)",IF(ISNUMBER(SEARCH("EAST POINT",$AT1084)),"FULTON (EAST POINT)",IF(ISNUMBER(SEARCH("ATLANTA",$AT1084)),"FULTON (ATL LIMITS)","FULTON")))),IF($E1084="DEKALB",IF(ISNUMBER(SEARCH("ATLANTA",$AT1084)),"DEKALB (ATL LIMITS)","DEKALB"),IF(AND($E1084="CLAYTON",ISNUMBER(SEARCH("COLLEGE PARK",$AT1084))),"CLAYTON (COLLEGE PARK)",$E1084)))))</f>
        <v/>
      </c>
      <c r="AV1084" s="2">
        <f>IF($L1084="","",IF(""&amp;$F1084="2","DIESEL",IF(OR(""&amp;$F1084="G",""&amp;$F1084="H"),"GAS","")))</f>
        <v/>
      </c>
      <c r="AW1084" s="2">
        <f>IF($AV1084="","",$R1084)</f>
        <v/>
      </c>
      <c r="AX1084" s="2">
        <f>IF($AV1084="","",IF($AB1084=0,$R1084,0))</f>
        <v/>
      </c>
      <c r="AY1084" s="2">
        <f>IF($AV1084="","",IF(AND($Z1084=0,COUNTIF('AR SALES'!$L$2:$L$2501,$L1084)=0),"YES",""))</f>
        <v/>
      </c>
      <c r="AZ1084" s="2">
        <f>IF($AV1084="","",IFERROR(VLOOKUP($AU1084,CODES!$A:$B,2,FALSE),"NO CODE"))</f>
        <v/>
      </c>
      <c r="BA1084" s="2">
        <f>IF(""&amp;$F1084&lt;&gt;"4","",IF($AY1084="YES","",IF(ROUND(SUMIFS($AE$2:$AE$4001,$L$2:$L$4001,$L1084,$F$2:$F$4001,"4")-SUMIFS('AR SALES'!$Y$2:$Y$2501,'AR SALES'!$L$2:$L$2501,$L1084,'AR SALES'!$AD$2:$AD$2501,"OFF"),2)=0,"","STALE")))</f>
        <v/>
      </c>
      <c r="BB1084" s="2">
        <f>IF(OR(""&amp;$F1084="2",""&amp;$F1084="4",""&amp;$F1084="G",""&amp;$F1084="H"),IF($AY1084="YES","",IF($AB1084&lt;&gt;0,"",IF(COUNTIFS('AR SALES'!$L$2:$L$2501,$L1084,'AR SALES'!$AD$2:$AD$2501,IF(""&amp;$F1084="4","OFF","ON"),'AR SALES'!$AF$2:$AF$2501,"Y")&gt;0,"","NO EXEMPTION"))),"")</f>
        <v/>
      </c>
    </row>
    <row r="1085">
      <c r="AT1085" s="2">
        <f>IF($L1085="","",IFERROR(INDEX('AR SALES'!$H$2:$H$2501,MATCH(""&amp;$L1085,'AR SALES'!$AE$2:$AE$2501,0)),""))</f>
        <v/>
      </c>
      <c r="AU1085" s="2">
        <f>IF($L1085="","",IF($A1085&lt;&gt;"GA","",IF($E1085="FULTON",IF(ISNUMBER(SEARCH("COLLEGE PARK",$AT1085)),"FULTON (COLLEGE PARK)",IF(ISNUMBER(SEARCH("HAPEVILLE",$AT1085)),"FULTON (HAPEVILLE)",IF(ISNUMBER(SEARCH("EAST POINT",$AT1085)),"FULTON (EAST POINT)",IF(ISNUMBER(SEARCH("ATLANTA",$AT1085)),"FULTON (ATL LIMITS)","FULTON")))),IF($E1085="DEKALB",IF(ISNUMBER(SEARCH("ATLANTA",$AT1085)),"DEKALB (ATL LIMITS)","DEKALB"),IF(AND($E1085="CLAYTON",ISNUMBER(SEARCH("COLLEGE PARK",$AT1085))),"CLAYTON (COLLEGE PARK)",$E1085)))))</f>
        <v/>
      </c>
      <c r="AV1085" s="2">
        <f>IF($L1085="","",IF(""&amp;$F1085="2","DIESEL",IF(OR(""&amp;$F1085="G",""&amp;$F1085="H"),"GAS","")))</f>
        <v/>
      </c>
      <c r="AW1085" s="2">
        <f>IF($AV1085="","",$R1085)</f>
        <v/>
      </c>
      <c r="AX1085" s="2">
        <f>IF($AV1085="","",IF($AB1085=0,$R1085,0))</f>
        <v/>
      </c>
      <c r="AY1085" s="2">
        <f>IF($AV1085="","",IF(AND($Z1085=0,COUNTIF('AR SALES'!$L$2:$L$2501,$L1085)=0),"YES",""))</f>
        <v/>
      </c>
      <c r="AZ1085" s="2">
        <f>IF($AV1085="","",IFERROR(VLOOKUP($AU1085,CODES!$A:$B,2,FALSE),"NO CODE"))</f>
        <v/>
      </c>
      <c r="BA1085" s="2">
        <f>IF(""&amp;$F1085&lt;&gt;"4","",IF($AY1085="YES","",IF(ROUND(SUMIFS($AE$2:$AE$4001,$L$2:$L$4001,$L1085,$F$2:$F$4001,"4")-SUMIFS('AR SALES'!$Y$2:$Y$2501,'AR SALES'!$L$2:$L$2501,$L1085,'AR SALES'!$AD$2:$AD$2501,"OFF"),2)=0,"","STALE")))</f>
        <v/>
      </c>
      <c r="BB1085" s="2">
        <f>IF(OR(""&amp;$F1085="2",""&amp;$F1085="4",""&amp;$F1085="G",""&amp;$F1085="H"),IF($AY1085="YES","",IF($AB1085&lt;&gt;0,"",IF(COUNTIFS('AR SALES'!$L$2:$L$2501,$L1085,'AR SALES'!$AD$2:$AD$2501,IF(""&amp;$F1085="4","OFF","ON"),'AR SALES'!$AF$2:$AF$2501,"Y")&gt;0,"","NO EXEMPTION"))),"")</f>
        <v/>
      </c>
    </row>
    <row r="1086">
      <c r="AT1086" s="2">
        <f>IF($L1086="","",IFERROR(INDEX('AR SALES'!$H$2:$H$2501,MATCH(""&amp;$L1086,'AR SALES'!$AE$2:$AE$2501,0)),""))</f>
        <v/>
      </c>
      <c r="AU1086" s="2">
        <f>IF($L1086="","",IF($A1086&lt;&gt;"GA","",IF($E1086="FULTON",IF(ISNUMBER(SEARCH("COLLEGE PARK",$AT1086)),"FULTON (COLLEGE PARK)",IF(ISNUMBER(SEARCH("HAPEVILLE",$AT1086)),"FULTON (HAPEVILLE)",IF(ISNUMBER(SEARCH("EAST POINT",$AT1086)),"FULTON (EAST POINT)",IF(ISNUMBER(SEARCH("ATLANTA",$AT1086)),"FULTON (ATL LIMITS)","FULTON")))),IF($E1086="DEKALB",IF(ISNUMBER(SEARCH("ATLANTA",$AT1086)),"DEKALB (ATL LIMITS)","DEKALB"),IF(AND($E1086="CLAYTON",ISNUMBER(SEARCH("COLLEGE PARK",$AT1086))),"CLAYTON (COLLEGE PARK)",$E1086)))))</f>
        <v/>
      </c>
      <c r="AV1086" s="2">
        <f>IF($L1086="","",IF(""&amp;$F1086="2","DIESEL",IF(OR(""&amp;$F1086="G",""&amp;$F1086="H"),"GAS","")))</f>
        <v/>
      </c>
      <c r="AW1086" s="2">
        <f>IF($AV1086="","",$R1086)</f>
        <v/>
      </c>
      <c r="AX1086" s="2">
        <f>IF($AV1086="","",IF($AB1086=0,$R1086,0))</f>
        <v/>
      </c>
      <c r="AY1086" s="2">
        <f>IF($AV1086="","",IF(AND($Z1086=0,COUNTIF('AR SALES'!$L$2:$L$2501,$L1086)=0),"YES",""))</f>
        <v/>
      </c>
      <c r="AZ1086" s="2">
        <f>IF($AV1086="","",IFERROR(VLOOKUP($AU1086,CODES!$A:$B,2,FALSE),"NO CODE"))</f>
        <v/>
      </c>
      <c r="BA1086" s="2">
        <f>IF(""&amp;$F1086&lt;&gt;"4","",IF($AY1086="YES","",IF(ROUND(SUMIFS($AE$2:$AE$4001,$L$2:$L$4001,$L1086,$F$2:$F$4001,"4")-SUMIFS('AR SALES'!$Y$2:$Y$2501,'AR SALES'!$L$2:$L$2501,$L1086,'AR SALES'!$AD$2:$AD$2501,"OFF"),2)=0,"","STALE")))</f>
        <v/>
      </c>
      <c r="BB1086" s="2">
        <f>IF(OR(""&amp;$F1086="2",""&amp;$F1086="4",""&amp;$F1086="G",""&amp;$F1086="H"),IF($AY1086="YES","",IF($AB1086&lt;&gt;0,"",IF(COUNTIFS('AR SALES'!$L$2:$L$2501,$L1086,'AR SALES'!$AD$2:$AD$2501,IF(""&amp;$F1086="4","OFF","ON"),'AR SALES'!$AF$2:$AF$2501,"Y")&gt;0,"","NO EXEMPTION"))),"")</f>
        <v/>
      </c>
    </row>
    <row r="1087">
      <c r="AT1087" s="2">
        <f>IF($L1087="","",IFERROR(INDEX('AR SALES'!$H$2:$H$2501,MATCH(""&amp;$L1087,'AR SALES'!$AE$2:$AE$2501,0)),""))</f>
        <v/>
      </c>
      <c r="AU1087" s="2">
        <f>IF($L1087="","",IF($A1087&lt;&gt;"GA","",IF($E1087="FULTON",IF(ISNUMBER(SEARCH("COLLEGE PARK",$AT1087)),"FULTON (COLLEGE PARK)",IF(ISNUMBER(SEARCH("HAPEVILLE",$AT1087)),"FULTON (HAPEVILLE)",IF(ISNUMBER(SEARCH("EAST POINT",$AT1087)),"FULTON (EAST POINT)",IF(ISNUMBER(SEARCH("ATLANTA",$AT1087)),"FULTON (ATL LIMITS)","FULTON")))),IF($E1087="DEKALB",IF(ISNUMBER(SEARCH("ATLANTA",$AT1087)),"DEKALB (ATL LIMITS)","DEKALB"),IF(AND($E1087="CLAYTON",ISNUMBER(SEARCH("COLLEGE PARK",$AT1087))),"CLAYTON (COLLEGE PARK)",$E1087)))))</f>
        <v/>
      </c>
      <c r="AV1087" s="2">
        <f>IF($L1087="","",IF(""&amp;$F1087="2","DIESEL",IF(OR(""&amp;$F1087="G",""&amp;$F1087="H"),"GAS","")))</f>
        <v/>
      </c>
      <c r="AW1087" s="2">
        <f>IF($AV1087="","",$R1087)</f>
        <v/>
      </c>
      <c r="AX1087" s="2">
        <f>IF($AV1087="","",IF($AB1087=0,$R1087,0))</f>
        <v/>
      </c>
      <c r="AY1087" s="2">
        <f>IF($AV1087="","",IF(AND($Z1087=0,COUNTIF('AR SALES'!$L$2:$L$2501,$L1087)=0),"YES",""))</f>
        <v/>
      </c>
      <c r="AZ1087" s="2">
        <f>IF($AV1087="","",IFERROR(VLOOKUP($AU1087,CODES!$A:$B,2,FALSE),"NO CODE"))</f>
        <v/>
      </c>
      <c r="BA1087" s="2">
        <f>IF(""&amp;$F1087&lt;&gt;"4","",IF($AY1087="YES","",IF(ROUND(SUMIFS($AE$2:$AE$4001,$L$2:$L$4001,$L1087,$F$2:$F$4001,"4")-SUMIFS('AR SALES'!$Y$2:$Y$2501,'AR SALES'!$L$2:$L$2501,$L1087,'AR SALES'!$AD$2:$AD$2501,"OFF"),2)=0,"","STALE")))</f>
        <v/>
      </c>
      <c r="BB1087" s="2">
        <f>IF(OR(""&amp;$F1087="2",""&amp;$F1087="4",""&amp;$F1087="G",""&amp;$F1087="H"),IF($AY1087="YES","",IF($AB1087&lt;&gt;0,"",IF(COUNTIFS('AR SALES'!$L$2:$L$2501,$L1087,'AR SALES'!$AD$2:$AD$2501,IF(""&amp;$F1087="4","OFF","ON"),'AR SALES'!$AF$2:$AF$2501,"Y")&gt;0,"","NO EXEMPTION"))),"")</f>
        <v/>
      </c>
    </row>
    <row r="1088">
      <c r="AT1088" s="2">
        <f>IF($L1088="","",IFERROR(INDEX('AR SALES'!$H$2:$H$2501,MATCH(""&amp;$L1088,'AR SALES'!$AE$2:$AE$2501,0)),""))</f>
        <v/>
      </c>
      <c r="AU1088" s="2">
        <f>IF($L1088="","",IF($A1088&lt;&gt;"GA","",IF($E1088="FULTON",IF(ISNUMBER(SEARCH("COLLEGE PARK",$AT1088)),"FULTON (COLLEGE PARK)",IF(ISNUMBER(SEARCH("HAPEVILLE",$AT1088)),"FULTON (HAPEVILLE)",IF(ISNUMBER(SEARCH("EAST POINT",$AT1088)),"FULTON (EAST POINT)",IF(ISNUMBER(SEARCH("ATLANTA",$AT1088)),"FULTON (ATL LIMITS)","FULTON")))),IF($E1088="DEKALB",IF(ISNUMBER(SEARCH("ATLANTA",$AT1088)),"DEKALB (ATL LIMITS)","DEKALB"),IF(AND($E1088="CLAYTON",ISNUMBER(SEARCH("COLLEGE PARK",$AT1088))),"CLAYTON (COLLEGE PARK)",$E1088)))))</f>
        <v/>
      </c>
      <c r="AV1088" s="2">
        <f>IF($L1088="","",IF(""&amp;$F1088="2","DIESEL",IF(OR(""&amp;$F1088="G",""&amp;$F1088="H"),"GAS","")))</f>
        <v/>
      </c>
      <c r="AW1088" s="2">
        <f>IF($AV1088="","",$R1088)</f>
        <v/>
      </c>
      <c r="AX1088" s="2">
        <f>IF($AV1088="","",IF($AB1088=0,$R1088,0))</f>
        <v/>
      </c>
      <c r="AY1088" s="2">
        <f>IF($AV1088="","",IF(AND($Z1088=0,COUNTIF('AR SALES'!$L$2:$L$2501,$L1088)=0),"YES",""))</f>
        <v/>
      </c>
      <c r="AZ1088" s="2">
        <f>IF($AV1088="","",IFERROR(VLOOKUP($AU1088,CODES!$A:$B,2,FALSE),"NO CODE"))</f>
        <v/>
      </c>
      <c r="BA1088" s="2">
        <f>IF(""&amp;$F1088&lt;&gt;"4","",IF($AY1088="YES","",IF(ROUND(SUMIFS($AE$2:$AE$4001,$L$2:$L$4001,$L1088,$F$2:$F$4001,"4")-SUMIFS('AR SALES'!$Y$2:$Y$2501,'AR SALES'!$L$2:$L$2501,$L1088,'AR SALES'!$AD$2:$AD$2501,"OFF"),2)=0,"","STALE")))</f>
        <v/>
      </c>
      <c r="BB1088" s="2">
        <f>IF(OR(""&amp;$F1088="2",""&amp;$F1088="4",""&amp;$F1088="G",""&amp;$F1088="H"),IF($AY1088="YES","",IF($AB1088&lt;&gt;0,"",IF(COUNTIFS('AR SALES'!$L$2:$L$2501,$L1088,'AR SALES'!$AD$2:$AD$2501,IF(""&amp;$F1088="4","OFF","ON"),'AR SALES'!$AF$2:$AF$2501,"Y")&gt;0,"","NO EXEMPTION"))),"")</f>
        <v/>
      </c>
    </row>
    <row r="1089">
      <c r="AT1089" s="2">
        <f>IF($L1089="","",IFERROR(INDEX('AR SALES'!$H$2:$H$2501,MATCH(""&amp;$L1089,'AR SALES'!$AE$2:$AE$2501,0)),""))</f>
        <v/>
      </c>
      <c r="AU1089" s="2">
        <f>IF($L1089="","",IF($A1089&lt;&gt;"GA","",IF($E1089="FULTON",IF(ISNUMBER(SEARCH("COLLEGE PARK",$AT1089)),"FULTON (COLLEGE PARK)",IF(ISNUMBER(SEARCH("HAPEVILLE",$AT1089)),"FULTON (HAPEVILLE)",IF(ISNUMBER(SEARCH("EAST POINT",$AT1089)),"FULTON (EAST POINT)",IF(ISNUMBER(SEARCH("ATLANTA",$AT1089)),"FULTON (ATL LIMITS)","FULTON")))),IF($E1089="DEKALB",IF(ISNUMBER(SEARCH("ATLANTA",$AT1089)),"DEKALB (ATL LIMITS)","DEKALB"),IF(AND($E1089="CLAYTON",ISNUMBER(SEARCH("COLLEGE PARK",$AT1089))),"CLAYTON (COLLEGE PARK)",$E1089)))))</f>
        <v/>
      </c>
      <c r="AV1089" s="2">
        <f>IF($L1089="","",IF(""&amp;$F1089="2","DIESEL",IF(OR(""&amp;$F1089="G",""&amp;$F1089="H"),"GAS","")))</f>
        <v/>
      </c>
      <c r="AW1089" s="2">
        <f>IF($AV1089="","",$R1089)</f>
        <v/>
      </c>
      <c r="AX1089" s="2">
        <f>IF($AV1089="","",IF($AB1089=0,$R1089,0))</f>
        <v/>
      </c>
      <c r="AY1089" s="2">
        <f>IF($AV1089="","",IF(AND($Z1089=0,COUNTIF('AR SALES'!$L$2:$L$2501,$L1089)=0),"YES",""))</f>
        <v/>
      </c>
      <c r="AZ1089" s="2">
        <f>IF($AV1089="","",IFERROR(VLOOKUP($AU1089,CODES!$A:$B,2,FALSE),"NO CODE"))</f>
        <v/>
      </c>
      <c r="BA1089" s="2">
        <f>IF(""&amp;$F1089&lt;&gt;"4","",IF($AY1089="YES","",IF(ROUND(SUMIFS($AE$2:$AE$4001,$L$2:$L$4001,$L1089,$F$2:$F$4001,"4")-SUMIFS('AR SALES'!$Y$2:$Y$2501,'AR SALES'!$L$2:$L$2501,$L1089,'AR SALES'!$AD$2:$AD$2501,"OFF"),2)=0,"","STALE")))</f>
        <v/>
      </c>
      <c r="BB1089" s="2">
        <f>IF(OR(""&amp;$F1089="2",""&amp;$F1089="4",""&amp;$F1089="G",""&amp;$F1089="H"),IF($AY1089="YES","",IF($AB1089&lt;&gt;0,"",IF(COUNTIFS('AR SALES'!$L$2:$L$2501,$L1089,'AR SALES'!$AD$2:$AD$2501,IF(""&amp;$F1089="4","OFF","ON"),'AR SALES'!$AF$2:$AF$2501,"Y")&gt;0,"","NO EXEMPTION"))),"")</f>
        <v/>
      </c>
    </row>
    <row r="1090">
      <c r="AT1090" s="2">
        <f>IF($L1090="","",IFERROR(INDEX('AR SALES'!$H$2:$H$2501,MATCH(""&amp;$L1090,'AR SALES'!$AE$2:$AE$2501,0)),""))</f>
        <v/>
      </c>
      <c r="AU1090" s="2">
        <f>IF($L1090="","",IF($A1090&lt;&gt;"GA","",IF($E1090="FULTON",IF(ISNUMBER(SEARCH("COLLEGE PARK",$AT1090)),"FULTON (COLLEGE PARK)",IF(ISNUMBER(SEARCH("HAPEVILLE",$AT1090)),"FULTON (HAPEVILLE)",IF(ISNUMBER(SEARCH("EAST POINT",$AT1090)),"FULTON (EAST POINT)",IF(ISNUMBER(SEARCH("ATLANTA",$AT1090)),"FULTON (ATL LIMITS)","FULTON")))),IF($E1090="DEKALB",IF(ISNUMBER(SEARCH("ATLANTA",$AT1090)),"DEKALB (ATL LIMITS)","DEKALB"),IF(AND($E1090="CLAYTON",ISNUMBER(SEARCH("COLLEGE PARK",$AT1090))),"CLAYTON (COLLEGE PARK)",$E1090)))))</f>
        <v/>
      </c>
      <c r="AV1090" s="2">
        <f>IF($L1090="","",IF(""&amp;$F1090="2","DIESEL",IF(OR(""&amp;$F1090="G",""&amp;$F1090="H"),"GAS","")))</f>
        <v/>
      </c>
      <c r="AW1090" s="2">
        <f>IF($AV1090="","",$R1090)</f>
        <v/>
      </c>
      <c r="AX1090" s="2">
        <f>IF($AV1090="","",IF($AB1090=0,$R1090,0))</f>
        <v/>
      </c>
      <c r="AY1090" s="2">
        <f>IF($AV1090="","",IF(AND($Z1090=0,COUNTIF('AR SALES'!$L$2:$L$2501,$L1090)=0),"YES",""))</f>
        <v/>
      </c>
      <c r="AZ1090" s="2">
        <f>IF($AV1090="","",IFERROR(VLOOKUP($AU1090,CODES!$A:$B,2,FALSE),"NO CODE"))</f>
        <v/>
      </c>
      <c r="BA1090" s="2">
        <f>IF(""&amp;$F1090&lt;&gt;"4","",IF($AY1090="YES","",IF(ROUND(SUMIFS($AE$2:$AE$4001,$L$2:$L$4001,$L1090,$F$2:$F$4001,"4")-SUMIFS('AR SALES'!$Y$2:$Y$2501,'AR SALES'!$L$2:$L$2501,$L1090,'AR SALES'!$AD$2:$AD$2501,"OFF"),2)=0,"","STALE")))</f>
        <v/>
      </c>
      <c r="BB1090" s="2">
        <f>IF(OR(""&amp;$F1090="2",""&amp;$F1090="4",""&amp;$F1090="G",""&amp;$F1090="H"),IF($AY1090="YES","",IF($AB1090&lt;&gt;0,"",IF(COUNTIFS('AR SALES'!$L$2:$L$2501,$L1090,'AR SALES'!$AD$2:$AD$2501,IF(""&amp;$F1090="4","OFF","ON"),'AR SALES'!$AF$2:$AF$2501,"Y")&gt;0,"","NO EXEMPTION"))),"")</f>
        <v/>
      </c>
    </row>
    <row r="1091">
      <c r="AT1091" s="2">
        <f>IF($L1091="","",IFERROR(INDEX('AR SALES'!$H$2:$H$2501,MATCH(""&amp;$L1091,'AR SALES'!$AE$2:$AE$2501,0)),""))</f>
        <v/>
      </c>
      <c r="AU1091" s="2">
        <f>IF($L1091="","",IF($A1091&lt;&gt;"GA","",IF($E1091="FULTON",IF(ISNUMBER(SEARCH("COLLEGE PARK",$AT1091)),"FULTON (COLLEGE PARK)",IF(ISNUMBER(SEARCH("HAPEVILLE",$AT1091)),"FULTON (HAPEVILLE)",IF(ISNUMBER(SEARCH("EAST POINT",$AT1091)),"FULTON (EAST POINT)",IF(ISNUMBER(SEARCH("ATLANTA",$AT1091)),"FULTON (ATL LIMITS)","FULTON")))),IF($E1091="DEKALB",IF(ISNUMBER(SEARCH("ATLANTA",$AT1091)),"DEKALB (ATL LIMITS)","DEKALB"),IF(AND($E1091="CLAYTON",ISNUMBER(SEARCH("COLLEGE PARK",$AT1091))),"CLAYTON (COLLEGE PARK)",$E1091)))))</f>
        <v/>
      </c>
      <c r="AV1091" s="2">
        <f>IF($L1091="","",IF(""&amp;$F1091="2","DIESEL",IF(OR(""&amp;$F1091="G",""&amp;$F1091="H"),"GAS","")))</f>
        <v/>
      </c>
      <c r="AW1091" s="2">
        <f>IF($AV1091="","",$R1091)</f>
        <v/>
      </c>
      <c r="AX1091" s="2">
        <f>IF($AV1091="","",IF($AB1091=0,$R1091,0))</f>
        <v/>
      </c>
      <c r="AY1091" s="2">
        <f>IF($AV1091="","",IF(AND($Z1091=0,COUNTIF('AR SALES'!$L$2:$L$2501,$L1091)=0),"YES",""))</f>
        <v/>
      </c>
      <c r="AZ1091" s="2">
        <f>IF($AV1091="","",IFERROR(VLOOKUP($AU1091,CODES!$A:$B,2,FALSE),"NO CODE"))</f>
        <v/>
      </c>
      <c r="BA1091" s="2">
        <f>IF(""&amp;$F1091&lt;&gt;"4","",IF($AY1091="YES","",IF(ROUND(SUMIFS($AE$2:$AE$4001,$L$2:$L$4001,$L1091,$F$2:$F$4001,"4")-SUMIFS('AR SALES'!$Y$2:$Y$2501,'AR SALES'!$L$2:$L$2501,$L1091,'AR SALES'!$AD$2:$AD$2501,"OFF"),2)=0,"","STALE")))</f>
        <v/>
      </c>
      <c r="BB1091" s="2">
        <f>IF(OR(""&amp;$F1091="2",""&amp;$F1091="4",""&amp;$F1091="G",""&amp;$F1091="H"),IF($AY1091="YES","",IF($AB1091&lt;&gt;0,"",IF(COUNTIFS('AR SALES'!$L$2:$L$2501,$L1091,'AR SALES'!$AD$2:$AD$2501,IF(""&amp;$F1091="4","OFF","ON"),'AR SALES'!$AF$2:$AF$2501,"Y")&gt;0,"","NO EXEMPTION"))),"")</f>
        <v/>
      </c>
    </row>
    <row r="1092">
      <c r="AT1092" s="2">
        <f>IF($L1092="","",IFERROR(INDEX('AR SALES'!$H$2:$H$2501,MATCH(""&amp;$L1092,'AR SALES'!$AE$2:$AE$2501,0)),""))</f>
        <v/>
      </c>
      <c r="AU1092" s="2">
        <f>IF($L1092="","",IF($A1092&lt;&gt;"GA","",IF($E1092="FULTON",IF(ISNUMBER(SEARCH("COLLEGE PARK",$AT1092)),"FULTON (COLLEGE PARK)",IF(ISNUMBER(SEARCH("HAPEVILLE",$AT1092)),"FULTON (HAPEVILLE)",IF(ISNUMBER(SEARCH("EAST POINT",$AT1092)),"FULTON (EAST POINT)",IF(ISNUMBER(SEARCH("ATLANTA",$AT1092)),"FULTON (ATL LIMITS)","FULTON")))),IF($E1092="DEKALB",IF(ISNUMBER(SEARCH("ATLANTA",$AT1092)),"DEKALB (ATL LIMITS)","DEKALB"),IF(AND($E1092="CLAYTON",ISNUMBER(SEARCH("COLLEGE PARK",$AT1092))),"CLAYTON (COLLEGE PARK)",$E1092)))))</f>
        <v/>
      </c>
      <c r="AV1092" s="2">
        <f>IF($L1092="","",IF(""&amp;$F1092="2","DIESEL",IF(OR(""&amp;$F1092="G",""&amp;$F1092="H"),"GAS","")))</f>
        <v/>
      </c>
      <c r="AW1092" s="2">
        <f>IF($AV1092="","",$R1092)</f>
        <v/>
      </c>
      <c r="AX1092" s="2">
        <f>IF($AV1092="","",IF($AB1092=0,$R1092,0))</f>
        <v/>
      </c>
      <c r="AY1092" s="2">
        <f>IF($AV1092="","",IF(AND($Z1092=0,COUNTIF('AR SALES'!$L$2:$L$2501,$L1092)=0),"YES",""))</f>
        <v/>
      </c>
      <c r="AZ1092" s="2">
        <f>IF($AV1092="","",IFERROR(VLOOKUP($AU1092,CODES!$A:$B,2,FALSE),"NO CODE"))</f>
        <v/>
      </c>
      <c r="BA1092" s="2">
        <f>IF(""&amp;$F1092&lt;&gt;"4","",IF($AY1092="YES","",IF(ROUND(SUMIFS($AE$2:$AE$4001,$L$2:$L$4001,$L1092,$F$2:$F$4001,"4")-SUMIFS('AR SALES'!$Y$2:$Y$2501,'AR SALES'!$L$2:$L$2501,$L1092,'AR SALES'!$AD$2:$AD$2501,"OFF"),2)=0,"","STALE")))</f>
        <v/>
      </c>
      <c r="BB1092" s="2">
        <f>IF(OR(""&amp;$F1092="2",""&amp;$F1092="4",""&amp;$F1092="G",""&amp;$F1092="H"),IF($AY1092="YES","",IF($AB1092&lt;&gt;0,"",IF(COUNTIFS('AR SALES'!$L$2:$L$2501,$L1092,'AR SALES'!$AD$2:$AD$2501,IF(""&amp;$F1092="4","OFF","ON"),'AR SALES'!$AF$2:$AF$2501,"Y")&gt;0,"","NO EXEMPTION"))),"")</f>
        <v/>
      </c>
    </row>
    <row r="1093">
      <c r="AT1093" s="2">
        <f>IF($L1093="","",IFERROR(INDEX('AR SALES'!$H$2:$H$2501,MATCH(""&amp;$L1093,'AR SALES'!$AE$2:$AE$2501,0)),""))</f>
        <v/>
      </c>
      <c r="AU1093" s="2">
        <f>IF($L1093="","",IF($A1093&lt;&gt;"GA","",IF($E1093="FULTON",IF(ISNUMBER(SEARCH("COLLEGE PARK",$AT1093)),"FULTON (COLLEGE PARK)",IF(ISNUMBER(SEARCH("HAPEVILLE",$AT1093)),"FULTON (HAPEVILLE)",IF(ISNUMBER(SEARCH("EAST POINT",$AT1093)),"FULTON (EAST POINT)",IF(ISNUMBER(SEARCH("ATLANTA",$AT1093)),"FULTON (ATL LIMITS)","FULTON")))),IF($E1093="DEKALB",IF(ISNUMBER(SEARCH("ATLANTA",$AT1093)),"DEKALB (ATL LIMITS)","DEKALB"),IF(AND($E1093="CLAYTON",ISNUMBER(SEARCH("COLLEGE PARK",$AT1093))),"CLAYTON (COLLEGE PARK)",$E1093)))))</f>
        <v/>
      </c>
      <c r="AV1093" s="2">
        <f>IF($L1093="","",IF(""&amp;$F1093="2","DIESEL",IF(OR(""&amp;$F1093="G",""&amp;$F1093="H"),"GAS","")))</f>
        <v/>
      </c>
      <c r="AW1093" s="2">
        <f>IF($AV1093="","",$R1093)</f>
        <v/>
      </c>
      <c r="AX1093" s="2">
        <f>IF($AV1093="","",IF($AB1093=0,$R1093,0))</f>
        <v/>
      </c>
      <c r="AY1093" s="2">
        <f>IF($AV1093="","",IF(AND($Z1093=0,COUNTIF('AR SALES'!$L$2:$L$2501,$L1093)=0),"YES",""))</f>
        <v/>
      </c>
      <c r="AZ1093" s="2">
        <f>IF($AV1093="","",IFERROR(VLOOKUP($AU1093,CODES!$A:$B,2,FALSE),"NO CODE"))</f>
        <v/>
      </c>
      <c r="BA1093" s="2">
        <f>IF(""&amp;$F1093&lt;&gt;"4","",IF($AY1093="YES","",IF(ROUND(SUMIFS($AE$2:$AE$4001,$L$2:$L$4001,$L1093,$F$2:$F$4001,"4")-SUMIFS('AR SALES'!$Y$2:$Y$2501,'AR SALES'!$L$2:$L$2501,$L1093,'AR SALES'!$AD$2:$AD$2501,"OFF"),2)=0,"","STALE")))</f>
        <v/>
      </c>
      <c r="BB1093" s="2">
        <f>IF(OR(""&amp;$F1093="2",""&amp;$F1093="4",""&amp;$F1093="G",""&amp;$F1093="H"),IF($AY1093="YES","",IF($AB1093&lt;&gt;0,"",IF(COUNTIFS('AR SALES'!$L$2:$L$2501,$L1093,'AR SALES'!$AD$2:$AD$2501,IF(""&amp;$F1093="4","OFF","ON"),'AR SALES'!$AF$2:$AF$2501,"Y")&gt;0,"","NO EXEMPTION"))),"")</f>
        <v/>
      </c>
    </row>
    <row r="1094">
      <c r="AT1094" s="2">
        <f>IF($L1094="","",IFERROR(INDEX('AR SALES'!$H$2:$H$2501,MATCH(""&amp;$L1094,'AR SALES'!$AE$2:$AE$2501,0)),""))</f>
        <v/>
      </c>
      <c r="AU1094" s="2">
        <f>IF($L1094="","",IF($A1094&lt;&gt;"GA","",IF($E1094="FULTON",IF(ISNUMBER(SEARCH("COLLEGE PARK",$AT1094)),"FULTON (COLLEGE PARK)",IF(ISNUMBER(SEARCH("HAPEVILLE",$AT1094)),"FULTON (HAPEVILLE)",IF(ISNUMBER(SEARCH("EAST POINT",$AT1094)),"FULTON (EAST POINT)",IF(ISNUMBER(SEARCH("ATLANTA",$AT1094)),"FULTON (ATL LIMITS)","FULTON")))),IF($E1094="DEKALB",IF(ISNUMBER(SEARCH("ATLANTA",$AT1094)),"DEKALB (ATL LIMITS)","DEKALB"),IF(AND($E1094="CLAYTON",ISNUMBER(SEARCH("COLLEGE PARK",$AT1094))),"CLAYTON (COLLEGE PARK)",$E1094)))))</f>
        <v/>
      </c>
      <c r="AV1094" s="2">
        <f>IF($L1094="","",IF(""&amp;$F1094="2","DIESEL",IF(OR(""&amp;$F1094="G",""&amp;$F1094="H"),"GAS","")))</f>
        <v/>
      </c>
      <c r="AW1094" s="2">
        <f>IF($AV1094="","",$R1094)</f>
        <v/>
      </c>
      <c r="AX1094" s="2">
        <f>IF($AV1094="","",IF($AB1094=0,$R1094,0))</f>
        <v/>
      </c>
      <c r="AY1094" s="2">
        <f>IF($AV1094="","",IF(AND($Z1094=0,COUNTIF('AR SALES'!$L$2:$L$2501,$L1094)=0),"YES",""))</f>
        <v/>
      </c>
      <c r="AZ1094" s="2">
        <f>IF($AV1094="","",IFERROR(VLOOKUP($AU1094,CODES!$A:$B,2,FALSE),"NO CODE"))</f>
        <v/>
      </c>
      <c r="BA1094" s="2">
        <f>IF(""&amp;$F1094&lt;&gt;"4","",IF($AY1094="YES","",IF(ROUND(SUMIFS($AE$2:$AE$4001,$L$2:$L$4001,$L1094,$F$2:$F$4001,"4")-SUMIFS('AR SALES'!$Y$2:$Y$2501,'AR SALES'!$L$2:$L$2501,$L1094,'AR SALES'!$AD$2:$AD$2501,"OFF"),2)=0,"","STALE")))</f>
        <v/>
      </c>
      <c r="BB1094" s="2">
        <f>IF(OR(""&amp;$F1094="2",""&amp;$F1094="4",""&amp;$F1094="G",""&amp;$F1094="H"),IF($AY1094="YES","",IF($AB1094&lt;&gt;0,"",IF(COUNTIFS('AR SALES'!$L$2:$L$2501,$L1094,'AR SALES'!$AD$2:$AD$2501,IF(""&amp;$F1094="4","OFF","ON"),'AR SALES'!$AF$2:$AF$2501,"Y")&gt;0,"","NO EXEMPTION"))),"")</f>
        <v/>
      </c>
    </row>
    <row r="1095">
      <c r="AT1095" s="2">
        <f>IF($L1095="","",IFERROR(INDEX('AR SALES'!$H$2:$H$2501,MATCH(""&amp;$L1095,'AR SALES'!$AE$2:$AE$2501,0)),""))</f>
        <v/>
      </c>
      <c r="AU1095" s="2">
        <f>IF($L1095="","",IF($A1095&lt;&gt;"GA","",IF($E1095="FULTON",IF(ISNUMBER(SEARCH("COLLEGE PARK",$AT1095)),"FULTON (COLLEGE PARK)",IF(ISNUMBER(SEARCH("HAPEVILLE",$AT1095)),"FULTON (HAPEVILLE)",IF(ISNUMBER(SEARCH("EAST POINT",$AT1095)),"FULTON (EAST POINT)",IF(ISNUMBER(SEARCH("ATLANTA",$AT1095)),"FULTON (ATL LIMITS)","FULTON")))),IF($E1095="DEKALB",IF(ISNUMBER(SEARCH("ATLANTA",$AT1095)),"DEKALB (ATL LIMITS)","DEKALB"),IF(AND($E1095="CLAYTON",ISNUMBER(SEARCH("COLLEGE PARK",$AT1095))),"CLAYTON (COLLEGE PARK)",$E1095)))))</f>
        <v/>
      </c>
      <c r="AV1095" s="2">
        <f>IF($L1095="","",IF(""&amp;$F1095="2","DIESEL",IF(OR(""&amp;$F1095="G",""&amp;$F1095="H"),"GAS","")))</f>
        <v/>
      </c>
      <c r="AW1095" s="2">
        <f>IF($AV1095="","",$R1095)</f>
        <v/>
      </c>
      <c r="AX1095" s="2">
        <f>IF($AV1095="","",IF($AB1095=0,$R1095,0))</f>
        <v/>
      </c>
      <c r="AY1095" s="2">
        <f>IF($AV1095="","",IF(AND($Z1095=0,COUNTIF('AR SALES'!$L$2:$L$2501,$L1095)=0),"YES",""))</f>
        <v/>
      </c>
      <c r="AZ1095" s="2">
        <f>IF($AV1095="","",IFERROR(VLOOKUP($AU1095,CODES!$A:$B,2,FALSE),"NO CODE"))</f>
        <v/>
      </c>
      <c r="BA1095" s="2">
        <f>IF(""&amp;$F1095&lt;&gt;"4","",IF($AY1095="YES","",IF(ROUND(SUMIFS($AE$2:$AE$4001,$L$2:$L$4001,$L1095,$F$2:$F$4001,"4")-SUMIFS('AR SALES'!$Y$2:$Y$2501,'AR SALES'!$L$2:$L$2501,$L1095,'AR SALES'!$AD$2:$AD$2501,"OFF"),2)=0,"","STALE")))</f>
        <v/>
      </c>
      <c r="BB1095" s="2">
        <f>IF(OR(""&amp;$F1095="2",""&amp;$F1095="4",""&amp;$F1095="G",""&amp;$F1095="H"),IF($AY1095="YES","",IF($AB1095&lt;&gt;0,"",IF(COUNTIFS('AR SALES'!$L$2:$L$2501,$L1095,'AR SALES'!$AD$2:$AD$2501,IF(""&amp;$F1095="4","OFF","ON"),'AR SALES'!$AF$2:$AF$2501,"Y")&gt;0,"","NO EXEMPTION"))),"")</f>
        <v/>
      </c>
    </row>
    <row r="1096">
      <c r="AT1096" s="2">
        <f>IF($L1096="","",IFERROR(INDEX('AR SALES'!$H$2:$H$2501,MATCH(""&amp;$L1096,'AR SALES'!$AE$2:$AE$2501,0)),""))</f>
        <v/>
      </c>
      <c r="AU1096" s="2">
        <f>IF($L1096="","",IF($A1096&lt;&gt;"GA","",IF($E1096="FULTON",IF(ISNUMBER(SEARCH("COLLEGE PARK",$AT1096)),"FULTON (COLLEGE PARK)",IF(ISNUMBER(SEARCH("HAPEVILLE",$AT1096)),"FULTON (HAPEVILLE)",IF(ISNUMBER(SEARCH("EAST POINT",$AT1096)),"FULTON (EAST POINT)",IF(ISNUMBER(SEARCH("ATLANTA",$AT1096)),"FULTON (ATL LIMITS)","FULTON")))),IF($E1096="DEKALB",IF(ISNUMBER(SEARCH("ATLANTA",$AT1096)),"DEKALB (ATL LIMITS)","DEKALB"),IF(AND($E1096="CLAYTON",ISNUMBER(SEARCH("COLLEGE PARK",$AT1096))),"CLAYTON (COLLEGE PARK)",$E1096)))))</f>
        <v/>
      </c>
      <c r="AV1096" s="2">
        <f>IF($L1096="","",IF(""&amp;$F1096="2","DIESEL",IF(OR(""&amp;$F1096="G",""&amp;$F1096="H"),"GAS","")))</f>
        <v/>
      </c>
      <c r="AW1096" s="2">
        <f>IF($AV1096="","",$R1096)</f>
        <v/>
      </c>
      <c r="AX1096" s="2">
        <f>IF($AV1096="","",IF($AB1096=0,$R1096,0))</f>
        <v/>
      </c>
      <c r="AY1096" s="2">
        <f>IF($AV1096="","",IF(AND($Z1096=0,COUNTIF('AR SALES'!$L$2:$L$2501,$L1096)=0),"YES",""))</f>
        <v/>
      </c>
      <c r="AZ1096" s="2">
        <f>IF($AV1096="","",IFERROR(VLOOKUP($AU1096,CODES!$A:$B,2,FALSE),"NO CODE"))</f>
        <v/>
      </c>
      <c r="BA1096" s="2">
        <f>IF(""&amp;$F1096&lt;&gt;"4","",IF($AY1096="YES","",IF(ROUND(SUMIFS($AE$2:$AE$4001,$L$2:$L$4001,$L1096,$F$2:$F$4001,"4")-SUMIFS('AR SALES'!$Y$2:$Y$2501,'AR SALES'!$L$2:$L$2501,$L1096,'AR SALES'!$AD$2:$AD$2501,"OFF"),2)=0,"","STALE")))</f>
        <v/>
      </c>
      <c r="BB1096" s="2">
        <f>IF(OR(""&amp;$F1096="2",""&amp;$F1096="4",""&amp;$F1096="G",""&amp;$F1096="H"),IF($AY1096="YES","",IF($AB1096&lt;&gt;0,"",IF(COUNTIFS('AR SALES'!$L$2:$L$2501,$L1096,'AR SALES'!$AD$2:$AD$2501,IF(""&amp;$F1096="4","OFF","ON"),'AR SALES'!$AF$2:$AF$2501,"Y")&gt;0,"","NO EXEMPTION"))),"")</f>
        <v/>
      </c>
    </row>
    <row r="1097">
      <c r="AT1097" s="2">
        <f>IF($L1097="","",IFERROR(INDEX('AR SALES'!$H$2:$H$2501,MATCH(""&amp;$L1097,'AR SALES'!$AE$2:$AE$2501,0)),""))</f>
        <v/>
      </c>
      <c r="AU1097" s="2">
        <f>IF($L1097="","",IF($A1097&lt;&gt;"GA","",IF($E1097="FULTON",IF(ISNUMBER(SEARCH("COLLEGE PARK",$AT1097)),"FULTON (COLLEGE PARK)",IF(ISNUMBER(SEARCH("HAPEVILLE",$AT1097)),"FULTON (HAPEVILLE)",IF(ISNUMBER(SEARCH("EAST POINT",$AT1097)),"FULTON (EAST POINT)",IF(ISNUMBER(SEARCH("ATLANTA",$AT1097)),"FULTON (ATL LIMITS)","FULTON")))),IF($E1097="DEKALB",IF(ISNUMBER(SEARCH("ATLANTA",$AT1097)),"DEKALB (ATL LIMITS)","DEKALB"),IF(AND($E1097="CLAYTON",ISNUMBER(SEARCH("COLLEGE PARK",$AT1097))),"CLAYTON (COLLEGE PARK)",$E1097)))))</f>
        <v/>
      </c>
      <c r="AV1097" s="2">
        <f>IF($L1097="","",IF(""&amp;$F1097="2","DIESEL",IF(OR(""&amp;$F1097="G",""&amp;$F1097="H"),"GAS","")))</f>
        <v/>
      </c>
      <c r="AW1097" s="2">
        <f>IF($AV1097="","",$R1097)</f>
        <v/>
      </c>
      <c r="AX1097" s="2">
        <f>IF($AV1097="","",IF($AB1097=0,$R1097,0))</f>
        <v/>
      </c>
      <c r="AY1097" s="2">
        <f>IF($AV1097="","",IF(AND($Z1097=0,COUNTIF('AR SALES'!$L$2:$L$2501,$L1097)=0),"YES",""))</f>
        <v/>
      </c>
      <c r="AZ1097" s="2">
        <f>IF($AV1097="","",IFERROR(VLOOKUP($AU1097,CODES!$A:$B,2,FALSE),"NO CODE"))</f>
        <v/>
      </c>
      <c r="BA1097" s="2">
        <f>IF(""&amp;$F1097&lt;&gt;"4","",IF($AY1097="YES","",IF(ROUND(SUMIFS($AE$2:$AE$4001,$L$2:$L$4001,$L1097,$F$2:$F$4001,"4")-SUMIFS('AR SALES'!$Y$2:$Y$2501,'AR SALES'!$L$2:$L$2501,$L1097,'AR SALES'!$AD$2:$AD$2501,"OFF"),2)=0,"","STALE")))</f>
        <v/>
      </c>
      <c r="BB1097" s="2">
        <f>IF(OR(""&amp;$F1097="2",""&amp;$F1097="4",""&amp;$F1097="G",""&amp;$F1097="H"),IF($AY1097="YES","",IF($AB1097&lt;&gt;0,"",IF(COUNTIFS('AR SALES'!$L$2:$L$2501,$L1097,'AR SALES'!$AD$2:$AD$2501,IF(""&amp;$F1097="4","OFF","ON"),'AR SALES'!$AF$2:$AF$2501,"Y")&gt;0,"","NO EXEMPTION"))),"")</f>
        <v/>
      </c>
    </row>
    <row r="1098">
      <c r="AT1098" s="2">
        <f>IF($L1098="","",IFERROR(INDEX('AR SALES'!$H$2:$H$2501,MATCH(""&amp;$L1098,'AR SALES'!$AE$2:$AE$2501,0)),""))</f>
        <v/>
      </c>
      <c r="AU1098" s="2">
        <f>IF($L1098="","",IF($A1098&lt;&gt;"GA","",IF($E1098="FULTON",IF(ISNUMBER(SEARCH("COLLEGE PARK",$AT1098)),"FULTON (COLLEGE PARK)",IF(ISNUMBER(SEARCH("HAPEVILLE",$AT1098)),"FULTON (HAPEVILLE)",IF(ISNUMBER(SEARCH("EAST POINT",$AT1098)),"FULTON (EAST POINT)",IF(ISNUMBER(SEARCH("ATLANTA",$AT1098)),"FULTON (ATL LIMITS)","FULTON")))),IF($E1098="DEKALB",IF(ISNUMBER(SEARCH("ATLANTA",$AT1098)),"DEKALB (ATL LIMITS)","DEKALB"),IF(AND($E1098="CLAYTON",ISNUMBER(SEARCH("COLLEGE PARK",$AT1098))),"CLAYTON (COLLEGE PARK)",$E1098)))))</f>
        <v/>
      </c>
      <c r="AV1098" s="2">
        <f>IF($L1098="","",IF(""&amp;$F1098="2","DIESEL",IF(OR(""&amp;$F1098="G",""&amp;$F1098="H"),"GAS","")))</f>
        <v/>
      </c>
      <c r="AW1098" s="2">
        <f>IF($AV1098="","",$R1098)</f>
        <v/>
      </c>
      <c r="AX1098" s="2">
        <f>IF($AV1098="","",IF($AB1098=0,$R1098,0))</f>
        <v/>
      </c>
      <c r="AY1098" s="2">
        <f>IF($AV1098="","",IF(AND($Z1098=0,COUNTIF('AR SALES'!$L$2:$L$2501,$L1098)=0),"YES",""))</f>
        <v/>
      </c>
      <c r="AZ1098" s="2">
        <f>IF($AV1098="","",IFERROR(VLOOKUP($AU1098,CODES!$A:$B,2,FALSE),"NO CODE"))</f>
        <v/>
      </c>
      <c r="BA1098" s="2">
        <f>IF(""&amp;$F1098&lt;&gt;"4","",IF($AY1098="YES","",IF(ROUND(SUMIFS($AE$2:$AE$4001,$L$2:$L$4001,$L1098,$F$2:$F$4001,"4")-SUMIFS('AR SALES'!$Y$2:$Y$2501,'AR SALES'!$L$2:$L$2501,$L1098,'AR SALES'!$AD$2:$AD$2501,"OFF"),2)=0,"","STALE")))</f>
        <v/>
      </c>
      <c r="BB1098" s="2">
        <f>IF(OR(""&amp;$F1098="2",""&amp;$F1098="4",""&amp;$F1098="G",""&amp;$F1098="H"),IF($AY1098="YES","",IF($AB1098&lt;&gt;0,"",IF(COUNTIFS('AR SALES'!$L$2:$L$2501,$L1098,'AR SALES'!$AD$2:$AD$2501,IF(""&amp;$F1098="4","OFF","ON"),'AR SALES'!$AF$2:$AF$2501,"Y")&gt;0,"","NO EXEMPTION"))),"")</f>
        <v/>
      </c>
    </row>
    <row r="1099">
      <c r="AT1099" s="2">
        <f>IF($L1099="","",IFERROR(INDEX('AR SALES'!$H$2:$H$2501,MATCH(""&amp;$L1099,'AR SALES'!$AE$2:$AE$2501,0)),""))</f>
        <v/>
      </c>
      <c r="AU1099" s="2">
        <f>IF($L1099="","",IF($A1099&lt;&gt;"GA","",IF($E1099="FULTON",IF(ISNUMBER(SEARCH("COLLEGE PARK",$AT1099)),"FULTON (COLLEGE PARK)",IF(ISNUMBER(SEARCH("HAPEVILLE",$AT1099)),"FULTON (HAPEVILLE)",IF(ISNUMBER(SEARCH("EAST POINT",$AT1099)),"FULTON (EAST POINT)",IF(ISNUMBER(SEARCH("ATLANTA",$AT1099)),"FULTON (ATL LIMITS)","FULTON")))),IF($E1099="DEKALB",IF(ISNUMBER(SEARCH("ATLANTA",$AT1099)),"DEKALB (ATL LIMITS)","DEKALB"),IF(AND($E1099="CLAYTON",ISNUMBER(SEARCH("COLLEGE PARK",$AT1099))),"CLAYTON (COLLEGE PARK)",$E1099)))))</f>
        <v/>
      </c>
      <c r="AV1099" s="2">
        <f>IF($L1099="","",IF(""&amp;$F1099="2","DIESEL",IF(OR(""&amp;$F1099="G",""&amp;$F1099="H"),"GAS","")))</f>
        <v/>
      </c>
      <c r="AW1099" s="2">
        <f>IF($AV1099="","",$R1099)</f>
        <v/>
      </c>
      <c r="AX1099" s="2">
        <f>IF($AV1099="","",IF($AB1099=0,$R1099,0))</f>
        <v/>
      </c>
      <c r="AY1099" s="2">
        <f>IF($AV1099="","",IF(AND($Z1099=0,COUNTIF('AR SALES'!$L$2:$L$2501,$L1099)=0),"YES",""))</f>
        <v/>
      </c>
      <c r="AZ1099" s="2">
        <f>IF($AV1099="","",IFERROR(VLOOKUP($AU1099,CODES!$A:$B,2,FALSE),"NO CODE"))</f>
        <v/>
      </c>
      <c r="BA1099" s="2">
        <f>IF(""&amp;$F1099&lt;&gt;"4","",IF($AY1099="YES","",IF(ROUND(SUMIFS($AE$2:$AE$4001,$L$2:$L$4001,$L1099,$F$2:$F$4001,"4")-SUMIFS('AR SALES'!$Y$2:$Y$2501,'AR SALES'!$L$2:$L$2501,$L1099,'AR SALES'!$AD$2:$AD$2501,"OFF"),2)=0,"","STALE")))</f>
        <v/>
      </c>
      <c r="BB1099" s="2">
        <f>IF(OR(""&amp;$F1099="2",""&amp;$F1099="4",""&amp;$F1099="G",""&amp;$F1099="H"),IF($AY1099="YES","",IF($AB1099&lt;&gt;0,"",IF(COUNTIFS('AR SALES'!$L$2:$L$2501,$L1099,'AR SALES'!$AD$2:$AD$2501,IF(""&amp;$F1099="4","OFF","ON"),'AR SALES'!$AF$2:$AF$2501,"Y")&gt;0,"","NO EXEMPTION"))),"")</f>
        <v/>
      </c>
    </row>
    <row r="1100">
      <c r="AT1100" s="2">
        <f>IF($L1100="","",IFERROR(INDEX('AR SALES'!$H$2:$H$2501,MATCH(""&amp;$L1100,'AR SALES'!$AE$2:$AE$2501,0)),""))</f>
        <v/>
      </c>
      <c r="AU1100" s="2">
        <f>IF($L1100="","",IF($A1100&lt;&gt;"GA","",IF($E1100="FULTON",IF(ISNUMBER(SEARCH("COLLEGE PARK",$AT1100)),"FULTON (COLLEGE PARK)",IF(ISNUMBER(SEARCH("HAPEVILLE",$AT1100)),"FULTON (HAPEVILLE)",IF(ISNUMBER(SEARCH("EAST POINT",$AT1100)),"FULTON (EAST POINT)",IF(ISNUMBER(SEARCH("ATLANTA",$AT1100)),"FULTON (ATL LIMITS)","FULTON")))),IF($E1100="DEKALB",IF(ISNUMBER(SEARCH("ATLANTA",$AT1100)),"DEKALB (ATL LIMITS)","DEKALB"),IF(AND($E1100="CLAYTON",ISNUMBER(SEARCH("COLLEGE PARK",$AT1100))),"CLAYTON (COLLEGE PARK)",$E1100)))))</f>
        <v/>
      </c>
      <c r="AV1100" s="2">
        <f>IF($L1100="","",IF(""&amp;$F1100="2","DIESEL",IF(OR(""&amp;$F1100="G",""&amp;$F1100="H"),"GAS","")))</f>
        <v/>
      </c>
      <c r="AW1100" s="2">
        <f>IF($AV1100="","",$R1100)</f>
        <v/>
      </c>
      <c r="AX1100" s="2">
        <f>IF($AV1100="","",IF($AB1100=0,$R1100,0))</f>
        <v/>
      </c>
      <c r="AY1100" s="2">
        <f>IF($AV1100="","",IF(AND($Z1100=0,COUNTIF('AR SALES'!$L$2:$L$2501,$L1100)=0),"YES",""))</f>
        <v/>
      </c>
      <c r="AZ1100" s="2">
        <f>IF($AV1100="","",IFERROR(VLOOKUP($AU1100,CODES!$A:$B,2,FALSE),"NO CODE"))</f>
        <v/>
      </c>
      <c r="BA1100" s="2">
        <f>IF(""&amp;$F1100&lt;&gt;"4","",IF($AY1100="YES","",IF(ROUND(SUMIFS($AE$2:$AE$4001,$L$2:$L$4001,$L1100,$F$2:$F$4001,"4")-SUMIFS('AR SALES'!$Y$2:$Y$2501,'AR SALES'!$L$2:$L$2501,$L1100,'AR SALES'!$AD$2:$AD$2501,"OFF"),2)=0,"","STALE")))</f>
        <v/>
      </c>
      <c r="BB1100" s="2">
        <f>IF(OR(""&amp;$F1100="2",""&amp;$F1100="4",""&amp;$F1100="G",""&amp;$F1100="H"),IF($AY1100="YES","",IF($AB1100&lt;&gt;0,"",IF(COUNTIFS('AR SALES'!$L$2:$L$2501,$L1100,'AR SALES'!$AD$2:$AD$2501,IF(""&amp;$F1100="4","OFF","ON"),'AR SALES'!$AF$2:$AF$2501,"Y")&gt;0,"","NO EXEMPTION"))),"")</f>
        <v/>
      </c>
    </row>
    <row r="1101">
      <c r="AT1101" s="2">
        <f>IF($L1101="","",IFERROR(INDEX('AR SALES'!$H$2:$H$2501,MATCH(""&amp;$L1101,'AR SALES'!$AE$2:$AE$2501,0)),""))</f>
        <v/>
      </c>
      <c r="AU1101" s="2">
        <f>IF($L1101="","",IF($A1101&lt;&gt;"GA","",IF($E1101="FULTON",IF(ISNUMBER(SEARCH("COLLEGE PARK",$AT1101)),"FULTON (COLLEGE PARK)",IF(ISNUMBER(SEARCH("HAPEVILLE",$AT1101)),"FULTON (HAPEVILLE)",IF(ISNUMBER(SEARCH("EAST POINT",$AT1101)),"FULTON (EAST POINT)",IF(ISNUMBER(SEARCH("ATLANTA",$AT1101)),"FULTON (ATL LIMITS)","FULTON")))),IF($E1101="DEKALB",IF(ISNUMBER(SEARCH("ATLANTA",$AT1101)),"DEKALB (ATL LIMITS)","DEKALB"),IF(AND($E1101="CLAYTON",ISNUMBER(SEARCH("COLLEGE PARK",$AT1101))),"CLAYTON (COLLEGE PARK)",$E1101)))))</f>
        <v/>
      </c>
      <c r="AV1101" s="2">
        <f>IF($L1101="","",IF(""&amp;$F1101="2","DIESEL",IF(OR(""&amp;$F1101="G",""&amp;$F1101="H"),"GAS","")))</f>
        <v/>
      </c>
      <c r="AW1101" s="2">
        <f>IF($AV1101="","",$R1101)</f>
        <v/>
      </c>
      <c r="AX1101" s="2">
        <f>IF($AV1101="","",IF($AB1101=0,$R1101,0))</f>
        <v/>
      </c>
      <c r="AY1101" s="2">
        <f>IF($AV1101="","",IF(AND($Z1101=0,COUNTIF('AR SALES'!$L$2:$L$2501,$L1101)=0),"YES",""))</f>
        <v/>
      </c>
      <c r="AZ1101" s="2">
        <f>IF($AV1101="","",IFERROR(VLOOKUP($AU1101,CODES!$A:$B,2,FALSE),"NO CODE"))</f>
        <v/>
      </c>
      <c r="BA1101" s="2">
        <f>IF(""&amp;$F1101&lt;&gt;"4","",IF($AY1101="YES","",IF(ROUND(SUMIFS($AE$2:$AE$4001,$L$2:$L$4001,$L1101,$F$2:$F$4001,"4")-SUMIFS('AR SALES'!$Y$2:$Y$2501,'AR SALES'!$L$2:$L$2501,$L1101,'AR SALES'!$AD$2:$AD$2501,"OFF"),2)=0,"","STALE")))</f>
        <v/>
      </c>
      <c r="BB1101" s="2">
        <f>IF(OR(""&amp;$F1101="2",""&amp;$F1101="4",""&amp;$F1101="G",""&amp;$F1101="H"),IF($AY1101="YES","",IF($AB1101&lt;&gt;0,"",IF(COUNTIFS('AR SALES'!$L$2:$L$2501,$L1101,'AR SALES'!$AD$2:$AD$2501,IF(""&amp;$F1101="4","OFF","ON"),'AR SALES'!$AF$2:$AF$2501,"Y")&gt;0,"","NO EXEMPTION"))),"")</f>
        <v/>
      </c>
    </row>
    <row r="1102">
      <c r="AT1102" s="2">
        <f>IF($L1102="","",IFERROR(INDEX('AR SALES'!$H$2:$H$2501,MATCH(""&amp;$L1102,'AR SALES'!$AE$2:$AE$2501,0)),""))</f>
        <v/>
      </c>
      <c r="AU1102" s="2">
        <f>IF($L1102="","",IF($A1102&lt;&gt;"GA","",IF($E1102="FULTON",IF(ISNUMBER(SEARCH("COLLEGE PARK",$AT1102)),"FULTON (COLLEGE PARK)",IF(ISNUMBER(SEARCH("HAPEVILLE",$AT1102)),"FULTON (HAPEVILLE)",IF(ISNUMBER(SEARCH("EAST POINT",$AT1102)),"FULTON (EAST POINT)",IF(ISNUMBER(SEARCH("ATLANTA",$AT1102)),"FULTON (ATL LIMITS)","FULTON")))),IF($E1102="DEKALB",IF(ISNUMBER(SEARCH("ATLANTA",$AT1102)),"DEKALB (ATL LIMITS)","DEKALB"),IF(AND($E1102="CLAYTON",ISNUMBER(SEARCH("COLLEGE PARK",$AT1102))),"CLAYTON (COLLEGE PARK)",$E1102)))))</f>
        <v/>
      </c>
      <c r="AV1102" s="2">
        <f>IF($L1102="","",IF(""&amp;$F1102="2","DIESEL",IF(OR(""&amp;$F1102="G",""&amp;$F1102="H"),"GAS","")))</f>
        <v/>
      </c>
      <c r="AW1102" s="2">
        <f>IF($AV1102="","",$R1102)</f>
        <v/>
      </c>
      <c r="AX1102" s="2">
        <f>IF($AV1102="","",IF($AB1102=0,$R1102,0))</f>
        <v/>
      </c>
      <c r="AY1102" s="2">
        <f>IF($AV1102="","",IF(AND($Z1102=0,COUNTIF('AR SALES'!$L$2:$L$2501,$L1102)=0),"YES",""))</f>
        <v/>
      </c>
      <c r="AZ1102" s="2">
        <f>IF($AV1102="","",IFERROR(VLOOKUP($AU1102,CODES!$A:$B,2,FALSE),"NO CODE"))</f>
        <v/>
      </c>
      <c r="BA1102" s="2">
        <f>IF(""&amp;$F1102&lt;&gt;"4","",IF($AY1102="YES","",IF(ROUND(SUMIFS($AE$2:$AE$4001,$L$2:$L$4001,$L1102,$F$2:$F$4001,"4")-SUMIFS('AR SALES'!$Y$2:$Y$2501,'AR SALES'!$L$2:$L$2501,$L1102,'AR SALES'!$AD$2:$AD$2501,"OFF"),2)=0,"","STALE")))</f>
        <v/>
      </c>
      <c r="BB1102" s="2">
        <f>IF(OR(""&amp;$F1102="2",""&amp;$F1102="4",""&amp;$F1102="G",""&amp;$F1102="H"),IF($AY1102="YES","",IF($AB1102&lt;&gt;0,"",IF(COUNTIFS('AR SALES'!$L$2:$L$2501,$L1102,'AR SALES'!$AD$2:$AD$2501,IF(""&amp;$F1102="4","OFF","ON"),'AR SALES'!$AF$2:$AF$2501,"Y")&gt;0,"","NO EXEMPTION"))),"")</f>
        <v/>
      </c>
    </row>
    <row r="1103">
      <c r="AT1103" s="2">
        <f>IF($L1103="","",IFERROR(INDEX('AR SALES'!$H$2:$H$2501,MATCH(""&amp;$L1103,'AR SALES'!$AE$2:$AE$2501,0)),""))</f>
        <v/>
      </c>
      <c r="AU1103" s="2">
        <f>IF($L1103="","",IF($A1103&lt;&gt;"GA","",IF($E1103="FULTON",IF(ISNUMBER(SEARCH("COLLEGE PARK",$AT1103)),"FULTON (COLLEGE PARK)",IF(ISNUMBER(SEARCH("HAPEVILLE",$AT1103)),"FULTON (HAPEVILLE)",IF(ISNUMBER(SEARCH("EAST POINT",$AT1103)),"FULTON (EAST POINT)",IF(ISNUMBER(SEARCH("ATLANTA",$AT1103)),"FULTON (ATL LIMITS)","FULTON")))),IF($E1103="DEKALB",IF(ISNUMBER(SEARCH("ATLANTA",$AT1103)),"DEKALB (ATL LIMITS)","DEKALB"),IF(AND($E1103="CLAYTON",ISNUMBER(SEARCH("COLLEGE PARK",$AT1103))),"CLAYTON (COLLEGE PARK)",$E1103)))))</f>
        <v/>
      </c>
      <c r="AV1103" s="2">
        <f>IF($L1103="","",IF(""&amp;$F1103="2","DIESEL",IF(OR(""&amp;$F1103="G",""&amp;$F1103="H"),"GAS","")))</f>
        <v/>
      </c>
      <c r="AW1103" s="2">
        <f>IF($AV1103="","",$R1103)</f>
        <v/>
      </c>
      <c r="AX1103" s="2">
        <f>IF($AV1103="","",IF($AB1103=0,$R1103,0))</f>
        <v/>
      </c>
      <c r="AY1103" s="2">
        <f>IF($AV1103="","",IF(AND($Z1103=0,COUNTIF('AR SALES'!$L$2:$L$2501,$L1103)=0),"YES",""))</f>
        <v/>
      </c>
      <c r="AZ1103" s="2">
        <f>IF($AV1103="","",IFERROR(VLOOKUP($AU1103,CODES!$A:$B,2,FALSE),"NO CODE"))</f>
        <v/>
      </c>
      <c r="BA1103" s="2">
        <f>IF(""&amp;$F1103&lt;&gt;"4","",IF($AY1103="YES","",IF(ROUND(SUMIFS($AE$2:$AE$4001,$L$2:$L$4001,$L1103,$F$2:$F$4001,"4")-SUMIFS('AR SALES'!$Y$2:$Y$2501,'AR SALES'!$L$2:$L$2501,$L1103,'AR SALES'!$AD$2:$AD$2501,"OFF"),2)=0,"","STALE")))</f>
        <v/>
      </c>
      <c r="BB1103" s="2">
        <f>IF(OR(""&amp;$F1103="2",""&amp;$F1103="4",""&amp;$F1103="G",""&amp;$F1103="H"),IF($AY1103="YES","",IF($AB1103&lt;&gt;0,"",IF(COUNTIFS('AR SALES'!$L$2:$L$2501,$L1103,'AR SALES'!$AD$2:$AD$2501,IF(""&amp;$F1103="4","OFF","ON"),'AR SALES'!$AF$2:$AF$2501,"Y")&gt;0,"","NO EXEMPTION"))),"")</f>
        <v/>
      </c>
    </row>
    <row r="1104">
      <c r="AT1104" s="2">
        <f>IF($L1104="","",IFERROR(INDEX('AR SALES'!$H$2:$H$2501,MATCH(""&amp;$L1104,'AR SALES'!$AE$2:$AE$2501,0)),""))</f>
        <v/>
      </c>
      <c r="AU1104" s="2">
        <f>IF($L1104="","",IF($A1104&lt;&gt;"GA","",IF($E1104="FULTON",IF(ISNUMBER(SEARCH("COLLEGE PARK",$AT1104)),"FULTON (COLLEGE PARK)",IF(ISNUMBER(SEARCH("HAPEVILLE",$AT1104)),"FULTON (HAPEVILLE)",IF(ISNUMBER(SEARCH("EAST POINT",$AT1104)),"FULTON (EAST POINT)",IF(ISNUMBER(SEARCH("ATLANTA",$AT1104)),"FULTON (ATL LIMITS)","FULTON")))),IF($E1104="DEKALB",IF(ISNUMBER(SEARCH("ATLANTA",$AT1104)),"DEKALB (ATL LIMITS)","DEKALB"),IF(AND($E1104="CLAYTON",ISNUMBER(SEARCH("COLLEGE PARK",$AT1104))),"CLAYTON (COLLEGE PARK)",$E1104)))))</f>
        <v/>
      </c>
      <c r="AV1104" s="2">
        <f>IF($L1104="","",IF(""&amp;$F1104="2","DIESEL",IF(OR(""&amp;$F1104="G",""&amp;$F1104="H"),"GAS","")))</f>
        <v/>
      </c>
      <c r="AW1104" s="2">
        <f>IF($AV1104="","",$R1104)</f>
        <v/>
      </c>
      <c r="AX1104" s="2">
        <f>IF($AV1104="","",IF($AB1104=0,$R1104,0))</f>
        <v/>
      </c>
      <c r="AY1104" s="2">
        <f>IF($AV1104="","",IF(AND($Z1104=0,COUNTIF('AR SALES'!$L$2:$L$2501,$L1104)=0),"YES",""))</f>
        <v/>
      </c>
      <c r="AZ1104" s="2">
        <f>IF($AV1104="","",IFERROR(VLOOKUP($AU1104,CODES!$A:$B,2,FALSE),"NO CODE"))</f>
        <v/>
      </c>
      <c r="BA1104" s="2">
        <f>IF(""&amp;$F1104&lt;&gt;"4","",IF($AY1104="YES","",IF(ROUND(SUMIFS($AE$2:$AE$4001,$L$2:$L$4001,$L1104,$F$2:$F$4001,"4")-SUMIFS('AR SALES'!$Y$2:$Y$2501,'AR SALES'!$L$2:$L$2501,$L1104,'AR SALES'!$AD$2:$AD$2501,"OFF"),2)=0,"","STALE")))</f>
        <v/>
      </c>
      <c r="BB1104" s="2">
        <f>IF(OR(""&amp;$F1104="2",""&amp;$F1104="4",""&amp;$F1104="G",""&amp;$F1104="H"),IF($AY1104="YES","",IF($AB1104&lt;&gt;0,"",IF(COUNTIFS('AR SALES'!$L$2:$L$2501,$L1104,'AR SALES'!$AD$2:$AD$2501,IF(""&amp;$F1104="4","OFF","ON"),'AR SALES'!$AF$2:$AF$2501,"Y")&gt;0,"","NO EXEMPTION"))),"")</f>
        <v/>
      </c>
    </row>
    <row r="1105">
      <c r="AT1105" s="2">
        <f>IF($L1105="","",IFERROR(INDEX('AR SALES'!$H$2:$H$2501,MATCH(""&amp;$L1105,'AR SALES'!$AE$2:$AE$2501,0)),""))</f>
        <v/>
      </c>
      <c r="AU1105" s="2">
        <f>IF($L1105="","",IF($A1105&lt;&gt;"GA","",IF($E1105="FULTON",IF(ISNUMBER(SEARCH("COLLEGE PARK",$AT1105)),"FULTON (COLLEGE PARK)",IF(ISNUMBER(SEARCH("HAPEVILLE",$AT1105)),"FULTON (HAPEVILLE)",IF(ISNUMBER(SEARCH("EAST POINT",$AT1105)),"FULTON (EAST POINT)",IF(ISNUMBER(SEARCH("ATLANTA",$AT1105)),"FULTON (ATL LIMITS)","FULTON")))),IF($E1105="DEKALB",IF(ISNUMBER(SEARCH("ATLANTA",$AT1105)),"DEKALB (ATL LIMITS)","DEKALB"),IF(AND($E1105="CLAYTON",ISNUMBER(SEARCH("COLLEGE PARK",$AT1105))),"CLAYTON (COLLEGE PARK)",$E1105)))))</f>
        <v/>
      </c>
      <c r="AV1105" s="2">
        <f>IF($L1105="","",IF(""&amp;$F1105="2","DIESEL",IF(OR(""&amp;$F1105="G",""&amp;$F1105="H"),"GAS","")))</f>
        <v/>
      </c>
      <c r="AW1105" s="2">
        <f>IF($AV1105="","",$R1105)</f>
        <v/>
      </c>
      <c r="AX1105" s="2">
        <f>IF($AV1105="","",IF($AB1105=0,$R1105,0))</f>
        <v/>
      </c>
      <c r="AY1105" s="2">
        <f>IF($AV1105="","",IF(AND($Z1105=0,COUNTIF('AR SALES'!$L$2:$L$2501,$L1105)=0),"YES",""))</f>
        <v/>
      </c>
      <c r="AZ1105" s="2">
        <f>IF($AV1105="","",IFERROR(VLOOKUP($AU1105,CODES!$A:$B,2,FALSE),"NO CODE"))</f>
        <v/>
      </c>
      <c r="BA1105" s="2">
        <f>IF(""&amp;$F1105&lt;&gt;"4","",IF($AY1105="YES","",IF(ROUND(SUMIFS($AE$2:$AE$4001,$L$2:$L$4001,$L1105,$F$2:$F$4001,"4")-SUMIFS('AR SALES'!$Y$2:$Y$2501,'AR SALES'!$L$2:$L$2501,$L1105,'AR SALES'!$AD$2:$AD$2501,"OFF"),2)=0,"","STALE")))</f>
        <v/>
      </c>
      <c r="BB1105" s="2">
        <f>IF(OR(""&amp;$F1105="2",""&amp;$F1105="4",""&amp;$F1105="G",""&amp;$F1105="H"),IF($AY1105="YES","",IF($AB1105&lt;&gt;0,"",IF(COUNTIFS('AR SALES'!$L$2:$L$2501,$L1105,'AR SALES'!$AD$2:$AD$2501,IF(""&amp;$F1105="4","OFF","ON"),'AR SALES'!$AF$2:$AF$2501,"Y")&gt;0,"","NO EXEMPTION"))),"")</f>
        <v/>
      </c>
    </row>
    <row r="1106">
      <c r="AT1106" s="2">
        <f>IF($L1106="","",IFERROR(INDEX('AR SALES'!$H$2:$H$2501,MATCH(""&amp;$L1106,'AR SALES'!$AE$2:$AE$2501,0)),""))</f>
        <v/>
      </c>
      <c r="AU1106" s="2">
        <f>IF($L1106="","",IF($A1106&lt;&gt;"GA","",IF($E1106="FULTON",IF(ISNUMBER(SEARCH("COLLEGE PARK",$AT1106)),"FULTON (COLLEGE PARK)",IF(ISNUMBER(SEARCH("HAPEVILLE",$AT1106)),"FULTON (HAPEVILLE)",IF(ISNUMBER(SEARCH("EAST POINT",$AT1106)),"FULTON (EAST POINT)",IF(ISNUMBER(SEARCH("ATLANTA",$AT1106)),"FULTON (ATL LIMITS)","FULTON")))),IF($E1106="DEKALB",IF(ISNUMBER(SEARCH("ATLANTA",$AT1106)),"DEKALB (ATL LIMITS)","DEKALB"),IF(AND($E1106="CLAYTON",ISNUMBER(SEARCH("COLLEGE PARK",$AT1106))),"CLAYTON (COLLEGE PARK)",$E1106)))))</f>
        <v/>
      </c>
      <c r="AV1106" s="2">
        <f>IF($L1106="","",IF(""&amp;$F1106="2","DIESEL",IF(OR(""&amp;$F1106="G",""&amp;$F1106="H"),"GAS","")))</f>
        <v/>
      </c>
      <c r="AW1106" s="2">
        <f>IF($AV1106="","",$R1106)</f>
        <v/>
      </c>
      <c r="AX1106" s="2">
        <f>IF($AV1106="","",IF($AB1106=0,$R1106,0))</f>
        <v/>
      </c>
      <c r="AY1106" s="2">
        <f>IF($AV1106="","",IF(AND($Z1106=0,COUNTIF('AR SALES'!$L$2:$L$2501,$L1106)=0),"YES",""))</f>
        <v/>
      </c>
      <c r="AZ1106" s="2">
        <f>IF($AV1106="","",IFERROR(VLOOKUP($AU1106,CODES!$A:$B,2,FALSE),"NO CODE"))</f>
        <v/>
      </c>
      <c r="BA1106" s="2">
        <f>IF(""&amp;$F1106&lt;&gt;"4","",IF($AY1106="YES","",IF(ROUND(SUMIFS($AE$2:$AE$4001,$L$2:$L$4001,$L1106,$F$2:$F$4001,"4")-SUMIFS('AR SALES'!$Y$2:$Y$2501,'AR SALES'!$L$2:$L$2501,$L1106,'AR SALES'!$AD$2:$AD$2501,"OFF"),2)=0,"","STALE")))</f>
        <v/>
      </c>
      <c r="BB1106" s="2">
        <f>IF(OR(""&amp;$F1106="2",""&amp;$F1106="4",""&amp;$F1106="G",""&amp;$F1106="H"),IF($AY1106="YES","",IF($AB1106&lt;&gt;0,"",IF(COUNTIFS('AR SALES'!$L$2:$L$2501,$L1106,'AR SALES'!$AD$2:$AD$2501,IF(""&amp;$F1106="4","OFF","ON"),'AR SALES'!$AF$2:$AF$2501,"Y")&gt;0,"","NO EXEMPTION"))),"")</f>
        <v/>
      </c>
    </row>
    <row r="1107">
      <c r="AT1107" s="2">
        <f>IF($L1107="","",IFERROR(INDEX('AR SALES'!$H$2:$H$2501,MATCH(""&amp;$L1107,'AR SALES'!$AE$2:$AE$2501,0)),""))</f>
        <v/>
      </c>
      <c r="AU1107" s="2">
        <f>IF($L1107="","",IF($A1107&lt;&gt;"GA","",IF($E1107="FULTON",IF(ISNUMBER(SEARCH("COLLEGE PARK",$AT1107)),"FULTON (COLLEGE PARK)",IF(ISNUMBER(SEARCH("HAPEVILLE",$AT1107)),"FULTON (HAPEVILLE)",IF(ISNUMBER(SEARCH("EAST POINT",$AT1107)),"FULTON (EAST POINT)",IF(ISNUMBER(SEARCH("ATLANTA",$AT1107)),"FULTON (ATL LIMITS)","FULTON")))),IF($E1107="DEKALB",IF(ISNUMBER(SEARCH("ATLANTA",$AT1107)),"DEKALB (ATL LIMITS)","DEKALB"),IF(AND($E1107="CLAYTON",ISNUMBER(SEARCH("COLLEGE PARK",$AT1107))),"CLAYTON (COLLEGE PARK)",$E1107)))))</f>
        <v/>
      </c>
      <c r="AV1107" s="2">
        <f>IF($L1107="","",IF(""&amp;$F1107="2","DIESEL",IF(OR(""&amp;$F1107="G",""&amp;$F1107="H"),"GAS","")))</f>
        <v/>
      </c>
      <c r="AW1107" s="2">
        <f>IF($AV1107="","",$R1107)</f>
        <v/>
      </c>
      <c r="AX1107" s="2">
        <f>IF($AV1107="","",IF($AB1107=0,$R1107,0))</f>
        <v/>
      </c>
      <c r="AY1107" s="2">
        <f>IF($AV1107="","",IF(AND($Z1107=0,COUNTIF('AR SALES'!$L$2:$L$2501,$L1107)=0),"YES",""))</f>
        <v/>
      </c>
      <c r="AZ1107" s="2">
        <f>IF($AV1107="","",IFERROR(VLOOKUP($AU1107,CODES!$A:$B,2,FALSE),"NO CODE"))</f>
        <v/>
      </c>
      <c r="BA1107" s="2">
        <f>IF(""&amp;$F1107&lt;&gt;"4","",IF($AY1107="YES","",IF(ROUND(SUMIFS($AE$2:$AE$4001,$L$2:$L$4001,$L1107,$F$2:$F$4001,"4")-SUMIFS('AR SALES'!$Y$2:$Y$2501,'AR SALES'!$L$2:$L$2501,$L1107,'AR SALES'!$AD$2:$AD$2501,"OFF"),2)=0,"","STALE")))</f>
        <v/>
      </c>
      <c r="BB1107" s="2">
        <f>IF(OR(""&amp;$F1107="2",""&amp;$F1107="4",""&amp;$F1107="G",""&amp;$F1107="H"),IF($AY1107="YES","",IF($AB1107&lt;&gt;0,"",IF(COUNTIFS('AR SALES'!$L$2:$L$2501,$L1107,'AR SALES'!$AD$2:$AD$2501,IF(""&amp;$F1107="4","OFF","ON"),'AR SALES'!$AF$2:$AF$2501,"Y")&gt;0,"","NO EXEMPTION"))),"")</f>
        <v/>
      </c>
    </row>
    <row r="1108">
      <c r="AT1108" s="2">
        <f>IF($L1108="","",IFERROR(INDEX('AR SALES'!$H$2:$H$2501,MATCH(""&amp;$L1108,'AR SALES'!$AE$2:$AE$2501,0)),""))</f>
        <v/>
      </c>
      <c r="AU1108" s="2">
        <f>IF($L1108="","",IF($A1108&lt;&gt;"GA","",IF($E1108="FULTON",IF(ISNUMBER(SEARCH("COLLEGE PARK",$AT1108)),"FULTON (COLLEGE PARK)",IF(ISNUMBER(SEARCH("HAPEVILLE",$AT1108)),"FULTON (HAPEVILLE)",IF(ISNUMBER(SEARCH("EAST POINT",$AT1108)),"FULTON (EAST POINT)",IF(ISNUMBER(SEARCH("ATLANTA",$AT1108)),"FULTON (ATL LIMITS)","FULTON")))),IF($E1108="DEKALB",IF(ISNUMBER(SEARCH("ATLANTA",$AT1108)),"DEKALB (ATL LIMITS)","DEKALB"),IF(AND($E1108="CLAYTON",ISNUMBER(SEARCH("COLLEGE PARK",$AT1108))),"CLAYTON (COLLEGE PARK)",$E1108)))))</f>
        <v/>
      </c>
      <c r="AV1108" s="2">
        <f>IF($L1108="","",IF(""&amp;$F1108="2","DIESEL",IF(OR(""&amp;$F1108="G",""&amp;$F1108="H"),"GAS","")))</f>
        <v/>
      </c>
      <c r="AW1108" s="2">
        <f>IF($AV1108="","",$R1108)</f>
        <v/>
      </c>
      <c r="AX1108" s="2">
        <f>IF($AV1108="","",IF($AB1108=0,$R1108,0))</f>
        <v/>
      </c>
      <c r="AY1108" s="2">
        <f>IF($AV1108="","",IF(AND($Z1108=0,COUNTIF('AR SALES'!$L$2:$L$2501,$L1108)=0),"YES",""))</f>
        <v/>
      </c>
      <c r="AZ1108" s="2">
        <f>IF($AV1108="","",IFERROR(VLOOKUP($AU1108,CODES!$A:$B,2,FALSE),"NO CODE"))</f>
        <v/>
      </c>
      <c r="BA1108" s="2">
        <f>IF(""&amp;$F1108&lt;&gt;"4","",IF($AY1108="YES","",IF(ROUND(SUMIFS($AE$2:$AE$4001,$L$2:$L$4001,$L1108,$F$2:$F$4001,"4")-SUMIFS('AR SALES'!$Y$2:$Y$2501,'AR SALES'!$L$2:$L$2501,$L1108,'AR SALES'!$AD$2:$AD$2501,"OFF"),2)=0,"","STALE")))</f>
        <v/>
      </c>
      <c r="BB1108" s="2">
        <f>IF(OR(""&amp;$F1108="2",""&amp;$F1108="4",""&amp;$F1108="G",""&amp;$F1108="H"),IF($AY1108="YES","",IF($AB1108&lt;&gt;0,"",IF(COUNTIFS('AR SALES'!$L$2:$L$2501,$L1108,'AR SALES'!$AD$2:$AD$2501,IF(""&amp;$F1108="4","OFF","ON"),'AR SALES'!$AF$2:$AF$2501,"Y")&gt;0,"","NO EXEMPTION"))),"")</f>
        <v/>
      </c>
    </row>
    <row r="1109">
      <c r="AT1109" s="2">
        <f>IF($L1109="","",IFERROR(INDEX('AR SALES'!$H$2:$H$2501,MATCH(""&amp;$L1109,'AR SALES'!$AE$2:$AE$2501,0)),""))</f>
        <v/>
      </c>
      <c r="AU1109" s="2">
        <f>IF($L1109="","",IF($A1109&lt;&gt;"GA","",IF($E1109="FULTON",IF(ISNUMBER(SEARCH("COLLEGE PARK",$AT1109)),"FULTON (COLLEGE PARK)",IF(ISNUMBER(SEARCH("HAPEVILLE",$AT1109)),"FULTON (HAPEVILLE)",IF(ISNUMBER(SEARCH("EAST POINT",$AT1109)),"FULTON (EAST POINT)",IF(ISNUMBER(SEARCH("ATLANTA",$AT1109)),"FULTON (ATL LIMITS)","FULTON")))),IF($E1109="DEKALB",IF(ISNUMBER(SEARCH("ATLANTA",$AT1109)),"DEKALB (ATL LIMITS)","DEKALB"),IF(AND($E1109="CLAYTON",ISNUMBER(SEARCH("COLLEGE PARK",$AT1109))),"CLAYTON (COLLEGE PARK)",$E1109)))))</f>
        <v/>
      </c>
      <c r="AV1109" s="2">
        <f>IF($L1109="","",IF(""&amp;$F1109="2","DIESEL",IF(OR(""&amp;$F1109="G",""&amp;$F1109="H"),"GAS","")))</f>
        <v/>
      </c>
      <c r="AW1109" s="2">
        <f>IF($AV1109="","",$R1109)</f>
        <v/>
      </c>
      <c r="AX1109" s="2">
        <f>IF($AV1109="","",IF($AB1109=0,$R1109,0))</f>
        <v/>
      </c>
      <c r="AY1109" s="2">
        <f>IF($AV1109="","",IF(AND($Z1109=0,COUNTIF('AR SALES'!$L$2:$L$2501,$L1109)=0),"YES",""))</f>
        <v/>
      </c>
      <c r="AZ1109" s="2">
        <f>IF($AV1109="","",IFERROR(VLOOKUP($AU1109,CODES!$A:$B,2,FALSE),"NO CODE"))</f>
        <v/>
      </c>
      <c r="BA1109" s="2">
        <f>IF(""&amp;$F1109&lt;&gt;"4","",IF($AY1109="YES","",IF(ROUND(SUMIFS($AE$2:$AE$4001,$L$2:$L$4001,$L1109,$F$2:$F$4001,"4")-SUMIFS('AR SALES'!$Y$2:$Y$2501,'AR SALES'!$L$2:$L$2501,$L1109,'AR SALES'!$AD$2:$AD$2501,"OFF"),2)=0,"","STALE")))</f>
        <v/>
      </c>
      <c r="BB1109" s="2">
        <f>IF(OR(""&amp;$F1109="2",""&amp;$F1109="4",""&amp;$F1109="G",""&amp;$F1109="H"),IF($AY1109="YES","",IF($AB1109&lt;&gt;0,"",IF(COUNTIFS('AR SALES'!$L$2:$L$2501,$L1109,'AR SALES'!$AD$2:$AD$2501,IF(""&amp;$F1109="4","OFF","ON"),'AR SALES'!$AF$2:$AF$2501,"Y")&gt;0,"","NO EXEMPTION"))),"")</f>
        <v/>
      </c>
    </row>
    <row r="1110">
      <c r="AT1110" s="2">
        <f>IF($L1110="","",IFERROR(INDEX('AR SALES'!$H$2:$H$2501,MATCH(""&amp;$L1110,'AR SALES'!$AE$2:$AE$2501,0)),""))</f>
        <v/>
      </c>
      <c r="AU1110" s="2">
        <f>IF($L1110="","",IF($A1110&lt;&gt;"GA","",IF($E1110="FULTON",IF(ISNUMBER(SEARCH("COLLEGE PARK",$AT1110)),"FULTON (COLLEGE PARK)",IF(ISNUMBER(SEARCH("HAPEVILLE",$AT1110)),"FULTON (HAPEVILLE)",IF(ISNUMBER(SEARCH("EAST POINT",$AT1110)),"FULTON (EAST POINT)",IF(ISNUMBER(SEARCH("ATLANTA",$AT1110)),"FULTON (ATL LIMITS)","FULTON")))),IF($E1110="DEKALB",IF(ISNUMBER(SEARCH("ATLANTA",$AT1110)),"DEKALB (ATL LIMITS)","DEKALB"),IF(AND($E1110="CLAYTON",ISNUMBER(SEARCH("COLLEGE PARK",$AT1110))),"CLAYTON (COLLEGE PARK)",$E1110)))))</f>
        <v/>
      </c>
      <c r="AV1110" s="2">
        <f>IF($L1110="","",IF(""&amp;$F1110="2","DIESEL",IF(OR(""&amp;$F1110="G",""&amp;$F1110="H"),"GAS","")))</f>
        <v/>
      </c>
      <c r="AW1110" s="2">
        <f>IF($AV1110="","",$R1110)</f>
        <v/>
      </c>
      <c r="AX1110" s="2">
        <f>IF($AV1110="","",IF($AB1110=0,$R1110,0))</f>
        <v/>
      </c>
      <c r="AY1110" s="2">
        <f>IF($AV1110="","",IF(AND($Z1110=0,COUNTIF('AR SALES'!$L$2:$L$2501,$L1110)=0),"YES",""))</f>
        <v/>
      </c>
      <c r="AZ1110" s="2">
        <f>IF($AV1110="","",IFERROR(VLOOKUP($AU1110,CODES!$A:$B,2,FALSE),"NO CODE"))</f>
        <v/>
      </c>
      <c r="BA1110" s="2">
        <f>IF(""&amp;$F1110&lt;&gt;"4","",IF($AY1110="YES","",IF(ROUND(SUMIFS($AE$2:$AE$4001,$L$2:$L$4001,$L1110,$F$2:$F$4001,"4")-SUMIFS('AR SALES'!$Y$2:$Y$2501,'AR SALES'!$L$2:$L$2501,$L1110,'AR SALES'!$AD$2:$AD$2501,"OFF"),2)=0,"","STALE")))</f>
        <v/>
      </c>
      <c r="BB1110" s="2">
        <f>IF(OR(""&amp;$F1110="2",""&amp;$F1110="4",""&amp;$F1110="G",""&amp;$F1110="H"),IF($AY1110="YES","",IF($AB1110&lt;&gt;0,"",IF(COUNTIFS('AR SALES'!$L$2:$L$2501,$L1110,'AR SALES'!$AD$2:$AD$2501,IF(""&amp;$F1110="4","OFF","ON"),'AR SALES'!$AF$2:$AF$2501,"Y")&gt;0,"","NO EXEMPTION"))),"")</f>
        <v/>
      </c>
    </row>
    <row r="1111">
      <c r="AT1111" s="2">
        <f>IF($L1111="","",IFERROR(INDEX('AR SALES'!$H$2:$H$2501,MATCH(""&amp;$L1111,'AR SALES'!$AE$2:$AE$2501,0)),""))</f>
        <v/>
      </c>
      <c r="AU1111" s="2">
        <f>IF($L1111="","",IF($A1111&lt;&gt;"GA","",IF($E1111="FULTON",IF(ISNUMBER(SEARCH("COLLEGE PARK",$AT1111)),"FULTON (COLLEGE PARK)",IF(ISNUMBER(SEARCH("HAPEVILLE",$AT1111)),"FULTON (HAPEVILLE)",IF(ISNUMBER(SEARCH("EAST POINT",$AT1111)),"FULTON (EAST POINT)",IF(ISNUMBER(SEARCH("ATLANTA",$AT1111)),"FULTON (ATL LIMITS)","FULTON")))),IF($E1111="DEKALB",IF(ISNUMBER(SEARCH("ATLANTA",$AT1111)),"DEKALB (ATL LIMITS)","DEKALB"),IF(AND($E1111="CLAYTON",ISNUMBER(SEARCH("COLLEGE PARK",$AT1111))),"CLAYTON (COLLEGE PARK)",$E1111)))))</f>
        <v/>
      </c>
      <c r="AV1111" s="2">
        <f>IF($L1111="","",IF(""&amp;$F1111="2","DIESEL",IF(OR(""&amp;$F1111="G",""&amp;$F1111="H"),"GAS","")))</f>
        <v/>
      </c>
      <c r="AW1111" s="2">
        <f>IF($AV1111="","",$R1111)</f>
        <v/>
      </c>
      <c r="AX1111" s="2">
        <f>IF($AV1111="","",IF($AB1111=0,$R1111,0))</f>
        <v/>
      </c>
      <c r="AY1111" s="2">
        <f>IF($AV1111="","",IF(AND($Z1111=0,COUNTIF('AR SALES'!$L$2:$L$2501,$L1111)=0),"YES",""))</f>
        <v/>
      </c>
      <c r="AZ1111" s="2">
        <f>IF($AV1111="","",IFERROR(VLOOKUP($AU1111,CODES!$A:$B,2,FALSE),"NO CODE"))</f>
        <v/>
      </c>
      <c r="BA1111" s="2">
        <f>IF(""&amp;$F1111&lt;&gt;"4","",IF($AY1111="YES","",IF(ROUND(SUMIFS($AE$2:$AE$4001,$L$2:$L$4001,$L1111,$F$2:$F$4001,"4")-SUMIFS('AR SALES'!$Y$2:$Y$2501,'AR SALES'!$L$2:$L$2501,$L1111,'AR SALES'!$AD$2:$AD$2501,"OFF"),2)=0,"","STALE")))</f>
        <v/>
      </c>
      <c r="BB1111" s="2">
        <f>IF(OR(""&amp;$F1111="2",""&amp;$F1111="4",""&amp;$F1111="G",""&amp;$F1111="H"),IF($AY1111="YES","",IF($AB1111&lt;&gt;0,"",IF(COUNTIFS('AR SALES'!$L$2:$L$2501,$L1111,'AR SALES'!$AD$2:$AD$2501,IF(""&amp;$F1111="4","OFF","ON"),'AR SALES'!$AF$2:$AF$2501,"Y")&gt;0,"","NO EXEMPTION"))),"")</f>
        <v/>
      </c>
    </row>
    <row r="1112">
      <c r="AT1112" s="2">
        <f>IF($L1112="","",IFERROR(INDEX('AR SALES'!$H$2:$H$2501,MATCH(""&amp;$L1112,'AR SALES'!$AE$2:$AE$2501,0)),""))</f>
        <v/>
      </c>
      <c r="AU1112" s="2">
        <f>IF($L1112="","",IF($A1112&lt;&gt;"GA","",IF($E1112="FULTON",IF(ISNUMBER(SEARCH("COLLEGE PARK",$AT1112)),"FULTON (COLLEGE PARK)",IF(ISNUMBER(SEARCH("HAPEVILLE",$AT1112)),"FULTON (HAPEVILLE)",IF(ISNUMBER(SEARCH("EAST POINT",$AT1112)),"FULTON (EAST POINT)",IF(ISNUMBER(SEARCH("ATLANTA",$AT1112)),"FULTON (ATL LIMITS)","FULTON")))),IF($E1112="DEKALB",IF(ISNUMBER(SEARCH("ATLANTA",$AT1112)),"DEKALB (ATL LIMITS)","DEKALB"),IF(AND($E1112="CLAYTON",ISNUMBER(SEARCH("COLLEGE PARK",$AT1112))),"CLAYTON (COLLEGE PARK)",$E1112)))))</f>
        <v/>
      </c>
      <c r="AV1112" s="2">
        <f>IF($L1112="","",IF(""&amp;$F1112="2","DIESEL",IF(OR(""&amp;$F1112="G",""&amp;$F1112="H"),"GAS","")))</f>
        <v/>
      </c>
      <c r="AW1112" s="2">
        <f>IF($AV1112="","",$R1112)</f>
        <v/>
      </c>
      <c r="AX1112" s="2">
        <f>IF($AV1112="","",IF($AB1112=0,$R1112,0))</f>
        <v/>
      </c>
      <c r="AY1112" s="2">
        <f>IF($AV1112="","",IF(AND($Z1112=0,COUNTIF('AR SALES'!$L$2:$L$2501,$L1112)=0),"YES",""))</f>
        <v/>
      </c>
      <c r="AZ1112" s="2">
        <f>IF($AV1112="","",IFERROR(VLOOKUP($AU1112,CODES!$A:$B,2,FALSE),"NO CODE"))</f>
        <v/>
      </c>
      <c r="BA1112" s="2">
        <f>IF(""&amp;$F1112&lt;&gt;"4","",IF($AY1112="YES","",IF(ROUND(SUMIFS($AE$2:$AE$4001,$L$2:$L$4001,$L1112,$F$2:$F$4001,"4")-SUMIFS('AR SALES'!$Y$2:$Y$2501,'AR SALES'!$L$2:$L$2501,$L1112,'AR SALES'!$AD$2:$AD$2501,"OFF"),2)=0,"","STALE")))</f>
        <v/>
      </c>
      <c r="BB1112" s="2">
        <f>IF(OR(""&amp;$F1112="2",""&amp;$F1112="4",""&amp;$F1112="G",""&amp;$F1112="H"),IF($AY1112="YES","",IF($AB1112&lt;&gt;0,"",IF(COUNTIFS('AR SALES'!$L$2:$L$2501,$L1112,'AR SALES'!$AD$2:$AD$2501,IF(""&amp;$F1112="4","OFF","ON"),'AR SALES'!$AF$2:$AF$2501,"Y")&gt;0,"","NO EXEMPTION"))),"")</f>
        <v/>
      </c>
    </row>
    <row r="1113">
      <c r="AT1113" s="2">
        <f>IF($L1113="","",IFERROR(INDEX('AR SALES'!$H$2:$H$2501,MATCH(""&amp;$L1113,'AR SALES'!$AE$2:$AE$2501,0)),""))</f>
        <v/>
      </c>
      <c r="AU1113" s="2">
        <f>IF($L1113="","",IF($A1113&lt;&gt;"GA","",IF($E1113="FULTON",IF(ISNUMBER(SEARCH("COLLEGE PARK",$AT1113)),"FULTON (COLLEGE PARK)",IF(ISNUMBER(SEARCH("HAPEVILLE",$AT1113)),"FULTON (HAPEVILLE)",IF(ISNUMBER(SEARCH("EAST POINT",$AT1113)),"FULTON (EAST POINT)",IF(ISNUMBER(SEARCH("ATLANTA",$AT1113)),"FULTON (ATL LIMITS)","FULTON")))),IF($E1113="DEKALB",IF(ISNUMBER(SEARCH("ATLANTA",$AT1113)),"DEKALB (ATL LIMITS)","DEKALB"),IF(AND($E1113="CLAYTON",ISNUMBER(SEARCH("COLLEGE PARK",$AT1113))),"CLAYTON (COLLEGE PARK)",$E1113)))))</f>
        <v/>
      </c>
      <c r="AV1113" s="2">
        <f>IF($L1113="","",IF(""&amp;$F1113="2","DIESEL",IF(OR(""&amp;$F1113="G",""&amp;$F1113="H"),"GAS","")))</f>
        <v/>
      </c>
      <c r="AW1113" s="2">
        <f>IF($AV1113="","",$R1113)</f>
        <v/>
      </c>
      <c r="AX1113" s="2">
        <f>IF($AV1113="","",IF($AB1113=0,$R1113,0))</f>
        <v/>
      </c>
      <c r="AY1113" s="2">
        <f>IF($AV1113="","",IF(AND($Z1113=0,COUNTIF('AR SALES'!$L$2:$L$2501,$L1113)=0),"YES",""))</f>
        <v/>
      </c>
      <c r="AZ1113" s="2">
        <f>IF($AV1113="","",IFERROR(VLOOKUP($AU1113,CODES!$A:$B,2,FALSE),"NO CODE"))</f>
        <v/>
      </c>
      <c r="BA1113" s="2">
        <f>IF(""&amp;$F1113&lt;&gt;"4","",IF($AY1113="YES","",IF(ROUND(SUMIFS($AE$2:$AE$4001,$L$2:$L$4001,$L1113,$F$2:$F$4001,"4")-SUMIFS('AR SALES'!$Y$2:$Y$2501,'AR SALES'!$L$2:$L$2501,$L1113,'AR SALES'!$AD$2:$AD$2501,"OFF"),2)=0,"","STALE")))</f>
        <v/>
      </c>
      <c r="BB1113" s="2">
        <f>IF(OR(""&amp;$F1113="2",""&amp;$F1113="4",""&amp;$F1113="G",""&amp;$F1113="H"),IF($AY1113="YES","",IF($AB1113&lt;&gt;0,"",IF(COUNTIFS('AR SALES'!$L$2:$L$2501,$L1113,'AR SALES'!$AD$2:$AD$2501,IF(""&amp;$F1113="4","OFF","ON"),'AR SALES'!$AF$2:$AF$2501,"Y")&gt;0,"","NO EXEMPTION"))),"")</f>
        <v/>
      </c>
    </row>
    <row r="1114">
      <c r="AT1114" s="2">
        <f>IF($L1114="","",IFERROR(INDEX('AR SALES'!$H$2:$H$2501,MATCH(""&amp;$L1114,'AR SALES'!$AE$2:$AE$2501,0)),""))</f>
        <v/>
      </c>
      <c r="AU1114" s="2">
        <f>IF($L1114="","",IF($A1114&lt;&gt;"GA","",IF($E1114="FULTON",IF(ISNUMBER(SEARCH("COLLEGE PARK",$AT1114)),"FULTON (COLLEGE PARK)",IF(ISNUMBER(SEARCH("HAPEVILLE",$AT1114)),"FULTON (HAPEVILLE)",IF(ISNUMBER(SEARCH("EAST POINT",$AT1114)),"FULTON (EAST POINT)",IF(ISNUMBER(SEARCH("ATLANTA",$AT1114)),"FULTON (ATL LIMITS)","FULTON")))),IF($E1114="DEKALB",IF(ISNUMBER(SEARCH("ATLANTA",$AT1114)),"DEKALB (ATL LIMITS)","DEKALB"),IF(AND($E1114="CLAYTON",ISNUMBER(SEARCH("COLLEGE PARK",$AT1114))),"CLAYTON (COLLEGE PARK)",$E1114)))))</f>
        <v/>
      </c>
      <c r="AV1114" s="2">
        <f>IF($L1114="","",IF(""&amp;$F1114="2","DIESEL",IF(OR(""&amp;$F1114="G",""&amp;$F1114="H"),"GAS","")))</f>
        <v/>
      </c>
      <c r="AW1114" s="2">
        <f>IF($AV1114="","",$R1114)</f>
        <v/>
      </c>
      <c r="AX1114" s="2">
        <f>IF($AV1114="","",IF($AB1114=0,$R1114,0))</f>
        <v/>
      </c>
      <c r="AY1114" s="2">
        <f>IF($AV1114="","",IF(AND($Z1114=0,COUNTIF('AR SALES'!$L$2:$L$2501,$L1114)=0),"YES",""))</f>
        <v/>
      </c>
      <c r="AZ1114" s="2">
        <f>IF($AV1114="","",IFERROR(VLOOKUP($AU1114,CODES!$A:$B,2,FALSE),"NO CODE"))</f>
        <v/>
      </c>
      <c r="BA1114" s="2">
        <f>IF(""&amp;$F1114&lt;&gt;"4","",IF($AY1114="YES","",IF(ROUND(SUMIFS($AE$2:$AE$4001,$L$2:$L$4001,$L1114,$F$2:$F$4001,"4")-SUMIFS('AR SALES'!$Y$2:$Y$2501,'AR SALES'!$L$2:$L$2501,$L1114,'AR SALES'!$AD$2:$AD$2501,"OFF"),2)=0,"","STALE")))</f>
        <v/>
      </c>
      <c r="BB1114" s="2">
        <f>IF(OR(""&amp;$F1114="2",""&amp;$F1114="4",""&amp;$F1114="G",""&amp;$F1114="H"),IF($AY1114="YES","",IF($AB1114&lt;&gt;0,"",IF(COUNTIFS('AR SALES'!$L$2:$L$2501,$L1114,'AR SALES'!$AD$2:$AD$2501,IF(""&amp;$F1114="4","OFF","ON"),'AR SALES'!$AF$2:$AF$2501,"Y")&gt;0,"","NO EXEMPTION"))),"")</f>
        <v/>
      </c>
    </row>
    <row r="1115">
      <c r="AT1115" s="2">
        <f>IF($L1115="","",IFERROR(INDEX('AR SALES'!$H$2:$H$2501,MATCH(""&amp;$L1115,'AR SALES'!$AE$2:$AE$2501,0)),""))</f>
        <v/>
      </c>
      <c r="AU1115" s="2">
        <f>IF($L1115="","",IF($A1115&lt;&gt;"GA","",IF($E1115="FULTON",IF(ISNUMBER(SEARCH("COLLEGE PARK",$AT1115)),"FULTON (COLLEGE PARK)",IF(ISNUMBER(SEARCH("HAPEVILLE",$AT1115)),"FULTON (HAPEVILLE)",IF(ISNUMBER(SEARCH("EAST POINT",$AT1115)),"FULTON (EAST POINT)",IF(ISNUMBER(SEARCH("ATLANTA",$AT1115)),"FULTON (ATL LIMITS)","FULTON")))),IF($E1115="DEKALB",IF(ISNUMBER(SEARCH("ATLANTA",$AT1115)),"DEKALB (ATL LIMITS)","DEKALB"),IF(AND($E1115="CLAYTON",ISNUMBER(SEARCH("COLLEGE PARK",$AT1115))),"CLAYTON (COLLEGE PARK)",$E1115)))))</f>
        <v/>
      </c>
      <c r="AV1115" s="2">
        <f>IF($L1115="","",IF(""&amp;$F1115="2","DIESEL",IF(OR(""&amp;$F1115="G",""&amp;$F1115="H"),"GAS","")))</f>
        <v/>
      </c>
      <c r="AW1115" s="2">
        <f>IF($AV1115="","",$R1115)</f>
        <v/>
      </c>
      <c r="AX1115" s="2">
        <f>IF($AV1115="","",IF($AB1115=0,$R1115,0))</f>
        <v/>
      </c>
      <c r="AY1115" s="2">
        <f>IF($AV1115="","",IF(AND($Z1115=0,COUNTIF('AR SALES'!$L$2:$L$2501,$L1115)=0),"YES",""))</f>
        <v/>
      </c>
      <c r="AZ1115" s="2">
        <f>IF($AV1115="","",IFERROR(VLOOKUP($AU1115,CODES!$A:$B,2,FALSE),"NO CODE"))</f>
        <v/>
      </c>
      <c r="BA1115" s="2">
        <f>IF(""&amp;$F1115&lt;&gt;"4","",IF($AY1115="YES","",IF(ROUND(SUMIFS($AE$2:$AE$4001,$L$2:$L$4001,$L1115,$F$2:$F$4001,"4")-SUMIFS('AR SALES'!$Y$2:$Y$2501,'AR SALES'!$L$2:$L$2501,$L1115,'AR SALES'!$AD$2:$AD$2501,"OFF"),2)=0,"","STALE")))</f>
        <v/>
      </c>
      <c r="BB1115" s="2">
        <f>IF(OR(""&amp;$F1115="2",""&amp;$F1115="4",""&amp;$F1115="G",""&amp;$F1115="H"),IF($AY1115="YES","",IF($AB1115&lt;&gt;0,"",IF(COUNTIFS('AR SALES'!$L$2:$L$2501,$L1115,'AR SALES'!$AD$2:$AD$2501,IF(""&amp;$F1115="4","OFF","ON"),'AR SALES'!$AF$2:$AF$2501,"Y")&gt;0,"","NO EXEMPTION"))),"")</f>
        <v/>
      </c>
    </row>
    <row r="1116">
      <c r="AT1116" s="2">
        <f>IF($L1116="","",IFERROR(INDEX('AR SALES'!$H$2:$H$2501,MATCH(""&amp;$L1116,'AR SALES'!$AE$2:$AE$2501,0)),""))</f>
        <v/>
      </c>
      <c r="AU1116" s="2">
        <f>IF($L1116="","",IF($A1116&lt;&gt;"GA","",IF($E1116="FULTON",IF(ISNUMBER(SEARCH("COLLEGE PARK",$AT1116)),"FULTON (COLLEGE PARK)",IF(ISNUMBER(SEARCH("HAPEVILLE",$AT1116)),"FULTON (HAPEVILLE)",IF(ISNUMBER(SEARCH("EAST POINT",$AT1116)),"FULTON (EAST POINT)",IF(ISNUMBER(SEARCH("ATLANTA",$AT1116)),"FULTON (ATL LIMITS)","FULTON")))),IF($E1116="DEKALB",IF(ISNUMBER(SEARCH("ATLANTA",$AT1116)),"DEKALB (ATL LIMITS)","DEKALB"),IF(AND($E1116="CLAYTON",ISNUMBER(SEARCH("COLLEGE PARK",$AT1116))),"CLAYTON (COLLEGE PARK)",$E1116)))))</f>
        <v/>
      </c>
      <c r="AV1116" s="2">
        <f>IF($L1116="","",IF(""&amp;$F1116="2","DIESEL",IF(OR(""&amp;$F1116="G",""&amp;$F1116="H"),"GAS","")))</f>
        <v/>
      </c>
      <c r="AW1116" s="2">
        <f>IF($AV1116="","",$R1116)</f>
        <v/>
      </c>
      <c r="AX1116" s="2">
        <f>IF($AV1116="","",IF($AB1116=0,$R1116,0))</f>
        <v/>
      </c>
      <c r="AY1116" s="2">
        <f>IF($AV1116="","",IF(AND($Z1116=0,COUNTIF('AR SALES'!$L$2:$L$2501,$L1116)=0),"YES",""))</f>
        <v/>
      </c>
      <c r="AZ1116" s="2">
        <f>IF($AV1116="","",IFERROR(VLOOKUP($AU1116,CODES!$A:$B,2,FALSE),"NO CODE"))</f>
        <v/>
      </c>
      <c r="BA1116" s="2">
        <f>IF(""&amp;$F1116&lt;&gt;"4","",IF($AY1116="YES","",IF(ROUND(SUMIFS($AE$2:$AE$4001,$L$2:$L$4001,$L1116,$F$2:$F$4001,"4")-SUMIFS('AR SALES'!$Y$2:$Y$2501,'AR SALES'!$L$2:$L$2501,$L1116,'AR SALES'!$AD$2:$AD$2501,"OFF"),2)=0,"","STALE")))</f>
        <v/>
      </c>
      <c r="BB1116" s="2">
        <f>IF(OR(""&amp;$F1116="2",""&amp;$F1116="4",""&amp;$F1116="G",""&amp;$F1116="H"),IF($AY1116="YES","",IF($AB1116&lt;&gt;0,"",IF(COUNTIFS('AR SALES'!$L$2:$L$2501,$L1116,'AR SALES'!$AD$2:$AD$2501,IF(""&amp;$F1116="4","OFF","ON"),'AR SALES'!$AF$2:$AF$2501,"Y")&gt;0,"","NO EXEMPTION"))),"")</f>
        <v/>
      </c>
    </row>
    <row r="1117">
      <c r="AT1117" s="2">
        <f>IF($L1117="","",IFERROR(INDEX('AR SALES'!$H$2:$H$2501,MATCH(""&amp;$L1117,'AR SALES'!$AE$2:$AE$2501,0)),""))</f>
        <v/>
      </c>
      <c r="AU1117" s="2">
        <f>IF($L1117="","",IF($A1117&lt;&gt;"GA","",IF($E1117="FULTON",IF(ISNUMBER(SEARCH("COLLEGE PARK",$AT1117)),"FULTON (COLLEGE PARK)",IF(ISNUMBER(SEARCH("HAPEVILLE",$AT1117)),"FULTON (HAPEVILLE)",IF(ISNUMBER(SEARCH("EAST POINT",$AT1117)),"FULTON (EAST POINT)",IF(ISNUMBER(SEARCH("ATLANTA",$AT1117)),"FULTON (ATL LIMITS)","FULTON")))),IF($E1117="DEKALB",IF(ISNUMBER(SEARCH("ATLANTA",$AT1117)),"DEKALB (ATL LIMITS)","DEKALB"),IF(AND($E1117="CLAYTON",ISNUMBER(SEARCH("COLLEGE PARK",$AT1117))),"CLAYTON (COLLEGE PARK)",$E1117)))))</f>
        <v/>
      </c>
      <c r="AV1117" s="2">
        <f>IF($L1117="","",IF(""&amp;$F1117="2","DIESEL",IF(OR(""&amp;$F1117="G",""&amp;$F1117="H"),"GAS","")))</f>
        <v/>
      </c>
      <c r="AW1117" s="2">
        <f>IF($AV1117="","",$R1117)</f>
        <v/>
      </c>
      <c r="AX1117" s="2">
        <f>IF($AV1117="","",IF($AB1117=0,$R1117,0))</f>
        <v/>
      </c>
      <c r="AY1117" s="2">
        <f>IF($AV1117="","",IF(AND($Z1117=0,COUNTIF('AR SALES'!$L$2:$L$2501,$L1117)=0),"YES",""))</f>
        <v/>
      </c>
      <c r="AZ1117" s="2">
        <f>IF($AV1117="","",IFERROR(VLOOKUP($AU1117,CODES!$A:$B,2,FALSE),"NO CODE"))</f>
        <v/>
      </c>
      <c r="BA1117" s="2">
        <f>IF(""&amp;$F1117&lt;&gt;"4","",IF($AY1117="YES","",IF(ROUND(SUMIFS($AE$2:$AE$4001,$L$2:$L$4001,$L1117,$F$2:$F$4001,"4")-SUMIFS('AR SALES'!$Y$2:$Y$2501,'AR SALES'!$L$2:$L$2501,$L1117,'AR SALES'!$AD$2:$AD$2501,"OFF"),2)=0,"","STALE")))</f>
        <v/>
      </c>
      <c r="BB1117" s="2">
        <f>IF(OR(""&amp;$F1117="2",""&amp;$F1117="4",""&amp;$F1117="G",""&amp;$F1117="H"),IF($AY1117="YES","",IF($AB1117&lt;&gt;0,"",IF(COUNTIFS('AR SALES'!$L$2:$L$2501,$L1117,'AR SALES'!$AD$2:$AD$2501,IF(""&amp;$F1117="4","OFF","ON"),'AR SALES'!$AF$2:$AF$2501,"Y")&gt;0,"","NO EXEMPTION"))),"")</f>
        <v/>
      </c>
    </row>
    <row r="1118">
      <c r="AT1118" s="2">
        <f>IF($L1118="","",IFERROR(INDEX('AR SALES'!$H$2:$H$2501,MATCH(""&amp;$L1118,'AR SALES'!$AE$2:$AE$2501,0)),""))</f>
        <v/>
      </c>
      <c r="AU1118" s="2">
        <f>IF($L1118="","",IF($A1118&lt;&gt;"GA","",IF($E1118="FULTON",IF(ISNUMBER(SEARCH("COLLEGE PARK",$AT1118)),"FULTON (COLLEGE PARK)",IF(ISNUMBER(SEARCH("HAPEVILLE",$AT1118)),"FULTON (HAPEVILLE)",IF(ISNUMBER(SEARCH("EAST POINT",$AT1118)),"FULTON (EAST POINT)",IF(ISNUMBER(SEARCH("ATLANTA",$AT1118)),"FULTON (ATL LIMITS)","FULTON")))),IF($E1118="DEKALB",IF(ISNUMBER(SEARCH("ATLANTA",$AT1118)),"DEKALB (ATL LIMITS)","DEKALB"),IF(AND($E1118="CLAYTON",ISNUMBER(SEARCH("COLLEGE PARK",$AT1118))),"CLAYTON (COLLEGE PARK)",$E1118)))))</f>
        <v/>
      </c>
      <c r="AV1118" s="2">
        <f>IF($L1118="","",IF(""&amp;$F1118="2","DIESEL",IF(OR(""&amp;$F1118="G",""&amp;$F1118="H"),"GAS","")))</f>
        <v/>
      </c>
      <c r="AW1118" s="2">
        <f>IF($AV1118="","",$R1118)</f>
        <v/>
      </c>
      <c r="AX1118" s="2">
        <f>IF($AV1118="","",IF($AB1118=0,$R1118,0))</f>
        <v/>
      </c>
      <c r="AY1118" s="2">
        <f>IF($AV1118="","",IF(AND($Z1118=0,COUNTIF('AR SALES'!$L$2:$L$2501,$L1118)=0),"YES",""))</f>
        <v/>
      </c>
      <c r="AZ1118" s="2">
        <f>IF($AV1118="","",IFERROR(VLOOKUP($AU1118,CODES!$A:$B,2,FALSE),"NO CODE"))</f>
        <v/>
      </c>
      <c r="BA1118" s="2">
        <f>IF(""&amp;$F1118&lt;&gt;"4","",IF($AY1118="YES","",IF(ROUND(SUMIFS($AE$2:$AE$4001,$L$2:$L$4001,$L1118,$F$2:$F$4001,"4")-SUMIFS('AR SALES'!$Y$2:$Y$2501,'AR SALES'!$L$2:$L$2501,$L1118,'AR SALES'!$AD$2:$AD$2501,"OFF"),2)=0,"","STALE")))</f>
        <v/>
      </c>
      <c r="BB1118" s="2">
        <f>IF(OR(""&amp;$F1118="2",""&amp;$F1118="4",""&amp;$F1118="G",""&amp;$F1118="H"),IF($AY1118="YES","",IF($AB1118&lt;&gt;0,"",IF(COUNTIFS('AR SALES'!$L$2:$L$2501,$L1118,'AR SALES'!$AD$2:$AD$2501,IF(""&amp;$F1118="4","OFF","ON"),'AR SALES'!$AF$2:$AF$2501,"Y")&gt;0,"","NO EXEMPTION"))),"")</f>
        <v/>
      </c>
    </row>
    <row r="1119">
      <c r="AT1119" s="2">
        <f>IF($L1119="","",IFERROR(INDEX('AR SALES'!$H$2:$H$2501,MATCH(""&amp;$L1119,'AR SALES'!$AE$2:$AE$2501,0)),""))</f>
        <v/>
      </c>
      <c r="AU1119" s="2">
        <f>IF($L1119="","",IF($A1119&lt;&gt;"GA","",IF($E1119="FULTON",IF(ISNUMBER(SEARCH("COLLEGE PARK",$AT1119)),"FULTON (COLLEGE PARK)",IF(ISNUMBER(SEARCH("HAPEVILLE",$AT1119)),"FULTON (HAPEVILLE)",IF(ISNUMBER(SEARCH("EAST POINT",$AT1119)),"FULTON (EAST POINT)",IF(ISNUMBER(SEARCH("ATLANTA",$AT1119)),"FULTON (ATL LIMITS)","FULTON")))),IF($E1119="DEKALB",IF(ISNUMBER(SEARCH("ATLANTA",$AT1119)),"DEKALB (ATL LIMITS)","DEKALB"),IF(AND($E1119="CLAYTON",ISNUMBER(SEARCH("COLLEGE PARK",$AT1119))),"CLAYTON (COLLEGE PARK)",$E1119)))))</f>
        <v/>
      </c>
      <c r="AV1119" s="2">
        <f>IF($L1119="","",IF(""&amp;$F1119="2","DIESEL",IF(OR(""&amp;$F1119="G",""&amp;$F1119="H"),"GAS","")))</f>
        <v/>
      </c>
      <c r="AW1119" s="2">
        <f>IF($AV1119="","",$R1119)</f>
        <v/>
      </c>
      <c r="AX1119" s="2">
        <f>IF($AV1119="","",IF($AB1119=0,$R1119,0))</f>
        <v/>
      </c>
      <c r="AY1119" s="2">
        <f>IF($AV1119="","",IF(AND($Z1119=0,COUNTIF('AR SALES'!$L$2:$L$2501,$L1119)=0),"YES",""))</f>
        <v/>
      </c>
      <c r="AZ1119" s="2">
        <f>IF($AV1119="","",IFERROR(VLOOKUP($AU1119,CODES!$A:$B,2,FALSE),"NO CODE"))</f>
        <v/>
      </c>
      <c r="BA1119" s="2">
        <f>IF(""&amp;$F1119&lt;&gt;"4","",IF($AY1119="YES","",IF(ROUND(SUMIFS($AE$2:$AE$4001,$L$2:$L$4001,$L1119,$F$2:$F$4001,"4")-SUMIFS('AR SALES'!$Y$2:$Y$2501,'AR SALES'!$L$2:$L$2501,$L1119,'AR SALES'!$AD$2:$AD$2501,"OFF"),2)=0,"","STALE")))</f>
        <v/>
      </c>
      <c r="BB1119" s="2">
        <f>IF(OR(""&amp;$F1119="2",""&amp;$F1119="4",""&amp;$F1119="G",""&amp;$F1119="H"),IF($AY1119="YES","",IF($AB1119&lt;&gt;0,"",IF(COUNTIFS('AR SALES'!$L$2:$L$2501,$L1119,'AR SALES'!$AD$2:$AD$2501,IF(""&amp;$F1119="4","OFF","ON"),'AR SALES'!$AF$2:$AF$2501,"Y")&gt;0,"","NO EXEMPTION"))),"")</f>
        <v/>
      </c>
    </row>
    <row r="1120">
      <c r="AT1120" s="2">
        <f>IF($L1120="","",IFERROR(INDEX('AR SALES'!$H$2:$H$2501,MATCH(""&amp;$L1120,'AR SALES'!$AE$2:$AE$2501,0)),""))</f>
        <v/>
      </c>
      <c r="AU1120" s="2">
        <f>IF($L1120="","",IF($A1120&lt;&gt;"GA","",IF($E1120="FULTON",IF(ISNUMBER(SEARCH("COLLEGE PARK",$AT1120)),"FULTON (COLLEGE PARK)",IF(ISNUMBER(SEARCH("HAPEVILLE",$AT1120)),"FULTON (HAPEVILLE)",IF(ISNUMBER(SEARCH("EAST POINT",$AT1120)),"FULTON (EAST POINT)",IF(ISNUMBER(SEARCH("ATLANTA",$AT1120)),"FULTON (ATL LIMITS)","FULTON")))),IF($E1120="DEKALB",IF(ISNUMBER(SEARCH("ATLANTA",$AT1120)),"DEKALB (ATL LIMITS)","DEKALB"),IF(AND($E1120="CLAYTON",ISNUMBER(SEARCH("COLLEGE PARK",$AT1120))),"CLAYTON (COLLEGE PARK)",$E1120)))))</f>
        <v/>
      </c>
      <c r="AV1120" s="2">
        <f>IF($L1120="","",IF(""&amp;$F1120="2","DIESEL",IF(OR(""&amp;$F1120="G",""&amp;$F1120="H"),"GAS","")))</f>
        <v/>
      </c>
      <c r="AW1120" s="2">
        <f>IF($AV1120="","",$R1120)</f>
        <v/>
      </c>
      <c r="AX1120" s="2">
        <f>IF($AV1120="","",IF($AB1120=0,$R1120,0))</f>
        <v/>
      </c>
      <c r="AY1120" s="2">
        <f>IF($AV1120="","",IF(AND($Z1120=0,COUNTIF('AR SALES'!$L$2:$L$2501,$L1120)=0),"YES",""))</f>
        <v/>
      </c>
      <c r="AZ1120" s="2">
        <f>IF($AV1120="","",IFERROR(VLOOKUP($AU1120,CODES!$A:$B,2,FALSE),"NO CODE"))</f>
        <v/>
      </c>
      <c r="BA1120" s="2">
        <f>IF(""&amp;$F1120&lt;&gt;"4","",IF($AY1120="YES","",IF(ROUND(SUMIFS($AE$2:$AE$4001,$L$2:$L$4001,$L1120,$F$2:$F$4001,"4")-SUMIFS('AR SALES'!$Y$2:$Y$2501,'AR SALES'!$L$2:$L$2501,$L1120,'AR SALES'!$AD$2:$AD$2501,"OFF"),2)=0,"","STALE")))</f>
        <v/>
      </c>
      <c r="BB1120" s="2">
        <f>IF(OR(""&amp;$F1120="2",""&amp;$F1120="4",""&amp;$F1120="G",""&amp;$F1120="H"),IF($AY1120="YES","",IF($AB1120&lt;&gt;0,"",IF(COUNTIFS('AR SALES'!$L$2:$L$2501,$L1120,'AR SALES'!$AD$2:$AD$2501,IF(""&amp;$F1120="4","OFF","ON"),'AR SALES'!$AF$2:$AF$2501,"Y")&gt;0,"","NO EXEMPTION"))),"")</f>
        <v/>
      </c>
    </row>
    <row r="1121">
      <c r="AT1121" s="2">
        <f>IF($L1121="","",IFERROR(INDEX('AR SALES'!$H$2:$H$2501,MATCH(""&amp;$L1121,'AR SALES'!$AE$2:$AE$2501,0)),""))</f>
        <v/>
      </c>
      <c r="AU1121" s="2">
        <f>IF($L1121="","",IF($A1121&lt;&gt;"GA","",IF($E1121="FULTON",IF(ISNUMBER(SEARCH("COLLEGE PARK",$AT1121)),"FULTON (COLLEGE PARK)",IF(ISNUMBER(SEARCH("HAPEVILLE",$AT1121)),"FULTON (HAPEVILLE)",IF(ISNUMBER(SEARCH("EAST POINT",$AT1121)),"FULTON (EAST POINT)",IF(ISNUMBER(SEARCH("ATLANTA",$AT1121)),"FULTON (ATL LIMITS)","FULTON")))),IF($E1121="DEKALB",IF(ISNUMBER(SEARCH("ATLANTA",$AT1121)),"DEKALB (ATL LIMITS)","DEKALB"),IF(AND($E1121="CLAYTON",ISNUMBER(SEARCH("COLLEGE PARK",$AT1121))),"CLAYTON (COLLEGE PARK)",$E1121)))))</f>
        <v/>
      </c>
      <c r="AV1121" s="2">
        <f>IF($L1121="","",IF(""&amp;$F1121="2","DIESEL",IF(OR(""&amp;$F1121="G",""&amp;$F1121="H"),"GAS","")))</f>
        <v/>
      </c>
      <c r="AW1121" s="2">
        <f>IF($AV1121="","",$R1121)</f>
        <v/>
      </c>
      <c r="AX1121" s="2">
        <f>IF($AV1121="","",IF($AB1121=0,$R1121,0))</f>
        <v/>
      </c>
      <c r="AY1121" s="2">
        <f>IF($AV1121="","",IF(AND($Z1121=0,COUNTIF('AR SALES'!$L$2:$L$2501,$L1121)=0),"YES",""))</f>
        <v/>
      </c>
      <c r="AZ1121" s="2">
        <f>IF($AV1121="","",IFERROR(VLOOKUP($AU1121,CODES!$A:$B,2,FALSE),"NO CODE"))</f>
        <v/>
      </c>
      <c r="BA1121" s="2">
        <f>IF(""&amp;$F1121&lt;&gt;"4","",IF($AY1121="YES","",IF(ROUND(SUMIFS($AE$2:$AE$4001,$L$2:$L$4001,$L1121,$F$2:$F$4001,"4")-SUMIFS('AR SALES'!$Y$2:$Y$2501,'AR SALES'!$L$2:$L$2501,$L1121,'AR SALES'!$AD$2:$AD$2501,"OFF"),2)=0,"","STALE")))</f>
        <v/>
      </c>
      <c r="BB1121" s="2">
        <f>IF(OR(""&amp;$F1121="2",""&amp;$F1121="4",""&amp;$F1121="G",""&amp;$F1121="H"),IF($AY1121="YES","",IF($AB1121&lt;&gt;0,"",IF(COUNTIFS('AR SALES'!$L$2:$L$2501,$L1121,'AR SALES'!$AD$2:$AD$2501,IF(""&amp;$F1121="4","OFF","ON"),'AR SALES'!$AF$2:$AF$2501,"Y")&gt;0,"","NO EXEMPTION"))),"")</f>
        <v/>
      </c>
    </row>
    <row r="1122">
      <c r="AT1122" s="2">
        <f>IF($L1122="","",IFERROR(INDEX('AR SALES'!$H$2:$H$2501,MATCH(""&amp;$L1122,'AR SALES'!$AE$2:$AE$2501,0)),""))</f>
        <v/>
      </c>
      <c r="AU1122" s="2">
        <f>IF($L1122="","",IF($A1122&lt;&gt;"GA","",IF($E1122="FULTON",IF(ISNUMBER(SEARCH("COLLEGE PARK",$AT1122)),"FULTON (COLLEGE PARK)",IF(ISNUMBER(SEARCH("HAPEVILLE",$AT1122)),"FULTON (HAPEVILLE)",IF(ISNUMBER(SEARCH("EAST POINT",$AT1122)),"FULTON (EAST POINT)",IF(ISNUMBER(SEARCH("ATLANTA",$AT1122)),"FULTON (ATL LIMITS)","FULTON")))),IF($E1122="DEKALB",IF(ISNUMBER(SEARCH("ATLANTA",$AT1122)),"DEKALB (ATL LIMITS)","DEKALB"),IF(AND($E1122="CLAYTON",ISNUMBER(SEARCH("COLLEGE PARK",$AT1122))),"CLAYTON (COLLEGE PARK)",$E1122)))))</f>
        <v/>
      </c>
      <c r="AV1122" s="2">
        <f>IF($L1122="","",IF(""&amp;$F1122="2","DIESEL",IF(OR(""&amp;$F1122="G",""&amp;$F1122="H"),"GAS","")))</f>
        <v/>
      </c>
      <c r="AW1122" s="2">
        <f>IF($AV1122="","",$R1122)</f>
        <v/>
      </c>
      <c r="AX1122" s="2">
        <f>IF($AV1122="","",IF($AB1122=0,$R1122,0))</f>
        <v/>
      </c>
      <c r="AY1122" s="2">
        <f>IF($AV1122="","",IF(AND($Z1122=0,COUNTIF('AR SALES'!$L$2:$L$2501,$L1122)=0),"YES",""))</f>
        <v/>
      </c>
      <c r="AZ1122" s="2">
        <f>IF($AV1122="","",IFERROR(VLOOKUP($AU1122,CODES!$A:$B,2,FALSE),"NO CODE"))</f>
        <v/>
      </c>
      <c r="BA1122" s="2">
        <f>IF(""&amp;$F1122&lt;&gt;"4","",IF($AY1122="YES","",IF(ROUND(SUMIFS($AE$2:$AE$4001,$L$2:$L$4001,$L1122,$F$2:$F$4001,"4")-SUMIFS('AR SALES'!$Y$2:$Y$2501,'AR SALES'!$L$2:$L$2501,$L1122,'AR SALES'!$AD$2:$AD$2501,"OFF"),2)=0,"","STALE")))</f>
        <v/>
      </c>
      <c r="BB1122" s="2">
        <f>IF(OR(""&amp;$F1122="2",""&amp;$F1122="4",""&amp;$F1122="G",""&amp;$F1122="H"),IF($AY1122="YES","",IF($AB1122&lt;&gt;0,"",IF(COUNTIFS('AR SALES'!$L$2:$L$2501,$L1122,'AR SALES'!$AD$2:$AD$2501,IF(""&amp;$F1122="4","OFF","ON"),'AR SALES'!$AF$2:$AF$2501,"Y")&gt;0,"","NO EXEMPTION"))),"")</f>
        <v/>
      </c>
    </row>
    <row r="1123">
      <c r="AT1123" s="2">
        <f>IF($L1123="","",IFERROR(INDEX('AR SALES'!$H$2:$H$2501,MATCH(""&amp;$L1123,'AR SALES'!$AE$2:$AE$2501,0)),""))</f>
        <v/>
      </c>
      <c r="AU1123" s="2">
        <f>IF($L1123="","",IF($A1123&lt;&gt;"GA","",IF($E1123="FULTON",IF(ISNUMBER(SEARCH("COLLEGE PARK",$AT1123)),"FULTON (COLLEGE PARK)",IF(ISNUMBER(SEARCH("HAPEVILLE",$AT1123)),"FULTON (HAPEVILLE)",IF(ISNUMBER(SEARCH("EAST POINT",$AT1123)),"FULTON (EAST POINT)",IF(ISNUMBER(SEARCH("ATLANTA",$AT1123)),"FULTON (ATL LIMITS)","FULTON")))),IF($E1123="DEKALB",IF(ISNUMBER(SEARCH("ATLANTA",$AT1123)),"DEKALB (ATL LIMITS)","DEKALB"),IF(AND($E1123="CLAYTON",ISNUMBER(SEARCH("COLLEGE PARK",$AT1123))),"CLAYTON (COLLEGE PARK)",$E1123)))))</f>
        <v/>
      </c>
      <c r="AV1123" s="2">
        <f>IF($L1123="","",IF(""&amp;$F1123="2","DIESEL",IF(OR(""&amp;$F1123="G",""&amp;$F1123="H"),"GAS","")))</f>
        <v/>
      </c>
      <c r="AW1123" s="2">
        <f>IF($AV1123="","",$R1123)</f>
        <v/>
      </c>
      <c r="AX1123" s="2">
        <f>IF($AV1123="","",IF($AB1123=0,$R1123,0))</f>
        <v/>
      </c>
      <c r="AY1123" s="2">
        <f>IF($AV1123="","",IF(AND($Z1123=0,COUNTIF('AR SALES'!$L$2:$L$2501,$L1123)=0),"YES",""))</f>
        <v/>
      </c>
      <c r="AZ1123" s="2">
        <f>IF($AV1123="","",IFERROR(VLOOKUP($AU1123,CODES!$A:$B,2,FALSE),"NO CODE"))</f>
        <v/>
      </c>
      <c r="BA1123" s="2">
        <f>IF(""&amp;$F1123&lt;&gt;"4","",IF($AY1123="YES","",IF(ROUND(SUMIFS($AE$2:$AE$4001,$L$2:$L$4001,$L1123,$F$2:$F$4001,"4")-SUMIFS('AR SALES'!$Y$2:$Y$2501,'AR SALES'!$L$2:$L$2501,$L1123,'AR SALES'!$AD$2:$AD$2501,"OFF"),2)=0,"","STALE")))</f>
        <v/>
      </c>
      <c r="BB1123" s="2">
        <f>IF(OR(""&amp;$F1123="2",""&amp;$F1123="4",""&amp;$F1123="G",""&amp;$F1123="H"),IF($AY1123="YES","",IF($AB1123&lt;&gt;0,"",IF(COUNTIFS('AR SALES'!$L$2:$L$2501,$L1123,'AR SALES'!$AD$2:$AD$2501,IF(""&amp;$F1123="4","OFF","ON"),'AR SALES'!$AF$2:$AF$2501,"Y")&gt;0,"","NO EXEMPTION"))),"")</f>
        <v/>
      </c>
    </row>
    <row r="1124">
      <c r="AT1124" s="2">
        <f>IF($L1124="","",IFERROR(INDEX('AR SALES'!$H$2:$H$2501,MATCH(""&amp;$L1124,'AR SALES'!$AE$2:$AE$2501,0)),""))</f>
        <v/>
      </c>
      <c r="AU1124" s="2">
        <f>IF($L1124="","",IF($A1124&lt;&gt;"GA","",IF($E1124="FULTON",IF(ISNUMBER(SEARCH("COLLEGE PARK",$AT1124)),"FULTON (COLLEGE PARK)",IF(ISNUMBER(SEARCH("HAPEVILLE",$AT1124)),"FULTON (HAPEVILLE)",IF(ISNUMBER(SEARCH("EAST POINT",$AT1124)),"FULTON (EAST POINT)",IF(ISNUMBER(SEARCH("ATLANTA",$AT1124)),"FULTON (ATL LIMITS)","FULTON")))),IF($E1124="DEKALB",IF(ISNUMBER(SEARCH("ATLANTA",$AT1124)),"DEKALB (ATL LIMITS)","DEKALB"),IF(AND($E1124="CLAYTON",ISNUMBER(SEARCH("COLLEGE PARK",$AT1124))),"CLAYTON (COLLEGE PARK)",$E1124)))))</f>
        <v/>
      </c>
      <c r="AV1124" s="2">
        <f>IF($L1124="","",IF(""&amp;$F1124="2","DIESEL",IF(OR(""&amp;$F1124="G",""&amp;$F1124="H"),"GAS","")))</f>
        <v/>
      </c>
      <c r="AW1124" s="2">
        <f>IF($AV1124="","",$R1124)</f>
        <v/>
      </c>
      <c r="AX1124" s="2">
        <f>IF($AV1124="","",IF($AB1124=0,$R1124,0))</f>
        <v/>
      </c>
      <c r="AY1124" s="2">
        <f>IF($AV1124="","",IF(AND($Z1124=0,COUNTIF('AR SALES'!$L$2:$L$2501,$L1124)=0),"YES",""))</f>
        <v/>
      </c>
      <c r="AZ1124" s="2">
        <f>IF($AV1124="","",IFERROR(VLOOKUP($AU1124,CODES!$A:$B,2,FALSE),"NO CODE"))</f>
        <v/>
      </c>
      <c r="BA1124" s="2">
        <f>IF(""&amp;$F1124&lt;&gt;"4","",IF($AY1124="YES","",IF(ROUND(SUMIFS($AE$2:$AE$4001,$L$2:$L$4001,$L1124,$F$2:$F$4001,"4")-SUMIFS('AR SALES'!$Y$2:$Y$2501,'AR SALES'!$L$2:$L$2501,$L1124,'AR SALES'!$AD$2:$AD$2501,"OFF"),2)=0,"","STALE")))</f>
        <v/>
      </c>
      <c r="BB1124" s="2">
        <f>IF(OR(""&amp;$F1124="2",""&amp;$F1124="4",""&amp;$F1124="G",""&amp;$F1124="H"),IF($AY1124="YES","",IF($AB1124&lt;&gt;0,"",IF(COUNTIFS('AR SALES'!$L$2:$L$2501,$L1124,'AR SALES'!$AD$2:$AD$2501,IF(""&amp;$F1124="4","OFF","ON"),'AR SALES'!$AF$2:$AF$2501,"Y")&gt;0,"","NO EXEMPTION"))),"")</f>
        <v/>
      </c>
    </row>
    <row r="1125">
      <c r="AT1125" s="2">
        <f>IF($L1125="","",IFERROR(INDEX('AR SALES'!$H$2:$H$2501,MATCH(""&amp;$L1125,'AR SALES'!$AE$2:$AE$2501,0)),""))</f>
        <v/>
      </c>
      <c r="AU1125" s="2">
        <f>IF($L1125="","",IF($A1125&lt;&gt;"GA","",IF($E1125="FULTON",IF(ISNUMBER(SEARCH("COLLEGE PARK",$AT1125)),"FULTON (COLLEGE PARK)",IF(ISNUMBER(SEARCH("HAPEVILLE",$AT1125)),"FULTON (HAPEVILLE)",IF(ISNUMBER(SEARCH("EAST POINT",$AT1125)),"FULTON (EAST POINT)",IF(ISNUMBER(SEARCH("ATLANTA",$AT1125)),"FULTON (ATL LIMITS)","FULTON")))),IF($E1125="DEKALB",IF(ISNUMBER(SEARCH("ATLANTA",$AT1125)),"DEKALB (ATL LIMITS)","DEKALB"),IF(AND($E1125="CLAYTON",ISNUMBER(SEARCH("COLLEGE PARK",$AT1125))),"CLAYTON (COLLEGE PARK)",$E1125)))))</f>
        <v/>
      </c>
      <c r="AV1125" s="2">
        <f>IF($L1125="","",IF(""&amp;$F1125="2","DIESEL",IF(OR(""&amp;$F1125="G",""&amp;$F1125="H"),"GAS","")))</f>
        <v/>
      </c>
      <c r="AW1125" s="2">
        <f>IF($AV1125="","",$R1125)</f>
        <v/>
      </c>
      <c r="AX1125" s="2">
        <f>IF($AV1125="","",IF($AB1125=0,$R1125,0))</f>
        <v/>
      </c>
      <c r="AY1125" s="2">
        <f>IF($AV1125="","",IF(AND($Z1125=0,COUNTIF('AR SALES'!$L$2:$L$2501,$L1125)=0),"YES",""))</f>
        <v/>
      </c>
      <c r="AZ1125" s="2">
        <f>IF($AV1125="","",IFERROR(VLOOKUP($AU1125,CODES!$A:$B,2,FALSE),"NO CODE"))</f>
        <v/>
      </c>
      <c r="BA1125" s="2">
        <f>IF(""&amp;$F1125&lt;&gt;"4","",IF($AY1125="YES","",IF(ROUND(SUMIFS($AE$2:$AE$4001,$L$2:$L$4001,$L1125,$F$2:$F$4001,"4")-SUMIFS('AR SALES'!$Y$2:$Y$2501,'AR SALES'!$L$2:$L$2501,$L1125,'AR SALES'!$AD$2:$AD$2501,"OFF"),2)=0,"","STALE")))</f>
        <v/>
      </c>
      <c r="BB1125" s="2">
        <f>IF(OR(""&amp;$F1125="2",""&amp;$F1125="4",""&amp;$F1125="G",""&amp;$F1125="H"),IF($AY1125="YES","",IF($AB1125&lt;&gt;0,"",IF(COUNTIFS('AR SALES'!$L$2:$L$2501,$L1125,'AR SALES'!$AD$2:$AD$2501,IF(""&amp;$F1125="4","OFF","ON"),'AR SALES'!$AF$2:$AF$2501,"Y")&gt;0,"","NO EXEMPTION"))),"")</f>
        <v/>
      </c>
    </row>
    <row r="1126">
      <c r="AT1126" s="2">
        <f>IF($L1126="","",IFERROR(INDEX('AR SALES'!$H$2:$H$2501,MATCH(""&amp;$L1126,'AR SALES'!$AE$2:$AE$2501,0)),""))</f>
        <v/>
      </c>
      <c r="AU1126" s="2">
        <f>IF($L1126="","",IF($A1126&lt;&gt;"GA","",IF($E1126="FULTON",IF(ISNUMBER(SEARCH("COLLEGE PARK",$AT1126)),"FULTON (COLLEGE PARK)",IF(ISNUMBER(SEARCH("HAPEVILLE",$AT1126)),"FULTON (HAPEVILLE)",IF(ISNUMBER(SEARCH("EAST POINT",$AT1126)),"FULTON (EAST POINT)",IF(ISNUMBER(SEARCH("ATLANTA",$AT1126)),"FULTON (ATL LIMITS)","FULTON")))),IF($E1126="DEKALB",IF(ISNUMBER(SEARCH("ATLANTA",$AT1126)),"DEKALB (ATL LIMITS)","DEKALB"),IF(AND($E1126="CLAYTON",ISNUMBER(SEARCH("COLLEGE PARK",$AT1126))),"CLAYTON (COLLEGE PARK)",$E1126)))))</f>
        <v/>
      </c>
      <c r="AV1126" s="2">
        <f>IF($L1126="","",IF(""&amp;$F1126="2","DIESEL",IF(OR(""&amp;$F1126="G",""&amp;$F1126="H"),"GAS","")))</f>
        <v/>
      </c>
      <c r="AW1126" s="2">
        <f>IF($AV1126="","",$R1126)</f>
        <v/>
      </c>
      <c r="AX1126" s="2">
        <f>IF($AV1126="","",IF($AB1126=0,$R1126,0))</f>
        <v/>
      </c>
      <c r="AY1126" s="2">
        <f>IF($AV1126="","",IF(AND($Z1126=0,COUNTIF('AR SALES'!$L$2:$L$2501,$L1126)=0),"YES",""))</f>
        <v/>
      </c>
      <c r="AZ1126" s="2">
        <f>IF($AV1126="","",IFERROR(VLOOKUP($AU1126,CODES!$A:$B,2,FALSE),"NO CODE"))</f>
        <v/>
      </c>
      <c r="BA1126" s="2">
        <f>IF(""&amp;$F1126&lt;&gt;"4","",IF($AY1126="YES","",IF(ROUND(SUMIFS($AE$2:$AE$4001,$L$2:$L$4001,$L1126,$F$2:$F$4001,"4")-SUMIFS('AR SALES'!$Y$2:$Y$2501,'AR SALES'!$L$2:$L$2501,$L1126,'AR SALES'!$AD$2:$AD$2501,"OFF"),2)=0,"","STALE")))</f>
        <v/>
      </c>
      <c r="BB1126" s="2">
        <f>IF(OR(""&amp;$F1126="2",""&amp;$F1126="4",""&amp;$F1126="G",""&amp;$F1126="H"),IF($AY1126="YES","",IF($AB1126&lt;&gt;0,"",IF(COUNTIFS('AR SALES'!$L$2:$L$2501,$L1126,'AR SALES'!$AD$2:$AD$2501,IF(""&amp;$F1126="4","OFF","ON"),'AR SALES'!$AF$2:$AF$2501,"Y")&gt;0,"","NO EXEMPTION"))),"")</f>
        <v/>
      </c>
    </row>
    <row r="1127">
      <c r="AT1127" s="2">
        <f>IF($L1127="","",IFERROR(INDEX('AR SALES'!$H$2:$H$2501,MATCH(""&amp;$L1127,'AR SALES'!$AE$2:$AE$2501,0)),""))</f>
        <v/>
      </c>
      <c r="AU1127" s="2">
        <f>IF($L1127="","",IF($A1127&lt;&gt;"GA","",IF($E1127="FULTON",IF(ISNUMBER(SEARCH("COLLEGE PARK",$AT1127)),"FULTON (COLLEGE PARK)",IF(ISNUMBER(SEARCH("HAPEVILLE",$AT1127)),"FULTON (HAPEVILLE)",IF(ISNUMBER(SEARCH("EAST POINT",$AT1127)),"FULTON (EAST POINT)",IF(ISNUMBER(SEARCH("ATLANTA",$AT1127)),"FULTON (ATL LIMITS)","FULTON")))),IF($E1127="DEKALB",IF(ISNUMBER(SEARCH("ATLANTA",$AT1127)),"DEKALB (ATL LIMITS)","DEKALB"),IF(AND($E1127="CLAYTON",ISNUMBER(SEARCH("COLLEGE PARK",$AT1127))),"CLAYTON (COLLEGE PARK)",$E1127)))))</f>
        <v/>
      </c>
      <c r="AV1127" s="2">
        <f>IF($L1127="","",IF(""&amp;$F1127="2","DIESEL",IF(OR(""&amp;$F1127="G",""&amp;$F1127="H"),"GAS","")))</f>
        <v/>
      </c>
      <c r="AW1127" s="2">
        <f>IF($AV1127="","",$R1127)</f>
        <v/>
      </c>
      <c r="AX1127" s="2">
        <f>IF($AV1127="","",IF($AB1127=0,$R1127,0))</f>
        <v/>
      </c>
      <c r="AY1127" s="2">
        <f>IF($AV1127="","",IF(AND($Z1127=0,COUNTIF('AR SALES'!$L$2:$L$2501,$L1127)=0),"YES",""))</f>
        <v/>
      </c>
      <c r="AZ1127" s="2">
        <f>IF($AV1127="","",IFERROR(VLOOKUP($AU1127,CODES!$A:$B,2,FALSE),"NO CODE"))</f>
        <v/>
      </c>
      <c r="BA1127" s="2">
        <f>IF(""&amp;$F1127&lt;&gt;"4","",IF($AY1127="YES","",IF(ROUND(SUMIFS($AE$2:$AE$4001,$L$2:$L$4001,$L1127,$F$2:$F$4001,"4")-SUMIFS('AR SALES'!$Y$2:$Y$2501,'AR SALES'!$L$2:$L$2501,$L1127,'AR SALES'!$AD$2:$AD$2501,"OFF"),2)=0,"","STALE")))</f>
        <v/>
      </c>
      <c r="BB1127" s="2">
        <f>IF(OR(""&amp;$F1127="2",""&amp;$F1127="4",""&amp;$F1127="G",""&amp;$F1127="H"),IF($AY1127="YES","",IF($AB1127&lt;&gt;0,"",IF(COUNTIFS('AR SALES'!$L$2:$L$2501,$L1127,'AR SALES'!$AD$2:$AD$2501,IF(""&amp;$F1127="4","OFF","ON"),'AR SALES'!$AF$2:$AF$2501,"Y")&gt;0,"","NO EXEMPTION"))),"")</f>
        <v/>
      </c>
    </row>
    <row r="1128">
      <c r="AT1128" s="2">
        <f>IF($L1128="","",IFERROR(INDEX('AR SALES'!$H$2:$H$2501,MATCH(""&amp;$L1128,'AR SALES'!$AE$2:$AE$2501,0)),""))</f>
        <v/>
      </c>
      <c r="AU1128" s="2">
        <f>IF($L1128="","",IF($A1128&lt;&gt;"GA","",IF($E1128="FULTON",IF(ISNUMBER(SEARCH("COLLEGE PARK",$AT1128)),"FULTON (COLLEGE PARK)",IF(ISNUMBER(SEARCH("HAPEVILLE",$AT1128)),"FULTON (HAPEVILLE)",IF(ISNUMBER(SEARCH("EAST POINT",$AT1128)),"FULTON (EAST POINT)",IF(ISNUMBER(SEARCH("ATLANTA",$AT1128)),"FULTON (ATL LIMITS)","FULTON")))),IF($E1128="DEKALB",IF(ISNUMBER(SEARCH("ATLANTA",$AT1128)),"DEKALB (ATL LIMITS)","DEKALB"),IF(AND($E1128="CLAYTON",ISNUMBER(SEARCH("COLLEGE PARK",$AT1128))),"CLAYTON (COLLEGE PARK)",$E1128)))))</f>
        <v/>
      </c>
      <c r="AV1128" s="2">
        <f>IF($L1128="","",IF(""&amp;$F1128="2","DIESEL",IF(OR(""&amp;$F1128="G",""&amp;$F1128="H"),"GAS","")))</f>
        <v/>
      </c>
      <c r="AW1128" s="2">
        <f>IF($AV1128="","",$R1128)</f>
        <v/>
      </c>
      <c r="AX1128" s="2">
        <f>IF($AV1128="","",IF($AB1128=0,$R1128,0))</f>
        <v/>
      </c>
      <c r="AY1128" s="2">
        <f>IF($AV1128="","",IF(AND($Z1128=0,COUNTIF('AR SALES'!$L$2:$L$2501,$L1128)=0),"YES",""))</f>
        <v/>
      </c>
      <c r="AZ1128" s="2">
        <f>IF($AV1128="","",IFERROR(VLOOKUP($AU1128,CODES!$A:$B,2,FALSE),"NO CODE"))</f>
        <v/>
      </c>
      <c r="BA1128" s="2">
        <f>IF(""&amp;$F1128&lt;&gt;"4","",IF($AY1128="YES","",IF(ROUND(SUMIFS($AE$2:$AE$4001,$L$2:$L$4001,$L1128,$F$2:$F$4001,"4")-SUMIFS('AR SALES'!$Y$2:$Y$2501,'AR SALES'!$L$2:$L$2501,$L1128,'AR SALES'!$AD$2:$AD$2501,"OFF"),2)=0,"","STALE")))</f>
        <v/>
      </c>
      <c r="BB1128" s="2">
        <f>IF(OR(""&amp;$F1128="2",""&amp;$F1128="4",""&amp;$F1128="G",""&amp;$F1128="H"),IF($AY1128="YES","",IF($AB1128&lt;&gt;0,"",IF(COUNTIFS('AR SALES'!$L$2:$L$2501,$L1128,'AR SALES'!$AD$2:$AD$2501,IF(""&amp;$F1128="4","OFF","ON"),'AR SALES'!$AF$2:$AF$2501,"Y")&gt;0,"","NO EXEMPTION"))),"")</f>
        <v/>
      </c>
    </row>
    <row r="1129">
      <c r="AT1129" s="2">
        <f>IF($L1129="","",IFERROR(INDEX('AR SALES'!$H$2:$H$2501,MATCH(""&amp;$L1129,'AR SALES'!$AE$2:$AE$2501,0)),""))</f>
        <v/>
      </c>
      <c r="AU1129" s="2">
        <f>IF($L1129="","",IF($A1129&lt;&gt;"GA","",IF($E1129="FULTON",IF(ISNUMBER(SEARCH("COLLEGE PARK",$AT1129)),"FULTON (COLLEGE PARK)",IF(ISNUMBER(SEARCH("HAPEVILLE",$AT1129)),"FULTON (HAPEVILLE)",IF(ISNUMBER(SEARCH("EAST POINT",$AT1129)),"FULTON (EAST POINT)",IF(ISNUMBER(SEARCH("ATLANTA",$AT1129)),"FULTON (ATL LIMITS)","FULTON")))),IF($E1129="DEKALB",IF(ISNUMBER(SEARCH("ATLANTA",$AT1129)),"DEKALB (ATL LIMITS)","DEKALB"),IF(AND($E1129="CLAYTON",ISNUMBER(SEARCH("COLLEGE PARK",$AT1129))),"CLAYTON (COLLEGE PARK)",$E1129)))))</f>
        <v/>
      </c>
      <c r="AV1129" s="2">
        <f>IF($L1129="","",IF(""&amp;$F1129="2","DIESEL",IF(OR(""&amp;$F1129="G",""&amp;$F1129="H"),"GAS","")))</f>
        <v/>
      </c>
      <c r="AW1129" s="2">
        <f>IF($AV1129="","",$R1129)</f>
        <v/>
      </c>
      <c r="AX1129" s="2">
        <f>IF($AV1129="","",IF($AB1129=0,$R1129,0))</f>
        <v/>
      </c>
      <c r="AY1129" s="2">
        <f>IF($AV1129="","",IF(AND($Z1129=0,COUNTIF('AR SALES'!$L$2:$L$2501,$L1129)=0),"YES",""))</f>
        <v/>
      </c>
      <c r="AZ1129" s="2">
        <f>IF($AV1129="","",IFERROR(VLOOKUP($AU1129,CODES!$A:$B,2,FALSE),"NO CODE"))</f>
        <v/>
      </c>
      <c r="BA1129" s="2">
        <f>IF(""&amp;$F1129&lt;&gt;"4","",IF($AY1129="YES","",IF(ROUND(SUMIFS($AE$2:$AE$4001,$L$2:$L$4001,$L1129,$F$2:$F$4001,"4")-SUMIFS('AR SALES'!$Y$2:$Y$2501,'AR SALES'!$L$2:$L$2501,$L1129,'AR SALES'!$AD$2:$AD$2501,"OFF"),2)=0,"","STALE")))</f>
        <v/>
      </c>
      <c r="BB1129" s="2">
        <f>IF(OR(""&amp;$F1129="2",""&amp;$F1129="4",""&amp;$F1129="G",""&amp;$F1129="H"),IF($AY1129="YES","",IF($AB1129&lt;&gt;0,"",IF(COUNTIFS('AR SALES'!$L$2:$L$2501,$L1129,'AR SALES'!$AD$2:$AD$2501,IF(""&amp;$F1129="4","OFF","ON"),'AR SALES'!$AF$2:$AF$2501,"Y")&gt;0,"","NO EXEMPTION"))),"")</f>
        <v/>
      </c>
    </row>
    <row r="1130">
      <c r="AT1130" s="2">
        <f>IF($L1130="","",IFERROR(INDEX('AR SALES'!$H$2:$H$2501,MATCH(""&amp;$L1130,'AR SALES'!$AE$2:$AE$2501,0)),""))</f>
        <v/>
      </c>
      <c r="AU1130" s="2">
        <f>IF($L1130="","",IF($A1130&lt;&gt;"GA","",IF($E1130="FULTON",IF(ISNUMBER(SEARCH("COLLEGE PARK",$AT1130)),"FULTON (COLLEGE PARK)",IF(ISNUMBER(SEARCH("HAPEVILLE",$AT1130)),"FULTON (HAPEVILLE)",IF(ISNUMBER(SEARCH("EAST POINT",$AT1130)),"FULTON (EAST POINT)",IF(ISNUMBER(SEARCH("ATLANTA",$AT1130)),"FULTON (ATL LIMITS)","FULTON")))),IF($E1130="DEKALB",IF(ISNUMBER(SEARCH("ATLANTA",$AT1130)),"DEKALB (ATL LIMITS)","DEKALB"),IF(AND($E1130="CLAYTON",ISNUMBER(SEARCH("COLLEGE PARK",$AT1130))),"CLAYTON (COLLEGE PARK)",$E1130)))))</f>
        <v/>
      </c>
      <c r="AV1130" s="2">
        <f>IF($L1130="","",IF(""&amp;$F1130="2","DIESEL",IF(OR(""&amp;$F1130="G",""&amp;$F1130="H"),"GAS","")))</f>
        <v/>
      </c>
      <c r="AW1130" s="2">
        <f>IF($AV1130="","",$R1130)</f>
        <v/>
      </c>
      <c r="AX1130" s="2">
        <f>IF($AV1130="","",IF($AB1130=0,$R1130,0))</f>
        <v/>
      </c>
      <c r="AY1130" s="2">
        <f>IF($AV1130="","",IF(AND($Z1130=0,COUNTIF('AR SALES'!$L$2:$L$2501,$L1130)=0),"YES",""))</f>
        <v/>
      </c>
      <c r="AZ1130" s="2">
        <f>IF($AV1130="","",IFERROR(VLOOKUP($AU1130,CODES!$A:$B,2,FALSE),"NO CODE"))</f>
        <v/>
      </c>
      <c r="BA1130" s="2">
        <f>IF(""&amp;$F1130&lt;&gt;"4","",IF($AY1130="YES","",IF(ROUND(SUMIFS($AE$2:$AE$4001,$L$2:$L$4001,$L1130,$F$2:$F$4001,"4")-SUMIFS('AR SALES'!$Y$2:$Y$2501,'AR SALES'!$L$2:$L$2501,$L1130,'AR SALES'!$AD$2:$AD$2501,"OFF"),2)=0,"","STALE")))</f>
        <v/>
      </c>
      <c r="BB1130" s="2">
        <f>IF(OR(""&amp;$F1130="2",""&amp;$F1130="4",""&amp;$F1130="G",""&amp;$F1130="H"),IF($AY1130="YES","",IF($AB1130&lt;&gt;0,"",IF(COUNTIFS('AR SALES'!$L$2:$L$2501,$L1130,'AR SALES'!$AD$2:$AD$2501,IF(""&amp;$F1130="4","OFF","ON"),'AR SALES'!$AF$2:$AF$2501,"Y")&gt;0,"","NO EXEMPTION"))),"")</f>
        <v/>
      </c>
    </row>
    <row r="1131">
      <c r="AT1131" s="2">
        <f>IF($L1131="","",IFERROR(INDEX('AR SALES'!$H$2:$H$2501,MATCH(""&amp;$L1131,'AR SALES'!$AE$2:$AE$2501,0)),""))</f>
        <v/>
      </c>
      <c r="AU1131" s="2">
        <f>IF($L1131="","",IF($A1131&lt;&gt;"GA","",IF($E1131="FULTON",IF(ISNUMBER(SEARCH("COLLEGE PARK",$AT1131)),"FULTON (COLLEGE PARK)",IF(ISNUMBER(SEARCH("HAPEVILLE",$AT1131)),"FULTON (HAPEVILLE)",IF(ISNUMBER(SEARCH("EAST POINT",$AT1131)),"FULTON (EAST POINT)",IF(ISNUMBER(SEARCH("ATLANTA",$AT1131)),"FULTON (ATL LIMITS)","FULTON")))),IF($E1131="DEKALB",IF(ISNUMBER(SEARCH("ATLANTA",$AT1131)),"DEKALB (ATL LIMITS)","DEKALB"),IF(AND($E1131="CLAYTON",ISNUMBER(SEARCH("COLLEGE PARK",$AT1131))),"CLAYTON (COLLEGE PARK)",$E1131)))))</f>
        <v/>
      </c>
      <c r="AV1131" s="2">
        <f>IF($L1131="","",IF(""&amp;$F1131="2","DIESEL",IF(OR(""&amp;$F1131="G",""&amp;$F1131="H"),"GAS","")))</f>
        <v/>
      </c>
      <c r="AW1131" s="2">
        <f>IF($AV1131="","",$R1131)</f>
        <v/>
      </c>
      <c r="AX1131" s="2">
        <f>IF($AV1131="","",IF($AB1131=0,$R1131,0))</f>
        <v/>
      </c>
      <c r="AY1131" s="2">
        <f>IF($AV1131="","",IF(AND($Z1131=0,COUNTIF('AR SALES'!$L$2:$L$2501,$L1131)=0),"YES",""))</f>
        <v/>
      </c>
      <c r="AZ1131" s="2">
        <f>IF($AV1131="","",IFERROR(VLOOKUP($AU1131,CODES!$A:$B,2,FALSE),"NO CODE"))</f>
        <v/>
      </c>
      <c r="BA1131" s="2">
        <f>IF(""&amp;$F1131&lt;&gt;"4","",IF($AY1131="YES","",IF(ROUND(SUMIFS($AE$2:$AE$4001,$L$2:$L$4001,$L1131,$F$2:$F$4001,"4")-SUMIFS('AR SALES'!$Y$2:$Y$2501,'AR SALES'!$L$2:$L$2501,$L1131,'AR SALES'!$AD$2:$AD$2501,"OFF"),2)=0,"","STALE")))</f>
        <v/>
      </c>
      <c r="BB1131" s="2">
        <f>IF(OR(""&amp;$F1131="2",""&amp;$F1131="4",""&amp;$F1131="G",""&amp;$F1131="H"),IF($AY1131="YES","",IF($AB1131&lt;&gt;0,"",IF(COUNTIFS('AR SALES'!$L$2:$L$2501,$L1131,'AR SALES'!$AD$2:$AD$2501,IF(""&amp;$F1131="4","OFF","ON"),'AR SALES'!$AF$2:$AF$2501,"Y")&gt;0,"","NO EXEMPTION"))),"")</f>
        <v/>
      </c>
    </row>
    <row r="1132">
      <c r="AT1132" s="2">
        <f>IF($L1132="","",IFERROR(INDEX('AR SALES'!$H$2:$H$2501,MATCH(""&amp;$L1132,'AR SALES'!$AE$2:$AE$2501,0)),""))</f>
        <v/>
      </c>
      <c r="AU1132" s="2">
        <f>IF($L1132="","",IF($A1132&lt;&gt;"GA","",IF($E1132="FULTON",IF(ISNUMBER(SEARCH("COLLEGE PARK",$AT1132)),"FULTON (COLLEGE PARK)",IF(ISNUMBER(SEARCH("HAPEVILLE",$AT1132)),"FULTON (HAPEVILLE)",IF(ISNUMBER(SEARCH("EAST POINT",$AT1132)),"FULTON (EAST POINT)",IF(ISNUMBER(SEARCH("ATLANTA",$AT1132)),"FULTON (ATL LIMITS)","FULTON")))),IF($E1132="DEKALB",IF(ISNUMBER(SEARCH("ATLANTA",$AT1132)),"DEKALB (ATL LIMITS)","DEKALB"),IF(AND($E1132="CLAYTON",ISNUMBER(SEARCH("COLLEGE PARK",$AT1132))),"CLAYTON (COLLEGE PARK)",$E1132)))))</f>
        <v/>
      </c>
      <c r="AV1132" s="2">
        <f>IF($L1132="","",IF(""&amp;$F1132="2","DIESEL",IF(OR(""&amp;$F1132="G",""&amp;$F1132="H"),"GAS","")))</f>
        <v/>
      </c>
      <c r="AW1132" s="2">
        <f>IF($AV1132="","",$R1132)</f>
        <v/>
      </c>
      <c r="AX1132" s="2">
        <f>IF($AV1132="","",IF($AB1132=0,$R1132,0))</f>
        <v/>
      </c>
      <c r="AY1132" s="2">
        <f>IF($AV1132="","",IF(AND($Z1132=0,COUNTIF('AR SALES'!$L$2:$L$2501,$L1132)=0),"YES",""))</f>
        <v/>
      </c>
      <c r="AZ1132" s="2">
        <f>IF($AV1132="","",IFERROR(VLOOKUP($AU1132,CODES!$A:$B,2,FALSE),"NO CODE"))</f>
        <v/>
      </c>
      <c r="BA1132" s="2">
        <f>IF(""&amp;$F1132&lt;&gt;"4","",IF($AY1132="YES","",IF(ROUND(SUMIFS($AE$2:$AE$4001,$L$2:$L$4001,$L1132,$F$2:$F$4001,"4")-SUMIFS('AR SALES'!$Y$2:$Y$2501,'AR SALES'!$L$2:$L$2501,$L1132,'AR SALES'!$AD$2:$AD$2501,"OFF"),2)=0,"","STALE")))</f>
        <v/>
      </c>
      <c r="BB1132" s="2">
        <f>IF(OR(""&amp;$F1132="2",""&amp;$F1132="4",""&amp;$F1132="G",""&amp;$F1132="H"),IF($AY1132="YES","",IF($AB1132&lt;&gt;0,"",IF(COUNTIFS('AR SALES'!$L$2:$L$2501,$L1132,'AR SALES'!$AD$2:$AD$2501,IF(""&amp;$F1132="4","OFF","ON"),'AR SALES'!$AF$2:$AF$2501,"Y")&gt;0,"","NO EXEMPTION"))),"")</f>
        <v/>
      </c>
    </row>
    <row r="1133">
      <c r="AT1133" s="2">
        <f>IF($L1133="","",IFERROR(INDEX('AR SALES'!$H$2:$H$2501,MATCH(""&amp;$L1133,'AR SALES'!$AE$2:$AE$2501,0)),""))</f>
        <v/>
      </c>
      <c r="AU1133" s="2">
        <f>IF($L1133="","",IF($A1133&lt;&gt;"GA","",IF($E1133="FULTON",IF(ISNUMBER(SEARCH("COLLEGE PARK",$AT1133)),"FULTON (COLLEGE PARK)",IF(ISNUMBER(SEARCH("HAPEVILLE",$AT1133)),"FULTON (HAPEVILLE)",IF(ISNUMBER(SEARCH("EAST POINT",$AT1133)),"FULTON (EAST POINT)",IF(ISNUMBER(SEARCH("ATLANTA",$AT1133)),"FULTON (ATL LIMITS)","FULTON")))),IF($E1133="DEKALB",IF(ISNUMBER(SEARCH("ATLANTA",$AT1133)),"DEKALB (ATL LIMITS)","DEKALB"),IF(AND($E1133="CLAYTON",ISNUMBER(SEARCH("COLLEGE PARK",$AT1133))),"CLAYTON (COLLEGE PARK)",$E1133)))))</f>
        <v/>
      </c>
      <c r="AV1133" s="2">
        <f>IF($L1133="","",IF(""&amp;$F1133="2","DIESEL",IF(OR(""&amp;$F1133="G",""&amp;$F1133="H"),"GAS","")))</f>
        <v/>
      </c>
      <c r="AW1133" s="2">
        <f>IF($AV1133="","",$R1133)</f>
        <v/>
      </c>
      <c r="AX1133" s="2">
        <f>IF($AV1133="","",IF($AB1133=0,$R1133,0))</f>
        <v/>
      </c>
      <c r="AY1133" s="2">
        <f>IF($AV1133="","",IF(AND($Z1133=0,COUNTIF('AR SALES'!$L$2:$L$2501,$L1133)=0),"YES",""))</f>
        <v/>
      </c>
      <c r="AZ1133" s="2">
        <f>IF($AV1133="","",IFERROR(VLOOKUP($AU1133,CODES!$A:$B,2,FALSE),"NO CODE"))</f>
        <v/>
      </c>
      <c r="BA1133" s="2">
        <f>IF(""&amp;$F1133&lt;&gt;"4","",IF($AY1133="YES","",IF(ROUND(SUMIFS($AE$2:$AE$4001,$L$2:$L$4001,$L1133,$F$2:$F$4001,"4")-SUMIFS('AR SALES'!$Y$2:$Y$2501,'AR SALES'!$L$2:$L$2501,$L1133,'AR SALES'!$AD$2:$AD$2501,"OFF"),2)=0,"","STALE")))</f>
        <v/>
      </c>
      <c r="BB1133" s="2">
        <f>IF(OR(""&amp;$F1133="2",""&amp;$F1133="4",""&amp;$F1133="G",""&amp;$F1133="H"),IF($AY1133="YES","",IF($AB1133&lt;&gt;0,"",IF(COUNTIFS('AR SALES'!$L$2:$L$2501,$L1133,'AR SALES'!$AD$2:$AD$2501,IF(""&amp;$F1133="4","OFF","ON"),'AR SALES'!$AF$2:$AF$2501,"Y")&gt;0,"","NO EXEMPTION"))),"")</f>
        <v/>
      </c>
    </row>
    <row r="1134">
      <c r="AT1134" s="2">
        <f>IF($L1134="","",IFERROR(INDEX('AR SALES'!$H$2:$H$2501,MATCH(""&amp;$L1134,'AR SALES'!$AE$2:$AE$2501,0)),""))</f>
        <v/>
      </c>
      <c r="AU1134" s="2">
        <f>IF($L1134="","",IF($A1134&lt;&gt;"GA","",IF($E1134="FULTON",IF(ISNUMBER(SEARCH("COLLEGE PARK",$AT1134)),"FULTON (COLLEGE PARK)",IF(ISNUMBER(SEARCH("HAPEVILLE",$AT1134)),"FULTON (HAPEVILLE)",IF(ISNUMBER(SEARCH("EAST POINT",$AT1134)),"FULTON (EAST POINT)",IF(ISNUMBER(SEARCH("ATLANTA",$AT1134)),"FULTON (ATL LIMITS)","FULTON")))),IF($E1134="DEKALB",IF(ISNUMBER(SEARCH("ATLANTA",$AT1134)),"DEKALB (ATL LIMITS)","DEKALB"),IF(AND($E1134="CLAYTON",ISNUMBER(SEARCH("COLLEGE PARK",$AT1134))),"CLAYTON (COLLEGE PARK)",$E1134)))))</f>
        <v/>
      </c>
      <c r="AV1134" s="2">
        <f>IF($L1134="","",IF(""&amp;$F1134="2","DIESEL",IF(OR(""&amp;$F1134="G",""&amp;$F1134="H"),"GAS","")))</f>
        <v/>
      </c>
      <c r="AW1134" s="2">
        <f>IF($AV1134="","",$R1134)</f>
        <v/>
      </c>
      <c r="AX1134" s="2">
        <f>IF($AV1134="","",IF($AB1134=0,$R1134,0))</f>
        <v/>
      </c>
      <c r="AY1134" s="2">
        <f>IF($AV1134="","",IF(AND($Z1134=0,COUNTIF('AR SALES'!$L$2:$L$2501,$L1134)=0),"YES",""))</f>
        <v/>
      </c>
      <c r="AZ1134" s="2">
        <f>IF($AV1134="","",IFERROR(VLOOKUP($AU1134,CODES!$A:$B,2,FALSE),"NO CODE"))</f>
        <v/>
      </c>
      <c r="BA1134" s="2">
        <f>IF(""&amp;$F1134&lt;&gt;"4","",IF($AY1134="YES","",IF(ROUND(SUMIFS($AE$2:$AE$4001,$L$2:$L$4001,$L1134,$F$2:$F$4001,"4")-SUMIFS('AR SALES'!$Y$2:$Y$2501,'AR SALES'!$L$2:$L$2501,$L1134,'AR SALES'!$AD$2:$AD$2501,"OFF"),2)=0,"","STALE")))</f>
        <v/>
      </c>
      <c r="BB1134" s="2">
        <f>IF(OR(""&amp;$F1134="2",""&amp;$F1134="4",""&amp;$F1134="G",""&amp;$F1134="H"),IF($AY1134="YES","",IF($AB1134&lt;&gt;0,"",IF(COUNTIFS('AR SALES'!$L$2:$L$2501,$L1134,'AR SALES'!$AD$2:$AD$2501,IF(""&amp;$F1134="4","OFF","ON"),'AR SALES'!$AF$2:$AF$2501,"Y")&gt;0,"","NO EXEMPTION"))),"")</f>
        <v/>
      </c>
    </row>
    <row r="1135">
      <c r="AT1135" s="2">
        <f>IF($L1135="","",IFERROR(INDEX('AR SALES'!$H$2:$H$2501,MATCH(""&amp;$L1135,'AR SALES'!$AE$2:$AE$2501,0)),""))</f>
        <v/>
      </c>
      <c r="AU1135" s="2">
        <f>IF($L1135="","",IF($A1135&lt;&gt;"GA","",IF($E1135="FULTON",IF(ISNUMBER(SEARCH("COLLEGE PARK",$AT1135)),"FULTON (COLLEGE PARK)",IF(ISNUMBER(SEARCH("HAPEVILLE",$AT1135)),"FULTON (HAPEVILLE)",IF(ISNUMBER(SEARCH("EAST POINT",$AT1135)),"FULTON (EAST POINT)",IF(ISNUMBER(SEARCH("ATLANTA",$AT1135)),"FULTON (ATL LIMITS)","FULTON")))),IF($E1135="DEKALB",IF(ISNUMBER(SEARCH("ATLANTA",$AT1135)),"DEKALB (ATL LIMITS)","DEKALB"),IF(AND($E1135="CLAYTON",ISNUMBER(SEARCH("COLLEGE PARK",$AT1135))),"CLAYTON (COLLEGE PARK)",$E1135)))))</f>
        <v/>
      </c>
      <c r="AV1135" s="2">
        <f>IF($L1135="","",IF(""&amp;$F1135="2","DIESEL",IF(OR(""&amp;$F1135="G",""&amp;$F1135="H"),"GAS","")))</f>
        <v/>
      </c>
      <c r="AW1135" s="2">
        <f>IF($AV1135="","",$R1135)</f>
        <v/>
      </c>
      <c r="AX1135" s="2">
        <f>IF($AV1135="","",IF($AB1135=0,$R1135,0))</f>
        <v/>
      </c>
      <c r="AY1135" s="2">
        <f>IF($AV1135="","",IF(AND($Z1135=0,COUNTIF('AR SALES'!$L$2:$L$2501,$L1135)=0),"YES",""))</f>
        <v/>
      </c>
      <c r="AZ1135" s="2">
        <f>IF($AV1135="","",IFERROR(VLOOKUP($AU1135,CODES!$A:$B,2,FALSE),"NO CODE"))</f>
        <v/>
      </c>
      <c r="BA1135" s="2">
        <f>IF(""&amp;$F1135&lt;&gt;"4","",IF($AY1135="YES","",IF(ROUND(SUMIFS($AE$2:$AE$4001,$L$2:$L$4001,$L1135,$F$2:$F$4001,"4")-SUMIFS('AR SALES'!$Y$2:$Y$2501,'AR SALES'!$L$2:$L$2501,$L1135,'AR SALES'!$AD$2:$AD$2501,"OFF"),2)=0,"","STALE")))</f>
        <v/>
      </c>
      <c r="BB1135" s="2">
        <f>IF(OR(""&amp;$F1135="2",""&amp;$F1135="4",""&amp;$F1135="G",""&amp;$F1135="H"),IF($AY1135="YES","",IF($AB1135&lt;&gt;0,"",IF(COUNTIFS('AR SALES'!$L$2:$L$2501,$L1135,'AR SALES'!$AD$2:$AD$2501,IF(""&amp;$F1135="4","OFF","ON"),'AR SALES'!$AF$2:$AF$2501,"Y")&gt;0,"","NO EXEMPTION"))),"")</f>
        <v/>
      </c>
    </row>
    <row r="1136">
      <c r="AT1136" s="2">
        <f>IF($L1136="","",IFERROR(INDEX('AR SALES'!$H$2:$H$2501,MATCH(""&amp;$L1136,'AR SALES'!$AE$2:$AE$2501,0)),""))</f>
        <v/>
      </c>
      <c r="AU1136" s="2">
        <f>IF($L1136="","",IF($A1136&lt;&gt;"GA","",IF($E1136="FULTON",IF(ISNUMBER(SEARCH("COLLEGE PARK",$AT1136)),"FULTON (COLLEGE PARK)",IF(ISNUMBER(SEARCH("HAPEVILLE",$AT1136)),"FULTON (HAPEVILLE)",IF(ISNUMBER(SEARCH("EAST POINT",$AT1136)),"FULTON (EAST POINT)",IF(ISNUMBER(SEARCH("ATLANTA",$AT1136)),"FULTON (ATL LIMITS)","FULTON")))),IF($E1136="DEKALB",IF(ISNUMBER(SEARCH("ATLANTA",$AT1136)),"DEKALB (ATL LIMITS)","DEKALB"),IF(AND($E1136="CLAYTON",ISNUMBER(SEARCH("COLLEGE PARK",$AT1136))),"CLAYTON (COLLEGE PARK)",$E1136)))))</f>
        <v/>
      </c>
      <c r="AV1136" s="2">
        <f>IF($L1136="","",IF(""&amp;$F1136="2","DIESEL",IF(OR(""&amp;$F1136="G",""&amp;$F1136="H"),"GAS","")))</f>
        <v/>
      </c>
      <c r="AW1136" s="2">
        <f>IF($AV1136="","",$R1136)</f>
        <v/>
      </c>
      <c r="AX1136" s="2">
        <f>IF($AV1136="","",IF($AB1136=0,$R1136,0))</f>
        <v/>
      </c>
      <c r="AY1136" s="2">
        <f>IF($AV1136="","",IF(AND($Z1136=0,COUNTIF('AR SALES'!$L$2:$L$2501,$L1136)=0),"YES",""))</f>
        <v/>
      </c>
      <c r="AZ1136" s="2">
        <f>IF($AV1136="","",IFERROR(VLOOKUP($AU1136,CODES!$A:$B,2,FALSE),"NO CODE"))</f>
        <v/>
      </c>
      <c r="BA1136" s="2">
        <f>IF(""&amp;$F1136&lt;&gt;"4","",IF($AY1136="YES","",IF(ROUND(SUMIFS($AE$2:$AE$4001,$L$2:$L$4001,$L1136,$F$2:$F$4001,"4")-SUMIFS('AR SALES'!$Y$2:$Y$2501,'AR SALES'!$L$2:$L$2501,$L1136,'AR SALES'!$AD$2:$AD$2501,"OFF"),2)=0,"","STALE")))</f>
        <v/>
      </c>
      <c r="BB1136" s="2">
        <f>IF(OR(""&amp;$F1136="2",""&amp;$F1136="4",""&amp;$F1136="G",""&amp;$F1136="H"),IF($AY1136="YES","",IF($AB1136&lt;&gt;0,"",IF(COUNTIFS('AR SALES'!$L$2:$L$2501,$L1136,'AR SALES'!$AD$2:$AD$2501,IF(""&amp;$F1136="4","OFF","ON"),'AR SALES'!$AF$2:$AF$2501,"Y")&gt;0,"","NO EXEMPTION"))),"")</f>
        <v/>
      </c>
    </row>
    <row r="1137">
      <c r="AT1137" s="2">
        <f>IF($L1137="","",IFERROR(INDEX('AR SALES'!$H$2:$H$2501,MATCH(""&amp;$L1137,'AR SALES'!$AE$2:$AE$2501,0)),""))</f>
        <v/>
      </c>
      <c r="AU1137" s="2">
        <f>IF($L1137="","",IF($A1137&lt;&gt;"GA","",IF($E1137="FULTON",IF(ISNUMBER(SEARCH("COLLEGE PARK",$AT1137)),"FULTON (COLLEGE PARK)",IF(ISNUMBER(SEARCH("HAPEVILLE",$AT1137)),"FULTON (HAPEVILLE)",IF(ISNUMBER(SEARCH("EAST POINT",$AT1137)),"FULTON (EAST POINT)",IF(ISNUMBER(SEARCH("ATLANTA",$AT1137)),"FULTON (ATL LIMITS)","FULTON")))),IF($E1137="DEKALB",IF(ISNUMBER(SEARCH("ATLANTA",$AT1137)),"DEKALB (ATL LIMITS)","DEKALB"),IF(AND($E1137="CLAYTON",ISNUMBER(SEARCH("COLLEGE PARK",$AT1137))),"CLAYTON (COLLEGE PARK)",$E1137)))))</f>
        <v/>
      </c>
      <c r="AV1137" s="2">
        <f>IF($L1137="","",IF(""&amp;$F1137="2","DIESEL",IF(OR(""&amp;$F1137="G",""&amp;$F1137="H"),"GAS","")))</f>
        <v/>
      </c>
      <c r="AW1137" s="2">
        <f>IF($AV1137="","",$R1137)</f>
        <v/>
      </c>
      <c r="AX1137" s="2">
        <f>IF($AV1137="","",IF($AB1137=0,$R1137,0))</f>
        <v/>
      </c>
      <c r="AY1137" s="2">
        <f>IF($AV1137="","",IF(AND($Z1137=0,COUNTIF('AR SALES'!$L$2:$L$2501,$L1137)=0),"YES",""))</f>
        <v/>
      </c>
      <c r="AZ1137" s="2">
        <f>IF($AV1137="","",IFERROR(VLOOKUP($AU1137,CODES!$A:$B,2,FALSE),"NO CODE"))</f>
        <v/>
      </c>
      <c r="BA1137" s="2">
        <f>IF(""&amp;$F1137&lt;&gt;"4","",IF($AY1137="YES","",IF(ROUND(SUMIFS($AE$2:$AE$4001,$L$2:$L$4001,$L1137,$F$2:$F$4001,"4")-SUMIFS('AR SALES'!$Y$2:$Y$2501,'AR SALES'!$L$2:$L$2501,$L1137,'AR SALES'!$AD$2:$AD$2501,"OFF"),2)=0,"","STALE")))</f>
        <v/>
      </c>
      <c r="BB1137" s="2">
        <f>IF(OR(""&amp;$F1137="2",""&amp;$F1137="4",""&amp;$F1137="G",""&amp;$F1137="H"),IF($AY1137="YES","",IF($AB1137&lt;&gt;0,"",IF(COUNTIFS('AR SALES'!$L$2:$L$2501,$L1137,'AR SALES'!$AD$2:$AD$2501,IF(""&amp;$F1137="4","OFF","ON"),'AR SALES'!$AF$2:$AF$2501,"Y")&gt;0,"","NO EXEMPTION"))),"")</f>
        <v/>
      </c>
    </row>
    <row r="1138">
      <c r="AT1138" s="2">
        <f>IF($L1138="","",IFERROR(INDEX('AR SALES'!$H$2:$H$2501,MATCH(""&amp;$L1138,'AR SALES'!$AE$2:$AE$2501,0)),""))</f>
        <v/>
      </c>
      <c r="AU1138" s="2">
        <f>IF($L1138="","",IF($A1138&lt;&gt;"GA","",IF($E1138="FULTON",IF(ISNUMBER(SEARCH("COLLEGE PARK",$AT1138)),"FULTON (COLLEGE PARK)",IF(ISNUMBER(SEARCH("HAPEVILLE",$AT1138)),"FULTON (HAPEVILLE)",IF(ISNUMBER(SEARCH("EAST POINT",$AT1138)),"FULTON (EAST POINT)",IF(ISNUMBER(SEARCH("ATLANTA",$AT1138)),"FULTON (ATL LIMITS)","FULTON")))),IF($E1138="DEKALB",IF(ISNUMBER(SEARCH("ATLANTA",$AT1138)),"DEKALB (ATL LIMITS)","DEKALB"),IF(AND($E1138="CLAYTON",ISNUMBER(SEARCH("COLLEGE PARK",$AT1138))),"CLAYTON (COLLEGE PARK)",$E1138)))))</f>
        <v/>
      </c>
      <c r="AV1138" s="2">
        <f>IF($L1138="","",IF(""&amp;$F1138="2","DIESEL",IF(OR(""&amp;$F1138="G",""&amp;$F1138="H"),"GAS","")))</f>
        <v/>
      </c>
      <c r="AW1138" s="2">
        <f>IF($AV1138="","",$R1138)</f>
        <v/>
      </c>
      <c r="AX1138" s="2">
        <f>IF($AV1138="","",IF($AB1138=0,$R1138,0))</f>
        <v/>
      </c>
      <c r="AY1138" s="2">
        <f>IF($AV1138="","",IF(AND($Z1138=0,COUNTIF('AR SALES'!$L$2:$L$2501,$L1138)=0),"YES",""))</f>
        <v/>
      </c>
      <c r="AZ1138" s="2">
        <f>IF($AV1138="","",IFERROR(VLOOKUP($AU1138,CODES!$A:$B,2,FALSE),"NO CODE"))</f>
        <v/>
      </c>
      <c r="BA1138" s="2">
        <f>IF(""&amp;$F1138&lt;&gt;"4","",IF($AY1138="YES","",IF(ROUND(SUMIFS($AE$2:$AE$4001,$L$2:$L$4001,$L1138,$F$2:$F$4001,"4")-SUMIFS('AR SALES'!$Y$2:$Y$2501,'AR SALES'!$L$2:$L$2501,$L1138,'AR SALES'!$AD$2:$AD$2501,"OFF"),2)=0,"","STALE")))</f>
        <v/>
      </c>
      <c r="BB1138" s="2">
        <f>IF(OR(""&amp;$F1138="2",""&amp;$F1138="4",""&amp;$F1138="G",""&amp;$F1138="H"),IF($AY1138="YES","",IF($AB1138&lt;&gt;0,"",IF(COUNTIFS('AR SALES'!$L$2:$L$2501,$L1138,'AR SALES'!$AD$2:$AD$2501,IF(""&amp;$F1138="4","OFF","ON"),'AR SALES'!$AF$2:$AF$2501,"Y")&gt;0,"","NO EXEMPTION"))),"")</f>
        <v/>
      </c>
    </row>
    <row r="1139">
      <c r="AT1139" s="2">
        <f>IF($L1139="","",IFERROR(INDEX('AR SALES'!$H$2:$H$2501,MATCH(""&amp;$L1139,'AR SALES'!$AE$2:$AE$2501,0)),""))</f>
        <v/>
      </c>
      <c r="AU1139" s="2">
        <f>IF($L1139="","",IF($A1139&lt;&gt;"GA","",IF($E1139="FULTON",IF(ISNUMBER(SEARCH("COLLEGE PARK",$AT1139)),"FULTON (COLLEGE PARK)",IF(ISNUMBER(SEARCH("HAPEVILLE",$AT1139)),"FULTON (HAPEVILLE)",IF(ISNUMBER(SEARCH("EAST POINT",$AT1139)),"FULTON (EAST POINT)",IF(ISNUMBER(SEARCH("ATLANTA",$AT1139)),"FULTON (ATL LIMITS)","FULTON")))),IF($E1139="DEKALB",IF(ISNUMBER(SEARCH("ATLANTA",$AT1139)),"DEKALB (ATL LIMITS)","DEKALB"),IF(AND($E1139="CLAYTON",ISNUMBER(SEARCH("COLLEGE PARK",$AT1139))),"CLAYTON (COLLEGE PARK)",$E1139)))))</f>
        <v/>
      </c>
      <c r="AV1139" s="2">
        <f>IF($L1139="","",IF(""&amp;$F1139="2","DIESEL",IF(OR(""&amp;$F1139="G",""&amp;$F1139="H"),"GAS","")))</f>
        <v/>
      </c>
      <c r="AW1139" s="2">
        <f>IF($AV1139="","",$R1139)</f>
        <v/>
      </c>
      <c r="AX1139" s="2">
        <f>IF($AV1139="","",IF($AB1139=0,$R1139,0))</f>
        <v/>
      </c>
      <c r="AY1139" s="2">
        <f>IF($AV1139="","",IF(AND($Z1139=0,COUNTIF('AR SALES'!$L$2:$L$2501,$L1139)=0),"YES",""))</f>
        <v/>
      </c>
      <c r="AZ1139" s="2">
        <f>IF($AV1139="","",IFERROR(VLOOKUP($AU1139,CODES!$A:$B,2,FALSE),"NO CODE"))</f>
        <v/>
      </c>
      <c r="BA1139" s="2">
        <f>IF(""&amp;$F1139&lt;&gt;"4","",IF($AY1139="YES","",IF(ROUND(SUMIFS($AE$2:$AE$4001,$L$2:$L$4001,$L1139,$F$2:$F$4001,"4")-SUMIFS('AR SALES'!$Y$2:$Y$2501,'AR SALES'!$L$2:$L$2501,$L1139,'AR SALES'!$AD$2:$AD$2501,"OFF"),2)=0,"","STALE")))</f>
        <v/>
      </c>
      <c r="BB1139" s="2">
        <f>IF(OR(""&amp;$F1139="2",""&amp;$F1139="4",""&amp;$F1139="G",""&amp;$F1139="H"),IF($AY1139="YES","",IF($AB1139&lt;&gt;0,"",IF(COUNTIFS('AR SALES'!$L$2:$L$2501,$L1139,'AR SALES'!$AD$2:$AD$2501,IF(""&amp;$F1139="4","OFF","ON"),'AR SALES'!$AF$2:$AF$2501,"Y")&gt;0,"","NO EXEMPTION"))),"")</f>
        <v/>
      </c>
    </row>
    <row r="1140">
      <c r="AT1140" s="2">
        <f>IF($L1140="","",IFERROR(INDEX('AR SALES'!$H$2:$H$2501,MATCH(""&amp;$L1140,'AR SALES'!$AE$2:$AE$2501,0)),""))</f>
        <v/>
      </c>
      <c r="AU1140" s="2">
        <f>IF($L1140="","",IF($A1140&lt;&gt;"GA","",IF($E1140="FULTON",IF(ISNUMBER(SEARCH("COLLEGE PARK",$AT1140)),"FULTON (COLLEGE PARK)",IF(ISNUMBER(SEARCH("HAPEVILLE",$AT1140)),"FULTON (HAPEVILLE)",IF(ISNUMBER(SEARCH("EAST POINT",$AT1140)),"FULTON (EAST POINT)",IF(ISNUMBER(SEARCH("ATLANTA",$AT1140)),"FULTON (ATL LIMITS)","FULTON")))),IF($E1140="DEKALB",IF(ISNUMBER(SEARCH("ATLANTA",$AT1140)),"DEKALB (ATL LIMITS)","DEKALB"),IF(AND($E1140="CLAYTON",ISNUMBER(SEARCH("COLLEGE PARK",$AT1140))),"CLAYTON (COLLEGE PARK)",$E1140)))))</f>
        <v/>
      </c>
      <c r="AV1140" s="2">
        <f>IF($L1140="","",IF(""&amp;$F1140="2","DIESEL",IF(OR(""&amp;$F1140="G",""&amp;$F1140="H"),"GAS","")))</f>
        <v/>
      </c>
      <c r="AW1140" s="2">
        <f>IF($AV1140="","",$R1140)</f>
        <v/>
      </c>
      <c r="AX1140" s="2">
        <f>IF($AV1140="","",IF($AB1140=0,$R1140,0))</f>
        <v/>
      </c>
      <c r="AY1140" s="2">
        <f>IF($AV1140="","",IF(AND($Z1140=0,COUNTIF('AR SALES'!$L$2:$L$2501,$L1140)=0),"YES",""))</f>
        <v/>
      </c>
      <c r="AZ1140" s="2">
        <f>IF($AV1140="","",IFERROR(VLOOKUP($AU1140,CODES!$A:$B,2,FALSE),"NO CODE"))</f>
        <v/>
      </c>
      <c r="BA1140" s="2">
        <f>IF(""&amp;$F1140&lt;&gt;"4","",IF($AY1140="YES","",IF(ROUND(SUMIFS($AE$2:$AE$4001,$L$2:$L$4001,$L1140,$F$2:$F$4001,"4")-SUMIFS('AR SALES'!$Y$2:$Y$2501,'AR SALES'!$L$2:$L$2501,$L1140,'AR SALES'!$AD$2:$AD$2501,"OFF"),2)=0,"","STALE")))</f>
        <v/>
      </c>
      <c r="BB1140" s="2">
        <f>IF(OR(""&amp;$F1140="2",""&amp;$F1140="4",""&amp;$F1140="G",""&amp;$F1140="H"),IF($AY1140="YES","",IF($AB1140&lt;&gt;0,"",IF(COUNTIFS('AR SALES'!$L$2:$L$2501,$L1140,'AR SALES'!$AD$2:$AD$2501,IF(""&amp;$F1140="4","OFF","ON"),'AR SALES'!$AF$2:$AF$2501,"Y")&gt;0,"","NO EXEMPTION"))),"")</f>
        <v/>
      </c>
    </row>
    <row r="1141">
      <c r="AT1141" s="2">
        <f>IF($L1141="","",IFERROR(INDEX('AR SALES'!$H$2:$H$2501,MATCH(""&amp;$L1141,'AR SALES'!$AE$2:$AE$2501,0)),""))</f>
        <v/>
      </c>
      <c r="AU1141" s="2">
        <f>IF($L1141="","",IF($A1141&lt;&gt;"GA","",IF($E1141="FULTON",IF(ISNUMBER(SEARCH("COLLEGE PARK",$AT1141)),"FULTON (COLLEGE PARK)",IF(ISNUMBER(SEARCH("HAPEVILLE",$AT1141)),"FULTON (HAPEVILLE)",IF(ISNUMBER(SEARCH("EAST POINT",$AT1141)),"FULTON (EAST POINT)",IF(ISNUMBER(SEARCH("ATLANTA",$AT1141)),"FULTON (ATL LIMITS)","FULTON")))),IF($E1141="DEKALB",IF(ISNUMBER(SEARCH("ATLANTA",$AT1141)),"DEKALB (ATL LIMITS)","DEKALB"),IF(AND($E1141="CLAYTON",ISNUMBER(SEARCH("COLLEGE PARK",$AT1141))),"CLAYTON (COLLEGE PARK)",$E1141)))))</f>
        <v/>
      </c>
      <c r="AV1141" s="2">
        <f>IF($L1141="","",IF(""&amp;$F1141="2","DIESEL",IF(OR(""&amp;$F1141="G",""&amp;$F1141="H"),"GAS","")))</f>
        <v/>
      </c>
      <c r="AW1141" s="2">
        <f>IF($AV1141="","",$R1141)</f>
        <v/>
      </c>
      <c r="AX1141" s="2">
        <f>IF($AV1141="","",IF($AB1141=0,$R1141,0))</f>
        <v/>
      </c>
      <c r="AY1141" s="2">
        <f>IF($AV1141="","",IF(AND($Z1141=0,COUNTIF('AR SALES'!$L$2:$L$2501,$L1141)=0),"YES",""))</f>
        <v/>
      </c>
      <c r="AZ1141" s="2">
        <f>IF($AV1141="","",IFERROR(VLOOKUP($AU1141,CODES!$A:$B,2,FALSE),"NO CODE"))</f>
        <v/>
      </c>
      <c r="BA1141" s="2">
        <f>IF(""&amp;$F1141&lt;&gt;"4","",IF($AY1141="YES","",IF(ROUND(SUMIFS($AE$2:$AE$4001,$L$2:$L$4001,$L1141,$F$2:$F$4001,"4")-SUMIFS('AR SALES'!$Y$2:$Y$2501,'AR SALES'!$L$2:$L$2501,$L1141,'AR SALES'!$AD$2:$AD$2501,"OFF"),2)=0,"","STALE")))</f>
        <v/>
      </c>
      <c r="BB1141" s="2">
        <f>IF(OR(""&amp;$F1141="2",""&amp;$F1141="4",""&amp;$F1141="G",""&amp;$F1141="H"),IF($AY1141="YES","",IF($AB1141&lt;&gt;0,"",IF(COUNTIFS('AR SALES'!$L$2:$L$2501,$L1141,'AR SALES'!$AD$2:$AD$2501,IF(""&amp;$F1141="4","OFF","ON"),'AR SALES'!$AF$2:$AF$2501,"Y")&gt;0,"","NO EXEMPTION"))),"")</f>
        <v/>
      </c>
    </row>
    <row r="1142">
      <c r="AT1142" s="2">
        <f>IF($L1142="","",IFERROR(INDEX('AR SALES'!$H$2:$H$2501,MATCH(""&amp;$L1142,'AR SALES'!$AE$2:$AE$2501,0)),""))</f>
        <v/>
      </c>
      <c r="AU1142" s="2">
        <f>IF($L1142="","",IF($A1142&lt;&gt;"GA","",IF($E1142="FULTON",IF(ISNUMBER(SEARCH("COLLEGE PARK",$AT1142)),"FULTON (COLLEGE PARK)",IF(ISNUMBER(SEARCH("HAPEVILLE",$AT1142)),"FULTON (HAPEVILLE)",IF(ISNUMBER(SEARCH("EAST POINT",$AT1142)),"FULTON (EAST POINT)",IF(ISNUMBER(SEARCH("ATLANTA",$AT1142)),"FULTON (ATL LIMITS)","FULTON")))),IF($E1142="DEKALB",IF(ISNUMBER(SEARCH("ATLANTA",$AT1142)),"DEKALB (ATL LIMITS)","DEKALB"),IF(AND($E1142="CLAYTON",ISNUMBER(SEARCH("COLLEGE PARK",$AT1142))),"CLAYTON (COLLEGE PARK)",$E1142)))))</f>
        <v/>
      </c>
      <c r="AV1142" s="2">
        <f>IF($L1142="","",IF(""&amp;$F1142="2","DIESEL",IF(OR(""&amp;$F1142="G",""&amp;$F1142="H"),"GAS","")))</f>
        <v/>
      </c>
      <c r="AW1142" s="2">
        <f>IF($AV1142="","",$R1142)</f>
        <v/>
      </c>
      <c r="AX1142" s="2">
        <f>IF($AV1142="","",IF($AB1142=0,$R1142,0))</f>
        <v/>
      </c>
      <c r="AY1142" s="2">
        <f>IF($AV1142="","",IF(AND($Z1142=0,COUNTIF('AR SALES'!$L$2:$L$2501,$L1142)=0),"YES",""))</f>
        <v/>
      </c>
      <c r="AZ1142" s="2">
        <f>IF($AV1142="","",IFERROR(VLOOKUP($AU1142,CODES!$A:$B,2,FALSE),"NO CODE"))</f>
        <v/>
      </c>
      <c r="BA1142" s="2">
        <f>IF(""&amp;$F1142&lt;&gt;"4","",IF($AY1142="YES","",IF(ROUND(SUMIFS($AE$2:$AE$4001,$L$2:$L$4001,$L1142,$F$2:$F$4001,"4")-SUMIFS('AR SALES'!$Y$2:$Y$2501,'AR SALES'!$L$2:$L$2501,$L1142,'AR SALES'!$AD$2:$AD$2501,"OFF"),2)=0,"","STALE")))</f>
        <v/>
      </c>
      <c r="BB1142" s="2">
        <f>IF(OR(""&amp;$F1142="2",""&amp;$F1142="4",""&amp;$F1142="G",""&amp;$F1142="H"),IF($AY1142="YES","",IF($AB1142&lt;&gt;0,"",IF(COUNTIFS('AR SALES'!$L$2:$L$2501,$L1142,'AR SALES'!$AD$2:$AD$2501,IF(""&amp;$F1142="4","OFF","ON"),'AR SALES'!$AF$2:$AF$2501,"Y")&gt;0,"","NO EXEMPTION"))),"")</f>
        <v/>
      </c>
    </row>
    <row r="1143">
      <c r="AT1143" s="2">
        <f>IF($L1143="","",IFERROR(INDEX('AR SALES'!$H$2:$H$2501,MATCH(""&amp;$L1143,'AR SALES'!$AE$2:$AE$2501,0)),""))</f>
        <v/>
      </c>
      <c r="AU1143" s="2">
        <f>IF($L1143="","",IF($A1143&lt;&gt;"GA","",IF($E1143="FULTON",IF(ISNUMBER(SEARCH("COLLEGE PARK",$AT1143)),"FULTON (COLLEGE PARK)",IF(ISNUMBER(SEARCH("HAPEVILLE",$AT1143)),"FULTON (HAPEVILLE)",IF(ISNUMBER(SEARCH("EAST POINT",$AT1143)),"FULTON (EAST POINT)",IF(ISNUMBER(SEARCH("ATLANTA",$AT1143)),"FULTON (ATL LIMITS)","FULTON")))),IF($E1143="DEKALB",IF(ISNUMBER(SEARCH("ATLANTA",$AT1143)),"DEKALB (ATL LIMITS)","DEKALB"),IF(AND($E1143="CLAYTON",ISNUMBER(SEARCH("COLLEGE PARK",$AT1143))),"CLAYTON (COLLEGE PARK)",$E1143)))))</f>
        <v/>
      </c>
      <c r="AV1143" s="2">
        <f>IF($L1143="","",IF(""&amp;$F1143="2","DIESEL",IF(OR(""&amp;$F1143="G",""&amp;$F1143="H"),"GAS","")))</f>
        <v/>
      </c>
      <c r="AW1143" s="2">
        <f>IF($AV1143="","",$R1143)</f>
        <v/>
      </c>
      <c r="AX1143" s="2">
        <f>IF($AV1143="","",IF($AB1143=0,$R1143,0))</f>
        <v/>
      </c>
      <c r="AY1143" s="2">
        <f>IF($AV1143="","",IF(AND($Z1143=0,COUNTIF('AR SALES'!$L$2:$L$2501,$L1143)=0),"YES",""))</f>
        <v/>
      </c>
      <c r="AZ1143" s="2">
        <f>IF($AV1143="","",IFERROR(VLOOKUP($AU1143,CODES!$A:$B,2,FALSE),"NO CODE"))</f>
        <v/>
      </c>
      <c r="BA1143" s="2">
        <f>IF(""&amp;$F1143&lt;&gt;"4","",IF($AY1143="YES","",IF(ROUND(SUMIFS($AE$2:$AE$4001,$L$2:$L$4001,$L1143,$F$2:$F$4001,"4")-SUMIFS('AR SALES'!$Y$2:$Y$2501,'AR SALES'!$L$2:$L$2501,$L1143,'AR SALES'!$AD$2:$AD$2501,"OFF"),2)=0,"","STALE")))</f>
        <v/>
      </c>
      <c r="BB1143" s="2">
        <f>IF(OR(""&amp;$F1143="2",""&amp;$F1143="4",""&amp;$F1143="G",""&amp;$F1143="H"),IF($AY1143="YES","",IF($AB1143&lt;&gt;0,"",IF(COUNTIFS('AR SALES'!$L$2:$L$2501,$L1143,'AR SALES'!$AD$2:$AD$2501,IF(""&amp;$F1143="4","OFF","ON"),'AR SALES'!$AF$2:$AF$2501,"Y")&gt;0,"","NO EXEMPTION"))),"")</f>
        <v/>
      </c>
    </row>
    <row r="1144">
      <c r="AT1144" s="2">
        <f>IF($L1144="","",IFERROR(INDEX('AR SALES'!$H$2:$H$2501,MATCH(""&amp;$L1144,'AR SALES'!$AE$2:$AE$2501,0)),""))</f>
        <v/>
      </c>
      <c r="AU1144" s="2">
        <f>IF($L1144="","",IF($A1144&lt;&gt;"GA","",IF($E1144="FULTON",IF(ISNUMBER(SEARCH("COLLEGE PARK",$AT1144)),"FULTON (COLLEGE PARK)",IF(ISNUMBER(SEARCH("HAPEVILLE",$AT1144)),"FULTON (HAPEVILLE)",IF(ISNUMBER(SEARCH("EAST POINT",$AT1144)),"FULTON (EAST POINT)",IF(ISNUMBER(SEARCH("ATLANTA",$AT1144)),"FULTON (ATL LIMITS)","FULTON")))),IF($E1144="DEKALB",IF(ISNUMBER(SEARCH("ATLANTA",$AT1144)),"DEKALB (ATL LIMITS)","DEKALB"),IF(AND($E1144="CLAYTON",ISNUMBER(SEARCH("COLLEGE PARK",$AT1144))),"CLAYTON (COLLEGE PARK)",$E1144)))))</f>
        <v/>
      </c>
      <c r="AV1144" s="2">
        <f>IF($L1144="","",IF(""&amp;$F1144="2","DIESEL",IF(OR(""&amp;$F1144="G",""&amp;$F1144="H"),"GAS","")))</f>
        <v/>
      </c>
      <c r="AW1144" s="2">
        <f>IF($AV1144="","",$R1144)</f>
        <v/>
      </c>
      <c r="AX1144" s="2">
        <f>IF($AV1144="","",IF($AB1144=0,$R1144,0))</f>
        <v/>
      </c>
      <c r="AY1144" s="2">
        <f>IF($AV1144="","",IF(AND($Z1144=0,COUNTIF('AR SALES'!$L$2:$L$2501,$L1144)=0),"YES",""))</f>
        <v/>
      </c>
      <c r="AZ1144" s="2">
        <f>IF($AV1144="","",IFERROR(VLOOKUP($AU1144,CODES!$A:$B,2,FALSE),"NO CODE"))</f>
        <v/>
      </c>
      <c r="BA1144" s="2">
        <f>IF(""&amp;$F1144&lt;&gt;"4","",IF($AY1144="YES","",IF(ROUND(SUMIFS($AE$2:$AE$4001,$L$2:$L$4001,$L1144,$F$2:$F$4001,"4")-SUMIFS('AR SALES'!$Y$2:$Y$2501,'AR SALES'!$L$2:$L$2501,$L1144,'AR SALES'!$AD$2:$AD$2501,"OFF"),2)=0,"","STALE")))</f>
        <v/>
      </c>
      <c r="BB1144" s="2">
        <f>IF(OR(""&amp;$F1144="2",""&amp;$F1144="4",""&amp;$F1144="G",""&amp;$F1144="H"),IF($AY1144="YES","",IF($AB1144&lt;&gt;0,"",IF(COUNTIFS('AR SALES'!$L$2:$L$2501,$L1144,'AR SALES'!$AD$2:$AD$2501,IF(""&amp;$F1144="4","OFF","ON"),'AR SALES'!$AF$2:$AF$2501,"Y")&gt;0,"","NO EXEMPTION"))),"")</f>
        <v/>
      </c>
    </row>
    <row r="1145">
      <c r="AT1145" s="2">
        <f>IF($L1145="","",IFERROR(INDEX('AR SALES'!$H$2:$H$2501,MATCH(""&amp;$L1145,'AR SALES'!$AE$2:$AE$2501,0)),""))</f>
        <v/>
      </c>
      <c r="AU1145" s="2">
        <f>IF($L1145="","",IF($A1145&lt;&gt;"GA","",IF($E1145="FULTON",IF(ISNUMBER(SEARCH("COLLEGE PARK",$AT1145)),"FULTON (COLLEGE PARK)",IF(ISNUMBER(SEARCH("HAPEVILLE",$AT1145)),"FULTON (HAPEVILLE)",IF(ISNUMBER(SEARCH("EAST POINT",$AT1145)),"FULTON (EAST POINT)",IF(ISNUMBER(SEARCH("ATLANTA",$AT1145)),"FULTON (ATL LIMITS)","FULTON")))),IF($E1145="DEKALB",IF(ISNUMBER(SEARCH("ATLANTA",$AT1145)),"DEKALB (ATL LIMITS)","DEKALB"),IF(AND($E1145="CLAYTON",ISNUMBER(SEARCH("COLLEGE PARK",$AT1145))),"CLAYTON (COLLEGE PARK)",$E1145)))))</f>
        <v/>
      </c>
      <c r="AV1145" s="2">
        <f>IF($L1145="","",IF(""&amp;$F1145="2","DIESEL",IF(OR(""&amp;$F1145="G",""&amp;$F1145="H"),"GAS","")))</f>
        <v/>
      </c>
      <c r="AW1145" s="2">
        <f>IF($AV1145="","",$R1145)</f>
        <v/>
      </c>
      <c r="AX1145" s="2">
        <f>IF($AV1145="","",IF($AB1145=0,$R1145,0))</f>
        <v/>
      </c>
      <c r="AY1145" s="2">
        <f>IF($AV1145="","",IF(AND($Z1145=0,COUNTIF('AR SALES'!$L$2:$L$2501,$L1145)=0),"YES",""))</f>
        <v/>
      </c>
      <c r="AZ1145" s="2">
        <f>IF($AV1145="","",IFERROR(VLOOKUP($AU1145,CODES!$A:$B,2,FALSE),"NO CODE"))</f>
        <v/>
      </c>
      <c r="BA1145" s="2">
        <f>IF(""&amp;$F1145&lt;&gt;"4","",IF($AY1145="YES","",IF(ROUND(SUMIFS($AE$2:$AE$4001,$L$2:$L$4001,$L1145,$F$2:$F$4001,"4")-SUMIFS('AR SALES'!$Y$2:$Y$2501,'AR SALES'!$L$2:$L$2501,$L1145,'AR SALES'!$AD$2:$AD$2501,"OFF"),2)=0,"","STALE")))</f>
        <v/>
      </c>
      <c r="BB1145" s="2">
        <f>IF(OR(""&amp;$F1145="2",""&amp;$F1145="4",""&amp;$F1145="G",""&amp;$F1145="H"),IF($AY1145="YES","",IF($AB1145&lt;&gt;0,"",IF(COUNTIFS('AR SALES'!$L$2:$L$2501,$L1145,'AR SALES'!$AD$2:$AD$2501,IF(""&amp;$F1145="4","OFF","ON"),'AR SALES'!$AF$2:$AF$2501,"Y")&gt;0,"","NO EXEMPTION"))),"")</f>
        <v/>
      </c>
    </row>
    <row r="1146">
      <c r="AT1146" s="2">
        <f>IF($L1146="","",IFERROR(INDEX('AR SALES'!$H$2:$H$2501,MATCH(""&amp;$L1146,'AR SALES'!$AE$2:$AE$2501,0)),""))</f>
        <v/>
      </c>
      <c r="AU1146" s="2">
        <f>IF($L1146="","",IF($A1146&lt;&gt;"GA","",IF($E1146="FULTON",IF(ISNUMBER(SEARCH("COLLEGE PARK",$AT1146)),"FULTON (COLLEGE PARK)",IF(ISNUMBER(SEARCH("HAPEVILLE",$AT1146)),"FULTON (HAPEVILLE)",IF(ISNUMBER(SEARCH("EAST POINT",$AT1146)),"FULTON (EAST POINT)",IF(ISNUMBER(SEARCH("ATLANTA",$AT1146)),"FULTON (ATL LIMITS)","FULTON")))),IF($E1146="DEKALB",IF(ISNUMBER(SEARCH("ATLANTA",$AT1146)),"DEKALB (ATL LIMITS)","DEKALB"),IF(AND($E1146="CLAYTON",ISNUMBER(SEARCH("COLLEGE PARK",$AT1146))),"CLAYTON (COLLEGE PARK)",$E1146)))))</f>
        <v/>
      </c>
      <c r="AV1146" s="2">
        <f>IF($L1146="","",IF(""&amp;$F1146="2","DIESEL",IF(OR(""&amp;$F1146="G",""&amp;$F1146="H"),"GAS","")))</f>
        <v/>
      </c>
      <c r="AW1146" s="2">
        <f>IF($AV1146="","",$R1146)</f>
        <v/>
      </c>
      <c r="AX1146" s="2">
        <f>IF($AV1146="","",IF($AB1146=0,$R1146,0))</f>
        <v/>
      </c>
      <c r="AY1146" s="2">
        <f>IF($AV1146="","",IF(AND($Z1146=0,COUNTIF('AR SALES'!$L$2:$L$2501,$L1146)=0),"YES",""))</f>
        <v/>
      </c>
      <c r="AZ1146" s="2">
        <f>IF($AV1146="","",IFERROR(VLOOKUP($AU1146,CODES!$A:$B,2,FALSE),"NO CODE"))</f>
        <v/>
      </c>
      <c r="BA1146" s="2">
        <f>IF(""&amp;$F1146&lt;&gt;"4","",IF($AY1146="YES","",IF(ROUND(SUMIFS($AE$2:$AE$4001,$L$2:$L$4001,$L1146,$F$2:$F$4001,"4")-SUMIFS('AR SALES'!$Y$2:$Y$2501,'AR SALES'!$L$2:$L$2501,$L1146,'AR SALES'!$AD$2:$AD$2501,"OFF"),2)=0,"","STALE")))</f>
        <v/>
      </c>
      <c r="BB1146" s="2">
        <f>IF(OR(""&amp;$F1146="2",""&amp;$F1146="4",""&amp;$F1146="G",""&amp;$F1146="H"),IF($AY1146="YES","",IF($AB1146&lt;&gt;0,"",IF(COUNTIFS('AR SALES'!$L$2:$L$2501,$L1146,'AR SALES'!$AD$2:$AD$2501,IF(""&amp;$F1146="4","OFF","ON"),'AR SALES'!$AF$2:$AF$2501,"Y")&gt;0,"","NO EXEMPTION"))),"")</f>
        <v/>
      </c>
    </row>
    <row r="1147">
      <c r="AT1147" s="2">
        <f>IF($L1147="","",IFERROR(INDEX('AR SALES'!$H$2:$H$2501,MATCH(""&amp;$L1147,'AR SALES'!$AE$2:$AE$2501,0)),""))</f>
        <v/>
      </c>
      <c r="AU1147" s="2">
        <f>IF($L1147="","",IF($A1147&lt;&gt;"GA","",IF($E1147="FULTON",IF(ISNUMBER(SEARCH("COLLEGE PARK",$AT1147)),"FULTON (COLLEGE PARK)",IF(ISNUMBER(SEARCH("HAPEVILLE",$AT1147)),"FULTON (HAPEVILLE)",IF(ISNUMBER(SEARCH("EAST POINT",$AT1147)),"FULTON (EAST POINT)",IF(ISNUMBER(SEARCH("ATLANTA",$AT1147)),"FULTON (ATL LIMITS)","FULTON")))),IF($E1147="DEKALB",IF(ISNUMBER(SEARCH("ATLANTA",$AT1147)),"DEKALB (ATL LIMITS)","DEKALB"),IF(AND($E1147="CLAYTON",ISNUMBER(SEARCH("COLLEGE PARK",$AT1147))),"CLAYTON (COLLEGE PARK)",$E1147)))))</f>
        <v/>
      </c>
      <c r="AV1147" s="2">
        <f>IF($L1147="","",IF(""&amp;$F1147="2","DIESEL",IF(OR(""&amp;$F1147="G",""&amp;$F1147="H"),"GAS","")))</f>
        <v/>
      </c>
      <c r="AW1147" s="2">
        <f>IF($AV1147="","",$R1147)</f>
        <v/>
      </c>
      <c r="AX1147" s="2">
        <f>IF($AV1147="","",IF($AB1147=0,$R1147,0))</f>
        <v/>
      </c>
      <c r="AY1147" s="2">
        <f>IF($AV1147="","",IF(AND($Z1147=0,COUNTIF('AR SALES'!$L$2:$L$2501,$L1147)=0),"YES",""))</f>
        <v/>
      </c>
      <c r="AZ1147" s="2">
        <f>IF($AV1147="","",IFERROR(VLOOKUP($AU1147,CODES!$A:$B,2,FALSE),"NO CODE"))</f>
        <v/>
      </c>
      <c r="BA1147" s="2">
        <f>IF(""&amp;$F1147&lt;&gt;"4","",IF($AY1147="YES","",IF(ROUND(SUMIFS($AE$2:$AE$4001,$L$2:$L$4001,$L1147,$F$2:$F$4001,"4")-SUMIFS('AR SALES'!$Y$2:$Y$2501,'AR SALES'!$L$2:$L$2501,$L1147,'AR SALES'!$AD$2:$AD$2501,"OFF"),2)=0,"","STALE")))</f>
        <v/>
      </c>
      <c r="BB1147" s="2">
        <f>IF(OR(""&amp;$F1147="2",""&amp;$F1147="4",""&amp;$F1147="G",""&amp;$F1147="H"),IF($AY1147="YES","",IF($AB1147&lt;&gt;0,"",IF(COUNTIFS('AR SALES'!$L$2:$L$2501,$L1147,'AR SALES'!$AD$2:$AD$2501,IF(""&amp;$F1147="4","OFF","ON"),'AR SALES'!$AF$2:$AF$2501,"Y")&gt;0,"","NO EXEMPTION"))),"")</f>
        <v/>
      </c>
    </row>
    <row r="1148">
      <c r="AT1148" s="2">
        <f>IF($L1148="","",IFERROR(INDEX('AR SALES'!$H$2:$H$2501,MATCH(""&amp;$L1148,'AR SALES'!$AE$2:$AE$2501,0)),""))</f>
        <v/>
      </c>
      <c r="AU1148" s="2">
        <f>IF($L1148="","",IF($A1148&lt;&gt;"GA","",IF($E1148="FULTON",IF(ISNUMBER(SEARCH("COLLEGE PARK",$AT1148)),"FULTON (COLLEGE PARK)",IF(ISNUMBER(SEARCH("HAPEVILLE",$AT1148)),"FULTON (HAPEVILLE)",IF(ISNUMBER(SEARCH("EAST POINT",$AT1148)),"FULTON (EAST POINT)",IF(ISNUMBER(SEARCH("ATLANTA",$AT1148)),"FULTON (ATL LIMITS)","FULTON")))),IF($E1148="DEKALB",IF(ISNUMBER(SEARCH("ATLANTA",$AT1148)),"DEKALB (ATL LIMITS)","DEKALB"),IF(AND($E1148="CLAYTON",ISNUMBER(SEARCH("COLLEGE PARK",$AT1148))),"CLAYTON (COLLEGE PARK)",$E1148)))))</f>
        <v/>
      </c>
      <c r="AV1148" s="2">
        <f>IF($L1148="","",IF(""&amp;$F1148="2","DIESEL",IF(OR(""&amp;$F1148="G",""&amp;$F1148="H"),"GAS","")))</f>
        <v/>
      </c>
      <c r="AW1148" s="2">
        <f>IF($AV1148="","",$R1148)</f>
        <v/>
      </c>
      <c r="AX1148" s="2">
        <f>IF($AV1148="","",IF($AB1148=0,$R1148,0))</f>
        <v/>
      </c>
      <c r="AY1148" s="2">
        <f>IF($AV1148="","",IF(AND($Z1148=0,COUNTIF('AR SALES'!$L$2:$L$2501,$L1148)=0),"YES",""))</f>
        <v/>
      </c>
      <c r="AZ1148" s="2">
        <f>IF($AV1148="","",IFERROR(VLOOKUP($AU1148,CODES!$A:$B,2,FALSE),"NO CODE"))</f>
        <v/>
      </c>
      <c r="BA1148" s="2">
        <f>IF(""&amp;$F1148&lt;&gt;"4","",IF($AY1148="YES","",IF(ROUND(SUMIFS($AE$2:$AE$4001,$L$2:$L$4001,$L1148,$F$2:$F$4001,"4")-SUMIFS('AR SALES'!$Y$2:$Y$2501,'AR SALES'!$L$2:$L$2501,$L1148,'AR SALES'!$AD$2:$AD$2501,"OFF"),2)=0,"","STALE")))</f>
        <v/>
      </c>
      <c r="BB1148" s="2">
        <f>IF(OR(""&amp;$F1148="2",""&amp;$F1148="4",""&amp;$F1148="G",""&amp;$F1148="H"),IF($AY1148="YES","",IF($AB1148&lt;&gt;0,"",IF(COUNTIFS('AR SALES'!$L$2:$L$2501,$L1148,'AR SALES'!$AD$2:$AD$2501,IF(""&amp;$F1148="4","OFF","ON"),'AR SALES'!$AF$2:$AF$2501,"Y")&gt;0,"","NO EXEMPTION"))),"")</f>
        <v/>
      </c>
    </row>
    <row r="1149">
      <c r="AT1149" s="2">
        <f>IF($L1149="","",IFERROR(INDEX('AR SALES'!$H$2:$H$2501,MATCH(""&amp;$L1149,'AR SALES'!$AE$2:$AE$2501,0)),""))</f>
        <v/>
      </c>
      <c r="AU1149" s="2">
        <f>IF($L1149="","",IF($A1149&lt;&gt;"GA","",IF($E1149="FULTON",IF(ISNUMBER(SEARCH("COLLEGE PARK",$AT1149)),"FULTON (COLLEGE PARK)",IF(ISNUMBER(SEARCH("HAPEVILLE",$AT1149)),"FULTON (HAPEVILLE)",IF(ISNUMBER(SEARCH("EAST POINT",$AT1149)),"FULTON (EAST POINT)",IF(ISNUMBER(SEARCH("ATLANTA",$AT1149)),"FULTON (ATL LIMITS)","FULTON")))),IF($E1149="DEKALB",IF(ISNUMBER(SEARCH("ATLANTA",$AT1149)),"DEKALB (ATL LIMITS)","DEKALB"),IF(AND($E1149="CLAYTON",ISNUMBER(SEARCH("COLLEGE PARK",$AT1149))),"CLAYTON (COLLEGE PARK)",$E1149)))))</f>
        <v/>
      </c>
      <c r="AV1149" s="2">
        <f>IF($L1149="","",IF(""&amp;$F1149="2","DIESEL",IF(OR(""&amp;$F1149="G",""&amp;$F1149="H"),"GAS","")))</f>
        <v/>
      </c>
      <c r="AW1149" s="2">
        <f>IF($AV1149="","",$R1149)</f>
        <v/>
      </c>
      <c r="AX1149" s="2">
        <f>IF($AV1149="","",IF($AB1149=0,$R1149,0))</f>
        <v/>
      </c>
      <c r="AY1149" s="2">
        <f>IF($AV1149="","",IF(AND($Z1149=0,COUNTIF('AR SALES'!$L$2:$L$2501,$L1149)=0),"YES",""))</f>
        <v/>
      </c>
      <c r="AZ1149" s="2">
        <f>IF($AV1149="","",IFERROR(VLOOKUP($AU1149,CODES!$A:$B,2,FALSE),"NO CODE"))</f>
        <v/>
      </c>
      <c r="BA1149" s="2">
        <f>IF(""&amp;$F1149&lt;&gt;"4","",IF($AY1149="YES","",IF(ROUND(SUMIFS($AE$2:$AE$4001,$L$2:$L$4001,$L1149,$F$2:$F$4001,"4")-SUMIFS('AR SALES'!$Y$2:$Y$2501,'AR SALES'!$L$2:$L$2501,$L1149,'AR SALES'!$AD$2:$AD$2501,"OFF"),2)=0,"","STALE")))</f>
        <v/>
      </c>
      <c r="BB1149" s="2">
        <f>IF(OR(""&amp;$F1149="2",""&amp;$F1149="4",""&amp;$F1149="G",""&amp;$F1149="H"),IF($AY1149="YES","",IF($AB1149&lt;&gt;0,"",IF(COUNTIFS('AR SALES'!$L$2:$L$2501,$L1149,'AR SALES'!$AD$2:$AD$2501,IF(""&amp;$F1149="4","OFF","ON"),'AR SALES'!$AF$2:$AF$2501,"Y")&gt;0,"","NO EXEMPTION"))),"")</f>
        <v/>
      </c>
    </row>
    <row r="1150">
      <c r="AT1150" s="2">
        <f>IF($L1150="","",IFERROR(INDEX('AR SALES'!$H$2:$H$2501,MATCH(""&amp;$L1150,'AR SALES'!$AE$2:$AE$2501,0)),""))</f>
        <v/>
      </c>
      <c r="AU1150" s="2">
        <f>IF($L1150="","",IF($A1150&lt;&gt;"GA","",IF($E1150="FULTON",IF(ISNUMBER(SEARCH("COLLEGE PARK",$AT1150)),"FULTON (COLLEGE PARK)",IF(ISNUMBER(SEARCH("HAPEVILLE",$AT1150)),"FULTON (HAPEVILLE)",IF(ISNUMBER(SEARCH("EAST POINT",$AT1150)),"FULTON (EAST POINT)",IF(ISNUMBER(SEARCH("ATLANTA",$AT1150)),"FULTON (ATL LIMITS)","FULTON")))),IF($E1150="DEKALB",IF(ISNUMBER(SEARCH("ATLANTA",$AT1150)),"DEKALB (ATL LIMITS)","DEKALB"),IF(AND($E1150="CLAYTON",ISNUMBER(SEARCH("COLLEGE PARK",$AT1150))),"CLAYTON (COLLEGE PARK)",$E1150)))))</f>
        <v/>
      </c>
      <c r="AV1150" s="2">
        <f>IF($L1150="","",IF(""&amp;$F1150="2","DIESEL",IF(OR(""&amp;$F1150="G",""&amp;$F1150="H"),"GAS","")))</f>
        <v/>
      </c>
      <c r="AW1150" s="2">
        <f>IF($AV1150="","",$R1150)</f>
        <v/>
      </c>
      <c r="AX1150" s="2">
        <f>IF($AV1150="","",IF($AB1150=0,$R1150,0))</f>
        <v/>
      </c>
      <c r="AY1150" s="2">
        <f>IF($AV1150="","",IF(AND($Z1150=0,COUNTIF('AR SALES'!$L$2:$L$2501,$L1150)=0),"YES",""))</f>
        <v/>
      </c>
      <c r="AZ1150" s="2">
        <f>IF($AV1150="","",IFERROR(VLOOKUP($AU1150,CODES!$A:$B,2,FALSE),"NO CODE"))</f>
        <v/>
      </c>
      <c r="BA1150" s="2">
        <f>IF(""&amp;$F1150&lt;&gt;"4","",IF($AY1150="YES","",IF(ROUND(SUMIFS($AE$2:$AE$4001,$L$2:$L$4001,$L1150,$F$2:$F$4001,"4")-SUMIFS('AR SALES'!$Y$2:$Y$2501,'AR SALES'!$L$2:$L$2501,$L1150,'AR SALES'!$AD$2:$AD$2501,"OFF"),2)=0,"","STALE")))</f>
        <v/>
      </c>
      <c r="BB1150" s="2">
        <f>IF(OR(""&amp;$F1150="2",""&amp;$F1150="4",""&amp;$F1150="G",""&amp;$F1150="H"),IF($AY1150="YES","",IF($AB1150&lt;&gt;0,"",IF(COUNTIFS('AR SALES'!$L$2:$L$2501,$L1150,'AR SALES'!$AD$2:$AD$2501,IF(""&amp;$F1150="4","OFF","ON"),'AR SALES'!$AF$2:$AF$2501,"Y")&gt;0,"","NO EXEMPTION"))),"")</f>
        <v/>
      </c>
    </row>
    <row r="1151">
      <c r="AT1151" s="2">
        <f>IF($L1151="","",IFERROR(INDEX('AR SALES'!$H$2:$H$2501,MATCH(""&amp;$L1151,'AR SALES'!$AE$2:$AE$2501,0)),""))</f>
        <v/>
      </c>
      <c r="AU1151" s="2">
        <f>IF($L1151="","",IF($A1151&lt;&gt;"GA","",IF($E1151="FULTON",IF(ISNUMBER(SEARCH("COLLEGE PARK",$AT1151)),"FULTON (COLLEGE PARK)",IF(ISNUMBER(SEARCH("HAPEVILLE",$AT1151)),"FULTON (HAPEVILLE)",IF(ISNUMBER(SEARCH("EAST POINT",$AT1151)),"FULTON (EAST POINT)",IF(ISNUMBER(SEARCH("ATLANTA",$AT1151)),"FULTON (ATL LIMITS)","FULTON")))),IF($E1151="DEKALB",IF(ISNUMBER(SEARCH("ATLANTA",$AT1151)),"DEKALB (ATL LIMITS)","DEKALB"),IF(AND($E1151="CLAYTON",ISNUMBER(SEARCH("COLLEGE PARK",$AT1151))),"CLAYTON (COLLEGE PARK)",$E1151)))))</f>
        <v/>
      </c>
      <c r="AV1151" s="2">
        <f>IF($L1151="","",IF(""&amp;$F1151="2","DIESEL",IF(OR(""&amp;$F1151="G",""&amp;$F1151="H"),"GAS","")))</f>
        <v/>
      </c>
      <c r="AW1151" s="2">
        <f>IF($AV1151="","",$R1151)</f>
        <v/>
      </c>
      <c r="AX1151" s="2">
        <f>IF($AV1151="","",IF($AB1151=0,$R1151,0))</f>
        <v/>
      </c>
      <c r="AY1151" s="2">
        <f>IF($AV1151="","",IF(AND($Z1151=0,COUNTIF('AR SALES'!$L$2:$L$2501,$L1151)=0),"YES",""))</f>
        <v/>
      </c>
      <c r="AZ1151" s="2">
        <f>IF($AV1151="","",IFERROR(VLOOKUP($AU1151,CODES!$A:$B,2,FALSE),"NO CODE"))</f>
        <v/>
      </c>
      <c r="BA1151" s="2">
        <f>IF(""&amp;$F1151&lt;&gt;"4","",IF($AY1151="YES","",IF(ROUND(SUMIFS($AE$2:$AE$4001,$L$2:$L$4001,$L1151,$F$2:$F$4001,"4")-SUMIFS('AR SALES'!$Y$2:$Y$2501,'AR SALES'!$L$2:$L$2501,$L1151,'AR SALES'!$AD$2:$AD$2501,"OFF"),2)=0,"","STALE")))</f>
        <v/>
      </c>
      <c r="BB1151" s="2">
        <f>IF(OR(""&amp;$F1151="2",""&amp;$F1151="4",""&amp;$F1151="G",""&amp;$F1151="H"),IF($AY1151="YES","",IF($AB1151&lt;&gt;0,"",IF(COUNTIFS('AR SALES'!$L$2:$L$2501,$L1151,'AR SALES'!$AD$2:$AD$2501,IF(""&amp;$F1151="4","OFF","ON"),'AR SALES'!$AF$2:$AF$2501,"Y")&gt;0,"","NO EXEMPTION"))),"")</f>
        <v/>
      </c>
    </row>
    <row r="1152">
      <c r="AT1152" s="2">
        <f>IF($L1152="","",IFERROR(INDEX('AR SALES'!$H$2:$H$2501,MATCH(""&amp;$L1152,'AR SALES'!$AE$2:$AE$2501,0)),""))</f>
        <v/>
      </c>
      <c r="AU1152" s="2">
        <f>IF($L1152="","",IF($A1152&lt;&gt;"GA","",IF($E1152="FULTON",IF(ISNUMBER(SEARCH("COLLEGE PARK",$AT1152)),"FULTON (COLLEGE PARK)",IF(ISNUMBER(SEARCH("HAPEVILLE",$AT1152)),"FULTON (HAPEVILLE)",IF(ISNUMBER(SEARCH("EAST POINT",$AT1152)),"FULTON (EAST POINT)",IF(ISNUMBER(SEARCH("ATLANTA",$AT1152)),"FULTON (ATL LIMITS)","FULTON")))),IF($E1152="DEKALB",IF(ISNUMBER(SEARCH("ATLANTA",$AT1152)),"DEKALB (ATL LIMITS)","DEKALB"),IF(AND($E1152="CLAYTON",ISNUMBER(SEARCH("COLLEGE PARK",$AT1152))),"CLAYTON (COLLEGE PARK)",$E1152)))))</f>
        <v/>
      </c>
      <c r="AV1152" s="2">
        <f>IF($L1152="","",IF(""&amp;$F1152="2","DIESEL",IF(OR(""&amp;$F1152="G",""&amp;$F1152="H"),"GAS","")))</f>
        <v/>
      </c>
      <c r="AW1152" s="2">
        <f>IF($AV1152="","",$R1152)</f>
        <v/>
      </c>
      <c r="AX1152" s="2">
        <f>IF($AV1152="","",IF($AB1152=0,$R1152,0))</f>
        <v/>
      </c>
      <c r="AY1152" s="2">
        <f>IF($AV1152="","",IF(AND($Z1152=0,COUNTIF('AR SALES'!$L$2:$L$2501,$L1152)=0),"YES",""))</f>
        <v/>
      </c>
      <c r="AZ1152" s="2">
        <f>IF($AV1152="","",IFERROR(VLOOKUP($AU1152,CODES!$A:$B,2,FALSE),"NO CODE"))</f>
        <v/>
      </c>
      <c r="BA1152" s="2">
        <f>IF(""&amp;$F1152&lt;&gt;"4","",IF($AY1152="YES","",IF(ROUND(SUMIFS($AE$2:$AE$4001,$L$2:$L$4001,$L1152,$F$2:$F$4001,"4")-SUMIFS('AR SALES'!$Y$2:$Y$2501,'AR SALES'!$L$2:$L$2501,$L1152,'AR SALES'!$AD$2:$AD$2501,"OFF"),2)=0,"","STALE")))</f>
        <v/>
      </c>
      <c r="BB1152" s="2">
        <f>IF(OR(""&amp;$F1152="2",""&amp;$F1152="4",""&amp;$F1152="G",""&amp;$F1152="H"),IF($AY1152="YES","",IF($AB1152&lt;&gt;0,"",IF(COUNTIFS('AR SALES'!$L$2:$L$2501,$L1152,'AR SALES'!$AD$2:$AD$2501,IF(""&amp;$F1152="4","OFF","ON"),'AR SALES'!$AF$2:$AF$2501,"Y")&gt;0,"","NO EXEMPTION"))),"")</f>
        <v/>
      </c>
    </row>
    <row r="1153">
      <c r="AT1153" s="2">
        <f>IF($L1153="","",IFERROR(INDEX('AR SALES'!$H$2:$H$2501,MATCH(""&amp;$L1153,'AR SALES'!$AE$2:$AE$2501,0)),""))</f>
        <v/>
      </c>
      <c r="AU1153" s="2">
        <f>IF($L1153="","",IF($A1153&lt;&gt;"GA","",IF($E1153="FULTON",IF(ISNUMBER(SEARCH("COLLEGE PARK",$AT1153)),"FULTON (COLLEGE PARK)",IF(ISNUMBER(SEARCH("HAPEVILLE",$AT1153)),"FULTON (HAPEVILLE)",IF(ISNUMBER(SEARCH("EAST POINT",$AT1153)),"FULTON (EAST POINT)",IF(ISNUMBER(SEARCH("ATLANTA",$AT1153)),"FULTON (ATL LIMITS)","FULTON")))),IF($E1153="DEKALB",IF(ISNUMBER(SEARCH("ATLANTA",$AT1153)),"DEKALB (ATL LIMITS)","DEKALB"),IF(AND($E1153="CLAYTON",ISNUMBER(SEARCH("COLLEGE PARK",$AT1153))),"CLAYTON (COLLEGE PARK)",$E1153)))))</f>
        <v/>
      </c>
      <c r="AV1153" s="2">
        <f>IF($L1153="","",IF(""&amp;$F1153="2","DIESEL",IF(OR(""&amp;$F1153="G",""&amp;$F1153="H"),"GAS","")))</f>
        <v/>
      </c>
      <c r="AW1153" s="2">
        <f>IF($AV1153="","",$R1153)</f>
        <v/>
      </c>
      <c r="AX1153" s="2">
        <f>IF($AV1153="","",IF($AB1153=0,$R1153,0))</f>
        <v/>
      </c>
      <c r="AY1153" s="2">
        <f>IF($AV1153="","",IF(AND($Z1153=0,COUNTIF('AR SALES'!$L$2:$L$2501,$L1153)=0),"YES",""))</f>
        <v/>
      </c>
      <c r="AZ1153" s="2">
        <f>IF($AV1153="","",IFERROR(VLOOKUP($AU1153,CODES!$A:$B,2,FALSE),"NO CODE"))</f>
        <v/>
      </c>
      <c r="BA1153" s="2">
        <f>IF(""&amp;$F1153&lt;&gt;"4","",IF($AY1153="YES","",IF(ROUND(SUMIFS($AE$2:$AE$4001,$L$2:$L$4001,$L1153,$F$2:$F$4001,"4")-SUMIFS('AR SALES'!$Y$2:$Y$2501,'AR SALES'!$L$2:$L$2501,$L1153,'AR SALES'!$AD$2:$AD$2501,"OFF"),2)=0,"","STALE")))</f>
        <v/>
      </c>
      <c r="BB1153" s="2">
        <f>IF(OR(""&amp;$F1153="2",""&amp;$F1153="4",""&amp;$F1153="G",""&amp;$F1153="H"),IF($AY1153="YES","",IF($AB1153&lt;&gt;0,"",IF(COUNTIFS('AR SALES'!$L$2:$L$2501,$L1153,'AR SALES'!$AD$2:$AD$2501,IF(""&amp;$F1153="4","OFF","ON"),'AR SALES'!$AF$2:$AF$2501,"Y")&gt;0,"","NO EXEMPTION"))),"")</f>
        <v/>
      </c>
    </row>
    <row r="1154">
      <c r="AT1154" s="2">
        <f>IF($L1154="","",IFERROR(INDEX('AR SALES'!$H$2:$H$2501,MATCH(""&amp;$L1154,'AR SALES'!$AE$2:$AE$2501,0)),""))</f>
        <v/>
      </c>
      <c r="AU1154" s="2">
        <f>IF($L1154="","",IF($A1154&lt;&gt;"GA","",IF($E1154="FULTON",IF(ISNUMBER(SEARCH("COLLEGE PARK",$AT1154)),"FULTON (COLLEGE PARK)",IF(ISNUMBER(SEARCH("HAPEVILLE",$AT1154)),"FULTON (HAPEVILLE)",IF(ISNUMBER(SEARCH("EAST POINT",$AT1154)),"FULTON (EAST POINT)",IF(ISNUMBER(SEARCH("ATLANTA",$AT1154)),"FULTON (ATL LIMITS)","FULTON")))),IF($E1154="DEKALB",IF(ISNUMBER(SEARCH("ATLANTA",$AT1154)),"DEKALB (ATL LIMITS)","DEKALB"),IF(AND($E1154="CLAYTON",ISNUMBER(SEARCH("COLLEGE PARK",$AT1154))),"CLAYTON (COLLEGE PARK)",$E1154)))))</f>
        <v/>
      </c>
      <c r="AV1154" s="2">
        <f>IF($L1154="","",IF(""&amp;$F1154="2","DIESEL",IF(OR(""&amp;$F1154="G",""&amp;$F1154="H"),"GAS","")))</f>
        <v/>
      </c>
      <c r="AW1154" s="2">
        <f>IF($AV1154="","",$R1154)</f>
        <v/>
      </c>
      <c r="AX1154" s="2">
        <f>IF($AV1154="","",IF($AB1154=0,$R1154,0))</f>
        <v/>
      </c>
      <c r="AY1154" s="2">
        <f>IF($AV1154="","",IF(AND($Z1154=0,COUNTIF('AR SALES'!$L$2:$L$2501,$L1154)=0),"YES",""))</f>
        <v/>
      </c>
      <c r="AZ1154" s="2">
        <f>IF($AV1154="","",IFERROR(VLOOKUP($AU1154,CODES!$A:$B,2,FALSE),"NO CODE"))</f>
        <v/>
      </c>
      <c r="BA1154" s="2">
        <f>IF(""&amp;$F1154&lt;&gt;"4","",IF($AY1154="YES","",IF(ROUND(SUMIFS($AE$2:$AE$4001,$L$2:$L$4001,$L1154,$F$2:$F$4001,"4")-SUMIFS('AR SALES'!$Y$2:$Y$2501,'AR SALES'!$L$2:$L$2501,$L1154,'AR SALES'!$AD$2:$AD$2501,"OFF"),2)=0,"","STALE")))</f>
        <v/>
      </c>
      <c r="BB1154" s="2">
        <f>IF(OR(""&amp;$F1154="2",""&amp;$F1154="4",""&amp;$F1154="G",""&amp;$F1154="H"),IF($AY1154="YES","",IF($AB1154&lt;&gt;0,"",IF(COUNTIFS('AR SALES'!$L$2:$L$2501,$L1154,'AR SALES'!$AD$2:$AD$2501,IF(""&amp;$F1154="4","OFF","ON"),'AR SALES'!$AF$2:$AF$2501,"Y")&gt;0,"","NO EXEMPTION"))),"")</f>
        <v/>
      </c>
    </row>
    <row r="1155">
      <c r="AT1155" s="2">
        <f>IF($L1155="","",IFERROR(INDEX('AR SALES'!$H$2:$H$2501,MATCH(""&amp;$L1155,'AR SALES'!$AE$2:$AE$2501,0)),""))</f>
        <v/>
      </c>
      <c r="AU1155" s="2">
        <f>IF($L1155="","",IF($A1155&lt;&gt;"GA","",IF($E1155="FULTON",IF(ISNUMBER(SEARCH("COLLEGE PARK",$AT1155)),"FULTON (COLLEGE PARK)",IF(ISNUMBER(SEARCH("HAPEVILLE",$AT1155)),"FULTON (HAPEVILLE)",IF(ISNUMBER(SEARCH("EAST POINT",$AT1155)),"FULTON (EAST POINT)",IF(ISNUMBER(SEARCH("ATLANTA",$AT1155)),"FULTON (ATL LIMITS)","FULTON")))),IF($E1155="DEKALB",IF(ISNUMBER(SEARCH("ATLANTA",$AT1155)),"DEKALB (ATL LIMITS)","DEKALB"),IF(AND($E1155="CLAYTON",ISNUMBER(SEARCH("COLLEGE PARK",$AT1155))),"CLAYTON (COLLEGE PARK)",$E1155)))))</f>
        <v/>
      </c>
      <c r="AV1155" s="2">
        <f>IF($L1155="","",IF(""&amp;$F1155="2","DIESEL",IF(OR(""&amp;$F1155="G",""&amp;$F1155="H"),"GAS","")))</f>
        <v/>
      </c>
      <c r="AW1155" s="2">
        <f>IF($AV1155="","",$R1155)</f>
        <v/>
      </c>
      <c r="AX1155" s="2">
        <f>IF($AV1155="","",IF($AB1155=0,$R1155,0))</f>
        <v/>
      </c>
      <c r="AY1155" s="2">
        <f>IF($AV1155="","",IF(AND($Z1155=0,COUNTIF('AR SALES'!$L$2:$L$2501,$L1155)=0),"YES",""))</f>
        <v/>
      </c>
      <c r="AZ1155" s="2">
        <f>IF($AV1155="","",IFERROR(VLOOKUP($AU1155,CODES!$A:$B,2,FALSE),"NO CODE"))</f>
        <v/>
      </c>
      <c r="BA1155" s="2">
        <f>IF(""&amp;$F1155&lt;&gt;"4","",IF($AY1155="YES","",IF(ROUND(SUMIFS($AE$2:$AE$4001,$L$2:$L$4001,$L1155,$F$2:$F$4001,"4")-SUMIFS('AR SALES'!$Y$2:$Y$2501,'AR SALES'!$L$2:$L$2501,$L1155,'AR SALES'!$AD$2:$AD$2501,"OFF"),2)=0,"","STALE")))</f>
        <v/>
      </c>
      <c r="BB1155" s="2">
        <f>IF(OR(""&amp;$F1155="2",""&amp;$F1155="4",""&amp;$F1155="G",""&amp;$F1155="H"),IF($AY1155="YES","",IF($AB1155&lt;&gt;0,"",IF(COUNTIFS('AR SALES'!$L$2:$L$2501,$L1155,'AR SALES'!$AD$2:$AD$2501,IF(""&amp;$F1155="4","OFF","ON"),'AR SALES'!$AF$2:$AF$2501,"Y")&gt;0,"","NO EXEMPTION"))),"")</f>
        <v/>
      </c>
    </row>
    <row r="1156">
      <c r="AT1156" s="2">
        <f>IF($L1156="","",IFERROR(INDEX('AR SALES'!$H$2:$H$2501,MATCH(""&amp;$L1156,'AR SALES'!$AE$2:$AE$2501,0)),""))</f>
        <v/>
      </c>
      <c r="AU1156" s="2">
        <f>IF($L1156="","",IF($A1156&lt;&gt;"GA","",IF($E1156="FULTON",IF(ISNUMBER(SEARCH("COLLEGE PARK",$AT1156)),"FULTON (COLLEGE PARK)",IF(ISNUMBER(SEARCH("HAPEVILLE",$AT1156)),"FULTON (HAPEVILLE)",IF(ISNUMBER(SEARCH("EAST POINT",$AT1156)),"FULTON (EAST POINT)",IF(ISNUMBER(SEARCH("ATLANTA",$AT1156)),"FULTON (ATL LIMITS)","FULTON")))),IF($E1156="DEKALB",IF(ISNUMBER(SEARCH("ATLANTA",$AT1156)),"DEKALB (ATL LIMITS)","DEKALB"),IF(AND($E1156="CLAYTON",ISNUMBER(SEARCH("COLLEGE PARK",$AT1156))),"CLAYTON (COLLEGE PARK)",$E1156)))))</f>
        <v/>
      </c>
      <c r="AV1156" s="2">
        <f>IF($L1156="","",IF(""&amp;$F1156="2","DIESEL",IF(OR(""&amp;$F1156="G",""&amp;$F1156="H"),"GAS","")))</f>
        <v/>
      </c>
      <c r="AW1156" s="2">
        <f>IF($AV1156="","",$R1156)</f>
        <v/>
      </c>
      <c r="AX1156" s="2">
        <f>IF($AV1156="","",IF($AB1156=0,$R1156,0))</f>
        <v/>
      </c>
      <c r="AY1156" s="2">
        <f>IF($AV1156="","",IF(AND($Z1156=0,COUNTIF('AR SALES'!$L$2:$L$2501,$L1156)=0),"YES",""))</f>
        <v/>
      </c>
      <c r="AZ1156" s="2">
        <f>IF($AV1156="","",IFERROR(VLOOKUP($AU1156,CODES!$A:$B,2,FALSE),"NO CODE"))</f>
        <v/>
      </c>
      <c r="BA1156" s="2">
        <f>IF(""&amp;$F1156&lt;&gt;"4","",IF($AY1156="YES","",IF(ROUND(SUMIFS($AE$2:$AE$4001,$L$2:$L$4001,$L1156,$F$2:$F$4001,"4")-SUMIFS('AR SALES'!$Y$2:$Y$2501,'AR SALES'!$L$2:$L$2501,$L1156,'AR SALES'!$AD$2:$AD$2501,"OFF"),2)=0,"","STALE")))</f>
        <v/>
      </c>
      <c r="BB1156" s="2">
        <f>IF(OR(""&amp;$F1156="2",""&amp;$F1156="4",""&amp;$F1156="G",""&amp;$F1156="H"),IF($AY1156="YES","",IF($AB1156&lt;&gt;0,"",IF(COUNTIFS('AR SALES'!$L$2:$L$2501,$L1156,'AR SALES'!$AD$2:$AD$2501,IF(""&amp;$F1156="4","OFF","ON"),'AR SALES'!$AF$2:$AF$2501,"Y")&gt;0,"","NO EXEMPTION"))),"")</f>
        <v/>
      </c>
    </row>
    <row r="1157">
      <c r="AT1157" s="2">
        <f>IF($L1157="","",IFERROR(INDEX('AR SALES'!$H$2:$H$2501,MATCH(""&amp;$L1157,'AR SALES'!$AE$2:$AE$2501,0)),""))</f>
        <v/>
      </c>
      <c r="AU1157" s="2">
        <f>IF($L1157="","",IF($A1157&lt;&gt;"GA","",IF($E1157="FULTON",IF(ISNUMBER(SEARCH("COLLEGE PARK",$AT1157)),"FULTON (COLLEGE PARK)",IF(ISNUMBER(SEARCH("HAPEVILLE",$AT1157)),"FULTON (HAPEVILLE)",IF(ISNUMBER(SEARCH("EAST POINT",$AT1157)),"FULTON (EAST POINT)",IF(ISNUMBER(SEARCH("ATLANTA",$AT1157)),"FULTON (ATL LIMITS)","FULTON")))),IF($E1157="DEKALB",IF(ISNUMBER(SEARCH("ATLANTA",$AT1157)),"DEKALB (ATL LIMITS)","DEKALB"),IF(AND($E1157="CLAYTON",ISNUMBER(SEARCH("COLLEGE PARK",$AT1157))),"CLAYTON (COLLEGE PARK)",$E1157)))))</f>
        <v/>
      </c>
      <c r="AV1157" s="2">
        <f>IF($L1157="","",IF(""&amp;$F1157="2","DIESEL",IF(OR(""&amp;$F1157="G",""&amp;$F1157="H"),"GAS","")))</f>
        <v/>
      </c>
      <c r="AW1157" s="2">
        <f>IF($AV1157="","",$R1157)</f>
        <v/>
      </c>
      <c r="AX1157" s="2">
        <f>IF($AV1157="","",IF($AB1157=0,$R1157,0))</f>
        <v/>
      </c>
      <c r="AY1157" s="2">
        <f>IF($AV1157="","",IF(AND($Z1157=0,COUNTIF('AR SALES'!$L$2:$L$2501,$L1157)=0),"YES",""))</f>
        <v/>
      </c>
      <c r="AZ1157" s="2">
        <f>IF($AV1157="","",IFERROR(VLOOKUP($AU1157,CODES!$A:$B,2,FALSE),"NO CODE"))</f>
        <v/>
      </c>
      <c r="BA1157" s="2">
        <f>IF(""&amp;$F1157&lt;&gt;"4","",IF($AY1157="YES","",IF(ROUND(SUMIFS($AE$2:$AE$4001,$L$2:$L$4001,$L1157,$F$2:$F$4001,"4")-SUMIFS('AR SALES'!$Y$2:$Y$2501,'AR SALES'!$L$2:$L$2501,$L1157,'AR SALES'!$AD$2:$AD$2501,"OFF"),2)=0,"","STALE")))</f>
        <v/>
      </c>
      <c r="BB1157" s="2">
        <f>IF(OR(""&amp;$F1157="2",""&amp;$F1157="4",""&amp;$F1157="G",""&amp;$F1157="H"),IF($AY1157="YES","",IF($AB1157&lt;&gt;0,"",IF(COUNTIFS('AR SALES'!$L$2:$L$2501,$L1157,'AR SALES'!$AD$2:$AD$2501,IF(""&amp;$F1157="4","OFF","ON"),'AR SALES'!$AF$2:$AF$2501,"Y")&gt;0,"","NO EXEMPTION"))),"")</f>
        <v/>
      </c>
    </row>
    <row r="1158">
      <c r="AT1158" s="2">
        <f>IF($L1158="","",IFERROR(INDEX('AR SALES'!$H$2:$H$2501,MATCH(""&amp;$L1158,'AR SALES'!$AE$2:$AE$2501,0)),""))</f>
        <v/>
      </c>
      <c r="AU1158" s="2">
        <f>IF($L1158="","",IF($A1158&lt;&gt;"GA","",IF($E1158="FULTON",IF(ISNUMBER(SEARCH("COLLEGE PARK",$AT1158)),"FULTON (COLLEGE PARK)",IF(ISNUMBER(SEARCH("HAPEVILLE",$AT1158)),"FULTON (HAPEVILLE)",IF(ISNUMBER(SEARCH("EAST POINT",$AT1158)),"FULTON (EAST POINT)",IF(ISNUMBER(SEARCH("ATLANTA",$AT1158)),"FULTON (ATL LIMITS)","FULTON")))),IF($E1158="DEKALB",IF(ISNUMBER(SEARCH("ATLANTA",$AT1158)),"DEKALB (ATL LIMITS)","DEKALB"),IF(AND($E1158="CLAYTON",ISNUMBER(SEARCH("COLLEGE PARK",$AT1158))),"CLAYTON (COLLEGE PARK)",$E1158)))))</f>
        <v/>
      </c>
      <c r="AV1158" s="2">
        <f>IF($L1158="","",IF(""&amp;$F1158="2","DIESEL",IF(OR(""&amp;$F1158="G",""&amp;$F1158="H"),"GAS","")))</f>
        <v/>
      </c>
      <c r="AW1158" s="2">
        <f>IF($AV1158="","",$R1158)</f>
        <v/>
      </c>
      <c r="AX1158" s="2">
        <f>IF($AV1158="","",IF($AB1158=0,$R1158,0))</f>
        <v/>
      </c>
      <c r="AY1158" s="2">
        <f>IF($AV1158="","",IF(AND($Z1158=0,COUNTIF('AR SALES'!$L$2:$L$2501,$L1158)=0),"YES",""))</f>
        <v/>
      </c>
      <c r="AZ1158" s="2">
        <f>IF($AV1158="","",IFERROR(VLOOKUP($AU1158,CODES!$A:$B,2,FALSE),"NO CODE"))</f>
        <v/>
      </c>
      <c r="BA1158" s="2">
        <f>IF(""&amp;$F1158&lt;&gt;"4","",IF($AY1158="YES","",IF(ROUND(SUMIFS($AE$2:$AE$4001,$L$2:$L$4001,$L1158,$F$2:$F$4001,"4")-SUMIFS('AR SALES'!$Y$2:$Y$2501,'AR SALES'!$L$2:$L$2501,$L1158,'AR SALES'!$AD$2:$AD$2501,"OFF"),2)=0,"","STALE")))</f>
        <v/>
      </c>
      <c r="BB1158" s="2">
        <f>IF(OR(""&amp;$F1158="2",""&amp;$F1158="4",""&amp;$F1158="G",""&amp;$F1158="H"),IF($AY1158="YES","",IF($AB1158&lt;&gt;0,"",IF(COUNTIFS('AR SALES'!$L$2:$L$2501,$L1158,'AR SALES'!$AD$2:$AD$2501,IF(""&amp;$F1158="4","OFF","ON"),'AR SALES'!$AF$2:$AF$2501,"Y")&gt;0,"","NO EXEMPTION"))),"")</f>
        <v/>
      </c>
    </row>
    <row r="1159">
      <c r="AT1159" s="2">
        <f>IF($L1159="","",IFERROR(INDEX('AR SALES'!$H$2:$H$2501,MATCH(""&amp;$L1159,'AR SALES'!$AE$2:$AE$2501,0)),""))</f>
        <v/>
      </c>
      <c r="AU1159" s="2">
        <f>IF($L1159="","",IF($A1159&lt;&gt;"GA","",IF($E1159="FULTON",IF(ISNUMBER(SEARCH("COLLEGE PARK",$AT1159)),"FULTON (COLLEGE PARK)",IF(ISNUMBER(SEARCH("HAPEVILLE",$AT1159)),"FULTON (HAPEVILLE)",IF(ISNUMBER(SEARCH("EAST POINT",$AT1159)),"FULTON (EAST POINT)",IF(ISNUMBER(SEARCH("ATLANTA",$AT1159)),"FULTON (ATL LIMITS)","FULTON")))),IF($E1159="DEKALB",IF(ISNUMBER(SEARCH("ATLANTA",$AT1159)),"DEKALB (ATL LIMITS)","DEKALB"),IF(AND($E1159="CLAYTON",ISNUMBER(SEARCH("COLLEGE PARK",$AT1159))),"CLAYTON (COLLEGE PARK)",$E1159)))))</f>
        <v/>
      </c>
      <c r="AV1159" s="2">
        <f>IF($L1159="","",IF(""&amp;$F1159="2","DIESEL",IF(OR(""&amp;$F1159="G",""&amp;$F1159="H"),"GAS","")))</f>
        <v/>
      </c>
      <c r="AW1159" s="2">
        <f>IF($AV1159="","",$R1159)</f>
        <v/>
      </c>
      <c r="AX1159" s="2">
        <f>IF($AV1159="","",IF($AB1159=0,$R1159,0))</f>
        <v/>
      </c>
      <c r="AY1159" s="2">
        <f>IF($AV1159="","",IF(AND($Z1159=0,COUNTIF('AR SALES'!$L$2:$L$2501,$L1159)=0),"YES",""))</f>
        <v/>
      </c>
      <c r="AZ1159" s="2">
        <f>IF($AV1159="","",IFERROR(VLOOKUP($AU1159,CODES!$A:$B,2,FALSE),"NO CODE"))</f>
        <v/>
      </c>
      <c r="BA1159" s="2">
        <f>IF(""&amp;$F1159&lt;&gt;"4","",IF($AY1159="YES","",IF(ROUND(SUMIFS($AE$2:$AE$4001,$L$2:$L$4001,$L1159,$F$2:$F$4001,"4")-SUMIFS('AR SALES'!$Y$2:$Y$2501,'AR SALES'!$L$2:$L$2501,$L1159,'AR SALES'!$AD$2:$AD$2501,"OFF"),2)=0,"","STALE")))</f>
        <v/>
      </c>
      <c r="BB1159" s="2">
        <f>IF(OR(""&amp;$F1159="2",""&amp;$F1159="4",""&amp;$F1159="G",""&amp;$F1159="H"),IF($AY1159="YES","",IF($AB1159&lt;&gt;0,"",IF(COUNTIFS('AR SALES'!$L$2:$L$2501,$L1159,'AR SALES'!$AD$2:$AD$2501,IF(""&amp;$F1159="4","OFF","ON"),'AR SALES'!$AF$2:$AF$2501,"Y")&gt;0,"","NO EXEMPTION"))),"")</f>
        <v/>
      </c>
    </row>
    <row r="1160">
      <c r="AT1160" s="2">
        <f>IF($L1160="","",IFERROR(INDEX('AR SALES'!$H$2:$H$2501,MATCH(""&amp;$L1160,'AR SALES'!$AE$2:$AE$2501,0)),""))</f>
        <v/>
      </c>
      <c r="AU1160" s="2">
        <f>IF($L1160="","",IF($A1160&lt;&gt;"GA","",IF($E1160="FULTON",IF(ISNUMBER(SEARCH("COLLEGE PARK",$AT1160)),"FULTON (COLLEGE PARK)",IF(ISNUMBER(SEARCH("HAPEVILLE",$AT1160)),"FULTON (HAPEVILLE)",IF(ISNUMBER(SEARCH("EAST POINT",$AT1160)),"FULTON (EAST POINT)",IF(ISNUMBER(SEARCH("ATLANTA",$AT1160)),"FULTON (ATL LIMITS)","FULTON")))),IF($E1160="DEKALB",IF(ISNUMBER(SEARCH("ATLANTA",$AT1160)),"DEKALB (ATL LIMITS)","DEKALB"),IF(AND($E1160="CLAYTON",ISNUMBER(SEARCH("COLLEGE PARK",$AT1160))),"CLAYTON (COLLEGE PARK)",$E1160)))))</f>
        <v/>
      </c>
      <c r="AV1160" s="2">
        <f>IF($L1160="","",IF(""&amp;$F1160="2","DIESEL",IF(OR(""&amp;$F1160="G",""&amp;$F1160="H"),"GAS","")))</f>
        <v/>
      </c>
      <c r="AW1160" s="2">
        <f>IF($AV1160="","",$R1160)</f>
        <v/>
      </c>
      <c r="AX1160" s="2">
        <f>IF($AV1160="","",IF($AB1160=0,$R1160,0))</f>
        <v/>
      </c>
      <c r="AY1160" s="2">
        <f>IF($AV1160="","",IF(AND($Z1160=0,COUNTIF('AR SALES'!$L$2:$L$2501,$L1160)=0),"YES",""))</f>
        <v/>
      </c>
      <c r="AZ1160" s="2">
        <f>IF($AV1160="","",IFERROR(VLOOKUP($AU1160,CODES!$A:$B,2,FALSE),"NO CODE"))</f>
        <v/>
      </c>
      <c r="BA1160" s="2">
        <f>IF(""&amp;$F1160&lt;&gt;"4","",IF($AY1160="YES","",IF(ROUND(SUMIFS($AE$2:$AE$4001,$L$2:$L$4001,$L1160,$F$2:$F$4001,"4")-SUMIFS('AR SALES'!$Y$2:$Y$2501,'AR SALES'!$L$2:$L$2501,$L1160,'AR SALES'!$AD$2:$AD$2501,"OFF"),2)=0,"","STALE")))</f>
        <v/>
      </c>
      <c r="BB1160" s="2">
        <f>IF(OR(""&amp;$F1160="2",""&amp;$F1160="4",""&amp;$F1160="G",""&amp;$F1160="H"),IF($AY1160="YES","",IF($AB1160&lt;&gt;0,"",IF(COUNTIFS('AR SALES'!$L$2:$L$2501,$L1160,'AR SALES'!$AD$2:$AD$2501,IF(""&amp;$F1160="4","OFF","ON"),'AR SALES'!$AF$2:$AF$2501,"Y")&gt;0,"","NO EXEMPTION"))),"")</f>
        <v/>
      </c>
    </row>
    <row r="1161">
      <c r="AT1161" s="2">
        <f>IF($L1161="","",IFERROR(INDEX('AR SALES'!$H$2:$H$2501,MATCH(""&amp;$L1161,'AR SALES'!$AE$2:$AE$2501,0)),""))</f>
        <v/>
      </c>
      <c r="AU1161" s="2">
        <f>IF($L1161="","",IF($A1161&lt;&gt;"GA","",IF($E1161="FULTON",IF(ISNUMBER(SEARCH("COLLEGE PARK",$AT1161)),"FULTON (COLLEGE PARK)",IF(ISNUMBER(SEARCH("HAPEVILLE",$AT1161)),"FULTON (HAPEVILLE)",IF(ISNUMBER(SEARCH("EAST POINT",$AT1161)),"FULTON (EAST POINT)",IF(ISNUMBER(SEARCH("ATLANTA",$AT1161)),"FULTON (ATL LIMITS)","FULTON")))),IF($E1161="DEKALB",IF(ISNUMBER(SEARCH("ATLANTA",$AT1161)),"DEKALB (ATL LIMITS)","DEKALB"),IF(AND($E1161="CLAYTON",ISNUMBER(SEARCH("COLLEGE PARK",$AT1161))),"CLAYTON (COLLEGE PARK)",$E1161)))))</f>
        <v/>
      </c>
      <c r="AV1161" s="2">
        <f>IF($L1161="","",IF(""&amp;$F1161="2","DIESEL",IF(OR(""&amp;$F1161="G",""&amp;$F1161="H"),"GAS","")))</f>
        <v/>
      </c>
      <c r="AW1161" s="2">
        <f>IF($AV1161="","",$R1161)</f>
        <v/>
      </c>
      <c r="AX1161" s="2">
        <f>IF($AV1161="","",IF($AB1161=0,$R1161,0))</f>
        <v/>
      </c>
      <c r="AY1161" s="2">
        <f>IF($AV1161="","",IF(AND($Z1161=0,COUNTIF('AR SALES'!$L$2:$L$2501,$L1161)=0),"YES",""))</f>
        <v/>
      </c>
      <c r="AZ1161" s="2">
        <f>IF($AV1161="","",IFERROR(VLOOKUP($AU1161,CODES!$A:$B,2,FALSE),"NO CODE"))</f>
        <v/>
      </c>
      <c r="BA1161" s="2">
        <f>IF(""&amp;$F1161&lt;&gt;"4","",IF($AY1161="YES","",IF(ROUND(SUMIFS($AE$2:$AE$4001,$L$2:$L$4001,$L1161,$F$2:$F$4001,"4")-SUMIFS('AR SALES'!$Y$2:$Y$2501,'AR SALES'!$L$2:$L$2501,$L1161,'AR SALES'!$AD$2:$AD$2501,"OFF"),2)=0,"","STALE")))</f>
        <v/>
      </c>
      <c r="BB1161" s="2">
        <f>IF(OR(""&amp;$F1161="2",""&amp;$F1161="4",""&amp;$F1161="G",""&amp;$F1161="H"),IF($AY1161="YES","",IF($AB1161&lt;&gt;0,"",IF(COUNTIFS('AR SALES'!$L$2:$L$2501,$L1161,'AR SALES'!$AD$2:$AD$2501,IF(""&amp;$F1161="4","OFF","ON"),'AR SALES'!$AF$2:$AF$2501,"Y")&gt;0,"","NO EXEMPTION"))),"")</f>
        <v/>
      </c>
    </row>
    <row r="1162">
      <c r="AT1162" s="2">
        <f>IF($L1162="","",IFERROR(INDEX('AR SALES'!$H$2:$H$2501,MATCH(""&amp;$L1162,'AR SALES'!$AE$2:$AE$2501,0)),""))</f>
        <v/>
      </c>
      <c r="AU1162" s="2">
        <f>IF($L1162="","",IF($A1162&lt;&gt;"GA","",IF($E1162="FULTON",IF(ISNUMBER(SEARCH("COLLEGE PARK",$AT1162)),"FULTON (COLLEGE PARK)",IF(ISNUMBER(SEARCH("HAPEVILLE",$AT1162)),"FULTON (HAPEVILLE)",IF(ISNUMBER(SEARCH("EAST POINT",$AT1162)),"FULTON (EAST POINT)",IF(ISNUMBER(SEARCH("ATLANTA",$AT1162)),"FULTON (ATL LIMITS)","FULTON")))),IF($E1162="DEKALB",IF(ISNUMBER(SEARCH("ATLANTA",$AT1162)),"DEKALB (ATL LIMITS)","DEKALB"),IF(AND($E1162="CLAYTON",ISNUMBER(SEARCH("COLLEGE PARK",$AT1162))),"CLAYTON (COLLEGE PARK)",$E1162)))))</f>
        <v/>
      </c>
      <c r="AV1162" s="2">
        <f>IF($L1162="","",IF(""&amp;$F1162="2","DIESEL",IF(OR(""&amp;$F1162="G",""&amp;$F1162="H"),"GAS","")))</f>
        <v/>
      </c>
      <c r="AW1162" s="2">
        <f>IF($AV1162="","",$R1162)</f>
        <v/>
      </c>
      <c r="AX1162" s="2">
        <f>IF($AV1162="","",IF($AB1162=0,$R1162,0))</f>
        <v/>
      </c>
      <c r="AY1162" s="2">
        <f>IF($AV1162="","",IF(AND($Z1162=0,COUNTIF('AR SALES'!$L$2:$L$2501,$L1162)=0),"YES",""))</f>
        <v/>
      </c>
      <c r="AZ1162" s="2">
        <f>IF($AV1162="","",IFERROR(VLOOKUP($AU1162,CODES!$A:$B,2,FALSE),"NO CODE"))</f>
        <v/>
      </c>
      <c r="BA1162" s="2">
        <f>IF(""&amp;$F1162&lt;&gt;"4","",IF($AY1162="YES","",IF(ROUND(SUMIFS($AE$2:$AE$4001,$L$2:$L$4001,$L1162,$F$2:$F$4001,"4")-SUMIFS('AR SALES'!$Y$2:$Y$2501,'AR SALES'!$L$2:$L$2501,$L1162,'AR SALES'!$AD$2:$AD$2501,"OFF"),2)=0,"","STALE")))</f>
        <v/>
      </c>
      <c r="BB1162" s="2">
        <f>IF(OR(""&amp;$F1162="2",""&amp;$F1162="4",""&amp;$F1162="G",""&amp;$F1162="H"),IF($AY1162="YES","",IF($AB1162&lt;&gt;0,"",IF(COUNTIFS('AR SALES'!$L$2:$L$2501,$L1162,'AR SALES'!$AD$2:$AD$2501,IF(""&amp;$F1162="4","OFF","ON"),'AR SALES'!$AF$2:$AF$2501,"Y")&gt;0,"","NO EXEMPTION"))),"")</f>
        <v/>
      </c>
    </row>
    <row r="1163">
      <c r="AT1163" s="2">
        <f>IF($L1163="","",IFERROR(INDEX('AR SALES'!$H$2:$H$2501,MATCH(""&amp;$L1163,'AR SALES'!$AE$2:$AE$2501,0)),""))</f>
        <v/>
      </c>
      <c r="AU1163" s="2">
        <f>IF($L1163="","",IF($A1163&lt;&gt;"GA","",IF($E1163="FULTON",IF(ISNUMBER(SEARCH("COLLEGE PARK",$AT1163)),"FULTON (COLLEGE PARK)",IF(ISNUMBER(SEARCH("HAPEVILLE",$AT1163)),"FULTON (HAPEVILLE)",IF(ISNUMBER(SEARCH("EAST POINT",$AT1163)),"FULTON (EAST POINT)",IF(ISNUMBER(SEARCH("ATLANTA",$AT1163)),"FULTON (ATL LIMITS)","FULTON")))),IF($E1163="DEKALB",IF(ISNUMBER(SEARCH("ATLANTA",$AT1163)),"DEKALB (ATL LIMITS)","DEKALB"),IF(AND($E1163="CLAYTON",ISNUMBER(SEARCH("COLLEGE PARK",$AT1163))),"CLAYTON (COLLEGE PARK)",$E1163)))))</f>
        <v/>
      </c>
      <c r="AV1163" s="2">
        <f>IF($L1163="","",IF(""&amp;$F1163="2","DIESEL",IF(OR(""&amp;$F1163="G",""&amp;$F1163="H"),"GAS","")))</f>
        <v/>
      </c>
      <c r="AW1163" s="2">
        <f>IF($AV1163="","",$R1163)</f>
        <v/>
      </c>
      <c r="AX1163" s="2">
        <f>IF($AV1163="","",IF($AB1163=0,$R1163,0))</f>
        <v/>
      </c>
      <c r="AY1163" s="2">
        <f>IF($AV1163="","",IF(AND($Z1163=0,COUNTIF('AR SALES'!$L$2:$L$2501,$L1163)=0),"YES",""))</f>
        <v/>
      </c>
      <c r="AZ1163" s="2">
        <f>IF($AV1163="","",IFERROR(VLOOKUP($AU1163,CODES!$A:$B,2,FALSE),"NO CODE"))</f>
        <v/>
      </c>
      <c r="BA1163" s="2">
        <f>IF(""&amp;$F1163&lt;&gt;"4","",IF($AY1163="YES","",IF(ROUND(SUMIFS($AE$2:$AE$4001,$L$2:$L$4001,$L1163,$F$2:$F$4001,"4")-SUMIFS('AR SALES'!$Y$2:$Y$2501,'AR SALES'!$L$2:$L$2501,$L1163,'AR SALES'!$AD$2:$AD$2501,"OFF"),2)=0,"","STALE")))</f>
        <v/>
      </c>
      <c r="BB1163" s="2">
        <f>IF(OR(""&amp;$F1163="2",""&amp;$F1163="4",""&amp;$F1163="G",""&amp;$F1163="H"),IF($AY1163="YES","",IF($AB1163&lt;&gt;0,"",IF(COUNTIFS('AR SALES'!$L$2:$L$2501,$L1163,'AR SALES'!$AD$2:$AD$2501,IF(""&amp;$F1163="4","OFF","ON"),'AR SALES'!$AF$2:$AF$2501,"Y")&gt;0,"","NO EXEMPTION"))),"")</f>
        <v/>
      </c>
    </row>
    <row r="1164">
      <c r="AT1164" s="2">
        <f>IF($L1164="","",IFERROR(INDEX('AR SALES'!$H$2:$H$2501,MATCH(""&amp;$L1164,'AR SALES'!$AE$2:$AE$2501,0)),""))</f>
        <v/>
      </c>
      <c r="AU1164" s="2">
        <f>IF($L1164="","",IF($A1164&lt;&gt;"GA","",IF($E1164="FULTON",IF(ISNUMBER(SEARCH("COLLEGE PARK",$AT1164)),"FULTON (COLLEGE PARK)",IF(ISNUMBER(SEARCH("HAPEVILLE",$AT1164)),"FULTON (HAPEVILLE)",IF(ISNUMBER(SEARCH("EAST POINT",$AT1164)),"FULTON (EAST POINT)",IF(ISNUMBER(SEARCH("ATLANTA",$AT1164)),"FULTON (ATL LIMITS)","FULTON")))),IF($E1164="DEKALB",IF(ISNUMBER(SEARCH("ATLANTA",$AT1164)),"DEKALB (ATL LIMITS)","DEKALB"),IF(AND($E1164="CLAYTON",ISNUMBER(SEARCH("COLLEGE PARK",$AT1164))),"CLAYTON (COLLEGE PARK)",$E1164)))))</f>
        <v/>
      </c>
      <c r="AV1164" s="2">
        <f>IF($L1164="","",IF(""&amp;$F1164="2","DIESEL",IF(OR(""&amp;$F1164="G",""&amp;$F1164="H"),"GAS","")))</f>
        <v/>
      </c>
      <c r="AW1164" s="2">
        <f>IF($AV1164="","",$R1164)</f>
        <v/>
      </c>
      <c r="AX1164" s="2">
        <f>IF($AV1164="","",IF($AB1164=0,$R1164,0))</f>
        <v/>
      </c>
      <c r="AY1164" s="2">
        <f>IF($AV1164="","",IF(AND($Z1164=0,COUNTIF('AR SALES'!$L$2:$L$2501,$L1164)=0),"YES",""))</f>
        <v/>
      </c>
      <c r="AZ1164" s="2">
        <f>IF($AV1164="","",IFERROR(VLOOKUP($AU1164,CODES!$A:$B,2,FALSE),"NO CODE"))</f>
        <v/>
      </c>
      <c r="BA1164" s="2">
        <f>IF(""&amp;$F1164&lt;&gt;"4","",IF($AY1164="YES","",IF(ROUND(SUMIFS($AE$2:$AE$4001,$L$2:$L$4001,$L1164,$F$2:$F$4001,"4")-SUMIFS('AR SALES'!$Y$2:$Y$2501,'AR SALES'!$L$2:$L$2501,$L1164,'AR SALES'!$AD$2:$AD$2501,"OFF"),2)=0,"","STALE")))</f>
        <v/>
      </c>
      <c r="BB1164" s="2">
        <f>IF(OR(""&amp;$F1164="2",""&amp;$F1164="4",""&amp;$F1164="G",""&amp;$F1164="H"),IF($AY1164="YES","",IF($AB1164&lt;&gt;0,"",IF(COUNTIFS('AR SALES'!$L$2:$L$2501,$L1164,'AR SALES'!$AD$2:$AD$2501,IF(""&amp;$F1164="4","OFF","ON"),'AR SALES'!$AF$2:$AF$2501,"Y")&gt;0,"","NO EXEMPTION"))),"")</f>
        <v/>
      </c>
    </row>
    <row r="1165">
      <c r="AT1165" s="2">
        <f>IF($L1165="","",IFERROR(INDEX('AR SALES'!$H$2:$H$2501,MATCH(""&amp;$L1165,'AR SALES'!$AE$2:$AE$2501,0)),""))</f>
        <v/>
      </c>
      <c r="AU1165" s="2">
        <f>IF($L1165="","",IF($A1165&lt;&gt;"GA","",IF($E1165="FULTON",IF(ISNUMBER(SEARCH("COLLEGE PARK",$AT1165)),"FULTON (COLLEGE PARK)",IF(ISNUMBER(SEARCH("HAPEVILLE",$AT1165)),"FULTON (HAPEVILLE)",IF(ISNUMBER(SEARCH("EAST POINT",$AT1165)),"FULTON (EAST POINT)",IF(ISNUMBER(SEARCH("ATLANTA",$AT1165)),"FULTON (ATL LIMITS)","FULTON")))),IF($E1165="DEKALB",IF(ISNUMBER(SEARCH("ATLANTA",$AT1165)),"DEKALB (ATL LIMITS)","DEKALB"),IF(AND($E1165="CLAYTON",ISNUMBER(SEARCH("COLLEGE PARK",$AT1165))),"CLAYTON (COLLEGE PARK)",$E1165)))))</f>
        <v/>
      </c>
      <c r="AV1165" s="2">
        <f>IF($L1165="","",IF(""&amp;$F1165="2","DIESEL",IF(OR(""&amp;$F1165="G",""&amp;$F1165="H"),"GAS","")))</f>
        <v/>
      </c>
      <c r="AW1165" s="2">
        <f>IF($AV1165="","",$R1165)</f>
        <v/>
      </c>
      <c r="AX1165" s="2">
        <f>IF($AV1165="","",IF($AB1165=0,$R1165,0))</f>
        <v/>
      </c>
      <c r="AY1165" s="2">
        <f>IF($AV1165="","",IF(AND($Z1165=0,COUNTIF('AR SALES'!$L$2:$L$2501,$L1165)=0),"YES",""))</f>
        <v/>
      </c>
      <c r="AZ1165" s="2">
        <f>IF($AV1165="","",IFERROR(VLOOKUP($AU1165,CODES!$A:$B,2,FALSE),"NO CODE"))</f>
        <v/>
      </c>
      <c r="BA1165" s="2">
        <f>IF(""&amp;$F1165&lt;&gt;"4","",IF($AY1165="YES","",IF(ROUND(SUMIFS($AE$2:$AE$4001,$L$2:$L$4001,$L1165,$F$2:$F$4001,"4")-SUMIFS('AR SALES'!$Y$2:$Y$2501,'AR SALES'!$L$2:$L$2501,$L1165,'AR SALES'!$AD$2:$AD$2501,"OFF"),2)=0,"","STALE")))</f>
        <v/>
      </c>
      <c r="BB1165" s="2">
        <f>IF(OR(""&amp;$F1165="2",""&amp;$F1165="4",""&amp;$F1165="G",""&amp;$F1165="H"),IF($AY1165="YES","",IF($AB1165&lt;&gt;0,"",IF(COUNTIFS('AR SALES'!$L$2:$L$2501,$L1165,'AR SALES'!$AD$2:$AD$2501,IF(""&amp;$F1165="4","OFF","ON"),'AR SALES'!$AF$2:$AF$2501,"Y")&gt;0,"","NO EXEMPTION"))),"")</f>
        <v/>
      </c>
    </row>
    <row r="1166">
      <c r="AT1166" s="2">
        <f>IF($L1166="","",IFERROR(INDEX('AR SALES'!$H$2:$H$2501,MATCH(""&amp;$L1166,'AR SALES'!$AE$2:$AE$2501,0)),""))</f>
        <v/>
      </c>
      <c r="AU1166" s="2">
        <f>IF($L1166="","",IF($A1166&lt;&gt;"GA","",IF($E1166="FULTON",IF(ISNUMBER(SEARCH("COLLEGE PARK",$AT1166)),"FULTON (COLLEGE PARK)",IF(ISNUMBER(SEARCH("HAPEVILLE",$AT1166)),"FULTON (HAPEVILLE)",IF(ISNUMBER(SEARCH("EAST POINT",$AT1166)),"FULTON (EAST POINT)",IF(ISNUMBER(SEARCH("ATLANTA",$AT1166)),"FULTON (ATL LIMITS)","FULTON")))),IF($E1166="DEKALB",IF(ISNUMBER(SEARCH("ATLANTA",$AT1166)),"DEKALB (ATL LIMITS)","DEKALB"),IF(AND($E1166="CLAYTON",ISNUMBER(SEARCH("COLLEGE PARK",$AT1166))),"CLAYTON (COLLEGE PARK)",$E1166)))))</f>
        <v/>
      </c>
      <c r="AV1166" s="2">
        <f>IF($L1166="","",IF(""&amp;$F1166="2","DIESEL",IF(OR(""&amp;$F1166="G",""&amp;$F1166="H"),"GAS","")))</f>
        <v/>
      </c>
      <c r="AW1166" s="2">
        <f>IF($AV1166="","",$R1166)</f>
        <v/>
      </c>
      <c r="AX1166" s="2">
        <f>IF($AV1166="","",IF($AB1166=0,$R1166,0))</f>
        <v/>
      </c>
      <c r="AY1166" s="2">
        <f>IF($AV1166="","",IF(AND($Z1166=0,COUNTIF('AR SALES'!$L$2:$L$2501,$L1166)=0),"YES",""))</f>
        <v/>
      </c>
      <c r="AZ1166" s="2">
        <f>IF($AV1166="","",IFERROR(VLOOKUP($AU1166,CODES!$A:$B,2,FALSE),"NO CODE"))</f>
        <v/>
      </c>
      <c r="BA1166" s="2">
        <f>IF(""&amp;$F1166&lt;&gt;"4","",IF($AY1166="YES","",IF(ROUND(SUMIFS($AE$2:$AE$4001,$L$2:$L$4001,$L1166,$F$2:$F$4001,"4")-SUMIFS('AR SALES'!$Y$2:$Y$2501,'AR SALES'!$L$2:$L$2501,$L1166,'AR SALES'!$AD$2:$AD$2501,"OFF"),2)=0,"","STALE")))</f>
        <v/>
      </c>
      <c r="BB1166" s="2">
        <f>IF(OR(""&amp;$F1166="2",""&amp;$F1166="4",""&amp;$F1166="G",""&amp;$F1166="H"),IF($AY1166="YES","",IF($AB1166&lt;&gt;0,"",IF(COUNTIFS('AR SALES'!$L$2:$L$2501,$L1166,'AR SALES'!$AD$2:$AD$2501,IF(""&amp;$F1166="4","OFF","ON"),'AR SALES'!$AF$2:$AF$2501,"Y")&gt;0,"","NO EXEMPTION"))),"")</f>
        <v/>
      </c>
    </row>
    <row r="1167">
      <c r="AT1167" s="2">
        <f>IF($L1167="","",IFERROR(INDEX('AR SALES'!$H$2:$H$2501,MATCH(""&amp;$L1167,'AR SALES'!$AE$2:$AE$2501,0)),""))</f>
        <v/>
      </c>
      <c r="AU1167" s="2">
        <f>IF($L1167="","",IF($A1167&lt;&gt;"GA","",IF($E1167="FULTON",IF(ISNUMBER(SEARCH("COLLEGE PARK",$AT1167)),"FULTON (COLLEGE PARK)",IF(ISNUMBER(SEARCH("HAPEVILLE",$AT1167)),"FULTON (HAPEVILLE)",IF(ISNUMBER(SEARCH("EAST POINT",$AT1167)),"FULTON (EAST POINT)",IF(ISNUMBER(SEARCH("ATLANTA",$AT1167)),"FULTON (ATL LIMITS)","FULTON")))),IF($E1167="DEKALB",IF(ISNUMBER(SEARCH("ATLANTA",$AT1167)),"DEKALB (ATL LIMITS)","DEKALB"),IF(AND($E1167="CLAYTON",ISNUMBER(SEARCH("COLLEGE PARK",$AT1167))),"CLAYTON (COLLEGE PARK)",$E1167)))))</f>
        <v/>
      </c>
      <c r="AV1167" s="2">
        <f>IF($L1167="","",IF(""&amp;$F1167="2","DIESEL",IF(OR(""&amp;$F1167="G",""&amp;$F1167="H"),"GAS","")))</f>
        <v/>
      </c>
      <c r="AW1167" s="2">
        <f>IF($AV1167="","",$R1167)</f>
        <v/>
      </c>
      <c r="AX1167" s="2">
        <f>IF($AV1167="","",IF($AB1167=0,$R1167,0))</f>
        <v/>
      </c>
      <c r="AY1167" s="2">
        <f>IF($AV1167="","",IF(AND($Z1167=0,COUNTIF('AR SALES'!$L$2:$L$2501,$L1167)=0),"YES",""))</f>
        <v/>
      </c>
      <c r="AZ1167" s="2">
        <f>IF($AV1167="","",IFERROR(VLOOKUP($AU1167,CODES!$A:$B,2,FALSE),"NO CODE"))</f>
        <v/>
      </c>
      <c r="BA1167" s="2">
        <f>IF(""&amp;$F1167&lt;&gt;"4","",IF($AY1167="YES","",IF(ROUND(SUMIFS($AE$2:$AE$4001,$L$2:$L$4001,$L1167,$F$2:$F$4001,"4")-SUMIFS('AR SALES'!$Y$2:$Y$2501,'AR SALES'!$L$2:$L$2501,$L1167,'AR SALES'!$AD$2:$AD$2501,"OFF"),2)=0,"","STALE")))</f>
        <v/>
      </c>
      <c r="BB1167" s="2">
        <f>IF(OR(""&amp;$F1167="2",""&amp;$F1167="4",""&amp;$F1167="G",""&amp;$F1167="H"),IF($AY1167="YES","",IF($AB1167&lt;&gt;0,"",IF(COUNTIFS('AR SALES'!$L$2:$L$2501,$L1167,'AR SALES'!$AD$2:$AD$2501,IF(""&amp;$F1167="4","OFF","ON"),'AR SALES'!$AF$2:$AF$2501,"Y")&gt;0,"","NO EXEMPTION"))),"")</f>
        <v/>
      </c>
    </row>
    <row r="1168">
      <c r="AT1168" s="2">
        <f>IF($L1168="","",IFERROR(INDEX('AR SALES'!$H$2:$H$2501,MATCH(""&amp;$L1168,'AR SALES'!$AE$2:$AE$2501,0)),""))</f>
        <v/>
      </c>
      <c r="AU1168" s="2">
        <f>IF($L1168="","",IF($A1168&lt;&gt;"GA","",IF($E1168="FULTON",IF(ISNUMBER(SEARCH("COLLEGE PARK",$AT1168)),"FULTON (COLLEGE PARK)",IF(ISNUMBER(SEARCH("HAPEVILLE",$AT1168)),"FULTON (HAPEVILLE)",IF(ISNUMBER(SEARCH("EAST POINT",$AT1168)),"FULTON (EAST POINT)",IF(ISNUMBER(SEARCH("ATLANTA",$AT1168)),"FULTON (ATL LIMITS)","FULTON")))),IF($E1168="DEKALB",IF(ISNUMBER(SEARCH("ATLANTA",$AT1168)),"DEKALB (ATL LIMITS)","DEKALB"),IF(AND($E1168="CLAYTON",ISNUMBER(SEARCH("COLLEGE PARK",$AT1168))),"CLAYTON (COLLEGE PARK)",$E1168)))))</f>
        <v/>
      </c>
      <c r="AV1168" s="2">
        <f>IF($L1168="","",IF(""&amp;$F1168="2","DIESEL",IF(OR(""&amp;$F1168="G",""&amp;$F1168="H"),"GAS","")))</f>
        <v/>
      </c>
      <c r="AW1168" s="2">
        <f>IF($AV1168="","",$R1168)</f>
        <v/>
      </c>
      <c r="AX1168" s="2">
        <f>IF($AV1168="","",IF($AB1168=0,$R1168,0))</f>
        <v/>
      </c>
      <c r="AY1168" s="2">
        <f>IF($AV1168="","",IF(AND($Z1168=0,COUNTIF('AR SALES'!$L$2:$L$2501,$L1168)=0),"YES",""))</f>
        <v/>
      </c>
      <c r="AZ1168" s="2">
        <f>IF($AV1168="","",IFERROR(VLOOKUP($AU1168,CODES!$A:$B,2,FALSE),"NO CODE"))</f>
        <v/>
      </c>
      <c r="BA1168" s="2">
        <f>IF(""&amp;$F1168&lt;&gt;"4","",IF($AY1168="YES","",IF(ROUND(SUMIFS($AE$2:$AE$4001,$L$2:$L$4001,$L1168,$F$2:$F$4001,"4")-SUMIFS('AR SALES'!$Y$2:$Y$2501,'AR SALES'!$L$2:$L$2501,$L1168,'AR SALES'!$AD$2:$AD$2501,"OFF"),2)=0,"","STALE")))</f>
        <v/>
      </c>
      <c r="BB1168" s="2">
        <f>IF(OR(""&amp;$F1168="2",""&amp;$F1168="4",""&amp;$F1168="G",""&amp;$F1168="H"),IF($AY1168="YES","",IF($AB1168&lt;&gt;0,"",IF(COUNTIFS('AR SALES'!$L$2:$L$2501,$L1168,'AR SALES'!$AD$2:$AD$2501,IF(""&amp;$F1168="4","OFF","ON"),'AR SALES'!$AF$2:$AF$2501,"Y")&gt;0,"","NO EXEMPTION"))),"")</f>
        <v/>
      </c>
    </row>
    <row r="1169">
      <c r="AT1169" s="2">
        <f>IF($L1169="","",IFERROR(INDEX('AR SALES'!$H$2:$H$2501,MATCH(""&amp;$L1169,'AR SALES'!$AE$2:$AE$2501,0)),""))</f>
        <v/>
      </c>
      <c r="AU1169" s="2">
        <f>IF($L1169="","",IF($A1169&lt;&gt;"GA","",IF($E1169="FULTON",IF(ISNUMBER(SEARCH("COLLEGE PARK",$AT1169)),"FULTON (COLLEGE PARK)",IF(ISNUMBER(SEARCH("HAPEVILLE",$AT1169)),"FULTON (HAPEVILLE)",IF(ISNUMBER(SEARCH("EAST POINT",$AT1169)),"FULTON (EAST POINT)",IF(ISNUMBER(SEARCH("ATLANTA",$AT1169)),"FULTON (ATL LIMITS)","FULTON")))),IF($E1169="DEKALB",IF(ISNUMBER(SEARCH("ATLANTA",$AT1169)),"DEKALB (ATL LIMITS)","DEKALB"),IF(AND($E1169="CLAYTON",ISNUMBER(SEARCH("COLLEGE PARK",$AT1169))),"CLAYTON (COLLEGE PARK)",$E1169)))))</f>
        <v/>
      </c>
      <c r="AV1169" s="2">
        <f>IF($L1169="","",IF(""&amp;$F1169="2","DIESEL",IF(OR(""&amp;$F1169="G",""&amp;$F1169="H"),"GAS","")))</f>
        <v/>
      </c>
      <c r="AW1169" s="2">
        <f>IF($AV1169="","",$R1169)</f>
        <v/>
      </c>
      <c r="AX1169" s="2">
        <f>IF($AV1169="","",IF($AB1169=0,$R1169,0))</f>
        <v/>
      </c>
      <c r="AY1169" s="2">
        <f>IF($AV1169="","",IF(AND($Z1169=0,COUNTIF('AR SALES'!$L$2:$L$2501,$L1169)=0),"YES",""))</f>
        <v/>
      </c>
      <c r="AZ1169" s="2">
        <f>IF($AV1169="","",IFERROR(VLOOKUP($AU1169,CODES!$A:$B,2,FALSE),"NO CODE"))</f>
        <v/>
      </c>
      <c r="BA1169" s="2">
        <f>IF(""&amp;$F1169&lt;&gt;"4","",IF($AY1169="YES","",IF(ROUND(SUMIFS($AE$2:$AE$4001,$L$2:$L$4001,$L1169,$F$2:$F$4001,"4")-SUMIFS('AR SALES'!$Y$2:$Y$2501,'AR SALES'!$L$2:$L$2501,$L1169,'AR SALES'!$AD$2:$AD$2501,"OFF"),2)=0,"","STALE")))</f>
        <v/>
      </c>
      <c r="BB1169" s="2">
        <f>IF(OR(""&amp;$F1169="2",""&amp;$F1169="4",""&amp;$F1169="G",""&amp;$F1169="H"),IF($AY1169="YES","",IF($AB1169&lt;&gt;0,"",IF(COUNTIFS('AR SALES'!$L$2:$L$2501,$L1169,'AR SALES'!$AD$2:$AD$2501,IF(""&amp;$F1169="4","OFF","ON"),'AR SALES'!$AF$2:$AF$2501,"Y")&gt;0,"","NO EXEMPTION"))),"")</f>
        <v/>
      </c>
    </row>
    <row r="1170">
      <c r="AT1170" s="2">
        <f>IF($L1170="","",IFERROR(INDEX('AR SALES'!$H$2:$H$2501,MATCH(""&amp;$L1170,'AR SALES'!$AE$2:$AE$2501,0)),""))</f>
        <v/>
      </c>
      <c r="AU1170" s="2">
        <f>IF($L1170="","",IF($A1170&lt;&gt;"GA","",IF($E1170="FULTON",IF(ISNUMBER(SEARCH("COLLEGE PARK",$AT1170)),"FULTON (COLLEGE PARK)",IF(ISNUMBER(SEARCH("HAPEVILLE",$AT1170)),"FULTON (HAPEVILLE)",IF(ISNUMBER(SEARCH("EAST POINT",$AT1170)),"FULTON (EAST POINT)",IF(ISNUMBER(SEARCH("ATLANTA",$AT1170)),"FULTON (ATL LIMITS)","FULTON")))),IF($E1170="DEKALB",IF(ISNUMBER(SEARCH("ATLANTA",$AT1170)),"DEKALB (ATL LIMITS)","DEKALB"),IF(AND($E1170="CLAYTON",ISNUMBER(SEARCH("COLLEGE PARK",$AT1170))),"CLAYTON (COLLEGE PARK)",$E1170)))))</f>
        <v/>
      </c>
      <c r="AV1170" s="2">
        <f>IF($L1170="","",IF(""&amp;$F1170="2","DIESEL",IF(OR(""&amp;$F1170="G",""&amp;$F1170="H"),"GAS","")))</f>
        <v/>
      </c>
      <c r="AW1170" s="2">
        <f>IF($AV1170="","",$R1170)</f>
        <v/>
      </c>
      <c r="AX1170" s="2">
        <f>IF($AV1170="","",IF($AB1170=0,$R1170,0))</f>
        <v/>
      </c>
      <c r="AY1170" s="2">
        <f>IF($AV1170="","",IF(AND($Z1170=0,COUNTIF('AR SALES'!$L$2:$L$2501,$L1170)=0),"YES",""))</f>
        <v/>
      </c>
      <c r="AZ1170" s="2">
        <f>IF($AV1170="","",IFERROR(VLOOKUP($AU1170,CODES!$A:$B,2,FALSE),"NO CODE"))</f>
        <v/>
      </c>
      <c r="BA1170" s="2">
        <f>IF(""&amp;$F1170&lt;&gt;"4","",IF($AY1170="YES","",IF(ROUND(SUMIFS($AE$2:$AE$4001,$L$2:$L$4001,$L1170,$F$2:$F$4001,"4")-SUMIFS('AR SALES'!$Y$2:$Y$2501,'AR SALES'!$L$2:$L$2501,$L1170,'AR SALES'!$AD$2:$AD$2501,"OFF"),2)=0,"","STALE")))</f>
        <v/>
      </c>
      <c r="BB1170" s="2">
        <f>IF(OR(""&amp;$F1170="2",""&amp;$F1170="4",""&amp;$F1170="G",""&amp;$F1170="H"),IF($AY1170="YES","",IF($AB1170&lt;&gt;0,"",IF(COUNTIFS('AR SALES'!$L$2:$L$2501,$L1170,'AR SALES'!$AD$2:$AD$2501,IF(""&amp;$F1170="4","OFF","ON"),'AR SALES'!$AF$2:$AF$2501,"Y")&gt;0,"","NO EXEMPTION"))),"")</f>
        <v/>
      </c>
    </row>
    <row r="1171">
      <c r="AT1171" s="2">
        <f>IF($L1171="","",IFERROR(INDEX('AR SALES'!$H$2:$H$2501,MATCH(""&amp;$L1171,'AR SALES'!$AE$2:$AE$2501,0)),""))</f>
        <v/>
      </c>
      <c r="AU1171" s="2">
        <f>IF($L1171="","",IF($A1171&lt;&gt;"GA","",IF($E1171="FULTON",IF(ISNUMBER(SEARCH("COLLEGE PARK",$AT1171)),"FULTON (COLLEGE PARK)",IF(ISNUMBER(SEARCH("HAPEVILLE",$AT1171)),"FULTON (HAPEVILLE)",IF(ISNUMBER(SEARCH("EAST POINT",$AT1171)),"FULTON (EAST POINT)",IF(ISNUMBER(SEARCH("ATLANTA",$AT1171)),"FULTON (ATL LIMITS)","FULTON")))),IF($E1171="DEKALB",IF(ISNUMBER(SEARCH("ATLANTA",$AT1171)),"DEKALB (ATL LIMITS)","DEKALB"),IF(AND($E1171="CLAYTON",ISNUMBER(SEARCH("COLLEGE PARK",$AT1171))),"CLAYTON (COLLEGE PARK)",$E1171)))))</f>
        <v/>
      </c>
      <c r="AV1171" s="2">
        <f>IF($L1171="","",IF(""&amp;$F1171="2","DIESEL",IF(OR(""&amp;$F1171="G",""&amp;$F1171="H"),"GAS","")))</f>
        <v/>
      </c>
      <c r="AW1171" s="2">
        <f>IF($AV1171="","",$R1171)</f>
        <v/>
      </c>
      <c r="AX1171" s="2">
        <f>IF($AV1171="","",IF($AB1171=0,$R1171,0))</f>
        <v/>
      </c>
      <c r="AY1171" s="2">
        <f>IF($AV1171="","",IF(AND($Z1171=0,COUNTIF('AR SALES'!$L$2:$L$2501,$L1171)=0),"YES",""))</f>
        <v/>
      </c>
      <c r="AZ1171" s="2">
        <f>IF($AV1171="","",IFERROR(VLOOKUP($AU1171,CODES!$A:$B,2,FALSE),"NO CODE"))</f>
        <v/>
      </c>
      <c r="BA1171" s="2">
        <f>IF(""&amp;$F1171&lt;&gt;"4","",IF($AY1171="YES","",IF(ROUND(SUMIFS($AE$2:$AE$4001,$L$2:$L$4001,$L1171,$F$2:$F$4001,"4")-SUMIFS('AR SALES'!$Y$2:$Y$2501,'AR SALES'!$L$2:$L$2501,$L1171,'AR SALES'!$AD$2:$AD$2501,"OFF"),2)=0,"","STALE")))</f>
        <v/>
      </c>
      <c r="BB1171" s="2">
        <f>IF(OR(""&amp;$F1171="2",""&amp;$F1171="4",""&amp;$F1171="G",""&amp;$F1171="H"),IF($AY1171="YES","",IF($AB1171&lt;&gt;0,"",IF(COUNTIFS('AR SALES'!$L$2:$L$2501,$L1171,'AR SALES'!$AD$2:$AD$2501,IF(""&amp;$F1171="4","OFF","ON"),'AR SALES'!$AF$2:$AF$2501,"Y")&gt;0,"","NO EXEMPTION"))),"")</f>
        <v/>
      </c>
    </row>
    <row r="1172">
      <c r="AT1172" s="2">
        <f>IF($L1172="","",IFERROR(INDEX('AR SALES'!$H$2:$H$2501,MATCH(""&amp;$L1172,'AR SALES'!$AE$2:$AE$2501,0)),""))</f>
        <v/>
      </c>
      <c r="AU1172" s="2">
        <f>IF($L1172="","",IF($A1172&lt;&gt;"GA","",IF($E1172="FULTON",IF(ISNUMBER(SEARCH("COLLEGE PARK",$AT1172)),"FULTON (COLLEGE PARK)",IF(ISNUMBER(SEARCH("HAPEVILLE",$AT1172)),"FULTON (HAPEVILLE)",IF(ISNUMBER(SEARCH("EAST POINT",$AT1172)),"FULTON (EAST POINT)",IF(ISNUMBER(SEARCH("ATLANTA",$AT1172)),"FULTON (ATL LIMITS)","FULTON")))),IF($E1172="DEKALB",IF(ISNUMBER(SEARCH("ATLANTA",$AT1172)),"DEKALB (ATL LIMITS)","DEKALB"),IF(AND($E1172="CLAYTON",ISNUMBER(SEARCH("COLLEGE PARK",$AT1172))),"CLAYTON (COLLEGE PARK)",$E1172)))))</f>
        <v/>
      </c>
      <c r="AV1172" s="2">
        <f>IF($L1172="","",IF(""&amp;$F1172="2","DIESEL",IF(OR(""&amp;$F1172="G",""&amp;$F1172="H"),"GAS","")))</f>
        <v/>
      </c>
      <c r="AW1172" s="2">
        <f>IF($AV1172="","",$R1172)</f>
        <v/>
      </c>
      <c r="AX1172" s="2">
        <f>IF($AV1172="","",IF($AB1172=0,$R1172,0))</f>
        <v/>
      </c>
      <c r="AY1172" s="2">
        <f>IF($AV1172="","",IF(AND($Z1172=0,COUNTIF('AR SALES'!$L$2:$L$2501,$L1172)=0),"YES",""))</f>
        <v/>
      </c>
      <c r="AZ1172" s="2">
        <f>IF($AV1172="","",IFERROR(VLOOKUP($AU1172,CODES!$A:$B,2,FALSE),"NO CODE"))</f>
        <v/>
      </c>
      <c r="BA1172" s="2">
        <f>IF(""&amp;$F1172&lt;&gt;"4","",IF($AY1172="YES","",IF(ROUND(SUMIFS($AE$2:$AE$4001,$L$2:$L$4001,$L1172,$F$2:$F$4001,"4")-SUMIFS('AR SALES'!$Y$2:$Y$2501,'AR SALES'!$L$2:$L$2501,$L1172,'AR SALES'!$AD$2:$AD$2501,"OFF"),2)=0,"","STALE")))</f>
        <v/>
      </c>
      <c r="BB1172" s="2">
        <f>IF(OR(""&amp;$F1172="2",""&amp;$F1172="4",""&amp;$F1172="G",""&amp;$F1172="H"),IF($AY1172="YES","",IF($AB1172&lt;&gt;0,"",IF(COUNTIFS('AR SALES'!$L$2:$L$2501,$L1172,'AR SALES'!$AD$2:$AD$2501,IF(""&amp;$F1172="4","OFF","ON"),'AR SALES'!$AF$2:$AF$2501,"Y")&gt;0,"","NO EXEMPTION"))),"")</f>
        <v/>
      </c>
    </row>
    <row r="1173">
      <c r="AT1173" s="2">
        <f>IF($L1173="","",IFERROR(INDEX('AR SALES'!$H$2:$H$2501,MATCH(""&amp;$L1173,'AR SALES'!$AE$2:$AE$2501,0)),""))</f>
        <v/>
      </c>
      <c r="AU1173" s="2">
        <f>IF($L1173="","",IF($A1173&lt;&gt;"GA","",IF($E1173="FULTON",IF(ISNUMBER(SEARCH("COLLEGE PARK",$AT1173)),"FULTON (COLLEGE PARK)",IF(ISNUMBER(SEARCH("HAPEVILLE",$AT1173)),"FULTON (HAPEVILLE)",IF(ISNUMBER(SEARCH("EAST POINT",$AT1173)),"FULTON (EAST POINT)",IF(ISNUMBER(SEARCH("ATLANTA",$AT1173)),"FULTON (ATL LIMITS)","FULTON")))),IF($E1173="DEKALB",IF(ISNUMBER(SEARCH("ATLANTA",$AT1173)),"DEKALB (ATL LIMITS)","DEKALB"),IF(AND($E1173="CLAYTON",ISNUMBER(SEARCH("COLLEGE PARK",$AT1173))),"CLAYTON (COLLEGE PARK)",$E1173)))))</f>
        <v/>
      </c>
      <c r="AV1173" s="2">
        <f>IF($L1173="","",IF(""&amp;$F1173="2","DIESEL",IF(OR(""&amp;$F1173="G",""&amp;$F1173="H"),"GAS","")))</f>
        <v/>
      </c>
      <c r="AW1173" s="2">
        <f>IF($AV1173="","",$R1173)</f>
        <v/>
      </c>
      <c r="AX1173" s="2">
        <f>IF($AV1173="","",IF($AB1173=0,$R1173,0))</f>
        <v/>
      </c>
      <c r="AY1173" s="2">
        <f>IF($AV1173="","",IF(AND($Z1173=0,COUNTIF('AR SALES'!$L$2:$L$2501,$L1173)=0),"YES",""))</f>
        <v/>
      </c>
      <c r="AZ1173" s="2">
        <f>IF($AV1173="","",IFERROR(VLOOKUP($AU1173,CODES!$A:$B,2,FALSE),"NO CODE"))</f>
        <v/>
      </c>
      <c r="BA1173" s="2">
        <f>IF(""&amp;$F1173&lt;&gt;"4","",IF($AY1173="YES","",IF(ROUND(SUMIFS($AE$2:$AE$4001,$L$2:$L$4001,$L1173,$F$2:$F$4001,"4")-SUMIFS('AR SALES'!$Y$2:$Y$2501,'AR SALES'!$L$2:$L$2501,$L1173,'AR SALES'!$AD$2:$AD$2501,"OFF"),2)=0,"","STALE")))</f>
        <v/>
      </c>
      <c r="BB1173" s="2">
        <f>IF(OR(""&amp;$F1173="2",""&amp;$F1173="4",""&amp;$F1173="G",""&amp;$F1173="H"),IF($AY1173="YES","",IF($AB1173&lt;&gt;0,"",IF(COUNTIFS('AR SALES'!$L$2:$L$2501,$L1173,'AR SALES'!$AD$2:$AD$2501,IF(""&amp;$F1173="4","OFF","ON"),'AR SALES'!$AF$2:$AF$2501,"Y")&gt;0,"","NO EXEMPTION"))),"")</f>
        <v/>
      </c>
    </row>
    <row r="1174">
      <c r="AT1174" s="2">
        <f>IF($L1174="","",IFERROR(INDEX('AR SALES'!$H$2:$H$2501,MATCH(""&amp;$L1174,'AR SALES'!$AE$2:$AE$2501,0)),""))</f>
        <v/>
      </c>
      <c r="AU1174" s="2">
        <f>IF($L1174="","",IF($A1174&lt;&gt;"GA","",IF($E1174="FULTON",IF(ISNUMBER(SEARCH("COLLEGE PARK",$AT1174)),"FULTON (COLLEGE PARK)",IF(ISNUMBER(SEARCH("HAPEVILLE",$AT1174)),"FULTON (HAPEVILLE)",IF(ISNUMBER(SEARCH("EAST POINT",$AT1174)),"FULTON (EAST POINT)",IF(ISNUMBER(SEARCH("ATLANTA",$AT1174)),"FULTON (ATL LIMITS)","FULTON")))),IF($E1174="DEKALB",IF(ISNUMBER(SEARCH("ATLANTA",$AT1174)),"DEKALB (ATL LIMITS)","DEKALB"),IF(AND($E1174="CLAYTON",ISNUMBER(SEARCH("COLLEGE PARK",$AT1174))),"CLAYTON (COLLEGE PARK)",$E1174)))))</f>
        <v/>
      </c>
      <c r="AV1174" s="2">
        <f>IF($L1174="","",IF(""&amp;$F1174="2","DIESEL",IF(OR(""&amp;$F1174="G",""&amp;$F1174="H"),"GAS","")))</f>
        <v/>
      </c>
      <c r="AW1174" s="2">
        <f>IF($AV1174="","",$R1174)</f>
        <v/>
      </c>
      <c r="AX1174" s="2">
        <f>IF($AV1174="","",IF($AB1174=0,$R1174,0))</f>
        <v/>
      </c>
      <c r="AY1174" s="2">
        <f>IF($AV1174="","",IF(AND($Z1174=0,COUNTIF('AR SALES'!$L$2:$L$2501,$L1174)=0),"YES",""))</f>
        <v/>
      </c>
      <c r="AZ1174" s="2">
        <f>IF($AV1174="","",IFERROR(VLOOKUP($AU1174,CODES!$A:$B,2,FALSE),"NO CODE"))</f>
        <v/>
      </c>
      <c r="BA1174" s="2">
        <f>IF(""&amp;$F1174&lt;&gt;"4","",IF($AY1174="YES","",IF(ROUND(SUMIFS($AE$2:$AE$4001,$L$2:$L$4001,$L1174,$F$2:$F$4001,"4")-SUMIFS('AR SALES'!$Y$2:$Y$2501,'AR SALES'!$L$2:$L$2501,$L1174,'AR SALES'!$AD$2:$AD$2501,"OFF"),2)=0,"","STALE")))</f>
        <v/>
      </c>
      <c r="BB1174" s="2">
        <f>IF(OR(""&amp;$F1174="2",""&amp;$F1174="4",""&amp;$F1174="G",""&amp;$F1174="H"),IF($AY1174="YES","",IF($AB1174&lt;&gt;0,"",IF(COUNTIFS('AR SALES'!$L$2:$L$2501,$L1174,'AR SALES'!$AD$2:$AD$2501,IF(""&amp;$F1174="4","OFF","ON"),'AR SALES'!$AF$2:$AF$2501,"Y")&gt;0,"","NO EXEMPTION"))),"")</f>
        <v/>
      </c>
    </row>
    <row r="1175">
      <c r="AT1175" s="2">
        <f>IF($L1175="","",IFERROR(INDEX('AR SALES'!$H$2:$H$2501,MATCH(""&amp;$L1175,'AR SALES'!$AE$2:$AE$2501,0)),""))</f>
        <v/>
      </c>
      <c r="AU1175" s="2">
        <f>IF($L1175="","",IF($A1175&lt;&gt;"GA","",IF($E1175="FULTON",IF(ISNUMBER(SEARCH("COLLEGE PARK",$AT1175)),"FULTON (COLLEGE PARK)",IF(ISNUMBER(SEARCH("HAPEVILLE",$AT1175)),"FULTON (HAPEVILLE)",IF(ISNUMBER(SEARCH("EAST POINT",$AT1175)),"FULTON (EAST POINT)",IF(ISNUMBER(SEARCH("ATLANTA",$AT1175)),"FULTON (ATL LIMITS)","FULTON")))),IF($E1175="DEKALB",IF(ISNUMBER(SEARCH("ATLANTA",$AT1175)),"DEKALB (ATL LIMITS)","DEKALB"),IF(AND($E1175="CLAYTON",ISNUMBER(SEARCH("COLLEGE PARK",$AT1175))),"CLAYTON (COLLEGE PARK)",$E1175)))))</f>
        <v/>
      </c>
      <c r="AV1175" s="2">
        <f>IF($L1175="","",IF(""&amp;$F1175="2","DIESEL",IF(OR(""&amp;$F1175="G",""&amp;$F1175="H"),"GAS","")))</f>
        <v/>
      </c>
      <c r="AW1175" s="2">
        <f>IF($AV1175="","",$R1175)</f>
        <v/>
      </c>
      <c r="AX1175" s="2">
        <f>IF($AV1175="","",IF($AB1175=0,$R1175,0))</f>
        <v/>
      </c>
      <c r="AY1175" s="2">
        <f>IF($AV1175="","",IF(AND($Z1175=0,COUNTIF('AR SALES'!$L$2:$L$2501,$L1175)=0),"YES",""))</f>
        <v/>
      </c>
      <c r="AZ1175" s="2">
        <f>IF($AV1175="","",IFERROR(VLOOKUP($AU1175,CODES!$A:$B,2,FALSE),"NO CODE"))</f>
        <v/>
      </c>
      <c r="BA1175" s="2">
        <f>IF(""&amp;$F1175&lt;&gt;"4","",IF($AY1175="YES","",IF(ROUND(SUMIFS($AE$2:$AE$4001,$L$2:$L$4001,$L1175,$F$2:$F$4001,"4")-SUMIFS('AR SALES'!$Y$2:$Y$2501,'AR SALES'!$L$2:$L$2501,$L1175,'AR SALES'!$AD$2:$AD$2501,"OFF"),2)=0,"","STALE")))</f>
        <v/>
      </c>
      <c r="BB1175" s="2">
        <f>IF(OR(""&amp;$F1175="2",""&amp;$F1175="4",""&amp;$F1175="G",""&amp;$F1175="H"),IF($AY1175="YES","",IF($AB1175&lt;&gt;0,"",IF(COUNTIFS('AR SALES'!$L$2:$L$2501,$L1175,'AR SALES'!$AD$2:$AD$2501,IF(""&amp;$F1175="4","OFF","ON"),'AR SALES'!$AF$2:$AF$2501,"Y")&gt;0,"","NO EXEMPTION"))),"")</f>
        <v/>
      </c>
    </row>
    <row r="1176">
      <c r="AT1176" s="2">
        <f>IF($L1176="","",IFERROR(INDEX('AR SALES'!$H$2:$H$2501,MATCH(""&amp;$L1176,'AR SALES'!$AE$2:$AE$2501,0)),""))</f>
        <v/>
      </c>
      <c r="AU1176" s="2">
        <f>IF($L1176="","",IF($A1176&lt;&gt;"GA","",IF($E1176="FULTON",IF(ISNUMBER(SEARCH("COLLEGE PARK",$AT1176)),"FULTON (COLLEGE PARK)",IF(ISNUMBER(SEARCH("HAPEVILLE",$AT1176)),"FULTON (HAPEVILLE)",IF(ISNUMBER(SEARCH("EAST POINT",$AT1176)),"FULTON (EAST POINT)",IF(ISNUMBER(SEARCH("ATLANTA",$AT1176)),"FULTON (ATL LIMITS)","FULTON")))),IF($E1176="DEKALB",IF(ISNUMBER(SEARCH("ATLANTA",$AT1176)),"DEKALB (ATL LIMITS)","DEKALB"),IF(AND($E1176="CLAYTON",ISNUMBER(SEARCH("COLLEGE PARK",$AT1176))),"CLAYTON (COLLEGE PARK)",$E1176)))))</f>
        <v/>
      </c>
      <c r="AV1176" s="2">
        <f>IF($L1176="","",IF(""&amp;$F1176="2","DIESEL",IF(OR(""&amp;$F1176="G",""&amp;$F1176="H"),"GAS","")))</f>
        <v/>
      </c>
      <c r="AW1176" s="2">
        <f>IF($AV1176="","",$R1176)</f>
        <v/>
      </c>
      <c r="AX1176" s="2">
        <f>IF($AV1176="","",IF($AB1176=0,$R1176,0))</f>
        <v/>
      </c>
      <c r="AY1176" s="2">
        <f>IF($AV1176="","",IF(AND($Z1176=0,COUNTIF('AR SALES'!$L$2:$L$2501,$L1176)=0),"YES",""))</f>
        <v/>
      </c>
      <c r="AZ1176" s="2">
        <f>IF($AV1176="","",IFERROR(VLOOKUP($AU1176,CODES!$A:$B,2,FALSE),"NO CODE"))</f>
        <v/>
      </c>
      <c r="BA1176" s="2">
        <f>IF(""&amp;$F1176&lt;&gt;"4","",IF($AY1176="YES","",IF(ROUND(SUMIFS($AE$2:$AE$4001,$L$2:$L$4001,$L1176,$F$2:$F$4001,"4")-SUMIFS('AR SALES'!$Y$2:$Y$2501,'AR SALES'!$L$2:$L$2501,$L1176,'AR SALES'!$AD$2:$AD$2501,"OFF"),2)=0,"","STALE")))</f>
        <v/>
      </c>
      <c r="BB1176" s="2">
        <f>IF(OR(""&amp;$F1176="2",""&amp;$F1176="4",""&amp;$F1176="G",""&amp;$F1176="H"),IF($AY1176="YES","",IF($AB1176&lt;&gt;0,"",IF(COUNTIFS('AR SALES'!$L$2:$L$2501,$L1176,'AR SALES'!$AD$2:$AD$2501,IF(""&amp;$F1176="4","OFF","ON"),'AR SALES'!$AF$2:$AF$2501,"Y")&gt;0,"","NO EXEMPTION"))),"")</f>
        <v/>
      </c>
    </row>
    <row r="1177">
      <c r="AT1177" s="2">
        <f>IF($L1177="","",IFERROR(INDEX('AR SALES'!$H$2:$H$2501,MATCH(""&amp;$L1177,'AR SALES'!$AE$2:$AE$2501,0)),""))</f>
        <v/>
      </c>
      <c r="AU1177" s="2">
        <f>IF($L1177="","",IF($A1177&lt;&gt;"GA","",IF($E1177="FULTON",IF(ISNUMBER(SEARCH("COLLEGE PARK",$AT1177)),"FULTON (COLLEGE PARK)",IF(ISNUMBER(SEARCH("HAPEVILLE",$AT1177)),"FULTON (HAPEVILLE)",IF(ISNUMBER(SEARCH("EAST POINT",$AT1177)),"FULTON (EAST POINT)",IF(ISNUMBER(SEARCH("ATLANTA",$AT1177)),"FULTON (ATL LIMITS)","FULTON")))),IF($E1177="DEKALB",IF(ISNUMBER(SEARCH("ATLANTA",$AT1177)),"DEKALB (ATL LIMITS)","DEKALB"),IF(AND($E1177="CLAYTON",ISNUMBER(SEARCH("COLLEGE PARK",$AT1177))),"CLAYTON (COLLEGE PARK)",$E1177)))))</f>
        <v/>
      </c>
      <c r="AV1177" s="2">
        <f>IF($L1177="","",IF(""&amp;$F1177="2","DIESEL",IF(OR(""&amp;$F1177="G",""&amp;$F1177="H"),"GAS","")))</f>
        <v/>
      </c>
      <c r="AW1177" s="2">
        <f>IF($AV1177="","",$R1177)</f>
        <v/>
      </c>
      <c r="AX1177" s="2">
        <f>IF($AV1177="","",IF($AB1177=0,$R1177,0))</f>
        <v/>
      </c>
      <c r="AY1177" s="2">
        <f>IF($AV1177="","",IF(AND($Z1177=0,COUNTIF('AR SALES'!$L$2:$L$2501,$L1177)=0),"YES",""))</f>
        <v/>
      </c>
      <c r="AZ1177" s="2">
        <f>IF($AV1177="","",IFERROR(VLOOKUP($AU1177,CODES!$A:$B,2,FALSE),"NO CODE"))</f>
        <v/>
      </c>
      <c r="BA1177" s="2">
        <f>IF(""&amp;$F1177&lt;&gt;"4","",IF($AY1177="YES","",IF(ROUND(SUMIFS($AE$2:$AE$4001,$L$2:$L$4001,$L1177,$F$2:$F$4001,"4")-SUMIFS('AR SALES'!$Y$2:$Y$2501,'AR SALES'!$L$2:$L$2501,$L1177,'AR SALES'!$AD$2:$AD$2501,"OFF"),2)=0,"","STALE")))</f>
        <v/>
      </c>
      <c r="BB1177" s="2">
        <f>IF(OR(""&amp;$F1177="2",""&amp;$F1177="4",""&amp;$F1177="G",""&amp;$F1177="H"),IF($AY1177="YES","",IF($AB1177&lt;&gt;0,"",IF(COUNTIFS('AR SALES'!$L$2:$L$2501,$L1177,'AR SALES'!$AD$2:$AD$2501,IF(""&amp;$F1177="4","OFF","ON"),'AR SALES'!$AF$2:$AF$2501,"Y")&gt;0,"","NO EXEMPTION"))),"")</f>
        <v/>
      </c>
    </row>
    <row r="1178">
      <c r="AT1178" s="2">
        <f>IF($L1178="","",IFERROR(INDEX('AR SALES'!$H$2:$H$2501,MATCH(""&amp;$L1178,'AR SALES'!$AE$2:$AE$2501,0)),""))</f>
        <v/>
      </c>
      <c r="AU1178" s="2">
        <f>IF($L1178="","",IF($A1178&lt;&gt;"GA","",IF($E1178="FULTON",IF(ISNUMBER(SEARCH("COLLEGE PARK",$AT1178)),"FULTON (COLLEGE PARK)",IF(ISNUMBER(SEARCH("HAPEVILLE",$AT1178)),"FULTON (HAPEVILLE)",IF(ISNUMBER(SEARCH("EAST POINT",$AT1178)),"FULTON (EAST POINT)",IF(ISNUMBER(SEARCH("ATLANTA",$AT1178)),"FULTON (ATL LIMITS)","FULTON")))),IF($E1178="DEKALB",IF(ISNUMBER(SEARCH("ATLANTA",$AT1178)),"DEKALB (ATL LIMITS)","DEKALB"),IF(AND($E1178="CLAYTON",ISNUMBER(SEARCH("COLLEGE PARK",$AT1178))),"CLAYTON (COLLEGE PARK)",$E1178)))))</f>
        <v/>
      </c>
      <c r="AV1178" s="2">
        <f>IF($L1178="","",IF(""&amp;$F1178="2","DIESEL",IF(OR(""&amp;$F1178="G",""&amp;$F1178="H"),"GAS","")))</f>
        <v/>
      </c>
      <c r="AW1178" s="2">
        <f>IF($AV1178="","",$R1178)</f>
        <v/>
      </c>
      <c r="AX1178" s="2">
        <f>IF($AV1178="","",IF($AB1178=0,$R1178,0))</f>
        <v/>
      </c>
      <c r="AY1178" s="2">
        <f>IF($AV1178="","",IF(AND($Z1178=0,COUNTIF('AR SALES'!$L$2:$L$2501,$L1178)=0),"YES",""))</f>
        <v/>
      </c>
      <c r="AZ1178" s="2">
        <f>IF($AV1178="","",IFERROR(VLOOKUP($AU1178,CODES!$A:$B,2,FALSE),"NO CODE"))</f>
        <v/>
      </c>
      <c r="BA1178" s="2">
        <f>IF(""&amp;$F1178&lt;&gt;"4","",IF($AY1178="YES","",IF(ROUND(SUMIFS($AE$2:$AE$4001,$L$2:$L$4001,$L1178,$F$2:$F$4001,"4")-SUMIFS('AR SALES'!$Y$2:$Y$2501,'AR SALES'!$L$2:$L$2501,$L1178,'AR SALES'!$AD$2:$AD$2501,"OFF"),2)=0,"","STALE")))</f>
        <v/>
      </c>
      <c r="BB1178" s="2">
        <f>IF(OR(""&amp;$F1178="2",""&amp;$F1178="4",""&amp;$F1178="G",""&amp;$F1178="H"),IF($AY1178="YES","",IF($AB1178&lt;&gt;0,"",IF(COUNTIFS('AR SALES'!$L$2:$L$2501,$L1178,'AR SALES'!$AD$2:$AD$2501,IF(""&amp;$F1178="4","OFF","ON"),'AR SALES'!$AF$2:$AF$2501,"Y")&gt;0,"","NO EXEMPTION"))),"")</f>
        <v/>
      </c>
    </row>
    <row r="1179">
      <c r="AT1179" s="2">
        <f>IF($L1179="","",IFERROR(INDEX('AR SALES'!$H$2:$H$2501,MATCH(""&amp;$L1179,'AR SALES'!$AE$2:$AE$2501,0)),""))</f>
        <v/>
      </c>
      <c r="AU1179" s="2">
        <f>IF($L1179="","",IF($A1179&lt;&gt;"GA","",IF($E1179="FULTON",IF(ISNUMBER(SEARCH("COLLEGE PARK",$AT1179)),"FULTON (COLLEGE PARK)",IF(ISNUMBER(SEARCH("HAPEVILLE",$AT1179)),"FULTON (HAPEVILLE)",IF(ISNUMBER(SEARCH("EAST POINT",$AT1179)),"FULTON (EAST POINT)",IF(ISNUMBER(SEARCH("ATLANTA",$AT1179)),"FULTON (ATL LIMITS)","FULTON")))),IF($E1179="DEKALB",IF(ISNUMBER(SEARCH("ATLANTA",$AT1179)),"DEKALB (ATL LIMITS)","DEKALB"),IF(AND($E1179="CLAYTON",ISNUMBER(SEARCH("COLLEGE PARK",$AT1179))),"CLAYTON (COLLEGE PARK)",$E1179)))))</f>
        <v/>
      </c>
      <c r="AV1179" s="2">
        <f>IF($L1179="","",IF(""&amp;$F1179="2","DIESEL",IF(OR(""&amp;$F1179="G",""&amp;$F1179="H"),"GAS","")))</f>
        <v/>
      </c>
      <c r="AW1179" s="2">
        <f>IF($AV1179="","",$R1179)</f>
        <v/>
      </c>
      <c r="AX1179" s="2">
        <f>IF($AV1179="","",IF($AB1179=0,$R1179,0))</f>
        <v/>
      </c>
      <c r="AY1179" s="2">
        <f>IF($AV1179="","",IF(AND($Z1179=0,COUNTIF('AR SALES'!$L$2:$L$2501,$L1179)=0),"YES",""))</f>
        <v/>
      </c>
      <c r="AZ1179" s="2">
        <f>IF($AV1179="","",IFERROR(VLOOKUP($AU1179,CODES!$A:$B,2,FALSE),"NO CODE"))</f>
        <v/>
      </c>
      <c r="BA1179" s="2">
        <f>IF(""&amp;$F1179&lt;&gt;"4","",IF($AY1179="YES","",IF(ROUND(SUMIFS($AE$2:$AE$4001,$L$2:$L$4001,$L1179,$F$2:$F$4001,"4")-SUMIFS('AR SALES'!$Y$2:$Y$2501,'AR SALES'!$L$2:$L$2501,$L1179,'AR SALES'!$AD$2:$AD$2501,"OFF"),2)=0,"","STALE")))</f>
        <v/>
      </c>
      <c r="BB1179" s="2">
        <f>IF(OR(""&amp;$F1179="2",""&amp;$F1179="4",""&amp;$F1179="G",""&amp;$F1179="H"),IF($AY1179="YES","",IF($AB1179&lt;&gt;0,"",IF(COUNTIFS('AR SALES'!$L$2:$L$2501,$L1179,'AR SALES'!$AD$2:$AD$2501,IF(""&amp;$F1179="4","OFF","ON"),'AR SALES'!$AF$2:$AF$2501,"Y")&gt;0,"","NO EXEMPTION"))),"")</f>
        <v/>
      </c>
    </row>
    <row r="1180">
      <c r="AT1180" s="2">
        <f>IF($L1180="","",IFERROR(INDEX('AR SALES'!$H$2:$H$2501,MATCH(""&amp;$L1180,'AR SALES'!$AE$2:$AE$2501,0)),""))</f>
        <v/>
      </c>
      <c r="AU1180" s="2">
        <f>IF($L1180="","",IF($A1180&lt;&gt;"GA","",IF($E1180="FULTON",IF(ISNUMBER(SEARCH("COLLEGE PARK",$AT1180)),"FULTON (COLLEGE PARK)",IF(ISNUMBER(SEARCH("HAPEVILLE",$AT1180)),"FULTON (HAPEVILLE)",IF(ISNUMBER(SEARCH("EAST POINT",$AT1180)),"FULTON (EAST POINT)",IF(ISNUMBER(SEARCH("ATLANTA",$AT1180)),"FULTON (ATL LIMITS)","FULTON")))),IF($E1180="DEKALB",IF(ISNUMBER(SEARCH("ATLANTA",$AT1180)),"DEKALB (ATL LIMITS)","DEKALB"),IF(AND($E1180="CLAYTON",ISNUMBER(SEARCH("COLLEGE PARK",$AT1180))),"CLAYTON (COLLEGE PARK)",$E1180)))))</f>
        <v/>
      </c>
      <c r="AV1180" s="2">
        <f>IF($L1180="","",IF(""&amp;$F1180="2","DIESEL",IF(OR(""&amp;$F1180="G",""&amp;$F1180="H"),"GAS","")))</f>
        <v/>
      </c>
      <c r="AW1180" s="2">
        <f>IF($AV1180="","",$R1180)</f>
        <v/>
      </c>
      <c r="AX1180" s="2">
        <f>IF($AV1180="","",IF($AB1180=0,$R1180,0))</f>
        <v/>
      </c>
      <c r="AY1180" s="2">
        <f>IF($AV1180="","",IF(AND($Z1180=0,COUNTIF('AR SALES'!$L$2:$L$2501,$L1180)=0),"YES",""))</f>
        <v/>
      </c>
      <c r="AZ1180" s="2">
        <f>IF($AV1180="","",IFERROR(VLOOKUP($AU1180,CODES!$A:$B,2,FALSE),"NO CODE"))</f>
        <v/>
      </c>
      <c r="BA1180" s="2">
        <f>IF(""&amp;$F1180&lt;&gt;"4","",IF($AY1180="YES","",IF(ROUND(SUMIFS($AE$2:$AE$4001,$L$2:$L$4001,$L1180,$F$2:$F$4001,"4")-SUMIFS('AR SALES'!$Y$2:$Y$2501,'AR SALES'!$L$2:$L$2501,$L1180,'AR SALES'!$AD$2:$AD$2501,"OFF"),2)=0,"","STALE")))</f>
        <v/>
      </c>
      <c r="BB1180" s="2">
        <f>IF(OR(""&amp;$F1180="2",""&amp;$F1180="4",""&amp;$F1180="G",""&amp;$F1180="H"),IF($AY1180="YES","",IF($AB1180&lt;&gt;0,"",IF(COUNTIFS('AR SALES'!$L$2:$L$2501,$L1180,'AR SALES'!$AD$2:$AD$2501,IF(""&amp;$F1180="4","OFF","ON"),'AR SALES'!$AF$2:$AF$2501,"Y")&gt;0,"","NO EXEMPTION"))),"")</f>
        <v/>
      </c>
    </row>
    <row r="1181">
      <c r="AT1181" s="2">
        <f>IF($L1181="","",IFERROR(INDEX('AR SALES'!$H$2:$H$2501,MATCH(""&amp;$L1181,'AR SALES'!$AE$2:$AE$2501,0)),""))</f>
        <v/>
      </c>
      <c r="AU1181" s="2">
        <f>IF($L1181="","",IF($A1181&lt;&gt;"GA","",IF($E1181="FULTON",IF(ISNUMBER(SEARCH("COLLEGE PARK",$AT1181)),"FULTON (COLLEGE PARK)",IF(ISNUMBER(SEARCH("HAPEVILLE",$AT1181)),"FULTON (HAPEVILLE)",IF(ISNUMBER(SEARCH("EAST POINT",$AT1181)),"FULTON (EAST POINT)",IF(ISNUMBER(SEARCH("ATLANTA",$AT1181)),"FULTON (ATL LIMITS)","FULTON")))),IF($E1181="DEKALB",IF(ISNUMBER(SEARCH("ATLANTA",$AT1181)),"DEKALB (ATL LIMITS)","DEKALB"),IF(AND($E1181="CLAYTON",ISNUMBER(SEARCH("COLLEGE PARK",$AT1181))),"CLAYTON (COLLEGE PARK)",$E1181)))))</f>
        <v/>
      </c>
      <c r="AV1181" s="2">
        <f>IF($L1181="","",IF(""&amp;$F1181="2","DIESEL",IF(OR(""&amp;$F1181="G",""&amp;$F1181="H"),"GAS","")))</f>
        <v/>
      </c>
      <c r="AW1181" s="2">
        <f>IF($AV1181="","",$R1181)</f>
        <v/>
      </c>
      <c r="AX1181" s="2">
        <f>IF($AV1181="","",IF($AB1181=0,$R1181,0))</f>
        <v/>
      </c>
      <c r="AY1181" s="2">
        <f>IF($AV1181="","",IF(AND($Z1181=0,COUNTIF('AR SALES'!$L$2:$L$2501,$L1181)=0),"YES",""))</f>
        <v/>
      </c>
      <c r="AZ1181" s="2">
        <f>IF($AV1181="","",IFERROR(VLOOKUP($AU1181,CODES!$A:$B,2,FALSE),"NO CODE"))</f>
        <v/>
      </c>
      <c r="BA1181" s="2">
        <f>IF(""&amp;$F1181&lt;&gt;"4","",IF($AY1181="YES","",IF(ROUND(SUMIFS($AE$2:$AE$4001,$L$2:$L$4001,$L1181,$F$2:$F$4001,"4")-SUMIFS('AR SALES'!$Y$2:$Y$2501,'AR SALES'!$L$2:$L$2501,$L1181,'AR SALES'!$AD$2:$AD$2501,"OFF"),2)=0,"","STALE")))</f>
        <v/>
      </c>
      <c r="BB1181" s="2">
        <f>IF(OR(""&amp;$F1181="2",""&amp;$F1181="4",""&amp;$F1181="G",""&amp;$F1181="H"),IF($AY1181="YES","",IF($AB1181&lt;&gt;0,"",IF(COUNTIFS('AR SALES'!$L$2:$L$2501,$L1181,'AR SALES'!$AD$2:$AD$2501,IF(""&amp;$F1181="4","OFF","ON"),'AR SALES'!$AF$2:$AF$2501,"Y")&gt;0,"","NO EXEMPTION"))),"")</f>
        <v/>
      </c>
    </row>
    <row r="1182">
      <c r="AT1182" s="2">
        <f>IF($L1182="","",IFERROR(INDEX('AR SALES'!$H$2:$H$2501,MATCH(""&amp;$L1182,'AR SALES'!$AE$2:$AE$2501,0)),""))</f>
        <v/>
      </c>
      <c r="AU1182" s="2">
        <f>IF($L1182="","",IF($A1182&lt;&gt;"GA","",IF($E1182="FULTON",IF(ISNUMBER(SEARCH("COLLEGE PARK",$AT1182)),"FULTON (COLLEGE PARK)",IF(ISNUMBER(SEARCH("HAPEVILLE",$AT1182)),"FULTON (HAPEVILLE)",IF(ISNUMBER(SEARCH("EAST POINT",$AT1182)),"FULTON (EAST POINT)",IF(ISNUMBER(SEARCH("ATLANTA",$AT1182)),"FULTON (ATL LIMITS)","FULTON")))),IF($E1182="DEKALB",IF(ISNUMBER(SEARCH("ATLANTA",$AT1182)),"DEKALB (ATL LIMITS)","DEKALB"),IF(AND($E1182="CLAYTON",ISNUMBER(SEARCH("COLLEGE PARK",$AT1182))),"CLAYTON (COLLEGE PARK)",$E1182)))))</f>
        <v/>
      </c>
      <c r="AV1182" s="2">
        <f>IF($L1182="","",IF(""&amp;$F1182="2","DIESEL",IF(OR(""&amp;$F1182="G",""&amp;$F1182="H"),"GAS","")))</f>
        <v/>
      </c>
      <c r="AW1182" s="2">
        <f>IF($AV1182="","",$R1182)</f>
        <v/>
      </c>
      <c r="AX1182" s="2">
        <f>IF($AV1182="","",IF($AB1182=0,$R1182,0))</f>
        <v/>
      </c>
      <c r="AY1182" s="2">
        <f>IF($AV1182="","",IF(AND($Z1182=0,COUNTIF('AR SALES'!$L$2:$L$2501,$L1182)=0),"YES",""))</f>
        <v/>
      </c>
      <c r="AZ1182" s="2">
        <f>IF($AV1182="","",IFERROR(VLOOKUP($AU1182,CODES!$A:$B,2,FALSE),"NO CODE"))</f>
        <v/>
      </c>
      <c r="BA1182" s="2">
        <f>IF(""&amp;$F1182&lt;&gt;"4","",IF($AY1182="YES","",IF(ROUND(SUMIFS($AE$2:$AE$4001,$L$2:$L$4001,$L1182,$F$2:$F$4001,"4")-SUMIFS('AR SALES'!$Y$2:$Y$2501,'AR SALES'!$L$2:$L$2501,$L1182,'AR SALES'!$AD$2:$AD$2501,"OFF"),2)=0,"","STALE")))</f>
        <v/>
      </c>
      <c r="BB1182" s="2">
        <f>IF(OR(""&amp;$F1182="2",""&amp;$F1182="4",""&amp;$F1182="G",""&amp;$F1182="H"),IF($AY1182="YES","",IF($AB1182&lt;&gt;0,"",IF(COUNTIFS('AR SALES'!$L$2:$L$2501,$L1182,'AR SALES'!$AD$2:$AD$2501,IF(""&amp;$F1182="4","OFF","ON"),'AR SALES'!$AF$2:$AF$2501,"Y")&gt;0,"","NO EXEMPTION"))),"")</f>
        <v/>
      </c>
    </row>
    <row r="1183">
      <c r="AT1183" s="2">
        <f>IF($L1183="","",IFERROR(INDEX('AR SALES'!$H$2:$H$2501,MATCH(""&amp;$L1183,'AR SALES'!$AE$2:$AE$2501,0)),""))</f>
        <v/>
      </c>
      <c r="AU1183" s="2">
        <f>IF($L1183="","",IF($A1183&lt;&gt;"GA","",IF($E1183="FULTON",IF(ISNUMBER(SEARCH("COLLEGE PARK",$AT1183)),"FULTON (COLLEGE PARK)",IF(ISNUMBER(SEARCH("HAPEVILLE",$AT1183)),"FULTON (HAPEVILLE)",IF(ISNUMBER(SEARCH("EAST POINT",$AT1183)),"FULTON (EAST POINT)",IF(ISNUMBER(SEARCH("ATLANTA",$AT1183)),"FULTON (ATL LIMITS)","FULTON")))),IF($E1183="DEKALB",IF(ISNUMBER(SEARCH("ATLANTA",$AT1183)),"DEKALB (ATL LIMITS)","DEKALB"),IF(AND($E1183="CLAYTON",ISNUMBER(SEARCH("COLLEGE PARK",$AT1183))),"CLAYTON (COLLEGE PARK)",$E1183)))))</f>
        <v/>
      </c>
      <c r="AV1183" s="2">
        <f>IF($L1183="","",IF(""&amp;$F1183="2","DIESEL",IF(OR(""&amp;$F1183="G",""&amp;$F1183="H"),"GAS","")))</f>
        <v/>
      </c>
      <c r="AW1183" s="2">
        <f>IF($AV1183="","",$R1183)</f>
        <v/>
      </c>
      <c r="AX1183" s="2">
        <f>IF($AV1183="","",IF($AB1183=0,$R1183,0))</f>
        <v/>
      </c>
      <c r="AY1183" s="2">
        <f>IF($AV1183="","",IF(AND($Z1183=0,COUNTIF('AR SALES'!$L$2:$L$2501,$L1183)=0),"YES",""))</f>
        <v/>
      </c>
      <c r="AZ1183" s="2">
        <f>IF($AV1183="","",IFERROR(VLOOKUP($AU1183,CODES!$A:$B,2,FALSE),"NO CODE"))</f>
        <v/>
      </c>
      <c r="BA1183" s="2">
        <f>IF(""&amp;$F1183&lt;&gt;"4","",IF($AY1183="YES","",IF(ROUND(SUMIFS($AE$2:$AE$4001,$L$2:$L$4001,$L1183,$F$2:$F$4001,"4")-SUMIFS('AR SALES'!$Y$2:$Y$2501,'AR SALES'!$L$2:$L$2501,$L1183,'AR SALES'!$AD$2:$AD$2501,"OFF"),2)=0,"","STALE")))</f>
        <v/>
      </c>
      <c r="BB1183" s="2">
        <f>IF(OR(""&amp;$F1183="2",""&amp;$F1183="4",""&amp;$F1183="G",""&amp;$F1183="H"),IF($AY1183="YES","",IF($AB1183&lt;&gt;0,"",IF(COUNTIFS('AR SALES'!$L$2:$L$2501,$L1183,'AR SALES'!$AD$2:$AD$2501,IF(""&amp;$F1183="4","OFF","ON"),'AR SALES'!$AF$2:$AF$2501,"Y")&gt;0,"","NO EXEMPTION"))),"")</f>
        <v/>
      </c>
    </row>
    <row r="1184">
      <c r="AT1184" s="2">
        <f>IF($L1184="","",IFERROR(INDEX('AR SALES'!$H$2:$H$2501,MATCH(""&amp;$L1184,'AR SALES'!$AE$2:$AE$2501,0)),""))</f>
        <v/>
      </c>
      <c r="AU1184" s="2">
        <f>IF($L1184="","",IF($A1184&lt;&gt;"GA","",IF($E1184="FULTON",IF(ISNUMBER(SEARCH("COLLEGE PARK",$AT1184)),"FULTON (COLLEGE PARK)",IF(ISNUMBER(SEARCH("HAPEVILLE",$AT1184)),"FULTON (HAPEVILLE)",IF(ISNUMBER(SEARCH("EAST POINT",$AT1184)),"FULTON (EAST POINT)",IF(ISNUMBER(SEARCH("ATLANTA",$AT1184)),"FULTON (ATL LIMITS)","FULTON")))),IF($E1184="DEKALB",IF(ISNUMBER(SEARCH("ATLANTA",$AT1184)),"DEKALB (ATL LIMITS)","DEKALB"),IF(AND($E1184="CLAYTON",ISNUMBER(SEARCH("COLLEGE PARK",$AT1184))),"CLAYTON (COLLEGE PARK)",$E1184)))))</f>
        <v/>
      </c>
      <c r="AV1184" s="2">
        <f>IF($L1184="","",IF(""&amp;$F1184="2","DIESEL",IF(OR(""&amp;$F1184="G",""&amp;$F1184="H"),"GAS","")))</f>
        <v/>
      </c>
      <c r="AW1184" s="2">
        <f>IF($AV1184="","",$R1184)</f>
        <v/>
      </c>
      <c r="AX1184" s="2">
        <f>IF($AV1184="","",IF($AB1184=0,$R1184,0))</f>
        <v/>
      </c>
      <c r="AY1184" s="2">
        <f>IF($AV1184="","",IF(AND($Z1184=0,COUNTIF('AR SALES'!$L$2:$L$2501,$L1184)=0),"YES",""))</f>
        <v/>
      </c>
      <c r="AZ1184" s="2">
        <f>IF($AV1184="","",IFERROR(VLOOKUP($AU1184,CODES!$A:$B,2,FALSE),"NO CODE"))</f>
        <v/>
      </c>
      <c r="BA1184" s="2">
        <f>IF(""&amp;$F1184&lt;&gt;"4","",IF($AY1184="YES","",IF(ROUND(SUMIFS($AE$2:$AE$4001,$L$2:$L$4001,$L1184,$F$2:$F$4001,"4")-SUMIFS('AR SALES'!$Y$2:$Y$2501,'AR SALES'!$L$2:$L$2501,$L1184,'AR SALES'!$AD$2:$AD$2501,"OFF"),2)=0,"","STALE")))</f>
        <v/>
      </c>
      <c r="BB1184" s="2">
        <f>IF(OR(""&amp;$F1184="2",""&amp;$F1184="4",""&amp;$F1184="G",""&amp;$F1184="H"),IF($AY1184="YES","",IF($AB1184&lt;&gt;0,"",IF(COUNTIFS('AR SALES'!$L$2:$L$2501,$L1184,'AR SALES'!$AD$2:$AD$2501,IF(""&amp;$F1184="4","OFF","ON"),'AR SALES'!$AF$2:$AF$2501,"Y")&gt;0,"","NO EXEMPTION"))),"")</f>
        <v/>
      </c>
    </row>
    <row r="1185">
      <c r="AT1185" s="2">
        <f>IF($L1185="","",IFERROR(INDEX('AR SALES'!$H$2:$H$2501,MATCH(""&amp;$L1185,'AR SALES'!$AE$2:$AE$2501,0)),""))</f>
        <v/>
      </c>
      <c r="AU1185" s="2">
        <f>IF($L1185="","",IF($A1185&lt;&gt;"GA","",IF($E1185="FULTON",IF(ISNUMBER(SEARCH("COLLEGE PARK",$AT1185)),"FULTON (COLLEGE PARK)",IF(ISNUMBER(SEARCH("HAPEVILLE",$AT1185)),"FULTON (HAPEVILLE)",IF(ISNUMBER(SEARCH("EAST POINT",$AT1185)),"FULTON (EAST POINT)",IF(ISNUMBER(SEARCH("ATLANTA",$AT1185)),"FULTON (ATL LIMITS)","FULTON")))),IF($E1185="DEKALB",IF(ISNUMBER(SEARCH("ATLANTA",$AT1185)),"DEKALB (ATL LIMITS)","DEKALB"),IF(AND($E1185="CLAYTON",ISNUMBER(SEARCH("COLLEGE PARK",$AT1185))),"CLAYTON (COLLEGE PARK)",$E1185)))))</f>
        <v/>
      </c>
      <c r="AV1185" s="2">
        <f>IF($L1185="","",IF(""&amp;$F1185="2","DIESEL",IF(OR(""&amp;$F1185="G",""&amp;$F1185="H"),"GAS","")))</f>
        <v/>
      </c>
      <c r="AW1185" s="2">
        <f>IF($AV1185="","",$R1185)</f>
        <v/>
      </c>
      <c r="AX1185" s="2">
        <f>IF($AV1185="","",IF($AB1185=0,$R1185,0))</f>
        <v/>
      </c>
      <c r="AY1185" s="2">
        <f>IF($AV1185="","",IF(AND($Z1185=0,COUNTIF('AR SALES'!$L$2:$L$2501,$L1185)=0),"YES",""))</f>
        <v/>
      </c>
      <c r="AZ1185" s="2">
        <f>IF($AV1185="","",IFERROR(VLOOKUP($AU1185,CODES!$A:$B,2,FALSE),"NO CODE"))</f>
        <v/>
      </c>
      <c r="BA1185" s="2">
        <f>IF(""&amp;$F1185&lt;&gt;"4","",IF($AY1185="YES","",IF(ROUND(SUMIFS($AE$2:$AE$4001,$L$2:$L$4001,$L1185,$F$2:$F$4001,"4")-SUMIFS('AR SALES'!$Y$2:$Y$2501,'AR SALES'!$L$2:$L$2501,$L1185,'AR SALES'!$AD$2:$AD$2501,"OFF"),2)=0,"","STALE")))</f>
        <v/>
      </c>
      <c r="BB1185" s="2">
        <f>IF(OR(""&amp;$F1185="2",""&amp;$F1185="4",""&amp;$F1185="G",""&amp;$F1185="H"),IF($AY1185="YES","",IF($AB1185&lt;&gt;0,"",IF(COUNTIFS('AR SALES'!$L$2:$L$2501,$L1185,'AR SALES'!$AD$2:$AD$2501,IF(""&amp;$F1185="4","OFF","ON"),'AR SALES'!$AF$2:$AF$2501,"Y")&gt;0,"","NO EXEMPTION"))),"")</f>
        <v/>
      </c>
    </row>
    <row r="1186">
      <c r="AT1186" s="2">
        <f>IF($L1186="","",IFERROR(INDEX('AR SALES'!$H$2:$H$2501,MATCH(""&amp;$L1186,'AR SALES'!$AE$2:$AE$2501,0)),""))</f>
        <v/>
      </c>
      <c r="AU1186" s="2">
        <f>IF($L1186="","",IF($A1186&lt;&gt;"GA","",IF($E1186="FULTON",IF(ISNUMBER(SEARCH("COLLEGE PARK",$AT1186)),"FULTON (COLLEGE PARK)",IF(ISNUMBER(SEARCH("HAPEVILLE",$AT1186)),"FULTON (HAPEVILLE)",IF(ISNUMBER(SEARCH("EAST POINT",$AT1186)),"FULTON (EAST POINT)",IF(ISNUMBER(SEARCH("ATLANTA",$AT1186)),"FULTON (ATL LIMITS)","FULTON")))),IF($E1186="DEKALB",IF(ISNUMBER(SEARCH("ATLANTA",$AT1186)),"DEKALB (ATL LIMITS)","DEKALB"),IF(AND($E1186="CLAYTON",ISNUMBER(SEARCH("COLLEGE PARK",$AT1186))),"CLAYTON (COLLEGE PARK)",$E1186)))))</f>
        <v/>
      </c>
      <c r="AV1186" s="2">
        <f>IF($L1186="","",IF(""&amp;$F1186="2","DIESEL",IF(OR(""&amp;$F1186="G",""&amp;$F1186="H"),"GAS","")))</f>
        <v/>
      </c>
      <c r="AW1186" s="2">
        <f>IF($AV1186="","",$R1186)</f>
        <v/>
      </c>
      <c r="AX1186" s="2">
        <f>IF($AV1186="","",IF($AB1186=0,$R1186,0))</f>
        <v/>
      </c>
      <c r="AY1186" s="2">
        <f>IF($AV1186="","",IF(AND($Z1186=0,COUNTIF('AR SALES'!$L$2:$L$2501,$L1186)=0),"YES",""))</f>
        <v/>
      </c>
      <c r="AZ1186" s="2">
        <f>IF($AV1186="","",IFERROR(VLOOKUP($AU1186,CODES!$A:$B,2,FALSE),"NO CODE"))</f>
        <v/>
      </c>
      <c r="BA1186" s="2">
        <f>IF(""&amp;$F1186&lt;&gt;"4","",IF($AY1186="YES","",IF(ROUND(SUMIFS($AE$2:$AE$4001,$L$2:$L$4001,$L1186,$F$2:$F$4001,"4")-SUMIFS('AR SALES'!$Y$2:$Y$2501,'AR SALES'!$L$2:$L$2501,$L1186,'AR SALES'!$AD$2:$AD$2501,"OFF"),2)=0,"","STALE")))</f>
        <v/>
      </c>
      <c r="BB1186" s="2">
        <f>IF(OR(""&amp;$F1186="2",""&amp;$F1186="4",""&amp;$F1186="G",""&amp;$F1186="H"),IF($AY1186="YES","",IF($AB1186&lt;&gt;0,"",IF(COUNTIFS('AR SALES'!$L$2:$L$2501,$L1186,'AR SALES'!$AD$2:$AD$2501,IF(""&amp;$F1186="4","OFF","ON"),'AR SALES'!$AF$2:$AF$2501,"Y")&gt;0,"","NO EXEMPTION"))),"")</f>
        <v/>
      </c>
    </row>
    <row r="1187">
      <c r="AT1187" s="2">
        <f>IF($L1187="","",IFERROR(INDEX('AR SALES'!$H$2:$H$2501,MATCH(""&amp;$L1187,'AR SALES'!$AE$2:$AE$2501,0)),""))</f>
        <v/>
      </c>
      <c r="AU1187" s="2">
        <f>IF($L1187="","",IF($A1187&lt;&gt;"GA","",IF($E1187="FULTON",IF(ISNUMBER(SEARCH("COLLEGE PARK",$AT1187)),"FULTON (COLLEGE PARK)",IF(ISNUMBER(SEARCH("HAPEVILLE",$AT1187)),"FULTON (HAPEVILLE)",IF(ISNUMBER(SEARCH("EAST POINT",$AT1187)),"FULTON (EAST POINT)",IF(ISNUMBER(SEARCH("ATLANTA",$AT1187)),"FULTON (ATL LIMITS)","FULTON")))),IF($E1187="DEKALB",IF(ISNUMBER(SEARCH("ATLANTA",$AT1187)),"DEKALB (ATL LIMITS)","DEKALB"),IF(AND($E1187="CLAYTON",ISNUMBER(SEARCH("COLLEGE PARK",$AT1187))),"CLAYTON (COLLEGE PARK)",$E1187)))))</f>
        <v/>
      </c>
      <c r="AV1187" s="2">
        <f>IF($L1187="","",IF(""&amp;$F1187="2","DIESEL",IF(OR(""&amp;$F1187="G",""&amp;$F1187="H"),"GAS","")))</f>
        <v/>
      </c>
      <c r="AW1187" s="2">
        <f>IF($AV1187="","",$R1187)</f>
        <v/>
      </c>
      <c r="AX1187" s="2">
        <f>IF($AV1187="","",IF($AB1187=0,$R1187,0))</f>
        <v/>
      </c>
      <c r="AY1187" s="2">
        <f>IF($AV1187="","",IF(AND($Z1187=0,COUNTIF('AR SALES'!$L$2:$L$2501,$L1187)=0),"YES",""))</f>
        <v/>
      </c>
      <c r="AZ1187" s="2">
        <f>IF($AV1187="","",IFERROR(VLOOKUP($AU1187,CODES!$A:$B,2,FALSE),"NO CODE"))</f>
        <v/>
      </c>
      <c r="BA1187" s="2">
        <f>IF(""&amp;$F1187&lt;&gt;"4","",IF($AY1187="YES","",IF(ROUND(SUMIFS($AE$2:$AE$4001,$L$2:$L$4001,$L1187,$F$2:$F$4001,"4")-SUMIFS('AR SALES'!$Y$2:$Y$2501,'AR SALES'!$L$2:$L$2501,$L1187,'AR SALES'!$AD$2:$AD$2501,"OFF"),2)=0,"","STALE")))</f>
        <v/>
      </c>
      <c r="BB1187" s="2">
        <f>IF(OR(""&amp;$F1187="2",""&amp;$F1187="4",""&amp;$F1187="G",""&amp;$F1187="H"),IF($AY1187="YES","",IF($AB1187&lt;&gt;0,"",IF(COUNTIFS('AR SALES'!$L$2:$L$2501,$L1187,'AR SALES'!$AD$2:$AD$2501,IF(""&amp;$F1187="4","OFF","ON"),'AR SALES'!$AF$2:$AF$2501,"Y")&gt;0,"","NO EXEMPTION"))),"")</f>
        <v/>
      </c>
    </row>
    <row r="1188">
      <c r="AT1188" s="2">
        <f>IF($L1188="","",IFERROR(INDEX('AR SALES'!$H$2:$H$2501,MATCH(""&amp;$L1188,'AR SALES'!$AE$2:$AE$2501,0)),""))</f>
        <v/>
      </c>
      <c r="AU1188" s="2">
        <f>IF($L1188="","",IF($A1188&lt;&gt;"GA","",IF($E1188="FULTON",IF(ISNUMBER(SEARCH("COLLEGE PARK",$AT1188)),"FULTON (COLLEGE PARK)",IF(ISNUMBER(SEARCH("HAPEVILLE",$AT1188)),"FULTON (HAPEVILLE)",IF(ISNUMBER(SEARCH("EAST POINT",$AT1188)),"FULTON (EAST POINT)",IF(ISNUMBER(SEARCH("ATLANTA",$AT1188)),"FULTON (ATL LIMITS)","FULTON")))),IF($E1188="DEKALB",IF(ISNUMBER(SEARCH("ATLANTA",$AT1188)),"DEKALB (ATL LIMITS)","DEKALB"),IF(AND($E1188="CLAYTON",ISNUMBER(SEARCH("COLLEGE PARK",$AT1188))),"CLAYTON (COLLEGE PARK)",$E1188)))))</f>
        <v/>
      </c>
      <c r="AV1188" s="2">
        <f>IF($L1188="","",IF(""&amp;$F1188="2","DIESEL",IF(OR(""&amp;$F1188="G",""&amp;$F1188="H"),"GAS","")))</f>
        <v/>
      </c>
      <c r="AW1188" s="2">
        <f>IF($AV1188="","",$R1188)</f>
        <v/>
      </c>
      <c r="AX1188" s="2">
        <f>IF($AV1188="","",IF($AB1188=0,$R1188,0))</f>
        <v/>
      </c>
      <c r="AY1188" s="2">
        <f>IF($AV1188="","",IF(AND($Z1188=0,COUNTIF('AR SALES'!$L$2:$L$2501,$L1188)=0),"YES",""))</f>
        <v/>
      </c>
      <c r="AZ1188" s="2">
        <f>IF($AV1188="","",IFERROR(VLOOKUP($AU1188,CODES!$A:$B,2,FALSE),"NO CODE"))</f>
        <v/>
      </c>
      <c r="BA1188" s="2">
        <f>IF(""&amp;$F1188&lt;&gt;"4","",IF($AY1188="YES","",IF(ROUND(SUMIFS($AE$2:$AE$4001,$L$2:$L$4001,$L1188,$F$2:$F$4001,"4")-SUMIFS('AR SALES'!$Y$2:$Y$2501,'AR SALES'!$L$2:$L$2501,$L1188,'AR SALES'!$AD$2:$AD$2501,"OFF"),2)=0,"","STALE")))</f>
        <v/>
      </c>
      <c r="BB1188" s="2">
        <f>IF(OR(""&amp;$F1188="2",""&amp;$F1188="4",""&amp;$F1188="G",""&amp;$F1188="H"),IF($AY1188="YES","",IF($AB1188&lt;&gt;0,"",IF(COUNTIFS('AR SALES'!$L$2:$L$2501,$L1188,'AR SALES'!$AD$2:$AD$2501,IF(""&amp;$F1188="4","OFF","ON"),'AR SALES'!$AF$2:$AF$2501,"Y")&gt;0,"","NO EXEMPTION"))),"")</f>
        <v/>
      </c>
    </row>
    <row r="1189">
      <c r="AT1189" s="2">
        <f>IF($L1189="","",IFERROR(INDEX('AR SALES'!$H$2:$H$2501,MATCH(""&amp;$L1189,'AR SALES'!$AE$2:$AE$2501,0)),""))</f>
        <v/>
      </c>
      <c r="AU1189" s="2">
        <f>IF($L1189="","",IF($A1189&lt;&gt;"GA","",IF($E1189="FULTON",IF(ISNUMBER(SEARCH("COLLEGE PARK",$AT1189)),"FULTON (COLLEGE PARK)",IF(ISNUMBER(SEARCH("HAPEVILLE",$AT1189)),"FULTON (HAPEVILLE)",IF(ISNUMBER(SEARCH("EAST POINT",$AT1189)),"FULTON (EAST POINT)",IF(ISNUMBER(SEARCH("ATLANTA",$AT1189)),"FULTON (ATL LIMITS)","FULTON")))),IF($E1189="DEKALB",IF(ISNUMBER(SEARCH("ATLANTA",$AT1189)),"DEKALB (ATL LIMITS)","DEKALB"),IF(AND($E1189="CLAYTON",ISNUMBER(SEARCH("COLLEGE PARK",$AT1189))),"CLAYTON (COLLEGE PARK)",$E1189)))))</f>
        <v/>
      </c>
      <c r="AV1189" s="2">
        <f>IF($L1189="","",IF(""&amp;$F1189="2","DIESEL",IF(OR(""&amp;$F1189="G",""&amp;$F1189="H"),"GAS","")))</f>
        <v/>
      </c>
      <c r="AW1189" s="2">
        <f>IF($AV1189="","",$R1189)</f>
        <v/>
      </c>
      <c r="AX1189" s="2">
        <f>IF($AV1189="","",IF($AB1189=0,$R1189,0))</f>
        <v/>
      </c>
      <c r="AY1189" s="2">
        <f>IF($AV1189="","",IF(AND($Z1189=0,COUNTIF('AR SALES'!$L$2:$L$2501,$L1189)=0),"YES",""))</f>
        <v/>
      </c>
      <c r="AZ1189" s="2">
        <f>IF($AV1189="","",IFERROR(VLOOKUP($AU1189,CODES!$A:$B,2,FALSE),"NO CODE"))</f>
        <v/>
      </c>
      <c r="BA1189" s="2">
        <f>IF(""&amp;$F1189&lt;&gt;"4","",IF($AY1189="YES","",IF(ROUND(SUMIFS($AE$2:$AE$4001,$L$2:$L$4001,$L1189,$F$2:$F$4001,"4")-SUMIFS('AR SALES'!$Y$2:$Y$2501,'AR SALES'!$L$2:$L$2501,$L1189,'AR SALES'!$AD$2:$AD$2501,"OFF"),2)=0,"","STALE")))</f>
        <v/>
      </c>
      <c r="BB1189" s="2">
        <f>IF(OR(""&amp;$F1189="2",""&amp;$F1189="4",""&amp;$F1189="G",""&amp;$F1189="H"),IF($AY1189="YES","",IF($AB1189&lt;&gt;0,"",IF(COUNTIFS('AR SALES'!$L$2:$L$2501,$L1189,'AR SALES'!$AD$2:$AD$2501,IF(""&amp;$F1189="4","OFF","ON"),'AR SALES'!$AF$2:$AF$2501,"Y")&gt;0,"","NO EXEMPTION"))),"")</f>
        <v/>
      </c>
    </row>
    <row r="1190">
      <c r="AT1190" s="2">
        <f>IF($L1190="","",IFERROR(INDEX('AR SALES'!$H$2:$H$2501,MATCH(""&amp;$L1190,'AR SALES'!$AE$2:$AE$2501,0)),""))</f>
        <v/>
      </c>
      <c r="AU1190" s="2">
        <f>IF($L1190="","",IF($A1190&lt;&gt;"GA","",IF($E1190="FULTON",IF(ISNUMBER(SEARCH("COLLEGE PARK",$AT1190)),"FULTON (COLLEGE PARK)",IF(ISNUMBER(SEARCH("HAPEVILLE",$AT1190)),"FULTON (HAPEVILLE)",IF(ISNUMBER(SEARCH("EAST POINT",$AT1190)),"FULTON (EAST POINT)",IF(ISNUMBER(SEARCH("ATLANTA",$AT1190)),"FULTON (ATL LIMITS)","FULTON")))),IF($E1190="DEKALB",IF(ISNUMBER(SEARCH("ATLANTA",$AT1190)),"DEKALB (ATL LIMITS)","DEKALB"),IF(AND($E1190="CLAYTON",ISNUMBER(SEARCH("COLLEGE PARK",$AT1190))),"CLAYTON (COLLEGE PARK)",$E1190)))))</f>
        <v/>
      </c>
      <c r="AV1190" s="2">
        <f>IF($L1190="","",IF(""&amp;$F1190="2","DIESEL",IF(OR(""&amp;$F1190="G",""&amp;$F1190="H"),"GAS","")))</f>
        <v/>
      </c>
      <c r="AW1190" s="2">
        <f>IF($AV1190="","",$R1190)</f>
        <v/>
      </c>
      <c r="AX1190" s="2">
        <f>IF($AV1190="","",IF($AB1190=0,$R1190,0))</f>
        <v/>
      </c>
      <c r="AY1190" s="2">
        <f>IF($AV1190="","",IF(AND($Z1190=0,COUNTIF('AR SALES'!$L$2:$L$2501,$L1190)=0),"YES",""))</f>
        <v/>
      </c>
      <c r="AZ1190" s="2">
        <f>IF($AV1190="","",IFERROR(VLOOKUP($AU1190,CODES!$A:$B,2,FALSE),"NO CODE"))</f>
        <v/>
      </c>
      <c r="BA1190" s="2">
        <f>IF(""&amp;$F1190&lt;&gt;"4","",IF($AY1190="YES","",IF(ROUND(SUMIFS($AE$2:$AE$4001,$L$2:$L$4001,$L1190,$F$2:$F$4001,"4")-SUMIFS('AR SALES'!$Y$2:$Y$2501,'AR SALES'!$L$2:$L$2501,$L1190,'AR SALES'!$AD$2:$AD$2501,"OFF"),2)=0,"","STALE")))</f>
        <v/>
      </c>
      <c r="BB1190" s="2">
        <f>IF(OR(""&amp;$F1190="2",""&amp;$F1190="4",""&amp;$F1190="G",""&amp;$F1190="H"),IF($AY1190="YES","",IF($AB1190&lt;&gt;0,"",IF(COUNTIFS('AR SALES'!$L$2:$L$2501,$L1190,'AR SALES'!$AD$2:$AD$2501,IF(""&amp;$F1190="4","OFF","ON"),'AR SALES'!$AF$2:$AF$2501,"Y")&gt;0,"","NO EXEMPTION"))),"")</f>
        <v/>
      </c>
    </row>
    <row r="1191">
      <c r="AT1191" s="2">
        <f>IF($L1191="","",IFERROR(INDEX('AR SALES'!$H$2:$H$2501,MATCH(""&amp;$L1191,'AR SALES'!$AE$2:$AE$2501,0)),""))</f>
        <v/>
      </c>
      <c r="AU1191" s="2">
        <f>IF($L1191="","",IF($A1191&lt;&gt;"GA","",IF($E1191="FULTON",IF(ISNUMBER(SEARCH("COLLEGE PARK",$AT1191)),"FULTON (COLLEGE PARK)",IF(ISNUMBER(SEARCH("HAPEVILLE",$AT1191)),"FULTON (HAPEVILLE)",IF(ISNUMBER(SEARCH("EAST POINT",$AT1191)),"FULTON (EAST POINT)",IF(ISNUMBER(SEARCH("ATLANTA",$AT1191)),"FULTON (ATL LIMITS)","FULTON")))),IF($E1191="DEKALB",IF(ISNUMBER(SEARCH("ATLANTA",$AT1191)),"DEKALB (ATL LIMITS)","DEKALB"),IF(AND($E1191="CLAYTON",ISNUMBER(SEARCH("COLLEGE PARK",$AT1191))),"CLAYTON (COLLEGE PARK)",$E1191)))))</f>
        <v/>
      </c>
      <c r="AV1191" s="2">
        <f>IF($L1191="","",IF(""&amp;$F1191="2","DIESEL",IF(OR(""&amp;$F1191="G",""&amp;$F1191="H"),"GAS","")))</f>
        <v/>
      </c>
      <c r="AW1191" s="2">
        <f>IF($AV1191="","",$R1191)</f>
        <v/>
      </c>
      <c r="AX1191" s="2">
        <f>IF($AV1191="","",IF($AB1191=0,$R1191,0))</f>
        <v/>
      </c>
      <c r="AY1191" s="2">
        <f>IF($AV1191="","",IF(AND($Z1191=0,COUNTIF('AR SALES'!$L$2:$L$2501,$L1191)=0),"YES",""))</f>
        <v/>
      </c>
      <c r="AZ1191" s="2">
        <f>IF($AV1191="","",IFERROR(VLOOKUP($AU1191,CODES!$A:$B,2,FALSE),"NO CODE"))</f>
        <v/>
      </c>
      <c r="BA1191" s="2">
        <f>IF(""&amp;$F1191&lt;&gt;"4","",IF($AY1191="YES","",IF(ROUND(SUMIFS($AE$2:$AE$4001,$L$2:$L$4001,$L1191,$F$2:$F$4001,"4")-SUMIFS('AR SALES'!$Y$2:$Y$2501,'AR SALES'!$L$2:$L$2501,$L1191,'AR SALES'!$AD$2:$AD$2501,"OFF"),2)=0,"","STALE")))</f>
        <v/>
      </c>
      <c r="BB1191" s="2">
        <f>IF(OR(""&amp;$F1191="2",""&amp;$F1191="4",""&amp;$F1191="G",""&amp;$F1191="H"),IF($AY1191="YES","",IF($AB1191&lt;&gt;0,"",IF(COUNTIFS('AR SALES'!$L$2:$L$2501,$L1191,'AR SALES'!$AD$2:$AD$2501,IF(""&amp;$F1191="4","OFF","ON"),'AR SALES'!$AF$2:$AF$2501,"Y")&gt;0,"","NO EXEMPTION"))),"")</f>
        <v/>
      </c>
    </row>
    <row r="1192">
      <c r="AT1192" s="2">
        <f>IF($L1192="","",IFERROR(INDEX('AR SALES'!$H$2:$H$2501,MATCH(""&amp;$L1192,'AR SALES'!$AE$2:$AE$2501,0)),""))</f>
        <v/>
      </c>
      <c r="AU1192" s="2">
        <f>IF($L1192="","",IF($A1192&lt;&gt;"GA","",IF($E1192="FULTON",IF(ISNUMBER(SEARCH("COLLEGE PARK",$AT1192)),"FULTON (COLLEGE PARK)",IF(ISNUMBER(SEARCH("HAPEVILLE",$AT1192)),"FULTON (HAPEVILLE)",IF(ISNUMBER(SEARCH("EAST POINT",$AT1192)),"FULTON (EAST POINT)",IF(ISNUMBER(SEARCH("ATLANTA",$AT1192)),"FULTON (ATL LIMITS)","FULTON")))),IF($E1192="DEKALB",IF(ISNUMBER(SEARCH("ATLANTA",$AT1192)),"DEKALB (ATL LIMITS)","DEKALB"),IF(AND($E1192="CLAYTON",ISNUMBER(SEARCH("COLLEGE PARK",$AT1192))),"CLAYTON (COLLEGE PARK)",$E1192)))))</f>
        <v/>
      </c>
      <c r="AV1192" s="2">
        <f>IF($L1192="","",IF(""&amp;$F1192="2","DIESEL",IF(OR(""&amp;$F1192="G",""&amp;$F1192="H"),"GAS","")))</f>
        <v/>
      </c>
      <c r="AW1192" s="2">
        <f>IF($AV1192="","",$R1192)</f>
        <v/>
      </c>
      <c r="AX1192" s="2">
        <f>IF($AV1192="","",IF($AB1192=0,$R1192,0))</f>
        <v/>
      </c>
      <c r="AY1192" s="2">
        <f>IF($AV1192="","",IF(AND($Z1192=0,COUNTIF('AR SALES'!$L$2:$L$2501,$L1192)=0),"YES",""))</f>
        <v/>
      </c>
      <c r="AZ1192" s="2">
        <f>IF($AV1192="","",IFERROR(VLOOKUP($AU1192,CODES!$A:$B,2,FALSE),"NO CODE"))</f>
        <v/>
      </c>
      <c r="BA1192" s="2">
        <f>IF(""&amp;$F1192&lt;&gt;"4","",IF($AY1192="YES","",IF(ROUND(SUMIFS($AE$2:$AE$4001,$L$2:$L$4001,$L1192,$F$2:$F$4001,"4")-SUMIFS('AR SALES'!$Y$2:$Y$2501,'AR SALES'!$L$2:$L$2501,$L1192,'AR SALES'!$AD$2:$AD$2501,"OFF"),2)=0,"","STALE")))</f>
        <v/>
      </c>
      <c r="BB1192" s="2">
        <f>IF(OR(""&amp;$F1192="2",""&amp;$F1192="4",""&amp;$F1192="G",""&amp;$F1192="H"),IF($AY1192="YES","",IF($AB1192&lt;&gt;0,"",IF(COUNTIFS('AR SALES'!$L$2:$L$2501,$L1192,'AR SALES'!$AD$2:$AD$2501,IF(""&amp;$F1192="4","OFF","ON"),'AR SALES'!$AF$2:$AF$2501,"Y")&gt;0,"","NO EXEMPTION"))),"")</f>
        <v/>
      </c>
    </row>
    <row r="1193">
      <c r="AT1193" s="2">
        <f>IF($L1193="","",IFERROR(INDEX('AR SALES'!$H$2:$H$2501,MATCH(""&amp;$L1193,'AR SALES'!$AE$2:$AE$2501,0)),""))</f>
        <v/>
      </c>
      <c r="AU1193" s="2">
        <f>IF($L1193="","",IF($A1193&lt;&gt;"GA","",IF($E1193="FULTON",IF(ISNUMBER(SEARCH("COLLEGE PARK",$AT1193)),"FULTON (COLLEGE PARK)",IF(ISNUMBER(SEARCH("HAPEVILLE",$AT1193)),"FULTON (HAPEVILLE)",IF(ISNUMBER(SEARCH("EAST POINT",$AT1193)),"FULTON (EAST POINT)",IF(ISNUMBER(SEARCH("ATLANTA",$AT1193)),"FULTON (ATL LIMITS)","FULTON")))),IF($E1193="DEKALB",IF(ISNUMBER(SEARCH("ATLANTA",$AT1193)),"DEKALB (ATL LIMITS)","DEKALB"),IF(AND($E1193="CLAYTON",ISNUMBER(SEARCH("COLLEGE PARK",$AT1193))),"CLAYTON (COLLEGE PARK)",$E1193)))))</f>
        <v/>
      </c>
      <c r="AV1193" s="2">
        <f>IF($L1193="","",IF(""&amp;$F1193="2","DIESEL",IF(OR(""&amp;$F1193="G",""&amp;$F1193="H"),"GAS","")))</f>
        <v/>
      </c>
      <c r="AW1193" s="2">
        <f>IF($AV1193="","",$R1193)</f>
        <v/>
      </c>
      <c r="AX1193" s="2">
        <f>IF($AV1193="","",IF($AB1193=0,$R1193,0))</f>
        <v/>
      </c>
      <c r="AY1193" s="2">
        <f>IF($AV1193="","",IF(AND($Z1193=0,COUNTIF('AR SALES'!$L$2:$L$2501,$L1193)=0),"YES",""))</f>
        <v/>
      </c>
      <c r="AZ1193" s="2">
        <f>IF($AV1193="","",IFERROR(VLOOKUP($AU1193,CODES!$A:$B,2,FALSE),"NO CODE"))</f>
        <v/>
      </c>
      <c r="BA1193" s="2">
        <f>IF(""&amp;$F1193&lt;&gt;"4","",IF($AY1193="YES","",IF(ROUND(SUMIFS($AE$2:$AE$4001,$L$2:$L$4001,$L1193,$F$2:$F$4001,"4")-SUMIFS('AR SALES'!$Y$2:$Y$2501,'AR SALES'!$L$2:$L$2501,$L1193,'AR SALES'!$AD$2:$AD$2501,"OFF"),2)=0,"","STALE")))</f>
        <v/>
      </c>
      <c r="BB1193" s="2">
        <f>IF(OR(""&amp;$F1193="2",""&amp;$F1193="4",""&amp;$F1193="G",""&amp;$F1193="H"),IF($AY1193="YES","",IF($AB1193&lt;&gt;0,"",IF(COUNTIFS('AR SALES'!$L$2:$L$2501,$L1193,'AR SALES'!$AD$2:$AD$2501,IF(""&amp;$F1193="4","OFF","ON"),'AR SALES'!$AF$2:$AF$2501,"Y")&gt;0,"","NO EXEMPTION"))),"")</f>
        <v/>
      </c>
    </row>
    <row r="1194">
      <c r="AT1194" s="2">
        <f>IF($L1194="","",IFERROR(INDEX('AR SALES'!$H$2:$H$2501,MATCH(""&amp;$L1194,'AR SALES'!$AE$2:$AE$2501,0)),""))</f>
        <v/>
      </c>
      <c r="AU1194" s="2">
        <f>IF($L1194="","",IF($A1194&lt;&gt;"GA","",IF($E1194="FULTON",IF(ISNUMBER(SEARCH("COLLEGE PARK",$AT1194)),"FULTON (COLLEGE PARK)",IF(ISNUMBER(SEARCH("HAPEVILLE",$AT1194)),"FULTON (HAPEVILLE)",IF(ISNUMBER(SEARCH("EAST POINT",$AT1194)),"FULTON (EAST POINT)",IF(ISNUMBER(SEARCH("ATLANTA",$AT1194)),"FULTON (ATL LIMITS)","FULTON")))),IF($E1194="DEKALB",IF(ISNUMBER(SEARCH("ATLANTA",$AT1194)),"DEKALB (ATL LIMITS)","DEKALB"),IF(AND($E1194="CLAYTON",ISNUMBER(SEARCH("COLLEGE PARK",$AT1194))),"CLAYTON (COLLEGE PARK)",$E1194)))))</f>
        <v/>
      </c>
      <c r="AV1194" s="2">
        <f>IF($L1194="","",IF(""&amp;$F1194="2","DIESEL",IF(OR(""&amp;$F1194="G",""&amp;$F1194="H"),"GAS","")))</f>
        <v/>
      </c>
      <c r="AW1194" s="2">
        <f>IF($AV1194="","",$R1194)</f>
        <v/>
      </c>
      <c r="AX1194" s="2">
        <f>IF($AV1194="","",IF($AB1194=0,$R1194,0))</f>
        <v/>
      </c>
      <c r="AY1194" s="2">
        <f>IF($AV1194="","",IF(AND($Z1194=0,COUNTIF('AR SALES'!$L$2:$L$2501,$L1194)=0),"YES",""))</f>
        <v/>
      </c>
      <c r="AZ1194" s="2">
        <f>IF($AV1194="","",IFERROR(VLOOKUP($AU1194,CODES!$A:$B,2,FALSE),"NO CODE"))</f>
        <v/>
      </c>
      <c r="BA1194" s="2">
        <f>IF(""&amp;$F1194&lt;&gt;"4","",IF($AY1194="YES","",IF(ROUND(SUMIFS($AE$2:$AE$4001,$L$2:$L$4001,$L1194,$F$2:$F$4001,"4")-SUMIFS('AR SALES'!$Y$2:$Y$2501,'AR SALES'!$L$2:$L$2501,$L1194,'AR SALES'!$AD$2:$AD$2501,"OFF"),2)=0,"","STALE")))</f>
        <v/>
      </c>
      <c r="BB1194" s="2">
        <f>IF(OR(""&amp;$F1194="2",""&amp;$F1194="4",""&amp;$F1194="G",""&amp;$F1194="H"),IF($AY1194="YES","",IF($AB1194&lt;&gt;0,"",IF(COUNTIFS('AR SALES'!$L$2:$L$2501,$L1194,'AR SALES'!$AD$2:$AD$2501,IF(""&amp;$F1194="4","OFF","ON"),'AR SALES'!$AF$2:$AF$2501,"Y")&gt;0,"","NO EXEMPTION"))),"")</f>
        <v/>
      </c>
    </row>
    <row r="1195">
      <c r="AT1195" s="2">
        <f>IF($L1195="","",IFERROR(INDEX('AR SALES'!$H$2:$H$2501,MATCH(""&amp;$L1195,'AR SALES'!$AE$2:$AE$2501,0)),""))</f>
        <v/>
      </c>
      <c r="AU1195" s="2">
        <f>IF($L1195="","",IF($A1195&lt;&gt;"GA","",IF($E1195="FULTON",IF(ISNUMBER(SEARCH("COLLEGE PARK",$AT1195)),"FULTON (COLLEGE PARK)",IF(ISNUMBER(SEARCH("HAPEVILLE",$AT1195)),"FULTON (HAPEVILLE)",IF(ISNUMBER(SEARCH("EAST POINT",$AT1195)),"FULTON (EAST POINT)",IF(ISNUMBER(SEARCH("ATLANTA",$AT1195)),"FULTON (ATL LIMITS)","FULTON")))),IF($E1195="DEKALB",IF(ISNUMBER(SEARCH("ATLANTA",$AT1195)),"DEKALB (ATL LIMITS)","DEKALB"),IF(AND($E1195="CLAYTON",ISNUMBER(SEARCH("COLLEGE PARK",$AT1195))),"CLAYTON (COLLEGE PARK)",$E1195)))))</f>
        <v/>
      </c>
      <c r="AV1195" s="2">
        <f>IF($L1195="","",IF(""&amp;$F1195="2","DIESEL",IF(OR(""&amp;$F1195="G",""&amp;$F1195="H"),"GAS","")))</f>
        <v/>
      </c>
      <c r="AW1195" s="2">
        <f>IF($AV1195="","",$R1195)</f>
        <v/>
      </c>
      <c r="AX1195" s="2">
        <f>IF($AV1195="","",IF($AB1195=0,$R1195,0))</f>
        <v/>
      </c>
      <c r="AY1195" s="2">
        <f>IF($AV1195="","",IF(AND($Z1195=0,COUNTIF('AR SALES'!$L$2:$L$2501,$L1195)=0),"YES",""))</f>
        <v/>
      </c>
      <c r="AZ1195" s="2">
        <f>IF($AV1195="","",IFERROR(VLOOKUP($AU1195,CODES!$A:$B,2,FALSE),"NO CODE"))</f>
        <v/>
      </c>
      <c r="BA1195" s="2">
        <f>IF(""&amp;$F1195&lt;&gt;"4","",IF($AY1195="YES","",IF(ROUND(SUMIFS($AE$2:$AE$4001,$L$2:$L$4001,$L1195,$F$2:$F$4001,"4")-SUMIFS('AR SALES'!$Y$2:$Y$2501,'AR SALES'!$L$2:$L$2501,$L1195,'AR SALES'!$AD$2:$AD$2501,"OFF"),2)=0,"","STALE")))</f>
        <v/>
      </c>
      <c r="BB1195" s="2">
        <f>IF(OR(""&amp;$F1195="2",""&amp;$F1195="4",""&amp;$F1195="G",""&amp;$F1195="H"),IF($AY1195="YES","",IF($AB1195&lt;&gt;0,"",IF(COUNTIFS('AR SALES'!$L$2:$L$2501,$L1195,'AR SALES'!$AD$2:$AD$2501,IF(""&amp;$F1195="4","OFF","ON"),'AR SALES'!$AF$2:$AF$2501,"Y")&gt;0,"","NO EXEMPTION"))),"")</f>
        <v/>
      </c>
    </row>
    <row r="1196">
      <c r="AT1196" s="2">
        <f>IF($L1196="","",IFERROR(INDEX('AR SALES'!$H$2:$H$2501,MATCH(""&amp;$L1196,'AR SALES'!$AE$2:$AE$2501,0)),""))</f>
        <v/>
      </c>
      <c r="AU1196" s="2">
        <f>IF($L1196="","",IF($A1196&lt;&gt;"GA","",IF($E1196="FULTON",IF(ISNUMBER(SEARCH("COLLEGE PARK",$AT1196)),"FULTON (COLLEGE PARK)",IF(ISNUMBER(SEARCH("HAPEVILLE",$AT1196)),"FULTON (HAPEVILLE)",IF(ISNUMBER(SEARCH("EAST POINT",$AT1196)),"FULTON (EAST POINT)",IF(ISNUMBER(SEARCH("ATLANTA",$AT1196)),"FULTON (ATL LIMITS)","FULTON")))),IF($E1196="DEKALB",IF(ISNUMBER(SEARCH("ATLANTA",$AT1196)),"DEKALB (ATL LIMITS)","DEKALB"),IF(AND($E1196="CLAYTON",ISNUMBER(SEARCH("COLLEGE PARK",$AT1196))),"CLAYTON (COLLEGE PARK)",$E1196)))))</f>
        <v/>
      </c>
      <c r="AV1196" s="2">
        <f>IF($L1196="","",IF(""&amp;$F1196="2","DIESEL",IF(OR(""&amp;$F1196="G",""&amp;$F1196="H"),"GAS","")))</f>
        <v/>
      </c>
      <c r="AW1196" s="2">
        <f>IF($AV1196="","",$R1196)</f>
        <v/>
      </c>
      <c r="AX1196" s="2">
        <f>IF($AV1196="","",IF($AB1196=0,$R1196,0))</f>
        <v/>
      </c>
      <c r="AY1196" s="2">
        <f>IF($AV1196="","",IF(AND($Z1196=0,COUNTIF('AR SALES'!$L$2:$L$2501,$L1196)=0),"YES",""))</f>
        <v/>
      </c>
      <c r="AZ1196" s="2">
        <f>IF($AV1196="","",IFERROR(VLOOKUP($AU1196,CODES!$A:$B,2,FALSE),"NO CODE"))</f>
        <v/>
      </c>
      <c r="BA1196" s="2">
        <f>IF(""&amp;$F1196&lt;&gt;"4","",IF($AY1196="YES","",IF(ROUND(SUMIFS($AE$2:$AE$4001,$L$2:$L$4001,$L1196,$F$2:$F$4001,"4")-SUMIFS('AR SALES'!$Y$2:$Y$2501,'AR SALES'!$L$2:$L$2501,$L1196,'AR SALES'!$AD$2:$AD$2501,"OFF"),2)=0,"","STALE")))</f>
        <v/>
      </c>
      <c r="BB1196" s="2">
        <f>IF(OR(""&amp;$F1196="2",""&amp;$F1196="4",""&amp;$F1196="G",""&amp;$F1196="H"),IF($AY1196="YES","",IF($AB1196&lt;&gt;0,"",IF(COUNTIFS('AR SALES'!$L$2:$L$2501,$L1196,'AR SALES'!$AD$2:$AD$2501,IF(""&amp;$F1196="4","OFF","ON"),'AR SALES'!$AF$2:$AF$2501,"Y")&gt;0,"","NO EXEMPTION"))),"")</f>
        <v/>
      </c>
    </row>
    <row r="1197">
      <c r="AT1197" s="2">
        <f>IF($L1197="","",IFERROR(INDEX('AR SALES'!$H$2:$H$2501,MATCH(""&amp;$L1197,'AR SALES'!$AE$2:$AE$2501,0)),""))</f>
        <v/>
      </c>
      <c r="AU1197" s="2">
        <f>IF($L1197="","",IF($A1197&lt;&gt;"GA","",IF($E1197="FULTON",IF(ISNUMBER(SEARCH("COLLEGE PARK",$AT1197)),"FULTON (COLLEGE PARK)",IF(ISNUMBER(SEARCH("HAPEVILLE",$AT1197)),"FULTON (HAPEVILLE)",IF(ISNUMBER(SEARCH("EAST POINT",$AT1197)),"FULTON (EAST POINT)",IF(ISNUMBER(SEARCH("ATLANTA",$AT1197)),"FULTON (ATL LIMITS)","FULTON")))),IF($E1197="DEKALB",IF(ISNUMBER(SEARCH("ATLANTA",$AT1197)),"DEKALB (ATL LIMITS)","DEKALB"),IF(AND($E1197="CLAYTON",ISNUMBER(SEARCH("COLLEGE PARK",$AT1197))),"CLAYTON (COLLEGE PARK)",$E1197)))))</f>
        <v/>
      </c>
      <c r="AV1197" s="2">
        <f>IF($L1197="","",IF(""&amp;$F1197="2","DIESEL",IF(OR(""&amp;$F1197="G",""&amp;$F1197="H"),"GAS","")))</f>
        <v/>
      </c>
      <c r="AW1197" s="2">
        <f>IF($AV1197="","",$R1197)</f>
        <v/>
      </c>
      <c r="AX1197" s="2">
        <f>IF($AV1197="","",IF($AB1197=0,$R1197,0))</f>
        <v/>
      </c>
      <c r="AY1197" s="2">
        <f>IF($AV1197="","",IF(AND($Z1197=0,COUNTIF('AR SALES'!$L$2:$L$2501,$L1197)=0),"YES",""))</f>
        <v/>
      </c>
      <c r="AZ1197" s="2">
        <f>IF($AV1197="","",IFERROR(VLOOKUP($AU1197,CODES!$A:$B,2,FALSE),"NO CODE"))</f>
        <v/>
      </c>
      <c r="BA1197" s="2">
        <f>IF(""&amp;$F1197&lt;&gt;"4","",IF($AY1197="YES","",IF(ROUND(SUMIFS($AE$2:$AE$4001,$L$2:$L$4001,$L1197,$F$2:$F$4001,"4")-SUMIFS('AR SALES'!$Y$2:$Y$2501,'AR SALES'!$L$2:$L$2501,$L1197,'AR SALES'!$AD$2:$AD$2501,"OFF"),2)=0,"","STALE")))</f>
        <v/>
      </c>
      <c r="BB1197" s="2">
        <f>IF(OR(""&amp;$F1197="2",""&amp;$F1197="4",""&amp;$F1197="G",""&amp;$F1197="H"),IF($AY1197="YES","",IF($AB1197&lt;&gt;0,"",IF(COUNTIFS('AR SALES'!$L$2:$L$2501,$L1197,'AR SALES'!$AD$2:$AD$2501,IF(""&amp;$F1197="4","OFF","ON"),'AR SALES'!$AF$2:$AF$2501,"Y")&gt;0,"","NO EXEMPTION"))),"")</f>
        <v/>
      </c>
    </row>
    <row r="1198">
      <c r="AT1198" s="2">
        <f>IF($L1198="","",IFERROR(INDEX('AR SALES'!$H$2:$H$2501,MATCH(""&amp;$L1198,'AR SALES'!$AE$2:$AE$2501,0)),""))</f>
        <v/>
      </c>
      <c r="AU1198" s="2">
        <f>IF($L1198="","",IF($A1198&lt;&gt;"GA","",IF($E1198="FULTON",IF(ISNUMBER(SEARCH("COLLEGE PARK",$AT1198)),"FULTON (COLLEGE PARK)",IF(ISNUMBER(SEARCH("HAPEVILLE",$AT1198)),"FULTON (HAPEVILLE)",IF(ISNUMBER(SEARCH("EAST POINT",$AT1198)),"FULTON (EAST POINT)",IF(ISNUMBER(SEARCH("ATLANTA",$AT1198)),"FULTON (ATL LIMITS)","FULTON")))),IF($E1198="DEKALB",IF(ISNUMBER(SEARCH("ATLANTA",$AT1198)),"DEKALB (ATL LIMITS)","DEKALB"),IF(AND($E1198="CLAYTON",ISNUMBER(SEARCH("COLLEGE PARK",$AT1198))),"CLAYTON (COLLEGE PARK)",$E1198)))))</f>
        <v/>
      </c>
      <c r="AV1198" s="2">
        <f>IF($L1198="","",IF(""&amp;$F1198="2","DIESEL",IF(OR(""&amp;$F1198="G",""&amp;$F1198="H"),"GAS","")))</f>
        <v/>
      </c>
      <c r="AW1198" s="2">
        <f>IF($AV1198="","",$R1198)</f>
        <v/>
      </c>
      <c r="AX1198" s="2">
        <f>IF($AV1198="","",IF($AB1198=0,$R1198,0))</f>
        <v/>
      </c>
      <c r="AY1198" s="2">
        <f>IF($AV1198="","",IF(AND($Z1198=0,COUNTIF('AR SALES'!$L$2:$L$2501,$L1198)=0),"YES",""))</f>
        <v/>
      </c>
      <c r="AZ1198" s="2">
        <f>IF($AV1198="","",IFERROR(VLOOKUP($AU1198,CODES!$A:$B,2,FALSE),"NO CODE"))</f>
        <v/>
      </c>
      <c r="BA1198" s="2">
        <f>IF(""&amp;$F1198&lt;&gt;"4","",IF($AY1198="YES","",IF(ROUND(SUMIFS($AE$2:$AE$4001,$L$2:$L$4001,$L1198,$F$2:$F$4001,"4")-SUMIFS('AR SALES'!$Y$2:$Y$2501,'AR SALES'!$L$2:$L$2501,$L1198,'AR SALES'!$AD$2:$AD$2501,"OFF"),2)=0,"","STALE")))</f>
        <v/>
      </c>
      <c r="BB1198" s="2">
        <f>IF(OR(""&amp;$F1198="2",""&amp;$F1198="4",""&amp;$F1198="G",""&amp;$F1198="H"),IF($AY1198="YES","",IF($AB1198&lt;&gt;0,"",IF(COUNTIFS('AR SALES'!$L$2:$L$2501,$L1198,'AR SALES'!$AD$2:$AD$2501,IF(""&amp;$F1198="4","OFF","ON"),'AR SALES'!$AF$2:$AF$2501,"Y")&gt;0,"","NO EXEMPTION"))),"")</f>
        <v/>
      </c>
    </row>
    <row r="1199">
      <c r="AT1199" s="2">
        <f>IF($L1199="","",IFERROR(INDEX('AR SALES'!$H$2:$H$2501,MATCH(""&amp;$L1199,'AR SALES'!$AE$2:$AE$2501,0)),""))</f>
        <v/>
      </c>
      <c r="AU1199" s="2">
        <f>IF($L1199="","",IF($A1199&lt;&gt;"GA","",IF($E1199="FULTON",IF(ISNUMBER(SEARCH("COLLEGE PARK",$AT1199)),"FULTON (COLLEGE PARK)",IF(ISNUMBER(SEARCH("HAPEVILLE",$AT1199)),"FULTON (HAPEVILLE)",IF(ISNUMBER(SEARCH("EAST POINT",$AT1199)),"FULTON (EAST POINT)",IF(ISNUMBER(SEARCH("ATLANTA",$AT1199)),"FULTON (ATL LIMITS)","FULTON")))),IF($E1199="DEKALB",IF(ISNUMBER(SEARCH("ATLANTA",$AT1199)),"DEKALB (ATL LIMITS)","DEKALB"),IF(AND($E1199="CLAYTON",ISNUMBER(SEARCH("COLLEGE PARK",$AT1199))),"CLAYTON (COLLEGE PARK)",$E1199)))))</f>
        <v/>
      </c>
      <c r="AV1199" s="2">
        <f>IF($L1199="","",IF(""&amp;$F1199="2","DIESEL",IF(OR(""&amp;$F1199="G",""&amp;$F1199="H"),"GAS","")))</f>
        <v/>
      </c>
      <c r="AW1199" s="2">
        <f>IF($AV1199="","",$R1199)</f>
        <v/>
      </c>
      <c r="AX1199" s="2">
        <f>IF($AV1199="","",IF($AB1199=0,$R1199,0))</f>
        <v/>
      </c>
      <c r="AY1199" s="2">
        <f>IF($AV1199="","",IF(AND($Z1199=0,COUNTIF('AR SALES'!$L$2:$L$2501,$L1199)=0),"YES",""))</f>
        <v/>
      </c>
      <c r="AZ1199" s="2">
        <f>IF($AV1199="","",IFERROR(VLOOKUP($AU1199,CODES!$A:$B,2,FALSE),"NO CODE"))</f>
        <v/>
      </c>
      <c r="BA1199" s="2">
        <f>IF(""&amp;$F1199&lt;&gt;"4","",IF($AY1199="YES","",IF(ROUND(SUMIFS($AE$2:$AE$4001,$L$2:$L$4001,$L1199,$F$2:$F$4001,"4")-SUMIFS('AR SALES'!$Y$2:$Y$2501,'AR SALES'!$L$2:$L$2501,$L1199,'AR SALES'!$AD$2:$AD$2501,"OFF"),2)=0,"","STALE")))</f>
        <v/>
      </c>
      <c r="BB1199" s="2">
        <f>IF(OR(""&amp;$F1199="2",""&amp;$F1199="4",""&amp;$F1199="G",""&amp;$F1199="H"),IF($AY1199="YES","",IF($AB1199&lt;&gt;0,"",IF(COUNTIFS('AR SALES'!$L$2:$L$2501,$L1199,'AR SALES'!$AD$2:$AD$2501,IF(""&amp;$F1199="4","OFF","ON"),'AR SALES'!$AF$2:$AF$2501,"Y")&gt;0,"","NO EXEMPTION"))),"")</f>
        <v/>
      </c>
    </row>
    <row r="1200">
      <c r="AT1200" s="2">
        <f>IF($L1200="","",IFERROR(INDEX('AR SALES'!$H$2:$H$2501,MATCH(""&amp;$L1200,'AR SALES'!$AE$2:$AE$2501,0)),""))</f>
        <v/>
      </c>
      <c r="AU1200" s="2">
        <f>IF($L1200="","",IF($A1200&lt;&gt;"GA","",IF($E1200="FULTON",IF(ISNUMBER(SEARCH("COLLEGE PARK",$AT1200)),"FULTON (COLLEGE PARK)",IF(ISNUMBER(SEARCH("HAPEVILLE",$AT1200)),"FULTON (HAPEVILLE)",IF(ISNUMBER(SEARCH("EAST POINT",$AT1200)),"FULTON (EAST POINT)",IF(ISNUMBER(SEARCH("ATLANTA",$AT1200)),"FULTON (ATL LIMITS)","FULTON")))),IF($E1200="DEKALB",IF(ISNUMBER(SEARCH("ATLANTA",$AT1200)),"DEKALB (ATL LIMITS)","DEKALB"),IF(AND($E1200="CLAYTON",ISNUMBER(SEARCH("COLLEGE PARK",$AT1200))),"CLAYTON (COLLEGE PARK)",$E1200)))))</f>
        <v/>
      </c>
      <c r="AV1200" s="2">
        <f>IF($L1200="","",IF(""&amp;$F1200="2","DIESEL",IF(OR(""&amp;$F1200="G",""&amp;$F1200="H"),"GAS","")))</f>
        <v/>
      </c>
      <c r="AW1200" s="2">
        <f>IF($AV1200="","",$R1200)</f>
        <v/>
      </c>
      <c r="AX1200" s="2">
        <f>IF($AV1200="","",IF($AB1200=0,$R1200,0))</f>
        <v/>
      </c>
      <c r="AY1200" s="2">
        <f>IF($AV1200="","",IF(AND($Z1200=0,COUNTIF('AR SALES'!$L$2:$L$2501,$L1200)=0),"YES",""))</f>
        <v/>
      </c>
      <c r="AZ1200" s="2">
        <f>IF($AV1200="","",IFERROR(VLOOKUP($AU1200,CODES!$A:$B,2,FALSE),"NO CODE"))</f>
        <v/>
      </c>
      <c r="BA1200" s="2">
        <f>IF(""&amp;$F1200&lt;&gt;"4","",IF($AY1200="YES","",IF(ROUND(SUMIFS($AE$2:$AE$4001,$L$2:$L$4001,$L1200,$F$2:$F$4001,"4")-SUMIFS('AR SALES'!$Y$2:$Y$2501,'AR SALES'!$L$2:$L$2501,$L1200,'AR SALES'!$AD$2:$AD$2501,"OFF"),2)=0,"","STALE")))</f>
        <v/>
      </c>
      <c r="BB1200" s="2">
        <f>IF(OR(""&amp;$F1200="2",""&amp;$F1200="4",""&amp;$F1200="G",""&amp;$F1200="H"),IF($AY1200="YES","",IF($AB1200&lt;&gt;0,"",IF(COUNTIFS('AR SALES'!$L$2:$L$2501,$L1200,'AR SALES'!$AD$2:$AD$2501,IF(""&amp;$F1200="4","OFF","ON"),'AR SALES'!$AF$2:$AF$2501,"Y")&gt;0,"","NO EXEMPTION"))),"")</f>
        <v/>
      </c>
    </row>
    <row r="1201">
      <c r="AT1201" s="2">
        <f>IF($L1201="","",IFERROR(INDEX('AR SALES'!$H$2:$H$2501,MATCH(""&amp;$L1201,'AR SALES'!$AE$2:$AE$2501,0)),""))</f>
        <v/>
      </c>
      <c r="AU1201" s="2">
        <f>IF($L1201="","",IF($A1201&lt;&gt;"GA","",IF($E1201="FULTON",IF(ISNUMBER(SEARCH("COLLEGE PARK",$AT1201)),"FULTON (COLLEGE PARK)",IF(ISNUMBER(SEARCH("HAPEVILLE",$AT1201)),"FULTON (HAPEVILLE)",IF(ISNUMBER(SEARCH("EAST POINT",$AT1201)),"FULTON (EAST POINT)",IF(ISNUMBER(SEARCH("ATLANTA",$AT1201)),"FULTON (ATL LIMITS)","FULTON")))),IF($E1201="DEKALB",IF(ISNUMBER(SEARCH("ATLANTA",$AT1201)),"DEKALB (ATL LIMITS)","DEKALB"),IF(AND($E1201="CLAYTON",ISNUMBER(SEARCH("COLLEGE PARK",$AT1201))),"CLAYTON (COLLEGE PARK)",$E1201)))))</f>
        <v/>
      </c>
      <c r="AV1201" s="2">
        <f>IF($L1201="","",IF(""&amp;$F1201="2","DIESEL",IF(OR(""&amp;$F1201="G",""&amp;$F1201="H"),"GAS","")))</f>
        <v/>
      </c>
      <c r="AW1201" s="2">
        <f>IF($AV1201="","",$R1201)</f>
        <v/>
      </c>
      <c r="AX1201" s="2">
        <f>IF($AV1201="","",IF($AB1201=0,$R1201,0))</f>
        <v/>
      </c>
      <c r="AY1201" s="2">
        <f>IF($AV1201="","",IF(AND($Z1201=0,COUNTIF('AR SALES'!$L$2:$L$2501,$L1201)=0),"YES",""))</f>
        <v/>
      </c>
      <c r="AZ1201" s="2">
        <f>IF($AV1201="","",IFERROR(VLOOKUP($AU1201,CODES!$A:$B,2,FALSE),"NO CODE"))</f>
        <v/>
      </c>
      <c r="BA1201" s="2">
        <f>IF(""&amp;$F1201&lt;&gt;"4","",IF($AY1201="YES","",IF(ROUND(SUMIFS($AE$2:$AE$4001,$L$2:$L$4001,$L1201,$F$2:$F$4001,"4")-SUMIFS('AR SALES'!$Y$2:$Y$2501,'AR SALES'!$L$2:$L$2501,$L1201,'AR SALES'!$AD$2:$AD$2501,"OFF"),2)=0,"","STALE")))</f>
        <v/>
      </c>
      <c r="BB1201" s="2">
        <f>IF(OR(""&amp;$F1201="2",""&amp;$F1201="4",""&amp;$F1201="G",""&amp;$F1201="H"),IF($AY1201="YES","",IF($AB1201&lt;&gt;0,"",IF(COUNTIFS('AR SALES'!$L$2:$L$2501,$L1201,'AR SALES'!$AD$2:$AD$2501,IF(""&amp;$F1201="4","OFF","ON"),'AR SALES'!$AF$2:$AF$2501,"Y")&gt;0,"","NO EXEMPTION"))),"")</f>
        <v/>
      </c>
    </row>
    <row r="1202">
      <c r="AT1202" s="2">
        <f>IF($L1202="","",IFERROR(INDEX('AR SALES'!$H$2:$H$2501,MATCH(""&amp;$L1202,'AR SALES'!$AE$2:$AE$2501,0)),""))</f>
        <v/>
      </c>
      <c r="AU1202" s="2">
        <f>IF($L1202="","",IF($A1202&lt;&gt;"GA","",IF($E1202="FULTON",IF(ISNUMBER(SEARCH("COLLEGE PARK",$AT1202)),"FULTON (COLLEGE PARK)",IF(ISNUMBER(SEARCH("HAPEVILLE",$AT1202)),"FULTON (HAPEVILLE)",IF(ISNUMBER(SEARCH("EAST POINT",$AT1202)),"FULTON (EAST POINT)",IF(ISNUMBER(SEARCH("ATLANTA",$AT1202)),"FULTON (ATL LIMITS)","FULTON")))),IF($E1202="DEKALB",IF(ISNUMBER(SEARCH("ATLANTA",$AT1202)),"DEKALB (ATL LIMITS)","DEKALB"),IF(AND($E1202="CLAYTON",ISNUMBER(SEARCH("COLLEGE PARK",$AT1202))),"CLAYTON (COLLEGE PARK)",$E1202)))))</f>
        <v/>
      </c>
      <c r="AV1202" s="2">
        <f>IF($L1202="","",IF(""&amp;$F1202="2","DIESEL",IF(OR(""&amp;$F1202="G",""&amp;$F1202="H"),"GAS","")))</f>
        <v/>
      </c>
      <c r="AW1202" s="2">
        <f>IF($AV1202="","",$R1202)</f>
        <v/>
      </c>
      <c r="AX1202" s="2">
        <f>IF($AV1202="","",IF($AB1202=0,$R1202,0))</f>
        <v/>
      </c>
      <c r="AY1202" s="2">
        <f>IF($AV1202="","",IF(AND($Z1202=0,COUNTIF('AR SALES'!$L$2:$L$2501,$L1202)=0),"YES",""))</f>
        <v/>
      </c>
      <c r="AZ1202" s="2">
        <f>IF($AV1202="","",IFERROR(VLOOKUP($AU1202,CODES!$A:$B,2,FALSE),"NO CODE"))</f>
        <v/>
      </c>
      <c r="BA1202" s="2">
        <f>IF(""&amp;$F1202&lt;&gt;"4","",IF($AY1202="YES","",IF(ROUND(SUMIFS($AE$2:$AE$4001,$L$2:$L$4001,$L1202,$F$2:$F$4001,"4")-SUMIFS('AR SALES'!$Y$2:$Y$2501,'AR SALES'!$L$2:$L$2501,$L1202,'AR SALES'!$AD$2:$AD$2501,"OFF"),2)=0,"","STALE")))</f>
        <v/>
      </c>
      <c r="BB1202" s="2">
        <f>IF(OR(""&amp;$F1202="2",""&amp;$F1202="4",""&amp;$F1202="G",""&amp;$F1202="H"),IF($AY1202="YES","",IF($AB1202&lt;&gt;0,"",IF(COUNTIFS('AR SALES'!$L$2:$L$2501,$L1202,'AR SALES'!$AD$2:$AD$2501,IF(""&amp;$F1202="4","OFF","ON"),'AR SALES'!$AF$2:$AF$2501,"Y")&gt;0,"","NO EXEMPTION"))),"")</f>
        <v/>
      </c>
    </row>
    <row r="1203">
      <c r="AT1203" s="2">
        <f>IF($L1203="","",IFERROR(INDEX('AR SALES'!$H$2:$H$2501,MATCH(""&amp;$L1203,'AR SALES'!$AE$2:$AE$2501,0)),""))</f>
        <v/>
      </c>
      <c r="AU1203" s="2">
        <f>IF($L1203="","",IF($A1203&lt;&gt;"GA","",IF($E1203="FULTON",IF(ISNUMBER(SEARCH("COLLEGE PARK",$AT1203)),"FULTON (COLLEGE PARK)",IF(ISNUMBER(SEARCH("HAPEVILLE",$AT1203)),"FULTON (HAPEVILLE)",IF(ISNUMBER(SEARCH("EAST POINT",$AT1203)),"FULTON (EAST POINT)",IF(ISNUMBER(SEARCH("ATLANTA",$AT1203)),"FULTON (ATL LIMITS)","FULTON")))),IF($E1203="DEKALB",IF(ISNUMBER(SEARCH("ATLANTA",$AT1203)),"DEKALB (ATL LIMITS)","DEKALB"),IF(AND($E1203="CLAYTON",ISNUMBER(SEARCH("COLLEGE PARK",$AT1203))),"CLAYTON (COLLEGE PARK)",$E1203)))))</f>
        <v/>
      </c>
      <c r="AV1203" s="2">
        <f>IF($L1203="","",IF(""&amp;$F1203="2","DIESEL",IF(OR(""&amp;$F1203="G",""&amp;$F1203="H"),"GAS","")))</f>
        <v/>
      </c>
      <c r="AW1203" s="2">
        <f>IF($AV1203="","",$R1203)</f>
        <v/>
      </c>
      <c r="AX1203" s="2">
        <f>IF($AV1203="","",IF($AB1203=0,$R1203,0))</f>
        <v/>
      </c>
      <c r="AY1203" s="2">
        <f>IF($AV1203="","",IF(AND($Z1203=0,COUNTIF('AR SALES'!$L$2:$L$2501,$L1203)=0),"YES",""))</f>
        <v/>
      </c>
      <c r="AZ1203" s="2">
        <f>IF($AV1203="","",IFERROR(VLOOKUP($AU1203,CODES!$A:$B,2,FALSE),"NO CODE"))</f>
        <v/>
      </c>
      <c r="BA1203" s="2">
        <f>IF(""&amp;$F1203&lt;&gt;"4","",IF($AY1203="YES","",IF(ROUND(SUMIFS($AE$2:$AE$4001,$L$2:$L$4001,$L1203,$F$2:$F$4001,"4")-SUMIFS('AR SALES'!$Y$2:$Y$2501,'AR SALES'!$L$2:$L$2501,$L1203,'AR SALES'!$AD$2:$AD$2501,"OFF"),2)=0,"","STALE")))</f>
        <v/>
      </c>
      <c r="BB1203" s="2">
        <f>IF(OR(""&amp;$F1203="2",""&amp;$F1203="4",""&amp;$F1203="G",""&amp;$F1203="H"),IF($AY1203="YES","",IF($AB1203&lt;&gt;0,"",IF(COUNTIFS('AR SALES'!$L$2:$L$2501,$L1203,'AR SALES'!$AD$2:$AD$2501,IF(""&amp;$F1203="4","OFF","ON"),'AR SALES'!$AF$2:$AF$2501,"Y")&gt;0,"","NO EXEMPTION"))),"")</f>
        <v/>
      </c>
    </row>
    <row r="1204">
      <c r="AT1204" s="2">
        <f>IF($L1204="","",IFERROR(INDEX('AR SALES'!$H$2:$H$2501,MATCH(""&amp;$L1204,'AR SALES'!$AE$2:$AE$2501,0)),""))</f>
        <v/>
      </c>
      <c r="AU1204" s="2">
        <f>IF($L1204="","",IF($A1204&lt;&gt;"GA","",IF($E1204="FULTON",IF(ISNUMBER(SEARCH("COLLEGE PARK",$AT1204)),"FULTON (COLLEGE PARK)",IF(ISNUMBER(SEARCH("HAPEVILLE",$AT1204)),"FULTON (HAPEVILLE)",IF(ISNUMBER(SEARCH("EAST POINT",$AT1204)),"FULTON (EAST POINT)",IF(ISNUMBER(SEARCH("ATLANTA",$AT1204)),"FULTON (ATL LIMITS)","FULTON")))),IF($E1204="DEKALB",IF(ISNUMBER(SEARCH("ATLANTA",$AT1204)),"DEKALB (ATL LIMITS)","DEKALB"),IF(AND($E1204="CLAYTON",ISNUMBER(SEARCH("COLLEGE PARK",$AT1204))),"CLAYTON (COLLEGE PARK)",$E1204)))))</f>
        <v/>
      </c>
      <c r="AV1204" s="2">
        <f>IF($L1204="","",IF(""&amp;$F1204="2","DIESEL",IF(OR(""&amp;$F1204="G",""&amp;$F1204="H"),"GAS","")))</f>
        <v/>
      </c>
      <c r="AW1204" s="2">
        <f>IF($AV1204="","",$R1204)</f>
        <v/>
      </c>
      <c r="AX1204" s="2">
        <f>IF($AV1204="","",IF($AB1204=0,$R1204,0))</f>
        <v/>
      </c>
      <c r="AY1204" s="2">
        <f>IF($AV1204="","",IF(AND($Z1204=0,COUNTIF('AR SALES'!$L$2:$L$2501,$L1204)=0),"YES",""))</f>
        <v/>
      </c>
      <c r="AZ1204" s="2">
        <f>IF($AV1204="","",IFERROR(VLOOKUP($AU1204,CODES!$A:$B,2,FALSE),"NO CODE"))</f>
        <v/>
      </c>
      <c r="BA1204" s="2">
        <f>IF(""&amp;$F1204&lt;&gt;"4","",IF($AY1204="YES","",IF(ROUND(SUMIFS($AE$2:$AE$4001,$L$2:$L$4001,$L1204,$F$2:$F$4001,"4")-SUMIFS('AR SALES'!$Y$2:$Y$2501,'AR SALES'!$L$2:$L$2501,$L1204,'AR SALES'!$AD$2:$AD$2501,"OFF"),2)=0,"","STALE")))</f>
        <v/>
      </c>
      <c r="BB1204" s="2">
        <f>IF(OR(""&amp;$F1204="2",""&amp;$F1204="4",""&amp;$F1204="G",""&amp;$F1204="H"),IF($AY1204="YES","",IF($AB1204&lt;&gt;0,"",IF(COUNTIFS('AR SALES'!$L$2:$L$2501,$L1204,'AR SALES'!$AD$2:$AD$2501,IF(""&amp;$F1204="4","OFF","ON"),'AR SALES'!$AF$2:$AF$2501,"Y")&gt;0,"","NO EXEMPTION"))),"")</f>
        <v/>
      </c>
    </row>
    <row r="1205">
      <c r="AT1205" s="2">
        <f>IF($L1205="","",IFERROR(INDEX('AR SALES'!$H$2:$H$2501,MATCH(""&amp;$L1205,'AR SALES'!$AE$2:$AE$2501,0)),""))</f>
        <v/>
      </c>
      <c r="AU1205" s="2">
        <f>IF($L1205="","",IF($A1205&lt;&gt;"GA","",IF($E1205="FULTON",IF(ISNUMBER(SEARCH("COLLEGE PARK",$AT1205)),"FULTON (COLLEGE PARK)",IF(ISNUMBER(SEARCH("HAPEVILLE",$AT1205)),"FULTON (HAPEVILLE)",IF(ISNUMBER(SEARCH("EAST POINT",$AT1205)),"FULTON (EAST POINT)",IF(ISNUMBER(SEARCH("ATLANTA",$AT1205)),"FULTON (ATL LIMITS)","FULTON")))),IF($E1205="DEKALB",IF(ISNUMBER(SEARCH("ATLANTA",$AT1205)),"DEKALB (ATL LIMITS)","DEKALB"),IF(AND($E1205="CLAYTON",ISNUMBER(SEARCH("COLLEGE PARK",$AT1205))),"CLAYTON (COLLEGE PARK)",$E1205)))))</f>
        <v/>
      </c>
      <c r="AV1205" s="2">
        <f>IF($L1205="","",IF(""&amp;$F1205="2","DIESEL",IF(OR(""&amp;$F1205="G",""&amp;$F1205="H"),"GAS","")))</f>
        <v/>
      </c>
      <c r="AW1205" s="2">
        <f>IF($AV1205="","",$R1205)</f>
        <v/>
      </c>
      <c r="AX1205" s="2">
        <f>IF($AV1205="","",IF($AB1205=0,$R1205,0))</f>
        <v/>
      </c>
      <c r="AY1205" s="2">
        <f>IF($AV1205="","",IF(AND($Z1205=0,COUNTIF('AR SALES'!$L$2:$L$2501,$L1205)=0),"YES",""))</f>
        <v/>
      </c>
      <c r="AZ1205" s="2">
        <f>IF($AV1205="","",IFERROR(VLOOKUP($AU1205,CODES!$A:$B,2,FALSE),"NO CODE"))</f>
        <v/>
      </c>
      <c r="BA1205" s="2">
        <f>IF(""&amp;$F1205&lt;&gt;"4","",IF($AY1205="YES","",IF(ROUND(SUMIFS($AE$2:$AE$4001,$L$2:$L$4001,$L1205,$F$2:$F$4001,"4")-SUMIFS('AR SALES'!$Y$2:$Y$2501,'AR SALES'!$L$2:$L$2501,$L1205,'AR SALES'!$AD$2:$AD$2501,"OFF"),2)=0,"","STALE")))</f>
        <v/>
      </c>
      <c r="BB1205" s="2">
        <f>IF(OR(""&amp;$F1205="2",""&amp;$F1205="4",""&amp;$F1205="G",""&amp;$F1205="H"),IF($AY1205="YES","",IF($AB1205&lt;&gt;0,"",IF(COUNTIFS('AR SALES'!$L$2:$L$2501,$L1205,'AR SALES'!$AD$2:$AD$2501,IF(""&amp;$F1205="4","OFF","ON"),'AR SALES'!$AF$2:$AF$2501,"Y")&gt;0,"","NO EXEMPTION"))),"")</f>
        <v/>
      </c>
    </row>
    <row r="1206">
      <c r="AT1206" s="2">
        <f>IF($L1206="","",IFERROR(INDEX('AR SALES'!$H$2:$H$2501,MATCH(""&amp;$L1206,'AR SALES'!$AE$2:$AE$2501,0)),""))</f>
        <v/>
      </c>
      <c r="AU1206" s="2">
        <f>IF($L1206="","",IF($A1206&lt;&gt;"GA","",IF($E1206="FULTON",IF(ISNUMBER(SEARCH("COLLEGE PARK",$AT1206)),"FULTON (COLLEGE PARK)",IF(ISNUMBER(SEARCH("HAPEVILLE",$AT1206)),"FULTON (HAPEVILLE)",IF(ISNUMBER(SEARCH("EAST POINT",$AT1206)),"FULTON (EAST POINT)",IF(ISNUMBER(SEARCH("ATLANTA",$AT1206)),"FULTON (ATL LIMITS)","FULTON")))),IF($E1206="DEKALB",IF(ISNUMBER(SEARCH("ATLANTA",$AT1206)),"DEKALB (ATL LIMITS)","DEKALB"),IF(AND($E1206="CLAYTON",ISNUMBER(SEARCH("COLLEGE PARK",$AT1206))),"CLAYTON (COLLEGE PARK)",$E1206)))))</f>
        <v/>
      </c>
      <c r="AV1206" s="2">
        <f>IF($L1206="","",IF(""&amp;$F1206="2","DIESEL",IF(OR(""&amp;$F1206="G",""&amp;$F1206="H"),"GAS","")))</f>
        <v/>
      </c>
      <c r="AW1206" s="2">
        <f>IF($AV1206="","",$R1206)</f>
        <v/>
      </c>
      <c r="AX1206" s="2">
        <f>IF($AV1206="","",IF($AB1206=0,$R1206,0))</f>
        <v/>
      </c>
      <c r="AY1206" s="2">
        <f>IF($AV1206="","",IF(AND($Z1206=0,COUNTIF('AR SALES'!$L$2:$L$2501,$L1206)=0),"YES",""))</f>
        <v/>
      </c>
      <c r="AZ1206" s="2">
        <f>IF($AV1206="","",IFERROR(VLOOKUP($AU1206,CODES!$A:$B,2,FALSE),"NO CODE"))</f>
        <v/>
      </c>
      <c r="BA1206" s="2">
        <f>IF(""&amp;$F1206&lt;&gt;"4","",IF($AY1206="YES","",IF(ROUND(SUMIFS($AE$2:$AE$4001,$L$2:$L$4001,$L1206,$F$2:$F$4001,"4")-SUMIFS('AR SALES'!$Y$2:$Y$2501,'AR SALES'!$L$2:$L$2501,$L1206,'AR SALES'!$AD$2:$AD$2501,"OFF"),2)=0,"","STALE")))</f>
        <v/>
      </c>
      <c r="BB1206" s="2">
        <f>IF(OR(""&amp;$F1206="2",""&amp;$F1206="4",""&amp;$F1206="G",""&amp;$F1206="H"),IF($AY1206="YES","",IF($AB1206&lt;&gt;0,"",IF(COUNTIFS('AR SALES'!$L$2:$L$2501,$L1206,'AR SALES'!$AD$2:$AD$2501,IF(""&amp;$F1206="4","OFF","ON"),'AR SALES'!$AF$2:$AF$2501,"Y")&gt;0,"","NO EXEMPTION"))),"")</f>
        <v/>
      </c>
    </row>
    <row r="1207">
      <c r="AT1207" s="2">
        <f>IF($L1207="","",IFERROR(INDEX('AR SALES'!$H$2:$H$2501,MATCH(""&amp;$L1207,'AR SALES'!$AE$2:$AE$2501,0)),""))</f>
        <v/>
      </c>
      <c r="AU1207" s="2">
        <f>IF($L1207="","",IF($A1207&lt;&gt;"GA","",IF($E1207="FULTON",IF(ISNUMBER(SEARCH("COLLEGE PARK",$AT1207)),"FULTON (COLLEGE PARK)",IF(ISNUMBER(SEARCH("HAPEVILLE",$AT1207)),"FULTON (HAPEVILLE)",IF(ISNUMBER(SEARCH("EAST POINT",$AT1207)),"FULTON (EAST POINT)",IF(ISNUMBER(SEARCH("ATLANTA",$AT1207)),"FULTON (ATL LIMITS)","FULTON")))),IF($E1207="DEKALB",IF(ISNUMBER(SEARCH("ATLANTA",$AT1207)),"DEKALB (ATL LIMITS)","DEKALB"),IF(AND($E1207="CLAYTON",ISNUMBER(SEARCH("COLLEGE PARK",$AT1207))),"CLAYTON (COLLEGE PARK)",$E1207)))))</f>
        <v/>
      </c>
      <c r="AV1207" s="2">
        <f>IF($L1207="","",IF(""&amp;$F1207="2","DIESEL",IF(OR(""&amp;$F1207="G",""&amp;$F1207="H"),"GAS","")))</f>
        <v/>
      </c>
      <c r="AW1207" s="2">
        <f>IF($AV1207="","",$R1207)</f>
        <v/>
      </c>
      <c r="AX1207" s="2">
        <f>IF($AV1207="","",IF($AB1207=0,$R1207,0))</f>
        <v/>
      </c>
      <c r="AY1207" s="2">
        <f>IF($AV1207="","",IF(AND($Z1207=0,COUNTIF('AR SALES'!$L$2:$L$2501,$L1207)=0),"YES",""))</f>
        <v/>
      </c>
      <c r="AZ1207" s="2">
        <f>IF($AV1207="","",IFERROR(VLOOKUP($AU1207,CODES!$A:$B,2,FALSE),"NO CODE"))</f>
        <v/>
      </c>
      <c r="BA1207" s="2">
        <f>IF(""&amp;$F1207&lt;&gt;"4","",IF($AY1207="YES","",IF(ROUND(SUMIFS($AE$2:$AE$4001,$L$2:$L$4001,$L1207,$F$2:$F$4001,"4")-SUMIFS('AR SALES'!$Y$2:$Y$2501,'AR SALES'!$L$2:$L$2501,$L1207,'AR SALES'!$AD$2:$AD$2501,"OFF"),2)=0,"","STALE")))</f>
        <v/>
      </c>
      <c r="BB1207" s="2">
        <f>IF(OR(""&amp;$F1207="2",""&amp;$F1207="4",""&amp;$F1207="G",""&amp;$F1207="H"),IF($AY1207="YES","",IF($AB1207&lt;&gt;0,"",IF(COUNTIFS('AR SALES'!$L$2:$L$2501,$L1207,'AR SALES'!$AD$2:$AD$2501,IF(""&amp;$F1207="4","OFF","ON"),'AR SALES'!$AF$2:$AF$2501,"Y")&gt;0,"","NO EXEMPTION"))),"")</f>
        <v/>
      </c>
    </row>
    <row r="1208">
      <c r="AT1208" s="2">
        <f>IF($L1208="","",IFERROR(INDEX('AR SALES'!$H$2:$H$2501,MATCH(""&amp;$L1208,'AR SALES'!$AE$2:$AE$2501,0)),""))</f>
        <v/>
      </c>
      <c r="AU1208" s="2">
        <f>IF($L1208="","",IF($A1208&lt;&gt;"GA","",IF($E1208="FULTON",IF(ISNUMBER(SEARCH("COLLEGE PARK",$AT1208)),"FULTON (COLLEGE PARK)",IF(ISNUMBER(SEARCH("HAPEVILLE",$AT1208)),"FULTON (HAPEVILLE)",IF(ISNUMBER(SEARCH("EAST POINT",$AT1208)),"FULTON (EAST POINT)",IF(ISNUMBER(SEARCH("ATLANTA",$AT1208)),"FULTON (ATL LIMITS)","FULTON")))),IF($E1208="DEKALB",IF(ISNUMBER(SEARCH("ATLANTA",$AT1208)),"DEKALB (ATL LIMITS)","DEKALB"),IF(AND($E1208="CLAYTON",ISNUMBER(SEARCH("COLLEGE PARK",$AT1208))),"CLAYTON (COLLEGE PARK)",$E1208)))))</f>
        <v/>
      </c>
      <c r="AV1208" s="2">
        <f>IF($L1208="","",IF(""&amp;$F1208="2","DIESEL",IF(OR(""&amp;$F1208="G",""&amp;$F1208="H"),"GAS","")))</f>
        <v/>
      </c>
      <c r="AW1208" s="2">
        <f>IF($AV1208="","",$R1208)</f>
        <v/>
      </c>
      <c r="AX1208" s="2">
        <f>IF($AV1208="","",IF($AB1208=0,$R1208,0))</f>
        <v/>
      </c>
      <c r="AY1208" s="2">
        <f>IF($AV1208="","",IF(AND($Z1208=0,COUNTIF('AR SALES'!$L$2:$L$2501,$L1208)=0),"YES",""))</f>
        <v/>
      </c>
      <c r="AZ1208" s="2">
        <f>IF($AV1208="","",IFERROR(VLOOKUP($AU1208,CODES!$A:$B,2,FALSE),"NO CODE"))</f>
        <v/>
      </c>
      <c r="BA1208" s="2">
        <f>IF(""&amp;$F1208&lt;&gt;"4","",IF($AY1208="YES","",IF(ROUND(SUMIFS($AE$2:$AE$4001,$L$2:$L$4001,$L1208,$F$2:$F$4001,"4")-SUMIFS('AR SALES'!$Y$2:$Y$2501,'AR SALES'!$L$2:$L$2501,$L1208,'AR SALES'!$AD$2:$AD$2501,"OFF"),2)=0,"","STALE")))</f>
        <v/>
      </c>
      <c r="BB1208" s="2">
        <f>IF(OR(""&amp;$F1208="2",""&amp;$F1208="4",""&amp;$F1208="G",""&amp;$F1208="H"),IF($AY1208="YES","",IF($AB1208&lt;&gt;0,"",IF(COUNTIFS('AR SALES'!$L$2:$L$2501,$L1208,'AR SALES'!$AD$2:$AD$2501,IF(""&amp;$F1208="4","OFF","ON"),'AR SALES'!$AF$2:$AF$2501,"Y")&gt;0,"","NO EXEMPTION"))),"")</f>
        <v/>
      </c>
    </row>
    <row r="1209">
      <c r="AT1209" s="2">
        <f>IF($L1209="","",IFERROR(INDEX('AR SALES'!$H$2:$H$2501,MATCH(""&amp;$L1209,'AR SALES'!$AE$2:$AE$2501,0)),""))</f>
        <v/>
      </c>
      <c r="AU1209" s="2">
        <f>IF($L1209="","",IF($A1209&lt;&gt;"GA","",IF($E1209="FULTON",IF(ISNUMBER(SEARCH("COLLEGE PARK",$AT1209)),"FULTON (COLLEGE PARK)",IF(ISNUMBER(SEARCH("HAPEVILLE",$AT1209)),"FULTON (HAPEVILLE)",IF(ISNUMBER(SEARCH("EAST POINT",$AT1209)),"FULTON (EAST POINT)",IF(ISNUMBER(SEARCH("ATLANTA",$AT1209)),"FULTON (ATL LIMITS)","FULTON")))),IF($E1209="DEKALB",IF(ISNUMBER(SEARCH("ATLANTA",$AT1209)),"DEKALB (ATL LIMITS)","DEKALB"),IF(AND($E1209="CLAYTON",ISNUMBER(SEARCH("COLLEGE PARK",$AT1209))),"CLAYTON (COLLEGE PARK)",$E1209)))))</f>
        <v/>
      </c>
      <c r="AV1209" s="2">
        <f>IF($L1209="","",IF(""&amp;$F1209="2","DIESEL",IF(OR(""&amp;$F1209="G",""&amp;$F1209="H"),"GAS","")))</f>
        <v/>
      </c>
      <c r="AW1209" s="2">
        <f>IF($AV1209="","",$R1209)</f>
        <v/>
      </c>
      <c r="AX1209" s="2">
        <f>IF($AV1209="","",IF($AB1209=0,$R1209,0))</f>
        <v/>
      </c>
      <c r="AY1209" s="2">
        <f>IF($AV1209="","",IF(AND($Z1209=0,COUNTIF('AR SALES'!$L$2:$L$2501,$L1209)=0),"YES",""))</f>
        <v/>
      </c>
      <c r="AZ1209" s="2">
        <f>IF($AV1209="","",IFERROR(VLOOKUP($AU1209,CODES!$A:$B,2,FALSE),"NO CODE"))</f>
        <v/>
      </c>
      <c r="BA1209" s="2">
        <f>IF(""&amp;$F1209&lt;&gt;"4","",IF($AY1209="YES","",IF(ROUND(SUMIFS($AE$2:$AE$4001,$L$2:$L$4001,$L1209,$F$2:$F$4001,"4")-SUMIFS('AR SALES'!$Y$2:$Y$2501,'AR SALES'!$L$2:$L$2501,$L1209,'AR SALES'!$AD$2:$AD$2501,"OFF"),2)=0,"","STALE")))</f>
        <v/>
      </c>
      <c r="BB1209" s="2">
        <f>IF(OR(""&amp;$F1209="2",""&amp;$F1209="4",""&amp;$F1209="G",""&amp;$F1209="H"),IF($AY1209="YES","",IF($AB1209&lt;&gt;0,"",IF(COUNTIFS('AR SALES'!$L$2:$L$2501,$L1209,'AR SALES'!$AD$2:$AD$2501,IF(""&amp;$F1209="4","OFF","ON"),'AR SALES'!$AF$2:$AF$2501,"Y")&gt;0,"","NO EXEMPTION"))),"")</f>
        <v/>
      </c>
    </row>
    <row r="1210">
      <c r="AT1210" s="2">
        <f>IF($L1210="","",IFERROR(INDEX('AR SALES'!$H$2:$H$2501,MATCH(""&amp;$L1210,'AR SALES'!$AE$2:$AE$2501,0)),""))</f>
        <v/>
      </c>
      <c r="AU1210" s="2">
        <f>IF($L1210="","",IF($A1210&lt;&gt;"GA","",IF($E1210="FULTON",IF(ISNUMBER(SEARCH("COLLEGE PARK",$AT1210)),"FULTON (COLLEGE PARK)",IF(ISNUMBER(SEARCH("HAPEVILLE",$AT1210)),"FULTON (HAPEVILLE)",IF(ISNUMBER(SEARCH("EAST POINT",$AT1210)),"FULTON (EAST POINT)",IF(ISNUMBER(SEARCH("ATLANTA",$AT1210)),"FULTON (ATL LIMITS)","FULTON")))),IF($E1210="DEKALB",IF(ISNUMBER(SEARCH("ATLANTA",$AT1210)),"DEKALB (ATL LIMITS)","DEKALB"),IF(AND($E1210="CLAYTON",ISNUMBER(SEARCH("COLLEGE PARK",$AT1210))),"CLAYTON (COLLEGE PARK)",$E1210)))))</f>
        <v/>
      </c>
      <c r="AV1210" s="2">
        <f>IF($L1210="","",IF(""&amp;$F1210="2","DIESEL",IF(OR(""&amp;$F1210="G",""&amp;$F1210="H"),"GAS","")))</f>
        <v/>
      </c>
      <c r="AW1210" s="2">
        <f>IF($AV1210="","",$R1210)</f>
        <v/>
      </c>
      <c r="AX1210" s="2">
        <f>IF($AV1210="","",IF($AB1210=0,$R1210,0))</f>
        <v/>
      </c>
      <c r="AY1210" s="2">
        <f>IF($AV1210="","",IF(AND($Z1210=0,COUNTIF('AR SALES'!$L$2:$L$2501,$L1210)=0),"YES",""))</f>
        <v/>
      </c>
      <c r="AZ1210" s="2">
        <f>IF($AV1210="","",IFERROR(VLOOKUP($AU1210,CODES!$A:$B,2,FALSE),"NO CODE"))</f>
        <v/>
      </c>
      <c r="BA1210" s="2">
        <f>IF(""&amp;$F1210&lt;&gt;"4","",IF($AY1210="YES","",IF(ROUND(SUMIFS($AE$2:$AE$4001,$L$2:$L$4001,$L1210,$F$2:$F$4001,"4")-SUMIFS('AR SALES'!$Y$2:$Y$2501,'AR SALES'!$L$2:$L$2501,$L1210,'AR SALES'!$AD$2:$AD$2501,"OFF"),2)=0,"","STALE")))</f>
        <v/>
      </c>
      <c r="BB1210" s="2">
        <f>IF(OR(""&amp;$F1210="2",""&amp;$F1210="4",""&amp;$F1210="G",""&amp;$F1210="H"),IF($AY1210="YES","",IF($AB1210&lt;&gt;0,"",IF(COUNTIFS('AR SALES'!$L$2:$L$2501,$L1210,'AR SALES'!$AD$2:$AD$2501,IF(""&amp;$F1210="4","OFF","ON"),'AR SALES'!$AF$2:$AF$2501,"Y")&gt;0,"","NO EXEMPTION"))),"")</f>
        <v/>
      </c>
    </row>
    <row r="1211">
      <c r="AT1211" s="2">
        <f>IF($L1211="","",IFERROR(INDEX('AR SALES'!$H$2:$H$2501,MATCH(""&amp;$L1211,'AR SALES'!$AE$2:$AE$2501,0)),""))</f>
        <v/>
      </c>
      <c r="AU1211" s="2">
        <f>IF($L1211="","",IF($A1211&lt;&gt;"GA","",IF($E1211="FULTON",IF(ISNUMBER(SEARCH("COLLEGE PARK",$AT1211)),"FULTON (COLLEGE PARK)",IF(ISNUMBER(SEARCH("HAPEVILLE",$AT1211)),"FULTON (HAPEVILLE)",IF(ISNUMBER(SEARCH("EAST POINT",$AT1211)),"FULTON (EAST POINT)",IF(ISNUMBER(SEARCH("ATLANTA",$AT1211)),"FULTON (ATL LIMITS)","FULTON")))),IF($E1211="DEKALB",IF(ISNUMBER(SEARCH("ATLANTA",$AT1211)),"DEKALB (ATL LIMITS)","DEKALB"),IF(AND($E1211="CLAYTON",ISNUMBER(SEARCH("COLLEGE PARK",$AT1211))),"CLAYTON (COLLEGE PARK)",$E1211)))))</f>
        <v/>
      </c>
      <c r="AV1211" s="2">
        <f>IF($L1211="","",IF(""&amp;$F1211="2","DIESEL",IF(OR(""&amp;$F1211="G",""&amp;$F1211="H"),"GAS","")))</f>
        <v/>
      </c>
      <c r="AW1211" s="2">
        <f>IF($AV1211="","",$R1211)</f>
        <v/>
      </c>
      <c r="AX1211" s="2">
        <f>IF($AV1211="","",IF($AB1211=0,$R1211,0))</f>
        <v/>
      </c>
      <c r="AY1211" s="2">
        <f>IF($AV1211="","",IF(AND($Z1211=0,COUNTIF('AR SALES'!$L$2:$L$2501,$L1211)=0),"YES",""))</f>
        <v/>
      </c>
      <c r="AZ1211" s="2">
        <f>IF($AV1211="","",IFERROR(VLOOKUP($AU1211,CODES!$A:$B,2,FALSE),"NO CODE"))</f>
        <v/>
      </c>
      <c r="BA1211" s="2">
        <f>IF(""&amp;$F1211&lt;&gt;"4","",IF($AY1211="YES","",IF(ROUND(SUMIFS($AE$2:$AE$4001,$L$2:$L$4001,$L1211,$F$2:$F$4001,"4")-SUMIFS('AR SALES'!$Y$2:$Y$2501,'AR SALES'!$L$2:$L$2501,$L1211,'AR SALES'!$AD$2:$AD$2501,"OFF"),2)=0,"","STALE")))</f>
        <v/>
      </c>
      <c r="BB1211" s="2">
        <f>IF(OR(""&amp;$F1211="2",""&amp;$F1211="4",""&amp;$F1211="G",""&amp;$F1211="H"),IF($AY1211="YES","",IF($AB1211&lt;&gt;0,"",IF(COUNTIFS('AR SALES'!$L$2:$L$2501,$L1211,'AR SALES'!$AD$2:$AD$2501,IF(""&amp;$F1211="4","OFF","ON"),'AR SALES'!$AF$2:$AF$2501,"Y")&gt;0,"","NO EXEMPTION"))),"")</f>
        <v/>
      </c>
    </row>
    <row r="1212">
      <c r="AT1212" s="2">
        <f>IF($L1212="","",IFERROR(INDEX('AR SALES'!$H$2:$H$2501,MATCH(""&amp;$L1212,'AR SALES'!$AE$2:$AE$2501,0)),""))</f>
        <v/>
      </c>
      <c r="AU1212" s="2">
        <f>IF($L1212="","",IF($A1212&lt;&gt;"GA","",IF($E1212="FULTON",IF(ISNUMBER(SEARCH("COLLEGE PARK",$AT1212)),"FULTON (COLLEGE PARK)",IF(ISNUMBER(SEARCH("HAPEVILLE",$AT1212)),"FULTON (HAPEVILLE)",IF(ISNUMBER(SEARCH("EAST POINT",$AT1212)),"FULTON (EAST POINT)",IF(ISNUMBER(SEARCH("ATLANTA",$AT1212)),"FULTON (ATL LIMITS)","FULTON")))),IF($E1212="DEKALB",IF(ISNUMBER(SEARCH("ATLANTA",$AT1212)),"DEKALB (ATL LIMITS)","DEKALB"),IF(AND($E1212="CLAYTON",ISNUMBER(SEARCH("COLLEGE PARK",$AT1212))),"CLAYTON (COLLEGE PARK)",$E1212)))))</f>
        <v/>
      </c>
      <c r="AV1212" s="2">
        <f>IF($L1212="","",IF(""&amp;$F1212="2","DIESEL",IF(OR(""&amp;$F1212="G",""&amp;$F1212="H"),"GAS","")))</f>
        <v/>
      </c>
      <c r="AW1212" s="2">
        <f>IF($AV1212="","",$R1212)</f>
        <v/>
      </c>
      <c r="AX1212" s="2">
        <f>IF($AV1212="","",IF($AB1212=0,$R1212,0))</f>
        <v/>
      </c>
      <c r="AY1212" s="2">
        <f>IF($AV1212="","",IF(AND($Z1212=0,COUNTIF('AR SALES'!$L$2:$L$2501,$L1212)=0),"YES",""))</f>
        <v/>
      </c>
      <c r="AZ1212" s="2">
        <f>IF($AV1212="","",IFERROR(VLOOKUP($AU1212,CODES!$A:$B,2,FALSE),"NO CODE"))</f>
        <v/>
      </c>
      <c r="BA1212" s="2">
        <f>IF(""&amp;$F1212&lt;&gt;"4","",IF($AY1212="YES","",IF(ROUND(SUMIFS($AE$2:$AE$4001,$L$2:$L$4001,$L1212,$F$2:$F$4001,"4")-SUMIFS('AR SALES'!$Y$2:$Y$2501,'AR SALES'!$L$2:$L$2501,$L1212,'AR SALES'!$AD$2:$AD$2501,"OFF"),2)=0,"","STALE")))</f>
        <v/>
      </c>
      <c r="BB1212" s="2">
        <f>IF(OR(""&amp;$F1212="2",""&amp;$F1212="4",""&amp;$F1212="G",""&amp;$F1212="H"),IF($AY1212="YES","",IF($AB1212&lt;&gt;0,"",IF(COUNTIFS('AR SALES'!$L$2:$L$2501,$L1212,'AR SALES'!$AD$2:$AD$2501,IF(""&amp;$F1212="4","OFF","ON"),'AR SALES'!$AF$2:$AF$2501,"Y")&gt;0,"","NO EXEMPTION"))),"")</f>
        <v/>
      </c>
    </row>
    <row r="1213">
      <c r="AT1213" s="2">
        <f>IF($L1213="","",IFERROR(INDEX('AR SALES'!$H$2:$H$2501,MATCH(""&amp;$L1213,'AR SALES'!$AE$2:$AE$2501,0)),""))</f>
        <v/>
      </c>
      <c r="AU1213" s="2">
        <f>IF($L1213="","",IF($A1213&lt;&gt;"GA","",IF($E1213="FULTON",IF(ISNUMBER(SEARCH("COLLEGE PARK",$AT1213)),"FULTON (COLLEGE PARK)",IF(ISNUMBER(SEARCH("HAPEVILLE",$AT1213)),"FULTON (HAPEVILLE)",IF(ISNUMBER(SEARCH("EAST POINT",$AT1213)),"FULTON (EAST POINT)",IF(ISNUMBER(SEARCH("ATLANTA",$AT1213)),"FULTON (ATL LIMITS)","FULTON")))),IF($E1213="DEKALB",IF(ISNUMBER(SEARCH("ATLANTA",$AT1213)),"DEKALB (ATL LIMITS)","DEKALB"),IF(AND($E1213="CLAYTON",ISNUMBER(SEARCH("COLLEGE PARK",$AT1213))),"CLAYTON (COLLEGE PARK)",$E1213)))))</f>
        <v/>
      </c>
      <c r="AV1213" s="2">
        <f>IF($L1213="","",IF(""&amp;$F1213="2","DIESEL",IF(OR(""&amp;$F1213="G",""&amp;$F1213="H"),"GAS","")))</f>
        <v/>
      </c>
      <c r="AW1213" s="2">
        <f>IF($AV1213="","",$R1213)</f>
        <v/>
      </c>
      <c r="AX1213" s="2">
        <f>IF($AV1213="","",IF($AB1213=0,$R1213,0))</f>
        <v/>
      </c>
      <c r="AY1213" s="2">
        <f>IF($AV1213="","",IF(AND($Z1213=0,COUNTIF('AR SALES'!$L$2:$L$2501,$L1213)=0),"YES",""))</f>
        <v/>
      </c>
      <c r="AZ1213" s="2">
        <f>IF($AV1213="","",IFERROR(VLOOKUP($AU1213,CODES!$A:$B,2,FALSE),"NO CODE"))</f>
        <v/>
      </c>
      <c r="BA1213" s="2">
        <f>IF(""&amp;$F1213&lt;&gt;"4","",IF($AY1213="YES","",IF(ROUND(SUMIFS($AE$2:$AE$4001,$L$2:$L$4001,$L1213,$F$2:$F$4001,"4")-SUMIFS('AR SALES'!$Y$2:$Y$2501,'AR SALES'!$L$2:$L$2501,$L1213,'AR SALES'!$AD$2:$AD$2501,"OFF"),2)=0,"","STALE")))</f>
        <v/>
      </c>
      <c r="BB1213" s="2">
        <f>IF(OR(""&amp;$F1213="2",""&amp;$F1213="4",""&amp;$F1213="G",""&amp;$F1213="H"),IF($AY1213="YES","",IF($AB1213&lt;&gt;0,"",IF(COUNTIFS('AR SALES'!$L$2:$L$2501,$L1213,'AR SALES'!$AD$2:$AD$2501,IF(""&amp;$F1213="4","OFF","ON"),'AR SALES'!$AF$2:$AF$2501,"Y")&gt;0,"","NO EXEMPTION"))),"")</f>
        <v/>
      </c>
    </row>
    <row r="1214">
      <c r="AT1214" s="2">
        <f>IF($L1214="","",IFERROR(INDEX('AR SALES'!$H$2:$H$2501,MATCH(""&amp;$L1214,'AR SALES'!$AE$2:$AE$2501,0)),""))</f>
        <v/>
      </c>
      <c r="AU1214" s="2">
        <f>IF($L1214="","",IF($A1214&lt;&gt;"GA","",IF($E1214="FULTON",IF(ISNUMBER(SEARCH("COLLEGE PARK",$AT1214)),"FULTON (COLLEGE PARK)",IF(ISNUMBER(SEARCH("HAPEVILLE",$AT1214)),"FULTON (HAPEVILLE)",IF(ISNUMBER(SEARCH("EAST POINT",$AT1214)),"FULTON (EAST POINT)",IF(ISNUMBER(SEARCH("ATLANTA",$AT1214)),"FULTON (ATL LIMITS)","FULTON")))),IF($E1214="DEKALB",IF(ISNUMBER(SEARCH("ATLANTA",$AT1214)),"DEKALB (ATL LIMITS)","DEKALB"),IF(AND($E1214="CLAYTON",ISNUMBER(SEARCH("COLLEGE PARK",$AT1214))),"CLAYTON (COLLEGE PARK)",$E1214)))))</f>
        <v/>
      </c>
      <c r="AV1214" s="2">
        <f>IF($L1214="","",IF(""&amp;$F1214="2","DIESEL",IF(OR(""&amp;$F1214="G",""&amp;$F1214="H"),"GAS","")))</f>
        <v/>
      </c>
      <c r="AW1214" s="2">
        <f>IF($AV1214="","",$R1214)</f>
        <v/>
      </c>
      <c r="AX1214" s="2">
        <f>IF($AV1214="","",IF($AB1214=0,$R1214,0))</f>
        <v/>
      </c>
      <c r="AY1214" s="2">
        <f>IF($AV1214="","",IF(AND($Z1214=0,COUNTIF('AR SALES'!$L$2:$L$2501,$L1214)=0),"YES",""))</f>
        <v/>
      </c>
      <c r="AZ1214" s="2">
        <f>IF($AV1214="","",IFERROR(VLOOKUP($AU1214,CODES!$A:$B,2,FALSE),"NO CODE"))</f>
        <v/>
      </c>
      <c r="BA1214" s="2">
        <f>IF(""&amp;$F1214&lt;&gt;"4","",IF($AY1214="YES","",IF(ROUND(SUMIFS($AE$2:$AE$4001,$L$2:$L$4001,$L1214,$F$2:$F$4001,"4")-SUMIFS('AR SALES'!$Y$2:$Y$2501,'AR SALES'!$L$2:$L$2501,$L1214,'AR SALES'!$AD$2:$AD$2501,"OFF"),2)=0,"","STALE")))</f>
        <v/>
      </c>
      <c r="BB1214" s="2">
        <f>IF(OR(""&amp;$F1214="2",""&amp;$F1214="4",""&amp;$F1214="G",""&amp;$F1214="H"),IF($AY1214="YES","",IF($AB1214&lt;&gt;0,"",IF(COUNTIFS('AR SALES'!$L$2:$L$2501,$L1214,'AR SALES'!$AD$2:$AD$2501,IF(""&amp;$F1214="4","OFF","ON"),'AR SALES'!$AF$2:$AF$2501,"Y")&gt;0,"","NO EXEMPTION"))),"")</f>
        <v/>
      </c>
    </row>
    <row r="1215">
      <c r="AT1215" s="2">
        <f>IF($L1215="","",IFERROR(INDEX('AR SALES'!$H$2:$H$2501,MATCH(""&amp;$L1215,'AR SALES'!$AE$2:$AE$2501,0)),""))</f>
        <v/>
      </c>
      <c r="AU1215" s="2">
        <f>IF($L1215="","",IF($A1215&lt;&gt;"GA","",IF($E1215="FULTON",IF(ISNUMBER(SEARCH("COLLEGE PARK",$AT1215)),"FULTON (COLLEGE PARK)",IF(ISNUMBER(SEARCH("HAPEVILLE",$AT1215)),"FULTON (HAPEVILLE)",IF(ISNUMBER(SEARCH("EAST POINT",$AT1215)),"FULTON (EAST POINT)",IF(ISNUMBER(SEARCH("ATLANTA",$AT1215)),"FULTON (ATL LIMITS)","FULTON")))),IF($E1215="DEKALB",IF(ISNUMBER(SEARCH("ATLANTA",$AT1215)),"DEKALB (ATL LIMITS)","DEKALB"),IF(AND($E1215="CLAYTON",ISNUMBER(SEARCH("COLLEGE PARK",$AT1215))),"CLAYTON (COLLEGE PARK)",$E1215)))))</f>
        <v/>
      </c>
      <c r="AV1215" s="2">
        <f>IF($L1215="","",IF(""&amp;$F1215="2","DIESEL",IF(OR(""&amp;$F1215="G",""&amp;$F1215="H"),"GAS","")))</f>
        <v/>
      </c>
      <c r="AW1215" s="2">
        <f>IF($AV1215="","",$R1215)</f>
        <v/>
      </c>
      <c r="AX1215" s="2">
        <f>IF($AV1215="","",IF($AB1215=0,$R1215,0))</f>
        <v/>
      </c>
      <c r="AY1215" s="2">
        <f>IF($AV1215="","",IF(AND($Z1215=0,COUNTIF('AR SALES'!$L$2:$L$2501,$L1215)=0),"YES",""))</f>
        <v/>
      </c>
      <c r="AZ1215" s="2">
        <f>IF($AV1215="","",IFERROR(VLOOKUP($AU1215,CODES!$A:$B,2,FALSE),"NO CODE"))</f>
        <v/>
      </c>
      <c r="BA1215" s="2">
        <f>IF(""&amp;$F1215&lt;&gt;"4","",IF($AY1215="YES","",IF(ROUND(SUMIFS($AE$2:$AE$4001,$L$2:$L$4001,$L1215,$F$2:$F$4001,"4")-SUMIFS('AR SALES'!$Y$2:$Y$2501,'AR SALES'!$L$2:$L$2501,$L1215,'AR SALES'!$AD$2:$AD$2501,"OFF"),2)=0,"","STALE")))</f>
        <v/>
      </c>
      <c r="BB1215" s="2">
        <f>IF(OR(""&amp;$F1215="2",""&amp;$F1215="4",""&amp;$F1215="G",""&amp;$F1215="H"),IF($AY1215="YES","",IF($AB1215&lt;&gt;0,"",IF(COUNTIFS('AR SALES'!$L$2:$L$2501,$L1215,'AR SALES'!$AD$2:$AD$2501,IF(""&amp;$F1215="4","OFF","ON"),'AR SALES'!$AF$2:$AF$2501,"Y")&gt;0,"","NO EXEMPTION"))),"")</f>
        <v/>
      </c>
    </row>
    <row r="1216">
      <c r="AT1216" s="2">
        <f>IF($L1216="","",IFERROR(INDEX('AR SALES'!$H$2:$H$2501,MATCH(""&amp;$L1216,'AR SALES'!$AE$2:$AE$2501,0)),""))</f>
        <v/>
      </c>
      <c r="AU1216" s="2">
        <f>IF($L1216="","",IF($A1216&lt;&gt;"GA","",IF($E1216="FULTON",IF(ISNUMBER(SEARCH("COLLEGE PARK",$AT1216)),"FULTON (COLLEGE PARK)",IF(ISNUMBER(SEARCH("HAPEVILLE",$AT1216)),"FULTON (HAPEVILLE)",IF(ISNUMBER(SEARCH("EAST POINT",$AT1216)),"FULTON (EAST POINT)",IF(ISNUMBER(SEARCH("ATLANTA",$AT1216)),"FULTON (ATL LIMITS)","FULTON")))),IF($E1216="DEKALB",IF(ISNUMBER(SEARCH("ATLANTA",$AT1216)),"DEKALB (ATL LIMITS)","DEKALB"),IF(AND($E1216="CLAYTON",ISNUMBER(SEARCH("COLLEGE PARK",$AT1216))),"CLAYTON (COLLEGE PARK)",$E1216)))))</f>
        <v/>
      </c>
      <c r="AV1216" s="2">
        <f>IF($L1216="","",IF(""&amp;$F1216="2","DIESEL",IF(OR(""&amp;$F1216="G",""&amp;$F1216="H"),"GAS","")))</f>
        <v/>
      </c>
      <c r="AW1216" s="2">
        <f>IF($AV1216="","",$R1216)</f>
        <v/>
      </c>
      <c r="AX1216" s="2">
        <f>IF($AV1216="","",IF($AB1216=0,$R1216,0))</f>
        <v/>
      </c>
      <c r="AY1216" s="2">
        <f>IF($AV1216="","",IF(AND($Z1216=0,COUNTIF('AR SALES'!$L$2:$L$2501,$L1216)=0),"YES",""))</f>
        <v/>
      </c>
      <c r="AZ1216" s="2">
        <f>IF($AV1216="","",IFERROR(VLOOKUP($AU1216,CODES!$A:$B,2,FALSE),"NO CODE"))</f>
        <v/>
      </c>
      <c r="BA1216" s="2">
        <f>IF(""&amp;$F1216&lt;&gt;"4","",IF($AY1216="YES","",IF(ROUND(SUMIFS($AE$2:$AE$4001,$L$2:$L$4001,$L1216,$F$2:$F$4001,"4")-SUMIFS('AR SALES'!$Y$2:$Y$2501,'AR SALES'!$L$2:$L$2501,$L1216,'AR SALES'!$AD$2:$AD$2501,"OFF"),2)=0,"","STALE")))</f>
        <v/>
      </c>
      <c r="BB1216" s="2">
        <f>IF(OR(""&amp;$F1216="2",""&amp;$F1216="4",""&amp;$F1216="G",""&amp;$F1216="H"),IF($AY1216="YES","",IF($AB1216&lt;&gt;0,"",IF(COUNTIFS('AR SALES'!$L$2:$L$2501,$L1216,'AR SALES'!$AD$2:$AD$2501,IF(""&amp;$F1216="4","OFF","ON"),'AR SALES'!$AF$2:$AF$2501,"Y")&gt;0,"","NO EXEMPTION"))),"")</f>
        <v/>
      </c>
    </row>
    <row r="1217">
      <c r="AT1217" s="2">
        <f>IF($L1217="","",IFERROR(INDEX('AR SALES'!$H$2:$H$2501,MATCH(""&amp;$L1217,'AR SALES'!$AE$2:$AE$2501,0)),""))</f>
        <v/>
      </c>
      <c r="AU1217" s="2">
        <f>IF($L1217="","",IF($A1217&lt;&gt;"GA","",IF($E1217="FULTON",IF(ISNUMBER(SEARCH("COLLEGE PARK",$AT1217)),"FULTON (COLLEGE PARK)",IF(ISNUMBER(SEARCH("HAPEVILLE",$AT1217)),"FULTON (HAPEVILLE)",IF(ISNUMBER(SEARCH("EAST POINT",$AT1217)),"FULTON (EAST POINT)",IF(ISNUMBER(SEARCH("ATLANTA",$AT1217)),"FULTON (ATL LIMITS)","FULTON")))),IF($E1217="DEKALB",IF(ISNUMBER(SEARCH("ATLANTA",$AT1217)),"DEKALB (ATL LIMITS)","DEKALB"),IF(AND($E1217="CLAYTON",ISNUMBER(SEARCH("COLLEGE PARK",$AT1217))),"CLAYTON (COLLEGE PARK)",$E1217)))))</f>
        <v/>
      </c>
      <c r="AV1217" s="2">
        <f>IF($L1217="","",IF(""&amp;$F1217="2","DIESEL",IF(OR(""&amp;$F1217="G",""&amp;$F1217="H"),"GAS","")))</f>
        <v/>
      </c>
      <c r="AW1217" s="2">
        <f>IF($AV1217="","",$R1217)</f>
        <v/>
      </c>
      <c r="AX1217" s="2">
        <f>IF($AV1217="","",IF($AB1217=0,$R1217,0))</f>
        <v/>
      </c>
      <c r="AY1217" s="2">
        <f>IF($AV1217="","",IF(AND($Z1217=0,COUNTIF('AR SALES'!$L$2:$L$2501,$L1217)=0),"YES",""))</f>
        <v/>
      </c>
      <c r="AZ1217" s="2">
        <f>IF($AV1217="","",IFERROR(VLOOKUP($AU1217,CODES!$A:$B,2,FALSE),"NO CODE"))</f>
        <v/>
      </c>
      <c r="BA1217" s="2">
        <f>IF(""&amp;$F1217&lt;&gt;"4","",IF($AY1217="YES","",IF(ROUND(SUMIFS($AE$2:$AE$4001,$L$2:$L$4001,$L1217,$F$2:$F$4001,"4")-SUMIFS('AR SALES'!$Y$2:$Y$2501,'AR SALES'!$L$2:$L$2501,$L1217,'AR SALES'!$AD$2:$AD$2501,"OFF"),2)=0,"","STALE")))</f>
        <v/>
      </c>
      <c r="BB1217" s="2">
        <f>IF(OR(""&amp;$F1217="2",""&amp;$F1217="4",""&amp;$F1217="G",""&amp;$F1217="H"),IF($AY1217="YES","",IF($AB1217&lt;&gt;0,"",IF(COUNTIFS('AR SALES'!$L$2:$L$2501,$L1217,'AR SALES'!$AD$2:$AD$2501,IF(""&amp;$F1217="4","OFF","ON"),'AR SALES'!$AF$2:$AF$2501,"Y")&gt;0,"","NO EXEMPTION"))),"")</f>
        <v/>
      </c>
    </row>
    <row r="1218">
      <c r="AT1218" s="2">
        <f>IF($L1218="","",IFERROR(INDEX('AR SALES'!$H$2:$H$2501,MATCH(""&amp;$L1218,'AR SALES'!$AE$2:$AE$2501,0)),""))</f>
        <v/>
      </c>
      <c r="AU1218" s="2">
        <f>IF($L1218="","",IF($A1218&lt;&gt;"GA","",IF($E1218="FULTON",IF(ISNUMBER(SEARCH("COLLEGE PARK",$AT1218)),"FULTON (COLLEGE PARK)",IF(ISNUMBER(SEARCH("HAPEVILLE",$AT1218)),"FULTON (HAPEVILLE)",IF(ISNUMBER(SEARCH("EAST POINT",$AT1218)),"FULTON (EAST POINT)",IF(ISNUMBER(SEARCH("ATLANTA",$AT1218)),"FULTON (ATL LIMITS)","FULTON")))),IF($E1218="DEKALB",IF(ISNUMBER(SEARCH("ATLANTA",$AT1218)),"DEKALB (ATL LIMITS)","DEKALB"),IF(AND($E1218="CLAYTON",ISNUMBER(SEARCH("COLLEGE PARK",$AT1218))),"CLAYTON (COLLEGE PARK)",$E1218)))))</f>
        <v/>
      </c>
      <c r="AV1218" s="2">
        <f>IF($L1218="","",IF(""&amp;$F1218="2","DIESEL",IF(OR(""&amp;$F1218="G",""&amp;$F1218="H"),"GAS","")))</f>
        <v/>
      </c>
      <c r="AW1218" s="2">
        <f>IF($AV1218="","",$R1218)</f>
        <v/>
      </c>
      <c r="AX1218" s="2">
        <f>IF($AV1218="","",IF($AB1218=0,$R1218,0))</f>
        <v/>
      </c>
      <c r="AY1218" s="2">
        <f>IF($AV1218="","",IF(AND($Z1218=0,COUNTIF('AR SALES'!$L$2:$L$2501,$L1218)=0),"YES",""))</f>
        <v/>
      </c>
      <c r="AZ1218" s="2">
        <f>IF($AV1218="","",IFERROR(VLOOKUP($AU1218,CODES!$A:$B,2,FALSE),"NO CODE"))</f>
        <v/>
      </c>
      <c r="BA1218" s="2">
        <f>IF(""&amp;$F1218&lt;&gt;"4","",IF($AY1218="YES","",IF(ROUND(SUMIFS($AE$2:$AE$4001,$L$2:$L$4001,$L1218,$F$2:$F$4001,"4")-SUMIFS('AR SALES'!$Y$2:$Y$2501,'AR SALES'!$L$2:$L$2501,$L1218,'AR SALES'!$AD$2:$AD$2501,"OFF"),2)=0,"","STALE")))</f>
        <v/>
      </c>
      <c r="BB1218" s="2">
        <f>IF(OR(""&amp;$F1218="2",""&amp;$F1218="4",""&amp;$F1218="G",""&amp;$F1218="H"),IF($AY1218="YES","",IF($AB1218&lt;&gt;0,"",IF(COUNTIFS('AR SALES'!$L$2:$L$2501,$L1218,'AR SALES'!$AD$2:$AD$2501,IF(""&amp;$F1218="4","OFF","ON"),'AR SALES'!$AF$2:$AF$2501,"Y")&gt;0,"","NO EXEMPTION"))),"")</f>
        <v/>
      </c>
    </row>
    <row r="1219">
      <c r="AT1219" s="2">
        <f>IF($L1219="","",IFERROR(INDEX('AR SALES'!$H$2:$H$2501,MATCH(""&amp;$L1219,'AR SALES'!$AE$2:$AE$2501,0)),""))</f>
        <v/>
      </c>
      <c r="AU1219" s="2">
        <f>IF($L1219="","",IF($A1219&lt;&gt;"GA","",IF($E1219="FULTON",IF(ISNUMBER(SEARCH("COLLEGE PARK",$AT1219)),"FULTON (COLLEGE PARK)",IF(ISNUMBER(SEARCH("HAPEVILLE",$AT1219)),"FULTON (HAPEVILLE)",IF(ISNUMBER(SEARCH("EAST POINT",$AT1219)),"FULTON (EAST POINT)",IF(ISNUMBER(SEARCH("ATLANTA",$AT1219)),"FULTON (ATL LIMITS)","FULTON")))),IF($E1219="DEKALB",IF(ISNUMBER(SEARCH("ATLANTA",$AT1219)),"DEKALB (ATL LIMITS)","DEKALB"),IF(AND($E1219="CLAYTON",ISNUMBER(SEARCH("COLLEGE PARK",$AT1219))),"CLAYTON (COLLEGE PARK)",$E1219)))))</f>
        <v/>
      </c>
      <c r="AV1219" s="2">
        <f>IF($L1219="","",IF(""&amp;$F1219="2","DIESEL",IF(OR(""&amp;$F1219="G",""&amp;$F1219="H"),"GAS","")))</f>
        <v/>
      </c>
      <c r="AW1219" s="2">
        <f>IF($AV1219="","",$R1219)</f>
        <v/>
      </c>
      <c r="AX1219" s="2">
        <f>IF($AV1219="","",IF($AB1219=0,$R1219,0))</f>
        <v/>
      </c>
      <c r="AY1219" s="2">
        <f>IF($AV1219="","",IF(AND($Z1219=0,COUNTIF('AR SALES'!$L$2:$L$2501,$L1219)=0),"YES",""))</f>
        <v/>
      </c>
      <c r="AZ1219" s="2">
        <f>IF($AV1219="","",IFERROR(VLOOKUP($AU1219,CODES!$A:$B,2,FALSE),"NO CODE"))</f>
        <v/>
      </c>
      <c r="BA1219" s="2">
        <f>IF(""&amp;$F1219&lt;&gt;"4","",IF($AY1219="YES","",IF(ROUND(SUMIFS($AE$2:$AE$4001,$L$2:$L$4001,$L1219,$F$2:$F$4001,"4")-SUMIFS('AR SALES'!$Y$2:$Y$2501,'AR SALES'!$L$2:$L$2501,$L1219,'AR SALES'!$AD$2:$AD$2501,"OFF"),2)=0,"","STALE")))</f>
        <v/>
      </c>
      <c r="BB1219" s="2">
        <f>IF(OR(""&amp;$F1219="2",""&amp;$F1219="4",""&amp;$F1219="G",""&amp;$F1219="H"),IF($AY1219="YES","",IF($AB1219&lt;&gt;0,"",IF(COUNTIFS('AR SALES'!$L$2:$L$2501,$L1219,'AR SALES'!$AD$2:$AD$2501,IF(""&amp;$F1219="4","OFF","ON"),'AR SALES'!$AF$2:$AF$2501,"Y")&gt;0,"","NO EXEMPTION"))),"")</f>
        <v/>
      </c>
    </row>
    <row r="1220">
      <c r="AT1220" s="2">
        <f>IF($L1220="","",IFERROR(INDEX('AR SALES'!$H$2:$H$2501,MATCH(""&amp;$L1220,'AR SALES'!$AE$2:$AE$2501,0)),""))</f>
        <v/>
      </c>
      <c r="AU1220" s="2">
        <f>IF($L1220="","",IF($A1220&lt;&gt;"GA","",IF($E1220="FULTON",IF(ISNUMBER(SEARCH("COLLEGE PARK",$AT1220)),"FULTON (COLLEGE PARK)",IF(ISNUMBER(SEARCH("HAPEVILLE",$AT1220)),"FULTON (HAPEVILLE)",IF(ISNUMBER(SEARCH("EAST POINT",$AT1220)),"FULTON (EAST POINT)",IF(ISNUMBER(SEARCH("ATLANTA",$AT1220)),"FULTON (ATL LIMITS)","FULTON")))),IF($E1220="DEKALB",IF(ISNUMBER(SEARCH("ATLANTA",$AT1220)),"DEKALB (ATL LIMITS)","DEKALB"),IF(AND($E1220="CLAYTON",ISNUMBER(SEARCH("COLLEGE PARK",$AT1220))),"CLAYTON (COLLEGE PARK)",$E1220)))))</f>
        <v/>
      </c>
      <c r="AV1220" s="2">
        <f>IF($L1220="","",IF(""&amp;$F1220="2","DIESEL",IF(OR(""&amp;$F1220="G",""&amp;$F1220="H"),"GAS","")))</f>
        <v/>
      </c>
      <c r="AW1220" s="2">
        <f>IF($AV1220="","",$R1220)</f>
        <v/>
      </c>
      <c r="AX1220" s="2">
        <f>IF($AV1220="","",IF($AB1220=0,$R1220,0))</f>
        <v/>
      </c>
      <c r="AY1220" s="2">
        <f>IF($AV1220="","",IF(AND($Z1220=0,COUNTIF('AR SALES'!$L$2:$L$2501,$L1220)=0),"YES",""))</f>
        <v/>
      </c>
      <c r="AZ1220" s="2">
        <f>IF($AV1220="","",IFERROR(VLOOKUP($AU1220,CODES!$A:$B,2,FALSE),"NO CODE"))</f>
        <v/>
      </c>
      <c r="BA1220" s="2">
        <f>IF(""&amp;$F1220&lt;&gt;"4","",IF($AY1220="YES","",IF(ROUND(SUMIFS($AE$2:$AE$4001,$L$2:$L$4001,$L1220,$F$2:$F$4001,"4")-SUMIFS('AR SALES'!$Y$2:$Y$2501,'AR SALES'!$L$2:$L$2501,$L1220,'AR SALES'!$AD$2:$AD$2501,"OFF"),2)=0,"","STALE")))</f>
        <v/>
      </c>
      <c r="BB1220" s="2">
        <f>IF(OR(""&amp;$F1220="2",""&amp;$F1220="4",""&amp;$F1220="G",""&amp;$F1220="H"),IF($AY1220="YES","",IF($AB1220&lt;&gt;0,"",IF(COUNTIFS('AR SALES'!$L$2:$L$2501,$L1220,'AR SALES'!$AD$2:$AD$2501,IF(""&amp;$F1220="4","OFF","ON"),'AR SALES'!$AF$2:$AF$2501,"Y")&gt;0,"","NO EXEMPTION"))),"")</f>
        <v/>
      </c>
    </row>
    <row r="1221">
      <c r="AT1221" s="2">
        <f>IF($L1221="","",IFERROR(INDEX('AR SALES'!$H$2:$H$2501,MATCH(""&amp;$L1221,'AR SALES'!$AE$2:$AE$2501,0)),""))</f>
        <v/>
      </c>
      <c r="AU1221" s="2">
        <f>IF($L1221="","",IF($A1221&lt;&gt;"GA","",IF($E1221="FULTON",IF(ISNUMBER(SEARCH("COLLEGE PARK",$AT1221)),"FULTON (COLLEGE PARK)",IF(ISNUMBER(SEARCH("HAPEVILLE",$AT1221)),"FULTON (HAPEVILLE)",IF(ISNUMBER(SEARCH("EAST POINT",$AT1221)),"FULTON (EAST POINT)",IF(ISNUMBER(SEARCH("ATLANTA",$AT1221)),"FULTON (ATL LIMITS)","FULTON")))),IF($E1221="DEKALB",IF(ISNUMBER(SEARCH("ATLANTA",$AT1221)),"DEKALB (ATL LIMITS)","DEKALB"),IF(AND($E1221="CLAYTON",ISNUMBER(SEARCH("COLLEGE PARK",$AT1221))),"CLAYTON (COLLEGE PARK)",$E1221)))))</f>
        <v/>
      </c>
      <c r="AV1221" s="2">
        <f>IF($L1221="","",IF(""&amp;$F1221="2","DIESEL",IF(OR(""&amp;$F1221="G",""&amp;$F1221="H"),"GAS","")))</f>
        <v/>
      </c>
      <c r="AW1221" s="2">
        <f>IF($AV1221="","",$R1221)</f>
        <v/>
      </c>
      <c r="AX1221" s="2">
        <f>IF($AV1221="","",IF($AB1221=0,$R1221,0))</f>
        <v/>
      </c>
      <c r="AY1221" s="2">
        <f>IF($AV1221="","",IF(AND($Z1221=0,COUNTIF('AR SALES'!$L$2:$L$2501,$L1221)=0),"YES",""))</f>
        <v/>
      </c>
      <c r="AZ1221" s="2">
        <f>IF($AV1221="","",IFERROR(VLOOKUP($AU1221,CODES!$A:$B,2,FALSE),"NO CODE"))</f>
        <v/>
      </c>
      <c r="BA1221" s="2">
        <f>IF(""&amp;$F1221&lt;&gt;"4","",IF($AY1221="YES","",IF(ROUND(SUMIFS($AE$2:$AE$4001,$L$2:$L$4001,$L1221,$F$2:$F$4001,"4")-SUMIFS('AR SALES'!$Y$2:$Y$2501,'AR SALES'!$L$2:$L$2501,$L1221,'AR SALES'!$AD$2:$AD$2501,"OFF"),2)=0,"","STALE")))</f>
        <v/>
      </c>
      <c r="BB1221" s="2">
        <f>IF(OR(""&amp;$F1221="2",""&amp;$F1221="4",""&amp;$F1221="G",""&amp;$F1221="H"),IF($AY1221="YES","",IF($AB1221&lt;&gt;0,"",IF(COUNTIFS('AR SALES'!$L$2:$L$2501,$L1221,'AR SALES'!$AD$2:$AD$2501,IF(""&amp;$F1221="4","OFF","ON"),'AR SALES'!$AF$2:$AF$2501,"Y")&gt;0,"","NO EXEMPTION"))),"")</f>
        <v/>
      </c>
    </row>
    <row r="1222">
      <c r="AT1222" s="2">
        <f>IF($L1222="","",IFERROR(INDEX('AR SALES'!$H$2:$H$2501,MATCH(""&amp;$L1222,'AR SALES'!$AE$2:$AE$2501,0)),""))</f>
        <v/>
      </c>
      <c r="AU1222" s="2">
        <f>IF($L1222="","",IF($A1222&lt;&gt;"GA","",IF($E1222="FULTON",IF(ISNUMBER(SEARCH("COLLEGE PARK",$AT1222)),"FULTON (COLLEGE PARK)",IF(ISNUMBER(SEARCH("HAPEVILLE",$AT1222)),"FULTON (HAPEVILLE)",IF(ISNUMBER(SEARCH("EAST POINT",$AT1222)),"FULTON (EAST POINT)",IF(ISNUMBER(SEARCH("ATLANTA",$AT1222)),"FULTON (ATL LIMITS)","FULTON")))),IF($E1222="DEKALB",IF(ISNUMBER(SEARCH("ATLANTA",$AT1222)),"DEKALB (ATL LIMITS)","DEKALB"),IF(AND($E1222="CLAYTON",ISNUMBER(SEARCH("COLLEGE PARK",$AT1222))),"CLAYTON (COLLEGE PARK)",$E1222)))))</f>
        <v/>
      </c>
      <c r="AV1222" s="2">
        <f>IF($L1222="","",IF(""&amp;$F1222="2","DIESEL",IF(OR(""&amp;$F1222="G",""&amp;$F1222="H"),"GAS","")))</f>
        <v/>
      </c>
      <c r="AW1222" s="2">
        <f>IF($AV1222="","",$R1222)</f>
        <v/>
      </c>
      <c r="AX1222" s="2">
        <f>IF($AV1222="","",IF($AB1222=0,$R1222,0))</f>
        <v/>
      </c>
      <c r="AY1222" s="2">
        <f>IF($AV1222="","",IF(AND($Z1222=0,COUNTIF('AR SALES'!$L$2:$L$2501,$L1222)=0),"YES",""))</f>
        <v/>
      </c>
      <c r="AZ1222" s="2">
        <f>IF($AV1222="","",IFERROR(VLOOKUP($AU1222,CODES!$A:$B,2,FALSE),"NO CODE"))</f>
        <v/>
      </c>
      <c r="BA1222" s="2">
        <f>IF(""&amp;$F1222&lt;&gt;"4","",IF($AY1222="YES","",IF(ROUND(SUMIFS($AE$2:$AE$4001,$L$2:$L$4001,$L1222,$F$2:$F$4001,"4")-SUMIFS('AR SALES'!$Y$2:$Y$2501,'AR SALES'!$L$2:$L$2501,$L1222,'AR SALES'!$AD$2:$AD$2501,"OFF"),2)=0,"","STALE")))</f>
        <v/>
      </c>
      <c r="BB1222" s="2">
        <f>IF(OR(""&amp;$F1222="2",""&amp;$F1222="4",""&amp;$F1222="G",""&amp;$F1222="H"),IF($AY1222="YES","",IF($AB1222&lt;&gt;0,"",IF(COUNTIFS('AR SALES'!$L$2:$L$2501,$L1222,'AR SALES'!$AD$2:$AD$2501,IF(""&amp;$F1222="4","OFF","ON"),'AR SALES'!$AF$2:$AF$2501,"Y")&gt;0,"","NO EXEMPTION"))),"")</f>
        <v/>
      </c>
    </row>
    <row r="1223">
      <c r="AT1223" s="2">
        <f>IF($L1223="","",IFERROR(INDEX('AR SALES'!$H$2:$H$2501,MATCH(""&amp;$L1223,'AR SALES'!$AE$2:$AE$2501,0)),""))</f>
        <v/>
      </c>
      <c r="AU1223" s="2">
        <f>IF($L1223="","",IF($A1223&lt;&gt;"GA","",IF($E1223="FULTON",IF(ISNUMBER(SEARCH("COLLEGE PARK",$AT1223)),"FULTON (COLLEGE PARK)",IF(ISNUMBER(SEARCH("HAPEVILLE",$AT1223)),"FULTON (HAPEVILLE)",IF(ISNUMBER(SEARCH("EAST POINT",$AT1223)),"FULTON (EAST POINT)",IF(ISNUMBER(SEARCH("ATLANTA",$AT1223)),"FULTON (ATL LIMITS)","FULTON")))),IF($E1223="DEKALB",IF(ISNUMBER(SEARCH("ATLANTA",$AT1223)),"DEKALB (ATL LIMITS)","DEKALB"),IF(AND($E1223="CLAYTON",ISNUMBER(SEARCH("COLLEGE PARK",$AT1223))),"CLAYTON (COLLEGE PARK)",$E1223)))))</f>
        <v/>
      </c>
      <c r="AV1223" s="2">
        <f>IF($L1223="","",IF(""&amp;$F1223="2","DIESEL",IF(OR(""&amp;$F1223="G",""&amp;$F1223="H"),"GAS","")))</f>
        <v/>
      </c>
      <c r="AW1223" s="2">
        <f>IF($AV1223="","",$R1223)</f>
        <v/>
      </c>
      <c r="AX1223" s="2">
        <f>IF($AV1223="","",IF($AB1223=0,$R1223,0))</f>
        <v/>
      </c>
      <c r="AY1223" s="2">
        <f>IF($AV1223="","",IF(AND($Z1223=0,COUNTIF('AR SALES'!$L$2:$L$2501,$L1223)=0),"YES",""))</f>
        <v/>
      </c>
      <c r="AZ1223" s="2">
        <f>IF($AV1223="","",IFERROR(VLOOKUP($AU1223,CODES!$A:$B,2,FALSE),"NO CODE"))</f>
        <v/>
      </c>
      <c r="BA1223" s="2">
        <f>IF(""&amp;$F1223&lt;&gt;"4","",IF($AY1223="YES","",IF(ROUND(SUMIFS($AE$2:$AE$4001,$L$2:$L$4001,$L1223,$F$2:$F$4001,"4")-SUMIFS('AR SALES'!$Y$2:$Y$2501,'AR SALES'!$L$2:$L$2501,$L1223,'AR SALES'!$AD$2:$AD$2501,"OFF"),2)=0,"","STALE")))</f>
        <v/>
      </c>
      <c r="BB1223" s="2">
        <f>IF(OR(""&amp;$F1223="2",""&amp;$F1223="4",""&amp;$F1223="G",""&amp;$F1223="H"),IF($AY1223="YES","",IF($AB1223&lt;&gt;0,"",IF(COUNTIFS('AR SALES'!$L$2:$L$2501,$L1223,'AR SALES'!$AD$2:$AD$2501,IF(""&amp;$F1223="4","OFF","ON"),'AR SALES'!$AF$2:$AF$2501,"Y")&gt;0,"","NO EXEMPTION"))),"")</f>
        <v/>
      </c>
    </row>
    <row r="1224">
      <c r="AT1224" s="2">
        <f>IF($L1224="","",IFERROR(INDEX('AR SALES'!$H$2:$H$2501,MATCH(""&amp;$L1224,'AR SALES'!$AE$2:$AE$2501,0)),""))</f>
        <v/>
      </c>
      <c r="AU1224" s="2">
        <f>IF($L1224="","",IF($A1224&lt;&gt;"GA","",IF($E1224="FULTON",IF(ISNUMBER(SEARCH("COLLEGE PARK",$AT1224)),"FULTON (COLLEGE PARK)",IF(ISNUMBER(SEARCH("HAPEVILLE",$AT1224)),"FULTON (HAPEVILLE)",IF(ISNUMBER(SEARCH("EAST POINT",$AT1224)),"FULTON (EAST POINT)",IF(ISNUMBER(SEARCH("ATLANTA",$AT1224)),"FULTON (ATL LIMITS)","FULTON")))),IF($E1224="DEKALB",IF(ISNUMBER(SEARCH("ATLANTA",$AT1224)),"DEKALB (ATL LIMITS)","DEKALB"),IF(AND($E1224="CLAYTON",ISNUMBER(SEARCH("COLLEGE PARK",$AT1224))),"CLAYTON (COLLEGE PARK)",$E1224)))))</f>
        <v/>
      </c>
      <c r="AV1224" s="2">
        <f>IF($L1224="","",IF(""&amp;$F1224="2","DIESEL",IF(OR(""&amp;$F1224="G",""&amp;$F1224="H"),"GAS","")))</f>
        <v/>
      </c>
      <c r="AW1224" s="2">
        <f>IF($AV1224="","",$R1224)</f>
        <v/>
      </c>
      <c r="AX1224" s="2">
        <f>IF($AV1224="","",IF($AB1224=0,$R1224,0))</f>
        <v/>
      </c>
      <c r="AY1224" s="2">
        <f>IF($AV1224="","",IF(AND($Z1224=0,COUNTIF('AR SALES'!$L$2:$L$2501,$L1224)=0),"YES",""))</f>
        <v/>
      </c>
      <c r="AZ1224" s="2">
        <f>IF($AV1224="","",IFERROR(VLOOKUP($AU1224,CODES!$A:$B,2,FALSE),"NO CODE"))</f>
        <v/>
      </c>
      <c r="BA1224" s="2">
        <f>IF(""&amp;$F1224&lt;&gt;"4","",IF($AY1224="YES","",IF(ROUND(SUMIFS($AE$2:$AE$4001,$L$2:$L$4001,$L1224,$F$2:$F$4001,"4")-SUMIFS('AR SALES'!$Y$2:$Y$2501,'AR SALES'!$L$2:$L$2501,$L1224,'AR SALES'!$AD$2:$AD$2501,"OFF"),2)=0,"","STALE")))</f>
        <v/>
      </c>
      <c r="BB1224" s="2">
        <f>IF(OR(""&amp;$F1224="2",""&amp;$F1224="4",""&amp;$F1224="G",""&amp;$F1224="H"),IF($AY1224="YES","",IF($AB1224&lt;&gt;0,"",IF(COUNTIFS('AR SALES'!$L$2:$L$2501,$L1224,'AR SALES'!$AD$2:$AD$2501,IF(""&amp;$F1224="4","OFF","ON"),'AR SALES'!$AF$2:$AF$2501,"Y")&gt;0,"","NO EXEMPTION"))),"")</f>
        <v/>
      </c>
    </row>
    <row r="1225">
      <c r="AT1225" s="2">
        <f>IF($L1225="","",IFERROR(INDEX('AR SALES'!$H$2:$H$2501,MATCH(""&amp;$L1225,'AR SALES'!$AE$2:$AE$2501,0)),""))</f>
        <v/>
      </c>
      <c r="AU1225" s="2">
        <f>IF($L1225="","",IF($A1225&lt;&gt;"GA","",IF($E1225="FULTON",IF(ISNUMBER(SEARCH("COLLEGE PARK",$AT1225)),"FULTON (COLLEGE PARK)",IF(ISNUMBER(SEARCH("HAPEVILLE",$AT1225)),"FULTON (HAPEVILLE)",IF(ISNUMBER(SEARCH("EAST POINT",$AT1225)),"FULTON (EAST POINT)",IF(ISNUMBER(SEARCH("ATLANTA",$AT1225)),"FULTON (ATL LIMITS)","FULTON")))),IF($E1225="DEKALB",IF(ISNUMBER(SEARCH("ATLANTA",$AT1225)),"DEKALB (ATL LIMITS)","DEKALB"),IF(AND($E1225="CLAYTON",ISNUMBER(SEARCH("COLLEGE PARK",$AT1225))),"CLAYTON (COLLEGE PARK)",$E1225)))))</f>
        <v/>
      </c>
      <c r="AV1225" s="2">
        <f>IF($L1225="","",IF(""&amp;$F1225="2","DIESEL",IF(OR(""&amp;$F1225="G",""&amp;$F1225="H"),"GAS","")))</f>
        <v/>
      </c>
      <c r="AW1225" s="2">
        <f>IF($AV1225="","",$R1225)</f>
        <v/>
      </c>
      <c r="AX1225" s="2">
        <f>IF($AV1225="","",IF($AB1225=0,$R1225,0))</f>
        <v/>
      </c>
      <c r="AY1225" s="2">
        <f>IF($AV1225="","",IF(AND($Z1225=0,COUNTIF('AR SALES'!$L$2:$L$2501,$L1225)=0),"YES",""))</f>
        <v/>
      </c>
      <c r="AZ1225" s="2">
        <f>IF($AV1225="","",IFERROR(VLOOKUP($AU1225,CODES!$A:$B,2,FALSE),"NO CODE"))</f>
        <v/>
      </c>
      <c r="BA1225" s="2">
        <f>IF(""&amp;$F1225&lt;&gt;"4","",IF($AY1225="YES","",IF(ROUND(SUMIFS($AE$2:$AE$4001,$L$2:$L$4001,$L1225,$F$2:$F$4001,"4")-SUMIFS('AR SALES'!$Y$2:$Y$2501,'AR SALES'!$L$2:$L$2501,$L1225,'AR SALES'!$AD$2:$AD$2501,"OFF"),2)=0,"","STALE")))</f>
        <v/>
      </c>
      <c r="BB1225" s="2">
        <f>IF(OR(""&amp;$F1225="2",""&amp;$F1225="4",""&amp;$F1225="G",""&amp;$F1225="H"),IF($AY1225="YES","",IF($AB1225&lt;&gt;0,"",IF(COUNTIFS('AR SALES'!$L$2:$L$2501,$L1225,'AR SALES'!$AD$2:$AD$2501,IF(""&amp;$F1225="4","OFF","ON"),'AR SALES'!$AF$2:$AF$2501,"Y")&gt;0,"","NO EXEMPTION"))),"")</f>
        <v/>
      </c>
    </row>
    <row r="1226">
      <c r="AT1226" s="2">
        <f>IF($L1226="","",IFERROR(INDEX('AR SALES'!$H$2:$H$2501,MATCH(""&amp;$L1226,'AR SALES'!$AE$2:$AE$2501,0)),""))</f>
        <v/>
      </c>
      <c r="AU1226" s="2">
        <f>IF($L1226="","",IF($A1226&lt;&gt;"GA","",IF($E1226="FULTON",IF(ISNUMBER(SEARCH("COLLEGE PARK",$AT1226)),"FULTON (COLLEGE PARK)",IF(ISNUMBER(SEARCH("HAPEVILLE",$AT1226)),"FULTON (HAPEVILLE)",IF(ISNUMBER(SEARCH("EAST POINT",$AT1226)),"FULTON (EAST POINT)",IF(ISNUMBER(SEARCH("ATLANTA",$AT1226)),"FULTON (ATL LIMITS)","FULTON")))),IF($E1226="DEKALB",IF(ISNUMBER(SEARCH("ATLANTA",$AT1226)),"DEKALB (ATL LIMITS)","DEKALB"),IF(AND($E1226="CLAYTON",ISNUMBER(SEARCH("COLLEGE PARK",$AT1226))),"CLAYTON (COLLEGE PARK)",$E1226)))))</f>
        <v/>
      </c>
      <c r="AV1226" s="2">
        <f>IF($L1226="","",IF(""&amp;$F1226="2","DIESEL",IF(OR(""&amp;$F1226="G",""&amp;$F1226="H"),"GAS","")))</f>
        <v/>
      </c>
      <c r="AW1226" s="2">
        <f>IF($AV1226="","",$R1226)</f>
        <v/>
      </c>
      <c r="AX1226" s="2">
        <f>IF($AV1226="","",IF($AB1226=0,$R1226,0))</f>
        <v/>
      </c>
      <c r="AY1226" s="2">
        <f>IF($AV1226="","",IF(AND($Z1226=0,COUNTIF('AR SALES'!$L$2:$L$2501,$L1226)=0),"YES",""))</f>
        <v/>
      </c>
      <c r="AZ1226" s="2">
        <f>IF($AV1226="","",IFERROR(VLOOKUP($AU1226,CODES!$A:$B,2,FALSE),"NO CODE"))</f>
        <v/>
      </c>
      <c r="BA1226" s="2">
        <f>IF(""&amp;$F1226&lt;&gt;"4","",IF($AY1226="YES","",IF(ROUND(SUMIFS($AE$2:$AE$4001,$L$2:$L$4001,$L1226,$F$2:$F$4001,"4")-SUMIFS('AR SALES'!$Y$2:$Y$2501,'AR SALES'!$L$2:$L$2501,$L1226,'AR SALES'!$AD$2:$AD$2501,"OFF"),2)=0,"","STALE")))</f>
        <v/>
      </c>
      <c r="BB1226" s="2">
        <f>IF(OR(""&amp;$F1226="2",""&amp;$F1226="4",""&amp;$F1226="G",""&amp;$F1226="H"),IF($AY1226="YES","",IF($AB1226&lt;&gt;0,"",IF(COUNTIFS('AR SALES'!$L$2:$L$2501,$L1226,'AR SALES'!$AD$2:$AD$2501,IF(""&amp;$F1226="4","OFF","ON"),'AR SALES'!$AF$2:$AF$2501,"Y")&gt;0,"","NO EXEMPTION"))),"")</f>
        <v/>
      </c>
    </row>
    <row r="1227">
      <c r="AT1227" s="2">
        <f>IF($L1227="","",IFERROR(INDEX('AR SALES'!$H$2:$H$2501,MATCH(""&amp;$L1227,'AR SALES'!$AE$2:$AE$2501,0)),""))</f>
        <v/>
      </c>
      <c r="AU1227" s="2">
        <f>IF($L1227="","",IF($A1227&lt;&gt;"GA","",IF($E1227="FULTON",IF(ISNUMBER(SEARCH("COLLEGE PARK",$AT1227)),"FULTON (COLLEGE PARK)",IF(ISNUMBER(SEARCH("HAPEVILLE",$AT1227)),"FULTON (HAPEVILLE)",IF(ISNUMBER(SEARCH("EAST POINT",$AT1227)),"FULTON (EAST POINT)",IF(ISNUMBER(SEARCH("ATLANTA",$AT1227)),"FULTON (ATL LIMITS)","FULTON")))),IF($E1227="DEKALB",IF(ISNUMBER(SEARCH("ATLANTA",$AT1227)),"DEKALB (ATL LIMITS)","DEKALB"),IF(AND($E1227="CLAYTON",ISNUMBER(SEARCH("COLLEGE PARK",$AT1227))),"CLAYTON (COLLEGE PARK)",$E1227)))))</f>
        <v/>
      </c>
      <c r="AV1227" s="2">
        <f>IF($L1227="","",IF(""&amp;$F1227="2","DIESEL",IF(OR(""&amp;$F1227="G",""&amp;$F1227="H"),"GAS","")))</f>
        <v/>
      </c>
      <c r="AW1227" s="2">
        <f>IF($AV1227="","",$R1227)</f>
        <v/>
      </c>
      <c r="AX1227" s="2">
        <f>IF($AV1227="","",IF($AB1227=0,$R1227,0))</f>
        <v/>
      </c>
      <c r="AY1227" s="2">
        <f>IF($AV1227="","",IF(AND($Z1227=0,COUNTIF('AR SALES'!$L$2:$L$2501,$L1227)=0),"YES",""))</f>
        <v/>
      </c>
      <c r="AZ1227" s="2">
        <f>IF($AV1227="","",IFERROR(VLOOKUP($AU1227,CODES!$A:$B,2,FALSE),"NO CODE"))</f>
        <v/>
      </c>
      <c r="BA1227" s="2">
        <f>IF(""&amp;$F1227&lt;&gt;"4","",IF($AY1227="YES","",IF(ROUND(SUMIFS($AE$2:$AE$4001,$L$2:$L$4001,$L1227,$F$2:$F$4001,"4")-SUMIFS('AR SALES'!$Y$2:$Y$2501,'AR SALES'!$L$2:$L$2501,$L1227,'AR SALES'!$AD$2:$AD$2501,"OFF"),2)=0,"","STALE")))</f>
        <v/>
      </c>
      <c r="BB1227" s="2">
        <f>IF(OR(""&amp;$F1227="2",""&amp;$F1227="4",""&amp;$F1227="G",""&amp;$F1227="H"),IF($AY1227="YES","",IF($AB1227&lt;&gt;0,"",IF(COUNTIFS('AR SALES'!$L$2:$L$2501,$L1227,'AR SALES'!$AD$2:$AD$2501,IF(""&amp;$F1227="4","OFF","ON"),'AR SALES'!$AF$2:$AF$2501,"Y")&gt;0,"","NO EXEMPTION"))),"")</f>
        <v/>
      </c>
    </row>
    <row r="1228">
      <c r="AT1228" s="2">
        <f>IF($L1228="","",IFERROR(INDEX('AR SALES'!$H$2:$H$2501,MATCH(""&amp;$L1228,'AR SALES'!$AE$2:$AE$2501,0)),""))</f>
        <v/>
      </c>
      <c r="AU1228" s="2">
        <f>IF($L1228="","",IF($A1228&lt;&gt;"GA","",IF($E1228="FULTON",IF(ISNUMBER(SEARCH("COLLEGE PARK",$AT1228)),"FULTON (COLLEGE PARK)",IF(ISNUMBER(SEARCH("HAPEVILLE",$AT1228)),"FULTON (HAPEVILLE)",IF(ISNUMBER(SEARCH("EAST POINT",$AT1228)),"FULTON (EAST POINT)",IF(ISNUMBER(SEARCH("ATLANTA",$AT1228)),"FULTON (ATL LIMITS)","FULTON")))),IF($E1228="DEKALB",IF(ISNUMBER(SEARCH("ATLANTA",$AT1228)),"DEKALB (ATL LIMITS)","DEKALB"),IF(AND($E1228="CLAYTON",ISNUMBER(SEARCH("COLLEGE PARK",$AT1228))),"CLAYTON (COLLEGE PARK)",$E1228)))))</f>
        <v/>
      </c>
      <c r="AV1228" s="2">
        <f>IF($L1228="","",IF(""&amp;$F1228="2","DIESEL",IF(OR(""&amp;$F1228="G",""&amp;$F1228="H"),"GAS","")))</f>
        <v/>
      </c>
      <c r="AW1228" s="2">
        <f>IF($AV1228="","",$R1228)</f>
        <v/>
      </c>
      <c r="AX1228" s="2">
        <f>IF($AV1228="","",IF($AB1228=0,$R1228,0))</f>
        <v/>
      </c>
      <c r="AY1228" s="2">
        <f>IF($AV1228="","",IF(AND($Z1228=0,COUNTIF('AR SALES'!$L$2:$L$2501,$L1228)=0),"YES",""))</f>
        <v/>
      </c>
      <c r="AZ1228" s="2">
        <f>IF($AV1228="","",IFERROR(VLOOKUP($AU1228,CODES!$A:$B,2,FALSE),"NO CODE"))</f>
        <v/>
      </c>
      <c r="BA1228" s="2">
        <f>IF(""&amp;$F1228&lt;&gt;"4","",IF($AY1228="YES","",IF(ROUND(SUMIFS($AE$2:$AE$4001,$L$2:$L$4001,$L1228,$F$2:$F$4001,"4")-SUMIFS('AR SALES'!$Y$2:$Y$2501,'AR SALES'!$L$2:$L$2501,$L1228,'AR SALES'!$AD$2:$AD$2501,"OFF"),2)=0,"","STALE")))</f>
        <v/>
      </c>
      <c r="BB1228" s="2">
        <f>IF(OR(""&amp;$F1228="2",""&amp;$F1228="4",""&amp;$F1228="G",""&amp;$F1228="H"),IF($AY1228="YES","",IF($AB1228&lt;&gt;0,"",IF(COUNTIFS('AR SALES'!$L$2:$L$2501,$L1228,'AR SALES'!$AD$2:$AD$2501,IF(""&amp;$F1228="4","OFF","ON"),'AR SALES'!$AF$2:$AF$2501,"Y")&gt;0,"","NO EXEMPTION"))),"")</f>
        <v/>
      </c>
    </row>
    <row r="1229">
      <c r="AT1229" s="2">
        <f>IF($L1229="","",IFERROR(INDEX('AR SALES'!$H$2:$H$2501,MATCH(""&amp;$L1229,'AR SALES'!$AE$2:$AE$2501,0)),""))</f>
        <v/>
      </c>
      <c r="AU1229" s="2">
        <f>IF($L1229="","",IF($A1229&lt;&gt;"GA","",IF($E1229="FULTON",IF(ISNUMBER(SEARCH("COLLEGE PARK",$AT1229)),"FULTON (COLLEGE PARK)",IF(ISNUMBER(SEARCH("HAPEVILLE",$AT1229)),"FULTON (HAPEVILLE)",IF(ISNUMBER(SEARCH("EAST POINT",$AT1229)),"FULTON (EAST POINT)",IF(ISNUMBER(SEARCH("ATLANTA",$AT1229)),"FULTON (ATL LIMITS)","FULTON")))),IF($E1229="DEKALB",IF(ISNUMBER(SEARCH("ATLANTA",$AT1229)),"DEKALB (ATL LIMITS)","DEKALB"),IF(AND($E1229="CLAYTON",ISNUMBER(SEARCH("COLLEGE PARK",$AT1229))),"CLAYTON (COLLEGE PARK)",$E1229)))))</f>
        <v/>
      </c>
      <c r="AV1229" s="2">
        <f>IF($L1229="","",IF(""&amp;$F1229="2","DIESEL",IF(OR(""&amp;$F1229="G",""&amp;$F1229="H"),"GAS","")))</f>
        <v/>
      </c>
      <c r="AW1229" s="2">
        <f>IF($AV1229="","",$R1229)</f>
        <v/>
      </c>
      <c r="AX1229" s="2">
        <f>IF($AV1229="","",IF($AB1229=0,$R1229,0))</f>
        <v/>
      </c>
      <c r="AY1229" s="2">
        <f>IF($AV1229="","",IF(AND($Z1229=0,COUNTIF('AR SALES'!$L$2:$L$2501,$L1229)=0),"YES",""))</f>
        <v/>
      </c>
      <c r="AZ1229" s="2">
        <f>IF($AV1229="","",IFERROR(VLOOKUP($AU1229,CODES!$A:$B,2,FALSE),"NO CODE"))</f>
        <v/>
      </c>
      <c r="BA1229" s="2">
        <f>IF(""&amp;$F1229&lt;&gt;"4","",IF($AY1229="YES","",IF(ROUND(SUMIFS($AE$2:$AE$4001,$L$2:$L$4001,$L1229,$F$2:$F$4001,"4")-SUMIFS('AR SALES'!$Y$2:$Y$2501,'AR SALES'!$L$2:$L$2501,$L1229,'AR SALES'!$AD$2:$AD$2501,"OFF"),2)=0,"","STALE")))</f>
        <v/>
      </c>
      <c r="BB1229" s="2">
        <f>IF(OR(""&amp;$F1229="2",""&amp;$F1229="4",""&amp;$F1229="G",""&amp;$F1229="H"),IF($AY1229="YES","",IF($AB1229&lt;&gt;0,"",IF(COUNTIFS('AR SALES'!$L$2:$L$2501,$L1229,'AR SALES'!$AD$2:$AD$2501,IF(""&amp;$F1229="4","OFF","ON"),'AR SALES'!$AF$2:$AF$2501,"Y")&gt;0,"","NO EXEMPTION"))),"")</f>
        <v/>
      </c>
    </row>
    <row r="1230">
      <c r="AT1230" s="2">
        <f>IF($L1230="","",IFERROR(INDEX('AR SALES'!$H$2:$H$2501,MATCH(""&amp;$L1230,'AR SALES'!$AE$2:$AE$2501,0)),""))</f>
        <v/>
      </c>
      <c r="AU1230" s="2">
        <f>IF($L1230="","",IF($A1230&lt;&gt;"GA","",IF($E1230="FULTON",IF(ISNUMBER(SEARCH("COLLEGE PARK",$AT1230)),"FULTON (COLLEGE PARK)",IF(ISNUMBER(SEARCH("HAPEVILLE",$AT1230)),"FULTON (HAPEVILLE)",IF(ISNUMBER(SEARCH("EAST POINT",$AT1230)),"FULTON (EAST POINT)",IF(ISNUMBER(SEARCH("ATLANTA",$AT1230)),"FULTON (ATL LIMITS)","FULTON")))),IF($E1230="DEKALB",IF(ISNUMBER(SEARCH("ATLANTA",$AT1230)),"DEKALB (ATL LIMITS)","DEKALB"),IF(AND($E1230="CLAYTON",ISNUMBER(SEARCH("COLLEGE PARK",$AT1230))),"CLAYTON (COLLEGE PARK)",$E1230)))))</f>
        <v/>
      </c>
      <c r="AV1230" s="2">
        <f>IF($L1230="","",IF(""&amp;$F1230="2","DIESEL",IF(OR(""&amp;$F1230="G",""&amp;$F1230="H"),"GAS","")))</f>
        <v/>
      </c>
      <c r="AW1230" s="2">
        <f>IF($AV1230="","",$R1230)</f>
        <v/>
      </c>
      <c r="AX1230" s="2">
        <f>IF($AV1230="","",IF($AB1230=0,$R1230,0))</f>
        <v/>
      </c>
      <c r="AY1230" s="2">
        <f>IF($AV1230="","",IF(AND($Z1230=0,COUNTIF('AR SALES'!$L$2:$L$2501,$L1230)=0),"YES",""))</f>
        <v/>
      </c>
      <c r="AZ1230" s="2">
        <f>IF($AV1230="","",IFERROR(VLOOKUP($AU1230,CODES!$A:$B,2,FALSE),"NO CODE"))</f>
        <v/>
      </c>
      <c r="BA1230" s="2">
        <f>IF(""&amp;$F1230&lt;&gt;"4","",IF($AY1230="YES","",IF(ROUND(SUMIFS($AE$2:$AE$4001,$L$2:$L$4001,$L1230,$F$2:$F$4001,"4")-SUMIFS('AR SALES'!$Y$2:$Y$2501,'AR SALES'!$L$2:$L$2501,$L1230,'AR SALES'!$AD$2:$AD$2501,"OFF"),2)=0,"","STALE")))</f>
        <v/>
      </c>
      <c r="BB1230" s="2">
        <f>IF(OR(""&amp;$F1230="2",""&amp;$F1230="4",""&amp;$F1230="G",""&amp;$F1230="H"),IF($AY1230="YES","",IF($AB1230&lt;&gt;0,"",IF(COUNTIFS('AR SALES'!$L$2:$L$2501,$L1230,'AR SALES'!$AD$2:$AD$2501,IF(""&amp;$F1230="4","OFF","ON"),'AR SALES'!$AF$2:$AF$2501,"Y")&gt;0,"","NO EXEMPTION"))),"")</f>
        <v/>
      </c>
    </row>
    <row r="1231">
      <c r="AT1231" s="2">
        <f>IF($L1231="","",IFERROR(INDEX('AR SALES'!$H$2:$H$2501,MATCH(""&amp;$L1231,'AR SALES'!$AE$2:$AE$2501,0)),""))</f>
        <v/>
      </c>
      <c r="AU1231" s="2">
        <f>IF($L1231="","",IF($A1231&lt;&gt;"GA","",IF($E1231="FULTON",IF(ISNUMBER(SEARCH("COLLEGE PARK",$AT1231)),"FULTON (COLLEGE PARK)",IF(ISNUMBER(SEARCH("HAPEVILLE",$AT1231)),"FULTON (HAPEVILLE)",IF(ISNUMBER(SEARCH("EAST POINT",$AT1231)),"FULTON (EAST POINT)",IF(ISNUMBER(SEARCH("ATLANTA",$AT1231)),"FULTON (ATL LIMITS)","FULTON")))),IF($E1231="DEKALB",IF(ISNUMBER(SEARCH("ATLANTA",$AT1231)),"DEKALB (ATL LIMITS)","DEKALB"),IF(AND($E1231="CLAYTON",ISNUMBER(SEARCH("COLLEGE PARK",$AT1231))),"CLAYTON (COLLEGE PARK)",$E1231)))))</f>
        <v/>
      </c>
      <c r="AV1231" s="2">
        <f>IF($L1231="","",IF(""&amp;$F1231="2","DIESEL",IF(OR(""&amp;$F1231="G",""&amp;$F1231="H"),"GAS","")))</f>
        <v/>
      </c>
      <c r="AW1231" s="2">
        <f>IF($AV1231="","",$R1231)</f>
        <v/>
      </c>
      <c r="AX1231" s="2">
        <f>IF($AV1231="","",IF($AB1231=0,$R1231,0))</f>
        <v/>
      </c>
      <c r="AY1231" s="2">
        <f>IF($AV1231="","",IF(AND($Z1231=0,COUNTIF('AR SALES'!$L$2:$L$2501,$L1231)=0),"YES",""))</f>
        <v/>
      </c>
      <c r="AZ1231" s="2">
        <f>IF($AV1231="","",IFERROR(VLOOKUP($AU1231,CODES!$A:$B,2,FALSE),"NO CODE"))</f>
        <v/>
      </c>
      <c r="BA1231" s="2">
        <f>IF(""&amp;$F1231&lt;&gt;"4","",IF($AY1231="YES","",IF(ROUND(SUMIFS($AE$2:$AE$4001,$L$2:$L$4001,$L1231,$F$2:$F$4001,"4")-SUMIFS('AR SALES'!$Y$2:$Y$2501,'AR SALES'!$L$2:$L$2501,$L1231,'AR SALES'!$AD$2:$AD$2501,"OFF"),2)=0,"","STALE")))</f>
        <v/>
      </c>
      <c r="BB1231" s="2">
        <f>IF(OR(""&amp;$F1231="2",""&amp;$F1231="4",""&amp;$F1231="G",""&amp;$F1231="H"),IF($AY1231="YES","",IF($AB1231&lt;&gt;0,"",IF(COUNTIFS('AR SALES'!$L$2:$L$2501,$L1231,'AR SALES'!$AD$2:$AD$2501,IF(""&amp;$F1231="4","OFF","ON"),'AR SALES'!$AF$2:$AF$2501,"Y")&gt;0,"","NO EXEMPTION"))),"")</f>
        <v/>
      </c>
    </row>
    <row r="1232">
      <c r="AT1232" s="2">
        <f>IF($L1232="","",IFERROR(INDEX('AR SALES'!$H$2:$H$2501,MATCH(""&amp;$L1232,'AR SALES'!$AE$2:$AE$2501,0)),""))</f>
        <v/>
      </c>
      <c r="AU1232" s="2">
        <f>IF($L1232="","",IF($A1232&lt;&gt;"GA","",IF($E1232="FULTON",IF(ISNUMBER(SEARCH("COLLEGE PARK",$AT1232)),"FULTON (COLLEGE PARK)",IF(ISNUMBER(SEARCH("HAPEVILLE",$AT1232)),"FULTON (HAPEVILLE)",IF(ISNUMBER(SEARCH("EAST POINT",$AT1232)),"FULTON (EAST POINT)",IF(ISNUMBER(SEARCH("ATLANTA",$AT1232)),"FULTON (ATL LIMITS)","FULTON")))),IF($E1232="DEKALB",IF(ISNUMBER(SEARCH("ATLANTA",$AT1232)),"DEKALB (ATL LIMITS)","DEKALB"),IF(AND($E1232="CLAYTON",ISNUMBER(SEARCH("COLLEGE PARK",$AT1232))),"CLAYTON (COLLEGE PARK)",$E1232)))))</f>
        <v/>
      </c>
      <c r="AV1232" s="2">
        <f>IF($L1232="","",IF(""&amp;$F1232="2","DIESEL",IF(OR(""&amp;$F1232="G",""&amp;$F1232="H"),"GAS","")))</f>
        <v/>
      </c>
      <c r="AW1232" s="2">
        <f>IF($AV1232="","",$R1232)</f>
        <v/>
      </c>
      <c r="AX1232" s="2">
        <f>IF($AV1232="","",IF($AB1232=0,$R1232,0))</f>
        <v/>
      </c>
      <c r="AY1232" s="2">
        <f>IF($AV1232="","",IF(AND($Z1232=0,COUNTIF('AR SALES'!$L$2:$L$2501,$L1232)=0),"YES",""))</f>
        <v/>
      </c>
      <c r="AZ1232" s="2">
        <f>IF($AV1232="","",IFERROR(VLOOKUP($AU1232,CODES!$A:$B,2,FALSE),"NO CODE"))</f>
        <v/>
      </c>
      <c r="BA1232" s="2">
        <f>IF(""&amp;$F1232&lt;&gt;"4","",IF($AY1232="YES","",IF(ROUND(SUMIFS($AE$2:$AE$4001,$L$2:$L$4001,$L1232,$F$2:$F$4001,"4")-SUMIFS('AR SALES'!$Y$2:$Y$2501,'AR SALES'!$L$2:$L$2501,$L1232,'AR SALES'!$AD$2:$AD$2501,"OFF"),2)=0,"","STALE")))</f>
        <v/>
      </c>
      <c r="BB1232" s="2">
        <f>IF(OR(""&amp;$F1232="2",""&amp;$F1232="4",""&amp;$F1232="G",""&amp;$F1232="H"),IF($AY1232="YES","",IF($AB1232&lt;&gt;0,"",IF(COUNTIFS('AR SALES'!$L$2:$L$2501,$L1232,'AR SALES'!$AD$2:$AD$2501,IF(""&amp;$F1232="4","OFF","ON"),'AR SALES'!$AF$2:$AF$2501,"Y")&gt;0,"","NO EXEMPTION"))),"")</f>
        <v/>
      </c>
    </row>
    <row r="1233">
      <c r="AT1233" s="2">
        <f>IF($L1233="","",IFERROR(INDEX('AR SALES'!$H$2:$H$2501,MATCH(""&amp;$L1233,'AR SALES'!$AE$2:$AE$2501,0)),""))</f>
        <v/>
      </c>
      <c r="AU1233" s="2">
        <f>IF($L1233="","",IF($A1233&lt;&gt;"GA","",IF($E1233="FULTON",IF(ISNUMBER(SEARCH("COLLEGE PARK",$AT1233)),"FULTON (COLLEGE PARK)",IF(ISNUMBER(SEARCH("HAPEVILLE",$AT1233)),"FULTON (HAPEVILLE)",IF(ISNUMBER(SEARCH("EAST POINT",$AT1233)),"FULTON (EAST POINT)",IF(ISNUMBER(SEARCH("ATLANTA",$AT1233)),"FULTON (ATL LIMITS)","FULTON")))),IF($E1233="DEKALB",IF(ISNUMBER(SEARCH("ATLANTA",$AT1233)),"DEKALB (ATL LIMITS)","DEKALB"),IF(AND($E1233="CLAYTON",ISNUMBER(SEARCH("COLLEGE PARK",$AT1233))),"CLAYTON (COLLEGE PARK)",$E1233)))))</f>
        <v/>
      </c>
      <c r="AV1233" s="2">
        <f>IF($L1233="","",IF(""&amp;$F1233="2","DIESEL",IF(OR(""&amp;$F1233="G",""&amp;$F1233="H"),"GAS","")))</f>
        <v/>
      </c>
      <c r="AW1233" s="2">
        <f>IF($AV1233="","",$R1233)</f>
        <v/>
      </c>
      <c r="AX1233" s="2">
        <f>IF($AV1233="","",IF($AB1233=0,$R1233,0))</f>
        <v/>
      </c>
      <c r="AY1233" s="2">
        <f>IF($AV1233="","",IF(AND($Z1233=0,COUNTIF('AR SALES'!$L$2:$L$2501,$L1233)=0),"YES",""))</f>
        <v/>
      </c>
      <c r="AZ1233" s="2">
        <f>IF($AV1233="","",IFERROR(VLOOKUP($AU1233,CODES!$A:$B,2,FALSE),"NO CODE"))</f>
        <v/>
      </c>
      <c r="BA1233" s="2">
        <f>IF(""&amp;$F1233&lt;&gt;"4","",IF($AY1233="YES","",IF(ROUND(SUMIFS($AE$2:$AE$4001,$L$2:$L$4001,$L1233,$F$2:$F$4001,"4")-SUMIFS('AR SALES'!$Y$2:$Y$2501,'AR SALES'!$L$2:$L$2501,$L1233,'AR SALES'!$AD$2:$AD$2501,"OFF"),2)=0,"","STALE")))</f>
        <v/>
      </c>
      <c r="BB1233" s="2">
        <f>IF(OR(""&amp;$F1233="2",""&amp;$F1233="4",""&amp;$F1233="G",""&amp;$F1233="H"),IF($AY1233="YES","",IF($AB1233&lt;&gt;0,"",IF(COUNTIFS('AR SALES'!$L$2:$L$2501,$L1233,'AR SALES'!$AD$2:$AD$2501,IF(""&amp;$F1233="4","OFF","ON"),'AR SALES'!$AF$2:$AF$2501,"Y")&gt;0,"","NO EXEMPTION"))),"")</f>
        <v/>
      </c>
    </row>
    <row r="1234">
      <c r="AT1234" s="2">
        <f>IF($L1234="","",IFERROR(INDEX('AR SALES'!$H$2:$H$2501,MATCH(""&amp;$L1234,'AR SALES'!$AE$2:$AE$2501,0)),""))</f>
        <v/>
      </c>
      <c r="AU1234" s="2">
        <f>IF($L1234="","",IF($A1234&lt;&gt;"GA","",IF($E1234="FULTON",IF(ISNUMBER(SEARCH("COLLEGE PARK",$AT1234)),"FULTON (COLLEGE PARK)",IF(ISNUMBER(SEARCH("HAPEVILLE",$AT1234)),"FULTON (HAPEVILLE)",IF(ISNUMBER(SEARCH("EAST POINT",$AT1234)),"FULTON (EAST POINT)",IF(ISNUMBER(SEARCH("ATLANTA",$AT1234)),"FULTON (ATL LIMITS)","FULTON")))),IF($E1234="DEKALB",IF(ISNUMBER(SEARCH("ATLANTA",$AT1234)),"DEKALB (ATL LIMITS)","DEKALB"),IF(AND($E1234="CLAYTON",ISNUMBER(SEARCH("COLLEGE PARK",$AT1234))),"CLAYTON (COLLEGE PARK)",$E1234)))))</f>
        <v/>
      </c>
      <c r="AV1234" s="2">
        <f>IF($L1234="","",IF(""&amp;$F1234="2","DIESEL",IF(OR(""&amp;$F1234="G",""&amp;$F1234="H"),"GAS","")))</f>
        <v/>
      </c>
      <c r="AW1234" s="2">
        <f>IF($AV1234="","",$R1234)</f>
        <v/>
      </c>
      <c r="AX1234" s="2">
        <f>IF($AV1234="","",IF($AB1234=0,$R1234,0))</f>
        <v/>
      </c>
      <c r="AY1234" s="2">
        <f>IF($AV1234="","",IF(AND($Z1234=0,COUNTIF('AR SALES'!$L$2:$L$2501,$L1234)=0),"YES",""))</f>
        <v/>
      </c>
      <c r="AZ1234" s="2">
        <f>IF($AV1234="","",IFERROR(VLOOKUP($AU1234,CODES!$A:$B,2,FALSE),"NO CODE"))</f>
        <v/>
      </c>
      <c r="BA1234" s="2">
        <f>IF(""&amp;$F1234&lt;&gt;"4","",IF($AY1234="YES","",IF(ROUND(SUMIFS($AE$2:$AE$4001,$L$2:$L$4001,$L1234,$F$2:$F$4001,"4")-SUMIFS('AR SALES'!$Y$2:$Y$2501,'AR SALES'!$L$2:$L$2501,$L1234,'AR SALES'!$AD$2:$AD$2501,"OFF"),2)=0,"","STALE")))</f>
        <v/>
      </c>
      <c r="BB1234" s="2">
        <f>IF(OR(""&amp;$F1234="2",""&amp;$F1234="4",""&amp;$F1234="G",""&amp;$F1234="H"),IF($AY1234="YES","",IF($AB1234&lt;&gt;0,"",IF(COUNTIFS('AR SALES'!$L$2:$L$2501,$L1234,'AR SALES'!$AD$2:$AD$2501,IF(""&amp;$F1234="4","OFF","ON"),'AR SALES'!$AF$2:$AF$2501,"Y")&gt;0,"","NO EXEMPTION"))),"")</f>
        <v/>
      </c>
    </row>
    <row r="1235">
      <c r="AT1235" s="2">
        <f>IF($L1235="","",IFERROR(INDEX('AR SALES'!$H$2:$H$2501,MATCH(""&amp;$L1235,'AR SALES'!$AE$2:$AE$2501,0)),""))</f>
        <v/>
      </c>
      <c r="AU1235" s="2">
        <f>IF($L1235="","",IF($A1235&lt;&gt;"GA","",IF($E1235="FULTON",IF(ISNUMBER(SEARCH("COLLEGE PARK",$AT1235)),"FULTON (COLLEGE PARK)",IF(ISNUMBER(SEARCH("HAPEVILLE",$AT1235)),"FULTON (HAPEVILLE)",IF(ISNUMBER(SEARCH("EAST POINT",$AT1235)),"FULTON (EAST POINT)",IF(ISNUMBER(SEARCH("ATLANTA",$AT1235)),"FULTON (ATL LIMITS)","FULTON")))),IF($E1235="DEKALB",IF(ISNUMBER(SEARCH("ATLANTA",$AT1235)),"DEKALB (ATL LIMITS)","DEKALB"),IF(AND($E1235="CLAYTON",ISNUMBER(SEARCH("COLLEGE PARK",$AT1235))),"CLAYTON (COLLEGE PARK)",$E1235)))))</f>
        <v/>
      </c>
      <c r="AV1235" s="2">
        <f>IF($L1235="","",IF(""&amp;$F1235="2","DIESEL",IF(OR(""&amp;$F1235="G",""&amp;$F1235="H"),"GAS","")))</f>
        <v/>
      </c>
      <c r="AW1235" s="2">
        <f>IF($AV1235="","",$R1235)</f>
        <v/>
      </c>
      <c r="AX1235" s="2">
        <f>IF($AV1235="","",IF($AB1235=0,$R1235,0))</f>
        <v/>
      </c>
      <c r="AY1235" s="2">
        <f>IF($AV1235="","",IF(AND($Z1235=0,COUNTIF('AR SALES'!$L$2:$L$2501,$L1235)=0),"YES",""))</f>
        <v/>
      </c>
      <c r="AZ1235" s="2">
        <f>IF($AV1235="","",IFERROR(VLOOKUP($AU1235,CODES!$A:$B,2,FALSE),"NO CODE"))</f>
        <v/>
      </c>
      <c r="BA1235" s="2">
        <f>IF(""&amp;$F1235&lt;&gt;"4","",IF($AY1235="YES","",IF(ROUND(SUMIFS($AE$2:$AE$4001,$L$2:$L$4001,$L1235,$F$2:$F$4001,"4")-SUMIFS('AR SALES'!$Y$2:$Y$2501,'AR SALES'!$L$2:$L$2501,$L1235,'AR SALES'!$AD$2:$AD$2501,"OFF"),2)=0,"","STALE")))</f>
        <v/>
      </c>
      <c r="BB1235" s="2">
        <f>IF(OR(""&amp;$F1235="2",""&amp;$F1235="4",""&amp;$F1235="G",""&amp;$F1235="H"),IF($AY1235="YES","",IF($AB1235&lt;&gt;0,"",IF(COUNTIFS('AR SALES'!$L$2:$L$2501,$L1235,'AR SALES'!$AD$2:$AD$2501,IF(""&amp;$F1235="4","OFF","ON"),'AR SALES'!$AF$2:$AF$2501,"Y")&gt;0,"","NO EXEMPTION"))),"")</f>
        <v/>
      </c>
    </row>
    <row r="1236">
      <c r="AT1236" s="2">
        <f>IF($L1236="","",IFERROR(INDEX('AR SALES'!$H$2:$H$2501,MATCH(""&amp;$L1236,'AR SALES'!$AE$2:$AE$2501,0)),""))</f>
        <v/>
      </c>
      <c r="AU1236" s="2">
        <f>IF($L1236="","",IF($A1236&lt;&gt;"GA","",IF($E1236="FULTON",IF(ISNUMBER(SEARCH("COLLEGE PARK",$AT1236)),"FULTON (COLLEGE PARK)",IF(ISNUMBER(SEARCH("HAPEVILLE",$AT1236)),"FULTON (HAPEVILLE)",IF(ISNUMBER(SEARCH("EAST POINT",$AT1236)),"FULTON (EAST POINT)",IF(ISNUMBER(SEARCH("ATLANTA",$AT1236)),"FULTON (ATL LIMITS)","FULTON")))),IF($E1236="DEKALB",IF(ISNUMBER(SEARCH("ATLANTA",$AT1236)),"DEKALB (ATL LIMITS)","DEKALB"),IF(AND($E1236="CLAYTON",ISNUMBER(SEARCH("COLLEGE PARK",$AT1236))),"CLAYTON (COLLEGE PARK)",$E1236)))))</f>
        <v/>
      </c>
      <c r="AV1236" s="2">
        <f>IF($L1236="","",IF(""&amp;$F1236="2","DIESEL",IF(OR(""&amp;$F1236="G",""&amp;$F1236="H"),"GAS","")))</f>
        <v/>
      </c>
      <c r="AW1236" s="2">
        <f>IF($AV1236="","",$R1236)</f>
        <v/>
      </c>
      <c r="AX1236" s="2">
        <f>IF($AV1236="","",IF($AB1236=0,$R1236,0))</f>
        <v/>
      </c>
      <c r="AY1236" s="2">
        <f>IF($AV1236="","",IF(AND($Z1236=0,COUNTIF('AR SALES'!$L$2:$L$2501,$L1236)=0),"YES",""))</f>
        <v/>
      </c>
      <c r="AZ1236" s="2">
        <f>IF($AV1236="","",IFERROR(VLOOKUP($AU1236,CODES!$A:$B,2,FALSE),"NO CODE"))</f>
        <v/>
      </c>
      <c r="BA1236" s="2">
        <f>IF(""&amp;$F1236&lt;&gt;"4","",IF($AY1236="YES","",IF(ROUND(SUMIFS($AE$2:$AE$4001,$L$2:$L$4001,$L1236,$F$2:$F$4001,"4")-SUMIFS('AR SALES'!$Y$2:$Y$2501,'AR SALES'!$L$2:$L$2501,$L1236,'AR SALES'!$AD$2:$AD$2501,"OFF"),2)=0,"","STALE")))</f>
        <v/>
      </c>
      <c r="BB1236" s="2">
        <f>IF(OR(""&amp;$F1236="2",""&amp;$F1236="4",""&amp;$F1236="G",""&amp;$F1236="H"),IF($AY1236="YES","",IF($AB1236&lt;&gt;0,"",IF(COUNTIFS('AR SALES'!$L$2:$L$2501,$L1236,'AR SALES'!$AD$2:$AD$2501,IF(""&amp;$F1236="4","OFF","ON"),'AR SALES'!$AF$2:$AF$2501,"Y")&gt;0,"","NO EXEMPTION"))),"")</f>
        <v/>
      </c>
    </row>
    <row r="1237">
      <c r="AT1237" s="2">
        <f>IF($L1237="","",IFERROR(INDEX('AR SALES'!$H$2:$H$2501,MATCH(""&amp;$L1237,'AR SALES'!$AE$2:$AE$2501,0)),""))</f>
        <v/>
      </c>
      <c r="AU1237" s="2">
        <f>IF($L1237="","",IF($A1237&lt;&gt;"GA","",IF($E1237="FULTON",IF(ISNUMBER(SEARCH("COLLEGE PARK",$AT1237)),"FULTON (COLLEGE PARK)",IF(ISNUMBER(SEARCH("HAPEVILLE",$AT1237)),"FULTON (HAPEVILLE)",IF(ISNUMBER(SEARCH("EAST POINT",$AT1237)),"FULTON (EAST POINT)",IF(ISNUMBER(SEARCH("ATLANTA",$AT1237)),"FULTON (ATL LIMITS)","FULTON")))),IF($E1237="DEKALB",IF(ISNUMBER(SEARCH("ATLANTA",$AT1237)),"DEKALB (ATL LIMITS)","DEKALB"),IF(AND($E1237="CLAYTON",ISNUMBER(SEARCH("COLLEGE PARK",$AT1237))),"CLAYTON (COLLEGE PARK)",$E1237)))))</f>
        <v/>
      </c>
      <c r="AV1237" s="2">
        <f>IF($L1237="","",IF(""&amp;$F1237="2","DIESEL",IF(OR(""&amp;$F1237="G",""&amp;$F1237="H"),"GAS","")))</f>
        <v/>
      </c>
      <c r="AW1237" s="2">
        <f>IF($AV1237="","",$R1237)</f>
        <v/>
      </c>
      <c r="AX1237" s="2">
        <f>IF($AV1237="","",IF($AB1237=0,$R1237,0))</f>
        <v/>
      </c>
      <c r="AY1237" s="2">
        <f>IF($AV1237="","",IF(AND($Z1237=0,COUNTIF('AR SALES'!$L$2:$L$2501,$L1237)=0),"YES",""))</f>
        <v/>
      </c>
      <c r="AZ1237" s="2">
        <f>IF($AV1237="","",IFERROR(VLOOKUP($AU1237,CODES!$A:$B,2,FALSE),"NO CODE"))</f>
        <v/>
      </c>
      <c r="BA1237" s="2">
        <f>IF(""&amp;$F1237&lt;&gt;"4","",IF($AY1237="YES","",IF(ROUND(SUMIFS($AE$2:$AE$4001,$L$2:$L$4001,$L1237,$F$2:$F$4001,"4")-SUMIFS('AR SALES'!$Y$2:$Y$2501,'AR SALES'!$L$2:$L$2501,$L1237,'AR SALES'!$AD$2:$AD$2501,"OFF"),2)=0,"","STALE")))</f>
        <v/>
      </c>
      <c r="BB1237" s="2">
        <f>IF(OR(""&amp;$F1237="2",""&amp;$F1237="4",""&amp;$F1237="G",""&amp;$F1237="H"),IF($AY1237="YES","",IF($AB1237&lt;&gt;0,"",IF(COUNTIFS('AR SALES'!$L$2:$L$2501,$L1237,'AR SALES'!$AD$2:$AD$2501,IF(""&amp;$F1237="4","OFF","ON"),'AR SALES'!$AF$2:$AF$2501,"Y")&gt;0,"","NO EXEMPTION"))),"")</f>
        <v/>
      </c>
    </row>
    <row r="1238">
      <c r="AT1238" s="2">
        <f>IF($L1238="","",IFERROR(INDEX('AR SALES'!$H$2:$H$2501,MATCH(""&amp;$L1238,'AR SALES'!$AE$2:$AE$2501,0)),""))</f>
        <v/>
      </c>
      <c r="AU1238" s="2">
        <f>IF($L1238="","",IF($A1238&lt;&gt;"GA","",IF($E1238="FULTON",IF(ISNUMBER(SEARCH("COLLEGE PARK",$AT1238)),"FULTON (COLLEGE PARK)",IF(ISNUMBER(SEARCH("HAPEVILLE",$AT1238)),"FULTON (HAPEVILLE)",IF(ISNUMBER(SEARCH("EAST POINT",$AT1238)),"FULTON (EAST POINT)",IF(ISNUMBER(SEARCH("ATLANTA",$AT1238)),"FULTON (ATL LIMITS)","FULTON")))),IF($E1238="DEKALB",IF(ISNUMBER(SEARCH("ATLANTA",$AT1238)),"DEKALB (ATL LIMITS)","DEKALB"),IF(AND($E1238="CLAYTON",ISNUMBER(SEARCH("COLLEGE PARK",$AT1238))),"CLAYTON (COLLEGE PARK)",$E1238)))))</f>
        <v/>
      </c>
      <c r="AV1238" s="2">
        <f>IF($L1238="","",IF(""&amp;$F1238="2","DIESEL",IF(OR(""&amp;$F1238="G",""&amp;$F1238="H"),"GAS","")))</f>
        <v/>
      </c>
      <c r="AW1238" s="2">
        <f>IF($AV1238="","",$R1238)</f>
        <v/>
      </c>
      <c r="AX1238" s="2">
        <f>IF($AV1238="","",IF($AB1238=0,$R1238,0))</f>
        <v/>
      </c>
      <c r="AY1238" s="2">
        <f>IF($AV1238="","",IF(AND($Z1238=0,COUNTIF('AR SALES'!$L$2:$L$2501,$L1238)=0),"YES",""))</f>
        <v/>
      </c>
      <c r="AZ1238" s="2">
        <f>IF($AV1238="","",IFERROR(VLOOKUP($AU1238,CODES!$A:$B,2,FALSE),"NO CODE"))</f>
        <v/>
      </c>
      <c r="BA1238" s="2">
        <f>IF(""&amp;$F1238&lt;&gt;"4","",IF($AY1238="YES","",IF(ROUND(SUMIFS($AE$2:$AE$4001,$L$2:$L$4001,$L1238,$F$2:$F$4001,"4")-SUMIFS('AR SALES'!$Y$2:$Y$2501,'AR SALES'!$L$2:$L$2501,$L1238,'AR SALES'!$AD$2:$AD$2501,"OFF"),2)=0,"","STALE")))</f>
        <v/>
      </c>
      <c r="BB1238" s="2">
        <f>IF(OR(""&amp;$F1238="2",""&amp;$F1238="4",""&amp;$F1238="G",""&amp;$F1238="H"),IF($AY1238="YES","",IF($AB1238&lt;&gt;0,"",IF(COUNTIFS('AR SALES'!$L$2:$L$2501,$L1238,'AR SALES'!$AD$2:$AD$2501,IF(""&amp;$F1238="4","OFF","ON"),'AR SALES'!$AF$2:$AF$2501,"Y")&gt;0,"","NO EXEMPTION"))),"")</f>
        <v/>
      </c>
    </row>
    <row r="1239">
      <c r="AT1239" s="2">
        <f>IF($L1239="","",IFERROR(INDEX('AR SALES'!$H$2:$H$2501,MATCH(""&amp;$L1239,'AR SALES'!$AE$2:$AE$2501,0)),""))</f>
        <v/>
      </c>
      <c r="AU1239" s="2">
        <f>IF($L1239="","",IF($A1239&lt;&gt;"GA","",IF($E1239="FULTON",IF(ISNUMBER(SEARCH("COLLEGE PARK",$AT1239)),"FULTON (COLLEGE PARK)",IF(ISNUMBER(SEARCH("HAPEVILLE",$AT1239)),"FULTON (HAPEVILLE)",IF(ISNUMBER(SEARCH("EAST POINT",$AT1239)),"FULTON (EAST POINT)",IF(ISNUMBER(SEARCH("ATLANTA",$AT1239)),"FULTON (ATL LIMITS)","FULTON")))),IF($E1239="DEKALB",IF(ISNUMBER(SEARCH("ATLANTA",$AT1239)),"DEKALB (ATL LIMITS)","DEKALB"),IF(AND($E1239="CLAYTON",ISNUMBER(SEARCH("COLLEGE PARK",$AT1239))),"CLAYTON (COLLEGE PARK)",$E1239)))))</f>
        <v/>
      </c>
      <c r="AV1239" s="2">
        <f>IF($L1239="","",IF(""&amp;$F1239="2","DIESEL",IF(OR(""&amp;$F1239="G",""&amp;$F1239="H"),"GAS","")))</f>
        <v/>
      </c>
      <c r="AW1239" s="2">
        <f>IF($AV1239="","",$R1239)</f>
        <v/>
      </c>
      <c r="AX1239" s="2">
        <f>IF($AV1239="","",IF($AB1239=0,$R1239,0))</f>
        <v/>
      </c>
      <c r="AY1239" s="2">
        <f>IF($AV1239="","",IF(AND($Z1239=0,COUNTIF('AR SALES'!$L$2:$L$2501,$L1239)=0),"YES",""))</f>
        <v/>
      </c>
      <c r="AZ1239" s="2">
        <f>IF($AV1239="","",IFERROR(VLOOKUP($AU1239,CODES!$A:$B,2,FALSE),"NO CODE"))</f>
        <v/>
      </c>
      <c r="BA1239" s="2">
        <f>IF(""&amp;$F1239&lt;&gt;"4","",IF($AY1239="YES","",IF(ROUND(SUMIFS($AE$2:$AE$4001,$L$2:$L$4001,$L1239,$F$2:$F$4001,"4")-SUMIFS('AR SALES'!$Y$2:$Y$2501,'AR SALES'!$L$2:$L$2501,$L1239,'AR SALES'!$AD$2:$AD$2501,"OFF"),2)=0,"","STALE")))</f>
        <v/>
      </c>
      <c r="BB1239" s="2">
        <f>IF(OR(""&amp;$F1239="2",""&amp;$F1239="4",""&amp;$F1239="G",""&amp;$F1239="H"),IF($AY1239="YES","",IF($AB1239&lt;&gt;0,"",IF(COUNTIFS('AR SALES'!$L$2:$L$2501,$L1239,'AR SALES'!$AD$2:$AD$2501,IF(""&amp;$F1239="4","OFF","ON"),'AR SALES'!$AF$2:$AF$2501,"Y")&gt;0,"","NO EXEMPTION"))),"")</f>
        <v/>
      </c>
    </row>
    <row r="1240">
      <c r="AT1240" s="2">
        <f>IF($L1240="","",IFERROR(INDEX('AR SALES'!$H$2:$H$2501,MATCH(""&amp;$L1240,'AR SALES'!$AE$2:$AE$2501,0)),""))</f>
        <v/>
      </c>
      <c r="AU1240" s="2">
        <f>IF($L1240="","",IF($A1240&lt;&gt;"GA","",IF($E1240="FULTON",IF(ISNUMBER(SEARCH("COLLEGE PARK",$AT1240)),"FULTON (COLLEGE PARK)",IF(ISNUMBER(SEARCH("HAPEVILLE",$AT1240)),"FULTON (HAPEVILLE)",IF(ISNUMBER(SEARCH("EAST POINT",$AT1240)),"FULTON (EAST POINT)",IF(ISNUMBER(SEARCH("ATLANTA",$AT1240)),"FULTON (ATL LIMITS)","FULTON")))),IF($E1240="DEKALB",IF(ISNUMBER(SEARCH("ATLANTA",$AT1240)),"DEKALB (ATL LIMITS)","DEKALB"),IF(AND($E1240="CLAYTON",ISNUMBER(SEARCH("COLLEGE PARK",$AT1240))),"CLAYTON (COLLEGE PARK)",$E1240)))))</f>
        <v/>
      </c>
      <c r="AV1240" s="2">
        <f>IF($L1240="","",IF(""&amp;$F1240="2","DIESEL",IF(OR(""&amp;$F1240="G",""&amp;$F1240="H"),"GAS","")))</f>
        <v/>
      </c>
      <c r="AW1240" s="2">
        <f>IF($AV1240="","",$R1240)</f>
        <v/>
      </c>
      <c r="AX1240" s="2">
        <f>IF($AV1240="","",IF($AB1240=0,$R1240,0))</f>
        <v/>
      </c>
      <c r="AY1240" s="2">
        <f>IF($AV1240="","",IF(AND($Z1240=0,COUNTIF('AR SALES'!$L$2:$L$2501,$L1240)=0),"YES",""))</f>
        <v/>
      </c>
      <c r="AZ1240" s="2">
        <f>IF($AV1240="","",IFERROR(VLOOKUP($AU1240,CODES!$A:$B,2,FALSE),"NO CODE"))</f>
        <v/>
      </c>
      <c r="BA1240" s="2">
        <f>IF(""&amp;$F1240&lt;&gt;"4","",IF($AY1240="YES","",IF(ROUND(SUMIFS($AE$2:$AE$4001,$L$2:$L$4001,$L1240,$F$2:$F$4001,"4")-SUMIFS('AR SALES'!$Y$2:$Y$2501,'AR SALES'!$L$2:$L$2501,$L1240,'AR SALES'!$AD$2:$AD$2501,"OFF"),2)=0,"","STALE")))</f>
        <v/>
      </c>
      <c r="BB1240" s="2">
        <f>IF(OR(""&amp;$F1240="2",""&amp;$F1240="4",""&amp;$F1240="G",""&amp;$F1240="H"),IF($AY1240="YES","",IF($AB1240&lt;&gt;0,"",IF(COUNTIFS('AR SALES'!$L$2:$L$2501,$L1240,'AR SALES'!$AD$2:$AD$2501,IF(""&amp;$F1240="4","OFF","ON"),'AR SALES'!$AF$2:$AF$2501,"Y")&gt;0,"","NO EXEMPTION"))),"")</f>
        <v/>
      </c>
    </row>
    <row r="1241">
      <c r="AT1241" s="2">
        <f>IF($L1241="","",IFERROR(INDEX('AR SALES'!$H$2:$H$2501,MATCH(""&amp;$L1241,'AR SALES'!$AE$2:$AE$2501,0)),""))</f>
        <v/>
      </c>
      <c r="AU1241" s="2">
        <f>IF($L1241="","",IF($A1241&lt;&gt;"GA","",IF($E1241="FULTON",IF(ISNUMBER(SEARCH("COLLEGE PARK",$AT1241)),"FULTON (COLLEGE PARK)",IF(ISNUMBER(SEARCH("HAPEVILLE",$AT1241)),"FULTON (HAPEVILLE)",IF(ISNUMBER(SEARCH("EAST POINT",$AT1241)),"FULTON (EAST POINT)",IF(ISNUMBER(SEARCH("ATLANTA",$AT1241)),"FULTON (ATL LIMITS)","FULTON")))),IF($E1241="DEKALB",IF(ISNUMBER(SEARCH("ATLANTA",$AT1241)),"DEKALB (ATL LIMITS)","DEKALB"),IF(AND($E1241="CLAYTON",ISNUMBER(SEARCH("COLLEGE PARK",$AT1241))),"CLAYTON (COLLEGE PARK)",$E1241)))))</f>
        <v/>
      </c>
      <c r="AV1241" s="2">
        <f>IF($L1241="","",IF(""&amp;$F1241="2","DIESEL",IF(OR(""&amp;$F1241="G",""&amp;$F1241="H"),"GAS","")))</f>
        <v/>
      </c>
      <c r="AW1241" s="2">
        <f>IF($AV1241="","",$R1241)</f>
        <v/>
      </c>
      <c r="AX1241" s="2">
        <f>IF($AV1241="","",IF($AB1241=0,$R1241,0))</f>
        <v/>
      </c>
      <c r="AY1241" s="2">
        <f>IF($AV1241="","",IF(AND($Z1241=0,COUNTIF('AR SALES'!$L$2:$L$2501,$L1241)=0),"YES",""))</f>
        <v/>
      </c>
      <c r="AZ1241" s="2">
        <f>IF($AV1241="","",IFERROR(VLOOKUP($AU1241,CODES!$A:$B,2,FALSE),"NO CODE"))</f>
        <v/>
      </c>
      <c r="BA1241" s="2">
        <f>IF(""&amp;$F1241&lt;&gt;"4","",IF($AY1241="YES","",IF(ROUND(SUMIFS($AE$2:$AE$4001,$L$2:$L$4001,$L1241,$F$2:$F$4001,"4")-SUMIFS('AR SALES'!$Y$2:$Y$2501,'AR SALES'!$L$2:$L$2501,$L1241,'AR SALES'!$AD$2:$AD$2501,"OFF"),2)=0,"","STALE")))</f>
        <v/>
      </c>
      <c r="BB1241" s="2">
        <f>IF(OR(""&amp;$F1241="2",""&amp;$F1241="4",""&amp;$F1241="G",""&amp;$F1241="H"),IF($AY1241="YES","",IF($AB1241&lt;&gt;0,"",IF(COUNTIFS('AR SALES'!$L$2:$L$2501,$L1241,'AR SALES'!$AD$2:$AD$2501,IF(""&amp;$F1241="4","OFF","ON"),'AR SALES'!$AF$2:$AF$2501,"Y")&gt;0,"","NO EXEMPTION"))),"")</f>
        <v/>
      </c>
    </row>
    <row r="1242">
      <c r="AT1242" s="2">
        <f>IF($L1242="","",IFERROR(INDEX('AR SALES'!$H$2:$H$2501,MATCH(""&amp;$L1242,'AR SALES'!$AE$2:$AE$2501,0)),""))</f>
        <v/>
      </c>
      <c r="AU1242" s="2">
        <f>IF($L1242="","",IF($A1242&lt;&gt;"GA","",IF($E1242="FULTON",IF(ISNUMBER(SEARCH("COLLEGE PARK",$AT1242)),"FULTON (COLLEGE PARK)",IF(ISNUMBER(SEARCH("HAPEVILLE",$AT1242)),"FULTON (HAPEVILLE)",IF(ISNUMBER(SEARCH("EAST POINT",$AT1242)),"FULTON (EAST POINT)",IF(ISNUMBER(SEARCH("ATLANTA",$AT1242)),"FULTON (ATL LIMITS)","FULTON")))),IF($E1242="DEKALB",IF(ISNUMBER(SEARCH("ATLANTA",$AT1242)),"DEKALB (ATL LIMITS)","DEKALB"),IF(AND($E1242="CLAYTON",ISNUMBER(SEARCH("COLLEGE PARK",$AT1242))),"CLAYTON (COLLEGE PARK)",$E1242)))))</f>
        <v/>
      </c>
      <c r="AV1242" s="2">
        <f>IF($L1242="","",IF(""&amp;$F1242="2","DIESEL",IF(OR(""&amp;$F1242="G",""&amp;$F1242="H"),"GAS","")))</f>
        <v/>
      </c>
      <c r="AW1242" s="2">
        <f>IF($AV1242="","",$R1242)</f>
        <v/>
      </c>
      <c r="AX1242" s="2">
        <f>IF($AV1242="","",IF($AB1242=0,$R1242,0))</f>
        <v/>
      </c>
      <c r="AY1242" s="2">
        <f>IF($AV1242="","",IF(AND($Z1242=0,COUNTIF('AR SALES'!$L$2:$L$2501,$L1242)=0),"YES",""))</f>
        <v/>
      </c>
      <c r="AZ1242" s="2">
        <f>IF($AV1242="","",IFERROR(VLOOKUP($AU1242,CODES!$A:$B,2,FALSE),"NO CODE"))</f>
        <v/>
      </c>
      <c r="BA1242" s="2">
        <f>IF(""&amp;$F1242&lt;&gt;"4","",IF($AY1242="YES","",IF(ROUND(SUMIFS($AE$2:$AE$4001,$L$2:$L$4001,$L1242,$F$2:$F$4001,"4")-SUMIFS('AR SALES'!$Y$2:$Y$2501,'AR SALES'!$L$2:$L$2501,$L1242,'AR SALES'!$AD$2:$AD$2501,"OFF"),2)=0,"","STALE")))</f>
        <v/>
      </c>
      <c r="BB1242" s="2">
        <f>IF(OR(""&amp;$F1242="2",""&amp;$F1242="4",""&amp;$F1242="G",""&amp;$F1242="H"),IF($AY1242="YES","",IF($AB1242&lt;&gt;0,"",IF(COUNTIFS('AR SALES'!$L$2:$L$2501,$L1242,'AR SALES'!$AD$2:$AD$2501,IF(""&amp;$F1242="4","OFF","ON"),'AR SALES'!$AF$2:$AF$2501,"Y")&gt;0,"","NO EXEMPTION"))),"")</f>
        <v/>
      </c>
    </row>
    <row r="1243">
      <c r="AT1243" s="2">
        <f>IF($L1243="","",IFERROR(INDEX('AR SALES'!$H$2:$H$2501,MATCH(""&amp;$L1243,'AR SALES'!$AE$2:$AE$2501,0)),""))</f>
        <v/>
      </c>
      <c r="AU1243" s="2">
        <f>IF($L1243="","",IF($A1243&lt;&gt;"GA","",IF($E1243="FULTON",IF(ISNUMBER(SEARCH("COLLEGE PARK",$AT1243)),"FULTON (COLLEGE PARK)",IF(ISNUMBER(SEARCH("HAPEVILLE",$AT1243)),"FULTON (HAPEVILLE)",IF(ISNUMBER(SEARCH("EAST POINT",$AT1243)),"FULTON (EAST POINT)",IF(ISNUMBER(SEARCH("ATLANTA",$AT1243)),"FULTON (ATL LIMITS)","FULTON")))),IF($E1243="DEKALB",IF(ISNUMBER(SEARCH("ATLANTA",$AT1243)),"DEKALB (ATL LIMITS)","DEKALB"),IF(AND($E1243="CLAYTON",ISNUMBER(SEARCH("COLLEGE PARK",$AT1243))),"CLAYTON (COLLEGE PARK)",$E1243)))))</f>
        <v/>
      </c>
      <c r="AV1243" s="2">
        <f>IF($L1243="","",IF(""&amp;$F1243="2","DIESEL",IF(OR(""&amp;$F1243="G",""&amp;$F1243="H"),"GAS","")))</f>
        <v/>
      </c>
      <c r="AW1243" s="2">
        <f>IF($AV1243="","",$R1243)</f>
        <v/>
      </c>
      <c r="AX1243" s="2">
        <f>IF($AV1243="","",IF($AB1243=0,$R1243,0))</f>
        <v/>
      </c>
      <c r="AY1243" s="2">
        <f>IF($AV1243="","",IF(AND($Z1243=0,COUNTIF('AR SALES'!$L$2:$L$2501,$L1243)=0),"YES",""))</f>
        <v/>
      </c>
      <c r="AZ1243" s="2">
        <f>IF($AV1243="","",IFERROR(VLOOKUP($AU1243,CODES!$A:$B,2,FALSE),"NO CODE"))</f>
        <v/>
      </c>
      <c r="BA1243" s="2">
        <f>IF(""&amp;$F1243&lt;&gt;"4","",IF($AY1243="YES","",IF(ROUND(SUMIFS($AE$2:$AE$4001,$L$2:$L$4001,$L1243,$F$2:$F$4001,"4")-SUMIFS('AR SALES'!$Y$2:$Y$2501,'AR SALES'!$L$2:$L$2501,$L1243,'AR SALES'!$AD$2:$AD$2501,"OFF"),2)=0,"","STALE")))</f>
        <v/>
      </c>
      <c r="BB1243" s="2">
        <f>IF(OR(""&amp;$F1243="2",""&amp;$F1243="4",""&amp;$F1243="G",""&amp;$F1243="H"),IF($AY1243="YES","",IF($AB1243&lt;&gt;0,"",IF(COUNTIFS('AR SALES'!$L$2:$L$2501,$L1243,'AR SALES'!$AD$2:$AD$2501,IF(""&amp;$F1243="4","OFF","ON"),'AR SALES'!$AF$2:$AF$2501,"Y")&gt;0,"","NO EXEMPTION"))),"")</f>
        <v/>
      </c>
    </row>
    <row r="1244">
      <c r="AT1244" s="2">
        <f>IF($L1244="","",IFERROR(INDEX('AR SALES'!$H$2:$H$2501,MATCH(""&amp;$L1244,'AR SALES'!$AE$2:$AE$2501,0)),""))</f>
        <v/>
      </c>
      <c r="AU1244" s="2">
        <f>IF($L1244="","",IF($A1244&lt;&gt;"GA","",IF($E1244="FULTON",IF(ISNUMBER(SEARCH("COLLEGE PARK",$AT1244)),"FULTON (COLLEGE PARK)",IF(ISNUMBER(SEARCH("HAPEVILLE",$AT1244)),"FULTON (HAPEVILLE)",IF(ISNUMBER(SEARCH("EAST POINT",$AT1244)),"FULTON (EAST POINT)",IF(ISNUMBER(SEARCH("ATLANTA",$AT1244)),"FULTON (ATL LIMITS)","FULTON")))),IF($E1244="DEKALB",IF(ISNUMBER(SEARCH("ATLANTA",$AT1244)),"DEKALB (ATL LIMITS)","DEKALB"),IF(AND($E1244="CLAYTON",ISNUMBER(SEARCH("COLLEGE PARK",$AT1244))),"CLAYTON (COLLEGE PARK)",$E1244)))))</f>
        <v/>
      </c>
      <c r="AV1244" s="2">
        <f>IF($L1244="","",IF(""&amp;$F1244="2","DIESEL",IF(OR(""&amp;$F1244="G",""&amp;$F1244="H"),"GAS","")))</f>
        <v/>
      </c>
      <c r="AW1244" s="2">
        <f>IF($AV1244="","",$R1244)</f>
        <v/>
      </c>
      <c r="AX1244" s="2">
        <f>IF($AV1244="","",IF($AB1244=0,$R1244,0))</f>
        <v/>
      </c>
      <c r="AY1244" s="2">
        <f>IF($AV1244="","",IF(AND($Z1244=0,COUNTIF('AR SALES'!$L$2:$L$2501,$L1244)=0),"YES",""))</f>
        <v/>
      </c>
      <c r="AZ1244" s="2">
        <f>IF($AV1244="","",IFERROR(VLOOKUP($AU1244,CODES!$A:$B,2,FALSE),"NO CODE"))</f>
        <v/>
      </c>
      <c r="BA1244" s="2">
        <f>IF(""&amp;$F1244&lt;&gt;"4","",IF($AY1244="YES","",IF(ROUND(SUMIFS($AE$2:$AE$4001,$L$2:$L$4001,$L1244,$F$2:$F$4001,"4")-SUMIFS('AR SALES'!$Y$2:$Y$2501,'AR SALES'!$L$2:$L$2501,$L1244,'AR SALES'!$AD$2:$AD$2501,"OFF"),2)=0,"","STALE")))</f>
        <v/>
      </c>
      <c r="BB1244" s="2">
        <f>IF(OR(""&amp;$F1244="2",""&amp;$F1244="4",""&amp;$F1244="G",""&amp;$F1244="H"),IF($AY1244="YES","",IF($AB1244&lt;&gt;0,"",IF(COUNTIFS('AR SALES'!$L$2:$L$2501,$L1244,'AR SALES'!$AD$2:$AD$2501,IF(""&amp;$F1244="4","OFF","ON"),'AR SALES'!$AF$2:$AF$2501,"Y")&gt;0,"","NO EXEMPTION"))),"")</f>
        <v/>
      </c>
    </row>
    <row r="1245">
      <c r="AT1245" s="2">
        <f>IF($L1245="","",IFERROR(INDEX('AR SALES'!$H$2:$H$2501,MATCH(""&amp;$L1245,'AR SALES'!$AE$2:$AE$2501,0)),""))</f>
        <v/>
      </c>
      <c r="AU1245" s="2">
        <f>IF($L1245="","",IF($A1245&lt;&gt;"GA","",IF($E1245="FULTON",IF(ISNUMBER(SEARCH("COLLEGE PARK",$AT1245)),"FULTON (COLLEGE PARK)",IF(ISNUMBER(SEARCH("HAPEVILLE",$AT1245)),"FULTON (HAPEVILLE)",IF(ISNUMBER(SEARCH("EAST POINT",$AT1245)),"FULTON (EAST POINT)",IF(ISNUMBER(SEARCH("ATLANTA",$AT1245)),"FULTON (ATL LIMITS)","FULTON")))),IF($E1245="DEKALB",IF(ISNUMBER(SEARCH("ATLANTA",$AT1245)),"DEKALB (ATL LIMITS)","DEKALB"),IF(AND($E1245="CLAYTON",ISNUMBER(SEARCH("COLLEGE PARK",$AT1245))),"CLAYTON (COLLEGE PARK)",$E1245)))))</f>
        <v/>
      </c>
      <c r="AV1245" s="2">
        <f>IF($L1245="","",IF(""&amp;$F1245="2","DIESEL",IF(OR(""&amp;$F1245="G",""&amp;$F1245="H"),"GAS","")))</f>
        <v/>
      </c>
      <c r="AW1245" s="2">
        <f>IF($AV1245="","",$R1245)</f>
        <v/>
      </c>
      <c r="AX1245" s="2">
        <f>IF($AV1245="","",IF($AB1245=0,$R1245,0))</f>
        <v/>
      </c>
      <c r="AY1245" s="2">
        <f>IF($AV1245="","",IF(AND($Z1245=0,COUNTIF('AR SALES'!$L$2:$L$2501,$L1245)=0),"YES",""))</f>
        <v/>
      </c>
      <c r="AZ1245" s="2">
        <f>IF($AV1245="","",IFERROR(VLOOKUP($AU1245,CODES!$A:$B,2,FALSE),"NO CODE"))</f>
        <v/>
      </c>
      <c r="BA1245" s="2">
        <f>IF(""&amp;$F1245&lt;&gt;"4","",IF($AY1245="YES","",IF(ROUND(SUMIFS($AE$2:$AE$4001,$L$2:$L$4001,$L1245,$F$2:$F$4001,"4")-SUMIFS('AR SALES'!$Y$2:$Y$2501,'AR SALES'!$L$2:$L$2501,$L1245,'AR SALES'!$AD$2:$AD$2501,"OFF"),2)=0,"","STALE")))</f>
        <v/>
      </c>
      <c r="BB1245" s="2">
        <f>IF(OR(""&amp;$F1245="2",""&amp;$F1245="4",""&amp;$F1245="G",""&amp;$F1245="H"),IF($AY1245="YES","",IF($AB1245&lt;&gt;0,"",IF(COUNTIFS('AR SALES'!$L$2:$L$2501,$L1245,'AR SALES'!$AD$2:$AD$2501,IF(""&amp;$F1245="4","OFF","ON"),'AR SALES'!$AF$2:$AF$2501,"Y")&gt;0,"","NO EXEMPTION"))),"")</f>
        <v/>
      </c>
    </row>
    <row r="1246">
      <c r="AT1246" s="2">
        <f>IF($L1246="","",IFERROR(INDEX('AR SALES'!$H$2:$H$2501,MATCH(""&amp;$L1246,'AR SALES'!$AE$2:$AE$2501,0)),""))</f>
        <v/>
      </c>
      <c r="AU1246" s="2">
        <f>IF($L1246="","",IF($A1246&lt;&gt;"GA","",IF($E1246="FULTON",IF(ISNUMBER(SEARCH("COLLEGE PARK",$AT1246)),"FULTON (COLLEGE PARK)",IF(ISNUMBER(SEARCH("HAPEVILLE",$AT1246)),"FULTON (HAPEVILLE)",IF(ISNUMBER(SEARCH("EAST POINT",$AT1246)),"FULTON (EAST POINT)",IF(ISNUMBER(SEARCH("ATLANTA",$AT1246)),"FULTON (ATL LIMITS)","FULTON")))),IF($E1246="DEKALB",IF(ISNUMBER(SEARCH("ATLANTA",$AT1246)),"DEKALB (ATL LIMITS)","DEKALB"),IF(AND($E1246="CLAYTON",ISNUMBER(SEARCH("COLLEGE PARK",$AT1246))),"CLAYTON (COLLEGE PARK)",$E1246)))))</f>
        <v/>
      </c>
      <c r="AV1246" s="2">
        <f>IF($L1246="","",IF(""&amp;$F1246="2","DIESEL",IF(OR(""&amp;$F1246="G",""&amp;$F1246="H"),"GAS","")))</f>
        <v/>
      </c>
      <c r="AW1246" s="2">
        <f>IF($AV1246="","",$R1246)</f>
        <v/>
      </c>
      <c r="AX1246" s="2">
        <f>IF($AV1246="","",IF($AB1246=0,$R1246,0))</f>
        <v/>
      </c>
      <c r="AY1246" s="2">
        <f>IF($AV1246="","",IF(AND($Z1246=0,COUNTIF('AR SALES'!$L$2:$L$2501,$L1246)=0),"YES",""))</f>
        <v/>
      </c>
      <c r="AZ1246" s="2">
        <f>IF($AV1246="","",IFERROR(VLOOKUP($AU1246,CODES!$A:$B,2,FALSE),"NO CODE"))</f>
        <v/>
      </c>
      <c r="BA1246" s="2">
        <f>IF(""&amp;$F1246&lt;&gt;"4","",IF($AY1246="YES","",IF(ROUND(SUMIFS($AE$2:$AE$4001,$L$2:$L$4001,$L1246,$F$2:$F$4001,"4")-SUMIFS('AR SALES'!$Y$2:$Y$2501,'AR SALES'!$L$2:$L$2501,$L1246,'AR SALES'!$AD$2:$AD$2501,"OFF"),2)=0,"","STALE")))</f>
        <v/>
      </c>
      <c r="BB1246" s="2">
        <f>IF(OR(""&amp;$F1246="2",""&amp;$F1246="4",""&amp;$F1246="G",""&amp;$F1246="H"),IF($AY1246="YES","",IF($AB1246&lt;&gt;0,"",IF(COUNTIFS('AR SALES'!$L$2:$L$2501,$L1246,'AR SALES'!$AD$2:$AD$2501,IF(""&amp;$F1246="4","OFF","ON"),'AR SALES'!$AF$2:$AF$2501,"Y")&gt;0,"","NO EXEMPTION"))),"")</f>
        <v/>
      </c>
    </row>
    <row r="1247">
      <c r="AT1247" s="2">
        <f>IF($L1247="","",IFERROR(INDEX('AR SALES'!$H$2:$H$2501,MATCH(""&amp;$L1247,'AR SALES'!$AE$2:$AE$2501,0)),""))</f>
        <v/>
      </c>
      <c r="AU1247" s="2">
        <f>IF($L1247="","",IF($A1247&lt;&gt;"GA","",IF($E1247="FULTON",IF(ISNUMBER(SEARCH("COLLEGE PARK",$AT1247)),"FULTON (COLLEGE PARK)",IF(ISNUMBER(SEARCH("HAPEVILLE",$AT1247)),"FULTON (HAPEVILLE)",IF(ISNUMBER(SEARCH("EAST POINT",$AT1247)),"FULTON (EAST POINT)",IF(ISNUMBER(SEARCH("ATLANTA",$AT1247)),"FULTON (ATL LIMITS)","FULTON")))),IF($E1247="DEKALB",IF(ISNUMBER(SEARCH("ATLANTA",$AT1247)),"DEKALB (ATL LIMITS)","DEKALB"),IF(AND($E1247="CLAYTON",ISNUMBER(SEARCH("COLLEGE PARK",$AT1247))),"CLAYTON (COLLEGE PARK)",$E1247)))))</f>
        <v/>
      </c>
      <c r="AV1247" s="2">
        <f>IF($L1247="","",IF(""&amp;$F1247="2","DIESEL",IF(OR(""&amp;$F1247="G",""&amp;$F1247="H"),"GAS","")))</f>
        <v/>
      </c>
      <c r="AW1247" s="2">
        <f>IF($AV1247="","",$R1247)</f>
        <v/>
      </c>
      <c r="AX1247" s="2">
        <f>IF($AV1247="","",IF($AB1247=0,$R1247,0))</f>
        <v/>
      </c>
      <c r="AY1247" s="2">
        <f>IF($AV1247="","",IF(AND($Z1247=0,COUNTIF('AR SALES'!$L$2:$L$2501,$L1247)=0),"YES",""))</f>
        <v/>
      </c>
      <c r="AZ1247" s="2">
        <f>IF($AV1247="","",IFERROR(VLOOKUP($AU1247,CODES!$A:$B,2,FALSE),"NO CODE"))</f>
        <v/>
      </c>
      <c r="BA1247" s="2">
        <f>IF(""&amp;$F1247&lt;&gt;"4","",IF($AY1247="YES","",IF(ROUND(SUMIFS($AE$2:$AE$4001,$L$2:$L$4001,$L1247,$F$2:$F$4001,"4")-SUMIFS('AR SALES'!$Y$2:$Y$2501,'AR SALES'!$L$2:$L$2501,$L1247,'AR SALES'!$AD$2:$AD$2501,"OFF"),2)=0,"","STALE")))</f>
        <v/>
      </c>
      <c r="BB1247" s="2">
        <f>IF(OR(""&amp;$F1247="2",""&amp;$F1247="4",""&amp;$F1247="G",""&amp;$F1247="H"),IF($AY1247="YES","",IF($AB1247&lt;&gt;0,"",IF(COUNTIFS('AR SALES'!$L$2:$L$2501,$L1247,'AR SALES'!$AD$2:$AD$2501,IF(""&amp;$F1247="4","OFF","ON"),'AR SALES'!$AF$2:$AF$2501,"Y")&gt;0,"","NO EXEMPTION"))),"")</f>
        <v/>
      </c>
    </row>
    <row r="1248">
      <c r="AT1248" s="2">
        <f>IF($L1248="","",IFERROR(INDEX('AR SALES'!$H$2:$H$2501,MATCH(""&amp;$L1248,'AR SALES'!$AE$2:$AE$2501,0)),""))</f>
        <v/>
      </c>
      <c r="AU1248" s="2">
        <f>IF($L1248="","",IF($A1248&lt;&gt;"GA","",IF($E1248="FULTON",IF(ISNUMBER(SEARCH("COLLEGE PARK",$AT1248)),"FULTON (COLLEGE PARK)",IF(ISNUMBER(SEARCH("HAPEVILLE",$AT1248)),"FULTON (HAPEVILLE)",IF(ISNUMBER(SEARCH("EAST POINT",$AT1248)),"FULTON (EAST POINT)",IF(ISNUMBER(SEARCH("ATLANTA",$AT1248)),"FULTON (ATL LIMITS)","FULTON")))),IF($E1248="DEKALB",IF(ISNUMBER(SEARCH("ATLANTA",$AT1248)),"DEKALB (ATL LIMITS)","DEKALB"),IF(AND($E1248="CLAYTON",ISNUMBER(SEARCH("COLLEGE PARK",$AT1248))),"CLAYTON (COLLEGE PARK)",$E1248)))))</f>
        <v/>
      </c>
      <c r="AV1248" s="2">
        <f>IF($L1248="","",IF(""&amp;$F1248="2","DIESEL",IF(OR(""&amp;$F1248="G",""&amp;$F1248="H"),"GAS","")))</f>
        <v/>
      </c>
      <c r="AW1248" s="2">
        <f>IF($AV1248="","",$R1248)</f>
        <v/>
      </c>
      <c r="AX1248" s="2">
        <f>IF($AV1248="","",IF($AB1248=0,$R1248,0))</f>
        <v/>
      </c>
      <c r="AY1248" s="2">
        <f>IF($AV1248="","",IF(AND($Z1248=0,COUNTIF('AR SALES'!$L$2:$L$2501,$L1248)=0),"YES",""))</f>
        <v/>
      </c>
      <c r="AZ1248" s="2">
        <f>IF($AV1248="","",IFERROR(VLOOKUP($AU1248,CODES!$A:$B,2,FALSE),"NO CODE"))</f>
        <v/>
      </c>
      <c r="BA1248" s="2">
        <f>IF(""&amp;$F1248&lt;&gt;"4","",IF($AY1248="YES","",IF(ROUND(SUMIFS($AE$2:$AE$4001,$L$2:$L$4001,$L1248,$F$2:$F$4001,"4")-SUMIFS('AR SALES'!$Y$2:$Y$2501,'AR SALES'!$L$2:$L$2501,$L1248,'AR SALES'!$AD$2:$AD$2501,"OFF"),2)=0,"","STALE")))</f>
        <v/>
      </c>
      <c r="BB1248" s="2">
        <f>IF(OR(""&amp;$F1248="2",""&amp;$F1248="4",""&amp;$F1248="G",""&amp;$F1248="H"),IF($AY1248="YES","",IF($AB1248&lt;&gt;0,"",IF(COUNTIFS('AR SALES'!$L$2:$L$2501,$L1248,'AR SALES'!$AD$2:$AD$2501,IF(""&amp;$F1248="4","OFF","ON"),'AR SALES'!$AF$2:$AF$2501,"Y")&gt;0,"","NO EXEMPTION"))),"")</f>
        <v/>
      </c>
    </row>
    <row r="1249">
      <c r="AT1249" s="2">
        <f>IF($L1249="","",IFERROR(INDEX('AR SALES'!$H$2:$H$2501,MATCH(""&amp;$L1249,'AR SALES'!$AE$2:$AE$2501,0)),""))</f>
        <v/>
      </c>
      <c r="AU1249" s="2">
        <f>IF($L1249="","",IF($A1249&lt;&gt;"GA","",IF($E1249="FULTON",IF(ISNUMBER(SEARCH("COLLEGE PARK",$AT1249)),"FULTON (COLLEGE PARK)",IF(ISNUMBER(SEARCH("HAPEVILLE",$AT1249)),"FULTON (HAPEVILLE)",IF(ISNUMBER(SEARCH("EAST POINT",$AT1249)),"FULTON (EAST POINT)",IF(ISNUMBER(SEARCH("ATLANTA",$AT1249)),"FULTON (ATL LIMITS)","FULTON")))),IF($E1249="DEKALB",IF(ISNUMBER(SEARCH("ATLANTA",$AT1249)),"DEKALB (ATL LIMITS)","DEKALB"),IF(AND($E1249="CLAYTON",ISNUMBER(SEARCH("COLLEGE PARK",$AT1249))),"CLAYTON (COLLEGE PARK)",$E1249)))))</f>
        <v/>
      </c>
      <c r="AV1249" s="2">
        <f>IF($L1249="","",IF(""&amp;$F1249="2","DIESEL",IF(OR(""&amp;$F1249="G",""&amp;$F1249="H"),"GAS","")))</f>
        <v/>
      </c>
      <c r="AW1249" s="2">
        <f>IF($AV1249="","",$R1249)</f>
        <v/>
      </c>
      <c r="AX1249" s="2">
        <f>IF($AV1249="","",IF($AB1249=0,$R1249,0))</f>
        <v/>
      </c>
      <c r="AY1249" s="2">
        <f>IF($AV1249="","",IF(AND($Z1249=0,COUNTIF('AR SALES'!$L$2:$L$2501,$L1249)=0),"YES",""))</f>
        <v/>
      </c>
      <c r="AZ1249" s="2">
        <f>IF($AV1249="","",IFERROR(VLOOKUP($AU1249,CODES!$A:$B,2,FALSE),"NO CODE"))</f>
        <v/>
      </c>
      <c r="BA1249" s="2">
        <f>IF(""&amp;$F1249&lt;&gt;"4","",IF($AY1249="YES","",IF(ROUND(SUMIFS($AE$2:$AE$4001,$L$2:$L$4001,$L1249,$F$2:$F$4001,"4")-SUMIFS('AR SALES'!$Y$2:$Y$2501,'AR SALES'!$L$2:$L$2501,$L1249,'AR SALES'!$AD$2:$AD$2501,"OFF"),2)=0,"","STALE")))</f>
        <v/>
      </c>
      <c r="BB1249" s="2">
        <f>IF(OR(""&amp;$F1249="2",""&amp;$F1249="4",""&amp;$F1249="G",""&amp;$F1249="H"),IF($AY1249="YES","",IF($AB1249&lt;&gt;0,"",IF(COUNTIFS('AR SALES'!$L$2:$L$2501,$L1249,'AR SALES'!$AD$2:$AD$2501,IF(""&amp;$F1249="4","OFF","ON"),'AR SALES'!$AF$2:$AF$2501,"Y")&gt;0,"","NO EXEMPTION"))),"")</f>
        <v/>
      </c>
    </row>
    <row r="1250">
      <c r="AT1250" s="2">
        <f>IF($L1250="","",IFERROR(INDEX('AR SALES'!$H$2:$H$2501,MATCH(""&amp;$L1250,'AR SALES'!$AE$2:$AE$2501,0)),""))</f>
        <v/>
      </c>
      <c r="AU1250" s="2">
        <f>IF($L1250="","",IF($A1250&lt;&gt;"GA","",IF($E1250="FULTON",IF(ISNUMBER(SEARCH("COLLEGE PARK",$AT1250)),"FULTON (COLLEGE PARK)",IF(ISNUMBER(SEARCH("HAPEVILLE",$AT1250)),"FULTON (HAPEVILLE)",IF(ISNUMBER(SEARCH("EAST POINT",$AT1250)),"FULTON (EAST POINT)",IF(ISNUMBER(SEARCH("ATLANTA",$AT1250)),"FULTON (ATL LIMITS)","FULTON")))),IF($E1250="DEKALB",IF(ISNUMBER(SEARCH("ATLANTA",$AT1250)),"DEKALB (ATL LIMITS)","DEKALB"),IF(AND($E1250="CLAYTON",ISNUMBER(SEARCH("COLLEGE PARK",$AT1250))),"CLAYTON (COLLEGE PARK)",$E1250)))))</f>
        <v/>
      </c>
      <c r="AV1250" s="2">
        <f>IF($L1250="","",IF(""&amp;$F1250="2","DIESEL",IF(OR(""&amp;$F1250="G",""&amp;$F1250="H"),"GAS","")))</f>
        <v/>
      </c>
      <c r="AW1250" s="2">
        <f>IF($AV1250="","",$R1250)</f>
        <v/>
      </c>
      <c r="AX1250" s="2">
        <f>IF($AV1250="","",IF($AB1250=0,$R1250,0))</f>
        <v/>
      </c>
      <c r="AY1250" s="2">
        <f>IF($AV1250="","",IF(AND($Z1250=0,COUNTIF('AR SALES'!$L$2:$L$2501,$L1250)=0),"YES",""))</f>
        <v/>
      </c>
      <c r="AZ1250" s="2">
        <f>IF($AV1250="","",IFERROR(VLOOKUP($AU1250,CODES!$A:$B,2,FALSE),"NO CODE"))</f>
        <v/>
      </c>
      <c r="BA1250" s="2">
        <f>IF(""&amp;$F1250&lt;&gt;"4","",IF($AY1250="YES","",IF(ROUND(SUMIFS($AE$2:$AE$4001,$L$2:$L$4001,$L1250,$F$2:$F$4001,"4")-SUMIFS('AR SALES'!$Y$2:$Y$2501,'AR SALES'!$L$2:$L$2501,$L1250,'AR SALES'!$AD$2:$AD$2501,"OFF"),2)=0,"","STALE")))</f>
        <v/>
      </c>
      <c r="BB1250" s="2">
        <f>IF(OR(""&amp;$F1250="2",""&amp;$F1250="4",""&amp;$F1250="G",""&amp;$F1250="H"),IF($AY1250="YES","",IF($AB1250&lt;&gt;0,"",IF(COUNTIFS('AR SALES'!$L$2:$L$2501,$L1250,'AR SALES'!$AD$2:$AD$2501,IF(""&amp;$F1250="4","OFF","ON"),'AR SALES'!$AF$2:$AF$2501,"Y")&gt;0,"","NO EXEMPTION"))),"")</f>
        <v/>
      </c>
    </row>
    <row r="1251">
      <c r="AT1251" s="2">
        <f>IF($L1251="","",IFERROR(INDEX('AR SALES'!$H$2:$H$2501,MATCH(""&amp;$L1251,'AR SALES'!$AE$2:$AE$2501,0)),""))</f>
        <v/>
      </c>
      <c r="AU1251" s="2">
        <f>IF($L1251="","",IF($A1251&lt;&gt;"GA","",IF($E1251="FULTON",IF(ISNUMBER(SEARCH("COLLEGE PARK",$AT1251)),"FULTON (COLLEGE PARK)",IF(ISNUMBER(SEARCH("HAPEVILLE",$AT1251)),"FULTON (HAPEVILLE)",IF(ISNUMBER(SEARCH("EAST POINT",$AT1251)),"FULTON (EAST POINT)",IF(ISNUMBER(SEARCH("ATLANTA",$AT1251)),"FULTON (ATL LIMITS)","FULTON")))),IF($E1251="DEKALB",IF(ISNUMBER(SEARCH("ATLANTA",$AT1251)),"DEKALB (ATL LIMITS)","DEKALB"),IF(AND($E1251="CLAYTON",ISNUMBER(SEARCH("COLLEGE PARK",$AT1251))),"CLAYTON (COLLEGE PARK)",$E1251)))))</f>
        <v/>
      </c>
      <c r="AV1251" s="2">
        <f>IF($L1251="","",IF(""&amp;$F1251="2","DIESEL",IF(OR(""&amp;$F1251="G",""&amp;$F1251="H"),"GAS","")))</f>
        <v/>
      </c>
      <c r="AW1251" s="2">
        <f>IF($AV1251="","",$R1251)</f>
        <v/>
      </c>
      <c r="AX1251" s="2">
        <f>IF($AV1251="","",IF($AB1251=0,$R1251,0))</f>
        <v/>
      </c>
      <c r="AY1251" s="2">
        <f>IF($AV1251="","",IF(AND($Z1251=0,COUNTIF('AR SALES'!$L$2:$L$2501,$L1251)=0),"YES",""))</f>
        <v/>
      </c>
      <c r="AZ1251" s="2">
        <f>IF($AV1251="","",IFERROR(VLOOKUP($AU1251,CODES!$A:$B,2,FALSE),"NO CODE"))</f>
        <v/>
      </c>
      <c r="BA1251" s="2">
        <f>IF(""&amp;$F1251&lt;&gt;"4","",IF($AY1251="YES","",IF(ROUND(SUMIFS($AE$2:$AE$4001,$L$2:$L$4001,$L1251,$F$2:$F$4001,"4")-SUMIFS('AR SALES'!$Y$2:$Y$2501,'AR SALES'!$L$2:$L$2501,$L1251,'AR SALES'!$AD$2:$AD$2501,"OFF"),2)=0,"","STALE")))</f>
        <v/>
      </c>
      <c r="BB1251" s="2">
        <f>IF(OR(""&amp;$F1251="2",""&amp;$F1251="4",""&amp;$F1251="G",""&amp;$F1251="H"),IF($AY1251="YES","",IF($AB1251&lt;&gt;0,"",IF(COUNTIFS('AR SALES'!$L$2:$L$2501,$L1251,'AR SALES'!$AD$2:$AD$2501,IF(""&amp;$F1251="4","OFF","ON"),'AR SALES'!$AF$2:$AF$2501,"Y")&gt;0,"","NO EXEMPTION"))),"")</f>
        <v/>
      </c>
    </row>
    <row r="1252">
      <c r="AT1252" s="2">
        <f>IF($L1252="","",IFERROR(INDEX('AR SALES'!$H$2:$H$2501,MATCH(""&amp;$L1252,'AR SALES'!$AE$2:$AE$2501,0)),""))</f>
        <v/>
      </c>
      <c r="AU1252" s="2">
        <f>IF($L1252="","",IF($A1252&lt;&gt;"GA","",IF($E1252="FULTON",IF(ISNUMBER(SEARCH("COLLEGE PARK",$AT1252)),"FULTON (COLLEGE PARK)",IF(ISNUMBER(SEARCH("HAPEVILLE",$AT1252)),"FULTON (HAPEVILLE)",IF(ISNUMBER(SEARCH("EAST POINT",$AT1252)),"FULTON (EAST POINT)",IF(ISNUMBER(SEARCH("ATLANTA",$AT1252)),"FULTON (ATL LIMITS)","FULTON")))),IF($E1252="DEKALB",IF(ISNUMBER(SEARCH("ATLANTA",$AT1252)),"DEKALB (ATL LIMITS)","DEKALB"),IF(AND($E1252="CLAYTON",ISNUMBER(SEARCH("COLLEGE PARK",$AT1252))),"CLAYTON (COLLEGE PARK)",$E1252)))))</f>
        <v/>
      </c>
      <c r="AV1252" s="2">
        <f>IF($L1252="","",IF(""&amp;$F1252="2","DIESEL",IF(OR(""&amp;$F1252="G",""&amp;$F1252="H"),"GAS","")))</f>
        <v/>
      </c>
      <c r="AW1252" s="2">
        <f>IF($AV1252="","",$R1252)</f>
        <v/>
      </c>
      <c r="AX1252" s="2">
        <f>IF($AV1252="","",IF($AB1252=0,$R1252,0))</f>
        <v/>
      </c>
      <c r="AY1252" s="2">
        <f>IF($AV1252="","",IF(AND($Z1252=0,COUNTIF('AR SALES'!$L$2:$L$2501,$L1252)=0),"YES",""))</f>
        <v/>
      </c>
      <c r="AZ1252" s="2">
        <f>IF($AV1252="","",IFERROR(VLOOKUP($AU1252,CODES!$A:$B,2,FALSE),"NO CODE"))</f>
        <v/>
      </c>
      <c r="BA1252" s="2">
        <f>IF(""&amp;$F1252&lt;&gt;"4","",IF($AY1252="YES","",IF(ROUND(SUMIFS($AE$2:$AE$4001,$L$2:$L$4001,$L1252,$F$2:$F$4001,"4")-SUMIFS('AR SALES'!$Y$2:$Y$2501,'AR SALES'!$L$2:$L$2501,$L1252,'AR SALES'!$AD$2:$AD$2501,"OFF"),2)=0,"","STALE")))</f>
        <v/>
      </c>
      <c r="BB1252" s="2">
        <f>IF(OR(""&amp;$F1252="2",""&amp;$F1252="4",""&amp;$F1252="G",""&amp;$F1252="H"),IF($AY1252="YES","",IF($AB1252&lt;&gt;0,"",IF(COUNTIFS('AR SALES'!$L$2:$L$2501,$L1252,'AR SALES'!$AD$2:$AD$2501,IF(""&amp;$F1252="4","OFF","ON"),'AR SALES'!$AF$2:$AF$2501,"Y")&gt;0,"","NO EXEMPTION"))),"")</f>
        <v/>
      </c>
    </row>
    <row r="1253">
      <c r="AT1253" s="2">
        <f>IF($L1253="","",IFERROR(INDEX('AR SALES'!$H$2:$H$2501,MATCH(""&amp;$L1253,'AR SALES'!$AE$2:$AE$2501,0)),""))</f>
        <v/>
      </c>
      <c r="AU1253" s="2">
        <f>IF($L1253="","",IF($A1253&lt;&gt;"GA","",IF($E1253="FULTON",IF(ISNUMBER(SEARCH("COLLEGE PARK",$AT1253)),"FULTON (COLLEGE PARK)",IF(ISNUMBER(SEARCH("HAPEVILLE",$AT1253)),"FULTON (HAPEVILLE)",IF(ISNUMBER(SEARCH("EAST POINT",$AT1253)),"FULTON (EAST POINT)",IF(ISNUMBER(SEARCH("ATLANTA",$AT1253)),"FULTON (ATL LIMITS)","FULTON")))),IF($E1253="DEKALB",IF(ISNUMBER(SEARCH("ATLANTA",$AT1253)),"DEKALB (ATL LIMITS)","DEKALB"),IF(AND($E1253="CLAYTON",ISNUMBER(SEARCH("COLLEGE PARK",$AT1253))),"CLAYTON (COLLEGE PARK)",$E1253)))))</f>
        <v/>
      </c>
      <c r="AV1253" s="2">
        <f>IF($L1253="","",IF(""&amp;$F1253="2","DIESEL",IF(OR(""&amp;$F1253="G",""&amp;$F1253="H"),"GAS","")))</f>
        <v/>
      </c>
      <c r="AW1253" s="2">
        <f>IF($AV1253="","",$R1253)</f>
        <v/>
      </c>
      <c r="AX1253" s="2">
        <f>IF($AV1253="","",IF($AB1253=0,$R1253,0))</f>
        <v/>
      </c>
      <c r="AY1253" s="2">
        <f>IF($AV1253="","",IF(AND($Z1253=0,COUNTIF('AR SALES'!$L$2:$L$2501,$L1253)=0),"YES",""))</f>
        <v/>
      </c>
      <c r="AZ1253" s="2">
        <f>IF($AV1253="","",IFERROR(VLOOKUP($AU1253,CODES!$A:$B,2,FALSE),"NO CODE"))</f>
        <v/>
      </c>
      <c r="BA1253" s="2">
        <f>IF(""&amp;$F1253&lt;&gt;"4","",IF($AY1253="YES","",IF(ROUND(SUMIFS($AE$2:$AE$4001,$L$2:$L$4001,$L1253,$F$2:$F$4001,"4")-SUMIFS('AR SALES'!$Y$2:$Y$2501,'AR SALES'!$L$2:$L$2501,$L1253,'AR SALES'!$AD$2:$AD$2501,"OFF"),2)=0,"","STALE")))</f>
        <v/>
      </c>
      <c r="BB1253" s="2">
        <f>IF(OR(""&amp;$F1253="2",""&amp;$F1253="4",""&amp;$F1253="G",""&amp;$F1253="H"),IF($AY1253="YES","",IF($AB1253&lt;&gt;0,"",IF(COUNTIFS('AR SALES'!$L$2:$L$2501,$L1253,'AR SALES'!$AD$2:$AD$2501,IF(""&amp;$F1253="4","OFF","ON"),'AR SALES'!$AF$2:$AF$2501,"Y")&gt;0,"","NO EXEMPTION"))),"")</f>
        <v/>
      </c>
    </row>
    <row r="1254">
      <c r="AT1254" s="2">
        <f>IF($L1254="","",IFERROR(INDEX('AR SALES'!$H$2:$H$2501,MATCH(""&amp;$L1254,'AR SALES'!$AE$2:$AE$2501,0)),""))</f>
        <v/>
      </c>
      <c r="AU1254" s="2">
        <f>IF($L1254="","",IF($A1254&lt;&gt;"GA","",IF($E1254="FULTON",IF(ISNUMBER(SEARCH("COLLEGE PARK",$AT1254)),"FULTON (COLLEGE PARK)",IF(ISNUMBER(SEARCH("HAPEVILLE",$AT1254)),"FULTON (HAPEVILLE)",IF(ISNUMBER(SEARCH("EAST POINT",$AT1254)),"FULTON (EAST POINT)",IF(ISNUMBER(SEARCH("ATLANTA",$AT1254)),"FULTON (ATL LIMITS)","FULTON")))),IF($E1254="DEKALB",IF(ISNUMBER(SEARCH("ATLANTA",$AT1254)),"DEKALB (ATL LIMITS)","DEKALB"),IF(AND($E1254="CLAYTON",ISNUMBER(SEARCH("COLLEGE PARK",$AT1254))),"CLAYTON (COLLEGE PARK)",$E1254)))))</f>
        <v/>
      </c>
      <c r="AV1254" s="2">
        <f>IF($L1254="","",IF(""&amp;$F1254="2","DIESEL",IF(OR(""&amp;$F1254="G",""&amp;$F1254="H"),"GAS","")))</f>
        <v/>
      </c>
      <c r="AW1254" s="2">
        <f>IF($AV1254="","",$R1254)</f>
        <v/>
      </c>
      <c r="AX1254" s="2">
        <f>IF($AV1254="","",IF($AB1254=0,$R1254,0))</f>
        <v/>
      </c>
      <c r="AY1254" s="2">
        <f>IF($AV1254="","",IF(AND($Z1254=0,COUNTIF('AR SALES'!$L$2:$L$2501,$L1254)=0),"YES",""))</f>
        <v/>
      </c>
      <c r="AZ1254" s="2">
        <f>IF($AV1254="","",IFERROR(VLOOKUP($AU1254,CODES!$A:$B,2,FALSE),"NO CODE"))</f>
        <v/>
      </c>
      <c r="BA1254" s="2">
        <f>IF(""&amp;$F1254&lt;&gt;"4","",IF($AY1254="YES","",IF(ROUND(SUMIFS($AE$2:$AE$4001,$L$2:$L$4001,$L1254,$F$2:$F$4001,"4")-SUMIFS('AR SALES'!$Y$2:$Y$2501,'AR SALES'!$L$2:$L$2501,$L1254,'AR SALES'!$AD$2:$AD$2501,"OFF"),2)=0,"","STALE")))</f>
        <v/>
      </c>
      <c r="BB1254" s="2">
        <f>IF(OR(""&amp;$F1254="2",""&amp;$F1254="4",""&amp;$F1254="G",""&amp;$F1254="H"),IF($AY1254="YES","",IF($AB1254&lt;&gt;0,"",IF(COUNTIFS('AR SALES'!$L$2:$L$2501,$L1254,'AR SALES'!$AD$2:$AD$2501,IF(""&amp;$F1254="4","OFF","ON"),'AR SALES'!$AF$2:$AF$2501,"Y")&gt;0,"","NO EXEMPTION"))),"")</f>
        <v/>
      </c>
    </row>
    <row r="1255">
      <c r="AT1255" s="2">
        <f>IF($L1255="","",IFERROR(INDEX('AR SALES'!$H$2:$H$2501,MATCH(""&amp;$L1255,'AR SALES'!$AE$2:$AE$2501,0)),""))</f>
        <v/>
      </c>
      <c r="AU1255" s="2">
        <f>IF($L1255="","",IF($A1255&lt;&gt;"GA","",IF($E1255="FULTON",IF(ISNUMBER(SEARCH("COLLEGE PARK",$AT1255)),"FULTON (COLLEGE PARK)",IF(ISNUMBER(SEARCH("HAPEVILLE",$AT1255)),"FULTON (HAPEVILLE)",IF(ISNUMBER(SEARCH("EAST POINT",$AT1255)),"FULTON (EAST POINT)",IF(ISNUMBER(SEARCH("ATLANTA",$AT1255)),"FULTON (ATL LIMITS)","FULTON")))),IF($E1255="DEKALB",IF(ISNUMBER(SEARCH("ATLANTA",$AT1255)),"DEKALB (ATL LIMITS)","DEKALB"),IF(AND($E1255="CLAYTON",ISNUMBER(SEARCH("COLLEGE PARK",$AT1255))),"CLAYTON (COLLEGE PARK)",$E1255)))))</f>
        <v/>
      </c>
      <c r="AV1255" s="2">
        <f>IF($L1255="","",IF(""&amp;$F1255="2","DIESEL",IF(OR(""&amp;$F1255="G",""&amp;$F1255="H"),"GAS","")))</f>
        <v/>
      </c>
      <c r="AW1255" s="2">
        <f>IF($AV1255="","",$R1255)</f>
        <v/>
      </c>
      <c r="AX1255" s="2">
        <f>IF($AV1255="","",IF($AB1255=0,$R1255,0))</f>
        <v/>
      </c>
      <c r="AY1255" s="2">
        <f>IF($AV1255="","",IF(AND($Z1255=0,COUNTIF('AR SALES'!$L$2:$L$2501,$L1255)=0),"YES",""))</f>
        <v/>
      </c>
      <c r="AZ1255" s="2">
        <f>IF($AV1255="","",IFERROR(VLOOKUP($AU1255,CODES!$A:$B,2,FALSE),"NO CODE"))</f>
        <v/>
      </c>
      <c r="BA1255" s="2">
        <f>IF(""&amp;$F1255&lt;&gt;"4","",IF($AY1255="YES","",IF(ROUND(SUMIFS($AE$2:$AE$4001,$L$2:$L$4001,$L1255,$F$2:$F$4001,"4")-SUMIFS('AR SALES'!$Y$2:$Y$2501,'AR SALES'!$L$2:$L$2501,$L1255,'AR SALES'!$AD$2:$AD$2501,"OFF"),2)=0,"","STALE")))</f>
        <v/>
      </c>
      <c r="BB1255" s="2">
        <f>IF(OR(""&amp;$F1255="2",""&amp;$F1255="4",""&amp;$F1255="G",""&amp;$F1255="H"),IF($AY1255="YES","",IF($AB1255&lt;&gt;0,"",IF(COUNTIFS('AR SALES'!$L$2:$L$2501,$L1255,'AR SALES'!$AD$2:$AD$2501,IF(""&amp;$F1255="4","OFF","ON"),'AR SALES'!$AF$2:$AF$2501,"Y")&gt;0,"","NO EXEMPTION"))),"")</f>
        <v/>
      </c>
    </row>
    <row r="1256">
      <c r="AT1256" s="2">
        <f>IF($L1256="","",IFERROR(INDEX('AR SALES'!$H$2:$H$2501,MATCH(""&amp;$L1256,'AR SALES'!$AE$2:$AE$2501,0)),""))</f>
        <v/>
      </c>
      <c r="AU1256" s="2">
        <f>IF($L1256="","",IF($A1256&lt;&gt;"GA","",IF($E1256="FULTON",IF(ISNUMBER(SEARCH("COLLEGE PARK",$AT1256)),"FULTON (COLLEGE PARK)",IF(ISNUMBER(SEARCH("HAPEVILLE",$AT1256)),"FULTON (HAPEVILLE)",IF(ISNUMBER(SEARCH("EAST POINT",$AT1256)),"FULTON (EAST POINT)",IF(ISNUMBER(SEARCH("ATLANTA",$AT1256)),"FULTON (ATL LIMITS)","FULTON")))),IF($E1256="DEKALB",IF(ISNUMBER(SEARCH("ATLANTA",$AT1256)),"DEKALB (ATL LIMITS)","DEKALB"),IF(AND($E1256="CLAYTON",ISNUMBER(SEARCH("COLLEGE PARK",$AT1256))),"CLAYTON (COLLEGE PARK)",$E1256)))))</f>
        <v/>
      </c>
      <c r="AV1256" s="2">
        <f>IF($L1256="","",IF(""&amp;$F1256="2","DIESEL",IF(OR(""&amp;$F1256="G",""&amp;$F1256="H"),"GAS","")))</f>
        <v/>
      </c>
      <c r="AW1256" s="2">
        <f>IF($AV1256="","",$R1256)</f>
        <v/>
      </c>
      <c r="AX1256" s="2">
        <f>IF($AV1256="","",IF($AB1256=0,$R1256,0))</f>
        <v/>
      </c>
      <c r="AY1256" s="2">
        <f>IF($AV1256="","",IF(AND($Z1256=0,COUNTIF('AR SALES'!$L$2:$L$2501,$L1256)=0),"YES",""))</f>
        <v/>
      </c>
      <c r="AZ1256" s="2">
        <f>IF($AV1256="","",IFERROR(VLOOKUP($AU1256,CODES!$A:$B,2,FALSE),"NO CODE"))</f>
        <v/>
      </c>
      <c r="BA1256" s="2">
        <f>IF(""&amp;$F1256&lt;&gt;"4","",IF($AY1256="YES","",IF(ROUND(SUMIFS($AE$2:$AE$4001,$L$2:$L$4001,$L1256,$F$2:$F$4001,"4")-SUMIFS('AR SALES'!$Y$2:$Y$2501,'AR SALES'!$L$2:$L$2501,$L1256,'AR SALES'!$AD$2:$AD$2501,"OFF"),2)=0,"","STALE")))</f>
        <v/>
      </c>
      <c r="BB1256" s="2">
        <f>IF(OR(""&amp;$F1256="2",""&amp;$F1256="4",""&amp;$F1256="G",""&amp;$F1256="H"),IF($AY1256="YES","",IF($AB1256&lt;&gt;0,"",IF(COUNTIFS('AR SALES'!$L$2:$L$2501,$L1256,'AR SALES'!$AD$2:$AD$2501,IF(""&amp;$F1256="4","OFF","ON"),'AR SALES'!$AF$2:$AF$2501,"Y")&gt;0,"","NO EXEMPTION"))),"")</f>
        <v/>
      </c>
    </row>
    <row r="1257">
      <c r="AT1257" s="2">
        <f>IF($L1257="","",IFERROR(INDEX('AR SALES'!$H$2:$H$2501,MATCH(""&amp;$L1257,'AR SALES'!$AE$2:$AE$2501,0)),""))</f>
        <v/>
      </c>
      <c r="AU1257" s="2">
        <f>IF($L1257="","",IF($A1257&lt;&gt;"GA","",IF($E1257="FULTON",IF(ISNUMBER(SEARCH("COLLEGE PARK",$AT1257)),"FULTON (COLLEGE PARK)",IF(ISNUMBER(SEARCH("HAPEVILLE",$AT1257)),"FULTON (HAPEVILLE)",IF(ISNUMBER(SEARCH("EAST POINT",$AT1257)),"FULTON (EAST POINT)",IF(ISNUMBER(SEARCH("ATLANTA",$AT1257)),"FULTON (ATL LIMITS)","FULTON")))),IF($E1257="DEKALB",IF(ISNUMBER(SEARCH("ATLANTA",$AT1257)),"DEKALB (ATL LIMITS)","DEKALB"),IF(AND($E1257="CLAYTON",ISNUMBER(SEARCH("COLLEGE PARK",$AT1257))),"CLAYTON (COLLEGE PARK)",$E1257)))))</f>
        <v/>
      </c>
      <c r="AV1257" s="2">
        <f>IF($L1257="","",IF(""&amp;$F1257="2","DIESEL",IF(OR(""&amp;$F1257="G",""&amp;$F1257="H"),"GAS","")))</f>
        <v/>
      </c>
      <c r="AW1257" s="2">
        <f>IF($AV1257="","",$R1257)</f>
        <v/>
      </c>
      <c r="AX1257" s="2">
        <f>IF($AV1257="","",IF($AB1257=0,$R1257,0))</f>
        <v/>
      </c>
      <c r="AY1257" s="2">
        <f>IF($AV1257="","",IF(AND($Z1257=0,COUNTIF('AR SALES'!$L$2:$L$2501,$L1257)=0),"YES",""))</f>
        <v/>
      </c>
      <c r="AZ1257" s="2">
        <f>IF($AV1257="","",IFERROR(VLOOKUP($AU1257,CODES!$A:$B,2,FALSE),"NO CODE"))</f>
        <v/>
      </c>
      <c r="BA1257" s="2">
        <f>IF(""&amp;$F1257&lt;&gt;"4","",IF($AY1257="YES","",IF(ROUND(SUMIFS($AE$2:$AE$4001,$L$2:$L$4001,$L1257,$F$2:$F$4001,"4")-SUMIFS('AR SALES'!$Y$2:$Y$2501,'AR SALES'!$L$2:$L$2501,$L1257,'AR SALES'!$AD$2:$AD$2501,"OFF"),2)=0,"","STALE")))</f>
        <v/>
      </c>
      <c r="BB1257" s="2">
        <f>IF(OR(""&amp;$F1257="2",""&amp;$F1257="4",""&amp;$F1257="G",""&amp;$F1257="H"),IF($AY1257="YES","",IF($AB1257&lt;&gt;0,"",IF(COUNTIFS('AR SALES'!$L$2:$L$2501,$L1257,'AR SALES'!$AD$2:$AD$2501,IF(""&amp;$F1257="4","OFF","ON"),'AR SALES'!$AF$2:$AF$2501,"Y")&gt;0,"","NO EXEMPTION"))),"")</f>
        <v/>
      </c>
    </row>
    <row r="1258">
      <c r="AT1258" s="2">
        <f>IF($L1258="","",IFERROR(INDEX('AR SALES'!$H$2:$H$2501,MATCH(""&amp;$L1258,'AR SALES'!$AE$2:$AE$2501,0)),""))</f>
        <v/>
      </c>
      <c r="AU1258" s="2">
        <f>IF($L1258="","",IF($A1258&lt;&gt;"GA","",IF($E1258="FULTON",IF(ISNUMBER(SEARCH("COLLEGE PARK",$AT1258)),"FULTON (COLLEGE PARK)",IF(ISNUMBER(SEARCH("HAPEVILLE",$AT1258)),"FULTON (HAPEVILLE)",IF(ISNUMBER(SEARCH("EAST POINT",$AT1258)),"FULTON (EAST POINT)",IF(ISNUMBER(SEARCH("ATLANTA",$AT1258)),"FULTON (ATL LIMITS)","FULTON")))),IF($E1258="DEKALB",IF(ISNUMBER(SEARCH("ATLANTA",$AT1258)),"DEKALB (ATL LIMITS)","DEKALB"),IF(AND($E1258="CLAYTON",ISNUMBER(SEARCH("COLLEGE PARK",$AT1258))),"CLAYTON (COLLEGE PARK)",$E1258)))))</f>
        <v/>
      </c>
      <c r="AV1258" s="2">
        <f>IF($L1258="","",IF(""&amp;$F1258="2","DIESEL",IF(OR(""&amp;$F1258="G",""&amp;$F1258="H"),"GAS","")))</f>
        <v/>
      </c>
      <c r="AW1258" s="2">
        <f>IF($AV1258="","",$R1258)</f>
        <v/>
      </c>
      <c r="AX1258" s="2">
        <f>IF($AV1258="","",IF($AB1258=0,$R1258,0))</f>
        <v/>
      </c>
      <c r="AY1258" s="2">
        <f>IF($AV1258="","",IF(AND($Z1258=0,COUNTIF('AR SALES'!$L$2:$L$2501,$L1258)=0),"YES",""))</f>
        <v/>
      </c>
      <c r="AZ1258" s="2">
        <f>IF($AV1258="","",IFERROR(VLOOKUP($AU1258,CODES!$A:$B,2,FALSE),"NO CODE"))</f>
        <v/>
      </c>
      <c r="BA1258" s="2">
        <f>IF(""&amp;$F1258&lt;&gt;"4","",IF($AY1258="YES","",IF(ROUND(SUMIFS($AE$2:$AE$4001,$L$2:$L$4001,$L1258,$F$2:$F$4001,"4")-SUMIFS('AR SALES'!$Y$2:$Y$2501,'AR SALES'!$L$2:$L$2501,$L1258,'AR SALES'!$AD$2:$AD$2501,"OFF"),2)=0,"","STALE")))</f>
        <v/>
      </c>
      <c r="BB1258" s="2">
        <f>IF(OR(""&amp;$F1258="2",""&amp;$F1258="4",""&amp;$F1258="G",""&amp;$F1258="H"),IF($AY1258="YES","",IF($AB1258&lt;&gt;0,"",IF(COUNTIFS('AR SALES'!$L$2:$L$2501,$L1258,'AR SALES'!$AD$2:$AD$2501,IF(""&amp;$F1258="4","OFF","ON"),'AR SALES'!$AF$2:$AF$2501,"Y")&gt;0,"","NO EXEMPTION"))),"")</f>
        <v/>
      </c>
    </row>
    <row r="1259">
      <c r="AT1259" s="2">
        <f>IF($L1259="","",IFERROR(INDEX('AR SALES'!$H$2:$H$2501,MATCH(""&amp;$L1259,'AR SALES'!$AE$2:$AE$2501,0)),""))</f>
        <v/>
      </c>
      <c r="AU1259" s="2">
        <f>IF($L1259="","",IF($A1259&lt;&gt;"GA","",IF($E1259="FULTON",IF(ISNUMBER(SEARCH("COLLEGE PARK",$AT1259)),"FULTON (COLLEGE PARK)",IF(ISNUMBER(SEARCH("HAPEVILLE",$AT1259)),"FULTON (HAPEVILLE)",IF(ISNUMBER(SEARCH("EAST POINT",$AT1259)),"FULTON (EAST POINT)",IF(ISNUMBER(SEARCH("ATLANTA",$AT1259)),"FULTON (ATL LIMITS)","FULTON")))),IF($E1259="DEKALB",IF(ISNUMBER(SEARCH("ATLANTA",$AT1259)),"DEKALB (ATL LIMITS)","DEKALB"),IF(AND($E1259="CLAYTON",ISNUMBER(SEARCH("COLLEGE PARK",$AT1259))),"CLAYTON (COLLEGE PARK)",$E1259)))))</f>
        <v/>
      </c>
      <c r="AV1259" s="2">
        <f>IF($L1259="","",IF(""&amp;$F1259="2","DIESEL",IF(OR(""&amp;$F1259="G",""&amp;$F1259="H"),"GAS","")))</f>
        <v/>
      </c>
      <c r="AW1259" s="2">
        <f>IF($AV1259="","",$R1259)</f>
        <v/>
      </c>
      <c r="AX1259" s="2">
        <f>IF($AV1259="","",IF($AB1259=0,$R1259,0))</f>
        <v/>
      </c>
      <c r="AY1259" s="2">
        <f>IF($AV1259="","",IF(AND($Z1259=0,COUNTIF('AR SALES'!$L$2:$L$2501,$L1259)=0),"YES",""))</f>
        <v/>
      </c>
      <c r="AZ1259" s="2">
        <f>IF($AV1259="","",IFERROR(VLOOKUP($AU1259,CODES!$A:$B,2,FALSE),"NO CODE"))</f>
        <v/>
      </c>
      <c r="BA1259" s="2">
        <f>IF(""&amp;$F1259&lt;&gt;"4","",IF($AY1259="YES","",IF(ROUND(SUMIFS($AE$2:$AE$4001,$L$2:$L$4001,$L1259,$F$2:$F$4001,"4")-SUMIFS('AR SALES'!$Y$2:$Y$2501,'AR SALES'!$L$2:$L$2501,$L1259,'AR SALES'!$AD$2:$AD$2501,"OFF"),2)=0,"","STALE")))</f>
        <v/>
      </c>
      <c r="BB1259" s="2">
        <f>IF(OR(""&amp;$F1259="2",""&amp;$F1259="4",""&amp;$F1259="G",""&amp;$F1259="H"),IF($AY1259="YES","",IF($AB1259&lt;&gt;0,"",IF(COUNTIFS('AR SALES'!$L$2:$L$2501,$L1259,'AR SALES'!$AD$2:$AD$2501,IF(""&amp;$F1259="4","OFF","ON"),'AR SALES'!$AF$2:$AF$2501,"Y")&gt;0,"","NO EXEMPTION"))),"")</f>
        <v/>
      </c>
    </row>
    <row r="1260">
      <c r="AT1260" s="2">
        <f>IF($L1260="","",IFERROR(INDEX('AR SALES'!$H$2:$H$2501,MATCH(""&amp;$L1260,'AR SALES'!$AE$2:$AE$2501,0)),""))</f>
        <v/>
      </c>
      <c r="AU1260" s="2">
        <f>IF($L1260="","",IF($A1260&lt;&gt;"GA","",IF($E1260="FULTON",IF(ISNUMBER(SEARCH("COLLEGE PARK",$AT1260)),"FULTON (COLLEGE PARK)",IF(ISNUMBER(SEARCH("HAPEVILLE",$AT1260)),"FULTON (HAPEVILLE)",IF(ISNUMBER(SEARCH("EAST POINT",$AT1260)),"FULTON (EAST POINT)",IF(ISNUMBER(SEARCH("ATLANTA",$AT1260)),"FULTON (ATL LIMITS)","FULTON")))),IF($E1260="DEKALB",IF(ISNUMBER(SEARCH("ATLANTA",$AT1260)),"DEKALB (ATL LIMITS)","DEKALB"),IF(AND($E1260="CLAYTON",ISNUMBER(SEARCH("COLLEGE PARK",$AT1260))),"CLAYTON (COLLEGE PARK)",$E1260)))))</f>
        <v/>
      </c>
      <c r="AV1260" s="2">
        <f>IF($L1260="","",IF(""&amp;$F1260="2","DIESEL",IF(OR(""&amp;$F1260="G",""&amp;$F1260="H"),"GAS","")))</f>
        <v/>
      </c>
      <c r="AW1260" s="2">
        <f>IF($AV1260="","",$R1260)</f>
        <v/>
      </c>
      <c r="AX1260" s="2">
        <f>IF($AV1260="","",IF($AB1260=0,$R1260,0))</f>
        <v/>
      </c>
      <c r="AY1260" s="2">
        <f>IF($AV1260="","",IF(AND($Z1260=0,COUNTIF('AR SALES'!$L$2:$L$2501,$L1260)=0),"YES",""))</f>
        <v/>
      </c>
      <c r="AZ1260" s="2">
        <f>IF($AV1260="","",IFERROR(VLOOKUP($AU1260,CODES!$A:$B,2,FALSE),"NO CODE"))</f>
        <v/>
      </c>
      <c r="BA1260" s="2">
        <f>IF(""&amp;$F1260&lt;&gt;"4","",IF($AY1260="YES","",IF(ROUND(SUMIFS($AE$2:$AE$4001,$L$2:$L$4001,$L1260,$F$2:$F$4001,"4")-SUMIFS('AR SALES'!$Y$2:$Y$2501,'AR SALES'!$L$2:$L$2501,$L1260,'AR SALES'!$AD$2:$AD$2501,"OFF"),2)=0,"","STALE")))</f>
        <v/>
      </c>
      <c r="BB1260" s="2">
        <f>IF(OR(""&amp;$F1260="2",""&amp;$F1260="4",""&amp;$F1260="G",""&amp;$F1260="H"),IF($AY1260="YES","",IF($AB1260&lt;&gt;0,"",IF(COUNTIFS('AR SALES'!$L$2:$L$2501,$L1260,'AR SALES'!$AD$2:$AD$2501,IF(""&amp;$F1260="4","OFF","ON"),'AR SALES'!$AF$2:$AF$2501,"Y")&gt;0,"","NO EXEMPTION"))),"")</f>
        <v/>
      </c>
    </row>
    <row r="1261">
      <c r="AT1261" s="2">
        <f>IF($L1261="","",IFERROR(INDEX('AR SALES'!$H$2:$H$2501,MATCH(""&amp;$L1261,'AR SALES'!$AE$2:$AE$2501,0)),""))</f>
        <v/>
      </c>
      <c r="AU1261" s="2">
        <f>IF($L1261="","",IF($A1261&lt;&gt;"GA","",IF($E1261="FULTON",IF(ISNUMBER(SEARCH("COLLEGE PARK",$AT1261)),"FULTON (COLLEGE PARK)",IF(ISNUMBER(SEARCH("HAPEVILLE",$AT1261)),"FULTON (HAPEVILLE)",IF(ISNUMBER(SEARCH("EAST POINT",$AT1261)),"FULTON (EAST POINT)",IF(ISNUMBER(SEARCH("ATLANTA",$AT1261)),"FULTON (ATL LIMITS)","FULTON")))),IF($E1261="DEKALB",IF(ISNUMBER(SEARCH("ATLANTA",$AT1261)),"DEKALB (ATL LIMITS)","DEKALB"),IF(AND($E1261="CLAYTON",ISNUMBER(SEARCH("COLLEGE PARK",$AT1261))),"CLAYTON (COLLEGE PARK)",$E1261)))))</f>
        <v/>
      </c>
      <c r="AV1261" s="2">
        <f>IF($L1261="","",IF(""&amp;$F1261="2","DIESEL",IF(OR(""&amp;$F1261="G",""&amp;$F1261="H"),"GAS","")))</f>
        <v/>
      </c>
      <c r="AW1261" s="2">
        <f>IF($AV1261="","",$R1261)</f>
        <v/>
      </c>
      <c r="AX1261" s="2">
        <f>IF($AV1261="","",IF($AB1261=0,$R1261,0))</f>
        <v/>
      </c>
      <c r="AY1261" s="2">
        <f>IF($AV1261="","",IF(AND($Z1261=0,COUNTIF('AR SALES'!$L$2:$L$2501,$L1261)=0),"YES",""))</f>
        <v/>
      </c>
      <c r="AZ1261" s="2">
        <f>IF($AV1261="","",IFERROR(VLOOKUP($AU1261,CODES!$A:$B,2,FALSE),"NO CODE"))</f>
        <v/>
      </c>
      <c r="BA1261" s="2">
        <f>IF(""&amp;$F1261&lt;&gt;"4","",IF($AY1261="YES","",IF(ROUND(SUMIFS($AE$2:$AE$4001,$L$2:$L$4001,$L1261,$F$2:$F$4001,"4")-SUMIFS('AR SALES'!$Y$2:$Y$2501,'AR SALES'!$L$2:$L$2501,$L1261,'AR SALES'!$AD$2:$AD$2501,"OFF"),2)=0,"","STALE")))</f>
        <v/>
      </c>
      <c r="BB1261" s="2">
        <f>IF(OR(""&amp;$F1261="2",""&amp;$F1261="4",""&amp;$F1261="G",""&amp;$F1261="H"),IF($AY1261="YES","",IF($AB1261&lt;&gt;0,"",IF(COUNTIFS('AR SALES'!$L$2:$L$2501,$L1261,'AR SALES'!$AD$2:$AD$2501,IF(""&amp;$F1261="4","OFF","ON"),'AR SALES'!$AF$2:$AF$2501,"Y")&gt;0,"","NO EXEMPTION"))),"")</f>
        <v/>
      </c>
    </row>
    <row r="1262">
      <c r="AT1262" s="2">
        <f>IF($L1262="","",IFERROR(INDEX('AR SALES'!$H$2:$H$2501,MATCH(""&amp;$L1262,'AR SALES'!$AE$2:$AE$2501,0)),""))</f>
        <v/>
      </c>
      <c r="AU1262" s="2">
        <f>IF($L1262="","",IF($A1262&lt;&gt;"GA","",IF($E1262="FULTON",IF(ISNUMBER(SEARCH("COLLEGE PARK",$AT1262)),"FULTON (COLLEGE PARK)",IF(ISNUMBER(SEARCH("HAPEVILLE",$AT1262)),"FULTON (HAPEVILLE)",IF(ISNUMBER(SEARCH("EAST POINT",$AT1262)),"FULTON (EAST POINT)",IF(ISNUMBER(SEARCH("ATLANTA",$AT1262)),"FULTON (ATL LIMITS)","FULTON")))),IF($E1262="DEKALB",IF(ISNUMBER(SEARCH("ATLANTA",$AT1262)),"DEKALB (ATL LIMITS)","DEKALB"),IF(AND($E1262="CLAYTON",ISNUMBER(SEARCH("COLLEGE PARK",$AT1262))),"CLAYTON (COLLEGE PARK)",$E1262)))))</f>
        <v/>
      </c>
      <c r="AV1262" s="2">
        <f>IF($L1262="","",IF(""&amp;$F1262="2","DIESEL",IF(OR(""&amp;$F1262="G",""&amp;$F1262="H"),"GAS","")))</f>
        <v/>
      </c>
      <c r="AW1262" s="2">
        <f>IF($AV1262="","",$R1262)</f>
        <v/>
      </c>
      <c r="AX1262" s="2">
        <f>IF($AV1262="","",IF($AB1262=0,$R1262,0))</f>
        <v/>
      </c>
      <c r="AY1262" s="2">
        <f>IF($AV1262="","",IF(AND($Z1262=0,COUNTIF('AR SALES'!$L$2:$L$2501,$L1262)=0),"YES",""))</f>
        <v/>
      </c>
      <c r="AZ1262" s="2">
        <f>IF($AV1262="","",IFERROR(VLOOKUP($AU1262,CODES!$A:$B,2,FALSE),"NO CODE"))</f>
        <v/>
      </c>
      <c r="BA1262" s="2">
        <f>IF(""&amp;$F1262&lt;&gt;"4","",IF($AY1262="YES","",IF(ROUND(SUMIFS($AE$2:$AE$4001,$L$2:$L$4001,$L1262,$F$2:$F$4001,"4")-SUMIFS('AR SALES'!$Y$2:$Y$2501,'AR SALES'!$L$2:$L$2501,$L1262,'AR SALES'!$AD$2:$AD$2501,"OFF"),2)=0,"","STALE")))</f>
        <v/>
      </c>
      <c r="BB1262" s="2">
        <f>IF(OR(""&amp;$F1262="2",""&amp;$F1262="4",""&amp;$F1262="G",""&amp;$F1262="H"),IF($AY1262="YES","",IF($AB1262&lt;&gt;0,"",IF(COUNTIFS('AR SALES'!$L$2:$L$2501,$L1262,'AR SALES'!$AD$2:$AD$2501,IF(""&amp;$F1262="4","OFF","ON"),'AR SALES'!$AF$2:$AF$2501,"Y")&gt;0,"","NO EXEMPTION"))),"")</f>
        <v/>
      </c>
    </row>
    <row r="1263">
      <c r="AT1263" s="2">
        <f>IF($L1263="","",IFERROR(INDEX('AR SALES'!$H$2:$H$2501,MATCH(""&amp;$L1263,'AR SALES'!$AE$2:$AE$2501,0)),""))</f>
        <v/>
      </c>
      <c r="AU1263" s="2">
        <f>IF($L1263="","",IF($A1263&lt;&gt;"GA","",IF($E1263="FULTON",IF(ISNUMBER(SEARCH("COLLEGE PARK",$AT1263)),"FULTON (COLLEGE PARK)",IF(ISNUMBER(SEARCH("HAPEVILLE",$AT1263)),"FULTON (HAPEVILLE)",IF(ISNUMBER(SEARCH("EAST POINT",$AT1263)),"FULTON (EAST POINT)",IF(ISNUMBER(SEARCH("ATLANTA",$AT1263)),"FULTON (ATL LIMITS)","FULTON")))),IF($E1263="DEKALB",IF(ISNUMBER(SEARCH("ATLANTA",$AT1263)),"DEKALB (ATL LIMITS)","DEKALB"),IF(AND($E1263="CLAYTON",ISNUMBER(SEARCH("COLLEGE PARK",$AT1263))),"CLAYTON (COLLEGE PARK)",$E1263)))))</f>
        <v/>
      </c>
      <c r="AV1263" s="2">
        <f>IF($L1263="","",IF(""&amp;$F1263="2","DIESEL",IF(OR(""&amp;$F1263="G",""&amp;$F1263="H"),"GAS","")))</f>
        <v/>
      </c>
      <c r="AW1263" s="2">
        <f>IF($AV1263="","",$R1263)</f>
        <v/>
      </c>
      <c r="AX1263" s="2">
        <f>IF($AV1263="","",IF($AB1263=0,$R1263,0))</f>
        <v/>
      </c>
      <c r="AY1263" s="2">
        <f>IF($AV1263="","",IF(AND($Z1263=0,COUNTIF('AR SALES'!$L$2:$L$2501,$L1263)=0),"YES",""))</f>
        <v/>
      </c>
      <c r="AZ1263" s="2">
        <f>IF($AV1263="","",IFERROR(VLOOKUP($AU1263,CODES!$A:$B,2,FALSE),"NO CODE"))</f>
        <v/>
      </c>
      <c r="BA1263" s="2">
        <f>IF(""&amp;$F1263&lt;&gt;"4","",IF($AY1263="YES","",IF(ROUND(SUMIFS($AE$2:$AE$4001,$L$2:$L$4001,$L1263,$F$2:$F$4001,"4")-SUMIFS('AR SALES'!$Y$2:$Y$2501,'AR SALES'!$L$2:$L$2501,$L1263,'AR SALES'!$AD$2:$AD$2501,"OFF"),2)=0,"","STALE")))</f>
        <v/>
      </c>
      <c r="BB1263" s="2">
        <f>IF(OR(""&amp;$F1263="2",""&amp;$F1263="4",""&amp;$F1263="G",""&amp;$F1263="H"),IF($AY1263="YES","",IF($AB1263&lt;&gt;0,"",IF(COUNTIFS('AR SALES'!$L$2:$L$2501,$L1263,'AR SALES'!$AD$2:$AD$2501,IF(""&amp;$F1263="4","OFF","ON"),'AR SALES'!$AF$2:$AF$2501,"Y")&gt;0,"","NO EXEMPTION"))),"")</f>
        <v/>
      </c>
    </row>
    <row r="1264">
      <c r="AT1264" s="2">
        <f>IF($L1264="","",IFERROR(INDEX('AR SALES'!$H$2:$H$2501,MATCH(""&amp;$L1264,'AR SALES'!$AE$2:$AE$2501,0)),""))</f>
        <v/>
      </c>
      <c r="AU1264" s="2">
        <f>IF($L1264="","",IF($A1264&lt;&gt;"GA","",IF($E1264="FULTON",IF(ISNUMBER(SEARCH("COLLEGE PARK",$AT1264)),"FULTON (COLLEGE PARK)",IF(ISNUMBER(SEARCH("HAPEVILLE",$AT1264)),"FULTON (HAPEVILLE)",IF(ISNUMBER(SEARCH("EAST POINT",$AT1264)),"FULTON (EAST POINT)",IF(ISNUMBER(SEARCH("ATLANTA",$AT1264)),"FULTON (ATL LIMITS)","FULTON")))),IF($E1264="DEKALB",IF(ISNUMBER(SEARCH("ATLANTA",$AT1264)),"DEKALB (ATL LIMITS)","DEKALB"),IF(AND($E1264="CLAYTON",ISNUMBER(SEARCH("COLLEGE PARK",$AT1264))),"CLAYTON (COLLEGE PARK)",$E1264)))))</f>
        <v/>
      </c>
      <c r="AV1264" s="2">
        <f>IF($L1264="","",IF(""&amp;$F1264="2","DIESEL",IF(OR(""&amp;$F1264="G",""&amp;$F1264="H"),"GAS","")))</f>
        <v/>
      </c>
      <c r="AW1264" s="2">
        <f>IF($AV1264="","",$R1264)</f>
        <v/>
      </c>
      <c r="AX1264" s="2">
        <f>IF($AV1264="","",IF($AB1264=0,$R1264,0))</f>
        <v/>
      </c>
      <c r="AY1264" s="2">
        <f>IF($AV1264="","",IF(AND($Z1264=0,COUNTIF('AR SALES'!$L$2:$L$2501,$L1264)=0),"YES",""))</f>
        <v/>
      </c>
      <c r="AZ1264" s="2">
        <f>IF($AV1264="","",IFERROR(VLOOKUP($AU1264,CODES!$A:$B,2,FALSE),"NO CODE"))</f>
        <v/>
      </c>
      <c r="BA1264" s="2">
        <f>IF(""&amp;$F1264&lt;&gt;"4","",IF($AY1264="YES","",IF(ROUND(SUMIFS($AE$2:$AE$4001,$L$2:$L$4001,$L1264,$F$2:$F$4001,"4")-SUMIFS('AR SALES'!$Y$2:$Y$2501,'AR SALES'!$L$2:$L$2501,$L1264,'AR SALES'!$AD$2:$AD$2501,"OFF"),2)=0,"","STALE")))</f>
        <v/>
      </c>
      <c r="BB1264" s="2">
        <f>IF(OR(""&amp;$F1264="2",""&amp;$F1264="4",""&amp;$F1264="G",""&amp;$F1264="H"),IF($AY1264="YES","",IF($AB1264&lt;&gt;0,"",IF(COUNTIFS('AR SALES'!$L$2:$L$2501,$L1264,'AR SALES'!$AD$2:$AD$2501,IF(""&amp;$F1264="4","OFF","ON"),'AR SALES'!$AF$2:$AF$2501,"Y")&gt;0,"","NO EXEMPTION"))),"")</f>
        <v/>
      </c>
    </row>
    <row r="1265">
      <c r="AT1265" s="2">
        <f>IF($L1265="","",IFERROR(INDEX('AR SALES'!$H$2:$H$2501,MATCH(""&amp;$L1265,'AR SALES'!$AE$2:$AE$2501,0)),""))</f>
        <v/>
      </c>
      <c r="AU1265" s="2">
        <f>IF($L1265="","",IF($A1265&lt;&gt;"GA","",IF($E1265="FULTON",IF(ISNUMBER(SEARCH("COLLEGE PARK",$AT1265)),"FULTON (COLLEGE PARK)",IF(ISNUMBER(SEARCH("HAPEVILLE",$AT1265)),"FULTON (HAPEVILLE)",IF(ISNUMBER(SEARCH("EAST POINT",$AT1265)),"FULTON (EAST POINT)",IF(ISNUMBER(SEARCH("ATLANTA",$AT1265)),"FULTON (ATL LIMITS)","FULTON")))),IF($E1265="DEKALB",IF(ISNUMBER(SEARCH("ATLANTA",$AT1265)),"DEKALB (ATL LIMITS)","DEKALB"),IF(AND($E1265="CLAYTON",ISNUMBER(SEARCH("COLLEGE PARK",$AT1265))),"CLAYTON (COLLEGE PARK)",$E1265)))))</f>
        <v/>
      </c>
      <c r="AV1265" s="2">
        <f>IF($L1265="","",IF(""&amp;$F1265="2","DIESEL",IF(OR(""&amp;$F1265="G",""&amp;$F1265="H"),"GAS","")))</f>
        <v/>
      </c>
      <c r="AW1265" s="2">
        <f>IF($AV1265="","",$R1265)</f>
        <v/>
      </c>
      <c r="AX1265" s="2">
        <f>IF($AV1265="","",IF($AB1265=0,$R1265,0))</f>
        <v/>
      </c>
      <c r="AY1265" s="2">
        <f>IF($AV1265="","",IF(AND($Z1265=0,COUNTIF('AR SALES'!$L$2:$L$2501,$L1265)=0),"YES",""))</f>
        <v/>
      </c>
      <c r="AZ1265" s="2">
        <f>IF($AV1265="","",IFERROR(VLOOKUP($AU1265,CODES!$A:$B,2,FALSE),"NO CODE"))</f>
        <v/>
      </c>
      <c r="BA1265" s="2">
        <f>IF(""&amp;$F1265&lt;&gt;"4","",IF($AY1265="YES","",IF(ROUND(SUMIFS($AE$2:$AE$4001,$L$2:$L$4001,$L1265,$F$2:$F$4001,"4")-SUMIFS('AR SALES'!$Y$2:$Y$2501,'AR SALES'!$L$2:$L$2501,$L1265,'AR SALES'!$AD$2:$AD$2501,"OFF"),2)=0,"","STALE")))</f>
        <v/>
      </c>
      <c r="BB1265" s="2">
        <f>IF(OR(""&amp;$F1265="2",""&amp;$F1265="4",""&amp;$F1265="G",""&amp;$F1265="H"),IF($AY1265="YES","",IF($AB1265&lt;&gt;0,"",IF(COUNTIFS('AR SALES'!$L$2:$L$2501,$L1265,'AR SALES'!$AD$2:$AD$2501,IF(""&amp;$F1265="4","OFF","ON"),'AR SALES'!$AF$2:$AF$2501,"Y")&gt;0,"","NO EXEMPTION"))),"")</f>
        <v/>
      </c>
    </row>
    <row r="1266">
      <c r="AT1266" s="2">
        <f>IF($L1266="","",IFERROR(INDEX('AR SALES'!$H$2:$H$2501,MATCH(""&amp;$L1266,'AR SALES'!$AE$2:$AE$2501,0)),""))</f>
        <v/>
      </c>
      <c r="AU1266" s="2">
        <f>IF($L1266="","",IF($A1266&lt;&gt;"GA","",IF($E1266="FULTON",IF(ISNUMBER(SEARCH("COLLEGE PARK",$AT1266)),"FULTON (COLLEGE PARK)",IF(ISNUMBER(SEARCH("HAPEVILLE",$AT1266)),"FULTON (HAPEVILLE)",IF(ISNUMBER(SEARCH("EAST POINT",$AT1266)),"FULTON (EAST POINT)",IF(ISNUMBER(SEARCH("ATLANTA",$AT1266)),"FULTON (ATL LIMITS)","FULTON")))),IF($E1266="DEKALB",IF(ISNUMBER(SEARCH("ATLANTA",$AT1266)),"DEKALB (ATL LIMITS)","DEKALB"),IF(AND($E1266="CLAYTON",ISNUMBER(SEARCH("COLLEGE PARK",$AT1266))),"CLAYTON (COLLEGE PARK)",$E1266)))))</f>
        <v/>
      </c>
      <c r="AV1266" s="2">
        <f>IF($L1266="","",IF(""&amp;$F1266="2","DIESEL",IF(OR(""&amp;$F1266="G",""&amp;$F1266="H"),"GAS","")))</f>
        <v/>
      </c>
      <c r="AW1266" s="2">
        <f>IF($AV1266="","",$R1266)</f>
        <v/>
      </c>
      <c r="AX1266" s="2">
        <f>IF($AV1266="","",IF($AB1266=0,$R1266,0))</f>
        <v/>
      </c>
      <c r="AY1266" s="2">
        <f>IF($AV1266="","",IF(AND($Z1266=0,COUNTIF('AR SALES'!$L$2:$L$2501,$L1266)=0),"YES",""))</f>
        <v/>
      </c>
      <c r="AZ1266" s="2">
        <f>IF($AV1266="","",IFERROR(VLOOKUP($AU1266,CODES!$A:$B,2,FALSE),"NO CODE"))</f>
        <v/>
      </c>
      <c r="BA1266" s="2">
        <f>IF(""&amp;$F1266&lt;&gt;"4","",IF($AY1266="YES","",IF(ROUND(SUMIFS($AE$2:$AE$4001,$L$2:$L$4001,$L1266,$F$2:$F$4001,"4")-SUMIFS('AR SALES'!$Y$2:$Y$2501,'AR SALES'!$L$2:$L$2501,$L1266,'AR SALES'!$AD$2:$AD$2501,"OFF"),2)=0,"","STALE")))</f>
        <v/>
      </c>
      <c r="BB1266" s="2">
        <f>IF(OR(""&amp;$F1266="2",""&amp;$F1266="4",""&amp;$F1266="G",""&amp;$F1266="H"),IF($AY1266="YES","",IF($AB1266&lt;&gt;0,"",IF(COUNTIFS('AR SALES'!$L$2:$L$2501,$L1266,'AR SALES'!$AD$2:$AD$2501,IF(""&amp;$F1266="4","OFF","ON"),'AR SALES'!$AF$2:$AF$2501,"Y")&gt;0,"","NO EXEMPTION"))),"")</f>
        <v/>
      </c>
    </row>
    <row r="1267">
      <c r="AT1267" s="2">
        <f>IF($L1267="","",IFERROR(INDEX('AR SALES'!$H$2:$H$2501,MATCH(""&amp;$L1267,'AR SALES'!$AE$2:$AE$2501,0)),""))</f>
        <v/>
      </c>
      <c r="AU1267" s="2">
        <f>IF($L1267="","",IF($A1267&lt;&gt;"GA","",IF($E1267="FULTON",IF(ISNUMBER(SEARCH("COLLEGE PARK",$AT1267)),"FULTON (COLLEGE PARK)",IF(ISNUMBER(SEARCH("HAPEVILLE",$AT1267)),"FULTON (HAPEVILLE)",IF(ISNUMBER(SEARCH("EAST POINT",$AT1267)),"FULTON (EAST POINT)",IF(ISNUMBER(SEARCH("ATLANTA",$AT1267)),"FULTON (ATL LIMITS)","FULTON")))),IF($E1267="DEKALB",IF(ISNUMBER(SEARCH("ATLANTA",$AT1267)),"DEKALB (ATL LIMITS)","DEKALB"),IF(AND($E1267="CLAYTON",ISNUMBER(SEARCH("COLLEGE PARK",$AT1267))),"CLAYTON (COLLEGE PARK)",$E1267)))))</f>
        <v/>
      </c>
      <c r="AV1267" s="2">
        <f>IF($L1267="","",IF(""&amp;$F1267="2","DIESEL",IF(OR(""&amp;$F1267="G",""&amp;$F1267="H"),"GAS","")))</f>
        <v/>
      </c>
      <c r="AW1267" s="2">
        <f>IF($AV1267="","",$R1267)</f>
        <v/>
      </c>
      <c r="AX1267" s="2">
        <f>IF($AV1267="","",IF($AB1267=0,$R1267,0))</f>
        <v/>
      </c>
      <c r="AY1267" s="2">
        <f>IF($AV1267="","",IF(AND($Z1267=0,COUNTIF('AR SALES'!$L$2:$L$2501,$L1267)=0),"YES",""))</f>
        <v/>
      </c>
      <c r="AZ1267" s="2">
        <f>IF($AV1267="","",IFERROR(VLOOKUP($AU1267,CODES!$A:$B,2,FALSE),"NO CODE"))</f>
        <v/>
      </c>
      <c r="BA1267" s="2">
        <f>IF(""&amp;$F1267&lt;&gt;"4","",IF($AY1267="YES","",IF(ROUND(SUMIFS($AE$2:$AE$4001,$L$2:$L$4001,$L1267,$F$2:$F$4001,"4")-SUMIFS('AR SALES'!$Y$2:$Y$2501,'AR SALES'!$L$2:$L$2501,$L1267,'AR SALES'!$AD$2:$AD$2501,"OFF"),2)=0,"","STALE")))</f>
        <v/>
      </c>
      <c r="BB1267" s="2">
        <f>IF(OR(""&amp;$F1267="2",""&amp;$F1267="4",""&amp;$F1267="G",""&amp;$F1267="H"),IF($AY1267="YES","",IF($AB1267&lt;&gt;0,"",IF(COUNTIFS('AR SALES'!$L$2:$L$2501,$L1267,'AR SALES'!$AD$2:$AD$2501,IF(""&amp;$F1267="4","OFF","ON"),'AR SALES'!$AF$2:$AF$2501,"Y")&gt;0,"","NO EXEMPTION"))),"")</f>
        <v/>
      </c>
    </row>
    <row r="1268">
      <c r="AT1268" s="2">
        <f>IF($L1268="","",IFERROR(INDEX('AR SALES'!$H$2:$H$2501,MATCH(""&amp;$L1268,'AR SALES'!$AE$2:$AE$2501,0)),""))</f>
        <v/>
      </c>
      <c r="AU1268" s="2">
        <f>IF($L1268="","",IF($A1268&lt;&gt;"GA","",IF($E1268="FULTON",IF(ISNUMBER(SEARCH("COLLEGE PARK",$AT1268)),"FULTON (COLLEGE PARK)",IF(ISNUMBER(SEARCH("HAPEVILLE",$AT1268)),"FULTON (HAPEVILLE)",IF(ISNUMBER(SEARCH("EAST POINT",$AT1268)),"FULTON (EAST POINT)",IF(ISNUMBER(SEARCH("ATLANTA",$AT1268)),"FULTON (ATL LIMITS)","FULTON")))),IF($E1268="DEKALB",IF(ISNUMBER(SEARCH("ATLANTA",$AT1268)),"DEKALB (ATL LIMITS)","DEKALB"),IF(AND($E1268="CLAYTON",ISNUMBER(SEARCH("COLLEGE PARK",$AT1268))),"CLAYTON (COLLEGE PARK)",$E1268)))))</f>
        <v/>
      </c>
      <c r="AV1268" s="2">
        <f>IF($L1268="","",IF(""&amp;$F1268="2","DIESEL",IF(OR(""&amp;$F1268="G",""&amp;$F1268="H"),"GAS","")))</f>
        <v/>
      </c>
      <c r="AW1268" s="2">
        <f>IF($AV1268="","",$R1268)</f>
        <v/>
      </c>
      <c r="AX1268" s="2">
        <f>IF($AV1268="","",IF($AB1268=0,$R1268,0))</f>
        <v/>
      </c>
      <c r="AY1268" s="2">
        <f>IF($AV1268="","",IF(AND($Z1268=0,COUNTIF('AR SALES'!$L$2:$L$2501,$L1268)=0),"YES",""))</f>
        <v/>
      </c>
      <c r="AZ1268" s="2">
        <f>IF($AV1268="","",IFERROR(VLOOKUP($AU1268,CODES!$A:$B,2,FALSE),"NO CODE"))</f>
        <v/>
      </c>
      <c r="BA1268" s="2">
        <f>IF(""&amp;$F1268&lt;&gt;"4","",IF($AY1268="YES","",IF(ROUND(SUMIFS($AE$2:$AE$4001,$L$2:$L$4001,$L1268,$F$2:$F$4001,"4")-SUMIFS('AR SALES'!$Y$2:$Y$2501,'AR SALES'!$L$2:$L$2501,$L1268,'AR SALES'!$AD$2:$AD$2501,"OFF"),2)=0,"","STALE")))</f>
        <v/>
      </c>
      <c r="BB1268" s="2">
        <f>IF(OR(""&amp;$F1268="2",""&amp;$F1268="4",""&amp;$F1268="G",""&amp;$F1268="H"),IF($AY1268="YES","",IF($AB1268&lt;&gt;0,"",IF(COUNTIFS('AR SALES'!$L$2:$L$2501,$L1268,'AR SALES'!$AD$2:$AD$2501,IF(""&amp;$F1268="4","OFF","ON"),'AR SALES'!$AF$2:$AF$2501,"Y")&gt;0,"","NO EXEMPTION"))),"")</f>
        <v/>
      </c>
    </row>
    <row r="1269">
      <c r="AT1269" s="2">
        <f>IF($L1269="","",IFERROR(INDEX('AR SALES'!$H$2:$H$2501,MATCH(""&amp;$L1269,'AR SALES'!$AE$2:$AE$2501,0)),""))</f>
        <v/>
      </c>
      <c r="AU1269" s="2">
        <f>IF($L1269="","",IF($A1269&lt;&gt;"GA","",IF($E1269="FULTON",IF(ISNUMBER(SEARCH("COLLEGE PARK",$AT1269)),"FULTON (COLLEGE PARK)",IF(ISNUMBER(SEARCH("HAPEVILLE",$AT1269)),"FULTON (HAPEVILLE)",IF(ISNUMBER(SEARCH("EAST POINT",$AT1269)),"FULTON (EAST POINT)",IF(ISNUMBER(SEARCH("ATLANTA",$AT1269)),"FULTON (ATL LIMITS)","FULTON")))),IF($E1269="DEKALB",IF(ISNUMBER(SEARCH("ATLANTA",$AT1269)),"DEKALB (ATL LIMITS)","DEKALB"),IF(AND($E1269="CLAYTON",ISNUMBER(SEARCH("COLLEGE PARK",$AT1269))),"CLAYTON (COLLEGE PARK)",$E1269)))))</f>
        <v/>
      </c>
      <c r="AV1269" s="2">
        <f>IF($L1269="","",IF(""&amp;$F1269="2","DIESEL",IF(OR(""&amp;$F1269="G",""&amp;$F1269="H"),"GAS","")))</f>
        <v/>
      </c>
      <c r="AW1269" s="2">
        <f>IF($AV1269="","",$R1269)</f>
        <v/>
      </c>
      <c r="AX1269" s="2">
        <f>IF($AV1269="","",IF($AB1269=0,$R1269,0))</f>
        <v/>
      </c>
      <c r="AY1269" s="2">
        <f>IF($AV1269="","",IF(AND($Z1269=0,COUNTIF('AR SALES'!$L$2:$L$2501,$L1269)=0),"YES",""))</f>
        <v/>
      </c>
      <c r="AZ1269" s="2">
        <f>IF($AV1269="","",IFERROR(VLOOKUP($AU1269,CODES!$A:$B,2,FALSE),"NO CODE"))</f>
        <v/>
      </c>
      <c r="BA1269" s="2">
        <f>IF(""&amp;$F1269&lt;&gt;"4","",IF($AY1269="YES","",IF(ROUND(SUMIFS($AE$2:$AE$4001,$L$2:$L$4001,$L1269,$F$2:$F$4001,"4")-SUMIFS('AR SALES'!$Y$2:$Y$2501,'AR SALES'!$L$2:$L$2501,$L1269,'AR SALES'!$AD$2:$AD$2501,"OFF"),2)=0,"","STALE")))</f>
        <v/>
      </c>
      <c r="BB1269" s="2">
        <f>IF(OR(""&amp;$F1269="2",""&amp;$F1269="4",""&amp;$F1269="G",""&amp;$F1269="H"),IF($AY1269="YES","",IF($AB1269&lt;&gt;0,"",IF(COUNTIFS('AR SALES'!$L$2:$L$2501,$L1269,'AR SALES'!$AD$2:$AD$2501,IF(""&amp;$F1269="4","OFF","ON"),'AR SALES'!$AF$2:$AF$2501,"Y")&gt;0,"","NO EXEMPTION"))),"")</f>
        <v/>
      </c>
    </row>
    <row r="1270">
      <c r="AT1270" s="2">
        <f>IF($L1270="","",IFERROR(INDEX('AR SALES'!$H$2:$H$2501,MATCH(""&amp;$L1270,'AR SALES'!$AE$2:$AE$2501,0)),""))</f>
        <v/>
      </c>
      <c r="AU1270" s="2">
        <f>IF($L1270="","",IF($A1270&lt;&gt;"GA","",IF($E1270="FULTON",IF(ISNUMBER(SEARCH("COLLEGE PARK",$AT1270)),"FULTON (COLLEGE PARK)",IF(ISNUMBER(SEARCH("HAPEVILLE",$AT1270)),"FULTON (HAPEVILLE)",IF(ISNUMBER(SEARCH("EAST POINT",$AT1270)),"FULTON (EAST POINT)",IF(ISNUMBER(SEARCH("ATLANTA",$AT1270)),"FULTON (ATL LIMITS)","FULTON")))),IF($E1270="DEKALB",IF(ISNUMBER(SEARCH("ATLANTA",$AT1270)),"DEKALB (ATL LIMITS)","DEKALB"),IF(AND($E1270="CLAYTON",ISNUMBER(SEARCH("COLLEGE PARK",$AT1270))),"CLAYTON (COLLEGE PARK)",$E1270)))))</f>
        <v/>
      </c>
      <c r="AV1270" s="2">
        <f>IF($L1270="","",IF(""&amp;$F1270="2","DIESEL",IF(OR(""&amp;$F1270="G",""&amp;$F1270="H"),"GAS","")))</f>
        <v/>
      </c>
      <c r="AW1270" s="2">
        <f>IF($AV1270="","",$R1270)</f>
        <v/>
      </c>
      <c r="AX1270" s="2">
        <f>IF($AV1270="","",IF($AB1270=0,$R1270,0))</f>
        <v/>
      </c>
      <c r="AY1270" s="2">
        <f>IF($AV1270="","",IF(AND($Z1270=0,COUNTIF('AR SALES'!$L$2:$L$2501,$L1270)=0),"YES",""))</f>
        <v/>
      </c>
      <c r="AZ1270" s="2">
        <f>IF($AV1270="","",IFERROR(VLOOKUP($AU1270,CODES!$A:$B,2,FALSE),"NO CODE"))</f>
        <v/>
      </c>
      <c r="BA1270" s="2">
        <f>IF(""&amp;$F1270&lt;&gt;"4","",IF($AY1270="YES","",IF(ROUND(SUMIFS($AE$2:$AE$4001,$L$2:$L$4001,$L1270,$F$2:$F$4001,"4")-SUMIFS('AR SALES'!$Y$2:$Y$2501,'AR SALES'!$L$2:$L$2501,$L1270,'AR SALES'!$AD$2:$AD$2501,"OFF"),2)=0,"","STALE")))</f>
        <v/>
      </c>
      <c r="BB1270" s="2">
        <f>IF(OR(""&amp;$F1270="2",""&amp;$F1270="4",""&amp;$F1270="G",""&amp;$F1270="H"),IF($AY1270="YES","",IF($AB1270&lt;&gt;0,"",IF(COUNTIFS('AR SALES'!$L$2:$L$2501,$L1270,'AR SALES'!$AD$2:$AD$2501,IF(""&amp;$F1270="4","OFF","ON"),'AR SALES'!$AF$2:$AF$2501,"Y")&gt;0,"","NO EXEMPTION"))),"")</f>
        <v/>
      </c>
    </row>
    <row r="1271">
      <c r="AT1271" s="2">
        <f>IF($L1271="","",IFERROR(INDEX('AR SALES'!$H$2:$H$2501,MATCH(""&amp;$L1271,'AR SALES'!$AE$2:$AE$2501,0)),""))</f>
        <v/>
      </c>
      <c r="AU1271" s="2">
        <f>IF($L1271="","",IF($A1271&lt;&gt;"GA","",IF($E1271="FULTON",IF(ISNUMBER(SEARCH("COLLEGE PARK",$AT1271)),"FULTON (COLLEGE PARK)",IF(ISNUMBER(SEARCH("HAPEVILLE",$AT1271)),"FULTON (HAPEVILLE)",IF(ISNUMBER(SEARCH("EAST POINT",$AT1271)),"FULTON (EAST POINT)",IF(ISNUMBER(SEARCH("ATLANTA",$AT1271)),"FULTON (ATL LIMITS)","FULTON")))),IF($E1271="DEKALB",IF(ISNUMBER(SEARCH("ATLANTA",$AT1271)),"DEKALB (ATL LIMITS)","DEKALB"),IF(AND($E1271="CLAYTON",ISNUMBER(SEARCH("COLLEGE PARK",$AT1271))),"CLAYTON (COLLEGE PARK)",$E1271)))))</f>
        <v/>
      </c>
      <c r="AV1271" s="2">
        <f>IF($L1271="","",IF(""&amp;$F1271="2","DIESEL",IF(OR(""&amp;$F1271="G",""&amp;$F1271="H"),"GAS","")))</f>
        <v/>
      </c>
      <c r="AW1271" s="2">
        <f>IF($AV1271="","",$R1271)</f>
        <v/>
      </c>
      <c r="AX1271" s="2">
        <f>IF($AV1271="","",IF($AB1271=0,$R1271,0))</f>
        <v/>
      </c>
      <c r="AY1271" s="2">
        <f>IF($AV1271="","",IF(AND($Z1271=0,COUNTIF('AR SALES'!$L$2:$L$2501,$L1271)=0),"YES",""))</f>
        <v/>
      </c>
      <c r="AZ1271" s="2">
        <f>IF($AV1271="","",IFERROR(VLOOKUP($AU1271,CODES!$A:$B,2,FALSE),"NO CODE"))</f>
        <v/>
      </c>
      <c r="BA1271" s="2">
        <f>IF(""&amp;$F1271&lt;&gt;"4","",IF($AY1271="YES","",IF(ROUND(SUMIFS($AE$2:$AE$4001,$L$2:$L$4001,$L1271,$F$2:$F$4001,"4")-SUMIFS('AR SALES'!$Y$2:$Y$2501,'AR SALES'!$L$2:$L$2501,$L1271,'AR SALES'!$AD$2:$AD$2501,"OFF"),2)=0,"","STALE")))</f>
        <v/>
      </c>
      <c r="BB1271" s="2">
        <f>IF(OR(""&amp;$F1271="2",""&amp;$F1271="4",""&amp;$F1271="G",""&amp;$F1271="H"),IF($AY1271="YES","",IF($AB1271&lt;&gt;0,"",IF(COUNTIFS('AR SALES'!$L$2:$L$2501,$L1271,'AR SALES'!$AD$2:$AD$2501,IF(""&amp;$F1271="4","OFF","ON"),'AR SALES'!$AF$2:$AF$2501,"Y")&gt;0,"","NO EXEMPTION"))),"")</f>
        <v/>
      </c>
    </row>
    <row r="1272">
      <c r="AT1272" s="2">
        <f>IF($L1272="","",IFERROR(INDEX('AR SALES'!$H$2:$H$2501,MATCH(""&amp;$L1272,'AR SALES'!$AE$2:$AE$2501,0)),""))</f>
        <v/>
      </c>
      <c r="AU1272" s="2">
        <f>IF($L1272="","",IF($A1272&lt;&gt;"GA","",IF($E1272="FULTON",IF(ISNUMBER(SEARCH("COLLEGE PARK",$AT1272)),"FULTON (COLLEGE PARK)",IF(ISNUMBER(SEARCH("HAPEVILLE",$AT1272)),"FULTON (HAPEVILLE)",IF(ISNUMBER(SEARCH("EAST POINT",$AT1272)),"FULTON (EAST POINT)",IF(ISNUMBER(SEARCH("ATLANTA",$AT1272)),"FULTON (ATL LIMITS)","FULTON")))),IF($E1272="DEKALB",IF(ISNUMBER(SEARCH("ATLANTA",$AT1272)),"DEKALB (ATL LIMITS)","DEKALB"),IF(AND($E1272="CLAYTON",ISNUMBER(SEARCH("COLLEGE PARK",$AT1272))),"CLAYTON (COLLEGE PARK)",$E1272)))))</f>
        <v/>
      </c>
      <c r="AV1272" s="2">
        <f>IF($L1272="","",IF(""&amp;$F1272="2","DIESEL",IF(OR(""&amp;$F1272="G",""&amp;$F1272="H"),"GAS","")))</f>
        <v/>
      </c>
      <c r="AW1272" s="2">
        <f>IF($AV1272="","",$R1272)</f>
        <v/>
      </c>
      <c r="AX1272" s="2">
        <f>IF($AV1272="","",IF($AB1272=0,$R1272,0))</f>
        <v/>
      </c>
      <c r="AY1272" s="2">
        <f>IF($AV1272="","",IF(AND($Z1272=0,COUNTIF('AR SALES'!$L$2:$L$2501,$L1272)=0),"YES",""))</f>
        <v/>
      </c>
      <c r="AZ1272" s="2">
        <f>IF($AV1272="","",IFERROR(VLOOKUP($AU1272,CODES!$A:$B,2,FALSE),"NO CODE"))</f>
        <v/>
      </c>
      <c r="BA1272" s="2">
        <f>IF(""&amp;$F1272&lt;&gt;"4","",IF($AY1272="YES","",IF(ROUND(SUMIFS($AE$2:$AE$4001,$L$2:$L$4001,$L1272,$F$2:$F$4001,"4")-SUMIFS('AR SALES'!$Y$2:$Y$2501,'AR SALES'!$L$2:$L$2501,$L1272,'AR SALES'!$AD$2:$AD$2501,"OFF"),2)=0,"","STALE")))</f>
        <v/>
      </c>
      <c r="BB1272" s="2">
        <f>IF(OR(""&amp;$F1272="2",""&amp;$F1272="4",""&amp;$F1272="G",""&amp;$F1272="H"),IF($AY1272="YES","",IF($AB1272&lt;&gt;0,"",IF(COUNTIFS('AR SALES'!$L$2:$L$2501,$L1272,'AR SALES'!$AD$2:$AD$2501,IF(""&amp;$F1272="4","OFF","ON"),'AR SALES'!$AF$2:$AF$2501,"Y")&gt;0,"","NO EXEMPTION"))),"")</f>
        <v/>
      </c>
    </row>
    <row r="1273">
      <c r="AT1273" s="2">
        <f>IF($L1273="","",IFERROR(INDEX('AR SALES'!$H$2:$H$2501,MATCH(""&amp;$L1273,'AR SALES'!$AE$2:$AE$2501,0)),""))</f>
        <v/>
      </c>
      <c r="AU1273" s="2">
        <f>IF($L1273="","",IF($A1273&lt;&gt;"GA","",IF($E1273="FULTON",IF(ISNUMBER(SEARCH("COLLEGE PARK",$AT1273)),"FULTON (COLLEGE PARK)",IF(ISNUMBER(SEARCH("HAPEVILLE",$AT1273)),"FULTON (HAPEVILLE)",IF(ISNUMBER(SEARCH("EAST POINT",$AT1273)),"FULTON (EAST POINT)",IF(ISNUMBER(SEARCH("ATLANTA",$AT1273)),"FULTON (ATL LIMITS)","FULTON")))),IF($E1273="DEKALB",IF(ISNUMBER(SEARCH("ATLANTA",$AT1273)),"DEKALB (ATL LIMITS)","DEKALB"),IF(AND($E1273="CLAYTON",ISNUMBER(SEARCH("COLLEGE PARK",$AT1273))),"CLAYTON (COLLEGE PARK)",$E1273)))))</f>
        <v/>
      </c>
      <c r="AV1273" s="2">
        <f>IF($L1273="","",IF(""&amp;$F1273="2","DIESEL",IF(OR(""&amp;$F1273="G",""&amp;$F1273="H"),"GAS","")))</f>
        <v/>
      </c>
      <c r="AW1273" s="2">
        <f>IF($AV1273="","",$R1273)</f>
        <v/>
      </c>
      <c r="AX1273" s="2">
        <f>IF($AV1273="","",IF($AB1273=0,$R1273,0))</f>
        <v/>
      </c>
      <c r="AY1273" s="2">
        <f>IF($AV1273="","",IF(AND($Z1273=0,COUNTIF('AR SALES'!$L$2:$L$2501,$L1273)=0),"YES",""))</f>
        <v/>
      </c>
      <c r="AZ1273" s="2">
        <f>IF($AV1273="","",IFERROR(VLOOKUP($AU1273,CODES!$A:$B,2,FALSE),"NO CODE"))</f>
        <v/>
      </c>
      <c r="BA1273" s="2">
        <f>IF(""&amp;$F1273&lt;&gt;"4","",IF($AY1273="YES","",IF(ROUND(SUMIFS($AE$2:$AE$4001,$L$2:$L$4001,$L1273,$F$2:$F$4001,"4")-SUMIFS('AR SALES'!$Y$2:$Y$2501,'AR SALES'!$L$2:$L$2501,$L1273,'AR SALES'!$AD$2:$AD$2501,"OFF"),2)=0,"","STALE")))</f>
        <v/>
      </c>
      <c r="BB1273" s="2">
        <f>IF(OR(""&amp;$F1273="2",""&amp;$F1273="4",""&amp;$F1273="G",""&amp;$F1273="H"),IF($AY1273="YES","",IF($AB1273&lt;&gt;0,"",IF(COUNTIFS('AR SALES'!$L$2:$L$2501,$L1273,'AR SALES'!$AD$2:$AD$2501,IF(""&amp;$F1273="4","OFF","ON"),'AR SALES'!$AF$2:$AF$2501,"Y")&gt;0,"","NO EXEMPTION"))),"")</f>
        <v/>
      </c>
    </row>
    <row r="1274">
      <c r="AT1274" s="2">
        <f>IF($L1274="","",IFERROR(INDEX('AR SALES'!$H$2:$H$2501,MATCH(""&amp;$L1274,'AR SALES'!$AE$2:$AE$2501,0)),""))</f>
        <v/>
      </c>
      <c r="AU1274" s="2">
        <f>IF($L1274="","",IF($A1274&lt;&gt;"GA","",IF($E1274="FULTON",IF(ISNUMBER(SEARCH("COLLEGE PARK",$AT1274)),"FULTON (COLLEGE PARK)",IF(ISNUMBER(SEARCH("HAPEVILLE",$AT1274)),"FULTON (HAPEVILLE)",IF(ISNUMBER(SEARCH("EAST POINT",$AT1274)),"FULTON (EAST POINT)",IF(ISNUMBER(SEARCH("ATLANTA",$AT1274)),"FULTON (ATL LIMITS)","FULTON")))),IF($E1274="DEKALB",IF(ISNUMBER(SEARCH("ATLANTA",$AT1274)),"DEKALB (ATL LIMITS)","DEKALB"),IF(AND($E1274="CLAYTON",ISNUMBER(SEARCH("COLLEGE PARK",$AT1274))),"CLAYTON (COLLEGE PARK)",$E1274)))))</f>
        <v/>
      </c>
      <c r="AV1274" s="2">
        <f>IF($L1274="","",IF(""&amp;$F1274="2","DIESEL",IF(OR(""&amp;$F1274="G",""&amp;$F1274="H"),"GAS","")))</f>
        <v/>
      </c>
      <c r="AW1274" s="2">
        <f>IF($AV1274="","",$R1274)</f>
        <v/>
      </c>
      <c r="AX1274" s="2">
        <f>IF($AV1274="","",IF($AB1274=0,$R1274,0))</f>
        <v/>
      </c>
      <c r="AY1274" s="2">
        <f>IF($AV1274="","",IF(AND($Z1274=0,COUNTIF('AR SALES'!$L$2:$L$2501,$L1274)=0),"YES",""))</f>
        <v/>
      </c>
      <c r="AZ1274" s="2">
        <f>IF($AV1274="","",IFERROR(VLOOKUP($AU1274,CODES!$A:$B,2,FALSE),"NO CODE"))</f>
        <v/>
      </c>
      <c r="BA1274" s="2">
        <f>IF(""&amp;$F1274&lt;&gt;"4","",IF($AY1274="YES","",IF(ROUND(SUMIFS($AE$2:$AE$4001,$L$2:$L$4001,$L1274,$F$2:$F$4001,"4")-SUMIFS('AR SALES'!$Y$2:$Y$2501,'AR SALES'!$L$2:$L$2501,$L1274,'AR SALES'!$AD$2:$AD$2501,"OFF"),2)=0,"","STALE")))</f>
        <v/>
      </c>
      <c r="BB1274" s="2">
        <f>IF(OR(""&amp;$F1274="2",""&amp;$F1274="4",""&amp;$F1274="G",""&amp;$F1274="H"),IF($AY1274="YES","",IF($AB1274&lt;&gt;0,"",IF(COUNTIFS('AR SALES'!$L$2:$L$2501,$L1274,'AR SALES'!$AD$2:$AD$2501,IF(""&amp;$F1274="4","OFF","ON"),'AR SALES'!$AF$2:$AF$2501,"Y")&gt;0,"","NO EXEMPTION"))),"")</f>
        <v/>
      </c>
    </row>
    <row r="1275">
      <c r="AT1275" s="2">
        <f>IF($L1275="","",IFERROR(INDEX('AR SALES'!$H$2:$H$2501,MATCH(""&amp;$L1275,'AR SALES'!$AE$2:$AE$2501,0)),""))</f>
        <v/>
      </c>
      <c r="AU1275" s="2">
        <f>IF($L1275="","",IF($A1275&lt;&gt;"GA","",IF($E1275="FULTON",IF(ISNUMBER(SEARCH("COLLEGE PARK",$AT1275)),"FULTON (COLLEGE PARK)",IF(ISNUMBER(SEARCH("HAPEVILLE",$AT1275)),"FULTON (HAPEVILLE)",IF(ISNUMBER(SEARCH("EAST POINT",$AT1275)),"FULTON (EAST POINT)",IF(ISNUMBER(SEARCH("ATLANTA",$AT1275)),"FULTON (ATL LIMITS)","FULTON")))),IF($E1275="DEKALB",IF(ISNUMBER(SEARCH("ATLANTA",$AT1275)),"DEKALB (ATL LIMITS)","DEKALB"),IF(AND($E1275="CLAYTON",ISNUMBER(SEARCH("COLLEGE PARK",$AT1275))),"CLAYTON (COLLEGE PARK)",$E1275)))))</f>
        <v/>
      </c>
      <c r="AV1275" s="2">
        <f>IF($L1275="","",IF(""&amp;$F1275="2","DIESEL",IF(OR(""&amp;$F1275="G",""&amp;$F1275="H"),"GAS","")))</f>
        <v/>
      </c>
      <c r="AW1275" s="2">
        <f>IF($AV1275="","",$R1275)</f>
        <v/>
      </c>
      <c r="AX1275" s="2">
        <f>IF($AV1275="","",IF($AB1275=0,$R1275,0))</f>
        <v/>
      </c>
      <c r="AY1275" s="2">
        <f>IF($AV1275="","",IF(AND($Z1275=0,COUNTIF('AR SALES'!$L$2:$L$2501,$L1275)=0),"YES",""))</f>
        <v/>
      </c>
      <c r="AZ1275" s="2">
        <f>IF($AV1275="","",IFERROR(VLOOKUP($AU1275,CODES!$A:$B,2,FALSE),"NO CODE"))</f>
        <v/>
      </c>
      <c r="BA1275" s="2">
        <f>IF(""&amp;$F1275&lt;&gt;"4","",IF($AY1275="YES","",IF(ROUND(SUMIFS($AE$2:$AE$4001,$L$2:$L$4001,$L1275,$F$2:$F$4001,"4")-SUMIFS('AR SALES'!$Y$2:$Y$2501,'AR SALES'!$L$2:$L$2501,$L1275,'AR SALES'!$AD$2:$AD$2501,"OFF"),2)=0,"","STALE")))</f>
        <v/>
      </c>
      <c r="BB1275" s="2">
        <f>IF(OR(""&amp;$F1275="2",""&amp;$F1275="4",""&amp;$F1275="G",""&amp;$F1275="H"),IF($AY1275="YES","",IF($AB1275&lt;&gt;0,"",IF(COUNTIFS('AR SALES'!$L$2:$L$2501,$L1275,'AR SALES'!$AD$2:$AD$2501,IF(""&amp;$F1275="4","OFF","ON"),'AR SALES'!$AF$2:$AF$2501,"Y")&gt;0,"","NO EXEMPTION"))),"")</f>
        <v/>
      </c>
    </row>
    <row r="1276">
      <c r="AT1276" s="2">
        <f>IF($L1276="","",IFERROR(INDEX('AR SALES'!$H$2:$H$2501,MATCH(""&amp;$L1276,'AR SALES'!$AE$2:$AE$2501,0)),""))</f>
        <v/>
      </c>
      <c r="AU1276" s="2">
        <f>IF($L1276="","",IF($A1276&lt;&gt;"GA","",IF($E1276="FULTON",IF(ISNUMBER(SEARCH("COLLEGE PARK",$AT1276)),"FULTON (COLLEGE PARK)",IF(ISNUMBER(SEARCH("HAPEVILLE",$AT1276)),"FULTON (HAPEVILLE)",IF(ISNUMBER(SEARCH("EAST POINT",$AT1276)),"FULTON (EAST POINT)",IF(ISNUMBER(SEARCH("ATLANTA",$AT1276)),"FULTON (ATL LIMITS)","FULTON")))),IF($E1276="DEKALB",IF(ISNUMBER(SEARCH("ATLANTA",$AT1276)),"DEKALB (ATL LIMITS)","DEKALB"),IF(AND($E1276="CLAYTON",ISNUMBER(SEARCH("COLLEGE PARK",$AT1276))),"CLAYTON (COLLEGE PARK)",$E1276)))))</f>
        <v/>
      </c>
      <c r="AV1276" s="2">
        <f>IF($L1276="","",IF(""&amp;$F1276="2","DIESEL",IF(OR(""&amp;$F1276="G",""&amp;$F1276="H"),"GAS","")))</f>
        <v/>
      </c>
      <c r="AW1276" s="2">
        <f>IF($AV1276="","",$R1276)</f>
        <v/>
      </c>
      <c r="AX1276" s="2">
        <f>IF($AV1276="","",IF($AB1276=0,$R1276,0))</f>
        <v/>
      </c>
      <c r="AY1276" s="2">
        <f>IF($AV1276="","",IF(AND($Z1276=0,COUNTIF('AR SALES'!$L$2:$L$2501,$L1276)=0),"YES",""))</f>
        <v/>
      </c>
      <c r="AZ1276" s="2">
        <f>IF($AV1276="","",IFERROR(VLOOKUP($AU1276,CODES!$A:$B,2,FALSE),"NO CODE"))</f>
        <v/>
      </c>
      <c r="BA1276" s="2">
        <f>IF(""&amp;$F1276&lt;&gt;"4","",IF($AY1276="YES","",IF(ROUND(SUMIFS($AE$2:$AE$4001,$L$2:$L$4001,$L1276,$F$2:$F$4001,"4")-SUMIFS('AR SALES'!$Y$2:$Y$2501,'AR SALES'!$L$2:$L$2501,$L1276,'AR SALES'!$AD$2:$AD$2501,"OFF"),2)=0,"","STALE")))</f>
        <v/>
      </c>
      <c r="BB1276" s="2">
        <f>IF(OR(""&amp;$F1276="2",""&amp;$F1276="4",""&amp;$F1276="G",""&amp;$F1276="H"),IF($AY1276="YES","",IF($AB1276&lt;&gt;0,"",IF(COUNTIFS('AR SALES'!$L$2:$L$2501,$L1276,'AR SALES'!$AD$2:$AD$2501,IF(""&amp;$F1276="4","OFF","ON"),'AR SALES'!$AF$2:$AF$2501,"Y")&gt;0,"","NO EXEMPTION"))),"")</f>
        <v/>
      </c>
    </row>
    <row r="1277">
      <c r="AT1277" s="2">
        <f>IF($L1277="","",IFERROR(INDEX('AR SALES'!$H$2:$H$2501,MATCH(""&amp;$L1277,'AR SALES'!$AE$2:$AE$2501,0)),""))</f>
        <v/>
      </c>
      <c r="AU1277" s="2">
        <f>IF($L1277="","",IF($A1277&lt;&gt;"GA","",IF($E1277="FULTON",IF(ISNUMBER(SEARCH("COLLEGE PARK",$AT1277)),"FULTON (COLLEGE PARK)",IF(ISNUMBER(SEARCH("HAPEVILLE",$AT1277)),"FULTON (HAPEVILLE)",IF(ISNUMBER(SEARCH("EAST POINT",$AT1277)),"FULTON (EAST POINT)",IF(ISNUMBER(SEARCH("ATLANTA",$AT1277)),"FULTON (ATL LIMITS)","FULTON")))),IF($E1277="DEKALB",IF(ISNUMBER(SEARCH("ATLANTA",$AT1277)),"DEKALB (ATL LIMITS)","DEKALB"),IF(AND($E1277="CLAYTON",ISNUMBER(SEARCH("COLLEGE PARK",$AT1277))),"CLAYTON (COLLEGE PARK)",$E1277)))))</f>
        <v/>
      </c>
      <c r="AV1277" s="2">
        <f>IF($L1277="","",IF(""&amp;$F1277="2","DIESEL",IF(OR(""&amp;$F1277="G",""&amp;$F1277="H"),"GAS","")))</f>
        <v/>
      </c>
      <c r="AW1277" s="2">
        <f>IF($AV1277="","",$R1277)</f>
        <v/>
      </c>
      <c r="AX1277" s="2">
        <f>IF($AV1277="","",IF($AB1277=0,$R1277,0))</f>
        <v/>
      </c>
      <c r="AY1277" s="2">
        <f>IF($AV1277="","",IF(AND($Z1277=0,COUNTIF('AR SALES'!$L$2:$L$2501,$L1277)=0),"YES",""))</f>
        <v/>
      </c>
      <c r="AZ1277" s="2">
        <f>IF($AV1277="","",IFERROR(VLOOKUP($AU1277,CODES!$A:$B,2,FALSE),"NO CODE"))</f>
        <v/>
      </c>
      <c r="BA1277" s="2">
        <f>IF(""&amp;$F1277&lt;&gt;"4","",IF($AY1277="YES","",IF(ROUND(SUMIFS($AE$2:$AE$4001,$L$2:$L$4001,$L1277,$F$2:$F$4001,"4")-SUMIFS('AR SALES'!$Y$2:$Y$2501,'AR SALES'!$L$2:$L$2501,$L1277,'AR SALES'!$AD$2:$AD$2501,"OFF"),2)=0,"","STALE")))</f>
        <v/>
      </c>
      <c r="BB1277" s="2">
        <f>IF(OR(""&amp;$F1277="2",""&amp;$F1277="4",""&amp;$F1277="G",""&amp;$F1277="H"),IF($AY1277="YES","",IF($AB1277&lt;&gt;0,"",IF(COUNTIFS('AR SALES'!$L$2:$L$2501,$L1277,'AR SALES'!$AD$2:$AD$2501,IF(""&amp;$F1277="4","OFF","ON"),'AR SALES'!$AF$2:$AF$2501,"Y")&gt;0,"","NO EXEMPTION"))),"")</f>
        <v/>
      </c>
    </row>
    <row r="1278">
      <c r="AT1278" s="2">
        <f>IF($L1278="","",IFERROR(INDEX('AR SALES'!$H$2:$H$2501,MATCH(""&amp;$L1278,'AR SALES'!$AE$2:$AE$2501,0)),""))</f>
        <v/>
      </c>
      <c r="AU1278" s="2">
        <f>IF($L1278="","",IF($A1278&lt;&gt;"GA","",IF($E1278="FULTON",IF(ISNUMBER(SEARCH("COLLEGE PARK",$AT1278)),"FULTON (COLLEGE PARK)",IF(ISNUMBER(SEARCH("HAPEVILLE",$AT1278)),"FULTON (HAPEVILLE)",IF(ISNUMBER(SEARCH("EAST POINT",$AT1278)),"FULTON (EAST POINT)",IF(ISNUMBER(SEARCH("ATLANTA",$AT1278)),"FULTON (ATL LIMITS)","FULTON")))),IF($E1278="DEKALB",IF(ISNUMBER(SEARCH("ATLANTA",$AT1278)),"DEKALB (ATL LIMITS)","DEKALB"),IF(AND($E1278="CLAYTON",ISNUMBER(SEARCH("COLLEGE PARK",$AT1278))),"CLAYTON (COLLEGE PARK)",$E1278)))))</f>
        <v/>
      </c>
      <c r="AV1278" s="2">
        <f>IF($L1278="","",IF(""&amp;$F1278="2","DIESEL",IF(OR(""&amp;$F1278="G",""&amp;$F1278="H"),"GAS","")))</f>
        <v/>
      </c>
      <c r="AW1278" s="2">
        <f>IF($AV1278="","",$R1278)</f>
        <v/>
      </c>
      <c r="AX1278" s="2">
        <f>IF($AV1278="","",IF($AB1278=0,$R1278,0))</f>
        <v/>
      </c>
      <c r="AY1278" s="2">
        <f>IF($AV1278="","",IF(AND($Z1278=0,COUNTIF('AR SALES'!$L$2:$L$2501,$L1278)=0),"YES",""))</f>
        <v/>
      </c>
      <c r="AZ1278" s="2">
        <f>IF($AV1278="","",IFERROR(VLOOKUP($AU1278,CODES!$A:$B,2,FALSE),"NO CODE"))</f>
        <v/>
      </c>
      <c r="BA1278" s="2">
        <f>IF(""&amp;$F1278&lt;&gt;"4","",IF($AY1278="YES","",IF(ROUND(SUMIFS($AE$2:$AE$4001,$L$2:$L$4001,$L1278,$F$2:$F$4001,"4")-SUMIFS('AR SALES'!$Y$2:$Y$2501,'AR SALES'!$L$2:$L$2501,$L1278,'AR SALES'!$AD$2:$AD$2501,"OFF"),2)=0,"","STALE")))</f>
        <v/>
      </c>
      <c r="BB1278" s="2">
        <f>IF(OR(""&amp;$F1278="2",""&amp;$F1278="4",""&amp;$F1278="G",""&amp;$F1278="H"),IF($AY1278="YES","",IF($AB1278&lt;&gt;0,"",IF(COUNTIFS('AR SALES'!$L$2:$L$2501,$L1278,'AR SALES'!$AD$2:$AD$2501,IF(""&amp;$F1278="4","OFF","ON"),'AR SALES'!$AF$2:$AF$2501,"Y")&gt;0,"","NO EXEMPTION"))),"")</f>
        <v/>
      </c>
    </row>
    <row r="1279">
      <c r="AT1279" s="2">
        <f>IF($L1279="","",IFERROR(INDEX('AR SALES'!$H$2:$H$2501,MATCH(""&amp;$L1279,'AR SALES'!$AE$2:$AE$2501,0)),""))</f>
        <v/>
      </c>
      <c r="AU1279" s="2">
        <f>IF($L1279="","",IF($A1279&lt;&gt;"GA","",IF($E1279="FULTON",IF(ISNUMBER(SEARCH("COLLEGE PARK",$AT1279)),"FULTON (COLLEGE PARK)",IF(ISNUMBER(SEARCH("HAPEVILLE",$AT1279)),"FULTON (HAPEVILLE)",IF(ISNUMBER(SEARCH("EAST POINT",$AT1279)),"FULTON (EAST POINT)",IF(ISNUMBER(SEARCH("ATLANTA",$AT1279)),"FULTON (ATL LIMITS)","FULTON")))),IF($E1279="DEKALB",IF(ISNUMBER(SEARCH("ATLANTA",$AT1279)),"DEKALB (ATL LIMITS)","DEKALB"),IF(AND($E1279="CLAYTON",ISNUMBER(SEARCH("COLLEGE PARK",$AT1279))),"CLAYTON (COLLEGE PARK)",$E1279)))))</f>
        <v/>
      </c>
      <c r="AV1279" s="2">
        <f>IF($L1279="","",IF(""&amp;$F1279="2","DIESEL",IF(OR(""&amp;$F1279="G",""&amp;$F1279="H"),"GAS","")))</f>
        <v/>
      </c>
      <c r="AW1279" s="2">
        <f>IF($AV1279="","",$R1279)</f>
        <v/>
      </c>
      <c r="AX1279" s="2">
        <f>IF($AV1279="","",IF($AB1279=0,$R1279,0))</f>
        <v/>
      </c>
      <c r="AY1279" s="2">
        <f>IF($AV1279="","",IF(AND($Z1279=0,COUNTIF('AR SALES'!$L$2:$L$2501,$L1279)=0),"YES",""))</f>
        <v/>
      </c>
      <c r="AZ1279" s="2">
        <f>IF($AV1279="","",IFERROR(VLOOKUP($AU1279,CODES!$A:$B,2,FALSE),"NO CODE"))</f>
        <v/>
      </c>
      <c r="BA1279" s="2">
        <f>IF(""&amp;$F1279&lt;&gt;"4","",IF($AY1279="YES","",IF(ROUND(SUMIFS($AE$2:$AE$4001,$L$2:$L$4001,$L1279,$F$2:$F$4001,"4")-SUMIFS('AR SALES'!$Y$2:$Y$2501,'AR SALES'!$L$2:$L$2501,$L1279,'AR SALES'!$AD$2:$AD$2501,"OFF"),2)=0,"","STALE")))</f>
        <v/>
      </c>
      <c r="BB1279" s="2">
        <f>IF(OR(""&amp;$F1279="2",""&amp;$F1279="4",""&amp;$F1279="G",""&amp;$F1279="H"),IF($AY1279="YES","",IF($AB1279&lt;&gt;0,"",IF(COUNTIFS('AR SALES'!$L$2:$L$2501,$L1279,'AR SALES'!$AD$2:$AD$2501,IF(""&amp;$F1279="4","OFF","ON"),'AR SALES'!$AF$2:$AF$2501,"Y")&gt;0,"","NO EXEMPTION"))),"")</f>
        <v/>
      </c>
    </row>
    <row r="1280">
      <c r="AT1280" s="2">
        <f>IF($L1280="","",IFERROR(INDEX('AR SALES'!$H$2:$H$2501,MATCH(""&amp;$L1280,'AR SALES'!$AE$2:$AE$2501,0)),""))</f>
        <v/>
      </c>
      <c r="AU1280" s="2">
        <f>IF($L1280="","",IF($A1280&lt;&gt;"GA","",IF($E1280="FULTON",IF(ISNUMBER(SEARCH("COLLEGE PARK",$AT1280)),"FULTON (COLLEGE PARK)",IF(ISNUMBER(SEARCH("HAPEVILLE",$AT1280)),"FULTON (HAPEVILLE)",IF(ISNUMBER(SEARCH("EAST POINT",$AT1280)),"FULTON (EAST POINT)",IF(ISNUMBER(SEARCH("ATLANTA",$AT1280)),"FULTON (ATL LIMITS)","FULTON")))),IF($E1280="DEKALB",IF(ISNUMBER(SEARCH("ATLANTA",$AT1280)),"DEKALB (ATL LIMITS)","DEKALB"),IF(AND($E1280="CLAYTON",ISNUMBER(SEARCH("COLLEGE PARK",$AT1280))),"CLAYTON (COLLEGE PARK)",$E1280)))))</f>
        <v/>
      </c>
      <c r="AV1280" s="2">
        <f>IF($L1280="","",IF(""&amp;$F1280="2","DIESEL",IF(OR(""&amp;$F1280="G",""&amp;$F1280="H"),"GAS","")))</f>
        <v/>
      </c>
      <c r="AW1280" s="2">
        <f>IF($AV1280="","",$R1280)</f>
        <v/>
      </c>
      <c r="AX1280" s="2">
        <f>IF($AV1280="","",IF($AB1280=0,$R1280,0))</f>
        <v/>
      </c>
      <c r="AY1280" s="2">
        <f>IF($AV1280="","",IF(AND($Z1280=0,COUNTIF('AR SALES'!$L$2:$L$2501,$L1280)=0),"YES",""))</f>
        <v/>
      </c>
      <c r="AZ1280" s="2">
        <f>IF($AV1280="","",IFERROR(VLOOKUP($AU1280,CODES!$A:$B,2,FALSE),"NO CODE"))</f>
        <v/>
      </c>
      <c r="BA1280" s="2">
        <f>IF(""&amp;$F1280&lt;&gt;"4","",IF($AY1280="YES","",IF(ROUND(SUMIFS($AE$2:$AE$4001,$L$2:$L$4001,$L1280,$F$2:$F$4001,"4")-SUMIFS('AR SALES'!$Y$2:$Y$2501,'AR SALES'!$L$2:$L$2501,$L1280,'AR SALES'!$AD$2:$AD$2501,"OFF"),2)=0,"","STALE")))</f>
        <v/>
      </c>
      <c r="BB1280" s="2">
        <f>IF(OR(""&amp;$F1280="2",""&amp;$F1280="4",""&amp;$F1280="G",""&amp;$F1280="H"),IF($AY1280="YES","",IF($AB1280&lt;&gt;0,"",IF(COUNTIFS('AR SALES'!$L$2:$L$2501,$L1280,'AR SALES'!$AD$2:$AD$2501,IF(""&amp;$F1280="4","OFF","ON"),'AR SALES'!$AF$2:$AF$2501,"Y")&gt;0,"","NO EXEMPTION"))),"")</f>
        <v/>
      </c>
    </row>
    <row r="1281">
      <c r="AT1281" s="2">
        <f>IF($L1281="","",IFERROR(INDEX('AR SALES'!$H$2:$H$2501,MATCH(""&amp;$L1281,'AR SALES'!$AE$2:$AE$2501,0)),""))</f>
        <v/>
      </c>
      <c r="AU1281" s="2">
        <f>IF($L1281="","",IF($A1281&lt;&gt;"GA","",IF($E1281="FULTON",IF(ISNUMBER(SEARCH("COLLEGE PARK",$AT1281)),"FULTON (COLLEGE PARK)",IF(ISNUMBER(SEARCH("HAPEVILLE",$AT1281)),"FULTON (HAPEVILLE)",IF(ISNUMBER(SEARCH("EAST POINT",$AT1281)),"FULTON (EAST POINT)",IF(ISNUMBER(SEARCH("ATLANTA",$AT1281)),"FULTON (ATL LIMITS)","FULTON")))),IF($E1281="DEKALB",IF(ISNUMBER(SEARCH("ATLANTA",$AT1281)),"DEKALB (ATL LIMITS)","DEKALB"),IF(AND($E1281="CLAYTON",ISNUMBER(SEARCH("COLLEGE PARK",$AT1281))),"CLAYTON (COLLEGE PARK)",$E1281)))))</f>
        <v/>
      </c>
      <c r="AV1281" s="2">
        <f>IF($L1281="","",IF(""&amp;$F1281="2","DIESEL",IF(OR(""&amp;$F1281="G",""&amp;$F1281="H"),"GAS","")))</f>
        <v/>
      </c>
      <c r="AW1281" s="2">
        <f>IF($AV1281="","",$R1281)</f>
        <v/>
      </c>
      <c r="AX1281" s="2">
        <f>IF($AV1281="","",IF($AB1281=0,$R1281,0))</f>
        <v/>
      </c>
      <c r="AY1281" s="2">
        <f>IF($AV1281="","",IF(AND($Z1281=0,COUNTIF('AR SALES'!$L$2:$L$2501,$L1281)=0),"YES",""))</f>
        <v/>
      </c>
      <c r="AZ1281" s="2">
        <f>IF($AV1281="","",IFERROR(VLOOKUP($AU1281,CODES!$A:$B,2,FALSE),"NO CODE"))</f>
        <v/>
      </c>
      <c r="BA1281" s="2">
        <f>IF(""&amp;$F1281&lt;&gt;"4","",IF($AY1281="YES","",IF(ROUND(SUMIFS($AE$2:$AE$4001,$L$2:$L$4001,$L1281,$F$2:$F$4001,"4")-SUMIFS('AR SALES'!$Y$2:$Y$2501,'AR SALES'!$L$2:$L$2501,$L1281,'AR SALES'!$AD$2:$AD$2501,"OFF"),2)=0,"","STALE")))</f>
        <v/>
      </c>
      <c r="BB1281" s="2">
        <f>IF(OR(""&amp;$F1281="2",""&amp;$F1281="4",""&amp;$F1281="G",""&amp;$F1281="H"),IF($AY1281="YES","",IF($AB1281&lt;&gt;0,"",IF(COUNTIFS('AR SALES'!$L$2:$L$2501,$L1281,'AR SALES'!$AD$2:$AD$2501,IF(""&amp;$F1281="4","OFF","ON"),'AR SALES'!$AF$2:$AF$2501,"Y")&gt;0,"","NO EXEMPTION"))),"")</f>
        <v/>
      </c>
    </row>
    <row r="1282">
      <c r="AT1282" s="2">
        <f>IF($L1282="","",IFERROR(INDEX('AR SALES'!$H$2:$H$2501,MATCH(""&amp;$L1282,'AR SALES'!$AE$2:$AE$2501,0)),""))</f>
        <v/>
      </c>
      <c r="AU1282" s="2">
        <f>IF($L1282="","",IF($A1282&lt;&gt;"GA","",IF($E1282="FULTON",IF(ISNUMBER(SEARCH("COLLEGE PARK",$AT1282)),"FULTON (COLLEGE PARK)",IF(ISNUMBER(SEARCH("HAPEVILLE",$AT1282)),"FULTON (HAPEVILLE)",IF(ISNUMBER(SEARCH("EAST POINT",$AT1282)),"FULTON (EAST POINT)",IF(ISNUMBER(SEARCH("ATLANTA",$AT1282)),"FULTON (ATL LIMITS)","FULTON")))),IF($E1282="DEKALB",IF(ISNUMBER(SEARCH("ATLANTA",$AT1282)),"DEKALB (ATL LIMITS)","DEKALB"),IF(AND($E1282="CLAYTON",ISNUMBER(SEARCH("COLLEGE PARK",$AT1282))),"CLAYTON (COLLEGE PARK)",$E1282)))))</f>
        <v/>
      </c>
      <c r="AV1282" s="2">
        <f>IF($L1282="","",IF(""&amp;$F1282="2","DIESEL",IF(OR(""&amp;$F1282="G",""&amp;$F1282="H"),"GAS","")))</f>
        <v/>
      </c>
      <c r="AW1282" s="2">
        <f>IF($AV1282="","",$R1282)</f>
        <v/>
      </c>
      <c r="AX1282" s="2">
        <f>IF($AV1282="","",IF($AB1282=0,$R1282,0))</f>
        <v/>
      </c>
      <c r="AY1282" s="2">
        <f>IF($AV1282="","",IF(AND($Z1282=0,COUNTIF('AR SALES'!$L$2:$L$2501,$L1282)=0),"YES",""))</f>
        <v/>
      </c>
      <c r="AZ1282" s="2">
        <f>IF($AV1282="","",IFERROR(VLOOKUP($AU1282,CODES!$A:$B,2,FALSE),"NO CODE"))</f>
        <v/>
      </c>
      <c r="BA1282" s="2">
        <f>IF(""&amp;$F1282&lt;&gt;"4","",IF($AY1282="YES","",IF(ROUND(SUMIFS($AE$2:$AE$4001,$L$2:$L$4001,$L1282,$F$2:$F$4001,"4")-SUMIFS('AR SALES'!$Y$2:$Y$2501,'AR SALES'!$L$2:$L$2501,$L1282,'AR SALES'!$AD$2:$AD$2501,"OFF"),2)=0,"","STALE")))</f>
        <v/>
      </c>
      <c r="BB1282" s="2">
        <f>IF(OR(""&amp;$F1282="2",""&amp;$F1282="4",""&amp;$F1282="G",""&amp;$F1282="H"),IF($AY1282="YES","",IF($AB1282&lt;&gt;0,"",IF(COUNTIFS('AR SALES'!$L$2:$L$2501,$L1282,'AR SALES'!$AD$2:$AD$2501,IF(""&amp;$F1282="4","OFF","ON"),'AR SALES'!$AF$2:$AF$2501,"Y")&gt;0,"","NO EXEMPTION"))),"")</f>
        <v/>
      </c>
    </row>
    <row r="1283">
      <c r="AT1283" s="2">
        <f>IF($L1283="","",IFERROR(INDEX('AR SALES'!$H$2:$H$2501,MATCH(""&amp;$L1283,'AR SALES'!$AE$2:$AE$2501,0)),""))</f>
        <v/>
      </c>
      <c r="AU1283" s="2">
        <f>IF($L1283="","",IF($A1283&lt;&gt;"GA","",IF($E1283="FULTON",IF(ISNUMBER(SEARCH("COLLEGE PARK",$AT1283)),"FULTON (COLLEGE PARK)",IF(ISNUMBER(SEARCH("HAPEVILLE",$AT1283)),"FULTON (HAPEVILLE)",IF(ISNUMBER(SEARCH("EAST POINT",$AT1283)),"FULTON (EAST POINT)",IF(ISNUMBER(SEARCH("ATLANTA",$AT1283)),"FULTON (ATL LIMITS)","FULTON")))),IF($E1283="DEKALB",IF(ISNUMBER(SEARCH("ATLANTA",$AT1283)),"DEKALB (ATL LIMITS)","DEKALB"),IF(AND($E1283="CLAYTON",ISNUMBER(SEARCH("COLLEGE PARK",$AT1283))),"CLAYTON (COLLEGE PARK)",$E1283)))))</f>
        <v/>
      </c>
      <c r="AV1283" s="2">
        <f>IF($L1283="","",IF(""&amp;$F1283="2","DIESEL",IF(OR(""&amp;$F1283="G",""&amp;$F1283="H"),"GAS","")))</f>
        <v/>
      </c>
      <c r="AW1283" s="2">
        <f>IF($AV1283="","",$R1283)</f>
        <v/>
      </c>
      <c r="AX1283" s="2">
        <f>IF($AV1283="","",IF($AB1283=0,$R1283,0))</f>
        <v/>
      </c>
      <c r="AY1283" s="2">
        <f>IF($AV1283="","",IF(AND($Z1283=0,COUNTIF('AR SALES'!$L$2:$L$2501,$L1283)=0),"YES",""))</f>
        <v/>
      </c>
      <c r="AZ1283" s="2">
        <f>IF($AV1283="","",IFERROR(VLOOKUP($AU1283,CODES!$A:$B,2,FALSE),"NO CODE"))</f>
        <v/>
      </c>
      <c r="BA1283" s="2">
        <f>IF(""&amp;$F1283&lt;&gt;"4","",IF($AY1283="YES","",IF(ROUND(SUMIFS($AE$2:$AE$4001,$L$2:$L$4001,$L1283,$F$2:$F$4001,"4")-SUMIFS('AR SALES'!$Y$2:$Y$2501,'AR SALES'!$L$2:$L$2501,$L1283,'AR SALES'!$AD$2:$AD$2501,"OFF"),2)=0,"","STALE")))</f>
        <v/>
      </c>
      <c r="BB1283" s="2">
        <f>IF(OR(""&amp;$F1283="2",""&amp;$F1283="4",""&amp;$F1283="G",""&amp;$F1283="H"),IF($AY1283="YES","",IF($AB1283&lt;&gt;0,"",IF(COUNTIFS('AR SALES'!$L$2:$L$2501,$L1283,'AR SALES'!$AD$2:$AD$2501,IF(""&amp;$F1283="4","OFF","ON"),'AR SALES'!$AF$2:$AF$2501,"Y")&gt;0,"","NO EXEMPTION"))),"")</f>
        <v/>
      </c>
    </row>
    <row r="1284">
      <c r="AT1284" s="2">
        <f>IF($L1284="","",IFERROR(INDEX('AR SALES'!$H$2:$H$2501,MATCH(""&amp;$L1284,'AR SALES'!$AE$2:$AE$2501,0)),""))</f>
        <v/>
      </c>
      <c r="AU1284" s="2">
        <f>IF($L1284="","",IF($A1284&lt;&gt;"GA","",IF($E1284="FULTON",IF(ISNUMBER(SEARCH("COLLEGE PARK",$AT1284)),"FULTON (COLLEGE PARK)",IF(ISNUMBER(SEARCH("HAPEVILLE",$AT1284)),"FULTON (HAPEVILLE)",IF(ISNUMBER(SEARCH("EAST POINT",$AT1284)),"FULTON (EAST POINT)",IF(ISNUMBER(SEARCH("ATLANTA",$AT1284)),"FULTON (ATL LIMITS)","FULTON")))),IF($E1284="DEKALB",IF(ISNUMBER(SEARCH("ATLANTA",$AT1284)),"DEKALB (ATL LIMITS)","DEKALB"),IF(AND($E1284="CLAYTON",ISNUMBER(SEARCH("COLLEGE PARK",$AT1284))),"CLAYTON (COLLEGE PARK)",$E1284)))))</f>
        <v/>
      </c>
      <c r="AV1284" s="2">
        <f>IF($L1284="","",IF(""&amp;$F1284="2","DIESEL",IF(OR(""&amp;$F1284="G",""&amp;$F1284="H"),"GAS","")))</f>
        <v/>
      </c>
      <c r="AW1284" s="2">
        <f>IF($AV1284="","",$R1284)</f>
        <v/>
      </c>
      <c r="AX1284" s="2">
        <f>IF($AV1284="","",IF($AB1284=0,$R1284,0))</f>
        <v/>
      </c>
      <c r="AY1284" s="2">
        <f>IF($AV1284="","",IF(AND($Z1284=0,COUNTIF('AR SALES'!$L$2:$L$2501,$L1284)=0),"YES",""))</f>
        <v/>
      </c>
      <c r="AZ1284" s="2">
        <f>IF($AV1284="","",IFERROR(VLOOKUP($AU1284,CODES!$A:$B,2,FALSE),"NO CODE"))</f>
        <v/>
      </c>
      <c r="BA1284" s="2">
        <f>IF(""&amp;$F1284&lt;&gt;"4","",IF($AY1284="YES","",IF(ROUND(SUMIFS($AE$2:$AE$4001,$L$2:$L$4001,$L1284,$F$2:$F$4001,"4")-SUMIFS('AR SALES'!$Y$2:$Y$2501,'AR SALES'!$L$2:$L$2501,$L1284,'AR SALES'!$AD$2:$AD$2501,"OFF"),2)=0,"","STALE")))</f>
        <v/>
      </c>
      <c r="BB1284" s="2">
        <f>IF(OR(""&amp;$F1284="2",""&amp;$F1284="4",""&amp;$F1284="G",""&amp;$F1284="H"),IF($AY1284="YES","",IF($AB1284&lt;&gt;0,"",IF(COUNTIFS('AR SALES'!$L$2:$L$2501,$L1284,'AR SALES'!$AD$2:$AD$2501,IF(""&amp;$F1284="4","OFF","ON"),'AR SALES'!$AF$2:$AF$2501,"Y")&gt;0,"","NO EXEMPTION"))),"")</f>
        <v/>
      </c>
    </row>
    <row r="1285">
      <c r="AT1285" s="2">
        <f>IF($L1285="","",IFERROR(INDEX('AR SALES'!$H$2:$H$2501,MATCH(""&amp;$L1285,'AR SALES'!$AE$2:$AE$2501,0)),""))</f>
        <v/>
      </c>
      <c r="AU1285" s="2">
        <f>IF($L1285="","",IF($A1285&lt;&gt;"GA","",IF($E1285="FULTON",IF(ISNUMBER(SEARCH("COLLEGE PARK",$AT1285)),"FULTON (COLLEGE PARK)",IF(ISNUMBER(SEARCH("HAPEVILLE",$AT1285)),"FULTON (HAPEVILLE)",IF(ISNUMBER(SEARCH("EAST POINT",$AT1285)),"FULTON (EAST POINT)",IF(ISNUMBER(SEARCH("ATLANTA",$AT1285)),"FULTON (ATL LIMITS)","FULTON")))),IF($E1285="DEKALB",IF(ISNUMBER(SEARCH("ATLANTA",$AT1285)),"DEKALB (ATL LIMITS)","DEKALB"),IF(AND($E1285="CLAYTON",ISNUMBER(SEARCH("COLLEGE PARK",$AT1285))),"CLAYTON (COLLEGE PARK)",$E1285)))))</f>
        <v/>
      </c>
      <c r="AV1285" s="2">
        <f>IF($L1285="","",IF(""&amp;$F1285="2","DIESEL",IF(OR(""&amp;$F1285="G",""&amp;$F1285="H"),"GAS","")))</f>
        <v/>
      </c>
      <c r="AW1285" s="2">
        <f>IF($AV1285="","",$R1285)</f>
        <v/>
      </c>
      <c r="AX1285" s="2">
        <f>IF($AV1285="","",IF($AB1285=0,$R1285,0))</f>
        <v/>
      </c>
      <c r="AY1285" s="2">
        <f>IF($AV1285="","",IF(AND($Z1285=0,COUNTIF('AR SALES'!$L$2:$L$2501,$L1285)=0),"YES",""))</f>
        <v/>
      </c>
      <c r="AZ1285" s="2">
        <f>IF($AV1285="","",IFERROR(VLOOKUP($AU1285,CODES!$A:$B,2,FALSE),"NO CODE"))</f>
        <v/>
      </c>
      <c r="BA1285" s="2">
        <f>IF(""&amp;$F1285&lt;&gt;"4","",IF($AY1285="YES","",IF(ROUND(SUMIFS($AE$2:$AE$4001,$L$2:$L$4001,$L1285,$F$2:$F$4001,"4")-SUMIFS('AR SALES'!$Y$2:$Y$2501,'AR SALES'!$L$2:$L$2501,$L1285,'AR SALES'!$AD$2:$AD$2501,"OFF"),2)=0,"","STALE")))</f>
        <v/>
      </c>
      <c r="BB1285" s="2">
        <f>IF(OR(""&amp;$F1285="2",""&amp;$F1285="4",""&amp;$F1285="G",""&amp;$F1285="H"),IF($AY1285="YES","",IF($AB1285&lt;&gt;0,"",IF(COUNTIFS('AR SALES'!$L$2:$L$2501,$L1285,'AR SALES'!$AD$2:$AD$2501,IF(""&amp;$F1285="4","OFF","ON"),'AR SALES'!$AF$2:$AF$2501,"Y")&gt;0,"","NO EXEMPTION"))),"")</f>
        <v/>
      </c>
    </row>
    <row r="1286">
      <c r="AT1286" s="2">
        <f>IF($L1286="","",IFERROR(INDEX('AR SALES'!$H$2:$H$2501,MATCH(""&amp;$L1286,'AR SALES'!$AE$2:$AE$2501,0)),""))</f>
        <v/>
      </c>
      <c r="AU1286" s="2">
        <f>IF($L1286="","",IF($A1286&lt;&gt;"GA","",IF($E1286="FULTON",IF(ISNUMBER(SEARCH("COLLEGE PARK",$AT1286)),"FULTON (COLLEGE PARK)",IF(ISNUMBER(SEARCH("HAPEVILLE",$AT1286)),"FULTON (HAPEVILLE)",IF(ISNUMBER(SEARCH("EAST POINT",$AT1286)),"FULTON (EAST POINT)",IF(ISNUMBER(SEARCH("ATLANTA",$AT1286)),"FULTON (ATL LIMITS)","FULTON")))),IF($E1286="DEKALB",IF(ISNUMBER(SEARCH("ATLANTA",$AT1286)),"DEKALB (ATL LIMITS)","DEKALB"),IF(AND($E1286="CLAYTON",ISNUMBER(SEARCH("COLLEGE PARK",$AT1286))),"CLAYTON (COLLEGE PARK)",$E1286)))))</f>
        <v/>
      </c>
      <c r="AV1286" s="2">
        <f>IF($L1286="","",IF(""&amp;$F1286="2","DIESEL",IF(OR(""&amp;$F1286="G",""&amp;$F1286="H"),"GAS","")))</f>
        <v/>
      </c>
      <c r="AW1286" s="2">
        <f>IF($AV1286="","",$R1286)</f>
        <v/>
      </c>
      <c r="AX1286" s="2">
        <f>IF($AV1286="","",IF($AB1286=0,$R1286,0))</f>
        <v/>
      </c>
      <c r="AY1286" s="2">
        <f>IF($AV1286="","",IF(AND($Z1286=0,COUNTIF('AR SALES'!$L$2:$L$2501,$L1286)=0),"YES",""))</f>
        <v/>
      </c>
      <c r="AZ1286" s="2">
        <f>IF($AV1286="","",IFERROR(VLOOKUP($AU1286,CODES!$A:$B,2,FALSE),"NO CODE"))</f>
        <v/>
      </c>
      <c r="BA1286" s="2">
        <f>IF(""&amp;$F1286&lt;&gt;"4","",IF($AY1286="YES","",IF(ROUND(SUMIFS($AE$2:$AE$4001,$L$2:$L$4001,$L1286,$F$2:$F$4001,"4")-SUMIFS('AR SALES'!$Y$2:$Y$2501,'AR SALES'!$L$2:$L$2501,$L1286,'AR SALES'!$AD$2:$AD$2501,"OFF"),2)=0,"","STALE")))</f>
        <v/>
      </c>
      <c r="BB1286" s="2">
        <f>IF(OR(""&amp;$F1286="2",""&amp;$F1286="4",""&amp;$F1286="G",""&amp;$F1286="H"),IF($AY1286="YES","",IF($AB1286&lt;&gt;0,"",IF(COUNTIFS('AR SALES'!$L$2:$L$2501,$L1286,'AR SALES'!$AD$2:$AD$2501,IF(""&amp;$F1286="4","OFF","ON"),'AR SALES'!$AF$2:$AF$2501,"Y")&gt;0,"","NO EXEMPTION"))),"")</f>
        <v/>
      </c>
    </row>
    <row r="1287">
      <c r="AT1287" s="2">
        <f>IF($L1287="","",IFERROR(INDEX('AR SALES'!$H$2:$H$2501,MATCH(""&amp;$L1287,'AR SALES'!$AE$2:$AE$2501,0)),""))</f>
        <v/>
      </c>
      <c r="AU1287" s="2">
        <f>IF($L1287="","",IF($A1287&lt;&gt;"GA","",IF($E1287="FULTON",IF(ISNUMBER(SEARCH("COLLEGE PARK",$AT1287)),"FULTON (COLLEGE PARK)",IF(ISNUMBER(SEARCH("HAPEVILLE",$AT1287)),"FULTON (HAPEVILLE)",IF(ISNUMBER(SEARCH("EAST POINT",$AT1287)),"FULTON (EAST POINT)",IF(ISNUMBER(SEARCH("ATLANTA",$AT1287)),"FULTON (ATL LIMITS)","FULTON")))),IF($E1287="DEKALB",IF(ISNUMBER(SEARCH("ATLANTA",$AT1287)),"DEKALB (ATL LIMITS)","DEKALB"),IF(AND($E1287="CLAYTON",ISNUMBER(SEARCH("COLLEGE PARK",$AT1287))),"CLAYTON (COLLEGE PARK)",$E1287)))))</f>
        <v/>
      </c>
      <c r="AV1287" s="2">
        <f>IF($L1287="","",IF(""&amp;$F1287="2","DIESEL",IF(OR(""&amp;$F1287="G",""&amp;$F1287="H"),"GAS","")))</f>
        <v/>
      </c>
      <c r="AW1287" s="2">
        <f>IF($AV1287="","",$R1287)</f>
        <v/>
      </c>
      <c r="AX1287" s="2">
        <f>IF($AV1287="","",IF($AB1287=0,$R1287,0))</f>
        <v/>
      </c>
      <c r="AY1287" s="2">
        <f>IF($AV1287="","",IF(AND($Z1287=0,COUNTIF('AR SALES'!$L$2:$L$2501,$L1287)=0),"YES",""))</f>
        <v/>
      </c>
      <c r="AZ1287" s="2">
        <f>IF($AV1287="","",IFERROR(VLOOKUP($AU1287,CODES!$A:$B,2,FALSE),"NO CODE"))</f>
        <v/>
      </c>
      <c r="BA1287" s="2">
        <f>IF(""&amp;$F1287&lt;&gt;"4","",IF($AY1287="YES","",IF(ROUND(SUMIFS($AE$2:$AE$4001,$L$2:$L$4001,$L1287,$F$2:$F$4001,"4")-SUMIFS('AR SALES'!$Y$2:$Y$2501,'AR SALES'!$L$2:$L$2501,$L1287,'AR SALES'!$AD$2:$AD$2501,"OFF"),2)=0,"","STALE")))</f>
        <v/>
      </c>
      <c r="BB1287" s="2">
        <f>IF(OR(""&amp;$F1287="2",""&amp;$F1287="4",""&amp;$F1287="G",""&amp;$F1287="H"),IF($AY1287="YES","",IF($AB1287&lt;&gt;0,"",IF(COUNTIFS('AR SALES'!$L$2:$L$2501,$L1287,'AR SALES'!$AD$2:$AD$2501,IF(""&amp;$F1287="4","OFF","ON"),'AR SALES'!$AF$2:$AF$2501,"Y")&gt;0,"","NO EXEMPTION"))),"")</f>
        <v/>
      </c>
    </row>
    <row r="1288">
      <c r="AT1288" s="2">
        <f>IF($L1288="","",IFERROR(INDEX('AR SALES'!$H$2:$H$2501,MATCH(""&amp;$L1288,'AR SALES'!$AE$2:$AE$2501,0)),""))</f>
        <v/>
      </c>
      <c r="AU1288" s="2">
        <f>IF($L1288="","",IF($A1288&lt;&gt;"GA","",IF($E1288="FULTON",IF(ISNUMBER(SEARCH("COLLEGE PARK",$AT1288)),"FULTON (COLLEGE PARK)",IF(ISNUMBER(SEARCH("HAPEVILLE",$AT1288)),"FULTON (HAPEVILLE)",IF(ISNUMBER(SEARCH("EAST POINT",$AT1288)),"FULTON (EAST POINT)",IF(ISNUMBER(SEARCH("ATLANTA",$AT1288)),"FULTON (ATL LIMITS)","FULTON")))),IF($E1288="DEKALB",IF(ISNUMBER(SEARCH("ATLANTA",$AT1288)),"DEKALB (ATL LIMITS)","DEKALB"),IF(AND($E1288="CLAYTON",ISNUMBER(SEARCH("COLLEGE PARK",$AT1288))),"CLAYTON (COLLEGE PARK)",$E1288)))))</f>
        <v/>
      </c>
      <c r="AV1288" s="2">
        <f>IF($L1288="","",IF(""&amp;$F1288="2","DIESEL",IF(OR(""&amp;$F1288="G",""&amp;$F1288="H"),"GAS","")))</f>
        <v/>
      </c>
      <c r="AW1288" s="2">
        <f>IF($AV1288="","",$R1288)</f>
        <v/>
      </c>
      <c r="AX1288" s="2">
        <f>IF($AV1288="","",IF($AB1288=0,$R1288,0))</f>
        <v/>
      </c>
      <c r="AY1288" s="2">
        <f>IF($AV1288="","",IF(AND($Z1288=0,COUNTIF('AR SALES'!$L$2:$L$2501,$L1288)=0),"YES",""))</f>
        <v/>
      </c>
      <c r="AZ1288" s="2">
        <f>IF($AV1288="","",IFERROR(VLOOKUP($AU1288,CODES!$A:$B,2,FALSE),"NO CODE"))</f>
        <v/>
      </c>
      <c r="BA1288" s="2">
        <f>IF(""&amp;$F1288&lt;&gt;"4","",IF($AY1288="YES","",IF(ROUND(SUMIFS($AE$2:$AE$4001,$L$2:$L$4001,$L1288,$F$2:$F$4001,"4")-SUMIFS('AR SALES'!$Y$2:$Y$2501,'AR SALES'!$L$2:$L$2501,$L1288,'AR SALES'!$AD$2:$AD$2501,"OFF"),2)=0,"","STALE")))</f>
        <v/>
      </c>
      <c r="BB1288" s="2">
        <f>IF(OR(""&amp;$F1288="2",""&amp;$F1288="4",""&amp;$F1288="G",""&amp;$F1288="H"),IF($AY1288="YES","",IF($AB1288&lt;&gt;0,"",IF(COUNTIFS('AR SALES'!$L$2:$L$2501,$L1288,'AR SALES'!$AD$2:$AD$2501,IF(""&amp;$F1288="4","OFF","ON"),'AR SALES'!$AF$2:$AF$2501,"Y")&gt;0,"","NO EXEMPTION"))),"")</f>
        <v/>
      </c>
    </row>
    <row r="1289">
      <c r="AT1289" s="2">
        <f>IF($L1289="","",IFERROR(INDEX('AR SALES'!$H$2:$H$2501,MATCH(""&amp;$L1289,'AR SALES'!$AE$2:$AE$2501,0)),""))</f>
        <v/>
      </c>
      <c r="AU1289" s="2">
        <f>IF($L1289="","",IF($A1289&lt;&gt;"GA","",IF($E1289="FULTON",IF(ISNUMBER(SEARCH("COLLEGE PARK",$AT1289)),"FULTON (COLLEGE PARK)",IF(ISNUMBER(SEARCH("HAPEVILLE",$AT1289)),"FULTON (HAPEVILLE)",IF(ISNUMBER(SEARCH("EAST POINT",$AT1289)),"FULTON (EAST POINT)",IF(ISNUMBER(SEARCH("ATLANTA",$AT1289)),"FULTON (ATL LIMITS)","FULTON")))),IF($E1289="DEKALB",IF(ISNUMBER(SEARCH("ATLANTA",$AT1289)),"DEKALB (ATL LIMITS)","DEKALB"),IF(AND($E1289="CLAYTON",ISNUMBER(SEARCH("COLLEGE PARK",$AT1289))),"CLAYTON (COLLEGE PARK)",$E1289)))))</f>
        <v/>
      </c>
      <c r="AV1289" s="2">
        <f>IF($L1289="","",IF(""&amp;$F1289="2","DIESEL",IF(OR(""&amp;$F1289="G",""&amp;$F1289="H"),"GAS","")))</f>
        <v/>
      </c>
      <c r="AW1289" s="2">
        <f>IF($AV1289="","",$R1289)</f>
        <v/>
      </c>
      <c r="AX1289" s="2">
        <f>IF($AV1289="","",IF($AB1289=0,$R1289,0))</f>
        <v/>
      </c>
      <c r="AY1289" s="2">
        <f>IF($AV1289="","",IF(AND($Z1289=0,COUNTIF('AR SALES'!$L$2:$L$2501,$L1289)=0),"YES",""))</f>
        <v/>
      </c>
      <c r="AZ1289" s="2">
        <f>IF($AV1289="","",IFERROR(VLOOKUP($AU1289,CODES!$A:$B,2,FALSE),"NO CODE"))</f>
        <v/>
      </c>
      <c r="BA1289" s="2">
        <f>IF(""&amp;$F1289&lt;&gt;"4","",IF($AY1289="YES","",IF(ROUND(SUMIFS($AE$2:$AE$4001,$L$2:$L$4001,$L1289,$F$2:$F$4001,"4")-SUMIFS('AR SALES'!$Y$2:$Y$2501,'AR SALES'!$L$2:$L$2501,$L1289,'AR SALES'!$AD$2:$AD$2501,"OFF"),2)=0,"","STALE")))</f>
        <v/>
      </c>
      <c r="BB1289" s="2">
        <f>IF(OR(""&amp;$F1289="2",""&amp;$F1289="4",""&amp;$F1289="G",""&amp;$F1289="H"),IF($AY1289="YES","",IF($AB1289&lt;&gt;0,"",IF(COUNTIFS('AR SALES'!$L$2:$L$2501,$L1289,'AR SALES'!$AD$2:$AD$2501,IF(""&amp;$F1289="4","OFF","ON"),'AR SALES'!$AF$2:$AF$2501,"Y")&gt;0,"","NO EXEMPTION"))),"")</f>
        <v/>
      </c>
    </row>
    <row r="1290">
      <c r="AT1290" s="2">
        <f>IF($L1290="","",IFERROR(INDEX('AR SALES'!$H$2:$H$2501,MATCH(""&amp;$L1290,'AR SALES'!$AE$2:$AE$2501,0)),""))</f>
        <v/>
      </c>
      <c r="AU1290" s="2">
        <f>IF($L1290="","",IF($A1290&lt;&gt;"GA","",IF($E1290="FULTON",IF(ISNUMBER(SEARCH("COLLEGE PARK",$AT1290)),"FULTON (COLLEGE PARK)",IF(ISNUMBER(SEARCH("HAPEVILLE",$AT1290)),"FULTON (HAPEVILLE)",IF(ISNUMBER(SEARCH("EAST POINT",$AT1290)),"FULTON (EAST POINT)",IF(ISNUMBER(SEARCH("ATLANTA",$AT1290)),"FULTON (ATL LIMITS)","FULTON")))),IF($E1290="DEKALB",IF(ISNUMBER(SEARCH("ATLANTA",$AT1290)),"DEKALB (ATL LIMITS)","DEKALB"),IF(AND($E1290="CLAYTON",ISNUMBER(SEARCH("COLLEGE PARK",$AT1290))),"CLAYTON (COLLEGE PARK)",$E1290)))))</f>
        <v/>
      </c>
      <c r="AV1290" s="2">
        <f>IF($L1290="","",IF(""&amp;$F1290="2","DIESEL",IF(OR(""&amp;$F1290="G",""&amp;$F1290="H"),"GAS","")))</f>
        <v/>
      </c>
      <c r="AW1290" s="2">
        <f>IF($AV1290="","",$R1290)</f>
        <v/>
      </c>
      <c r="AX1290" s="2">
        <f>IF($AV1290="","",IF($AB1290=0,$R1290,0))</f>
        <v/>
      </c>
      <c r="AY1290" s="2">
        <f>IF($AV1290="","",IF(AND($Z1290=0,COUNTIF('AR SALES'!$L$2:$L$2501,$L1290)=0),"YES",""))</f>
        <v/>
      </c>
      <c r="AZ1290" s="2">
        <f>IF($AV1290="","",IFERROR(VLOOKUP($AU1290,CODES!$A:$B,2,FALSE),"NO CODE"))</f>
        <v/>
      </c>
      <c r="BA1290" s="2">
        <f>IF(""&amp;$F1290&lt;&gt;"4","",IF($AY1290="YES","",IF(ROUND(SUMIFS($AE$2:$AE$4001,$L$2:$L$4001,$L1290,$F$2:$F$4001,"4")-SUMIFS('AR SALES'!$Y$2:$Y$2501,'AR SALES'!$L$2:$L$2501,$L1290,'AR SALES'!$AD$2:$AD$2501,"OFF"),2)=0,"","STALE")))</f>
        <v/>
      </c>
      <c r="BB1290" s="2">
        <f>IF(OR(""&amp;$F1290="2",""&amp;$F1290="4",""&amp;$F1290="G",""&amp;$F1290="H"),IF($AY1290="YES","",IF($AB1290&lt;&gt;0,"",IF(COUNTIFS('AR SALES'!$L$2:$L$2501,$L1290,'AR SALES'!$AD$2:$AD$2501,IF(""&amp;$F1290="4","OFF","ON"),'AR SALES'!$AF$2:$AF$2501,"Y")&gt;0,"","NO EXEMPTION"))),"")</f>
        <v/>
      </c>
    </row>
    <row r="1291">
      <c r="AT1291" s="2">
        <f>IF($L1291="","",IFERROR(INDEX('AR SALES'!$H$2:$H$2501,MATCH(""&amp;$L1291,'AR SALES'!$AE$2:$AE$2501,0)),""))</f>
        <v/>
      </c>
      <c r="AU1291" s="2">
        <f>IF($L1291="","",IF($A1291&lt;&gt;"GA","",IF($E1291="FULTON",IF(ISNUMBER(SEARCH("COLLEGE PARK",$AT1291)),"FULTON (COLLEGE PARK)",IF(ISNUMBER(SEARCH("HAPEVILLE",$AT1291)),"FULTON (HAPEVILLE)",IF(ISNUMBER(SEARCH("EAST POINT",$AT1291)),"FULTON (EAST POINT)",IF(ISNUMBER(SEARCH("ATLANTA",$AT1291)),"FULTON (ATL LIMITS)","FULTON")))),IF($E1291="DEKALB",IF(ISNUMBER(SEARCH("ATLANTA",$AT1291)),"DEKALB (ATL LIMITS)","DEKALB"),IF(AND($E1291="CLAYTON",ISNUMBER(SEARCH("COLLEGE PARK",$AT1291))),"CLAYTON (COLLEGE PARK)",$E1291)))))</f>
        <v/>
      </c>
      <c r="AV1291" s="2">
        <f>IF($L1291="","",IF(""&amp;$F1291="2","DIESEL",IF(OR(""&amp;$F1291="G",""&amp;$F1291="H"),"GAS","")))</f>
        <v/>
      </c>
      <c r="AW1291" s="2">
        <f>IF($AV1291="","",$R1291)</f>
        <v/>
      </c>
      <c r="AX1291" s="2">
        <f>IF($AV1291="","",IF($AB1291=0,$R1291,0))</f>
        <v/>
      </c>
      <c r="AY1291" s="2">
        <f>IF($AV1291="","",IF(AND($Z1291=0,COUNTIF('AR SALES'!$L$2:$L$2501,$L1291)=0),"YES",""))</f>
        <v/>
      </c>
      <c r="AZ1291" s="2">
        <f>IF($AV1291="","",IFERROR(VLOOKUP($AU1291,CODES!$A:$B,2,FALSE),"NO CODE"))</f>
        <v/>
      </c>
      <c r="BA1291" s="2">
        <f>IF(""&amp;$F1291&lt;&gt;"4","",IF($AY1291="YES","",IF(ROUND(SUMIFS($AE$2:$AE$4001,$L$2:$L$4001,$L1291,$F$2:$F$4001,"4")-SUMIFS('AR SALES'!$Y$2:$Y$2501,'AR SALES'!$L$2:$L$2501,$L1291,'AR SALES'!$AD$2:$AD$2501,"OFF"),2)=0,"","STALE")))</f>
        <v/>
      </c>
      <c r="BB1291" s="2">
        <f>IF(OR(""&amp;$F1291="2",""&amp;$F1291="4",""&amp;$F1291="G",""&amp;$F1291="H"),IF($AY1291="YES","",IF($AB1291&lt;&gt;0,"",IF(COUNTIFS('AR SALES'!$L$2:$L$2501,$L1291,'AR SALES'!$AD$2:$AD$2501,IF(""&amp;$F1291="4","OFF","ON"),'AR SALES'!$AF$2:$AF$2501,"Y")&gt;0,"","NO EXEMPTION"))),"")</f>
        <v/>
      </c>
    </row>
    <row r="1292">
      <c r="AT1292" s="2">
        <f>IF($L1292="","",IFERROR(INDEX('AR SALES'!$H$2:$H$2501,MATCH(""&amp;$L1292,'AR SALES'!$AE$2:$AE$2501,0)),""))</f>
        <v/>
      </c>
      <c r="AU1292" s="2">
        <f>IF($L1292="","",IF($A1292&lt;&gt;"GA","",IF($E1292="FULTON",IF(ISNUMBER(SEARCH("COLLEGE PARK",$AT1292)),"FULTON (COLLEGE PARK)",IF(ISNUMBER(SEARCH("HAPEVILLE",$AT1292)),"FULTON (HAPEVILLE)",IF(ISNUMBER(SEARCH("EAST POINT",$AT1292)),"FULTON (EAST POINT)",IF(ISNUMBER(SEARCH("ATLANTA",$AT1292)),"FULTON (ATL LIMITS)","FULTON")))),IF($E1292="DEKALB",IF(ISNUMBER(SEARCH("ATLANTA",$AT1292)),"DEKALB (ATL LIMITS)","DEKALB"),IF(AND($E1292="CLAYTON",ISNUMBER(SEARCH("COLLEGE PARK",$AT1292))),"CLAYTON (COLLEGE PARK)",$E1292)))))</f>
        <v/>
      </c>
      <c r="AV1292" s="2">
        <f>IF($L1292="","",IF(""&amp;$F1292="2","DIESEL",IF(OR(""&amp;$F1292="G",""&amp;$F1292="H"),"GAS","")))</f>
        <v/>
      </c>
      <c r="AW1292" s="2">
        <f>IF($AV1292="","",$R1292)</f>
        <v/>
      </c>
      <c r="AX1292" s="2">
        <f>IF($AV1292="","",IF($AB1292=0,$R1292,0))</f>
        <v/>
      </c>
      <c r="AY1292" s="2">
        <f>IF($AV1292="","",IF(AND($Z1292=0,COUNTIF('AR SALES'!$L$2:$L$2501,$L1292)=0),"YES",""))</f>
        <v/>
      </c>
      <c r="AZ1292" s="2">
        <f>IF($AV1292="","",IFERROR(VLOOKUP($AU1292,CODES!$A:$B,2,FALSE),"NO CODE"))</f>
        <v/>
      </c>
      <c r="BA1292" s="2">
        <f>IF(""&amp;$F1292&lt;&gt;"4","",IF($AY1292="YES","",IF(ROUND(SUMIFS($AE$2:$AE$4001,$L$2:$L$4001,$L1292,$F$2:$F$4001,"4")-SUMIFS('AR SALES'!$Y$2:$Y$2501,'AR SALES'!$L$2:$L$2501,$L1292,'AR SALES'!$AD$2:$AD$2501,"OFF"),2)=0,"","STALE")))</f>
        <v/>
      </c>
      <c r="BB1292" s="2">
        <f>IF(OR(""&amp;$F1292="2",""&amp;$F1292="4",""&amp;$F1292="G",""&amp;$F1292="H"),IF($AY1292="YES","",IF($AB1292&lt;&gt;0,"",IF(COUNTIFS('AR SALES'!$L$2:$L$2501,$L1292,'AR SALES'!$AD$2:$AD$2501,IF(""&amp;$F1292="4","OFF","ON"),'AR SALES'!$AF$2:$AF$2501,"Y")&gt;0,"","NO EXEMPTION"))),"")</f>
        <v/>
      </c>
    </row>
    <row r="1293">
      <c r="AT1293" s="2">
        <f>IF($L1293="","",IFERROR(INDEX('AR SALES'!$H$2:$H$2501,MATCH(""&amp;$L1293,'AR SALES'!$AE$2:$AE$2501,0)),""))</f>
        <v/>
      </c>
      <c r="AU1293" s="2">
        <f>IF($L1293="","",IF($A1293&lt;&gt;"GA","",IF($E1293="FULTON",IF(ISNUMBER(SEARCH("COLLEGE PARK",$AT1293)),"FULTON (COLLEGE PARK)",IF(ISNUMBER(SEARCH("HAPEVILLE",$AT1293)),"FULTON (HAPEVILLE)",IF(ISNUMBER(SEARCH("EAST POINT",$AT1293)),"FULTON (EAST POINT)",IF(ISNUMBER(SEARCH("ATLANTA",$AT1293)),"FULTON (ATL LIMITS)","FULTON")))),IF($E1293="DEKALB",IF(ISNUMBER(SEARCH("ATLANTA",$AT1293)),"DEKALB (ATL LIMITS)","DEKALB"),IF(AND($E1293="CLAYTON",ISNUMBER(SEARCH("COLLEGE PARK",$AT1293))),"CLAYTON (COLLEGE PARK)",$E1293)))))</f>
        <v/>
      </c>
      <c r="AV1293" s="2">
        <f>IF($L1293="","",IF(""&amp;$F1293="2","DIESEL",IF(OR(""&amp;$F1293="G",""&amp;$F1293="H"),"GAS","")))</f>
        <v/>
      </c>
      <c r="AW1293" s="2">
        <f>IF($AV1293="","",$R1293)</f>
        <v/>
      </c>
      <c r="AX1293" s="2">
        <f>IF($AV1293="","",IF($AB1293=0,$R1293,0))</f>
        <v/>
      </c>
      <c r="AY1293" s="2">
        <f>IF($AV1293="","",IF(AND($Z1293=0,COUNTIF('AR SALES'!$L$2:$L$2501,$L1293)=0),"YES",""))</f>
        <v/>
      </c>
      <c r="AZ1293" s="2">
        <f>IF($AV1293="","",IFERROR(VLOOKUP($AU1293,CODES!$A:$B,2,FALSE),"NO CODE"))</f>
        <v/>
      </c>
      <c r="BA1293" s="2">
        <f>IF(""&amp;$F1293&lt;&gt;"4","",IF($AY1293="YES","",IF(ROUND(SUMIFS($AE$2:$AE$4001,$L$2:$L$4001,$L1293,$F$2:$F$4001,"4")-SUMIFS('AR SALES'!$Y$2:$Y$2501,'AR SALES'!$L$2:$L$2501,$L1293,'AR SALES'!$AD$2:$AD$2501,"OFF"),2)=0,"","STALE")))</f>
        <v/>
      </c>
      <c r="BB1293" s="2">
        <f>IF(OR(""&amp;$F1293="2",""&amp;$F1293="4",""&amp;$F1293="G",""&amp;$F1293="H"),IF($AY1293="YES","",IF($AB1293&lt;&gt;0,"",IF(COUNTIFS('AR SALES'!$L$2:$L$2501,$L1293,'AR SALES'!$AD$2:$AD$2501,IF(""&amp;$F1293="4","OFF","ON"),'AR SALES'!$AF$2:$AF$2501,"Y")&gt;0,"","NO EXEMPTION"))),"")</f>
        <v/>
      </c>
    </row>
    <row r="1294">
      <c r="AT1294" s="2">
        <f>IF($L1294="","",IFERROR(INDEX('AR SALES'!$H$2:$H$2501,MATCH(""&amp;$L1294,'AR SALES'!$AE$2:$AE$2501,0)),""))</f>
        <v/>
      </c>
      <c r="AU1294" s="2">
        <f>IF($L1294="","",IF($A1294&lt;&gt;"GA","",IF($E1294="FULTON",IF(ISNUMBER(SEARCH("COLLEGE PARK",$AT1294)),"FULTON (COLLEGE PARK)",IF(ISNUMBER(SEARCH("HAPEVILLE",$AT1294)),"FULTON (HAPEVILLE)",IF(ISNUMBER(SEARCH("EAST POINT",$AT1294)),"FULTON (EAST POINT)",IF(ISNUMBER(SEARCH("ATLANTA",$AT1294)),"FULTON (ATL LIMITS)","FULTON")))),IF($E1294="DEKALB",IF(ISNUMBER(SEARCH("ATLANTA",$AT1294)),"DEKALB (ATL LIMITS)","DEKALB"),IF(AND($E1294="CLAYTON",ISNUMBER(SEARCH("COLLEGE PARK",$AT1294))),"CLAYTON (COLLEGE PARK)",$E1294)))))</f>
        <v/>
      </c>
      <c r="AV1294" s="2">
        <f>IF($L1294="","",IF(""&amp;$F1294="2","DIESEL",IF(OR(""&amp;$F1294="G",""&amp;$F1294="H"),"GAS","")))</f>
        <v/>
      </c>
      <c r="AW1294" s="2">
        <f>IF($AV1294="","",$R1294)</f>
        <v/>
      </c>
      <c r="AX1294" s="2">
        <f>IF($AV1294="","",IF($AB1294=0,$R1294,0))</f>
        <v/>
      </c>
      <c r="AY1294" s="2">
        <f>IF($AV1294="","",IF(AND($Z1294=0,COUNTIF('AR SALES'!$L$2:$L$2501,$L1294)=0),"YES",""))</f>
        <v/>
      </c>
      <c r="AZ1294" s="2">
        <f>IF($AV1294="","",IFERROR(VLOOKUP($AU1294,CODES!$A:$B,2,FALSE),"NO CODE"))</f>
        <v/>
      </c>
      <c r="BA1294" s="2">
        <f>IF(""&amp;$F1294&lt;&gt;"4","",IF($AY1294="YES","",IF(ROUND(SUMIFS($AE$2:$AE$4001,$L$2:$L$4001,$L1294,$F$2:$F$4001,"4")-SUMIFS('AR SALES'!$Y$2:$Y$2501,'AR SALES'!$L$2:$L$2501,$L1294,'AR SALES'!$AD$2:$AD$2501,"OFF"),2)=0,"","STALE")))</f>
        <v/>
      </c>
      <c r="BB1294" s="2">
        <f>IF(OR(""&amp;$F1294="2",""&amp;$F1294="4",""&amp;$F1294="G",""&amp;$F1294="H"),IF($AY1294="YES","",IF($AB1294&lt;&gt;0,"",IF(COUNTIFS('AR SALES'!$L$2:$L$2501,$L1294,'AR SALES'!$AD$2:$AD$2501,IF(""&amp;$F1294="4","OFF","ON"),'AR SALES'!$AF$2:$AF$2501,"Y")&gt;0,"","NO EXEMPTION"))),"")</f>
        <v/>
      </c>
    </row>
    <row r="1295">
      <c r="AT1295" s="2">
        <f>IF($L1295="","",IFERROR(INDEX('AR SALES'!$H$2:$H$2501,MATCH(""&amp;$L1295,'AR SALES'!$AE$2:$AE$2501,0)),""))</f>
        <v/>
      </c>
      <c r="AU1295" s="2">
        <f>IF($L1295="","",IF($A1295&lt;&gt;"GA","",IF($E1295="FULTON",IF(ISNUMBER(SEARCH("COLLEGE PARK",$AT1295)),"FULTON (COLLEGE PARK)",IF(ISNUMBER(SEARCH("HAPEVILLE",$AT1295)),"FULTON (HAPEVILLE)",IF(ISNUMBER(SEARCH("EAST POINT",$AT1295)),"FULTON (EAST POINT)",IF(ISNUMBER(SEARCH("ATLANTA",$AT1295)),"FULTON (ATL LIMITS)","FULTON")))),IF($E1295="DEKALB",IF(ISNUMBER(SEARCH("ATLANTA",$AT1295)),"DEKALB (ATL LIMITS)","DEKALB"),IF(AND($E1295="CLAYTON",ISNUMBER(SEARCH("COLLEGE PARK",$AT1295))),"CLAYTON (COLLEGE PARK)",$E1295)))))</f>
        <v/>
      </c>
      <c r="AV1295" s="2">
        <f>IF($L1295="","",IF(""&amp;$F1295="2","DIESEL",IF(OR(""&amp;$F1295="G",""&amp;$F1295="H"),"GAS","")))</f>
        <v/>
      </c>
      <c r="AW1295" s="2">
        <f>IF($AV1295="","",$R1295)</f>
        <v/>
      </c>
      <c r="AX1295" s="2">
        <f>IF($AV1295="","",IF($AB1295=0,$R1295,0))</f>
        <v/>
      </c>
      <c r="AY1295" s="2">
        <f>IF($AV1295="","",IF(AND($Z1295=0,COUNTIF('AR SALES'!$L$2:$L$2501,$L1295)=0),"YES",""))</f>
        <v/>
      </c>
      <c r="AZ1295" s="2">
        <f>IF($AV1295="","",IFERROR(VLOOKUP($AU1295,CODES!$A:$B,2,FALSE),"NO CODE"))</f>
        <v/>
      </c>
      <c r="BA1295" s="2">
        <f>IF(""&amp;$F1295&lt;&gt;"4","",IF($AY1295="YES","",IF(ROUND(SUMIFS($AE$2:$AE$4001,$L$2:$L$4001,$L1295,$F$2:$F$4001,"4")-SUMIFS('AR SALES'!$Y$2:$Y$2501,'AR SALES'!$L$2:$L$2501,$L1295,'AR SALES'!$AD$2:$AD$2501,"OFF"),2)=0,"","STALE")))</f>
        <v/>
      </c>
      <c r="BB1295" s="2">
        <f>IF(OR(""&amp;$F1295="2",""&amp;$F1295="4",""&amp;$F1295="G",""&amp;$F1295="H"),IF($AY1295="YES","",IF($AB1295&lt;&gt;0,"",IF(COUNTIFS('AR SALES'!$L$2:$L$2501,$L1295,'AR SALES'!$AD$2:$AD$2501,IF(""&amp;$F1295="4","OFF","ON"),'AR SALES'!$AF$2:$AF$2501,"Y")&gt;0,"","NO EXEMPTION"))),"")</f>
        <v/>
      </c>
    </row>
    <row r="1296">
      <c r="AT1296" s="2">
        <f>IF($L1296="","",IFERROR(INDEX('AR SALES'!$H$2:$H$2501,MATCH(""&amp;$L1296,'AR SALES'!$AE$2:$AE$2501,0)),""))</f>
        <v/>
      </c>
      <c r="AU1296" s="2">
        <f>IF($L1296="","",IF($A1296&lt;&gt;"GA","",IF($E1296="FULTON",IF(ISNUMBER(SEARCH("COLLEGE PARK",$AT1296)),"FULTON (COLLEGE PARK)",IF(ISNUMBER(SEARCH("HAPEVILLE",$AT1296)),"FULTON (HAPEVILLE)",IF(ISNUMBER(SEARCH("EAST POINT",$AT1296)),"FULTON (EAST POINT)",IF(ISNUMBER(SEARCH("ATLANTA",$AT1296)),"FULTON (ATL LIMITS)","FULTON")))),IF($E1296="DEKALB",IF(ISNUMBER(SEARCH("ATLANTA",$AT1296)),"DEKALB (ATL LIMITS)","DEKALB"),IF(AND($E1296="CLAYTON",ISNUMBER(SEARCH("COLLEGE PARK",$AT1296))),"CLAYTON (COLLEGE PARK)",$E1296)))))</f>
        <v/>
      </c>
      <c r="AV1296" s="2">
        <f>IF($L1296="","",IF(""&amp;$F1296="2","DIESEL",IF(OR(""&amp;$F1296="G",""&amp;$F1296="H"),"GAS","")))</f>
        <v/>
      </c>
      <c r="AW1296" s="2">
        <f>IF($AV1296="","",$R1296)</f>
        <v/>
      </c>
      <c r="AX1296" s="2">
        <f>IF($AV1296="","",IF($AB1296=0,$R1296,0))</f>
        <v/>
      </c>
      <c r="AY1296" s="2">
        <f>IF($AV1296="","",IF(AND($Z1296=0,COUNTIF('AR SALES'!$L$2:$L$2501,$L1296)=0),"YES",""))</f>
        <v/>
      </c>
      <c r="AZ1296" s="2">
        <f>IF($AV1296="","",IFERROR(VLOOKUP($AU1296,CODES!$A:$B,2,FALSE),"NO CODE"))</f>
        <v/>
      </c>
      <c r="BA1296" s="2">
        <f>IF(""&amp;$F1296&lt;&gt;"4","",IF($AY1296="YES","",IF(ROUND(SUMIFS($AE$2:$AE$4001,$L$2:$L$4001,$L1296,$F$2:$F$4001,"4")-SUMIFS('AR SALES'!$Y$2:$Y$2501,'AR SALES'!$L$2:$L$2501,$L1296,'AR SALES'!$AD$2:$AD$2501,"OFF"),2)=0,"","STALE")))</f>
        <v/>
      </c>
      <c r="BB1296" s="2">
        <f>IF(OR(""&amp;$F1296="2",""&amp;$F1296="4",""&amp;$F1296="G",""&amp;$F1296="H"),IF($AY1296="YES","",IF($AB1296&lt;&gt;0,"",IF(COUNTIFS('AR SALES'!$L$2:$L$2501,$L1296,'AR SALES'!$AD$2:$AD$2501,IF(""&amp;$F1296="4","OFF","ON"),'AR SALES'!$AF$2:$AF$2501,"Y")&gt;0,"","NO EXEMPTION"))),"")</f>
        <v/>
      </c>
    </row>
    <row r="1297">
      <c r="AT1297" s="2">
        <f>IF($L1297="","",IFERROR(INDEX('AR SALES'!$H$2:$H$2501,MATCH(""&amp;$L1297,'AR SALES'!$AE$2:$AE$2501,0)),""))</f>
        <v/>
      </c>
      <c r="AU1297" s="2">
        <f>IF($L1297="","",IF($A1297&lt;&gt;"GA","",IF($E1297="FULTON",IF(ISNUMBER(SEARCH("COLLEGE PARK",$AT1297)),"FULTON (COLLEGE PARK)",IF(ISNUMBER(SEARCH("HAPEVILLE",$AT1297)),"FULTON (HAPEVILLE)",IF(ISNUMBER(SEARCH("EAST POINT",$AT1297)),"FULTON (EAST POINT)",IF(ISNUMBER(SEARCH("ATLANTA",$AT1297)),"FULTON (ATL LIMITS)","FULTON")))),IF($E1297="DEKALB",IF(ISNUMBER(SEARCH("ATLANTA",$AT1297)),"DEKALB (ATL LIMITS)","DEKALB"),IF(AND($E1297="CLAYTON",ISNUMBER(SEARCH("COLLEGE PARK",$AT1297))),"CLAYTON (COLLEGE PARK)",$E1297)))))</f>
        <v/>
      </c>
      <c r="AV1297" s="2">
        <f>IF($L1297="","",IF(""&amp;$F1297="2","DIESEL",IF(OR(""&amp;$F1297="G",""&amp;$F1297="H"),"GAS","")))</f>
        <v/>
      </c>
      <c r="AW1297" s="2">
        <f>IF($AV1297="","",$R1297)</f>
        <v/>
      </c>
      <c r="AX1297" s="2">
        <f>IF($AV1297="","",IF($AB1297=0,$R1297,0))</f>
        <v/>
      </c>
      <c r="AY1297" s="2">
        <f>IF($AV1297="","",IF(AND($Z1297=0,COUNTIF('AR SALES'!$L$2:$L$2501,$L1297)=0),"YES",""))</f>
        <v/>
      </c>
      <c r="AZ1297" s="2">
        <f>IF($AV1297="","",IFERROR(VLOOKUP($AU1297,CODES!$A:$B,2,FALSE),"NO CODE"))</f>
        <v/>
      </c>
      <c r="BA1297" s="2">
        <f>IF(""&amp;$F1297&lt;&gt;"4","",IF($AY1297="YES","",IF(ROUND(SUMIFS($AE$2:$AE$4001,$L$2:$L$4001,$L1297,$F$2:$F$4001,"4")-SUMIFS('AR SALES'!$Y$2:$Y$2501,'AR SALES'!$L$2:$L$2501,$L1297,'AR SALES'!$AD$2:$AD$2501,"OFF"),2)=0,"","STALE")))</f>
        <v/>
      </c>
      <c r="BB1297" s="2">
        <f>IF(OR(""&amp;$F1297="2",""&amp;$F1297="4",""&amp;$F1297="G",""&amp;$F1297="H"),IF($AY1297="YES","",IF($AB1297&lt;&gt;0,"",IF(COUNTIFS('AR SALES'!$L$2:$L$2501,$L1297,'AR SALES'!$AD$2:$AD$2501,IF(""&amp;$F1297="4","OFF","ON"),'AR SALES'!$AF$2:$AF$2501,"Y")&gt;0,"","NO EXEMPTION"))),"")</f>
        <v/>
      </c>
    </row>
    <row r="1298">
      <c r="AT1298" s="2">
        <f>IF($L1298="","",IFERROR(INDEX('AR SALES'!$H$2:$H$2501,MATCH(""&amp;$L1298,'AR SALES'!$AE$2:$AE$2501,0)),""))</f>
        <v/>
      </c>
      <c r="AU1298" s="2">
        <f>IF($L1298="","",IF($A1298&lt;&gt;"GA","",IF($E1298="FULTON",IF(ISNUMBER(SEARCH("COLLEGE PARK",$AT1298)),"FULTON (COLLEGE PARK)",IF(ISNUMBER(SEARCH("HAPEVILLE",$AT1298)),"FULTON (HAPEVILLE)",IF(ISNUMBER(SEARCH("EAST POINT",$AT1298)),"FULTON (EAST POINT)",IF(ISNUMBER(SEARCH("ATLANTA",$AT1298)),"FULTON (ATL LIMITS)","FULTON")))),IF($E1298="DEKALB",IF(ISNUMBER(SEARCH("ATLANTA",$AT1298)),"DEKALB (ATL LIMITS)","DEKALB"),IF(AND($E1298="CLAYTON",ISNUMBER(SEARCH("COLLEGE PARK",$AT1298))),"CLAYTON (COLLEGE PARK)",$E1298)))))</f>
        <v/>
      </c>
      <c r="AV1298" s="2">
        <f>IF($L1298="","",IF(""&amp;$F1298="2","DIESEL",IF(OR(""&amp;$F1298="G",""&amp;$F1298="H"),"GAS","")))</f>
        <v/>
      </c>
      <c r="AW1298" s="2">
        <f>IF($AV1298="","",$R1298)</f>
        <v/>
      </c>
      <c r="AX1298" s="2">
        <f>IF($AV1298="","",IF($AB1298=0,$R1298,0))</f>
        <v/>
      </c>
      <c r="AY1298" s="2">
        <f>IF($AV1298="","",IF(AND($Z1298=0,COUNTIF('AR SALES'!$L$2:$L$2501,$L1298)=0),"YES",""))</f>
        <v/>
      </c>
      <c r="AZ1298" s="2">
        <f>IF($AV1298="","",IFERROR(VLOOKUP($AU1298,CODES!$A:$B,2,FALSE),"NO CODE"))</f>
        <v/>
      </c>
      <c r="BA1298" s="2">
        <f>IF(""&amp;$F1298&lt;&gt;"4","",IF($AY1298="YES","",IF(ROUND(SUMIFS($AE$2:$AE$4001,$L$2:$L$4001,$L1298,$F$2:$F$4001,"4")-SUMIFS('AR SALES'!$Y$2:$Y$2501,'AR SALES'!$L$2:$L$2501,$L1298,'AR SALES'!$AD$2:$AD$2501,"OFF"),2)=0,"","STALE")))</f>
        <v/>
      </c>
      <c r="BB1298" s="2">
        <f>IF(OR(""&amp;$F1298="2",""&amp;$F1298="4",""&amp;$F1298="G",""&amp;$F1298="H"),IF($AY1298="YES","",IF($AB1298&lt;&gt;0,"",IF(COUNTIFS('AR SALES'!$L$2:$L$2501,$L1298,'AR SALES'!$AD$2:$AD$2501,IF(""&amp;$F1298="4","OFF","ON"),'AR SALES'!$AF$2:$AF$2501,"Y")&gt;0,"","NO EXEMPTION"))),"")</f>
        <v/>
      </c>
    </row>
    <row r="1299">
      <c r="AT1299" s="2">
        <f>IF($L1299="","",IFERROR(INDEX('AR SALES'!$H$2:$H$2501,MATCH(""&amp;$L1299,'AR SALES'!$AE$2:$AE$2501,0)),""))</f>
        <v/>
      </c>
      <c r="AU1299" s="2">
        <f>IF($L1299="","",IF($A1299&lt;&gt;"GA","",IF($E1299="FULTON",IF(ISNUMBER(SEARCH("COLLEGE PARK",$AT1299)),"FULTON (COLLEGE PARK)",IF(ISNUMBER(SEARCH("HAPEVILLE",$AT1299)),"FULTON (HAPEVILLE)",IF(ISNUMBER(SEARCH("EAST POINT",$AT1299)),"FULTON (EAST POINT)",IF(ISNUMBER(SEARCH("ATLANTA",$AT1299)),"FULTON (ATL LIMITS)","FULTON")))),IF($E1299="DEKALB",IF(ISNUMBER(SEARCH("ATLANTA",$AT1299)),"DEKALB (ATL LIMITS)","DEKALB"),IF(AND($E1299="CLAYTON",ISNUMBER(SEARCH("COLLEGE PARK",$AT1299))),"CLAYTON (COLLEGE PARK)",$E1299)))))</f>
        <v/>
      </c>
      <c r="AV1299" s="2">
        <f>IF($L1299="","",IF(""&amp;$F1299="2","DIESEL",IF(OR(""&amp;$F1299="G",""&amp;$F1299="H"),"GAS","")))</f>
        <v/>
      </c>
      <c r="AW1299" s="2">
        <f>IF($AV1299="","",$R1299)</f>
        <v/>
      </c>
      <c r="AX1299" s="2">
        <f>IF($AV1299="","",IF($AB1299=0,$R1299,0))</f>
        <v/>
      </c>
      <c r="AY1299" s="2">
        <f>IF($AV1299="","",IF(AND($Z1299=0,COUNTIF('AR SALES'!$L$2:$L$2501,$L1299)=0),"YES",""))</f>
        <v/>
      </c>
      <c r="AZ1299" s="2">
        <f>IF($AV1299="","",IFERROR(VLOOKUP($AU1299,CODES!$A:$B,2,FALSE),"NO CODE"))</f>
        <v/>
      </c>
      <c r="BA1299" s="2">
        <f>IF(""&amp;$F1299&lt;&gt;"4","",IF($AY1299="YES","",IF(ROUND(SUMIFS($AE$2:$AE$4001,$L$2:$L$4001,$L1299,$F$2:$F$4001,"4")-SUMIFS('AR SALES'!$Y$2:$Y$2501,'AR SALES'!$L$2:$L$2501,$L1299,'AR SALES'!$AD$2:$AD$2501,"OFF"),2)=0,"","STALE")))</f>
        <v/>
      </c>
      <c r="BB1299" s="2">
        <f>IF(OR(""&amp;$F1299="2",""&amp;$F1299="4",""&amp;$F1299="G",""&amp;$F1299="H"),IF($AY1299="YES","",IF($AB1299&lt;&gt;0,"",IF(COUNTIFS('AR SALES'!$L$2:$L$2501,$L1299,'AR SALES'!$AD$2:$AD$2501,IF(""&amp;$F1299="4","OFF","ON"),'AR SALES'!$AF$2:$AF$2501,"Y")&gt;0,"","NO EXEMPTION"))),"")</f>
        <v/>
      </c>
    </row>
    <row r="1300">
      <c r="AT1300" s="2">
        <f>IF($L1300="","",IFERROR(INDEX('AR SALES'!$H$2:$H$2501,MATCH(""&amp;$L1300,'AR SALES'!$AE$2:$AE$2501,0)),""))</f>
        <v/>
      </c>
      <c r="AU1300" s="2">
        <f>IF($L1300="","",IF($A1300&lt;&gt;"GA","",IF($E1300="FULTON",IF(ISNUMBER(SEARCH("COLLEGE PARK",$AT1300)),"FULTON (COLLEGE PARK)",IF(ISNUMBER(SEARCH("HAPEVILLE",$AT1300)),"FULTON (HAPEVILLE)",IF(ISNUMBER(SEARCH("EAST POINT",$AT1300)),"FULTON (EAST POINT)",IF(ISNUMBER(SEARCH("ATLANTA",$AT1300)),"FULTON (ATL LIMITS)","FULTON")))),IF($E1300="DEKALB",IF(ISNUMBER(SEARCH("ATLANTA",$AT1300)),"DEKALB (ATL LIMITS)","DEKALB"),IF(AND($E1300="CLAYTON",ISNUMBER(SEARCH("COLLEGE PARK",$AT1300))),"CLAYTON (COLLEGE PARK)",$E1300)))))</f>
        <v/>
      </c>
      <c r="AV1300" s="2">
        <f>IF($L1300="","",IF(""&amp;$F1300="2","DIESEL",IF(OR(""&amp;$F1300="G",""&amp;$F1300="H"),"GAS","")))</f>
        <v/>
      </c>
      <c r="AW1300" s="2">
        <f>IF($AV1300="","",$R1300)</f>
        <v/>
      </c>
      <c r="AX1300" s="2">
        <f>IF($AV1300="","",IF($AB1300=0,$R1300,0))</f>
        <v/>
      </c>
      <c r="AY1300" s="2">
        <f>IF($AV1300="","",IF(AND($Z1300=0,COUNTIF('AR SALES'!$L$2:$L$2501,$L1300)=0),"YES",""))</f>
        <v/>
      </c>
      <c r="AZ1300" s="2">
        <f>IF($AV1300="","",IFERROR(VLOOKUP($AU1300,CODES!$A:$B,2,FALSE),"NO CODE"))</f>
        <v/>
      </c>
      <c r="BA1300" s="2">
        <f>IF(""&amp;$F1300&lt;&gt;"4","",IF($AY1300="YES","",IF(ROUND(SUMIFS($AE$2:$AE$4001,$L$2:$L$4001,$L1300,$F$2:$F$4001,"4")-SUMIFS('AR SALES'!$Y$2:$Y$2501,'AR SALES'!$L$2:$L$2501,$L1300,'AR SALES'!$AD$2:$AD$2501,"OFF"),2)=0,"","STALE")))</f>
        <v/>
      </c>
      <c r="BB1300" s="2">
        <f>IF(OR(""&amp;$F1300="2",""&amp;$F1300="4",""&amp;$F1300="G",""&amp;$F1300="H"),IF($AY1300="YES","",IF($AB1300&lt;&gt;0,"",IF(COUNTIFS('AR SALES'!$L$2:$L$2501,$L1300,'AR SALES'!$AD$2:$AD$2501,IF(""&amp;$F1300="4","OFF","ON"),'AR SALES'!$AF$2:$AF$2501,"Y")&gt;0,"","NO EXEMPTION"))),"")</f>
        <v/>
      </c>
    </row>
    <row r="1301">
      <c r="AT1301" s="2">
        <f>IF($L1301="","",IFERROR(INDEX('AR SALES'!$H$2:$H$2501,MATCH(""&amp;$L1301,'AR SALES'!$AE$2:$AE$2501,0)),""))</f>
        <v/>
      </c>
      <c r="AU1301" s="2">
        <f>IF($L1301="","",IF($A1301&lt;&gt;"GA","",IF($E1301="FULTON",IF(ISNUMBER(SEARCH("COLLEGE PARK",$AT1301)),"FULTON (COLLEGE PARK)",IF(ISNUMBER(SEARCH("HAPEVILLE",$AT1301)),"FULTON (HAPEVILLE)",IF(ISNUMBER(SEARCH("EAST POINT",$AT1301)),"FULTON (EAST POINT)",IF(ISNUMBER(SEARCH("ATLANTA",$AT1301)),"FULTON (ATL LIMITS)","FULTON")))),IF($E1301="DEKALB",IF(ISNUMBER(SEARCH("ATLANTA",$AT1301)),"DEKALB (ATL LIMITS)","DEKALB"),IF(AND($E1301="CLAYTON",ISNUMBER(SEARCH("COLLEGE PARK",$AT1301))),"CLAYTON (COLLEGE PARK)",$E1301)))))</f>
        <v/>
      </c>
      <c r="AV1301" s="2">
        <f>IF($L1301="","",IF(""&amp;$F1301="2","DIESEL",IF(OR(""&amp;$F1301="G",""&amp;$F1301="H"),"GAS","")))</f>
        <v/>
      </c>
      <c r="AW1301" s="2">
        <f>IF($AV1301="","",$R1301)</f>
        <v/>
      </c>
      <c r="AX1301" s="2">
        <f>IF($AV1301="","",IF($AB1301=0,$R1301,0))</f>
        <v/>
      </c>
      <c r="AY1301" s="2">
        <f>IF($AV1301="","",IF(AND($Z1301=0,COUNTIF('AR SALES'!$L$2:$L$2501,$L1301)=0),"YES",""))</f>
        <v/>
      </c>
      <c r="AZ1301" s="2">
        <f>IF($AV1301="","",IFERROR(VLOOKUP($AU1301,CODES!$A:$B,2,FALSE),"NO CODE"))</f>
        <v/>
      </c>
      <c r="BA1301" s="2">
        <f>IF(""&amp;$F1301&lt;&gt;"4","",IF($AY1301="YES","",IF(ROUND(SUMIFS($AE$2:$AE$4001,$L$2:$L$4001,$L1301,$F$2:$F$4001,"4")-SUMIFS('AR SALES'!$Y$2:$Y$2501,'AR SALES'!$L$2:$L$2501,$L1301,'AR SALES'!$AD$2:$AD$2501,"OFF"),2)=0,"","STALE")))</f>
        <v/>
      </c>
      <c r="BB1301" s="2">
        <f>IF(OR(""&amp;$F1301="2",""&amp;$F1301="4",""&amp;$F1301="G",""&amp;$F1301="H"),IF($AY1301="YES","",IF($AB1301&lt;&gt;0,"",IF(COUNTIFS('AR SALES'!$L$2:$L$2501,$L1301,'AR SALES'!$AD$2:$AD$2501,IF(""&amp;$F1301="4","OFF","ON"),'AR SALES'!$AF$2:$AF$2501,"Y")&gt;0,"","NO EXEMPTION"))),"")</f>
        <v/>
      </c>
    </row>
    <row r="1302">
      <c r="AT1302" s="2">
        <f>IF($L1302="","",IFERROR(INDEX('AR SALES'!$H$2:$H$2501,MATCH(""&amp;$L1302,'AR SALES'!$AE$2:$AE$2501,0)),""))</f>
        <v/>
      </c>
      <c r="AU1302" s="2">
        <f>IF($L1302="","",IF($A1302&lt;&gt;"GA","",IF($E1302="FULTON",IF(ISNUMBER(SEARCH("COLLEGE PARK",$AT1302)),"FULTON (COLLEGE PARK)",IF(ISNUMBER(SEARCH("HAPEVILLE",$AT1302)),"FULTON (HAPEVILLE)",IF(ISNUMBER(SEARCH("EAST POINT",$AT1302)),"FULTON (EAST POINT)",IF(ISNUMBER(SEARCH("ATLANTA",$AT1302)),"FULTON (ATL LIMITS)","FULTON")))),IF($E1302="DEKALB",IF(ISNUMBER(SEARCH("ATLANTA",$AT1302)),"DEKALB (ATL LIMITS)","DEKALB"),IF(AND($E1302="CLAYTON",ISNUMBER(SEARCH("COLLEGE PARK",$AT1302))),"CLAYTON (COLLEGE PARK)",$E1302)))))</f>
        <v/>
      </c>
      <c r="AV1302" s="2">
        <f>IF($L1302="","",IF(""&amp;$F1302="2","DIESEL",IF(OR(""&amp;$F1302="G",""&amp;$F1302="H"),"GAS","")))</f>
        <v/>
      </c>
      <c r="AW1302" s="2">
        <f>IF($AV1302="","",$R1302)</f>
        <v/>
      </c>
      <c r="AX1302" s="2">
        <f>IF($AV1302="","",IF($AB1302=0,$R1302,0))</f>
        <v/>
      </c>
      <c r="AY1302" s="2">
        <f>IF($AV1302="","",IF(AND($Z1302=0,COUNTIF('AR SALES'!$L$2:$L$2501,$L1302)=0),"YES",""))</f>
        <v/>
      </c>
      <c r="AZ1302" s="2">
        <f>IF($AV1302="","",IFERROR(VLOOKUP($AU1302,CODES!$A:$B,2,FALSE),"NO CODE"))</f>
        <v/>
      </c>
      <c r="BA1302" s="2">
        <f>IF(""&amp;$F1302&lt;&gt;"4","",IF($AY1302="YES","",IF(ROUND(SUMIFS($AE$2:$AE$4001,$L$2:$L$4001,$L1302,$F$2:$F$4001,"4")-SUMIFS('AR SALES'!$Y$2:$Y$2501,'AR SALES'!$L$2:$L$2501,$L1302,'AR SALES'!$AD$2:$AD$2501,"OFF"),2)=0,"","STALE")))</f>
        <v/>
      </c>
      <c r="BB1302" s="2">
        <f>IF(OR(""&amp;$F1302="2",""&amp;$F1302="4",""&amp;$F1302="G",""&amp;$F1302="H"),IF($AY1302="YES","",IF($AB1302&lt;&gt;0,"",IF(COUNTIFS('AR SALES'!$L$2:$L$2501,$L1302,'AR SALES'!$AD$2:$AD$2501,IF(""&amp;$F1302="4","OFF","ON"),'AR SALES'!$AF$2:$AF$2501,"Y")&gt;0,"","NO EXEMPTION"))),"")</f>
        <v/>
      </c>
    </row>
    <row r="1303">
      <c r="AT1303" s="2">
        <f>IF($L1303="","",IFERROR(INDEX('AR SALES'!$H$2:$H$2501,MATCH(""&amp;$L1303,'AR SALES'!$AE$2:$AE$2501,0)),""))</f>
        <v/>
      </c>
      <c r="AU1303" s="2">
        <f>IF($L1303="","",IF($A1303&lt;&gt;"GA","",IF($E1303="FULTON",IF(ISNUMBER(SEARCH("COLLEGE PARK",$AT1303)),"FULTON (COLLEGE PARK)",IF(ISNUMBER(SEARCH("HAPEVILLE",$AT1303)),"FULTON (HAPEVILLE)",IF(ISNUMBER(SEARCH("EAST POINT",$AT1303)),"FULTON (EAST POINT)",IF(ISNUMBER(SEARCH("ATLANTA",$AT1303)),"FULTON (ATL LIMITS)","FULTON")))),IF($E1303="DEKALB",IF(ISNUMBER(SEARCH("ATLANTA",$AT1303)),"DEKALB (ATL LIMITS)","DEKALB"),IF(AND($E1303="CLAYTON",ISNUMBER(SEARCH("COLLEGE PARK",$AT1303))),"CLAYTON (COLLEGE PARK)",$E1303)))))</f>
        <v/>
      </c>
      <c r="AV1303" s="2">
        <f>IF($L1303="","",IF(""&amp;$F1303="2","DIESEL",IF(OR(""&amp;$F1303="G",""&amp;$F1303="H"),"GAS","")))</f>
        <v/>
      </c>
      <c r="AW1303" s="2">
        <f>IF($AV1303="","",$R1303)</f>
        <v/>
      </c>
      <c r="AX1303" s="2">
        <f>IF($AV1303="","",IF($AB1303=0,$R1303,0))</f>
        <v/>
      </c>
      <c r="AY1303" s="2">
        <f>IF($AV1303="","",IF(AND($Z1303=0,COUNTIF('AR SALES'!$L$2:$L$2501,$L1303)=0),"YES",""))</f>
        <v/>
      </c>
      <c r="AZ1303" s="2">
        <f>IF($AV1303="","",IFERROR(VLOOKUP($AU1303,CODES!$A:$B,2,FALSE),"NO CODE"))</f>
        <v/>
      </c>
      <c r="BA1303" s="2">
        <f>IF(""&amp;$F1303&lt;&gt;"4","",IF($AY1303="YES","",IF(ROUND(SUMIFS($AE$2:$AE$4001,$L$2:$L$4001,$L1303,$F$2:$F$4001,"4")-SUMIFS('AR SALES'!$Y$2:$Y$2501,'AR SALES'!$L$2:$L$2501,$L1303,'AR SALES'!$AD$2:$AD$2501,"OFF"),2)=0,"","STALE")))</f>
        <v/>
      </c>
      <c r="BB1303" s="2">
        <f>IF(OR(""&amp;$F1303="2",""&amp;$F1303="4",""&amp;$F1303="G",""&amp;$F1303="H"),IF($AY1303="YES","",IF($AB1303&lt;&gt;0,"",IF(COUNTIFS('AR SALES'!$L$2:$L$2501,$L1303,'AR SALES'!$AD$2:$AD$2501,IF(""&amp;$F1303="4","OFF","ON"),'AR SALES'!$AF$2:$AF$2501,"Y")&gt;0,"","NO EXEMPTION"))),"")</f>
        <v/>
      </c>
    </row>
    <row r="1304">
      <c r="AT1304" s="2">
        <f>IF($L1304="","",IFERROR(INDEX('AR SALES'!$H$2:$H$2501,MATCH(""&amp;$L1304,'AR SALES'!$AE$2:$AE$2501,0)),""))</f>
        <v/>
      </c>
      <c r="AU1304" s="2">
        <f>IF($L1304="","",IF($A1304&lt;&gt;"GA","",IF($E1304="FULTON",IF(ISNUMBER(SEARCH("COLLEGE PARK",$AT1304)),"FULTON (COLLEGE PARK)",IF(ISNUMBER(SEARCH("HAPEVILLE",$AT1304)),"FULTON (HAPEVILLE)",IF(ISNUMBER(SEARCH("EAST POINT",$AT1304)),"FULTON (EAST POINT)",IF(ISNUMBER(SEARCH("ATLANTA",$AT1304)),"FULTON (ATL LIMITS)","FULTON")))),IF($E1304="DEKALB",IF(ISNUMBER(SEARCH("ATLANTA",$AT1304)),"DEKALB (ATL LIMITS)","DEKALB"),IF(AND($E1304="CLAYTON",ISNUMBER(SEARCH("COLLEGE PARK",$AT1304))),"CLAYTON (COLLEGE PARK)",$E1304)))))</f>
        <v/>
      </c>
      <c r="AV1304" s="2">
        <f>IF($L1304="","",IF(""&amp;$F1304="2","DIESEL",IF(OR(""&amp;$F1304="G",""&amp;$F1304="H"),"GAS","")))</f>
        <v/>
      </c>
      <c r="AW1304" s="2">
        <f>IF($AV1304="","",$R1304)</f>
        <v/>
      </c>
      <c r="AX1304" s="2">
        <f>IF($AV1304="","",IF($AB1304=0,$R1304,0))</f>
        <v/>
      </c>
      <c r="AY1304" s="2">
        <f>IF($AV1304="","",IF(AND($Z1304=0,COUNTIF('AR SALES'!$L$2:$L$2501,$L1304)=0),"YES",""))</f>
        <v/>
      </c>
      <c r="AZ1304" s="2">
        <f>IF($AV1304="","",IFERROR(VLOOKUP($AU1304,CODES!$A:$B,2,FALSE),"NO CODE"))</f>
        <v/>
      </c>
      <c r="BA1304" s="2">
        <f>IF(""&amp;$F1304&lt;&gt;"4","",IF($AY1304="YES","",IF(ROUND(SUMIFS($AE$2:$AE$4001,$L$2:$L$4001,$L1304,$F$2:$F$4001,"4")-SUMIFS('AR SALES'!$Y$2:$Y$2501,'AR SALES'!$L$2:$L$2501,$L1304,'AR SALES'!$AD$2:$AD$2501,"OFF"),2)=0,"","STALE")))</f>
        <v/>
      </c>
      <c r="BB1304" s="2">
        <f>IF(OR(""&amp;$F1304="2",""&amp;$F1304="4",""&amp;$F1304="G",""&amp;$F1304="H"),IF($AY1304="YES","",IF($AB1304&lt;&gt;0,"",IF(COUNTIFS('AR SALES'!$L$2:$L$2501,$L1304,'AR SALES'!$AD$2:$AD$2501,IF(""&amp;$F1304="4","OFF","ON"),'AR SALES'!$AF$2:$AF$2501,"Y")&gt;0,"","NO EXEMPTION"))),"")</f>
        <v/>
      </c>
    </row>
    <row r="1305">
      <c r="AT1305" s="2">
        <f>IF($L1305="","",IFERROR(INDEX('AR SALES'!$H$2:$H$2501,MATCH(""&amp;$L1305,'AR SALES'!$AE$2:$AE$2501,0)),""))</f>
        <v/>
      </c>
      <c r="AU1305" s="2">
        <f>IF($L1305="","",IF($A1305&lt;&gt;"GA","",IF($E1305="FULTON",IF(ISNUMBER(SEARCH("COLLEGE PARK",$AT1305)),"FULTON (COLLEGE PARK)",IF(ISNUMBER(SEARCH("HAPEVILLE",$AT1305)),"FULTON (HAPEVILLE)",IF(ISNUMBER(SEARCH("EAST POINT",$AT1305)),"FULTON (EAST POINT)",IF(ISNUMBER(SEARCH("ATLANTA",$AT1305)),"FULTON (ATL LIMITS)","FULTON")))),IF($E1305="DEKALB",IF(ISNUMBER(SEARCH("ATLANTA",$AT1305)),"DEKALB (ATL LIMITS)","DEKALB"),IF(AND($E1305="CLAYTON",ISNUMBER(SEARCH("COLLEGE PARK",$AT1305))),"CLAYTON (COLLEGE PARK)",$E1305)))))</f>
        <v/>
      </c>
      <c r="AV1305" s="2">
        <f>IF($L1305="","",IF(""&amp;$F1305="2","DIESEL",IF(OR(""&amp;$F1305="G",""&amp;$F1305="H"),"GAS","")))</f>
        <v/>
      </c>
      <c r="AW1305" s="2">
        <f>IF($AV1305="","",$R1305)</f>
        <v/>
      </c>
      <c r="AX1305" s="2">
        <f>IF($AV1305="","",IF($AB1305=0,$R1305,0))</f>
        <v/>
      </c>
      <c r="AY1305" s="2">
        <f>IF($AV1305="","",IF(AND($Z1305=0,COUNTIF('AR SALES'!$L$2:$L$2501,$L1305)=0),"YES",""))</f>
        <v/>
      </c>
      <c r="AZ1305" s="2">
        <f>IF($AV1305="","",IFERROR(VLOOKUP($AU1305,CODES!$A:$B,2,FALSE),"NO CODE"))</f>
        <v/>
      </c>
      <c r="BA1305" s="2">
        <f>IF(""&amp;$F1305&lt;&gt;"4","",IF($AY1305="YES","",IF(ROUND(SUMIFS($AE$2:$AE$4001,$L$2:$L$4001,$L1305,$F$2:$F$4001,"4")-SUMIFS('AR SALES'!$Y$2:$Y$2501,'AR SALES'!$L$2:$L$2501,$L1305,'AR SALES'!$AD$2:$AD$2501,"OFF"),2)=0,"","STALE")))</f>
        <v/>
      </c>
      <c r="BB1305" s="2">
        <f>IF(OR(""&amp;$F1305="2",""&amp;$F1305="4",""&amp;$F1305="G",""&amp;$F1305="H"),IF($AY1305="YES","",IF($AB1305&lt;&gt;0,"",IF(COUNTIFS('AR SALES'!$L$2:$L$2501,$L1305,'AR SALES'!$AD$2:$AD$2501,IF(""&amp;$F1305="4","OFF","ON"),'AR SALES'!$AF$2:$AF$2501,"Y")&gt;0,"","NO EXEMPTION"))),"")</f>
        <v/>
      </c>
    </row>
    <row r="1306">
      <c r="AT1306" s="2">
        <f>IF($L1306="","",IFERROR(INDEX('AR SALES'!$H$2:$H$2501,MATCH(""&amp;$L1306,'AR SALES'!$AE$2:$AE$2501,0)),""))</f>
        <v/>
      </c>
      <c r="AU1306" s="2">
        <f>IF($L1306="","",IF($A1306&lt;&gt;"GA","",IF($E1306="FULTON",IF(ISNUMBER(SEARCH("COLLEGE PARK",$AT1306)),"FULTON (COLLEGE PARK)",IF(ISNUMBER(SEARCH("HAPEVILLE",$AT1306)),"FULTON (HAPEVILLE)",IF(ISNUMBER(SEARCH("EAST POINT",$AT1306)),"FULTON (EAST POINT)",IF(ISNUMBER(SEARCH("ATLANTA",$AT1306)),"FULTON (ATL LIMITS)","FULTON")))),IF($E1306="DEKALB",IF(ISNUMBER(SEARCH("ATLANTA",$AT1306)),"DEKALB (ATL LIMITS)","DEKALB"),IF(AND($E1306="CLAYTON",ISNUMBER(SEARCH("COLLEGE PARK",$AT1306))),"CLAYTON (COLLEGE PARK)",$E1306)))))</f>
        <v/>
      </c>
      <c r="AV1306" s="2">
        <f>IF($L1306="","",IF(""&amp;$F1306="2","DIESEL",IF(OR(""&amp;$F1306="G",""&amp;$F1306="H"),"GAS","")))</f>
        <v/>
      </c>
      <c r="AW1306" s="2">
        <f>IF($AV1306="","",$R1306)</f>
        <v/>
      </c>
      <c r="AX1306" s="2">
        <f>IF($AV1306="","",IF($AB1306=0,$R1306,0))</f>
        <v/>
      </c>
      <c r="AY1306" s="2">
        <f>IF($AV1306="","",IF(AND($Z1306=0,COUNTIF('AR SALES'!$L$2:$L$2501,$L1306)=0),"YES",""))</f>
        <v/>
      </c>
      <c r="AZ1306" s="2">
        <f>IF($AV1306="","",IFERROR(VLOOKUP($AU1306,CODES!$A:$B,2,FALSE),"NO CODE"))</f>
        <v/>
      </c>
      <c r="BA1306" s="2">
        <f>IF(""&amp;$F1306&lt;&gt;"4","",IF($AY1306="YES","",IF(ROUND(SUMIFS($AE$2:$AE$4001,$L$2:$L$4001,$L1306,$F$2:$F$4001,"4")-SUMIFS('AR SALES'!$Y$2:$Y$2501,'AR SALES'!$L$2:$L$2501,$L1306,'AR SALES'!$AD$2:$AD$2501,"OFF"),2)=0,"","STALE")))</f>
        <v/>
      </c>
      <c r="BB1306" s="2">
        <f>IF(OR(""&amp;$F1306="2",""&amp;$F1306="4",""&amp;$F1306="G",""&amp;$F1306="H"),IF($AY1306="YES","",IF($AB1306&lt;&gt;0,"",IF(COUNTIFS('AR SALES'!$L$2:$L$2501,$L1306,'AR SALES'!$AD$2:$AD$2501,IF(""&amp;$F1306="4","OFF","ON"),'AR SALES'!$AF$2:$AF$2501,"Y")&gt;0,"","NO EXEMPTION"))),"")</f>
        <v/>
      </c>
    </row>
    <row r="1307">
      <c r="AT1307" s="2">
        <f>IF($L1307="","",IFERROR(INDEX('AR SALES'!$H$2:$H$2501,MATCH(""&amp;$L1307,'AR SALES'!$AE$2:$AE$2501,0)),""))</f>
        <v/>
      </c>
      <c r="AU1307" s="2">
        <f>IF($L1307="","",IF($A1307&lt;&gt;"GA","",IF($E1307="FULTON",IF(ISNUMBER(SEARCH("COLLEGE PARK",$AT1307)),"FULTON (COLLEGE PARK)",IF(ISNUMBER(SEARCH("HAPEVILLE",$AT1307)),"FULTON (HAPEVILLE)",IF(ISNUMBER(SEARCH("EAST POINT",$AT1307)),"FULTON (EAST POINT)",IF(ISNUMBER(SEARCH("ATLANTA",$AT1307)),"FULTON (ATL LIMITS)","FULTON")))),IF($E1307="DEKALB",IF(ISNUMBER(SEARCH("ATLANTA",$AT1307)),"DEKALB (ATL LIMITS)","DEKALB"),IF(AND($E1307="CLAYTON",ISNUMBER(SEARCH("COLLEGE PARK",$AT1307))),"CLAYTON (COLLEGE PARK)",$E1307)))))</f>
        <v/>
      </c>
      <c r="AV1307" s="2">
        <f>IF($L1307="","",IF(""&amp;$F1307="2","DIESEL",IF(OR(""&amp;$F1307="G",""&amp;$F1307="H"),"GAS","")))</f>
        <v/>
      </c>
      <c r="AW1307" s="2">
        <f>IF($AV1307="","",$R1307)</f>
        <v/>
      </c>
      <c r="AX1307" s="2">
        <f>IF($AV1307="","",IF($AB1307=0,$R1307,0))</f>
        <v/>
      </c>
      <c r="AY1307" s="2">
        <f>IF($AV1307="","",IF(AND($Z1307=0,COUNTIF('AR SALES'!$L$2:$L$2501,$L1307)=0),"YES",""))</f>
        <v/>
      </c>
      <c r="AZ1307" s="2">
        <f>IF($AV1307="","",IFERROR(VLOOKUP($AU1307,CODES!$A:$B,2,FALSE),"NO CODE"))</f>
        <v/>
      </c>
      <c r="BA1307" s="2">
        <f>IF(""&amp;$F1307&lt;&gt;"4","",IF($AY1307="YES","",IF(ROUND(SUMIFS($AE$2:$AE$4001,$L$2:$L$4001,$L1307,$F$2:$F$4001,"4")-SUMIFS('AR SALES'!$Y$2:$Y$2501,'AR SALES'!$L$2:$L$2501,$L1307,'AR SALES'!$AD$2:$AD$2501,"OFF"),2)=0,"","STALE")))</f>
        <v/>
      </c>
      <c r="BB1307" s="2">
        <f>IF(OR(""&amp;$F1307="2",""&amp;$F1307="4",""&amp;$F1307="G",""&amp;$F1307="H"),IF($AY1307="YES","",IF($AB1307&lt;&gt;0,"",IF(COUNTIFS('AR SALES'!$L$2:$L$2501,$L1307,'AR SALES'!$AD$2:$AD$2501,IF(""&amp;$F1307="4","OFF","ON"),'AR SALES'!$AF$2:$AF$2501,"Y")&gt;0,"","NO EXEMPTION"))),"")</f>
        <v/>
      </c>
    </row>
    <row r="1308">
      <c r="AT1308" s="2">
        <f>IF($L1308="","",IFERROR(INDEX('AR SALES'!$H$2:$H$2501,MATCH(""&amp;$L1308,'AR SALES'!$AE$2:$AE$2501,0)),""))</f>
        <v/>
      </c>
      <c r="AU1308" s="2">
        <f>IF($L1308="","",IF($A1308&lt;&gt;"GA","",IF($E1308="FULTON",IF(ISNUMBER(SEARCH("COLLEGE PARK",$AT1308)),"FULTON (COLLEGE PARK)",IF(ISNUMBER(SEARCH("HAPEVILLE",$AT1308)),"FULTON (HAPEVILLE)",IF(ISNUMBER(SEARCH("EAST POINT",$AT1308)),"FULTON (EAST POINT)",IF(ISNUMBER(SEARCH("ATLANTA",$AT1308)),"FULTON (ATL LIMITS)","FULTON")))),IF($E1308="DEKALB",IF(ISNUMBER(SEARCH("ATLANTA",$AT1308)),"DEKALB (ATL LIMITS)","DEKALB"),IF(AND($E1308="CLAYTON",ISNUMBER(SEARCH("COLLEGE PARK",$AT1308))),"CLAYTON (COLLEGE PARK)",$E1308)))))</f>
        <v/>
      </c>
      <c r="AV1308" s="2">
        <f>IF($L1308="","",IF(""&amp;$F1308="2","DIESEL",IF(OR(""&amp;$F1308="G",""&amp;$F1308="H"),"GAS","")))</f>
        <v/>
      </c>
      <c r="AW1308" s="2">
        <f>IF($AV1308="","",$R1308)</f>
        <v/>
      </c>
      <c r="AX1308" s="2">
        <f>IF($AV1308="","",IF($AB1308=0,$R1308,0))</f>
        <v/>
      </c>
      <c r="AY1308" s="2">
        <f>IF($AV1308="","",IF(AND($Z1308=0,COUNTIF('AR SALES'!$L$2:$L$2501,$L1308)=0),"YES",""))</f>
        <v/>
      </c>
      <c r="AZ1308" s="2">
        <f>IF($AV1308="","",IFERROR(VLOOKUP($AU1308,CODES!$A:$B,2,FALSE),"NO CODE"))</f>
        <v/>
      </c>
      <c r="BA1308" s="2">
        <f>IF(""&amp;$F1308&lt;&gt;"4","",IF($AY1308="YES","",IF(ROUND(SUMIFS($AE$2:$AE$4001,$L$2:$L$4001,$L1308,$F$2:$F$4001,"4")-SUMIFS('AR SALES'!$Y$2:$Y$2501,'AR SALES'!$L$2:$L$2501,$L1308,'AR SALES'!$AD$2:$AD$2501,"OFF"),2)=0,"","STALE")))</f>
        <v/>
      </c>
      <c r="BB1308" s="2">
        <f>IF(OR(""&amp;$F1308="2",""&amp;$F1308="4",""&amp;$F1308="G",""&amp;$F1308="H"),IF($AY1308="YES","",IF($AB1308&lt;&gt;0,"",IF(COUNTIFS('AR SALES'!$L$2:$L$2501,$L1308,'AR SALES'!$AD$2:$AD$2501,IF(""&amp;$F1308="4","OFF","ON"),'AR SALES'!$AF$2:$AF$2501,"Y")&gt;0,"","NO EXEMPTION"))),"")</f>
        <v/>
      </c>
    </row>
    <row r="1309">
      <c r="AT1309" s="2">
        <f>IF($L1309="","",IFERROR(INDEX('AR SALES'!$H$2:$H$2501,MATCH(""&amp;$L1309,'AR SALES'!$AE$2:$AE$2501,0)),""))</f>
        <v/>
      </c>
      <c r="AU1309" s="2">
        <f>IF($L1309="","",IF($A1309&lt;&gt;"GA","",IF($E1309="FULTON",IF(ISNUMBER(SEARCH("COLLEGE PARK",$AT1309)),"FULTON (COLLEGE PARK)",IF(ISNUMBER(SEARCH("HAPEVILLE",$AT1309)),"FULTON (HAPEVILLE)",IF(ISNUMBER(SEARCH("EAST POINT",$AT1309)),"FULTON (EAST POINT)",IF(ISNUMBER(SEARCH("ATLANTA",$AT1309)),"FULTON (ATL LIMITS)","FULTON")))),IF($E1309="DEKALB",IF(ISNUMBER(SEARCH("ATLANTA",$AT1309)),"DEKALB (ATL LIMITS)","DEKALB"),IF(AND($E1309="CLAYTON",ISNUMBER(SEARCH("COLLEGE PARK",$AT1309))),"CLAYTON (COLLEGE PARK)",$E1309)))))</f>
        <v/>
      </c>
      <c r="AV1309" s="2">
        <f>IF($L1309="","",IF(""&amp;$F1309="2","DIESEL",IF(OR(""&amp;$F1309="G",""&amp;$F1309="H"),"GAS","")))</f>
        <v/>
      </c>
      <c r="AW1309" s="2">
        <f>IF($AV1309="","",$R1309)</f>
        <v/>
      </c>
      <c r="AX1309" s="2">
        <f>IF($AV1309="","",IF($AB1309=0,$R1309,0))</f>
        <v/>
      </c>
      <c r="AY1309" s="2">
        <f>IF($AV1309="","",IF(AND($Z1309=0,COUNTIF('AR SALES'!$L$2:$L$2501,$L1309)=0),"YES",""))</f>
        <v/>
      </c>
      <c r="AZ1309" s="2">
        <f>IF($AV1309="","",IFERROR(VLOOKUP($AU1309,CODES!$A:$B,2,FALSE),"NO CODE"))</f>
        <v/>
      </c>
      <c r="BA1309" s="2">
        <f>IF(""&amp;$F1309&lt;&gt;"4","",IF($AY1309="YES","",IF(ROUND(SUMIFS($AE$2:$AE$4001,$L$2:$L$4001,$L1309,$F$2:$F$4001,"4")-SUMIFS('AR SALES'!$Y$2:$Y$2501,'AR SALES'!$L$2:$L$2501,$L1309,'AR SALES'!$AD$2:$AD$2501,"OFF"),2)=0,"","STALE")))</f>
        <v/>
      </c>
      <c r="BB1309" s="2">
        <f>IF(OR(""&amp;$F1309="2",""&amp;$F1309="4",""&amp;$F1309="G",""&amp;$F1309="H"),IF($AY1309="YES","",IF($AB1309&lt;&gt;0,"",IF(COUNTIFS('AR SALES'!$L$2:$L$2501,$L1309,'AR SALES'!$AD$2:$AD$2501,IF(""&amp;$F1309="4","OFF","ON"),'AR SALES'!$AF$2:$AF$2501,"Y")&gt;0,"","NO EXEMPTION"))),"")</f>
        <v/>
      </c>
    </row>
    <row r="1310">
      <c r="AT1310" s="2">
        <f>IF($L1310="","",IFERROR(INDEX('AR SALES'!$H$2:$H$2501,MATCH(""&amp;$L1310,'AR SALES'!$AE$2:$AE$2501,0)),""))</f>
        <v/>
      </c>
      <c r="AU1310" s="2">
        <f>IF($L1310="","",IF($A1310&lt;&gt;"GA","",IF($E1310="FULTON",IF(ISNUMBER(SEARCH("COLLEGE PARK",$AT1310)),"FULTON (COLLEGE PARK)",IF(ISNUMBER(SEARCH("HAPEVILLE",$AT1310)),"FULTON (HAPEVILLE)",IF(ISNUMBER(SEARCH("EAST POINT",$AT1310)),"FULTON (EAST POINT)",IF(ISNUMBER(SEARCH("ATLANTA",$AT1310)),"FULTON (ATL LIMITS)","FULTON")))),IF($E1310="DEKALB",IF(ISNUMBER(SEARCH("ATLANTA",$AT1310)),"DEKALB (ATL LIMITS)","DEKALB"),IF(AND($E1310="CLAYTON",ISNUMBER(SEARCH("COLLEGE PARK",$AT1310))),"CLAYTON (COLLEGE PARK)",$E1310)))))</f>
        <v/>
      </c>
      <c r="AV1310" s="2">
        <f>IF($L1310="","",IF(""&amp;$F1310="2","DIESEL",IF(OR(""&amp;$F1310="G",""&amp;$F1310="H"),"GAS","")))</f>
        <v/>
      </c>
      <c r="AW1310" s="2">
        <f>IF($AV1310="","",$R1310)</f>
        <v/>
      </c>
      <c r="AX1310" s="2">
        <f>IF($AV1310="","",IF($AB1310=0,$R1310,0))</f>
        <v/>
      </c>
      <c r="AY1310" s="2">
        <f>IF($AV1310="","",IF(AND($Z1310=0,COUNTIF('AR SALES'!$L$2:$L$2501,$L1310)=0),"YES",""))</f>
        <v/>
      </c>
      <c r="AZ1310" s="2">
        <f>IF($AV1310="","",IFERROR(VLOOKUP($AU1310,CODES!$A:$B,2,FALSE),"NO CODE"))</f>
        <v/>
      </c>
      <c r="BA1310" s="2">
        <f>IF(""&amp;$F1310&lt;&gt;"4","",IF($AY1310="YES","",IF(ROUND(SUMIFS($AE$2:$AE$4001,$L$2:$L$4001,$L1310,$F$2:$F$4001,"4")-SUMIFS('AR SALES'!$Y$2:$Y$2501,'AR SALES'!$L$2:$L$2501,$L1310,'AR SALES'!$AD$2:$AD$2501,"OFF"),2)=0,"","STALE")))</f>
        <v/>
      </c>
      <c r="BB1310" s="2">
        <f>IF(OR(""&amp;$F1310="2",""&amp;$F1310="4",""&amp;$F1310="G",""&amp;$F1310="H"),IF($AY1310="YES","",IF($AB1310&lt;&gt;0,"",IF(COUNTIFS('AR SALES'!$L$2:$L$2501,$L1310,'AR SALES'!$AD$2:$AD$2501,IF(""&amp;$F1310="4","OFF","ON"),'AR SALES'!$AF$2:$AF$2501,"Y")&gt;0,"","NO EXEMPTION"))),"")</f>
        <v/>
      </c>
    </row>
    <row r="1311">
      <c r="AT1311" s="2">
        <f>IF($L1311="","",IFERROR(INDEX('AR SALES'!$H$2:$H$2501,MATCH(""&amp;$L1311,'AR SALES'!$AE$2:$AE$2501,0)),""))</f>
        <v/>
      </c>
      <c r="AU1311" s="2">
        <f>IF($L1311="","",IF($A1311&lt;&gt;"GA","",IF($E1311="FULTON",IF(ISNUMBER(SEARCH("COLLEGE PARK",$AT1311)),"FULTON (COLLEGE PARK)",IF(ISNUMBER(SEARCH("HAPEVILLE",$AT1311)),"FULTON (HAPEVILLE)",IF(ISNUMBER(SEARCH("EAST POINT",$AT1311)),"FULTON (EAST POINT)",IF(ISNUMBER(SEARCH("ATLANTA",$AT1311)),"FULTON (ATL LIMITS)","FULTON")))),IF($E1311="DEKALB",IF(ISNUMBER(SEARCH("ATLANTA",$AT1311)),"DEKALB (ATL LIMITS)","DEKALB"),IF(AND($E1311="CLAYTON",ISNUMBER(SEARCH("COLLEGE PARK",$AT1311))),"CLAYTON (COLLEGE PARK)",$E1311)))))</f>
        <v/>
      </c>
      <c r="AV1311" s="2">
        <f>IF($L1311="","",IF(""&amp;$F1311="2","DIESEL",IF(OR(""&amp;$F1311="G",""&amp;$F1311="H"),"GAS","")))</f>
        <v/>
      </c>
      <c r="AW1311" s="2">
        <f>IF($AV1311="","",$R1311)</f>
        <v/>
      </c>
      <c r="AX1311" s="2">
        <f>IF($AV1311="","",IF($AB1311=0,$R1311,0))</f>
        <v/>
      </c>
      <c r="AY1311" s="2">
        <f>IF($AV1311="","",IF(AND($Z1311=0,COUNTIF('AR SALES'!$L$2:$L$2501,$L1311)=0),"YES",""))</f>
        <v/>
      </c>
      <c r="AZ1311" s="2">
        <f>IF($AV1311="","",IFERROR(VLOOKUP($AU1311,CODES!$A:$B,2,FALSE),"NO CODE"))</f>
        <v/>
      </c>
      <c r="BA1311" s="2">
        <f>IF(""&amp;$F1311&lt;&gt;"4","",IF($AY1311="YES","",IF(ROUND(SUMIFS($AE$2:$AE$4001,$L$2:$L$4001,$L1311,$F$2:$F$4001,"4")-SUMIFS('AR SALES'!$Y$2:$Y$2501,'AR SALES'!$L$2:$L$2501,$L1311,'AR SALES'!$AD$2:$AD$2501,"OFF"),2)=0,"","STALE")))</f>
        <v/>
      </c>
      <c r="BB1311" s="2">
        <f>IF(OR(""&amp;$F1311="2",""&amp;$F1311="4",""&amp;$F1311="G",""&amp;$F1311="H"),IF($AY1311="YES","",IF($AB1311&lt;&gt;0,"",IF(COUNTIFS('AR SALES'!$L$2:$L$2501,$L1311,'AR SALES'!$AD$2:$AD$2501,IF(""&amp;$F1311="4","OFF","ON"),'AR SALES'!$AF$2:$AF$2501,"Y")&gt;0,"","NO EXEMPTION"))),"")</f>
        <v/>
      </c>
    </row>
    <row r="1312">
      <c r="AT1312" s="2">
        <f>IF($L1312="","",IFERROR(INDEX('AR SALES'!$H$2:$H$2501,MATCH(""&amp;$L1312,'AR SALES'!$AE$2:$AE$2501,0)),""))</f>
        <v/>
      </c>
      <c r="AU1312" s="2">
        <f>IF($L1312="","",IF($A1312&lt;&gt;"GA","",IF($E1312="FULTON",IF(ISNUMBER(SEARCH("COLLEGE PARK",$AT1312)),"FULTON (COLLEGE PARK)",IF(ISNUMBER(SEARCH("HAPEVILLE",$AT1312)),"FULTON (HAPEVILLE)",IF(ISNUMBER(SEARCH("EAST POINT",$AT1312)),"FULTON (EAST POINT)",IF(ISNUMBER(SEARCH("ATLANTA",$AT1312)),"FULTON (ATL LIMITS)","FULTON")))),IF($E1312="DEKALB",IF(ISNUMBER(SEARCH("ATLANTA",$AT1312)),"DEKALB (ATL LIMITS)","DEKALB"),IF(AND($E1312="CLAYTON",ISNUMBER(SEARCH("COLLEGE PARK",$AT1312))),"CLAYTON (COLLEGE PARK)",$E1312)))))</f>
        <v/>
      </c>
      <c r="AV1312" s="2">
        <f>IF($L1312="","",IF(""&amp;$F1312="2","DIESEL",IF(OR(""&amp;$F1312="G",""&amp;$F1312="H"),"GAS","")))</f>
        <v/>
      </c>
      <c r="AW1312" s="2">
        <f>IF($AV1312="","",$R1312)</f>
        <v/>
      </c>
      <c r="AX1312" s="2">
        <f>IF($AV1312="","",IF($AB1312=0,$R1312,0))</f>
        <v/>
      </c>
      <c r="AY1312" s="2">
        <f>IF($AV1312="","",IF(AND($Z1312=0,COUNTIF('AR SALES'!$L$2:$L$2501,$L1312)=0),"YES",""))</f>
        <v/>
      </c>
      <c r="AZ1312" s="2">
        <f>IF($AV1312="","",IFERROR(VLOOKUP($AU1312,CODES!$A:$B,2,FALSE),"NO CODE"))</f>
        <v/>
      </c>
      <c r="BA1312" s="2">
        <f>IF(""&amp;$F1312&lt;&gt;"4","",IF($AY1312="YES","",IF(ROUND(SUMIFS($AE$2:$AE$4001,$L$2:$L$4001,$L1312,$F$2:$F$4001,"4")-SUMIFS('AR SALES'!$Y$2:$Y$2501,'AR SALES'!$L$2:$L$2501,$L1312,'AR SALES'!$AD$2:$AD$2501,"OFF"),2)=0,"","STALE")))</f>
        <v/>
      </c>
      <c r="BB1312" s="2">
        <f>IF(OR(""&amp;$F1312="2",""&amp;$F1312="4",""&amp;$F1312="G",""&amp;$F1312="H"),IF($AY1312="YES","",IF($AB1312&lt;&gt;0,"",IF(COUNTIFS('AR SALES'!$L$2:$L$2501,$L1312,'AR SALES'!$AD$2:$AD$2501,IF(""&amp;$F1312="4","OFF","ON"),'AR SALES'!$AF$2:$AF$2501,"Y")&gt;0,"","NO EXEMPTION"))),"")</f>
        <v/>
      </c>
    </row>
    <row r="1313">
      <c r="AT1313" s="2">
        <f>IF($L1313="","",IFERROR(INDEX('AR SALES'!$H$2:$H$2501,MATCH(""&amp;$L1313,'AR SALES'!$AE$2:$AE$2501,0)),""))</f>
        <v/>
      </c>
      <c r="AU1313" s="2">
        <f>IF($L1313="","",IF($A1313&lt;&gt;"GA","",IF($E1313="FULTON",IF(ISNUMBER(SEARCH("COLLEGE PARK",$AT1313)),"FULTON (COLLEGE PARK)",IF(ISNUMBER(SEARCH("HAPEVILLE",$AT1313)),"FULTON (HAPEVILLE)",IF(ISNUMBER(SEARCH("EAST POINT",$AT1313)),"FULTON (EAST POINT)",IF(ISNUMBER(SEARCH("ATLANTA",$AT1313)),"FULTON (ATL LIMITS)","FULTON")))),IF($E1313="DEKALB",IF(ISNUMBER(SEARCH("ATLANTA",$AT1313)),"DEKALB (ATL LIMITS)","DEKALB"),IF(AND($E1313="CLAYTON",ISNUMBER(SEARCH("COLLEGE PARK",$AT1313))),"CLAYTON (COLLEGE PARK)",$E1313)))))</f>
        <v/>
      </c>
      <c r="AV1313" s="2">
        <f>IF($L1313="","",IF(""&amp;$F1313="2","DIESEL",IF(OR(""&amp;$F1313="G",""&amp;$F1313="H"),"GAS","")))</f>
        <v/>
      </c>
      <c r="AW1313" s="2">
        <f>IF($AV1313="","",$R1313)</f>
        <v/>
      </c>
      <c r="AX1313" s="2">
        <f>IF($AV1313="","",IF($AB1313=0,$R1313,0))</f>
        <v/>
      </c>
      <c r="AY1313" s="2">
        <f>IF($AV1313="","",IF(AND($Z1313=0,COUNTIF('AR SALES'!$L$2:$L$2501,$L1313)=0),"YES",""))</f>
        <v/>
      </c>
      <c r="AZ1313" s="2">
        <f>IF($AV1313="","",IFERROR(VLOOKUP($AU1313,CODES!$A:$B,2,FALSE),"NO CODE"))</f>
        <v/>
      </c>
      <c r="BA1313" s="2">
        <f>IF(""&amp;$F1313&lt;&gt;"4","",IF($AY1313="YES","",IF(ROUND(SUMIFS($AE$2:$AE$4001,$L$2:$L$4001,$L1313,$F$2:$F$4001,"4")-SUMIFS('AR SALES'!$Y$2:$Y$2501,'AR SALES'!$L$2:$L$2501,$L1313,'AR SALES'!$AD$2:$AD$2501,"OFF"),2)=0,"","STALE")))</f>
        <v/>
      </c>
      <c r="BB1313" s="2">
        <f>IF(OR(""&amp;$F1313="2",""&amp;$F1313="4",""&amp;$F1313="G",""&amp;$F1313="H"),IF($AY1313="YES","",IF($AB1313&lt;&gt;0,"",IF(COUNTIFS('AR SALES'!$L$2:$L$2501,$L1313,'AR SALES'!$AD$2:$AD$2501,IF(""&amp;$F1313="4","OFF","ON"),'AR SALES'!$AF$2:$AF$2501,"Y")&gt;0,"","NO EXEMPTION"))),"")</f>
        <v/>
      </c>
    </row>
    <row r="1314">
      <c r="AT1314" s="2">
        <f>IF($L1314="","",IFERROR(INDEX('AR SALES'!$H$2:$H$2501,MATCH(""&amp;$L1314,'AR SALES'!$AE$2:$AE$2501,0)),""))</f>
        <v/>
      </c>
      <c r="AU1314" s="2">
        <f>IF($L1314="","",IF($A1314&lt;&gt;"GA","",IF($E1314="FULTON",IF(ISNUMBER(SEARCH("COLLEGE PARK",$AT1314)),"FULTON (COLLEGE PARK)",IF(ISNUMBER(SEARCH("HAPEVILLE",$AT1314)),"FULTON (HAPEVILLE)",IF(ISNUMBER(SEARCH("EAST POINT",$AT1314)),"FULTON (EAST POINT)",IF(ISNUMBER(SEARCH("ATLANTA",$AT1314)),"FULTON (ATL LIMITS)","FULTON")))),IF($E1314="DEKALB",IF(ISNUMBER(SEARCH("ATLANTA",$AT1314)),"DEKALB (ATL LIMITS)","DEKALB"),IF(AND($E1314="CLAYTON",ISNUMBER(SEARCH("COLLEGE PARK",$AT1314))),"CLAYTON (COLLEGE PARK)",$E1314)))))</f>
        <v/>
      </c>
      <c r="AV1314" s="2">
        <f>IF($L1314="","",IF(""&amp;$F1314="2","DIESEL",IF(OR(""&amp;$F1314="G",""&amp;$F1314="H"),"GAS","")))</f>
        <v/>
      </c>
      <c r="AW1314" s="2">
        <f>IF($AV1314="","",$R1314)</f>
        <v/>
      </c>
      <c r="AX1314" s="2">
        <f>IF($AV1314="","",IF($AB1314=0,$R1314,0))</f>
        <v/>
      </c>
      <c r="AY1314" s="2">
        <f>IF($AV1314="","",IF(AND($Z1314=0,COUNTIF('AR SALES'!$L$2:$L$2501,$L1314)=0),"YES",""))</f>
        <v/>
      </c>
      <c r="AZ1314" s="2">
        <f>IF($AV1314="","",IFERROR(VLOOKUP($AU1314,CODES!$A:$B,2,FALSE),"NO CODE"))</f>
        <v/>
      </c>
      <c r="BA1314" s="2">
        <f>IF(""&amp;$F1314&lt;&gt;"4","",IF($AY1314="YES","",IF(ROUND(SUMIFS($AE$2:$AE$4001,$L$2:$L$4001,$L1314,$F$2:$F$4001,"4")-SUMIFS('AR SALES'!$Y$2:$Y$2501,'AR SALES'!$L$2:$L$2501,$L1314,'AR SALES'!$AD$2:$AD$2501,"OFF"),2)=0,"","STALE")))</f>
        <v/>
      </c>
      <c r="BB1314" s="2">
        <f>IF(OR(""&amp;$F1314="2",""&amp;$F1314="4",""&amp;$F1314="G",""&amp;$F1314="H"),IF($AY1314="YES","",IF($AB1314&lt;&gt;0,"",IF(COUNTIFS('AR SALES'!$L$2:$L$2501,$L1314,'AR SALES'!$AD$2:$AD$2501,IF(""&amp;$F1314="4","OFF","ON"),'AR SALES'!$AF$2:$AF$2501,"Y")&gt;0,"","NO EXEMPTION"))),"")</f>
        <v/>
      </c>
    </row>
    <row r="1315">
      <c r="AT1315" s="2">
        <f>IF($L1315="","",IFERROR(INDEX('AR SALES'!$H$2:$H$2501,MATCH(""&amp;$L1315,'AR SALES'!$AE$2:$AE$2501,0)),""))</f>
        <v/>
      </c>
      <c r="AU1315" s="2">
        <f>IF($L1315="","",IF($A1315&lt;&gt;"GA","",IF($E1315="FULTON",IF(ISNUMBER(SEARCH("COLLEGE PARK",$AT1315)),"FULTON (COLLEGE PARK)",IF(ISNUMBER(SEARCH("HAPEVILLE",$AT1315)),"FULTON (HAPEVILLE)",IF(ISNUMBER(SEARCH("EAST POINT",$AT1315)),"FULTON (EAST POINT)",IF(ISNUMBER(SEARCH("ATLANTA",$AT1315)),"FULTON (ATL LIMITS)","FULTON")))),IF($E1315="DEKALB",IF(ISNUMBER(SEARCH("ATLANTA",$AT1315)),"DEKALB (ATL LIMITS)","DEKALB"),IF(AND($E1315="CLAYTON",ISNUMBER(SEARCH("COLLEGE PARK",$AT1315))),"CLAYTON (COLLEGE PARK)",$E1315)))))</f>
        <v/>
      </c>
      <c r="AV1315" s="2">
        <f>IF($L1315="","",IF(""&amp;$F1315="2","DIESEL",IF(OR(""&amp;$F1315="G",""&amp;$F1315="H"),"GAS","")))</f>
        <v/>
      </c>
      <c r="AW1315" s="2">
        <f>IF($AV1315="","",$R1315)</f>
        <v/>
      </c>
      <c r="AX1315" s="2">
        <f>IF($AV1315="","",IF($AB1315=0,$R1315,0))</f>
        <v/>
      </c>
      <c r="AY1315" s="2">
        <f>IF($AV1315="","",IF(AND($Z1315=0,COUNTIF('AR SALES'!$L$2:$L$2501,$L1315)=0),"YES",""))</f>
        <v/>
      </c>
      <c r="AZ1315" s="2">
        <f>IF($AV1315="","",IFERROR(VLOOKUP($AU1315,CODES!$A:$B,2,FALSE),"NO CODE"))</f>
        <v/>
      </c>
      <c r="BA1315" s="2">
        <f>IF(""&amp;$F1315&lt;&gt;"4","",IF($AY1315="YES","",IF(ROUND(SUMIFS($AE$2:$AE$4001,$L$2:$L$4001,$L1315,$F$2:$F$4001,"4")-SUMIFS('AR SALES'!$Y$2:$Y$2501,'AR SALES'!$L$2:$L$2501,$L1315,'AR SALES'!$AD$2:$AD$2501,"OFF"),2)=0,"","STALE")))</f>
        <v/>
      </c>
      <c r="BB1315" s="2">
        <f>IF(OR(""&amp;$F1315="2",""&amp;$F1315="4",""&amp;$F1315="G",""&amp;$F1315="H"),IF($AY1315="YES","",IF($AB1315&lt;&gt;0,"",IF(COUNTIFS('AR SALES'!$L$2:$L$2501,$L1315,'AR SALES'!$AD$2:$AD$2501,IF(""&amp;$F1315="4","OFF","ON"),'AR SALES'!$AF$2:$AF$2501,"Y")&gt;0,"","NO EXEMPTION"))),"")</f>
        <v/>
      </c>
    </row>
    <row r="1316">
      <c r="AT1316" s="2">
        <f>IF($L1316="","",IFERROR(INDEX('AR SALES'!$H$2:$H$2501,MATCH(""&amp;$L1316,'AR SALES'!$AE$2:$AE$2501,0)),""))</f>
        <v/>
      </c>
      <c r="AU1316" s="2">
        <f>IF($L1316="","",IF($A1316&lt;&gt;"GA","",IF($E1316="FULTON",IF(ISNUMBER(SEARCH("COLLEGE PARK",$AT1316)),"FULTON (COLLEGE PARK)",IF(ISNUMBER(SEARCH("HAPEVILLE",$AT1316)),"FULTON (HAPEVILLE)",IF(ISNUMBER(SEARCH("EAST POINT",$AT1316)),"FULTON (EAST POINT)",IF(ISNUMBER(SEARCH("ATLANTA",$AT1316)),"FULTON (ATL LIMITS)","FULTON")))),IF($E1316="DEKALB",IF(ISNUMBER(SEARCH("ATLANTA",$AT1316)),"DEKALB (ATL LIMITS)","DEKALB"),IF(AND($E1316="CLAYTON",ISNUMBER(SEARCH("COLLEGE PARK",$AT1316))),"CLAYTON (COLLEGE PARK)",$E1316)))))</f>
        <v/>
      </c>
      <c r="AV1316" s="2">
        <f>IF($L1316="","",IF(""&amp;$F1316="2","DIESEL",IF(OR(""&amp;$F1316="G",""&amp;$F1316="H"),"GAS","")))</f>
        <v/>
      </c>
      <c r="AW1316" s="2">
        <f>IF($AV1316="","",$R1316)</f>
        <v/>
      </c>
      <c r="AX1316" s="2">
        <f>IF($AV1316="","",IF($AB1316=0,$R1316,0))</f>
        <v/>
      </c>
      <c r="AY1316" s="2">
        <f>IF($AV1316="","",IF(AND($Z1316=0,COUNTIF('AR SALES'!$L$2:$L$2501,$L1316)=0),"YES",""))</f>
        <v/>
      </c>
      <c r="AZ1316" s="2">
        <f>IF($AV1316="","",IFERROR(VLOOKUP($AU1316,CODES!$A:$B,2,FALSE),"NO CODE"))</f>
        <v/>
      </c>
      <c r="BA1316" s="2">
        <f>IF(""&amp;$F1316&lt;&gt;"4","",IF($AY1316="YES","",IF(ROUND(SUMIFS($AE$2:$AE$4001,$L$2:$L$4001,$L1316,$F$2:$F$4001,"4")-SUMIFS('AR SALES'!$Y$2:$Y$2501,'AR SALES'!$L$2:$L$2501,$L1316,'AR SALES'!$AD$2:$AD$2501,"OFF"),2)=0,"","STALE")))</f>
        <v/>
      </c>
      <c r="BB1316" s="2">
        <f>IF(OR(""&amp;$F1316="2",""&amp;$F1316="4",""&amp;$F1316="G",""&amp;$F1316="H"),IF($AY1316="YES","",IF($AB1316&lt;&gt;0,"",IF(COUNTIFS('AR SALES'!$L$2:$L$2501,$L1316,'AR SALES'!$AD$2:$AD$2501,IF(""&amp;$F1316="4","OFF","ON"),'AR SALES'!$AF$2:$AF$2501,"Y")&gt;0,"","NO EXEMPTION"))),"")</f>
        <v/>
      </c>
    </row>
    <row r="1317">
      <c r="AT1317" s="2">
        <f>IF($L1317="","",IFERROR(INDEX('AR SALES'!$H$2:$H$2501,MATCH(""&amp;$L1317,'AR SALES'!$AE$2:$AE$2501,0)),""))</f>
        <v/>
      </c>
      <c r="AU1317" s="2">
        <f>IF($L1317="","",IF($A1317&lt;&gt;"GA","",IF($E1317="FULTON",IF(ISNUMBER(SEARCH("COLLEGE PARK",$AT1317)),"FULTON (COLLEGE PARK)",IF(ISNUMBER(SEARCH("HAPEVILLE",$AT1317)),"FULTON (HAPEVILLE)",IF(ISNUMBER(SEARCH("EAST POINT",$AT1317)),"FULTON (EAST POINT)",IF(ISNUMBER(SEARCH("ATLANTA",$AT1317)),"FULTON (ATL LIMITS)","FULTON")))),IF($E1317="DEKALB",IF(ISNUMBER(SEARCH("ATLANTA",$AT1317)),"DEKALB (ATL LIMITS)","DEKALB"),IF(AND($E1317="CLAYTON",ISNUMBER(SEARCH("COLLEGE PARK",$AT1317))),"CLAYTON (COLLEGE PARK)",$E1317)))))</f>
        <v/>
      </c>
      <c r="AV1317" s="2">
        <f>IF($L1317="","",IF(""&amp;$F1317="2","DIESEL",IF(OR(""&amp;$F1317="G",""&amp;$F1317="H"),"GAS","")))</f>
        <v/>
      </c>
      <c r="AW1317" s="2">
        <f>IF($AV1317="","",$R1317)</f>
        <v/>
      </c>
      <c r="AX1317" s="2">
        <f>IF($AV1317="","",IF($AB1317=0,$R1317,0))</f>
        <v/>
      </c>
      <c r="AY1317" s="2">
        <f>IF($AV1317="","",IF(AND($Z1317=0,COUNTIF('AR SALES'!$L$2:$L$2501,$L1317)=0),"YES",""))</f>
        <v/>
      </c>
      <c r="AZ1317" s="2">
        <f>IF($AV1317="","",IFERROR(VLOOKUP($AU1317,CODES!$A:$B,2,FALSE),"NO CODE"))</f>
        <v/>
      </c>
      <c r="BA1317" s="2">
        <f>IF(""&amp;$F1317&lt;&gt;"4","",IF($AY1317="YES","",IF(ROUND(SUMIFS($AE$2:$AE$4001,$L$2:$L$4001,$L1317,$F$2:$F$4001,"4")-SUMIFS('AR SALES'!$Y$2:$Y$2501,'AR SALES'!$L$2:$L$2501,$L1317,'AR SALES'!$AD$2:$AD$2501,"OFF"),2)=0,"","STALE")))</f>
        <v/>
      </c>
      <c r="BB1317" s="2">
        <f>IF(OR(""&amp;$F1317="2",""&amp;$F1317="4",""&amp;$F1317="G",""&amp;$F1317="H"),IF($AY1317="YES","",IF($AB1317&lt;&gt;0,"",IF(COUNTIFS('AR SALES'!$L$2:$L$2501,$L1317,'AR SALES'!$AD$2:$AD$2501,IF(""&amp;$F1317="4","OFF","ON"),'AR SALES'!$AF$2:$AF$2501,"Y")&gt;0,"","NO EXEMPTION"))),"")</f>
        <v/>
      </c>
    </row>
    <row r="1318">
      <c r="AT1318" s="2">
        <f>IF($L1318="","",IFERROR(INDEX('AR SALES'!$H$2:$H$2501,MATCH(""&amp;$L1318,'AR SALES'!$AE$2:$AE$2501,0)),""))</f>
        <v/>
      </c>
      <c r="AU1318" s="2">
        <f>IF($L1318="","",IF($A1318&lt;&gt;"GA","",IF($E1318="FULTON",IF(ISNUMBER(SEARCH("COLLEGE PARK",$AT1318)),"FULTON (COLLEGE PARK)",IF(ISNUMBER(SEARCH("HAPEVILLE",$AT1318)),"FULTON (HAPEVILLE)",IF(ISNUMBER(SEARCH("EAST POINT",$AT1318)),"FULTON (EAST POINT)",IF(ISNUMBER(SEARCH("ATLANTA",$AT1318)),"FULTON (ATL LIMITS)","FULTON")))),IF($E1318="DEKALB",IF(ISNUMBER(SEARCH("ATLANTA",$AT1318)),"DEKALB (ATL LIMITS)","DEKALB"),IF(AND($E1318="CLAYTON",ISNUMBER(SEARCH("COLLEGE PARK",$AT1318))),"CLAYTON (COLLEGE PARK)",$E1318)))))</f>
        <v/>
      </c>
      <c r="AV1318" s="2">
        <f>IF($L1318="","",IF(""&amp;$F1318="2","DIESEL",IF(OR(""&amp;$F1318="G",""&amp;$F1318="H"),"GAS","")))</f>
        <v/>
      </c>
      <c r="AW1318" s="2">
        <f>IF($AV1318="","",$R1318)</f>
        <v/>
      </c>
      <c r="AX1318" s="2">
        <f>IF($AV1318="","",IF($AB1318=0,$R1318,0))</f>
        <v/>
      </c>
      <c r="AY1318" s="2">
        <f>IF($AV1318="","",IF(AND($Z1318=0,COUNTIF('AR SALES'!$L$2:$L$2501,$L1318)=0),"YES",""))</f>
        <v/>
      </c>
      <c r="AZ1318" s="2">
        <f>IF($AV1318="","",IFERROR(VLOOKUP($AU1318,CODES!$A:$B,2,FALSE),"NO CODE"))</f>
        <v/>
      </c>
      <c r="BA1318" s="2">
        <f>IF(""&amp;$F1318&lt;&gt;"4","",IF($AY1318="YES","",IF(ROUND(SUMIFS($AE$2:$AE$4001,$L$2:$L$4001,$L1318,$F$2:$F$4001,"4")-SUMIFS('AR SALES'!$Y$2:$Y$2501,'AR SALES'!$L$2:$L$2501,$L1318,'AR SALES'!$AD$2:$AD$2501,"OFF"),2)=0,"","STALE")))</f>
        <v/>
      </c>
      <c r="BB1318" s="2">
        <f>IF(OR(""&amp;$F1318="2",""&amp;$F1318="4",""&amp;$F1318="G",""&amp;$F1318="H"),IF($AY1318="YES","",IF($AB1318&lt;&gt;0,"",IF(COUNTIFS('AR SALES'!$L$2:$L$2501,$L1318,'AR SALES'!$AD$2:$AD$2501,IF(""&amp;$F1318="4","OFF","ON"),'AR SALES'!$AF$2:$AF$2501,"Y")&gt;0,"","NO EXEMPTION"))),"")</f>
        <v/>
      </c>
    </row>
    <row r="1319">
      <c r="AT1319" s="2">
        <f>IF($L1319="","",IFERROR(INDEX('AR SALES'!$H$2:$H$2501,MATCH(""&amp;$L1319,'AR SALES'!$AE$2:$AE$2501,0)),""))</f>
        <v/>
      </c>
      <c r="AU1319" s="2">
        <f>IF($L1319="","",IF($A1319&lt;&gt;"GA","",IF($E1319="FULTON",IF(ISNUMBER(SEARCH("COLLEGE PARK",$AT1319)),"FULTON (COLLEGE PARK)",IF(ISNUMBER(SEARCH("HAPEVILLE",$AT1319)),"FULTON (HAPEVILLE)",IF(ISNUMBER(SEARCH("EAST POINT",$AT1319)),"FULTON (EAST POINT)",IF(ISNUMBER(SEARCH("ATLANTA",$AT1319)),"FULTON (ATL LIMITS)","FULTON")))),IF($E1319="DEKALB",IF(ISNUMBER(SEARCH("ATLANTA",$AT1319)),"DEKALB (ATL LIMITS)","DEKALB"),IF(AND($E1319="CLAYTON",ISNUMBER(SEARCH("COLLEGE PARK",$AT1319))),"CLAYTON (COLLEGE PARK)",$E1319)))))</f>
        <v/>
      </c>
      <c r="AV1319" s="2">
        <f>IF($L1319="","",IF(""&amp;$F1319="2","DIESEL",IF(OR(""&amp;$F1319="G",""&amp;$F1319="H"),"GAS","")))</f>
        <v/>
      </c>
      <c r="AW1319" s="2">
        <f>IF($AV1319="","",$R1319)</f>
        <v/>
      </c>
      <c r="AX1319" s="2">
        <f>IF($AV1319="","",IF($AB1319=0,$R1319,0))</f>
        <v/>
      </c>
      <c r="AY1319" s="2">
        <f>IF($AV1319="","",IF(AND($Z1319=0,COUNTIF('AR SALES'!$L$2:$L$2501,$L1319)=0),"YES",""))</f>
        <v/>
      </c>
      <c r="AZ1319" s="2">
        <f>IF($AV1319="","",IFERROR(VLOOKUP($AU1319,CODES!$A:$B,2,FALSE),"NO CODE"))</f>
        <v/>
      </c>
      <c r="BA1319" s="2">
        <f>IF(""&amp;$F1319&lt;&gt;"4","",IF($AY1319="YES","",IF(ROUND(SUMIFS($AE$2:$AE$4001,$L$2:$L$4001,$L1319,$F$2:$F$4001,"4")-SUMIFS('AR SALES'!$Y$2:$Y$2501,'AR SALES'!$L$2:$L$2501,$L1319,'AR SALES'!$AD$2:$AD$2501,"OFF"),2)=0,"","STALE")))</f>
        <v/>
      </c>
      <c r="BB1319" s="2">
        <f>IF(OR(""&amp;$F1319="2",""&amp;$F1319="4",""&amp;$F1319="G",""&amp;$F1319="H"),IF($AY1319="YES","",IF($AB1319&lt;&gt;0,"",IF(COUNTIFS('AR SALES'!$L$2:$L$2501,$L1319,'AR SALES'!$AD$2:$AD$2501,IF(""&amp;$F1319="4","OFF","ON"),'AR SALES'!$AF$2:$AF$2501,"Y")&gt;0,"","NO EXEMPTION"))),"")</f>
        <v/>
      </c>
    </row>
    <row r="1320">
      <c r="AT1320" s="2">
        <f>IF($L1320="","",IFERROR(INDEX('AR SALES'!$H$2:$H$2501,MATCH(""&amp;$L1320,'AR SALES'!$AE$2:$AE$2501,0)),""))</f>
        <v/>
      </c>
      <c r="AU1320" s="2">
        <f>IF($L1320="","",IF($A1320&lt;&gt;"GA","",IF($E1320="FULTON",IF(ISNUMBER(SEARCH("COLLEGE PARK",$AT1320)),"FULTON (COLLEGE PARK)",IF(ISNUMBER(SEARCH("HAPEVILLE",$AT1320)),"FULTON (HAPEVILLE)",IF(ISNUMBER(SEARCH("EAST POINT",$AT1320)),"FULTON (EAST POINT)",IF(ISNUMBER(SEARCH("ATLANTA",$AT1320)),"FULTON (ATL LIMITS)","FULTON")))),IF($E1320="DEKALB",IF(ISNUMBER(SEARCH("ATLANTA",$AT1320)),"DEKALB (ATL LIMITS)","DEKALB"),IF(AND($E1320="CLAYTON",ISNUMBER(SEARCH("COLLEGE PARK",$AT1320))),"CLAYTON (COLLEGE PARK)",$E1320)))))</f>
        <v/>
      </c>
      <c r="AV1320" s="2">
        <f>IF($L1320="","",IF(""&amp;$F1320="2","DIESEL",IF(OR(""&amp;$F1320="G",""&amp;$F1320="H"),"GAS","")))</f>
        <v/>
      </c>
      <c r="AW1320" s="2">
        <f>IF($AV1320="","",$R1320)</f>
        <v/>
      </c>
      <c r="AX1320" s="2">
        <f>IF($AV1320="","",IF($AB1320=0,$R1320,0))</f>
        <v/>
      </c>
      <c r="AY1320" s="2">
        <f>IF($AV1320="","",IF(AND($Z1320=0,COUNTIF('AR SALES'!$L$2:$L$2501,$L1320)=0),"YES",""))</f>
        <v/>
      </c>
      <c r="AZ1320" s="2">
        <f>IF($AV1320="","",IFERROR(VLOOKUP($AU1320,CODES!$A:$B,2,FALSE),"NO CODE"))</f>
        <v/>
      </c>
      <c r="BA1320" s="2">
        <f>IF(""&amp;$F1320&lt;&gt;"4","",IF($AY1320="YES","",IF(ROUND(SUMIFS($AE$2:$AE$4001,$L$2:$L$4001,$L1320,$F$2:$F$4001,"4")-SUMIFS('AR SALES'!$Y$2:$Y$2501,'AR SALES'!$L$2:$L$2501,$L1320,'AR SALES'!$AD$2:$AD$2501,"OFF"),2)=0,"","STALE")))</f>
        <v/>
      </c>
      <c r="BB1320" s="2">
        <f>IF(OR(""&amp;$F1320="2",""&amp;$F1320="4",""&amp;$F1320="G",""&amp;$F1320="H"),IF($AY1320="YES","",IF($AB1320&lt;&gt;0,"",IF(COUNTIFS('AR SALES'!$L$2:$L$2501,$L1320,'AR SALES'!$AD$2:$AD$2501,IF(""&amp;$F1320="4","OFF","ON"),'AR SALES'!$AF$2:$AF$2501,"Y")&gt;0,"","NO EXEMPTION"))),"")</f>
        <v/>
      </c>
    </row>
    <row r="1321">
      <c r="AT1321" s="2">
        <f>IF($L1321="","",IFERROR(INDEX('AR SALES'!$H$2:$H$2501,MATCH(""&amp;$L1321,'AR SALES'!$AE$2:$AE$2501,0)),""))</f>
        <v/>
      </c>
      <c r="AU1321" s="2">
        <f>IF($L1321="","",IF($A1321&lt;&gt;"GA","",IF($E1321="FULTON",IF(ISNUMBER(SEARCH("COLLEGE PARK",$AT1321)),"FULTON (COLLEGE PARK)",IF(ISNUMBER(SEARCH("HAPEVILLE",$AT1321)),"FULTON (HAPEVILLE)",IF(ISNUMBER(SEARCH("EAST POINT",$AT1321)),"FULTON (EAST POINT)",IF(ISNUMBER(SEARCH("ATLANTA",$AT1321)),"FULTON (ATL LIMITS)","FULTON")))),IF($E1321="DEKALB",IF(ISNUMBER(SEARCH("ATLANTA",$AT1321)),"DEKALB (ATL LIMITS)","DEKALB"),IF(AND($E1321="CLAYTON",ISNUMBER(SEARCH("COLLEGE PARK",$AT1321))),"CLAYTON (COLLEGE PARK)",$E1321)))))</f>
        <v/>
      </c>
      <c r="AV1321" s="2">
        <f>IF($L1321="","",IF(""&amp;$F1321="2","DIESEL",IF(OR(""&amp;$F1321="G",""&amp;$F1321="H"),"GAS","")))</f>
        <v/>
      </c>
      <c r="AW1321" s="2">
        <f>IF($AV1321="","",$R1321)</f>
        <v/>
      </c>
      <c r="AX1321" s="2">
        <f>IF($AV1321="","",IF($AB1321=0,$R1321,0))</f>
        <v/>
      </c>
      <c r="AY1321" s="2">
        <f>IF($AV1321="","",IF(AND($Z1321=0,COUNTIF('AR SALES'!$L$2:$L$2501,$L1321)=0),"YES",""))</f>
        <v/>
      </c>
      <c r="AZ1321" s="2">
        <f>IF($AV1321="","",IFERROR(VLOOKUP($AU1321,CODES!$A:$B,2,FALSE),"NO CODE"))</f>
        <v/>
      </c>
      <c r="BA1321" s="2">
        <f>IF(""&amp;$F1321&lt;&gt;"4","",IF($AY1321="YES","",IF(ROUND(SUMIFS($AE$2:$AE$4001,$L$2:$L$4001,$L1321,$F$2:$F$4001,"4")-SUMIFS('AR SALES'!$Y$2:$Y$2501,'AR SALES'!$L$2:$L$2501,$L1321,'AR SALES'!$AD$2:$AD$2501,"OFF"),2)=0,"","STALE")))</f>
        <v/>
      </c>
      <c r="BB1321" s="2">
        <f>IF(OR(""&amp;$F1321="2",""&amp;$F1321="4",""&amp;$F1321="G",""&amp;$F1321="H"),IF($AY1321="YES","",IF($AB1321&lt;&gt;0,"",IF(COUNTIFS('AR SALES'!$L$2:$L$2501,$L1321,'AR SALES'!$AD$2:$AD$2501,IF(""&amp;$F1321="4","OFF","ON"),'AR SALES'!$AF$2:$AF$2501,"Y")&gt;0,"","NO EXEMPTION"))),"")</f>
        <v/>
      </c>
    </row>
    <row r="1322">
      <c r="AT1322" s="2">
        <f>IF($L1322="","",IFERROR(INDEX('AR SALES'!$H$2:$H$2501,MATCH(""&amp;$L1322,'AR SALES'!$AE$2:$AE$2501,0)),""))</f>
        <v/>
      </c>
      <c r="AU1322" s="2">
        <f>IF($L1322="","",IF($A1322&lt;&gt;"GA","",IF($E1322="FULTON",IF(ISNUMBER(SEARCH("COLLEGE PARK",$AT1322)),"FULTON (COLLEGE PARK)",IF(ISNUMBER(SEARCH("HAPEVILLE",$AT1322)),"FULTON (HAPEVILLE)",IF(ISNUMBER(SEARCH("EAST POINT",$AT1322)),"FULTON (EAST POINT)",IF(ISNUMBER(SEARCH("ATLANTA",$AT1322)),"FULTON (ATL LIMITS)","FULTON")))),IF($E1322="DEKALB",IF(ISNUMBER(SEARCH("ATLANTA",$AT1322)),"DEKALB (ATL LIMITS)","DEKALB"),IF(AND($E1322="CLAYTON",ISNUMBER(SEARCH("COLLEGE PARK",$AT1322))),"CLAYTON (COLLEGE PARK)",$E1322)))))</f>
        <v/>
      </c>
      <c r="AV1322" s="2">
        <f>IF($L1322="","",IF(""&amp;$F1322="2","DIESEL",IF(OR(""&amp;$F1322="G",""&amp;$F1322="H"),"GAS","")))</f>
        <v/>
      </c>
      <c r="AW1322" s="2">
        <f>IF($AV1322="","",$R1322)</f>
        <v/>
      </c>
      <c r="AX1322" s="2">
        <f>IF($AV1322="","",IF($AB1322=0,$R1322,0))</f>
        <v/>
      </c>
      <c r="AY1322" s="2">
        <f>IF($AV1322="","",IF(AND($Z1322=0,COUNTIF('AR SALES'!$L$2:$L$2501,$L1322)=0),"YES",""))</f>
        <v/>
      </c>
      <c r="AZ1322" s="2">
        <f>IF($AV1322="","",IFERROR(VLOOKUP($AU1322,CODES!$A:$B,2,FALSE),"NO CODE"))</f>
        <v/>
      </c>
      <c r="BA1322" s="2">
        <f>IF(""&amp;$F1322&lt;&gt;"4","",IF($AY1322="YES","",IF(ROUND(SUMIFS($AE$2:$AE$4001,$L$2:$L$4001,$L1322,$F$2:$F$4001,"4")-SUMIFS('AR SALES'!$Y$2:$Y$2501,'AR SALES'!$L$2:$L$2501,$L1322,'AR SALES'!$AD$2:$AD$2501,"OFF"),2)=0,"","STALE")))</f>
        <v/>
      </c>
      <c r="BB1322" s="2">
        <f>IF(OR(""&amp;$F1322="2",""&amp;$F1322="4",""&amp;$F1322="G",""&amp;$F1322="H"),IF($AY1322="YES","",IF($AB1322&lt;&gt;0,"",IF(COUNTIFS('AR SALES'!$L$2:$L$2501,$L1322,'AR SALES'!$AD$2:$AD$2501,IF(""&amp;$F1322="4","OFF","ON"),'AR SALES'!$AF$2:$AF$2501,"Y")&gt;0,"","NO EXEMPTION"))),"")</f>
        <v/>
      </c>
    </row>
    <row r="1323">
      <c r="AT1323" s="2">
        <f>IF($L1323="","",IFERROR(INDEX('AR SALES'!$H$2:$H$2501,MATCH(""&amp;$L1323,'AR SALES'!$AE$2:$AE$2501,0)),""))</f>
        <v/>
      </c>
      <c r="AU1323" s="2">
        <f>IF($L1323="","",IF($A1323&lt;&gt;"GA","",IF($E1323="FULTON",IF(ISNUMBER(SEARCH("COLLEGE PARK",$AT1323)),"FULTON (COLLEGE PARK)",IF(ISNUMBER(SEARCH("HAPEVILLE",$AT1323)),"FULTON (HAPEVILLE)",IF(ISNUMBER(SEARCH("EAST POINT",$AT1323)),"FULTON (EAST POINT)",IF(ISNUMBER(SEARCH("ATLANTA",$AT1323)),"FULTON (ATL LIMITS)","FULTON")))),IF($E1323="DEKALB",IF(ISNUMBER(SEARCH("ATLANTA",$AT1323)),"DEKALB (ATL LIMITS)","DEKALB"),IF(AND($E1323="CLAYTON",ISNUMBER(SEARCH("COLLEGE PARK",$AT1323))),"CLAYTON (COLLEGE PARK)",$E1323)))))</f>
        <v/>
      </c>
      <c r="AV1323" s="2">
        <f>IF($L1323="","",IF(""&amp;$F1323="2","DIESEL",IF(OR(""&amp;$F1323="G",""&amp;$F1323="H"),"GAS","")))</f>
        <v/>
      </c>
      <c r="AW1323" s="2">
        <f>IF($AV1323="","",$R1323)</f>
        <v/>
      </c>
      <c r="AX1323" s="2">
        <f>IF($AV1323="","",IF($AB1323=0,$R1323,0))</f>
        <v/>
      </c>
      <c r="AY1323" s="2">
        <f>IF($AV1323="","",IF(AND($Z1323=0,COUNTIF('AR SALES'!$L$2:$L$2501,$L1323)=0),"YES",""))</f>
        <v/>
      </c>
      <c r="AZ1323" s="2">
        <f>IF($AV1323="","",IFERROR(VLOOKUP($AU1323,CODES!$A:$B,2,FALSE),"NO CODE"))</f>
        <v/>
      </c>
      <c r="BA1323" s="2">
        <f>IF(""&amp;$F1323&lt;&gt;"4","",IF($AY1323="YES","",IF(ROUND(SUMIFS($AE$2:$AE$4001,$L$2:$L$4001,$L1323,$F$2:$F$4001,"4")-SUMIFS('AR SALES'!$Y$2:$Y$2501,'AR SALES'!$L$2:$L$2501,$L1323,'AR SALES'!$AD$2:$AD$2501,"OFF"),2)=0,"","STALE")))</f>
        <v/>
      </c>
      <c r="BB1323" s="2">
        <f>IF(OR(""&amp;$F1323="2",""&amp;$F1323="4",""&amp;$F1323="G",""&amp;$F1323="H"),IF($AY1323="YES","",IF($AB1323&lt;&gt;0,"",IF(COUNTIFS('AR SALES'!$L$2:$L$2501,$L1323,'AR SALES'!$AD$2:$AD$2501,IF(""&amp;$F1323="4","OFF","ON"),'AR SALES'!$AF$2:$AF$2501,"Y")&gt;0,"","NO EXEMPTION"))),"")</f>
        <v/>
      </c>
    </row>
    <row r="1324">
      <c r="AT1324" s="2">
        <f>IF($L1324="","",IFERROR(INDEX('AR SALES'!$H$2:$H$2501,MATCH(""&amp;$L1324,'AR SALES'!$AE$2:$AE$2501,0)),""))</f>
        <v/>
      </c>
      <c r="AU1324" s="2">
        <f>IF($L1324="","",IF($A1324&lt;&gt;"GA","",IF($E1324="FULTON",IF(ISNUMBER(SEARCH("COLLEGE PARK",$AT1324)),"FULTON (COLLEGE PARK)",IF(ISNUMBER(SEARCH("HAPEVILLE",$AT1324)),"FULTON (HAPEVILLE)",IF(ISNUMBER(SEARCH("EAST POINT",$AT1324)),"FULTON (EAST POINT)",IF(ISNUMBER(SEARCH("ATLANTA",$AT1324)),"FULTON (ATL LIMITS)","FULTON")))),IF($E1324="DEKALB",IF(ISNUMBER(SEARCH("ATLANTA",$AT1324)),"DEKALB (ATL LIMITS)","DEKALB"),IF(AND($E1324="CLAYTON",ISNUMBER(SEARCH("COLLEGE PARK",$AT1324))),"CLAYTON (COLLEGE PARK)",$E1324)))))</f>
        <v/>
      </c>
      <c r="AV1324" s="2">
        <f>IF($L1324="","",IF(""&amp;$F1324="2","DIESEL",IF(OR(""&amp;$F1324="G",""&amp;$F1324="H"),"GAS","")))</f>
        <v/>
      </c>
      <c r="AW1324" s="2">
        <f>IF($AV1324="","",$R1324)</f>
        <v/>
      </c>
      <c r="AX1324" s="2">
        <f>IF($AV1324="","",IF($AB1324=0,$R1324,0))</f>
        <v/>
      </c>
      <c r="AY1324" s="2">
        <f>IF($AV1324="","",IF(AND($Z1324=0,COUNTIF('AR SALES'!$L$2:$L$2501,$L1324)=0),"YES",""))</f>
        <v/>
      </c>
      <c r="AZ1324" s="2">
        <f>IF($AV1324="","",IFERROR(VLOOKUP($AU1324,CODES!$A:$B,2,FALSE),"NO CODE"))</f>
        <v/>
      </c>
      <c r="BA1324" s="2">
        <f>IF(""&amp;$F1324&lt;&gt;"4","",IF($AY1324="YES","",IF(ROUND(SUMIFS($AE$2:$AE$4001,$L$2:$L$4001,$L1324,$F$2:$F$4001,"4")-SUMIFS('AR SALES'!$Y$2:$Y$2501,'AR SALES'!$L$2:$L$2501,$L1324,'AR SALES'!$AD$2:$AD$2501,"OFF"),2)=0,"","STALE")))</f>
        <v/>
      </c>
      <c r="BB1324" s="2">
        <f>IF(OR(""&amp;$F1324="2",""&amp;$F1324="4",""&amp;$F1324="G",""&amp;$F1324="H"),IF($AY1324="YES","",IF($AB1324&lt;&gt;0,"",IF(COUNTIFS('AR SALES'!$L$2:$L$2501,$L1324,'AR SALES'!$AD$2:$AD$2501,IF(""&amp;$F1324="4","OFF","ON"),'AR SALES'!$AF$2:$AF$2501,"Y")&gt;0,"","NO EXEMPTION"))),"")</f>
        <v/>
      </c>
    </row>
    <row r="1325">
      <c r="AT1325" s="2">
        <f>IF($L1325="","",IFERROR(INDEX('AR SALES'!$H$2:$H$2501,MATCH(""&amp;$L1325,'AR SALES'!$AE$2:$AE$2501,0)),""))</f>
        <v/>
      </c>
      <c r="AU1325" s="2">
        <f>IF($L1325="","",IF($A1325&lt;&gt;"GA","",IF($E1325="FULTON",IF(ISNUMBER(SEARCH("COLLEGE PARK",$AT1325)),"FULTON (COLLEGE PARK)",IF(ISNUMBER(SEARCH("HAPEVILLE",$AT1325)),"FULTON (HAPEVILLE)",IF(ISNUMBER(SEARCH("EAST POINT",$AT1325)),"FULTON (EAST POINT)",IF(ISNUMBER(SEARCH("ATLANTA",$AT1325)),"FULTON (ATL LIMITS)","FULTON")))),IF($E1325="DEKALB",IF(ISNUMBER(SEARCH("ATLANTA",$AT1325)),"DEKALB (ATL LIMITS)","DEKALB"),IF(AND($E1325="CLAYTON",ISNUMBER(SEARCH("COLLEGE PARK",$AT1325))),"CLAYTON (COLLEGE PARK)",$E1325)))))</f>
        <v/>
      </c>
      <c r="AV1325" s="2">
        <f>IF($L1325="","",IF(""&amp;$F1325="2","DIESEL",IF(OR(""&amp;$F1325="G",""&amp;$F1325="H"),"GAS","")))</f>
        <v/>
      </c>
      <c r="AW1325" s="2">
        <f>IF($AV1325="","",$R1325)</f>
        <v/>
      </c>
      <c r="AX1325" s="2">
        <f>IF($AV1325="","",IF($AB1325=0,$R1325,0))</f>
        <v/>
      </c>
      <c r="AY1325" s="2">
        <f>IF($AV1325="","",IF(AND($Z1325=0,COUNTIF('AR SALES'!$L$2:$L$2501,$L1325)=0),"YES",""))</f>
        <v/>
      </c>
      <c r="AZ1325" s="2">
        <f>IF($AV1325="","",IFERROR(VLOOKUP($AU1325,CODES!$A:$B,2,FALSE),"NO CODE"))</f>
        <v/>
      </c>
      <c r="BA1325" s="2">
        <f>IF(""&amp;$F1325&lt;&gt;"4","",IF($AY1325="YES","",IF(ROUND(SUMIFS($AE$2:$AE$4001,$L$2:$L$4001,$L1325,$F$2:$F$4001,"4")-SUMIFS('AR SALES'!$Y$2:$Y$2501,'AR SALES'!$L$2:$L$2501,$L1325,'AR SALES'!$AD$2:$AD$2501,"OFF"),2)=0,"","STALE")))</f>
        <v/>
      </c>
      <c r="BB1325" s="2">
        <f>IF(OR(""&amp;$F1325="2",""&amp;$F1325="4",""&amp;$F1325="G",""&amp;$F1325="H"),IF($AY1325="YES","",IF($AB1325&lt;&gt;0,"",IF(COUNTIFS('AR SALES'!$L$2:$L$2501,$L1325,'AR SALES'!$AD$2:$AD$2501,IF(""&amp;$F1325="4","OFF","ON"),'AR SALES'!$AF$2:$AF$2501,"Y")&gt;0,"","NO EXEMPTION"))),"")</f>
        <v/>
      </c>
    </row>
    <row r="1326">
      <c r="AT1326" s="2">
        <f>IF($L1326="","",IFERROR(INDEX('AR SALES'!$H$2:$H$2501,MATCH(""&amp;$L1326,'AR SALES'!$AE$2:$AE$2501,0)),""))</f>
        <v/>
      </c>
      <c r="AU1326" s="2">
        <f>IF($L1326="","",IF($A1326&lt;&gt;"GA","",IF($E1326="FULTON",IF(ISNUMBER(SEARCH("COLLEGE PARK",$AT1326)),"FULTON (COLLEGE PARK)",IF(ISNUMBER(SEARCH("HAPEVILLE",$AT1326)),"FULTON (HAPEVILLE)",IF(ISNUMBER(SEARCH("EAST POINT",$AT1326)),"FULTON (EAST POINT)",IF(ISNUMBER(SEARCH("ATLANTA",$AT1326)),"FULTON (ATL LIMITS)","FULTON")))),IF($E1326="DEKALB",IF(ISNUMBER(SEARCH("ATLANTA",$AT1326)),"DEKALB (ATL LIMITS)","DEKALB"),IF(AND($E1326="CLAYTON",ISNUMBER(SEARCH("COLLEGE PARK",$AT1326))),"CLAYTON (COLLEGE PARK)",$E1326)))))</f>
        <v/>
      </c>
      <c r="AV1326" s="2">
        <f>IF($L1326="","",IF(""&amp;$F1326="2","DIESEL",IF(OR(""&amp;$F1326="G",""&amp;$F1326="H"),"GAS","")))</f>
        <v/>
      </c>
      <c r="AW1326" s="2">
        <f>IF($AV1326="","",$R1326)</f>
        <v/>
      </c>
      <c r="AX1326" s="2">
        <f>IF($AV1326="","",IF($AB1326=0,$R1326,0))</f>
        <v/>
      </c>
      <c r="AY1326" s="2">
        <f>IF($AV1326="","",IF(AND($Z1326=0,COUNTIF('AR SALES'!$L$2:$L$2501,$L1326)=0),"YES",""))</f>
        <v/>
      </c>
      <c r="AZ1326" s="2">
        <f>IF($AV1326="","",IFERROR(VLOOKUP($AU1326,CODES!$A:$B,2,FALSE),"NO CODE"))</f>
        <v/>
      </c>
      <c r="BA1326" s="2">
        <f>IF(""&amp;$F1326&lt;&gt;"4","",IF($AY1326="YES","",IF(ROUND(SUMIFS($AE$2:$AE$4001,$L$2:$L$4001,$L1326,$F$2:$F$4001,"4")-SUMIFS('AR SALES'!$Y$2:$Y$2501,'AR SALES'!$L$2:$L$2501,$L1326,'AR SALES'!$AD$2:$AD$2501,"OFF"),2)=0,"","STALE")))</f>
        <v/>
      </c>
      <c r="BB1326" s="2">
        <f>IF(OR(""&amp;$F1326="2",""&amp;$F1326="4",""&amp;$F1326="G",""&amp;$F1326="H"),IF($AY1326="YES","",IF($AB1326&lt;&gt;0,"",IF(COUNTIFS('AR SALES'!$L$2:$L$2501,$L1326,'AR SALES'!$AD$2:$AD$2501,IF(""&amp;$F1326="4","OFF","ON"),'AR SALES'!$AF$2:$AF$2501,"Y")&gt;0,"","NO EXEMPTION"))),"")</f>
        <v/>
      </c>
    </row>
    <row r="1327">
      <c r="AT1327" s="2">
        <f>IF($L1327="","",IFERROR(INDEX('AR SALES'!$H$2:$H$2501,MATCH(""&amp;$L1327,'AR SALES'!$AE$2:$AE$2501,0)),""))</f>
        <v/>
      </c>
      <c r="AU1327" s="2">
        <f>IF($L1327="","",IF($A1327&lt;&gt;"GA","",IF($E1327="FULTON",IF(ISNUMBER(SEARCH("COLLEGE PARK",$AT1327)),"FULTON (COLLEGE PARK)",IF(ISNUMBER(SEARCH("HAPEVILLE",$AT1327)),"FULTON (HAPEVILLE)",IF(ISNUMBER(SEARCH("EAST POINT",$AT1327)),"FULTON (EAST POINT)",IF(ISNUMBER(SEARCH("ATLANTA",$AT1327)),"FULTON (ATL LIMITS)","FULTON")))),IF($E1327="DEKALB",IF(ISNUMBER(SEARCH("ATLANTA",$AT1327)),"DEKALB (ATL LIMITS)","DEKALB"),IF(AND($E1327="CLAYTON",ISNUMBER(SEARCH("COLLEGE PARK",$AT1327))),"CLAYTON (COLLEGE PARK)",$E1327)))))</f>
        <v/>
      </c>
      <c r="AV1327" s="2">
        <f>IF($L1327="","",IF(""&amp;$F1327="2","DIESEL",IF(OR(""&amp;$F1327="G",""&amp;$F1327="H"),"GAS","")))</f>
        <v/>
      </c>
      <c r="AW1327" s="2">
        <f>IF($AV1327="","",$R1327)</f>
        <v/>
      </c>
      <c r="AX1327" s="2">
        <f>IF($AV1327="","",IF($AB1327=0,$R1327,0))</f>
        <v/>
      </c>
      <c r="AY1327" s="2">
        <f>IF($AV1327="","",IF(AND($Z1327=0,COUNTIF('AR SALES'!$L$2:$L$2501,$L1327)=0),"YES",""))</f>
        <v/>
      </c>
      <c r="AZ1327" s="2">
        <f>IF($AV1327="","",IFERROR(VLOOKUP($AU1327,CODES!$A:$B,2,FALSE),"NO CODE"))</f>
        <v/>
      </c>
      <c r="BA1327" s="2">
        <f>IF(""&amp;$F1327&lt;&gt;"4","",IF($AY1327="YES","",IF(ROUND(SUMIFS($AE$2:$AE$4001,$L$2:$L$4001,$L1327,$F$2:$F$4001,"4")-SUMIFS('AR SALES'!$Y$2:$Y$2501,'AR SALES'!$L$2:$L$2501,$L1327,'AR SALES'!$AD$2:$AD$2501,"OFF"),2)=0,"","STALE")))</f>
        <v/>
      </c>
      <c r="BB1327" s="2">
        <f>IF(OR(""&amp;$F1327="2",""&amp;$F1327="4",""&amp;$F1327="G",""&amp;$F1327="H"),IF($AY1327="YES","",IF($AB1327&lt;&gt;0,"",IF(COUNTIFS('AR SALES'!$L$2:$L$2501,$L1327,'AR SALES'!$AD$2:$AD$2501,IF(""&amp;$F1327="4","OFF","ON"),'AR SALES'!$AF$2:$AF$2501,"Y")&gt;0,"","NO EXEMPTION"))),"")</f>
        <v/>
      </c>
    </row>
    <row r="1328">
      <c r="AT1328" s="2">
        <f>IF($L1328="","",IFERROR(INDEX('AR SALES'!$H$2:$H$2501,MATCH(""&amp;$L1328,'AR SALES'!$AE$2:$AE$2501,0)),""))</f>
        <v/>
      </c>
      <c r="AU1328" s="2">
        <f>IF($L1328="","",IF($A1328&lt;&gt;"GA","",IF($E1328="FULTON",IF(ISNUMBER(SEARCH("COLLEGE PARK",$AT1328)),"FULTON (COLLEGE PARK)",IF(ISNUMBER(SEARCH("HAPEVILLE",$AT1328)),"FULTON (HAPEVILLE)",IF(ISNUMBER(SEARCH("EAST POINT",$AT1328)),"FULTON (EAST POINT)",IF(ISNUMBER(SEARCH("ATLANTA",$AT1328)),"FULTON (ATL LIMITS)","FULTON")))),IF($E1328="DEKALB",IF(ISNUMBER(SEARCH("ATLANTA",$AT1328)),"DEKALB (ATL LIMITS)","DEKALB"),IF(AND($E1328="CLAYTON",ISNUMBER(SEARCH("COLLEGE PARK",$AT1328))),"CLAYTON (COLLEGE PARK)",$E1328)))))</f>
        <v/>
      </c>
      <c r="AV1328" s="2">
        <f>IF($L1328="","",IF(""&amp;$F1328="2","DIESEL",IF(OR(""&amp;$F1328="G",""&amp;$F1328="H"),"GAS","")))</f>
        <v/>
      </c>
      <c r="AW1328" s="2">
        <f>IF($AV1328="","",$R1328)</f>
        <v/>
      </c>
      <c r="AX1328" s="2">
        <f>IF($AV1328="","",IF($AB1328=0,$R1328,0))</f>
        <v/>
      </c>
      <c r="AY1328" s="2">
        <f>IF($AV1328="","",IF(AND($Z1328=0,COUNTIF('AR SALES'!$L$2:$L$2501,$L1328)=0),"YES",""))</f>
        <v/>
      </c>
      <c r="AZ1328" s="2">
        <f>IF($AV1328="","",IFERROR(VLOOKUP($AU1328,CODES!$A:$B,2,FALSE),"NO CODE"))</f>
        <v/>
      </c>
      <c r="BA1328" s="2">
        <f>IF(""&amp;$F1328&lt;&gt;"4","",IF($AY1328="YES","",IF(ROUND(SUMIFS($AE$2:$AE$4001,$L$2:$L$4001,$L1328,$F$2:$F$4001,"4")-SUMIFS('AR SALES'!$Y$2:$Y$2501,'AR SALES'!$L$2:$L$2501,$L1328,'AR SALES'!$AD$2:$AD$2501,"OFF"),2)=0,"","STALE")))</f>
        <v/>
      </c>
      <c r="BB1328" s="2">
        <f>IF(OR(""&amp;$F1328="2",""&amp;$F1328="4",""&amp;$F1328="G",""&amp;$F1328="H"),IF($AY1328="YES","",IF($AB1328&lt;&gt;0,"",IF(COUNTIFS('AR SALES'!$L$2:$L$2501,$L1328,'AR SALES'!$AD$2:$AD$2501,IF(""&amp;$F1328="4","OFF","ON"),'AR SALES'!$AF$2:$AF$2501,"Y")&gt;0,"","NO EXEMPTION"))),"")</f>
        <v/>
      </c>
    </row>
    <row r="1329">
      <c r="AT1329" s="2">
        <f>IF($L1329="","",IFERROR(INDEX('AR SALES'!$H$2:$H$2501,MATCH(""&amp;$L1329,'AR SALES'!$AE$2:$AE$2501,0)),""))</f>
        <v/>
      </c>
      <c r="AU1329" s="2">
        <f>IF($L1329="","",IF($A1329&lt;&gt;"GA","",IF($E1329="FULTON",IF(ISNUMBER(SEARCH("COLLEGE PARK",$AT1329)),"FULTON (COLLEGE PARK)",IF(ISNUMBER(SEARCH("HAPEVILLE",$AT1329)),"FULTON (HAPEVILLE)",IF(ISNUMBER(SEARCH("EAST POINT",$AT1329)),"FULTON (EAST POINT)",IF(ISNUMBER(SEARCH("ATLANTA",$AT1329)),"FULTON (ATL LIMITS)","FULTON")))),IF($E1329="DEKALB",IF(ISNUMBER(SEARCH("ATLANTA",$AT1329)),"DEKALB (ATL LIMITS)","DEKALB"),IF(AND($E1329="CLAYTON",ISNUMBER(SEARCH("COLLEGE PARK",$AT1329))),"CLAYTON (COLLEGE PARK)",$E1329)))))</f>
        <v/>
      </c>
      <c r="AV1329" s="2">
        <f>IF($L1329="","",IF(""&amp;$F1329="2","DIESEL",IF(OR(""&amp;$F1329="G",""&amp;$F1329="H"),"GAS","")))</f>
        <v/>
      </c>
      <c r="AW1329" s="2">
        <f>IF($AV1329="","",$R1329)</f>
        <v/>
      </c>
      <c r="AX1329" s="2">
        <f>IF($AV1329="","",IF($AB1329=0,$R1329,0))</f>
        <v/>
      </c>
      <c r="AY1329" s="2">
        <f>IF($AV1329="","",IF(AND($Z1329=0,COUNTIF('AR SALES'!$L$2:$L$2501,$L1329)=0),"YES",""))</f>
        <v/>
      </c>
      <c r="AZ1329" s="2">
        <f>IF($AV1329="","",IFERROR(VLOOKUP($AU1329,CODES!$A:$B,2,FALSE),"NO CODE"))</f>
        <v/>
      </c>
      <c r="BA1329" s="2">
        <f>IF(""&amp;$F1329&lt;&gt;"4","",IF($AY1329="YES","",IF(ROUND(SUMIFS($AE$2:$AE$4001,$L$2:$L$4001,$L1329,$F$2:$F$4001,"4")-SUMIFS('AR SALES'!$Y$2:$Y$2501,'AR SALES'!$L$2:$L$2501,$L1329,'AR SALES'!$AD$2:$AD$2501,"OFF"),2)=0,"","STALE")))</f>
        <v/>
      </c>
      <c r="BB1329" s="2">
        <f>IF(OR(""&amp;$F1329="2",""&amp;$F1329="4",""&amp;$F1329="G",""&amp;$F1329="H"),IF($AY1329="YES","",IF($AB1329&lt;&gt;0,"",IF(COUNTIFS('AR SALES'!$L$2:$L$2501,$L1329,'AR SALES'!$AD$2:$AD$2501,IF(""&amp;$F1329="4","OFF","ON"),'AR SALES'!$AF$2:$AF$2501,"Y")&gt;0,"","NO EXEMPTION"))),"")</f>
        <v/>
      </c>
    </row>
    <row r="1330">
      <c r="AT1330" s="2">
        <f>IF($L1330="","",IFERROR(INDEX('AR SALES'!$H$2:$H$2501,MATCH(""&amp;$L1330,'AR SALES'!$AE$2:$AE$2501,0)),""))</f>
        <v/>
      </c>
      <c r="AU1330" s="2">
        <f>IF($L1330="","",IF($A1330&lt;&gt;"GA","",IF($E1330="FULTON",IF(ISNUMBER(SEARCH("COLLEGE PARK",$AT1330)),"FULTON (COLLEGE PARK)",IF(ISNUMBER(SEARCH("HAPEVILLE",$AT1330)),"FULTON (HAPEVILLE)",IF(ISNUMBER(SEARCH("EAST POINT",$AT1330)),"FULTON (EAST POINT)",IF(ISNUMBER(SEARCH("ATLANTA",$AT1330)),"FULTON (ATL LIMITS)","FULTON")))),IF($E1330="DEKALB",IF(ISNUMBER(SEARCH("ATLANTA",$AT1330)),"DEKALB (ATL LIMITS)","DEKALB"),IF(AND($E1330="CLAYTON",ISNUMBER(SEARCH("COLLEGE PARK",$AT1330))),"CLAYTON (COLLEGE PARK)",$E1330)))))</f>
        <v/>
      </c>
      <c r="AV1330" s="2">
        <f>IF($L1330="","",IF(""&amp;$F1330="2","DIESEL",IF(OR(""&amp;$F1330="G",""&amp;$F1330="H"),"GAS","")))</f>
        <v/>
      </c>
      <c r="AW1330" s="2">
        <f>IF($AV1330="","",$R1330)</f>
        <v/>
      </c>
      <c r="AX1330" s="2">
        <f>IF($AV1330="","",IF($AB1330=0,$R1330,0))</f>
        <v/>
      </c>
      <c r="AY1330" s="2">
        <f>IF($AV1330="","",IF(AND($Z1330=0,COUNTIF('AR SALES'!$L$2:$L$2501,$L1330)=0),"YES",""))</f>
        <v/>
      </c>
      <c r="AZ1330" s="2">
        <f>IF($AV1330="","",IFERROR(VLOOKUP($AU1330,CODES!$A:$B,2,FALSE),"NO CODE"))</f>
        <v/>
      </c>
      <c r="BA1330" s="2">
        <f>IF(""&amp;$F1330&lt;&gt;"4","",IF($AY1330="YES","",IF(ROUND(SUMIFS($AE$2:$AE$4001,$L$2:$L$4001,$L1330,$F$2:$F$4001,"4")-SUMIFS('AR SALES'!$Y$2:$Y$2501,'AR SALES'!$L$2:$L$2501,$L1330,'AR SALES'!$AD$2:$AD$2501,"OFF"),2)=0,"","STALE")))</f>
        <v/>
      </c>
      <c r="BB1330" s="2">
        <f>IF(OR(""&amp;$F1330="2",""&amp;$F1330="4",""&amp;$F1330="G",""&amp;$F1330="H"),IF($AY1330="YES","",IF($AB1330&lt;&gt;0,"",IF(COUNTIFS('AR SALES'!$L$2:$L$2501,$L1330,'AR SALES'!$AD$2:$AD$2501,IF(""&amp;$F1330="4","OFF","ON"),'AR SALES'!$AF$2:$AF$2501,"Y")&gt;0,"","NO EXEMPTION"))),"")</f>
        <v/>
      </c>
    </row>
    <row r="1331">
      <c r="AT1331" s="2">
        <f>IF($L1331="","",IFERROR(INDEX('AR SALES'!$H$2:$H$2501,MATCH(""&amp;$L1331,'AR SALES'!$AE$2:$AE$2501,0)),""))</f>
        <v/>
      </c>
      <c r="AU1331" s="2">
        <f>IF($L1331="","",IF($A1331&lt;&gt;"GA","",IF($E1331="FULTON",IF(ISNUMBER(SEARCH("COLLEGE PARK",$AT1331)),"FULTON (COLLEGE PARK)",IF(ISNUMBER(SEARCH("HAPEVILLE",$AT1331)),"FULTON (HAPEVILLE)",IF(ISNUMBER(SEARCH("EAST POINT",$AT1331)),"FULTON (EAST POINT)",IF(ISNUMBER(SEARCH("ATLANTA",$AT1331)),"FULTON (ATL LIMITS)","FULTON")))),IF($E1331="DEKALB",IF(ISNUMBER(SEARCH("ATLANTA",$AT1331)),"DEKALB (ATL LIMITS)","DEKALB"),IF(AND($E1331="CLAYTON",ISNUMBER(SEARCH("COLLEGE PARK",$AT1331))),"CLAYTON (COLLEGE PARK)",$E1331)))))</f>
        <v/>
      </c>
      <c r="AV1331" s="2">
        <f>IF($L1331="","",IF(""&amp;$F1331="2","DIESEL",IF(OR(""&amp;$F1331="G",""&amp;$F1331="H"),"GAS","")))</f>
        <v/>
      </c>
      <c r="AW1331" s="2">
        <f>IF($AV1331="","",$R1331)</f>
        <v/>
      </c>
      <c r="AX1331" s="2">
        <f>IF($AV1331="","",IF($AB1331=0,$R1331,0))</f>
        <v/>
      </c>
      <c r="AY1331" s="2">
        <f>IF($AV1331="","",IF(AND($Z1331=0,COUNTIF('AR SALES'!$L$2:$L$2501,$L1331)=0),"YES",""))</f>
        <v/>
      </c>
      <c r="AZ1331" s="2">
        <f>IF($AV1331="","",IFERROR(VLOOKUP($AU1331,CODES!$A:$B,2,FALSE),"NO CODE"))</f>
        <v/>
      </c>
      <c r="BA1331" s="2">
        <f>IF(""&amp;$F1331&lt;&gt;"4","",IF($AY1331="YES","",IF(ROUND(SUMIFS($AE$2:$AE$4001,$L$2:$L$4001,$L1331,$F$2:$F$4001,"4")-SUMIFS('AR SALES'!$Y$2:$Y$2501,'AR SALES'!$L$2:$L$2501,$L1331,'AR SALES'!$AD$2:$AD$2501,"OFF"),2)=0,"","STALE")))</f>
        <v/>
      </c>
      <c r="BB1331" s="2">
        <f>IF(OR(""&amp;$F1331="2",""&amp;$F1331="4",""&amp;$F1331="G",""&amp;$F1331="H"),IF($AY1331="YES","",IF($AB1331&lt;&gt;0,"",IF(COUNTIFS('AR SALES'!$L$2:$L$2501,$L1331,'AR SALES'!$AD$2:$AD$2501,IF(""&amp;$F1331="4","OFF","ON"),'AR SALES'!$AF$2:$AF$2501,"Y")&gt;0,"","NO EXEMPTION"))),"")</f>
        <v/>
      </c>
    </row>
    <row r="1332">
      <c r="AT1332" s="2">
        <f>IF($L1332="","",IFERROR(INDEX('AR SALES'!$H$2:$H$2501,MATCH(""&amp;$L1332,'AR SALES'!$AE$2:$AE$2501,0)),""))</f>
        <v/>
      </c>
      <c r="AU1332" s="2">
        <f>IF($L1332="","",IF($A1332&lt;&gt;"GA","",IF($E1332="FULTON",IF(ISNUMBER(SEARCH("COLLEGE PARK",$AT1332)),"FULTON (COLLEGE PARK)",IF(ISNUMBER(SEARCH("HAPEVILLE",$AT1332)),"FULTON (HAPEVILLE)",IF(ISNUMBER(SEARCH("EAST POINT",$AT1332)),"FULTON (EAST POINT)",IF(ISNUMBER(SEARCH("ATLANTA",$AT1332)),"FULTON (ATL LIMITS)","FULTON")))),IF($E1332="DEKALB",IF(ISNUMBER(SEARCH("ATLANTA",$AT1332)),"DEKALB (ATL LIMITS)","DEKALB"),IF(AND($E1332="CLAYTON",ISNUMBER(SEARCH("COLLEGE PARK",$AT1332))),"CLAYTON (COLLEGE PARK)",$E1332)))))</f>
        <v/>
      </c>
      <c r="AV1332" s="2">
        <f>IF($L1332="","",IF(""&amp;$F1332="2","DIESEL",IF(OR(""&amp;$F1332="G",""&amp;$F1332="H"),"GAS","")))</f>
        <v/>
      </c>
      <c r="AW1332" s="2">
        <f>IF($AV1332="","",$R1332)</f>
        <v/>
      </c>
      <c r="AX1332" s="2">
        <f>IF($AV1332="","",IF($AB1332=0,$R1332,0))</f>
        <v/>
      </c>
      <c r="AY1332" s="2">
        <f>IF($AV1332="","",IF(AND($Z1332=0,COUNTIF('AR SALES'!$L$2:$L$2501,$L1332)=0),"YES",""))</f>
        <v/>
      </c>
      <c r="AZ1332" s="2">
        <f>IF($AV1332="","",IFERROR(VLOOKUP($AU1332,CODES!$A:$B,2,FALSE),"NO CODE"))</f>
        <v/>
      </c>
      <c r="BA1332" s="2">
        <f>IF(""&amp;$F1332&lt;&gt;"4","",IF($AY1332="YES","",IF(ROUND(SUMIFS($AE$2:$AE$4001,$L$2:$L$4001,$L1332,$F$2:$F$4001,"4")-SUMIFS('AR SALES'!$Y$2:$Y$2501,'AR SALES'!$L$2:$L$2501,$L1332,'AR SALES'!$AD$2:$AD$2501,"OFF"),2)=0,"","STALE")))</f>
        <v/>
      </c>
      <c r="BB1332" s="2">
        <f>IF(OR(""&amp;$F1332="2",""&amp;$F1332="4",""&amp;$F1332="G",""&amp;$F1332="H"),IF($AY1332="YES","",IF($AB1332&lt;&gt;0,"",IF(COUNTIFS('AR SALES'!$L$2:$L$2501,$L1332,'AR SALES'!$AD$2:$AD$2501,IF(""&amp;$F1332="4","OFF","ON"),'AR SALES'!$AF$2:$AF$2501,"Y")&gt;0,"","NO EXEMPTION"))),"")</f>
        <v/>
      </c>
    </row>
    <row r="1333">
      <c r="AT1333" s="2">
        <f>IF($L1333="","",IFERROR(INDEX('AR SALES'!$H$2:$H$2501,MATCH(""&amp;$L1333,'AR SALES'!$AE$2:$AE$2501,0)),""))</f>
        <v/>
      </c>
      <c r="AU1333" s="2">
        <f>IF($L1333="","",IF($A1333&lt;&gt;"GA","",IF($E1333="FULTON",IF(ISNUMBER(SEARCH("COLLEGE PARK",$AT1333)),"FULTON (COLLEGE PARK)",IF(ISNUMBER(SEARCH("HAPEVILLE",$AT1333)),"FULTON (HAPEVILLE)",IF(ISNUMBER(SEARCH("EAST POINT",$AT1333)),"FULTON (EAST POINT)",IF(ISNUMBER(SEARCH("ATLANTA",$AT1333)),"FULTON (ATL LIMITS)","FULTON")))),IF($E1333="DEKALB",IF(ISNUMBER(SEARCH("ATLANTA",$AT1333)),"DEKALB (ATL LIMITS)","DEKALB"),IF(AND($E1333="CLAYTON",ISNUMBER(SEARCH("COLLEGE PARK",$AT1333))),"CLAYTON (COLLEGE PARK)",$E1333)))))</f>
        <v/>
      </c>
      <c r="AV1333" s="2">
        <f>IF($L1333="","",IF(""&amp;$F1333="2","DIESEL",IF(OR(""&amp;$F1333="G",""&amp;$F1333="H"),"GAS","")))</f>
        <v/>
      </c>
      <c r="AW1333" s="2">
        <f>IF($AV1333="","",$R1333)</f>
        <v/>
      </c>
      <c r="AX1333" s="2">
        <f>IF($AV1333="","",IF($AB1333=0,$R1333,0))</f>
        <v/>
      </c>
      <c r="AY1333" s="2">
        <f>IF($AV1333="","",IF(AND($Z1333=0,COUNTIF('AR SALES'!$L$2:$L$2501,$L1333)=0),"YES",""))</f>
        <v/>
      </c>
      <c r="AZ1333" s="2">
        <f>IF($AV1333="","",IFERROR(VLOOKUP($AU1333,CODES!$A:$B,2,FALSE),"NO CODE"))</f>
        <v/>
      </c>
      <c r="BA1333" s="2">
        <f>IF(""&amp;$F1333&lt;&gt;"4","",IF($AY1333="YES","",IF(ROUND(SUMIFS($AE$2:$AE$4001,$L$2:$L$4001,$L1333,$F$2:$F$4001,"4")-SUMIFS('AR SALES'!$Y$2:$Y$2501,'AR SALES'!$L$2:$L$2501,$L1333,'AR SALES'!$AD$2:$AD$2501,"OFF"),2)=0,"","STALE")))</f>
        <v/>
      </c>
      <c r="BB1333" s="2">
        <f>IF(OR(""&amp;$F1333="2",""&amp;$F1333="4",""&amp;$F1333="G",""&amp;$F1333="H"),IF($AY1333="YES","",IF($AB1333&lt;&gt;0,"",IF(COUNTIFS('AR SALES'!$L$2:$L$2501,$L1333,'AR SALES'!$AD$2:$AD$2501,IF(""&amp;$F1333="4","OFF","ON"),'AR SALES'!$AF$2:$AF$2501,"Y")&gt;0,"","NO EXEMPTION"))),"")</f>
        <v/>
      </c>
    </row>
    <row r="1334">
      <c r="AT1334" s="2">
        <f>IF($L1334="","",IFERROR(INDEX('AR SALES'!$H$2:$H$2501,MATCH(""&amp;$L1334,'AR SALES'!$AE$2:$AE$2501,0)),""))</f>
        <v/>
      </c>
      <c r="AU1334" s="2">
        <f>IF($L1334="","",IF($A1334&lt;&gt;"GA","",IF($E1334="FULTON",IF(ISNUMBER(SEARCH("COLLEGE PARK",$AT1334)),"FULTON (COLLEGE PARK)",IF(ISNUMBER(SEARCH("HAPEVILLE",$AT1334)),"FULTON (HAPEVILLE)",IF(ISNUMBER(SEARCH("EAST POINT",$AT1334)),"FULTON (EAST POINT)",IF(ISNUMBER(SEARCH("ATLANTA",$AT1334)),"FULTON (ATL LIMITS)","FULTON")))),IF($E1334="DEKALB",IF(ISNUMBER(SEARCH("ATLANTA",$AT1334)),"DEKALB (ATL LIMITS)","DEKALB"),IF(AND($E1334="CLAYTON",ISNUMBER(SEARCH("COLLEGE PARK",$AT1334))),"CLAYTON (COLLEGE PARK)",$E1334)))))</f>
        <v/>
      </c>
      <c r="AV1334" s="2">
        <f>IF($L1334="","",IF(""&amp;$F1334="2","DIESEL",IF(OR(""&amp;$F1334="G",""&amp;$F1334="H"),"GAS","")))</f>
        <v/>
      </c>
      <c r="AW1334" s="2">
        <f>IF($AV1334="","",$R1334)</f>
        <v/>
      </c>
      <c r="AX1334" s="2">
        <f>IF($AV1334="","",IF($AB1334=0,$R1334,0))</f>
        <v/>
      </c>
      <c r="AY1334" s="2">
        <f>IF($AV1334="","",IF(AND($Z1334=0,COUNTIF('AR SALES'!$L$2:$L$2501,$L1334)=0),"YES",""))</f>
        <v/>
      </c>
      <c r="AZ1334" s="2">
        <f>IF($AV1334="","",IFERROR(VLOOKUP($AU1334,CODES!$A:$B,2,FALSE),"NO CODE"))</f>
        <v/>
      </c>
      <c r="BA1334" s="2">
        <f>IF(""&amp;$F1334&lt;&gt;"4","",IF($AY1334="YES","",IF(ROUND(SUMIFS($AE$2:$AE$4001,$L$2:$L$4001,$L1334,$F$2:$F$4001,"4")-SUMIFS('AR SALES'!$Y$2:$Y$2501,'AR SALES'!$L$2:$L$2501,$L1334,'AR SALES'!$AD$2:$AD$2501,"OFF"),2)=0,"","STALE")))</f>
        <v/>
      </c>
      <c r="BB1334" s="2">
        <f>IF(OR(""&amp;$F1334="2",""&amp;$F1334="4",""&amp;$F1334="G",""&amp;$F1334="H"),IF($AY1334="YES","",IF($AB1334&lt;&gt;0,"",IF(COUNTIFS('AR SALES'!$L$2:$L$2501,$L1334,'AR SALES'!$AD$2:$AD$2501,IF(""&amp;$F1334="4","OFF","ON"),'AR SALES'!$AF$2:$AF$2501,"Y")&gt;0,"","NO EXEMPTION"))),"")</f>
        <v/>
      </c>
    </row>
    <row r="1335">
      <c r="AT1335" s="2">
        <f>IF($L1335="","",IFERROR(INDEX('AR SALES'!$H$2:$H$2501,MATCH(""&amp;$L1335,'AR SALES'!$AE$2:$AE$2501,0)),""))</f>
        <v/>
      </c>
      <c r="AU1335" s="2">
        <f>IF($L1335="","",IF($A1335&lt;&gt;"GA","",IF($E1335="FULTON",IF(ISNUMBER(SEARCH("COLLEGE PARK",$AT1335)),"FULTON (COLLEGE PARK)",IF(ISNUMBER(SEARCH("HAPEVILLE",$AT1335)),"FULTON (HAPEVILLE)",IF(ISNUMBER(SEARCH("EAST POINT",$AT1335)),"FULTON (EAST POINT)",IF(ISNUMBER(SEARCH("ATLANTA",$AT1335)),"FULTON (ATL LIMITS)","FULTON")))),IF($E1335="DEKALB",IF(ISNUMBER(SEARCH("ATLANTA",$AT1335)),"DEKALB (ATL LIMITS)","DEKALB"),IF(AND($E1335="CLAYTON",ISNUMBER(SEARCH("COLLEGE PARK",$AT1335))),"CLAYTON (COLLEGE PARK)",$E1335)))))</f>
        <v/>
      </c>
      <c r="AV1335" s="2">
        <f>IF($L1335="","",IF(""&amp;$F1335="2","DIESEL",IF(OR(""&amp;$F1335="G",""&amp;$F1335="H"),"GAS","")))</f>
        <v/>
      </c>
      <c r="AW1335" s="2">
        <f>IF($AV1335="","",$R1335)</f>
        <v/>
      </c>
      <c r="AX1335" s="2">
        <f>IF($AV1335="","",IF($AB1335=0,$R1335,0))</f>
        <v/>
      </c>
      <c r="AY1335" s="2">
        <f>IF($AV1335="","",IF(AND($Z1335=0,COUNTIF('AR SALES'!$L$2:$L$2501,$L1335)=0),"YES",""))</f>
        <v/>
      </c>
      <c r="AZ1335" s="2">
        <f>IF($AV1335="","",IFERROR(VLOOKUP($AU1335,CODES!$A:$B,2,FALSE),"NO CODE"))</f>
        <v/>
      </c>
      <c r="BA1335" s="2">
        <f>IF(""&amp;$F1335&lt;&gt;"4","",IF($AY1335="YES","",IF(ROUND(SUMIFS($AE$2:$AE$4001,$L$2:$L$4001,$L1335,$F$2:$F$4001,"4")-SUMIFS('AR SALES'!$Y$2:$Y$2501,'AR SALES'!$L$2:$L$2501,$L1335,'AR SALES'!$AD$2:$AD$2501,"OFF"),2)=0,"","STALE")))</f>
        <v/>
      </c>
      <c r="BB1335" s="2">
        <f>IF(OR(""&amp;$F1335="2",""&amp;$F1335="4",""&amp;$F1335="G",""&amp;$F1335="H"),IF($AY1335="YES","",IF($AB1335&lt;&gt;0,"",IF(COUNTIFS('AR SALES'!$L$2:$L$2501,$L1335,'AR SALES'!$AD$2:$AD$2501,IF(""&amp;$F1335="4","OFF","ON"),'AR SALES'!$AF$2:$AF$2501,"Y")&gt;0,"","NO EXEMPTION"))),"")</f>
        <v/>
      </c>
    </row>
    <row r="1336">
      <c r="AT1336" s="2">
        <f>IF($L1336="","",IFERROR(INDEX('AR SALES'!$H$2:$H$2501,MATCH(""&amp;$L1336,'AR SALES'!$AE$2:$AE$2501,0)),""))</f>
        <v/>
      </c>
      <c r="AU1336" s="2">
        <f>IF($L1336="","",IF($A1336&lt;&gt;"GA","",IF($E1336="FULTON",IF(ISNUMBER(SEARCH("COLLEGE PARK",$AT1336)),"FULTON (COLLEGE PARK)",IF(ISNUMBER(SEARCH("HAPEVILLE",$AT1336)),"FULTON (HAPEVILLE)",IF(ISNUMBER(SEARCH("EAST POINT",$AT1336)),"FULTON (EAST POINT)",IF(ISNUMBER(SEARCH("ATLANTA",$AT1336)),"FULTON (ATL LIMITS)","FULTON")))),IF($E1336="DEKALB",IF(ISNUMBER(SEARCH("ATLANTA",$AT1336)),"DEKALB (ATL LIMITS)","DEKALB"),IF(AND($E1336="CLAYTON",ISNUMBER(SEARCH("COLLEGE PARK",$AT1336))),"CLAYTON (COLLEGE PARK)",$E1336)))))</f>
        <v/>
      </c>
      <c r="AV1336" s="2">
        <f>IF($L1336="","",IF(""&amp;$F1336="2","DIESEL",IF(OR(""&amp;$F1336="G",""&amp;$F1336="H"),"GAS","")))</f>
        <v/>
      </c>
      <c r="AW1336" s="2">
        <f>IF($AV1336="","",$R1336)</f>
        <v/>
      </c>
      <c r="AX1336" s="2">
        <f>IF($AV1336="","",IF($AB1336=0,$R1336,0))</f>
        <v/>
      </c>
      <c r="AY1336" s="2">
        <f>IF($AV1336="","",IF(AND($Z1336=0,COUNTIF('AR SALES'!$L$2:$L$2501,$L1336)=0),"YES",""))</f>
        <v/>
      </c>
      <c r="AZ1336" s="2">
        <f>IF($AV1336="","",IFERROR(VLOOKUP($AU1336,CODES!$A:$B,2,FALSE),"NO CODE"))</f>
        <v/>
      </c>
      <c r="BA1336" s="2">
        <f>IF(""&amp;$F1336&lt;&gt;"4","",IF($AY1336="YES","",IF(ROUND(SUMIFS($AE$2:$AE$4001,$L$2:$L$4001,$L1336,$F$2:$F$4001,"4")-SUMIFS('AR SALES'!$Y$2:$Y$2501,'AR SALES'!$L$2:$L$2501,$L1336,'AR SALES'!$AD$2:$AD$2501,"OFF"),2)=0,"","STALE")))</f>
        <v/>
      </c>
      <c r="BB1336" s="2">
        <f>IF(OR(""&amp;$F1336="2",""&amp;$F1336="4",""&amp;$F1336="G",""&amp;$F1336="H"),IF($AY1336="YES","",IF($AB1336&lt;&gt;0,"",IF(COUNTIFS('AR SALES'!$L$2:$L$2501,$L1336,'AR SALES'!$AD$2:$AD$2501,IF(""&amp;$F1336="4","OFF","ON"),'AR SALES'!$AF$2:$AF$2501,"Y")&gt;0,"","NO EXEMPTION"))),"")</f>
        <v/>
      </c>
    </row>
    <row r="1337">
      <c r="AT1337" s="2">
        <f>IF($L1337="","",IFERROR(INDEX('AR SALES'!$H$2:$H$2501,MATCH(""&amp;$L1337,'AR SALES'!$AE$2:$AE$2501,0)),""))</f>
        <v/>
      </c>
      <c r="AU1337" s="2">
        <f>IF($L1337="","",IF($A1337&lt;&gt;"GA","",IF($E1337="FULTON",IF(ISNUMBER(SEARCH("COLLEGE PARK",$AT1337)),"FULTON (COLLEGE PARK)",IF(ISNUMBER(SEARCH("HAPEVILLE",$AT1337)),"FULTON (HAPEVILLE)",IF(ISNUMBER(SEARCH("EAST POINT",$AT1337)),"FULTON (EAST POINT)",IF(ISNUMBER(SEARCH("ATLANTA",$AT1337)),"FULTON (ATL LIMITS)","FULTON")))),IF($E1337="DEKALB",IF(ISNUMBER(SEARCH("ATLANTA",$AT1337)),"DEKALB (ATL LIMITS)","DEKALB"),IF(AND($E1337="CLAYTON",ISNUMBER(SEARCH("COLLEGE PARK",$AT1337))),"CLAYTON (COLLEGE PARK)",$E1337)))))</f>
        <v/>
      </c>
      <c r="AV1337" s="2">
        <f>IF($L1337="","",IF(""&amp;$F1337="2","DIESEL",IF(OR(""&amp;$F1337="G",""&amp;$F1337="H"),"GAS","")))</f>
        <v/>
      </c>
      <c r="AW1337" s="2">
        <f>IF($AV1337="","",$R1337)</f>
        <v/>
      </c>
      <c r="AX1337" s="2">
        <f>IF($AV1337="","",IF($AB1337=0,$R1337,0))</f>
        <v/>
      </c>
      <c r="AY1337" s="2">
        <f>IF($AV1337="","",IF(AND($Z1337=0,COUNTIF('AR SALES'!$L$2:$L$2501,$L1337)=0),"YES",""))</f>
        <v/>
      </c>
      <c r="AZ1337" s="2">
        <f>IF($AV1337="","",IFERROR(VLOOKUP($AU1337,CODES!$A:$B,2,FALSE),"NO CODE"))</f>
        <v/>
      </c>
      <c r="BA1337" s="2">
        <f>IF(""&amp;$F1337&lt;&gt;"4","",IF($AY1337="YES","",IF(ROUND(SUMIFS($AE$2:$AE$4001,$L$2:$L$4001,$L1337,$F$2:$F$4001,"4")-SUMIFS('AR SALES'!$Y$2:$Y$2501,'AR SALES'!$L$2:$L$2501,$L1337,'AR SALES'!$AD$2:$AD$2501,"OFF"),2)=0,"","STALE")))</f>
        <v/>
      </c>
      <c r="BB1337" s="2">
        <f>IF(OR(""&amp;$F1337="2",""&amp;$F1337="4",""&amp;$F1337="G",""&amp;$F1337="H"),IF($AY1337="YES","",IF($AB1337&lt;&gt;0,"",IF(COUNTIFS('AR SALES'!$L$2:$L$2501,$L1337,'AR SALES'!$AD$2:$AD$2501,IF(""&amp;$F1337="4","OFF","ON"),'AR SALES'!$AF$2:$AF$2501,"Y")&gt;0,"","NO EXEMPTION"))),"")</f>
        <v/>
      </c>
    </row>
    <row r="1338">
      <c r="AT1338" s="2">
        <f>IF($L1338="","",IFERROR(INDEX('AR SALES'!$H$2:$H$2501,MATCH(""&amp;$L1338,'AR SALES'!$AE$2:$AE$2501,0)),""))</f>
        <v/>
      </c>
      <c r="AU1338" s="2">
        <f>IF($L1338="","",IF($A1338&lt;&gt;"GA","",IF($E1338="FULTON",IF(ISNUMBER(SEARCH("COLLEGE PARK",$AT1338)),"FULTON (COLLEGE PARK)",IF(ISNUMBER(SEARCH("HAPEVILLE",$AT1338)),"FULTON (HAPEVILLE)",IF(ISNUMBER(SEARCH("EAST POINT",$AT1338)),"FULTON (EAST POINT)",IF(ISNUMBER(SEARCH("ATLANTA",$AT1338)),"FULTON (ATL LIMITS)","FULTON")))),IF($E1338="DEKALB",IF(ISNUMBER(SEARCH("ATLANTA",$AT1338)),"DEKALB (ATL LIMITS)","DEKALB"),IF(AND($E1338="CLAYTON",ISNUMBER(SEARCH("COLLEGE PARK",$AT1338))),"CLAYTON (COLLEGE PARK)",$E1338)))))</f>
        <v/>
      </c>
      <c r="AV1338" s="2">
        <f>IF($L1338="","",IF(""&amp;$F1338="2","DIESEL",IF(OR(""&amp;$F1338="G",""&amp;$F1338="H"),"GAS","")))</f>
        <v/>
      </c>
      <c r="AW1338" s="2">
        <f>IF($AV1338="","",$R1338)</f>
        <v/>
      </c>
      <c r="AX1338" s="2">
        <f>IF($AV1338="","",IF($AB1338=0,$R1338,0))</f>
        <v/>
      </c>
      <c r="AY1338" s="2">
        <f>IF($AV1338="","",IF(AND($Z1338=0,COUNTIF('AR SALES'!$L$2:$L$2501,$L1338)=0),"YES",""))</f>
        <v/>
      </c>
      <c r="AZ1338" s="2">
        <f>IF($AV1338="","",IFERROR(VLOOKUP($AU1338,CODES!$A:$B,2,FALSE),"NO CODE"))</f>
        <v/>
      </c>
      <c r="BA1338" s="2">
        <f>IF(""&amp;$F1338&lt;&gt;"4","",IF($AY1338="YES","",IF(ROUND(SUMIFS($AE$2:$AE$4001,$L$2:$L$4001,$L1338,$F$2:$F$4001,"4")-SUMIFS('AR SALES'!$Y$2:$Y$2501,'AR SALES'!$L$2:$L$2501,$L1338,'AR SALES'!$AD$2:$AD$2501,"OFF"),2)=0,"","STALE")))</f>
        <v/>
      </c>
      <c r="BB1338" s="2">
        <f>IF(OR(""&amp;$F1338="2",""&amp;$F1338="4",""&amp;$F1338="G",""&amp;$F1338="H"),IF($AY1338="YES","",IF($AB1338&lt;&gt;0,"",IF(COUNTIFS('AR SALES'!$L$2:$L$2501,$L1338,'AR SALES'!$AD$2:$AD$2501,IF(""&amp;$F1338="4","OFF","ON"),'AR SALES'!$AF$2:$AF$2501,"Y")&gt;0,"","NO EXEMPTION"))),"")</f>
        <v/>
      </c>
    </row>
    <row r="1339">
      <c r="AT1339" s="2">
        <f>IF($L1339="","",IFERROR(INDEX('AR SALES'!$H$2:$H$2501,MATCH(""&amp;$L1339,'AR SALES'!$AE$2:$AE$2501,0)),""))</f>
        <v/>
      </c>
      <c r="AU1339" s="2">
        <f>IF($L1339="","",IF($A1339&lt;&gt;"GA","",IF($E1339="FULTON",IF(ISNUMBER(SEARCH("COLLEGE PARK",$AT1339)),"FULTON (COLLEGE PARK)",IF(ISNUMBER(SEARCH("HAPEVILLE",$AT1339)),"FULTON (HAPEVILLE)",IF(ISNUMBER(SEARCH("EAST POINT",$AT1339)),"FULTON (EAST POINT)",IF(ISNUMBER(SEARCH("ATLANTA",$AT1339)),"FULTON (ATL LIMITS)","FULTON")))),IF($E1339="DEKALB",IF(ISNUMBER(SEARCH("ATLANTA",$AT1339)),"DEKALB (ATL LIMITS)","DEKALB"),IF(AND($E1339="CLAYTON",ISNUMBER(SEARCH("COLLEGE PARK",$AT1339))),"CLAYTON (COLLEGE PARK)",$E1339)))))</f>
        <v/>
      </c>
      <c r="AV1339" s="2">
        <f>IF($L1339="","",IF(""&amp;$F1339="2","DIESEL",IF(OR(""&amp;$F1339="G",""&amp;$F1339="H"),"GAS","")))</f>
        <v/>
      </c>
      <c r="AW1339" s="2">
        <f>IF($AV1339="","",$R1339)</f>
        <v/>
      </c>
      <c r="AX1339" s="2">
        <f>IF($AV1339="","",IF($AB1339=0,$R1339,0))</f>
        <v/>
      </c>
      <c r="AY1339" s="2">
        <f>IF($AV1339="","",IF(AND($Z1339=0,COUNTIF('AR SALES'!$L$2:$L$2501,$L1339)=0),"YES",""))</f>
        <v/>
      </c>
      <c r="AZ1339" s="2">
        <f>IF($AV1339="","",IFERROR(VLOOKUP($AU1339,CODES!$A:$B,2,FALSE),"NO CODE"))</f>
        <v/>
      </c>
      <c r="BA1339" s="2">
        <f>IF(""&amp;$F1339&lt;&gt;"4","",IF($AY1339="YES","",IF(ROUND(SUMIFS($AE$2:$AE$4001,$L$2:$L$4001,$L1339,$F$2:$F$4001,"4")-SUMIFS('AR SALES'!$Y$2:$Y$2501,'AR SALES'!$L$2:$L$2501,$L1339,'AR SALES'!$AD$2:$AD$2501,"OFF"),2)=0,"","STALE")))</f>
        <v/>
      </c>
      <c r="BB1339" s="2">
        <f>IF(OR(""&amp;$F1339="2",""&amp;$F1339="4",""&amp;$F1339="G",""&amp;$F1339="H"),IF($AY1339="YES","",IF($AB1339&lt;&gt;0,"",IF(COUNTIFS('AR SALES'!$L$2:$L$2501,$L1339,'AR SALES'!$AD$2:$AD$2501,IF(""&amp;$F1339="4","OFF","ON"),'AR SALES'!$AF$2:$AF$2501,"Y")&gt;0,"","NO EXEMPTION"))),"")</f>
        <v/>
      </c>
    </row>
    <row r="1340">
      <c r="AT1340" s="2">
        <f>IF($L1340="","",IFERROR(INDEX('AR SALES'!$H$2:$H$2501,MATCH(""&amp;$L1340,'AR SALES'!$AE$2:$AE$2501,0)),""))</f>
        <v/>
      </c>
      <c r="AU1340" s="2">
        <f>IF($L1340="","",IF($A1340&lt;&gt;"GA","",IF($E1340="FULTON",IF(ISNUMBER(SEARCH("COLLEGE PARK",$AT1340)),"FULTON (COLLEGE PARK)",IF(ISNUMBER(SEARCH("HAPEVILLE",$AT1340)),"FULTON (HAPEVILLE)",IF(ISNUMBER(SEARCH("EAST POINT",$AT1340)),"FULTON (EAST POINT)",IF(ISNUMBER(SEARCH("ATLANTA",$AT1340)),"FULTON (ATL LIMITS)","FULTON")))),IF($E1340="DEKALB",IF(ISNUMBER(SEARCH("ATLANTA",$AT1340)),"DEKALB (ATL LIMITS)","DEKALB"),IF(AND($E1340="CLAYTON",ISNUMBER(SEARCH("COLLEGE PARK",$AT1340))),"CLAYTON (COLLEGE PARK)",$E1340)))))</f>
        <v/>
      </c>
      <c r="AV1340" s="2">
        <f>IF($L1340="","",IF(""&amp;$F1340="2","DIESEL",IF(OR(""&amp;$F1340="G",""&amp;$F1340="H"),"GAS","")))</f>
        <v/>
      </c>
      <c r="AW1340" s="2">
        <f>IF($AV1340="","",$R1340)</f>
        <v/>
      </c>
      <c r="AX1340" s="2">
        <f>IF($AV1340="","",IF($AB1340=0,$R1340,0))</f>
        <v/>
      </c>
      <c r="AY1340" s="2">
        <f>IF($AV1340="","",IF(AND($Z1340=0,COUNTIF('AR SALES'!$L$2:$L$2501,$L1340)=0),"YES",""))</f>
        <v/>
      </c>
      <c r="AZ1340" s="2">
        <f>IF($AV1340="","",IFERROR(VLOOKUP($AU1340,CODES!$A:$B,2,FALSE),"NO CODE"))</f>
        <v/>
      </c>
      <c r="BA1340" s="2">
        <f>IF(""&amp;$F1340&lt;&gt;"4","",IF($AY1340="YES","",IF(ROUND(SUMIFS($AE$2:$AE$4001,$L$2:$L$4001,$L1340,$F$2:$F$4001,"4")-SUMIFS('AR SALES'!$Y$2:$Y$2501,'AR SALES'!$L$2:$L$2501,$L1340,'AR SALES'!$AD$2:$AD$2501,"OFF"),2)=0,"","STALE")))</f>
        <v/>
      </c>
      <c r="BB1340" s="2">
        <f>IF(OR(""&amp;$F1340="2",""&amp;$F1340="4",""&amp;$F1340="G",""&amp;$F1340="H"),IF($AY1340="YES","",IF($AB1340&lt;&gt;0,"",IF(COUNTIFS('AR SALES'!$L$2:$L$2501,$L1340,'AR SALES'!$AD$2:$AD$2501,IF(""&amp;$F1340="4","OFF","ON"),'AR SALES'!$AF$2:$AF$2501,"Y")&gt;0,"","NO EXEMPTION"))),"")</f>
        <v/>
      </c>
    </row>
    <row r="1341">
      <c r="AT1341" s="2">
        <f>IF($L1341="","",IFERROR(INDEX('AR SALES'!$H$2:$H$2501,MATCH(""&amp;$L1341,'AR SALES'!$AE$2:$AE$2501,0)),""))</f>
        <v/>
      </c>
      <c r="AU1341" s="2">
        <f>IF($L1341="","",IF($A1341&lt;&gt;"GA","",IF($E1341="FULTON",IF(ISNUMBER(SEARCH("COLLEGE PARK",$AT1341)),"FULTON (COLLEGE PARK)",IF(ISNUMBER(SEARCH("HAPEVILLE",$AT1341)),"FULTON (HAPEVILLE)",IF(ISNUMBER(SEARCH("EAST POINT",$AT1341)),"FULTON (EAST POINT)",IF(ISNUMBER(SEARCH("ATLANTA",$AT1341)),"FULTON (ATL LIMITS)","FULTON")))),IF($E1341="DEKALB",IF(ISNUMBER(SEARCH("ATLANTA",$AT1341)),"DEKALB (ATL LIMITS)","DEKALB"),IF(AND($E1341="CLAYTON",ISNUMBER(SEARCH("COLLEGE PARK",$AT1341))),"CLAYTON (COLLEGE PARK)",$E1341)))))</f>
        <v/>
      </c>
      <c r="AV1341" s="2">
        <f>IF($L1341="","",IF(""&amp;$F1341="2","DIESEL",IF(OR(""&amp;$F1341="G",""&amp;$F1341="H"),"GAS","")))</f>
        <v/>
      </c>
      <c r="AW1341" s="2">
        <f>IF($AV1341="","",$R1341)</f>
        <v/>
      </c>
      <c r="AX1341" s="2">
        <f>IF($AV1341="","",IF($AB1341=0,$R1341,0))</f>
        <v/>
      </c>
      <c r="AY1341" s="2">
        <f>IF($AV1341="","",IF(AND($Z1341=0,COUNTIF('AR SALES'!$L$2:$L$2501,$L1341)=0),"YES",""))</f>
        <v/>
      </c>
      <c r="AZ1341" s="2">
        <f>IF($AV1341="","",IFERROR(VLOOKUP($AU1341,CODES!$A:$B,2,FALSE),"NO CODE"))</f>
        <v/>
      </c>
      <c r="BA1341" s="2">
        <f>IF(""&amp;$F1341&lt;&gt;"4","",IF($AY1341="YES","",IF(ROUND(SUMIFS($AE$2:$AE$4001,$L$2:$L$4001,$L1341,$F$2:$F$4001,"4")-SUMIFS('AR SALES'!$Y$2:$Y$2501,'AR SALES'!$L$2:$L$2501,$L1341,'AR SALES'!$AD$2:$AD$2501,"OFF"),2)=0,"","STALE")))</f>
        <v/>
      </c>
      <c r="BB1341" s="2">
        <f>IF(OR(""&amp;$F1341="2",""&amp;$F1341="4",""&amp;$F1341="G",""&amp;$F1341="H"),IF($AY1341="YES","",IF($AB1341&lt;&gt;0,"",IF(COUNTIFS('AR SALES'!$L$2:$L$2501,$L1341,'AR SALES'!$AD$2:$AD$2501,IF(""&amp;$F1341="4","OFF","ON"),'AR SALES'!$AF$2:$AF$2501,"Y")&gt;0,"","NO EXEMPTION"))),"")</f>
        <v/>
      </c>
    </row>
    <row r="1342">
      <c r="AT1342" s="2">
        <f>IF($L1342="","",IFERROR(INDEX('AR SALES'!$H$2:$H$2501,MATCH(""&amp;$L1342,'AR SALES'!$AE$2:$AE$2501,0)),""))</f>
        <v/>
      </c>
      <c r="AU1342" s="2">
        <f>IF($L1342="","",IF($A1342&lt;&gt;"GA","",IF($E1342="FULTON",IF(ISNUMBER(SEARCH("COLLEGE PARK",$AT1342)),"FULTON (COLLEGE PARK)",IF(ISNUMBER(SEARCH("HAPEVILLE",$AT1342)),"FULTON (HAPEVILLE)",IF(ISNUMBER(SEARCH("EAST POINT",$AT1342)),"FULTON (EAST POINT)",IF(ISNUMBER(SEARCH("ATLANTA",$AT1342)),"FULTON (ATL LIMITS)","FULTON")))),IF($E1342="DEKALB",IF(ISNUMBER(SEARCH("ATLANTA",$AT1342)),"DEKALB (ATL LIMITS)","DEKALB"),IF(AND($E1342="CLAYTON",ISNUMBER(SEARCH("COLLEGE PARK",$AT1342))),"CLAYTON (COLLEGE PARK)",$E1342)))))</f>
        <v/>
      </c>
      <c r="AV1342" s="2">
        <f>IF($L1342="","",IF(""&amp;$F1342="2","DIESEL",IF(OR(""&amp;$F1342="G",""&amp;$F1342="H"),"GAS","")))</f>
        <v/>
      </c>
      <c r="AW1342" s="2">
        <f>IF($AV1342="","",$R1342)</f>
        <v/>
      </c>
      <c r="AX1342" s="2">
        <f>IF($AV1342="","",IF($AB1342=0,$R1342,0))</f>
        <v/>
      </c>
      <c r="AY1342" s="2">
        <f>IF($AV1342="","",IF(AND($Z1342=0,COUNTIF('AR SALES'!$L$2:$L$2501,$L1342)=0),"YES",""))</f>
        <v/>
      </c>
      <c r="AZ1342" s="2">
        <f>IF($AV1342="","",IFERROR(VLOOKUP($AU1342,CODES!$A:$B,2,FALSE),"NO CODE"))</f>
        <v/>
      </c>
      <c r="BA1342" s="2">
        <f>IF(""&amp;$F1342&lt;&gt;"4","",IF($AY1342="YES","",IF(ROUND(SUMIFS($AE$2:$AE$4001,$L$2:$L$4001,$L1342,$F$2:$F$4001,"4")-SUMIFS('AR SALES'!$Y$2:$Y$2501,'AR SALES'!$L$2:$L$2501,$L1342,'AR SALES'!$AD$2:$AD$2501,"OFF"),2)=0,"","STALE")))</f>
        <v/>
      </c>
      <c r="BB1342" s="2">
        <f>IF(OR(""&amp;$F1342="2",""&amp;$F1342="4",""&amp;$F1342="G",""&amp;$F1342="H"),IF($AY1342="YES","",IF($AB1342&lt;&gt;0,"",IF(COUNTIFS('AR SALES'!$L$2:$L$2501,$L1342,'AR SALES'!$AD$2:$AD$2501,IF(""&amp;$F1342="4","OFF","ON"),'AR SALES'!$AF$2:$AF$2501,"Y")&gt;0,"","NO EXEMPTION"))),"")</f>
        <v/>
      </c>
    </row>
    <row r="1343">
      <c r="AT1343" s="2">
        <f>IF($L1343="","",IFERROR(INDEX('AR SALES'!$H$2:$H$2501,MATCH(""&amp;$L1343,'AR SALES'!$AE$2:$AE$2501,0)),""))</f>
        <v/>
      </c>
      <c r="AU1343" s="2">
        <f>IF($L1343="","",IF($A1343&lt;&gt;"GA","",IF($E1343="FULTON",IF(ISNUMBER(SEARCH("COLLEGE PARK",$AT1343)),"FULTON (COLLEGE PARK)",IF(ISNUMBER(SEARCH("HAPEVILLE",$AT1343)),"FULTON (HAPEVILLE)",IF(ISNUMBER(SEARCH("EAST POINT",$AT1343)),"FULTON (EAST POINT)",IF(ISNUMBER(SEARCH("ATLANTA",$AT1343)),"FULTON (ATL LIMITS)","FULTON")))),IF($E1343="DEKALB",IF(ISNUMBER(SEARCH("ATLANTA",$AT1343)),"DEKALB (ATL LIMITS)","DEKALB"),IF(AND($E1343="CLAYTON",ISNUMBER(SEARCH("COLLEGE PARK",$AT1343))),"CLAYTON (COLLEGE PARK)",$E1343)))))</f>
        <v/>
      </c>
      <c r="AV1343" s="2">
        <f>IF($L1343="","",IF(""&amp;$F1343="2","DIESEL",IF(OR(""&amp;$F1343="G",""&amp;$F1343="H"),"GAS","")))</f>
        <v/>
      </c>
      <c r="AW1343" s="2">
        <f>IF($AV1343="","",$R1343)</f>
        <v/>
      </c>
      <c r="AX1343" s="2">
        <f>IF($AV1343="","",IF($AB1343=0,$R1343,0))</f>
        <v/>
      </c>
      <c r="AY1343" s="2">
        <f>IF($AV1343="","",IF(AND($Z1343=0,COUNTIF('AR SALES'!$L$2:$L$2501,$L1343)=0),"YES",""))</f>
        <v/>
      </c>
      <c r="AZ1343" s="2">
        <f>IF($AV1343="","",IFERROR(VLOOKUP($AU1343,CODES!$A:$B,2,FALSE),"NO CODE"))</f>
        <v/>
      </c>
      <c r="BA1343" s="2">
        <f>IF(""&amp;$F1343&lt;&gt;"4","",IF($AY1343="YES","",IF(ROUND(SUMIFS($AE$2:$AE$4001,$L$2:$L$4001,$L1343,$F$2:$F$4001,"4")-SUMIFS('AR SALES'!$Y$2:$Y$2501,'AR SALES'!$L$2:$L$2501,$L1343,'AR SALES'!$AD$2:$AD$2501,"OFF"),2)=0,"","STALE")))</f>
        <v/>
      </c>
      <c r="BB1343" s="2">
        <f>IF(OR(""&amp;$F1343="2",""&amp;$F1343="4",""&amp;$F1343="G",""&amp;$F1343="H"),IF($AY1343="YES","",IF($AB1343&lt;&gt;0,"",IF(COUNTIFS('AR SALES'!$L$2:$L$2501,$L1343,'AR SALES'!$AD$2:$AD$2501,IF(""&amp;$F1343="4","OFF","ON"),'AR SALES'!$AF$2:$AF$2501,"Y")&gt;0,"","NO EXEMPTION"))),"")</f>
        <v/>
      </c>
    </row>
    <row r="1344">
      <c r="AT1344" s="2">
        <f>IF($L1344="","",IFERROR(INDEX('AR SALES'!$H$2:$H$2501,MATCH(""&amp;$L1344,'AR SALES'!$AE$2:$AE$2501,0)),""))</f>
        <v/>
      </c>
      <c r="AU1344" s="2">
        <f>IF($L1344="","",IF($A1344&lt;&gt;"GA","",IF($E1344="FULTON",IF(ISNUMBER(SEARCH("COLLEGE PARK",$AT1344)),"FULTON (COLLEGE PARK)",IF(ISNUMBER(SEARCH("HAPEVILLE",$AT1344)),"FULTON (HAPEVILLE)",IF(ISNUMBER(SEARCH("EAST POINT",$AT1344)),"FULTON (EAST POINT)",IF(ISNUMBER(SEARCH("ATLANTA",$AT1344)),"FULTON (ATL LIMITS)","FULTON")))),IF($E1344="DEKALB",IF(ISNUMBER(SEARCH("ATLANTA",$AT1344)),"DEKALB (ATL LIMITS)","DEKALB"),IF(AND($E1344="CLAYTON",ISNUMBER(SEARCH("COLLEGE PARK",$AT1344))),"CLAYTON (COLLEGE PARK)",$E1344)))))</f>
        <v/>
      </c>
      <c r="AV1344" s="2">
        <f>IF($L1344="","",IF(""&amp;$F1344="2","DIESEL",IF(OR(""&amp;$F1344="G",""&amp;$F1344="H"),"GAS","")))</f>
        <v/>
      </c>
      <c r="AW1344" s="2">
        <f>IF($AV1344="","",$R1344)</f>
        <v/>
      </c>
      <c r="AX1344" s="2">
        <f>IF($AV1344="","",IF($AB1344=0,$R1344,0))</f>
        <v/>
      </c>
      <c r="AY1344" s="2">
        <f>IF($AV1344="","",IF(AND($Z1344=0,COUNTIF('AR SALES'!$L$2:$L$2501,$L1344)=0),"YES",""))</f>
        <v/>
      </c>
      <c r="AZ1344" s="2">
        <f>IF($AV1344="","",IFERROR(VLOOKUP($AU1344,CODES!$A:$B,2,FALSE),"NO CODE"))</f>
        <v/>
      </c>
      <c r="BA1344" s="2">
        <f>IF(""&amp;$F1344&lt;&gt;"4","",IF($AY1344="YES","",IF(ROUND(SUMIFS($AE$2:$AE$4001,$L$2:$L$4001,$L1344,$F$2:$F$4001,"4")-SUMIFS('AR SALES'!$Y$2:$Y$2501,'AR SALES'!$L$2:$L$2501,$L1344,'AR SALES'!$AD$2:$AD$2501,"OFF"),2)=0,"","STALE")))</f>
        <v/>
      </c>
      <c r="BB1344" s="2">
        <f>IF(OR(""&amp;$F1344="2",""&amp;$F1344="4",""&amp;$F1344="G",""&amp;$F1344="H"),IF($AY1344="YES","",IF($AB1344&lt;&gt;0,"",IF(COUNTIFS('AR SALES'!$L$2:$L$2501,$L1344,'AR SALES'!$AD$2:$AD$2501,IF(""&amp;$F1344="4","OFF","ON"),'AR SALES'!$AF$2:$AF$2501,"Y")&gt;0,"","NO EXEMPTION"))),"")</f>
        <v/>
      </c>
    </row>
    <row r="1345">
      <c r="AT1345" s="2">
        <f>IF($L1345="","",IFERROR(INDEX('AR SALES'!$H$2:$H$2501,MATCH(""&amp;$L1345,'AR SALES'!$AE$2:$AE$2501,0)),""))</f>
        <v/>
      </c>
      <c r="AU1345" s="2">
        <f>IF($L1345="","",IF($A1345&lt;&gt;"GA","",IF($E1345="FULTON",IF(ISNUMBER(SEARCH("COLLEGE PARK",$AT1345)),"FULTON (COLLEGE PARK)",IF(ISNUMBER(SEARCH("HAPEVILLE",$AT1345)),"FULTON (HAPEVILLE)",IF(ISNUMBER(SEARCH("EAST POINT",$AT1345)),"FULTON (EAST POINT)",IF(ISNUMBER(SEARCH("ATLANTA",$AT1345)),"FULTON (ATL LIMITS)","FULTON")))),IF($E1345="DEKALB",IF(ISNUMBER(SEARCH("ATLANTA",$AT1345)),"DEKALB (ATL LIMITS)","DEKALB"),IF(AND($E1345="CLAYTON",ISNUMBER(SEARCH("COLLEGE PARK",$AT1345))),"CLAYTON (COLLEGE PARK)",$E1345)))))</f>
        <v/>
      </c>
      <c r="AV1345" s="2">
        <f>IF($L1345="","",IF(""&amp;$F1345="2","DIESEL",IF(OR(""&amp;$F1345="G",""&amp;$F1345="H"),"GAS","")))</f>
        <v/>
      </c>
      <c r="AW1345" s="2">
        <f>IF($AV1345="","",$R1345)</f>
        <v/>
      </c>
      <c r="AX1345" s="2">
        <f>IF($AV1345="","",IF($AB1345=0,$R1345,0))</f>
        <v/>
      </c>
      <c r="AY1345" s="2">
        <f>IF($AV1345="","",IF(AND($Z1345=0,COUNTIF('AR SALES'!$L$2:$L$2501,$L1345)=0),"YES",""))</f>
        <v/>
      </c>
      <c r="AZ1345" s="2">
        <f>IF($AV1345="","",IFERROR(VLOOKUP($AU1345,CODES!$A:$B,2,FALSE),"NO CODE"))</f>
        <v/>
      </c>
      <c r="BA1345" s="2">
        <f>IF(""&amp;$F1345&lt;&gt;"4","",IF($AY1345="YES","",IF(ROUND(SUMIFS($AE$2:$AE$4001,$L$2:$L$4001,$L1345,$F$2:$F$4001,"4")-SUMIFS('AR SALES'!$Y$2:$Y$2501,'AR SALES'!$L$2:$L$2501,$L1345,'AR SALES'!$AD$2:$AD$2501,"OFF"),2)=0,"","STALE")))</f>
        <v/>
      </c>
      <c r="BB1345" s="2">
        <f>IF(OR(""&amp;$F1345="2",""&amp;$F1345="4",""&amp;$F1345="G",""&amp;$F1345="H"),IF($AY1345="YES","",IF($AB1345&lt;&gt;0,"",IF(COUNTIFS('AR SALES'!$L$2:$L$2501,$L1345,'AR SALES'!$AD$2:$AD$2501,IF(""&amp;$F1345="4","OFF","ON"),'AR SALES'!$AF$2:$AF$2501,"Y")&gt;0,"","NO EXEMPTION"))),"")</f>
        <v/>
      </c>
    </row>
    <row r="1346">
      <c r="AT1346" s="2">
        <f>IF($L1346="","",IFERROR(INDEX('AR SALES'!$H$2:$H$2501,MATCH(""&amp;$L1346,'AR SALES'!$AE$2:$AE$2501,0)),""))</f>
        <v/>
      </c>
      <c r="AU1346" s="2">
        <f>IF($L1346="","",IF($A1346&lt;&gt;"GA","",IF($E1346="FULTON",IF(ISNUMBER(SEARCH("COLLEGE PARK",$AT1346)),"FULTON (COLLEGE PARK)",IF(ISNUMBER(SEARCH("HAPEVILLE",$AT1346)),"FULTON (HAPEVILLE)",IF(ISNUMBER(SEARCH("EAST POINT",$AT1346)),"FULTON (EAST POINT)",IF(ISNUMBER(SEARCH("ATLANTA",$AT1346)),"FULTON (ATL LIMITS)","FULTON")))),IF($E1346="DEKALB",IF(ISNUMBER(SEARCH("ATLANTA",$AT1346)),"DEKALB (ATL LIMITS)","DEKALB"),IF(AND($E1346="CLAYTON",ISNUMBER(SEARCH("COLLEGE PARK",$AT1346))),"CLAYTON (COLLEGE PARK)",$E1346)))))</f>
        <v/>
      </c>
      <c r="AV1346" s="2">
        <f>IF($L1346="","",IF(""&amp;$F1346="2","DIESEL",IF(OR(""&amp;$F1346="G",""&amp;$F1346="H"),"GAS","")))</f>
        <v/>
      </c>
      <c r="AW1346" s="2">
        <f>IF($AV1346="","",$R1346)</f>
        <v/>
      </c>
      <c r="AX1346" s="2">
        <f>IF($AV1346="","",IF($AB1346=0,$R1346,0))</f>
        <v/>
      </c>
      <c r="AY1346" s="2">
        <f>IF($AV1346="","",IF(AND($Z1346=0,COUNTIF('AR SALES'!$L$2:$L$2501,$L1346)=0),"YES",""))</f>
        <v/>
      </c>
      <c r="AZ1346" s="2">
        <f>IF($AV1346="","",IFERROR(VLOOKUP($AU1346,CODES!$A:$B,2,FALSE),"NO CODE"))</f>
        <v/>
      </c>
      <c r="BA1346" s="2">
        <f>IF(""&amp;$F1346&lt;&gt;"4","",IF($AY1346="YES","",IF(ROUND(SUMIFS($AE$2:$AE$4001,$L$2:$L$4001,$L1346,$F$2:$F$4001,"4")-SUMIFS('AR SALES'!$Y$2:$Y$2501,'AR SALES'!$L$2:$L$2501,$L1346,'AR SALES'!$AD$2:$AD$2501,"OFF"),2)=0,"","STALE")))</f>
        <v/>
      </c>
      <c r="BB1346" s="2">
        <f>IF(OR(""&amp;$F1346="2",""&amp;$F1346="4",""&amp;$F1346="G",""&amp;$F1346="H"),IF($AY1346="YES","",IF($AB1346&lt;&gt;0,"",IF(COUNTIFS('AR SALES'!$L$2:$L$2501,$L1346,'AR SALES'!$AD$2:$AD$2501,IF(""&amp;$F1346="4","OFF","ON"),'AR SALES'!$AF$2:$AF$2501,"Y")&gt;0,"","NO EXEMPTION"))),"")</f>
        <v/>
      </c>
    </row>
    <row r="1347">
      <c r="AT1347" s="2">
        <f>IF($L1347="","",IFERROR(INDEX('AR SALES'!$H$2:$H$2501,MATCH(""&amp;$L1347,'AR SALES'!$AE$2:$AE$2501,0)),""))</f>
        <v/>
      </c>
      <c r="AU1347" s="2">
        <f>IF($L1347="","",IF($A1347&lt;&gt;"GA","",IF($E1347="FULTON",IF(ISNUMBER(SEARCH("COLLEGE PARK",$AT1347)),"FULTON (COLLEGE PARK)",IF(ISNUMBER(SEARCH("HAPEVILLE",$AT1347)),"FULTON (HAPEVILLE)",IF(ISNUMBER(SEARCH("EAST POINT",$AT1347)),"FULTON (EAST POINT)",IF(ISNUMBER(SEARCH("ATLANTA",$AT1347)),"FULTON (ATL LIMITS)","FULTON")))),IF($E1347="DEKALB",IF(ISNUMBER(SEARCH("ATLANTA",$AT1347)),"DEKALB (ATL LIMITS)","DEKALB"),IF(AND($E1347="CLAYTON",ISNUMBER(SEARCH("COLLEGE PARK",$AT1347))),"CLAYTON (COLLEGE PARK)",$E1347)))))</f>
        <v/>
      </c>
      <c r="AV1347" s="2">
        <f>IF($L1347="","",IF(""&amp;$F1347="2","DIESEL",IF(OR(""&amp;$F1347="G",""&amp;$F1347="H"),"GAS","")))</f>
        <v/>
      </c>
      <c r="AW1347" s="2">
        <f>IF($AV1347="","",$R1347)</f>
        <v/>
      </c>
      <c r="AX1347" s="2">
        <f>IF($AV1347="","",IF($AB1347=0,$R1347,0))</f>
        <v/>
      </c>
      <c r="AY1347" s="2">
        <f>IF($AV1347="","",IF(AND($Z1347=0,COUNTIF('AR SALES'!$L$2:$L$2501,$L1347)=0),"YES",""))</f>
        <v/>
      </c>
      <c r="AZ1347" s="2">
        <f>IF($AV1347="","",IFERROR(VLOOKUP($AU1347,CODES!$A:$B,2,FALSE),"NO CODE"))</f>
        <v/>
      </c>
      <c r="BA1347" s="2">
        <f>IF(""&amp;$F1347&lt;&gt;"4","",IF($AY1347="YES","",IF(ROUND(SUMIFS($AE$2:$AE$4001,$L$2:$L$4001,$L1347,$F$2:$F$4001,"4")-SUMIFS('AR SALES'!$Y$2:$Y$2501,'AR SALES'!$L$2:$L$2501,$L1347,'AR SALES'!$AD$2:$AD$2501,"OFF"),2)=0,"","STALE")))</f>
        <v/>
      </c>
      <c r="BB1347" s="2">
        <f>IF(OR(""&amp;$F1347="2",""&amp;$F1347="4",""&amp;$F1347="G",""&amp;$F1347="H"),IF($AY1347="YES","",IF($AB1347&lt;&gt;0,"",IF(COUNTIFS('AR SALES'!$L$2:$L$2501,$L1347,'AR SALES'!$AD$2:$AD$2501,IF(""&amp;$F1347="4","OFF","ON"),'AR SALES'!$AF$2:$AF$2501,"Y")&gt;0,"","NO EXEMPTION"))),"")</f>
        <v/>
      </c>
    </row>
    <row r="1348">
      <c r="AT1348" s="2">
        <f>IF($L1348="","",IFERROR(INDEX('AR SALES'!$H$2:$H$2501,MATCH(""&amp;$L1348,'AR SALES'!$AE$2:$AE$2501,0)),""))</f>
        <v/>
      </c>
      <c r="AU1348" s="2">
        <f>IF($L1348="","",IF($A1348&lt;&gt;"GA","",IF($E1348="FULTON",IF(ISNUMBER(SEARCH("COLLEGE PARK",$AT1348)),"FULTON (COLLEGE PARK)",IF(ISNUMBER(SEARCH("HAPEVILLE",$AT1348)),"FULTON (HAPEVILLE)",IF(ISNUMBER(SEARCH("EAST POINT",$AT1348)),"FULTON (EAST POINT)",IF(ISNUMBER(SEARCH("ATLANTA",$AT1348)),"FULTON (ATL LIMITS)","FULTON")))),IF($E1348="DEKALB",IF(ISNUMBER(SEARCH("ATLANTA",$AT1348)),"DEKALB (ATL LIMITS)","DEKALB"),IF(AND($E1348="CLAYTON",ISNUMBER(SEARCH("COLLEGE PARK",$AT1348))),"CLAYTON (COLLEGE PARK)",$E1348)))))</f>
        <v/>
      </c>
      <c r="AV1348" s="2">
        <f>IF($L1348="","",IF(""&amp;$F1348="2","DIESEL",IF(OR(""&amp;$F1348="G",""&amp;$F1348="H"),"GAS","")))</f>
        <v/>
      </c>
      <c r="AW1348" s="2">
        <f>IF($AV1348="","",$R1348)</f>
        <v/>
      </c>
      <c r="AX1348" s="2">
        <f>IF($AV1348="","",IF($AB1348=0,$R1348,0))</f>
        <v/>
      </c>
      <c r="AY1348" s="2">
        <f>IF($AV1348="","",IF(AND($Z1348=0,COUNTIF('AR SALES'!$L$2:$L$2501,$L1348)=0),"YES",""))</f>
        <v/>
      </c>
      <c r="AZ1348" s="2">
        <f>IF($AV1348="","",IFERROR(VLOOKUP($AU1348,CODES!$A:$B,2,FALSE),"NO CODE"))</f>
        <v/>
      </c>
      <c r="BA1348" s="2">
        <f>IF(""&amp;$F1348&lt;&gt;"4","",IF($AY1348="YES","",IF(ROUND(SUMIFS($AE$2:$AE$4001,$L$2:$L$4001,$L1348,$F$2:$F$4001,"4")-SUMIFS('AR SALES'!$Y$2:$Y$2501,'AR SALES'!$L$2:$L$2501,$L1348,'AR SALES'!$AD$2:$AD$2501,"OFF"),2)=0,"","STALE")))</f>
        <v/>
      </c>
      <c r="BB1348" s="2">
        <f>IF(OR(""&amp;$F1348="2",""&amp;$F1348="4",""&amp;$F1348="G",""&amp;$F1348="H"),IF($AY1348="YES","",IF($AB1348&lt;&gt;0,"",IF(COUNTIFS('AR SALES'!$L$2:$L$2501,$L1348,'AR SALES'!$AD$2:$AD$2501,IF(""&amp;$F1348="4","OFF","ON"),'AR SALES'!$AF$2:$AF$2501,"Y")&gt;0,"","NO EXEMPTION"))),"")</f>
        <v/>
      </c>
    </row>
    <row r="1349">
      <c r="AT1349" s="2">
        <f>IF($L1349="","",IFERROR(INDEX('AR SALES'!$H$2:$H$2501,MATCH(""&amp;$L1349,'AR SALES'!$AE$2:$AE$2501,0)),""))</f>
        <v/>
      </c>
      <c r="AU1349" s="2">
        <f>IF($L1349="","",IF($A1349&lt;&gt;"GA","",IF($E1349="FULTON",IF(ISNUMBER(SEARCH("COLLEGE PARK",$AT1349)),"FULTON (COLLEGE PARK)",IF(ISNUMBER(SEARCH("HAPEVILLE",$AT1349)),"FULTON (HAPEVILLE)",IF(ISNUMBER(SEARCH("EAST POINT",$AT1349)),"FULTON (EAST POINT)",IF(ISNUMBER(SEARCH("ATLANTA",$AT1349)),"FULTON (ATL LIMITS)","FULTON")))),IF($E1349="DEKALB",IF(ISNUMBER(SEARCH("ATLANTA",$AT1349)),"DEKALB (ATL LIMITS)","DEKALB"),IF(AND($E1349="CLAYTON",ISNUMBER(SEARCH("COLLEGE PARK",$AT1349))),"CLAYTON (COLLEGE PARK)",$E1349)))))</f>
        <v/>
      </c>
      <c r="AV1349" s="2">
        <f>IF($L1349="","",IF(""&amp;$F1349="2","DIESEL",IF(OR(""&amp;$F1349="G",""&amp;$F1349="H"),"GAS","")))</f>
        <v/>
      </c>
      <c r="AW1349" s="2">
        <f>IF($AV1349="","",$R1349)</f>
        <v/>
      </c>
      <c r="AX1349" s="2">
        <f>IF($AV1349="","",IF($AB1349=0,$R1349,0))</f>
        <v/>
      </c>
      <c r="AY1349" s="2">
        <f>IF($AV1349="","",IF(AND($Z1349=0,COUNTIF('AR SALES'!$L$2:$L$2501,$L1349)=0),"YES",""))</f>
        <v/>
      </c>
      <c r="AZ1349" s="2">
        <f>IF($AV1349="","",IFERROR(VLOOKUP($AU1349,CODES!$A:$B,2,FALSE),"NO CODE"))</f>
        <v/>
      </c>
      <c r="BA1349" s="2">
        <f>IF(""&amp;$F1349&lt;&gt;"4","",IF($AY1349="YES","",IF(ROUND(SUMIFS($AE$2:$AE$4001,$L$2:$L$4001,$L1349,$F$2:$F$4001,"4")-SUMIFS('AR SALES'!$Y$2:$Y$2501,'AR SALES'!$L$2:$L$2501,$L1349,'AR SALES'!$AD$2:$AD$2501,"OFF"),2)=0,"","STALE")))</f>
        <v/>
      </c>
      <c r="BB1349" s="2">
        <f>IF(OR(""&amp;$F1349="2",""&amp;$F1349="4",""&amp;$F1349="G",""&amp;$F1349="H"),IF($AY1349="YES","",IF($AB1349&lt;&gt;0,"",IF(COUNTIFS('AR SALES'!$L$2:$L$2501,$L1349,'AR SALES'!$AD$2:$AD$2501,IF(""&amp;$F1349="4","OFF","ON"),'AR SALES'!$AF$2:$AF$2501,"Y")&gt;0,"","NO EXEMPTION"))),"")</f>
        <v/>
      </c>
    </row>
    <row r="1350">
      <c r="AT1350" s="2">
        <f>IF($L1350="","",IFERROR(INDEX('AR SALES'!$H$2:$H$2501,MATCH(""&amp;$L1350,'AR SALES'!$AE$2:$AE$2501,0)),""))</f>
        <v/>
      </c>
      <c r="AU1350" s="2">
        <f>IF($L1350="","",IF($A1350&lt;&gt;"GA","",IF($E1350="FULTON",IF(ISNUMBER(SEARCH("COLLEGE PARK",$AT1350)),"FULTON (COLLEGE PARK)",IF(ISNUMBER(SEARCH("HAPEVILLE",$AT1350)),"FULTON (HAPEVILLE)",IF(ISNUMBER(SEARCH("EAST POINT",$AT1350)),"FULTON (EAST POINT)",IF(ISNUMBER(SEARCH("ATLANTA",$AT1350)),"FULTON (ATL LIMITS)","FULTON")))),IF($E1350="DEKALB",IF(ISNUMBER(SEARCH("ATLANTA",$AT1350)),"DEKALB (ATL LIMITS)","DEKALB"),IF(AND($E1350="CLAYTON",ISNUMBER(SEARCH("COLLEGE PARK",$AT1350))),"CLAYTON (COLLEGE PARK)",$E1350)))))</f>
        <v/>
      </c>
      <c r="AV1350" s="2">
        <f>IF($L1350="","",IF(""&amp;$F1350="2","DIESEL",IF(OR(""&amp;$F1350="G",""&amp;$F1350="H"),"GAS","")))</f>
        <v/>
      </c>
      <c r="AW1350" s="2">
        <f>IF($AV1350="","",$R1350)</f>
        <v/>
      </c>
      <c r="AX1350" s="2">
        <f>IF($AV1350="","",IF($AB1350=0,$R1350,0))</f>
        <v/>
      </c>
      <c r="AY1350" s="2">
        <f>IF($AV1350="","",IF(AND($Z1350=0,COUNTIF('AR SALES'!$L$2:$L$2501,$L1350)=0),"YES",""))</f>
        <v/>
      </c>
      <c r="AZ1350" s="2">
        <f>IF($AV1350="","",IFERROR(VLOOKUP($AU1350,CODES!$A:$B,2,FALSE),"NO CODE"))</f>
        <v/>
      </c>
      <c r="BA1350" s="2">
        <f>IF(""&amp;$F1350&lt;&gt;"4","",IF($AY1350="YES","",IF(ROUND(SUMIFS($AE$2:$AE$4001,$L$2:$L$4001,$L1350,$F$2:$F$4001,"4")-SUMIFS('AR SALES'!$Y$2:$Y$2501,'AR SALES'!$L$2:$L$2501,$L1350,'AR SALES'!$AD$2:$AD$2501,"OFF"),2)=0,"","STALE")))</f>
        <v/>
      </c>
      <c r="BB1350" s="2">
        <f>IF(OR(""&amp;$F1350="2",""&amp;$F1350="4",""&amp;$F1350="G",""&amp;$F1350="H"),IF($AY1350="YES","",IF($AB1350&lt;&gt;0,"",IF(COUNTIFS('AR SALES'!$L$2:$L$2501,$L1350,'AR SALES'!$AD$2:$AD$2501,IF(""&amp;$F1350="4","OFF","ON"),'AR SALES'!$AF$2:$AF$2501,"Y")&gt;0,"","NO EXEMPTION"))),"")</f>
        <v/>
      </c>
    </row>
    <row r="1351">
      <c r="AT1351" s="2">
        <f>IF($L1351="","",IFERROR(INDEX('AR SALES'!$H$2:$H$2501,MATCH(""&amp;$L1351,'AR SALES'!$AE$2:$AE$2501,0)),""))</f>
        <v/>
      </c>
      <c r="AU1351" s="2">
        <f>IF($L1351="","",IF($A1351&lt;&gt;"GA","",IF($E1351="FULTON",IF(ISNUMBER(SEARCH("COLLEGE PARK",$AT1351)),"FULTON (COLLEGE PARK)",IF(ISNUMBER(SEARCH("HAPEVILLE",$AT1351)),"FULTON (HAPEVILLE)",IF(ISNUMBER(SEARCH("EAST POINT",$AT1351)),"FULTON (EAST POINT)",IF(ISNUMBER(SEARCH("ATLANTA",$AT1351)),"FULTON (ATL LIMITS)","FULTON")))),IF($E1351="DEKALB",IF(ISNUMBER(SEARCH("ATLANTA",$AT1351)),"DEKALB (ATL LIMITS)","DEKALB"),IF(AND($E1351="CLAYTON",ISNUMBER(SEARCH("COLLEGE PARK",$AT1351))),"CLAYTON (COLLEGE PARK)",$E1351)))))</f>
        <v/>
      </c>
      <c r="AV1351" s="2">
        <f>IF($L1351="","",IF(""&amp;$F1351="2","DIESEL",IF(OR(""&amp;$F1351="G",""&amp;$F1351="H"),"GAS","")))</f>
        <v/>
      </c>
      <c r="AW1351" s="2">
        <f>IF($AV1351="","",$R1351)</f>
        <v/>
      </c>
      <c r="AX1351" s="2">
        <f>IF($AV1351="","",IF($AB1351=0,$R1351,0))</f>
        <v/>
      </c>
      <c r="AY1351" s="2">
        <f>IF($AV1351="","",IF(AND($Z1351=0,COUNTIF('AR SALES'!$L$2:$L$2501,$L1351)=0),"YES",""))</f>
        <v/>
      </c>
      <c r="AZ1351" s="2">
        <f>IF($AV1351="","",IFERROR(VLOOKUP($AU1351,CODES!$A:$B,2,FALSE),"NO CODE"))</f>
        <v/>
      </c>
      <c r="BA1351" s="2">
        <f>IF(""&amp;$F1351&lt;&gt;"4","",IF($AY1351="YES","",IF(ROUND(SUMIFS($AE$2:$AE$4001,$L$2:$L$4001,$L1351,$F$2:$F$4001,"4")-SUMIFS('AR SALES'!$Y$2:$Y$2501,'AR SALES'!$L$2:$L$2501,$L1351,'AR SALES'!$AD$2:$AD$2501,"OFF"),2)=0,"","STALE")))</f>
        <v/>
      </c>
      <c r="BB1351" s="2">
        <f>IF(OR(""&amp;$F1351="2",""&amp;$F1351="4",""&amp;$F1351="G",""&amp;$F1351="H"),IF($AY1351="YES","",IF($AB1351&lt;&gt;0,"",IF(COUNTIFS('AR SALES'!$L$2:$L$2501,$L1351,'AR SALES'!$AD$2:$AD$2501,IF(""&amp;$F1351="4","OFF","ON"),'AR SALES'!$AF$2:$AF$2501,"Y")&gt;0,"","NO EXEMPTION"))),"")</f>
        <v/>
      </c>
    </row>
    <row r="1352">
      <c r="AT1352" s="2">
        <f>IF($L1352="","",IFERROR(INDEX('AR SALES'!$H$2:$H$2501,MATCH(""&amp;$L1352,'AR SALES'!$AE$2:$AE$2501,0)),""))</f>
        <v/>
      </c>
      <c r="AU1352" s="2">
        <f>IF($L1352="","",IF($A1352&lt;&gt;"GA","",IF($E1352="FULTON",IF(ISNUMBER(SEARCH("COLLEGE PARK",$AT1352)),"FULTON (COLLEGE PARK)",IF(ISNUMBER(SEARCH("HAPEVILLE",$AT1352)),"FULTON (HAPEVILLE)",IF(ISNUMBER(SEARCH("EAST POINT",$AT1352)),"FULTON (EAST POINT)",IF(ISNUMBER(SEARCH("ATLANTA",$AT1352)),"FULTON (ATL LIMITS)","FULTON")))),IF($E1352="DEKALB",IF(ISNUMBER(SEARCH("ATLANTA",$AT1352)),"DEKALB (ATL LIMITS)","DEKALB"),IF(AND($E1352="CLAYTON",ISNUMBER(SEARCH("COLLEGE PARK",$AT1352))),"CLAYTON (COLLEGE PARK)",$E1352)))))</f>
        <v/>
      </c>
      <c r="AV1352" s="2">
        <f>IF($L1352="","",IF(""&amp;$F1352="2","DIESEL",IF(OR(""&amp;$F1352="G",""&amp;$F1352="H"),"GAS","")))</f>
        <v/>
      </c>
      <c r="AW1352" s="2">
        <f>IF($AV1352="","",$R1352)</f>
        <v/>
      </c>
      <c r="AX1352" s="2">
        <f>IF($AV1352="","",IF($AB1352=0,$R1352,0))</f>
        <v/>
      </c>
      <c r="AY1352" s="2">
        <f>IF($AV1352="","",IF(AND($Z1352=0,COUNTIF('AR SALES'!$L$2:$L$2501,$L1352)=0),"YES",""))</f>
        <v/>
      </c>
      <c r="AZ1352" s="2">
        <f>IF($AV1352="","",IFERROR(VLOOKUP($AU1352,CODES!$A:$B,2,FALSE),"NO CODE"))</f>
        <v/>
      </c>
      <c r="BA1352" s="2">
        <f>IF(""&amp;$F1352&lt;&gt;"4","",IF($AY1352="YES","",IF(ROUND(SUMIFS($AE$2:$AE$4001,$L$2:$L$4001,$L1352,$F$2:$F$4001,"4")-SUMIFS('AR SALES'!$Y$2:$Y$2501,'AR SALES'!$L$2:$L$2501,$L1352,'AR SALES'!$AD$2:$AD$2501,"OFF"),2)=0,"","STALE")))</f>
        <v/>
      </c>
      <c r="BB1352" s="2">
        <f>IF(OR(""&amp;$F1352="2",""&amp;$F1352="4",""&amp;$F1352="G",""&amp;$F1352="H"),IF($AY1352="YES","",IF($AB1352&lt;&gt;0,"",IF(COUNTIFS('AR SALES'!$L$2:$L$2501,$L1352,'AR SALES'!$AD$2:$AD$2501,IF(""&amp;$F1352="4","OFF","ON"),'AR SALES'!$AF$2:$AF$2501,"Y")&gt;0,"","NO EXEMPTION"))),"")</f>
        <v/>
      </c>
    </row>
    <row r="1353">
      <c r="AT1353" s="2">
        <f>IF($L1353="","",IFERROR(INDEX('AR SALES'!$H$2:$H$2501,MATCH(""&amp;$L1353,'AR SALES'!$AE$2:$AE$2501,0)),""))</f>
        <v/>
      </c>
      <c r="AU1353" s="2">
        <f>IF($L1353="","",IF($A1353&lt;&gt;"GA","",IF($E1353="FULTON",IF(ISNUMBER(SEARCH("COLLEGE PARK",$AT1353)),"FULTON (COLLEGE PARK)",IF(ISNUMBER(SEARCH("HAPEVILLE",$AT1353)),"FULTON (HAPEVILLE)",IF(ISNUMBER(SEARCH("EAST POINT",$AT1353)),"FULTON (EAST POINT)",IF(ISNUMBER(SEARCH("ATLANTA",$AT1353)),"FULTON (ATL LIMITS)","FULTON")))),IF($E1353="DEKALB",IF(ISNUMBER(SEARCH("ATLANTA",$AT1353)),"DEKALB (ATL LIMITS)","DEKALB"),IF(AND($E1353="CLAYTON",ISNUMBER(SEARCH("COLLEGE PARK",$AT1353))),"CLAYTON (COLLEGE PARK)",$E1353)))))</f>
        <v/>
      </c>
      <c r="AV1353" s="2">
        <f>IF($L1353="","",IF(""&amp;$F1353="2","DIESEL",IF(OR(""&amp;$F1353="G",""&amp;$F1353="H"),"GAS","")))</f>
        <v/>
      </c>
      <c r="AW1353" s="2">
        <f>IF($AV1353="","",$R1353)</f>
        <v/>
      </c>
      <c r="AX1353" s="2">
        <f>IF($AV1353="","",IF($AB1353=0,$R1353,0))</f>
        <v/>
      </c>
      <c r="AY1353" s="2">
        <f>IF($AV1353="","",IF(AND($Z1353=0,COUNTIF('AR SALES'!$L$2:$L$2501,$L1353)=0),"YES",""))</f>
        <v/>
      </c>
      <c r="AZ1353" s="2">
        <f>IF($AV1353="","",IFERROR(VLOOKUP($AU1353,CODES!$A:$B,2,FALSE),"NO CODE"))</f>
        <v/>
      </c>
      <c r="BA1353" s="2">
        <f>IF(""&amp;$F1353&lt;&gt;"4","",IF($AY1353="YES","",IF(ROUND(SUMIFS($AE$2:$AE$4001,$L$2:$L$4001,$L1353,$F$2:$F$4001,"4")-SUMIFS('AR SALES'!$Y$2:$Y$2501,'AR SALES'!$L$2:$L$2501,$L1353,'AR SALES'!$AD$2:$AD$2501,"OFF"),2)=0,"","STALE")))</f>
        <v/>
      </c>
      <c r="BB1353" s="2">
        <f>IF(OR(""&amp;$F1353="2",""&amp;$F1353="4",""&amp;$F1353="G",""&amp;$F1353="H"),IF($AY1353="YES","",IF($AB1353&lt;&gt;0,"",IF(COUNTIFS('AR SALES'!$L$2:$L$2501,$L1353,'AR SALES'!$AD$2:$AD$2501,IF(""&amp;$F1353="4","OFF","ON"),'AR SALES'!$AF$2:$AF$2501,"Y")&gt;0,"","NO EXEMPTION"))),"")</f>
        <v/>
      </c>
    </row>
    <row r="1354">
      <c r="AT1354" s="2">
        <f>IF($L1354="","",IFERROR(INDEX('AR SALES'!$H$2:$H$2501,MATCH(""&amp;$L1354,'AR SALES'!$AE$2:$AE$2501,0)),""))</f>
        <v/>
      </c>
      <c r="AU1354" s="2">
        <f>IF($L1354="","",IF($A1354&lt;&gt;"GA","",IF($E1354="FULTON",IF(ISNUMBER(SEARCH("COLLEGE PARK",$AT1354)),"FULTON (COLLEGE PARK)",IF(ISNUMBER(SEARCH("HAPEVILLE",$AT1354)),"FULTON (HAPEVILLE)",IF(ISNUMBER(SEARCH("EAST POINT",$AT1354)),"FULTON (EAST POINT)",IF(ISNUMBER(SEARCH("ATLANTA",$AT1354)),"FULTON (ATL LIMITS)","FULTON")))),IF($E1354="DEKALB",IF(ISNUMBER(SEARCH("ATLANTA",$AT1354)),"DEKALB (ATL LIMITS)","DEKALB"),IF(AND($E1354="CLAYTON",ISNUMBER(SEARCH("COLLEGE PARK",$AT1354))),"CLAYTON (COLLEGE PARK)",$E1354)))))</f>
        <v/>
      </c>
      <c r="AV1354" s="2">
        <f>IF($L1354="","",IF(""&amp;$F1354="2","DIESEL",IF(OR(""&amp;$F1354="G",""&amp;$F1354="H"),"GAS","")))</f>
        <v/>
      </c>
      <c r="AW1354" s="2">
        <f>IF($AV1354="","",$R1354)</f>
        <v/>
      </c>
      <c r="AX1354" s="2">
        <f>IF($AV1354="","",IF($AB1354=0,$R1354,0))</f>
        <v/>
      </c>
      <c r="AY1354" s="2">
        <f>IF($AV1354="","",IF(AND($Z1354=0,COUNTIF('AR SALES'!$L$2:$L$2501,$L1354)=0),"YES",""))</f>
        <v/>
      </c>
      <c r="AZ1354" s="2">
        <f>IF($AV1354="","",IFERROR(VLOOKUP($AU1354,CODES!$A:$B,2,FALSE),"NO CODE"))</f>
        <v/>
      </c>
      <c r="BA1354" s="2">
        <f>IF(""&amp;$F1354&lt;&gt;"4","",IF($AY1354="YES","",IF(ROUND(SUMIFS($AE$2:$AE$4001,$L$2:$L$4001,$L1354,$F$2:$F$4001,"4")-SUMIFS('AR SALES'!$Y$2:$Y$2501,'AR SALES'!$L$2:$L$2501,$L1354,'AR SALES'!$AD$2:$AD$2501,"OFF"),2)=0,"","STALE")))</f>
        <v/>
      </c>
      <c r="BB1354" s="2">
        <f>IF(OR(""&amp;$F1354="2",""&amp;$F1354="4",""&amp;$F1354="G",""&amp;$F1354="H"),IF($AY1354="YES","",IF($AB1354&lt;&gt;0,"",IF(COUNTIFS('AR SALES'!$L$2:$L$2501,$L1354,'AR SALES'!$AD$2:$AD$2501,IF(""&amp;$F1354="4","OFF","ON"),'AR SALES'!$AF$2:$AF$2501,"Y")&gt;0,"","NO EXEMPTION"))),"")</f>
        <v/>
      </c>
    </row>
    <row r="1355">
      <c r="AT1355" s="2">
        <f>IF($L1355="","",IFERROR(INDEX('AR SALES'!$H$2:$H$2501,MATCH(""&amp;$L1355,'AR SALES'!$AE$2:$AE$2501,0)),""))</f>
        <v/>
      </c>
      <c r="AU1355" s="2">
        <f>IF($L1355="","",IF($A1355&lt;&gt;"GA","",IF($E1355="FULTON",IF(ISNUMBER(SEARCH("COLLEGE PARK",$AT1355)),"FULTON (COLLEGE PARK)",IF(ISNUMBER(SEARCH("HAPEVILLE",$AT1355)),"FULTON (HAPEVILLE)",IF(ISNUMBER(SEARCH("EAST POINT",$AT1355)),"FULTON (EAST POINT)",IF(ISNUMBER(SEARCH("ATLANTA",$AT1355)),"FULTON (ATL LIMITS)","FULTON")))),IF($E1355="DEKALB",IF(ISNUMBER(SEARCH("ATLANTA",$AT1355)),"DEKALB (ATL LIMITS)","DEKALB"),IF(AND($E1355="CLAYTON",ISNUMBER(SEARCH("COLLEGE PARK",$AT1355))),"CLAYTON (COLLEGE PARK)",$E1355)))))</f>
        <v/>
      </c>
      <c r="AV1355" s="2">
        <f>IF($L1355="","",IF(""&amp;$F1355="2","DIESEL",IF(OR(""&amp;$F1355="G",""&amp;$F1355="H"),"GAS","")))</f>
        <v/>
      </c>
      <c r="AW1355" s="2">
        <f>IF($AV1355="","",$R1355)</f>
        <v/>
      </c>
      <c r="AX1355" s="2">
        <f>IF($AV1355="","",IF($AB1355=0,$R1355,0))</f>
        <v/>
      </c>
      <c r="AY1355" s="2">
        <f>IF($AV1355="","",IF(AND($Z1355=0,COUNTIF('AR SALES'!$L$2:$L$2501,$L1355)=0),"YES",""))</f>
        <v/>
      </c>
      <c r="AZ1355" s="2">
        <f>IF($AV1355="","",IFERROR(VLOOKUP($AU1355,CODES!$A:$B,2,FALSE),"NO CODE"))</f>
        <v/>
      </c>
      <c r="BA1355" s="2">
        <f>IF(""&amp;$F1355&lt;&gt;"4","",IF($AY1355="YES","",IF(ROUND(SUMIFS($AE$2:$AE$4001,$L$2:$L$4001,$L1355,$F$2:$F$4001,"4")-SUMIFS('AR SALES'!$Y$2:$Y$2501,'AR SALES'!$L$2:$L$2501,$L1355,'AR SALES'!$AD$2:$AD$2501,"OFF"),2)=0,"","STALE")))</f>
        <v/>
      </c>
      <c r="BB1355" s="2">
        <f>IF(OR(""&amp;$F1355="2",""&amp;$F1355="4",""&amp;$F1355="G",""&amp;$F1355="H"),IF($AY1355="YES","",IF($AB1355&lt;&gt;0,"",IF(COUNTIFS('AR SALES'!$L$2:$L$2501,$L1355,'AR SALES'!$AD$2:$AD$2501,IF(""&amp;$F1355="4","OFF","ON"),'AR SALES'!$AF$2:$AF$2501,"Y")&gt;0,"","NO EXEMPTION"))),"")</f>
        <v/>
      </c>
    </row>
    <row r="1356">
      <c r="AT1356" s="2">
        <f>IF($L1356="","",IFERROR(INDEX('AR SALES'!$H$2:$H$2501,MATCH(""&amp;$L1356,'AR SALES'!$AE$2:$AE$2501,0)),""))</f>
        <v/>
      </c>
      <c r="AU1356" s="2">
        <f>IF($L1356="","",IF($A1356&lt;&gt;"GA","",IF($E1356="FULTON",IF(ISNUMBER(SEARCH("COLLEGE PARK",$AT1356)),"FULTON (COLLEGE PARK)",IF(ISNUMBER(SEARCH("HAPEVILLE",$AT1356)),"FULTON (HAPEVILLE)",IF(ISNUMBER(SEARCH("EAST POINT",$AT1356)),"FULTON (EAST POINT)",IF(ISNUMBER(SEARCH("ATLANTA",$AT1356)),"FULTON (ATL LIMITS)","FULTON")))),IF($E1356="DEKALB",IF(ISNUMBER(SEARCH("ATLANTA",$AT1356)),"DEKALB (ATL LIMITS)","DEKALB"),IF(AND($E1356="CLAYTON",ISNUMBER(SEARCH("COLLEGE PARK",$AT1356))),"CLAYTON (COLLEGE PARK)",$E1356)))))</f>
        <v/>
      </c>
      <c r="AV1356" s="2">
        <f>IF($L1356="","",IF(""&amp;$F1356="2","DIESEL",IF(OR(""&amp;$F1356="G",""&amp;$F1356="H"),"GAS","")))</f>
        <v/>
      </c>
      <c r="AW1356" s="2">
        <f>IF($AV1356="","",$R1356)</f>
        <v/>
      </c>
      <c r="AX1356" s="2">
        <f>IF($AV1356="","",IF($AB1356=0,$R1356,0))</f>
        <v/>
      </c>
      <c r="AY1356" s="2">
        <f>IF($AV1356="","",IF(AND($Z1356=0,COUNTIF('AR SALES'!$L$2:$L$2501,$L1356)=0),"YES",""))</f>
        <v/>
      </c>
      <c r="AZ1356" s="2">
        <f>IF($AV1356="","",IFERROR(VLOOKUP($AU1356,CODES!$A:$B,2,FALSE),"NO CODE"))</f>
        <v/>
      </c>
      <c r="BA1356" s="2">
        <f>IF(""&amp;$F1356&lt;&gt;"4","",IF($AY1356="YES","",IF(ROUND(SUMIFS($AE$2:$AE$4001,$L$2:$L$4001,$L1356,$F$2:$F$4001,"4")-SUMIFS('AR SALES'!$Y$2:$Y$2501,'AR SALES'!$L$2:$L$2501,$L1356,'AR SALES'!$AD$2:$AD$2501,"OFF"),2)=0,"","STALE")))</f>
        <v/>
      </c>
      <c r="BB1356" s="2">
        <f>IF(OR(""&amp;$F1356="2",""&amp;$F1356="4",""&amp;$F1356="G",""&amp;$F1356="H"),IF($AY1356="YES","",IF($AB1356&lt;&gt;0,"",IF(COUNTIFS('AR SALES'!$L$2:$L$2501,$L1356,'AR SALES'!$AD$2:$AD$2501,IF(""&amp;$F1356="4","OFF","ON"),'AR SALES'!$AF$2:$AF$2501,"Y")&gt;0,"","NO EXEMPTION"))),"")</f>
        <v/>
      </c>
    </row>
    <row r="1357">
      <c r="AT1357" s="2">
        <f>IF($L1357="","",IFERROR(INDEX('AR SALES'!$H$2:$H$2501,MATCH(""&amp;$L1357,'AR SALES'!$AE$2:$AE$2501,0)),""))</f>
        <v/>
      </c>
      <c r="AU1357" s="2">
        <f>IF($L1357="","",IF($A1357&lt;&gt;"GA","",IF($E1357="FULTON",IF(ISNUMBER(SEARCH("COLLEGE PARK",$AT1357)),"FULTON (COLLEGE PARK)",IF(ISNUMBER(SEARCH("HAPEVILLE",$AT1357)),"FULTON (HAPEVILLE)",IF(ISNUMBER(SEARCH("EAST POINT",$AT1357)),"FULTON (EAST POINT)",IF(ISNUMBER(SEARCH("ATLANTA",$AT1357)),"FULTON (ATL LIMITS)","FULTON")))),IF($E1357="DEKALB",IF(ISNUMBER(SEARCH("ATLANTA",$AT1357)),"DEKALB (ATL LIMITS)","DEKALB"),IF(AND($E1357="CLAYTON",ISNUMBER(SEARCH("COLLEGE PARK",$AT1357))),"CLAYTON (COLLEGE PARK)",$E1357)))))</f>
        <v/>
      </c>
      <c r="AV1357" s="2">
        <f>IF($L1357="","",IF(""&amp;$F1357="2","DIESEL",IF(OR(""&amp;$F1357="G",""&amp;$F1357="H"),"GAS","")))</f>
        <v/>
      </c>
      <c r="AW1357" s="2">
        <f>IF($AV1357="","",$R1357)</f>
        <v/>
      </c>
      <c r="AX1357" s="2">
        <f>IF($AV1357="","",IF($AB1357=0,$R1357,0))</f>
        <v/>
      </c>
      <c r="AY1357" s="2">
        <f>IF($AV1357="","",IF(AND($Z1357=0,COUNTIF('AR SALES'!$L$2:$L$2501,$L1357)=0),"YES",""))</f>
        <v/>
      </c>
      <c r="AZ1357" s="2">
        <f>IF($AV1357="","",IFERROR(VLOOKUP($AU1357,CODES!$A:$B,2,FALSE),"NO CODE"))</f>
        <v/>
      </c>
      <c r="BA1357" s="2">
        <f>IF(""&amp;$F1357&lt;&gt;"4","",IF($AY1357="YES","",IF(ROUND(SUMIFS($AE$2:$AE$4001,$L$2:$L$4001,$L1357,$F$2:$F$4001,"4")-SUMIFS('AR SALES'!$Y$2:$Y$2501,'AR SALES'!$L$2:$L$2501,$L1357,'AR SALES'!$AD$2:$AD$2501,"OFF"),2)=0,"","STALE")))</f>
        <v/>
      </c>
      <c r="BB1357" s="2">
        <f>IF(OR(""&amp;$F1357="2",""&amp;$F1357="4",""&amp;$F1357="G",""&amp;$F1357="H"),IF($AY1357="YES","",IF($AB1357&lt;&gt;0,"",IF(COUNTIFS('AR SALES'!$L$2:$L$2501,$L1357,'AR SALES'!$AD$2:$AD$2501,IF(""&amp;$F1357="4","OFF","ON"),'AR SALES'!$AF$2:$AF$2501,"Y")&gt;0,"","NO EXEMPTION"))),"")</f>
        <v/>
      </c>
    </row>
    <row r="1358">
      <c r="AT1358" s="2">
        <f>IF($L1358="","",IFERROR(INDEX('AR SALES'!$H$2:$H$2501,MATCH(""&amp;$L1358,'AR SALES'!$AE$2:$AE$2501,0)),""))</f>
        <v/>
      </c>
      <c r="AU1358" s="2">
        <f>IF($L1358="","",IF($A1358&lt;&gt;"GA","",IF($E1358="FULTON",IF(ISNUMBER(SEARCH("COLLEGE PARK",$AT1358)),"FULTON (COLLEGE PARK)",IF(ISNUMBER(SEARCH("HAPEVILLE",$AT1358)),"FULTON (HAPEVILLE)",IF(ISNUMBER(SEARCH("EAST POINT",$AT1358)),"FULTON (EAST POINT)",IF(ISNUMBER(SEARCH("ATLANTA",$AT1358)),"FULTON (ATL LIMITS)","FULTON")))),IF($E1358="DEKALB",IF(ISNUMBER(SEARCH("ATLANTA",$AT1358)),"DEKALB (ATL LIMITS)","DEKALB"),IF(AND($E1358="CLAYTON",ISNUMBER(SEARCH("COLLEGE PARK",$AT1358))),"CLAYTON (COLLEGE PARK)",$E1358)))))</f>
        <v/>
      </c>
      <c r="AV1358" s="2">
        <f>IF($L1358="","",IF(""&amp;$F1358="2","DIESEL",IF(OR(""&amp;$F1358="G",""&amp;$F1358="H"),"GAS","")))</f>
        <v/>
      </c>
      <c r="AW1358" s="2">
        <f>IF($AV1358="","",$R1358)</f>
        <v/>
      </c>
      <c r="AX1358" s="2">
        <f>IF($AV1358="","",IF($AB1358=0,$R1358,0))</f>
        <v/>
      </c>
      <c r="AY1358" s="2">
        <f>IF($AV1358="","",IF(AND($Z1358=0,COUNTIF('AR SALES'!$L$2:$L$2501,$L1358)=0),"YES",""))</f>
        <v/>
      </c>
      <c r="AZ1358" s="2">
        <f>IF($AV1358="","",IFERROR(VLOOKUP($AU1358,CODES!$A:$B,2,FALSE),"NO CODE"))</f>
        <v/>
      </c>
      <c r="BA1358" s="2">
        <f>IF(""&amp;$F1358&lt;&gt;"4","",IF($AY1358="YES","",IF(ROUND(SUMIFS($AE$2:$AE$4001,$L$2:$L$4001,$L1358,$F$2:$F$4001,"4")-SUMIFS('AR SALES'!$Y$2:$Y$2501,'AR SALES'!$L$2:$L$2501,$L1358,'AR SALES'!$AD$2:$AD$2501,"OFF"),2)=0,"","STALE")))</f>
        <v/>
      </c>
      <c r="BB1358" s="2">
        <f>IF(OR(""&amp;$F1358="2",""&amp;$F1358="4",""&amp;$F1358="G",""&amp;$F1358="H"),IF($AY1358="YES","",IF($AB1358&lt;&gt;0,"",IF(COUNTIFS('AR SALES'!$L$2:$L$2501,$L1358,'AR SALES'!$AD$2:$AD$2501,IF(""&amp;$F1358="4","OFF","ON"),'AR SALES'!$AF$2:$AF$2501,"Y")&gt;0,"","NO EXEMPTION"))),"")</f>
        <v/>
      </c>
    </row>
    <row r="1359">
      <c r="AT1359" s="2">
        <f>IF($L1359="","",IFERROR(INDEX('AR SALES'!$H$2:$H$2501,MATCH(""&amp;$L1359,'AR SALES'!$AE$2:$AE$2501,0)),""))</f>
        <v/>
      </c>
      <c r="AU1359" s="2">
        <f>IF($L1359="","",IF($A1359&lt;&gt;"GA","",IF($E1359="FULTON",IF(ISNUMBER(SEARCH("COLLEGE PARK",$AT1359)),"FULTON (COLLEGE PARK)",IF(ISNUMBER(SEARCH("HAPEVILLE",$AT1359)),"FULTON (HAPEVILLE)",IF(ISNUMBER(SEARCH("EAST POINT",$AT1359)),"FULTON (EAST POINT)",IF(ISNUMBER(SEARCH("ATLANTA",$AT1359)),"FULTON (ATL LIMITS)","FULTON")))),IF($E1359="DEKALB",IF(ISNUMBER(SEARCH("ATLANTA",$AT1359)),"DEKALB (ATL LIMITS)","DEKALB"),IF(AND($E1359="CLAYTON",ISNUMBER(SEARCH("COLLEGE PARK",$AT1359))),"CLAYTON (COLLEGE PARK)",$E1359)))))</f>
        <v/>
      </c>
      <c r="AV1359" s="2">
        <f>IF($L1359="","",IF(""&amp;$F1359="2","DIESEL",IF(OR(""&amp;$F1359="G",""&amp;$F1359="H"),"GAS","")))</f>
        <v/>
      </c>
      <c r="AW1359" s="2">
        <f>IF($AV1359="","",$R1359)</f>
        <v/>
      </c>
      <c r="AX1359" s="2">
        <f>IF($AV1359="","",IF($AB1359=0,$R1359,0))</f>
        <v/>
      </c>
      <c r="AY1359" s="2">
        <f>IF($AV1359="","",IF(AND($Z1359=0,COUNTIF('AR SALES'!$L$2:$L$2501,$L1359)=0),"YES",""))</f>
        <v/>
      </c>
      <c r="AZ1359" s="2">
        <f>IF($AV1359="","",IFERROR(VLOOKUP($AU1359,CODES!$A:$B,2,FALSE),"NO CODE"))</f>
        <v/>
      </c>
      <c r="BA1359" s="2">
        <f>IF(""&amp;$F1359&lt;&gt;"4","",IF($AY1359="YES","",IF(ROUND(SUMIFS($AE$2:$AE$4001,$L$2:$L$4001,$L1359,$F$2:$F$4001,"4")-SUMIFS('AR SALES'!$Y$2:$Y$2501,'AR SALES'!$L$2:$L$2501,$L1359,'AR SALES'!$AD$2:$AD$2501,"OFF"),2)=0,"","STALE")))</f>
        <v/>
      </c>
      <c r="BB1359" s="2">
        <f>IF(OR(""&amp;$F1359="2",""&amp;$F1359="4",""&amp;$F1359="G",""&amp;$F1359="H"),IF($AY1359="YES","",IF($AB1359&lt;&gt;0,"",IF(COUNTIFS('AR SALES'!$L$2:$L$2501,$L1359,'AR SALES'!$AD$2:$AD$2501,IF(""&amp;$F1359="4","OFF","ON"),'AR SALES'!$AF$2:$AF$2501,"Y")&gt;0,"","NO EXEMPTION"))),"")</f>
        <v/>
      </c>
    </row>
    <row r="1360">
      <c r="AT1360" s="2">
        <f>IF($L1360="","",IFERROR(INDEX('AR SALES'!$H$2:$H$2501,MATCH(""&amp;$L1360,'AR SALES'!$AE$2:$AE$2501,0)),""))</f>
        <v/>
      </c>
      <c r="AU1360" s="2">
        <f>IF($L1360="","",IF($A1360&lt;&gt;"GA","",IF($E1360="FULTON",IF(ISNUMBER(SEARCH("COLLEGE PARK",$AT1360)),"FULTON (COLLEGE PARK)",IF(ISNUMBER(SEARCH("HAPEVILLE",$AT1360)),"FULTON (HAPEVILLE)",IF(ISNUMBER(SEARCH("EAST POINT",$AT1360)),"FULTON (EAST POINT)",IF(ISNUMBER(SEARCH("ATLANTA",$AT1360)),"FULTON (ATL LIMITS)","FULTON")))),IF($E1360="DEKALB",IF(ISNUMBER(SEARCH("ATLANTA",$AT1360)),"DEKALB (ATL LIMITS)","DEKALB"),IF(AND($E1360="CLAYTON",ISNUMBER(SEARCH("COLLEGE PARK",$AT1360))),"CLAYTON (COLLEGE PARK)",$E1360)))))</f>
        <v/>
      </c>
      <c r="AV1360" s="2">
        <f>IF($L1360="","",IF(""&amp;$F1360="2","DIESEL",IF(OR(""&amp;$F1360="G",""&amp;$F1360="H"),"GAS","")))</f>
        <v/>
      </c>
      <c r="AW1360" s="2">
        <f>IF($AV1360="","",$R1360)</f>
        <v/>
      </c>
      <c r="AX1360" s="2">
        <f>IF($AV1360="","",IF($AB1360=0,$R1360,0))</f>
        <v/>
      </c>
      <c r="AY1360" s="2">
        <f>IF($AV1360="","",IF(AND($Z1360=0,COUNTIF('AR SALES'!$L$2:$L$2501,$L1360)=0),"YES",""))</f>
        <v/>
      </c>
      <c r="AZ1360" s="2">
        <f>IF($AV1360="","",IFERROR(VLOOKUP($AU1360,CODES!$A:$B,2,FALSE),"NO CODE"))</f>
        <v/>
      </c>
      <c r="BA1360" s="2">
        <f>IF(""&amp;$F1360&lt;&gt;"4","",IF($AY1360="YES","",IF(ROUND(SUMIFS($AE$2:$AE$4001,$L$2:$L$4001,$L1360,$F$2:$F$4001,"4")-SUMIFS('AR SALES'!$Y$2:$Y$2501,'AR SALES'!$L$2:$L$2501,$L1360,'AR SALES'!$AD$2:$AD$2501,"OFF"),2)=0,"","STALE")))</f>
        <v/>
      </c>
      <c r="BB1360" s="2">
        <f>IF(OR(""&amp;$F1360="2",""&amp;$F1360="4",""&amp;$F1360="G",""&amp;$F1360="H"),IF($AY1360="YES","",IF($AB1360&lt;&gt;0,"",IF(COUNTIFS('AR SALES'!$L$2:$L$2501,$L1360,'AR SALES'!$AD$2:$AD$2501,IF(""&amp;$F1360="4","OFF","ON"),'AR SALES'!$AF$2:$AF$2501,"Y")&gt;0,"","NO EXEMPTION"))),"")</f>
        <v/>
      </c>
    </row>
    <row r="1361">
      <c r="AT1361" s="2">
        <f>IF($L1361="","",IFERROR(INDEX('AR SALES'!$H$2:$H$2501,MATCH(""&amp;$L1361,'AR SALES'!$AE$2:$AE$2501,0)),""))</f>
        <v/>
      </c>
      <c r="AU1361" s="2">
        <f>IF($L1361="","",IF($A1361&lt;&gt;"GA","",IF($E1361="FULTON",IF(ISNUMBER(SEARCH("COLLEGE PARK",$AT1361)),"FULTON (COLLEGE PARK)",IF(ISNUMBER(SEARCH("HAPEVILLE",$AT1361)),"FULTON (HAPEVILLE)",IF(ISNUMBER(SEARCH("EAST POINT",$AT1361)),"FULTON (EAST POINT)",IF(ISNUMBER(SEARCH("ATLANTA",$AT1361)),"FULTON (ATL LIMITS)","FULTON")))),IF($E1361="DEKALB",IF(ISNUMBER(SEARCH("ATLANTA",$AT1361)),"DEKALB (ATL LIMITS)","DEKALB"),IF(AND($E1361="CLAYTON",ISNUMBER(SEARCH("COLLEGE PARK",$AT1361))),"CLAYTON (COLLEGE PARK)",$E1361)))))</f>
        <v/>
      </c>
      <c r="AV1361" s="2">
        <f>IF($L1361="","",IF(""&amp;$F1361="2","DIESEL",IF(OR(""&amp;$F1361="G",""&amp;$F1361="H"),"GAS","")))</f>
        <v/>
      </c>
      <c r="AW1361" s="2">
        <f>IF($AV1361="","",$R1361)</f>
        <v/>
      </c>
      <c r="AX1361" s="2">
        <f>IF($AV1361="","",IF($AB1361=0,$R1361,0))</f>
        <v/>
      </c>
      <c r="AY1361" s="2">
        <f>IF($AV1361="","",IF(AND($Z1361=0,COUNTIF('AR SALES'!$L$2:$L$2501,$L1361)=0),"YES",""))</f>
        <v/>
      </c>
      <c r="AZ1361" s="2">
        <f>IF($AV1361="","",IFERROR(VLOOKUP($AU1361,CODES!$A:$B,2,FALSE),"NO CODE"))</f>
        <v/>
      </c>
      <c r="BA1361" s="2">
        <f>IF(""&amp;$F1361&lt;&gt;"4","",IF($AY1361="YES","",IF(ROUND(SUMIFS($AE$2:$AE$4001,$L$2:$L$4001,$L1361,$F$2:$F$4001,"4")-SUMIFS('AR SALES'!$Y$2:$Y$2501,'AR SALES'!$L$2:$L$2501,$L1361,'AR SALES'!$AD$2:$AD$2501,"OFF"),2)=0,"","STALE")))</f>
        <v/>
      </c>
      <c r="BB1361" s="2">
        <f>IF(OR(""&amp;$F1361="2",""&amp;$F1361="4",""&amp;$F1361="G",""&amp;$F1361="H"),IF($AY1361="YES","",IF($AB1361&lt;&gt;0,"",IF(COUNTIFS('AR SALES'!$L$2:$L$2501,$L1361,'AR SALES'!$AD$2:$AD$2501,IF(""&amp;$F1361="4","OFF","ON"),'AR SALES'!$AF$2:$AF$2501,"Y")&gt;0,"","NO EXEMPTION"))),"")</f>
        <v/>
      </c>
    </row>
    <row r="1362">
      <c r="AT1362" s="2">
        <f>IF($L1362="","",IFERROR(INDEX('AR SALES'!$H$2:$H$2501,MATCH(""&amp;$L1362,'AR SALES'!$AE$2:$AE$2501,0)),""))</f>
        <v/>
      </c>
      <c r="AU1362" s="2">
        <f>IF($L1362="","",IF($A1362&lt;&gt;"GA","",IF($E1362="FULTON",IF(ISNUMBER(SEARCH("COLLEGE PARK",$AT1362)),"FULTON (COLLEGE PARK)",IF(ISNUMBER(SEARCH("HAPEVILLE",$AT1362)),"FULTON (HAPEVILLE)",IF(ISNUMBER(SEARCH("EAST POINT",$AT1362)),"FULTON (EAST POINT)",IF(ISNUMBER(SEARCH("ATLANTA",$AT1362)),"FULTON (ATL LIMITS)","FULTON")))),IF($E1362="DEKALB",IF(ISNUMBER(SEARCH("ATLANTA",$AT1362)),"DEKALB (ATL LIMITS)","DEKALB"),IF(AND($E1362="CLAYTON",ISNUMBER(SEARCH("COLLEGE PARK",$AT1362))),"CLAYTON (COLLEGE PARK)",$E1362)))))</f>
        <v/>
      </c>
      <c r="AV1362" s="2">
        <f>IF($L1362="","",IF(""&amp;$F1362="2","DIESEL",IF(OR(""&amp;$F1362="G",""&amp;$F1362="H"),"GAS","")))</f>
        <v/>
      </c>
      <c r="AW1362" s="2">
        <f>IF($AV1362="","",$R1362)</f>
        <v/>
      </c>
      <c r="AX1362" s="2">
        <f>IF($AV1362="","",IF($AB1362=0,$R1362,0))</f>
        <v/>
      </c>
      <c r="AY1362" s="2">
        <f>IF($AV1362="","",IF(AND($Z1362=0,COUNTIF('AR SALES'!$L$2:$L$2501,$L1362)=0),"YES",""))</f>
        <v/>
      </c>
      <c r="AZ1362" s="2">
        <f>IF($AV1362="","",IFERROR(VLOOKUP($AU1362,CODES!$A:$B,2,FALSE),"NO CODE"))</f>
        <v/>
      </c>
      <c r="BA1362" s="2">
        <f>IF(""&amp;$F1362&lt;&gt;"4","",IF($AY1362="YES","",IF(ROUND(SUMIFS($AE$2:$AE$4001,$L$2:$L$4001,$L1362,$F$2:$F$4001,"4")-SUMIFS('AR SALES'!$Y$2:$Y$2501,'AR SALES'!$L$2:$L$2501,$L1362,'AR SALES'!$AD$2:$AD$2501,"OFF"),2)=0,"","STALE")))</f>
        <v/>
      </c>
      <c r="BB1362" s="2">
        <f>IF(OR(""&amp;$F1362="2",""&amp;$F1362="4",""&amp;$F1362="G",""&amp;$F1362="H"),IF($AY1362="YES","",IF($AB1362&lt;&gt;0,"",IF(COUNTIFS('AR SALES'!$L$2:$L$2501,$L1362,'AR SALES'!$AD$2:$AD$2501,IF(""&amp;$F1362="4","OFF","ON"),'AR SALES'!$AF$2:$AF$2501,"Y")&gt;0,"","NO EXEMPTION"))),"")</f>
        <v/>
      </c>
    </row>
    <row r="1363">
      <c r="AT1363" s="2">
        <f>IF($L1363="","",IFERROR(INDEX('AR SALES'!$H$2:$H$2501,MATCH(""&amp;$L1363,'AR SALES'!$AE$2:$AE$2501,0)),""))</f>
        <v/>
      </c>
      <c r="AU1363" s="2">
        <f>IF($L1363="","",IF($A1363&lt;&gt;"GA","",IF($E1363="FULTON",IF(ISNUMBER(SEARCH("COLLEGE PARK",$AT1363)),"FULTON (COLLEGE PARK)",IF(ISNUMBER(SEARCH("HAPEVILLE",$AT1363)),"FULTON (HAPEVILLE)",IF(ISNUMBER(SEARCH("EAST POINT",$AT1363)),"FULTON (EAST POINT)",IF(ISNUMBER(SEARCH("ATLANTA",$AT1363)),"FULTON (ATL LIMITS)","FULTON")))),IF($E1363="DEKALB",IF(ISNUMBER(SEARCH("ATLANTA",$AT1363)),"DEKALB (ATL LIMITS)","DEKALB"),IF(AND($E1363="CLAYTON",ISNUMBER(SEARCH("COLLEGE PARK",$AT1363))),"CLAYTON (COLLEGE PARK)",$E1363)))))</f>
        <v/>
      </c>
      <c r="AV1363" s="2">
        <f>IF($L1363="","",IF(""&amp;$F1363="2","DIESEL",IF(OR(""&amp;$F1363="G",""&amp;$F1363="H"),"GAS","")))</f>
        <v/>
      </c>
      <c r="AW1363" s="2">
        <f>IF($AV1363="","",$R1363)</f>
        <v/>
      </c>
      <c r="AX1363" s="2">
        <f>IF($AV1363="","",IF($AB1363=0,$R1363,0))</f>
        <v/>
      </c>
      <c r="AY1363" s="2">
        <f>IF($AV1363="","",IF(AND($Z1363=0,COUNTIF('AR SALES'!$L$2:$L$2501,$L1363)=0),"YES",""))</f>
        <v/>
      </c>
      <c r="AZ1363" s="2">
        <f>IF($AV1363="","",IFERROR(VLOOKUP($AU1363,CODES!$A:$B,2,FALSE),"NO CODE"))</f>
        <v/>
      </c>
      <c r="BA1363" s="2">
        <f>IF(""&amp;$F1363&lt;&gt;"4","",IF($AY1363="YES","",IF(ROUND(SUMIFS($AE$2:$AE$4001,$L$2:$L$4001,$L1363,$F$2:$F$4001,"4")-SUMIFS('AR SALES'!$Y$2:$Y$2501,'AR SALES'!$L$2:$L$2501,$L1363,'AR SALES'!$AD$2:$AD$2501,"OFF"),2)=0,"","STALE")))</f>
        <v/>
      </c>
      <c r="BB1363" s="2">
        <f>IF(OR(""&amp;$F1363="2",""&amp;$F1363="4",""&amp;$F1363="G",""&amp;$F1363="H"),IF($AY1363="YES","",IF($AB1363&lt;&gt;0,"",IF(COUNTIFS('AR SALES'!$L$2:$L$2501,$L1363,'AR SALES'!$AD$2:$AD$2501,IF(""&amp;$F1363="4","OFF","ON"),'AR SALES'!$AF$2:$AF$2501,"Y")&gt;0,"","NO EXEMPTION"))),"")</f>
        <v/>
      </c>
    </row>
    <row r="1364">
      <c r="AT1364" s="2">
        <f>IF($L1364="","",IFERROR(INDEX('AR SALES'!$H$2:$H$2501,MATCH(""&amp;$L1364,'AR SALES'!$AE$2:$AE$2501,0)),""))</f>
        <v/>
      </c>
      <c r="AU1364" s="2">
        <f>IF($L1364="","",IF($A1364&lt;&gt;"GA","",IF($E1364="FULTON",IF(ISNUMBER(SEARCH("COLLEGE PARK",$AT1364)),"FULTON (COLLEGE PARK)",IF(ISNUMBER(SEARCH("HAPEVILLE",$AT1364)),"FULTON (HAPEVILLE)",IF(ISNUMBER(SEARCH("EAST POINT",$AT1364)),"FULTON (EAST POINT)",IF(ISNUMBER(SEARCH("ATLANTA",$AT1364)),"FULTON (ATL LIMITS)","FULTON")))),IF($E1364="DEKALB",IF(ISNUMBER(SEARCH("ATLANTA",$AT1364)),"DEKALB (ATL LIMITS)","DEKALB"),IF(AND($E1364="CLAYTON",ISNUMBER(SEARCH("COLLEGE PARK",$AT1364))),"CLAYTON (COLLEGE PARK)",$E1364)))))</f>
        <v/>
      </c>
      <c r="AV1364" s="2">
        <f>IF($L1364="","",IF(""&amp;$F1364="2","DIESEL",IF(OR(""&amp;$F1364="G",""&amp;$F1364="H"),"GAS","")))</f>
        <v/>
      </c>
      <c r="AW1364" s="2">
        <f>IF($AV1364="","",$R1364)</f>
        <v/>
      </c>
      <c r="AX1364" s="2">
        <f>IF($AV1364="","",IF($AB1364=0,$R1364,0))</f>
        <v/>
      </c>
      <c r="AY1364" s="2">
        <f>IF($AV1364="","",IF(AND($Z1364=0,COUNTIF('AR SALES'!$L$2:$L$2501,$L1364)=0),"YES",""))</f>
        <v/>
      </c>
      <c r="AZ1364" s="2">
        <f>IF($AV1364="","",IFERROR(VLOOKUP($AU1364,CODES!$A:$B,2,FALSE),"NO CODE"))</f>
        <v/>
      </c>
      <c r="BA1364" s="2">
        <f>IF(""&amp;$F1364&lt;&gt;"4","",IF($AY1364="YES","",IF(ROUND(SUMIFS($AE$2:$AE$4001,$L$2:$L$4001,$L1364,$F$2:$F$4001,"4")-SUMIFS('AR SALES'!$Y$2:$Y$2501,'AR SALES'!$L$2:$L$2501,$L1364,'AR SALES'!$AD$2:$AD$2501,"OFF"),2)=0,"","STALE")))</f>
        <v/>
      </c>
      <c r="BB1364" s="2">
        <f>IF(OR(""&amp;$F1364="2",""&amp;$F1364="4",""&amp;$F1364="G",""&amp;$F1364="H"),IF($AY1364="YES","",IF($AB1364&lt;&gt;0,"",IF(COUNTIFS('AR SALES'!$L$2:$L$2501,$L1364,'AR SALES'!$AD$2:$AD$2501,IF(""&amp;$F1364="4","OFF","ON"),'AR SALES'!$AF$2:$AF$2501,"Y")&gt;0,"","NO EXEMPTION"))),"")</f>
        <v/>
      </c>
    </row>
    <row r="1365">
      <c r="AT1365" s="2">
        <f>IF($L1365="","",IFERROR(INDEX('AR SALES'!$H$2:$H$2501,MATCH(""&amp;$L1365,'AR SALES'!$AE$2:$AE$2501,0)),""))</f>
        <v/>
      </c>
      <c r="AU1365" s="2">
        <f>IF($L1365="","",IF($A1365&lt;&gt;"GA","",IF($E1365="FULTON",IF(ISNUMBER(SEARCH("COLLEGE PARK",$AT1365)),"FULTON (COLLEGE PARK)",IF(ISNUMBER(SEARCH("HAPEVILLE",$AT1365)),"FULTON (HAPEVILLE)",IF(ISNUMBER(SEARCH("EAST POINT",$AT1365)),"FULTON (EAST POINT)",IF(ISNUMBER(SEARCH("ATLANTA",$AT1365)),"FULTON (ATL LIMITS)","FULTON")))),IF($E1365="DEKALB",IF(ISNUMBER(SEARCH("ATLANTA",$AT1365)),"DEKALB (ATL LIMITS)","DEKALB"),IF(AND($E1365="CLAYTON",ISNUMBER(SEARCH("COLLEGE PARK",$AT1365))),"CLAYTON (COLLEGE PARK)",$E1365)))))</f>
        <v/>
      </c>
      <c r="AV1365" s="2">
        <f>IF($L1365="","",IF(""&amp;$F1365="2","DIESEL",IF(OR(""&amp;$F1365="G",""&amp;$F1365="H"),"GAS","")))</f>
        <v/>
      </c>
      <c r="AW1365" s="2">
        <f>IF($AV1365="","",$R1365)</f>
        <v/>
      </c>
      <c r="AX1365" s="2">
        <f>IF($AV1365="","",IF($AB1365=0,$R1365,0))</f>
        <v/>
      </c>
      <c r="AY1365" s="2">
        <f>IF($AV1365="","",IF(AND($Z1365=0,COUNTIF('AR SALES'!$L$2:$L$2501,$L1365)=0),"YES",""))</f>
        <v/>
      </c>
      <c r="AZ1365" s="2">
        <f>IF($AV1365="","",IFERROR(VLOOKUP($AU1365,CODES!$A:$B,2,FALSE),"NO CODE"))</f>
        <v/>
      </c>
      <c r="BA1365" s="2">
        <f>IF(""&amp;$F1365&lt;&gt;"4","",IF($AY1365="YES","",IF(ROUND(SUMIFS($AE$2:$AE$4001,$L$2:$L$4001,$L1365,$F$2:$F$4001,"4")-SUMIFS('AR SALES'!$Y$2:$Y$2501,'AR SALES'!$L$2:$L$2501,$L1365,'AR SALES'!$AD$2:$AD$2501,"OFF"),2)=0,"","STALE")))</f>
        <v/>
      </c>
      <c r="BB1365" s="2">
        <f>IF(OR(""&amp;$F1365="2",""&amp;$F1365="4",""&amp;$F1365="G",""&amp;$F1365="H"),IF($AY1365="YES","",IF($AB1365&lt;&gt;0,"",IF(COUNTIFS('AR SALES'!$L$2:$L$2501,$L1365,'AR SALES'!$AD$2:$AD$2501,IF(""&amp;$F1365="4","OFF","ON"),'AR SALES'!$AF$2:$AF$2501,"Y")&gt;0,"","NO EXEMPTION"))),"")</f>
        <v/>
      </c>
    </row>
    <row r="1366">
      <c r="AT1366" s="2">
        <f>IF($L1366="","",IFERROR(INDEX('AR SALES'!$H$2:$H$2501,MATCH(""&amp;$L1366,'AR SALES'!$AE$2:$AE$2501,0)),""))</f>
        <v/>
      </c>
      <c r="AU1366" s="2">
        <f>IF($L1366="","",IF($A1366&lt;&gt;"GA","",IF($E1366="FULTON",IF(ISNUMBER(SEARCH("COLLEGE PARK",$AT1366)),"FULTON (COLLEGE PARK)",IF(ISNUMBER(SEARCH("HAPEVILLE",$AT1366)),"FULTON (HAPEVILLE)",IF(ISNUMBER(SEARCH("EAST POINT",$AT1366)),"FULTON (EAST POINT)",IF(ISNUMBER(SEARCH("ATLANTA",$AT1366)),"FULTON (ATL LIMITS)","FULTON")))),IF($E1366="DEKALB",IF(ISNUMBER(SEARCH("ATLANTA",$AT1366)),"DEKALB (ATL LIMITS)","DEKALB"),IF(AND($E1366="CLAYTON",ISNUMBER(SEARCH("COLLEGE PARK",$AT1366))),"CLAYTON (COLLEGE PARK)",$E1366)))))</f>
        <v/>
      </c>
      <c r="AV1366" s="2">
        <f>IF($L1366="","",IF(""&amp;$F1366="2","DIESEL",IF(OR(""&amp;$F1366="G",""&amp;$F1366="H"),"GAS","")))</f>
        <v/>
      </c>
      <c r="AW1366" s="2">
        <f>IF($AV1366="","",$R1366)</f>
        <v/>
      </c>
      <c r="AX1366" s="2">
        <f>IF($AV1366="","",IF($AB1366=0,$R1366,0))</f>
        <v/>
      </c>
      <c r="AY1366" s="2">
        <f>IF($AV1366="","",IF(AND($Z1366=0,COUNTIF('AR SALES'!$L$2:$L$2501,$L1366)=0),"YES",""))</f>
        <v/>
      </c>
      <c r="AZ1366" s="2">
        <f>IF($AV1366="","",IFERROR(VLOOKUP($AU1366,CODES!$A:$B,2,FALSE),"NO CODE"))</f>
        <v/>
      </c>
      <c r="BA1366" s="2">
        <f>IF(""&amp;$F1366&lt;&gt;"4","",IF($AY1366="YES","",IF(ROUND(SUMIFS($AE$2:$AE$4001,$L$2:$L$4001,$L1366,$F$2:$F$4001,"4")-SUMIFS('AR SALES'!$Y$2:$Y$2501,'AR SALES'!$L$2:$L$2501,$L1366,'AR SALES'!$AD$2:$AD$2501,"OFF"),2)=0,"","STALE")))</f>
        <v/>
      </c>
      <c r="BB1366" s="2">
        <f>IF(OR(""&amp;$F1366="2",""&amp;$F1366="4",""&amp;$F1366="G",""&amp;$F1366="H"),IF($AY1366="YES","",IF($AB1366&lt;&gt;0,"",IF(COUNTIFS('AR SALES'!$L$2:$L$2501,$L1366,'AR SALES'!$AD$2:$AD$2501,IF(""&amp;$F1366="4","OFF","ON"),'AR SALES'!$AF$2:$AF$2501,"Y")&gt;0,"","NO EXEMPTION"))),"")</f>
        <v/>
      </c>
    </row>
    <row r="1367">
      <c r="AT1367" s="2">
        <f>IF($L1367="","",IFERROR(INDEX('AR SALES'!$H$2:$H$2501,MATCH(""&amp;$L1367,'AR SALES'!$AE$2:$AE$2501,0)),""))</f>
        <v/>
      </c>
      <c r="AU1367" s="2">
        <f>IF($L1367="","",IF($A1367&lt;&gt;"GA","",IF($E1367="FULTON",IF(ISNUMBER(SEARCH("COLLEGE PARK",$AT1367)),"FULTON (COLLEGE PARK)",IF(ISNUMBER(SEARCH("HAPEVILLE",$AT1367)),"FULTON (HAPEVILLE)",IF(ISNUMBER(SEARCH("EAST POINT",$AT1367)),"FULTON (EAST POINT)",IF(ISNUMBER(SEARCH("ATLANTA",$AT1367)),"FULTON (ATL LIMITS)","FULTON")))),IF($E1367="DEKALB",IF(ISNUMBER(SEARCH("ATLANTA",$AT1367)),"DEKALB (ATL LIMITS)","DEKALB"),IF(AND($E1367="CLAYTON",ISNUMBER(SEARCH("COLLEGE PARK",$AT1367))),"CLAYTON (COLLEGE PARK)",$E1367)))))</f>
        <v/>
      </c>
      <c r="AV1367" s="2">
        <f>IF($L1367="","",IF(""&amp;$F1367="2","DIESEL",IF(OR(""&amp;$F1367="G",""&amp;$F1367="H"),"GAS","")))</f>
        <v/>
      </c>
      <c r="AW1367" s="2">
        <f>IF($AV1367="","",$R1367)</f>
        <v/>
      </c>
      <c r="AX1367" s="2">
        <f>IF($AV1367="","",IF($AB1367=0,$R1367,0))</f>
        <v/>
      </c>
      <c r="AY1367" s="2">
        <f>IF($AV1367="","",IF(AND($Z1367=0,COUNTIF('AR SALES'!$L$2:$L$2501,$L1367)=0),"YES",""))</f>
        <v/>
      </c>
      <c r="AZ1367" s="2">
        <f>IF($AV1367="","",IFERROR(VLOOKUP($AU1367,CODES!$A:$B,2,FALSE),"NO CODE"))</f>
        <v/>
      </c>
      <c r="BA1367" s="2">
        <f>IF(""&amp;$F1367&lt;&gt;"4","",IF($AY1367="YES","",IF(ROUND(SUMIFS($AE$2:$AE$4001,$L$2:$L$4001,$L1367,$F$2:$F$4001,"4")-SUMIFS('AR SALES'!$Y$2:$Y$2501,'AR SALES'!$L$2:$L$2501,$L1367,'AR SALES'!$AD$2:$AD$2501,"OFF"),2)=0,"","STALE")))</f>
        <v/>
      </c>
      <c r="BB1367" s="2">
        <f>IF(OR(""&amp;$F1367="2",""&amp;$F1367="4",""&amp;$F1367="G",""&amp;$F1367="H"),IF($AY1367="YES","",IF($AB1367&lt;&gt;0,"",IF(COUNTIFS('AR SALES'!$L$2:$L$2501,$L1367,'AR SALES'!$AD$2:$AD$2501,IF(""&amp;$F1367="4","OFF","ON"),'AR SALES'!$AF$2:$AF$2501,"Y")&gt;0,"","NO EXEMPTION"))),"")</f>
        <v/>
      </c>
    </row>
    <row r="1368">
      <c r="AT1368" s="2">
        <f>IF($L1368="","",IFERROR(INDEX('AR SALES'!$H$2:$H$2501,MATCH(""&amp;$L1368,'AR SALES'!$AE$2:$AE$2501,0)),""))</f>
        <v/>
      </c>
      <c r="AU1368" s="2">
        <f>IF($L1368="","",IF($A1368&lt;&gt;"GA","",IF($E1368="FULTON",IF(ISNUMBER(SEARCH("COLLEGE PARK",$AT1368)),"FULTON (COLLEGE PARK)",IF(ISNUMBER(SEARCH("HAPEVILLE",$AT1368)),"FULTON (HAPEVILLE)",IF(ISNUMBER(SEARCH("EAST POINT",$AT1368)),"FULTON (EAST POINT)",IF(ISNUMBER(SEARCH("ATLANTA",$AT1368)),"FULTON (ATL LIMITS)","FULTON")))),IF($E1368="DEKALB",IF(ISNUMBER(SEARCH("ATLANTA",$AT1368)),"DEKALB (ATL LIMITS)","DEKALB"),IF(AND($E1368="CLAYTON",ISNUMBER(SEARCH("COLLEGE PARK",$AT1368))),"CLAYTON (COLLEGE PARK)",$E1368)))))</f>
        <v/>
      </c>
      <c r="AV1368" s="2">
        <f>IF($L1368="","",IF(""&amp;$F1368="2","DIESEL",IF(OR(""&amp;$F1368="G",""&amp;$F1368="H"),"GAS","")))</f>
        <v/>
      </c>
      <c r="AW1368" s="2">
        <f>IF($AV1368="","",$R1368)</f>
        <v/>
      </c>
      <c r="AX1368" s="2">
        <f>IF($AV1368="","",IF($AB1368=0,$R1368,0))</f>
        <v/>
      </c>
      <c r="AY1368" s="2">
        <f>IF($AV1368="","",IF(AND($Z1368=0,COUNTIF('AR SALES'!$L$2:$L$2501,$L1368)=0),"YES",""))</f>
        <v/>
      </c>
      <c r="AZ1368" s="2">
        <f>IF($AV1368="","",IFERROR(VLOOKUP($AU1368,CODES!$A:$B,2,FALSE),"NO CODE"))</f>
        <v/>
      </c>
      <c r="BA1368" s="2">
        <f>IF(""&amp;$F1368&lt;&gt;"4","",IF($AY1368="YES","",IF(ROUND(SUMIFS($AE$2:$AE$4001,$L$2:$L$4001,$L1368,$F$2:$F$4001,"4")-SUMIFS('AR SALES'!$Y$2:$Y$2501,'AR SALES'!$L$2:$L$2501,$L1368,'AR SALES'!$AD$2:$AD$2501,"OFF"),2)=0,"","STALE")))</f>
        <v/>
      </c>
      <c r="BB1368" s="2">
        <f>IF(OR(""&amp;$F1368="2",""&amp;$F1368="4",""&amp;$F1368="G",""&amp;$F1368="H"),IF($AY1368="YES","",IF($AB1368&lt;&gt;0,"",IF(COUNTIFS('AR SALES'!$L$2:$L$2501,$L1368,'AR SALES'!$AD$2:$AD$2501,IF(""&amp;$F1368="4","OFF","ON"),'AR SALES'!$AF$2:$AF$2501,"Y")&gt;0,"","NO EXEMPTION"))),"")</f>
        <v/>
      </c>
    </row>
    <row r="1369">
      <c r="AT1369" s="2">
        <f>IF($L1369="","",IFERROR(INDEX('AR SALES'!$H$2:$H$2501,MATCH(""&amp;$L1369,'AR SALES'!$AE$2:$AE$2501,0)),""))</f>
        <v/>
      </c>
      <c r="AU1369" s="2">
        <f>IF($L1369="","",IF($A1369&lt;&gt;"GA","",IF($E1369="FULTON",IF(ISNUMBER(SEARCH("COLLEGE PARK",$AT1369)),"FULTON (COLLEGE PARK)",IF(ISNUMBER(SEARCH("HAPEVILLE",$AT1369)),"FULTON (HAPEVILLE)",IF(ISNUMBER(SEARCH("EAST POINT",$AT1369)),"FULTON (EAST POINT)",IF(ISNUMBER(SEARCH("ATLANTA",$AT1369)),"FULTON (ATL LIMITS)","FULTON")))),IF($E1369="DEKALB",IF(ISNUMBER(SEARCH("ATLANTA",$AT1369)),"DEKALB (ATL LIMITS)","DEKALB"),IF(AND($E1369="CLAYTON",ISNUMBER(SEARCH("COLLEGE PARK",$AT1369))),"CLAYTON (COLLEGE PARK)",$E1369)))))</f>
        <v/>
      </c>
      <c r="AV1369" s="2">
        <f>IF($L1369="","",IF(""&amp;$F1369="2","DIESEL",IF(OR(""&amp;$F1369="G",""&amp;$F1369="H"),"GAS","")))</f>
        <v/>
      </c>
      <c r="AW1369" s="2">
        <f>IF($AV1369="","",$R1369)</f>
        <v/>
      </c>
      <c r="AX1369" s="2">
        <f>IF($AV1369="","",IF($AB1369=0,$R1369,0))</f>
        <v/>
      </c>
      <c r="AY1369" s="2">
        <f>IF($AV1369="","",IF(AND($Z1369=0,COUNTIF('AR SALES'!$L$2:$L$2501,$L1369)=0),"YES",""))</f>
        <v/>
      </c>
      <c r="AZ1369" s="2">
        <f>IF($AV1369="","",IFERROR(VLOOKUP($AU1369,CODES!$A:$B,2,FALSE),"NO CODE"))</f>
        <v/>
      </c>
      <c r="BA1369" s="2">
        <f>IF(""&amp;$F1369&lt;&gt;"4","",IF($AY1369="YES","",IF(ROUND(SUMIFS($AE$2:$AE$4001,$L$2:$L$4001,$L1369,$F$2:$F$4001,"4")-SUMIFS('AR SALES'!$Y$2:$Y$2501,'AR SALES'!$L$2:$L$2501,$L1369,'AR SALES'!$AD$2:$AD$2501,"OFF"),2)=0,"","STALE")))</f>
        <v/>
      </c>
      <c r="BB1369" s="2">
        <f>IF(OR(""&amp;$F1369="2",""&amp;$F1369="4",""&amp;$F1369="G",""&amp;$F1369="H"),IF($AY1369="YES","",IF($AB1369&lt;&gt;0,"",IF(COUNTIFS('AR SALES'!$L$2:$L$2501,$L1369,'AR SALES'!$AD$2:$AD$2501,IF(""&amp;$F1369="4","OFF","ON"),'AR SALES'!$AF$2:$AF$2501,"Y")&gt;0,"","NO EXEMPTION"))),"")</f>
        <v/>
      </c>
    </row>
    <row r="1370">
      <c r="AT1370" s="2">
        <f>IF($L1370="","",IFERROR(INDEX('AR SALES'!$H$2:$H$2501,MATCH(""&amp;$L1370,'AR SALES'!$AE$2:$AE$2501,0)),""))</f>
        <v/>
      </c>
      <c r="AU1370" s="2">
        <f>IF($L1370="","",IF($A1370&lt;&gt;"GA","",IF($E1370="FULTON",IF(ISNUMBER(SEARCH("COLLEGE PARK",$AT1370)),"FULTON (COLLEGE PARK)",IF(ISNUMBER(SEARCH("HAPEVILLE",$AT1370)),"FULTON (HAPEVILLE)",IF(ISNUMBER(SEARCH("EAST POINT",$AT1370)),"FULTON (EAST POINT)",IF(ISNUMBER(SEARCH("ATLANTA",$AT1370)),"FULTON (ATL LIMITS)","FULTON")))),IF($E1370="DEKALB",IF(ISNUMBER(SEARCH("ATLANTA",$AT1370)),"DEKALB (ATL LIMITS)","DEKALB"),IF(AND($E1370="CLAYTON",ISNUMBER(SEARCH("COLLEGE PARK",$AT1370))),"CLAYTON (COLLEGE PARK)",$E1370)))))</f>
        <v/>
      </c>
      <c r="AV1370" s="2">
        <f>IF($L1370="","",IF(""&amp;$F1370="2","DIESEL",IF(OR(""&amp;$F1370="G",""&amp;$F1370="H"),"GAS","")))</f>
        <v/>
      </c>
      <c r="AW1370" s="2">
        <f>IF($AV1370="","",$R1370)</f>
        <v/>
      </c>
      <c r="AX1370" s="2">
        <f>IF($AV1370="","",IF($AB1370=0,$R1370,0))</f>
        <v/>
      </c>
      <c r="AY1370" s="2">
        <f>IF($AV1370="","",IF(AND($Z1370=0,COUNTIF('AR SALES'!$L$2:$L$2501,$L1370)=0),"YES",""))</f>
        <v/>
      </c>
      <c r="AZ1370" s="2">
        <f>IF($AV1370="","",IFERROR(VLOOKUP($AU1370,CODES!$A:$B,2,FALSE),"NO CODE"))</f>
        <v/>
      </c>
      <c r="BA1370" s="2">
        <f>IF(""&amp;$F1370&lt;&gt;"4","",IF($AY1370="YES","",IF(ROUND(SUMIFS($AE$2:$AE$4001,$L$2:$L$4001,$L1370,$F$2:$F$4001,"4")-SUMIFS('AR SALES'!$Y$2:$Y$2501,'AR SALES'!$L$2:$L$2501,$L1370,'AR SALES'!$AD$2:$AD$2501,"OFF"),2)=0,"","STALE")))</f>
        <v/>
      </c>
      <c r="BB1370" s="2">
        <f>IF(OR(""&amp;$F1370="2",""&amp;$F1370="4",""&amp;$F1370="G",""&amp;$F1370="H"),IF($AY1370="YES","",IF($AB1370&lt;&gt;0,"",IF(COUNTIFS('AR SALES'!$L$2:$L$2501,$L1370,'AR SALES'!$AD$2:$AD$2501,IF(""&amp;$F1370="4","OFF","ON"),'AR SALES'!$AF$2:$AF$2501,"Y")&gt;0,"","NO EXEMPTION"))),"")</f>
        <v/>
      </c>
    </row>
    <row r="1371">
      <c r="AT1371" s="2">
        <f>IF($L1371="","",IFERROR(INDEX('AR SALES'!$H$2:$H$2501,MATCH(""&amp;$L1371,'AR SALES'!$AE$2:$AE$2501,0)),""))</f>
        <v/>
      </c>
      <c r="AU1371" s="2">
        <f>IF($L1371="","",IF($A1371&lt;&gt;"GA","",IF($E1371="FULTON",IF(ISNUMBER(SEARCH("COLLEGE PARK",$AT1371)),"FULTON (COLLEGE PARK)",IF(ISNUMBER(SEARCH("HAPEVILLE",$AT1371)),"FULTON (HAPEVILLE)",IF(ISNUMBER(SEARCH("EAST POINT",$AT1371)),"FULTON (EAST POINT)",IF(ISNUMBER(SEARCH("ATLANTA",$AT1371)),"FULTON (ATL LIMITS)","FULTON")))),IF($E1371="DEKALB",IF(ISNUMBER(SEARCH("ATLANTA",$AT1371)),"DEKALB (ATL LIMITS)","DEKALB"),IF(AND($E1371="CLAYTON",ISNUMBER(SEARCH("COLLEGE PARK",$AT1371))),"CLAYTON (COLLEGE PARK)",$E1371)))))</f>
        <v/>
      </c>
      <c r="AV1371" s="2">
        <f>IF($L1371="","",IF(""&amp;$F1371="2","DIESEL",IF(OR(""&amp;$F1371="G",""&amp;$F1371="H"),"GAS","")))</f>
        <v/>
      </c>
      <c r="AW1371" s="2">
        <f>IF($AV1371="","",$R1371)</f>
        <v/>
      </c>
      <c r="AX1371" s="2">
        <f>IF($AV1371="","",IF($AB1371=0,$R1371,0))</f>
        <v/>
      </c>
      <c r="AY1371" s="2">
        <f>IF($AV1371="","",IF(AND($Z1371=0,COUNTIF('AR SALES'!$L$2:$L$2501,$L1371)=0),"YES",""))</f>
        <v/>
      </c>
      <c r="AZ1371" s="2">
        <f>IF($AV1371="","",IFERROR(VLOOKUP($AU1371,CODES!$A:$B,2,FALSE),"NO CODE"))</f>
        <v/>
      </c>
      <c r="BA1371" s="2">
        <f>IF(""&amp;$F1371&lt;&gt;"4","",IF($AY1371="YES","",IF(ROUND(SUMIFS($AE$2:$AE$4001,$L$2:$L$4001,$L1371,$F$2:$F$4001,"4")-SUMIFS('AR SALES'!$Y$2:$Y$2501,'AR SALES'!$L$2:$L$2501,$L1371,'AR SALES'!$AD$2:$AD$2501,"OFF"),2)=0,"","STALE")))</f>
        <v/>
      </c>
      <c r="BB1371" s="2">
        <f>IF(OR(""&amp;$F1371="2",""&amp;$F1371="4",""&amp;$F1371="G",""&amp;$F1371="H"),IF($AY1371="YES","",IF($AB1371&lt;&gt;0,"",IF(COUNTIFS('AR SALES'!$L$2:$L$2501,$L1371,'AR SALES'!$AD$2:$AD$2501,IF(""&amp;$F1371="4","OFF","ON"),'AR SALES'!$AF$2:$AF$2501,"Y")&gt;0,"","NO EXEMPTION"))),"")</f>
        <v/>
      </c>
    </row>
    <row r="1372">
      <c r="AT1372" s="2">
        <f>IF($L1372="","",IFERROR(INDEX('AR SALES'!$H$2:$H$2501,MATCH(""&amp;$L1372,'AR SALES'!$AE$2:$AE$2501,0)),""))</f>
        <v/>
      </c>
      <c r="AU1372" s="2">
        <f>IF($L1372="","",IF($A1372&lt;&gt;"GA","",IF($E1372="FULTON",IF(ISNUMBER(SEARCH("COLLEGE PARK",$AT1372)),"FULTON (COLLEGE PARK)",IF(ISNUMBER(SEARCH("HAPEVILLE",$AT1372)),"FULTON (HAPEVILLE)",IF(ISNUMBER(SEARCH("EAST POINT",$AT1372)),"FULTON (EAST POINT)",IF(ISNUMBER(SEARCH("ATLANTA",$AT1372)),"FULTON (ATL LIMITS)","FULTON")))),IF($E1372="DEKALB",IF(ISNUMBER(SEARCH("ATLANTA",$AT1372)),"DEKALB (ATL LIMITS)","DEKALB"),IF(AND($E1372="CLAYTON",ISNUMBER(SEARCH("COLLEGE PARK",$AT1372))),"CLAYTON (COLLEGE PARK)",$E1372)))))</f>
        <v/>
      </c>
      <c r="AV1372" s="2">
        <f>IF($L1372="","",IF(""&amp;$F1372="2","DIESEL",IF(OR(""&amp;$F1372="G",""&amp;$F1372="H"),"GAS","")))</f>
        <v/>
      </c>
      <c r="AW1372" s="2">
        <f>IF($AV1372="","",$R1372)</f>
        <v/>
      </c>
      <c r="AX1372" s="2">
        <f>IF($AV1372="","",IF($AB1372=0,$R1372,0))</f>
        <v/>
      </c>
      <c r="AY1372" s="2">
        <f>IF($AV1372="","",IF(AND($Z1372=0,COUNTIF('AR SALES'!$L$2:$L$2501,$L1372)=0),"YES",""))</f>
        <v/>
      </c>
      <c r="AZ1372" s="2">
        <f>IF($AV1372="","",IFERROR(VLOOKUP($AU1372,CODES!$A:$B,2,FALSE),"NO CODE"))</f>
        <v/>
      </c>
      <c r="BA1372" s="2">
        <f>IF(""&amp;$F1372&lt;&gt;"4","",IF($AY1372="YES","",IF(ROUND(SUMIFS($AE$2:$AE$4001,$L$2:$L$4001,$L1372,$F$2:$F$4001,"4")-SUMIFS('AR SALES'!$Y$2:$Y$2501,'AR SALES'!$L$2:$L$2501,$L1372,'AR SALES'!$AD$2:$AD$2501,"OFF"),2)=0,"","STALE")))</f>
        <v/>
      </c>
      <c r="BB1372" s="2">
        <f>IF(OR(""&amp;$F1372="2",""&amp;$F1372="4",""&amp;$F1372="G",""&amp;$F1372="H"),IF($AY1372="YES","",IF($AB1372&lt;&gt;0,"",IF(COUNTIFS('AR SALES'!$L$2:$L$2501,$L1372,'AR SALES'!$AD$2:$AD$2501,IF(""&amp;$F1372="4","OFF","ON"),'AR SALES'!$AF$2:$AF$2501,"Y")&gt;0,"","NO EXEMPTION"))),"")</f>
        <v/>
      </c>
    </row>
    <row r="1373">
      <c r="AT1373" s="2">
        <f>IF($L1373="","",IFERROR(INDEX('AR SALES'!$H$2:$H$2501,MATCH(""&amp;$L1373,'AR SALES'!$AE$2:$AE$2501,0)),""))</f>
        <v/>
      </c>
      <c r="AU1373" s="2">
        <f>IF($L1373="","",IF($A1373&lt;&gt;"GA","",IF($E1373="FULTON",IF(ISNUMBER(SEARCH("COLLEGE PARK",$AT1373)),"FULTON (COLLEGE PARK)",IF(ISNUMBER(SEARCH("HAPEVILLE",$AT1373)),"FULTON (HAPEVILLE)",IF(ISNUMBER(SEARCH("EAST POINT",$AT1373)),"FULTON (EAST POINT)",IF(ISNUMBER(SEARCH("ATLANTA",$AT1373)),"FULTON (ATL LIMITS)","FULTON")))),IF($E1373="DEKALB",IF(ISNUMBER(SEARCH("ATLANTA",$AT1373)),"DEKALB (ATL LIMITS)","DEKALB"),IF(AND($E1373="CLAYTON",ISNUMBER(SEARCH("COLLEGE PARK",$AT1373))),"CLAYTON (COLLEGE PARK)",$E1373)))))</f>
        <v/>
      </c>
      <c r="AV1373" s="2">
        <f>IF($L1373="","",IF(""&amp;$F1373="2","DIESEL",IF(OR(""&amp;$F1373="G",""&amp;$F1373="H"),"GAS","")))</f>
        <v/>
      </c>
      <c r="AW1373" s="2">
        <f>IF($AV1373="","",$R1373)</f>
        <v/>
      </c>
      <c r="AX1373" s="2">
        <f>IF($AV1373="","",IF($AB1373=0,$R1373,0))</f>
        <v/>
      </c>
      <c r="AY1373" s="2">
        <f>IF($AV1373="","",IF(AND($Z1373=0,COUNTIF('AR SALES'!$L$2:$L$2501,$L1373)=0),"YES",""))</f>
        <v/>
      </c>
      <c r="AZ1373" s="2">
        <f>IF($AV1373="","",IFERROR(VLOOKUP($AU1373,CODES!$A:$B,2,FALSE),"NO CODE"))</f>
        <v/>
      </c>
      <c r="BA1373" s="2">
        <f>IF(""&amp;$F1373&lt;&gt;"4","",IF($AY1373="YES","",IF(ROUND(SUMIFS($AE$2:$AE$4001,$L$2:$L$4001,$L1373,$F$2:$F$4001,"4")-SUMIFS('AR SALES'!$Y$2:$Y$2501,'AR SALES'!$L$2:$L$2501,$L1373,'AR SALES'!$AD$2:$AD$2501,"OFF"),2)=0,"","STALE")))</f>
        <v/>
      </c>
      <c r="BB1373" s="2">
        <f>IF(OR(""&amp;$F1373="2",""&amp;$F1373="4",""&amp;$F1373="G",""&amp;$F1373="H"),IF($AY1373="YES","",IF($AB1373&lt;&gt;0,"",IF(COUNTIFS('AR SALES'!$L$2:$L$2501,$L1373,'AR SALES'!$AD$2:$AD$2501,IF(""&amp;$F1373="4","OFF","ON"),'AR SALES'!$AF$2:$AF$2501,"Y")&gt;0,"","NO EXEMPTION"))),"")</f>
        <v/>
      </c>
    </row>
    <row r="1374">
      <c r="AT1374" s="2">
        <f>IF($L1374="","",IFERROR(INDEX('AR SALES'!$H$2:$H$2501,MATCH(""&amp;$L1374,'AR SALES'!$AE$2:$AE$2501,0)),""))</f>
        <v/>
      </c>
      <c r="AU1374" s="2">
        <f>IF($L1374="","",IF($A1374&lt;&gt;"GA","",IF($E1374="FULTON",IF(ISNUMBER(SEARCH("COLLEGE PARK",$AT1374)),"FULTON (COLLEGE PARK)",IF(ISNUMBER(SEARCH("HAPEVILLE",$AT1374)),"FULTON (HAPEVILLE)",IF(ISNUMBER(SEARCH("EAST POINT",$AT1374)),"FULTON (EAST POINT)",IF(ISNUMBER(SEARCH("ATLANTA",$AT1374)),"FULTON (ATL LIMITS)","FULTON")))),IF($E1374="DEKALB",IF(ISNUMBER(SEARCH("ATLANTA",$AT1374)),"DEKALB (ATL LIMITS)","DEKALB"),IF(AND($E1374="CLAYTON",ISNUMBER(SEARCH("COLLEGE PARK",$AT1374))),"CLAYTON (COLLEGE PARK)",$E1374)))))</f>
        <v/>
      </c>
      <c r="AV1374" s="2">
        <f>IF($L1374="","",IF(""&amp;$F1374="2","DIESEL",IF(OR(""&amp;$F1374="G",""&amp;$F1374="H"),"GAS","")))</f>
        <v/>
      </c>
      <c r="AW1374" s="2">
        <f>IF($AV1374="","",$R1374)</f>
        <v/>
      </c>
      <c r="AX1374" s="2">
        <f>IF($AV1374="","",IF($AB1374=0,$R1374,0))</f>
        <v/>
      </c>
      <c r="AY1374" s="2">
        <f>IF($AV1374="","",IF(AND($Z1374=0,COUNTIF('AR SALES'!$L$2:$L$2501,$L1374)=0),"YES",""))</f>
        <v/>
      </c>
      <c r="AZ1374" s="2">
        <f>IF($AV1374="","",IFERROR(VLOOKUP($AU1374,CODES!$A:$B,2,FALSE),"NO CODE"))</f>
        <v/>
      </c>
      <c r="BA1374" s="2">
        <f>IF(""&amp;$F1374&lt;&gt;"4","",IF($AY1374="YES","",IF(ROUND(SUMIFS($AE$2:$AE$4001,$L$2:$L$4001,$L1374,$F$2:$F$4001,"4")-SUMIFS('AR SALES'!$Y$2:$Y$2501,'AR SALES'!$L$2:$L$2501,$L1374,'AR SALES'!$AD$2:$AD$2501,"OFF"),2)=0,"","STALE")))</f>
        <v/>
      </c>
      <c r="BB1374" s="2">
        <f>IF(OR(""&amp;$F1374="2",""&amp;$F1374="4",""&amp;$F1374="G",""&amp;$F1374="H"),IF($AY1374="YES","",IF($AB1374&lt;&gt;0,"",IF(COUNTIFS('AR SALES'!$L$2:$L$2501,$L1374,'AR SALES'!$AD$2:$AD$2501,IF(""&amp;$F1374="4","OFF","ON"),'AR SALES'!$AF$2:$AF$2501,"Y")&gt;0,"","NO EXEMPTION"))),"")</f>
        <v/>
      </c>
    </row>
    <row r="1375">
      <c r="AT1375" s="2">
        <f>IF($L1375="","",IFERROR(INDEX('AR SALES'!$H$2:$H$2501,MATCH(""&amp;$L1375,'AR SALES'!$AE$2:$AE$2501,0)),""))</f>
        <v/>
      </c>
      <c r="AU1375" s="2">
        <f>IF($L1375="","",IF($A1375&lt;&gt;"GA","",IF($E1375="FULTON",IF(ISNUMBER(SEARCH("COLLEGE PARK",$AT1375)),"FULTON (COLLEGE PARK)",IF(ISNUMBER(SEARCH("HAPEVILLE",$AT1375)),"FULTON (HAPEVILLE)",IF(ISNUMBER(SEARCH("EAST POINT",$AT1375)),"FULTON (EAST POINT)",IF(ISNUMBER(SEARCH("ATLANTA",$AT1375)),"FULTON (ATL LIMITS)","FULTON")))),IF($E1375="DEKALB",IF(ISNUMBER(SEARCH("ATLANTA",$AT1375)),"DEKALB (ATL LIMITS)","DEKALB"),IF(AND($E1375="CLAYTON",ISNUMBER(SEARCH("COLLEGE PARK",$AT1375))),"CLAYTON (COLLEGE PARK)",$E1375)))))</f>
        <v/>
      </c>
      <c r="AV1375" s="2">
        <f>IF($L1375="","",IF(""&amp;$F1375="2","DIESEL",IF(OR(""&amp;$F1375="G",""&amp;$F1375="H"),"GAS","")))</f>
        <v/>
      </c>
      <c r="AW1375" s="2">
        <f>IF($AV1375="","",$R1375)</f>
        <v/>
      </c>
      <c r="AX1375" s="2">
        <f>IF($AV1375="","",IF($AB1375=0,$R1375,0))</f>
        <v/>
      </c>
      <c r="AY1375" s="2">
        <f>IF($AV1375="","",IF(AND($Z1375=0,COUNTIF('AR SALES'!$L$2:$L$2501,$L1375)=0),"YES",""))</f>
        <v/>
      </c>
      <c r="AZ1375" s="2">
        <f>IF($AV1375="","",IFERROR(VLOOKUP($AU1375,CODES!$A:$B,2,FALSE),"NO CODE"))</f>
        <v/>
      </c>
      <c r="BA1375" s="2">
        <f>IF(""&amp;$F1375&lt;&gt;"4","",IF($AY1375="YES","",IF(ROUND(SUMIFS($AE$2:$AE$4001,$L$2:$L$4001,$L1375,$F$2:$F$4001,"4")-SUMIFS('AR SALES'!$Y$2:$Y$2501,'AR SALES'!$L$2:$L$2501,$L1375,'AR SALES'!$AD$2:$AD$2501,"OFF"),2)=0,"","STALE")))</f>
        <v/>
      </c>
      <c r="BB1375" s="2">
        <f>IF(OR(""&amp;$F1375="2",""&amp;$F1375="4",""&amp;$F1375="G",""&amp;$F1375="H"),IF($AY1375="YES","",IF($AB1375&lt;&gt;0,"",IF(COUNTIFS('AR SALES'!$L$2:$L$2501,$L1375,'AR SALES'!$AD$2:$AD$2501,IF(""&amp;$F1375="4","OFF","ON"),'AR SALES'!$AF$2:$AF$2501,"Y")&gt;0,"","NO EXEMPTION"))),"")</f>
        <v/>
      </c>
    </row>
    <row r="1376">
      <c r="AT1376" s="2">
        <f>IF($L1376="","",IFERROR(INDEX('AR SALES'!$H$2:$H$2501,MATCH(""&amp;$L1376,'AR SALES'!$AE$2:$AE$2501,0)),""))</f>
        <v/>
      </c>
      <c r="AU1376" s="2">
        <f>IF($L1376="","",IF($A1376&lt;&gt;"GA","",IF($E1376="FULTON",IF(ISNUMBER(SEARCH("COLLEGE PARK",$AT1376)),"FULTON (COLLEGE PARK)",IF(ISNUMBER(SEARCH("HAPEVILLE",$AT1376)),"FULTON (HAPEVILLE)",IF(ISNUMBER(SEARCH("EAST POINT",$AT1376)),"FULTON (EAST POINT)",IF(ISNUMBER(SEARCH("ATLANTA",$AT1376)),"FULTON (ATL LIMITS)","FULTON")))),IF($E1376="DEKALB",IF(ISNUMBER(SEARCH("ATLANTA",$AT1376)),"DEKALB (ATL LIMITS)","DEKALB"),IF(AND($E1376="CLAYTON",ISNUMBER(SEARCH("COLLEGE PARK",$AT1376))),"CLAYTON (COLLEGE PARK)",$E1376)))))</f>
        <v/>
      </c>
      <c r="AV1376" s="2">
        <f>IF($L1376="","",IF(""&amp;$F1376="2","DIESEL",IF(OR(""&amp;$F1376="G",""&amp;$F1376="H"),"GAS","")))</f>
        <v/>
      </c>
      <c r="AW1376" s="2">
        <f>IF($AV1376="","",$R1376)</f>
        <v/>
      </c>
      <c r="AX1376" s="2">
        <f>IF($AV1376="","",IF($AB1376=0,$R1376,0))</f>
        <v/>
      </c>
      <c r="AY1376" s="2">
        <f>IF($AV1376="","",IF(AND($Z1376=0,COUNTIF('AR SALES'!$L$2:$L$2501,$L1376)=0),"YES",""))</f>
        <v/>
      </c>
      <c r="AZ1376" s="2">
        <f>IF($AV1376="","",IFERROR(VLOOKUP($AU1376,CODES!$A:$B,2,FALSE),"NO CODE"))</f>
        <v/>
      </c>
      <c r="BA1376" s="2">
        <f>IF(""&amp;$F1376&lt;&gt;"4","",IF($AY1376="YES","",IF(ROUND(SUMIFS($AE$2:$AE$4001,$L$2:$L$4001,$L1376,$F$2:$F$4001,"4")-SUMIFS('AR SALES'!$Y$2:$Y$2501,'AR SALES'!$L$2:$L$2501,$L1376,'AR SALES'!$AD$2:$AD$2501,"OFF"),2)=0,"","STALE")))</f>
        <v/>
      </c>
      <c r="BB1376" s="2">
        <f>IF(OR(""&amp;$F1376="2",""&amp;$F1376="4",""&amp;$F1376="G",""&amp;$F1376="H"),IF($AY1376="YES","",IF($AB1376&lt;&gt;0,"",IF(COUNTIFS('AR SALES'!$L$2:$L$2501,$L1376,'AR SALES'!$AD$2:$AD$2501,IF(""&amp;$F1376="4","OFF","ON"),'AR SALES'!$AF$2:$AF$2501,"Y")&gt;0,"","NO EXEMPTION"))),"")</f>
        <v/>
      </c>
    </row>
    <row r="1377">
      <c r="AT1377" s="2">
        <f>IF($L1377="","",IFERROR(INDEX('AR SALES'!$H$2:$H$2501,MATCH(""&amp;$L1377,'AR SALES'!$AE$2:$AE$2501,0)),""))</f>
        <v/>
      </c>
      <c r="AU1377" s="2">
        <f>IF($L1377="","",IF($A1377&lt;&gt;"GA","",IF($E1377="FULTON",IF(ISNUMBER(SEARCH("COLLEGE PARK",$AT1377)),"FULTON (COLLEGE PARK)",IF(ISNUMBER(SEARCH("HAPEVILLE",$AT1377)),"FULTON (HAPEVILLE)",IF(ISNUMBER(SEARCH("EAST POINT",$AT1377)),"FULTON (EAST POINT)",IF(ISNUMBER(SEARCH("ATLANTA",$AT1377)),"FULTON (ATL LIMITS)","FULTON")))),IF($E1377="DEKALB",IF(ISNUMBER(SEARCH("ATLANTA",$AT1377)),"DEKALB (ATL LIMITS)","DEKALB"),IF(AND($E1377="CLAYTON",ISNUMBER(SEARCH("COLLEGE PARK",$AT1377))),"CLAYTON (COLLEGE PARK)",$E1377)))))</f>
        <v/>
      </c>
      <c r="AV1377" s="2">
        <f>IF($L1377="","",IF(""&amp;$F1377="2","DIESEL",IF(OR(""&amp;$F1377="G",""&amp;$F1377="H"),"GAS","")))</f>
        <v/>
      </c>
      <c r="AW1377" s="2">
        <f>IF($AV1377="","",$R1377)</f>
        <v/>
      </c>
      <c r="AX1377" s="2">
        <f>IF($AV1377="","",IF($AB1377=0,$R1377,0))</f>
        <v/>
      </c>
      <c r="AY1377" s="2">
        <f>IF($AV1377="","",IF(AND($Z1377=0,COUNTIF('AR SALES'!$L$2:$L$2501,$L1377)=0),"YES",""))</f>
        <v/>
      </c>
      <c r="AZ1377" s="2">
        <f>IF($AV1377="","",IFERROR(VLOOKUP($AU1377,CODES!$A:$B,2,FALSE),"NO CODE"))</f>
        <v/>
      </c>
      <c r="BA1377" s="2">
        <f>IF(""&amp;$F1377&lt;&gt;"4","",IF($AY1377="YES","",IF(ROUND(SUMIFS($AE$2:$AE$4001,$L$2:$L$4001,$L1377,$F$2:$F$4001,"4")-SUMIFS('AR SALES'!$Y$2:$Y$2501,'AR SALES'!$L$2:$L$2501,$L1377,'AR SALES'!$AD$2:$AD$2501,"OFF"),2)=0,"","STALE")))</f>
        <v/>
      </c>
      <c r="BB1377" s="2">
        <f>IF(OR(""&amp;$F1377="2",""&amp;$F1377="4",""&amp;$F1377="G",""&amp;$F1377="H"),IF($AY1377="YES","",IF($AB1377&lt;&gt;0,"",IF(COUNTIFS('AR SALES'!$L$2:$L$2501,$L1377,'AR SALES'!$AD$2:$AD$2501,IF(""&amp;$F1377="4","OFF","ON"),'AR SALES'!$AF$2:$AF$2501,"Y")&gt;0,"","NO EXEMPTION"))),"")</f>
        <v/>
      </c>
    </row>
    <row r="1378">
      <c r="AT1378" s="2">
        <f>IF($L1378="","",IFERROR(INDEX('AR SALES'!$H$2:$H$2501,MATCH(""&amp;$L1378,'AR SALES'!$AE$2:$AE$2501,0)),""))</f>
        <v/>
      </c>
      <c r="AU1378" s="2">
        <f>IF($L1378="","",IF($A1378&lt;&gt;"GA","",IF($E1378="FULTON",IF(ISNUMBER(SEARCH("COLLEGE PARK",$AT1378)),"FULTON (COLLEGE PARK)",IF(ISNUMBER(SEARCH("HAPEVILLE",$AT1378)),"FULTON (HAPEVILLE)",IF(ISNUMBER(SEARCH("EAST POINT",$AT1378)),"FULTON (EAST POINT)",IF(ISNUMBER(SEARCH("ATLANTA",$AT1378)),"FULTON (ATL LIMITS)","FULTON")))),IF($E1378="DEKALB",IF(ISNUMBER(SEARCH("ATLANTA",$AT1378)),"DEKALB (ATL LIMITS)","DEKALB"),IF(AND($E1378="CLAYTON",ISNUMBER(SEARCH("COLLEGE PARK",$AT1378))),"CLAYTON (COLLEGE PARK)",$E1378)))))</f>
        <v/>
      </c>
      <c r="AV1378" s="2">
        <f>IF($L1378="","",IF(""&amp;$F1378="2","DIESEL",IF(OR(""&amp;$F1378="G",""&amp;$F1378="H"),"GAS","")))</f>
        <v/>
      </c>
      <c r="AW1378" s="2">
        <f>IF($AV1378="","",$R1378)</f>
        <v/>
      </c>
      <c r="AX1378" s="2">
        <f>IF($AV1378="","",IF($AB1378=0,$R1378,0))</f>
        <v/>
      </c>
      <c r="AY1378" s="2">
        <f>IF($AV1378="","",IF(AND($Z1378=0,COUNTIF('AR SALES'!$L$2:$L$2501,$L1378)=0),"YES",""))</f>
        <v/>
      </c>
      <c r="AZ1378" s="2">
        <f>IF($AV1378="","",IFERROR(VLOOKUP($AU1378,CODES!$A:$B,2,FALSE),"NO CODE"))</f>
        <v/>
      </c>
      <c r="BA1378" s="2">
        <f>IF(""&amp;$F1378&lt;&gt;"4","",IF($AY1378="YES","",IF(ROUND(SUMIFS($AE$2:$AE$4001,$L$2:$L$4001,$L1378,$F$2:$F$4001,"4")-SUMIFS('AR SALES'!$Y$2:$Y$2501,'AR SALES'!$L$2:$L$2501,$L1378,'AR SALES'!$AD$2:$AD$2501,"OFF"),2)=0,"","STALE")))</f>
        <v/>
      </c>
      <c r="BB1378" s="2">
        <f>IF(OR(""&amp;$F1378="2",""&amp;$F1378="4",""&amp;$F1378="G",""&amp;$F1378="H"),IF($AY1378="YES","",IF($AB1378&lt;&gt;0,"",IF(COUNTIFS('AR SALES'!$L$2:$L$2501,$L1378,'AR SALES'!$AD$2:$AD$2501,IF(""&amp;$F1378="4","OFF","ON"),'AR SALES'!$AF$2:$AF$2501,"Y")&gt;0,"","NO EXEMPTION"))),"")</f>
        <v/>
      </c>
    </row>
    <row r="1379">
      <c r="AT1379" s="2">
        <f>IF($L1379="","",IFERROR(INDEX('AR SALES'!$H$2:$H$2501,MATCH(""&amp;$L1379,'AR SALES'!$AE$2:$AE$2501,0)),""))</f>
        <v/>
      </c>
      <c r="AU1379" s="2">
        <f>IF($L1379="","",IF($A1379&lt;&gt;"GA","",IF($E1379="FULTON",IF(ISNUMBER(SEARCH("COLLEGE PARK",$AT1379)),"FULTON (COLLEGE PARK)",IF(ISNUMBER(SEARCH("HAPEVILLE",$AT1379)),"FULTON (HAPEVILLE)",IF(ISNUMBER(SEARCH("EAST POINT",$AT1379)),"FULTON (EAST POINT)",IF(ISNUMBER(SEARCH("ATLANTA",$AT1379)),"FULTON (ATL LIMITS)","FULTON")))),IF($E1379="DEKALB",IF(ISNUMBER(SEARCH("ATLANTA",$AT1379)),"DEKALB (ATL LIMITS)","DEKALB"),IF(AND($E1379="CLAYTON",ISNUMBER(SEARCH("COLLEGE PARK",$AT1379))),"CLAYTON (COLLEGE PARK)",$E1379)))))</f>
        <v/>
      </c>
      <c r="AV1379" s="2">
        <f>IF($L1379="","",IF(""&amp;$F1379="2","DIESEL",IF(OR(""&amp;$F1379="G",""&amp;$F1379="H"),"GAS","")))</f>
        <v/>
      </c>
      <c r="AW1379" s="2">
        <f>IF($AV1379="","",$R1379)</f>
        <v/>
      </c>
      <c r="AX1379" s="2">
        <f>IF($AV1379="","",IF($AB1379=0,$R1379,0))</f>
        <v/>
      </c>
      <c r="AY1379" s="2">
        <f>IF($AV1379="","",IF(AND($Z1379=0,COUNTIF('AR SALES'!$L$2:$L$2501,$L1379)=0),"YES",""))</f>
        <v/>
      </c>
      <c r="AZ1379" s="2">
        <f>IF($AV1379="","",IFERROR(VLOOKUP($AU1379,CODES!$A:$B,2,FALSE),"NO CODE"))</f>
        <v/>
      </c>
      <c r="BA1379" s="2">
        <f>IF(""&amp;$F1379&lt;&gt;"4","",IF($AY1379="YES","",IF(ROUND(SUMIFS($AE$2:$AE$4001,$L$2:$L$4001,$L1379,$F$2:$F$4001,"4")-SUMIFS('AR SALES'!$Y$2:$Y$2501,'AR SALES'!$L$2:$L$2501,$L1379,'AR SALES'!$AD$2:$AD$2501,"OFF"),2)=0,"","STALE")))</f>
        <v/>
      </c>
      <c r="BB1379" s="2">
        <f>IF(OR(""&amp;$F1379="2",""&amp;$F1379="4",""&amp;$F1379="G",""&amp;$F1379="H"),IF($AY1379="YES","",IF($AB1379&lt;&gt;0,"",IF(COUNTIFS('AR SALES'!$L$2:$L$2501,$L1379,'AR SALES'!$AD$2:$AD$2501,IF(""&amp;$F1379="4","OFF","ON"),'AR SALES'!$AF$2:$AF$2501,"Y")&gt;0,"","NO EXEMPTION"))),"")</f>
        <v/>
      </c>
    </row>
    <row r="1380">
      <c r="AT1380" s="2">
        <f>IF($L1380="","",IFERROR(INDEX('AR SALES'!$H$2:$H$2501,MATCH(""&amp;$L1380,'AR SALES'!$AE$2:$AE$2501,0)),""))</f>
        <v/>
      </c>
      <c r="AU1380" s="2">
        <f>IF($L1380="","",IF($A1380&lt;&gt;"GA","",IF($E1380="FULTON",IF(ISNUMBER(SEARCH("COLLEGE PARK",$AT1380)),"FULTON (COLLEGE PARK)",IF(ISNUMBER(SEARCH("HAPEVILLE",$AT1380)),"FULTON (HAPEVILLE)",IF(ISNUMBER(SEARCH("EAST POINT",$AT1380)),"FULTON (EAST POINT)",IF(ISNUMBER(SEARCH("ATLANTA",$AT1380)),"FULTON (ATL LIMITS)","FULTON")))),IF($E1380="DEKALB",IF(ISNUMBER(SEARCH("ATLANTA",$AT1380)),"DEKALB (ATL LIMITS)","DEKALB"),IF(AND($E1380="CLAYTON",ISNUMBER(SEARCH("COLLEGE PARK",$AT1380))),"CLAYTON (COLLEGE PARK)",$E1380)))))</f>
        <v/>
      </c>
      <c r="AV1380" s="2">
        <f>IF($L1380="","",IF(""&amp;$F1380="2","DIESEL",IF(OR(""&amp;$F1380="G",""&amp;$F1380="H"),"GAS","")))</f>
        <v/>
      </c>
      <c r="AW1380" s="2">
        <f>IF($AV1380="","",$R1380)</f>
        <v/>
      </c>
      <c r="AX1380" s="2">
        <f>IF($AV1380="","",IF($AB1380=0,$R1380,0))</f>
        <v/>
      </c>
      <c r="AY1380" s="2">
        <f>IF($AV1380="","",IF(AND($Z1380=0,COUNTIF('AR SALES'!$L$2:$L$2501,$L1380)=0),"YES",""))</f>
        <v/>
      </c>
      <c r="AZ1380" s="2">
        <f>IF($AV1380="","",IFERROR(VLOOKUP($AU1380,CODES!$A:$B,2,FALSE),"NO CODE"))</f>
        <v/>
      </c>
      <c r="BA1380" s="2">
        <f>IF(""&amp;$F1380&lt;&gt;"4","",IF($AY1380="YES","",IF(ROUND(SUMIFS($AE$2:$AE$4001,$L$2:$L$4001,$L1380,$F$2:$F$4001,"4")-SUMIFS('AR SALES'!$Y$2:$Y$2501,'AR SALES'!$L$2:$L$2501,$L1380,'AR SALES'!$AD$2:$AD$2501,"OFF"),2)=0,"","STALE")))</f>
        <v/>
      </c>
      <c r="BB1380" s="2">
        <f>IF(OR(""&amp;$F1380="2",""&amp;$F1380="4",""&amp;$F1380="G",""&amp;$F1380="H"),IF($AY1380="YES","",IF($AB1380&lt;&gt;0,"",IF(COUNTIFS('AR SALES'!$L$2:$L$2501,$L1380,'AR SALES'!$AD$2:$AD$2501,IF(""&amp;$F1380="4","OFF","ON"),'AR SALES'!$AF$2:$AF$2501,"Y")&gt;0,"","NO EXEMPTION"))),"")</f>
        <v/>
      </c>
    </row>
    <row r="1381">
      <c r="AT1381" s="2">
        <f>IF($L1381="","",IFERROR(INDEX('AR SALES'!$H$2:$H$2501,MATCH(""&amp;$L1381,'AR SALES'!$AE$2:$AE$2501,0)),""))</f>
        <v/>
      </c>
      <c r="AU1381" s="2">
        <f>IF($L1381="","",IF($A1381&lt;&gt;"GA","",IF($E1381="FULTON",IF(ISNUMBER(SEARCH("COLLEGE PARK",$AT1381)),"FULTON (COLLEGE PARK)",IF(ISNUMBER(SEARCH("HAPEVILLE",$AT1381)),"FULTON (HAPEVILLE)",IF(ISNUMBER(SEARCH("EAST POINT",$AT1381)),"FULTON (EAST POINT)",IF(ISNUMBER(SEARCH("ATLANTA",$AT1381)),"FULTON (ATL LIMITS)","FULTON")))),IF($E1381="DEKALB",IF(ISNUMBER(SEARCH("ATLANTA",$AT1381)),"DEKALB (ATL LIMITS)","DEKALB"),IF(AND($E1381="CLAYTON",ISNUMBER(SEARCH("COLLEGE PARK",$AT1381))),"CLAYTON (COLLEGE PARK)",$E1381)))))</f>
        <v/>
      </c>
      <c r="AV1381" s="2">
        <f>IF($L1381="","",IF(""&amp;$F1381="2","DIESEL",IF(OR(""&amp;$F1381="G",""&amp;$F1381="H"),"GAS","")))</f>
        <v/>
      </c>
      <c r="AW1381" s="2">
        <f>IF($AV1381="","",$R1381)</f>
        <v/>
      </c>
      <c r="AX1381" s="2">
        <f>IF($AV1381="","",IF($AB1381=0,$R1381,0))</f>
        <v/>
      </c>
      <c r="AY1381" s="2">
        <f>IF($AV1381="","",IF(AND($Z1381=0,COUNTIF('AR SALES'!$L$2:$L$2501,$L1381)=0),"YES",""))</f>
        <v/>
      </c>
      <c r="AZ1381" s="2">
        <f>IF($AV1381="","",IFERROR(VLOOKUP($AU1381,CODES!$A:$B,2,FALSE),"NO CODE"))</f>
        <v/>
      </c>
      <c r="BA1381" s="2">
        <f>IF(""&amp;$F1381&lt;&gt;"4","",IF($AY1381="YES","",IF(ROUND(SUMIFS($AE$2:$AE$4001,$L$2:$L$4001,$L1381,$F$2:$F$4001,"4")-SUMIFS('AR SALES'!$Y$2:$Y$2501,'AR SALES'!$L$2:$L$2501,$L1381,'AR SALES'!$AD$2:$AD$2501,"OFF"),2)=0,"","STALE")))</f>
        <v/>
      </c>
      <c r="BB1381" s="2">
        <f>IF(OR(""&amp;$F1381="2",""&amp;$F1381="4",""&amp;$F1381="G",""&amp;$F1381="H"),IF($AY1381="YES","",IF($AB1381&lt;&gt;0,"",IF(COUNTIFS('AR SALES'!$L$2:$L$2501,$L1381,'AR SALES'!$AD$2:$AD$2501,IF(""&amp;$F1381="4","OFF","ON"),'AR SALES'!$AF$2:$AF$2501,"Y")&gt;0,"","NO EXEMPTION"))),"")</f>
        <v/>
      </c>
    </row>
    <row r="1382">
      <c r="AT1382" s="2">
        <f>IF($L1382="","",IFERROR(INDEX('AR SALES'!$H$2:$H$2501,MATCH(""&amp;$L1382,'AR SALES'!$AE$2:$AE$2501,0)),""))</f>
        <v/>
      </c>
      <c r="AU1382" s="2">
        <f>IF($L1382="","",IF($A1382&lt;&gt;"GA","",IF($E1382="FULTON",IF(ISNUMBER(SEARCH("COLLEGE PARK",$AT1382)),"FULTON (COLLEGE PARK)",IF(ISNUMBER(SEARCH("HAPEVILLE",$AT1382)),"FULTON (HAPEVILLE)",IF(ISNUMBER(SEARCH("EAST POINT",$AT1382)),"FULTON (EAST POINT)",IF(ISNUMBER(SEARCH("ATLANTA",$AT1382)),"FULTON (ATL LIMITS)","FULTON")))),IF($E1382="DEKALB",IF(ISNUMBER(SEARCH("ATLANTA",$AT1382)),"DEKALB (ATL LIMITS)","DEKALB"),IF(AND($E1382="CLAYTON",ISNUMBER(SEARCH("COLLEGE PARK",$AT1382))),"CLAYTON (COLLEGE PARK)",$E1382)))))</f>
        <v/>
      </c>
      <c r="AV1382" s="2">
        <f>IF($L1382="","",IF(""&amp;$F1382="2","DIESEL",IF(OR(""&amp;$F1382="G",""&amp;$F1382="H"),"GAS","")))</f>
        <v/>
      </c>
      <c r="AW1382" s="2">
        <f>IF($AV1382="","",$R1382)</f>
        <v/>
      </c>
      <c r="AX1382" s="2">
        <f>IF($AV1382="","",IF($AB1382=0,$R1382,0))</f>
        <v/>
      </c>
      <c r="AY1382" s="2">
        <f>IF($AV1382="","",IF(AND($Z1382=0,COUNTIF('AR SALES'!$L$2:$L$2501,$L1382)=0),"YES",""))</f>
        <v/>
      </c>
      <c r="AZ1382" s="2">
        <f>IF($AV1382="","",IFERROR(VLOOKUP($AU1382,CODES!$A:$B,2,FALSE),"NO CODE"))</f>
        <v/>
      </c>
      <c r="BA1382" s="2">
        <f>IF(""&amp;$F1382&lt;&gt;"4","",IF($AY1382="YES","",IF(ROUND(SUMIFS($AE$2:$AE$4001,$L$2:$L$4001,$L1382,$F$2:$F$4001,"4")-SUMIFS('AR SALES'!$Y$2:$Y$2501,'AR SALES'!$L$2:$L$2501,$L1382,'AR SALES'!$AD$2:$AD$2501,"OFF"),2)=0,"","STALE")))</f>
        <v/>
      </c>
      <c r="BB1382" s="2">
        <f>IF(OR(""&amp;$F1382="2",""&amp;$F1382="4",""&amp;$F1382="G",""&amp;$F1382="H"),IF($AY1382="YES","",IF($AB1382&lt;&gt;0,"",IF(COUNTIFS('AR SALES'!$L$2:$L$2501,$L1382,'AR SALES'!$AD$2:$AD$2501,IF(""&amp;$F1382="4","OFF","ON"),'AR SALES'!$AF$2:$AF$2501,"Y")&gt;0,"","NO EXEMPTION"))),"")</f>
        <v/>
      </c>
    </row>
    <row r="1383">
      <c r="AT1383" s="2">
        <f>IF($L1383="","",IFERROR(INDEX('AR SALES'!$H$2:$H$2501,MATCH(""&amp;$L1383,'AR SALES'!$AE$2:$AE$2501,0)),""))</f>
        <v/>
      </c>
      <c r="AU1383" s="2">
        <f>IF($L1383="","",IF($A1383&lt;&gt;"GA","",IF($E1383="FULTON",IF(ISNUMBER(SEARCH("COLLEGE PARK",$AT1383)),"FULTON (COLLEGE PARK)",IF(ISNUMBER(SEARCH("HAPEVILLE",$AT1383)),"FULTON (HAPEVILLE)",IF(ISNUMBER(SEARCH("EAST POINT",$AT1383)),"FULTON (EAST POINT)",IF(ISNUMBER(SEARCH("ATLANTA",$AT1383)),"FULTON (ATL LIMITS)","FULTON")))),IF($E1383="DEKALB",IF(ISNUMBER(SEARCH("ATLANTA",$AT1383)),"DEKALB (ATL LIMITS)","DEKALB"),IF(AND($E1383="CLAYTON",ISNUMBER(SEARCH("COLLEGE PARK",$AT1383))),"CLAYTON (COLLEGE PARK)",$E1383)))))</f>
        <v/>
      </c>
      <c r="AV1383" s="2">
        <f>IF($L1383="","",IF(""&amp;$F1383="2","DIESEL",IF(OR(""&amp;$F1383="G",""&amp;$F1383="H"),"GAS","")))</f>
        <v/>
      </c>
      <c r="AW1383" s="2">
        <f>IF($AV1383="","",$R1383)</f>
        <v/>
      </c>
      <c r="AX1383" s="2">
        <f>IF($AV1383="","",IF($AB1383=0,$R1383,0))</f>
        <v/>
      </c>
      <c r="AY1383" s="2">
        <f>IF($AV1383="","",IF(AND($Z1383=0,COUNTIF('AR SALES'!$L$2:$L$2501,$L1383)=0),"YES",""))</f>
        <v/>
      </c>
      <c r="AZ1383" s="2">
        <f>IF($AV1383="","",IFERROR(VLOOKUP($AU1383,CODES!$A:$B,2,FALSE),"NO CODE"))</f>
        <v/>
      </c>
      <c r="BA1383" s="2">
        <f>IF(""&amp;$F1383&lt;&gt;"4","",IF($AY1383="YES","",IF(ROUND(SUMIFS($AE$2:$AE$4001,$L$2:$L$4001,$L1383,$F$2:$F$4001,"4")-SUMIFS('AR SALES'!$Y$2:$Y$2501,'AR SALES'!$L$2:$L$2501,$L1383,'AR SALES'!$AD$2:$AD$2501,"OFF"),2)=0,"","STALE")))</f>
        <v/>
      </c>
      <c r="BB1383" s="2">
        <f>IF(OR(""&amp;$F1383="2",""&amp;$F1383="4",""&amp;$F1383="G",""&amp;$F1383="H"),IF($AY1383="YES","",IF($AB1383&lt;&gt;0,"",IF(COUNTIFS('AR SALES'!$L$2:$L$2501,$L1383,'AR SALES'!$AD$2:$AD$2501,IF(""&amp;$F1383="4","OFF","ON"),'AR SALES'!$AF$2:$AF$2501,"Y")&gt;0,"","NO EXEMPTION"))),"")</f>
        <v/>
      </c>
    </row>
    <row r="1384">
      <c r="AT1384" s="2">
        <f>IF($L1384="","",IFERROR(INDEX('AR SALES'!$H$2:$H$2501,MATCH(""&amp;$L1384,'AR SALES'!$AE$2:$AE$2501,0)),""))</f>
        <v/>
      </c>
      <c r="AU1384" s="2">
        <f>IF($L1384="","",IF($A1384&lt;&gt;"GA","",IF($E1384="FULTON",IF(ISNUMBER(SEARCH("COLLEGE PARK",$AT1384)),"FULTON (COLLEGE PARK)",IF(ISNUMBER(SEARCH("HAPEVILLE",$AT1384)),"FULTON (HAPEVILLE)",IF(ISNUMBER(SEARCH("EAST POINT",$AT1384)),"FULTON (EAST POINT)",IF(ISNUMBER(SEARCH("ATLANTA",$AT1384)),"FULTON (ATL LIMITS)","FULTON")))),IF($E1384="DEKALB",IF(ISNUMBER(SEARCH("ATLANTA",$AT1384)),"DEKALB (ATL LIMITS)","DEKALB"),IF(AND($E1384="CLAYTON",ISNUMBER(SEARCH("COLLEGE PARK",$AT1384))),"CLAYTON (COLLEGE PARK)",$E1384)))))</f>
        <v/>
      </c>
      <c r="AV1384" s="2">
        <f>IF($L1384="","",IF(""&amp;$F1384="2","DIESEL",IF(OR(""&amp;$F1384="G",""&amp;$F1384="H"),"GAS","")))</f>
        <v/>
      </c>
      <c r="AW1384" s="2">
        <f>IF($AV1384="","",$R1384)</f>
        <v/>
      </c>
      <c r="AX1384" s="2">
        <f>IF($AV1384="","",IF($AB1384=0,$R1384,0))</f>
        <v/>
      </c>
      <c r="AY1384" s="2">
        <f>IF($AV1384="","",IF(AND($Z1384=0,COUNTIF('AR SALES'!$L$2:$L$2501,$L1384)=0),"YES",""))</f>
        <v/>
      </c>
      <c r="AZ1384" s="2">
        <f>IF($AV1384="","",IFERROR(VLOOKUP($AU1384,CODES!$A:$B,2,FALSE),"NO CODE"))</f>
        <v/>
      </c>
      <c r="BA1384" s="2">
        <f>IF(""&amp;$F1384&lt;&gt;"4","",IF($AY1384="YES","",IF(ROUND(SUMIFS($AE$2:$AE$4001,$L$2:$L$4001,$L1384,$F$2:$F$4001,"4")-SUMIFS('AR SALES'!$Y$2:$Y$2501,'AR SALES'!$L$2:$L$2501,$L1384,'AR SALES'!$AD$2:$AD$2501,"OFF"),2)=0,"","STALE")))</f>
        <v/>
      </c>
      <c r="BB1384" s="2">
        <f>IF(OR(""&amp;$F1384="2",""&amp;$F1384="4",""&amp;$F1384="G",""&amp;$F1384="H"),IF($AY1384="YES","",IF($AB1384&lt;&gt;0,"",IF(COUNTIFS('AR SALES'!$L$2:$L$2501,$L1384,'AR SALES'!$AD$2:$AD$2501,IF(""&amp;$F1384="4","OFF","ON"),'AR SALES'!$AF$2:$AF$2501,"Y")&gt;0,"","NO EXEMPTION"))),"")</f>
        <v/>
      </c>
    </row>
    <row r="1385">
      <c r="AT1385" s="2">
        <f>IF($L1385="","",IFERROR(INDEX('AR SALES'!$H$2:$H$2501,MATCH(""&amp;$L1385,'AR SALES'!$AE$2:$AE$2501,0)),""))</f>
        <v/>
      </c>
      <c r="AU1385" s="2">
        <f>IF($L1385="","",IF($A1385&lt;&gt;"GA","",IF($E1385="FULTON",IF(ISNUMBER(SEARCH("COLLEGE PARK",$AT1385)),"FULTON (COLLEGE PARK)",IF(ISNUMBER(SEARCH("HAPEVILLE",$AT1385)),"FULTON (HAPEVILLE)",IF(ISNUMBER(SEARCH("EAST POINT",$AT1385)),"FULTON (EAST POINT)",IF(ISNUMBER(SEARCH("ATLANTA",$AT1385)),"FULTON (ATL LIMITS)","FULTON")))),IF($E1385="DEKALB",IF(ISNUMBER(SEARCH("ATLANTA",$AT1385)),"DEKALB (ATL LIMITS)","DEKALB"),IF(AND($E1385="CLAYTON",ISNUMBER(SEARCH("COLLEGE PARK",$AT1385))),"CLAYTON (COLLEGE PARK)",$E1385)))))</f>
        <v/>
      </c>
      <c r="AV1385" s="2">
        <f>IF($L1385="","",IF(""&amp;$F1385="2","DIESEL",IF(OR(""&amp;$F1385="G",""&amp;$F1385="H"),"GAS","")))</f>
        <v/>
      </c>
      <c r="AW1385" s="2">
        <f>IF($AV1385="","",$R1385)</f>
        <v/>
      </c>
      <c r="AX1385" s="2">
        <f>IF($AV1385="","",IF($AB1385=0,$R1385,0))</f>
        <v/>
      </c>
      <c r="AY1385" s="2">
        <f>IF($AV1385="","",IF(AND($Z1385=0,COUNTIF('AR SALES'!$L$2:$L$2501,$L1385)=0),"YES",""))</f>
        <v/>
      </c>
      <c r="AZ1385" s="2">
        <f>IF($AV1385="","",IFERROR(VLOOKUP($AU1385,CODES!$A:$B,2,FALSE),"NO CODE"))</f>
        <v/>
      </c>
      <c r="BA1385" s="2">
        <f>IF(""&amp;$F1385&lt;&gt;"4","",IF($AY1385="YES","",IF(ROUND(SUMIFS($AE$2:$AE$4001,$L$2:$L$4001,$L1385,$F$2:$F$4001,"4")-SUMIFS('AR SALES'!$Y$2:$Y$2501,'AR SALES'!$L$2:$L$2501,$L1385,'AR SALES'!$AD$2:$AD$2501,"OFF"),2)=0,"","STALE")))</f>
        <v/>
      </c>
      <c r="BB1385" s="2">
        <f>IF(OR(""&amp;$F1385="2",""&amp;$F1385="4",""&amp;$F1385="G",""&amp;$F1385="H"),IF($AY1385="YES","",IF($AB1385&lt;&gt;0,"",IF(COUNTIFS('AR SALES'!$L$2:$L$2501,$L1385,'AR SALES'!$AD$2:$AD$2501,IF(""&amp;$F1385="4","OFF","ON"),'AR SALES'!$AF$2:$AF$2501,"Y")&gt;0,"","NO EXEMPTION"))),"")</f>
        <v/>
      </c>
    </row>
    <row r="1386">
      <c r="AT1386" s="2">
        <f>IF($L1386="","",IFERROR(INDEX('AR SALES'!$H$2:$H$2501,MATCH(""&amp;$L1386,'AR SALES'!$AE$2:$AE$2501,0)),""))</f>
        <v/>
      </c>
      <c r="AU1386" s="2">
        <f>IF($L1386="","",IF($A1386&lt;&gt;"GA","",IF($E1386="FULTON",IF(ISNUMBER(SEARCH("COLLEGE PARK",$AT1386)),"FULTON (COLLEGE PARK)",IF(ISNUMBER(SEARCH("HAPEVILLE",$AT1386)),"FULTON (HAPEVILLE)",IF(ISNUMBER(SEARCH("EAST POINT",$AT1386)),"FULTON (EAST POINT)",IF(ISNUMBER(SEARCH("ATLANTA",$AT1386)),"FULTON (ATL LIMITS)","FULTON")))),IF($E1386="DEKALB",IF(ISNUMBER(SEARCH("ATLANTA",$AT1386)),"DEKALB (ATL LIMITS)","DEKALB"),IF(AND($E1386="CLAYTON",ISNUMBER(SEARCH("COLLEGE PARK",$AT1386))),"CLAYTON (COLLEGE PARK)",$E1386)))))</f>
        <v/>
      </c>
      <c r="AV1386" s="2">
        <f>IF($L1386="","",IF(""&amp;$F1386="2","DIESEL",IF(OR(""&amp;$F1386="G",""&amp;$F1386="H"),"GAS","")))</f>
        <v/>
      </c>
      <c r="AW1386" s="2">
        <f>IF($AV1386="","",$R1386)</f>
        <v/>
      </c>
      <c r="AX1386" s="2">
        <f>IF($AV1386="","",IF($AB1386=0,$R1386,0))</f>
        <v/>
      </c>
      <c r="AY1386" s="2">
        <f>IF($AV1386="","",IF(AND($Z1386=0,COUNTIF('AR SALES'!$L$2:$L$2501,$L1386)=0),"YES",""))</f>
        <v/>
      </c>
      <c r="AZ1386" s="2">
        <f>IF($AV1386="","",IFERROR(VLOOKUP($AU1386,CODES!$A:$B,2,FALSE),"NO CODE"))</f>
        <v/>
      </c>
      <c r="BA1386" s="2">
        <f>IF(""&amp;$F1386&lt;&gt;"4","",IF($AY1386="YES","",IF(ROUND(SUMIFS($AE$2:$AE$4001,$L$2:$L$4001,$L1386,$F$2:$F$4001,"4")-SUMIFS('AR SALES'!$Y$2:$Y$2501,'AR SALES'!$L$2:$L$2501,$L1386,'AR SALES'!$AD$2:$AD$2501,"OFF"),2)=0,"","STALE")))</f>
        <v/>
      </c>
      <c r="BB1386" s="2">
        <f>IF(OR(""&amp;$F1386="2",""&amp;$F1386="4",""&amp;$F1386="G",""&amp;$F1386="H"),IF($AY1386="YES","",IF($AB1386&lt;&gt;0,"",IF(COUNTIFS('AR SALES'!$L$2:$L$2501,$L1386,'AR SALES'!$AD$2:$AD$2501,IF(""&amp;$F1386="4","OFF","ON"),'AR SALES'!$AF$2:$AF$2501,"Y")&gt;0,"","NO EXEMPTION"))),"")</f>
        <v/>
      </c>
    </row>
    <row r="1387">
      <c r="AT1387" s="2">
        <f>IF($L1387="","",IFERROR(INDEX('AR SALES'!$H$2:$H$2501,MATCH(""&amp;$L1387,'AR SALES'!$AE$2:$AE$2501,0)),""))</f>
        <v/>
      </c>
      <c r="AU1387" s="2">
        <f>IF($L1387="","",IF($A1387&lt;&gt;"GA","",IF($E1387="FULTON",IF(ISNUMBER(SEARCH("COLLEGE PARK",$AT1387)),"FULTON (COLLEGE PARK)",IF(ISNUMBER(SEARCH("HAPEVILLE",$AT1387)),"FULTON (HAPEVILLE)",IF(ISNUMBER(SEARCH("EAST POINT",$AT1387)),"FULTON (EAST POINT)",IF(ISNUMBER(SEARCH("ATLANTA",$AT1387)),"FULTON (ATL LIMITS)","FULTON")))),IF($E1387="DEKALB",IF(ISNUMBER(SEARCH("ATLANTA",$AT1387)),"DEKALB (ATL LIMITS)","DEKALB"),IF(AND($E1387="CLAYTON",ISNUMBER(SEARCH("COLLEGE PARK",$AT1387))),"CLAYTON (COLLEGE PARK)",$E1387)))))</f>
        <v/>
      </c>
      <c r="AV1387" s="2">
        <f>IF($L1387="","",IF(""&amp;$F1387="2","DIESEL",IF(OR(""&amp;$F1387="G",""&amp;$F1387="H"),"GAS","")))</f>
        <v/>
      </c>
      <c r="AW1387" s="2">
        <f>IF($AV1387="","",$R1387)</f>
        <v/>
      </c>
      <c r="AX1387" s="2">
        <f>IF($AV1387="","",IF($AB1387=0,$R1387,0))</f>
        <v/>
      </c>
      <c r="AY1387" s="2">
        <f>IF($AV1387="","",IF(AND($Z1387=0,COUNTIF('AR SALES'!$L$2:$L$2501,$L1387)=0),"YES",""))</f>
        <v/>
      </c>
      <c r="AZ1387" s="2">
        <f>IF($AV1387="","",IFERROR(VLOOKUP($AU1387,CODES!$A:$B,2,FALSE),"NO CODE"))</f>
        <v/>
      </c>
      <c r="BA1387" s="2">
        <f>IF(""&amp;$F1387&lt;&gt;"4","",IF($AY1387="YES","",IF(ROUND(SUMIFS($AE$2:$AE$4001,$L$2:$L$4001,$L1387,$F$2:$F$4001,"4")-SUMIFS('AR SALES'!$Y$2:$Y$2501,'AR SALES'!$L$2:$L$2501,$L1387,'AR SALES'!$AD$2:$AD$2501,"OFF"),2)=0,"","STALE")))</f>
        <v/>
      </c>
      <c r="BB1387" s="2">
        <f>IF(OR(""&amp;$F1387="2",""&amp;$F1387="4",""&amp;$F1387="G",""&amp;$F1387="H"),IF($AY1387="YES","",IF($AB1387&lt;&gt;0,"",IF(COUNTIFS('AR SALES'!$L$2:$L$2501,$L1387,'AR SALES'!$AD$2:$AD$2501,IF(""&amp;$F1387="4","OFF","ON"),'AR SALES'!$AF$2:$AF$2501,"Y")&gt;0,"","NO EXEMPTION"))),"")</f>
        <v/>
      </c>
    </row>
    <row r="1388">
      <c r="AT1388" s="2">
        <f>IF($L1388="","",IFERROR(INDEX('AR SALES'!$H$2:$H$2501,MATCH(""&amp;$L1388,'AR SALES'!$AE$2:$AE$2501,0)),""))</f>
        <v/>
      </c>
      <c r="AU1388" s="2">
        <f>IF($L1388="","",IF($A1388&lt;&gt;"GA","",IF($E1388="FULTON",IF(ISNUMBER(SEARCH("COLLEGE PARK",$AT1388)),"FULTON (COLLEGE PARK)",IF(ISNUMBER(SEARCH("HAPEVILLE",$AT1388)),"FULTON (HAPEVILLE)",IF(ISNUMBER(SEARCH("EAST POINT",$AT1388)),"FULTON (EAST POINT)",IF(ISNUMBER(SEARCH("ATLANTA",$AT1388)),"FULTON (ATL LIMITS)","FULTON")))),IF($E1388="DEKALB",IF(ISNUMBER(SEARCH("ATLANTA",$AT1388)),"DEKALB (ATL LIMITS)","DEKALB"),IF(AND($E1388="CLAYTON",ISNUMBER(SEARCH("COLLEGE PARK",$AT1388))),"CLAYTON (COLLEGE PARK)",$E1388)))))</f>
        <v/>
      </c>
      <c r="AV1388" s="2">
        <f>IF($L1388="","",IF(""&amp;$F1388="2","DIESEL",IF(OR(""&amp;$F1388="G",""&amp;$F1388="H"),"GAS","")))</f>
        <v/>
      </c>
      <c r="AW1388" s="2">
        <f>IF($AV1388="","",$R1388)</f>
        <v/>
      </c>
      <c r="AX1388" s="2">
        <f>IF($AV1388="","",IF($AB1388=0,$R1388,0))</f>
        <v/>
      </c>
      <c r="AY1388" s="2">
        <f>IF($AV1388="","",IF(AND($Z1388=0,COUNTIF('AR SALES'!$L$2:$L$2501,$L1388)=0),"YES",""))</f>
        <v/>
      </c>
      <c r="AZ1388" s="2">
        <f>IF($AV1388="","",IFERROR(VLOOKUP($AU1388,CODES!$A:$B,2,FALSE),"NO CODE"))</f>
        <v/>
      </c>
      <c r="BA1388" s="2">
        <f>IF(""&amp;$F1388&lt;&gt;"4","",IF($AY1388="YES","",IF(ROUND(SUMIFS($AE$2:$AE$4001,$L$2:$L$4001,$L1388,$F$2:$F$4001,"4")-SUMIFS('AR SALES'!$Y$2:$Y$2501,'AR SALES'!$L$2:$L$2501,$L1388,'AR SALES'!$AD$2:$AD$2501,"OFF"),2)=0,"","STALE")))</f>
        <v/>
      </c>
      <c r="BB1388" s="2">
        <f>IF(OR(""&amp;$F1388="2",""&amp;$F1388="4",""&amp;$F1388="G",""&amp;$F1388="H"),IF($AY1388="YES","",IF($AB1388&lt;&gt;0,"",IF(COUNTIFS('AR SALES'!$L$2:$L$2501,$L1388,'AR SALES'!$AD$2:$AD$2501,IF(""&amp;$F1388="4","OFF","ON"),'AR SALES'!$AF$2:$AF$2501,"Y")&gt;0,"","NO EXEMPTION"))),"")</f>
        <v/>
      </c>
    </row>
    <row r="1389">
      <c r="AT1389" s="2">
        <f>IF($L1389="","",IFERROR(INDEX('AR SALES'!$H$2:$H$2501,MATCH(""&amp;$L1389,'AR SALES'!$AE$2:$AE$2501,0)),""))</f>
        <v/>
      </c>
      <c r="AU1389" s="2">
        <f>IF($L1389="","",IF($A1389&lt;&gt;"GA","",IF($E1389="FULTON",IF(ISNUMBER(SEARCH("COLLEGE PARK",$AT1389)),"FULTON (COLLEGE PARK)",IF(ISNUMBER(SEARCH("HAPEVILLE",$AT1389)),"FULTON (HAPEVILLE)",IF(ISNUMBER(SEARCH("EAST POINT",$AT1389)),"FULTON (EAST POINT)",IF(ISNUMBER(SEARCH("ATLANTA",$AT1389)),"FULTON (ATL LIMITS)","FULTON")))),IF($E1389="DEKALB",IF(ISNUMBER(SEARCH("ATLANTA",$AT1389)),"DEKALB (ATL LIMITS)","DEKALB"),IF(AND($E1389="CLAYTON",ISNUMBER(SEARCH("COLLEGE PARK",$AT1389))),"CLAYTON (COLLEGE PARK)",$E1389)))))</f>
        <v/>
      </c>
      <c r="AV1389" s="2">
        <f>IF($L1389="","",IF(""&amp;$F1389="2","DIESEL",IF(OR(""&amp;$F1389="G",""&amp;$F1389="H"),"GAS","")))</f>
        <v/>
      </c>
      <c r="AW1389" s="2">
        <f>IF($AV1389="","",$R1389)</f>
        <v/>
      </c>
      <c r="AX1389" s="2">
        <f>IF($AV1389="","",IF($AB1389=0,$R1389,0))</f>
        <v/>
      </c>
      <c r="AY1389" s="2">
        <f>IF($AV1389="","",IF(AND($Z1389=0,COUNTIF('AR SALES'!$L$2:$L$2501,$L1389)=0),"YES",""))</f>
        <v/>
      </c>
      <c r="AZ1389" s="2">
        <f>IF($AV1389="","",IFERROR(VLOOKUP($AU1389,CODES!$A:$B,2,FALSE),"NO CODE"))</f>
        <v/>
      </c>
      <c r="BA1389" s="2">
        <f>IF(""&amp;$F1389&lt;&gt;"4","",IF($AY1389="YES","",IF(ROUND(SUMIFS($AE$2:$AE$4001,$L$2:$L$4001,$L1389,$F$2:$F$4001,"4")-SUMIFS('AR SALES'!$Y$2:$Y$2501,'AR SALES'!$L$2:$L$2501,$L1389,'AR SALES'!$AD$2:$AD$2501,"OFF"),2)=0,"","STALE")))</f>
        <v/>
      </c>
      <c r="BB1389" s="2">
        <f>IF(OR(""&amp;$F1389="2",""&amp;$F1389="4",""&amp;$F1389="G",""&amp;$F1389="H"),IF($AY1389="YES","",IF($AB1389&lt;&gt;0,"",IF(COUNTIFS('AR SALES'!$L$2:$L$2501,$L1389,'AR SALES'!$AD$2:$AD$2501,IF(""&amp;$F1389="4","OFF","ON"),'AR SALES'!$AF$2:$AF$2501,"Y")&gt;0,"","NO EXEMPTION"))),"")</f>
        <v/>
      </c>
    </row>
    <row r="1390">
      <c r="AT1390" s="2">
        <f>IF($L1390="","",IFERROR(INDEX('AR SALES'!$H$2:$H$2501,MATCH(""&amp;$L1390,'AR SALES'!$AE$2:$AE$2501,0)),""))</f>
        <v/>
      </c>
      <c r="AU1390" s="2">
        <f>IF($L1390="","",IF($A1390&lt;&gt;"GA","",IF($E1390="FULTON",IF(ISNUMBER(SEARCH("COLLEGE PARK",$AT1390)),"FULTON (COLLEGE PARK)",IF(ISNUMBER(SEARCH("HAPEVILLE",$AT1390)),"FULTON (HAPEVILLE)",IF(ISNUMBER(SEARCH("EAST POINT",$AT1390)),"FULTON (EAST POINT)",IF(ISNUMBER(SEARCH("ATLANTA",$AT1390)),"FULTON (ATL LIMITS)","FULTON")))),IF($E1390="DEKALB",IF(ISNUMBER(SEARCH("ATLANTA",$AT1390)),"DEKALB (ATL LIMITS)","DEKALB"),IF(AND($E1390="CLAYTON",ISNUMBER(SEARCH("COLLEGE PARK",$AT1390))),"CLAYTON (COLLEGE PARK)",$E1390)))))</f>
        <v/>
      </c>
      <c r="AV1390" s="2">
        <f>IF($L1390="","",IF(""&amp;$F1390="2","DIESEL",IF(OR(""&amp;$F1390="G",""&amp;$F1390="H"),"GAS","")))</f>
        <v/>
      </c>
      <c r="AW1390" s="2">
        <f>IF($AV1390="","",$R1390)</f>
        <v/>
      </c>
      <c r="AX1390" s="2">
        <f>IF($AV1390="","",IF($AB1390=0,$R1390,0))</f>
        <v/>
      </c>
      <c r="AY1390" s="2">
        <f>IF($AV1390="","",IF(AND($Z1390=0,COUNTIF('AR SALES'!$L$2:$L$2501,$L1390)=0),"YES",""))</f>
        <v/>
      </c>
      <c r="AZ1390" s="2">
        <f>IF($AV1390="","",IFERROR(VLOOKUP($AU1390,CODES!$A:$B,2,FALSE),"NO CODE"))</f>
        <v/>
      </c>
      <c r="BA1390" s="2">
        <f>IF(""&amp;$F1390&lt;&gt;"4","",IF($AY1390="YES","",IF(ROUND(SUMIFS($AE$2:$AE$4001,$L$2:$L$4001,$L1390,$F$2:$F$4001,"4")-SUMIFS('AR SALES'!$Y$2:$Y$2501,'AR SALES'!$L$2:$L$2501,$L1390,'AR SALES'!$AD$2:$AD$2501,"OFF"),2)=0,"","STALE")))</f>
        <v/>
      </c>
      <c r="BB1390" s="2">
        <f>IF(OR(""&amp;$F1390="2",""&amp;$F1390="4",""&amp;$F1390="G",""&amp;$F1390="H"),IF($AY1390="YES","",IF($AB1390&lt;&gt;0,"",IF(COUNTIFS('AR SALES'!$L$2:$L$2501,$L1390,'AR SALES'!$AD$2:$AD$2501,IF(""&amp;$F1390="4","OFF","ON"),'AR SALES'!$AF$2:$AF$2501,"Y")&gt;0,"","NO EXEMPTION"))),"")</f>
        <v/>
      </c>
    </row>
    <row r="1391">
      <c r="AT1391" s="2">
        <f>IF($L1391="","",IFERROR(INDEX('AR SALES'!$H$2:$H$2501,MATCH(""&amp;$L1391,'AR SALES'!$AE$2:$AE$2501,0)),""))</f>
        <v/>
      </c>
      <c r="AU1391" s="2">
        <f>IF($L1391="","",IF($A1391&lt;&gt;"GA","",IF($E1391="FULTON",IF(ISNUMBER(SEARCH("COLLEGE PARK",$AT1391)),"FULTON (COLLEGE PARK)",IF(ISNUMBER(SEARCH("HAPEVILLE",$AT1391)),"FULTON (HAPEVILLE)",IF(ISNUMBER(SEARCH("EAST POINT",$AT1391)),"FULTON (EAST POINT)",IF(ISNUMBER(SEARCH("ATLANTA",$AT1391)),"FULTON (ATL LIMITS)","FULTON")))),IF($E1391="DEKALB",IF(ISNUMBER(SEARCH("ATLANTA",$AT1391)),"DEKALB (ATL LIMITS)","DEKALB"),IF(AND($E1391="CLAYTON",ISNUMBER(SEARCH("COLLEGE PARK",$AT1391))),"CLAYTON (COLLEGE PARK)",$E1391)))))</f>
        <v/>
      </c>
      <c r="AV1391" s="2">
        <f>IF($L1391="","",IF(""&amp;$F1391="2","DIESEL",IF(OR(""&amp;$F1391="G",""&amp;$F1391="H"),"GAS","")))</f>
        <v/>
      </c>
      <c r="AW1391" s="2">
        <f>IF($AV1391="","",$R1391)</f>
        <v/>
      </c>
      <c r="AX1391" s="2">
        <f>IF($AV1391="","",IF($AB1391=0,$R1391,0))</f>
        <v/>
      </c>
      <c r="AY1391" s="2">
        <f>IF($AV1391="","",IF(AND($Z1391=0,COUNTIF('AR SALES'!$L$2:$L$2501,$L1391)=0),"YES",""))</f>
        <v/>
      </c>
      <c r="AZ1391" s="2">
        <f>IF($AV1391="","",IFERROR(VLOOKUP($AU1391,CODES!$A:$B,2,FALSE),"NO CODE"))</f>
        <v/>
      </c>
      <c r="BA1391" s="2">
        <f>IF(""&amp;$F1391&lt;&gt;"4","",IF($AY1391="YES","",IF(ROUND(SUMIFS($AE$2:$AE$4001,$L$2:$L$4001,$L1391,$F$2:$F$4001,"4")-SUMIFS('AR SALES'!$Y$2:$Y$2501,'AR SALES'!$L$2:$L$2501,$L1391,'AR SALES'!$AD$2:$AD$2501,"OFF"),2)=0,"","STALE")))</f>
        <v/>
      </c>
      <c r="BB1391" s="2">
        <f>IF(OR(""&amp;$F1391="2",""&amp;$F1391="4",""&amp;$F1391="G",""&amp;$F1391="H"),IF($AY1391="YES","",IF($AB1391&lt;&gt;0,"",IF(COUNTIFS('AR SALES'!$L$2:$L$2501,$L1391,'AR SALES'!$AD$2:$AD$2501,IF(""&amp;$F1391="4","OFF","ON"),'AR SALES'!$AF$2:$AF$2501,"Y")&gt;0,"","NO EXEMPTION"))),"")</f>
        <v/>
      </c>
    </row>
    <row r="1392">
      <c r="AT1392" s="2">
        <f>IF($L1392="","",IFERROR(INDEX('AR SALES'!$H$2:$H$2501,MATCH(""&amp;$L1392,'AR SALES'!$AE$2:$AE$2501,0)),""))</f>
        <v/>
      </c>
      <c r="AU1392" s="2">
        <f>IF($L1392="","",IF($A1392&lt;&gt;"GA","",IF($E1392="FULTON",IF(ISNUMBER(SEARCH("COLLEGE PARK",$AT1392)),"FULTON (COLLEGE PARK)",IF(ISNUMBER(SEARCH("HAPEVILLE",$AT1392)),"FULTON (HAPEVILLE)",IF(ISNUMBER(SEARCH("EAST POINT",$AT1392)),"FULTON (EAST POINT)",IF(ISNUMBER(SEARCH("ATLANTA",$AT1392)),"FULTON (ATL LIMITS)","FULTON")))),IF($E1392="DEKALB",IF(ISNUMBER(SEARCH("ATLANTA",$AT1392)),"DEKALB (ATL LIMITS)","DEKALB"),IF(AND($E1392="CLAYTON",ISNUMBER(SEARCH("COLLEGE PARK",$AT1392))),"CLAYTON (COLLEGE PARK)",$E1392)))))</f>
        <v/>
      </c>
      <c r="AV1392" s="2">
        <f>IF($L1392="","",IF(""&amp;$F1392="2","DIESEL",IF(OR(""&amp;$F1392="G",""&amp;$F1392="H"),"GAS","")))</f>
        <v/>
      </c>
      <c r="AW1392" s="2">
        <f>IF($AV1392="","",$R1392)</f>
        <v/>
      </c>
      <c r="AX1392" s="2">
        <f>IF($AV1392="","",IF($AB1392=0,$R1392,0))</f>
        <v/>
      </c>
      <c r="AY1392" s="2">
        <f>IF($AV1392="","",IF(AND($Z1392=0,COUNTIF('AR SALES'!$L$2:$L$2501,$L1392)=0),"YES",""))</f>
        <v/>
      </c>
      <c r="AZ1392" s="2">
        <f>IF($AV1392="","",IFERROR(VLOOKUP($AU1392,CODES!$A:$B,2,FALSE),"NO CODE"))</f>
        <v/>
      </c>
      <c r="BA1392" s="2">
        <f>IF(""&amp;$F1392&lt;&gt;"4","",IF($AY1392="YES","",IF(ROUND(SUMIFS($AE$2:$AE$4001,$L$2:$L$4001,$L1392,$F$2:$F$4001,"4")-SUMIFS('AR SALES'!$Y$2:$Y$2501,'AR SALES'!$L$2:$L$2501,$L1392,'AR SALES'!$AD$2:$AD$2501,"OFF"),2)=0,"","STALE")))</f>
        <v/>
      </c>
      <c r="BB1392" s="2">
        <f>IF(OR(""&amp;$F1392="2",""&amp;$F1392="4",""&amp;$F1392="G",""&amp;$F1392="H"),IF($AY1392="YES","",IF($AB1392&lt;&gt;0,"",IF(COUNTIFS('AR SALES'!$L$2:$L$2501,$L1392,'AR SALES'!$AD$2:$AD$2501,IF(""&amp;$F1392="4","OFF","ON"),'AR SALES'!$AF$2:$AF$2501,"Y")&gt;0,"","NO EXEMPTION"))),"")</f>
        <v/>
      </c>
    </row>
    <row r="1393">
      <c r="AT1393" s="2">
        <f>IF($L1393="","",IFERROR(INDEX('AR SALES'!$H$2:$H$2501,MATCH(""&amp;$L1393,'AR SALES'!$AE$2:$AE$2501,0)),""))</f>
        <v/>
      </c>
      <c r="AU1393" s="2">
        <f>IF($L1393="","",IF($A1393&lt;&gt;"GA","",IF($E1393="FULTON",IF(ISNUMBER(SEARCH("COLLEGE PARK",$AT1393)),"FULTON (COLLEGE PARK)",IF(ISNUMBER(SEARCH("HAPEVILLE",$AT1393)),"FULTON (HAPEVILLE)",IF(ISNUMBER(SEARCH("EAST POINT",$AT1393)),"FULTON (EAST POINT)",IF(ISNUMBER(SEARCH("ATLANTA",$AT1393)),"FULTON (ATL LIMITS)","FULTON")))),IF($E1393="DEKALB",IF(ISNUMBER(SEARCH("ATLANTA",$AT1393)),"DEKALB (ATL LIMITS)","DEKALB"),IF(AND($E1393="CLAYTON",ISNUMBER(SEARCH("COLLEGE PARK",$AT1393))),"CLAYTON (COLLEGE PARK)",$E1393)))))</f>
        <v/>
      </c>
      <c r="AV1393" s="2">
        <f>IF($L1393="","",IF(""&amp;$F1393="2","DIESEL",IF(OR(""&amp;$F1393="G",""&amp;$F1393="H"),"GAS","")))</f>
        <v/>
      </c>
      <c r="AW1393" s="2">
        <f>IF($AV1393="","",$R1393)</f>
        <v/>
      </c>
      <c r="AX1393" s="2">
        <f>IF($AV1393="","",IF($AB1393=0,$R1393,0))</f>
        <v/>
      </c>
      <c r="AY1393" s="2">
        <f>IF($AV1393="","",IF(AND($Z1393=0,COUNTIF('AR SALES'!$L$2:$L$2501,$L1393)=0),"YES",""))</f>
        <v/>
      </c>
      <c r="AZ1393" s="2">
        <f>IF($AV1393="","",IFERROR(VLOOKUP($AU1393,CODES!$A:$B,2,FALSE),"NO CODE"))</f>
        <v/>
      </c>
      <c r="BA1393" s="2">
        <f>IF(""&amp;$F1393&lt;&gt;"4","",IF($AY1393="YES","",IF(ROUND(SUMIFS($AE$2:$AE$4001,$L$2:$L$4001,$L1393,$F$2:$F$4001,"4")-SUMIFS('AR SALES'!$Y$2:$Y$2501,'AR SALES'!$L$2:$L$2501,$L1393,'AR SALES'!$AD$2:$AD$2501,"OFF"),2)=0,"","STALE")))</f>
        <v/>
      </c>
      <c r="BB1393" s="2">
        <f>IF(OR(""&amp;$F1393="2",""&amp;$F1393="4",""&amp;$F1393="G",""&amp;$F1393="H"),IF($AY1393="YES","",IF($AB1393&lt;&gt;0,"",IF(COUNTIFS('AR SALES'!$L$2:$L$2501,$L1393,'AR SALES'!$AD$2:$AD$2501,IF(""&amp;$F1393="4","OFF","ON"),'AR SALES'!$AF$2:$AF$2501,"Y")&gt;0,"","NO EXEMPTION"))),"")</f>
        <v/>
      </c>
    </row>
    <row r="1394">
      <c r="AT1394" s="2">
        <f>IF($L1394="","",IFERROR(INDEX('AR SALES'!$H$2:$H$2501,MATCH(""&amp;$L1394,'AR SALES'!$AE$2:$AE$2501,0)),""))</f>
        <v/>
      </c>
      <c r="AU1394" s="2">
        <f>IF($L1394="","",IF($A1394&lt;&gt;"GA","",IF($E1394="FULTON",IF(ISNUMBER(SEARCH("COLLEGE PARK",$AT1394)),"FULTON (COLLEGE PARK)",IF(ISNUMBER(SEARCH("HAPEVILLE",$AT1394)),"FULTON (HAPEVILLE)",IF(ISNUMBER(SEARCH("EAST POINT",$AT1394)),"FULTON (EAST POINT)",IF(ISNUMBER(SEARCH("ATLANTA",$AT1394)),"FULTON (ATL LIMITS)","FULTON")))),IF($E1394="DEKALB",IF(ISNUMBER(SEARCH("ATLANTA",$AT1394)),"DEKALB (ATL LIMITS)","DEKALB"),IF(AND($E1394="CLAYTON",ISNUMBER(SEARCH("COLLEGE PARK",$AT1394))),"CLAYTON (COLLEGE PARK)",$E1394)))))</f>
        <v/>
      </c>
      <c r="AV1394" s="2">
        <f>IF($L1394="","",IF(""&amp;$F1394="2","DIESEL",IF(OR(""&amp;$F1394="G",""&amp;$F1394="H"),"GAS","")))</f>
        <v/>
      </c>
      <c r="AW1394" s="2">
        <f>IF($AV1394="","",$R1394)</f>
        <v/>
      </c>
      <c r="AX1394" s="2">
        <f>IF($AV1394="","",IF($AB1394=0,$R1394,0))</f>
        <v/>
      </c>
      <c r="AY1394" s="2">
        <f>IF($AV1394="","",IF(AND($Z1394=0,COUNTIF('AR SALES'!$L$2:$L$2501,$L1394)=0),"YES",""))</f>
        <v/>
      </c>
      <c r="AZ1394" s="2">
        <f>IF($AV1394="","",IFERROR(VLOOKUP($AU1394,CODES!$A:$B,2,FALSE),"NO CODE"))</f>
        <v/>
      </c>
      <c r="BA1394" s="2">
        <f>IF(""&amp;$F1394&lt;&gt;"4","",IF($AY1394="YES","",IF(ROUND(SUMIFS($AE$2:$AE$4001,$L$2:$L$4001,$L1394,$F$2:$F$4001,"4")-SUMIFS('AR SALES'!$Y$2:$Y$2501,'AR SALES'!$L$2:$L$2501,$L1394,'AR SALES'!$AD$2:$AD$2501,"OFF"),2)=0,"","STALE")))</f>
        <v/>
      </c>
      <c r="BB1394" s="2">
        <f>IF(OR(""&amp;$F1394="2",""&amp;$F1394="4",""&amp;$F1394="G",""&amp;$F1394="H"),IF($AY1394="YES","",IF($AB1394&lt;&gt;0,"",IF(COUNTIFS('AR SALES'!$L$2:$L$2501,$L1394,'AR SALES'!$AD$2:$AD$2501,IF(""&amp;$F1394="4","OFF","ON"),'AR SALES'!$AF$2:$AF$2501,"Y")&gt;0,"","NO EXEMPTION"))),"")</f>
        <v/>
      </c>
    </row>
    <row r="1395">
      <c r="AT1395" s="2">
        <f>IF($L1395="","",IFERROR(INDEX('AR SALES'!$H$2:$H$2501,MATCH(""&amp;$L1395,'AR SALES'!$AE$2:$AE$2501,0)),""))</f>
        <v/>
      </c>
      <c r="AU1395" s="2">
        <f>IF($L1395="","",IF($A1395&lt;&gt;"GA","",IF($E1395="FULTON",IF(ISNUMBER(SEARCH("COLLEGE PARK",$AT1395)),"FULTON (COLLEGE PARK)",IF(ISNUMBER(SEARCH("HAPEVILLE",$AT1395)),"FULTON (HAPEVILLE)",IF(ISNUMBER(SEARCH("EAST POINT",$AT1395)),"FULTON (EAST POINT)",IF(ISNUMBER(SEARCH("ATLANTA",$AT1395)),"FULTON (ATL LIMITS)","FULTON")))),IF($E1395="DEKALB",IF(ISNUMBER(SEARCH("ATLANTA",$AT1395)),"DEKALB (ATL LIMITS)","DEKALB"),IF(AND($E1395="CLAYTON",ISNUMBER(SEARCH("COLLEGE PARK",$AT1395))),"CLAYTON (COLLEGE PARK)",$E1395)))))</f>
        <v/>
      </c>
      <c r="AV1395" s="2">
        <f>IF($L1395="","",IF(""&amp;$F1395="2","DIESEL",IF(OR(""&amp;$F1395="G",""&amp;$F1395="H"),"GAS","")))</f>
        <v/>
      </c>
      <c r="AW1395" s="2">
        <f>IF($AV1395="","",$R1395)</f>
        <v/>
      </c>
      <c r="AX1395" s="2">
        <f>IF($AV1395="","",IF($AB1395=0,$R1395,0))</f>
        <v/>
      </c>
      <c r="AY1395" s="2">
        <f>IF($AV1395="","",IF(AND($Z1395=0,COUNTIF('AR SALES'!$L$2:$L$2501,$L1395)=0),"YES",""))</f>
        <v/>
      </c>
      <c r="AZ1395" s="2">
        <f>IF($AV1395="","",IFERROR(VLOOKUP($AU1395,CODES!$A:$B,2,FALSE),"NO CODE"))</f>
        <v/>
      </c>
      <c r="BA1395" s="2">
        <f>IF(""&amp;$F1395&lt;&gt;"4","",IF($AY1395="YES","",IF(ROUND(SUMIFS($AE$2:$AE$4001,$L$2:$L$4001,$L1395,$F$2:$F$4001,"4")-SUMIFS('AR SALES'!$Y$2:$Y$2501,'AR SALES'!$L$2:$L$2501,$L1395,'AR SALES'!$AD$2:$AD$2501,"OFF"),2)=0,"","STALE")))</f>
        <v/>
      </c>
      <c r="BB1395" s="2">
        <f>IF(OR(""&amp;$F1395="2",""&amp;$F1395="4",""&amp;$F1395="G",""&amp;$F1395="H"),IF($AY1395="YES","",IF($AB1395&lt;&gt;0,"",IF(COUNTIFS('AR SALES'!$L$2:$L$2501,$L1395,'AR SALES'!$AD$2:$AD$2501,IF(""&amp;$F1395="4","OFF","ON"),'AR SALES'!$AF$2:$AF$2501,"Y")&gt;0,"","NO EXEMPTION"))),"")</f>
        <v/>
      </c>
    </row>
    <row r="1396">
      <c r="AT1396" s="2">
        <f>IF($L1396="","",IFERROR(INDEX('AR SALES'!$H$2:$H$2501,MATCH(""&amp;$L1396,'AR SALES'!$AE$2:$AE$2501,0)),""))</f>
        <v/>
      </c>
      <c r="AU1396" s="2">
        <f>IF($L1396="","",IF($A1396&lt;&gt;"GA","",IF($E1396="FULTON",IF(ISNUMBER(SEARCH("COLLEGE PARK",$AT1396)),"FULTON (COLLEGE PARK)",IF(ISNUMBER(SEARCH("HAPEVILLE",$AT1396)),"FULTON (HAPEVILLE)",IF(ISNUMBER(SEARCH("EAST POINT",$AT1396)),"FULTON (EAST POINT)",IF(ISNUMBER(SEARCH("ATLANTA",$AT1396)),"FULTON (ATL LIMITS)","FULTON")))),IF($E1396="DEKALB",IF(ISNUMBER(SEARCH("ATLANTA",$AT1396)),"DEKALB (ATL LIMITS)","DEKALB"),IF(AND($E1396="CLAYTON",ISNUMBER(SEARCH("COLLEGE PARK",$AT1396))),"CLAYTON (COLLEGE PARK)",$E1396)))))</f>
        <v/>
      </c>
      <c r="AV1396" s="2">
        <f>IF($L1396="","",IF(""&amp;$F1396="2","DIESEL",IF(OR(""&amp;$F1396="G",""&amp;$F1396="H"),"GAS","")))</f>
        <v/>
      </c>
      <c r="AW1396" s="2">
        <f>IF($AV1396="","",$R1396)</f>
        <v/>
      </c>
      <c r="AX1396" s="2">
        <f>IF($AV1396="","",IF($AB1396=0,$R1396,0))</f>
        <v/>
      </c>
      <c r="AY1396" s="2">
        <f>IF($AV1396="","",IF(AND($Z1396=0,COUNTIF('AR SALES'!$L$2:$L$2501,$L1396)=0),"YES",""))</f>
        <v/>
      </c>
      <c r="AZ1396" s="2">
        <f>IF($AV1396="","",IFERROR(VLOOKUP($AU1396,CODES!$A:$B,2,FALSE),"NO CODE"))</f>
        <v/>
      </c>
      <c r="BA1396" s="2">
        <f>IF(""&amp;$F1396&lt;&gt;"4","",IF($AY1396="YES","",IF(ROUND(SUMIFS($AE$2:$AE$4001,$L$2:$L$4001,$L1396,$F$2:$F$4001,"4")-SUMIFS('AR SALES'!$Y$2:$Y$2501,'AR SALES'!$L$2:$L$2501,$L1396,'AR SALES'!$AD$2:$AD$2501,"OFF"),2)=0,"","STALE")))</f>
        <v/>
      </c>
      <c r="BB1396" s="2">
        <f>IF(OR(""&amp;$F1396="2",""&amp;$F1396="4",""&amp;$F1396="G",""&amp;$F1396="H"),IF($AY1396="YES","",IF($AB1396&lt;&gt;0,"",IF(COUNTIFS('AR SALES'!$L$2:$L$2501,$L1396,'AR SALES'!$AD$2:$AD$2501,IF(""&amp;$F1396="4","OFF","ON"),'AR SALES'!$AF$2:$AF$2501,"Y")&gt;0,"","NO EXEMPTION"))),"")</f>
        <v/>
      </c>
    </row>
    <row r="1397">
      <c r="AT1397" s="2">
        <f>IF($L1397="","",IFERROR(INDEX('AR SALES'!$H$2:$H$2501,MATCH(""&amp;$L1397,'AR SALES'!$AE$2:$AE$2501,0)),""))</f>
        <v/>
      </c>
      <c r="AU1397" s="2">
        <f>IF($L1397="","",IF($A1397&lt;&gt;"GA","",IF($E1397="FULTON",IF(ISNUMBER(SEARCH("COLLEGE PARK",$AT1397)),"FULTON (COLLEGE PARK)",IF(ISNUMBER(SEARCH("HAPEVILLE",$AT1397)),"FULTON (HAPEVILLE)",IF(ISNUMBER(SEARCH("EAST POINT",$AT1397)),"FULTON (EAST POINT)",IF(ISNUMBER(SEARCH("ATLANTA",$AT1397)),"FULTON (ATL LIMITS)","FULTON")))),IF($E1397="DEKALB",IF(ISNUMBER(SEARCH("ATLANTA",$AT1397)),"DEKALB (ATL LIMITS)","DEKALB"),IF(AND($E1397="CLAYTON",ISNUMBER(SEARCH("COLLEGE PARK",$AT1397))),"CLAYTON (COLLEGE PARK)",$E1397)))))</f>
        <v/>
      </c>
      <c r="AV1397" s="2">
        <f>IF($L1397="","",IF(""&amp;$F1397="2","DIESEL",IF(OR(""&amp;$F1397="G",""&amp;$F1397="H"),"GAS","")))</f>
        <v/>
      </c>
      <c r="AW1397" s="2">
        <f>IF($AV1397="","",$R1397)</f>
        <v/>
      </c>
      <c r="AX1397" s="2">
        <f>IF($AV1397="","",IF($AB1397=0,$R1397,0))</f>
        <v/>
      </c>
      <c r="AY1397" s="2">
        <f>IF($AV1397="","",IF(AND($Z1397=0,COUNTIF('AR SALES'!$L$2:$L$2501,$L1397)=0),"YES",""))</f>
        <v/>
      </c>
      <c r="AZ1397" s="2">
        <f>IF($AV1397="","",IFERROR(VLOOKUP($AU1397,CODES!$A:$B,2,FALSE),"NO CODE"))</f>
        <v/>
      </c>
      <c r="BA1397" s="2">
        <f>IF(""&amp;$F1397&lt;&gt;"4","",IF($AY1397="YES","",IF(ROUND(SUMIFS($AE$2:$AE$4001,$L$2:$L$4001,$L1397,$F$2:$F$4001,"4")-SUMIFS('AR SALES'!$Y$2:$Y$2501,'AR SALES'!$L$2:$L$2501,$L1397,'AR SALES'!$AD$2:$AD$2501,"OFF"),2)=0,"","STALE")))</f>
        <v/>
      </c>
      <c r="BB1397" s="2">
        <f>IF(OR(""&amp;$F1397="2",""&amp;$F1397="4",""&amp;$F1397="G",""&amp;$F1397="H"),IF($AY1397="YES","",IF($AB1397&lt;&gt;0,"",IF(COUNTIFS('AR SALES'!$L$2:$L$2501,$L1397,'AR SALES'!$AD$2:$AD$2501,IF(""&amp;$F1397="4","OFF","ON"),'AR SALES'!$AF$2:$AF$2501,"Y")&gt;0,"","NO EXEMPTION"))),"")</f>
        <v/>
      </c>
    </row>
    <row r="1398">
      <c r="AT1398" s="2">
        <f>IF($L1398="","",IFERROR(INDEX('AR SALES'!$H$2:$H$2501,MATCH(""&amp;$L1398,'AR SALES'!$AE$2:$AE$2501,0)),""))</f>
        <v/>
      </c>
      <c r="AU1398" s="2">
        <f>IF($L1398="","",IF($A1398&lt;&gt;"GA","",IF($E1398="FULTON",IF(ISNUMBER(SEARCH("COLLEGE PARK",$AT1398)),"FULTON (COLLEGE PARK)",IF(ISNUMBER(SEARCH("HAPEVILLE",$AT1398)),"FULTON (HAPEVILLE)",IF(ISNUMBER(SEARCH("EAST POINT",$AT1398)),"FULTON (EAST POINT)",IF(ISNUMBER(SEARCH("ATLANTA",$AT1398)),"FULTON (ATL LIMITS)","FULTON")))),IF($E1398="DEKALB",IF(ISNUMBER(SEARCH("ATLANTA",$AT1398)),"DEKALB (ATL LIMITS)","DEKALB"),IF(AND($E1398="CLAYTON",ISNUMBER(SEARCH("COLLEGE PARK",$AT1398))),"CLAYTON (COLLEGE PARK)",$E1398)))))</f>
        <v/>
      </c>
      <c r="AV1398" s="2">
        <f>IF($L1398="","",IF(""&amp;$F1398="2","DIESEL",IF(OR(""&amp;$F1398="G",""&amp;$F1398="H"),"GAS","")))</f>
        <v/>
      </c>
      <c r="AW1398" s="2">
        <f>IF($AV1398="","",$R1398)</f>
        <v/>
      </c>
      <c r="AX1398" s="2">
        <f>IF($AV1398="","",IF($AB1398=0,$R1398,0))</f>
        <v/>
      </c>
      <c r="AY1398" s="2">
        <f>IF($AV1398="","",IF(AND($Z1398=0,COUNTIF('AR SALES'!$L$2:$L$2501,$L1398)=0),"YES",""))</f>
        <v/>
      </c>
      <c r="AZ1398" s="2">
        <f>IF($AV1398="","",IFERROR(VLOOKUP($AU1398,CODES!$A:$B,2,FALSE),"NO CODE"))</f>
        <v/>
      </c>
      <c r="BA1398" s="2">
        <f>IF(""&amp;$F1398&lt;&gt;"4","",IF($AY1398="YES","",IF(ROUND(SUMIFS($AE$2:$AE$4001,$L$2:$L$4001,$L1398,$F$2:$F$4001,"4")-SUMIFS('AR SALES'!$Y$2:$Y$2501,'AR SALES'!$L$2:$L$2501,$L1398,'AR SALES'!$AD$2:$AD$2501,"OFF"),2)=0,"","STALE")))</f>
        <v/>
      </c>
      <c r="BB1398" s="2">
        <f>IF(OR(""&amp;$F1398="2",""&amp;$F1398="4",""&amp;$F1398="G",""&amp;$F1398="H"),IF($AY1398="YES","",IF($AB1398&lt;&gt;0,"",IF(COUNTIFS('AR SALES'!$L$2:$L$2501,$L1398,'AR SALES'!$AD$2:$AD$2501,IF(""&amp;$F1398="4","OFF","ON"),'AR SALES'!$AF$2:$AF$2501,"Y")&gt;0,"","NO EXEMPTION"))),"")</f>
        <v/>
      </c>
    </row>
    <row r="1399">
      <c r="AT1399" s="2">
        <f>IF($L1399="","",IFERROR(INDEX('AR SALES'!$H$2:$H$2501,MATCH(""&amp;$L1399,'AR SALES'!$AE$2:$AE$2501,0)),""))</f>
        <v/>
      </c>
      <c r="AU1399" s="2">
        <f>IF($L1399="","",IF($A1399&lt;&gt;"GA","",IF($E1399="FULTON",IF(ISNUMBER(SEARCH("COLLEGE PARK",$AT1399)),"FULTON (COLLEGE PARK)",IF(ISNUMBER(SEARCH("HAPEVILLE",$AT1399)),"FULTON (HAPEVILLE)",IF(ISNUMBER(SEARCH("EAST POINT",$AT1399)),"FULTON (EAST POINT)",IF(ISNUMBER(SEARCH("ATLANTA",$AT1399)),"FULTON (ATL LIMITS)","FULTON")))),IF($E1399="DEKALB",IF(ISNUMBER(SEARCH("ATLANTA",$AT1399)),"DEKALB (ATL LIMITS)","DEKALB"),IF(AND($E1399="CLAYTON",ISNUMBER(SEARCH("COLLEGE PARK",$AT1399))),"CLAYTON (COLLEGE PARK)",$E1399)))))</f>
        <v/>
      </c>
      <c r="AV1399" s="2">
        <f>IF($L1399="","",IF(""&amp;$F1399="2","DIESEL",IF(OR(""&amp;$F1399="G",""&amp;$F1399="H"),"GAS","")))</f>
        <v/>
      </c>
      <c r="AW1399" s="2">
        <f>IF($AV1399="","",$R1399)</f>
        <v/>
      </c>
      <c r="AX1399" s="2">
        <f>IF($AV1399="","",IF($AB1399=0,$R1399,0))</f>
        <v/>
      </c>
      <c r="AY1399" s="2">
        <f>IF($AV1399="","",IF(AND($Z1399=0,COUNTIF('AR SALES'!$L$2:$L$2501,$L1399)=0),"YES",""))</f>
        <v/>
      </c>
      <c r="AZ1399" s="2">
        <f>IF($AV1399="","",IFERROR(VLOOKUP($AU1399,CODES!$A:$B,2,FALSE),"NO CODE"))</f>
        <v/>
      </c>
      <c r="BA1399" s="2">
        <f>IF(""&amp;$F1399&lt;&gt;"4","",IF($AY1399="YES","",IF(ROUND(SUMIFS($AE$2:$AE$4001,$L$2:$L$4001,$L1399,$F$2:$F$4001,"4")-SUMIFS('AR SALES'!$Y$2:$Y$2501,'AR SALES'!$L$2:$L$2501,$L1399,'AR SALES'!$AD$2:$AD$2501,"OFF"),2)=0,"","STALE")))</f>
        <v/>
      </c>
      <c r="BB1399" s="2">
        <f>IF(OR(""&amp;$F1399="2",""&amp;$F1399="4",""&amp;$F1399="G",""&amp;$F1399="H"),IF($AY1399="YES","",IF($AB1399&lt;&gt;0,"",IF(COUNTIFS('AR SALES'!$L$2:$L$2501,$L1399,'AR SALES'!$AD$2:$AD$2501,IF(""&amp;$F1399="4","OFF","ON"),'AR SALES'!$AF$2:$AF$2501,"Y")&gt;0,"","NO EXEMPTION"))),"")</f>
        <v/>
      </c>
    </row>
    <row r="1400">
      <c r="AT1400" s="2">
        <f>IF($L1400="","",IFERROR(INDEX('AR SALES'!$H$2:$H$2501,MATCH(""&amp;$L1400,'AR SALES'!$AE$2:$AE$2501,0)),""))</f>
        <v/>
      </c>
      <c r="AU1400" s="2">
        <f>IF($L1400="","",IF($A1400&lt;&gt;"GA","",IF($E1400="FULTON",IF(ISNUMBER(SEARCH("COLLEGE PARK",$AT1400)),"FULTON (COLLEGE PARK)",IF(ISNUMBER(SEARCH("HAPEVILLE",$AT1400)),"FULTON (HAPEVILLE)",IF(ISNUMBER(SEARCH("EAST POINT",$AT1400)),"FULTON (EAST POINT)",IF(ISNUMBER(SEARCH("ATLANTA",$AT1400)),"FULTON (ATL LIMITS)","FULTON")))),IF($E1400="DEKALB",IF(ISNUMBER(SEARCH("ATLANTA",$AT1400)),"DEKALB (ATL LIMITS)","DEKALB"),IF(AND($E1400="CLAYTON",ISNUMBER(SEARCH("COLLEGE PARK",$AT1400))),"CLAYTON (COLLEGE PARK)",$E1400)))))</f>
        <v/>
      </c>
      <c r="AV1400" s="2">
        <f>IF($L1400="","",IF(""&amp;$F1400="2","DIESEL",IF(OR(""&amp;$F1400="G",""&amp;$F1400="H"),"GAS","")))</f>
        <v/>
      </c>
      <c r="AW1400" s="2">
        <f>IF($AV1400="","",$R1400)</f>
        <v/>
      </c>
      <c r="AX1400" s="2">
        <f>IF($AV1400="","",IF($AB1400=0,$R1400,0))</f>
        <v/>
      </c>
      <c r="AY1400" s="2">
        <f>IF($AV1400="","",IF(AND($Z1400=0,COUNTIF('AR SALES'!$L$2:$L$2501,$L1400)=0),"YES",""))</f>
        <v/>
      </c>
      <c r="AZ1400" s="2">
        <f>IF($AV1400="","",IFERROR(VLOOKUP($AU1400,CODES!$A:$B,2,FALSE),"NO CODE"))</f>
        <v/>
      </c>
      <c r="BA1400" s="2">
        <f>IF(""&amp;$F1400&lt;&gt;"4","",IF($AY1400="YES","",IF(ROUND(SUMIFS($AE$2:$AE$4001,$L$2:$L$4001,$L1400,$F$2:$F$4001,"4")-SUMIFS('AR SALES'!$Y$2:$Y$2501,'AR SALES'!$L$2:$L$2501,$L1400,'AR SALES'!$AD$2:$AD$2501,"OFF"),2)=0,"","STALE")))</f>
        <v/>
      </c>
      <c r="BB1400" s="2">
        <f>IF(OR(""&amp;$F1400="2",""&amp;$F1400="4",""&amp;$F1400="G",""&amp;$F1400="H"),IF($AY1400="YES","",IF($AB1400&lt;&gt;0,"",IF(COUNTIFS('AR SALES'!$L$2:$L$2501,$L1400,'AR SALES'!$AD$2:$AD$2501,IF(""&amp;$F1400="4","OFF","ON"),'AR SALES'!$AF$2:$AF$2501,"Y")&gt;0,"","NO EXEMPTION"))),"")</f>
        <v/>
      </c>
    </row>
    <row r="1401">
      <c r="AT1401" s="2">
        <f>IF($L1401="","",IFERROR(INDEX('AR SALES'!$H$2:$H$2501,MATCH(""&amp;$L1401,'AR SALES'!$AE$2:$AE$2501,0)),""))</f>
        <v/>
      </c>
      <c r="AU1401" s="2">
        <f>IF($L1401="","",IF($A1401&lt;&gt;"GA","",IF($E1401="FULTON",IF(ISNUMBER(SEARCH("COLLEGE PARK",$AT1401)),"FULTON (COLLEGE PARK)",IF(ISNUMBER(SEARCH("HAPEVILLE",$AT1401)),"FULTON (HAPEVILLE)",IF(ISNUMBER(SEARCH("EAST POINT",$AT1401)),"FULTON (EAST POINT)",IF(ISNUMBER(SEARCH("ATLANTA",$AT1401)),"FULTON (ATL LIMITS)","FULTON")))),IF($E1401="DEKALB",IF(ISNUMBER(SEARCH("ATLANTA",$AT1401)),"DEKALB (ATL LIMITS)","DEKALB"),IF(AND($E1401="CLAYTON",ISNUMBER(SEARCH("COLLEGE PARK",$AT1401))),"CLAYTON (COLLEGE PARK)",$E1401)))))</f>
        <v/>
      </c>
      <c r="AV1401" s="2">
        <f>IF($L1401="","",IF(""&amp;$F1401="2","DIESEL",IF(OR(""&amp;$F1401="G",""&amp;$F1401="H"),"GAS","")))</f>
        <v/>
      </c>
      <c r="AW1401" s="2">
        <f>IF($AV1401="","",$R1401)</f>
        <v/>
      </c>
      <c r="AX1401" s="2">
        <f>IF($AV1401="","",IF($AB1401=0,$R1401,0))</f>
        <v/>
      </c>
      <c r="AY1401" s="2">
        <f>IF($AV1401="","",IF(AND($Z1401=0,COUNTIF('AR SALES'!$L$2:$L$2501,$L1401)=0),"YES",""))</f>
        <v/>
      </c>
      <c r="AZ1401" s="2">
        <f>IF($AV1401="","",IFERROR(VLOOKUP($AU1401,CODES!$A:$B,2,FALSE),"NO CODE"))</f>
        <v/>
      </c>
      <c r="BA1401" s="2">
        <f>IF(""&amp;$F1401&lt;&gt;"4","",IF($AY1401="YES","",IF(ROUND(SUMIFS($AE$2:$AE$4001,$L$2:$L$4001,$L1401,$F$2:$F$4001,"4")-SUMIFS('AR SALES'!$Y$2:$Y$2501,'AR SALES'!$L$2:$L$2501,$L1401,'AR SALES'!$AD$2:$AD$2501,"OFF"),2)=0,"","STALE")))</f>
        <v/>
      </c>
      <c r="BB1401" s="2">
        <f>IF(OR(""&amp;$F1401="2",""&amp;$F1401="4",""&amp;$F1401="G",""&amp;$F1401="H"),IF($AY1401="YES","",IF($AB1401&lt;&gt;0,"",IF(COUNTIFS('AR SALES'!$L$2:$L$2501,$L1401,'AR SALES'!$AD$2:$AD$2501,IF(""&amp;$F1401="4","OFF","ON"),'AR SALES'!$AF$2:$AF$2501,"Y")&gt;0,"","NO EXEMPTION"))),"")</f>
        <v/>
      </c>
    </row>
    <row r="1402">
      <c r="AT1402" s="2">
        <f>IF($L1402="","",IFERROR(INDEX('AR SALES'!$H$2:$H$2501,MATCH(""&amp;$L1402,'AR SALES'!$AE$2:$AE$2501,0)),""))</f>
        <v/>
      </c>
      <c r="AU1402" s="2">
        <f>IF($L1402="","",IF($A1402&lt;&gt;"GA","",IF($E1402="FULTON",IF(ISNUMBER(SEARCH("COLLEGE PARK",$AT1402)),"FULTON (COLLEGE PARK)",IF(ISNUMBER(SEARCH("HAPEVILLE",$AT1402)),"FULTON (HAPEVILLE)",IF(ISNUMBER(SEARCH("EAST POINT",$AT1402)),"FULTON (EAST POINT)",IF(ISNUMBER(SEARCH("ATLANTA",$AT1402)),"FULTON (ATL LIMITS)","FULTON")))),IF($E1402="DEKALB",IF(ISNUMBER(SEARCH("ATLANTA",$AT1402)),"DEKALB (ATL LIMITS)","DEKALB"),IF(AND($E1402="CLAYTON",ISNUMBER(SEARCH("COLLEGE PARK",$AT1402))),"CLAYTON (COLLEGE PARK)",$E1402)))))</f>
        <v/>
      </c>
      <c r="AV1402" s="2">
        <f>IF($L1402="","",IF(""&amp;$F1402="2","DIESEL",IF(OR(""&amp;$F1402="G",""&amp;$F1402="H"),"GAS","")))</f>
        <v/>
      </c>
      <c r="AW1402" s="2">
        <f>IF($AV1402="","",$R1402)</f>
        <v/>
      </c>
      <c r="AX1402" s="2">
        <f>IF($AV1402="","",IF($AB1402=0,$R1402,0))</f>
        <v/>
      </c>
      <c r="AY1402" s="2">
        <f>IF($AV1402="","",IF(AND($Z1402=0,COUNTIF('AR SALES'!$L$2:$L$2501,$L1402)=0),"YES",""))</f>
        <v/>
      </c>
      <c r="AZ1402" s="2">
        <f>IF($AV1402="","",IFERROR(VLOOKUP($AU1402,CODES!$A:$B,2,FALSE),"NO CODE"))</f>
        <v/>
      </c>
      <c r="BA1402" s="2">
        <f>IF(""&amp;$F1402&lt;&gt;"4","",IF($AY1402="YES","",IF(ROUND(SUMIFS($AE$2:$AE$4001,$L$2:$L$4001,$L1402,$F$2:$F$4001,"4")-SUMIFS('AR SALES'!$Y$2:$Y$2501,'AR SALES'!$L$2:$L$2501,$L1402,'AR SALES'!$AD$2:$AD$2501,"OFF"),2)=0,"","STALE")))</f>
        <v/>
      </c>
      <c r="BB1402" s="2">
        <f>IF(OR(""&amp;$F1402="2",""&amp;$F1402="4",""&amp;$F1402="G",""&amp;$F1402="H"),IF($AY1402="YES","",IF($AB1402&lt;&gt;0,"",IF(COUNTIFS('AR SALES'!$L$2:$L$2501,$L1402,'AR SALES'!$AD$2:$AD$2501,IF(""&amp;$F1402="4","OFF","ON"),'AR SALES'!$AF$2:$AF$2501,"Y")&gt;0,"","NO EXEMPTION"))),"")</f>
        <v/>
      </c>
    </row>
    <row r="1403">
      <c r="AT1403" s="2">
        <f>IF($L1403="","",IFERROR(INDEX('AR SALES'!$H$2:$H$2501,MATCH(""&amp;$L1403,'AR SALES'!$AE$2:$AE$2501,0)),""))</f>
        <v/>
      </c>
      <c r="AU1403" s="2">
        <f>IF($L1403="","",IF($A1403&lt;&gt;"GA","",IF($E1403="FULTON",IF(ISNUMBER(SEARCH("COLLEGE PARK",$AT1403)),"FULTON (COLLEGE PARK)",IF(ISNUMBER(SEARCH("HAPEVILLE",$AT1403)),"FULTON (HAPEVILLE)",IF(ISNUMBER(SEARCH("EAST POINT",$AT1403)),"FULTON (EAST POINT)",IF(ISNUMBER(SEARCH("ATLANTA",$AT1403)),"FULTON (ATL LIMITS)","FULTON")))),IF($E1403="DEKALB",IF(ISNUMBER(SEARCH("ATLANTA",$AT1403)),"DEKALB (ATL LIMITS)","DEKALB"),IF(AND($E1403="CLAYTON",ISNUMBER(SEARCH("COLLEGE PARK",$AT1403))),"CLAYTON (COLLEGE PARK)",$E1403)))))</f>
        <v/>
      </c>
      <c r="AV1403" s="2">
        <f>IF($L1403="","",IF(""&amp;$F1403="2","DIESEL",IF(OR(""&amp;$F1403="G",""&amp;$F1403="H"),"GAS","")))</f>
        <v/>
      </c>
      <c r="AW1403" s="2">
        <f>IF($AV1403="","",$R1403)</f>
        <v/>
      </c>
      <c r="AX1403" s="2">
        <f>IF($AV1403="","",IF($AB1403=0,$R1403,0))</f>
        <v/>
      </c>
      <c r="AY1403" s="2">
        <f>IF($AV1403="","",IF(AND($Z1403=0,COUNTIF('AR SALES'!$L$2:$L$2501,$L1403)=0),"YES",""))</f>
        <v/>
      </c>
      <c r="AZ1403" s="2">
        <f>IF($AV1403="","",IFERROR(VLOOKUP($AU1403,CODES!$A:$B,2,FALSE),"NO CODE"))</f>
        <v/>
      </c>
      <c r="BA1403" s="2">
        <f>IF(""&amp;$F1403&lt;&gt;"4","",IF($AY1403="YES","",IF(ROUND(SUMIFS($AE$2:$AE$4001,$L$2:$L$4001,$L1403,$F$2:$F$4001,"4")-SUMIFS('AR SALES'!$Y$2:$Y$2501,'AR SALES'!$L$2:$L$2501,$L1403,'AR SALES'!$AD$2:$AD$2501,"OFF"),2)=0,"","STALE")))</f>
        <v/>
      </c>
      <c r="BB1403" s="2">
        <f>IF(OR(""&amp;$F1403="2",""&amp;$F1403="4",""&amp;$F1403="G",""&amp;$F1403="H"),IF($AY1403="YES","",IF($AB1403&lt;&gt;0,"",IF(COUNTIFS('AR SALES'!$L$2:$L$2501,$L1403,'AR SALES'!$AD$2:$AD$2501,IF(""&amp;$F1403="4","OFF","ON"),'AR SALES'!$AF$2:$AF$2501,"Y")&gt;0,"","NO EXEMPTION"))),"")</f>
        <v/>
      </c>
    </row>
    <row r="1404">
      <c r="AT1404" s="2">
        <f>IF($L1404="","",IFERROR(INDEX('AR SALES'!$H$2:$H$2501,MATCH(""&amp;$L1404,'AR SALES'!$AE$2:$AE$2501,0)),""))</f>
        <v/>
      </c>
      <c r="AU1404" s="2">
        <f>IF($L1404="","",IF($A1404&lt;&gt;"GA","",IF($E1404="FULTON",IF(ISNUMBER(SEARCH("COLLEGE PARK",$AT1404)),"FULTON (COLLEGE PARK)",IF(ISNUMBER(SEARCH("HAPEVILLE",$AT1404)),"FULTON (HAPEVILLE)",IF(ISNUMBER(SEARCH("EAST POINT",$AT1404)),"FULTON (EAST POINT)",IF(ISNUMBER(SEARCH("ATLANTA",$AT1404)),"FULTON (ATL LIMITS)","FULTON")))),IF($E1404="DEKALB",IF(ISNUMBER(SEARCH("ATLANTA",$AT1404)),"DEKALB (ATL LIMITS)","DEKALB"),IF(AND($E1404="CLAYTON",ISNUMBER(SEARCH("COLLEGE PARK",$AT1404))),"CLAYTON (COLLEGE PARK)",$E1404)))))</f>
        <v/>
      </c>
      <c r="AV1404" s="2">
        <f>IF($L1404="","",IF(""&amp;$F1404="2","DIESEL",IF(OR(""&amp;$F1404="G",""&amp;$F1404="H"),"GAS","")))</f>
        <v/>
      </c>
      <c r="AW1404" s="2">
        <f>IF($AV1404="","",$R1404)</f>
        <v/>
      </c>
      <c r="AX1404" s="2">
        <f>IF($AV1404="","",IF($AB1404=0,$R1404,0))</f>
        <v/>
      </c>
      <c r="AY1404" s="2">
        <f>IF($AV1404="","",IF(AND($Z1404=0,COUNTIF('AR SALES'!$L$2:$L$2501,$L1404)=0),"YES",""))</f>
        <v/>
      </c>
      <c r="AZ1404" s="2">
        <f>IF($AV1404="","",IFERROR(VLOOKUP($AU1404,CODES!$A:$B,2,FALSE),"NO CODE"))</f>
        <v/>
      </c>
      <c r="BA1404" s="2">
        <f>IF(""&amp;$F1404&lt;&gt;"4","",IF($AY1404="YES","",IF(ROUND(SUMIFS($AE$2:$AE$4001,$L$2:$L$4001,$L1404,$F$2:$F$4001,"4")-SUMIFS('AR SALES'!$Y$2:$Y$2501,'AR SALES'!$L$2:$L$2501,$L1404,'AR SALES'!$AD$2:$AD$2501,"OFF"),2)=0,"","STALE")))</f>
        <v/>
      </c>
      <c r="BB1404" s="2">
        <f>IF(OR(""&amp;$F1404="2",""&amp;$F1404="4",""&amp;$F1404="G",""&amp;$F1404="H"),IF($AY1404="YES","",IF($AB1404&lt;&gt;0,"",IF(COUNTIFS('AR SALES'!$L$2:$L$2501,$L1404,'AR SALES'!$AD$2:$AD$2501,IF(""&amp;$F1404="4","OFF","ON"),'AR SALES'!$AF$2:$AF$2501,"Y")&gt;0,"","NO EXEMPTION"))),"")</f>
        <v/>
      </c>
    </row>
    <row r="1405">
      <c r="AT1405" s="2">
        <f>IF($L1405="","",IFERROR(INDEX('AR SALES'!$H$2:$H$2501,MATCH(""&amp;$L1405,'AR SALES'!$AE$2:$AE$2501,0)),""))</f>
        <v/>
      </c>
      <c r="AU1405" s="2">
        <f>IF($L1405="","",IF($A1405&lt;&gt;"GA","",IF($E1405="FULTON",IF(ISNUMBER(SEARCH("COLLEGE PARK",$AT1405)),"FULTON (COLLEGE PARK)",IF(ISNUMBER(SEARCH("HAPEVILLE",$AT1405)),"FULTON (HAPEVILLE)",IF(ISNUMBER(SEARCH("EAST POINT",$AT1405)),"FULTON (EAST POINT)",IF(ISNUMBER(SEARCH("ATLANTA",$AT1405)),"FULTON (ATL LIMITS)","FULTON")))),IF($E1405="DEKALB",IF(ISNUMBER(SEARCH("ATLANTA",$AT1405)),"DEKALB (ATL LIMITS)","DEKALB"),IF(AND($E1405="CLAYTON",ISNUMBER(SEARCH("COLLEGE PARK",$AT1405))),"CLAYTON (COLLEGE PARK)",$E1405)))))</f>
        <v/>
      </c>
      <c r="AV1405" s="2">
        <f>IF($L1405="","",IF(""&amp;$F1405="2","DIESEL",IF(OR(""&amp;$F1405="G",""&amp;$F1405="H"),"GAS","")))</f>
        <v/>
      </c>
      <c r="AW1405" s="2">
        <f>IF($AV1405="","",$R1405)</f>
        <v/>
      </c>
      <c r="AX1405" s="2">
        <f>IF($AV1405="","",IF($AB1405=0,$R1405,0))</f>
        <v/>
      </c>
      <c r="AY1405" s="2">
        <f>IF($AV1405="","",IF(AND($Z1405=0,COUNTIF('AR SALES'!$L$2:$L$2501,$L1405)=0),"YES",""))</f>
        <v/>
      </c>
      <c r="AZ1405" s="2">
        <f>IF($AV1405="","",IFERROR(VLOOKUP($AU1405,CODES!$A:$B,2,FALSE),"NO CODE"))</f>
        <v/>
      </c>
      <c r="BA1405" s="2">
        <f>IF(""&amp;$F1405&lt;&gt;"4","",IF($AY1405="YES","",IF(ROUND(SUMIFS($AE$2:$AE$4001,$L$2:$L$4001,$L1405,$F$2:$F$4001,"4")-SUMIFS('AR SALES'!$Y$2:$Y$2501,'AR SALES'!$L$2:$L$2501,$L1405,'AR SALES'!$AD$2:$AD$2501,"OFF"),2)=0,"","STALE")))</f>
        <v/>
      </c>
      <c r="BB1405" s="2">
        <f>IF(OR(""&amp;$F1405="2",""&amp;$F1405="4",""&amp;$F1405="G",""&amp;$F1405="H"),IF($AY1405="YES","",IF($AB1405&lt;&gt;0,"",IF(COUNTIFS('AR SALES'!$L$2:$L$2501,$L1405,'AR SALES'!$AD$2:$AD$2501,IF(""&amp;$F1405="4","OFF","ON"),'AR SALES'!$AF$2:$AF$2501,"Y")&gt;0,"","NO EXEMPTION"))),"")</f>
        <v/>
      </c>
    </row>
    <row r="1406">
      <c r="AT1406" s="2">
        <f>IF($L1406="","",IFERROR(INDEX('AR SALES'!$H$2:$H$2501,MATCH(""&amp;$L1406,'AR SALES'!$AE$2:$AE$2501,0)),""))</f>
        <v/>
      </c>
      <c r="AU1406" s="2">
        <f>IF($L1406="","",IF($A1406&lt;&gt;"GA","",IF($E1406="FULTON",IF(ISNUMBER(SEARCH("COLLEGE PARK",$AT1406)),"FULTON (COLLEGE PARK)",IF(ISNUMBER(SEARCH("HAPEVILLE",$AT1406)),"FULTON (HAPEVILLE)",IF(ISNUMBER(SEARCH("EAST POINT",$AT1406)),"FULTON (EAST POINT)",IF(ISNUMBER(SEARCH("ATLANTA",$AT1406)),"FULTON (ATL LIMITS)","FULTON")))),IF($E1406="DEKALB",IF(ISNUMBER(SEARCH("ATLANTA",$AT1406)),"DEKALB (ATL LIMITS)","DEKALB"),IF(AND($E1406="CLAYTON",ISNUMBER(SEARCH("COLLEGE PARK",$AT1406))),"CLAYTON (COLLEGE PARK)",$E1406)))))</f>
        <v/>
      </c>
      <c r="AV1406" s="2">
        <f>IF($L1406="","",IF(""&amp;$F1406="2","DIESEL",IF(OR(""&amp;$F1406="G",""&amp;$F1406="H"),"GAS","")))</f>
        <v/>
      </c>
      <c r="AW1406" s="2">
        <f>IF($AV1406="","",$R1406)</f>
        <v/>
      </c>
      <c r="AX1406" s="2">
        <f>IF($AV1406="","",IF($AB1406=0,$R1406,0))</f>
        <v/>
      </c>
      <c r="AY1406" s="2">
        <f>IF($AV1406="","",IF(AND($Z1406=0,COUNTIF('AR SALES'!$L$2:$L$2501,$L1406)=0),"YES",""))</f>
        <v/>
      </c>
      <c r="AZ1406" s="2">
        <f>IF($AV1406="","",IFERROR(VLOOKUP($AU1406,CODES!$A:$B,2,FALSE),"NO CODE"))</f>
        <v/>
      </c>
      <c r="BA1406" s="2">
        <f>IF(""&amp;$F1406&lt;&gt;"4","",IF($AY1406="YES","",IF(ROUND(SUMIFS($AE$2:$AE$4001,$L$2:$L$4001,$L1406,$F$2:$F$4001,"4")-SUMIFS('AR SALES'!$Y$2:$Y$2501,'AR SALES'!$L$2:$L$2501,$L1406,'AR SALES'!$AD$2:$AD$2501,"OFF"),2)=0,"","STALE")))</f>
        <v/>
      </c>
      <c r="BB1406" s="2">
        <f>IF(OR(""&amp;$F1406="2",""&amp;$F1406="4",""&amp;$F1406="G",""&amp;$F1406="H"),IF($AY1406="YES","",IF($AB1406&lt;&gt;0,"",IF(COUNTIFS('AR SALES'!$L$2:$L$2501,$L1406,'AR SALES'!$AD$2:$AD$2501,IF(""&amp;$F1406="4","OFF","ON"),'AR SALES'!$AF$2:$AF$2501,"Y")&gt;0,"","NO EXEMPTION"))),"")</f>
        <v/>
      </c>
    </row>
    <row r="1407">
      <c r="AT1407" s="2">
        <f>IF($L1407="","",IFERROR(INDEX('AR SALES'!$H$2:$H$2501,MATCH(""&amp;$L1407,'AR SALES'!$AE$2:$AE$2501,0)),""))</f>
        <v/>
      </c>
      <c r="AU1407" s="2">
        <f>IF($L1407="","",IF($A1407&lt;&gt;"GA","",IF($E1407="FULTON",IF(ISNUMBER(SEARCH("COLLEGE PARK",$AT1407)),"FULTON (COLLEGE PARK)",IF(ISNUMBER(SEARCH("HAPEVILLE",$AT1407)),"FULTON (HAPEVILLE)",IF(ISNUMBER(SEARCH("EAST POINT",$AT1407)),"FULTON (EAST POINT)",IF(ISNUMBER(SEARCH("ATLANTA",$AT1407)),"FULTON (ATL LIMITS)","FULTON")))),IF($E1407="DEKALB",IF(ISNUMBER(SEARCH("ATLANTA",$AT1407)),"DEKALB (ATL LIMITS)","DEKALB"),IF(AND($E1407="CLAYTON",ISNUMBER(SEARCH("COLLEGE PARK",$AT1407))),"CLAYTON (COLLEGE PARK)",$E1407)))))</f>
        <v/>
      </c>
      <c r="AV1407" s="2">
        <f>IF($L1407="","",IF(""&amp;$F1407="2","DIESEL",IF(OR(""&amp;$F1407="G",""&amp;$F1407="H"),"GAS","")))</f>
        <v/>
      </c>
      <c r="AW1407" s="2">
        <f>IF($AV1407="","",$R1407)</f>
        <v/>
      </c>
      <c r="AX1407" s="2">
        <f>IF($AV1407="","",IF($AB1407=0,$R1407,0))</f>
        <v/>
      </c>
      <c r="AY1407" s="2">
        <f>IF($AV1407="","",IF(AND($Z1407=0,COUNTIF('AR SALES'!$L$2:$L$2501,$L1407)=0),"YES",""))</f>
        <v/>
      </c>
      <c r="AZ1407" s="2">
        <f>IF($AV1407="","",IFERROR(VLOOKUP($AU1407,CODES!$A:$B,2,FALSE),"NO CODE"))</f>
        <v/>
      </c>
      <c r="BA1407" s="2">
        <f>IF(""&amp;$F1407&lt;&gt;"4","",IF($AY1407="YES","",IF(ROUND(SUMIFS($AE$2:$AE$4001,$L$2:$L$4001,$L1407,$F$2:$F$4001,"4")-SUMIFS('AR SALES'!$Y$2:$Y$2501,'AR SALES'!$L$2:$L$2501,$L1407,'AR SALES'!$AD$2:$AD$2501,"OFF"),2)=0,"","STALE")))</f>
        <v/>
      </c>
      <c r="BB1407" s="2">
        <f>IF(OR(""&amp;$F1407="2",""&amp;$F1407="4",""&amp;$F1407="G",""&amp;$F1407="H"),IF($AY1407="YES","",IF($AB1407&lt;&gt;0,"",IF(COUNTIFS('AR SALES'!$L$2:$L$2501,$L1407,'AR SALES'!$AD$2:$AD$2501,IF(""&amp;$F1407="4","OFF","ON"),'AR SALES'!$AF$2:$AF$2501,"Y")&gt;0,"","NO EXEMPTION"))),"")</f>
        <v/>
      </c>
    </row>
    <row r="1408">
      <c r="AT1408" s="2">
        <f>IF($L1408="","",IFERROR(INDEX('AR SALES'!$H$2:$H$2501,MATCH(""&amp;$L1408,'AR SALES'!$AE$2:$AE$2501,0)),""))</f>
        <v/>
      </c>
      <c r="AU1408" s="2">
        <f>IF($L1408="","",IF($A1408&lt;&gt;"GA","",IF($E1408="FULTON",IF(ISNUMBER(SEARCH("COLLEGE PARK",$AT1408)),"FULTON (COLLEGE PARK)",IF(ISNUMBER(SEARCH("HAPEVILLE",$AT1408)),"FULTON (HAPEVILLE)",IF(ISNUMBER(SEARCH("EAST POINT",$AT1408)),"FULTON (EAST POINT)",IF(ISNUMBER(SEARCH("ATLANTA",$AT1408)),"FULTON (ATL LIMITS)","FULTON")))),IF($E1408="DEKALB",IF(ISNUMBER(SEARCH("ATLANTA",$AT1408)),"DEKALB (ATL LIMITS)","DEKALB"),IF(AND($E1408="CLAYTON",ISNUMBER(SEARCH("COLLEGE PARK",$AT1408))),"CLAYTON (COLLEGE PARK)",$E1408)))))</f>
        <v/>
      </c>
      <c r="AV1408" s="2">
        <f>IF($L1408="","",IF(""&amp;$F1408="2","DIESEL",IF(OR(""&amp;$F1408="G",""&amp;$F1408="H"),"GAS","")))</f>
        <v/>
      </c>
      <c r="AW1408" s="2">
        <f>IF($AV1408="","",$R1408)</f>
        <v/>
      </c>
      <c r="AX1408" s="2">
        <f>IF($AV1408="","",IF($AB1408=0,$R1408,0))</f>
        <v/>
      </c>
      <c r="AY1408" s="2">
        <f>IF($AV1408="","",IF(AND($Z1408=0,COUNTIF('AR SALES'!$L$2:$L$2501,$L1408)=0),"YES",""))</f>
        <v/>
      </c>
      <c r="AZ1408" s="2">
        <f>IF($AV1408="","",IFERROR(VLOOKUP($AU1408,CODES!$A:$B,2,FALSE),"NO CODE"))</f>
        <v/>
      </c>
      <c r="BA1408" s="2">
        <f>IF(""&amp;$F1408&lt;&gt;"4","",IF($AY1408="YES","",IF(ROUND(SUMIFS($AE$2:$AE$4001,$L$2:$L$4001,$L1408,$F$2:$F$4001,"4")-SUMIFS('AR SALES'!$Y$2:$Y$2501,'AR SALES'!$L$2:$L$2501,$L1408,'AR SALES'!$AD$2:$AD$2501,"OFF"),2)=0,"","STALE")))</f>
        <v/>
      </c>
      <c r="BB1408" s="2">
        <f>IF(OR(""&amp;$F1408="2",""&amp;$F1408="4",""&amp;$F1408="G",""&amp;$F1408="H"),IF($AY1408="YES","",IF($AB1408&lt;&gt;0,"",IF(COUNTIFS('AR SALES'!$L$2:$L$2501,$L1408,'AR SALES'!$AD$2:$AD$2501,IF(""&amp;$F1408="4","OFF","ON"),'AR SALES'!$AF$2:$AF$2501,"Y")&gt;0,"","NO EXEMPTION"))),"")</f>
        <v/>
      </c>
    </row>
    <row r="1409">
      <c r="AT1409" s="2">
        <f>IF($L1409="","",IFERROR(INDEX('AR SALES'!$H$2:$H$2501,MATCH(""&amp;$L1409,'AR SALES'!$AE$2:$AE$2501,0)),""))</f>
        <v/>
      </c>
      <c r="AU1409" s="2">
        <f>IF($L1409="","",IF($A1409&lt;&gt;"GA","",IF($E1409="FULTON",IF(ISNUMBER(SEARCH("COLLEGE PARK",$AT1409)),"FULTON (COLLEGE PARK)",IF(ISNUMBER(SEARCH("HAPEVILLE",$AT1409)),"FULTON (HAPEVILLE)",IF(ISNUMBER(SEARCH("EAST POINT",$AT1409)),"FULTON (EAST POINT)",IF(ISNUMBER(SEARCH("ATLANTA",$AT1409)),"FULTON (ATL LIMITS)","FULTON")))),IF($E1409="DEKALB",IF(ISNUMBER(SEARCH("ATLANTA",$AT1409)),"DEKALB (ATL LIMITS)","DEKALB"),IF(AND($E1409="CLAYTON",ISNUMBER(SEARCH("COLLEGE PARK",$AT1409))),"CLAYTON (COLLEGE PARK)",$E1409)))))</f>
        <v/>
      </c>
      <c r="AV1409" s="2">
        <f>IF($L1409="","",IF(""&amp;$F1409="2","DIESEL",IF(OR(""&amp;$F1409="G",""&amp;$F1409="H"),"GAS","")))</f>
        <v/>
      </c>
      <c r="AW1409" s="2">
        <f>IF($AV1409="","",$R1409)</f>
        <v/>
      </c>
      <c r="AX1409" s="2">
        <f>IF($AV1409="","",IF($AB1409=0,$R1409,0))</f>
        <v/>
      </c>
      <c r="AY1409" s="2">
        <f>IF($AV1409="","",IF(AND($Z1409=0,COUNTIF('AR SALES'!$L$2:$L$2501,$L1409)=0),"YES",""))</f>
        <v/>
      </c>
      <c r="AZ1409" s="2">
        <f>IF($AV1409="","",IFERROR(VLOOKUP($AU1409,CODES!$A:$B,2,FALSE),"NO CODE"))</f>
        <v/>
      </c>
      <c r="BA1409" s="2">
        <f>IF(""&amp;$F1409&lt;&gt;"4","",IF($AY1409="YES","",IF(ROUND(SUMIFS($AE$2:$AE$4001,$L$2:$L$4001,$L1409,$F$2:$F$4001,"4")-SUMIFS('AR SALES'!$Y$2:$Y$2501,'AR SALES'!$L$2:$L$2501,$L1409,'AR SALES'!$AD$2:$AD$2501,"OFF"),2)=0,"","STALE")))</f>
        <v/>
      </c>
      <c r="BB1409" s="2">
        <f>IF(OR(""&amp;$F1409="2",""&amp;$F1409="4",""&amp;$F1409="G",""&amp;$F1409="H"),IF($AY1409="YES","",IF($AB1409&lt;&gt;0,"",IF(COUNTIFS('AR SALES'!$L$2:$L$2501,$L1409,'AR SALES'!$AD$2:$AD$2501,IF(""&amp;$F1409="4","OFF","ON"),'AR SALES'!$AF$2:$AF$2501,"Y")&gt;0,"","NO EXEMPTION"))),"")</f>
        <v/>
      </c>
    </row>
    <row r="1410">
      <c r="AT1410" s="2">
        <f>IF($L1410="","",IFERROR(INDEX('AR SALES'!$H$2:$H$2501,MATCH(""&amp;$L1410,'AR SALES'!$AE$2:$AE$2501,0)),""))</f>
        <v/>
      </c>
      <c r="AU1410" s="2">
        <f>IF($L1410="","",IF($A1410&lt;&gt;"GA","",IF($E1410="FULTON",IF(ISNUMBER(SEARCH("COLLEGE PARK",$AT1410)),"FULTON (COLLEGE PARK)",IF(ISNUMBER(SEARCH("HAPEVILLE",$AT1410)),"FULTON (HAPEVILLE)",IF(ISNUMBER(SEARCH("EAST POINT",$AT1410)),"FULTON (EAST POINT)",IF(ISNUMBER(SEARCH("ATLANTA",$AT1410)),"FULTON (ATL LIMITS)","FULTON")))),IF($E1410="DEKALB",IF(ISNUMBER(SEARCH("ATLANTA",$AT1410)),"DEKALB (ATL LIMITS)","DEKALB"),IF(AND($E1410="CLAYTON",ISNUMBER(SEARCH("COLLEGE PARK",$AT1410))),"CLAYTON (COLLEGE PARK)",$E1410)))))</f>
        <v/>
      </c>
      <c r="AV1410" s="2">
        <f>IF($L1410="","",IF(""&amp;$F1410="2","DIESEL",IF(OR(""&amp;$F1410="G",""&amp;$F1410="H"),"GAS","")))</f>
        <v/>
      </c>
      <c r="AW1410" s="2">
        <f>IF($AV1410="","",$R1410)</f>
        <v/>
      </c>
      <c r="AX1410" s="2">
        <f>IF($AV1410="","",IF($AB1410=0,$R1410,0))</f>
        <v/>
      </c>
      <c r="AY1410" s="2">
        <f>IF($AV1410="","",IF(AND($Z1410=0,COUNTIF('AR SALES'!$L$2:$L$2501,$L1410)=0),"YES",""))</f>
        <v/>
      </c>
      <c r="AZ1410" s="2">
        <f>IF($AV1410="","",IFERROR(VLOOKUP($AU1410,CODES!$A:$B,2,FALSE),"NO CODE"))</f>
        <v/>
      </c>
      <c r="BA1410" s="2">
        <f>IF(""&amp;$F1410&lt;&gt;"4","",IF($AY1410="YES","",IF(ROUND(SUMIFS($AE$2:$AE$4001,$L$2:$L$4001,$L1410,$F$2:$F$4001,"4")-SUMIFS('AR SALES'!$Y$2:$Y$2501,'AR SALES'!$L$2:$L$2501,$L1410,'AR SALES'!$AD$2:$AD$2501,"OFF"),2)=0,"","STALE")))</f>
        <v/>
      </c>
      <c r="BB1410" s="2">
        <f>IF(OR(""&amp;$F1410="2",""&amp;$F1410="4",""&amp;$F1410="G",""&amp;$F1410="H"),IF($AY1410="YES","",IF($AB1410&lt;&gt;0,"",IF(COUNTIFS('AR SALES'!$L$2:$L$2501,$L1410,'AR SALES'!$AD$2:$AD$2501,IF(""&amp;$F1410="4","OFF","ON"),'AR SALES'!$AF$2:$AF$2501,"Y")&gt;0,"","NO EXEMPTION"))),"")</f>
        <v/>
      </c>
    </row>
    <row r="1411">
      <c r="AT1411" s="2">
        <f>IF($L1411="","",IFERROR(INDEX('AR SALES'!$H$2:$H$2501,MATCH(""&amp;$L1411,'AR SALES'!$AE$2:$AE$2501,0)),""))</f>
        <v/>
      </c>
      <c r="AU1411" s="2">
        <f>IF($L1411="","",IF($A1411&lt;&gt;"GA","",IF($E1411="FULTON",IF(ISNUMBER(SEARCH("COLLEGE PARK",$AT1411)),"FULTON (COLLEGE PARK)",IF(ISNUMBER(SEARCH("HAPEVILLE",$AT1411)),"FULTON (HAPEVILLE)",IF(ISNUMBER(SEARCH("EAST POINT",$AT1411)),"FULTON (EAST POINT)",IF(ISNUMBER(SEARCH("ATLANTA",$AT1411)),"FULTON (ATL LIMITS)","FULTON")))),IF($E1411="DEKALB",IF(ISNUMBER(SEARCH("ATLANTA",$AT1411)),"DEKALB (ATL LIMITS)","DEKALB"),IF(AND($E1411="CLAYTON",ISNUMBER(SEARCH("COLLEGE PARK",$AT1411))),"CLAYTON (COLLEGE PARK)",$E1411)))))</f>
        <v/>
      </c>
      <c r="AV1411" s="2">
        <f>IF($L1411="","",IF(""&amp;$F1411="2","DIESEL",IF(OR(""&amp;$F1411="G",""&amp;$F1411="H"),"GAS","")))</f>
        <v/>
      </c>
      <c r="AW1411" s="2">
        <f>IF($AV1411="","",$R1411)</f>
        <v/>
      </c>
      <c r="AX1411" s="2">
        <f>IF($AV1411="","",IF($AB1411=0,$R1411,0))</f>
        <v/>
      </c>
      <c r="AY1411" s="2">
        <f>IF($AV1411="","",IF(AND($Z1411=0,COUNTIF('AR SALES'!$L$2:$L$2501,$L1411)=0),"YES",""))</f>
        <v/>
      </c>
      <c r="AZ1411" s="2">
        <f>IF($AV1411="","",IFERROR(VLOOKUP($AU1411,CODES!$A:$B,2,FALSE),"NO CODE"))</f>
        <v/>
      </c>
      <c r="BA1411" s="2">
        <f>IF(""&amp;$F1411&lt;&gt;"4","",IF($AY1411="YES","",IF(ROUND(SUMIFS($AE$2:$AE$4001,$L$2:$L$4001,$L1411,$F$2:$F$4001,"4")-SUMIFS('AR SALES'!$Y$2:$Y$2501,'AR SALES'!$L$2:$L$2501,$L1411,'AR SALES'!$AD$2:$AD$2501,"OFF"),2)=0,"","STALE")))</f>
        <v/>
      </c>
      <c r="BB1411" s="2">
        <f>IF(OR(""&amp;$F1411="2",""&amp;$F1411="4",""&amp;$F1411="G",""&amp;$F1411="H"),IF($AY1411="YES","",IF($AB1411&lt;&gt;0,"",IF(COUNTIFS('AR SALES'!$L$2:$L$2501,$L1411,'AR SALES'!$AD$2:$AD$2501,IF(""&amp;$F1411="4","OFF","ON"),'AR SALES'!$AF$2:$AF$2501,"Y")&gt;0,"","NO EXEMPTION"))),"")</f>
        <v/>
      </c>
    </row>
    <row r="1412">
      <c r="AT1412" s="2">
        <f>IF($L1412="","",IFERROR(INDEX('AR SALES'!$H$2:$H$2501,MATCH(""&amp;$L1412,'AR SALES'!$AE$2:$AE$2501,0)),""))</f>
        <v/>
      </c>
      <c r="AU1412" s="2">
        <f>IF($L1412="","",IF($A1412&lt;&gt;"GA","",IF($E1412="FULTON",IF(ISNUMBER(SEARCH("COLLEGE PARK",$AT1412)),"FULTON (COLLEGE PARK)",IF(ISNUMBER(SEARCH("HAPEVILLE",$AT1412)),"FULTON (HAPEVILLE)",IF(ISNUMBER(SEARCH("EAST POINT",$AT1412)),"FULTON (EAST POINT)",IF(ISNUMBER(SEARCH("ATLANTA",$AT1412)),"FULTON (ATL LIMITS)","FULTON")))),IF($E1412="DEKALB",IF(ISNUMBER(SEARCH("ATLANTA",$AT1412)),"DEKALB (ATL LIMITS)","DEKALB"),IF(AND($E1412="CLAYTON",ISNUMBER(SEARCH("COLLEGE PARK",$AT1412))),"CLAYTON (COLLEGE PARK)",$E1412)))))</f>
        <v/>
      </c>
      <c r="AV1412" s="2">
        <f>IF($L1412="","",IF(""&amp;$F1412="2","DIESEL",IF(OR(""&amp;$F1412="G",""&amp;$F1412="H"),"GAS","")))</f>
        <v/>
      </c>
      <c r="AW1412" s="2">
        <f>IF($AV1412="","",$R1412)</f>
        <v/>
      </c>
      <c r="AX1412" s="2">
        <f>IF($AV1412="","",IF($AB1412=0,$R1412,0))</f>
        <v/>
      </c>
      <c r="AY1412" s="2">
        <f>IF($AV1412="","",IF(AND($Z1412=0,COUNTIF('AR SALES'!$L$2:$L$2501,$L1412)=0),"YES",""))</f>
        <v/>
      </c>
      <c r="AZ1412" s="2">
        <f>IF($AV1412="","",IFERROR(VLOOKUP($AU1412,CODES!$A:$B,2,FALSE),"NO CODE"))</f>
        <v/>
      </c>
      <c r="BA1412" s="2">
        <f>IF(""&amp;$F1412&lt;&gt;"4","",IF($AY1412="YES","",IF(ROUND(SUMIFS($AE$2:$AE$4001,$L$2:$L$4001,$L1412,$F$2:$F$4001,"4")-SUMIFS('AR SALES'!$Y$2:$Y$2501,'AR SALES'!$L$2:$L$2501,$L1412,'AR SALES'!$AD$2:$AD$2501,"OFF"),2)=0,"","STALE")))</f>
        <v/>
      </c>
      <c r="BB1412" s="2">
        <f>IF(OR(""&amp;$F1412="2",""&amp;$F1412="4",""&amp;$F1412="G",""&amp;$F1412="H"),IF($AY1412="YES","",IF($AB1412&lt;&gt;0,"",IF(COUNTIFS('AR SALES'!$L$2:$L$2501,$L1412,'AR SALES'!$AD$2:$AD$2501,IF(""&amp;$F1412="4","OFF","ON"),'AR SALES'!$AF$2:$AF$2501,"Y")&gt;0,"","NO EXEMPTION"))),"")</f>
        <v/>
      </c>
    </row>
    <row r="1413">
      <c r="AT1413" s="2">
        <f>IF($L1413="","",IFERROR(INDEX('AR SALES'!$H$2:$H$2501,MATCH(""&amp;$L1413,'AR SALES'!$AE$2:$AE$2501,0)),""))</f>
        <v/>
      </c>
      <c r="AU1413" s="2">
        <f>IF($L1413="","",IF($A1413&lt;&gt;"GA","",IF($E1413="FULTON",IF(ISNUMBER(SEARCH("COLLEGE PARK",$AT1413)),"FULTON (COLLEGE PARK)",IF(ISNUMBER(SEARCH("HAPEVILLE",$AT1413)),"FULTON (HAPEVILLE)",IF(ISNUMBER(SEARCH("EAST POINT",$AT1413)),"FULTON (EAST POINT)",IF(ISNUMBER(SEARCH("ATLANTA",$AT1413)),"FULTON (ATL LIMITS)","FULTON")))),IF($E1413="DEKALB",IF(ISNUMBER(SEARCH("ATLANTA",$AT1413)),"DEKALB (ATL LIMITS)","DEKALB"),IF(AND($E1413="CLAYTON",ISNUMBER(SEARCH("COLLEGE PARK",$AT1413))),"CLAYTON (COLLEGE PARK)",$E1413)))))</f>
        <v/>
      </c>
      <c r="AV1413" s="2">
        <f>IF($L1413="","",IF(""&amp;$F1413="2","DIESEL",IF(OR(""&amp;$F1413="G",""&amp;$F1413="H"),"GAS","")))</f>
        <v/>
      </c>
      <c r="AW1413" s="2">
        <f>IF($AV1413="","",$R1413)</f>
        <v/>
      </c>
      <c r="AX1413" s="2">
        <f>IF($AV1413="","",IF($AB1413=0,$R1413,0))</f>
        <v/>
      </c>
      <c r="AY1413" s="2">
        <f>IF($AV1413="","",IF(AND($Z1413=0,COUNTIF('AR SALES'!$L$2:$L$2501,$L1413)=0),"YES",""))</f>
        <v/>
      </c>
      <c r="AZ1413" s="2">
        <f>IF($AV1413="","",IFERROR(VLOOKUP($AU1413,CODES!$A:$B,2,FALSE),"NO CODE"))</f>
        <v/>
      </c>
      <c r="BA1413" s="2">
        <f>IF(""&amp;$F1413&lt;&gt;"4","",IF($AY1413="YES","",IF(ROUND(SUMIFS($AE$2:$AE$4001,$L$2:$L$4001,$L1413,$F$2:$F$4001,"4")-SUMIFS('AR SALES'!$Y$2:$Y$2501,'AR SALES'!$L$2:$L$2501,$L1413,'AR SALES'!$AD$2:$AD$2501,"OFF"),2)=0,"","STALE")))</f>
        <v/>
      </c>
      <c r="BB1413" s="2">
        <f>IF(OR(""&amp;$F1413="2",""&amp;$F1413="4",""&amp;$F1413="G",""&amp;$F1413="H"),IF($AY1413="YES","",IF($AB1413&lt;&gt;0,"",IF(COUNTIFS('AR SALES'!$L$2:$L$2501,$L1413,'AR SALES'!$AD$2:$AD$2501,IF(""&amp;$F1413="4","OFF","ON"),'AR SALES'!$AF$2:$AF$2501,"Y")&gt;0,"","NO EXEMPTION"))),"")</f>
        <v/>
      </c>
    </row>
    <row r="1414">
      <c r="AT1414" s="2">
        <f>IF($L1414="","",IFERROR(INDEX('AR SALES'!$H$2:$H$2501,MATCH(""&amp;$L1414,'AR SALES'!$AE$2:$AE$2501,0)),""))</f>
        <v/>
      </c>
      <c r="AU1414" s="2">
        <f>IF($L1414="","",IF($A1414&lt;&gt;"GA","",IF($E1414="FULTON",IF(ISNUMBER(SEARCH("COLLEGE PARK",$AT1414)),"FULTON (COLLEGE PARK)",IF(ISNUMBER(SEARCH("HAPEVILLE",$AT1414)),"FULTON (HAPEVILLE)",IF(ISNUMBER(SEARCH("EAST POINT",$AT1414)),"FULTON (EAST POINT)",IF(ISNUMBER(SEARCH("ATLANTA",$AT1414)),"FULTON (ATL LIMITS)","FULTON")))),IF($E1414="DEKALB",IF(ISNUMBER(SEARCH("ATLANTA",$AT1414)),"DEKALB (ATL LIMITS)","DEKALB"),IF(AND($E1414="CLAYTON",ISNUMBER(SEARCH("COLLEGE PARK",$AT1414))),"CLAYTON (COLLEGE PARK)",$E1414)))))</f>
        <v/>
      </c>
      <c r="AV1414" s="2">
        <f>IF($L1414="","",IF(""&amp;$F1414="2","DIESEL",IF(OR(""&amp;$F1414="G",""&amp;$F1414="H"),"GAS","")))</f>
        <v/>
      </c>
      <c r="AW1414" s="2">
        <f>IF($AV1414="","",$R1414)</f>
        <v/>
      </c>
      <c r="AX1414" s="2">
        <f>IF($AV1414="","",IF($AB1414=0,$R1414,0))</f>
        <v/>
      </c>
      <c r="AY1414" s="2">
        <f>IF($AV1414="","",IF(AND($Z1414=0,COUNTIF('AR SALES'!$L$2:$L$2501,$L1414)=0),"YES",""))</f>
        <v/>
      </c>
      <c r="AZ1414" s="2">
        <f>IF($AV1414="","",IFERROR(VLOOKUP($AU1414,CODES!$A:$B,2,FALSE),"NO CODE"))</f>
        <v/>
      </c>
      <c r="BA1414" s="2">
        <f>IF(""&amp;$F1414&lt;&gt;"4","",IF($AY1414="YES","",IF(ROUND(SUMIFS($AE$2:$AE$4001,$L$2:$L$4001,$L1414,$F$2:$F$4001,"4")-SUMIFS('AR SALES'!$Y$2:$Y$2501,'AR SALES'!$L$2:$L$2501,$L1414,'AR SALES'!$AD$2:$AD$2501,"OFF"),2)=0,"","STALE")))</f>
        <v/>
      </c>
      <c r="BB1414" s="2">
        <f>IF(OR(""&amp;$F1414="2",""&amp;$F1414="4",""&amp;$F1414="G",""&amp;$F1414="H"),IF($AY1414="YES","",IF($AB1414&lt;&gt;0,"",IF(COUNTIFS('AR SALES'!$L$2:$L$2501,$L1414,'AR SALES'!$AD$2:$AD$2501,IF(""&amp;$F1414="4","OFF","ON"),'AR SALES'!$AF$2:$AF$2501,"Y")&gt;0,"","NO EXEMPTION"))),"")</f>
        <v/>
      </c>
    </row>
    <row r="1415">
      <c r="AT1415" s="2">
        <f>IF($L1415="","",IFERROR(INDEX('AR SALES'!$H$2:$H$2501,MATCH(""&amp;$L1415,'AR SALES'!$AE$2:$AE$2501,0)),""))</f>
        <v/>
      </c>
      <c r="AU1415" s="2">
        <f>IF($L1415="","",IF($A1415&lt;&gt;"GA","",IF($E1415="FULTON",IF(ISNUMBER(SEARCH("COLLEGE PARK",$AT1415)),"FULTON (COLLEGE PARK)",IF(ISNUMBER(SEARCH("HAPEVILLE",$AT1415)),"FULTON (HAPEVILLE)",IF(ISNUMBER(SEARCH("EAST POINT",$AT1415)),"FULTON (EAST POINT)",IF(ISNUMBER(SEARCH("ATLANTA",$AT1415)),"FULTON (ATL LIMITS)","FULTON")))),IF($E1415="DEKALB",IF(ISNUMBER(SEARCH("ATLANTA",$AT1415)),"DEKALB (ATL LIMITS)","DEKALB"),IF(AND($E1415="CLAYTON",ISNUMBER(SEARCH("COLLEGE PARK",$AT1415))),"CLAYTON (COLLEGE PARK)",$E1415)))))</f>
        <v/>
      </c>
      <c r="AV1415" s="2">
        <f>IF($L1415="","",IF(""&amp;$F1415="2","DIESEL",IF(OR(""&amp;$F1415="G",""&amp;$F1415="H"),"GAS","")))</f>
        <v/>
      </c>
      <c r="AW1415" s="2">
        <f>IF($AV1415="","",$R1415)</f>
        <v/>
      </c>
      <c r="AX1415" s="2">
        <f>IF($AV1415="","",IF($AB1415=0,$R1415,0))</f>
        <v/>
      </c>
      <c r="AY1415" s="2">
        <f>IF($AV1415="","",IF(AND($Z1415=0,COUNTIF('AR SALES'!$L$2:$L$2501,$L1415)=0),"YES",""))</f>
        <v/>
      </c>
      <c r="AZ1415" s="2">
        <f>IF($AV1415="","",IFERROR(VLOOKUP($AU1415,CODES!$A:$B,2,FALSE),"NO CODE"))</f>
        <v/>
      </c>
      <c r="BA1415" s="2">
        <f>IF(""&amp;$F1415&lt;&gt;"4","",IF($AY1415="YES","",IF(ROUND(SUMIFS($AE$2:$AE$4001,$L$2:$L$4001,$L1415,$F$2:$F$4001,"4")-SUMIFS('AR SALES'!$Y$2:$Y$2501,'AR SALES'!$L$2:$L$2501,$L1415,'AR SALES'!$AD$2:$AD$2501,"OFF"),2)=0,"","STALE")))</f>
        <v/>
      </c>
      <c r="BB1415" s="2">
        <f>IF(OR(""&amp;$F1415="2",""&amp;$F1415="4",""&amp;$F1415="G",""&amp;$F1415="H"),IF($AY1415="YES","",IF($AB1415&lt;&gt;0,"",IF(COUNTIFS('AR SALES'!$L$2:$L$2501,$L1415,'AR SALES'!$AD$2:$AD$2501,IF(""&amp;$F1415="4","OFF","ON"),'AR SALES'!$AF$2:$AF$2501,"Y")&gt;0,"","NO EXEMPTION"))),"")</f>
        <v/>
      </c>
    </row>
    <row r="1416">
      <c r="AT1416" s="2">
        <f>IF($L1416="","",IFERROR(INDEX('AR SALES'!$H$2:$H$2501,MATCH(""&amp;$L1416,'AR SALES'!$AE$2:$AE$2501,0)),""))</f>
        <v/>
      </c>
      <c r="AU1416" s="2">
        <f>IF($L1416="","",IF($A1416&lt;&gt;"GA","",IF($E1416="FULTON",IF(ISNUMBER(SEARCH("COLLEGE PARK",$AT1416)),"FULTON (COLLEGE PARK)",IF(ISNUMBER(SEARCH("HAPEVILLE",$AT1416)),"FULTON (HAPEVILLE)",IF(ISNUMBER(SEARCH("EAST POINT",$AT1416)),"FULTON (EAST POINT)",IF(ISNUMBER(SEARCH("ATLANTA",$AT1416)),"FULTON (ATL LIMITS)","FULTON")))),IF($E1416="DEKALB",IF(ISNUMBER(SEARCH("ATLANTA",$AT1416)),"DEKALB (ATL LIMITS)","DEKALB"),IF(AND($E1416="CLAYTON",ISNUMBER(SEARCH("COLLEGE PARK",$AT1416))),"CLAYTON (COLLEGE PARK)",$E1416)))))</f>
        <v/>
      </c>
      <c r="AV1416" s="2">
        <f>IF($L1416="","",IF(""&amp;$F1416="2","DIESEL",IF(OR(""&amp;$F1416="G",""&amp;$F1416="H"),"GAS","")))</f>
        <v/>
      </c>
      <c r="AW1416" s="2">
        <f>IF($AV1416="","",$R1416)</f>
        <v/>
      </c>
      <c r="AX1416" s="2">
        <f>IF($AV1416="","",IF($AB1416=0,$R1416,0))</f>
        <v/>
      </c>
      <c r="AY1416" s="2">
        <f>IF($AV1416="","",IF(AND($Z1416=0,COUNTIF('AR SALES'!$L$2:$L$2501,$L1416)=0),"YES",""))</f>
        <v/>
      </c>
      <c r="AZ1416" s="2">
        <f>IF($AV1416="","",IFERROR(VLOOKUP($AU1416,CODES!$A:$B,2,FALSE),"NO CODE"))</f>
        <v/>
      </c>
      <c r="BA1416" s="2">
        <f>IF(""&amp;$F1416&lt;&gt;"4","",IF($AY1416="YES","",IF(ROUND(SUMIFS($AE$2:$AE$4001,$L$2:$L$4001,$L1416,$F$2:$F$4001,"4")-SUMIFS('AR SALES'!$Y$2:$Y$2501,'AR SALES'!$L$2:$L$2501,$L1416,'AR SALES'!$AD$2:$AD$2501,"OFF"),2)=0,"","STALE")))</f>
        <v/>
      </c>
      <c r="BB1416" s="2">
        <f>IF(OR(""&amp;$F1416="2",""&amp;$F1416="4",""&amp;$F1416="G",""&amp;$F1416="H"),IF($AY1416="YES","",IF($AB1416&lt;&gt;0,"",IF(COUNTIFS('AR SALES'!$L$2:$L$2501,$L1416,'AR SALES'!$AD$2:$AD$2501,IF(""&amp;$F1416="4","OFF","ON"),'AR SALES'!$AF$2:$AF$2501,"Y")&gt;0,"","NO EXEMPTION"))),"")</f>
        <v/>
      </c>
    </row>
    <row r="1417">
      <c r="AT1417" s="2">
        <f>IF($L1417="","",IFERROR(INDEX('AR SALES'!$H$2:$H$2501,MATCH(""&amp;$L1417,'AR SALES'!$AE$2:$AE$2501,0)),""))</f>
        <v/>
      </c>
      <c r="AU1417" s="2">
        <f>IF($L1417="","",IF($A1417&lt;&gt;"GA","",IF($E1417="FULTON",IF(ISNUMBER(SEARCH("COLLEGE PARK",$AT1417)),"FULTON (COLLEGE PARK)",IF(ISNUMBER(SEARCH("HAPEVILLE",$AT1417)),"FULTON (HAPEVILLE)",IF(ISNUMBER(SEARCH("EAST POINT",$AT1417)),"FULTON (EAST POINT)",IF(ISNUMBER(SEARCH("ATLANTA",$AT1417)),"FULTON (ATL LIMITS)","FULTON")))),IF($E1417="DEKALB",IF(ISNUMBER(SEARCH("ATLANTA",$AT1417)),"DEKALB (ATL LIMITS)","DEKALB"),IF(AND($E1417="CLAYTON",ISNUMBER(SEARCH("COLLEGE PARK",$AT1417))),"CLAYTON (COLLEGE PARK)",$E1417)))))</f>
        <v/>
      </c>
      <c r="AV1417" s="2">
        <f>IF($L1417="","",IF(""&amp;$F1417="2","DIESEL",IF(OR(""&amp;$F1417="G",""&amp;$F1417="H"),"GAS","")))</f>
        <v/>
      </c>
      <c r="AW1417" s="2">
        <f>IF($AV1417="","",$R1417)</f>
        <v/>
      </c>
      <c r="AX1417" s="2">
        <f>IF($AV1417="","",IF($AB1417=0,$R1417,0))</f>
        <v/>
      </c>
      <c r="AY1417" s="2">
        <f>IF($AV1417="","",IF(AND($Z1417=0,COUNTIF('AR SALES'!$L$2:$L$2501,$L1417)=0),"YES",""))</f>
        <v/>
      </c>
      <c r="AZ1417" s="2">
        <f>IF($AV1417="","",IFERROR(VLOOKUP($AU1417,CODES!$A:$B,2,FALSE),"NO CODE"))</f>
        <v/>
      </c>
      <c r="BA1417" s="2">
        <f>IF(""&amp;$F1417&lt;&gt;"4","",IF($AY1417="YES","",IF(ROUND(SUMIFS($AE$2:$AE$4001,$L$2:$L$4001,$L1417,$F$2:$F$4001,"4")-SUMIFS('AR SALES'!$Y$2:$Y$2501,'AR SALES'!$L$2:$L$2501,$L1417,'AR SALES'!$AD$2:$AD$2501,"OFF"),2)=0,"","STALE")))</f>
        <v/>
      </c>
      <c r="BB1417" s="2">
        <f>IF(OR(""&amp;$F1417="2",""&amp;$F1417="4",""&amp;$F1417="G",""&amp;$F1417="H"),IF($AY1417="YES","",IF($AB1417&lt;&gt;0,"",IF(COUNTIFS('AR SALES'!$L$2:$L$2501,$L1417,'AR SALES'!$AD$2:$AD$2501,IF(""&amp;$F1417="4","OFF","ON"),'AR SALES'!$AF$2:$AF$2501,"Y")&gt;0,"","NO EXEMPTION"))),"")</f>
        <v/>
      </c>
    </row>
    <row r="1418">
      <c r="AT1418" s="2">
        <f>IF($L1418="","",IFERROR(INDEX('AR SALES'!$H$2:$H$2501,MATCH(""&amp;$L1418,'AR SALES'!$AE$2:$AE$2501,0)),""))</f>
        <v/>
      </c>
      <c r="AU1418" s="2">
        <f>IF($L1418="","",IF($A1418&lt;&gt;"GA","",IF($E1418="FULTON",IF(ISNUMBER(SEARCH("COLLEGE PARK",$AT1418)),"FULTON (COLLEGE PARK)",IF(ISNUMBER(SEARCH("HAPEVILLE",$AT1418)),"FULTON (HAPEVILLE)",IF(ISNUMBER(SEARCH("EAST POINT",$AT1418)),"FULTON (EAST POINT)",IF(ISNUMBER(SEARCH("ATLANTA",$AT1418)),"FULTON (ATL LIMITS)","FULTON")))),IF($E1418="DEKALB",IF(ISNUMBER(SEARCH("ATLANTA",$AT1418)),"DEKALB (ATL LIMITS)","DEKALB"),IF(AND($E1418="CLAYTON",ISNUMBER(SEARCH("COLLEGE PARK",$AT1418))),"CLAYTON (COLLEGE PARK)",$E1418)))))</f>
        <v/>
      </c>
      <c r="AV1418" s="2">
        <f>IF($L1418="","",IF(""&amp;$F1418="2","DIESEL",IF(OR(""&amp;$F1418="G",""&amp;$F1418="H"),"GAS","")))</f>
        <v/>
      </c>
      <c r="AW1418" s="2">
        <f>IF($AV1418="","",$R1418)</f>
        <v/>
      </c>
      <c r="AX1418" s="2">
        <f>IF($AV1418="","",IF($AB1418=0,$R1418,0))</f>
        <v/>
      </c>
      <c r="AY1418" s="2">
        <f>IF($AV1418="","",IF(AND($Z1418=0,COUNTIF('AR SALES'!$L$2:$L$2501,$L1418)=0),"YES",""))</f>
        <v/>
      </c>
      <c r="AZ1418" s="2">
        <f>IF($AV1418="","",IFERROR(VLOOKUP($AU1418,CODES!$A:$B,2,FALSE),"NO CODE"))</f>
        <v/>
      </c>
      <c r="BA1418" s="2">
        <f>IF(""&amp;$F1418&lt;&gt;"4","",IF($AY1418="YES","",IF(ROUND(SUMIFS($AE$2:$AE$4001,$L$2:$L$4001,$L1418,$F$2:$F$4001,"4")-SUMIFS('AR SALES'!$Y$2:$Y$2501,'AR SALES'!$L$2:$L$2501,$L1418,'AR SALES'!$AD$2:$AD$2501,"OFF"),2)=0,"","STALE")))</f>
        <v/>
      </c>
      <c r="BB1418" s="2">
        <f>IF(OR(""&amp;$F1418="2",""&amp;$F1418="4",""&amp;$F1418="G",""&amp;$F1418="H"),IF($AY1418="YES","",IF($AB1418&lt;&gt;0,"",IF(COUNTIFS('AR SALES'!$L$2:$L$2501,$L1418,'AR SALES'!$AD$2:$AD$2501,IF(""&amp;$F1418="4","OFF","ON"),'AR SALES'!$AF$2:$AF$2501,"Y")&gt;0,"","NO EXEMPTION"))),"")</f>
        <v/>
      </c>
    </row>
    <row r="1419">
      <c r="AT1419" s="2">
        <f>IF($L1419="","",IFERROR(INDEX('AR SALES'!$H$2:$H$2501,MATCH(""&amp;$L1419,'AR SALES'!$AE$2:$AE$2501,0)),""))</f>
        <v/>
      </c>
      <c r="AU1419" s="2">
        <f>IF($L1419="","",IF($A1419&lt;&gt;"GA","",IF($E1419="FULTON",IF(ISNUMBER(SEARCH("COLLEGE PARK",$AT1419)),"FULTON (COLLEGE PARK)",IF(ISNUMBER(SEARCH("HAPEVILLE",$AT1419)),"FULTON (HAPEVILLE)",IF(ISNUMBER(SEARCH("EAST POINT",$AT1419)),"FULTON (EAST POINT)",IF(ISNUMBER(SEARCH("ATLANTA",$AT1419)),"FULTON (ATL LIMITS)","FULTON")))),IF($E1419="DEKALB",IF(ISNUMBER(SEARCH("ATLANTA",$AT1419)),"DEKALB (ATL LIMITS)","DEKALB"),IF(AND($E1419="CLAYTON",ISNUMBER(SEARCH("COLLEGE PARK",$AT1419))),"CLAYTON (COLLEGE PARK)",$E1419)))))</f>
        <v/>
      </c>
      <c r="AV1419" s="2">
        <f>IF($L1419="","",IF(""&amp;$F1419="2","DIESEL",IF(OR(""&amp;$F1419="G",""&amp;$F1419="H"),"GAS","")))</f>
        <v/>
      </c>
      <c r="AW1419" s="2">
        <f>IF($AV1419="","",$R1419)</f>
        <v/>
      </c>
      <c r="AX1419" s="2">
        <f>IF($AV1419="","",IF($AB1419=0,$R1419,0))</f>
        <v/>
      </c>
      <c r="AY1419" s="2">
        <f>IF($AV1419="","",IF(AND($Z1419=0,COUNTIF('AR SALES'!$L$2:$L$2501,$L1419)=0),"YES",""))</f>
        <v/>
      </c>
      <c r="AZ1419" s="2">
        <f>IF($AV1419="","",IFERROR(VLOOKUP($AU1419,CODES!$A:$B,2,FALSE),"NO CODE"))</f>
        <v/>
      </c>
      <c r="BA1419" s="2">
        <f>IF(""&amp;$F1419&lt;&gt;"4","",IF($AY1419="YES","",IF(ROUND(SUMIFS($AE$2:$AE$4001,$L$2:$L$4001,$L1419,$F$2:$F$4001,"4")-SUMIFS('AR SALES'!$Y$2:$Y$2501,'AR SALES'!$L$2:$L$2501,$L1419,'AR SALES'!$AD$2:$AD$2501,"OFF"),2)=0,"","STALE")))</f>
        <v/>
      </c>
      <c r="BB1419" s="2">
        <f>IF(OR(""&amp;$F1419="2",""&amp;$F1419="4",""&amp;$F1419="G",""&amp;$F1419="H"),IF($AY1419="YES","",IF($AB1419&lt;&gt;0,"",IF(COUNTIFS('AR SALES'!$L$2:$L$2501,$L1419,'AR SALES'!$AD$2:$AD$2501,IF(""&amp;$F1419="4","OFF","ON"),'AR SALES'!$AF$2:$AF$2501,"Y")&gt;0,"","NO EXEMPTION"))),"")</f>
        <v/>
      </c>
    </row>
    <row r="1420">
      <c r="AT1420" s="2">
        <f>IF($L1420="","",IFERROR(INDEX('AR SALES'!$H$2:$H$2501,MATCH(""&amp;$L1420,'AR SALES'!$AE$2:$AE$2501,0)),""))</f>
        <v/>
      </c>
      <c r="AU1420" s="2">
        <f>IF($L1420="","",IF($A1420&lt;&gt;"GA","",IF($E1420="FULTON",IF(ISNUMBER(SEARCH("COLLEGE PARK",$AT1420)),"FULTON (COLLEGE PARK)",IF(ISNUMBER(SEARCH("HAPEVILLE",$AT1420)),"FULTON (HAPEVILLE)",IF(ISNUMBER(SEARCH("EAST POINT",$AT1420)),"FULTON (EAST POINT)",IF(ISNUMBER(SEARCH("ATLANTA",$AT1420)),"FULTON (ATL LIMITS)","FULTON")))),IF($E1420="DEKALB",IF(ISNUMBER(SEARCH("ATLANTA",$AT1420)),"DEKALB (ATL LIMITS)","DEKALB"),IF(AND($E1420="CLAYTON",ISNUMBER(SEARCH("COLLEGE PARK",$AT1420))),"CLAYTON (COLLEGE PARK)",$E1420)))))</f>
        <v/>
      </c>
      <c r="AV1420" s="2">
        <f>IF($L1420="","",IF(""&amp;$F1420="2","DIESEL",IF(OR(""&amp;$F1420="G",""&amp;$F1420="H"),"GAS","")))</f>
        <v/>
      </c>
      <c r="AW1420" s="2">
        <f>IF($AV1420="","",$R1420)</f>
        <v/>
      </c>
      <c r="AX1420" s="2">
        <f>IF($AV1420="","",IF($AB1420=0,$R1420,0))</f>
        <v/>
      </c>
      <c r="AY1420" s="2">
        <f>IF($AV1420="","",IF(AND($Z1420=0,COUNTIF('AR SALES'!$L$2:$L$2501,$L1420)=0),"YES",""))</f>
        <v/>
      </c>
      <c r="AZ1420" s="2">
        <f>IF($AV1420="","",IFERROR(VLOOKUP($AU1420,CODES!$A:$B,2,FALSE),"NO CODE"))</f>
        <v/>
      </c>
      <c r="BA1420" s="2">
        <f>IF(""&amp;$F1420&lt;&gt;"4","",IF($AY1420="YES","",IF(ROUND(SUMIFS($AE$2:$AE$4001,$L$2:$L$4001,$L1420,$F$2:$F$4001,"4")-SUMIFS('AR SALES'!$Y$2:$Y$2501,'AR SALES'!$L$2:$L$2501,$L1420,'AR SALES'!$AD$2:$AD$2501,"OFF"),2)=0,"","STALE")))</f>
        <v/>
      </c>
      <c r="BB1420" s="2">
        <f>IF(OR(""&amp;$F1420="2",""&amp;$F1420="4",""&amp;$F1420="G",""&amp;$F1420="H"),IF($AY1420="YES","",IF($AB1420&lt;&gt;0,"",IF(COUNTIFS('AR SALES'!$L$2:$L$2501,$L1420,'AR SALES'!$AD$2:$AD$2501,IF(""&amp;$F1420="4","OFF","ON"),'AR SALES'!$AF$2:$AF$2501,"Y")&gt;0,"","NO EXEMPTION"))),"")</f>
        <v/>
      </c>
    </row>
    <row r="1421">
      <c r="AT1421" s="2">
        <f>IF($L1421="","",IFERROR(INDEX('AR SALES'!$H$2:$H$2501,MATCH(""&amp;$L1421,'AR SALES'!$AE$2:$AE$2501,0)),""))</f>
        <v/>
      </c>
      <c r="AU1421" s="2">
        <f>IF($L1421="","",IF($A1421&lt;&gt;"GA","",IF($E1421="FULTON",IF(ISNUMBER(SEARCH("COLLEGE PARK",$AT1421)),"FULTON (COLLEGE PARK)",IF(ISNUMBER(SEARCH("HAPEVILLE",$AT1421)),"FULTON (HAPEVILLE)",IF(ISNUMBER(SEARCH("EAST POINT",$AT1421)),"FULTON (EAST POINT)",IF(ISNUMBER(SEARCH("ATLANTA",$AT1421)),"FULTON (ATL LIMITS)","FULTON")))),IF($E1421="DEKALB",IF(ISNUMBER(SEARCH("ATLANTA",$AT1421)),"DEKALB (ATL LIMITS)","DEKALB"),IF(AND($E1421="CLAYTON",ISNUMBER(SEARCH("COLLEGE PARK",$AT1421))),"CLAYTON (COLLEGE PARK)",$E1421)))))</f>
        <v/>
      </c>
      <c r="AV1421" s="2">
        <f>IF($L1421="","",IF(""&amp;$F1421="2","DIESEL",IF(OR(""&amp;$F1421="G",""&amp;$F1421="H"),"GAS","")))</f>
        <v/>
      </c>
      <c r="AW1421" s="2">
        <f>IF($AV1421="","",$R1421)</f>
        <v/>
      </c>
      <c r="AX1421" s="2">
        <f>IF($AV1421="","",IF($AB1421=0,$R1421,0))</f>
        <v/>
      </c>
      <c r="AY1421" s="2">
        <f>IF($AV1421="","",IF(AND($Z1421=0,COUNTIF('AR SALES'!$L$2:$L$2501,$L1421)=0),"YES",""))</f>
        <v/>
      </c>
      <c r="AZ1421" s="2">
        <f>IF($AV1421="","",IFERROR(VLOOKUP($AU1421,CODES!$A:$B,2,FALSE),"NO CODE"))</f>
        <v/>
      </c>
      <c r="BA1421" s="2">
        <f>IF(""&amp;$F1421&lt;&gt;"4","",IF($AY1421="YES","",IF(ROUND(SUMIFS($AE$2:$AE$4001,$L$2:$L$4001,$L1421,$F$2:$F$4001,"4")-SUMIFS('AR SALES'!$Y$2:$Y$2501,'AR SALES'!$L$2:$L$2501,$L1421,'AR SALES'!$AD$2:$AD$2501,"OFF"),2)=0,"","STALE")))</f>
        <v/>
      </c>
      <c r="BB1421" s="2">
        <f>IF(OR(""&amp;$F1421="2",""&amp;$F1421="4",""&amp;$F1421="G",""&amp;$F1421="H"),IF($AY1421="YES","",IF($AB1421&lt;&gt;0,"",IF(COUNTIFS('AR SALES'!$L$2:$L$2501,$L1421,'AR SALES'!$AD$2:$AD$2501,IF(""&amp;$F1421="4","OFF","ON"),'AR SALES'!$AF$2:$AF$2501,"Y")&gt;0,"","NO EXEMPTION"))),"")</f>
        <v/>
      </c>
    </row>
    <row r="1422">
      <c r="AT1422" s="2">
        <f>IF($L1422="","",IFERROR(INDEX('AR SALES'!$H$2:$H$2501,MATCH(""&amp;$L1422,'AR SALES'!$AE$2:$AE$2501,0)),""))</f>
        <v/>
      </c>
      <c r="AU1422" s="2">
        <f>IF($L1422="","",IF($A1422&lt;&gt;"GA","",IF($E1422="FULTON",IF(ISNUMBER(SEARCH("COLLEGE PARK",$AT1422)),"FULTON (COLLEGE PARK)",IF(ISNUMBER(SEARCH("HAPEVILLE",$AT1422)),"FULTON (HAPEVILLE)",IF(ISNUMBER(SEARCH("EAST POINT",$AT1422)),"FULTON (EAST POINT)",IF(ISNUMBER(SEARCH("ATLANTA",$AT1422)),"FULTON (ATL LIMITS)","FULTON")))),IF($E1422="DEKALB",IF(ISNUMBER(SEARCH("ATLANTA",$AT1422)),"DEKALB (ATL LIMITS)","DEKALB"),IF(AND($E1422="CLAYTON",ISNUMBER(SEARCH("COLLEGE PARK",$AT1422))),"CLAYTON (COLLEGE PARK)",$E1422)))))</f>
        <v/>
      </c>
      <c r="AV1422" s="2">
        <f>IF($L1422="","",IF(""&amp;$F1422="2","DIESEL",IF(OR(""&amp;$F1422="G",""&amp;$F1422="H"),"GAS","")))</f>
        <v/>
      </c>
      <c r="AW1422" s="2">
        <f>IF($AV1422="","",$R1422)</f>
        <v/>
      </c>
      <c r="AX1422" s="2">
        <f>IF($AV1422="","",IF($AB1422=0,$R1422,0))</f>
        <v/>
      </c>
      <c r="AY1422" s="2">
        <f>IF($AV1422="","",IF(AND($Z1422=0,COUNTIF('AR SALES'!$L$2:$L$2501,$L1422)=0),"YES",""))</f>
        <v/>
      </c>
      <c r="AZ1422" s="2">
        <f>IF($AV1422="","",IFERROR(VLOOKUP($AU1422,CODES!$A:$B,2,FALSE),"NO CODE"))</f>
        <v/>
      </c>
      <c r="BA1422" s="2">
        <f>IF(""&amp;$F1422&lt;&gt;"4","",IF($AY1422="YES","",IF(ROUND(SUMIFS($AE$2:$AE$4001,$L$2:$L$4001,$L1422,$F$2:$F$4001,"4")-SUMIFS('AR SALES'!$Y$2:$Y$2501,'AR SALES'!$L$2:$L$2501,$L1422,'AR SALES'!$AD$2:$AD$2501,"OFF"),2)=0,"","STALE")))</f>
        <v/>
      </c>
      <c r="BB1422" s="2">
        <f>IF(OR(""&amp;$F1422="2",""&amp;$F1422="4",""&amp;$F1422="G",""&amp;$F1422="H"),IF($AY1422="YES","",IF($AB1422&lt;&gt;0,"",IF(COUNTIFS('AR SALES'!$L$2:$L$2501,$L1422,'AR SALES'!$AD$2:$AD$2501,IF(""&amp;$F1422="4","OFF","ON"),'AR SALES'!$AF$2:$AF$2501,"Y")&gt;0,"","NO EXEMPTION"))),"")</f>
        <v/>
      </c>
    </row>
    <row r="1423">
      <c r="AT1423" s="2">
        <f>IF($L1423="","",IFERROR(INDEX('AR SALES'!$H$2:$H$2501,MATCH(""&amp;$L1423,'AR SALES'!$AE$2:$AE$2501,0)),""))</f>
        <v/>
      </c>
      <c r="AU1423" s="2">
        <f>IF($L1423="","",IF($A1423&lt;&gt;"GA","",IF($E1423="FULTON",IF(ISNUMBER(SEARCH("COLLEGE PARK",$AT1423)),"FULTON (COLLEGE PARK)",IF(ISNUMBER(SEARCH("HAPEVILLE",$AT1423)),"FULTON (HAPEVILLE)",IF(ISNUMBER(SEARCH("EAST POINT",$AT1423)),"FULTON (EAST POINT)",IF(ISNUMBER(SEARCH("ATLANTA",$AT1423)),"FULTON (ATL LIMITS)","FULTON")))),IF($E1423="DEKALB",IF(ISNUMBER(SEARCH("ATLANTA",$AT1423)),"DEKALB (ATL LIMITS)","DEKALB"),IF(AND($E1423="CLAYTON",ISNUMBER(SEARCH("COLLEGE PARK",$AT1423))),"CLAYTON (COLLEGE PARK)",$E1423)))))</f>
        <v/>
      </c>
      <c r="AV1423" s="2">
        <f>IF($L1423="","",IF(""&amp;$F1423="2","DIESEL",IF(OR(""&amp;$F1423="G",""&amp;$F1423="H"),"GAS","")))</f>
        <v/>
      </c>
      <c r="AW1423" s="2">
        <f>IF($AV1423="","",$R1423)</f>
        <v/>
      </c>
      <c r="AX1423" s="2">
        <f>IF($AV1423="","",IF($AB1423=0,$R1423,0))</f>
        <v/>
      </c>
      <c r="AY1423" s="2">
        <f>IF($AV1423="","",IF(AND($Z1423=0,COUNTIF('AR SALES'!$L$2:$L$2501,$L1423)=0),"YES",""))</f>
        <v/>
      </c>
      <c r="AZ1423" s="2">
        <f>IF($AV1423="","",IFERROR(VLOOKUP($AU1423,CODES!$A:$B,2,FALSE),"NO CODE"))</f>
        <v/>
      </c>
      <c r="BA1423" s="2">
        <f>IF(""&amp;$F1423&lt;&gt;"4","",IF($AY1423="YES","",IF(ROUND(SUMIFS($AE$2:$AE$4001,$L$2:$L$4001,$L1423,$F$2:$F$4001,"4")-SUMIFS('AR SALES'!$Y$2:$Y$2501,'AR SALES'!$L$2:$L$2501,$L1423,'AR SALES'!$AD$2:$AD$2501,"OFF"),2)=0,"","STALE")))</f>
        <v/>
      </c>
      <c r="BB1423" s="2">
        <f>IF(OR(""&amp;$F1423="2",""&amp;$F1423="4",""&amp;$F1423="G",""&amp;$F1423="H"),IF($AY1423="YES","",IF($AB1423&lt;&gt;0,"",IF(COUNTIFS('AR SALES'!$L$2:$L$2501,$L1423,'AR SALES'!$AD$2:$AD$2501,IF(""&amp;$F1423="4","OFF","ON"),'AR SALES'!$AF$2:$AF$2501,"Y")&gt;0,"","NO EXEMPTION"))),"")</f>
        <v/>
      </c>
    </row>
    <row r="1424">
      <c r="AT1424" s="2">
        <f>IF($L1424="","",IFERROR(INDEX('AR SALES'!$H$2:$H$2501,MATCH(""&amp;$L1424,'AR SALES'!$AE$2:$AE$2501,0)),""))</f>
        <v/>
      </c>
      <c r="AU1424" s="2">
        <f>IF($L1424="","",IF($A1424&lt;&gt;"GA","",IF($E1424="FULTON",IF(ISNUMBER(SEARCH("COLLEGE PARK",$AT1424)),"FULTON (COLLEGE PARK)",IF(ISNUMBER(SEARCH("HAPEVILLE",$AT1424)),"FULTON (HAPEVILLE)",IF(ISNUMBER(SEARCH("EAST POINT",$AT1424)),"FULTON (EAST POINT)",IF(ISNUMBER(SEARCH("ATLANTA",$AT1424)),"FULTON (ATL LIMITS)","FULTON")))),IF($E1424="DEKALB",IF(ISNUMBER(SEARCH("ATLANTA",$AT1424)),"DEKALB (ATL LIMITS)","DEKALB"),IF(AND($E1424="CLAYTON",ISNUMBER(SEARCH("COLLEGE PARK",$AT1424))),"CLAYTON (COLLEGE PARK)",$E1424)))))</f>
        <v/>
      </c>
      <c r="AV1424" s="2">
        <f>IF($L1424="","",IF(""&amp;$F1424="2","DIESEL",IF(OR(""&amp;$F1424="G",""&amp;$F1424="H"),"GAS","")))</f>
        <v/>
      </c>
      <c r="AW1424" s="2">
        <f>IF($AV1424="","",$R1424)</f>
        <v/>
      </c>
      <c r="AX1424" s="2">
        <f>IF($AV1424="","",IF($AB1424=0,$R1424,0))</f>
        <v/>
      </c>
      <c r="AY1424" s="2">
        <f>IF($AV1424="","",IF(AND($Z1424=0,COUNTIF('AR SALES'!$L$2:$L$2501,$L1424)=0),"YES",""))</f>
        <v/>
      </c>
      <c r="AZ1424" s="2">
        <f>IF($AV1424="","",IFERROR(VLOOKUP($AU1424,CODES!$A:$B,2,FALSE),"NO CODE"))</f>
        <v/>
      </c>
      <c r="BA1424" s="2">
        <f>IF(""&amp;$F1424&lt;&gt;"4","",IF($AY1424="YES","",IF(ROUND(SUMIFS($AE$2:$AE$4001,$L$2:$L$4001,$L1424,$F$2:$F$4001,"4")-SUMIFS('AR SALES'!$Y$2:$Y$2501,'AR SALES'!$L$2:$L$2501,$L1424,'AR SALES'!$AD$2:$AD$2501,"OFF"),2)=0,"","STALE")))</f>
        <v/>
      </c>
      <c r="BB1424" s="2">
        <f>IF(OR(""&amp;$F1424="2",""&amp;$F1424="4",""&amp;$F1424="G",""&amp;$F1424="H"),IF($AY1424="YES","",IF($AB1424&lt;&gt;0,"",IF(COUNTIFS('AR SALES'!$L$2:$L$2501,$L1424,'AR SALES'!$AD$2:$AD$2501,IF(""&amp;$F1424="4","OFF","ON"),'AR SALES'!$AF$2:$AF$2501,"Y")&gt;0,"","NO EXEMPTION"))),"")</f>
        <v/>
      </c>
    </row>
    <row r="1425">
      <c r="AT1425" s="2">
        <f>IF($L1425="","",IFERROR(INDEX('AR SALES'!$H$2:$H$2501,MATCH(""&amp;$L1425,'AR SALES'!$AE$2:$AE$2501,0)),""))</f>
        <v/>
      </c>
      <c r="AU1425" s="2">
        <f>IF($L1425="","",IF($A1425&lt;&gt;"GA","",IF($E1425="FULTON",IF(ISNUMBER(SEARCH("COLLEGE PARK",$AT1425)),"FULTON (COLLEGE PARK)",IF(ISNUMBER(SEARCH("HAPEVILLE",$AT1425)),"FULTON (HAPEVILLE)",IF(ISNUMBER(SEARCH("EAST POINT",$AT1425)),"FULTON (EAST POINT)",IF(ISNUMBER(SEARCH("ATLANTA",$AT1425)),"FULTON (ATL LIMITS)","FULTON")))),IF($E1425="DEKALB",IF(ISNUMBER(SEARCH("ATLANTA",$AT1425)),"DEKALB (ATL LIMITS)","DEKALB"),IF(AND($E1425="CLAYTON",ISNUMBER(SEARCH("COLLEGE PARK",$AT1425))),"CLAYTON (COLLEGE PARK)",$E1425)))))</f>
        <v/>
      </c>
      <c r="AV1425" s="2">
        <f>IF($L1425="","",IF(""&amp;$F1425="2","DIESEL",IF(OR(""&amp;$F1425="G",""&amp;$F1425="H"),"GAS","")))</f>
        <v/>
      </c>
      <c r="AW1425" s="2">
        <f>IF($AV1425="","",$R1425)</f>
        <v/>
      </c>
      <c r="AX1425" s="2">
        <f>IF($AV1425="","",IF($AB1425=0,$R1425,0))</f>
        <v/>
      </c>
      <c r="AY1425" s="2">
        <f>IF($AV1425="","",IF(AND($Z1425=0,COUNTIF('AR SALES'!$L$2:$L$2501,$L1425)=0),"YES",""))</f>
        <v/>
      </c>
      <c r="AZ1425" s="2">
        <f>IF($AV1425="","",IFERROR(VLOOKUP($AU1425,CODES!$A:$B,2,FALSE),"NO CODE"))</f>
        <v/>
      </c>
      <c r="BA1425" s="2">
        <f>IF(""&amp;$F1425&lt;&gt;"4","",IF($AY1425="YES","",IF(ROUND(SUMIFS($AE$2:$AE$4001,$L$2:$L$4001,$L1425,$F$2:$F$4001,"4")-SUMIFS('AR SALES'!$Y$2:$Y$2501,'AR SALES'!$L$2:$L$2501,$L1425,'AR SALES'!$AD$2:$AD$2501,"OFF"),2)=0,"","STALE")))</f>
        <v/>
      </c>
      <c r="BB1425" s="2">
        <f>IF(OR(""&amp;$F1425="2",""&amp;$F1425="4",""&amp;$F1425="G",""&amp;$F1425="H"),IF($AY1425="YES","",IF($AB1425&lt;&gt;0,"",IF(COUNTIFS('AR SALES'!$L$2:$L$2501,$L1425,'AR SALES'!$AD$2:$AD$2501,IF(""&amp;$F1425="4","OFF","ON"),'AR SALES'!$AF$2:$AF$2501,"Y")&gt;0,"","NO EXEMPTION"))),"")</f>
        <v/>
      </c>
    </row>
    <row r="1426">
      <c r="AT1426" s="2">
        <f>IF($L1426="","",IFERROR(INDEX('AR SALES'!$H$2:$H$2501,MATCH(""&amp;$L1426,'AR SALES'!$AE$2:$AE$2501,0)),""))</f>
        <v/>
      </c>
      <c r="AU1426" s="2">
        <f>IF($L1426="","",IF($A1426&lt;&gt;"GA","",IF($E1426="FULTON",IF(ISNUMBER(SEARCH("COLLEGE PARK",$AT1426)),"FULTON (COLLEGE PARK)",IF(ISNUMBER(SEARCH("HAPEVILLE",$AT1426)),"FULTON (HAPEVILLE)",IF(ISNUMBER(SEARCH("EAST POINT",$AT1426)),"FULTON (EAST POINT)",IF(ISNUMBER(SEARCH("ATLANTA",$AT1426)),"FULTON (ATL LIMITS)","FULTON")))),IF($E1426="DEKALB",IF(ISNUMBER(SEARCH("ATLANTA",$AT1426)),"DEKALB (ATL LIMITS)","DEKALB"),IF(AND($E1426="CLAYTON",ISNUMBER(SEARCH("COLLEGE PARK",$AT1426))),"CLAYTON (COLLEGE PARK)",$E1426)))))</f>
        <v/>
      </c>
      <c r="AV1426" s="2">
        <f>IF($L1426="","",IF(""&amp;$F1426="2","DIESEL",IF(OR(""&amp;$F1426="G",""&amp;$F1426="H"),"GAS","")))</f>
        <v/>
      </c>
      <c r="AW1426" s="2">
        <f>IF($AV1426="","",$R1426)</f>
        <v/>
      </c>
      <c r="AX1426" s="2">
        <f>IF($AV1426="","",IF($AB1426=0,$R1426,0))</f>
        <v/>
      </c>
      <c r="AY1426" s="2">
        <f>IF($AV1426="","",IF(AND($Z1426=0,COUNTIF('AR SALES'!$L$2:$L$2501,$L1426)=0),"YES",""))</f>
        <v/>
      </c>
      <c r="AZ1426" s="2">
        <f>IF($AV1426="","",IFERROR(VLOOKUP($AU1426,CODES!$A:$B,2,FALSE),"NO CODE"))</f>
        <v/>
      </c>
      <c r="BA1426" s="2">
        <f>IF(""&amp;$F1426&lt;&gt;"4","",IF($AY1426="YES","",IF(ROUND(SUMIFS($AE$2:$AE$4001,$L$2:$L$4001,$L1426,$F$2:$F$4001,"4")-SUMIFS('AR SALES'!$Y$2:$Y$2501,'AR SALES'!$L$2:$L$2501,$L1426,'AR SALES'!$AD$2:$AD$2501,"OFF"),2)=0,"","STALE")))</f>
        <v/>
      </c>
      <c r="BB1426" s="2">
        <f>IF(OR(""&amp;$F1426="2",""&amp;$F1426="4",""&amp;$F1426="G",""&amp;$F1426="H"),IF($AY1426="YES","",IF($AB1426&lt;&gt;0,"",IF(COUNTIFS('AR SALES'!$L$2:$L$2501,$L1426,'AR SALES'!$AD$2:$AD$2501,IF(""&amp;$F1426="4","OFF","ON"),'AR SALES'!$AF$2:$AF$2501,"Y")&gt;0,"","NO EXEMPTION"))),"")</f>
        <v/>
      </c>
    </row>
    <row r="1427">
      <c r="AT1427" s="2">
        <f>IF($L1427="","",IFERROR(INDEX('AR SALES'!$H$2:$H$2501,MATCH(""&amp;$L1427,'AR SALES'!$AE$2:$AE$2501,0)),""))</f>
        <v/>
      </c>
      <c r="AU1427" s="2">
        <f>IF($L1427="","",IF($A1427&lt;&gt;"GA","",IF($E1427="FULTON",IF(ISNUMBER(SEARCH("COLLEGE PARK",$AT1427)),"FULTON (COLLEGE PARK)",IF(ISNUMBER(SEARCH("HAPEVILLE",$AT1427)),"FULTON (HAPEVILLE)",IF(ISNUMBER(SEARCH("EAST POINT",$AT1427)),"FULTON (EAST POINT)",IF(ISNUMBER(SEARCH("ATLANTA",$AT1427)),"FULTON (ATL LIMITS)","FULTON")))),IF($E1427="DEKALB",IF(ISNUMBER(SEARCH("ATLANTA",$AT1427)),"DEKALB (ATL LIMITS)","DEKALB"),IF(AND($E1427="CLAYTON",ISNUMBER(SEARCH("COLLEGE PARK",$AT1427))),"CLAYTON (COLLEGE PARK)",$E1427)))))</f>
        <v/>
      </c>
      <c r="AV1427" s="2">
        <f>IF($L1427="","",IF(""&amp;$F1427="2","DIESEL",IF(OR(""&amp;$F1427="G",""&amp;$F1427="H"),"GAS","")))</f>
        <v/>
      </c>
      <c r="AW1427" s="2">
        <f>IF($AV1427="","",$R1427)</f>
        <v/>
      </c>
      <c r="AX1427" s="2">
        <f>IF($AV1427="","",IF($AB1427=0,$R1427,0))</f>
        <v/>
      </c>
      <c r="AY1427" s="2">
        <f>IF($AV1427="","",IF(AND($Z1427=0,COUNTIF('AR SALES'!$L$2:$L$2501,$L1427)=0),"YES",""))</f>
        <v/>
      </c>
      <c r="AZ1427" s="2">
        <f>IF($AV1427="","",IFERROR(VLOOKUP($AU1427,CODES!$A:$B,2,FALSE),"NO CODE"))</f>
        <v/>
      </c>
      <c r="BA1427" s="2">
        <f>IF(""&amp;$F1427&lt;&gt;"4","",IF($AY1427="YES","",IF(ROUND(SUMIFS($AE$2:$AE$4001,$L$2:$L$4001,$L1427,$F$2:$F$4001,"4")-SUMIFS('AR SALES'!$Y$2:$Y$2501,'AR SALES'!$L$2:$L$2501,$L1427,'AR SALES'!$AD$2:$AD$2501,"OFF"),2)=0,"","STALE")))</f>
        <v/>
      </c>
      <c r="BB1427" s="2">
        <f>IF(OR(""&amp;$F1427="2",""&amp;$F1427="4",""&amp;$F1427="G",""&amp;$F1427="H"),IF($AY1427="YES","",IF($AB1427&lt;&gt;0,"",IF(COUNTIFS('AR SALES'!$L$2:$L$2501,$L1427,'AR SALES'!$AD$2:$AD$2501,IF(""&amp;$F1427="4","OFF","ON"),'AR SALES'!$AF$2:$AF$2501,"Y")&gt;0,"","NO EXEMPTION"))),"")</f>
        <v/>
      </c>
    </row>
    <row r="1428">
      <c r="AT1428" s="2">
        <f>IF($L1428="","",IFERROR(INDEX('AR SALES'!$H$2:$H$2501,MATCH(""&amp;$L1428,'AR SALES'!$AE$2:$AE$2501,0)),""))</f>
        <v/>
      </c>
      <c r="AU1428" s="2">
        <f>IF($L1428="","",IF($A1428&lt;&gt;"GA","",IF($E1428="FULTON",IF(ISNUMBER(SEARCH("COLLEGE PARK",$AT1428)),"FULTON (COLLEGE PARK)",IF(ISNUMBER(SEARCH("HAPEVILLE",$AT1428)),"FULTON (HAPEVILLE)",IF(ISNUMBER(SEARCH("EAST POINT",$AT1428)),"FULTON (EAST POINT)",IF(ISNUMBER(SEARCH("ATLANTA",$AT1428)),"FULTON (ATL LIMITS)","FULTON")))),IF($E1428="DEKALB",IF(ISNUMBER(SEARCH("ATLANTA",$AT1428)),"DEKALB (ATL LIMITS)","DEKALB"),IF(AND($E1428="CLAYTON",ISNUMBER(SEARCH("COLLEGE PARK",$AT1428))),"CLAYTON (COLLEGE PARK)",$E1428)))))</f>
        <v/>
      </c>
      <c r="AV1428" s="2">
        <f>IF($L1428="","",IF(""&amp;$F1428="2","DIESEL",IF(OR(""&amp;$F1428="G",""&amp;$F1428="H"),"GAS","")))</f>
        <v/>
      </c>
      <c r="AW1428" s="2">
        <f>IF($AV1428="","",$R1428)</f>
        <v/>
      </c>
      <c r="AX1428" s="2">
        <f>IF($AV1428="","",IF($AB1428=0,$R1428,0))</f>
        <v/>
      </c>
      <c r="AY1428" s="2">
        <f>IF($AV1428="","",IF(AND($Z1428=0,COUNTIF('AR SALES'!$L$2:$L$2501,$L1428)=0),"YES",""))</f>
        <v/>
      </c>
      <c r="AZ1428" s="2">
        <f>IF($AV1428="","",IFERROR(VLOOKUP($AU1428,CODES!$A:$B,2,FALSE),"NO CODE"))</f>
        <v/>
      </c>
      <c r="BA1428" s="2">
        <f>IF(""&amp;$F1428&lt;&gt;"4","",IF($AY1428="YES","",IF(ROUND(SUMIFS($AE$2:$AE$4001,$L$2:$L$4001,$L1428,$F$2:$F$4001,"4")-SUMIFS('AR SALES'!$Y$2:$Y$2501,'AR SALES'!$L$2:$L$2501,$L1428,'AR SALES'!$AD$2:$AD$2501,"OFF"),2)=0,"","STALE")))</f>
        <v/>
      </c>
      <c r="BB1428" s="2">
        <f>IF(OR(""&amp;$F1428="2",""&amp;$F1428="4",""&amp;$F1428="G",""&amp;$F1428="H"),IF($AY1428="YES","",IF($AB1428&lt;&gt;0,"",IF(COUNTIFS('AR SALES'!$L$2:$L$2501,$L1428,'AR SALES'!$AD$2:$AD$2501,IF(""&amp;$F1428="4","OFF","ON"),'AR SALES'!$AF$2:$AF$2501,"Y")&gt;0,"","NO EXEMPTION"))),"")</f>
        <v/>
      </c>
    </row>
    <row r="1429">
      <c r="AT1429" s="2">
        <f>IF($L1429="","",IFERROR(INDEX('AR SALES'!$H$2:$H$2501,MATCH(""&amp;$L1429,'AR SALES'!$AE$2:$AE$2501,0)),""))</f>
        <v/>
      </c>
      <c r="AU1429" s="2">
        <f>IF($L1429="","",IF($A1429&lt;&gt;"GA","",IF($E1429="FULTON",IF(ISNUMBER(SEARCH("COLLEGE PARK",$AT1429)),"FULTON (COLLEGE PARK)",IF(ISNUMBER(SEARCH("HAPEVILLE",$AT1429)),"FULTON (HAPEVILLE)",IF(ISNUMBER(SEARCH("EAST POINT",$AT1429)),"FULTON (EAST POINT)",IF(ISNUMBER(SEARCH("ATLANTA",$AT1429)),"FULTON (ATL LIMITS)","FULTON")))),IF($E1429="DEKALB",IF(ISNUMBER(SEARCH("ATLANTA",$AT1429)),"DEKALB (ATL LIMITS)","DEKALB"),IF(AND($E1429="CLAYTON",ISNUMBER(SEARCH("COLLEGE PARK",$AT1429))),"CLAYTON (COLLEGE PARK)",$E1429)))))</f>
        <v/>
      </c>
      <c r="AV1429" s="2">
        <f>IF($L1429="","",IF(""&amp;$F1429="2","DIESEL",IF(OR(""&amp;$F1429="G",""&amp;$F1429="H"),"GAS","")))</f>
        <v/>
      </c>
      <c r="AW1429" s="2">
        <f>IF($AV1429="","",$R1429)</f>
        <v/>
      </c>
      <c r="AX1429" s="2">
        <f>IF($AV1429="","",IF($AB1429=0,$R1429,0))</f>
        <v/>
      </c>
      <c r="AY1429" s="2">
        <f>IF($AV1429="","",IF(AND($Z1429=0,COUNTIF('AR SALES'!$L$2:$L$2501,$L1429)=0),"YES",""))</f>
        <v/>
      </c>
      <c r="AZ1429" s="2">
        <f>IF($AV1429="","",IFERROR(VLOOKUP($AU1429,CODES!$A:$B,2,FALSE),"NO CODE"))</f>
        <v/>
      </c>
      <c r="BA1429" s="2">
        <f>IF(""&amp;$F1429&lt;&gt;"4","",IF($AY1429="YES","",IF(ROUND(SUMIFS($AE$2:$AE$4001,$L$2:$L$4001,$L1429,$F$2:$F$4001,"4")-SUMIFS('AR SALES'!$Y$2:$Y$2501,'AR SALES'!$L$2:$L$2501,$L1429,'AR SALES'!$AD$2:$AD$2501,"OFF"),2)=0,"","STALE")))</f>
        <v/>
      </c>
      <c r="BB1429" s="2">
        <f>IF(OR(""&amp;$F1429="2",""&amp;$F1429="4",""&amp;$F1429="G",""&amp;$F1429="H"),IF($AY1429="YES","",IF($AB1429&lt;&gt;0,"",IF(COUNTIFS('AR SALES'!$L$2:$L$2501,$L1429,'AR SALES'!$AD$2:$AD$2501,IF(""&amp;$F1429="4","OFF","ON"),'AR SALES'!$AF$2:$AF$2501,"Y")&gt;0,"","NO EXEMPTION"))),"")</f>
        <v/>
      </c>
    </row>
    <row r="1430">
      <c r="AT1430" s="2">
        <f>IF($L1430="","",IFERROR(INDEX('AR SALES'!$H$2:$H$2501,MATCH(""&amp;$L1430,'AR SALES'!$AE$2:$AE$2501,0)),""))</f>
        <v/>
      </c>
      <c r="AU1430" s="2">
        <f>IF($L1430="","",IF($A1430&lt;&gt;"GA","",IF($E1430="FULTON",IF(ISNUMBER(SEARCH("COLLEGE PARK",$AT1430)),"FULTON (COLLEGE PARK)",IF(ISNUMBER(SEARCH("HAPEVILLE",$AT1430)),"FULTON (HAPEVILLE)",IF(ISNUMBER(SEARCH("EAST POINT",$AT1430)),"FULTON (EAST POINT)",IF(ISNUMBER(SEARCH("ATLANTA",$AT1430)),"FULTON (ATL LIMITS)","FULTON")))),IF($E1430="DEKALB",IF(ISNUMBER(SEARCH("ATLANTA",$AT1430)),"DEKALB (ATL LIMITS)","DEKALB"),IF(AND($E1430="CLAYTON",ISNUMBER(SEARCH("COLLEGE PARK",$AT1430))),"CLAYTON (COLLEGE PARK)",$E1430)))))</f>
        <v/>
      </c>
      <c r="AV1430" s="2">
        <f>IF($L1430="","",IF(""&amp;$F1430="2","DIESEL",IF(OR(""&amp;$F1430="G",""&amp;$F1430="H"),"GAS","")))</f>
        <v/>
      </c>
      <c r="AW1430" s="2">
        <f>IF($AV1430="","",$R1430)</f>
        <v/>
      </c>
      <c r="AX1430" s="2">
        <f>IF($AV1430="","",IF($AB1430=0,$R1430,0))</f>
        <v/>
      </c>
      <c r="AY1430" s="2">
        <f>IF($AV1430="","",IF(AND($Z1430=0,COUNTIF('AR SALES'!$L$2:$L$2501,$L1430)=0),"YES",""))</f>
        <v/>
      </c>
      <c r="AZ1430" s="2">
        <f>IF($AV1430="","",IFERROR(VLOOKUP($AU1430,CODES!$A:$B,2,FALSE),"NO CODE"))</f>
        <v/>
      </c>
      <c r="BA1430" s="2">
        <f>IF(""&amp;$F1430&lt;&gt;"4","",IF($AY1430="YES","",IF(ROUND(SUMIFS($AE$2:$AE$4001,$L$2:$L$4001,$L1430,$F$2:$F$4001,"4")-SUMIFS('AR SALES'!$Y$2:$Y$2501,'AR SALES'!$L$2:$L$2501,$L1430,'AR SALES'!$AD$2:$AD$2501,"OFF"),2)=0,"","STALE")))</f>
        <v/>
      </c>
      <c r="BB1430" s="2">
        <f>IF(OR(""&amp;$F1430="2",""&amp;$F1430="4",""&amp;$F1430="G",""&amp;$F1430="H"),IF($AY1430="YES","",IF($AB1430&lt;&gt;0,"",IF(COUNTIFS('AR SALES'!$L$2:$L$2501,$L1430,'AR SALES'!$AD$2:$AD$2501,IF(""&amp;$F1430="4","OFF","ON"),'AR SALES'!$AF$2:$AF$2501,"Y")&gt;0,"","NO EXEMPTION"))),"")</f>
        <v/>
      </c>
    </row>
    <row r="1431">
      <c r="AT1431" s="2">
        <f>IF($L1431="","",IFERROR(INDEX('AR SALES'!$H$2:$H$2501,MATCH(""&amp;$L1431,'AR SALES'!$AE$2:$AE$2501,0)),""))</f>
        <v/>
      </c>
      <c r="AU1431" s="2">
        <f>IF($L1431="","",IF($A1431&lt;&gt;"GA","",IF($E1431="FULTON",IF(ISNUMBER(SEARCH("COLLEGE PARK",$AT1431)),"FULTON (COLLEGE PARK)",IF(ISNUMBER(SEARCH("HAPEVILLE",$AT1431)),"FULTON (HAPEVILLE)",IF(ISNUMBER(SEARCH("EAST POINT",$AT1431)),"FULTON (EAST POINT)",IF(ISNUMBER(SEARCH("ATLANTA",$AT1431)),"FULTON (ATL LIMITS)","FULTON")))),IF($E1431="DEKALB",IF(ISNUMBER(SEARCH("ATLANTA",$AT1431)),"DEKALB (ATL LIMITS)","DEKALB"),IF(AND($E1431="CLAYTON",ISNUMBER(SEARCH("COLLEGE PARK",$AT1431))),"CLAYTON (COLLEGE PARK)",$E1431)))))</f>
        <v/>
      </c>
      <c r="AV1431" s="2">
        <f>IF($L1431="","",IF(""&amp;$F1431="2","DIESEL",IF(OR(""&amp;$F1431="G",""&amp;$F1431="H"),"GAS","")))</f>
        <v/>
      </c>
      <c r="AW1431" s="2">
        <f>IF($AV1431="","",$R1431)</f>
        <v/>
      </c>
      <c r="AX1431" s="2">
        <f>IF($AV1431="","",IF($AB1431=0,$R1431,0))</f>
        <v/>
      </c>
      <c r="AY1431" s="2">
        <f>IF($AV1431="","",IF(AND($Z1431=0,COUNTIF('AR SALES'!$L$2:$L$2501,$L1431)=0),"YES",""))</f>
        <v/>
      </c>
      <c r="AZ1431" s="2">
        <f>IF($AV1431="","",IFERROR(VLOOKUP($AU1431,CODES!$A:$B,2,FALSE),"NO CODE"))</f>
        <v/>
      </c>
      <c r="BA1431" s="2">
        <f>IF(""&amp;$F1431&lt;&gt;"4","",IF($AY1431="YES","",IF(ROUND(SUMIFS($AE$2:$AE$4001,$L$2:$L$4001,$L1431,$F$2:$F$4001,"4")-SUMIFS('AR SALES'!$Y$2:$Y$2501,'AR SALES'!$L$2:$L$2501,$L1431,'AR SALES'!$AD$2:$AD$2501,"OFF"),2)=0,"","STALE")))</f>
        <v/>
      </c>
      <c r="BB1431" s="2">
        <f>IF(OR(""&amp;$F1431="2",""&amp;$F1431="4",""&amp;$F1431="G",""&amp;$F1431="H"),IF($AY1431="YES","",IF($AB1431&lt;&gt;0,"",IF(COUNTIFS('AR SALES'!$L$2:$L$2501,$L1431,'AR SALES'!$AD$2:$AD$2501,IF(""&amp;$F1431="4","OFF","ON"),'AR SALES'!$AF$2:$AF$2501,"Y")&gt;0,"","NO EXEMPTION"))),"")</f>
        <v/>
      </c>
    </row>
    <row r="1432">
      <c r="AT1432" s="2">
        <f>IF($L1432="","",IFERROR(INDEX('AR SALES'!$H$2:$H$2501,MATCH(""&amp;$L1432,'AR SALES'!$AE$2:$AE$2501,0)),""))</f>
        <v/>
      </c>
      <c r="AU1432" s="2">
        <f>IF($L1432="","",IF($A1432&lt;&gt;"GA","",IF($E1432="FULTON",IF(ISNUMBER(SEARCH("COLLEGE PARK",$AT1432)),"FULTON (COLLEGE PARK)",IF(ISNUMBER(SEARCH("HAPEVILLE",$AT1432)),"FULTON (HAPEVILLE)",IF(ISNUMBER(SEARCH("EAST POINT",$AT1432)),"FULTON (EAST POINT)",IF(ISNUMBER(SEARCH("ATLANTA",$AT1432)),"FULTON (ATL LIMITS)","FULTON")))),IF($E1432="DEKALB",IF(ISNUMBER(SEARCH("ATLANTA",$AT1432)),"DEKALB (ATL LIMITS)","DEKALB"),IF(AND($E1432="CLAYTON",ISNUMBER(SEARCH("COLLEGE PARK",$AT1432))),"CLAYTON (COLLEGE PARK)",$E1432)))))</f>
        <v/>
      </c>
      <c r="AV1432" s="2">
        <f>IF($L1432="","",IF(""&amp;$F1432="2","DIESEL",IF(OR(""&amp;$F1432="G",""&amp;$F1432="H"),"GAS","")))</f>
        <v/>
      </c>
      <c r="AW1432" s="2">
        <f>IF($AV1432="","",$R1432)</f>
        <v/>
      </c>
      <c r="AX1432" s="2">
        <f>IF($AV1432="","",IF($AB1432=0,$R1432,0))</f>
        <v/>
      </c>
      <c r="AY1432" s="2">
        <f>IF($AV1432="","",IF(AND($Z1432=0,COUNTIF('AR SALES'!$L$2:$L$2501,$L1432)=0),"YES",""))</f>
        <v/>
      </c>
      <c r="AZ1432" s="2">
        <f>IF($AV1432="","",IFERROR(VLOOKUP($AU1432,CODES!$A:$B,2,FALSE),"NO CODE"))</f>
        <v/>
      </c>
      <c r="BA1432" s="2">
        <f>IF(""&amp;$F1432&lt;&gt;"4","",IF($AY1432="YES","",IF(ROUND(SUMIFS($AE$2:$AE$4001,$L$2:$L$4001,$L1432,$F$2:$F$4001,"4")-SUMIFS('AR SALES'!$Y$2:$Y$2501,'AR SALES'!$L$2:$L$2501,$L1432,'AR SALES'!$AD$2:$AD$2501,"OFF"),2)=0,"","STALE")))</f>
        <v/>
      </c>
      <c r="BB1432" s="2">
        <f>IF(OR(""&amp;$F1432="2",""&amp;$F1432="4",""&amp;$F1432="G",""&amp;$F1432="H"),IF($AY1432="YES","",IF($AB1432&lt;&gt;0,"",IF(COUNTIFS('AR SALES'!$L$2:$L$2501,$L1432,'AR SALES'!$AD$2:$AD$2501,IF(""&amp;$F1432="4","OFF","ON"),'AR SALES'!$AF$2:$AF$2501,"Y")&gt;0,"","NO EXEMPTION"))),"")</f>
        <v/>
      </c>
    </row>
    <row r="1433">
      <c r="AT1433" s="2">
        <f>IF($L1433="","",IFERROR(INDEX('AR SALES'!$H$2:$H$2501,MATCH(""&amp;$L1433,'AR SALES'!$AE$2:$AE$2501,0)),""))</f>
        <v/>
      </c>
      <c r="AU1433" s="2">
        <f>IF($L1433="","",IF($A1433&lt;&gt;"GA","",IF($E1433="FULTON",IF(ISNUMBER(SEARCH("COLLEGE PARK",$AT1433)),"FULTON (COLLEGE PARK)",IF(ISNUMBER(SEARCH("HAPEVILLE",$AT1433)),"FULTON (HAPEVILLE)",IF(ISNUMBER(SEARCH("EAST POINT",$AT1433)),"FULTON (EAST POINT)",IF(ISNUMBER(SEARCH("ATLANTA",$AT1433)),"FULTON (ATL LIMITS)","FULTON")))),IF($E1433="DEKALB",IF(ISNUMBER(SEARCH("ATLANTA",$AT1433)),"DEKALB (ATL LIMITS)","DEKALB"),IF(AND($E1433="CLAYTON",ISNUMBER(SEARCH("COLLEGE PARK",$AT1433))),"CLAYTON (COLLEGE PARK)",$E1433)))))</f>
        <v/>
      </c>
      <c r="AV1433" s="2">
        <f>IF($L1433="","",IF(""&amp;$F1433="2","DIESEL",IF(OR(""&amp;$F1433="G",""&amp;$F1433="H"),"GAS","")))</f>
        <v/>
      </c>
      <c r="AW1433" s="2">
        <f>IF($AV1433="","",$R1433)</f>
        <v/>
      </c>
      <c r="AX1433" s="2">
        <f>IF($AV1433="","",IF($AB1433=0,$R1433,0))</f>
        <v/>
      </c>
      <c r="AY1433" s="2">
        <f>IF($AV1433="","",IF(AND($Z1433=0,COUNTIF('AR SALES'!$L$2:$L$2501,$L1433)=0),"YES",""))</f>
        <v/>
      </c>
      <c r="AZ1433" s="2">
        <f>IF($AV1433="","",IFERROR(VLOOKUP($AU1433,CODES!$A:$B,2,FALSE),"NO CODE"))</f>
        <v/>
      </c>
      <c r="BA1433" s="2">
        <f>IF(""&amp;$F1433&lt;&gt;"4","",IF($AY1433="YES","",IF(ROUND(SUMIFS($AE$2:$AE$4001,$L$2:$L$4001,$L1433,$F$2:$F$4001,"4")-SUMIFS('AR SALES'!$Y$2:$Y$2501,'AR SALES'!$L$2:$L$2501,$L1433,'AR SALES'!$AD$2:$AD$2501,"OFF"),2)=0,"","STALE")))</f>
        <v/>
      </c>
      <c r="BB1433" s="2">
        <f>IF(OR(""&amp;$F1433="2",""&amp;$F1433="4",""&amp;$F1433="G",""&amp;$F1433="H"),IF($AY1433="YES","",IF($AB1433&lt;&gt;0,"",IF(COUNTIFS('AR SALES'!$L$2:$L$2501,$L1433,'AR SALES'!$AD$2:$AD$2501,IF(""&amp;$F1433="4","OFF","ON"),'AR SALES'!$AF$2:$AF$2501,"Y")&gt;0,"","NO EXEMPTION"))),"")</f>
        <v/>
      </c>
    </row>
    <row r="1434">
      <c r="AT1434" s="2">
        <f>IF($L1434="","",IFERROR(INDEX('AR SALES'!$H$2:$H$2501,MATCH(""&amp;$L1434,'AR SALES'!$AE$2:$AE$2501,0)),""))</f>
        <v/>
      </c>
      <c r="AU1434" s="2">
        <f>IF($L1434="","",IF($A1434&lt;&gt;"GA","",IF($E1434="FULTON",IF(ISNUMBER(SEARCH("COLLEGE PARK",$AT1434)),"FULTON (COLLEGE PARK)",IF(ISNUMBER(SEARCH("HAPEVILLE",$AT1434)),"FULTON (HAPEVILLE)",IF(ISNUMBER(SEARCH("EAST POINT",$AT1434)),"FULTON (EAST POINT)",IF(ISNUMBER(SEARCH("ATLANTA",$AT1434)),"FULTON (ATL LIMITS)","FULTON")))),IF($E1434="DEKALB",IF(ISNUMBER(SEARCH("ATLANTA",$AT1434)),"DEKALB (ATL LIMITS)","DEKALB"),IF(AND($E1434="CLAYTON",ISNUMBER(SEARCH("COLLEGE PARK",$AT1434))),"CLAYTON (COLLEGE PARK)",$E1434)))))</f>
        <v/>
      </c>
      <c r="AV1434" s="2">
        <f>IF($L1434="","",IF(""&amp;$F1434="2","DIESEL",IF(OR(""&amp;$F1434="G",""&amp;$F1434="H"),"GAS","")))</f>
        <v/>
      </c>
      <c r="AW1434" s="2">
        <f>IF($AV1434="","",$R1434)</f>
        <v/>
      </c>
      <c r="AX1434" s="2">
        <f>IF($AV1434="","",IF($AB1434=0,$R1434,0))</f>
        <v/>
      </c>
      <c r="AY1434" s="2">
        <f>IF($AV1434="","",IF(AND($Z1434=0,COUNTIF('AR SALES'!$L$2:$L$2501,$L1434)=0),"YES",""))</f>
        <v/>
      </c>
      <c r="AZ1434" s="2">
        <f>IF($AV1434="","",IFERROR(VLOOKUP($AU1434,CODES!$A:$B,2,FALSE),"NO CODE"))</f>
        <v/>
      </c>
      <c r="BA1434" s="2">
        <f>IF(""&amp;$F1434&lt;&gt;"4","",IF($AY1434="YES","",IF(ROUND(SUMIFS($AE$2:$AE$4001,$L$2:$L$4001,$L1434,$F$2:$F$4001,"4")-SUMIFS('AR SALES'!$Y$2:$Y$2501,'AR SALES'!$L$2:$L$2501,$L1434,'AR SALES'!$AD$2:$AD$2501,"OFF"),2)=0,"","STALE")))</f>
        <v/>
      </c>
      <c r="BB1434" s="2">
        <f>IF(OR(""&amp;$F1434="2",""&amp;$F1434="4",""&amp;$F1434="G",""&amp;$F1434="H"),IF($AY1434="YES","",IF($AB1434&lt;&gt;0,"",IF(COUNTIFS('AR SALES'!$L$2:$L$2501,$L1434,'AR SALES'!$AD$2:$AD$2501,IF(""&amp;$F1434="4","OFF","ON"),'AR SALES'!$AF$2:$AF$2501,"Y")&gt;0,"","NO EXEMPTION"))),"")</f>
        <v/>
      </c>
    </row>
    <row r="1435">
      <c r="AT1435" s="2">
        <f>IF($L1435="","",IFERROR(INDEX('AR SALES'!$H$2:$H$2501,MATCH(""&amp;$L1435,'AR SALES'!$AE$2:$AE$2501,0)),""))</f>
        <v/>
      </c>
      <c r="AU1435" s="2">
        <f>IF($L1435="","",IF($A1435&lt;&gt;"GA","",IF($E1435="FULTON",IF(ISNUMBER(SEARCH("COLLEGE PARK",$AT1435)),"FULTON (COLLEGE PARK)",IF(ISNUMBER(SEARCH("HAPEVILLE",$AT1435)),"FULTON (HAPEVILLE)",IF(ISNUMBER(SEARCH("EAST POINT",$AT1435)),"FULTON (EAST POINT)",IF(ISNUMBER(SEARCH("ATLANTA",$AT1435)),"FULTON (ATL LIMITS)","FULTON")))),IF($E1435="DEKALB",IF(ISNUMBER(SEARCH("ATLANTA",$AT1435)),"DEKALB (ATL LIMITS)","DEKALB"),IF(AND($E1435="CLAYTON",ISNUMBER(SEARCH("COLLEGE PARK",$AT1435))),"CLAYTON (COLLEGE PARK)",$E1435)))))</f>
        <v/>
      </c>
      <c r="AV1435" s="2">
        <f>IF($L1435="","",IF(""&amp;$F1435="2","DIESEL",IF(OR(""&amp;$F1435="G",""&amp;$F1435="H"),"GAS","")))</f>
        <v/>
      </c>
      <c r="AW1435" s="2">
        <f>IF($AV1435="","",$R1435)</f>
        <v/>
      </c>
      <c r="AX1435" s="2">
        <f>IF($AV1435="","",IF($AB1435=0,$R1435,0))</f>
        <v/>
      </c>
      <c r="AY1435" s="2">
        <f>IF($AV1435="","",IF(AND($Z1435=0,COUNTIF('AR SALES'!$L$2:$L$2501,$L1435)=0),"YES",""))</f>
        <v/>
      </c>
      <c r="AZ1435" s="2">
        <f>IF($AV1435="","",IFERROR(VLOOKUP($AU1435,CODES!$A:$B,2,FALSE),"NO CODE"))</f>
        <v/>
      </c>
      <c r="BA1435" s="2">
        <f>IF(""&amp;$F1435&lt;&gt;"4","",IF($AY1435="YES","",IF(ROUND(SUMIFS($AE$2:$AE$4001,$L$2:$L$4001,$L1435,$F$2:$F$4001,"4")-SUMIFS('AR SALES'!$Y$2:$Y$2501,'AR SALES'!$L$2:$L$2501,$L1435,'AR SALES'!$AD$2:$AD$2501,"OFF"),2)=0,"","STALE")))</f>
        <v/>
      </c>
      <c r="BB1435" s="2">
        <f>IF(OR(""&amp;$F1435="2",""&amp;$F1435="4",""&amp;$F1435="G",""&amp;$F1435="H"),IF($AY1435="YES","",IF($AB1435&lt;&gt;0,"",IF(COUNTIFS('AR SALES'!$L$2:$L$2501,$L1435,'AR SALES'!$AD$2:$AD$2501,IF(""&amp;$F1435="4","OFF","ON"),'AR SALES'!$AF$2:$AF$2501,"Y")&gt;0,"","NO EXEMPTION"))),"")</f>
        <v/>
      </c>
    </row>
    <row r="1436">
      <c r="AT1436" s="2">
        <f>IF($L1436="","",IFERROR(INDEX('AR SALES'!$H$2:$H$2501,MATCH(""&amp;$L1436,'AR SALES'!$AE$2:$AE$2501,0)),""))</f>
        <v/>
      </c>
      <c r="AU1436" s="2">
        <f>IF($L1436="","",IF($A1436&lt;&gt;"GA","",IF($E1436="FULTON",IF(ISNUMBER(SEARCH("COLLEGE PARK",$AT1436)),"FULTON (COLLEGE PARK)",IF(ISNUMBER(SEARCH("HAPEVILLE",$AT1436)),"FULTON (HAPEVILLE)",IF(ISNUMBER(SEARCH("EAST POINT",$AT1436)),"FULTON (EAST POINT)",IF(ISNUMBER(SEARCH("ATLANTA",$AT1436)),"FULTON (ATL LIMITS)","FULTON")))),IF($E1436="DEKALB",IF(ISNUMBER(SEARCH("ATLANTA",$AT1436)),"DEKALB (ATL LIMITS)","DEKALB"),IF(AND($E1436="CLAYTON",ISNUMBER(SEARCH("COLLEGE PARK",$AT1436))),"CLAYTON (COLLEGE PARK)",$E1436)))))</f>
        <v/>
      </c>
      <c r="AV1436" s="2">
        <f>IF($L1436="","",IF(""&amp;$F1436="2","DIESEL",IF(OR(""&amp;$F1436="G",""&amp;$F1436="H"),"GAS","")))</f>
        <v/>
      </c>
      <c r="AW1436" s="2">
        <f>IF($AV1436="","",$R1436)</f>
        <v/>
      </c>
      <c r="AX1436" s="2">
        <f>IF($AV1436="","",IF($AB1436=0,$R1436,0))</f>
        <v/>
      </c>
      <c r="AY1436" s="2">
        <f>IF($AV1436="","",IF(AND($Z1436=0,COUNTIF('AR SALES'!$L$2:$L$2501,$L1436)=0),"YES",""))</f>
        <v/>
      </c>
      <c r="AZ1436" s="2">
        <f>IF($AV1436="","",IFERROR(VLOOKUP($AU1436,CODES!$A:$B,2,FALSE),"NO CODE"))</f>
        <v/>
      </c>
      <c r="BA1436" s="2">
        <f>IF(""&amp;$F1436&lt;&gt;"4","",IF($AY1436="YES","",IF(ROUND(SUMIFS($AE$2:$AE$4001,$L$2:$L$4001,$L1436,$F$2:$F$4001,"4")-SUMIFS('AR SALES'!$Y$2:$Y$2501,'AR SALES'!$L$2:$L$2501,$L1436,'AR SALES'!$AD$2:$AD$2501,"OFF"),2)=0,"","STALE")))</f>
        <v/>
      </c>
      <c r="BB1436" s="2">
        <f>IF(OR(""&amp;$F1436="2",""&amp;$F1436="4",""&amp;$F1436="G",""&amp;$F1436="H"),IF($AY1436="YES","",IF($AB1436&lt;&gt;0,"",IF(COUNTIFS('AR SALES'!$L$2:$L$2501,$L1436,'AR SALES'!$AD$2:$AD$2501,IF(""&amp;$F1436="4","OFF","ON"),'AR SALES'!$AF$2:$AF$2501,"Y")&gt;0,"","NO EXEMPTION"))),"")</f>
        <v/>
      </c>
    </row>
    <row r="1437">
      <c r="AT1437" s="2">
        <f>IF($L1437="","",IFERROR(INDEX('AR SALES'!$H$2:$H$2501,MATCH(""&amp;$L1437,'AR SALES'!$AE$2:$AE$2501,0)),""))</f>
        <v/>
      </c>
      <c r="AU1437" s="2">
        <f>IF($L1437="","",IF($A1437&lt;&gt;"GA","",IF($E1437="FULTON",IF(ISNUMBER(SEARCH("COLLEGE PARK",$AT1437)),"FULTON (COLLEGE PARK)",IF(ISNUMBER(SEARCH("HAPEVILLE",$AT1437)),"FULTON (HAPEVILLE)",IF(ISNUMBER(SEARCH("EAST POINT",$AT1437)),"FULTON (EAST POINT)",IF(ISNUMBER(SEARCH("ATLANTA",$AT1437)),"FULTON (ATL LIMITS)","FULTON")))),IF($E1437="DEKALB",IF(ISNUMBER(SEARCH("ATLANTA",$AT1437)),"DEKALB (ATL LIMITS)","DEKALB"),IF(AND($E1437="CLAYTON",ISNUMBER(SEARCH("COLLEGE PARK",$AT1437))),"CLAYTON (COLLEGE PARK)",$E1437)))))</f>
        <v/>
      </c>
      <c r="AV1437" s="2">
        <f>IF($L1437="","",IF(""&amp;$F1437="2","DIESEL",IF(OR(""&amp;$F1437="G",""&amp;$F1437="H"),"GAS","")))</f>
        <v/>
      </c>
      <c r="AW1437" s="2">
        <f>IF($AV1437="","",$R1437)</f>
        <v/>
      </c>
      <c r="AX1437" s="2">
        <f>IF($AV1437="","",IF($AB1437=0,$R1437,0))</f>
        <v/>
      </c>
      <c r="AY1437" s="2">
        <f>IF($AV1437="","",IF(AND($Z1437=0,COUNTIF('AR SALES'!$L$2:$L$2501,$L1437)=0),"YES",""))</f>
        <v/>
      </c>
      <c r="AZ1437" s="2">
        <f>IF($AV1437="","",IFERROR(VLOOKUP($AU1437,CODES!$A:$B,2,FALSE),"NO CODE"))</f>
        <v/>
      </c>
      <c r="BA1437" s="2">
        <f>IF(""&amp;$F1437&lt;&gt;"4","",IF($AY1437="YES","",IF(ROUND(SUMIFS($AE$2:$AE$4001,$L$2:$L$4001,$L1437,$F$2:$F$4001,"4")-SUMIFS('AR SALES'!$Y$2:$Y$2501,'AR SALES'!$L$2:$L$2501,$L1437,'AR SALES'!$AD$2:$AD$2501,"OFF"),2)=0,"","STALE")))</f>
        <v/>
      </c>
      <c r="BB1437" s="2">
        <f>IF(OR(""&amp;$F1437="2",""&amp;$F1437="4",""&amp;$F1437="G",""&amp;$F1437="H"),IF($AY1437="YES","",IF($AB1437&lt;&gt;0,"",IF(COUNTIFS('AR SALES'!$L$2:$L$2501,$L1437,'AR SALES'!$AD$2:$AD$2501,IF(""&amp;$F1437="4","OFF","ON"),'AR SALES'!$AF$2:$AF$2501,"Y")&gt;0,"","NO EXEMPTION"))),"")</f>
        <v/>
      </c>
    </row>
    <row r="1438">
      <c r="AT1438" s="2">
        <f>IF($L1438="","",IFERROR(INDEX('AR SALES'!$H$2:$H$2501,MATCH(""&amp;$L1438,'AR SALES'!$AE$2:$AE$2501,0)),""))</f>
        <v/>
      </c>
      <c r="AU1438" s="2">
        <f>IF($L1438="","",IF($A1438&lt;&gt;"GA","",IF($E1438="FULTON",IF(ISNUMBER(SEARCH("COLLEGE PARK",$AT1438)),"FULTON (COLLEGE PARK)",IF(ISNUMBER(SEARCH("HAPEVILLE",$AT1438)),"FULTON (HAPEVILLE)",IF(ISNUMBER(SEARCH("EAST POINT",$AT1438)),"FULTON (EAST POINT)",IF(ISNUMBER(SEARCH("ATLANTA",$AT1438)),"FULTON (ATL LIMITS)","FULTON")))),IF($E1438="DEKALB",IF(ISNUMBER(SEARCH("ATLANTA",$AT1438)),"DEKALB (ATL LIMITS)","DEKALB"),IF(AND($E1438="CLAYTON",ISNUMBER(SEARCH("COLLEGE PARK",$AT1438))),"CLAYTON (COLLEGE PARK)",$E1438)))))</f>
        <v/>
      </c>
      <c r="AV1438" s="2">
        <f>IF($L1438="","",IF(""&amp;$F1438="2","DIESEL",IF(OR(""&amp;$F1438="G",""&amp;$F1438="H"),"GAS","")))</f>
        <v/>
      </c>
      <c r="AW1438" s="2">
        <f>IF($AV1438="","",$R1438)</f>
        <v/>
      </c>
      <c r="AX1438" s="2">
        <f>IF($AV1438="","",IF($AB1438=0,$R1438,0))</f>
        <v/>
      </c>
      <c r="AY1438" s="2">
        <f>IF($AV1438="","",IF(AND($Z1438=0,COUNTIF('AR SALES'!$L$2:$L$2501,$L1438)=0),"YES",""))</f>
        <v/>
      </c>
      <c r="AZ1438" s="2">
        <f>IF($AV1438="","",IFERROR(VLOOKUP($AU1438,CODES!$A:$B,2,FALSE),"NO CODE"))</f>
        <v/>
      </c>
      <c r="BA1438" s="2">
        <f>IF(""&amp;$F1438&lt;&gt;"4","",IF($AY1438="YES","",IF(ROUND(SUMIFS($AE$2:$AE$4001,$L$2:$L$4001,$L1438,$F$2:$F$4001,"4")-SUMIFS('AR SALES'!$Y$2:$Y$2501,'AR SALES'!$L$2:$L$2501,$L1438,'AR SALES'!$AD$2:$AD$2501,"OFF"),2)=0,"","STALE")))</f>
        <v/>
      </c>
      <c r="BB1438" s="2">
        <f>IF(OR(""&amp;$F1438="2",""&amp;$F1438="4",""&amp;$F1438="G",""&amp;$F1438="H"),IF($AY1438="YES","",IF($AB1438&lt;&gt;0,"",IF(COUNTIFS('AR SALES'!$L$2:$L$2501,$L1438,'AR SALES'!$AD$2:$AD$2501,IF(""&amp;$F1438="4","OFF","ON"),'AR SALES'!$AF$2:$AF$2501,"Y")&gt;0,"","NO EXEMPTION"))),"")</f>
        <v/>
      </c>
    </row>
    <row r="1439">
      <c r="AT1439" s="2">
        <f>IF($L1439="","",IFERROR(INDEX('AR SALES'!$H$2:$H$2501,MATCH(""&amp;$L1439,'AR SALES'!$AE$2:$AE$2501,0)),""))</f>
        <v/>
      </c>
      <c r="AU1439" s="2">
        <f>IF($L1439="","",IF($A1439&lt;&gt;"GA","",IF($E1439="FULTON",IF(ISNUMBER(SEARCH("COLLEGE PARK",$AT1439)),"FULTON (COLLEGE PARK)",IF(ISNUMBER(SEARCH("HAPEVILLE",$AT1439)),"FULTON (HAPEVILLE)",IF(ISNUMBER(SEARCH("EAST POINT",$AT1439)),"FULTON (EAST POINT)",IF(ISNUMBER(SEARCH("ATLANTA",$AT1439)),"FULTON (ATL LIMITS)","FULTON")))),IF($E1439="DEKALB",IF(ISNUMBER(SEARCH("ATLANTA",$AT1439)),"DEKALB (ATL LIMITS)","DEKALB"),IF(AND($E1439="CLAYTON",ISNUMBER(SEARCH("COLLEGE PARK",$AT1439))),"CLAYTON (COLLEGE PARK)",$E1439)))))</f>
        <v/>
      </c>
      <c r="AV1439" s="2">
        <f>IF($L1439="","",IF(""&amp;$F1439="2","DIESEL",IF(OR(""&amp;$F1439="G",""&amp;$F1439="H"),"GAS","")))</f>
        <v/>
      </c>
      <c r="AW1439" s="2">
        <f>IF($AV1439="","",$R1439)</f>
        <v/>
      </c>
      <c r="AX1439" s="2">
        <f>IF($AV1439="","",IF($AB1439=0,$R1439,0))</f>
        <v/>
      </c>
      <c r="AY1439" s="2">
        <f>IF($AV1439="","",IF(AND($Z1439=0,COUNTIF('AR SALES'!$L$2:$L$2501,$L1439)=0),"YES",""))</f>
        <v/>
      </c>
      <c r="AZ1439" s="2">
        <f>IF($AV1439="","",IFERROR(VLOOKUP($AU1439,CODES!$A:$B,2,FALSE),"NO CODE"))</f>
        <v/>
      </c>
      <c r="BA1439" s="2">
        <f>IF(""&amp;$F1439&lt;&gt;"4","",IF($AY1439="YES","",IF(ROUND(SUMIFS($AE$2:$AE$4001,$L$2:$L$4001,$L1439,$F$2:$F$4001,"4")-SUMIFS('AR SALES'!$Y$2:$Y$2501,'AR SALES'!$L$2:$L$2501,$L1439,'AR SALES'!$AD$2:$AD$2501,"OFF"),2)=0,"","STALE")))</f>
        <v/>
      </c>
      <c r="BB1439" s="2">
        <f>IF(OR(""&amp;$F1439="2",""&amp;$F1439="4",""&amp;$F1439="G",""&amp;$F1439="H"),IF($AY1439="YES","",IF($AB1439&lt;&gt;0,"",IF(COUNTIFS('AR SALES'!$L$2:$L$2501,$L1439,'AR SALES'!$AD$2:$AD$2501,IF(""&amp;$F1439="4","OFF","ON"),'AR SALES'!$AF$2:$AF$2501,"Y")&gt;0,"","NO EXEMPTION"))),"")</f>
        <v/>
      </c>
    </row>
    <row r="1440">
      <c r="AT1440" s="2">
        <f>IF($L1440="","",IFERROR(INDEX('AR SALES'!$H$2:$H$2501,MATCH(""&amp;$L1440,'AR SALES'!$AE$2:$AE$2501,0)),""))</f>
        <v/>
      </c>
      <c r="AU1440" s="2">
        <f>IF($L1440="","",IF($A1440&lt;&gt;"GA","",IF($E1440="FULTON",IF(ISNUMBER(SEARCH("COLLEGE PARK",$AT1440)),"FULTON (COLLEGE PARK)",IF(ISNUMBER(SEARCH("HAPEVILLE",$AT1440)),"FULTON (HAPEVILLE)",IF(ISNUMBER(SEARCH("EAST POINT",$AT1440)),"FULTON (EAST POINT)",IF(ISNUMBER(SEARCH("ATLANTA",$AT1440)),"FULTON (ATL LIMITS)","FULTON")))),IF($E1440="DEKALB",IF(ISNUMBER(SEARCH("ATLANTA",$AT1440)),"DEKALB (ATL LIMITS)","DEKALB"),IF(AND($E1440="CLAYTON",ISNUMBER(SEARCH("COLLEGE PARK",$AT1440))),"CLAYTON (COLLEGE PARK)",$E1440)))))</f>
        <v/>
      </c>
      <c r="AV1440" s="2">
        <f>IF($L1440="","",IF(""&amp;$F1440="2","DIESEL",IF(OR(""&amp;$F1440="G",""&amp;$F1440="H"),"GAS","")))</f>
        <v/>
      </c>
      <c r="AW1440" s="2">
        <f>IF($AV1440="","",$R1440)</f>
        <v/>
      </c>
      <c r="AX1440" s="2">
        <f>IF($AV1440="","",IF($AB1440=0,$R1440,0))</f>
        <v/>
      </c>
      <c r="AY1440" s="2">
        <f>IF($AV1440="","",IF(AND($Z1440=0,COUNTIF('AR SALES'!$L$2:$L$2501,$L1440)=0),"YES",""))</f>
        <v/>
      </c>
      <c r="AZ1440" s="2">
        <f>IF($AV1440="","",IFERROR(VLOOKUP($AU1440,CODES!$A:$B,2,FALSE),"NO CODE"))</f>
        <v/>
      </c>
      <c r="BA1440" s="2">
        <f>IF(""&amp;$F1440&lt;&gt;"4","",IF($AY1440="YES","",IF(ROUND(SUMIFS($AE$2:$AE$4001,$L$2:$L$4001,$L1440,$F$2:$F$4001,"4")-SUMIFS('AR SALES'!$Y$2:$Y$2501,'AR SALES'!$L$2:$L$2501,$L1440,'AR SALES'!$AD$2:$AD$2501,"OFF"),2)=0,"","STALE")))</f>
        <v/>
      </c>
      <c r="BB1440" s="2">
        <f>IF(OR(""&amp;$F1440="2",""&amp;$F1440="4",""&amp;$F1440="G",""&amp;$F1440="H"),IF($AY1440="YES","",IF($AB1440&lt;&gt;0,"",IF(COUNTIFS('AR SALES'!$L$2:$L$2501,$L1440,'AR SALES'!$AD$2:$AD$2501,IF(""&amp;$F1440="4","OFF","ON"),'AR SALES'!$AF$2:$AF$2501,"Y")&gt;0,"","NO EXEMPTION"))),"")</f>
        <v/>
      </c>
    </row>
    <row r="1441">
      <c r="AT1441" s="2">
        <f>IF($L1441="","",IFERROR(INDEX('AR SALES'!$H$2:$H$2501,MATCH(""&amp;$L1441,'AR SALES'!$AE$2:$AE$2501,0)),""))</f>
        <v/>
      </c>
      <c r="AU1441" s="2">
        <f>IF($L1441="","",IF($A1441&lt;&gt;"GA","",IF($E1441="FULTON",IF(ISNUMBER(SEARCH("COLLEGE PARK",$AT1441)),"FULTON (COLLEGE PARK)",IF(ISNUMBER(SEARCH("HAPEVILLE",$AT1441)),"FULTON (HAPEVILLE)",IF(ISNUMBER(SEARCH("EAST POINT",$AT1441)),"FULTON (EAST POINT)",IF(ISNUMBER(SEARCH("ATLANTA",$AT1441)),"FULTON (ATL LIMITS)","FULTON")))),IF($E1441="DEKALB",IF(ISNUMBER(SEARCH("ATLANTA",$AT1441)),"DEKALB (ATL LIMITS)","DEKALB"),IF(AND($E1441="CLAYTON",ISNUMBER(SEARCH("COLLEGE PARK",$AT1441))),"CLAYTON (COLLEGE PARK)",$E1441)))))</f>
        <v/>
      </c>
      <c r="AV1441" s="2">
        <f>IF($L1441="","",IF(""&amp;$F1441="2","DIESEL",IF(OR(""&amp;$F1441="G",""&amp;$F1441="H"),"GAS","")))</f>
        <v/>
      </c>
      <c r="AW1441" s="2">
        <f>IF($AV1441="","",$R1441)</f>
        <v/>
      </c>
      <c r="AX1441" s="2">
        <f>IF($AV1441="","",IF($AB1441=0,$R1441,0))</f>
        <v/>
      </c>
      <c r="AY1441" s="2">
        <f>IF($AV1441="","",IF(AND($Z1441=0,COUNTIF('AR SALES'!$L$2:$L$2501,$L1441)=0),"YES",""))</f>
        <v/>
      </c>
      <c r="AZ1441" s="2">
        <f>IF($AV1441="","",IFERROR(VLOOKUP($AU1441,CODES!$A:$B,2,FALSE),"NO CODE"))</f>
        <v/>
      </c>
      <c r="BA1441" s="2">
        <f>IF(""&amp;$F1441&lt;&gt;"4","",IF($AY1441="YES","",IF(ROUND(SUMIFS($AE$2:$AE$4001,$L$2:$L$4001,$L1441,$F$2:$F$4001,"4")-SUMIFS('AR SALES'!$Y$2:$Y$2501,'AR SALES'!$L$2:$L$2501,$L1441,'AR SALES'!$AD$2:$AD$2501,"OFF"),2)=0,"","STALE")))</f>
        <v/>
      </c>
      <c r="BB1441" s="2">
        <f>IF(OR(""&amp;$F1441="2",""&amp;$F1441="4",""&amp;$F1441="G",""&amp;$F1441="H"),IF($AY1441="YES","",IF($AB1441&lt;&gt;0,"",IF(COUNTIFS('AR SALES'!$L$2:$L$2501,$L1441,'AR SALES'!$AD$2:$AD$2501,IF(""&amp;$F1441="4","OFF","ON"),'AR SALES'!$AF$2:$AF$2501,"Y")&gt;0,"","NO EXEMPTION"))),"")</f>
        <v/>
      </c>
    </row>
    <row r="1442">
      <c r="AT1442" s="2">
        <f>IF($L1442="","",IFERROR(INDEX('AR SALES'!$H$2:$H$2501,MATCH(""&amp;$L1442,'AR SALES'!$AE$2:$AE$2501,0)),""))</f>
        <v/>
      </c>
      <c r="AU1442" s="2">
        <f>IF($L1442="","",IF($A1442&lt;&gt;"GA","",IF($E1442="FULTON",IF(ISNUMBER(SEARCH("COLLEGE PARK",$AT1442)),"FULTON (COLLEGE PARK)",IF(ISNUMBER(SEARCH("HAPEVILLE",$AT1442)),"FULTON (HAPEVILLE)",IF(ISNUMBER(SEARCH("EAST POINT",$AT1442)),"FULTON (EAST POINT)",IF(ISNUMBER(SEARCH("ATLANTA",$AT1442)),"FULTON (ATL LIMITS)","FULTON")))),IF($E1442="DEKALB",IF(ISNUMBER(SEARCH("ATLANTA",$AT1442)),"DEKALB (ATL LIMITS)","DEKALB"),IF(AND($E1442="CLAYTON",ISNUMBER(SEARCH("COLLEGE PARK",$AT1442))),"CLAYTON (COLLEGE PARK)",$E1442)))))</f>
        <v/>
      </c>
      <c r="AV1442" s="2">
        <f>IF($L1442="","",IF(""&amp;$F1442="2","DIESEL",IF(OR(""&amp;$F1442="G",""&amp;$F1442="H"),"GAS","")))</f>
        <v/>
      </c>
      <c r="AW1442" s="2">
        <f>IF($AV1442="","",$R1442)</f>
        <v/>
      </c>
      <c r="AX1442" s="2">
        <f>IF($AV1442="","",IF($AB1442=0,$R1442,0))</f>
        <v/>
      </c>
      <c r="AY1442" s="2">
        <f>IF($AV1442="","",IF(AND($Z1442=0,COUNTIF('AR SALES'!$L$2:$L$2501,$L1442)=0),"YES",""))</f>
        <v/>
      </c>
      <c r="AZ1442" s="2">
        <f>IF($AV1442="","",IFERROR(VLOOKUP($AU1442,CODES!$A:$B,2,FALSE),"NO CODE"))</f>
        <v/>
      </c>
      <c r="BA1442" s="2">
        <f>IF(""&amp;$F1442&lt;&gt;"4","",IF($AY1442="YES","",IF(ROUND(SUMIFS($AE$2:$AE$4001,$L$2:$L$4001,$L1442,$F$2:$F$4001,"4")-SUMIFS('AR SALES'!$Y$2:$Y$2501,'AR SALES'!$L$2:$L$2501,$L1442,'AR SALES'!$AD$2:$AD$2501,"OFF"),2)=0,"","STALE")))</f>
        <v/>
      </c>
      <c r="BB1442" s="2">
        <f>IF(OR(""&amp;$F1442="2",""&amp;$F1442="4",""&amp;$F1442="G",""&amp;$F1442="H"),IF($AY1442="YES","",IF($AB1442&lt;&gt;0,"",IF(COUNTIFS('AR SALES'!$L$2:$L$2501,$L1442,'AR SALES'!$AD$2:$AD$2501,IF(""&amp;$F1442="4","OFF","ON"),'AR SALES'!$AF$2:$AF$2501,"Y")&gt;0,"","NO EXEMPTION"))),"")</f>
        <v/>
      </c>
    </row>
    <row r="1443">
      <c r="AT1443" s="2">
        <f>IF($L1443="","",IFERROR(INDEX('AR SALES'!$H$2:$H$2501,MATCH(""&amp;$L1443,'AR SALES'!$AE$2:$AE$2501,0)),""))</f>
        <v/>
      </c>
      <c r="AU1443" s="2">
        <f>IF($L1443="","",IF($A1443&lt;&gt;"GA","",IF($E1443="FULTON",IF(ISNUMBER(SEARCH("COLLEGE PARK",$AT1443)),"FULTON (COLLEGE PARK)",IF(ISNUMBER(SEARCH("HAPEVILLE",$AT1443)),"FULTON (HAPEVILLE)",IF(ISNUMBER(SEARCH("EAST POINT",$AT1443)),"FULTON (EAST POINT)",IF(ISNUMBER(SEARCH("ATLANTA",$AT1443)),"FULTON (ATL LIMITS)","FULTON")))),IF($E1443="DEKALB",IF(ISNUMBER(SEARCH("ATLANTA",$AT1443)),"DEKALB (ATL LIMITS)","DEKALB"),IF(AND($E1443="CLAYTON",ISNUMBER(SEARCH("COLLEGE PARK",$AT1443))),"CLAYTON (COLLEGE PARK)",$E1443)))))</f>
        <v/>
      </c>
      <c r="AV1443" s="2">
        <f>IF($L1443="","",IF(""&amp;$F1443="2","DIESEL",IF(OR(""&amp;$F1443="G",""&amp;$F1443="H"),"GAS","")))</f>
        <v/>
      </c>
      <c r="AW1443" s="2">
        <f>IF($AV1443="","",$R1443)</f>
        <v/>
      </c>
      <c r="AX1443" s="2">
        <f>IF($AV1443="","",IF($AB1443=0,$R1443,0))</f>
        <v/>
      </c>
      <c r="AY1443" s="2">
        <f>IF($AV1443="","",IF(AND($Z1443=0,COUNTIF('AR SALES'!$L$2:$L$2501,$L1443)=0),"YES",""))</f>
        <v/>
      </c>
      <c r="AZ1443" s="2">
        <f>IF($AV1443="","",IFERROR(VLOOKUP($AU1443,CODES!$A:$B,2,FALSE),"NO CODE"))</f>
        <v/>
      </c>
      <c r="BA1443" s="2">
        <f>IF(""&amp;$F1443&lt;&gt;"4","",IF($AY1443="YES","",IF(ROUND(SUMIFS($AE$2:$AE$4001,$L$2:$L$4001,$L1443,$F$2:$F$4001,"4")-SUMIFS('AR SALES'!$Y$2:$Y$2501,'AR SALES'!$L$2:$L$2501,$L1443,'AR SALES'!$AD$2:$AD$2501,"OFF"),2)=0,"","STALE")))</f>
        <v/>
      </c>
      <c r="BB1443" s="2">
        <f>IF(OR(""&amp;$F1443="2",""&amp;$F1443="4",""&amp;$F1443="G",""&amp;$F1443="H"),IF($AY1443="YES","",IF($AB1443&lt;&gt;0,"",IF(COUNTIFS('AR SALES'!$L$2:$L$2501,$L1443,'AR SALES'!$AD$2:$AD$2501,IF(""&amp;$F1443="4","OFF","ON"),'AR SALES'!$AF$2:$AF$2501,"Y")&gt;0,"","NO EXEMPTION"))),"")</f>
        <v/>
      </c>
    </row>
    <row r="1444">
      <c r="AT1444" s="2">
        <f>IF($L1444="","",IFERROR(INDEX('AR SALES'!$H$2:$H$2501,MATCH(""&amp;$L1444,'AR SALES'!$AE$2:$AE$2501,0)),""))</f>
        <v/>
      </c>
      <c r="AU1444" s="2">
        <f>IF($L1444="","",IF($A1444&lt;&gt;"GA","",IF($E1444="FULTON",IF(ISNUMBER(SEARCH("COLLEGE PARK",$AT1444)),"FULTON (COLLEGE PARK)",IF(ISNUMBER(SEARCH("HAPEVILLE",$AT1444)),"FULTON (HAPEVILLE)",IF(ISNUMBER(SEARCH("EAST POINT",$AT1444)),"FULTON (EAST POINT)",IF(ISNUMBER(SEARCH("ATLANTA",$AT1444)),"FULTON (ATL LIMITS)","FULTON")))),IF($E1444="DEKALB",IF(ISNUMBER(SEARCH("ATLANTA",$AT1444)),"DEKALB (ATL LIMITS)","DEKALB"),IF(AND($E1444="CLAYTON",ISNUMBER(SEARCH("COLLEGE PARK",$AT1444))),"CLAYTON (COLLEGE PARK)",$E1444)))))</f>
        <v/>
      </c>
      <c r="AV1444" s="2">
        <f>IF($L1444="","",IF(""&amp;$F1444="2","DIESEL",IF(OR(""&amp;$F1444="G",""&amp;$F1444="H"),"GAS","")))</f>
        <v/>
      </c>
      <c r="AW1444" s="2">
        <f>IF($AV1444="","",$R1444)</f>
        <v/>
      </c>
      <c r="AX1444" s="2">
        <f>IF($AV1444="","",IF($AB1444=0,$R1444,0))</f>
        <v/>
      </c>
      <c r="AY1444" s="2">
        <f>IF($AV1444="","",IF(AND($Z1444=0,COUNTIF('AR SALES'!$L$2:$L$2501,$L1444)=0),"YES",""))</f>
        <v/>
      </c>
      <c r="AZ1444" s="2">
        <f>IF($AV1444="","",IFERROR(VLOOKUP($AU1444,CODES!$A:$B,2,FALSE),"NO CODE"))</f>
        <v/>
      </c>
      <c r="BA1444" s="2">
        <f>IF(""&amp;$F1444&lt;&gt;"4","",IF($AY1444="YES","",IF(ROUND(SUMIFS($AE$2:$AE$4001,$L$2:$L$4001,$L1444,$F$2:$F$4001,"4")-SUMIFS('AR SALES'!$Y$2:$Y$2501,'AR SALES'!$L$2:$L$2501,$L1444,'AR SALES'!$AD$2:$AD$2501,"OFF"),2)=0,"","STALE")))</f>
        <v/>
      </c>
      <c r="BB1444" s="2">
        <f>IF(OR(""&amp;$F1444="2",""&amp;$F1444="4",""&amp;$F1444="G",""&amp;$F1444="H"),IF($AY1444="YES","",IF($AB1444&lt;&gt;0,"",IF(COUNTIFS('AR SALES'!$L$2:$L$2501,$L1444,'AR SALES'!$AD$2:$AD$2501,IF(""&amp;$F1444="4","OFF","ON"),'AR SALES'!$AF$2:$AF$2501,"Y")&gt;0,"","NO EXEMPTION"))),"")</f>
        <v/>
      </c>
    </row>
    <row r="1445">
      <c r="AT1445" s="2">
        <f>IF($L1445="","",IFERROR(INDEX('AR SALES'!$H$2:$H$2501,MATCH(""&amp;$L1445,'AR SALES'!$AE$2:$AE$2501,0)),""))</f>
        <v/>
      </c>
      <c r="AU1445" s="2">
        <f>IF($L1445="","",IF($A1445&lt;&gt;"GA","",IF($E1445="FULTON",IF(ISNUMBER(SEARCH("COLLEGE PARK",$AT1445)),"FULTON (COLLEGE PARK)",IF(ISNUMBER(SEARCH("HAPEVILLE",$AT1445)),"FULTON (HAPEVILLE)",IF(ISNUMBER(SEARCH("EAST POINT",$AT1445)),"FULTON (EAST POINT)",IF(ISNUMBER(SEARCH("ATLANTA",$AT1445)),"FULTON (ATL LIMITS)","FULTON")))),IF($E1445="DEKALB",IF(ISNUMBER(SEARCH("ATLANTA",$AT1445)),"DEKALB (ATL LIMITS)","DEKALB"),IF(AND($E1445="CLAYTON",ISNUMBER(SEARCH("COLLEGE PARK",$AT1445))),"CLAYTON (COLLEGE PARK)",$E1445)))))</f>
        <v/>
      </c>
      <c r="AV1445" s="2">
        <f>IF($L1445="","",IF(""&amp;$F1445="2","DIESEL",IF(OR(""&amp;$F1445="G",""&amp;$F1445="H"),"GAS","")))</f>
        <v/>
      </c>
      <c r="AW1445" s="2">
        <f>IF($AV1445="","",$R1445)</f>
        <v/>
      </c>
      <c r="AX1445" s="2">
        <f>IF($AV1445="","",IF($AB1445=0,$R1445,0))</f>
        <v/>
      </c>
      <c r="AY1445" s="2">
        <f>IF($AV1445="","",IF(AND($Z1445=0,COUNTIF('AR SALES'!$L$2:$L$2501,$L1445)=0),"YES",""))</f>
        <v/>
      </c>
      <c r="AZ1445" s="2">
        <f>IF($AV1445="","",IFERROR(VLOOKUP($AU1445,CODES!$A:$B,2,FALSE),"NO CODE"))</f>
        <v/>
      </c>
      <c r="BA1445" s="2">
        <f>IF(""&amp;$F1445&lt;&gt;"4","",IF($AY1445="YES","",IF(ROUND(SUMIFS($AE$2:$AE$4001,$L$2:$L$4001,$L1445,$F$2:$F$4001,"4")-SUMIFS('AR SALES'!$Y$2:$Y$2501,'AR SALES'!$L$2:$L$2501,$L1445,'AR SALES'!$AD$2:$AD$2501,"OFF"),2)=0,"","STALE")))</f>
        <v/>
      </c>
      <c r="BB1445" s="2">
        <f>IF(OR(""&amp;$F1445="2",""&amp;$F1445="4",""&amp;$F1445="G",""&amp;$F1445="H"),IF($AY1445="YES","",IF($AB1445&lt;&gt;0,"",IF(COUNTIFS('AR SALES'!$L$2:$L$2501,$L1445,'AR SALES'!$AD$2:$AD$2501,IF(""&amp;$F1445="4","OFF","ON"),'AR SALES'!$AF$2:$AF$2501,"Y")&gt;0,"","NO EXEMPTION"))),"")</f>
        <v/>
      </c>
    </row>
    <row r="1446">
      <c r="AT1446" s="2">
        <f>IF($L1446="","",IFERROR(INDEX('AR SALES'!$H$2:$H$2501,MATCH(""&amp;$L1446,'AR SALES'!$AE$2:$AE$2501,0)),""))</f>
        <v/>
      </c>
      <c r="AU1446" s="2">
        <f>IF($L1446="","",IF($A1446&lt;&gt;"GA","",IF($E1446="FULTON",IF(ISNUMBER(SEARCH("COLLEGE PARK",$AT1446)),"FULTON (COLLEGE PARK)",IF(ISNUMBER(SEARCH("HAPEVILLE",$AT1446)),"FULTON (HAPEVILLE)",IF(ISNUMBER(SEARCH("EAST POINT",$AT1446)),"FULTON (EAST POINT)",IF(ISNUMBER(SEARCH("ATLANTA",$AT1446)),"FULTON (ATL LIMITS)","FULTON")))),IF($E1446="DEKALB",IF(ISNUMBER(SEARCH("ATLANTA",$AT1446)),"DEKALB (ATL LIMITS)","DEKALB"),IF(AND($E1446="CLAYTON",ISNUMBER(SEARCH("COLLEGE PARK",$AT1446))),"CLAYTON (COLLEGE PARK)",$E1446)))))</f>
        <v/>
      </c>
      <c r="AV1446" s="2">
        <f>IF($L1446="","",IF(""&amp;$F1446="2","DIESEL",IF(OR(""&amp;$F1446="G",""&amp;$F1446="H"),"GAS","")))</f>
        <v/>
      </c>
      <c r="AW1446" s="2">
        <f>IF($AV1446="","",$R1446)</f>
        <v/>
      </c>
      <c r="AX1446" s="2">
        <f>IF($AV1446="","",IF($AB1446=0,$R1446,0))</f>
        <v/>
      </c>
      <c r="AY1446" s="2">
        <f>IF($AV1446="","",IF(AND($Z1446=0,COUNTIF('AR SALES'!$L$2:$L$2501,$L1446)=0),"YES",""))</f>
        <v/>
      </c>
      <c r="AZ1446" s="2">
        <f>IF($AV1446="","",IFERROR(VLOOKUP($AU1446,CODES!$A:$B,2,FALSE),"NO CODE"))</f>
        <v/>
      </c>
      <c r="BA1446" s="2">
        <f>IF(""&amp;$F1446&lt;&gt;"4","",IF($AY1446="YES","",IF(ROUND(SUMIFS($AE$2:$AE$4001,$L$2:$L$4001,$L1446,$F$2:$F$4001,"4")-SUMIFS('AR SALES'!$Y$2:$Y$2501,'AR SALES'!$L$2:$L$2501,$L1446,'AR SALES'!$AD$2:$AD$2501,"OFF"),2)=0,"","STALE")))</f>
        <v/>
      </c>
      <c r="BB1446" s="2">
        <f>IF(OR(""&amp;$F1446="2",""&amp;$F1446="4",""&amp;$F1446="G",""&amp;$F1446="H"),IF($AY1446="YES","",IF($AB1446&lt;&gt;0,"",IF(COUNTIFS('AR SALES'!$L$2:$L$2501,$L1446,'AR SALES'!$AD$2:$AD$2501,IF(""&amp;$F1446="4","OFF","ON"),'AR SALES'!$AF$2:$AF$2501,"Y")&gt;0,"","NO EXEMPTION"))),"")</f>
        <v/>
      </c>
    </row>
    <row r="1447">
      <c r="AT1447" s="2">
        <f>IF($L1447="","",IFERROR(INDEX('AR SALES'!$H$2:$H$2501,MATCH(""&amp;$L1447,'AR SALES'!$AE$2:$AE$2501,0)),""))</f>
        <v/>
      </c>
      <c r="AU1447" s="2">
        <f>IF($L1447="","",IF($A1447&lt;&gt;"GA","",IF($E1447="FULTON",IF(ISNUMBER(SEARCH("COLLEGE PARK",$AT1447)),"FULTON (COLLEGE PARK)",IF(ISNUMBER(SEARCH("HAPEVILLE",$AT1447)),"FULTON (HAPEVILLE)",IF(ISNUMBER(SEARCH("EAST POINT",$AT1447)),"FULTON (EAST POINT)",IF(ISNUMBER(SEARCH("ATLANTA",$AT1447)),"FULTON (ATL LIMITS)","FULTON")))),IF($E1447="DEKALB",IF(ISNUMBER(SEARCH("ATLANTA",$AT1447)),"DEKALB (ATL LIMITS)","DEKALB"),IF(AND($E1447="CLAYTON",ISNUMBER(SEARCH("COLLEGE PARK",$AT1447))),"CLAYTON (COLLEGE PARK)",$E1447)))))</f>
        <v/>
      </c>
      <c r="AV1447" s="2">
        <f>IF($L1447="","",IF(""&amp;$F1447="2","DIESEL",IF(OR(""&amp;$F1447="G",""&amp;$F1447="H"),"GAS","")))</f>
        <v/>
      </c>
      <c r="AW1447" s="2">
        <f>IF($AV1447="","",$R1447)</f>
        <v/>
      </c>
      <c r="AX1447" s="2">
        <f>IF($AV1447="","",IF($AB1447=0,$R1447,0))</f>
        <v/>
      </c>
      <c r="AY1447" s="2">
        <f>IF($AV1447="","",IF(AND($Z1447=0,COUNTIF('AR SALES'!$L$2:$L$2501,$L1447)=0),"YES",""))</f>
        <v/>
      </c>
      <c r="AZ1447" s="2">
        <f>IF($AV1447="","",IFERROR(VLOOKUP($AU1447,CODES!$A:$B,2,FALSE),"NO CODE"))</f>
        <v/>
      </c>
      <c r="BA1447" s="2">
        <f>IF(""&amp;$F1447&lt;&gt;"4","",IF($AY1447="YES","",IF(ROUND(SUMIFS($AE$2:$AE$4001,$L$2:$L$4001,$L1447,$F$2:$F$4001,"4")-SUMIFS('AR SALES'!$Y$2:$Y$2501,'AR SALES'!$L$2:$L$2501,$L1447,'AR SALES'!$AD$2:$AD$2501,"OFF"),2)=0,"","STALE")))</f>
        <v/>
      </c>
      <c r="BB1447" s="2">
        <f>IF(OR(""&amp;$F1447="2",""&amp;$F1447="4",""&amp;$F1447="G",""&amp;$F1447="H"),IF($AY1447="YES","",IF($AB1447&lt;&gt;0,"",IF(COUNTIFS('AR SALES'!$L$2:$L$2501,$L1447,'AR SALES'!$AD$2:$AD$2501,IF(""&amp;$F1447="4","OFF","ON"),'AR SALES'!$AF$2:$AF$2501,"Y")&gt;0,"","NO EXEMPTION"))),"")</f>
        <v/>
      </c>
    </row>
    <row r="1448">
      <c r="AT1448" s="2">
        <f>IF($L1448="","",IFERROR(INDEX('AR SALES'!$H$2:$H$2501,MATCH(""&amp;$L1448,'AR SALES'!$AE$2:$AE$2501,0)),""))</f>
        <v/>
      </c>
      <c r="AU1448" s="2">
        <f>IF($L1448="","",IF($A1448&lt;&gt;"GA","",IF($E1448="FULTON",IF(ISNUMBER(SEARCH("COLLEGE PARK",$AT1448)),"FULTON (COLLEGE PARK)",IF(ISNUMBER(SEARCH("HAPEVILLE",$AT1448)),"FULTON (HAPEVILLE)",IF(ISNUMBER(SEARCH("EAST POINT",$AT1448)),"FULTON (EAST POINT)",IF(ISNUMBER(SEARCH("ATLANTA",$AT1448)),"FULTON (ATL LIMITS)","FULTON")))),IF($E1448="DEKALB",IF(ISNUMBER(SEARCH("ATLANTA",$AT1448)),"DEKALB (ATL LIMITS)","DEKALB"),IF(AND($E1448="CLAYTON",ISNUMBER(SEARCH("COLLEGE PARK",$AT1448))),"CLAYTON (COLLEGE PARK)",$E1448)))))</f>
        <v/>
      </c>
      <c r="AV1448" s="2">
        <f>IF($L1448="","",IF(""&amp;$F1448="2","DIESEL",IF(OR(""&amp;$F1448="G",""&amp;$F1448="H"),"GAS","")))</f>
        <v/>
      </c>
      <c r="AW1448" s="2">
        <f>IF($AV1448="","",$R1448)</f>
        <v/>
      </c>
      <c r="AX1448" s="2">
        <f>IF($AV1448="","",IF($AB1448=0,$R1448,0))</f>
        <v/>
      </c>
      <c r="AY1448" s="2">
        <f>IF($AV1448="","",IF(AND($Z1448=0,COUNTIF('AR SALES'!$L$2:$L$2501,$L1448)=0),"YES",""))</f>
        <v/>
      </c>
      <c r="AZ1448" s="2">
        <f>IF($AV1448="","",IFERROR(VLOOKUP($AU1448,CODES!$A:$B,2,FALSE),"NO CODE"))</f>
        <v/>
      </c>
      <c r="BA1448" s="2">
        <f>IF(""&amp;$F1448&lt;&gt;"4","",IF($AY1448="YES","",IF(ROUND(SUMIFS($AE$2:$AE$4001,$L$2:$L$4001,$L1448,$F$2:$F$4001,"4")-SUMIFS('AR SALES'!$Y$2:$Y$2501,'AR SALES'!$L$2:$L$2501,$L1448,'AR SALES'!$AD$2:$AD$2501,"OFF"),2)=0,"","STALE")))</f>
        <v/>
      </c>
      <c r="BB1448" s="2">
        <f>IF(OR(""&amp;$F1448="2",""&amp;$F1448="4",""&amp;$F1448="G",""&amp;$F1448="H"),IF($AY1448="YES","",IF($AB1448&lt;&gt;0,"",IF(COUNTIFS('AR SALES'!$L$2:$L$2501,$L1448,'AR SALES'!$AD$2:$AD$2501,IF(""&amp;$F1448="4","OFF","ON"),'AR SALES'!$AF$2:$AF$2501,"Y")&gt;0,"","NO EXEMPTION"))),"")</f>
        <v/>
      </c>
    </row>
    <row r="1449">
      <c r="AT1449" s="2">
        <f>IF($L1449="","",IFERROR(INDEX('AR SALES'!$H$2:$H$2501,MATCH(""&amp;$L1449,'AR SALES'!$AE$2:$AE$2501,0)),""))</f>
        <v/>
      </c>
      <c r="AU1449" s="2">
        <f>IF($L1449="","",IF($A1449&lt;&gt;"GA","",IF($E1449="FULTON",IF(ISNUMBER(SEARCH("COLLEGE PARK",$AT1449)),"FULTON (COLLEGE PARK)",IF(ISNUMBER(SEARCH("HAPEVILLE",$AT1449)),"FULTON (HAPEVILLE)",IF(ISNUMBER(SEARCH("EAST POINT",$AT1449)),"FULTON (EAST POINT)",IF(ISNUMBER(SEARCH("ATLANTA",$AT1449)),"FULTON (ATL LIMITS)","FULTON")))),IF($E1449="DEKALB",IF(ISNUMBER(SEARCH("ATLANTA",$AT1449)),"DEKALB (ATL LIMITS)","DEKALB"),IF(AND($E1449="CLAYTON",ISNUMBER(SEARCH("COLLEGE PARK",$AT1449))),"CLAYTON (COLLEGE PARK)",$E1449)))))</f>
        <v/>
      </c>
      <c r="AV1449" s="2">
        <f>IF($L1449="","",IF(""&amp;$F1449="2","DIESEL",IF(OR(""&amp;$F1449="G",""&amp;$F1449="H"),"GAS","")))</f>
        <v/>
      </c>
      <c r="AW1449" s="2">
        <f>IF($AV1449="","",$R1449)</f>
        <v/>
      </c>
      <c r="AX1449" s="2">
        <f>IF($AV1449="","",IF($AB1449=0,$R1449,0))</f>
        <v/>
      </c>
      <c r="AY1449" s="2">
        <f>IF($AV1449="","",IF(AND($Z1449=0,COUNTIF('AR SALES'!$L$2:$L$2501,$L1449)=0),"YES",""))</f>
        <v/>
      </c>
      <c r="AZ1449" s="2">
        <f>IF($AV1449="","",IFERROR(VLOOKUP($AU1449,CODES!$A:$B,2,FALSE),"NO CODE"))</f>
        <v/>
      </c>
      <c r="BA1449" s="2">
        <f>IF(""&amp;$F1449&lt;&gt;"4","",IF($AY1449="YES","",IF(ROUND(SUMIFS($AE$2:$AE$4001,$L$2:$L$4001,$L1449,$F$2:$F$4001,"4")-SUMIFS('AR SALES'!$Y$2:$Y$2501,'AR SALES'!$L$2:$L$2501,$L1449,'AR SALES'!$AD$2:$AD$2501,"OFF"),2)=0,"","STALE")))</f>
        <v/>
      </c>
      <c r="BB1449" s="2">
        <f>IF(OR(""&amp;$F1449="2",""&amp;$F1449="4",""&amp;$F1449="G",""&amp;$F1449="H"),IF($AY1449="YES","",IF($AB1449&lt;&gt;0,"",IF(COUNTIFS('AR SALES'!$L$2:$L$2501,$L1449,'AR SALES'!$AD$2:$AD$2501,IF(""&amp;$F1449="4","OFF","ON"),'AR SALES'!$AF$2:$AF$2501,"Y")&gt;0,"","NO EXEMPTION"))),"")</f>
        <v/>
      </c>
    </row>
    <row r="1450">
      <c r="AT1450" s="2">
        <f>IF($L1450="","",IFERROR(INDEX('AR SALES'!$H$2:$H$2501,MATCH(""&amp;$L1450,'AR SALES'!$AE$2:$AE$2501,0)),""))</f>
        <v/>
      </c>
      <c r="AU1450" s="2">
        <f>IF($L1450="","",IF($A1450&lt;&gt;"GA","",IF($E1450="FULTON",IF(ISNUMBER(SEARCH("COLLEGE PARK",$AT1450)),"FULTON (COLLEGE PARK)",IF(ISNUMBER(SEARCH("HAPEVILLE",$AT1450)),"FULTON (HAPEVILLE)",IF(ISNUMBER(SEARCH("EAST POINT",$AT1450)),"FULTON (EAST POINT)",IF(ISNUMBER(SEARCH("ATLANTA",$AT1450)),"FULTON (ATL LIMITS)","FULTON")))),IF($E1450="DEKALB",IF(ISNUMBER(SEARCH("ATLANTA",$AT1450)),"DEKALB (ATL LIMITS)","DEKALB"),IF(AND($E1450="CLAYTON",ISNUMBER(SEARCH("COLLEGE PARK",$AT1450))),"CLAYTON (COLLEGE PARK)",$E1450)))))</f>
        <v/>
      </c>
      <c r="AV1450" s="2">
        <f>IF($L1450="","",IF(""&amp;$F1450="2","DIESEL",IF(OR(""&amp;$F1450="G",""&amp;$F1450="H"),"GAS","")))</f>
        <v/>
      </c>
      <c r="AW1450" s="2">
        <f>IF($AV1450="","",$R1450)</f>
        <v/>
      </c>
      <c r="AX1450" s="2">
        <f>IF($AV1450="","",IF($AB1450=0,$R1450,0))</f>
        <v/>
      </c>
      <c r="AY1450" s="2">
        <f>IF($AV1450="","",IF(AND($Z1450=0,COUNTIF('AR SALES'!$L$2:$L$2501,$L1450)=0),"YES",""))</f>
        <v/>
      </c>
      <c r="AZ1450" s="2">
        <f>IF($AV1450="","",IFERROR(VLOOKUP($AU1450,CODES!$A:$B,2,FALSE),"NO CODE"))</f>
        <v/>
      </c>
      <c r="BA1450" s="2">
        <f>IF(""&amp;$F1450&lt;&gt;"4","",IF($AY1450="YES","",IF(ROUND(SUMIFS($AE$2:$AE$4001,$L$2:$L$4001,$L1450,$F$2:$F$4001,"4")-SUMIFS('AR SALES'!$Y$2:$Y$2501,'AR SALES'!$L$2:$L$2501,$L1450,'AR SALES'!$AD$2:$AD$2501,"OFF"),2)=0,"","STALE")))</f>
        <v/>
      </c>
      <c r="BB1450" s="2">
        <f>IF(OR(""&amp;$F1450="2",""&amp;$F1450="4",""&amp;$F1450="G",""&amp;$F1450="H"),IF($AY1450="YES","",IF($AB1450&lt;&gt;0,"",IF(COUNTIFS('AR SALES'!$L$2:$L$2501,$L1450,'AR SALES'!$AD$2:$AD$2501,IF(""&amp;$F1450="4","OFF","ON"),'AR SALES'!$AF$2:$AF$2501,"Y")&gt;0,"","NO EXEMPTION"))),"")</f>
        <v/>
      </c>
    </row>
    <row r="1451">
      <c r="AT1451" s="2">
        <f>IF($L1451="","",IFERROR(INDEX('AR SALES'!$H$2:$H$2501,MATCH(""&amp;$L1451,'AR SALES'!$AE$2:$AE$2501,0)),""))</f>
        <v/>
      </c>
      <c r="AU1451" s="2">
        <f>IF($L1451="","",IF($A1451&lt;&gt;"GA","",IF($E1451="FULTON",IF(ISNUMBER(SEARCH("COLLEGE PARK",$AT1451)),"FULTON (COLLEGE PARK)",IF(ISNUMBER(SEARCH("HAPEVILLE",$AT1451)),"FULTON (HAPEVILLE)",IF(ISNUMBER(SEARCH("EAST POINT",$AT1451)),"FULTON (EAST POINT)",IF(ISNUMBER(SEARCH("ATLANTA",$AT1451)),"FULTON (ATL LIMITS)","FULTON")))),IF($E1451="DEKALB",IF(ISNUMBER(SEARCH("ATLANTA",$AT1451)),"DEKALB (ATL LIMITS)","DEKALB"),IF(AND($E1451="CLAYTON",ISNUMBER(SEARCH("COLLEGE PARK",$AT1451))),"CLAYTON (COLLEGE PARK)",$E1451)))))</f>
        <v/>
      </c>
      <c r="AV1451" s="2">
        <f>IF($L1451="","",IF(""&amp;$F1451="2","DIESEL",IF(OR(""&amp;$F1451="G",""&amp;$F1451="H"),"GAS","")))</f>
        <v/>
      </c>
      <c r="AW1451" s="2">
        <f>IF($AV1451="","",$R1451)</f>
        <v/>
      </c>
      <c r="AX1451" s="2">
        <f>IF($AV1451="","",IF($AB1451=0,$R1451,0))</f>
        <v/>
      </c>
      <c r="AY1451" s="2">
        <f>IF($AV1451="","",IF(AND($Z1451=0,COUNTIF('AR SALES'!$L$2:$L$2501,$L1451)=0),"YES",""))</f>
        <v/>
      </c>
      <c r="AZ1451" s="2">
        <f>IF($AV1451="","",IFERROR(VLOOKUP($AU1451,CODES!$A:$B,2,FALSE),"NO CODE"))</f>
        <v/>
      </c>
      <c r="BA1451" s="2">
        <f>IF(""&amp;$F1451&lt;&gt;"4","",IF($AY1451="YES","",IF(ROUND(SUMIFS($AE$2:$AE$4001,$L$2:$L$4001,$L1451,$F$2:$F$4001,"4")-SUMIFS('AR SALES'!$Y$2:$Y$2501,'AR SALES'!$L$2:$L$2501,$L1451,'AR SALES'!$AD$2:$AD$2501,"OFF"),2)=0,"","STALE")))</f>
        <v/>
      </c>
      <c r="BB1451" s="2">
        <f>IF(OR(""&amp;$F1451="2",""&amp;$F1451="4",""&amp;$F1451="G",""&amp;$F1451="H"),IF($AY1451="YES","",IF($AB1451&lt;&gt;0,"",IF(COUNTIFS('AR SALES'!$L$2:$L$2501,$L1451,'AR SALES'!$AD$2:$AD$2501,IF(""&amp;$F1451="4","OFF","ON"),'AR SALES'!$AF$2:$AF$2501,"Y")&gt;0,"","NO EXEMPTION"))),"")</f>
        <v/>
      </c>
    </row>
    <row r="1452">
      <c r="AT1452" s="2">
        <f>IF($L1452="","",IFERROR(INDEX('AR SALES'!$H$2:$H$2501,MATCH(""&amp;$L1452,'AR SALES'!$AE$2:$AE$2501,0)),""))</f>
        <v/>
      </c>
      <c r="AU1452" s="2">
        <f>IF($L1452="","",IF($A1452&lt;&gt;"GA","",IF($E1452="FULTON",IF(ISNUMBER(SEARCH("COLLEGE PARK",$AT1452)),"FULTON (COLLEGE PARK)",IF(ISNUMBER(SEARCH("HAPEVILLE",$AT1452)),"FULTON (HAPEVILLE)",IF(ISNUMBER(SEARCH("EAST POINT",$AT1452)),"FULTON (EAST POINT)",IF(ISNUMBER(SEARCH("ATLANTA",$AT1452)),"FULTON (ATL LIMITS)","FULTON")))),IF($E1452="DEKALB",IF(ISNUMBER(SEARCH("ATLANTA",$AT1452)),"DEKALB (ATL LIMITS)","DEKALB"),IF(AND($E1452="CLAYTON",ISNUMBER(SEARCH("COLLEGE PARK",$AT1452))),"CLAYTON (COLLEGE PARK)",$E1452)))))</f>
        <v/>
      </c>
      <c r="AV1452" s="2">
        <f>IF($L1452="","",IF(""&amp;$F1452="2","DIESEL",IF(OR(""&amp;$F1452="G",""&amp;$F1452="H"),"GAS","")))</f>
        <v/>
      </c>
      <c r="AW1452" s="2">
        <f>IF($AV1452="","",$R1452)</f>
        <v/>
      </c>
      <c r="AX1452" s="2">
        <f>IF($AV1452="","",IF($AB1452=0,$R1452,0))</f>
        <v/>
      </c>
      <c r="AY1452" s="2">
        <f>IF($AV1452="","",IF(AND($Z1452=0,COUNTIF('AR SALES'!$L$2:$L$2501,$L1452)=0),"YES",""))</f>
        <v/>
      </c>
      <c r="AZ1452" s="2">
        <f>IF($AV1452="","",IFERROR(VLOOKUP($AU1452,CODES!$A:$B,2,FALSE),"NO CODE"))</f>
        <v/>
      </c>
      <c r="BA1452" s="2">
        <f>IF(""&amp;$F1452&lt;&gt;"4","",IF($AY1452="YES","",IF(ROUND(SUMIFS($AE$2:$AE$4001,$L$2:$L$4001,$L1452,$F$2:$F$4001,"4")-SUMIFS('AR SALES'!$Y$2:$Y$2501,'AR SALES'!$L$2:$L$2501,$L1452,'AR SALES'!$AD$2:$AD$2501,"OFF"),2)=0,"","STALE")))</f>
        <v/>
      </c>
      <c r="BB1452" s="2">
        <f>IF(OR(""&amp;$F1452="2",""&amp;$F1452="4",""&amp;$F1452="G",""&amp;$F1452="H"),IF($AY1452="YES","",IF($AB1452&lt;&gt;0,"",IF(COUNTIFS('AR SALES'!$L$2:$L$2501,$L1452,'AR SALES'!$AD$2:$AD$2501,IF(""&amp;$F1452="4","OFF","ON"),'AR SALES'!$AF$2:$AF$2501,"Y")&gt;0,"","NO EXEMPTION"))),"")</f>
        <v/>
      </c>
    </row>
    <row r="1453">
      <c r="AT1453" s="2">
        <f>IF($L1453="","",IFERROR(INDEX('AR SALES'!$H$2:$H$2501,MATCH(""&amp;$L1453,'AR SALES'!$AE$2:$AE$2501,0)),""))</f>
        <v/>
      </c>
      <c r="AU1453" s="2">
        <f>IF($L1453="","",IF($A1453&lt;&gt;"GA","",IF($E1453="FULTON",IF(ISNUMBER(SEARCH("COLLEGE PARK",$AT1453)),"FULTON (COLLEGE PARK)",IF(ISNUMBER(SEARCH("HAPEVILLE",$AT1453)),"FULTON (HAPEVILLE)",IF(ISNUMBER(SEARCH("EAST POINT",$AT1453)),"FULTON (EAST POINT)",IF(ISNUMBER(SEARCH("ATLANTA",$AT1453)),"FULTON (ATL LIMITS)","FULTON")))),IF($E1453="DEKALB",IF(ISNUMBER(SEARCH("ATLANTA",$AT1453)),"DEKALB (ATL LIMITS)","DEKALB"),IF(AND($E1453="CLAYTON",ISNUMBER(SEARCH("COLLEGE PARK",$AT1453))),"CLAYTON (COLLEGE PARK)",$E1453)))))</f>
        <v/>
      </c>
      <c r="AV1453" s="2">
        <f>IF($L1453="","",IF(""&amp;$F1453="2","DIESEL",IF(OR(""&amp;$F1453="G",""&amp;$F1453="H"),"GAS","")))</f>
        <v/>
      </c>
      <c r="AW1453" s="2">
        <f>IF($AV1453="","",$R1453)</f>
        <v/>
      </c>
      <c r="AX1453" s="2">
        <f>IF($AV1453="","",IF($AB1453=0,$R1453,0))</f>
        <v/>
      </c>
      <c r="AY1453" s="2">
        <f>IF($AV1453="","",IF(AND($Z1453=0,COUNTIF('AR SALES'!$L$2:$L$2501,$L1453)=0),"YES",""))</f>
        <v/>
      </c>
      <c r="AZ1453" s="2">
        <f>IF($AV1453="","",IFERROR(VLOOKUP($AU1453,CODES!$A:$B,2,FALSE),"NO CODE"))</f>
        <v/>
      </c>
      <c r="BA1453" s="2">
        <f>IF(""&amp;$F1453&lt;&gt;"4","",IF($AY1453="YES","",IF(ROUND(SUMIFS($AE$2:$AE$4001,$L$2:$L$4001,$L1453,$F$2:$F$4001,"4")-SUMIFS('AR SALES'!$Y$2:$Y$2501,'AR SALES'!$L$2:$L$2501,$L1453,'AR SALES'!$AD$2:$AD$2501,"OFF"),2)=0,"","STALE")))</f>
        <v/>
      </c>
      <c r="BB1453" s="2">
        <f>IF(OR(""&amp;$F1453="2",""&amp;$F1453="4",""&amp;$F1453="G",""&amp;$F1453="H"),IF($AY1453="YES","",IF($AB1453&lt;&gt;0,"",IF(COUNTIFS('AR SALES'!$L$2:$L$2501,$L1453,'AR SALES'!$AD$2:$AD$2501,IF(""&amp;$F1453="4","OFF","ON"),'AR SALES'!$AF$2:$AF$2501,"Y")&gt;0,"","NO EXEMPTION"))),"")</f>
        <v/>
      </c>
    </row>
    <row r="1454">
      <c r="AT1454" s="2">
        <f>IF($L1454="","",IFERROR(INDEX('AR SALES'!$H$2:$H$2501,MATCH(""&amp;$L1454,'AR SALES'!$AE$2:$AE$2501,0)),""))</f>
        <v/>
      </c>
      <c r="AU1454" s="2">
        <f>IF($L1454="","",IF($A1454&lt;&gt;"GA","",IF($E1454="FULTON",IF(ISNUMBER(SEARCH("COLLEGE PARK",$AT1454)),"FULTON (COLLEGE PARK)",IF(ISNUMBER(SEARCH("HAPEVILLE",$AT1454)),"FULTON (HAPEVILLE)",IF(ISNUMBER(SEARCH("EAST POINT",$AT1454)),"FULTON (EAST POINT)",IF(ISNUMBER(SEARCH("ATLANTA",$AT1454)),"FULTON (ATL LIMITS)","FULTON")))),IF($E1454="DEKALB",IF(ISNUMBER(SEARCH("ATLANTA",$AT1454)),"DEKALB (ATL LIMITS)","DEKALB"),IF(AND($E1454="CLAYTON",ISNUMBER(SEARCH("COLLEGE PARK",$AT1454))),"CLAYTON (COLLEGE PARK)",$E1454)))))</f>
        <v/>
      </c>
      <c r="AV1454" s="2">
        <f>IF($L1454="","",IF(""&amp;$F1454="2","DIESEL",IF(OR(""&amp;$F1454="G",""&amp;$F1454="H"),"GAS","")))</f>
        <v/>
      </c>
      <c r="AW1454" s="2">
        <f>IF($AV1454="","",$R1454)</f>
        <v/>
      </c>
      <c r="AX1454" s="2">
        <f>IF($AV1454="","",IF($AB1454=0,$R1454,0))</f>
        <v/>
      </c>
      <c r="AY1454" s="2">
        <f>IF($AV1454="","",IF(AND($Z1454=0,COUNTIF('AR SALES'!$L$2:$L$2501,$L1454)=0),"YES",""))</f>
        <v/>
      </c>
      <c r="AZ1454" s="2">
        <f>IF($AV1454="","",IFERROR(VLOOKUP($AU1454,CODES!$A:$B,2,FALSE),"NO CODE"))</f>
        <v/>
      </c>
      <c r="BA1454" s="2">
        <f>IF(""&amp;$F1454&lt;&gt;"4","",IF($AY1454="YES","",IF(ROUND(SUMIFS($AE$2:$AE$4001,$L$2:$L$4001,$L1454,$F$2:$F$4001,"4")-SUMIFS('AR SALES'!$Y$2:$Y$2501,'AR SALES'!$L$2:$L$2501,$L1454,'AR SALES'!$AD$2:$AD$2501,"OFF"),2)=0,"","STALE")))</f>
        <v/>
      </c>
      <c r="BB1454" s="2">
        <f>IF(OR(""&amp;$F1454="2",""&amp;$F1454="4",""&amp;$F1454="G",""&amp;$F1454="H"),IF($AY1454="YES","",IF($AB1454&lt;&gt;0,"",IF(COUNTIFS('AR SALES'!$L$2:$L$2501,$L1454,'AR SALES'!$AD$2:$AD$2501,IF(""&amp;$F1454="4","OFF","ON"),'AR SALES'!$AF$2:$AF$2501,"Y")&gt;0,"","NO EXEMPTION"))),"")</f>
        <v/>
      </c>
    </row>
    <row r="1455">
      <c r="AT1455" s="2">
        <f>IF($L1455="","",IFERROR(INDEX('AR SALES'!$H$2:$H$2501,MATCH(""&amp;$L1455,'AR SALES'!$AE$2:$AE$2501,0)),""))</f>
        <v/>
      </c>
      <c r="AU1455" s="2">
        <f>IF($L1455="","",IF($A1455&lt;&gt;"GA","",IF($E1455="FULTON",IF(ISNUMBER(SEARCH("COLLEGE PARK",$AT1455)),"FULTON (COLLEGE PARK)",IF(ISNUMBER(SEARCH("HAPEVILLE",$AT1455)),"FULTON (HAPEVILLE)",IF(ISNUMBER(SEARCH("EAST POINT",$AT1455)),"FULTON (EAST POINT)",IF(ISNUMBER(SEARCH("ATLANTA",$AT1455)),"FULTON (ATL LIMITS)","FULTON")))),IF($E1455="DEKALB",IF(ISNUMBER(SEARCH("ATLANTA",$AT1455)),"DEKALB (ATL LIMITS)","DEKALB"),IF(AND($E1455="CLAYTON",ISNUMBER(SEARCH("COLLEGE PARK",$AT1455))),"CLAYTON (COLLEGE PARK)",$E1455)))))</f>
        <v/>
      </c>
      <c r="AV1455" s="2">
        <f>IF($L1455="","",IF(""&amp;$F1455="2","DIESEL",IF(OR(""&amp;$F1455="G",""&amp;$F1455="H"),"GAS","")))</f>
        <v/>
      </c>
      <c r="AW1455" s="2">
        <f>IF($AV1455="","",$R1455)</f>
        <v/>
      </c>
      <c r="AX1455" s="2">
        <f>IF($AV1455="","",IF($AB1455=0,$R1455,0))</f>
        <v/>
      </c>
      <c r="AY1455" s="2">
        <f>IF($AV1455="","",IF(AND($Z1455=0,COUNTIF('AR SALES'!$L$2:$L$2501,$L1455)=0),"YES",""))</f>
        <v/>
      </c>
      <c r="AZ1455" s="2">
        <f>IF($AV1455="","",IFERROR(VLOOKUP($AU1455,CODES!$A:$B,2,FALSE),"NO CODE"))</f>
        <v/>
      </c>
      <c r="BA1455" s="2">
        <f>IF(""&amp;$F1455&lt;&gt;"4","",IF($AY1455="YES","",IF(ROUND(SUMIFS($AE$2:$AE$4001,$L$2:$L$4001,$L1455,$F$2:$F$4001,"4")-SUMIFS('AR SALES'!$Y$2:$Y$2501,'AR SALES'!$L$2:$L$2501,$L1455,'AR SALES'!$AD$2:$AD$2501,"OFF"),2)=0,"","STALE")))</f>
        <v/>
      </c>
      <c r="BB1455" s="2">
        <f>IF(OR(""&amp;$F1455="2",""&amp;$F1455="4",""&amp;$F1455="G",""&amp;$F1455="H"),IF($AY1455="YES","",IF($AB1455&lt;&gt;0,"",IF(COUNTIFS('AR SALES'!$L$2:$L$2501,$L1455,'AR SALES'!$AD$2:$AD$2501,IF(""&amp;$F1455="4","OFF","ON"),'AR SALES'!$AF$2:$AF$2501,"Y")&gt;0,"","NO EXEMPTION"))),"")</f>
        <v/>
      </c>
    </row>
    <row r="1456">
      <c r="AT1456" s="2">
        <f>IF($L1456="","",IFERROR(INDEX('AR SALES'!$H$2:$H$2501,MATCH(""&amp;$L1456,'AR SALES'!$AE$2:$AE$2501,0)),""))</f>
        <v/>
      </c>
      <c r="AU1456" s="2">
        <f>IF($L1456="","",IF($A1456&lt;&gt;"GA","",IF($E1456="FULTON",IF(ISNUMBER(SEARCH("COLLEGE PARK",$AT1456)),"FULTON (COLLEGE PARK)",IF(ISNUMBER(SEARCH("HAPEVILLE",$AT1456)),"FULTON (HAPEVILLE)",IF(ISNUMBER(SEARCH("EAST POINT",$AT1456)),"FULTON (EAST POINT)",IF(ISNUMBER(SEARCH("ATLANTA",$AT1456)),"FULTON (ATL LIMITS)","FULTON")))),IF($E1456="DEKALB",IF(ISNUMBER(SEARCH("ATLANTA",$AT1456)),"DEKALB (ATL LIMITS)","DEKALB"),IF(AND($E1456="CLAYTON",ISNUMBER(SEARCH("COLLEGE PARK",$AT1456))),"CLAYTON (COLLEGE PARK)",$E1456)))))</f>
        <v/>
      </c>
      <c r="AV1456" s="2">
        <f>IF($L1456="","",IF(""&amp;$F1456="2","DIESEL",IF(OR(""&amp;$F1456="G",""&amp;$F1456="H"),"GAS","")))</f>
        <v/>
      </c>
      <c r="AW1456" s="2">
        <f>IF($AV1456="","",$R1456)</f>
        <v/>
      </c>
      <c r="AX1456" s="2">
        <f>IF($AV1456="","",IF($AB1456=0,$R1456,0))</f>
        <v/>
      </c>
      <c r="AY1456" s="2">
        <f>IF($AV1456="","",IF(AND($Z1456=0,COUNTIF('AR SALES'!$L$2:$L$2501,$L1456)=0),"YES",""))</f>
        <v/>
      </c>
      <c r="AZ1456" s="2">
        <f>IF($AV1456="","",IFERROR(VLOOKUP($AU1456,CODES!$A:$B,2,FALSE),"NO CODE"))</f>
        <v/>
      </c>
      <c r="BA1456" s="2">
        <f>IF(""&amp;$F1456&lt;&gt;"4","",IF($AY1456="YES","",IF(ROUND(SUMIFS($AE$2:$AE$4001,$L$2:$L$4001,$L1456,$F$2:$F$4001,"4")-SUMIFS('AR SALES'!$Y$2:$Y$2501,'AR SALES'!$L$2:$L$2501,$L1456,'AR SALES'!$AD$2:$AD$2501,"OFF"),2)=0,"","STALE")))</f>
        <v/>
      </c>
      <c r="BB1456" s="2">
        <f>IF(OR(""&amp;$F1456="2",""&amp;$F1456="4",""&amp;$F1456="G",""&amp;$F1456="H"),IF($AY1456="YES","",IF($AB1456&lt;&gt;0,"",IF(COUNTIFS('AR SALES'!$L$2:$L$2501,$L1456,'AR SALES'!$AD$2:$AD$2501,IF(""&amp;$F1456="4","OFF","ON"),'AR SALES'!$AF$2:$AF$2501,"Y")&gt;0,"","NO EXEMPTION"))),"")</f>
        <v/>
      </c>
    </row>
    <row r="1457">
      <c r="AT1457" s="2">
        <f>IF($L1457="","",IFERROR(INDEX('AR SALES'!$H$2:$H$2501,MATCH(""&amp;$L1457,'AR SALES'!$AE$2:$AE$2501,0)),""))</f>
        <v/>
      </c>
      <c r="AU1457" s="2">
        <f>IF($L1457="","",IF($A1457&lt;&gt;"GA","",IF($E1457="FULTON",IF(ISNUMBER(SEARCH("COLLEGE PARK",$AT1457)),"FULTON (COLLEGE PARK)",IF(ISNUMBER(SEARCH("HAPEVILLE",$AT1457)),"FULTON (HAPEVILLE)",IF(ISNUMBER(SEARCH("EAST POINT",$AT1457)),"FULTON (EAST POINT)",IF(ISNUMBER(SEARCH("ATLANTA",$AT1457)),"FULTON (ATL LIMITS)","FULTON")))),IF($E1457="DEKALB",IF(ISNUMBER(SEARCH("ATLANTA",$AT1457)),"DEKALB (ATL LIMITS)","DEKALB"),IF(AND($E1457="CLAYTON",ISNUMBER(SEARCH("COLLEGE PARK",$AT1457))),"CLAYTON (COLLEGE PARK)",$E1457)))))</f>
        <v/>
      </c>
      <c r="AV1457" s="2">
        <f>IF($L1457="","",IF(""&amp;$F1457="2","DIESEL",IF(OR(""&amp;$F1457="G",""&amp;$F1457="H"),"GAS","")))</f>
        <v/>
      </c>
      <c r="AW1457" s="2">
        <f>IF($AV1457="","",$R1457)</f>
        <v/>
      </c>
      <c r="AX1457" s="2">
        <f>IF($AV1457="","",IF($AB1457=0,$R1457,0))</f>
        <v/>
      </c>
      <c r="AY1457" s="2">
        <f>IF($AV1457="","",IF(AND($Z1457=0,COUNTIF('AR SALES'!$L$2:$L$2501,$L1457)=0),"YES",""))</f>
        <v/>
      </c>
      <c r="AZ1457" s="2">
        <f>IF($AV1457="","",IFERROR(VLOOKUP($AU1457,CODES!$A:$B,2,FALSE),"NO CODE"))</f>
        <v/>
      </c>
      <c r="BA1457" s="2">
        <f>IF(""&amp;$F1457&lt;&gt;"4","",IF($AY1457="YES","",IF(ROUND(SUMIFS($AE$2:$AE$4001,$L$2:$L$4001,$L1457,$F$2:$F$4001,"4")-SUMIFS('AR SALES'!$Y$2:$Y$2501,'AR SALES'!$L$2:$L$2501,$L1457,'AR SALES'!$AD$2:$AD$2501,"OFF"),2)=0,"","STALE")))</f>
        <v/>
      </c>
      <c r="BB1457" s="2">
        <f>IF(OR(""&amp;$F1457="2",""&amp;$F1457="4",""&amp;$F1457="G",""&amp;$F1457="H"),IF($AY1457="YES","",IF($AB1457&lt;&gt;0,"",IF(COUNTIFS('AR SALES'!$L$2:$L$2501,$L1457,'AR SALES'!$AD$2:$AD$2501,IF(""&amp;$F1457="4","OFF","ON"),'AR SALES'!$AF$2:$AF$2501,"Y")&gt;0,"","NO EXEMPTION"))),"")</f>
        <v/>
      </c>
    </row>
    <row r="1458">
      <c r="AT1458" s="2">
        <f>IF($L1458="","",IFERROR(INDEX('AR SALES'!$H$2:$H$2501,MATCH(""&amp;$L1458,'AR SALES'!$AE$2:$AE$2501,0)),""))</f>
        <v/>
      </c>
      <c r="AU1458" s="2">
        <f>IF($L1458="","",IF($A1458&lt;&gt;"GA","",IF($E1458="FULTON",IF(ISNUMBER(SEARCH("COLLEGE PARK",$AT1458)),"FULTON (COLLEGE PARK)",IF(ISNUMBER(SEARCH("HAPEVILLE",$AT1458)),"FULTON (HAPEVILLE)",IF(ISNUMBER(SEARCH("EAST POINT",$AT1458)),"FULTON (EAST POINT)",IF(ISNUMBER(SEARCH("ATLANTA",$AT1458)),"FULTON (ATL LIMITS)","FULTON")))),IF($E1458="DEKALB",IF(ISNUMBER(SEARCH("ATLANTA",$AT1458)),"DEKALB (ATL LIMITS)","DEKALB"),IF(AND($E1458="CLAYTON",ISNUMBER(SEARCH("COLLEGE PARK",$AT1458))),"CLAYTON (COLLEGE PARK)",$E1458)))))</f>
        <v/>
      </c>
      <c r="AV1458" s="2">
        <f>IF($L1458="","",IF(""&amp;$F1458="2","DIESEL",IF(OR(""&amp;$F1458="G",""&amp;$F1458="H"),"GAS","")))</f>
        <v/>
      </c>
      <c r="AW1458" s="2">
        <f>IF($AV1458="","",$R1458)</f>
        <v/>
      </c>
      <c r="AX1458" s="2">
        <f>IF($AV1458="","",IF($AB1458=0,$R1458,0))</f>
        <v/>
      </c>
      <c r="AY1458" s="2">
        <f>IF($AV1458="","",IF(AND($Z1458=0,COUNTIF('AR SALES'!$L$2:$L$2501,$L1458)=0),"YES",""))</f>
        <v/>
      </c>
      <c r="AZ1458" s="2">
        <f>IF($AV1458="","",IFERROR(VLOOKUP($AU1458,CODES!$A:$B,2,FALSE),"NO CODE"))</f>
        <v/>
      </c>
      <c r="BA1458" s="2">
        <f>IF(""&amp;$F1458&lt;&gt;"4","",IF($AY1458="YES","",IF(ROUND(SUMIFS($AE$2:$AE$4001,$L$2:$L$4001,$L1458,$F$2:$F$4001,"4")-SUMIFS('AR SALES'!$Y$2:$Y$2501,'AR SALES'!$L$2:$L$2501,$L1458,'AR SALES'!$AD$2:$AD$2501,"OFF"),2)=0,"","STALE")))</f>
        <v/>
      </c>
      <c r="BB1458" s="2">
        <f>IF(OR(""&amp;$F1458="2",""&amp;$F1458="4",""&amp;$F1458="G",""&amp;$F1458="H"),IF($AY1458="YES","",IF($AB1458&lt;&gt;0,"",IF(COUNTIFS('AR SALES'!$L$2:$L$2501,$L1458,'AR SALES'!$AD$2:$AD$2501,IF(""&amp;$F1458="4","OFF","ON"),'AR SALES'!$AF$2:$AF$2501,"Y")&gt;0,"","NO EXEMPTION"))),"")</f>
        <v/>
      </c>
    </row>
    <row r="1459">
      <c r="AT1459" s="2">
        <f>IF($L1459="","",IFERROR(INDEX('AR SALES'!$H$2:$H$2501,MATCH(""&amp;$L1459,'AR SALES'!$AE$2:$AE$2501,0)),""))</f>
        <v/>
      </c>
      <c r="AU1459" s="2">
        <f>IF($L1459="","",IF($A1459&lt;&gt;"GA","",IF($E1459="FULTON",IF(ISNUMBER(SEARCH("COLLEGE PARK",$AT1459)),"FULTON (COLLEGE PARK)",IF(ISNUMBER(SEARCH("HAPEVILLE",$AT1459)),"FULTON (HAPEVILLE)",IF(ISNUMBER(SEARCH("EAST POINT",$AT1459)),"FULTON (EAST POINT)",IF(ISNUMBER(SEARCH("ATLANTA",$AT1459)),"FULTON (ATL LIMITS)","FULTON")))),IF($E1459="DEKALB",IF(ISNUMBER(SEARCH("ATLANTA",$AT1459)),"DEKALB (ATL LIMITS)","DEKALB"),IF(AND($E1459="CLAYTON",ISNUMBER(SEARCH("COLLEGE PARK",$AT1459))),"CLAYTON (COLLEGE PARK)",$E1459)))))</f>
        <v/>
      </c>
      <c r="AV1459" s="2">
        <f>IF($L1459="","",IF(""&amp;$F1459="2","DIESEL",IF(OR(""&amp;$F1459="G",""&amp;$F1459="H"),"GAS","")))</f>
        <v/>
      </c>
      <c r="AW1459" s="2">
        <f>IF($AV1459="","",$R1459)</f>
        <v/>
      </c>
      <c r="AX1459" s="2">
        <f>IF($AV1459="","",IF($AB1459=0,$R1459,0))</f>
        <v/>
      </c>
      <c r="AY1459" s="2">
        <f>IF($AV1459="","",IF(AND($Z1459=0,COUNTIF('AR SALES'!$L$2:$L$2501,$L1459)=0),"YES",""))</f>
        <v/>
      </c>
      <c r="AZ1459" s="2">
        <f>IF($AV1459="","",IFERROR(VLOOKUP($AU1459,CODES!$A:$B,2,FALSE),"NO CODE"))</f>
        <v/>
      </c>
      <c r="BA1459" s="2">
        <f>IF(""&amp;$F1459&lt;&gt;"4","",IF($AY1459="YES","",IF(ROUND(SUMIFS($AE$2:$AE$4001,$L$2:$L$4001,$L1459,$F$2:$F$4001,"4")-SUMIFS('AR SALES'!$Y$2:$Y$2501,'AR SALES'!$L$2:$L$2501,$L1459,'AR SALES'!$AD$2:$AD$2501,"OFF"),2)=0,"","STALE")))</f>
        <v/>
      </c>
      <c r="BB1459" s="2">
        <f>IF(OR(""&amp;$F1459="2",""&amp;$F1459="4",""&amp;$F1459="G",""&amp;$F1459="H"),IF($AY1459="YES","",IF($AB1459&lt;&gt;0,"",IF(COUNTIFS('AR SALES'!$L$2:$L$2501,$L1459,'AR SALES'!$AD$2:$AD$2501,IF(""&amp;$F1459="4","OFF","ON"),'AR SALES'!$AF$2:$AF$2501,"Y")&gt;0,"","NO EXEMPTION"))),"")</f>
        <v/>
      </c>
    </row>
    <row r="1460">
      <c r="AT1460" s="2">
        <f>IF($L1460="","",IFERROR(INDEX('AR SALES'!$H$2:$H$2501,MATCH(""&amp;$L1460,'AR SALES'!$AE$2:$AE$2501,0)),""))</f>
        <v/>
      </c>
      <c r="AU1460" s="2">
        <f>IF($L1460="","",IF($A1460&lt;&gt;"GA","",IF($E1460="FULTON",IF(ISNUMBER(SEARCH("COLLEGE PARK",$AT1460)),"FULTON (COLLEGE PARK)",IF(ISNUMBER(SEARCH("HAPEVILLE",$AT1460)),"FULTON (HAPEVILLE)",IF(ISNUMBER(SEARCH("EAST POINT",$AT1460)),"FULTON (EAST POINT)",IF(ISNUMBER(SEARCH("ATLANTA",$AT1460)),"FULTON (ATL LIMITS)","FULTON")))),IF($E1460="DEKALB",IF(ISNUMBER(SEARCH("ATLANTA",$AT1460)),"DEKALB (ATL LIMITS)","DEKALB"),IF(AND($E1460="CLAYTON",ISNUMBER(SEARCH("COLLEGE PARK",$AT1460))),"CLAYTON (COLLEGE PARK)",$E1460)))))</f>
        <v/>
      </c>
      <c r="AV1460" s="2">
        <f>IF($L1460="","",IF(""&amp;$F1460="2","DIESEL",IF(OR(""&amp;$F1460="G",""&amp;$F1460="H"),"GAS","")))</f>
        <v/>
      </c>
      <c r="AW1460" s="2">
        <f>IF($AV1460="","",$R1460)</f>
        <v/>
      </c>
      <c r="AX1460" s="2">
        <f>IF($AV1460="","",IF($AB1460=0,$R1460,0))</f>
        <v/>
      </c>
      <c r="AY1460" s="2">
        <f>IF($AV1460="","",IF(AND($Z1460=0,COUNTIF('AR SALES'!$L$2:$L$2501,$L1460)=0),"YES",""))</f>
        <v/>
      </c>
      <c r="AZ1460" s="2">
        <f>IF($AV1460="","",IFERROR(VLOOKUP($AU1460,CODES!$A:$B,2,FALSE),"NO CODE"))</f>
        <v/>
      </c>
      <c r="BA1460" s="2">
        <f>IF(""&amp;$F1460&lt;&gt;"4","",IF($AY1460="YES","",IF(ROUND(SUMIFS($AE$2:$AE$4001,$L$2:$L$4001,$L1460,$F$2:$F$4001,"4")-SUMIFS('AR SALES'!$Y$2:$Y$2501,'AR SALES'!$L$2:$L$2501,$L1460,'AR SALES'!$AD$2:$AD$2501,"OFF"),2)=0,"","STALE")))</f>
        <v/>
      </c>
      <c r="BB1460" s="2">
        <f>IF(OR(""&amp;$F1460="2",""&amp;$F1460="4",""&amp;$F1460="G",""&amp;$F1460="H"),IF($AY1460="YES","",IF($AB1460&lt;&gt;0,"",IF(COUNTIFS('AR SALES'!$L$2:$L$2501,$L1460,'AR SALES'!$AD$2:$AD$2501,IF(""&amp;$F1460="4","OFF","ON"),'AR SALES'!$AF$2:$AF$2501,"Y")&gt;0,"","NO EXEMPTION"))),"")</f>
        <v/>
      </c>
    </row>
    <row r="1461">
      <c r="AT1461" s="2">
        <f>IF($L1461="","",IFERROR(INDEX('AR SALES'!$H$2:$H$2501,MATCH(""&amp;$L1461,'AR SALES'!$AE$2:$AE$2501,0)),""))</f>
        <v/>
      </c>
      <c r="AU1461" s="2">
        <f>IF($L1461="","",IF($A1461&lt;&gt;"GA","",IF($E1461="FULTON",IF(ISNUMBER(SEARCH("COLLEGE PARK",$AT1461)),"FULTON (COLLEGE PARK)",IF(ISNUMBER(SEARCH("HAPEVILLE",$AT1461)),"FULTON (HAPEVILLE)",IF(ISNUMBER(SEARCH("EAST POINT",$AT1461)),"FULTON (EAST POINT)",IF(ISNUMBER(SEARCH("ATLANTA",$AT1461)),"FULTON (ATL LIMITS)","FULTON")))),IF($E1461="DEKALB",IF(ISNUMBER(SEARCH("ATLANTA",$AT1461)),"DEKALB (ATL LIMITS)","DEKALB"),IF(AND($E1461="CLAYTON",ISNUMBER(SEARCH("COLLEGE PARK",$AT1461))),"CLAYTON (COLLEGE PARK)",$E1461)))))</f>
        <v/>
      </c>
      <c r="AV1461" s="2">
        <f>IF($L1461="","",IF(""&amp;$F1461="2","DIESEL",IF(OR(""&amp;$F1461="G",""&amp;$F1461="H"),"GAS","")))</f>
        <v/>
      </c>
      <c r="AW1461" s="2">
        <f>IF($AV1461="","",$R1461)</f>
        <v/>
      </c>
      <c r="AX1461" s="2">
        <f>IF($AV1461="","",IF($AB1461=0,$R1461,0))</f>
        <v/>
      </c>
      <c r="AY1461" s="2">
        <f>IF($AV1461="","",IF(AND($Z1461=0,COUNTIF('AR SALES'!$L$2:$L$2501,$L1461)=0),"YES",""))</f>
        <v/>
      </c>
      <c r="AZ1461" s="2">
        <f>IF($AV1461="","",IFERROR(VLOOKUP($AU1461,CODES!$A:$B,2,FALSE),"NO CODE"))</f>
        <v/>
      </c>
      <c r="BA1461" s="2">
        <f>IF(""&amp;$F1461&lt;&gt;"4","",IF($AY1461="YES","",IF(ROUND(SUMIFS($AE$2:$AE$4001,$L$2:$L$4001,$L1461,$F$2:$F$4001,"4")-SUMIFS('AR SALES'!$Y$2:$Y$2501,'AR SALES'!$L$2:$L$2501,$L1461,'AR SALES'!$AD$2:$AD$2501,"OFF"),2)=0,"","STALE")))</f>
        <v/>
      </c>
      <c r="BB1461" s="2">
        <f>IF(OR(""&amp;$F1461="2",""&amp;$F1461="4",""&amp;$F1461="G",""&amp;$F1461="H"),IF($AY1461="YES","",IF($AB1461&lt;&gt;0,"",IF(COUNTIFS('AR SALES'!$L$2:$L$2501,$L1461,'AR SALES'!$AD$2:$AD$2501,IF(""&amp;$F1461="4","OFF","ON"),'AR SALES'!$AF$2:$AF$2501,"Y")&gt;0,"","NO EXEMPTION"))),"")</f>
        <v/>
      </c>
    </row>
    <row r="1462">
      <c r="AT1462" s="2">
        <f>IF($L1462="","",IFERROR(INDEX('AR SALES'!$H$2:$H$2501,MATCH(""&amp;$L1462,'AR SALES'!$AE$2:$AE$2501,0)),""))</f>
        <v/>
      </c>
      <c r="AU1462" s="2">
        <f>IF($L1462="","",IF($A1462&lt;&gt;"GA","",IF($E1462="FULTON",IF(ISNUMBER(SEARCH("COLLEGE PARK",$AT1462)),"FULTON (COLLEGE PARK)",IF(ISNUMBER(SEARCH("HAPEVILLE",$AT1462)),"FULTON (HAPEVILLE)",IF(ISNUMBER(SEARCH("EAST POINT",$AT1462)),"FULTON (EAST POINT)",IF(ISNUMBER(SEARCH("ATLANTA",$AT1462)),"FULTON (ATL LIMITS)","FULTON")))),IF($E1462="DEKALB",IF(ISNUMBER(SEARCH("ATLANTA",$AT1462)),"DEKALB (ATL LIMITS)","DEKALB"),IF(AND($E1462="CLAYTON",ISNUMBER(SEARCH("COLLEGE PARK",$AT1462))),"CLAYTON (COLLEGE PARK)",$E1462)))))</f>
        <v/>
      </c>
      <c r="AV1462" s="2">
        <f>IF($L1462="","",IF(""&amp;$F1462="2","DIESEL",IF(OR(""&amp;$F1462="G",""&amp;$F1462="H"),"GAS","")))</f>
        <v/>
      </c>
      <c r="AW1462" s="2">
        <f>IF($AV1462="","",$R1462)</f>
        <v/>
      </c>
      <c r="AX1462" s="2">
        <f>IF($AV1462="","",IF($AB1462=0,$R1462,0))</f>
        <v/>
      </c>
      <c r="AY1462" s="2">
        <f>IF($AV1462="","",IF(AND($Z1462=0,COUNTIF('AR SALES'!$L$2:$L$2501,$L1462)=0),"YES",""))</f>
        <v/>
      </c>
      <c r="AZ1462" s="2">
        <f>IF($AV1462="","",IFERROR(VLOOKUP($AU1462,CODES!$A:$B,2,FALSE),"NO CODE"))</f>
        <v/>
      </c>
      <c r="BA1462" s="2">
        <f>IF(""&amp;$F1462&lt;&gt;"4","",IF($AY1462="YES","",IF(ROUND(SUMIFS($AE$2:$AE$4001,$L$2:$L$4001,$L1462,$F$2:$F$4001,"4")-SUMIFS('AR SALES'!$Y$2:$Y$2501,'AR SALES'!$L$2:$L$2501,$L1462,'AR SALES'!$AD$2:$AD$2501,"OFF"),2)=0,"","STALE")))</f>
        <v/>
      </c>
      <c r="BB1462" s="2">
        <f>IF(OR(""&amp;$F1462="2",""&amp;$F1462="4",""&amp;$F1462="G",""&amp;$F1462="H"),IF($AY1462="YES","",IF($AB1462&lt;&gt;0,"",IF(COUNTIFS('AR SALES'!$L$2:$L$2501,$L1462,'AR SALES'!$AD$2:$AD$2501,IF(""&amp;$F1462="4","OFF","ON"),'AR SALES'!$AF$2:$AF$2501,"Y")&gt;0,"","NO EXEMPTION"))),"")</f>
        <v/>
      </c>
    </row>
    <row r="1463">
      <c r="AT1463" s="2">
        <f>IF($L1463="","",IFERROR(INDEX('AR SALES'!$H$2:$H$2501,MATCH(""&amp;$L1463,'AR SALES'!$AE$2:$AE$2501,0)),""))</f>
        <v/>
      </c>
      <c r="AU1463" s="2">
        <f>IF($L1463="","",IF($A1463&lt;&gt;"GA","",IF($E1463="FULTON",IF(ISNUMBER(SEARCH("COLLEGE PARK",$AT1463)),"FULTON (COLLEGE PARK)",IF(ISNUMBER(SEARCH("HAPEVILLE",$AT1463)),"FULTON (HAPEVILLE)",IF(ISNUMBER(SEARCH("EAST POINT",$AT1463)),"FULTON (EAST POINT)",IF(ISNUMBER(SEARCH("ATLANTA",$AT1463)),"FULTON (ATL LIMITS)","FULTON")))),IF($E1463="DEKALB",IF(ISNUMBER(SEARCH("ATLANTA",$AT1463)),"DEKALB (ATL LIMITS)","DEKALB"),IF(AND($E1463="CLAYTON",ISNUMBER(SEARCH("COLLEGE PARK",$AT1463))),"CLAYTON (COLLEGE PARK)",$E1463)))))</f>
        <v/>
      </c>
      <c r="AV1463" s="2">
        <f>IF($L1463="","",IF(""&amp;$F1463="2","DIESEL",IF(OR(""&amp;$F1463="G",""&amp;$F1463="H"),"GAS","")))</f>
        <v/>
      </c>
      <c r="AW1463" s="2">
        <f>IF($AV1463="","",$R1463)</f>
        <v/>
      </c>
      <c r="AX1463" s="2">
        <f>IF($AV1463="","",IF($AB1463=0,$R1463,0))</f>
        <v/>
      </c>
      <c r="AY1463" s="2">
        <f>IF($AV1463="","",IF(AND($Z1463=0,COUNTIF('AR SALES'!$L$2:$L$2501,$L1463)=0),"YES",""))</f>
        <v/>
      </c>
      <c r="AZ1463" s="2">
        <f>IF($AV1463="","",IFERROR(VLOOKUP($AU1463,CODES!$A:$B,2,FALSE),"NO CODE"))</f>
        <v/>
      </c>
      <c r="BA1463" s="2">
        <f>IF(""&amp;$F1463&lt;&gt;"4","",IF($AY1463="YES","",IF(ROUND(SUMIFS($AE$2:$AE$4001,$L$2:$L$4001,$L1463,$F$2:$F$4001,"4")-SUMIFS('AR SALES'!$Y$2:$Y$2501,'AR SALES'!$L$2:$L$2501,$L1463,'AR SALES'!$AD$2:$AD$2501,"OFF"),2)=0,"","STALE")))</f>
        <v/>
      </c>
      <c r="BB1463" s="2">
        <f>IF(OR(""&amp;$F1463="2",""&amp;$F1463="4",""&amp;$F1463="G",""&amp;$F1463="H"),IF($AY1463="YES","",IF($AB1463&lt;&gt;0,"",IF(COUNTIFS('AR SALES'!$L$2:$L$2501,$L1463,'AR SALES'!$AD$2:$AD$2501,IF(""&amp;$F1463="4","OFF","ON"),'AR SALES'!$AF$2:$AF$2501,"Y")&gt;0,"","NO EXEMPTION"))),"")</f>
        <v/>
      </c>
    </row>
    <row r="1464">
      <c r="AT1464" s="2">
        <f>IF($L1464="","",IFERROR(INDEX('AR SALES'!$H$2:$H$2501,MATCH(""&amp;$L1464,'AR SALES'!$AE$2:$AE$2501,0)),""))</f>
        <v/>
      </c>
      <c r="AU1464" s="2">
        <f>IF($L1464="","",IF($A1464&lt;&gt;"GA","",IF($E1464="FULTON",IF(ISNUMBER(SEARCH("COLLEGE PARK",$AT1464)),"FULTON (COLLEGE PARK)",IF(ISNUMBER(SEARCH("HAPEVILLE",$AT1464)),"FULTON (HAPEVILLE)",IF(ISNUMBER(SEARCH("EAST POINT",$AT1464)),"FULTON (EAST POINT)",IF(ISNUMBER(SEARCH("ATLANTA",$AT1464)),"FULTON (ATL LIMITS)","FULTON")))),IF($E1464="DEKALB",IF(ISNUMBER(SEARCH("ATLANTA",$AT1464)),"DEKALB (ATL LIMITS)","DEKALB"),IF(AND($E1464="CLAYTON",ISNUMBER(SEARCH("COLLEGE PARK",$AT1464))),"CLAYTON (COLLEGE PARK)",$E1464)))))</f>
        <v/>
      </c>
      <c r="AV1464" s="2">
        <f>IF($L1464="","",IF(""&amp;$F1464="2","DIESEL",IF(OR(""&amp;$F1464="G",""&amp;$F1464="H"),"GAS","")))</f>
        <v/>
      </c>
      <c r="AW1464" s="2">
        <f>IF($AV1464="","",$R1464)</f>
        <v/>
      </c>
      <c r="AX1464" s="2">
        <f>IF($AV1464="","",IF($AB1464=0,$R1464,0))</f>
        <v/>
      </c>
      <c r="AY1464" s="2">
        <f>IF($AV1464="","",IF(AND($Z1464=0,COUNTIF('AR SALES'!$L$2:$L$2501,$L1464)=0),"YES",""))</f>
        <v/>
      </c>
      <c r="AZ1464" s="2">
        <f>IF($AV1464="","",IFERROR(VLOOKUP($AU1464,CODES!$A:$B,2,FALSE),"NO CODE"))</f>
        <v/>
      </c>
      <c r="BA1464" s="2">
        <f>IF(""&amp;$F1464&lt;&gt;"4","",IF($AY1464="YES","",IF(ROUND(SUMIFS($AE$2:$AE$4001,$L$2:$L$4001,$L1464,$F$2:$F$4001,"4")-SUMIFS('AR SALES'!$Y$2:$Y$2501,'AR SALES'!$L$2:$L$2501,$L1464,'AR SALES'!$AD$2:$AD$2501,"OFF"),2)=0,"","STALE")))</f>
        <v/>
      </c>
      <c r="BB1464" s="2">
        <f>IF(OR(""&amp;$F1464="2",""&amp;$F1464="4",""&amp;$F1464="G",""&amp;$F1464="H"),IF($AY1464="YES","",IF($AB1464&lt;&gt;0,"",IF(COUNTIFS('AR SALES'!$L$2:$L$2501,$L1464,'AR SALES'!$AD$2:$AD$2501,IF(""&amp;$F1464="4","OFF","ON"),'AR SALES'!$AF$2:$AF$2501,"Y")&gt;0,"","NO EXEMPTION"))),"")</f>
        <v/>
      </c>
    </row>
    <row r="1465">
      <c r="AT1465" s="2">
        <f>IF($L1465="","",IFERROR(INDEX('AR SALES'!$H$2:$H$2501,MATCH(""&amp;$L1465,'AR SALES'!$AE$2:$AE$2501,0)),""))</f>
        <v/>
      </c>
      <c r="AU1465" s="2">
        <f>IF($L1465="","",IF($A1465&lt;&gt;"GA","",IF($E1465="FULTON",IF(ISNUMBER(SEARCH("COLLEGE PARK",$AT1465)),"FULTON (COLLEGE PARK)",IF(ISNUMBER(SEARCH("HAPEVILLE",$AT1465)),"FULTON (HAPEVILLE)",IF(ISNUMBER(SEARCH("EAST POINT",$AT1465)),"FULTON (EAST POINT)",IF(ISNUMBER(SEARCH("ATLANTA",$AT1465)),"FULTON (ATL LIMITS)","FULTON")))),IF($E1465="DEKALB",IF(ISNUMBER(SEARCH("ATLANTA",$AT1465)),"DEKALB (ATL LIMITS)","DEKALB"),IF(AND($E1465="CLAYTON",ISNUMBER(SEARCH("COLLEGE PARK",$AT1465))),"CLAYTON (COLLEGE PARK)",$E1465)))))</f>
        <v/>
      </c>
      <c r="AV1465" s="2">
        <f>IF($L1465="","",IF(""&amp;$F1465="2","DIESEL",IF(OR(""&amp;$F1465="G",""&amp;$F1465="H"),"GAS","")))</f>
        <v/>
      </c>
      <c r="AW1465" s="2">
        <f>IF($AV1465="","",$R1465)</f>
        <v/>
      </c>
      <c r="AX1465" s="2">
        <f>IF($AV1465="","",IF($AB1465=0,$R1465,0))</f>
        <v/>
      </c>
      <c r="AY1465" s="2">
        <f>IF($AV1465="","",IF(AND($Z1465=0,COUNTIF('AR SALES'!$L$2:$L$2501,$L1465)=0),"YES",""))</f>
        <v/>
      </c>
      <c r="AZ1465" s="2">
        <f>IF($AV1465="","",IFERROR(VLOOKUP($AU1465,CODES!$A:$B,2,FALSE),"NO CODE"))</f>
        <v/>
      </c>
      <c r="BA1465" s="2">
        <f>IF(""&amp;$F1465&lt;&gt;"4","",IF($AY1465="YES","",IF(ROUND(SUMIFS($AE$2:$AE$4001,$L$2:$L$4001,$L1465,$F$2:$F$4001,"4")-SUMIFS('AR SALES'!$Y$2:$Y$2501,'AR SALES'!$L$2:$L$2501,$L1465,'AR SALES'!$AD$2:$AD$2501,"OFF"),2)=0,"","STALE")))</f>
        <v/>
      </c>
      <c r="BB1465" s="2">
        <f>IF(OR(""&amp;$F1465="2",""&amp;$F1465="4",""&amp;$F1465="G",""&amp;$F1465="H"),IF($AY1465="YES","",IF($AB1465&lt;&gt;0,"",IF(COUNTIFS('AR SALES'!$L$2:$L$2501,$L1465,'AR SALES'!$AD$2:$AD$2501,IF(""&amp;$F1465="4","OFF","ON"),'AR SALES'!$AF$2:$AF$2501,"Y")&gt;0,"","NO EXEMPTION"))),"")</f>
        <v/>
      </c>
    </row>
    <row r="1466">
      <c r="AT1466" s="2">
        <f>IF($L1466="","",IFERROR(INDEX('AR SALES'!$H$2:$H$2501,MATCH(""&amp;$L1466,'AR SALES'!$AE$2:$AE$2501,0)),""))</f>
        <v/>
      </c>
      <c r="AU1466" s="2">
        <f>IF($L1466="","",IF($A1466&lt;&gt;"GA","",IF($E1466="FULTON",IF(ISNUMBER(SEARCH("COLLEGE PARK",$AT1466)),"FULTON (COLLEGE PARK)",IF(ISNUMBER(SEARCH("HAPEVILLE",$AT1466)),"FULTON (HAPEVILLE)",IF(ISNUMBER(SEARCH("EAST POINT",$AT1466)),"FULTON (EAST POINT)",IF(ISNUMBER(SEARCH("ATLANTA",$AT1466)),"FULTON (ATL LIMITS)","FULTON")))),IF($E1466="DEKALB",IF(ISNUMBER(SEARCH("ATLANTA",$AT1466)),"DEKALB (ATL LIMITS)","DEKALB"),IF(AND($E1466="CLAYTON",ISNUMBER(SEARCH("COLLEGE PARK",$AT1466))),"CLAYTON (COLLEGE PARK)",$E1466)))))</f>
        <v/>
      </c>
      <c r="AV1466" s="2">
        <f>IF($L1466="","",IF(""&amp;$F1466="2","DIESEL",IF(OR(""&amp;$F1466="G",""&amp;$F1466="H"),"GAS","")))</f>
        <v/>
      </c>
      <c r="AW1466" s="2">
        <f>IF($AV1466="","",$R1466)</f>
        <v/>
      </c>
      <c r="AX1466" s="2">
        <f>IF($AV1466="","",IF($AB1466=0,$R1466,0))</f>
        <v/>
      </c>
      <c r="AY1466" s="2">
        <f>IF($AV1466="","",IF(AND($Z1466=0,COUNTIF('AR SALES'!$L$2:$L$2501,$L1466)=0),"YES",""))</f>
        <v/>
      </c>
      <c r="AZ1466" s="2">
        <f>IF($AV1466="","",IFERROR(VLOOKUP($AU1466,CODES!$A:$B,2,FALSE),"NO CODE"))</f>
        <v/>
      </c>
      <c r="BA1466" s="2">
        <f>IF(""&amp;$F1466&lt;&gt;"4","",IF($AY1466="YES","",IF(ROUND(SUMIFS($AE$2:$AE$4001,$L$2:$L$4001,$L1466,$F$2:$F$4001,"4")-SUMIFS('AR SALES'!$Y$2:$Y$2501,'AR SALES'!$L$2:$L$2501,$L1466,'AR SALES'!$AD$2:$AD$2501,"OFF"),2)=0,"","STALE")))</f>
        <v/>
      </c>
      <c r="BB1466" s="2">
        <f>IF(OR(""&amp;$F1466="2",""&amp;$F1466="4",""&amp;$F1466="G",""&amp;$F1466="H"),IF($AY1466="YES","",IF($AB1466&lt;&gt;0,"",IF(COUNTIFS('AR SALES'!$L$2:$L$2501,$L1466,'AR SALES'!$AD$2:$AD$2501,IF(""&amp;$F1466="4","OFF","ON"),'AR SALES'!$AF$2:$AF$2501,"Y")&gt;0,"","NO EXEMPTION"))),"")</f>
        <v/>
      </c>
    </row>
    <row r="1467">
      <c r="AT1467" s="2">
        <f>IF($L1467="","",IFERROR(INDEX('AR SALES'!$H$2:$H$2501,MATCH(""&amp;$L1467,'AR SALES'!$AE$2:$AE$2501,0)),""))</f>
        <v/>
      </c>
      <c r="AU1467" s="2">
        <f>IF($L1467="","",IF($A1467&lt;&gt;"GA","",IF($E1467="FULTON",IF(ISNUMBER(SEARCH("COLLEGE PARK",$AT1467)),"FULTON (COLLEGE PARK)",IF(ISNUMBER(SEARCH("HAPEVILLE",$AT1467)),"FULTON (HAPEVILLE)",IF(ISNUMBER(SEARCH("EAST POINT",$AT1467)),"FULTON (EAST POINT)",IF(ISNUMBER(SEARCH("ATLANTA",$AT1467)),"FULTON (ATL LIMITS)","FULTON")))),IF($E1467="DEKALB",IF(ISNUMBER(SEARCH("ATLANTA",$AT1467)),"DEKALB (ATL LIMITS)","DEKALB"),IF(AND($E1467="CLAYTON",ISNUMBER(SEARCH("COLLEGE PARK",$AT1467))),"CLAYTON (COLLEGE PARK)",$E1467)))))</f>
        <v/>
      </c>
      <c r="AV1467" s="2">
        <f>IF($L1467="","",IF(""&amp;$F1467="2","DIESEL",IF(OR(""&amp;$F1467="G",""&amp;$F1467="H"),"GAS","")))</f>
        <v/>
      </c>
      <c r="AW1467" s="2">
        <f>IF($AV1467="","",$R1467)</f>
        <v/>
      </c>
      <c r="AX1467" s="2">
        <f>IF($AV1467="","",IF($AB1467=0,$R1467,0))</f>
        <v/>
      </c>
      <c r="AY1467" s="2">
        <f>IF($AV1467="","",IF(AND($Z1467=0,COUNTIF('AR SALES'!$L$2:$L$2501,$L1467)=0),"YES",""))</f>
        <v/>
      </c>
      <c r="AZ1467" s="2">
        <f>IF($AV1467="","",IFERROR(VLOOKUP($AU1467,CODES!$A:$B,2,FALSE),"NO CODE"))</f>
        <v/>
      </c>
      <c r="BA1467" s="2">
        <f>IF(""&amp;$F1467&lt;&gt;"4","",IF($AY1467="YES","",IF(ROUND(SUMIFS($AE$2:$AE$4001,$L$2:$L$4001,$L1467,$F$2:$F$4001,"4")-SUMIFS('AR SALES'!$Y$2:$Y$2501,'AR SALES'!$L$2:$L$2501,$L1467,'AR SALES'!$AD$2:$AD$2501,"OFF"),2)=0,"","STALE")))</f>
        <v/>
      </c>
      <c r="BB1467" s="2">
        <f>IF(OR(""&amp;$F1467="2",""&amp;$F1467="4",""&amp;$F1467="G",""&amp;$F1467="H"),IF($AY1467="YES","",IF($AB1467&lt;&gt;0,"",IF(COUNTIFS('AR SALES'!$L$2:$L$2501,$L1467,'AR SALES'!$AD$2:$AD$2501,IF(""&amp;$F1467="4","OFF","ON"),'AR SALES'!$AF$2:$AF$2501,"Y")&gt;0,"","NO EXEMPTION"))),"")</f>
        <v/>
      </c>
    </row>
    <row r="1468">
      <c r="AT1468" s="2">
        <f>IF($L1468="","",IFERROR(INDEX('AR SALES'!$H$2:$H$2501,MATCH(""&amp;$L1468,'AR SALES'!$AE$2:$AE$2501,0)),""))</f>
        <v/>
      </c>
      <c r="AU1468" s="2">
        <f>IF($L1468="","",IF($A1468&lt;&gt;"GA","",IF($E1468="FULTON",IF(ISNUMBER(SEARCH("COLLEGE PARK",$AT1468)),"FULTON (COLLEGE PARK)",IF(ISNUMBER(SEARCH("HAPEVILLE",$AT1468)),"FULTON (HAPEVILLE)",IF(ISNUMBER(SEARCH("EAST POINT",$AT1468)),"FULTON (EAST POINT)",IF(ISNUMBER(SEARCH("ATLANTA",$AT1468)),"FULTON (ATL LIMITS)","FULTON")))),IF($E1468="DEKALB",IF(ISNUMBER(SEARCH("ATLANTA",$AT1468)),"DEKALB (ATL LIMITS)","DEKALB"),IF(AND($E1468="CLAYTON",ISNUMBER(SEARCH("COLLEGE PARK",$AT1468))),"CLAYTON (COLLEGE PARK)",$E1468)))))</f>
        <v/>
      </c>
      <c r="AV1468" s="2">
        <f>IF($L1468="","",IF(""&amp;$F1468="2","DIESEL",IF(OR(""&amp;$F1468="G",""&amp;$F1468="H"),"GAS","")))</f>
        <v/>
      </c>
      <c r="AW1468" s="2">
        <f>IF($AV1468="","",$R1468)</f>
        <v/>
      </c>
      <c r="AX1468" s="2">
        <f>IF($AV1468="","",IF($AB1468=0,$R1468,0))</f>
        <v/>
      </c>
      <c r="AY1468" s="2">
        <f>IF($AV1468="","",IF(AND($Z1468=0,COUNTIF('AR SALES'!$L$2:$L$2501,$L1468)=0),"YES",""))</f>
        <v/>
      </c>
      <c r="AZ1468" s="2">
        <f>IF($AV1468="","",IFERROR(VLOOKUP($AU1468,CODES!$A:$B,2,FALSE),"NO CODE"))</f>
        <v/>
      </c>
      <c r="BA1468" s="2">
        <f>IF(""&amp;$F1468&lt;&gt;"4","",IF($AY1468="YES","",IF(ROUND(SUMIFS($AE$2:$AE$4001,$L$2:$L$4001,$L1468,$F$2:$F$4001,"4")-SUMIFS('AR SALES'!$Y$2:$Y$2501,'AR SALES'!$L$2:$L$2501,$L1468,'AR SALES'!$AD$2:$AD$2501,"OFF"),2)=0,"","STALE")))</f>
        <v/>
      </c>
      <c r="BB1468" s="2">
        <f>IF(OR(""&amp;$F1468="2",""&amp;$F1468="4",""&amp;$F1468="G",""&amp;$F1468="H"),IF($AY1468="YES","",IF($AB1468&lt;&gt;0,"",IF(COUNTIFS('AR SALES'!$L$2:$L$2501,$L1468,'AR SALES'!$AD$2:$AD$2501,IF(""&amp;$F1468="4","OFF","ON"),'AR SALES'!$AF$2:$AF$2501,"Y")&gt;0,"","NO EXEMPTION"))),"")</f>
        <v/>
      </c>
    </row>
    <row r="1469">
      <c r="AT1469" s="2">
        <f>IF($L1469="","",IFERROR(INDEX('AR SALES'!$H$2:$H$2501,MATCH(""&amp;$L1469,'AR SALES'!$AE$2:$AE$2501,0)),""))</f>
        <v/>
      </c>
      <c r="AU1469" s="2">
        <f>IF($L1469="","",IF($A1469&lt;&gt;"GA","",IF($E1469="FULTON",IF(ISNUMBER(SEARCH("COLLEGE PARK",$AT1469)),"FULTON (COLLEGE PARK)",IF(ISNUMBER(SEARCH("HAPEVILLE",$AT1469)),"FULTON (HAPEVILLE)",IF(ISNUMBER(SEARCH("EAST POINT",$AT1469)),"FULTON (EAST POINT)",IF(ISNUMBER(SEARCH("ATLANTA",$AT1469)),"FULTON (ATL LIMITS)","FULTON")))),IF($E1469="DEKALB",IF(ISNUMBER(SEARCH("ATLANTA",$AT1469)),"DEKALB (ATL LIMITS)","DEKALB"),IF(AND($E1469="CLAYTON",ISNUMBER(SEARCH("COLLEGE PARK",$AT1469))),"CLAYTON (COLLEGE PARK)",$E1469)))))</f>
        <v/>
      </c>
      <c r="AV1469" s="2">
        <f>IF($L1469="","",IF(""&amp;$F1469="2","DIESEL",IF(OR(""&amp;$F1469="G",""&amp;$F1469="H"),"GAS","")))</f>
        <v/>
      </c>
      <c r="AW1469" s="2">
        <f>IF($AV1469="","",$R1469)</f>
        <v/>
      </c>
      <c r="AX1469" s="2">
        <f>IF($AV1469="","",IF($AB1469=0,$R1469,0))</f>
        <v/>
      </c>
      <c r="AY1469" s="2">
        <f>IF($AV1469="","",IF(AND($Z1469=0,COUNTIF('AR SALES'!$L$2:$L$2501,$L1469)=0),"YES",""))</f>
        <v/>
      </c>
      <c r="AZ1469" s="2">
        <f>IF($AV1469="","",IFERROR(VLOOKUP($AU1469,CODES!$A:$B,2,FALSE),"NO CODE"))</f>
        <v/>
      </c>
      <c r="BA1469" s="2">
        <f>IF(""&amp;$F1469&lt;&gt;"4","",IF($AY1469="YES","",IF(ROUND(SUMIFS($AE$2:$AE$4001,$L$2:$L$4001,$L1469,$F$2:$F$4001,"4")-SUMIFS('AR SALES'!$Y$2:$Y$2501,'AR SALES'!$L$2:$L$2501,$L1469,'AR SALES'!$AD$2:$AD$2501,"OFF"),2)=0,"","STALE")))</f>
        <v/>
      </c>
      <c r="BB1469" s="2">
        <f>IF(OR(""&amp;$F1469="2",""&amp;$F1469="4",""&amp;$F1469="G",""&amp;$F1469="H"),IF($AY1469="YES","",IF($AB1469&lt;&gt;0,"",IF(COUNTIFS('AR SALES'!$L$2:$L$2501,$L1469,'AR SALES'!$AD$2:$AD$2501,IF(""&amp;$F1469="4","OFF","ON"),'AR SALES'!$AF$2:$AF$2501,"Y")&gt;0,"","NO EXEMPTION"))),"")</f>
        <v/>
      </c>
    </row>
    <row r="1470">
      <c r="AT1470" s="2">
        <f>IF($L1470="","",IFERROR(INDEX('AR SALES'!$H$2:$H$2501,MATCH(""&amp;$L1470,'AR SALES'!$AE$2:$AE$2501,0)),""))</f>
        <v/>
      </c>
      <c r="AU1470" s="2">
        <f>IF($L1470="","",IF($A1470&lt;&gt;"GA","",IF($E1470="FULTON",IF(ISNUMBER(SEARCH("COLLEGE PARK",$AT1470)),"FULTON (COLLEGE PARK)",IF(ISNUMBER(SEARCH("HAPEVILLE",$AT1470)),"FULTON (HAPEVILLE)",IF(ISNUMBER(SEARCH("EAST POINT",$AT1470)),"FULTON (EAST POINT)",IF(ISNUMBER(SEARCH("ATLANTA",$AT1470)),"FULTON (ATL LIMITS)","FULTON")))),IF($E1470="DEKALB",IF(ISNUMBER(SEARCH("ATLANTA",$AT1470)),"DEKALB (ATL LIMITS)","DEKALB"),IF(AND($E1470="CLAYTON",ISNUMBER(SEARCH("COLLEGE PARK",$AT1470))),"CLAYTON (COLLEGE PARK)",$E1470)))))</f>
        <v/>
      </c>
      <c r="AV1470" s="2">
        <f>IF($L1470="","",IF(""&amp;$F1470="2","DIESEL",IF(OR(""&amp;$F1470="G",""&amp;$F1470="H"),"GAS","")))</f>
        <v/>
      </c>
      <c r="AW1470" s="2">
        <f>IF($AV1470="","",$R1470)</f>
        <v/>
      </c>
      <c r="AX1470" s="2">
        <f>IF($AV1470="","",IF($AB1470=0,$R1470,0))</f>
        <v/>
      </c>
      <c r="AY1470" s="2">
        <f>IF($AV1470="","",IF(AND($Z1470=0,COUNTIF('AR SALES'!$L$2:$L$2501,$L1470)=0),"YES",""))</f>
        <v/>
      </c>
      <c r="AZ1470" s="2">
        <f>IF($AV1470="","",IFERROR(VLOOKUP($AU1470,CODES!$A:$B,2,FALSE),"NO CODE"))</f>
        <v/>
      </c>
      <c r="BA1470" s="2">
        <f>IF(""&amp;$F1470&lt;&gt;"4","",IF($AY1470="YES","",IF(ROUND(SUMIFS($AE$2:$AE$4001,$L$2:$L$4001,$L1470,$F$2:$F$4001,"4")-SUMIFS('AR SALES'!$Y$2:$Y$2501,'AR SALES'!$L$2:$L$2501,$L1470,'AR SALES'!$AD$2:$AD$2501,"OFF"),2)=0,"","STALE")))</f>
        <v/>
      </c>
      <c r="BB1470" s="2">
        <f>IF(OR(""&amp;$F1470="2",""&amp;$F1470="4",""&amp;$F1470="G",""&amp;$F1470="H"),IF($AY1470="YES","",IF($AB1470&lt;&gt;0,"",IF(COUNTIFS('AR SALES'!$L$2:$L$2501,$L1470,'AR SALES'!$AD$2:$AD$2501,IF(""&amp;$F1470="4","OFF","ON"),'AR SALES'!$AF$2:$AF$2501,"Y")&gt;0,"","NO EXEMPTION"))),"")</f>
        <v/>
      </c>
    </row>
    <row r="1471">
      <c r="AT1471" s="2">
        <f>IF($L1471="","",IFERROR(INDEX('AR SALES'!$H$2:$H$2501,MATCH(""&amp;$L1471,'AR SALES'!$AE$2:$AE$2501,0)),""))</f>
        <v/>
      </c>
      <c r="AU1471" s="2">
        <f>IF($L1471="","",IF($A1471&lt;&gt;"GA","",IF($E1471="FULTON",IF(ISNUMBER(SEARCH("COLLEGE PARK",$AT1471)),"FULTON (COLLEGE PARK)",IF(ISNUMBER(SEARCH("HAPEVILLE",$AT1471)),"FULTON (HAPEVILLE)",IF(ISNUMBER(SEARCH("EAST POINT",$AT1471)),"FULTON (EAST POINT)",IF(ISNUMBER(SEARCH("ATLANTA",$AT1471)),"FULTON (ATL LIMITS)","FULTON")))),IF($E1471="DEKALB",IF(ISNUMBER(SEARCH("ATLANTA",$AT1471)),"DEKALB (ATL LIMITS)","DEKALB"),IF(AND($E1471="CLAYTON",ISNUMBER(SEARCH("COLLEGE PARK",$AT1471))),"CLAYTON (COLLEGE PARK)",$E1471)))))</f>
        <v/>
      </c>
      <c r="AV1471" s="2">
        <f>IF($L1471="","",IF(""&amp;$F1471="2","DIESEL",IF(OR(""&amp;$F1471="G",""&amp;$F1471="H"),"GAS","")))</f>
        <v/>
      </c>
      <c r="AW1471" s="2">
        <f>IF($AV1471="","",$R1471)</f>
        <v/>
      </c>
      <c r="AX1471" s="2">
        <f>IF($AV1471="","",IF($AB1471=0,$R1471,0))</f>
        <v/>
      </c>
      <c r="AY1471" s="2">
        <f>IF($AV1471="","",IF(AND($Z1471=0,COUNTIF('AR SALES'!$L$2:$L$2501,$L1471)=0),"YES",""))</f>
        <v/>
      </c>
      <c r="AZ1471" s="2">
        <f>IF($AV1471="","",IFERROR(VLOOKUP($AU1471,CODES!$A:$B,2,FALSE),"NO CODE"))</f>
        <v/>
      </c>
      <c r="BA1471" s="2">
        <f>IF(""&amp;$F1471&lt;&gt;"4","",IF($AY1471="YES","",IF(ROUND(SUMIFS($AE$2:$AE$4001,$L$2:$L$4001,$L1471,$F$2:$F$4001,"4")-SUMIFS('AR SALES'!$Y$2:$Y$2501,'AR SALES'!$L$2:$L$2501,$L1471,'AR SALES'!$AD$2:$AD$2501,"OFF"),2)=0,"","STALE")))</f>
        <v/>
      </c>
      <c r="BB1471" s="2">
        <f>IF(OR(""&amp;$F1471="2",""&amp;$F1471="4",""&amp;$F1471="G",""&amp;$F1471="H"),IF($AY1471="YES","",IF($AB1471&lt;&gt;0,"",IF(COUNTIFS('AR SALES'!$L$2:$L$2501,$L1471,'AR SALES'!$AD$2:$AD$2501,IF(""&amp;$F1471="4","OFF","ON"),'AR SALES'!$AF$2:$AF$2501,"Y")&gt;0,"","NO EXEMPTION"))),"")</f>
        <v/>
      </c>
    </row>
    <row r="1472">
      <c r="AT1472" s="2">
        <f>IF($L1472="","",IFERROR(INDEX('AR SALES'!$H$2:$H$2501,MATCH(""&amp;$L1472,'AR SALES'!$AE$2:$AE$2501,0)),""))</f>
        <v/>
      </c>
      <c r="AU1472" s="2">
        <f>IF($L1472="","",IF($A1472&lt;&gt;"GA","",IF($E1472="FULTON",IF(ISNUMBER(SEARCH("COLLEGE PARK",$AT1472)),"FULTON (COLLEGE PARK)",IF(ISNUMBER(SEARCH("HAPEVILLE",$AT1472)),"FULTON (HAPEVILLE)",IF(ISNUMBER(SEARCH("EAST POINT",$AT1472)),"FULTON (EAST POINT)",IF(ISNUMBER(SEARCH("ATLANTA",$AT1472)),"FULTON (ATL LIMITS)","FULTON")))),IF($E1472="DEKALB",IF(ISNUMBER(SEARCH("ATLANTA",$AT1472)),"DEKALB (ATL LIMITS)","DEKALB"),IF(AND($E1472="CLAYTON",ISNUMBER(SEARCH("COLLEGE PARK",$AT1472))),"CLAYTON (COLLEGE PARK)",$E1472)))))</f>
        <v/>
      </c>
      <c r="AV1472" s="2">
        <f>IF($L1472="","",IF(""&amp;$F1472="2","DIESEL",IF(OR(""&amp;$F1472="G",""&amp;$F1472="H"),"GAS","")))</f>
        <v/>
      </c>
      <c r="AW1472" s="2">
        <f>IF($AV1472="","",$R1472)</f>
        <v/>
      </c>
      <c r="AX1472" s="2">
        <f>IF($AV1472="","",IF($AB1472=0,$R1472,0))</f>
        <v/>
      </c>
      <c r="AY1472" s="2">
        <f>IF($AV1472="","",IF(AND($Z1472=0,COUNTIF('AR SALES'!$L$2:$L$2501,$L1472)=0),"YES",""))</f>
        <v/>
      </c>
      <c r="AZ1472" s="2">
        <f>IF($AV1472="","",IFERROR(VLOOKUP($AU1472,CODES!$A:$B,2,FALSE),"NO CODE"))</f>
        <v/>
      </c>
      <c r="BA1472" s="2">
        <f>IF(""&amp;$F1472&lt;&gt;"4","",IF($AY1472="YES","",IF(ROUND(SUMIFS($AE$2:$AE$4001,$L$2:$L$4001,$L1472,$F$2:$F$4001,"4")-SUMIFS('AR SALES'!$Y$2:$Y$2501,'AR SALES'!$L$2:$L$2501,$L1472,'AR SALES'!$AD$2:$AD$2501,"OFF"),2)=0,"","STALE")))</f>
        <v/>
      </c>
      <c r="BB1472" s="2">
        <f>IF(OR(""&amp;$F1472="2",""&amp;$F1472="4",""&amp;$F1472="G",""&amp;$F1472="H"),IF($AY1472="YES","",IF($AB1472&lt;&gt;0,"",IF(COUNTIFS('AR SALES'!$L$2:$L$2501,$L1472,'AR SALES'!$AD$2:$AD$2501,IF(""&amp;$F1472="4","OFF","ON"),'AR SALES'!$AF$2:$AF$2501,"Y")&gt;0,"","NO EXEMPTION"))),"")</f>
        <v/>
      </c>
    </row>
    <row r="1473">
      <c r="AT1473" s="2">
        <f>IF($L1473="","",IFERROR(INDEX('AR SALES'!$H$2:$H$2501,MATCH(""&amp;$L1473,'AR SALES'!$AE$2:$AE$2501,0)),""))</f>
        <v/>
      </c>
      <c r="AU1473" s="2">
        <f>IF($L1473="","",IF($A1473&lt;&gt;"GA","",IF($E1473="FULTON",IF(ISNUMBER(SEARCH("COLLEGE PARK",$AT1473)),"FULTON (COLLEGE PARK)",IF(ISNUMBER(SEARCH("HAPEVILLE",$AT1473)),"FULTON (HAPEVILLE)",IF(ISNUMBER(SEARCH("EAST POINT",$AT1473)),"FULTON (EAST POINT)",IF(ISNUMBER(SEARCH("ATLANTA",$AT1473)),"FULTON (ATL LIMITS)","FULTON")))),IF($E1473="DEKALB",IF(ISNUMBER(SEARCH("ATLANTA",$AT1473)),"DEKALB (ATL LIMITS)","DEKALB"),IF(AND($E1473="CLAYTON",ISNUMBER(SEARCH("COLLEGE PARK",$AT1473))),"CLAYTON (COLLEGE PARK)",$E1473)))))</f>
        <v/>
      </c>
      <c r="AV1473" s="2">
        <f>IF($L1473="","",IF(""&amp;$F1473="2","DIESEL",IF(OR(""&amp;$F1473="G",""&amp;$F1473="H"),"GAS","")))</f>
        <v/>
      </c>
      <c r="AW1473" s="2">
        <f>IF($AV1473="","",$R1473)</f>
        <v/>
      </c>
      <c r="AX1473" s="2">
        <f>IF($AV1473="","",IF($AB1473=0,$R1473,0))</f>
        <v/>
      </c>
      <c r="AY1473" s="2">
        <f>IF($AV1473="","",IF(AND($Z1473=0,COUNTIF('AR SALES'!$L$2:$L$2501,$L1473)=0),"YES",""))</f>
        <v/>
      </c>
      <c r="AZ1473" s="2">
        <f>IF($AV1473="","",IFERROR(VLOOKUP($AU1473,CODES!$A:$B,2,FALSE),"NO CODE"))</f>
        <v/>
      </c>
      <c r="BA1473" s="2">
        <f>IF(""&amp;$F1473&lt;&gt;"4","",IF($AY1473="YES","",IF(ROUND(SUMIFS($AE$2:$AE$4001,$L$2:$L$4001,$L1473,$F$2:$F$4001,"4")-SUMIFS('AR SALES'!$Y$2:$Y$2501,'AR SALES'!$L$2:$L$2501,$L1473,'AR SALES'!$AD$2:$AD$2501,"OFF"),2)=0,"","STALE")))</f>
        <v/>
      </c>
      <c r="BB1473" s="2">
        <f>IF(OR(""&amp;$F1473="2",""&amp;$F1473="4",""&amp;$F1473="G",""&amp;$F1473="H"),IF($AY1473="YES","",IF($AB1473&lt;&gt;0,"",IF(COUNTIFS('AR SALES'!$L$2:$L$2501,$L1473,'AR SALES'!$AD$2:$AD$2501,IF(""&amp;$F1473="4","OFF","ON"),'AR SALES'!$AF$2:$AF$2501,"Y")&gt;0,"","NO EXEMPTION"))),"")</f>
        <v/>
      </c>
    </row>
    <row r="1474">
      <c r="AT1474" s="2">
        <f>IF($L1474="","",IFERROR(INDEX('AR SALES'!$H$2:$H$2501,MATCH(""&amp;$L1474,'AR SALES'!$AE$2:$AE$2501,0)),""))</f>
        <v/>
      </c>
      <c r="AU1474" s="2">
        <f>IF($L1474="","",IF($A1474&lt;&gt;"GA","",IF($E1474="FULTON",IF(ISNUMBER(SEARCH("COLLEGE PARK",$AT1474)),"FULTON (COLLEGE PARK)",IF(ISNUMBER(SEARCH("HAPEVILLE",$AT1474)),"FULTON (HAPEVILLE)",IF(ISNUMBER(SEARCH("EAST POINT",$AT1474)),"FULTON (EAST POINT)",IF(ISNUMBER(SEARCH("ATLANTA",$AT1474)),"FULTON (ATL LIMITS)","FULTON")))),IF($E1474="DEKALB",IF(ISNUMBER(SEARCH("ATLANTA",$AT1474)),"DEKALB (ATL LIMITS)","DEKALB"),IF(AND($E1474="CLAYTON",ISNUMBER(SEARCH("COLLEGE PARK",$AT1474))),"CLAYTON (COLLEGE PARK)",$E1474)))))</f>
        <v/>
      </c>
      <c r="AV1474" s="2">
        <f>IF($L1474="","",IF(""&amp;$F1474="2","DIESEL",IF(OR(""&amp;$F1474="G",""&amp;$F1474="H"),"GAS","")))</f>
        <v/>
      </c>
      <c r="AW1474" s="2">
        <f>IF($AV1474="","",$R1474)</f>
        <v/>
      </c>
      <c r="AX1474" s="2">
        <f>IF($AV1474="","",IF($AB1474=0,$R1474,0))</f>
        <v/>
      </c>
      <c r="AY1474" s="2">
        <f>IF($AV1474="","",IF(AND($Z1474=0,COUNTIF('AR SALES'!$L$2:$L$2501,$L1474)=0),"YES",""))</f>
        <v/>
      </c>
      <c r="AZ1474" s="2">
        <f>IF($AV1474="","",IFERROR(VLOOKUP($AU1474,CODES!$A:$B,2,FALSE),"NO CODE"))</f>
        <v/>
      </c>
      <c r="BA1474" s="2">
        <f>IF(""&amp;$F1474&lt;&gt;"4","",IF($AY1474="YES","",IF(ROUND(SUMIFS($AE$2:$AE$4001,$L$2:$L$4001,$L1474,$F$2:$F$4001,"4")-SUMIFS('AR SALES'!$Y$2:$Y$2501,'AR SALES'!$L$2:$L$2501,$L1474,'AR SALES'!$AD$2:$AD$2501,"OFF"),2)=0,"","STALE")))</f>
        <v/>
      </c>
      <c r="BB1474" s="2">
        <f>IF(OR(""&amp;$F1474="2",""&amp;$F1474="4",""&amp;$F1474="G",""&amp;$F1474="H"),IF($AY1474="YES","",IF($AB1474&lt;&gt;0,"",IF(COUNTIFS('AR SALES'!$L$2:$L$2501,$L1474,'AR SALES'!$AD$2:$AD$2501,IF(""&amp;$F1474="4","OFF","ON"),'AR SALES'!$AF$2:$AF$2501,"Y")&gt;0,"","NO EXEMPTION"))),"")</f>
        <v/>
      </c>
    </row>
    <row r="1475">
      <c r="AT1475" s="2">
        <f>IF($L1475="","",IFERROR(INDEX('AR SALES'!$H$2:$H$2501,MATCH(""&amp;$L1475,'AR SALES'!$AE$2:$AE$2501,0)),""))</f>
        <v/>
      </c>
      <c r="AU1475" s="2">
        <f>IF($L1475="","",IF($A1475&lt;&gt;"GA","",IF($E1475="FULTON",IF(ISNUMBER(SEARCH("COLLEGE PARK",$AT1475)),"FULTON (COLLEGE PARK)",IF(ISNUMBER(SEARCH("HAPEVILLE",$AT1475)),"FULTON (HAPEVILLE)",IF(ISNUMBER(SEARCH("EAST POINT",$AT1475)),"FULTON (EAST POINT)",IF(ISNUMBER(SEARCH("ATLANTA",$AT1475)),"FULTON (ATL LIMITS)","FULTON")))),IF($E1475="DEKALB",IF(ISNUMBER(SEARCH("ATLANTA",$AT1475)),"DEKALB (ATL LIMITS)","DEKALB"),IF(AND($E1475="CLAYTON",ISNUMBER(SEARCH("COLLEGE PARK",$AT1475))),"CLAYTON (COLLEGE PARK)",$E1475)))))</f>
        <v/>
      </c>
      <c r="AV1475" s="2">
        <f>IF($L1475="","",IF(""&amp;$F1475="2","DIESEL",IF(OR(""&amp;$F1475="G",""&amp;$F1475="H"),"GAS","")))</f>
        <v/>
      </c>
      <c r="AW1475" s="2">
        <f>IF($AV1475="","",$R1475)</f>
        <v/>
      </c>
      <c r="AX1475" s="2">
        <f>IF($AV1475="","",IF($AB1475=0,$R1475,0))</f>
        <v/>
      </c>
      <c r="AY1475" s="2">
        <f>IF($AV1475="","",IF(AND($Z1475=0,COUNTIF('AR SALES'!$L$2:$L$2501,$L1475)=0),"YES",""))</f>
        <v/>
      </c>
      <c r="AZ1475" s="2">
        <f>IF($AV1475="","",IFERROR(VLOOKUP($AU1475,CODES!$A:$B,2,FALSE),"NO CODE"))</f>
        <v/>
      </c>
      <c r="BA1475" s="2">
        <f>IF(""&amp;$F1475&lt;&gt;"4","",IF($AY1475="YES","",IF(ROUND(SUMIFS($AE$2:$AE$4001,$L$2:$L$4001,$L1475,$F$2:$F$4001,"4")-SUMIFS('AR SALES'!$Y$2:$Y$2501,'AR SALES'!$L$2:$L$2501,$L1475,'AR SALES'!$AD$2:$AD$2501,"OFF"),2)=0,"","STALE")))</f>
        <v/>
      </c>
      <c r="BB1475" s="2">
        <f>IF(OR(""&amp;$F1475="2",""&amp;$F1475="4",""&amp;$F1475="G",""&amp;$F1475="H"),IF($AY1475="YES","",IF($AB1475&lt;&gt;0,"",IF(COUNTIFS('AR SALES'!$L$2:$L$2501,$L1475,'AR SALES'!$AD$2:$AD$2501,IF(""&amp;$F1475="4","OFF","ON"),'AR SALES'!$AF$2:$AF$2501,"Y")&gt;0,"","NO EXEMPTION"))),"")</f>
        <v/>
      </c>
    </row>
    <row r="1476">
      <c r="AT1476" s="2">
        <f>IF($L1476="","",IFERROR(INDEX('AR SALES'!$H$2:$H$2501,MATCH(""&amp;$L1476,'AR SALES'!$AE$2:$AE$2501,0)),""))</f>
        <v/>
      </c>
      <c r="AU1476" s="2">
        <f>IF($L1476="","",IF($A1476&lt;&gt;"GA","",IF($E1476="FULTON",IF(ISNUMBER(SEARCH("COLLEGE PARK",$AT1476)),"FULTON (COLLEGE PARK)",IF(ISNUMBER(SEARCH("HAPEVILLE",$AT1476)),"FULTON (HAPEVILLE)",IF(ISNUMBER(SEARCH("EAST POINT",$AT1476)),"FULTON (EAST POINT)",IF(ISNUMBER(SEARCH("ATLANTA",$AT1476)),"FULTON (ATL LIMITS)","FULTON")))),IF($E1476="DEKALB",IF(ISNUMBER(SEARCH("ATLANTA",$AT1476)),"DEKALB (ATL LIMITS)","DEKALB"),IF(AND($E1476="CLAYTON",ISNUMBER(SEARCH("COLLEGE PARK",$AT1476))),"CLAYTON (COLLEGE PARK)",$E1476)))))</f>
        <v/>
      </c>
      <c r="AV1476" s="2">
        <f>IF($L1476="","",IF(""&amp;$F1476="2","DIESEL",IF(OR(""&amp;$F1476="G",""&amp;$F1476="H"),"GAS","")))</f>
        <v/>
      </c>
      <c r="AW1476" s="2">
        <f>IF($AV1476="","",$R1476)</f>
        <v/>
      </c>
      <c r="AX1476" s="2">
        <f>IF($AV1476="","",IF($AB1476=0,$R1476,0))</f>
        <v/>
      </c>
      <c r="AY1476" s="2">
        <f>IF($AV1476="","",IF(AND($Z1476=0,COUNTIF('AR SALES'!$L$2:$L$2501,$L1476)=0),"YES",""))</f>
        <v/>
      </c>
      <c r="AZ1476" s="2">
        <f>IF($AV1476="","",IFERROR(VLOOKUP($AU1476,CODES!$A:$B,2,FALSE),"NO CODE"))</f>
        <v/>
      </c>
      <c r="BA1476" s="2">
        <f>IF(""&amp;$F1476&lt;&gt;"4","",IF($AY1476="YES","",IF(ROUND(SUMIFS($AE$2:$AE$4001,$L$2:$L$4001,$L1476,$F$2:$F$4001,"4")-SUMIFS('AR SALES'!$Y$2:$Y$2501,'AR SALES'!$L$2:$L$2501,$L1476,'AR SALES'!$AD$2:$AD$2501,"OFF"),2)=0,"","STALE")))</f>
        <v/>
      </c>
      <c r="BB1476" s="2">
        <f>IF(OR(""&amp;$F1476="2",""&amp;$F1476="4",""&amp;$F1476="G",""&amp;$F1476="H"),IF($AY1476="YES","",IF($AB1476&lt;&gt;0,"",IF(COUNTIFS('AR SALES'!$L$2:$L$2501,$L1476,'AR SALES'!$AD$2:$AD$2501,IF(""&amp;$F1476="4","OFF","ON"),'AR SALES'!$AF$2:$AF$2501,"Y")&gt;0,"","NO EXEMPTION"))),"")</f>
        <v/>
      </c>
    </row>
    <row r="1477">
      <c r="AT1477" s="2">
        <f>IF($L1477="","",IFERROR(INDEX('AR SALES'!$H$2:$H$2501,MATCH(""&amp;$L1477,'AR SALES'!$AE$2:$AE$2501,0)),""))</f>
        <v/>
      </c>
      <c r="AU1477" s="2">
        <f>IF($L1477="","",IF($A1477&lt;&gt;"GA","",IF($E1477="FULTON",IF(ISNUMBER(SEARCH("COLLEGE PARK",$AT1477)),"FULTON (COLLEGE PARK)",IF(ISNUMBER(SEARCH("HAPEVILLE",$AT1477)),"FULTON (HAPEVILLE)",IF(ISNUMBER(SEARCH("EAST POINT",$AT1477)),"FULTON (EAST POINT)",IF(ISNUMBER(SEARCH("ATLANTA",$AT1477)),"FULTON (ATL LIMITS)","FULTON")))),IF($E1477="DEKALB",IF(ISNUMBER(SEARCH("ATLANTA",$AT1477)),"DEKALB (ATL LIMITS)","DEKALB"),IF(AND($E1477="CLAYTON",ISNUMBER(SEARCH("COLLEGE PARK",$AT1477))),"CLAYTON (COLLEGE PARK)",$E1477)))))</f>
        <v/>
      </c>
      <c r="AV1477" s="2">
        <f>IF($L1477="","",IF(""&amp;$F1477="2","DIESEL",IF(OR(""&amp;$F1477="G",""&amp;$F1477="H"),"GAS","")))</f>
        <v/>
      </c>
      <c r="AW1477" s="2">
        <f>IF($AV1477="","",$R1477)</f>
        <v/>
      </c>
      <c r="AX1477" s="2">
        <f>IF($AV1477="","",IF($AB1477=0,$R1477,0))</f>
        <v/>
      </c>
      <c r="AY1477" s="2">
        <f>IF($AV1477="","",IF(AND($Z1477=0,COUNTIF('AR SALES'!$L$2:$L$2501,$L1477)=0),"YES",""))</f>
        <v/>
      </c>
      <c r="AZ1477" s="2">
        <f>IF($AV1477="","",IFERROR(VLOOKUP($AU1477,CODES!$A:$B,2,FALSE),"NO CODE"))</f>
        <v/>
      </c>
      <c r="BA1477" s="2">
        <f>IF(""&amp;$F1477&lt;&gt;"4","",IF($AY1477="YES","",IF(ROUND(SUMIFS($AE$2:$AE$4001,$L$2:$L$4001,$L1477,$F$2:$F$4001,"4")-SUMIFS('AR SALES'!$Y$2:$Y$2501,'AR SALES'!$L$2:$L$2501,$L1477,'AR SALES'!$AD$2:$AD$2501,"OFF"),2)=0,"","STALE")))</f>
        <v/>
      </c>
      <c r="BB1477" s="2">
        <f>IF(OR(""&amp;$F1477="2",""&amp;$F1477="4",""&amp;$F1477="G",""&amp;$F1477="H"),IF($AY1477="YES","",IF($AB1477&lt;&gt;0,"",IF(COUNTIFS('AR SALES'!$L$2:$L$2501,$L1477,'AR SALES'!$AD$2:$AD$2501,IF(""&amp;$F1477="4","OFF","ON"),'AR SALES'!$AF$2:$AF$2501,"Y")&gt;0,"","NO EXEMPTION"))),"")</f>
        <v/>
      </c>
    </row>
    <row r="1478">
      <c r="AT1478" s="2">
        <f>IF($L1478="","",IFERROR(INDEX('AR SALES'!$H$2:$H$2501,MATCH(""&amp;$L1478,'AR SALES'!$AE$2:$AE$2501,0)),""))</f>
        <v/>
      </c>
      <c r="AU1478" s="2">
        <f>IF($L1478="","",IF($A1478&lt;&gt;"GA","",IF($E1478="FULTON",IF(ISNUMBER(SEARCH("COLLEGE PARK",$AT1478)),"FULTON (COLLEGE PARK)",IF(ISNUMBER(SEARCH("HAPEVILLE",$AT1478)),"FULTON (HAPEVILLE)",IF(ISNUMBER(SEARCH("EAST POINT",$AT1478)),"FULTON (EAST POINT)",IF(ISNUMBER(SEARCH("ATLANTA",$AT1478)),"FULTON (ATL LIMITS)","FULTON")))),IF($E1478="DEKALB",IF(ISNUMBER(SEARCH("ATLANTA",$AT1478)),"DEKALB (ATL LIMITS)","DEKALB"),IF(AND($E1478="CLAYTON",ISNUMBER(SEARCH("COLLEGE PARK",$AT1478))),"CLAYTON (COLLEGE PARK)",$E1478)))))</f>
        <v/>
      </c>
      <c r="AV1478" s="2">
        <f>IF($L1478="","",IF(""&amp;$F1478="2","DIESEL",IF(OR(""&amp;$F1478="G",""&amp;$F1478="H"),"GAS","")))</f>
        <v/>
      </c>
      <c r="AW1478" s="2">
        <f>IF($AV1478="","",$R1478)</f>
        <v/>
      </c>
      <c r="AX1478" s="2">
        <f>IF($AV1478="","",IF($AB1478=0,$R1478,0))</f>
        <v/>
      </c>
      <c r="AY1478" s="2">
        <f>IF($AV1478="","",IF(AND($Z1478=0,COUNTIF('AR SALES'!$L$2:$L$2501,$L1478)=0),"YES",""))</f>
        <v/>
      </c>
      <c r="AZ1478" s="2">
        <f>IF($AV1478="","",IFERROR(VLOOKUP($AU1478,CODES!$A:$B,2,FALSE),"NO CODE"))</f>
        <v/>
      </c>
      <c r="BA1478" s="2">
        <f>IF(""&amp;$F1478&lt;&gt;"4","",IF($AY1478="YES","",IF(ROUND(SUMIFS($AE$2:$AE$4001,$L$2:$L$4001,$L1478,$F$2:$F$4001,"4")-SUMIFS('AR SALES'!$Y$2:$Y$2501,'AR SALES'!$L$2:$L$2501,$L1478,'AR SALES'!$AD$2:$AD$2501,"OFF"),2)=0,"","STALE")))</f>
        <v/>
      </c>
      <c r="BB1478" s="2">
        <f>IF(OR(""&amp;$F1478="2",""&amp;$F1478="4",""&amp;$F1478="G",""&amp;$F1478="H"),IF($AY1478="YES","",IF($AB1478&lt;&gt;0,"",IF(COUNTIFS('AR SALES'!$L$2:$L$2501,$L1478,'AR SALES'!$AD$2:$AD$2501,IF(""&amp;$F1478="4","OFF","ON"),'AR SALES'!$AF$2:$AF$2501,"Y")&gt;0,"","NO EXEMPTION"))),"")</f>
        <v/>
      </c>
    </row>
    <row r="1479">
      <c r="AT1479" s="2">
        <f>IF($L1479="","",IFERROR(INDEX('AR SALES'!$H$2:$H$2501,MATCH(""&amp;$L1479,'AR SALES'!$AE$2:$AE$2501,0)),""))</f>
        <v/>
      </c>
      <c r="AU1479" s="2">
        <f>IF($L1479="","",IF($A1479&lt;&gt;"GA","",IF($E1479="FULTON",IF(ISNUMBER(SEARCH("COLLEGE PARK",$AT1479)),"FULTON (COLLEGE PARK)",IF(ISNUMBER(SEARCH("HAPEVILLE",$AT1479)),"FULTON (HAPEVILLE)",IF(ISNUMBER(SEARCH("EAST POINT",$AT1479)),"FULTON (EAST POINT)",IF(ISNUMBER(SEARCH("ATLANTA",$AT1479)),"FULTON (ATL LIMITS)","FULTON")))),IF($E1479="DEKALB",IF(ISNUMBER(SEARCH("ATLANTA",$AT1479)),"DEKALB (ATL LIMITS)","DEKALB"),IF(AND($E1479="CLAYTON",ISNUMBER(SEARCH("COLLEGE PARK",$AT1479))),"CLAYTON (COLLEGE PARK)",$E1479)))))</f>
        <v/>
      </c>
      <c r="AV1479" s="2">
        <f>IF($L1479="","",IF(""&amp;$F1479="2","DIESEL",IF(OR(""&amp;$F1479="G",""&amp;$F1479="H"),"GAS","")))</f>
        <v/>
      </c>
      <c r="AW1479" s="2">
        <f>IF($AV1479="","",$R1479)</f>
        <v/>
      </c>
      <c r="AX1479" s="2">
        <f>IF($AV1479="","",IF($AB1479=0,$R1479,0))</f>
        <v/>
      </c>
      <c r="AY1479" s="2">
        <f>IF($AV1479="","",IF(AND($Z1479=0,COUNTIF('AR SALES'!$L$2:$L$2501,$L1479)=0),"YES",""))</f>
        <v/>
      </c>
      <c r="AZ1479" s="2">
        <f>IF($AV1479="","",IFERROR(VLOOKUP($AU1479,CODES!$A:$B,2,FALSE),"NO CODE"))</f>
        <v/>
      </c>
      <c r="BA1479" s="2">
        <f>IF(""&amp;$F1479&lt;&gt;"4","",IF($AY1479="YES","",IF(ROUND(SUMIFS($AE$2:$AE$4001,$L$2:$L$4001,$L1479,$F$2:$F$4001,"4")-SUMIFS('AR SALES'!$Y$2:$Y$2501,'AR SALES'!$L$2:$L$2501,$L1479,'AR SALES'!$AD$2:$AD$2501,"OFF"),2)=0,"","STALE")))</f>
        <v/>
      </c>
      <c r="BB1479" s="2">
        <f>IF(OR(""&amp;$F1479="2",""&amp;$F1479="4",""&amp;$F1479="G",""&amp;$F1479="H"),IF($AY1479="YES","",IF($AB1479&lt;&gt;0,"",IF(COUNTIFS('AR SALES'!$L$2:$L$2501,$L1479,'AR SALES'!$AD$2:$AD$2501,IF(""&amp;$F1479="4","OFF","ON"),'AR SALES'!$AF$2:$AF$2501,"Y")&gt;0,"","NO EXEMPTION"))),"")</f>
        <v/>
      </c>
    </row>
    <row r="1480">
      <c r="AT1480" s="2">
        <f>IF($L1480="","",IFERROR(INDEX('AR SALES'!$H$2:$H$2501,MATCH(""&amp;$L1480,'AR SALES'!$AE$2:$AE$2501,0)),""))</f>
        <v/>
      </c>
      <c r="AU1480" s="2">
        <f>IF($L1480="","",IF($A1480&lt;&gt;"GA","",IF($E1480="FULTON",IF(ISNUMBER(SEARCH("COLLEGE PARK",$AT1480)),"FULTON (COLLEGE PARK)",IF(ISNUMBER(SEARCH("HAPEVILLE",$AT1480)),"FULTON (HAPEVILLE)",IF(ISNUMBER(SEARCH("EAST POINT",$AT1480)),"FULTON (EAST POINT)",IF(ISNUMBER(SEARCH("ATLANTA",$AT1480)),"FULTON (ATL LIMITS)","FULTON")))),IF($E1480="DEKALB",IF(ISNUMBER(SEARCH("ATLANTA",$AT1480)),"DEKALB (ATL LIMITS)","DEKALB"),IF(AND($E1480="CLAYTON",ISNUMBER(SEARCH("COLLEGE PARK",$AT1480))),"CLAYTON (COLLEGE PARK)",$E1480)))))</f>
        <v/>
      </c>
      <c r="AV1480" s="2">
        <f>IF($L1480="","",IF(""&amp;$F1480="2","DIESEL",IF(OR(""&amp;$F1480="G",""&amp;$F1480="H"),"GAS","")))</f>
        <v/>
      </c>
      <c r="AW1480" s="2">
        <f>IF($AV1480="","",$R1480)</f>
        <v/>
      </c>
      <c r="AX1480" s="2">
        <f>IF($AV1480="","",IF($AB1480=0,$R1480,0))</f>
        <v/>
      </c>
      <c r="AY1480" s="2">
        <f>IF($AV1480="","",IF(AND($Z1480=0,COUNTIF('AR SALES'!$L$2:$L$2501,$L1480)=0),"YES",""))</f>
        <v/>
      </c>
      <c r="AZ1480" s="2">
        <f>IF($AV1480="","",IFERROR(VLOOKUP($AU1480,CODES!$A:$B,2,FALSE),"NO CODE"))</f>
        <v/>
      </c>
      <c r="BA1480" s="2">
        <f>IF(""&amp;$F1480&lt;&gt;"4","",IF($AY1480="YES","",IF(ROUND(SUMIFS($AE$2:$AE$4001,$L$2:$L$4001,$L1480,$F$2:$F$4001,"4")-SUMIFS('AR SALES'!$Y$2:$Y$2501,'AR SALES'!$L$2:$L$2501,$L1480,'AR SALES'!$AD$2:$AD$2501,"OFF"),2)=0,"","STALE")))</f>
        <v/>
      </c>
      <c r="BB1480" s="2">
        <f>IF(OR(""&amp;$F1480="2",""&amp;$F1480="4",""&amp;$F1480="G",""&amp;$F1480="H"),IF($AY1480="YES","",IF($AB1480&lt;&gt;0,"",IF(COUNTIFS('AR SALES'!$L$2:$L$2501,$L1480,'AR SALES'!$AD$2:$AD$2501,IF(""&amp;$F1480="4","OFF","ON"),'AR SALES'!$AF$2:$AF$2501,"Y")&gt;0,"","NO EXEMPTION"))),"")</f>
        <v/>
      </c>
    </row>
    <row r="1481">
      <c r="AT1481" s="2">
        <f>IF($L1481="","",IFERROR(INDEX('AR SALES'!$H$2:$H$2501,MATCH(""&amp;$L1481,'AR SALES'!$AE$2:$AE$2501,0)),""))</f>
        <v/>
      </c>
      <c r="AU1481" s="2">
        <f>IF($L1481="","",IF($A1481&lt;&gt;"GA","",IF($E1481="FULTON",IF(ISNUMBER(SEARCH("COLLEGE PARK",$AT1481)),"FULTON (COLLEGE PARK)",IF(ISNUMBER(SEARCH("HAPEVILLE",$AT1481)),"FULTON (HAPEVILLE)",IF(ISNUMBER(SEARCH("EAST POINT",$AT1481)),"FULTON (EAST POINT)",IF(ISNUMBER(SEARCH("ATLANTA",$AT1481)),"FULTON (ATL LIMITS)","FULTON")))),IF($E1481="DEKALB",IF(ISNUMBER(SEARCH("ATLANTA",$AT1481)),"DEKALB (ATL LIMITS)","DEKALB"),IF(AND($E1481="CLAYTON",ISNUMBER(SEARCH("COLLEGE PARK",$AT1481))),"CLAYTON (COLLEGE PARK)",$E1481)))))</f>
        <v/>
      </c>
      <c r="AV1481" s="2">
        <f>IF($L1481="","",IF(""&amp;$F1481="2","DIESEL",IF(OR(""&amp;$F1481="G",""&amp;$F1481="H"),"GAS","")))</f>
        <v/>
      </c>
      <c r="AW1481" s="2">
        <f>IF($AV1481="","",$R1481)</f>
        <v/>
      </c>
      <c r="AX1481" s="2">
        <f>IF($AV1481="","",IF($AB1481=0,$R1481,0))</f>
        <v/>
      </c>
      <c r="AY1481" s="2">
        <f>IF($AV1481="","",IF(AND($Z1481=0,COUNTIF('AR SALES'!$L$2:$L$2501,$L1481)=0),"YES",""))</f>
        <v/>
      </c>
      <c r="AZ1481" s="2">
        <f>IF($AV1481="","",IFERROR(VLOOKUP($AU1481,CODES!$A:$B,2,FALSE),"NO CODE"))</f>
        <v/>
      </c>
      <c r="BA1481" s="2">
        <f>IF(""&amp;$F1481&lt;&gt;"4","",IF($AY1481="YES","",IF(ROUND(SUMIFS($AE$2:$AE$4001,$L$2:$L$4001,$L1481,$F$2:$F$4001,"4")-SUMIFS('AR SALES'!$Y$2:$Y$2501,'AR SALES'!$L$2:$L$2501,$L1481,'AR SALES'!$AD$2:$AD$2501,"OFF"),2)=0,"","STALE")))</f>
        <v/>
      </c>
      <c r="BB1481" s="2">
        <f>IF(OR(""&amp;$F1481="2",""&amp;$F1481="4",""&amp;$F1481="G",""&amp;$F1481="H"),IF($AY1481="YES","",IF($AB1481&lt;&gt;0,"",IF(COUNTIFS('AR SALES'!$L$2:$L$2501,$L1481,'AR SALES'!$AD$2:$AD$2501,IF(""&amp;$F1481="4","OFF","ON"),'AR SALES'!$AF$2:$AF$2501,"Y")&gt;0,"","NO EXEMPTION"))),"")</f>
        <v/>
      </c>
    </row>
    <row r="1482">
      <c r="AT1482" s="2">
        <f>IF($L1482="","",IFERROR(INDEX('AR SALES'!$H$2:$H$2501,MATCH(""&amp;$L1482,'AR SALES'!$AE$2:$AE$2501,0)),""))</f>
        <v/>
      </c>
      <c r="AU1482" s="2">
        <f>IF($L1482="","",IF($A1482&lt;&gt;"GA","",IF($E1482="FULTON",IF(ISNUMBER(SEARCH("COLLEGE PARK",$AT1482)),"FULTON (COLLEGE PARK)",IF(ISNUMBER(SEARCH("HAPEVILLE",$AT1482)),"FULTON (HAPEVILLE)",IF(ISNUMBER(SEARCH("EAST POINT",$AT1482)),"FULTON (EAST POINT)",IF(ISNUMBER(SEARCH("ATLANTA",$AT1482)),"FULTON (ATL LIMITS)","FULTON")))),IF($E1482="DEKALB",IF(ISNUMBER(SEARCH("ATLANTA",$AT1482)),"DEKALB (ATL LIMITS)","DEKALB"),IF(AND($E1482="CLAYTON",ISNUMBER(SEARCH("COLLEGE PARK",$AT1482))),"CLAYTON (COLLEGE PARK)",$E1482)))))</f>
        <v/>
      </c>
      <c r="AV1482" s="2">
        <f>IF($L1482="","",IF(""&amp;$F1482="2","DIESEL",IF(OR(""&amp;$F1482="G",""&amp;$F1482="H"),"GAS","")))</f>
        <v/>
      </c>
      <c r="AW1482" s="2">
        <f>IF($AV1482="","",$R1482)</f>
        <v/>
      </c>
      <c r="AX1482" s="2">
        <f>IF($AV1482="","",IF($AB1482=0,$R1482,0))</f>
        <v/>
      </c>
      <c r="AY1482" s="2">
        <f>IF($AV1482="","",IF(AND($Z1482=0,COUNTIF('AR SALES'!$L$2:$L$2501,$L1482)=0),"YES",""))</f>
        <v/>
      </c>
      <c r="AZ1482" s="2">
        <f>IF($AV1482="","",IFERROR(VLOOKUP($AU1482,CODES!$A:$B,2,FALSE),"NO CODE"))</f>
        <v/>
      </c>
      <c r="BA1482" s="2">
        <f>IF(""&amp;$F1482&lt;&gt;"4","",IF($AY1482="YES","",IF(ROUND(SUMIFS($AE$2:$AE$4001,$L$2:$L$4001,$L1482,$F$2:$F$4001,"4")-SUMIFS('AR SALES'!$Y$2:$Y$2501,'AR SALES'!$L$2:$L$2501,$L1482,'AR SALES'!$AD$2:$AD$2501,"OFF"),2)=0,"","STALE")))</f>
        <v/>
      </c>
      <c r="BB1482" s="2">
        <f>IF(OR(""&amp;$F1482="2",""&amp;$F1482="4",""&amp;$F1482="G",""&amp;$F1482="H"),IF($AY1482="YES","",IF($AB1482&lt;&gt;0,"",IF(COUNTIFS('AR SALES'!$L$2:$L$2501,$L1482,'AR SALES'!$AD$2:$AD$2501,IF(""&amp;$F1482="4","OFF","ON"),'AR SALES'!$AF$2:$AF$2501,"Y")&gt;0,"","NO EXEMPTION"))),"")</f>
        <v/>
      </c>
    </row>
    <row r="1483">
      <c r="AT1483" s="2">
        <f>IF($L1483="","",IFERROR(INDEX('AR SALES'!$H$2:$H$2501,MATCH(""&amp;$L1483,'AR SALES'!$AE$2:$AE$2501,0)),""))</f>
        <v/>
      </c>
      <c r="AU1483" s="2">
        <f>IF($L1483="","",IF($A1483&lt;&gt;"GA","",IF($E1483="FULTON",IF(ISNUMBER(SEARCH("COLLEGE PARK",$AT1483)),"FULTON (COLLEGE PARK)",IF(ISNUMBER(SEARCH("HAPEVILLE",$AT1483)),"FULTON (HAPEVILLE)",IF(ISNUMBER(SEARCH("EAST POINT",$AT1483)),"FULTON (EAST POINT)",IF(ISNUMBER(SEARCH("ATLANTA",$AT1483)),"FULTON (ATL LIMITS)","FULTON")))),IF($E1483="DEKALB",IF(ISNUMBER(SEARCH("ATLANTA",$AT1483)),"DEKALB (ATL LIMITS)","DEKALB"),IF(AND($E1483="CLAYTON",ISNUMBER(SEARCH("COLLEGE PARK",$AT1483))),"CLAYTON (COLLEGE PARK)",$E1483)))))</f>
        <v/>
      </c>
      <c r="AV1483" s="2">
        <f>IF($L1483="","",IF(""&amp;$F1483="2","DIESEL",IF(OR(""&amp;$F1483="G",""&amp;$F1483="H"),"GAS","")))</f>
        <v/>
      </c>
      <c r="AW1483" s="2">
        <f>IF($AV1483="","",$R1483)</f>
        <v/>
      </c>
      <c r="AX1483" s="2">
        <f>IF($AV1483="","",IF($AB1483=0,$R1483,0))</f>
        <v/>
      </c>
      <c r="AY1483" s="2">
        <f>IF($AV1483="","",IF(AND($Z1483=0,COUNTIF('AR SALES'!$L$2:$L$2501,$L1483)=0),"YES",""))</f>
        <v/>
      </c>
      <c r="AZ1483" s="2">
        <f>IF($AV1483="","",IFERROR(VLOOKUP($AU1483,CODES!$A:$B,2,FALSE),"NO CODE"))</f>
        <v/>
      </c>
      <c r="BA1483" s="2">
        <f>IF(""&amp;$F1483&lt;&gt;"4","",IF($AY1483="YES","",IF(ROUND(SUMIFS($AE$2:$AE$4001,$L$2:$L$4001,$L1483,$F$2:$F$4001,"4")-SUMIFS('AR SALES'!$Y$2:$Y$2501,'AR SALES'!$L$2:$L$2501,$L1483,'AR SALES'!$AD$2:$AD$2501,"OFF"),2)=0,"","STALE")))</f>
        <v/>
      </c>
      <c r="BB1483" s="2">
        <f>IF(OR(""&amp;$F1483="2",""&amp;$F1483="4",""&amp;$F1483="G",""&amp;$F1483="H"),IF($AY1483="YES","",IF($AB1483&lt;&gt;0,"",IF(COUNTIFS('AR SALES'!$L$2:$L$2501,$L1483,'AR SALES'!$AD$2:$AD$2501,IF(""&amp;$F1483="4","OFF","ON"),'AR SALES'!$AF$2:$AF$2501,"Y")&gt;0,"","NO EXEMPTION"))),"")</f>
        <v/>
      </c>
    </row>
    <row r="1484">
      <c r="AT1484" s="2">
        <f>IF($L1484="","",IFERROR(INDEX('AR SALES'!$H$2:$H$2501,MATCH(""&amp;$L1484,'AR SALES'!$AE$2:$AE$2501,0)),""))</f>
        <v/>
      </c>
      <c r="AU1484" s="2">
        <f>IF($L1484="","",IF($A1484&lt;&gt;"GA","",IF($E1484="FULTON",IF(ISNUMBER(SEARCH("COLLEGE PARK",$AT1484)),"FULTON (COLLEGE PARK)",IF(ISNUMBER(SEARCH("HAPEVILLE",$AT1484)),"FULTON (HAPEVILLE)",IF(ISNUMBER(SEARCH("EAST POINT",$AT1484)),"FULTON (EAST POINT)",IF(ISNUMBER(SEARCH("ATLANTA",$AT1484)),"FULTON (ATL LIMITS)","FULTON")))),IF($E1484="DEKALB",IF(ISNUMBER(SEARCH("ATLANTA",$AT1484)),"DEKALB (ATL LIMITS)","DEKALB"),IF(AND($E1484="CLAYTON",ISNUMBER(SEARCH("COLLEGE PARK",$AT1484))),"CLAYTON (COLLEGE PARK)",$E1484)))))</f>
        <v/>
      </c>
      <c r="AV1484" s="2">
        <f>IF($L1484="","",IF(""&amp;$F1484="2","DIESEL",IF(OR(""&amp;$F1484="G",""&amp;$F1484="H"),"GAS","")))</f>
        <v/>
      </c>
      <c r="AW1484" s="2">
        <f>IF($AV1484="","",$R1484)</f>
        <v/>
      </c>
      <c r="AX1484" s="2">
        <f>IF($AV1484="","",IF($AB1484=0,$R1484,0))</f>
        <v/>
      </c>
      <c r="AY1484" s="2">
        <f>IF($AV1484="","",IF(AND($Z1484=0,COUNTIF('AR SALES'!$L$2:$L$2501,$L1484)=0),"YES",""))</f>
        <v/>
      </c>
      <c r="AZ1484" s="2">
        <f>IF($AV1484="","",IFERROR(VLOOKUP($AU1484,CODES!$A:$B,2,FALSE),"NO CODE"))</f>
        <v/>
      </c>
      <c r="BA1484" s="2">
        <f>IF(""&amp;$F1484&lt;&gt;"4","",IF($AY1484="YES","",IF(ROUND(SUMIFS($AE$2:$AE$4001,$L$2:$L$4001,$L1484,$F$2:$F$4001,"4")-SUMIFS('AR SALES'!$Y$2:$Y$2501,'AR SALES'!$L$2:$L$2501,$L1484,'AR SALES'!$AD$2:$AD$2501,"OFF"),2)=0,"","STALE")))</f>
        <v/>
      </c>
      <c r="BB1484" s="2">
        <f>IF(OR(""&amp;$F1484="2",""&amp;$F1484="4",""&amp;$F1484="G",""&amp;$F1484="H"),IF($AY1484="YES","",IF($AB1484&lt;&gt;0,"",IF(COUNTIFS('AR SALES'!$L$2:$L$2501,$L1484,'AR SALES'!$AD$2:$AD$2501,IF(""&amp;$F1484="4","OFF","ON"),'AR SALES'!$AF$2:$AF$2501,"Y")&gt;0,"","NO EXEMPTION"))),"")</f>
        <v/>
      </c>
    </row>
    <row r="1485">
      <c r="AT1485" s="2">
        <f>IF($L1485="","",IFERROR(INDEX('AR SALES'!$H$2:$H$2501,MATCH(""&amp;$L1485,'AR SALES'!$AE$2:$AE$2501,0)),""))</f>
        <v/>
      </c>
      <c r="AU1485" s="2">
        <f>IF($L1485="","",IF($A1485&lt;&gt;"GA","",IF($E1485="FULTON",IF(ISNUMBER(SEARCH("COLLEGE PARK",$AT1485)),"FULTON (COLLEGE PARK)",IF(ISNUMBER(SEARCH("HAPEVILLE",$AT1485)),"FULTON (HAPEVILLE)",IF(ISNUMBER(SEARCH("EAST POINT",$AT1485)),"FULTON (EAST POINT)",IF(ISNUMBER(SEARCH("ATLANTA",$AT1485)),"FULTON (ATL LIMITS)","FULTON")))),IF($E1485="DEKALB",IF(ISNUMBER(SEARCH("ATLANTA",$AT1485)),"DEKALB (ATL LIMITS)","DEKALB"),IF(AND($E1485="CLAYTON",ISNUMBER(SEARCH("COLLEGE PARK",$AT1485))),"CLAYTON (COLLEGE PARK)",$E1485)))))</f>
        <v/>
      </c>
      <c r="AV1485" s="2">
        <f>IF($L1485="","",IF(""&amp;$F1485="2","DIESEL",IF(OR(""&amp;$F1485="G",""&amp;$F1485="H"),"GAS","")))</f>
        <v/>
      </c>
      <c r="AW1485" s="2">
        <f>IF($AV1485="","",$R1485)</f>
        <v/>
      </c>
      <c r="AX1485" s="2">
        <f>IF($AV1485="","",IF($AB1485=0,$R1485,0))</f>
        <v/>
      </c>
      <c r="AY1485" s="2">
        <f>IF($AV1485="","",IF(AND($Z1485=0,COUNTIF('AR SALES'!$L$2:$L$2501,$L1485)=0),"YES",""))</f>
        <v/>
      </c>
      <c r="AZ1485" s="2">
        <f>IF($AV1485="","",IFERROR(VLOOKUP($AU1485,CODES!$A:$B,2,FALSE),"NO CODE"))</f>
        <v/>
      </c>
      <c r="BA1485" s="2">
        <f>IF(""&amp;$F1485&lt;&gt;"4","",IF($AY1485="YES","",IF(ROUND(SUMIFS($AE$2:$AE$4001,$L$2:$L$4001,$L1485,$F$2:$F$4001,"4")-SUMIFS('AR SALES'!$Y$2:$Y$2501,'AR SALES'!$L$2:$L$2501,$L1485,'AR SALES'!$AD$2:$AD$2501,"OFF"),2)=0,"","STALE")))</f>
        <v/>
      </c>
      <c r="BB1485" s="2">
        <f>IF(OR(""&amp;$F1485="2",""&amp;$F1485="4",""&amp;$F1485="G",""&amp;$F1485="H"),IF($AY1485="YES","",IF($AB1485&lt;&gt;0,"",IF(COUNTIFS('AR SALES'!$L$2:$L$2501,$L1485,'AR SALES'!$AD$2:$AD$2501,IF(""&amp;$F1485="4","OFF","ON"),'AR SALES'!$AF$2:$AF$2501,"Y")&gt;0,"","NO EXEMPTION"))),"")</f>
        <v/>
      </c>
    </row>
    <row r="1486">
      <c r="AT1486" s="2">
        <f>IF($L1486="","",IFERROR(INDEX('AR SALES'!$H$2:$H$2501,MATCH(""&amp;$L1486,'AR SALES'!$AE$2:$AE$2501,0)),""))</f>
        <v/>
      </c>
      <c r="AU1486" s="2">
        <f>IF($L1486="","",IF($A1486&lt;&gt;"GA","",IF($E1486="FULTON",IF(ISNUMBER(SEARCH("COLLEGE PARK",$AT1486)),"FULTON (COLLEGE PARK)",IF(ISNUMBER(SEARCH("HAPEVILLE",$AT1486)),"FULTON (HAPEVILLE)",IF(ISNUMBER(SEARCH("EAST POINT",$AT1486)),"FULTON (EAST POINT)",IF(ISNUMBER(SEARCH("ATLANTA",$AT1486)),"FULTON (ATL LIMITS)","FULTON")))),IF($E1486="DEKALB",IF(ISNUMBER(SEARCH("ATLANTA",$AT1486)),"DEKALB (ATL LIMITS)","DEKALB"),IF(AND($E1486="CLAYTON",ISNUMBER(SEARCH("COLLEGE PARK",$AT1486))),"CLAYTON (COLLEGE PARK)",$E1486)))))</f>
        <v/>
      </c>
      <c r="AV1486" s="2">
        <f>IF($L1486="","",IF(""&amp;$F1486="2","DIESEL",IF(OR(""&amp;$F1486="G",""&amp;$F1486="H"),"GAS","")))</f>
        <v/>
      </c>
      <c r="AW1486" s="2">
        <f>IF($AV1486="","",$R1486)</f>
        <v/>
      </c>
      <c r="AX1486" s="2">
        <f>IF($AV1486="","",IF($AB1486=0,$R1486,0))</f>
        <v/>
      </c>
      <c r="AY1486" s="2">
        <f>IF($AV1486="","",IF(AND($Z1486=0,COUNTIF('AR SALES'!$L$2:$L$2501,$L1486)=0),"YES",""))</f>
        <v/>
      </c>
      <c r="AZ1486" s="2">
        <f>IF($AV1486="","",IFERROR(VLOOKUP($AU1486,CODES!$A:$B,2,FALSE),"NO CODE"))</f>
        <v/>
      </c>
      <c r="BA1486" s="2">
        <f>IF(""&amp;$F1486&lt;&gt;"4","",IF($AY1486="YES","",IF(ROUND(SUMIFS($AE$2:$AE$4001,$L$2:$L$4001,$L1486,$F$2:$F$4001,"4")-SUMIFS('AR SALES'!$Y$2:$Y$2501,'AR SALES'!$L$2:$L$2501,$L1486,'AR SALES'!$AD$2:$AD$2501,"OFF"),2)=0,"","STALE")))</f>
        <v/>
      </c>
      <c r="BB1486" s="2">
        <f>IF(OR(""&amp;$F1486="2",""&amp;$F1486="4",""&amp;$F1486="G",""&amp;$F1486="H"),IF($AY1486="YES","",IF($AB1486&lt;&gt;0,"",IF(COUNTIFS('AR SALES'!$L$2:$L$2501,$L1486,'AR SALES'!$AD$2:$AD$2501,IF(""&amp;$F1486="4","OFF","ON"),'AR SALES'!$AF$2:$AF$2501,"Y")&gt;0,"","NO EXEMPTION"))),"")</f>
        <v/>
      </c>
    </row>
    <row r="1487">
      <c r="AT1487" s="2">
        <f>IF($L1487="","",IFERROR(INDEX('AR SALES'!$H$2:$H$2501,MATCH(""&amp;$L1487,'AR SALES'!$AE$2:$AE$2501,0)),""))</f>
        <v/>
      </c>
      <c r="AU1487" s="2">
        <f>IF($L1487="","",IF($A1487&lt;&gt;"GA","",IF($E1487="FULTON",IF(ISNUMBER(SEARCH("COLLEGE PARK",$AT1487)),"FULTON (COLLEGE PARK)",IF(ISNUMBER(SEARCH("HAPEVILLE",$AT1487)),"FULTON (HAPEVILLE)",IF(ISNUMBER(SEARCH("EAST POINT",$AT1487)),"FULTON (EAST POINT)",IF(ISNUMBER(SEARCH("ATLANTA",$AT1487)),"FULTON (ATL LIMITS)","FULTON")))),IF($E1487="DEKALB",IF(ISNUMBER(SEARCH("ATLANTA",$AT1487)),"DEKALB (ATL LIMITS)","DEKALB"),IF(AND($E1487="CLAYTON",ISNUMBER(SEARCH("COLLEGE PARK",$AT1487))),"CLAYTON (COLLEGE PARK)",$E1487)))))</f>
        <v/>
      </c>
      <c r="AV1487" s="2">
        <f>IF($L1487="","",IF(""&amp;$F1487="2","DIESEL",IF(OR(""&amp;$F1487="G",""&amp;$F1487="H"),"GAS","")))</f>
        <v/>
      </c>
      <c r="AW1487" s="2">
        <f>IF($AV1487="","",$R1487)</f>
        <v/>
      </c>
      <c r="AX1487" s="2">
        <f>IF($AV1487="","",IF($AB1487=0,$R1487,0))</f>
        <v/>
      </c>
      <c r="AY1487" s="2">
        <f>IF($AV1487="","",IF(AND($Z1487=0,COUNTIF('AR SALES'!$L$2:$L$2501,$L1487)=0),"YES",""))</f>
        <v/>
      </c>
      <c r="AZ1487" s="2">
        <f>IF($AV1487="","",IFERROR(VLOOKUP($AU1487,CODES!$A:$B,2,FALSE),"NO CODE"))</f>
        <v/>
      </c>
      <c r="BA1487" s="2">
        <f>IF(""&amp;$F1487&lt;&gt;"4","",IF($AY1487="YES","",IF(ROUND(SUMIFS($AE$2:$AE$4001,$L$2:$L$4001,$L1487,$F$2:$F$4001,"4")-SUMIFS('AR SALES'!$Y$2:$Y$2501,'AR SALES'!$L$2:$L$2501,$L1487,'AR SALES'!$AD$2:$AD$2501,"OFF"),2)=0,"","STALE")))</f>
        <v/>
      </c>
      <c r="BB1487" s="2">
        <f>IF(OR(""&amp;$F1487="2",""&amp;$F1487="4",""&amp;$F1487="G",""&amp;$F1487="H"),IF($AY1487="YES","",IF($AB1487&lt;&gt;0,"",IF(COUNTIFS('AR SALES'!$L$2:$L$2501,$L1487,'AR SALES'!$AD$2:$AD$2501,IF(""&amp;$F1487="4","OFF","ON"),'AR SALES'!$AF$2:$AF$2501,"Y")&gt;0,"","NO EXEMPTION"))),"")</f>
        <v/>
      </c>
    </row>
    <row r="1488">
      <c r="AT1488" s="2">
        <f>IF($L1488="","",IFERROR(INDEX('AR SALES'!$H$2:$H$2501,MATCH(""&amp;$L1488,'AR SALES'!$AE$2:$AE$2501,0)),""))</f>
        <v/>
      </c>
      <c r="AU1488" s="2">
        <f>IF($L1488="","",IF($A1488&lt;&gt;"GA","",IF($E1488="FULTON",IF(ISNUMBER(SEARCH("COLLEGE PARK",$AT1488)),"FULTON (COLLEGE PARK)",IF(ISNUMBER(SEARCH("HAPEVILLE",$AT1488)),"FULTON (HAPEVILLE)",IF(ISNUMBER(SEARCH("EAST POINT",$AT1488)),"FULTON (EAST POINT)",IF(ISNUMBER(SEARCH("ATLANTA",$AT1488)),"FULTON (ATL LIMITS)","FULTON")))),IF($E1488="DEKALB",IF(ISNUMBER(SEARCH("ATLANTA",$AT1488)),"DEKALB (ATL LIMITS)","DEKALB"),IF(AND($E1488="CLAYTON",ISNUMBER(SEARCH("COLLEGE PARK",$AT1488))),"CLAYTON (COLLEGE PARK)",$E1488)))))</f>
        <v/>
      </c>
      <c r="AV1488" s="2">
        <f>IF($L1488="","",IF(""&amp;$F1488="2","DIESEL",IF(OR(""&amp;$F1488="G",""&amp;$F1488="H"),"GAS","")))</f>
        <v/>
      </c>
      <c r="AW1488" s="2">
        <f>IF($AV1488="","",$R1488)</f>
        <v/>
      </c>
      <c r="AX1488" s="2">
        <f>IF($AV1488="","",IF($AB1488=0,$R1488,0))</f>
        <v/>
      </c>
      <c r="AY1488" s="2">
        <f>IF($AV1488="","",IF(AND($Z1488=0,COUNTIF('AR SALES'!$L$2:$L$2501,$L1488)=0),"YES",""))</f>
        <v/>
      </c>
      <c r="AZ1488" s="2">
        <f>IF($AV1488="","",IFERROR(VLOOKUP($AU1488,CODES!$A:$B,2,FALSE),"NO CODE"))</f>
        <v/>
      </c>
      <c r="BA1488" s="2">
        <f>IF(""&amp;$F1488&lt;&gt;"4","",IF($AY1488="YES","",IF(ROUND(SUMIFS($AE$2:$AE$4001,$L$2:$L$4001,$L1488,$F$2:$F$4001,"4")-SUMIFS('AR SALES'!$Y$2:$Y$2501,'AR SALES'!$L$2:$L$2501,$L1488,'AR SALES'!$AD$2:$AD$2501,"OFF"),2)=0,"","STALE")))</f>
        <v/>
      </c>
      <c r="BB1488" s="2">
        <f>IF(OR(""&amp;$F1488="2",""&amp;$F1488="4",""&amp;$F1488="G",""&amp;$F1488="H"),IF($AY1488="YES","",IF($AB1488&lt;&gt;0,"",IF(COUNTIFS('AR SALES'!$L$2:$L$2501,$L1488,'AR SALES'!$AD$2:$AD$2501,IF(""&amp;$F1488="4","OFF","ON"),'AR SALES'!$AF$2:$AF$2501,"Y")&gt;0,"","NO EXEMPTION"))),"")</f>
        <v/>
      </c>
    </row>
    <row r="1489">
      <c r="AT1489" s="2">
        <f>IF($L1489="","",IFERROR(INDEX('AR SALES'!$H$2:$H$2501,MATCH(""&amp;$L1489,'AR SALES'!$AE$2:$AE$2501,0)),""))</f>
        <v/>
      </c>
      <c r="AU1489" s="2">
        <f>IF($L1489="","",IF($A1489&lt;&gt;"GA","",IF($E1489="FULTON",IF(ISNUMBER(SEARCH("COLLEGE PARK",$AT1489)),"FULTON (COLLEGE PARK)",IF(ISNUMBER(SEARCH("HAPEVILLE",$AT1489)),"FULTON (HAPEVILLE)",IF(ISNUMBER(SEARCH("EAST POINT",$AT1489)),"FULTON (EAST POINT)",IF(ISNUMBER(SEARCH("ATLANTA",$AT1489)),"FULTON (ATL LIMITS)","FULTON")))),IF($E1489="DEKALB",IF(ISNUMBER(SEARCH("ATLANTA",$AT1489)),"DEKALB (ATL LIMITS)","DEKALB"),IF(AND($E1489="CLAYTON",ISNUMBER(SEARCH("COLLEGE PARK",$AT1489))),"CLAYTON (COLLEGE PARK)",$E1489)))))</f>
        <v/>
      </c>
      <c r="AV1489" s="2">
        <f>IF($L1489="","",IF(""&amp;$F1489="2","DIESEL",IF(OR(""&amp;$F1489="G",""&amp;$F1489="H"),"GAS","")))</f>
        <v/>
      </c>
      <c r="AW1489" s="2">
        <f>IF($AV1489="","",$R1489)</f>
        <v/>
      </c>
      <c r="AX1489" s="2">
        <f>IF($AV1489="","",IF($AB1489=0,$R1489,0))</f>
        <v/>
      </c>
      <c r="AY1489" s="2">
        <f>IF($AV1489="","",IF(AND($Z1489=0,COUNTIF('AR SALES'!$L$2:$L$2501,$L1489)=0),"YES",""))</f>
        <v/>
      </c>
      <c r="AZ1489" s="2">
        <f>IF($AV1489="","",IFERROR(VLOOKUP($AU1489,CODES!$A:$B,2,FALSE),"NO CODE"))</f>
        <v/>
      </c>
      <c r="BA1489" s="2">
        <f>IF(""&amp;$F1489&lt;&gt;"4","",IF($AY1489="YES","",IF(ROUND(SUMIFS($AE$2:$AE$4001,$L$2:$L$4001,$L1489,$F$2:$F$4001,"4")-SUMIFS('AR SALES'!$Y$2:$Y$2501,'AR SALES'!$L$2:$L$2501,$L1489,'AR SALES'!$AD$2:$AD$2501,"OFF"),2)=0,"","STALE")))</f>
        <v/>
      </c>
      <c r="BB1489" s="2">
        <f>IF(OR(""&amp;$F1489="2",""&amp;$F1489="4",""&amp;$F1489="G",""&amp;$F1489="H"),IF($AY1489="YES","",IF($AB1489&lt;&gt;0,"",IF(COUNTIFS('AR SALES'!$L$2:$L$2501,$L1489,'AR SALES'!$AD$2:$AD$2501,IF(""&amp;$F1489="4","OFF","ON"),'AR SALES'!$AF$2:$AF$2501,"Y")&gt;0,"","NO EXEMPTION"))),"")</f>
        <v/>
      </c>
    </row>
    <row r="1490">
      <c r="AT1490" s="2">
        <f>IF($L1490="","",IFERROR(INDEX('AR SALES'!$H$2:$H$2501,MATCH(""&amp;$L1490,'AR SALES'!$AE$2:$AE$2501,0)),""))</f>
        <v/>
      </c>
      <c r="AU1490" s="2">
        <f>IF($L1490="","",IF($A1490&lt;&gt;"GA","",IF($E1490="FULTON",IF(ISNUMBER(SEARCH("COLLEGE PARK",$AT1490)),"FULTON (COLLEGE PARK)",IF(ISNUMBER(SEARCH("HAPEVILLE",$AT1490)),"FULTON (HAPEVILLE)",IF(ISNUMBER(SEARCH("EAST POINT",$AT1490)),"FULTON (EAST POINT)",IF(ISNUMBER(SEARCH("ATLANTA",$AT1490)),"FULTON (ATL LIMITS)","FULTON")))),IF($E1490="DEKALB",IF(ISNUMBER(SEARCH("ATLANTA",$AT1490)),"DEKALB (ATL LIMITS)","DEKALB"),IF(AND($E1490="CLAYTON",ISNUMBER(SEARCH("COLLEGE PARK",$AT1490))),"CLAYTON (COLLEGE PARK)",$E1490)))))</f>
        <v/>
      </c>
      <c r="AV1490" s="2">
        <f>IF($L1490="","",IF(""&amp;$F1490="2","DIESEL",IF(OR(""&amp;$F1490="G",""&amp;$F1490="H"),"GAS","")))</f>
        <v/>
      </c>
      <c r="AW1490" s="2">
        <f>IF($AV1490="","",$R1490)</f>
        <v/>
      </c>
      <c r="AX1490" s="2">
        <f>IF($AV1490="","",IF($AB1490=0,$R1490,0))</f>
        <v/>
      </c>
      <c r="AY1490" s="2">
        <f>IF($AV1490="","",IF(AND($Z1490=0,COUNTIF('AR SALES'!$L$2:$L$2501,$L1490)=0),"YES",""))</f>
        <v/>
      </c>
      <c r="AZ1490" s="2">
        <f>IF($AV1490="","",IFERROR(VLOOKUP($AU1490,CODES!$A:$B,2,FALSE),"NO CODE"))</f>
        <v/>
      </c>
      <c r="BA1490" s="2">
        <f>IF(""&amp;$F1490&lt;&gt;"4","",IF($AY1490="YES","",IF(ROUND(SUMIFS($AE$2:$AE$4001,$L$2:$L$4001,$L1490,$F$2:$F$4001,"4")-SUMIFS('AR SALES'!$Y$2:$Y$2501,'AR SALES'!$L$2:$L$2501,$L1490,'AR SALES'!$AD$2:$AD$2501,"OFF"),2)=0,"","STALE")))</f>
        <v/>
      </c>
      <c r="BB1490" s="2">
        <f>IF(OR(""&amp;$F1490="2",""&amp;$F1490="4",""&amp;$F1490="G",""&amp;$F1490="H"),IF($AY1490="YES","",IF($AB1490&lt;&gt;0,"",IF(COUNTIFS('AR SALES'!$L$2:$L$2501,$L1490,'AR SALES'!$AD$2:$AD$2501,IF(""&amp;$F1490="4","OFF","ON"),'AR SALES'!$AF$2:$AF$2501,"Y")&gt;0,"","NO EXEMPTION"))),"")</f>
        <v/>
      </c>
    </row>
    <row r="1491">
      <c r="AT1491" s="2">
        <f>IF($L1491="","",IFERROR(INDEX('AR SALES'!$H$2:$H$2501,MATCH(""&amp;$L1491,'AR SALES'!$AE$2:$AE$2501,0)),""))</f>
        <v/>
      </c>
      <c r="AU1491" s="2">
        <f>IF($L1491="","",IF($A1491&lt;&gt;"GA","",IF($E1491="FULTON",IF(ISNUMBER(SEARCH("COLLEGE PARK",$AT1491)),"FULTON (COLLEGE PARK)",IF(ISNUMBER(SEARCH("HAPEVILLE",$AT1491)),"FULTON (HAPEVILLE)",IF(ISNUMBER(SEARCH("EAST POINT",$AT1491)),"FULTON (EAST POINT)",IF(ISNUMBER(SEARCH("ATLANTA",$AT1491)),"FULTON (ATL LIMITS)","FULTON")))),IF($E1491="DEKALB",IF(ISNUMBER(SEARCH("ATLANTA",$AT1491)),"DEKALB (ATL LIMITS)","DEKALB"),IF(AND($E1491="CLAYTON",ISNUMBER(SEARCH("COLLEGE PARK",$AT1491))),"CLAYTON (COLLEGE PARK)",$E1491)))))</f>
        <v/>
      </c>
      <c r="AV1491" s="2">
        <f>IF($L1491="","",IF(""&amp;$F1491="2","DIESEL",IF(OR(""&amp;$F1491="G",""&amp;$F1491="H"),"GAS","")))</f>
        <v/>
      </c>
      <c r="AW1491" s="2">
        <f>IF($AV1491="","",$R1491)</f>
        <v/>
      </c>
      <c r="AX1491" s="2">
        <f>IF($AV1491="","",IF($AB1491=0,$R1491,0))</f>
        <v/>
      </c>
      <c r="AY1491" s="2">
        <f>IF($AV1491="","",IF(AND($Z1491=0,COUNTIF('AR SALES'!$L$2:$L$2501,$L1491)=0),"YES",""))</f>
        <v/>
      </c>
      <c r="AZ1491" s="2">
        <f>IF($AV1491="","",IFERROR(VLOOKUP($AU1491,CODES!$A:$B,2,FALSE),"NO CODE"))</f>
        <v/>
      </c>
      <c r="BA1491" s="2">
        <f>IF(""&amp;$F1491&lt;&gt;"4","",IF($AY1491="YES","",IF(ROUND(SUMIFS($AE$2:$AE$4001,$L$2:$L$4001,$L1491,$F$2:$F$4001,"4")-SUMIFS('AR SALES'!$Y$2:$Y$2501,'AR SALES'!$L$2:$L$2501,$L1491,'AR SALES'!$AD$2:$AD$2501,"OFF"),2)=0,"","STALE")))</f>
        <v/>
      </c>
      <c r="BB1491" s="2">
        <f>IF(OR(""&amp;$F1491="2",""&amp;$F1491="4",""&amp;$F1491="G",""&amp;$F1491="H"),IF($AY1491="YES","",IF($AB1491&lt;&gt;0,"",IF(COUNTIFS('AR SALES'!$L$2:$L$2501,$L1491,'AR SALES'!$AD$2:$AD$2501,IF(""&amp;$F1491="4","OFF","ON"),'AR SALES'!$AF$2:$AF$2501,"Y")&gt;0,"","NO EXEMPTION"))),"")</f>
        <v/>
      </c>
    </row>
    <row r="1492">
      <c r="AT1492" s="2">
        <f>IF($L1492="","",IFERROR(INDEX('AR SALES'!$H$2:$H$2501,MATCH(""&amp;$L1492,'AR SALES'!$AE$2:$AE$2501,0)),""))</f>
        <v/>
      </c>
      <c r="AU1492" s="2">
        <f>IF($L1492="","",IF($A1492&lt;&gt;"GA","",IF($E1492="FULTON",IF(ISNUMBER(SEARCH("COLLEGE PARK",$AT1492)),"FULTON (COLLEGE PARK)",IF(ISNUMBER(SEARCH("HAPEVILLE",$AT1492)),"FULTON (HAPEVILLE)",IF(ISNUMBER(SEARCH("EAST POINT",$AT1492)),"FULTON (EAST POINT)",IF(ISNUMBER(SEARCH("ATLANTA",$AT1492)),"FULTON (ATL LIMITS)","FULTON")))),IF($E1492="DEKALB",IF(ISNUMBER(SEARCH("ATLANTA",$AT1492)),"DEKALB (ATL LIMITS)","DEKALB"),IF(AND($E1492="CLAYTON",ISNUMBER(SEARCH("COLLEGE PARK",$AT1492))),"CLAYTON (COLLEGE PARK)",$E1492)))))</f>
        <v/>
      </c>
      <c r="AV1492" s="2">
        <f>IF($L1492="","",IF(""&amp;$F1492="2","DIESEL",IF(OR(""&amp;$F1492="G",""&amp;$F1492="H"),"GAS","")))</f>
        <v/>
      </c>
      <c r="AW1492" s="2">
        <f>IF($AV1492="","",$R1492)</f>
        <v/>
      </c>
      <c r="AX1492" s="2">
        <f>IF($AV1492="","",IF($AB1492=0,$R1492,0))</f>
        <v/>
      </c>
      <c r="AY1492" s="2">
        <f>IF($AV1492="","",IF(AND($Z1492=0,COUNTIF('AR SALES'!$L$2:$L$2501,$L1492)=0),"YES",""))</f>
        <v/>
      </c>
      <c r="AZ1492" s="2">
        <f>IF($AV1492="","",IFERROR(VLOOKUP($AU1492,CODES!$A:$B,2,FALSE),"NO CODE"))</f>
        <v/>
      </c>
      <c r="BA1492" s="2">
        <f>IF(""&amp;$F1492&lt;&gt;"4","",IF($AY1492="YES","",IF(ROUND(SUMIFS($AE$2:$AE$4001,$L$2:$L$4001,$L1492,$F$2:$F$4001,"4")-SUMIFS('AR SALES'!$Y$2:$Y$2501,'AR SALES'!$L$2:$L$2501,$L1492,'AR SALES'!$AD$2:$AD$2501,"OFF"),2)=0,"","STALE")))</f>
        <v/>
      </c>
      <c r="BB1492" s="2">
        <f>IF(OR(""&amp;$F1492="2",""&amp;$F1492="4",""&amp;$F1492="G",""&amp;$F1492="H"),IF($AY1492="YES","",IF($AB1492&lt;&gt;0,"",IF(COUNTIFS('AR SALES'!$L$2:$L$2501,$L1492,'AR SALES'!$AD$2:$AD$2501,IF(""&amp;$F1492="4","OFF","ON"),'AR SALES'!$AF$2:$AF$2501,"Y")&gt;0,"","NO EXEMPTION"))),"")</f>
        <v/>
      </c>
    </row>
    <row r="1493">
      <c r="AT1493" s="2">
        <f>IF($L1493="","",IFERROR(INDEX('AR SALES'!$H$2:$H$2501,MATCH(""&amp;$L1493,'AR SALES'!$AE$2:$AE$2501,0)),""))</f>
        <v/>
      </c>
      <c r="AU1493" s="2">
        <f>IF($L1493="","",IF($A1493&lt;&gt;"GA","",IF($E1493="FULTON",IF(ISNUMBER(SEARCH("COLLEGE PARK",$AT1493)),"FULTON (COLLEGE PARK)",IF(ISNUMBER(SEARCH("HAPEVILLE",$AT1493)),"FULTON (HAPEVILLE)",IF(ISNUMBER(SEARCH("EAST POINT",$AT1493)),"FULTON (EAST POINT)",IF(ISNUMBER(SEARCH("ATLANTA",$AT1493)),"FULTON (ATL LIMITS)","FULTON")))),IF($E1493="DEKALB",IF(ISNUMBER(SEARCH("ATLANTA",$AT1493)),"DEKALB (ATL LIMITS)","DEKALB"),IF(AND($E1493="CLAYTON",ISNUMBER(SEARCH("COLLEGE PARK",$AT1493))),"CLAYTON (COLLEGE PARK)",$E1493)))))</f>
        <v/>
      </c>
      <c r="AV1493" s="2">
        <f>IF($L1493="","",IF(""&amp;$F1493="2","DIESEL",IF(OR(""&amp;$F1493="G",""&amp;$F1493="H"),"GAS","")))</f>
        <v/>
      </c>
      <c r="AW1493" s="2">
        <f>IF($AV1493="","",$R1493)</f>
        <v/>
      </c>
      <c r="AX1493" s="2">
        <f>IF($AV1493="","",IF($AB1493=0,$R1493,0))</f>
        <v/>
      </c>
      <c r="AY1493" s="2">
        <f>IF($AV1493="","",IF(AND($Z1493=0,COUNTIF('AR SALES'!$L$2:$L$2501,$L1493)=0),"YES",""))</f>
        <v/>
      </c>
      <c r="AZ1493" s="2">
        <f>IF($AV1493="","",IFERROR(VLOOKUP($AU1493,CODES!$A:$B,2,FALSE),"NO CODE"))</f>
        <v/>
      </c>
      <c r="BA1493" s="2">
        <f>IF(""&amp;$F1493&lt;&gt;"4","",IF($AY1493="YES","",IF(ROUND(SUMIFS($AE$2:$AE$4001,$L$2:$L$4001,$L1493,$F$2:$F$4001,"4")-SUMIFS('AR SALES'!$Y$2:$Y$2501,'AR SALES'!$L$2:$L$2501,$L1493,'AR SALES'!$AD$2:$AD$2501,"OFF"),2)=0,"","STALE")))</f>
        <v/>
      </c>
      <c r="BB1493" s="2">
        <f>IF(OR(""&amp;$F1493="2",""&amp;$F1493="4",""&amp;$F1493="G",""&amp;$F1493="H"),IF($AY1493="YES","",IF($AB1493&lt;&gt;0,"",IF(COUNTIFS('AR SALES'!$L$2:$L$2501,$L1493,'AR SALES'!$AD$2:$AD$2501,IF(""&amp;$F1493="4","OFF","ON"),'AR SALES'!$AF$2:$AF$2501,"Y")&gt;0,"","NO EXEMPTION"))),"")</f>
        <v/>
      </c>
    </row>
    <row r="1494">
      <c r="AT1494" s="2">
        <f>IF($L1494="","",IFERROR(INDEX('AR SALES'!$H$2:$H$2501,MATCH(""&amp;$L1494,'AR SALES'!$AE$2:$AE$2501,0)),""))</f>
        <v/>
      </c>
      <c r="AU1494" s="2">
        <f>IF($L1494="","",IF($A1494&lt;&gt;"GA","",IF($E1494="FULTON",IF(ISNUMBER(SEARCH("COLLEGE PARK",$AT1494)),"FULTON (COLLEGE PARK)",IF(ISNUMBER(SEARCH("HAPEVILLE",$AT1494)),"FULTON (HAPEVILLE)",IF(ISNUMBER(SEARCH("EAST POINT",$AT1494)),"FULTON (EAST POINT)",IF(ISNUMBER(SEARCH("ATLANTA",$AT1494)),"FULTON (ATL LIMITS)","FULTON")))),IF($E1494="DEKALB",IF(ISNUMBER(SEARCH("ATLANTA",$AT1494)),"DEKALB (ATL LIMITS)","DEKALB"),IF(AND($E1494="CLAYTON",ISNUMBER(SEARCH("COLLEGE PARK",$AT1494))),"CLAYTON (COLLEGE PARK)",$E1494)))))</f>
        <v/>
      </c>
      <c r="AV1494" s="2">
        <f>IF($L1494="","",IF(""&amp;$F1494="2","DIESEL",IF(OR(""&amp;$F1494="G",""&amp;$F1494="H"),"GAS","")))</f>
        <v/>
      </c>
      <c r="AW1494" s="2">
        <f>IF($AV1494="","",$R1494)</f>
        <v/>
      </c>
      <c r="AX1494" s="2">
        <f>IF($AV1494="","",IF($AB1494=0,$R1494,0))</f>
        <v/>
      </c>
      <c r="AY1494" s="2">
        <f>IF($AV1494="","",IF(AND($Z1494=0,COUNTIF('AR SALES'!$L$2:$L$2501,$L1494)=0),"YES",""))</f>
        <v/>
      </c>
      <c r="AZ1494" s="2">
        <f>IF($AV1494="","",IFERROR(VLOOKUP($AU1494,CODES!$A:$B,2,FALSE),"NO CODE"))</f>
        <v/>
      </c>
      <c r="BA1494" s="2">
        <f>IF(""&amp;$F1494&lt;&gt;"4","",IF($AY1494="YES","",IF(ROUND(SUMIFS($AE$2:$AE$4001,$L$2:$L$4001,$L1494,$F$2:$F$4001,"4")-SUMIFS('AR SALES'!$Y$2:$Y$2501,'AR SALES'!$L$2:$L$2501,$L1494,'AR SALES'!$AD$2:$AD$2501,"OFF"),2)=0,"","STALE")))</f>
        <v/>
      </c>
      <c r="BB1494" s="2">
        <f>IF(OR(""&amp;$F1494="2",""&amp;$F1494="4",""&amp;$F1494="G",""&amp;$F1494="H"),IF($AY1494="YES","",IF($AB1494&lt;&gt;0,"",IF(COUNTIFS('AR SALES'!$L$2:$L$2501,$L1494,'AR SALES'!$AD$2:$AD$2501,IF(""&amp;$F1494="4","OFF","ON"),'AR SALES'!$AF$2:$AF$2501,"Y")&gt;0,"","NO EXEMPTION"))),"")</f>
        <v/>
      </c>
    </row>
    <row r="1495">
      <c r="AT1495" s="2">
        <f>IF($L1495="","",IFERROR(INDEX('AR SALES'!$H$2:$H$2501,MATCH(""&amp;$L1495,'AR SALES'!$AE$2:$AE$2501,0)),""))</f>
        <v/>
      </c>
      <c r="AU1495" s="2">
        <f>IF($L1495="","",IF($A1495&lt;&gt;"GA","",IF($E1495="FULTON",IF(ISNUMBER(SEARCH("COLLEGE PARK",$AT1495)),"FULTON (COLLEGE PARK)",IF(ISNUMBER(SEARCH("HAPEVILLE",$AT1495)),"FULTON (HAPEVILLE)",IF(ISNUMBER(SEARCH("EAST POINT",$AT1495)),"FULTON (EAST POINT)",IF(ISNUMBER(SEARCH("ATLANTA",$AT1495)),"FULTON (ATL LIMITS)","FULTON")))),IF($E1495="DEKALB",IF(ISNUMBER(SEARCH("ATLANTA",$AT1495)),"DEKALB (ATL LIMITS)","DEKALB"),IF(AND($E1495="CLAYTON",ISNUMBER(SEARCH("COLLEGE PARK",$AT1495))),"CLAYTON (COLLEGE PARK)",$E1495)))))</f>
        <v/>
      </c>
      <c r="AV1495" s="2">
        <f>IF($L1495="","",IF(""&amp;$F1495="2","DIESEL",IF(OR(""&amp;$F1495="G",""&amp;$F1495="H"),"GAS","")))</f>
        <v/>
      </c>
      <c r="AW1495" s="2">
        <f>IF($AV1495="","",$R1495)</f>
        <v/>
      </c>
      <c r="AX1495" s="2">
        <f>IF($AV1495="","",IF($AB1495=0,$R1495,0))</f>
        <v/>
      </c>
      <c r="AY1495" s="2">
        <f>IF($AV1495="","",IF(AND($Z1495=0,COUNTIF('AR SALES'!$L$2:$L$2501,$L1495)=0),"YES",""))</f>
        <v/>
      </c>
      <c r="AZ1495" s="2">
        <f>IF($AV1495="","",IFERROR(VLOOKUP($AU1495,CODES!$A:$B,2,FALSE),"NO CODE"))</f>
        <v/>
      </c>
      <c r="BA1495" s="2">
        <f>IF(""&amp;$F1495&lt;&gt;"4","",IF($AY1495="YES","",IF(ROUND(SUMIFS($AE$2:$AE$4001,$L$2:$L$4001,$L1495,$F$2:$F$4001,"4")-SUMIFS('AR SALES'!$Y$2:$Y$2501,'AR SALES'!$L$2:$L$2501,$L1495,'AR SALES'!$AD$2:$AD$2501,"OFF"),2)=0,"","STALE")))</f>
        <v/>
      </c>
      <c r="BB1495" s="2">
        <f>IF(OR(""&amp;$F1495="2",""&amp;$F1495="4",""&amp;$F1495="G",""&amp;$F1495="H"),IF($AY1495="YES","",IF($AB1495&lt;&gt;0,"",IF(COUNTIFS('AR SALES'!$L$2:$L$2501,$L1495,'AR SALES'!$AD$2:$AD$2501,IF(""&amp;$F1495="4","OFF","ON"),'AR SALES'!$AF$2:$AF$2501,"Y")&gt;0,"","NO EXEMPTION"))),"")</f>
        <v/>
      </c>
    </row>
    <row r="1496">
      <c r="AT1496" s="2">
        <f>IF($L1496="","",IFERROR(INDEX('AR SALES'!$H$2:$H$2501,MATCH(""&amp;$L1496,'AR SALES'!$AE$2:$AE$2501,0)),""))</f>
        <v/>
      </c>
      <c r="AU1496" s="2">
        <f>IF($L1496="","",IF($A1496&lt;&gt;"GA","",IF($E1496="FULTON",IF(ISNUMBER(SEARCH("COLLEGE PARK",$AT1496)),"FULTON (COLLEGE PARK)",IF(ISNUMBER(SEARCH("HAPEVILLE",$AT1496)),"FULTON (HAPEVILLE)",IF(ISNUMBER(SEARCH("EAST POINT",$AT1496)),"FULTON (EAST POINT)",IF(ISNUMBER(SEARCH("ATLANTA",$AT1496)),"FULTON (ATL LIMITS)","FULTON")))),IF($E1496="DEKALB",IF(ISNUMBER(SEARCH("ATLANTA",$AT1496)),"DEKALB (ATL LIMITS)","DEKALB"),IF(AND($E1496="CLAYTON",ISNUMBER(SEARCH("COLLEGE PARK",$AT1496))),"CLAYTON (COLLEGE PARK)",$E1496)))))</f>
        <v/>
      </c>
      <c r="AV1496" s="2">
        <f>IF($L1496="","",IF(""&amp;$F1496="2","DIESEL",IF(OR(""&amp;$F1496="G",""&amp;$F1496="H"),"GAS","")))</f>
        <v/>
      </c>
      <c r="AW1496" s="2">
        <f>IF($AV1496="","",$R1496)</f>
        <v/>
      </c>
      <c r="AX1496" s="2">
        <f>IF($AV1496="","",IF($AB1496=0,$R1496,0))</f>
        <v/>
      </c>
      <c r="AY1496" s="2">
        <f>IF($AV1496="","",IF(AND($Z1496=0,COUNTIF('AR SALES'!$L$2:$L$2501,$L1496)=0),"YES",""))</f>
        <v/>
      </c>
      <c r="AZ1496" s="2">
        <f>IF($AV1496="","",IFERROR(VLOOKUP($AU1496,CODES!$A:$B,2,FALSE),"NO CODE"))</f>
        <v/>
      </c>
      <c r="BA1496" s="2">
        <f>IF(""&amp;$F1496&lt;&gt;"4","",IF($AY1496="YES","",IF(ROUND(SUMIFS($AE$2:$AE$4001,$L$2:$L$4001,$L1496,$F$2:$F$4001,"4")-SUMIFS('AR SALES'!$Y$2:$Y$2501,'AR SALES'!$L$2:$L$2501,$L1496,'AR SALES'!$AD$2:$AD$2501,"OFF"),2)=0,"","STALE")))</f>
        <v/>
      </c>
      <c r="BB1496" s="2">
        <f>IF(OR(""&amp;$F1496="2",""&amp;$F1496="4",""&amp;$F1496="G",""&amp;$F1496="H"),IF($AY1496="YES","",IF($AB1496&lt;&gt;0,"",IF(COUNTIFS('AR SALES'!$L$2:$L$2501,$L1496,'AR SALES'!$AD$2:$AD$2501,IF(""&amp;$F1496="4","OFF","ON"),'AR SALES'!$AF$2:$AF$2501,"Y")&gt;0,"","NO EXEMPTION"))),"")</f>
        <v/>
      </c>
    </row>
    <row r="1497">
      <c r="AT1497" s="2">
        <f>IF($L1497="","",IFERROR(INDEX('AR SALES'!$H$2:$H$2501,MATCH(""&amp;$L1497,'AR SALES'!$AE$2:$AE$2501,0)),""))</f>
        <v/>
      </c>
      <c r="AU1497" s="2">
        <f>IF($L1497="","",IF($A1497&lt;&gt;"GA","",IF($E1497="FULTON",IF(ISNUMBER(SEARCH("COLLEGE PARK",$AT1497)),"FULTON (COLLEGE PARK)",IF(ISNUMBER(SEARCH("HAPEVILLE",$AT1497)),"FULTON (HAPEVILLE)",IF(ISNUMBER(SEARCH("EAST POINT",$AT1497)),"FULTON (EAST POINT)",IF(ISNUMBER(SEARCH("ATLANTA",$AT1497)),"FULTON (ATL LIMITS)","FULTON")))),IF($E1497="DEKALB",IF(ISNUMBER(SEARCH("ATLANTA",$AT1497)),"DEKALB (ATL LIMITS)","DEKALB"),IF(AND($E1497="CLAYTON",ISNUMBER(SEARCH("COLLEGE PARK",$AT1497))),"CLAYTON (COLLEGE PARK)",$E1497)))))</f>
        <v/>
      </c>
      <c r="AV1497" s="2">
        <f>IF($L1497="","",IF(""&amp;$F1497="2","DIESEL",IF(OR(""&amp;$F1497="G",""&amp;$F1497="H"),"GAS","")))</f>
        <v/>
      </c>
      <c r="AW1497" s="2">
        <f>IF($AV1497="","",$R1497)</f>
        <v/>
      </c>
      <c r="AX1497" s="2">
        <f>IF($AV1497="","",IF($AB1497=0,$R1497,0))</f>
        <v/>
      </c>
      <c r="AY1497" s="2">
        <f>IF($AV1497="","",IF(AND($Z1497=0,COUNTIF('AR SALES'!$L$2:$L$2501,$L1497)=0),"YES",""))</f>
        <v/>
      </c>
      <c r="AZ1497" s="2">
        <f>IF($AV1497="","",IFERROR(VLOOKUP($AU1497,CODES!$A:$B,2,FALSE),"NO CODE"))</f>
        <v/>
      </c>
      <c r="BA1497" s="2">
        <f>IF(""&amp;$F1497&lt;&gt;"4","",IF($AY1497="YES","",IF(ROUND(SUMIFS($AE$2:$AE$4001,$L$2:$L$4001,$L1497,$F$2:$F$4001,"4")-SUMIFS('AR SALES'!$Y$2:$Y$2501,'AR SALES'!$L$2:$L$2501,$L1497,'AR SALES'!$AD$2:$AD$2501,"OFF"),2)=0,"","STALE")))</f>
        <v/>
      </c>
      <c r="BB1497" s="2">
        <f>IF(OR(""&amp;$F1497="2",""&amp;$F1497="4",""&amp;$F1497="G",""&amp;$F1497="H"),IF($AY1497="YES","",IF($AB1497&lt;&gt;0,"",IF(COUNTIFS('AR SALES'!$L$2:$L$2501,$L1497,'AR SALES'!$AD$2:$AD$2501,IF(""&amp;$F1497="4","OFF","ON"),'AR SALES'!$AF$2:$AF$2501,"Y")&gt;0,"","NO EXEMPTION"))),"")</f>
        <v/>
      </c>
    </row>
    <row r="1498">
      <c r="AT1498" s="2">
        <f>IF($L1498="","",IFERROR(INDEX('AR SALES'!$H$2:$H$2501,MATCH(""&amp;$L1498,'AR SALES'!$AE$2:$AE$2501,0)),""))</f>
        <v/>
      </c>
      <c r="AU1498" s="2">
        <f>IF($L1498="","",IF($A1498&lt;&gt;"GA","",IF($E1498="FULTON",IF(ISNUMBER(SEARCH("COLLEGE PARK",$AT1498)),"FULTON (COLLEGE PARK)",IF(ISNUMBER(SEARCH("HAPEVILLE",$AT1498)),"FULTON (HAPEVILLE)",IF(ISNUMBER(SEARCH("EAST POINT",$AT1498)),"FULTON (EAST POINT)",IF(ISNUMBER(SEARCH("ATLANTA",$AT1498)),"FULTON (ATL LIMITS)","FULTON")))),IF($E1498="DEKALB",IF(ISNUMBER(SEARCH("ATLANTA",$AT1498)),"DEKALB (ATL LIMITS)","DEKALB"),IF(AND($E1498="CLAYTON",ISNUMBER(SEARCH("COLLEGE PARK",$AT1498))),"CLAYTON (COLLEGE PARK)",$E1498)))))</f>
        <v/>
      </c>
      <c r="AV1498" s="2">
        <f>IF($L1498="","",IF(""&amp;$F1498="2","DIESEL",IF(OR(""&amp;$F1498="G",""&amp;$F1498="H"),"GAS","")))</f>
        <v/>
      </c>
      <c r="AW1498" s="2">
        <f>IF($AV1498="","",$R1498)</f>
        <v/>
      </c>
      <c r="AX1498" s="2">
        <f>IF($AV1498="","",IF($AB1498=0,$R1498,0))</f>
        <v/>
      </c>
      <c r="AY1498" s="2">
        <f>IF($AV1498="","",IF(AND($Z1498=0,COUNTIF('AR SALES'!$L$2:$L$2501,$L1498)=0),"YES",""))</f>
        <v/>
      </c>
      <c r="AZ1498" s="2">
        <f>IF($AV1498="","",IFERROR(VLOOKUP($AU1498,CODES!$A:$B,2,FALSE),"NO CODE"))</f>
        <v/>
      </c>
      <c r="BA1498" s="2">
        <f>IF(""&amp;$F1498&lt;&gt;"4","",IF($AY1498="YES","",IF(ROUND(SUMIFS($AE$2:$AE$4001,$L$2:$L$4001,$L1498,$F$2:$F$4001,"4")-SUMIFS('AR SALES'!$Y$2:$Y$2501,'AR SALES'!$L$2:$L$2501,$L1498,'AR SALES'!$AD$2:$AD$2501,"OFF"),2)=0,"","STALE")))</f>
        <v/>
      </c>
      <c r="BB1498" s="2">
        <f>IF(OR(""&amp;$F1498="2",""&amp;$F1498="4",""&amp;$F1498="G",""&amp;$F1498="H"),IF($AY1498="YES","",IF($AB1498&lt;&gt;0,"",IF(COUNTIFS('AR SALES'!$L$2:$L$2501,$L1498,'AR SALES'!$AD$2:$AD$2501,IF(""&amp;$F1498="4","OFF","ON"),'AR SALES'!$AF$2:$AF$2501,"Y")&gt;0,"","NO EXEMPTION"))),"")</f>
        <v/>
      </c>
    </row>
    <row r="1499">
      <c r="AT1499" s="2">
        <f>IF($L1499="","",IFERROR(INDEX('AR SALES'!$H$2:$H$2501,MATCH(""&amp;$L1499,'AR SALES'!$AE$2:$AE$2501,0)),""))</f>
        <v/>
      </c>
      <c r="AU1499" s="2">
        <f>IF($L1499="","",IF($A1499&lt;&gt;"GA","",IF($E1499="FULTON",IF(ISNUMBER(SEARCH("COLLEGE PARK",$AT1499)),"FULTON (COLLEGE PARK)",IF(ISNUMBER(SEARCH("HAPEVILLE",$AT1499)),"FULTON (HAPEVILLE)",IF(ISNUMBER(SEARCH("EAST POINT",$AT1499)),"FULTON (EAST POINT)",IF(ISNUMBER(SEARCH("ATLANTA",$AT1499)),"FULTON (ATL LIMITS)","FULTON")))),IF($E1499="DEKALB",IF(ISNUMBER(SEARCH("ATLANTA",$AT1499)),"DEKALB (ATL LIMITS)","DEKALB"),IF(AND($E1499="CLAYTON",ISNUMBER(SEARCH("COLLEGE PARK",$AT1499))),"CLAYTON (COLLEGE PARK)",$E1499)))))</f>
        <v/>
      </c>
      <c r="AV1499" s="2">
        <f>IF($L1499="","",IF(""&amp;$F1499="2","DIESEL",IF(OR(""&amp;$F1499="G",""&amp;$F1499="H"),"GAS","")))</f>
        <v/>
      </c>
      <c r="AW1499" s="2">
        <f>IF($AV1499="","",$R1499)</f>
        <v/>
      </c>
      <c r="AX1499" s="2">
        <f>IF($AV1499="","",IF($AB1499=0,$R1499,0))</f>
        <v/>
      </c>
      <c r="AY1499" s="2">
        <f>IF($AV1499="","",IF(AND($Z1499=0,COUNTIF('AR SALES'!$L$2:$L$2501,$L1499)=0),"YES",""))</f>
        <v/>
      </c>
      <c r="AZ1499" s="2">
        <f>IF($AV1499="","",IFERROR(VLOOKUP($AU1499,CODES!$A:$B,2,FALSE),"NO CODE"))</f>
        <v/>
      </c>
      <c r="BA1499" s="2">
        <f>IF(""&amp;$F1499&lt;&gt;"4","",IF($AY1499="YES","",IF(ROUND(SUMIFS($AE$2:$AE$4001,$L$2:$L$4001,$L1499,$F$2:$F$4001,"4")-SUMIFS('AR SALES'!$Y$2:$Y$2501,'AR SALES'!$L$2:$L$2501,$L1499,'AR SALES'!$AD$2:$AD$2501,"OFF"),2)=0,"","STALE")))</f>
        <v/>
      </c>
      <c r="BB1499" s="2">
        <f>IF(OR(""&amp;$F1499="2",""&amp;$F1499="4",""&amp;$F1499="G",""&amp;$F1499="H"),IF($AY1499="YES","",IF($AB1499&lt;&gt;0,"",IF(COUNTIFS('AR SALES'!$L$2:$L$2501,$L1499,'AR SALES'!$AD$2:$AD$2501,IF(""&amp;$F1499="4","OFF","ON"),'AR SALES'!$AF$2:$AF$2501,"Y")&gt;0,"","NO EXEMPTION"))),"")</f>
        <v/>
      </c>
    </row>
    <row r="1500">
      <c r="AT1500" s="2">
        <f>IF($L1500="","",IFERROR(INDEX('AR SALES'!$H$2:$H$2501,MATCH(""&amp;$L1500,'AR SALES'!$AE$2:$AE$2501,0)),""))</f>
        <v/>
      </c>
      <c r="AU1500" s="2">
        <f>IF($L1500="","",IF($A1500&lt;&gt;"GA","",IF($E1500="FULTON",IF(ISNUMBER(SEARCH("COLLEGE PARK",$AT1500)),"FULTON (COLLEGE PARK)",IF(ISNUMBER(SEARCH("HAPEVILLE",$AT1500)),"FULTON (HAPEVILLE)",IF(ISNUMBER(SEARCH("EAST POINT",$AT1500)),"FULTON (EAST POINT)",IF(ISNUMBER(SEARCH("ATLANTA",$AT1500)),"FULTON (ATL LIMITS)","FULTON")))),IF($E1500="DEKALB",IF(ISNUMBER(SEARCH("ATLANTA",$AT1500)),"DEKALB (ATL LIMITS)","DEKALB"),IF(AND($E1500="CLAYTON",ISNUMBER(SEARCH("COLLEGE PARK",$AT1500))),"CLAYTON (COLLEGE PARK)",$E1500)))))</f>
        <v/>
      </c>
      <c r="AV1500" s="2">
        <f>IF($L1500="","",IF(""&amp;$F1500="2","DIESEL",IF(OR(""&amp;$F1500="G",""&amp;$F1500="H"),"GAS","")))</f>
        <v/>
      </c>
      <c r="AW1500" s="2">
        <f>IF($AV1500="","",$R1500)</f>
        <v/>
      </c>
      <c r="AX1500" s="2">
        <f>IF($AV1500="","",IF($AB1500=0,$R1500,0))</f>
        <v/>
      </c>
      <c r="AY1500" s="2">
        <f>IF($AV1500="","",IF(AND($Z1500=0,COUNTIF('AR SALES'!$L$2:$L$2501,$L1500)=0),"YES",""))</f>
        <v/>
      </c>
      <c r="AZ1500" s="2">
        <f>IF($AV1500="","",IFERROR(VLOOKUP($AU1500,CODES!$A:$B,2,FALSE),"NO CODE"))</f>
        <v/>
      </c>
      <c r="BA1500" s="2">
        <f>IF(""&amp;$F1500&lt;&gt;"4","",IF($AY1500="YES","",IF(ROUND(SUMIFS($AE$2:$AE$4001,$L$2:$L$4001,$L1500,$F$2:$F$4001,"4")-SUMIFS('AR SALES'!$Y$2:$Y$2501,'AR SALES'!$L$2:$L$2501,$L1500,'AR SALES'!$AD$2:$AD$2501,"OFF"),2)=0,"","STALE")))</f>
        <v/>
      </c>
      <c r="BB1500" s="2">
        <f>IF(OR(""&amp;$F1500="2",""&amp;$F1500="4",""&amp;$F1500="G",""&amp;$F1500="H"),IF($AY1500="YES","",IF($AB1500&lt;&gt;0,"",IF(COUNTIFS('AR SALES'!$L$2:$L$2501,$L1500,'AR SALES'!$AD$2:$AD$2501,IF(""&amp;$F1500="4","OFF","ON"),'AR SALES'!$AF$2:$AF$2501,"Y")&gt;0,"","NO EXEMPTION"))),"")</f>
        <v/>
      </c>
    </row>
    <row r="1501">
      <c r="AT1501" s="2">
        <f>IF($L1501="","",IFERROR(INDEX('AR SALES'!$H$2:$H$2501,MATCH(""&amp;$L1501,'AR SALES'!$AE$2:$AE$2501,0)),""))</f>
        <v/>
      </c>
      <c r="AU1501" s="2">
        <f>IF($L1501="","",IF($A1501&lt;&gt;"GA","",IF($E1501="FULTON",IF(ISNUMBER(SEARCH("COLLEGE PARK",$AT1501)),"FULTON (COLLEGE PARK)",IF(ISNUMBER(SEARCH("HAPEVILLE",$AT1501)),"FULTON (HAPEVILLE)",IF(ISNUMBER(SEARCH("EAST POINT",$AT1501)),"FULTON (EAST POINT)",IF(ISNUMBER(SEARCH("ATLANTA",$AT1501)),"FULTON (ATL LIMITS)","FULTON")))),IF($E1501="DEKALB",IF(ISNUMBER(SEARCH("ATLANTA",$AT1501)),"DEKALB (ATL LIMITS)","DEKALB"),IF(AND($E1501="CLAYTON",ISNUMBER(SEARCH("COLLEGE PARK",$AT1501))),"CLAYTON (COLLEGE PARK)",$E1501)))))</f>
        <v/>
      </c>
      <c r="AV1501" s="2">
        <f>IF($L1501="","",IF(""&amp;$F1501="2","DIESEL",IF(OR(""&amp;$F1501="G",""&amp;$F1501="H"),"GAS","")))</f>
        <v/>
      </c>
      <c r="AW1501" s="2">
        <f>IF($AV1501="","",$R1501)</f>
        <v/>
      </c>
      <c r="AX1501" s="2">
        <f>IF($AV1501="","",IF($AB1501=0,$R1501,0))</f>
        <v/>
      </c>
      <c r="AY1501" s="2">
        <f>IF($AV1501="","",IF(AND($Z1501=0,COUNTIF('AR SALES'!$L$2:$L$2501,$L1501)=0),"YES",""))</f>
        <v/>
      </c>
      <c r="AZ1501" s="2">
        <f>IF($AV1501="","",IFERROR(VLOOKUP($AU1501,CODES!$A:$B,2,FALSE),"NO CODE"))</f>
        <v/>
      </c>
      <c r="BA1501" s="2">
        <f>IF(""&amp;$F1501&lt;&gt;"4","",IF($AY1501="YES","",IF(ROUND(SUMIFS($AE$2:$AE$4001,$L$2:$L$4001,$L1501,$F$2:$F$4001,"4")-SUMIFS('AR SALES'!$Y$2:$Y$2501,'AR SALES'!$L$2:$L$2501,$L1501,'AR SALES'!$AD$2:$AD$2501,"OFF"),2)=0,"","STALE")))</f>
        <v/>
      </c>
      <c r="BB1501" s="2">
        <f>IF(OR(""&amp;$F1501="2",""&amp;$F1501="4",""&amp;$F1501="G",""&amp;$F1501="H"),IF($AY1501="YES","",IF($AB1501&lt;&gt;0,"",IF(COUNTIFS('AR SALES'!$L$2:$L$2501,$L1501,'AR SALES'!$AD$2:$AD$2501,IF(""&amp;$F1501="4","OFF","ON"),'AR SALES'!$AF$2:$AF$2501,"Y")&gt;0,"","NO EXEMPTION"))),"")</f>
        <v/>
      </c>
    </row>
    <row r="1502">
      <c r="AT1502" s="2">
        <f>IF($L1502="","",IFERROR(INDEX('AR SALES'!$H$2:$H$2501,MATCH(""&amp;$L1502,'AR SALES'!$AE$2:$AE$2501,0)),""))</f>
        <v/>
      </c>
      <c r="AU1502" s="2">
        <f>IF($L1502="","",IF($A1502&lt;&gt;"GA","",IF($E1502="FULTON",IF(ISNUMBER(SEARCH("COLLEGE PARK",$AT1502)),"FULTON (COLLEGE PARK)",IF(ISNUMBER(SEARCH("HAPEVILLE",$AT1502)),"FULTON (HAPEVILLE)",IF(ISNUMBER(SEARCH("EAST POINT",$AT1502)),"FULTON (EAST POINT)",IF(ISNUMBER(SEARCH("ATLANTA",$AT1502)),"FULTON (ATL LIMITS)","FULTON")))),IF($E1502="DEKALB",IF(ISNUMBER(SEARCH("ATLANTA",$AT1502)),"DEKALB (ATL LIMITS)","DEKALB"),IF(AND($E1502="CLAYTON",ISNUMBER(SEARCH("COLLEGE PARK",$AT1502))),"CLAYTON (COLLEGE PARK)",$E1502)))))</f>
        <v/>
      </c>
      <c r="AV1502" s="2">
        <f>IF($L1502="","",IF(""&amp;$F1502="2","DIESEL",IF(OR(""&amp;$F1502="G",""&amp;$F1502="H"),"GAS","")))</f>
        <v/>
      </c>
      <c r="AW1502" s="2">
        <f>IF($AV1502="","",$R1502)</f>
        <v/>
      </c>
      <c r="AX1502" s="2">
        <f>IF($AV1502="","",IF($AB1502=0,$R1502,0))</f>
        <v/>
      </c>
      <c r="AY1502" s="2">
        <f>IF($AV1502="","",IF(AND($Z1502=0,COUNTIF('AR SALES'!$L$2:$L$2501,$L1502)=0),"YES",""))</f>
        <v/>
      </c>
      <c r="AZ1502" s="2">
        <f>IF($AV1502="","",IFERROR(VLOOKUP($AU1502,CODES!$A:$B,2,FALSE),"NO CODE"))</f>
        <v/>
      </c>
      <c r="BA1502" s="2">
        <f>IF(""&amp;$F1502&lt;&gt;"4","",IF($AY1502="YES","",IF(ROUND(SUMIFS($AE$2:$AE$4001,$L$2:$L$4001,$L1502,$F$2:$F$4001,"4")-SUMIFS('AR SALES'!$Y$2:$Y$2501,'AR SALES'!$L$2:$L$2501,$L1502,'AR SALES'!$AD$2:$AD$2501,"OFF"),2)=0,"","STALE")))</f>
        <v/>
      </c>
      <c r="BB1502" s="2">
        <f>IF(OR(""&amp;$F1502="2",""&amp;$F1502="4",""&amp;$F1502="G",""&amp;$F1502="H"),IF($AY1502="YES","",IF($AB1502&lt;&gt;0,"",IF(COUNTIFS('AR SALES'!$L$2:$L$2501,$L1502,'AR SALES'!$AD$2:$AD$2501,IF(""&amp;$F1502="4","OFF","ON"),'AR SALES'!$AF$2:$AF$2501,"Y")&gt;0,"","NO EXEMPTION"))),"")</f>
        <v/>
      </c>
    </row>
    <row r="1503">
      <c r="AT1503" s="2">
        <f>IF($L1503="","",IFERROR(INDEX('AR SALES'!$H$2:$H$2501,MATCH(""&amp;$L1503,'AR SALES'!$AE$2:$AE$2501,0)),""))</f>
        <v/>
      </c>
      <c r="AU1503" s="2">
        <f>IF($L1503="","",IF($A1503&lt;&gt;"GA","",IF($E1503="FULTON",IF(ISNUMBER(SEARCH("COLLEGE PARK",$AT1503)),"FULTON (COLLEGE PARK)",IF(ISNUMBER(SEARCH("HAPEVILLE",$AT1503)),"FULTON (HAPEVILLE)",IF(ISNUMBER(SEARCH("EAST POINT",$AT1503)),"FULTON (EAST POINT)",IF(ISNUMBER(SEARCH("ATLANTA",$AT1503)),"FULTON (ATL LIMITS)","FULTON")))),IF($E1503="DEKALB",IF(ISNUMBER(SEARCH("ATLANTA",$AT1503)),"DEKALB (ATL LIMITS)","DEKALB"),IF(AND($E1503="CLAYTON",ISNUMBER(SEARCH("COLLEGE PARK",$AT1503))),"CLAYTON (COLLEGE PARK)",$E1503)))))</f>
        <v/>
      </c>
      <c r="AV1503" s="2">
        <f>IF($L1503="","",IF(""&amp;$F1503="2","DIESEL",IF(OR(""&amp;$F1503="G",""&amp;$F1503="H"),"GAS","")))</f>
        <v/>
      </c>
      <c r="AW1503" s="2">
        <f>IF($AV1503="","",$R1503)</f>
        <v/>
      </c>
      <c r="AX1503" s="2">
        <f>IF($AV1503="","",IF($AB1503=0,$R1503,0))</f>
        <v/>
      </c>
      <c r="AY1503" s="2">
        <f>IF($AV1503="","",IF(AND($Z1503=0,COUNTIF('AR SALES'!$L$2:$L$2501,$L1503)=0),"YES",""))</f>
        <v/>
      </c>
      <c r="AZ1503" s="2">
        <f>IF($AV1503="","",IFERROR(VLOOKUP($AU1503,CODES!$A:$B,2,FALSE),"NO CODE"))</f>
        <v/>
      </c>
      <c r="BA1503" s="2">
        <f>IF(""&amp;$F1503&lt;&gt;"4","",IF($AY1503="YES","",IF(ROUND(SUMIFS($AE$2:$AE$4001,$L$2:$L$4001,$L1503,$F$2:$F$4001,"4")-SUMIFS('AR SALES'!$Y$2:$Y$2501,'AR SALES'!$L$2:$L$2501,$L1503,'AR SALES'!$AD$2:$AD$2501,"OFF"),2)=0,"","STALE")))</f>
        <v/>
      </c>
      <c r="BB1503" s="2">
        <f>IF(OR(""&amp;$F1503="2",""&amp;$F1503="4",""&amp;$F1503="G",""&amp;$F1503="H"),IF($AY1503="YES","",IF($AB1503&lt;&gt;0,"",IF(COUNTIFS('AR SALES'!$L$2:$L$2501,$L1503,'AR SALES'!$AD$2:$AD$2501,IF(""&amp;$F1503="4","OFF","ON"),'AR SALES'!$AF$2:$AF$2501,"Y")&gt;0,"","NO EXEMPTION"))),"")</f>
        <v/>
      </c>
    </row>
    <row r="1504">
      <c r="AT1504" s="2">
        <f>IF($L1504="","",IFERROR(INDEX('AR SALES'!$H$2:$H$2501,MATCH(""&amp;$L1504,'AR SALES'!$AE$2:$AE$2501,0)),""))</f>
        <v/>
      </c>
      <c r="AU1504" s="2">
        <f>IF($L1504="","",IF($A1504&lt;&gt;"GA","",IF($E1504="FULTON",IF(ISNUMBER(SEARCH("COLLEGE PARK",$AT1504)),"FULTON (COLLEGE PARK)",IF(ISNUMBER(SEARCH("HAPEVILLE",$AT1504)),"FULTON (HAPEVILLE)",IF(ISNUMBER(SEARCH("EAST POINT",$AT1504)),"FULTON (EAST POINT)",IF(ISNUMBER(SEARCH("ATLANTA",$AT1504)),"FULTON (ATL LIMITS)","FULTON")))),IF($E1504="DEKALB",IF(ISNUMBER(SEARCH("ATLANTA",$AT1504)),"DEKALB (ATL LIMITS)","DEKALB"),IF(AND($E1504="CLAYTON",ISNUMBER(SEARCH("COLLEGE PARK",$AT1504))),"CLAYTON (COLLEGE PARK)",$E1504)))))</f>
        <v/>
      </c>
      <c r="AV1504" s="2">
        <f>IF($L1504="","",IF(""&amp;$F1504="2","DIESEL",IF(OR(""&amp;$F1504="G",""&amp;$F1504="H"),"GAS","")))</f>
        <v/>
      </c>
      <c r="AW1504" s="2">
        <f>IF($AV1504="","",$R1504)</f>
        <v/>
      </c>
      <c r="AX1504" s="2">
        <f>IF($AV1504="","",IF($AB1504=0,$R1504,0))</f>
        <v/>
      </c>
      <c r="AY1504" s="2">
        <f>IF($AV1504="","",IF(AND($Z1504=0,COUNTIF('AR SALES'!$L$2:$L$2501,$L1504)=0),"YES",""))</f>
        <v/>
      </c>
      <c r="AZ1504" s="2">
        <f>IF($AV1504="","",IFERROR(VLOOKUP($AU1504,CODES!$A:$B,2,FALSE),"NO CODE"))</f>
        <v/>
      </c>
      <c r="BA1504" s="2">
        <f>IF(""&amp;$F1504&lt;&gt;"4","",IF($AY1504="YES","",IF(ROUND(SUMIFS($AE$2:$AE$4001,$L$2:$L$4001,$L1504,$F$2:$F$4001,"4")-SUMIFS('AR SALES'!$Y$2:$Y$2501,'AR SALES'!$L$2:$L$2501,$L1504,'AR SALES'!$AD$2:$AD$2501,"OFF"),2)=0,"","STALE")))</f>
        <v/>
      </c>
      <c r="BB1504" s="2">
        <f>IF(OR(""&amp;$F1504="2",""&amp;$F1504="4",""&amp;$F1504="G",""&amp;$F1504="H"),IF($AY1504="YES","",IF($AB1504&lt;&gt;0,"",IF(COUNTIFS('AR SALES'!$L$2:$L$2501,$L1504,'AR SALES'!$AD$2:$AD$2501,IF(""&amp;$F1504="4","OFF","ON"),'AR SALES'!$AF$2:$AF$2501,"Y")&gt;0,"","NO EXEMPTION"))),"")</f>
        <v/>
      </c>
    </row>
    <row r="1505">
      <c r="AT1505" s="2">
        <f>IF($L1505="","",IFERROR(INDEX('AR SALES'!$H$2:$H$2501,MATCH(""&amp;$L1505,'AR SALES'!$AE$2:$AE$2501,0)),""))</f>
        <v/>
      </c>
      <c r="AU1505" s="2">
        <f>IF($L1505="","",IF($A1505&lt;&gt;"GA","",IF($E1505="FULTON",IF(ISNUMBER(SEARCH("COLLEGE PARK",$AT1505)),"FULTON (COLLEGE PARK)",IF(ISNUMBER(SEARCH("HAPEVILLE",$AT1505)),"FULTON (HAPEVILLE)",IF(ISNUMBER(SEARCH("EAST POINT",$AT1505)),"FULTON (EAST POINT)",IF(ISNUMBER(SEARCH("ATLANTA",$AT1505)),"FULTON (ATL LIMITS)","FULTON")))),IF($E1505="DEKALB",IF(ISNUMBER(SEARCH("ATLANTA",$AT1505)),"DEKALB (ATL LIMITS)","DEKALB"),IF(AND($E1505="CLAYTON",ISNUMBER(SEARCH("COLLEGE PARK",$AT1505))),"CLAYTON (COLLEGE PARK)",$E1505)))))</f>
        <v/>
      </c>
      <c r="AV1505" s="2">
        <f>IF($L1505="","",IF(""&amp;$F1505="2","DIESEL",IF(OR(""&amp;$F1505="G",""&amp;$F1505="H"),"GAS","")))</f>
        <v/>
      </c>
      <c r="AW1505" s="2">
        <f>IF($AV1505="","",$R1505)</f>
        <v/>
      </c>
      <c r="AX1505" s="2">
        <f>IF($AV1505="","",IF($AB1505=0,$R1505,0))</f>
        <v/>
      </c>
      <c r="AY1505" s="2">
        <f>IF($AV1505="","",IF(AND($Z1505=0,COUNTIF('AR SALES'!$L$2:$L$2501,$L1505)=0),"YES",""))</f>
        <v/>
      </c>
      <c r="AZ1505" s="2">
        <f>IF($AV1505="","",IFERROR(VLOOKUP($AU1505,CODES!$A:$B,2,FALSE),"NO CODE"))</f>
        <v/>
      </c>
      <c r="BA1505" s="2">
        <f>IF(""&amp;$F1505&lt;&gt;"4","",IF($AY1505="YES","",IF(ROUND(SUMIFS($AE$2:$AE$4001,$L$2:$L$4001,$L1505,$F$2:$F$4001,"4")-SUMIFS('AR SALES'!$Y$2:$Y$2501,'AR SALES'!$L$2:$L$2501,$L1505,'AR SALES'!$AD$2:$AD$2501,"OFF"),2)=0,"","STALE")))</f>
        <v/>
      </c>
      <c r="BB1505" s="2">
        <f>IF(OR(""&amp;$F1505="2",""&amp;$F1505="4",""&amp;$F1505="G",""&amp;$F1505="H"),IF($AY1505="YES","",IF($AB1505&lt;&gt;0,"",IF(COUNTIFS('AR SALES'!$L$2:$L$2501,$L1505,'AR SALES'!$AD$2:$AD$2501,IF(""&amp;$F1505="4","OFF","ON"),'AR SALES'!$AF$2:$AF$2501,"Y")&gt;0,"","NO EXEMPTION"))),"")</f>
        <v/>
      </c>
    </row>
    <row r="1506">
      <c r="AT1506" s="2">
        <f>IF($L1506="","",IFERROR(INDEX('AR SALES'!$H$2:$H$2501,MATCH(""&amp;$L1506,'AR SALES'!$AE$2:$AE$2501,0)),""))</f>
        <v/>
      </c>
      <c r="AU1506" s="2">
        <f>IF($L1506="","",IF($A1506&lt;&gt;"GA","",IF($E1506="FULTON",IF(ISNUMBER(SEARCH("COLLEGE PARK",$AT1506)),"FULTON (COLLEGE PARK)",IF(ISNUMBER(SEARCH("HAPEVILLE",$AT1506)),"FULTON (HAPEVILLE)",IF(ISNUMBER(SEARCH("EAST POINT",$AT1506)),"FULTON (EAST POINT)",IF(ISNUMBER(SEARCH("ATLANTA",$AT1506)),"FULTON (ATL LIMITS)","FULTON")))),IF($E1506="DEKALB",IF(ISNUMBER(SEARCH("ATLANTA",$AT1506)),"DEKALB (ATL LIMITS)","DEKALB"),IF(AND($E1506="CLAYTON",ISNUMBER(SEARCH("COLLEGE PARK",$AT1506))),"CLAYTON (COLLEGE PARK)",$E1506)))))</f>
        <v/>
      </c>
      <c r="AV1506" s="2">
        <f>IF($L1506="","",IF(""&amp;$F1506="2","DIESEL",IF(OR(""&amp;$F1506="G",""&amp;$F1506="H"),"GAS","")))</f>
        <v/>
      </c>
      <c r="AW1506" s="2">
        <f>IF($AV1506="","",$R1506)</f>
        <v/>
      </c>
      <c r="AX1506" s="2">
        <f>IF($AV1506="","",IF($AB1506=0,$R1506,0))</f>
        <v/>
      </c>
      <c r="AY1506" s="2">
        <f>IF($AV1506="","",IF(AND($Z1506=0,COUNTIF('AR SALES'!$L$2:$L$2501,$L1506)=0),"YES",""))</f>
        <v/>
      </c>
      <c r="AZ1506" s="2">
        <f>IF($AV1506="","",IFERROR(VLOOKUP($AU1506,CODES!$A:$B,2,FALSE),"NO CODE"))</f>
        <v/>
      </c>
      <c r="BA1506" s="2">
        <f>IF(""&amp;$F1506&lt;&gt;"4","",IF($AY1506="YES","",IF(ROUND(SUMIFS($AE$2:$AE$4001,$L$2:$L$4001,$L1506,$F$2:$F$4001,"4")-SUMIFS('AR SALES'!$Y$2:$Y$2501,'AR SALES'!$L$2:$L$2501,$L1506,'AR SALES'!$AD$2:$AD$2501,"OFF"),2)=0,"","STALE")))</f>
        <v/>
      </c>
      <c r="BB1506" s="2">
        <f>IF(OR(""&amp;$F1506="2",""&amp;$F1506="4",""&amp;$F1506="G",""&amp;$F1506="H"),IF($AY1506="YES","",IF($AB1506&lt;&gt;0,"",IF(COUNTIFS('AR SALES'!$L$2:$L$2501,$L1506,'AR SALES'!$AD$2:$AD$2501,IF(""&amp;$F1506="4","OFF","ON"),'AR SALES'!$AF$2:$AF$2501,"Y")&gt;0,"","NO EXEMPTION"))),"")</f>
        <v/>
      </c>
    </row>
    <row r="1507">
      <c r="AT1507" s="2">
        <f>IF($L1507="","",IFERROR(INDEX('AR SALES'!$H$2:$H$2501,MATCH(""&amp;$L1507,'AR SALES'!$AE$2:$AE$2501,0)),""))</f>
        <v/>
      </c>
      <c r="AU1507" s="2">
        <f>IF($L1507="","",IF($A1507&lt;&gt;"GA","",IF($E1507="FULTON",IF(ISNUMBER(SEARCH("COLLEGE PARK",$AT1507)),"FULTON (COLLEGE PARK)",IF(ISNUMBER(SEARCH("HAPEVILLE",$AT1507)),"FULTON (HAPEVILLE)",IF(ISNUMBER(SEARCH("EAST POINT",$AT1507)),"FULTON (EAST POINT)",IF(ISNUMBER(SEARCH("ATLANTA",$AT1507)),"FULTON (ATL LIMITS)","FULTON")))),IF($E1507="DEKALB",IF(ISNUMBER(SEARCH("ATLANTA",$AT1507)),"DEKALB (ATL LIMITS)","DEKALB"),IF(AND($E1507="CLAYTON",ISNUMBER(SEARCH("COLLEGE PARK",$AT1507))),"CLAYTON (COLLEGE PARK)",$E1507)))))</f>
        <v/>
      </c>
      <c r="AV1507" s="2">
        <f>IF($L1507="","",IF(""&amp;$F1507="2","DIESEL",IF(OR(""&amp;$F1507="G",""&amp;$F1507="H"),"GAS","")))</f>
        <v/>
      </c>
      <c r="AW1507" s="2">
        <f>IF($AV1507="","",$R1507)</f>
        <v/>
      </c>
      <c r="AX1507" s="2">
        <f>IF($AV1507="","",IF($AB1507=0,$R1507,0))</f>
        <v/>
      </c>
      <c r="AY1507" s="2">
        <f>IF($AV1507="","",IF(AND($Z1507=0,COUNTIF('AR SALES'!$L$2:$L$2501,$L1507)=0),"YES",""))</f>
        <v/>
      </c>
      <c r="AZ1507" s="2">
        <f>IF($AV1507="","",IFERROR(VLOOKUP($AU1507,CODES!$A:$B,2,FALSE),"NO CODE"))</f>
        <v/>
      </c>
      <c r="BA1507" s="2">
        <f>IF(""&amp;$F1507&lt;&gt;"4","",IF($AY1507="YES","",IF(ROUND(SUMIFS($AE$2:$AE$4001,$L$2:$L$4001,$L1507,$F$2:$F$4001,"4")-SUMIFS('AR SALES'!$Y$2:$Y$2501,'AR SALES'!$L$2:$L$2501,$L1507,'AR SALES'!$AD$2:$AD$2501,"OFF"),2)=0,"","STALE")))</f>
        <v/>
      </c>
      <c r="BB1507" s="2">
        <f>IF(OR(""&amp;$F1507="2",""&amp;$F1507="4",""&amp;$F1507="G",""&amp;$F1507="H"),IF($AY1507="YES","",IF($AB1507&lt;&gt;0,"",IF(COUNTIFS('AR SALES'!$L$2:$L$2501,$L1507,'AR SALES'!$AD$2:$AD$2501,IF(""&amp;$F1507="4","OFF","ON"),'AR SALES'!$AF$2:$AF$2501,"Y")&gt;0,"","NO EXEMPTION"))),"")</f>
        <v/>
      </c>
    </row>
    <row r="1508">
      <c r="AT1508" s="2">
        <f>IF($L1508="","",IFERROR(INDEX('AR SALES'!$H$2:$H$2501,MATCH(""&amp;$L1508,'AR SALES'!$AE$2:$AE$2501,0)),""))</f>
        <v/>
      </c>
      <c r="AU1508" s="2">
        <f>IF($L1508="","",IF($A1508&lt;&gt;"GA","",IF($E1508="FULTON",IF(ISNUMBER(SEARCH("COLLEGE PARK",$AT1508)),"FULTON (COLLEGE PARK)",IF(ISNUMBER(SEARCH("HAPEVILLE",$AT1508)),"FULTON (HAPEVILLE)",IF(ISNUMBER(SEARCH("EAST POINT",$AT1508)),"FULTON (EAST POINT)",IF(ISNUMBER(SEARCH("ATLANTA",$AT1508)),"FULTON (ATL LIMITS)","FULTON")))),IF($E1508="DEKALB",IF(ISNUMBER(SEARCH("ATLANTA",$AT1508)),"DEKALB (ATL LIMITS)","DEKALB"),IF(AND($E1508="CLAYTON",ISNUMBER(SEARCH("COLLEGE PARK",$AT1508))),"CLAYTON (COLLEGE PARK)",$E1508)))))</f>
        <v/>
      </c>
      <c r="AV1508" s="2">
        <f>IF($L1508="","",IF(""&amp;$F1508="2","DIESEL",IF(OR(""&amp;$F1508="G",""&amp;$F1508="H"),"GAS","")))</f>
        <v/>
      </c>
      <c r="AW1508" s="2">
        <f>IF($AV1508="","",$R1508)</f>
        <v/>
      </c>
      <c r="AX1508" s="2">
        <f>IF($AV1508="","",IF($AB1508=0,$R1508,0))</f>
        <v/>
      </c>
      <c r="AY1508" s="2">
        <f>IF($AV1508="","",IF(AND($Z1508=0,COUNTIF('AR SALES'!$L$2:$L$2501,$L1508)=0),"YES",""))</f>
        <v/>
      </c>
      <c r="AZ1508" s="2">
        <f>IF($AV1508="","",IFERROR(VLOOKUP($AU1508,CODES!$A:$B,2,FALSE),"NO CODE"))</f>
        <v/>
      </c>
      <c r="BA1508" s="2">
        <f>IF(""&amp;$F1508&lt;&gt;"4","",IF($AY1508="YES","",IF(ROUND(SUMIFS($AE$2:$AE$4001,$L$2:$L$4001,$L1508,$F$2:$F$4001,"4")-SUMIFS('AR SALES'!$Y$2:$Y$2501,'AR SALES'!$L$2:$L$2501,$L1508,'AR SALES'!$AD$2:$AD$2501,"OFF"),2)=0,"","STALE")))</f>
        <v/>
      </c>
      <c r="BB1508" s="2">
        <f>IF(OR(""&amp;$F1508="2",""&amp;$F1508="4",""&amp;$F1508="G",""&amp;$F1508="H"),IF($AY1508="YES","",IF($AB1508&lt;&gt;0,"",IF(COUNTIFS('AR SALES'!$L$2:$L$2501,$L1508,'AR SALES'!$AD$2:$AD$2501,IF(""&amp;$F1508="4","OFF","ON"),'AR SALES'!$AF$2:$AF$2501,"Y")&gt;0,"","NO EXEMPTION"))),"")</f>
        <v/>
      </c>
    </row>
    <row r="1509">
      <c r="AT1509" s="2">
        <f>IF($L1509="","",IFERROR(INDEX('AR SALES'!$H$2:$H$2501,MATCH(""&amp;$L1509,'AR SALES'!$AE$2:$AE$2501,0)),""))</f>
        <v/>
      </c>
      <c r="AU1509" s="2">
        <f>IF($L1509="","",IF($A1509&lt;&gt;"GA","",IF($E1509="FULTON",IF(ISNUMBER(SEARCH("COLLEGE PARK",$AT1509)),"FULTON (COLLEGE PARK)",IF(ISNUMBER(SEARCH("HAPEVILLE",$AT1509)),"FULTON (HAPEVILLE)",IF(ISNUMBER(SEARCH("EAST POINT",$AT1509)),"FULTON (EAST POINT)",IF(ISNUMBER(SEARCH("ATLANTA",$AT1509)),"FULTON (ATL LIMITS)","FULTON")))),IF($E1509="DEKALB",IF(ISNUMBER(SEARCH("ATLANTA",$AT1509)),"DEKALB (ATL LIMITS)","DEKALB"),IF(AND($E1509="CLAYTON",ISNUMBER(SEARCH("COLLEGE PARK",$AT1509))),"CLAYTON (COLLEGE PARK)",$E1509)))))</f>
        <v/>
      </c>
      <c r="AV1509" s="2">
        <f>IF($L1509="","",IF(""&amp;$F1509="2","DIESEL",IF(OR(""&amp;$F1509="G",""&amp;$F1509="H"),"GAS","")))</f>
        <v/>
      </c>
      <c r="AW1509" s="2">
        <f>IF($AV1509="","",$R1509)</f>
        <v/>
      </c>
      <c r="AX1509" s="2">
        <f>IF($AV1509="","",IF($AB1509=0,$R1509,0))</f>
        <v/>
      </c>
      <c r="AY1509" s="2">
        <f>IF($AV1509="","",IF(AND($Z1509=0,COUNTIF('AR SALES'!$L$2:$L$2501,$L1509)=0),"YES",""))</f>
        <v/>
      </c>
      <c r="AZ1509" s="2">
        <f>IF($AV1509="","",IFERROR(VLOOKUP($AU1509,CODES!$A:$B,2,FALSE),"NO CODE"))</f>
        <v/>
      </c>
      <c r="BA1509" s="2">
        <f>IF(""&amp;$F1509&lt;&gt;"4","",IF($AY1509="YES","",IF(ROUND(SUMIFS($AE$2:$AE$4001,$L$2:$L$4001,$L1509,$F$2:$F$4001,"4")-SUMIFS('AR SALES'!$Y$2:$Y$2501,'AR SALES'!$L$2:$L$2501,$L1509,'AR SALES'!$AD$2:$AD$2501,"OFF"),2)=0,"","STALE")))</f>
        <v/>
      </c>
      <c r="BB1509" s="2">
        <f>IF(OR(""&amp;$F1509="2",""&amp;$F1509="4",""&amp;$F1509="G",""&amp;$F1509="H"),IF($AY1509="YES","",IF($AB1509&lt;&gt;0,"",IF(COUNTIFS('AR SALES'!$L$2:$L$2501,$L1509,'AR SALES'!$AD$2:$AD$2501,IF(""&amp;$F1509="4","OFF","ON"),'AR SALES'!$AF$2:$AF$2501,"Y")&gt;0,"","NO EXEMPTION"))),"")</f>
        <v/>
      </c>
    </row>
    <row r="1510">
      <c r="AT1510" s="2">
        <f>IF($L1510="","",IFERROR(INDEX('AR SALES'!$H$2:$H$2501,MATCH(""&amp;$L1510,'AR SALES'!$AE$2:$AE$2501,0)),""))</f>
        <v/>
      </c>
      <c r="AU1510" s="2">
        <f>IF($L1510="","",IF($A1510&lt;&gt;"GA","",IF($E1510="FULTON",IF(ISNUMBER(SEARCH("COLLEGE PARK",$AT1510)),"FULTON (COLLEGE PARK)",IF(ISNUMBER(SEARCH("HAPEVILLE",$AT1510)),"FULTON (HAPEVILLE)",IF(ISNUMBER(SEARCH("EAST POINT",$AT1510)),"FULTON (EAST POINT)",IF(ISNUMBER(SEARCH("ATLANTA",$AT1510)),"FULTON (ATL LIMITS)","FULTON")))),IF($E1510="DEKALB",IF(ISNUMBER(SEARCH("ATLANTA",$AT1510)),"DEKALB (ATL LIMITS)","DEKALB"),IF(AND($E1510="CLAYTON",ISNUMBER(SEARCH("COLLEGE PARK",$AT1510))),"CLAYTON (COLLEGE PARK)",$E1510)))))</f>
        <v/>
      </c>
      <c r="AV1510" s="2">
        <f>IF($L1510="","",IF(""&amp;$F1510="2","DIESEL",IF(OR(""&amp;$F1510="G",""&amp;$F1510="H"),"GAS","")))</f>
        <v/>
      </c>
      <c r="AW1510" s="2">
        <f>IF($AV1510="","",$R1510)</f>
        <v/>
      </c>
      <c r="AX1510" s="2">
        <f>IF($AV1510="","",IF($AB1510=0,$R1510,0))</f>
        <v/>
      </c>
      <c r="AY1510" s="2">
        <f>IF($AV1510="","",IF(AND($Z1510=0,COUNTIF('AR SALES'!$L$2:$L$2501,$L1510)=0),"YES",""))</f>
        <v/>
      </c>
      <c r="AZ1510" s="2">
        <f>IF($AV1510="","",IFERROR(VLOOKUP($AU1510,CODES!$A:$B,2,FALSE),"NO CODE"))</f>
        <v/>
      </c>
      <c r="BA1510" s="2">
        <f>IF(""&amp;$F1510&lt;&gt;"4","",IF($AY1510="YES","",IF(ROUND(SUMIFS($AE$2:$AE$4001,$L$2:$L$4001,$L1510,$F$2:$F$4001,"4")-SUMIFS('AR SALES'!$Y$2:$Y$2501,'AR SALES'!$L$2:$L$2501,$L1510,'AR SALES'!$AD$2:$AD$2501,"OFF"),2)=0,"","STALE")))</f>
        <v/>
      </c>
      <c r="BB1510" s="2">
        <f>IF(OR(""&amp;$F1510="2",""&amp;$F1510="4",""&amp;$F1510="G",""&amp;$F1510="H"),IF($AY1510="YES","",IF($AB1510&lt;&gt;0,"",IF(COUNTIFS('AR SALES'!$L$2:$L$2501,$L1510,'AR SALES'!$AD$2:$AD$2501,IF(""&amp;$F1510="4","OFF","ON"),'AR SALES'!$AF$2:$AF$2501,"Y")&gt;0,"","NO EXEMPTION"))),"")</f>
        <v/>
      </c>
    </row>
    <row r="1511">
      <c r="AT1511" s="2">
        <f>IF($L1511="","",IFERROR(INDEX('AR SALES'!$H$2:$H$2501,MATCH(""&amp;$L1511,'AR SALES'!$AE$2:$AE$2501,0)),""))</f>
        <v/>
      </c>
      <c r="AU1511" s="2">
        <f>IF($L1511="","",IF($A1511&lt;&gt;"GA","",IF($E1511="FULTON",IF(ISNUMBER(SEARCH("COLLEGE PARK",$AT1511)),"FULTON (COLLEGE PARK)",IF(ISNUMBER(SEARCH("HAPEVILLE",$AT1511)),"FULTON (HAPEVILLE)",IF(ISNUMBER(SEARCH("EAST POINT",$AT1511)),"FULTON (EAST POINT)",IF(ISNUMBER(SEARCH("ATLANTA",$AT1511)),"FULTON (ATL LIMITS)","FULTON")))),IF($E1511="DEKALB",IF(ISNUMBER(SEARCH("ATLANTA",$AT1511)),"DEKALB (ATL LIMITS)","DEKALB"),IF(AND($E1511="CLAYTON",ISNUMBER(SEARCH("COLLEGE PARK",$AT1511))),"CLAYTON (COLLEGE PARK)",$E1511)))))</f>
        <v/>
      </c>
      <c r="AV1511" s="2">
        <f>IF($L1511="","",IF(""&amp;$F1511="2","DIESEL",IF(OR(""&amp;$F1511="G",""&amp;$F1511="H"),"GAS","")))</f>
        <v/>
      </c>
      <c r="AW1511" s="2">
        <f>IF($AV1511="","",$R1511)</f>
        <v/>
      </c>
      <c r="AX1511" s="2">
        <f>IF($AV1511="","",IF($AB1511=0,$R1511,0))</f>
        <v/>
      </c>
      <c r="AY1511" s="2">
        <f>IF($AV1511="","",IF(AND($Z1511=0,COUNTIF('AR SALES'!$L$2:$L$2501,$L1511)=0),"YES",""))</f>
        <v/>
      </c>
      <c r="AZ1511" s="2">
        <f>IF($AV1511="","",IFERROR(VLOOKUP($AU1511,CODES!$A:$B,2,FALSE),"NO CODE"))</f>
        <v/>
      </c>
      <c r="BA1511" s="2">
        <f>IF(""&amp;$F1511&lt;&gt;"4","",IF($AY1511="YES","",IF(ROUND(SUMIFS($AE$2:$AE$4001,$L$2:$L$4001,$L1511,$F$2:$F$4001,"4")-SUMIFS('AR SALES'!$Y$2:$Y$2501,'AR SALES'!$L$2:$L$2501,$L1511,'AR SALES'!$AD$2:$AD$2501,"OFF"),2)=0,"","STALE")))</f>
        <v/>
      </c>
      <c r="BB1511" s="2">
        <f>IF(OR(""&amp;$F1511="2",""&amp;$F1511="4",""&amp;$F1511="G",""&amp;$F1511="H"),IF($AY1511="YES","",IF($AB1511&lt;&gt;0,"",IF(COUNTIFS('AR SALES'!$L$2:$L$2501,$L1511,'AR SALES'!$AD$2:$AD$2501,IF(""&amp;$F1511="4","OFF","ON"),'AR SALES'!$AF$2:$AF$2501,"Y")&gt;0,"","NO EXEMPTION"))),"")</f>
        <v/>
      </c>
    </row>
    <row r="1512">
      <c r="AT1512" s="2">
        <f>IF($L1512="","",IFERROR(INDEX('AR SALES'!$H$2:$H$2501,MATCH(""&amp;$L1512,'AR SALES'!$AE$2:$AE$2501,0)),""))</f>
        <v/>
      </c>
      <c r="AU1512" s="2">
        <f>IF($L1512="","",IF($A1512&lt;&gt;"GA","",IF($E1512="FULTON",IF(ISNUMBER(SEARCH("COLLEGE PARK",$AT1512)),"FULTON (COLLEGE PARK)",IF(ISNUMBER(SEARCH("HAPEVILLE",$AT1512)),"FULTON (HAPEVILLE)",IF(ISNUMBER(SEARCH("EAST POINT",$AT1512)),"FULTON (EAST POINT)",IF(ISNUMBER(SEARCH("ATLANTA",$AT1512)),"FULTON (ATL LIMITS)","FULTON")))),IF($E1512="DEKALB",IF(ISNUMBER(SEARCH("ATLANTA",$AT1512)),"DEKALB (ATL LIMITS)","DEKALB"),IF(AND($E1512="CLAYTON",ISNUMBER(SEARCH("COLLEGE PARK",$AT1512))),"CLAYTON (COLLEGE PARK)",$E1512)))))</f>
        <v/>
      </c>
      <c r="AV1512" s="2">
        <f>IF($L1512="","",IF(""&amp;$F1512="2","DIESEL",IF(OR(""&amp;$F1512="G",""&amp;$F1512="H"),"GAS","")))</f>
        <v/>
      </c>
      <c r="AW1512" s="2">
        <f>IF($AV1512="","",$R1512)</f>
        <v/>
      </c>
      <c r="AX1512" s="2">
        <f>IF($AV1512="","",IF($AB1512=0,$R1512,0))</f>
        <v/>
      </c>
      <c r="AY1512" s="2">
        <f>IF($AV1512="","",IF(AND($Z1512=0,COUNTIF('AR SALES'!$L$2:$L$2501,$L1512)=0),"YES",""))</f>
        <v/>
      </c>
      <c r="AZ1512" s="2">
        <f>IF($AV1512="","",IFERROR(VLOOKUP($AU1512,CODES!$A:$B,2,FALSE),"NO CODE"))</f>
        <v/>
      </c>
      <c r="BA1512" s="2">
        <f>IF(""&amp;$F1512&lt;&gt;"4","",IF($AY1512="YES","",IF(ROUND(SUMIFS($AE$2:$AE$4001,$L$2:$L$4001,$L1512,$F$2:$F$4001,"4")-SUMIFS('AR SALES'!$Y$2:$Y$2501,'AR SALES'!$L$2:$L$2501,$L1512,'AR SALES'!$AD$2:$AD$2501,"OFF"),2)=0,"","STALE")))</f>
        <v/>
      </c>
      <c r="BB1512" s="2">
        <f>IF(OR(""&amp;$F1512="2",""&amp;$F1512="4",""&amp;$F1512="G",""&amp;$F1512="H"),IF($AY1512="YES","",IF($AB1512&lt;&gt;0,"",IF(COUNTIFS('AR SALES'!$L$2:$L$2501,$L1512,'AR SALES'!$AD$2:$AD$2501,IF(""&amp;$F1512="4","OFF","ON"),'AR SALES'!$AF$2:$AF$2501,"Y")&gt;0,"","NO EXEMPTION"))),"")</f>
        <v/>
      </c>
    </row>
    <row r="1513">
      <c r="AT1513" s="2">
        <f>IF($L1513="","",IFERROR(INDEX('AR SALES'!$H$2:$H$2501,MATCH(""&amp;$L1513,'AR SALES'!$AE$2:$AE$2501,0)),""))</f>
        <v/>
      </c>
      <c r="AU1513" s="2">
        <f>IF($L1513="","",IF($A1513&lt;&gt;"GA","",IF($E1513="FULTON",IF(ISNUMBER(SEARCH("COLLEGE PARK",$AT1513)),"FULTON (COLLEGE PARK)",IF(ISNUMBER(SEARCH("HAPEVILLE",$AT1513)),"FULTON (HAPEVILLE)",IF(ISNUMBER(SEARCH("EAST POINT",$AT1513)),"FULTON (EAST POINT)",IF(ISNUMBER(SEARCH("ATLANTA",$AT1513)),"FULTON (ATL LIMITS)","FULTON")))),IF($E1513="DEKALB",IF(ISNUMBER(SEARCH("ATLANTA",$AT1513)),"DEKALB (ATL LIMITS)","DEKALB"),IF(AND($E1513="CLAYTON",ISNUMBER(SEARCH("COLLEGE PARK",$AT1513))),"CLAYTON (COLLEGE PARK)",$E1513)))))</f>
        <v/>
      </c>
      <c r="AV1513" s="2">
        <f>IF($L1513="","",IF(""&amp;$F1513="2","DIESEL",IF(OR(""&amp;$F1513="G",""&amp;$F1513="H"),"GAS","")))</f>
        <v/>
      </c>
      <c r="AW1513" s="2">
        <f>IF($AV1513="","",$R1513)</f>
        <v/>
      </c>
      <c r="AX1513" s="2">
        <f>IF($AV1513="","",IF($AB1513=0,$R1513,0))</f>
        <v/>
      </c>
      <c r="AY1513" s="2">
        <f>IF($AV1513="","",IF(AND($Z1513=0,COUNTIF('AR SALES'!$L$2:$L$2501,$L1513)=0),"YES",""))</f>
        <v/>
      </c>
      <c r="AZ1513" s="2">
        <f>IF($AV1513="","",IFERROR(VLOOKUP($AU1513,CODES!$A:$B,2,FALSE),"NO CODE"))</f>
        <v/>
      </c>
      <c r="BA1513" s="2">
        <f>IF(""&amp;$F1513&lt;&gt;"4","",IF($AY1513="YES","",IF(ROUND(SUMIFS($AE$2:$AE$4001,$L$2:$L$4001,$L1513,$F$2:$F$4001,"4")-SUMIFS('AR SALES'!$Y$2:$Y$2501,'AR SALES'!$L$2:$L$2501,$L1513,'AR SALES'!$AD$2:$AD$2501,"OFF"),2)=0,"","STALE")))</f>
        <v/>
      </c>
      <c r="BB1513" s="2">
        <f>IF(OR(""&amp;$F1513="2",""&amp;$F1513="4",""&amp;$F1513="G",""&amp;$F1513="H"),IF($AY1513="YES","",IF($AB1513&lt;&gt;0,"",IF(COUNTIFS('AR SALES'!$L$2:$L$2501,$L1513,'AR SALES'!$AD$2:$AD$2501,IF(""&amp;$F1513="4","OFF","ON"),'AR SALES'!$AF$2:$AF$2501,"Y")&gt;0,"","NO EXEMPTION"))),"")</f>
        <v/>
      </c>
    </row>
    <row r="1514">
      <c r="AT1514" s="2">
        <f>IF($L1514="","",IFERROR(INDEX('AR SALES'!$H$2:$H$2501,MATCH(""&amp;$L1514,'AR SALES'!$AE$2:$AE$2501,0)),""))</f>
        <v/>
      </c>
      <c r="AU1514" s="2">
        <f>IF($L1514="","",IF($A1514&lt;&gt;"GA","",IF($E1514="FULTON",IF(ISNUMBER(SEARCH("COLLEGE PARK",$AT1514)),"FULTON (COLLEGE PARK)",IF(ISNUMBER(SEARCH("HAPEVILLE",$AT1514)),"FULTON (HAPEVILLE)",IF(ISNUMBER(SEARCH("EAST POINT",$AT1514)),"FULTON (EAST POINT)",IF(ISNUMBER(SEARCH("ATLANTA",$AT1514)),"FULTON (ATL LIMITS)","FULTON")))),IF($E1514="DEKALB",IF(ISNUMBER(SEARCH("ATLANTA",$AT1514)),"DEKALB (ATL LIMITS)","DEKALB"),IF(AND($E1514="CLAYTON",ISNUMBER(SEARCH("COLLEGE PARK",$AT1514))),"CLAYTON (COLLEGE PARK)",$E1514)))))</f>
        <v/>
      </c>
      <c r="AV1514" s="2">
        <f>IF($L1514="","",IF(""&amp;$F1514="2","DIESEL",IF(OR(""&amp;$F1514="G",""&amp;$F1514="H"),"GAS","")))</f>
        <v/>
      </c>
      <c r="AW1514" s="2">
        <f>IF($AV1514="","",$R1514)</f>
        <v/>
      </c>
      <c r="AX1514" s="2">
        <f>IF($AV1514="","",IF($AB1514=0,$R1514,0))</f>
        <v/>
      </c>
      <c r="AY1514" s="2">
        <f>IF($AV1514="","",IF(AND($Z1514=0,COUNTIF('AR SALES'!$L$2:$L$2501,$L1514)=0),"YES",""))</f>
        <v/>
      </c>
      <c r="AZ1514" s="2">
        <f>IF($AV1514="","",IFERROR(VLOOKUP($AU1514,CODES!$A:$B,2,FALSE),"NO CODE"))</f>
        <v/>
      </c>
      <c r="BA1514" s="2">
        <f>IF(""&amp;$F1514&lt;&gt;"4","",IF($AY1514="YES","",IF(ROUND(SUMIFS($AE$2:$AE$4001,$L$2:$L$4001,$L1514,$F$2:$F$4001,"4")-SUMIFS('AR SALES'!$Y$2:$Y$2501,'AR SALES'!$L$2:$L$2501,$L1514,'AR SALES'!$AD$2:$AD$2501,"OFF"),2)=0,"","STALE")))</f>
        <v/>
      </c>
      <c r="BB1514" s="2">
        <f>IF(OR(""&amp;$F1514="2",""&amp;$F1514="4",""&amp;$F1514="G",""&amp;$F1514="H"),IF($AY1514="YES","",IF($AB1514&lt;&gt;0,"",IF(COUNTIFS('AR SALES'!$L$2:$L$2501,$L1514,'AR SALES'!$AD$2:$AD$2501,IF(""&amp;$F1514="4","OFF","ON"),'AR SALES'!$AF$2:$AF$2501,"Y")&gt;0,"","NO EXEMPTION"))),"")</f>
        <v/>
      </c>
    </row>
    <row r="1515">
      <c r="AT1515" s="2">
        <f>IF($L1515="","",IFERROR(INDEX('AR SALES'!$H$2:$H$2501,MATCH(""&amp;$L1515,'AR SALES'!$AE$2:$AE$2501,0)),""))</f>
        <v/>
      </c>
      <c r="AU1515" s="2">
        <f>IF($L1515="","",IF($A1515&lt;&gt;"GA","",IF($E1515="FULTON",IF(ISNUMBER(SEARCH("COLLEGE PARK",$AT1515)),"FULTON (COLLEGE PARK)",IF(ISNUMBER(SEARCH("HAPEVILLE",$AT1515)),"FULTON (HAPEVILLE)",IF(ISNUMBER(SEARCH("EAST POINT",$AT1515)),"FULTON (EAST POINT)",IF(ISNUMBER(SEARCH("ATLANTA",$AT1515)),"FULTON (ATL LIMITS)","FULTON")))),IF($E1515="DEKALB",IF(ISNUMBER(SEARCH("ATLANTA",$AT1515)),"DEKALB (ATL LIMITS)","DEKALB"),IF(AND($E1515="CLAYTON",ISNUMBER(SEARCH("COLLEGE PARK",$AT1515))),"CLAYTON (COLLEGE PARK)",$E1515)))))</f>
        <v/>
      </c>
      <c r="AV1515" s="2">
        <f>IF($L1515="","",IF(""&amp;$F1515="2","DIESEL",IF(OR(""&amp;$F1515="G",""&amp;$F1515="H"),"GAS","")))</f>
        <v/>
      </c>
      <c r="AW1515" s="2">
        <f>IF($AV1515="","",$R1515)</f>
        <v/>
      </c>
      <c r="AX1515" s="2">
        <f>IF($AV1515="","",IF($AB1515=0,$R1515,0))</f>
        <v/>
      </c>
      <c r="AY1515" s="2">
        <f>IF($AV1515="","",IF(AND($Z1515=0,COUNTIF('AR SALES'!$L$2:$L$2501,$L1515)=0),"YES",""))</f>
        <v/>
      </c>
      <c r="AZ1515" s="2">
        <f>IF($AV1515="","",IFERROR(VLOOKUP($AU1515,CODES!$A:$B,2,FALSE),"NO CODE"))</f>
        <v/>
      </c>
      <c r="BA1515" s="2">
        <f>IF(""&amp;$F1515&lt;&gt;"4","",IF($AY1515="YES","",IF(ROUND(SUMIFS($AE$2:$AE$4001,$L$2:$L$4001,$L1515,$F$2:$F$4001,"4")-SUMIFS('AR SALES'!$Y$2:$Y$2501,'AR SALES'!$L$2:$L$2501,$L1515,'AR SALES'!$AD$2:$AD$2501,"OFF"),2)=0,"","STALE")))</f>
        <v/>
      </c>
      <c r="BB1515" s="2">
        <f>IF(OR(""&amp;$F1515="2",""&amp;$F1515="4",""&amp;$F1515="G",""&amp;$F1515="H"),IF($AY1515="YES","",IF($AB1515&lt;&gt;0,"",IF(COUNTIFS('AR SALES'!$L$2:$L$2501,$L1515,'AR SALES'!$AD$2:$AD$2501,IF(""&amp;$F1515="4","OFF","ON"),'AR SALES'!$AF$2:$AF$2501,"Y")&gt;0,"","NO EXEMPTION"))),"")</f>
        <v/>
      </c>
    </row>
    <row r="1516">
      <c r="AT1516" s="2">
        <f>IF($L1516="","",IFERROR(INDEX('AR SALES'!$H$2:$H$2501,MATCH(""&amp;$L1516,'AR SALES'!$AE$2:$AE$2501,0)),""))</f>
        <v/>
      </c>
      <c r="AU1516" s="2">
        <f>IF($L1516="","",IF($A1516&lt;&gt;"GA","",IF($E1516="FULTON",IF(ISNUMBER(SEARCH("COLLEGE PARK",$AT1516)),"FULTON (COLLEGE PARK)",IF(ISNUMBER(SEARCH("HAPEVILLE",$AT1516)),"FULTON (HAPEVILLE)",IF(ISNUMBER(SEARCH("EAST POINT",$AT1516)),"FULTON (EAST POINT)",IF(ISNUMBER(SEARCH("ATLANTA",$AT1516)),"FULTON (ATL LIMITS)","FULTON")))),IF($E1516="DEKALB",IF(ISNUMBER(SEARCH("ATLANTA",$AT1516)),"DEKALB (ATL LIMITS)","DEKALB"),IF(AND($E1516="CLAYTON",ISNUMBER(SEARCH("COLLEGE PARK",$AT1516))),"CLAYTON (COLLEGE PARK)",$E1516)))))</f>
        <v/>
      </c>
      <c r="AV1516" s="2">
        <f>IF($L1516="","",IF(""&amp;$F1516="2","DIESEL",IF(OR(""&amp;$F1516="G",""&amp;$F1516="H"),"GAS","")))</f>
        <v/>
      </c>
      <c r="AW1516" s="2">
        <f>IF($AV1516="","",$R1516)</f>
        <v/>
      </c>
      <c r="AX1516" s="2">
        <f>IF($AV1516="","",IF($AB1516=0,$R1516,0))</f>
        <v/>
      </c>
      <c r="AY1516" s="2">
        <f>IF($AV1516="","",IF(AND($Z1516=0,COUNTIF('AR SALES'!$L$2:$L$2501,$L1516)=0),"YES",""))</f>
        <v/>
      </c>
      <c r="AZ1516" s="2">
        <f>IF($AV1516="","",IFERROR(VLOOKUP($AU1516,CODES!$A:$B,2,FALSE),"NO CODE"))</f>
        <v/>
      </c>
      <c r="BA1516" s="2">
        <f>IF(""&amp;$F1516&lt;&gt;"4","",IF($AY1516="YES","",IF(ROUND(SUMIFS($AE$2:$AE$4001,$L$2:$L$4001,$L1516,$F$2:$F$4001,"4")-SUMIFS('AR SALES'!$Y$2:$Y$2501,'AR SALES'!$L$2:$L$2501,$L1516,'AR SALES'!$AD$2:$AD$2501,"OFF"),2)=0,"","STALE")))</f>
        <v/>
      </c>
      <c r="BB1516" s="2">
        <f>IF(OR(""&amp;$F1516="2",""&amp;$F1516="4",""&amp;$F1516="G",""&amp;$F1516="H"),IF($AY1516="YES","",IF($AB1516&lt;&gt;0,"",IF(COUNTIFS('AR SALES'!$L$2:$L$2501,$L1516,'AR SALES'!$AD$2:$AD$2501,IF(""&amp;$F1516="4","OFF","ON"),'AR SALES'!$AF$2:$AF$2501,"Y")&gt;0,"","NO EXEMPTION"))),"")</f>
        <v/>
      </c>
    </row>
    <row r="1517">
      <c r="AT1517" s="2">
        <f>IF($L1517="","",IFERROR(INDEX('AR SALES'!$H$2:$H$2501,MATCH(""&amp;$L1517,'AR SALES'!$AE$2:$AE$2501,0)),""))</f>
        <v/>
      </c>
      <c r="AU1517" s="2">
        <f>IF($L1517="","",IF($A1517&lt;&gt;"GA","",IF($E1517="FULTON",IF(ISNUMBER(SEARCH("COLLEGE PARK",$AT1517)),"FULTON (COLLEGE PARK)",IF(ISNUMBER(SEARCH("HAPEVILLE",$AT1517)),"FULTON (HAPEVILLE)",IF(ISNUMBER(SEARCH("EAST POINT",$AT1517)),"FULTON (EAST POINT)",IF(ISNUMBER(SEARCH("ATLANTA",$AT1517)),"FULTON (ATL LIMITS)","FULTON")))),IF($E1517="DEKALB",IF(ISNUMBER(SEARCH("ATLANTA",$AT1517)),"DEKALB (ATL LIMITS)","DEKALB"),IF(AND($E1517="CLAYTON",ISNUMBER(SEARCH("COLLEGE PARK",$AT1517))),"CLAYTON (COLLEGE PARK)",$E1517)))))</f>
        <v/>
      </c>
      <c r="AV1517" s="2">
        <f>IF($L1517="","",IF(""&amp;$F1517="2","DIESEL",IF(OR(""&amp;$F1517="G",""&amp;$F1517="H"),"GAS","")))</f>
        <v/>
      </c>
      <c r="AW1517" s="2">
        <f>IF($AV1517="","",$R1517)</f>
        <v/>
      </c>
      <c r="AX1517" s="2">
        <f>IF($AV1517="","",IF($AB1517=0,$R1517,0))</f>
        <v/>
      </c>
      <c r="AY1517" s="2">
        <f>IF($AV1517="","",IF(AND($Z1517=0,COUNTIF('AR SALES'!$L$2:$L$2501,$L1517)=0),"YES",""))</f>
        <v/>
      </c>
      <c r="AZ1517" s="2">
        <f>IF($AV1517="","",IFERROR(VLOOKUP($AU1517,CODES!$A:$B,2,FALSE),"NO CODE"))</f>
        <v/>
      </c>
      <c r="BA1517" s="2">
        <f>IF(""&amp;$F1517&lt;&gt;"4","",IF($AY1517="YES","",IF(ROUND(SUMIFS($AE$2:$AE$4001,$L$2:$L$4001,$L1517,$F$2:$F$4001,"4")-SUMIFS('AR SALES'!$Y$2:$Y$2501,'AR SALES'!$L$2:$L$2501,$L1517,'AR SALES'!$AD$2:$AD$2501,"OFF"),2)=0,"","STALE")))</f>
        <v/>
      </c>
      <c r="BB1517" s="2">
        <f>IF(OR(""&amp;$F1517="2",""&amp;$F1517="4",""&amp;$F1517="G",""&amp;$F1517="H"),IF($AY1517="YES","",IF($AB1517&lt;&gt;0,"",IF(COUNTIFS('AR SALES'!$L$2:$L$2501,$L1517,'AR SALES'!$AD$2:$AD$2501,IF(""&amp;$F1517="4","OFF","ON"),'AR SALES'!$AF$2:$AF$2501,"Y")&gt;0,"","NO EXEMPTION"))),"")</f>
        <v/>
      </c>
    </row>
    <row r="1518">
      <c r="AT1518" s="2">
        <f>IF($L1518="","",IFERROR(INDEX('AR SALES'!$H$2:$H$2501,MATCH(""&amp;$L1518,'AR SALES'!$AE$2:$AE$2501,0)),""))</f>
        <v/>
      </c>
      <c r="AU1518" s="2">
        <f>IF($L1518="","",IF($A1518&lt;&gt;"GA","",IF($E1518="FULTON",IF(ISNUMBER(SEARCH("COLLEGE PARK",$AT1518)),"FULTON (COLLEGE PARK)",IF(ISNUMBER(SEARCH("HAPEVILLE",$AT1518)),"FULTON (HAPEVILLE)",IF(ISNUMBER(SEARCH("EAST POINT",$AT1518)),"FULTON (EAST POINT)",IF(ISNUMBER(SEARCH("ATLANTA",$AT1518)),"FULTON (ATL LIMITS)","FULTON")))),IF($E1518="DEKALB",IF(ISNUMBER(SEARCH("ATLANTA",$AT1518)),"DEKALB (ATL LIMITS)","DEKALB"),IF(AND($E1518="CLAYTON",ISNUMBER(SEARCH("COLLEGE PARK",$AT1518))),"CLAYTON (COLLEGE PARK)",$E1518)))))</f>
        <v/>
      </c>
      <c r="AV1518" s="2">
        <f>IF($L1518="","",IF(""&amp;$F1518="2","DIESEL",IF(OR(""&amp;$F1518="G",""&amp;$F1518="H"),"GAS","")))</f>
        <v/>
      </c>
      <c r="AW1518" s="2">
        <f>IF($AV1518="","",$R1518)</f>
        <v/>
      </c>
      <c r="AX1518" s="2">
        <f>IF($AV1518="","",IF($AB1518=0,$R1518,0))</f>
        <v/>
      </c>
      <c r="AY1518" s="2">
        <f>IF($AV1518="","",IF(AND($Z1518=0,COUNTIF('AR SALES'!$L$2:$L$2501,$L1518)=0),"YES",""))</f>
        <v/>
      </c>
      <c r="AZ1518" s="2">
        <f>IF($AV1518="","",IFERROR(VLOOKUP($AU1518,CODES!$A:$B,2,FALSE),"NO CODE"))</f>
        <v/>
      </c>
      <c r="BA1518" s="2">
        <f>IF(""&amp;$F1518&lt;&gt;"4","",IF($AY1518="YES","",IF(ROUND(SUMIFS($AE$2:$AE$4001,$L$2:$L$4001,$L1518,$F$2:$F$4001,"4")-SUMIFS('AR SALES'!$Y$2:$Y$2501,'AR SALES'!$L$2:$L$2501,$L1518,'AR SALES'!$AD$2:$AD$2501,"OFF"),2)=0,"","STALE")))</f>
        <v/>
      </c>
      <c r="BB1518" s="2">
        <f>IF(OR(""&amp;$F1518="2",""&amp;$F1518="4",""&amp;$F1518="G",""&amp;$F1518="H"),IF($AY1518="YES","",IF($AB1518&lt;&gt;0,"",IF(COUNTIFS('AR SALES'!$L$2:$L$2501,$L1518,'AR SALES'!$AD$2:$AD$2501,IF(""&amp;$F1518="4","OFF","ON"),'AR SALES'!$AF$2:$AF$2501,"Y")&gt;0,"","NO EXEMPTION"))),"")</f>
        <v/>
      </c>
    </row>
    <row r="1519">
      <c r="AT1519" s="2">
        <f>IF($L1519="","",IFERROR(INDEX('AR SALES'!$H$2:$H$2501,MATCH(""&amp;$L1519,'AR SALES'!$AE$2:$AE$2501,0)),""))</f>
        <v/>
      </c>
      <c r="AU1519" s="2">
        <f>IF($L1519="","",IF($A1519&lt;&gt;"GA","",IF($E1519="FULTON",IF(ISNUMBER(SEARCH("COLLEGE PARK",$AT1519)),"FULTON (COLLEGE PARK)",IF(ISNUMBER(SEARCH("HAPEVILLE",$AT1519)),"FULTON (HAPEVILLE)",IF(ISNUMBER(SEARCH("EAST POINT",$AT1519)),"FULTON (EAST POINT)",IF(ISNUMBER(SEARCH("ATLANTA",$AT1519)),"FULTON (ATL LIMITS)","FULTON")))),IF($E1519="DEKALB",IF(ISNUMBER(SEARCH("ATLANTA",$AT1519)),"DEKALB (ATL LIMITS)","DEKALB"),IF(AND($E1519="CLAYTON",ISNUMBER(SEARCH("COLLEGE PARK",$AT1519))),"CLAYTON (COLLEGE PARK)",$E1519)))))</f>
        <v/>
      </c>
      <c r="AV1519" s="2">
        <f>IF($L1519="","",IF(""&amp;$F1519="2","DIESEL",IF(OR(""&amp;$F1519="G",""&amp;$F1519="H"),"GAS","")))</f>
        <v/>
      </c>
      <c r="AW1519" s="2">
        <f>IF($AV1519="","",$R1519)</f>
        <v/>
      </c>
      <c r="AX1519" s="2">
        <f>IF($AV1519="","",IF($AB1519=0,$R1519,0))</f>
        <v/>
      </c>
      <c r="AY1519" s="2">
        <f>IF($AV1519="","",IF(AND($Z1519=0,COUNTIF('AR SALES'!$L$2:$L$2501,$L1519)=0),"YES",""))</f>
        <v/>
      </c>
      <c r="AZ1519" s="2">
        <f>IF($AV1519="","",IFERROR(VLOOKUP($AU1519,CODES!$A:$B,2,FALSE),"NO CODE"))</f>
        <v/>
      </c>
      <c r="BA1519" s="2">
        <f>IF(""&amp;$F1519&lt;&gt;"4","",IF($AY1519="YES","",IF(ROUND(SUMIFS($AE$2:$AE$4001,$L$2:$L$4001,$L1519,$F$2:$F$4001,"4")-SUMIFS('AR SALES'!$Y$2:$Y$2501,'AR SALES'!$L$2:$L$2501,$L1519,'AR SALES'!$AD$2:$AD$2501,"OFF"),2)=0,"","STALE")))</f>
        <v/>
      </c>
      <c r="BB1519" s="2">
        <f>IF(OR(""&amp;$F1519="2",""&amp;$F1519="4",""&amp;$F1519="G",""&amp;$F1519="H"),IF($AY1519="YES","",IF($AB1519&lt;&gt;0,"",IF(COUNTIFS('AR SALES'!$L$2:$L$2501,$L1519,'AR SALES'!$AD$2:$AD$2501,IF(""&amp;$F1519="4","OFF","ON"),'AR SALES'!$AF$2:$AF$2501,"Y")&gt;0,"","NO EXEMPTION"))),"")</f>
        <v/>
      </c>
    </row>
    <row r="1520">
      <c r="AT1520" s="2">
        <f>IF($L1520="","",IFERROR(INDEX('AR SALES'!$H$2:$H$2501,MATCH(""&amp;$L1520,'AR SALES'!$AE$2:$AE$2501,0)),""))</f>
        <v/>
      </c>
      <c r="AU1520" s="2">
        <f>IF($L1520="","",IF($A1520&lt;&gt;"GA","",IF($E1520="FULTON",IF(ISNUMBER(SEARCH("COLLEGE PARK",$AT1520)),"FULTON (COLLEGE PARK)",IF(ISNUMBER(SEARCH("HAPEVILLE",$AT1520)),"FULTON (HAPEVILLE)",IF(ISNUMBER(SEARCH("EAST POINT",$AT1520)),"FULTON (EAST POINT)",IF(ISNUMBER(SEARCH("ATLANTA",$AT1520)),"FULTON (ATL LIMITS)","FULTON")))),IF($E1520="DEKALB",IF(ISNUMBER(SEARCH("ATLANTA",$AT1520)),"DEKALB (ATL LIMITS)","DEKALB"),IF(AND($E1520="CLAYTON",ISNUMBER(SEARCH("COLLEGE PARK",$AT1520))),"CLAYTON (COLLEGE PARK)",$E1520)))))</f>
        <v/>
      </c>
      <c r="AV1520" s="2">
        <f>IF($L1520="","",IF(""&amp;$F1520="2","DIESEL",IF(OR(""&amp;$F1520="G",""&amp;$F1520="H"),"GAS","")))</f>
        <v/>
      </c>
      <c r="AW1520" s="2">
        <f>IF($AV1520="","",$R1520)</f>
        <v/>
      </c>
      <c r="AX1520" s="2">
        <f>IF($AV1520="","",IF($AB1520=0,$R1520,0))</f>
        <v/>
      </c>
      <c r="AY1520" s="2">
        <f>IF($AV1520="","",IF(AND($Z1520=0,COUNTIF('AR SALES'!$L$2:$L$2501,$L1520)=0),"YES",""))</f>
        <v/>
      </c>
      <c r="AZ1520" s="2">
        <f>IF($AV1520="","",IFERROR(VLOOKUP($AU1520,CODES!$A:$B,2,FALSE),"NO CODE"))</f>
        <v/>
      </c>
      <c r="BA1520" s="2">
        <f>IF(""&amp;$F1520&lt;&gt;"4","",IF($AY1520="YES","",IF(ROUND(SUMIFS($AE$2:$AE$4001,$L$2:$L$4001,$L1520,$F$2:$F$4001,"4")-SUMIFS('AR SALES'!$Y$2:$Y$2501,'AR SALES'!$L$2:$L$2501,$L1520,'AR SALES'!$AD$2:$AD$2501,"OFF"),2)=0,"","STALE")))</f>
        <v/>
      </c>
      <c r="BB1520" s="2">
        <f>IF(OR(""&amp;$F1520="2",""&amp;$F1520="4",""&amp;$F1520="G",""&amp;$F1520="H"),IF($AY1520="YES","",IF($AB1520&lt;&gt;0,"",IF(COUNTIFS('AR SALES'!$L$2:$L$2501,$L1520,'AR SALES'!$AD$2:$AD$2501,IF(""&amp;$F1520="4","OFF","ON"),'AR SALES'!$AF$2:$AF$2501,"Y")&gt;0,"","NO EXEMPTION"))),"")</f>
        <v/>
      </c>
    </row>
    <row r="1521">
      <c r="AT1521" s="2">
        <f>IF($L1521="","",IFERROR(INDEX('AR SALES'!$H$2:$H$2501,MATCH(""&amp;$L1521,'AR SALES'!$AE$2:$AE$2501,0)),""))</f>
        <v/>
      </c>
      <c r="AU1521" s="2">
        <f>IF($L1521="","",IF($A1521&lt;&gt;"GA","",IF($E1521="FULTON",IF(ISNUMBER(SEARCH("COLLEGE PARK",$AT1521)),"FULTON (COLLEGE PARK)",IF(ISNUMBER(SEARCH("HAPEVILLE",$AT1521)),"FULTON (HAPEVILLE)",IF(ISNUMBER(SEARCH("EAST POINT",$AT1521)),"FULTON (EAST POINT)",IF(ISNUMBER(SEARCH("ATLANTA",$AT1521)),"FULTON (ATL LIMITS)","FULTON")))),IF($E1521="DEKALB",IF(ISNUMBER(SEARCH("ATLANTA",$AT1521)),"DEKALB (ATL LIMITS)","DEKALB"),IF(AND($E1521="CLAYTON",ISNUMBER(SEARCH("COLLEGE PARK",$AT1521))),"CLAYTON (COLLEGE PARK)",$E1521)))))</f>
        <v/>
      </c>
      <c r="AV1521" s="2">
        <f>IF($L1521="","",IF(""&amp;$F1521="2","DIESEL",IF(OR(""&amp;$F1521="G",""&amp;$F1521="H"),"GAS","")))</f>
        <v/>
      </c>
      <c r="AW1521" s="2">
        <f>IF($AV1521="","",$R1521)</f>
        <v/>
      </c>
      <c r="AX1521" s="2">
        <f>IF($AV1521="","",IF($AB1521=0,$R1521,0))</f>
        <v/>
      </c>
      <c r="AY1521" s="2">
        <f>IF($AV1521="","",IF(AND($Z1521=0,COUNTIF('AR SALES'!$L$2:$L$2501,$L1521)=0),"YES",""))</f>
        <v/>
      </c>
      <c r="AZ1521" s="2">
        <f>IF($AV1521="","",IFERROR(VLOOKUP($AU1521,CODES!$A:$B,2,FALSE),"NO CODE"))</f>
        <v/>
      </c>
      <c r="BA1521" s="2">
        <f>IF(""&amp;$F1521&lt;&gt;"4","",IF($AY1521="YES","",IF(ROUND(SUMIFS($AE$2:$AE$4001,$L$2:$L$4001,$L1521,$F$2:$F$4001,"4")-SUMIFS('AR SALES'!$Y$2:$Y$2501,'AR SALES'!$L$2:$L$2501,$L1521,'AR SALES'!$AD$2:$AD$2501,"OFF"),2)=0,"","STALE")))</f>
        <v/>
      </c>
      <c r="BB1521" s="2">
        <f>IF(OR(""&amp;$F1521="2",""&amp;$F1521="4",""&amp;$F1521="G",""&amp;$F1521="H"),IF($AY1521="YES","",IF($AB1521&lt;&gt;0,"",IF(COUNTIFS('AR SALES'!$L$2:$L$2501,$L1521,'AR SALES'!$AD$2:$AD$2501,IF(""&amp;$F1521="4","OFF","ON"),'AR SALES'!$AF$2:$AF$2501,"Y")&gt;0,"","NO EXEMPTION"))),"")</f>
        <v/>
      </c>
    </row>
    <row r="1522">
      <c r="AT1522" s="2">
        <f>IF($L1522="","",IFERROR(INDEX('AR SALES'!$H$2:$H$2501,MATCH(""&amp;$L1522,'AR SALES'!$AE$2:$AE$2501,0)),""))</f>
        <v/>
      </c>
      <c r="AU1522" s="2">
        <f>IF($L1522="","",IF($A1522&lt;&gt;"GA","",IF($E1522="FULTON",IF(ISNUMBER(SEARCH("COLLEGE PARK",$AT1522)),"FULTON (COLLEGE PARK)",IF(ISNUMBER(SEARCH("HAPEVILLE",$AT1522)),"FULTON (HAPEVILLE)",IF(ISNUMBER(SEARCH("EAST POINT",$AT1522)),"FULTON (EAST POINT)",IF(ISNUMBER(SEARCH("ATLANTA",$AT1522)),"FULTON (ATL LIMITS)","FULTON")))),IF($E1522="DEKALB",IF(ISNUMBER(SEARCH("ATLANTA",$AT1522)),"DEKALB (ATL LIMITS)","DEKALB"),IF(AND($E1522="CLAYTON",ISNUMBER(SEARCH("COLLEGE PARK",$AT1522))),"CLAYTON (COLLEGE PARK)",$E1522)))))</f>
        <v/>
      </c>
      <c r="AV1522" s="2">
        <f>IF($L1522="","",IF(""&amp;$F1522="2","DIESEL",IF(OR(""&amp;$F1522="G",""&amp;$F1522="H"),"GAS","")))</f>
        <v/>
      </c>
      <c r="AW1522" s="2">
        <f>IF($AV1522="","",$R1522)</f>
        <v/>
      </c>
      <c r="AX1522" s="2">
        <f>IF($AV1522="","",IF($AB1522=0,$R1522,0))</f>
        <v/>
      </c>
      <c r="AY1522" s="2">
        <f>IF($AV1522="","",IF(AND($Z1522=0,COUNTIF('AR SALES'!$L$2:$L$2501,$L1522)=0),"YES",""))</f>
        <v/>
      </c>
      <c r="AZ1522" s="2">
        <f>IF($AV1522="","",IFERROR(VLOOKUP($AU1522,CODES!$A:$B,2,FALSE),"NO CODE"))</f>
        <v/>
      </c>
      <c r="BA1522" s="2">
        <f>IF(""&amp;$F1522&lt;&gt;"4","",IF($AY1522="YES","",IF(ROUND(SUMIFS($AE$2:$AE$4001,$L$2:$L$4001,$L1522,$F$2:$F$4001,"4")-SUMIFS('AR SALES'!$Y$2:$Y$2501,'AR SALES'!$L$2:$L$2501,$L1522,'AR SALES'!$AD$2:$AD$2501,"OFF"),2)=0,"","STALE")))</f>
        <v/>
      </c>
      <c r="BB1522" s="2">
        <f>IF(OR(""&amp;$F1522="2",""&amp;$F1522="4",""&amp;$F1522="G",""&amp;$F1522="H"),IF($AY1522="YES","",IF($AB1522&lt;&gt;0,"",IF(COUNTIFS('AR SALES'!$L$2:$L$2501,$L1522,'AR SALES'!$AD$2:$AD$2501,IF(""&amp;$F1522="4","OFF","ON"),'AR SALES'!$AF$2:$AF$2501,"Y")&gt;0,"","NO EXEMPTION"))),"")</f>
        <v/>
      </c>
    </row>
    <row r="1523">
      <c r="AT1523" s="2">
        <f>IF($L1523="","",IFERROR(INDEX('AR SALES'!$H$2:$H$2501,MATCH(""&amp;$L1523,'AR SALES'!$AE$2:$AE$2501,0)),""))</f>
        <v/>
      </c>
      <c r="AU1523" s="2">
        <f>IF($L1523="","",IF($A1523&lt;&gt;"GA","",IF($E1523="FULTON",IF(ISNUMBER(SEARCH("COLLEGE PARK",$AT1523)),"FULTON (COLLEGE PARK)",IF(ISNUMBER(SEARCH("HAPEVILLE",$AT1523)),"FULTON (HAPEVILLE)",IF(ISNUMBER(SEARCH("EAST POINT",$AT1523)),"FULTON (EAST POINT)",IF(ISNUMBER(SEARCH("ATLANTA",$AT1523)),"FULTON (ATL LIMITS)","FULTON")))),IF($E1523="DEKALB",IF(ISNUMBER(SEARCH("ATLANTA",$AT1523)),"DEKALB (ATL LIMITS)","DEKALB"),IF(AND($E1523="CLAYTON",ISNUMBER(SEARCH("COLLEGE PARK",$AT1523))),"CLAYTON (COLLEGE PARK)",$E1523)))))</f>
        <v/>
      </c>
      <c r="AV1523" s="2">
        <f>IF($L1523="","",IF(""&amp;$F1523="2","DIESEL",IF(OR(""&amp;$F1523="G",""&amp;$F1523="H"),"GAS","")))</f>
        <v/>
      </c>
      <c r="AW1523" s="2">
        <f>IF($AV1523="","",$R1523)</f>
        <v/>
      </c>
      <c r="AX1523" s="2">
        <f>IF($AV1523="","",IF($AB1523=0,$R1523,0))</f>
        <v/>
      </c>
      <c r="AY1523" s="2">
        <f>IF($AV1523="","",IF(AND($Z1523=0,COUNTIF('AR SALES'!$L$2:$L$2501,$L1523)=0),"YES",""))</f>
        <v/>
      </c>
      <c r="AZ1523" s="2">
        <f>IF($AV1523="","",IFERROR(VLOOKUP($AU1523,CODES!$A:$B,2,FALSE),"NO CODE"))</f>
        <v/>
      </c>
      <c r="BA1523" s="2">
        <f>IF(""&amp;$F1523&lt;&gt;"4","",IF($AY1523="YES","",IF(ROUND(SUMIFS($AE$2:$AE$4001,$L$2:$L$4001,$L1523,$F$2:$F$4001,"4")-SUMIFS('AR SALES'!$Y$2:$Y$2501,'AR SALES'!$L$2:$L$2501,$L1523,'AR SALES'!$AD$2:$AD$2501,"OFF"),2)=0,"","STALE")))</f>
        <v/>
      </c>
      <c r="BB1523" s="2">
        <f>IF(OR(""&amp;$F1523="2",""&amp;$F1523="4",""&amp;$F1523="G",""&amp;$F1523="H"),IF($AY1523="YES","",IF($AB1523&lt;&gt;0,"",IF(COUNTIFS('AR SALES'!$L$2:$L$2501,$L1523,'AR SALES'!$AD$2:$AD$2501,IF(""&amp;$F1523="4","OFF","ON"),'AR SALES'!$AF$2:$AF$2501,"Y")&gt;0,"","NO EXEMPTION"))),"")</f>
        <v/>
      </c>
    </row>
    <row r="1524">
      <c r="AT1524" s="2">
        <f>IF($L1524="","",IFERROR(INDEX('AR SALES'!$H$2:$H$2501,MATCH(""&amp;$L1524,'AR SALES'!$AE$2:$AE$2501,0)),""))</f>
        <v/>
      </c>
      <c r="AU1524" s="2">
        <f>IF($L1524="","",IF($A1524&lt;&gt;"GA","",IF($E1524="FULTON",IF(ISNUMBER(SEARCH("COLLEGE PARK",$AT1524)),"FULTON (COLLEGE PARK)",IF(ISNUMBER(SEARCH("HAPEVILLE",$AT1524)),"FULTON (HAPEVILLE)",IF(ISNUMBER(SEARCH("EAST POINT",$AT1524)),"FULTON (EAST POINT)",IF(ISNUMBER(SEARCH("ATLANTA",$AT1524)),"FULTON (ATL LIMITS)","FULTON")))),IF($E1524="DEKALB",IF(ISNUMBER(SEARCH("ATLANTA",$AT1524)),"DEKALB (ATL LIMITS)","DEKALB"),IF(AND($E1524="CLAYTON",ISNUMBER(SEARCH("COLLEGE PARK",$AT1524))),"CLAYTON (COLLEGE PARK)",$E1524)))))</f>
        <v/>
      </c>
      <c r="AV1524" s="2">
        <f>IF($L1524="","",IF(""&amp;$F1524="2","DIESEL",IF(OR(""&amp;$F1524="G",""&amp;$F1524="H"),"GAS","")))</f>
        <v/>
      </c>
      <c r="AW1524" s="2">
        <f>IF($AV1524="","",$R1524)</f>
        <v/>
      </c>
      <c r="AX1524" s="2">
        <f>IF($AV1524="","",IF($AB1524=0,$R1524,0))</f>
        <v/>
      </c>
      <c r="AY1524" s="2">
        <f>IF($AV1524="","",IF(AND($Z1524=0,COUNTIF('AR SALES'!$L$2:$L$2501,$L1524)=0),"YES",""))</f>
        <v/>
      </c>
      <c r="AZ1524" s="2">
        <f>IF($AV1524="","",IFERROR(VLOOKUP($AU1524,CODES!$A:$B,2,FALSE),"NO CODE"))</f>
        <v/>
      </c>
      <c r="BA1524" s="2">
        <f>IF(""&amp;$F1524&lt;&gt;"4","",IF($AY1524="YES","",IF(ROUND(SUMIFS($AE$2:$AE$4001,$L$2:$L$4001,$L1524,$F$2:$F$4001,"4")-SUMIFS('AR SALES'!$Y$2:$Y$2501,'AR SALES'!$L$2:$L$2501,$L1524,'AR SALES'!$AD$2:$AD$2501,"OFF"),2)=0,"","STALE")))</f>
        <v/>
      </c>
      <c r="BB1524" s="2">
        <f>IF(OR(""&amp;$F1524="2",""&amp;$F1524="4",""&amp;$F1524="G",""&amp;$F1524="H"),IF($AY1524="YES","",IF($AB1524&lt;&gt;0,"",IF(COUNTIFS('AR SALES'!$L$2:$L$2501,$L1524,'AR SALES'!$AD$2:$AD$2501,IF(""&amp;$F1524="4","OFF","ON"),'AR SALES'!$AF$2:$AF$2501,"Y")&gt;0,"","NO EXEMPTION"))),"")</f>
        <v/>
      </c>
    </row>
    <row r="1525">
      <c r="AT1525" s="2">
        <f>IF($L1525="","",IFERROR(INDEX('AR SALES'!$H$2:$H$2501,MATCH(""&amp;$L1525,'AR SALES'!$AE$2:$AE$2501,0)),""))</f>
        <v/>
      </c>
      <c r="AU1525" s="2">
        <f>IF($L1525="","",IF($A1525&lt;&gt;"GA","",IF($E1525="FULTON",IF(ISNUMBER(SEARCH("COLLEGE PARK",$AT1525)),"FULTON (COLLEGE PARK)",IF(ISNUMBER(SEARCH("HAPEVILLE",$AT1525)),"FULTON (HAPEVILLE)",IF(ISNUMBER(SEARCH("EAST POINT",$AT1525)),"FULTON (EAST POINT)",IF(ISNUMBER(SEARCH("ATLANTA",$AT1525)),"FULTON (ATL LIMITS)","FULTON")))),IF($E1525="DEKALB",IF(ISNUMBER(SEARCH("ATLANTA",$AT1525)),"DEKALB (ATL LIMITS)","DEKALB"),IF(AND($E1525="CLAYTON",ISNUMBER(SEARCH("COLLEGE PARK",$AT1525))),"CLAYTON (COLLEGE PARK)",$E1525)))))</f>
        <v/>
      </c>
      <c r="AV1525" s="2">
        <f>IF($L1525="","",IF(""&amp;$F1525="2","DIESEL",IF(OR(""&amp;$F1525="G",""&amp;$F1525="H"),"GAS","")))</f>
        <v/>
      </c>
      <c r="AW1525" s="2">
        <f>IF($AV1525="","",$R1525)</f>
        <v/>
      </c>
      <c r="AX1525" s="2">
        <f>IF($AV1525="","",IF($AB1525=0,$R1525,0))</f>
        <v/>
      </c>
      <c r="AY1525" s="2">
        <f>IF($AV1525="","",IF(AND($Z1525=0,COUNTIF('AR SALES'!$L$2:$L$2501,$L1525)=0),"YES",""))</f>
        <v/>
      </c>
      <c r="AZ1525" s="2">
        <f>IF($AV1525="","",IFERROR(VLOOKUP($AU1525,CODES!$A:$B,2,FALSE),"NO CODE"))</f>
        <v/>
      </c>
      <c r="BA1525" s="2">
        <f>IF(""&amp;$F1525&lt;&gt;"4","",IF($AY1525="YES","",IF(ROUND(SUMIFS($AE$2:$AE$4001,$L$2:$L$4001,$L1525,$F$2:$F$4001,"4")-SUMIFS('AR SALES'!$Y$2:$Y$2501,'AR SALES'!$L$2:$L$2501,$L1525,'AR SALES'!$AD$2:$AD$2501,"OFF"),2)=0,"","STALE")))</f>
        <v/>
      </c>
      <c r="BB1525" s="2">
        <f>IF(OR(""&amp;$F1525="2",""&amp;$F1525="4",""&amp;$F1525="G",""&amp;$F1525="H"),IF($AY1525="YES","",IF($AB1525&lt;&gt;0,"",IF(COUNTIFS('AR SALES'!$L$2:$L$2501,$L1525,'AR SALES'!$AD$2:$AD$2501,IF(""&amp;$F1525="4","OFF","ON"),'AR SALES'!$AF$2:$AF$2501,"Y")&gt;0,"","NO EXEMPTION"))),"")</f>
        <v/>
      </c>
    </row>
    <row r="1526">
      <c r="AT1526" s="2">
        <f>IF($L1526="","",IFERROR(INDEX('AR SALES'!$H$2:$H$2501,MATCH(""&amp;$L1526,'AR SALES'!$AE$2:$AE$2501,0)),""))</f>
        <v/>
      </c>
      <c r="AU1526" s="2">
        <f>IF($L1526="","",IF($A1526&lt;&gt;"GA","",IF($E1526="FULTON",IF(ISNUMBER(SEARCH("COLLEGE PARK",$AT1526)),"FULTON (COLLEGE PARK)",IF(ISNUMBER(SEARCH("HAPEVILLE",$AT1526)),"FULTON (HAPEVILLE)",IF(ISNUMBER(SEARCH("EAST POINT",$AT1526)),"FULTON (EAST POINT)",IF(ISNUMBER(SEARCH("ATLANTA",$AT1526)),"FULTON (ATL LIMITS)","FULTON")))),IF($E1526="DEKALB",IF(ISNUMBER(SEARCH("ATLANTA",$AT1526)),"DEKALB (ATL LIMITS)","DEKALB"),IF(AND($E1526="CLAYTON",ISNUMBER(SEARCH("COLLEGE PARK",$AT1526))),"CLAYTON (COLLEGE PARK)",$E1526)))))</f>
        <v/>
      </c>
      <c r="AV1526" s="2">
        <f>IF($L1526="","",IF(""&amp;$F1526="2","DIESEL",IF(OR(""&amp;$F1526="G",""&amp;$F1526="H"),"GAS","")))</f>
        <v/>
      </c>
      <c r="AW1526" s="2">
        <f>IF($AV1526="","",$R1526)</f>
        <v/>
      </c>
      <c r="AX1526" s="2">
        <f>IF($AV1526="","",IF($AB1526=0,$R1526,0))</f>
        <v/>
      </c>
      <c r="AY1526" s="2">
        <f>IF($AV1526="","",IF(AND($Z1526=0,COUNTIF('AR SALES'!$L$2:$L$2501,$L1526)=0),"YES",""))</f>
        <v/>
      </c>
      <c r="AZ1526" s="2">
        <f>IF($AV1526="","",IFERROR(VLOOKUP($AU1526,CODES!$A:$B,2,FALSE),"NO CODE"))</f>
        <v/>
      </c>
      <c r="BA1526" s="2">
        <f>IF(""&amp;$F1526&lt;&gt;"4","",IF($AY1526="YES","",IF(ROUND(SUMIFS($AE$2:$AE$4001,$L$2:$L$4001,$L1526,$F$2:$F$4001,"4")-SUMIFS('AR SALES'!$Y$2:$Y$2501,'AR SALES'!$L$2:$L$2501,$L1526,'AR SALES'!$AD$2:$AD$2501,"OFF"),2)=0,"","STALE")))</f>
        <v/>
      </c>
      <c r="BB1526" s="2">
        <f>IF(OR(""&amp;$F1526="2",""&amp;$F1526="4",""&amp;$F1526="G",""&amp;$F1526="H"),IF($AY1526="YES","",IF($AB1526&lt;&gt;0,"",IF(COUNTIFS('AR SALES'!$L$2:$L$2501,$L1526,'AR SALES'!$AD$2:$AD$2501,IF(""&amp;$F1526="4","OFF","ON"),'AR SALES'!$AF$2:$AF$2501,"Y")&gt;0,"","NO EXEMPTION"))),"")</f>
        <v/>
      </c>
    </row>
    <row r="1527">
      <c r="AT1527" s="2">
        <f>IF($L1527="","",IFERROR(INDEX('AR SALES'!$H$2:$H$2501,MATCH(""&amp;$L1527,'AR SALES'!$AE$2:$AE$2501,0)),""))</f>
        <v/>
      </c>
      <c r="AU1527" s="2">
        <f>IF($L1527="","",IF($A1527&lt;&gt;"GA","",IF($E1527="FULTON",IF(ISNUMBER(SEARCH("COLLEGE PARK",$AT1527)),"FULTON (COLLEGE PARK)",IF(ISNUMBER(SEARCH("HAPEVILLE",$AT1527)),"FULTON (HAPEVILLE)",IF(ISNUMBER(SEARCH("EAST POINT",$AT1527)),"FULTON (EAST POINT)",IF(ISNUMBER(SEARCH("ATLANTA",$AT1527)),"FULTON (ATL LIMITS)","FULTON")))),IF($E1527="DEKALB",IF(ISNUMBER(SEARCH("ATLANTA",$AT1527)),"DEKALB (ATL LIMITS)","DEKALB"),IF(AND($E1527="CLAYTON",ISNUMBER(SEARCH("COLLEGE PARK",$AT1527))),"CLAYTON (COLLEGE PARK)",$E1527)))))</f>
        <v/>
      </c>
      <c r="AV1527" s="2">
        <f>IF($L1527="","",IF(""&amp;$F1527="2","DIESEL",IF(OR(""&amp;$F1527="G",""&amp;$F1527="H"),"GAS","")))</f>
        <v/>
      </c>
      <c r="AW1527" s="2">
        <f>IF($AV1527="","",$R1527)</f>
        <v/>
      </c>
      <c r="AX1527" s="2">
        <f>IF($AV1527="","",IF($AB1527=0,$R1527,0))</f>
        <v/>
      </c>
      <c r="AY1527" s="2">
        <f>IF($AV1527="","",IF(AND($Z1527=0,COUNTIF('AR SALES'!$L$2:$L$2501,$L1527)=0),"YES",""))</f>
        <v/>
      </c>
      <c r="AZ1527" s="2">
        <f>IF($AV1527="","",IFERROR(VLOOKUP($AU1527,CODES!$A:$B,2,FALSE),"NO CODE"))</f>
        <v/>
      </c>
      <c r="BA1527" s="2">
        <f>IF(""&amp;$F1527&lt;&gt;"4","",IF($AY1527="YES","",IF(ROUND(SUMIFS($AE$2:$AE$4001,$L$2:$L$4001,$L1527,$F$2:$F$4001,"4")-SUMIFS('AR SALES'!$Y$2:$Y$2501,'AR SALES'!$L$2:$L$2501,$L1527,'AR SALES'!$AD$2:$AD$2501,"OFF"),2)=0,"","STALE")))</f>
        <v/>
      </c>
      <c r="BB1527" s="2">
        <f>IF(OR(""&amp;$F1527="2",""&amp;$F1527="4",""&amp;$F1527="G",""&amp;$F1527="H"),IF($AY1527="YES","",IF($AB1527&lt;&gt;0,"",IF(COUNTIFS('AR SALES'!$L$2:$L$2501,$L1527,'AR SALES'!$AD$2:$AD$2501,IF(""&amp;$F1527="4","OFF","ON"),'AR SALES'!$AF$2:$AF$2501,"Y")&gt;0,"","NO EXEMPTION"))),"")</f>
        <v/>
      </c>
    </row>
    <row r="1528">
      <c r="AT1528" s="2">
        <f>IF($L1528="","",IFERROR(INDEX('AR SALES'!$H$2:$H$2501,MATCH(""&amp;$L1528,'AR SALES'!$AE$2:$AE$2501,0)),""))</f>
        <v/>
      </c>
      <c r="AU1528" s="2">
        <f>IF($L1528="","",IF($A1528&lt;&gt;"GA","",IF($E1528="FULTON",IF(ISNUMBER(SEARCH("COLLEGE PARK",$AT1528)),"FULTON (COLLEGE PARK)",IF(ISNUMBER(SEARCH("HAPEVILLE",$AT1528)),"FULTON (HAPEVILLE)",IF(ISNUMBER(SEARCH("EAST POINT",$AT1528)),"FULTON (EAST POINT)",IF(ISNUMBER(SEARCH("ATLANTA",$AT1528)),"FULTON (ATL LIMITS)","FULTON")))),IF($E1528="DEKALB",IF(ISNUMBER(SEARCH("ATLANTA",$AT1528)),"DEKALB (ATL LIMITS)","DEKALB"),IF(AND($E1528="CLAYTON",ISNUMBER(SEARCH("COLLEGE PARK",$AT1528))),"CLAYTON (COLLEGE PARK)",$E1528)))))</f>
        <v/>
      </c>
      <c r="AV1528" s="2">
        <f>IF($L1528="","",IF(""&amp;$F1528="2","DIESEL",IF(OR(""&amp;$F1528="G",""&amp;$F1528="H"),"GAS","")))</f>
        <v/>
      </c>
      <c r="AW1528" s="2">
        <f>IF($AV1528="","",$R1528)</f>
        <v/>
      </c>
      <c r="AX1528" s="2">
        <f>IF($AV1528="","",IF($AB1528=0,$R1528,0))</f>
        <v/>
      </c>
      <c r="AY1528" s="2">
        <f>IF($AV1528="","",IF(AND($Z1528=0,COUNTIF('AR SALES'!$L$2:$L$2501,$L1528)=0),"YES",""))</f>
        <v/>
      </c>
      <c r="AZ1528" s="2">
        <f>IF($AV1528="","",IFERROR(VLOOKUP($AU1528,CODES!$A:$B,2,FALSE),"NO CODE"))</f>
        <v/>
      </c>
      <c r="BA1528" s="2">
        <f>IF(""&amp;$F1528&lt;&gt;"4","",IF($AY1528="YES","",IF(ROUND(SUMIFS($AE$2:$AE$4001,$L$2:$L$4001,$L1528,$F$2:$F$4001,"4")-SUMIFS('AR SALES'!$Y$2:$Y$2501,'AR SALES'!$L$2:$L$2501,$L1528,'AR SALES'!$AD$2:$AD$2501,"OFF"),2)=0,"","STALE")))</f>
        <v/>
      </c>
      <c r="BB1528" s="2">
        <f>IF(OR(""&amp;$F1528="2",""&amp;$F1528="4",""&amp;$F1528="G",""&amp;$F1528="H"),IF($AY1528="YES","",IF($AB1528&lt;&gt;0,"",IF(COUNTIFS('AR SALES'!$L$2:$L$2501,$L1528,'AR SALES'!$AD$2:$AD$2501,IF(""&amp;$F1528="4","OFF","ON"),'AR SALES'!$AF$2:$AF$2501,"Y")&gt;0,"","NO EXEMPTION"))),"")</f>
        <v/>
      </c>
    </row>
    <row r="1529">
      <c r="AT1529" s="2">
        <f>IF($L1529="","",IFERROR(INDEX('AR SALES'!$H$2:$H$2501,MATCH(""&amp;$L1529,'AR SALES'!$AE$2:$AE$2501,0)),""))</f>
        <v/>
      </c>
      <c r="AU1529" s="2">
        <f>IF($L1529="","",IF($A1529&lt;&gt;"GA","",IF($E1529="FULTON",IF(ISNUMBER(SEARCH("COLLEGE PARK",$AT1529)),"FULTON (COLLEGE PARK)",IF(ISNUMBER(SEARCH("HAPEVILLE",$AT1529)),"FULTON (HAPEVILLE)",IF(ISNUMBER(SEARCH("EAST POINT",$AT1529)),"FULTON (EAST POINT)",IF(ISNUMBER(SEARCH("ATLANTA",$AT1529)),"FULTON (ATL LIMITS)","FULTON")))),IF($E1529="DEKALB",IF(ISNUMBER(SEARCH("ATLANTA",$AT1529)),"DEKALB (ATL LIMITS)","DEKALB"),IF(AND($E1529="CLAYTON",ISNUMBER(SEARCH("COLLEGE PARK",$AT1529))),"CLAYTON (COLLEGE PARK)",$E1529)))))</f>
        <v/>
      </c>
      <c r="AV1529" s="2">
        <f>IF($L1529="","",IF(""&amp;$F1529="2","DIESEL",IF(OR(""&amp;$F1529="G",""&amp;$F1529="H"),"GAS","")))</f>
        <v/>
      </c>
      <c r="AW1529" s="2">
        <f>IF($AV1529="","",$R1529)</f>
        <v/>
      </c>
      <c r="AX1529" s="2">
        <f>IF($AV1529="","",IF($AB1529=0,$R1529,0))</f>
        <v/>
      </c>
      <c r="AY1529" s="2">
        <f>IF($AV1529="","",IF(AND($Z1529=0,COUNTIF('AR SALES'!$L$2:$L$2501,$L1529)=0),"YES",""))</f>
        <v/>
      </c>
      <c r="AZ1529" s="2">
        <f>IF($AV1529="","",IFERROR(VLOOKUP($AU1529,CODES!$A:$B,2,FALSE),"NO CODE"))</f>
        <v/>
      </c>
      <c r="BA1529" s="2">
        <f>IF(""&amp;$F1529&lt;&gt;"4","",IF($AY1529="YES","",IF(ROUND(SUMIFS($AE$2:$AE$4001,$L$2:$L$4001,$L1529,$F$2:$F$4001,"4")-SUMIFS('AR SALES'!$Y$2:$Y$2501,'AR SALES'!$L$2:$L$2501,$L1529,'AR SALES'!$AD$2:$AD$2501,"OFF"),2)=0,"","STALE")))</f>
        <v/>
      </c>
      <c r="BB1529" s="2">
        <f>IF(OR(""&amp;$F1529="2",""&amp;$F1529="4",""&amp;$F1529="G",""&amp;$F1529="H"),IF($AY1529="YES","",IF($AB1529&lt;&gt;0,"",IF(COUNTIFS('AR SALES'!$L$2:$L$2501,$L1529,'AR SALES'!$AD$2:$AD$2501,IF(""&amp;$F1529="4","OFF","ON"),'AR SALES'!$AF$2:$AF$2501,"Y")&gt;0,"","NO EXEMPTION"))),"")</f>
        <v/>
      </c>
    </row>
    <row r="1530">
      <c r="AT1530" s="2">
        <f>IF($L1530="","",IFERROR(INDEX('AR SALES'!$H$2:$H$2501,MATCH(""&amp;$L1530,'AR SALES'!$AE$2:$AE$2501,0)),""))</f>
        <v/>
      </c>
      <c r="AU1530" s="2">
        <f>IF($L1530="","",IF($A1530&lt;&gt;"GA","",IF($E1530="FULTON",IF(ISNUMBER(SEARCH("COLLEGE PARK",$AT1530)),"FULTON (COLLEGE PARK)",IF(ISNUMBER(SEARCH("HAPEVILLE",$AT1530)),"FULTON (HAPEVILLE)",IF(ISNUMBER(SEARCH("EAST POINT",$AT1530)),"FULTON (EAST POINT)",IF(ISNUMBER(SEARCH("ATLANTA",$AT1530)),"FULTON (ATL LIMITS)","FULTON")))),IF($E1530="DEKALB",IF(ISNUMBER(SEARCH("ATLANTA",$AT1530)),"DEKALB (ATL LIMITS)","DEKALB"),IF(AND($E1530="CLAYTON",ISNUMBER(SEARCH("COLLEGE PARK",$AT1530))),"CLAYTON (COLLEGE PARK)",$E1530)))))</f>
        <v/>
      </c>
      <c r="AV1530" s="2">
        <f>IF($L1530="","",IF(""&amp;$F1530="2","DIESEL",IF(OR(""&amp;$F1530="G",""&amp;$F1530="H"),"GAS","")))</f>
        <v/>
      </c>
      <c r="AW1530" s="2">
        <f>IF($AV1530="","",$R1530)</f>
        <v/>
      </c>
      <c r="AX1530" s="2">
        <f>IF($AV1530="","",IF($AB1530=0,$R1530,0))</f>
        <v/>
      </c>
      <c r="AY1530" s="2">
        <f>IF($AV1530="","",IF(AND($Z1530=0,COUNTIF('AR SALES'!$L$2:$L$2501,$L1530)=0),"YES",""))</f>
        <v/>
      </c>
      <c r="AZ1530" s="2">
        <f>IF($AV1530="","",IFERROR(VLOOKUP($AU1530,CODES!$A:$B,2,FALSE),"NO CODE"))</f>
        <v/>
      </c>
      <c r="BA1530" s="2">
        <f>IF(""&amp;$F1530&lt;&gt;"4","",IF($AY1530="YES","",IF(ROUND(SUMIFS($AE$2:$AE$4001,$L$2:$L$4001,$L1530,$F$2:$F$4001,"4")-SUMIFS('AR SALES'!$Y$2:$Y$2501,'AR SALES'!$L$2:$L$2501,$L1530,'AR SALES'!$AD$2:$AD$2501,"OFF"),2)=0,"","STALE")))</f>
        <v/>
      </c>
      <c r="BB1530" s="2">
        <f>IF(OR(""&amp;$F1530="2",""&amp;$F1530="4",""&amp;$F1530="G",""&amp;$F1530="H"),IF($AY1530="YES","",IF($AB1530&lt;&gt;0,"",IF(COUNTIFS('AR SALES'!$L$2:$L$2501,$L1530,'AR SALES'!$AD$2:$AD$2501,IF(""&amp;$F1530="4","OFF","ON"),'AR SALES'!$AF$2:$AF$2501,"Y")&gt;0,"","NO EXEMPTION"))),"")</f>
        <v/>
      </c>
    </row>
    <row r="1531">
      <c r="AT1531" s="2">
        <f>IF($L1531="","",IFERROR(INDEX('AR SALES'!$H$2:$H$2501,MATCH(""&amp;$L1531,'AR SALES'!$AE$2:$AE$2501,0)),""))</f>
        <v/>
      </c>
      <c r="AU1531" s="2">
        <f>IF($L1531="","",IF($A1531&lt;&gt;"GA","",IF($E1531="FULTON",IF(ISNUMBER(SEARCH("COLLEGE PARK",$AT1531)),"FULTON (COLLEGE PARK)",IF(ISNUMBER(SEARCH("HAPEVILLE",$AT1531)),"FULTON (HAPEVILLE)",IF(ISNUMBER(SEARCH("EAST POINT",$AT1531)),"FULTON (EAST POINT)",IF(ISNUMBER(SEARCH("ATLANTA",$AT1531)),"FULTON (ATL LIMITS)","FULTON")))),IF($E1531="DEKALB",IF(ISNUMBER(SEARCH("ATLANTA",$AT1531)),"DEKALB (ATL LIMITS)","DEKALB"),IF(AND($E1531="CLAYTON",ISNUMBER(SEARCH("COLLEGE PARK",$AT1531))),"CLAYTON (COLLEGE PARK)",$E1531)))))</f>
        <v/>
      </c>
      <c r="AV1531" s="2">
        <f>IF($L1531="","",IF(""&amp;$F1531="2","DIESEL",IF(OR(""&amp;$F1531="G",""&amp;$F1531="H"),"GAS","")))</f>
        <v/>
      </c>
      <c r="AW1531" s="2">
        <f>IF($AV1531="","",$R1531)</f>
        <v/>
      </c>
      <c r="AX1531" s="2">
        <f>IF($AV1531="","",IF($AB1531=0,$R1531,0))</f>
        <v/>
      </c>
      <c r="AY1531" s="2">
        <f>IF($AV1531="","",IF(AND($Z1531=0,COUNTIF('AR SALES'!$L$2:$L$2501,$L1531)=0),"YES",""))</f>
        <v/>
      </c>
      <c r="AZ1531" s="2">
        <f>IF($AV1531="","",IFERROR(VLOOKUP($AU1531,CODES!$A:$B,2,FALSE),"NO CODE"))</f>
        <v/>
      </c>
      <c r="BA1531" s="2">
        <f>IF(""&amp;$F1531&lt;&gt;"4","",IF($AY1531="YES","",IF(ROUND(SUMIFS($AE$2:$AE$4001,$L$2:$L$4001,$L1531,$F$2:$F$4001,"4")-SUMIFS('AR SALES'!$Y$2:$Y$2501,'AR SALES'!$L$2:$L$2501,$L1531,'AR SALES'!$AD$2:$AD$2501,"OFF"),2)=0,"","STALE")))</f>
        <v/>
      </c>
      <c r="BB1531" s="2">
        <f>IF(OR(""&amp;$F1531="2",""&amp;$F1531="4",""&amp;$F1531="G",""&amp;$F1531="H"),IF($AY1531="YES","",IF($AB1531&lt;&gt;0,"",IF(COUNTIFS('AR SALES'!$L$2:$L$2501,$L1531,'AR SALES'!$AD$2:$AD$2501,IF(""&amp;$F1531="4","OFF","ON"),'AR SALES'!$AF$2:$AF$2501,"Y")&gt;0,"","NO EXEMPTION"))),"")</f>
        <v/>
      </c>
    </row>
    <row r="1532">
      <c r="AT1532" s="2">
        <f>IF($L1532="","",IFERROR(INDEX('AR SALES'!$H$2:$H$2501,MATCH(""&amp;$L1532,'AR SALES'!$AE$2:$AE$2501,0)),""))</f>
        <v/>
      </c>
      <c r="AU1532" s="2">
        <f>IF($L1532="","",IF($A1532&lt;&gt;"GA","",IF($E1532="FULTON",IF(ISNUMBER(SEARCH("COLLEGE PARK",$AT1532)),"FULTON (COLLEGE PARK)",IF(ISNUMBER(SEARCH("HAPEVILLE",$AT1532)),"FULTON (HAPEVILLE)",IF(ISNUMBER(SEARCH("EAST POINT",$AT1532)),"FULTON (EAST POINT)",IF(ISNUMBER(SEARCH("ATLANTA",$AT1532)),"FULTON (ATL LIMITS)","FULTON")))),IF($E1532="DEKALB",IF(ISNUMBER(SEARCH("ATLANTA",$AT1532)),"DEKALB (ATL LIMITS)","DEKALB"),IF(AND($E1532="CLAYTON",ISNUMBER(SEARCH("COLLEGE PARK",$AT1532))),"CLAYTON (COLLEGE PARK)",$E1532)))))</f>
        <v/>
      </c>
      <c r="AV1532" s="2">
        <f>IF($L1532="","",IF(""&amp;$F1532="2","DIESEL",IF(OR(""&amp;$F1532="G",""&amp;$F1532="H"),"GAS","")))</f>
        <v/>
      </c>
      <c r="AW1532" s="2">
        <f>IF($AV1532="","",$R1532)</f>
        <v/>
      </c>
      <c r="AX1532" s="2">
        <f>IF($AV1532="","",IF($AB1532=0,$R1532,0))</f>
        <v/>
      </c>
      <c r="AY1532" s="2">
        <f>IF($AV1532="","",IF(AND($Z1532=0,COUNTIF('AR SALES'!$L$2:$L$2501,$L1532)=0),"YES",""))</f>
        <v/>
      </c>
      <c r="AZ1532" s="2">
        <f>IF($AV1532="","",IFERROR(VLOOKUP($AU1532,CODES!$A:$B,2,FALSE),"NO CODE"))</f>
        <v/>
      </c>
      <c r="BA1532" s="2">
        <f>IF(""&amp;$F1532&lt;&gt;"4","",IF($AY1532="YES","",IF(ROUND(SUMIFS($AE$2:$AE$4001,$L$2:$L$4001,$L1532,$F$2:$F$4001,"4")-SUMIFS('AR SALES'!$Y$2:$Y$2501,'AR SALES'!$L$2:$L$2501,$L1532,'AR SALES'!$AD$2:$AD$2501,"OFF"),2)=0,"","STALE")))</f>
        <v/>
      </c>
      <c r="BB1532" s="2">
        <f>IF(OR(""&amp;$F1532="2",""&amp;$F1532="4",""&amp;$F1532="G",""&amp;$F1532="H"),IF($AY1532="YES","",IF($AB1532&lt;&gt;0,"",IF(COUNTIFS('AR SALES'!$L$2:$L$2501,$L1532,'AR SALES'!$AD$2:$AD$2501,IF(""&amp;$F1532="4","OFF","ON"),'AR SALES'!$AF$2:$AF$2501,"Y")&gt;0,"","NO EXEMPTION"))),"")</f>
        <v/>
      </c>
    </row>
    <row r="1533">
      <c r="AT1533" s="2">
        <f>IF($L1533="","",IFERROR(INDEX('AR SALES'!$H$2:$H$2501,MATCH(""&amp;$L1533,'AR SALES'!$AE$2:$AE$2501,0)),""))</f>
        <v/>
      </c>
      <c r="AU1533" s="2">
        <f>IF($L1533="","",IF($A1533&lt;&gt;"GA","",IF($E1533="FULTON",IF(ISNUMBER(SEARCH("COLLEGE PARK",$AT1533)),"FULTON (COLLEGE PARK)",IF(ISNUMBER(SEARCH("HAPEVILLE",$AT1533)),"FULTON (HAPEVILLE)",IF(ISNUMBER(SEARCH("EAST POINT",$AT1533)),"FULTON (EAST POINT)",IF(ISNUMBER(SEARCH("ATLANTA",$AT1533)),"FULTON (ATL LIMITS)","FULTON")))),IF($E1533="DEKALB",IF(ISNUMBER(SEARCH("ATLANTA",$AT1533)),"DEKALB (ATL LIMITS)","DEKALB"),IF(AND($E1533="CLAYTON",ISNUMBER(SEARCH("COLLEGE PARK",$AT1533))),"CLAYTON (COLLEGE PARK)",$E1533)))))</f>
        <v/>
      </c>
      <c r="AV1533" s="2">
        <f>IF($L1533="","",IF(""&amp;$F1533="2","DIESEL",IF(OR(""&amp;$F1533="G",""&amp;$F1533="H"),"GAS","")))</f>
        <v/>
      </c>
      <c r="AW1533" s="2">
        <f>IF($AV1533="","",$R1533)</f>
        <v/>
      </c>
      <c r="AX1533" s="2">
        <f>IF($AV1533="","",IF($AB1533=0,$R1533,0))</f>
        <v/>
      </c>
      <c r="AY1533" s="2">
        <f>IF($AV1533="","",IF(AND($Z1533=0,COUNTIF('AR SALES'!$L$2:$L$2501,$L1533)=0),"YES",""))</f>
        <v/>
      </c>
      <c r="AZ1533" s="2">
        <f>IF($AV1533="","",IFERROR(VLOOKUP($AU1533,CODES!$A:$B,2,FALSE),"NO CODE"))</f>
        <v/>
      </c>
      <c r="BA1533" s="2">
        <f>IF(""&amp;$F1533&lt;&gt;"4","",IF($AY1533="YES","",IF(ROUND(SUMIFS($AE$2:$AE$4001,$L$2:$L$4001,$L1533,$F$2:$F$4001,"4")-SUMIFS('AR SALES'!$Y$2:$Y$2501,'AR SALES'!$L$2:$L$2501,$L1533,'AR SALES'!$AD$2:$AD$2501,"OFF"),2)=0,"","STALE")))</f>
        <v/>
      </c>
      <c r="BB1533" s="2">
        <f>IF(OR(""&amp;$F1533="2",""&amp;$F1533="4",""&amp;$F1533="G",""&amp;$F1533="H"),IF($AY1533="YES","",IF($AB1533&lt;&gt;0,"",IF(COUNTIFS('AR SALES'!$L$2:$L$2501,$L1533,'AR SALES'!$AD$2:$AD$2501,IF(""&amp;$F1533="4","OFF","ON"),'AR SALES'!$AF$2:$AF$2501,"Y")&gt;0,"","NO EXEMPTION"))),"")</f>
        <v/>
      </c>
    </row>
    <row r="1534">
      <c r="AT1534" s="2">
        <f>IF($L1534="","",IFERROR(INDEX('AR SALES'!$H$2:$H$2501,MATCH(""&amp;$L1534,'AR SALES'!$AE$2:$AE$2501,0)),""))</f>
        <v/>
      </c>
      <c r="AU1534" s="2">
        <f>IF($L1534="","",IF($A1534&lt;&gt;"GA","",IF($E1534="FULTON",IF(ISNUMBER(SEARCH("COLLEGE PARK",$AT1534)),"FULTON (COLLEGE PARK)",IF(ISNUMBER(SEARCH("HAPEVILLE",$AT1534)),"FULTON (HAPEVILLE)",IF(ISNUMBER(SEARCH("EAST POINT",$AT1534)),"FULTON (EAST POINT)",IF(ISNUMBER(SEARCH("ATLANTA",$AT1534)),"FULTON (ATL LIMITS)","FULTON")))),IF($E1534="DEKALB",IF(ISNUMBER(SEARCH("ATLANTA",$AT1534)),"DEKALB (ATL LIMITS)","DEKALB"),IF(AND($E1534="CLAYTON",ISNUMBER(SEARCH("COLLEGE PARK",$AT1534))),"CLAYTON (COLLEGE PARK)",$E1534)))))</f>
        <v/>
      </c>
      <c r="AV1534" s="2">
        <f>IF($L1534="","",IF(""&amp;$F1534="2","DIESEL",IF(OR(""&amp;$F1534="G",""&amp;$F1534="H"),"GAS","")))</f>
        <v/>
      </c>
      <c r="AW1534" s="2">
        <f>IF($AV1534="","",$R1534)</f>
        <v/>
      </c>
      <c r="AX1534" s="2">
        <f>IF($AV1534="","",IF($AB1534=0,$R1534,0))</f>
        <v/>
      </c>
      <c r="AY1534" s="2">
        <f>IF($AV1534="","",IF(AND($Z1534=0,COUNTIF('AR SALES'!$L$2:$L$2501,$L1534)=0),"YES",""))</f>
        <v/>
      </c>
      <c r="AZ1534" s="2">
        <f>IF($AV1534="","",IFERROR(VLOOKUP($AU1534,CODES!$A:$B,2,FALSE),"NO CODE"))</f>
        <v/>
      </c>
      <c r="BA1534" s="2">
        <f>IF(""&amp;$F1534&lt;&gt;"4","",IF($AY1534="YES","",IF(ROUND(SUMIFS($AE$2:$AE$4001,$L$2:$L$4001,$L1534,$F$2:$F$4001,"4")-SUMIFS('AR SALES'!$Y$2:$Y$2501,'AR SALES'!$L$2:$L$2501,$L1534,'AR SALES'!$AD$2:$AD$2501,"OFF"),2)=0,"","STALE")))</f>
        <v/>
      </c>
      <c r="BB1534" s="2">
        <f>IF(OR(""&amp;$F1534="2",""&amp;$F1534="4",""&amp;$F1534="G",""&amp;$F1534="H"),IF($AY1534="YES","",IF($AB1534&lt;&gt;0,"",IF(COUNTIFS('AR SALES'!$L$2:$L$2501,$L1534,'AR SALES'!$AD$2:$AD$2501,IF(""&amp;$F1534="4","OFF","ON"),'AR SALES'!$AF$2:$AF$2501,"Y")&gt;0,"","NO EXEMPTION"))),"")</f>
        <v/>
      </c>
    </row>
    <row r="1535">
      <c r="AT1535" s="2">
        <f>IF($L1535="","",IFERROR(INDEX('AR SALES'!$H$2:$H$2501,MATCH(""&amp;$L1535,'AR SALES'!$AE$2:$AE$2501,0)),""))</f>
        <v/>
      </c>
      <c r="AU1535" s="2">
        <f>IF($L1535="","",IF($A1535&lt;&gt;"GA","",IF($E1535="FULTON",IF(ISNUMBER(SEARCH("COLLEGE PARK",$AT1535)),"FULTON (COLLEGE PARK)",IF(ISNUMBER(SEARCH("HAPEVILLE",$AT1535)),"FULTON (HAPEVILLE)",IF(ISNUMBER(SEARCH("EAST POINT",$AT1535)),"FULTON (EAST POINT)",IF(ISNUMBER(SEARCH("ATLANTA",$AT1535)),"FULTON (ATL LIMITS)","FULTON")))),IF($E1535="DEKALB",IF(ISNUMBER(SEARCH("ATLANTA",$AT1535)),"DEKALB (ATL LIMITS)","DEKALB"),IF(AND($E1535="CLAYTON",ISNUMBER(SEARCH("COLLEGE PARK",$AT1535))),"CLAYTON (COLLEGE PARK)",$E1535)))))</f>
        <v/>
      </c>
      <c r="AV1535" s="2">
        <f>IF($L1535="","",IF(""&amp;$F1535="2","DIESEL",IF(OR(""&amp;$F1535="G",""&amp;$F1535="H"),"GAS","")))</f>
        <v/>
      </c>
      <c r="AW1535" s="2">
        <f>IF($AV1535="","",$R1535)</f>
        <v/>
      </c>
      <c r="AX1535" s="2">
        <f>IF($AV1535="","",IF($AB1535=0,$R1535,0))</f>
        <v/>
      </c>
      <c r="AY1535" s="2">
        <f>IF($AV1535="","",IF(AND($Z1535=0,COUNTIF('AR SALES'!$L$2:$L$2501,$L1535)=0),"YES",""))</f>
        <v/>
      </c>
      <c r="AZ1535" s="2">
        <f>IF($AV1535="","",IFERROR(VLOOKUP($AU1535,CODES!$A:$B,2,FALSE),"NO CODE"))</f>
        <v/>
      </c>
      <c r="BA1535" s="2">
        <f>IF(""&amp;$F1535&lt;&gt;"4","",IF($AY1535="YES","",IF(ROUND(SUMIFS($AE$2:$AE$4001,$L$2:$L$4001,$L1535,$F$2:$F$4001,"4")-SUMIFS('AR SALES'!$Y$2:$Y$2501,'AR SALES'!$L$2:$L$2501,$L1535,'AR SALES'!$AD$2:$AD$2501,"OFF"),2)=0,"","STALE")))</f>
        <v/>
      </c>
      <c r="BB1535" s="2">
        <f>IF(OR(""&amp;$F1535="2",""&amp;$F1535="4",""&amp;$F1535="G",""&amp;$F1535="H"),IF($AY1535="YES","",IF($AB1535&lt;&gt;0,"",IF(COUNTIFS('AR SALES'!$L$2:$L$2501,$L1535,'AR SALES'!$AD$2:$AD$2501,IF(""&amp;$F1535="4","OFF","ON"),'AR SALES'!$AF$2:$AF$2501,"Y")&gt;0,"","NO EXEMPTION"))),"")</f>
        <v/>
      </c>
    </row>
    <row r="1536">
      <c r="AT1536" s="2">
        <f>IF($L1536="","",IFERROR(INDEX('AR SALES'!$H$2:$H$2501,MATCH(""&amp;$L1536,'AR SALES'!$AE$2:$AE$2501,0)),""))</f>
        <v/>
      </c>
      <c r="AU1536" s="2">
        <f>IF($L1536="","",IF($A1536&lt;&gt;"GA","",IF($E1536="FULTON",IF(ISNUMBER(SEARCH("COLLEGE PARK",$AT1536)),"FULTON (COLLEGE PARK)",IF(ISNUMBER(SEARCH("HAPEVILLE",$AT1536)),"FULTON (HAPEVILLE)",IF(ISNUMBER(SEARCH("EAST POINT",$AT1536)),"FULTON (EAST POINT)",IF(ISNUMBER(SEARCH("ATLANTA",$AT1536)),"FULTON (ATL LIMITS)","FULTON")))),IF($E1536="DEKALB",IF(ISNUMBER(SEARCH("ATLANTA",$AT1536)),"DEKALB (ATL LIMITS)","DEKALB"),IF(AND($E1536="CLAYTON",ISNUMBER(SEARCH("COLLEGE PARK",$AT1536))),"CLAYTON (COLLEGE PARK)",$E1536)))))</f>
        <v/>
      </c>
      <c r="AV1536" s="2">
        <f>IF($L1536="","",IF(""&amp;$F1536="2","DIESEL",IF(OR(""&amp;$F1536="G",""&amp;$F1536="H"),"GAS","")))</f>
        <v/>
      </c>
      <c r="AW1536" s="2">
        <f>IF($AV1536="","",$R1536)</f>
        <v/>
      </c>
      <c r="AX1536" s="2">
        <f>IF($AV1536="","",IF($AB1536=0,$R1536,0))</f>
        <v/>
      </c>
      <c r="AY1536" s="2">
        <f>IF($AV1536="","",IF(AND($Z1536=0,COUNTIF('AR SALES'!$L$2:$L$2501,$L1536)=0),"YES",""))</f>
        <v/>
      </c>
      <c r="AZ1536" s="2">
        <f>IF($AV1536="","",IFERROR(VLOOKUP($AU1536,CODES!$A:$B,2,FALSE),"NO CODE"))</f>
        <v/>
      </c>
      <c r="BA1536" s="2">
        <f>IF(""&amp;$F1536&lt;&gt;"4","",IF($AY1536="YES","",IF(ROUND(SUMIFS($AE$2:$AE$4001,$L$2:$L$4001,$L1536,$F$2:$F$4001,"4")-SUMIFS('AR SALES'!$Y$2:$Y$2501,'AR SALES'!$L$2:$L$2501,$L1536,'AR SALES'!$AD$2:$AD$2501,"OFF"),2)=0,"","STALE")))</f>
        <v/>
      </c>
      <c r="BB1536" s="2">
        <f>IF(OR(""&amp;$F1536="2",""&amp;$F1536="4",""&amp;$F1536="G",""&amp;$F1536="H"),IF($AY1536="YES","",IF($AB1536&lt;&gt;0,"",IF(COUNTIFS('AR SALES'!$L$2:$L$2501,$L1536,'AR SALES'!$AD$2:$AD$2501,IF(""&amp;$F1536="4","OFF","ON"),'AR SALES'!$AF$2:$AF$2501,"Y")&gt;0,"","NO EXEMPTION"))),"")</f>
        <v/>
      </c>
    </row>
    <row r="1537">
      <c r="AT1537" s="2">
        <f>IF($L1537="","",IFERROR(INDEX('AR SALES'!$H$2:$H$2501,MATCH(""&amp;$L1537,'AR SALES'!$AE$2:$AE$2501,0)),""))</f>
        <v/>
      </c>
      <c r="AU1537" s="2">
        <f>IF($L1537="","",IF($A1537&lt;&gt;"GA","",IF($E1537="FULTON",IF(ISNUMBER(SEARCH("COLLEGE PARK",$AT1537)),"FULTON (COLLEGE PARK)",IF(ISNUMBER(SEARCH("HAPEVILLE",$AT1537)),"FULTON (HAPEVILLE)",IF(ISNUMBER(SEARCH("EAST POINT",$AT1537)),"FULTON (EAST POINT)",IF(ISNUMBER(SEARCH("ATLANTA",$AT1537)),"FULTON (ATL LIMITS)","FULTON")))),IF($E1537="DEKALB",IF(ISNUMBER(SEARCH("ATLANTA",$AT1537)),"DEKALB (ATL LIMITS)","DEKALB"),IF(AND($E1537="CLAYTON",ISNUMBER(SEARCH("COLLEGE PARK",$AT1537))),"CLAYTON (COLLEGE PARK)",$E1537)))))</f>
        <v/>
      </c>
      <c r="AV1537" s="2">
        <f>IF($L1537="","",IF(""&amp;$F1537="2","DIESEL",IF(OR(""&amp;$F1537="G",""&amp;$F1537="H"),"GAS","")))</f>
        <v/>
      </c>
      <c r="AW1537" s="2">
        <f>IF($AV1537="","",$R1537)</f>
        <v/>
      </c>
      <c r="AX1537" s="2">
        <f>IF($AV1537="","",IF($AB1537=0,$R1537,0))</f>
        <v/>
      </c>
      <c r="AY1537" s="2">
        <f>IF($AV1537="","",IF(AND($Z1537=0,COUNTIF('AR SALES'!$L$2:$L$2501,$L1537)=0),"YES",""))</f>
        <v/>
      </c>
      <c r="AZ1537" s="2">
        <f>IF($AV1537="","",IFERROR(VLOOKUP($AU1537,CODES!$A:$B,2,FALSE),"NO CODE"))</f>
        <v/>
      </c>
      <c r="BA1537" s="2">
        <f>IF(""&amp;$F1537&lt;&gt;"4","",IF($AY1537="YES","",IF(ROUND(SUMIFS($AE$2:$AE$4001,$L$2:$L$4001,$L1537,$F$2:$F$4001,"4")-SUMIFS('AR SALES'!$Y$2:$Y$2501,'AR SALES'!$L$2:$L$2501,$L1537,'AR SALES'!$AD$2:$AD$2501,"OFF"),2)=0,"","STALE")))</f>
        <v/>
      </c>
      <c r="BB1537" s="2">
        <f>IF(OR(""&amp;$F1537="2",""&amp;$F1537="4",""&amp;$F1537="G",""&amp;$F1537="H"),IF($AY1537="YES","",IF($AB1537&lt;&gt;0,"",IF(COUNTIFS('AR SALES'!$L$2:$L$2501,$L1537,'AR SALES'!$AD$2:$AD$2501,IF(""&amp;$F1537="4","OFF","ON"),'AR SALES'!$AF$2:$AF$2501,"Y")&gt;0,"","NO EXEMPTION"))),"")</f>
        <v/>
      </c>
    </row>
    <row r="1538">
      <c r="AT1538" s="2">
        <f>IF($L1538="","",IFERROR(INDEX('AR SALES'!$H$2:$H$2501,MATCH(""&amp;$L1538,'AR SALES'!$AE$2:$AE$2501,0)),""))</f>
        <v/>
      </c>
      <c r="AU1538" s="2">
        <f>IF($L1538="","",IF($A1538&lt;&gt;"GA","",IF($E1538="FULTON",IF(ISNUMBER(SEARCH("COLLEGE PARK",$AT1538)),"FULTON (COLLEGE PARK)",IF(ISNUMBER(SEARCH("HAPEVILLE",$AT1538)),"FULTON (HAPEVILLE)",IF(ISNUMBER(SEARCH("EAST POINT",$AT1538)),"FULTON (EAST POINT)",IF(ISNUMBER(SEARCH("ATLANTA",$AT1538)),"FULTON (ATL LIMITS)","FULTON")))),IF($E1538="DEKALB",IF(ISNUMBER(SEARCH("ATLANTA",$AT1538)),"DEKALB (ATL LIMITS)","DEKALB"),IF(AND($E1538="CLAYTON",ISNUMBER(SEARCH("COLLEGE PARK",$AT1538))),"CLAYTON (COLLEGE PARK)",$E1538)))))</f>
        <v/>
      </c>
      <c r="AV1538" s="2">
        <f>IF($L1538="","",IF(""&amp;$F1538="2","DIESEL",IF(OR(""&amp;$F1538="G",""&amp;$F1538="H"),"GAS","")))</f>
        <v/>
      </c>
      <c r="AW1538" s="2">
        <f>IF($AV1538="","",$R1538)</f>
        <v/>
      </c>
      <c r="AX1538" s="2">
        <f>IF($AV1538="","",IF($AB1538=0,$R1538,0))</f>
        <v/>
      </c>
      <c r="AY1538" s="2">
        <f>IF($AV1538="","",IF(AND($Z1538=0,COUNTIF('AR SALES'!$L$2:$L$2501,$L1538)=0),"YES",""))</f>
        <v/>
      </c>
      <c r="AZ1538" s="2">
        <f>IF($AV1538="","",IFERROR(VLOOKUP($AU1538,CODES!$A:$B,2,FALSE),"NO CODE"))</f>
        <v/>
      </c>
      <c r="BA1538" s="2">
        <f>IF(""&amp;$F1538&lt;&gt;"4","",IF($AY1538="YES","",IF(ROUND(SUMIFS($AE$2:$AE$4001,$L$2:$L$4001,$L1538,$F$2:$F$4001,"4")-SUMIFS('AR SALES'!$Y$2:$Y$2501,'AR SALES'!$L$2:$L$2501,$L1538,'AR SALES'!$AD$2:$AD$2501,"OFF"),2)=0,"","STALE")))</f>
        <v/>
      </c>
      <c r="BB1538" s="2">
        <f>IF(OR(""&amp;$F1538="2",""&amp;$F1538="4",""&amp;$F1538="G",""&amp;$F1538="H"),IF($AY1538="YES","",IF($AB1538&lt;&gt;0,"",IF(COUNTIFS('AR SALES'!$L$2:$L$2501,$L1538,'AR SALES'!$AD$2:$AD$2501,IF(""&amp;$F1538="4","OFF","ON"),'AR SALES'!$AF$2:$AF$2501,"Y")&gt;0,"","NO EXEMPTION"))),"")</f>
        <v/>
      </c>
    </row>
    <row r="1539">
      <c r="AT1539" s="2">
        <f>IF($L1539="","",IFERROR(INDEX('AR SALES'!$H$2:$H$2501,MATCH(""&amp;$L1539,'AR SALES'!$AE$2:$AE$2501,0)),""))</f>
        <v/>
      </c>
      <c r="AU1539" s="2">
        <f>IF($L1539="","",IF($A1539&lt;&gt;"GA","",IF($E1539="FULTON",IF(ISNUMBER(SEARCH("COLLEGE PARK",$AT1539)),"FULTON (COLLEGE PARK)",IF(ISNUMBER(SEARCH("HAPEVILLE",$AT1539)),"FULTON (HAPEVILLE)",IF(ISNUMBER(SEARCH("EAST POINT",$AT1539)),"FULTON (EAST POINT)",IF(ISNUMBER(SEARCH("ATLANTA",$AT1539)),"FULTON (ATL LIMITS)","FULTON")))),IF($E1539="DEKALB",IF(ISNUMBER(SEARCH("ATLANTA",$AT1539)),"DEKALB (ATL LIMITS)","DEKALB"),IF(AND($E1539="CLAYTON",ISNUMBER(SEARCH("COLLEGE PARK",$AT1539))),"CLAYTON (COLLEGE PARK)",$E1539)))))</f>
        <v/>
      </c>
      <c r="AV1539" s="2">
        <f>IF($L1539="","",IF(""&amp;$F1539="2","DIESEL",IF(OR(""&amp;$F1539="G",""&amp;$F1539="H"),"GAS","")))</f>
        <v/>
      </c>
      <c r="AW1539" s="2">
        <f>IF($AV1539="","",$R1539)</f>
        <v/>
      </c>
      <c r="AX1539" s="2">
        <f>IF($AV1539="","",IF($AB1539=0,$R1539,0))</f>
        <v/>
      </c>
      <c r="AY1539" s="2">
        <f>IF($AV1539="","",IF(AND($Z1539=0,COUNTIF('AR SALES'!$L$2:$L$2501,$L1539)=0),"YES",""))</f>
        <v/>
      </c>
      <c r="AZ1539" s="2">
        <f>IF($AV1539="","",IFERROR(VLOOKUP($AU1539,CODES!$A:$B,2,FALSE),"NO CODE"))</f>
        <v/>
      </c>
      <c r="BA1539" s="2">
        <f>IF(""&amp;$F1539&lt;&gt;"4","",IF($AY1539="YES","",IF(ROUND(SUMIFS($AE$2:$AE$4001,$L$2:$L$4001,$L1539,$F$2:$F$4001,"4")-SUMIFS('AR SALES'!$Y$2:$Y$2501,'AR SALES'!$L$2:$L$2501,$L1539,'AR SALES'!$AD$2:$AD$2501,"OFF"),2)=0,"","STALE")))</f>
        <v/>
      </c>
      <c r="BB1539" s="2">
        <f>IF(OR(""&amp;$F1539="2",""&amp;$F1539="4",""&amp;$F1539="G",""&amp;$F1539="H"),IF($AY1539="YES","",IF($AB1539&lt;&gt;0,"",IF(COUNTIFS('AR SALES'!$L$2:$L$2501,$L1539,'AR SALES'!$AD$2:$AD$2501,IF(""&amp;$F1539="4","OFF","ON"),'AR SALES'!$AF$2:$AF$2501,"Y")&gt;0,"","NO EXEMPTION"))),"")</f>
        <v/>
      </c>
    </row>
    <row r="1540">
      <c r="AT1540" s="2">
        <f>IF($L1540="","",IFERROR(INDEX('AR SALES'!$H$2:$H$2501,MATCH(""&amp;$L1540,'AR SALES'!$AE$2:$AE$2501,0)),""))</f>
        <v/>
      </c>
      <c r="AU1540" s="2">
        <f>IF($L1540="","",IF($A1540&lt;&gt;"GA","",IF($E1540="FULTON",IF(ISNUMBER(SEARCH("COLLEGE PARK",$AT1540)),"FULTON (COLLEGE PARK)",IF(ISNUMBER(SEARCH("HAPEVILLE",$AT1540)),"FULTON (HAPEVILLE)",IF(ISNUMBER(SEARCH("EAST POINT",$AT1540)),"FULTON (EAST POINT)",IF(ISNUMBER(SEARCH("ATLANTA",$AT1540)),"FULTON (ATL LIMITS)","FULTON")))),IF($E1540="DEKALB",IF(ISNUMBER(SEARCH("ATLANTA",$AT1540)),"DEKALB (ATL LIMITS)","DEKALB"),IF(AND($E1540="CLAYTON",ISNUMBER(SEARCH("COLLEGE PARK",$AT1540))),"CLAYTON (COLLEGE PARK)",$E1540)))))</f>
        <v/>
      </c>
      <c r="AV1540" s="2">
        <f>IF($L1540="","",IF(""&amp;$F1540="2","DIESEL",IF(OR(""&amp;$F1540="G",""&amp;$F1540="H"),"GAS","")))</f>
        <v/>
      </c>
      <c r="AW1540" s="2">
        <f>IF($AV1540="","",$R1540)</f>
        <v/>
      </c>
      <c r="AX1540" s="2">
        <f>IF($AV1540="","",IF($AB1540=0,$R1540,0))</f>
        <v/>
      </c>
      <c r="AY1540" s="2">
        <f>IF($AV1540="","",IF(AND($Z1540=0,COUNTIF('AR SALES'!$L$2:$L$2501,$L1540)=0),"YES",""))</f>
        <v/>
      </c>
      <c r="AZ1540" s="2">
        <f>IF($AV1540="","",IFERROR(VLOOKUP($AU1540,CODES!$A:$B,2,FALSE),"NO CODE"))</f>
        <v/>
      </c>
      <c r="BA1540" s="2">
        <f>IF(""&amp;$F1540&lt;&gt;"4","",IF($AY1540="YES","",IF(ROUND(SUMIFS($AE$2:$AE$4001,$L$2:$L$4001,$L1540,$F$2:$F$4001,"4")-SUMIFS('AR SALES'!$Y$2:$Y$2501,'AR SALES'!$L$2:$L$2501,$L1540,'AR SALES'!$AD$2:$AD$2501,"OFF"),2)=0,"","STALE")))</f>
        <v/>
      </c>
      <c r="BB1540" s="2">
        <f>IF(OR(""&amp;$F1540="2",""&amp;$F1540="4",""&amp;$F1540="G",""&amp;$F1540="H"),IF($AY1540="YES","",IF($AB1540&lt;&gt;0,"",IF(COUNTIFS('AR SALES'!$L$2:$L$2501,$L1540,'AR SALES'!$AD$2:$AD$2501,IF(""&amp;$F1540="4","OFF","ON"),'AR SALES'!$AF$2:$AF$2501,"Y")&gt;0,"","NO EXEMPTION"))),"")</f>
        <v/>
      </c>
    </row>
    <row r="1541">
      <c r="AT1541" s="2">
        <f>IF($L1541="","",IFERROR(INDEX('AR SALES'!$H$2:$H$2501,MATCH(""&amp;$L1541,'AR SALES'!$AE$2:$AE$2501,0)),""))</f>
        <v/>
      </c>
      <c r="AU1541" s="2">
        <f>IF($L1541="","",IF($A1541&lt;&gt;"GA","",IF($E1541="FULTON",IF(ISNUMBER(SEARCH("COLLEGE PARK",$AT1541)),"FULTON (COLLEGE PARK)",IF(ISNUMBER(SEARCH("HAPEVILLE",$AT1541)),"FULTON (HAPEVILLE)",IF(ISNUMBER(SEARCH("EAST POINT",$AT1541)),"FULTON (EAST POINT)",IF(ISNUMBER(SEARCH("ATLANTA",$AT1541)),"FULTON (ATL LIMITS)","FULTON")))),IF($E1541="DEKALB",IF(ISNUMBER(SEARCH("ATLANTA",$AT1541)),"DEKALB (ATL LIMITS)","DEKALB"),IF(AND($E1541="CLAYTON",ISNUMBER(SEARCH("COLLEGE PARK",$AT1541))),"CLAYTON (COLLEGE PARK)",$E1541)))))</f>
        <v/>
      </c>
      <c r="AV1541" s="2">
        <f>IF($L1541="","",IF(""&amp;$F1541="2","DIESEL",IF(OR(""&amp;$F1541="G",""&amp;$F1541="H"),"GAS","")))</f>
        <v/>
      </c>
      <c r="AW1541" s="2">
        <f>IF($AV1541="","",$R1541)</f>
        <v/>
      </c>
      <c r="AX1541" s="2">
        <f>IF($AV1541="","",IF($AB1541=0,$R1541,0))</f>
        <v/>
      </c>
      <c r="AY1541" s="2">
        <f>IF($AV1541="","",IF(AND($Z1541=0,COUNTIF('AR SALES'!$L$2:$L$2501,$L1541)=0),"YES",""))</f>
        <v/>
      </c>
      <c r="AZ1541" s="2">
        <f>IF($AV1541="","",IFERROR(VLOOKUP($AU1541,CODES!$A:$B,2,FALSE),"NO CODE"))</f>
        <v/>
      </c>
      <c r="BA1541" s="2">
        <f>IF(""&amp;$F1541&lt;&gt;"4","",IF($AY1541="YES","",IF(ROUND(SUMIFS($AE$2:$AE$4001,$L$2:$L$4001,$L1541,$F$2:$F$4001,"4")-SUMIFS('AR SALES'!$Y$2:$Y$2501,'AR SALES'!$L$2:$L$2501,$L1541,'AR SALES'!$AD$2:$AD$2501,"OFF"),2)=0,"","STALE")))</f>
        <v/>
      </c>
      <c r="BB1541" s="2">
        <f>IF(OR(""&amp;$F1541="2",""&amp;$F1541="4",""&amp;$F1541="G",""&amp;$F1541="H"),IF($AY1541="YES","",IF($AB1541&lt;&gt;0,"",IF(COUNTIFS('AR SALES'!$L$2:$L$2501,$L1541,'AR SALES'!$AD$2:$AD$2501,IF(""&amp;$F1541="4","OFF","ON"),'AR SALES'!$AF$2:$AF$2501,"Y")&gt;0,"","NO EXEMPTION"))),"")</f>
        <v/>
      </c>
    </row>
    <row r="1542">
      <c r="AT1542" s="2">
        <f>IF($L1542="","",IFERROR(INDEX('AR SALES'!$H$2:$H$2501,MATCH(""&amp;$L1542,'AR SALES'!$AE$2:$AE$2501,0)),""))</f>
        <v/>
      </c>
      <c r="AU1542" s="2">
        <f>IF($L1542="","",IF($A1542&lt;&gt;"GA","",IF($E1542="FULTON",IF(ISNUMBER(SEARCH("COLLEGE PARK",$AT1542)),"FULTON (COLLEGE PARK)",IF(ISNUMBER(SEARCH("HAPEVILLE",$AT1542)),"FULTON (HAPEVILLE)",IF(ISNUMBER(SEARCH("EAST POINT",$AT1542)),"FULTON (EAST POINT)",IF(ISNUMBER(SEARCH("ATLANTA",$AT1542)),"FULTON (ATL LIMITS)","FULTON")))),IF($E1542="DEKALB",IF(ISNUMBER(SEARCH("ATLANTA",$AT1542)),"DEKALB (ATL LIMITS)","DEKALB"),IF(AND($E1542="CLAYTON",ISNUMBER(SEARCH("COLLEGE PARK",$AT1542))),"CLAYTON (COLLEGE PARK)",$E1542)))))</f>
        <v/>
      </c>
      <c r="AV1542" s="2">
        <f>IF($L1542="","",IF(""&amp;$F1542="2","DIESEL",IF(OR(""&amp;$F1542="G",""&amp;$F1542="H"),"GAS","")))</f>
        <v/>
      </c>
      <c r="AW1542" s="2">
        <f>IF($AV1542="","",$R1542)</f>
        <v/>
      </c>
      <c r="AX1542" s="2">
        <f>IF($AV1542="","",IF($AB1542=0,$R1542,0))</f>
        <v/>
      </c>
      <c r="AY1542" s="2">
        <f>IF($AV1542="","",IF(AND($Z1542=0,COUNTIF('AR SALES'!$L$2:$L$2501,$L1542)=0),"YES",""))</f>
        <v/>
      </c>
      <c r="AZ1542" s="2">
        <f>IF($AV1542="","",IFERROR(VLOOKUP($AU1542,CODES!$A:$B,2,FALSE),"NO CODE"))</f>
        <v/>
      </c>
      <c r="BA1542" s="2">
        <f>IF(""&amp;$F1542&lt;&gt;"4","",IF($AY1542="YES","",IF(ROUND(SUMIFS($AE$2:$AE$4001,$L$2:$L$4001,$L1542,$F$2:$F$4001,"4")-SUMIFS('AR SALES'!$Y$2:$Y$2501,'AR SALES'!$L$2:$L$2501,$L1542,'AR SALES'!$AD$2:$AD$2501,"OFF"),2)=0,"","STALE")))</f>
        <v/>
      </c>
      <c r="BB1542" s="2">
        <f>IF(OR(""&amp;$F1542="2",""&amp;$F1542="4",""&amp;$F1542="G",""&amp;$F1542="H"),IF($AY1542="YES","",IF($AB1542&lt;&gt;0,"",IF(COUNTIFS('AR SALES'!$L$2:$L$2501,$L1542,'AR SALES'!$AD$2:$AD$2501,IF(""&amp;$F1542="4","OFF","ON"),'AR SALES'!$AF$2:$AF$2501,"Y")&gt;0,"","NO EXEMPTION"))),"")</f>
        <v/>
      </c>
    </row>
    <row r="1543">
      <c r="AT1543" s="2">
        <f>IF($L1543="","",IFERROR(INDEX('AR SALES'!$H$2:$H$2501,MATCH(""&amp;$L1543,'AR SALES'!$AE$2:$AE$2501,0)),""))</f>
        <v/>
      </c>
      <c r="AU1543" s="2">
        <f>IF($L1543="","",IF($A1543&lt;&gt;"GA","",IF($E1543="FULTON",IF(ISNUMBER(SEARCH("COLLEGE PARK",$AT1543)),"FULTON (COLLEGE PARK)",IF(ISNUMBER(SEARCH("HAPEVILLE",$AT1543)),"FULTON (HAPEVILLE)",IF(ISNUMBER(SEARCH("EAST POINT",$AT1543)),"FULTON (EAST POINT)",IF(ISNUMBER(SEARCH("ATLANTA",$AT1543)),"FULTON (ATL LIMITS)","FULTON")))),IF($E1543="DEKALB",IF(ISNUMBER(SEARCH("ATLANTA",$AT1543)),"DEKALB (ATL LIMITS)","DEKALB"),IF(AND($E1543="CLAYTON",ISNUMBER(SEARCH("COLLEGE PARK",$AT1543))),"CLAYTON (COLLEGE PARK)",$E1543)))))</f>
        <v/>
      </c>
      <c r="AV1543" s="2">
        <f>IF($L1543="","",IF(""&amp;$F1543="2","DIESEL",IF(OR(""&amp;$F1543="G",""&amp;$F1543="H"),"GAS","")))</f>
        <v/>
      </c>
      <c r="AW1543" s="2">
        <f>IF($AV1543="","",$R1543)</f>
        <v/>
      </c>
      <c r="AX1543" s="2">
        <f>IF($AV1543="","",IF($AB1543=0,$R1543,0))</f>
        <v/>
      </c>
      <c r="AY1543" s="2">
        <f>IF($AV1543="","",IF(AND($Z1543=0,COUNTIF('AR SALES'!$L$2:$L$2501,$L1543)=0),"YES",""))</f>
        <v/>
      </c>
      <c r="AZ1543" s="2">
        <f>IF($AV1543="","",IFERROR(VLOOKUP($AU1543,CODES!$A:$B,2,FALSE),"NO CODE"))</f>
        <v/>
      </c>
      <c r="BA1543" s="2">
        <f>IF(""&amp;$F1543&lt;&gt;"4","",IF($AY1543="YES","",IF(ROUND(SUMIFS($AE$2:$AE$4001,$L$2:$L$4001,$L1543,$F$2:$F$4001,"4")-SUMIFS('AR SALES'!$Y$2:$Y$2501,'AR SALES'!$L$2:$L$2501,$L1543,'AR SALES'!$AD$2:$AD$2501,"OFF"),2)=0,"","STALE")))</f>
        <v/>
      </c>
      <c r="BB1543" s="2">
        <f>IF(OR(""&amp;$F1543="2",""&amp;$F1543="4",""&amp;$F1543="G",""&amp;$F1543="H"),IF($AY1543="YES","",IF($AB1543&lt;&gt;0,"",IF(COUNTIFS('AR SALES'!$L$2:$L$2501,$L1543,'AR SALES'!$AD$2:$AD$2501,IF(""&amp;$F1543="4","OFF","ON"),'AR SALES'!$AF$2:$AF$2501,"Y")&gt;0,"","NO EXEMPTION"))),"")</f>
        <v/>
      </c>
    </row>
    <row r="1544">
      <c r="AT1544" s="2">
        <f>IF($L1544="","",IFERROR(INDEX('AR SALES'!$H$2:$H$2501,MATCH(""&amp;$L1544,'AR SALES'!$AE$2:$AE$2501,0)),""))</f>
        <v/>
      </c>
      <c r="AU1544" s="2">
        <f>IF($L1544="","",IF($A1544&lt;&gt;"GA","",IF($E1544="FULTON",IF(ISNUMBER(SEARCH("COLLEGE PARK",$AT1544)),"FULTON (COLLEGE PARK)",IF(ISNUMBER(SEARCH("HAPEVILLE",$AT1544)),"FULTON (HAPEVILLE)",IF(ISNUMBER(SEARCH("EAST POINT",$AT1544)),"FULTON (EAST POINT)",IF(ISNUMBER(SEARCH("ATLANTA",$AT1544)),"FULTON (ATL LIMITS)","FULTON")))),IF($E1544="DEKALB",IF(ISNUMBER(SEARCH("ATLANTA",$AT1544)),"DEKALB (ATL LIMITS)","DEKALB"),IF(AND($E1544="CLAYTON",ISNUMBER(SEARCH("COLLEGE PARK",$AT1544))),"CLAYTON (COLLEGE PARK)",$E1544)))))</f>
        <v/>
      </c>
      <c r="AV1544" s="2">
        <f>IF($L1544="","",IF(""&amp;$F1544="2","DIESEL",IF(OR(""&amp;$F1544="G",""&amp;$F1544="H"),"GAS","")))</f>
        <v/>
      </c>
      <c r="AW1544" s="2">
        <f>IF($AV1544="","",$R1544)</f>
        <v/>
      </c>
      <c r="AX1544" s="2">
        <f>IF($AV1544="","",IF($AB1544=0,$R1544,0))</f>
        <v/>
      </c>
      <c r="AY1544" s="2">
        <f>IF($AV1544="","",IF(AND($Z1544=0,COUNTIF('AR SALES'!$L$2:$L$2501,$L1544)=0),"YES",""))</f>
        <v/>
      </c>
      <c r="AZ1544" s="2">
        <f>IF($AV1544="","",IFERROR(VLOOKUP($AU1544,CODES!$A:$B,2,FALSE),"NO CODE"))</f>
        <v/>
      </c>
      <c r="BA1544" s="2">
        <f>IF(""&amp;$F1544&lt;&gt;"4","",IF($AY1544="YES","",IF(ROUND(SUMIFS($AE$2:$AE$4001,$L$2:$L$4001,$L1544,$F$2:$F$4001,"4")-SUMIFS('AR SALES'!$Y$2:$Y$2501,'AR SALES'!$L$2:$L$2501,$L1544,'AR SALES'!$AD$2:$AD$2501,"OFF"),2)=0,"","STALE")))</f>
        <v/>
      </c>
      <c r="BB1544" s="2">
        <f>IF(OR(""&amp;$F1544="2",""&amp;$F1544="4",""&amp;$F1544="G",""&amp;$F1544="H"),IF($AY1544="YES","",IF($AB1544&lt;&gt;0,"",IF(COUNTIFS('AR SALES'!$L$2:$L$2501,$L1544,'AR SALES'!$AD$2:$AD$2501,IF(""&amp;$F1544="4","OFF","ON"),'AR SALES'!$AF$2:$AF$2501,"Y")&gt;0,"","NO EXEMPTION"))),"")</f>
        <v/>
      </c>
    </row>
    <row r="1545">
      <c r="AT1545" s="2">
        <f>IF($L1545="","",IFERROR(INDEX('AR SALES'!$H$2:$H$2501,MATCH(""&amp;$L1545,'AR SALES'!$AE$2:$AE$2501,0)),""))</f>
        <v/>
      </c>
      <c r="AU1545" s="2">
        <f>IF($L1545="","",IF($A1545&lt;&gt;"GA","",IF($E1545="FULTON",IF(ISNUMBER(SEARCH("COLLEGE PARK",$AT1545)),"FULTON (COLLEGE PARK)",IF(ISNUMBER(SEARCH("HAPEVILLE",$AT1545)),"FULTON (HAPEVILLE)",IF(ISNUMBER(SEARCH("EAST POINT",$AT1545)),"FULTON (EAST POINT)",IF(ISNUMBER(SEARCH("ATLANTA",$AT1545)),"FULTON (ATL LIMITS)","FULTON")))),IF($E1545="DEKALB",IF(ISNUMBER(SEARCH("ATLANTA",$AT1545)),"DEKALB (ATL LIMITS)","DEKALB"),IF(AND($E1545="CLAYTON",ISNUMBER(SEARCH("COLLEGE PARK",$AT1545))),"CLAYTON (COLLEGE PARK)",$E1545)))))</f>
        <v/>
      </c>
      <c r="AV1545" s="2">
        <f>IF($L1545="","",IF(""&amp;$F1545="2","DIESEL",IF(OR(""&amp;$F1545="G",""&amp;$F1545="H"),"GAS","")))</f>
        <v/>
      </c>
      <c r="AW1545" s="2">
        <f>IF($AV1545="","",$R1545)</f>
        <v/>
      </c>
      <c r="AX1545" s="2">
        <f>IF($AV1545="","",IF($AB1545=0,$R1545,0))</f>
        <v/>
      </c>
      <c r="AY1545" s="2">
        <f>IF($AV1545="","",IF(AND($Z1545=0,COUNTIF('AR SALES'!$L$2:$L$2501,$L1545)=0),"YES",""))</f>
        <v/>
      </c>
      <c r="AZ1545" s="2">
        <f>IF($AV1545="","",IFERROR(VLOOKUP($AU1545,CODES!$A:$B,2,FALSE),"NO CODE"))</f>
        <v/>
      </c>
      <c r="BA1545" s="2">
        <f>IF(""&amp;$F1545&lt;&gt;"4","",IF($AY1545="YES","",IF(ROUND(SUMIFS($AE$2:$AE$4001,$L$2:$L$4001,$L1545,$F$2:$F$4001,"4")-SUMIFS('AR SALES'!$Y$2:$Y$2501,'AR SALES'!$L$2:$L$2501,$L1545,'AR SALES'!$AD$2:$AD$2501,"OFF"),2)=0,"","STALE")))</f>
        <v/>
      </c>
      <c r="BB1545" s="2">
        <f>IF(OR(""&amp;$F1545="2",""&amp;$F1545="4",""&amp;$F1545="G",""&amp;$F1545="H"),IF($AY1545="YES","",IF($AB1545&lt;&gt;0,"",IF(COUNTIFS('AR SALES'!$L$2:$L$2501,$L1545,'AR SALES'!$AD$2:$AD$2501,IF(""&amp;$F1545="4","OFF","ON"),'AR SALES'!$AF$2:$AF$2501,"Y")&gt;0,"","NO EXEMPTION"))),"")</f>
        <v/>
      </c>
    </row>
    <row r="1546">
      <c r="AT1546" s="2">
        <f>IF($L1546="","",IFERROR(INDEX('AR SALES'!$H$2:$H$2501,MATCH(""&amp;$L1546,'AR SALES'!$AE$2:$AE$2501,0)),""))</f>
        <v/>
      </c>
      <c r="AU1546" s="2">
        <f>IF($L1546="","",IF($A1546&lt;&gt;"GA","",IF($E1546="FULTON",IF(ISNUMBER(SEARCH("COLLEGE PARK",$AT1546)),"FULTON (COLLEGE PARK)",IF(ISNUMBER(SEARCH("HAPEVILLE",$AT1546)),"FULTON (HAPEVILLE)",IF(ISNUMBER(SEARCH("EAST POINT",$AT1546)),"FULTON (EAST POINT)",IF(ISNUMBER(SEARCH("ATLANTA",$AT1546)),"FULTON (ATL LIMITS)","FULTON")))),IF($E1546="DEKALB",IF(ISNUMBER(SEARCH("ATLANTA",$AT1546)),"DEKALB (ATL LIMITS)","DEKALB"),IF(AND($E1546="CLAYTON",ISNUMBER(SEARCH("COLLEGE PARK",$AT1546))),"CLAYTON (COLLEGE PARK)",$E1546)))))</f>
        <v/>
      </c>
      <c r="AV1546" s="2">
        <f>IF($L1546="","",IF(""&amp;$F1546="2","DIESEL",IF(OR(""&amp;$F1546="G",""&amp;$F1546="H"),"GAS","")))</f>
        <v/>
      </c>
      <c r="AW1546" s="2">
        <f>IF($AV1546="","",$R1546)</f>
        <v/>
      </c>
      <c r="AX1546" s="2">
        <f>IF($AV1546="","",IF($AB1546=0,$R1546,0))</f>
        <v/>
      </c>
      <c r="AY1546" s="2">
        <f>IF($AV1546="","",IF(AND($Z1546=0,COUNTIF('AR SALES'!$L$2:$L$2501,$L1546)=0),"YES",""))</f>
        <v/>
      </c>
      <c r="AZ1546" s="2">
        <f>IF($AV1546="","",IFERROR(VLOOKUP($AU1546,CODES!$A:$B,2,FALSE),"NO CODE"))</f>
        <v/>
      </c>
      <c r="BA1546" s="2">
        <f>IF(""&amp;$F1546&lt;&gt;"4","",IF($AY1546="YES","",IF(ROUND(SUMIFS($AE$2:$AE$4001,$L$2:$L$4001,$L1546,$F$2:$F$4001,"4")-SUMIFS('AR SALES'!$Y$2:$Y$2501,'AR SALES'!$L$2:$L$2501,$L1546,'AR SALES'!$AD$2:$AD$2501,"OFF"),2)=0,"","STALE")))</f>
        <v/>
      </c>
      <c r="BB1546" s="2">
        <f>IF(OR(""&amp;$F1546="2",""&amp;$F1546="4",""&amp;$F1546="G",""&amp;$F1546="H"),IF($AY1546="YES","",IF($AB1546&lt;&gt;0,"",IF(COUNTIFS('AR SALES'!$L$2:$L$2501,$L1546,'AR SALES'!$AD$2:$AD$2501,IF(""&amp;$F1546="4","OFF","ON"),'AR SALES'!$AF$2:$AF$2501,"Y")&gt;0,"","NO EXEMPTION"))),"")</f>
        <v/>
      </c>
    </row>
    <row r="1547">
      <c r="AT1547" s="2">
        <f>IF($L1547="","",IFERROR(INDEX('AR SALES'!$H$2:$H$2501,MATCH(""&amp;$L1547,'AR SALES'!$AE$2:$AE$2501,0)),""))</f>
        <v/>
      </c>
      <c r="AU1547" s="2">
        <f>IF($L1547="","",IF($A1547&lt;&gt;"GA","",IF($E1547="FULTON",IF(ISNUMBER(SEARCH("COLLEGE PARK",$AT1547)),"FULTON (COLLEGE PARK)",IF(ISNUMBER(SEARCH("HAPEVILLE",$AT1547)),"FULTON (HAPEVILLE)",IF(ISNUMBER(SEARCH("EAST POINT",$AT1547)),"FULTON (EAST POINT)",IF(ISNUMBER(SEARCH("ATLANTA",$AT1547)),"FULTON (ATL LIMITS)","FULTON")))),IF($E1547="DEKALB",IF(ISNUMBER(SEARCH("ATLANTA",$AT1547)),"DEKALB (ATL LIMITS)","DEKALB"),IF(AND($E1547="CLAYTON",ISNUMBER(SEARCH("COLLEGE PARK",$AT1547))),"CLAYTON (COLLEGE PARK)",$E1547)))))</f>
        <v/>
      </c>
      <c r="AV1547" s="2">
        <f>IF($L1547="","",IF(""&amp;$F1547="2","DIESEL",IF(OR(""&amp;$F1547="G",""&amp;$F1547="H"),"GAS","")))</f>
        <v/>
      </c>
      <c r="AW1547" s="2">
        <f>IF($AV1547="","",$R1547)</f>
        <v/>
      </c>
      <c r="AX1547" s="2">
        <f>IF($AV1547="","",IF($AB1547=0,$R1547,0))</f>
        <v/>
      </c>
      <c r="AY1547" s="2">
        <f>IF($AV1547="","",IF(AND($Z1547=0,COUNTIF('AR SALES'!$L$2:$L$2501,$L1547)=0),"YES",""))</f>
        <v/>
      </c>
      <c r="AZ1547" s="2">
        <f>IF($AV1547="","",IFERROR(VLOOKUP($AU1547,CODES!$A:$B,2,FALSE),"NO CODE"))</f>
        <v/>
      </c>
      <c r="BA1547" s="2">
        <f>IF(""&amp;$F1547&lt;&gt;"4","",IF($AY1547="YES","",IF(ROUND(SUMIFS($AE$2:$AE$4001,$L$2:$L$4001,$L1547,$F$2:$F$4001,"4")-SUMIFS('AR SALES'!$Y$2:$Y$2501,'AR SALES'!$L$2:$L$2501,$L1547,'AR SALES'!$AD$2:$AD$2501,"OFF"),2)=0,"","STALE")))</f>
        <v/>
      </c>
      <c r="BB1547" s="2">
        <f>IF(OR(""&amp;$F1547="2",""&amp;$F1547="4",""&amp;$F1547="G",""&amp;$F1547="H"),IF($AY1547="YES","",IF($AB1547&lt;&gt;0,"",IF(COUNTIFS('AR SALES'!$L$2:$L$2501,$L1547,'AR SALES'!$AD$2:$AD$2501,IF(""&amp;$F1547="4","OFF","ON"),'AR SALES'!$AF$2:$AF$2501,"Y")&gt;0,"","NO EXEMPTION"))),"")</f>
        <v/>
      </c>
    </row>
    <row r="1548">
      <c r="AT1548" s="2">
        <f>IF($L1548="","",IFERROR(INDEX('AR SALES'!$H$2:$H$2501,MATCH(""&amp;$L1548,'AR SALES'!$AE$2:$AE$2501,0)),""))</f>
        <v/>
      </c>
      <c r="AU1548" s="2">
        <f>IF($L1548="","",IF($A1548&lt;&gt;"GA","",IF($E1548="FULTON",IF(ISNUMBER(SEARCH("COLLEGE PARK",$AT1548)),"FULTON (COLLEGE PARK)",IF(ISNUMBER(SEARCH("HAPEVILLE",$AT1548)),"FULTON (HAPEVILLE)",IF(ISNUMBER(SEARCH("EAST POINT",$AT1548)),"FULTON (EAST POINT)",IF(ISNUMBER(SEARCH("ATLANTA",$AT1548)),"FULTON (ATL LIMITS)","FULTON")))),IF($E1548="DEKALB",IF(ISNUMBER(SEARCH("ATLANTA",$AT1548)),"DEKALB (ATL LIMITS)","DEKALB"),IF(AND($E1548="CLAYTON",ISNUMBER(SEARCH("COLLEGE PARK",$AT1548))),"CLAYTON (COLLEGE PARK)",$E1548)))))</f>
        <v/>
      </c>
      <c r="AV1548" s="2">
        <f>IF($L1548="","",IF(""&amp;$F1548="2","DIESEL",IF(OR(""&amp;$F1548="G",""&amp;$F1548="H"),"GAS","")))</f>
        <v/>
      </c>
      <c r="AW1548" s="2">
        <f>IF($AV1548="","",$R1548)</f>
        <v/>
      </c>
      <c r="AX1548" s="2">
        <f>IF($AV1548="","",IF($AB1548=0,$R1548,0))</f>
        <v/>
      </c>
      <c r="AY1548" s="2">
        <f>IF($AV1548="","",IF(AND($Z1548=0,COUNTIF('AR SALES'!$L$2:$L$2501,$L1548)=0),"YES",""))</f>
        <v/>
      </c>
      <c r="AZ1548" s="2">
        <f>IF($AV1548="","",IFERROR(VLOOKUP($AU1548,CODES!$A:$B,2,FALSE),"NO CODE"))</f>
        <v/>
      </c>
      <c r="BA1548" s="2">
        <f>IF(""&amp;$F1548&lt;&gt;"4","",IF($AY1548="YES","",IF(ROUND(SUMIFS($AE$2:$AE$4001,$L$2:$L$4001,$L1548,$F$2:$F$4001,"4")-SUMIFS('AR SALES'!$Y$2:$Y$2501,'AR SALES'!$L$2:$L$2501,$L1548,'AR SALES'!$AD$2:$AD$2501,"OFF"),2)=0,"","STALE")))</f>
        <v/>
      </c>
      <c r="BB1548" s="2">
        <f>IF(OR(""&amp;$F1548="2",""&amp;$F1548="4",""&amp;$F1548="G",""&amp;$F1548="H"),IF($AY1548="YES","",IF($AB1548&lt;&gt;0,"",IF(COUNTIFS('AR SALES'!$L$2:$L$2501,$L1548,'AR SALES'!$AD$2:$AD$2501,IF(""&amp;$F1548="4","OFF","ON"),'AR SALES'!$AF$2:$AF$2501,"Y")&gt;0,"","NO EXEMPTION"))),"")</f>
        <v/>
      </c>
    </row>
    <row r="1549">
      <c r="AT1549" s="2">
        <f>IF($L1549="","",IFERROR(INDEX('AR SALES'!$H$2:$H$2501,MATCH(""&amp;$L1549,'AR SALES'!$AE$2:$AE$2501,0)),""))</f>
        <v/>
      </c>
      <c r="AU1549" s="2">
        <f>IF($L1549="","",IF($A1549&lt;&gt;"GA","",IF($E1549="FULTON",IF(ISNUMBER(SEARCH("COLLEGE PARK",$AT1549)),"FULTON (COLLEGE PARK)",IF(ISNUMBER(SEARCH("HAPEVILLE",$AT1549)),"FULTON (HAPEVILLE)",IF(ISNUMBER(SEARCH("EAST POINT",$AT1549)),"FULTON (EAST POINT)",IF(ISNUMBER(SEARCH("ATLANTA",$AT1549)),"FULTON (ATL LIMITS)","FULTON")))),IF($E1549="DEKALB",IF(ISNUMBER(SEARCH("ATLANTA",$AT1549)),"DEKALB (ATL LIMITS)","DEKALB"),IF(AND($E1549="CLAYTON",ISNUMBER(SEARCH("COLLEGE PARK",$AT1549))),"CLAYTON (COLLEGE PARK)",$E1549)))))</f>
        <v/>
      </c>
      <c r="AV1549" s="2">
        <f>IF($L1549="","",IF(""&amp;$F1549="2","DIESEL",IF(OR(""&amp;$F1549="G",""&amp;$F1549="H"),"GAS","")))</f>
        <v/>
      </c>
      <c r="AW1549" s="2">
        <f>IF($AV1549="","",$R1549)</f>
        <v/>
      </c>
      <c r="AX1549" s="2">
        <f>IF($AV1549="","",IF($AB1549=0,$R1549,0))</f>
        <v/>
      </c>
      <c r="AY1549" s="2">
        <f>IF($AV1549="","",IF(AND($Z1549=0,COUNTIF('AR SALES'!$L$2:$L$2501,$L1549)=0),"YES",""))</f>
        <v/>
      </c>
      <c r="AZ1549" s="2">
        <f>IF($AV1549="","",IFERROR(VLOOKUP($AU1549,CODES!$A:$B,2,FALSE),"NO CODE"))</f>
        <v/>
      </c>
      <c r="BA1549" s="2">
        <f>IF(""&amp;$F1549&lt;&gt;"4","",IF($AY1549="YES","",IF(ROUND(SUMIFS($AE$2:$AE$4001,$L$2:$L$4001,$L1549,$F$2:$F$4001,"4")-SUMIFS('AR SALES'!$Y$2:$Y$2501,'AR SALES'!$L$2:$L$2501,$L1549,'AR SALES'!$AD$2:$AD$2501,"OFF"),2)=0,"","STALE")))</f>
        <v/>
      </c>
      <c r="BB1549" s="2">
        <f>IF(OR(""&amp;$F1549="2",""&amp;$F1549="4",""&amp;$F1549="G",""&amp;$F1549="H"),IF($AY1549="YES","",IF($AB1549&lt;&gt;0,"",IF(COUNTIFS('AR SALES'!$L$2:$L$2501,$L1549,'AR SALES'!$AD$2:$AD$2501,IF(""&amp;$F1549="4","OFF","ON"),'AR SALES'!$AF$2:$AF$2501,"Y")&gt;0,"","NO EXEMPTION"))),"")</f>
        <v/>
      </c>
    </row>
    <row r="1550">
      <c r="AT1550" s="2">
        <f>IF($L1550="","",IFERROR(INDEX('AR SALES'!$H$2:$H$2501,MATCH(""&amp;$L1550,'AR SALES'!$AE$2:$AE$2501,0)),""))</f>
        <v/>
      </c>
      <c r="AU1550" s="2">
        <f>IF($L1550="","",IF($A1550&lt;&gt;"GA","",IF($E1550="FULTON",IF(ISNUMBER(SEARCH("COLLEGE PARK",$AT1550)),"FULTON (COLLEGE PARK)",IF(ISNUMBER(SEARCH("HAPEVILLE",$AT1550)),"FULTON (HAPEVILLE)",IF(ISNUMBER(SEARCH("EAST POINT",$AT1550)),"FULTON (EAST POINT)",IF(ISNUMBER(SEARCH("ATLANTA",$AT1550)),"FULTON (ATL LIMITS)","FULTON")))),IF($E1550="DEKALB",IF(ISNUMBER(SEARCH("ATLANTA",$AT1550)),"DEKALB (ATL LIMITS)","DEKALB"),IF(AND($E1550="CLAYTON",ISNUMBER(SEARCH("COLLEGE PARK",$AT1550))),"CLAYTON (COLLEGE PARK)",$E1550)))))</f>
        <v/>
      </c>
      <c r="AV1550" s="2">
        <f>IF($L1550="","",IF(""&amp;$F1550="2","DIESEL",IF(OR(""&amp;$F1550="G",""&amp;$F1550="H"),"GAS","")))</f>
        <v/>
      </c>
      <c r="AW1550" s="2">
        <f>IF($AV1550="","",$R1550)</f>
        <v/>
      </c>
      <c r="AX1550" s="2">
        <f>IF($AV1550="","",IF($AB1550=0,$R1550,0))</f>
        <v/>
      </c>
      <c r="AY1550" s="2">
        <f>IF($AV1550="","",IF(AND($Z1550=0,COUNTIF('AR SALES'!$L$2:$L$2501,$L1550)=0),"YES",""))</f>
        <v/>
      </c>
      <c r="AZ1550" s="2">
        <f>IF($AV1550="","",IFERROR(VLOOKUP($AU1550,CODES!$A:$B,2,FALSE),"NO CODE"))</f>
        <v/>
      </c>
      <c r="BA1550" s="2">
        <f>IF(""&amp;$F1550&lt;&gt;"4","",IF($AY1550="YES","",IF(ROUND(SUMIFS($AE$2:$AE$4001,$L$2:$L$4001,$L1550,$F$2:$F$4001,"4")-SUMIFS('AR SALES'!$Y$2:$Y$2501,'AR SALES'!$L$2:$L$2501,$L1550,'AR SALES'!$AD$2:$AD$2501,"OFF"),2)=0,"","STALE")))</f>
        <v/>
      </c>
      <c r="BB1550" s="2">
        <f>IF(OR(""&amp;$F1550="2",""&amp;$F1550="4",""&amp;$F1550="G",""&amp;$F1550="H"),IF($AY1550="YES","",IF($AB1550&lt;&gt;0,"",IF(COUNTIFS('AR SALES'!$L$2:$L$2501,$L1550,'AR SALES'!$AD$2:$AD$2501,IF(""&amp;$F1550="4","OFF","ON"),'AR SALES'!$AF$2:$AF$2501,"Y")&gt;0,"","NO EXEMPTION"))),"")</f>
        <v/>
      </c>
    </row>
    <row r="1551">
      <c r="AT1551" s="2">
        <f>IF($L1551="","",IFERROR(INDEX('AR SALES'!$H$2:$H$2501,MATCH(""&amp;$L1551,'AR SALES'!$AE$2:$AE$2501,0)),""))</f>
        <v/>
      </c>
      <c r="AU1551" s="2">
        <f>IF($L1551="","",IF($A1551&lt;&gt;"GA","",IF($E1551="FULTON",IF(ISNUMBER(SEARCH("COLLEGE PARK",$AT1551)),"FULTON (COLLEGE PARK)",IF(ISNUMBER(SEARCH("HAPEVILLE",$AT1551)),"FULTON (HAPEVILLE)",IF(ISNUMBER(SEARCH("EAST POINT",$AT1551)),"FULTON (EAST POINT)",IF(ISNUMBER(SEARCH("ATLANTA",$AT1551)),"FULTON (ATL LIMITS)","FULTON")))),IF($E1551="DEKALB",IF(ISNUMBER(SEARCH("ATLANTA",$AT1551)),"DEKALB (ATL LIMITS)","DEKALB"),IF(AND($E1551="CLAYTON",ISNUMBER(SEARCH("COLLEGE PARK",$AT1551))),"CLAYTON (COLLEGE PARK)",$E1551)))))</f>
        <v/>
      </c>
      <c r="AV1551" s="2">
        <f>IF($L1551="","",IF(""&amp;$F1551="2","DIESEL",IF(OR(""&amp;$F1551="G",""&amp;$F1551="H"),"GAS","")))</f>
        <v/>
      </c>
      <c r="AW1551" s="2">
        <f>IF($AV1551="","",$R1551)</f>
        <v/>
      </c>
      <c r="AX1551" s="2">
        <f>IF($AV1551="","",IF($AB1551=0,$R1551,0))</f>
        <v/>
      </c>
      <c r="AY1551" s="2">
        <f>IF($AV1551="","",IF(AND($Z1551=0,COUNTIF('AR SALES'!$L$2:$L$2501,$L1551)=0),"YES",""))</f>
        <v/>
      </c>
      <c r="AZ1551" s="2">
        <f>IF($AV1551="","",IFERROR(VLOOKUP($AU1551,CODES!$A:$B,2,FALSE),"NO CODE"))</f>
        <v/>
      </c>
      <c r="BA1551" s="2">
        <f>IF(""&amp;$F1551&lt;&gt;"4","",IF($AY1551="YES","",IF(ROUND(SUMIFS($AE$2:$AE$4001,$L$2:$L$4001,$L1551,$F$2:$F$4001,"4")-SUMIFS('AR SALES'!$Y$2:$Y$2501,'AR SALES'!$L$2:$L$2501,$L1551,'AR SALES'!$AD$2:$AD$2501,"OFF"),2)=0,"","STALE")))</f>
        <v/>
      </c>
      <c r="BB1551" s="2">
        <f>IF(OR(""&amp;$F1551="2",""&amp;$F1551="4",""&amp;$F1551="G",""&amp;$F1551="H"),IF($AY1551="YES","",IF($AB1551&lt;&gt;0,"",IF(COUNTIFS('AR SALES'!$L$2:$L$2501,$L1551,'AR SALES'!$AD$2:$AD$2501,IF(""&amp;$F1551="4","OFF","ON"),'AR SALES'!$AF$2:$AF$2501,"Y")&gt;0,"","NO EXEMPTION"))),"")</f>
        <v/>
      </c>
    </row>
    <row r="1552">
      <c r="AT1552" s="2">
        <f>IF($L1552="","",IFERROR(INDEX('AR SALES'!$H$2:$H$2501,MATCH(""&amp;$L1552,'AR SALES'!$AE$2:$AE$2501,0)),""))</f>
        <v/>
      </c>
      <c r="AU1552" s="2">
        <f>IF($L1552="","",IF($A1552&lt;&gt;"GA","",IF($E1552="FULTON",IF(ISNUMBER(SEARCH("COLLEGE PARK",$AT1552)),"FULTON (COLLEGE PARK)",IF(ISNUMBER(SEARCH("HAPEVILLE",$AT1552)),"FULTON (HAPEVILLE)",IF(ISNUMBER(SEARCH("EAST POINT",$AT1552)),"FULTON (EAST POINT)",IF(ISNUMBER(SEARCH("ATLANTA",$AT1552)),"FULTON (ATL LIMITS)","FULTON")))),IF($E1552="DEKALB",IF(ISNUMBER(SEARCH("ATLANTA",$AT1552)),"DEKALB (ATL LIMITS)","DEKALB"),IF(AND($E1552="CLAYTON",ISNUMBER(SEARCH("COLLEGE PARK",$AT1552))),"CLAYTON (COLLEGE PARK)",$E1552)))))</f>
        <v/>
      </c>
      <c r="AV1552" s="2">
        <f>IF($L1552="","",IF(""&amp;$F1552="2","DIESEL",IF(OR(""&amp;$F1552="G",""&amp;$F1552="H"),"GAS","")))</f>
        <v/>
      </c>
      <c r="AW1552" s="2">
        <f>IF($AV1552="","",$R1552)</f>
        <v/>
      </c>
      <c r="AX1552" s="2">
        <f>IF($AV1552="","",IF($AB1552=0,$R1552,0))</f>
        <v/>
      </c>
      <c r="AY1552" s="2">
        <f>IF($AV1552="","",IF(AND($Z1552=0,COUNTIF('AR SALES'!$L$2:$L$2501,$L1552)=0),"YES",""))</f>
        <v/>
      </c>
      <c r="AZ1552" s="2">
        <f>IF($AV1552="","",IFERROR(VLOOKUP($AU1552,CODES!$A:$B,2,FALSE),"NO CODE"))</f>
        <v/>
      </c>
      <c r="BA1552" s="2">
        <f>IF(""&amp;$F1552&lt;&gt;"4","",IF($AY1552="YES","",IF(ROUND(SUMIFS($AE$2:$AE$4001,$L$2:$L$4001,$L1552,$F$2:$F$4001,"4")-SUMIFS('AR SALES'!$Y$2:$Y$2501,'AR SALES'!$L$2:$L$2501,$L1552,'AR SALES'!$AD$2:$AD$2501,"OFF"),2)=0,"","STALE")))</f>
        <v/>
      </c>
      <c r="BB1552" s="2">
        <f>IF(OR(""&amp;$F1552="2",""&amp;$F1552="4",""&amp;$F1552="G",""&amp;$F1552="H"),IF($AY1552="YES","",IF($AB1552&lt;&gt;0,"",IF(COUNTIFS('AR SALES'!$L$2:$L$2501,$L1552,'AR SALES'!$AD$2:$AD$2501,IF(""&amp;$F1552="4","OFF","ON"),'AR SALES'!$AF$2:$AF$2501,"Y")&gt;0,"","NO EXEMPTION"))),"")</f>
        <v/>
      </c>
    </row>
    <row r="1553">
      <c r="AT1553" s="2">
        <f>IF($L1553="","",IFERROR(INDEX('AR SALES'!$H$2:$H$2501,MATCH(""&amp;$L1553,'AR SALES'!$AE$2:$AE$2501,0)),""))</f>
        <v/>
      </c>
      <c r="AU1553" s="2">
        <f>IF($L1553="","",IF($A1553&lt;&gt;"GA","",IF($E1553="FULTON",IF(ISNUMBER(SEARCH("COLLEGE PARK",$AT1553)),"FULTON (COLLEGE PARK)",IF(ISNUMBER(SEARCH("HAPEVILLE",$AT1553)),"FULTON (HAPEVILLE)",IF(ISNUMBER(SEARCH("EAST POINT",$AT1553)),"FULTON (EAST POINT)",IF(ISNUMBER(SEARCH("ATLANTA",$AT1553)),"FULTON (ATL LIMITS)","FULTON")))),IF($E1553="DEKALB",IF(ISNUMBER(SEARCH("ATLANTA",$AT1553)),"DEKALB (ATL LIMITS)","DEKALB"),IF(AND($E1553="CLAYTON",ISNUMBER(SEARCH("COLLEGE PARK",$AT1553))),"CLAYTON (COLLEGE PARK)",$E1553)))))</f>
        <v/>
      </c>
      <c r="AV1553" s="2">
        <f>IF($L1553="","",IF(""&amp;$F1553="2","DIESEL",IF(OR(""&amp;$F1553="G",""&amp;$F1553="H"),"GAS","")))</f>
        <v/>
      </c>
      <c r="AW1553" s="2">
        <f>IF($AV1553="","",$R1553)</f>
        <v/>
      </c>
      <c r="AX1553" s="2">
        <f>IF($AV1553="","",IF($AB1553=0,$R1553,0))</f>
        <v/>
      </c>
      <c r="AY1553" s="2">
        <f>IF($AV1553="","",IF(AND($Z1553=0,COUNTIF('AR SALES'!$L$2:$L$2501,$L1553)=0),"YES",""))</f>
        <v/>
      </c>
      <c r="AZ1553" s="2">
        <f>IF($AV1553="","",IFERROR(VLOOKUP($AU1553,CODES!$A:$B,2,FALSE),"NO CODE"))</f>
        <v/>
      </c>
      <c r="BA1553" s="2">
        <f>IF(""&amp;$F1553&lt;&gt;"4","",IF($AY1553="YES","",IF(ROUND(SUMIFS($AE$2:$AE$4001,$L$2:$L$4001,$L1553,$F$2:$F$4001,"4")-SUMIFS('AR SALES'!$Y$2:$Y$2501,'AR SALES'!$L$2:$L$2501,$L1553,'AR SALES'!$AD$2:$AD$2501,"OFF"),2)=0,"","STALE")))</f>
        <v/>
      </c>
      <c r="BB1553" s="2">
        <f>IF(OR(""&amp;$F1553="2",""&amp;$F1553="4",""&amp;$F1553="G",""&amp;$F1553="H"),IF($AY1553="YES","",IF($AB1553&lt;&gt;0,"",IF(COUNTIFS('AR SALES'!$L$2:$L$2501,$L1553,'AR SALES'!$AD$2:$AD$2501,IF(""&amp;$F1553="4","OFF","ON"),'AR SALES'!$AF$2:$AF$2501,"Y")&gt;0,"","NO EXEMPTION"))),"")</f>
        <v/>
      </c>
    </row>
    <row r="1554">
      <c r="AT1554" s="2">
        <f>IF($L1554="","",IFERROR(INDEX('AR SALES'!$H$2:$H$2501,MATCH(""&amp;$L1554,'AR SALES'!$AE$2:$AE$2501,0)),""))</f>
        <v/>
      </c>
      <c r="AU1554" s="2">
        <f>IF($L1554="","",IF($A1554&lt;&gt;"GA","",IF($E1554="FULTON",IF(ISNUMBER(SEARCH("COLLEGE PARK",$AT1554)),"FULTON (COLLEGE PARK)",IF(ISNUMBER(SEARCH("HAPEVILLE",$AT1554)),"FULTON (HAPEVILLE)",IF(ISNUMBER(SEARCH("EAST POINT",$AT1554)),"FULTON (EAST POINT)",IF(ISNUMBER(SEARCH("ATLANTA",$AT1554)),"FULTON (ATL LIMITS)","FULTON")))),IF($E1554="DEKALB",IF(ISNUMBER(SEARCH("ATLANTA",$AT1554)),"DEKALB (ATL LIMITS)","DEKALB"),IF(AND($E1554="CLAYTON",ISNUMBER(SEARCH("COLLEGE PARK",$AT1554))),"CLAYTON (COLLEGE PARK)",$E1554)))))</f>
        <v/>
      </c>
      <c r="AV1554" s="2">
        <f>IF($L1554="","",IF(""&amp;$F1554="2","DIESEL",IF(OR(""&amp;$F1554="G",""&amp;$F1554="H"),"GAS","")))</f>
        <v/>
      </c>
      <c r="AW1554" s="2">
        <f>IF($AV1554="","",$R1554)</f>
        <v/>
      </c>
      <c r="AX1554" s="2">
        <f>IF($AV1554="","",IF($AB1554=0,$R1554,0))</f>
        <v/>
      </c>
      <c r="AY1554" s="2">
        <f>IF($AV1554="","",IF(AND($Z1554=0,COUNTIF('AR SALES'!$L$2:$L$2501,$L1554)=0),"YES",""))</f>
        <v/>
      </c>
      <c r="AZ1554" s="2">
        <f>IF($AV1554="","",IFERROR(VLOOKUP($AU1554,CODES!$A:$B,2,FALSE),"NO CODE"))</f>
        <v/>
      </c>
      <c r="BA1554" s="2">
        <f>IF(""&amp;$F1554&lt;&gt;"4","",IF($AY1554="YES","",IF(ROUND(SUMIFS($AE$2:$AE$4001,$L$2:$L$4001,$L1554,$F$2:$F$4001,"4")-SUMIFS('AR SALES'!$Y$2:$Y$2501,'AR SALES'!$L$2:$L$2501,$L1554,'AR SALES'!$AD$2:$AD$2501,"OFF"),2)=0,"","STALE")))</f>
        <v/>
      </c>
      <c r="BB1554" s="2">
        <f>IF(OR(""&amp;$F1554="2",""&amp;$F1554="4",""&amp;$F1554="G",""&amp;$F1554="H"),IF($AY1554="YES","",IF($AB1554&lt;&gt;0,"",IF(COUNTIFS('AR SALES'!$L$2:$L$2501,$L1554,'AR SALES'!$AD$2:$AD$2501,IF(""&amp;$F1554="4","OFF","ON"),'AR SALES'!$AF$2:$AF$2501,"Y")&gt;0,"","NO EXEMPTION"))),"")</f>
        <v/>
      </c>
    </row>
    <row r="1555">
      <c r="AT1555" s="2">
        <f>IF($L1555="","",IFERROR(INDEX('AR SALES'!$H$2:$H$2501,MATCH(""&amp;$L1555,'AR SALES'!$AE$2:$AE$2501,0)),""))</f>
        <v/>
      </c>
      <c r="AU1555" s="2">
        <f>IF($L1555="","",IF($A1555&lt;&gt;"GA","",IF($E1555="FULTON",IF(ISNUMBER(SEARCH("COLLEGE PARK",$AT1555)),"FULTON (COLLEGE PARK)",IF(ISNUMBER(SEARCH("HAPEVILLE",$AT1555)),"FULTON (HAPEVILLE)",IF(ISNUMBER(SEARCH("EAST POINT",$AT1555)),"FULTON (EAST POINT)",IF(ISNUMBER(SEARCH("ATLANTA",$AT1555)),"FULTON (ATL LIMITS)","FULTON")))),IF($E1555="DEKALB",IF(ISNUMBER(SEARCH("ATLANTA",$AT1555)),"DEKALB (ATL LIMITS)","DEKALB"),IF(AND($E1555="CLAYTON",ISNUMBER(SEARCH("COLLEGE PARK",$AT1555))),"CLAYTON (COLLEGE PARK)",$E1555)))))</f>
        <v/>
      </c>
      <c r="AV1555" s="2">
        <f>IF($L1555="","",IF(""&amp;$F1555="2","DIESEL",IF(OR(""&amp;$F1555="G",""&amp;$F1555="H"),"GAS","")))</f>
        <v/>
      </c>
      <c r="AW1555" s="2">
        <f>IF($AV1555="","",$R1555)</f>
        <v/>
      </c>
      <c r="AX1555" s="2">
        <f>IF($AV1555="","",IF($AB1555=0,$R1555,0))</f>
        <v/>
      </c>
      <c r="AY1555" s="2">
        <f>IF($AV1555="","",IF(AND($Z1555=0,COUNTIF('AR SALES'!$L$2:$L$2501,$L1555)=0),"YES",""))</f>
        <v/>
      </c>
      <c r="AZ1555" s="2">
        <f>IF($AV1555="","",IFERROR(VLOOKUP($AU1555,CODES!$A:$B,2,FALSE),"NO CODE"))</f>
        <v/>
      </c>
      <c r="BA1555" s="2">
        <f>IF(""&amp;$F1555&lt;&gt;"4","",IF($AY1555="YES","",IF(ROUND(SUMIFS($AE$2:$AE$4001,$L$2:$L$4001,$L1555,$F$2:$F$4001,"4")-SUMIFS('AR SALES'!$Y$2:$Y$2501,'AR SALES'!$L$2:$L$2501,$L1555,'AR SALES'!$AD$2:$AD$2501,"OFF"),2)=0,"","STALE")))</f>
        <v/>
      </c>
      <c r="BB1555" s="2">
        <f>IF(OR(""&amp;$F1555="2",""&amp;$F1555="4",""&amp;$F1555="G",""&amp;$F1555="H"),IF($AY1555="YES","",IF($AB1555&lt;&gt;0,"",IF(COUNTIFS('AR SALES'!$L$2:$L$2501,$L1555,'AR SALES'!$AD$2:$AD$2501,IF(""&amp;$F1555="4","OFF","ON"),'AR SALES'!$AF$2:$AF$2501,"Y")&gt;0,"","NO EXEMPTION"))),"")</f>
        <v/>
      </c>
    </row>
    <row r="1556">
      <c r="AT1556" s="2">
        <f>IF($L1556="","",IFERROR(INDEX('AR SALES'!$H$2:$H$2501,MATCH(""&amp;$L1556,'AR SALES'!$AE$2:$AE$2501,0)),""))</f>
        <v/>
      </c>
      <c r="AU1556" s="2">
        <f>IF($L1556="","",IF($A1556&lt;&gt;"GA","",IF($E1556="FULTON",IF(ISNUMBER(SEARCH("COLLEGE PARK",$AT1556)),"FULTON (COLLEGE PARK)",IF(ISNUMBER(SEARCH("HAPEVILLE",$AT1556)),"FULTON (HAPEVILLE)",IF(ISNUMBER(SEARCH("EAST POINT",$AT1556)),"FULTON (EAST POINT)",IF(ISNUMBER(SEARCH("ATLANTA",$AT1556)),"FULTON (ATL LIMITS)","FULTON")))),IF($E1556="DEKALB",IF(ISNUMBER(SEARCH("ATLANTA",$AT1556)),"DEKALB (ATL LIMITS)","DEKALB"),IF(AND($E1556="CLAYTON",ISNUMBER(SEARCH("COLLEGE PARK",$AT1556))),"CLAYTON (COLLEGE PARK)",$E1556)))))</f>
        <v/>
      </c>
      <c r="AV1556" s="2">
        <f>IF($L1556="","",IF(""&amp;$F1556="2","DIESEL",IF(OR(""&amp;$F1556="G",""&amp;$F1556="H"),"GAS","")))</f>
        <v/>
      </c>
      <c r="AW1556" s="2">
        <f>IF($AV1556="","",$R1556)</f>
        <v/>
      </c>
      <c r="AX1556" s="2">
        <f>IF($AV1556="","",IF($AB1556=0,$R1556,0))</f>
        <v/>
      </c>
      <c r="AY1556" s="2">
        <f>IF($AV1556="","",IF(AND($Z1556=0,COUNTIF('AR SALES'!$L$2:$L$2501,$L1556)=0),"YES",""))</f>
        <v/>
      </c>
      <c r="AZ1556" s="2">
        <f>IF($AV1556="","",IFERROR(VLOOKUP($AU1556,CODES!$A:$B,2,FALSE),"NO CODE"))</f>
        <v/>
      </c>
      <c r="BA1556" s="2">
        <f>IF(""&amp;$F1556&lt;&gt;"4","",IF($AY1556="YES","",IF(ROUND(SUMIFS($AE$2:$AE$4001,$L$2:$L$4001,$L1556,$F$2:$F$4001,"4")-SUMIFS('AR SALES'!$Y$2:$Y$2501,'AR SALES'!$L$2:$L$2501,$L1556,'AR SALES'!$AD$2:$AD$2501,"OFF"),2)=0,"","STALE")))</f>
        <v/>
      </c>
      <c r="BB1556" s="2">
        <f>IF(OR(""&amp;$F1556="2",""&amp;$F1556="4",""&amp;$F1556="G",""&amp;$F1556="H"),IF($AY1556="YES","",IF($AB1556&lt;&gt;0,"",IF(COUNTIFS('AR SALES'!$L$2:$L$2501,$L1556,'AR SALES'!$AD$2:$AD$2501,IF(""&amp;$F1556="4","OFF","ON"),'AR SALES'!$AF$2:$AF$2501,"Y")&gt;0,"","NO EXEMPTION"))),"")</f>
        <v/>
      </c>
    </row>
    <row r="1557">
      <c r="AT1557" s="2">
        <f>IF($L1557="","",IFERROR(INDEX('AR SALES'!$H$2:$H$2501,MATCH(""&amp;$L1557,'AR SALES'!$AE$2:$AE$2501,0)),""))</f>
        <v/>
      </c>
      <c r="AU1557" s="2">
        <f>IF($L1557="","",IF($A1557&lt;&gt;"GA","",IF($E1557="FULTON",IF(ISNUMBER(SEARCH("COLLEGE PARK",$AT1557)),"FULTON (COLLEGE PARK)",IF(ISNUMBER(SEARCH("HAPEVILLE",$AT1557)),"FULTON (HAPEVILLE)",IF(ISNUMBER(SEARCH("EAST POINT",$AT1557)),"FULTON (EAST POINT)",IF(ISNUMBER(SEARCH("ATLANTA",$AT1557)),"FULTON (ATL LIMITS)","FULTON")))),IF($E1557="DEKALB",IF(ISNUMBER(SEARCH("ATLANTA",$AT1557)),"DEKALB (ATL LIMITS)","DEKALB"),IF(AND($E1557="CLAYTON",ISNUMBER(SEARCH("COLLEGE PARK",$AT1557))),"CLAYTON (COLLEGE PARK)",$E1557)))))</f>
        <v/>
      </c>
      <c r="AV1557" s="2">
        <f>IF($L1557="","",IF(""&amp;$F1557="2","DIESEL",IF(OR(""&amp;$F1557="G",""&amp;$F1557="H"),"GAS","")))</f>
        <v/>
      </c>
      <c r="AW1557" s="2">
        <f>IF($AV1557="","",$R1557)</f>
        <v/>
      </c>
      <c r="AX1557" s="2">
        <f>IF($AV1557="","",IF($AB1557=0,$R1557,0))</f>
        <v/>
      </c>
      <c r="AY1557" s="2">
        <f>IF($AV1557="","",IF(AND($Z1557=0,COUNTIF('AR SALES'!$L$2:$L$2501,$L1557)=0),"YES",""))</f>
        <v/>
      </c>
      <c r="AZ1557" s="2">
        <f>IF($AV1557="","",IFERROR(VLOOKUP($AU1557,CODES!$A:$B,2,FALSE),"NO CODE"))</f>
        <v/>
      </c>
      <c r="BA1557" s="2">
        <f>IF(""&amp;$F1557&lt;&gt;"4","",IF($AY1557="YES","",IF(ROUND(SUMIFS($AE$2:$AE$4001,$L$2:$L$4001,$L1557,$F$2:$F$4001,"4")-SUMIFS('AR SALES'!$Y$2:$Y$2501,'AR SALES'!$L$2:$L$2501,$L1557,'AR SALES'!$AD$2:$AD$2501,"OFF"),2)=0,"","STALE")))</f>
        <v/>
      </c>
      <c r="BB1557" s="2">
        <f>IF(OR(""&amp;$F1557="2",""&amp;$F1557="4",""&amp;$F1557="G",""&amp;$F1557="H"),IF($AY1557="YES","",IF($AB1557&lt;&gt;0,"",IF(COUNTIFS('AR SALES'!$L$2:$L$2501,$L1557,'AR SALES'!$AD$2:$AD$2501,IF(""&amp;$F1557="4","OFF","ON"),'AR SALES'!$AF$2:$AF$2501,"Y")&gt;0,"","NO EXEMPTION"))),"")</f>
        <v/>
      </c>
    </row>
    <row r="1558">
      <c r="AT1558" s="2">
        <f>IF($L1558="","",IFERROR(INDEX('AR SALES'!$H$2:$H$2501,MATCH(""&amp;$L1558,'AR SALES'!$AE$2:$AE$2501,0)),""))</f>
        <v/>
      </c>
      <c r="AU1558" s="2">
        <f>IF($L1558="","",IF($A1558&lt;&gt;"GA","",IF($E1558="FULTON",IF(ISNUMBER(SEARCH("COLLEGE PARK",$AT1558)),"FULTON (COLLEGE PARK)",IF(ISNUMBER(SEARCH("HAPEVILLE",$AT1558)),"FULTON (HAPEVILLE)",IF(ISNUMBER(SEARCH("EAST POINT",$AT1558)),"FULTON (EAST POINT)",IF(ISNUMBER(SEARCH("ATLANTA",$AT1558)),"FULTON (ATL LIMITS)","FULTON")))),IF($E1558="DEKALB",IF(ISNUMBER(SEARCH("ATLANTA",$AT1558)),"DEKALB (ATL LIMITS)","DEKALB"),IF(AND($E1558="CLAYTON",ISNUMBER(SEARCH("COLLEGE PARK",$AT1558))),"CLAYTON (COLLEGE PARK)",$E1558)))))</f>
        <v/>
      </c>
      <c r="AV1558" s="2">
        <f>IF($L1558="","",IF(""&amp;$F1558="2","DIESEL",IF(OR(""&amp;$F1558="G",""&amp;$F1558="H"),"GAS","")))</f>
        <v/>
      </c>
      <c r="AW1558" s="2">
        <f>IF($AV1558="","",$R1558)</f>
        <v/>
      </c>
      <c r="AX1558" s="2">
        <f>IF($AV1558="","",IF($AB1558=0,$R1558,0))</f>
        <v/>
      </c>
      <c r="AY1558" s="2">
        <f>IF($AV1558="","",IF(AND($Z1558=0,COUNTIF('AR SALES'!$L$2:$L$2501,$L1558)=0),"YES",""))</f>
        <v/>
      </c>
      <c r="AZ1558" s="2">
        <f>IF($AV1558="","",IFERROR(VLOOKUP($AU1558,CODES!$A:$B,2,FALSE),"NO CODE"))</f>
        <v/>
      </c>
      <c r="BA1558" s="2">
        <f>IF(""&amp;$F1558&lt;&gt;"4","",IF($AY1558="YES","",IF(ROUND(SUMIFS($AE$2:$AE$4001,$L$2:$L$4001,$L1558,$F$2:$F$4001,"4")-SUMIFS('AR SALES'!$Y$2:$Y$2501,'AR SALES'!$L$2:$L$2501,$L1558,'AR SALES'!$AD$2:$AD$2501,"OFF"),2)=0,"","STALE")))</f>
        <v/>
      </c>
      <c r="BB1558" s="2">
        <f>IF(OR(""&amp;$F1558="2",""&amp;$F1558="4",""&amp;$F1558="G",""&amp;$F1558="H"),IF($AY1558="YES","",IF($AB1558&lt;&gt;0,"",IF(COUNTIFS('AR SALES'!$L$2:$L$2501,$L1558,'AR SALES'!$AD$2:$AD$2501,IF(""&amp;$F1558="4","OFF","ON"),'AR SALES'!$AF$2:$AF$2501,"Y")&gt;0,"","NO EXEMPTION"))),"")</f>
        <v/>
      </c>
    </row>
    <row r="1559">
      <c r="AT1559" s="2">
        <f>IF($L1559="","",IFERROR(INDEX('AR SALES'!$H$2:$H$2501,MATCH(""&amp;$L1559,'AR SALES'!$AE$2:$AE$2501,0)),""))</f>
        <v/>
      </c>
      <c r="AU1559" s="2">
        <f>IF($L1559="","",IF($A1559&lt;&gt;"GA","",IF($E1559="FULTON",IF(ISNUMBER(SEARCH("COLLEGE PARK",$AT1559)),"FULTON (COLLEGE PARK)",IF(ISNUMBER(SEARCH("HAPEVILLE",$AT1559)),"FULTON (HAPEVILLE)",IF(ISNUMBER(SEARCH("EAST POINT",$AT1559)),"FULTON (EAST POINT)",IF(ISNUMBER(SEARCH("ATLANTA",$AT1559)),"FULTON (ATL LIMITS)","FULTON")))),IF($E1559="DEKALB",IF(ISNUMBER(SEARCH("ATLANTA",$AT1559)),"DEKALB (ATL LIMITS)","DEKALB"),IF(AND($E1559="CLAYTON",ISNUMBER(SEARCH("COLLEGE PARK",$AT1559))),"CLAYTON (COLLEGE PARK)",$E1559)))))</f>
        <v/>
      </c>
      <c r="AV1559" s="2">
        <f>IF($L1559="","",IF(""&amp;$F1559="2","DIESEL",IF(OR(""&amp;$F1559="G",""&amp;$F1559="H"),"GAS","")))</f>
        <v/>
      </c>
      <c r="AW1559" s="2">
        <f>IF($AV1559="","",$R1559)</f>
        <v/>
      </c>
      <c r="AX1559" s="2">
        <f>IF($AV1559="","",IF($AB1559=0,$R1559,0))</f>
        <v/>
      </c>
      <c r="AY1559" s="2">
        <f>IF($AV1559="","",IF(AND($Z1559=0,COUNTIF('AR SALES'!$L$2:$L$2501,$L1559)=0),"YES",""))</f>
        <v/>
      </c>
      <c r="AZ1559" s="2">
        <f>IF($AV1559="","",IFERROR(VLOOKUP($AU1559,CODES!$A:$B,2,FALSE),"NO CODE"))</f>
        <v/>
      </c>
      <c r="BA1559" s="2">
        <f>IF(""&amp;$F1559&lt;&gt;"4","",IF($AY1559="YES","",IF(ROUND(SUMIFS($AE$2:$AE$4001,$L$2:$L$4001,$L1559,$F$2:$F$4001,"4")-SUMIFS('AR SALES'!$Y$2:$Y$2501,'AR SALES'!$L$2:$L$2501,$L1559,'AR SALES'!$AD$2:$AD$2501,"OFF"),2)=0,"","STALE")))</f>
        <v/>
      </c>
      <c r="BB1559" s="2">
        <f>IF(OR(""&amp;$F1559="2",""&amp;$F1559="4",""&amp;$F1559="G",""&amp;$F1559="H"),IF($AY1559="YES","",IF($AB1559&lt;&gt;0,"",IF(COUNTIFS('AR SALES'!$L$2:$L$2501,$L1559,'AR SALES'!$AD$2:$AD$2501,IF(""&amp;$F1559="4","OFF","ON"),'AR SALES'!$AF$2:$AF$2501,"Y")&gt;0,"","NO EXEMPTION"))),"")</f>
        <v/>
      </c>
    </row>
    <row r="1560">
      <c r="AT1560" s="2">
        <f>IF($L1560="","",IFERROR(INDEX('AR SALES'!$H$2:$H$2501,MATCH(""&amp;$L1560,'AR SALES'!$AE$2:$AE$2501,0)),""))</f>
        <v/>
      </c>
      <c r="AU1560" s="2">
        <f>IF($L1560="","",IF($A1560&lt;&gt;"GA","",IF($E1560="FULTON",IF(ISNUMBER(SEARCH("COLLEGE PARK",$AT1560)),"FULTON (COLLEGE PARK)",IF(ISNUMBER(SEARCH("HAPEVILLE",$AT1560)),"FULTON (HAPEVILLE)",IF(ISNUMBER(SEARCH("EAST POINT",$AT1560)),"FULTON (EAST POINT)",IF(ISNUMBER(SEARCH("ATLANTA",$AT1560)),"FULTON (ATL LIMITS)","FULTON")))),IF($E1560="DEKALB",IF(ISNUMBER(SEARCH("ATLANTA",$AT1560)),"DEKALB (ATL LIMITS)","DEKALB"),IF(AND($E1560="CLAYTON",ISNUMBER(SEARCH("COLLEGE PARK",$AT1560))),"CLAYTON (COLLEGE PARK)",$E1560)))))</f>
        <v/>
      </c>
      <c r="AV1560" s="2">
        <f>IF($L1560="","",IF(""&amp;$F1560="2","DIESEL",IF(OR(""&amp;$F1560="G",""&amp;$F1560="H"),"GAS","")))</f>
        <v/>
      </c>
      <c r="AW1560" s="2">
        <f>IF($AV1560="","",$R1560)</f>
        <v/>
      </c>
      <c r="AX1560" s="2">
        <f>IF($AV1560="","",IF($AB1560=0,$R1560,0))</f>
        <v/>
      </c>
      <c r="AY1560" s="2">
        <f>IF($AV1560="","",IF(AND($Z1560=0,COUNTIF('AR SALES'!$L$2:$L$2501,$L1560)=0),"YES",""))</f>
        <v/>
      </c>
      <c r="AZ1560" s="2">
        <f>IF($AV1560="","",IFERROR(VLOOKUP($AU1560,CODES!$A:$B,2,FALSE),"NO CODE"))</f>
        <v/>
      </c>
      <c r="BA1560" s="2">
        <f>IF(""&amp;$F1560&lt;&gt;"4","",IF($AY1560="YES","",IF(ROUND(SUMIFS($AE$2:$AE$4001,$L$2:$L$4001,$L1560,$F$2:$F$4001,"4")-SUMIFS('AR SALES'!$Y$2:$Y$2501,'AR SALES'!$L$2:$L$2501,$L1560,'AR SALES'!$AD$2:$AD$2501,"OFF"),2)=0,"","STALE")))</f>
        <v/>
      </c>
      <c r="BB1560" s="2">
        <f>IF(OR(""&amp;$F1560="2",""&amp;$F1560="4",""&amp;$F1560="G",""&amp;$F1560="H"),IF($AY1560="YES","",IF($AB1560&lt;&gt;0,"",IF(COUNTIFS('AR SALES'!$L$2:$L$2501,$L1560,'AR SALES'!$AD$2:$AD$2501,IF(""&amp;$F1560="4","OFF","ON"),'AR SALES'!$AF$2:$AF$2501,"Y")&gt;0,"","NO EXEMPTION"))),"")</f>
        <v/>
      </c>
    </row>
    <row r="1561">
      <c r="AT1561" s="2">
        <f>IF($L1561="","",IFERROR(INDEX('AR SALES'!$H$2:$H$2501,MATCH(""&amp;$L1561,'AR SALES'!$AE$2:$AE$2501,0)),""))</f>
        <v/>
      </c>
      <c r="AU1561" s="2">
        <f>IF($L1561="","",IF($A1561&lt;&gt;"GA","",IF($E1561="FULTON",IF(ISNUMBER(SEARCH("COLLEGE PARK",$AT1561)),"FULTON (COLLEGE PARK)",IF(ISNUMBER(SEARCH("HAPEVILLE",$AT1561)),"FULTON (HAPEVILLE)",IF(ISNUMBER(SEARCH("EAST POINT",$AT1561)),"FULTON (EAST POINT)",IF(ISNUMBER(SEARCH("ATLANTA",$AT1561)),"FULTON (ATL LIMITS)","FULTON")))),IF($E1561="DEKALB",IF(ISNUMBER(SEARCH("ATLANTA",$AT1561)),"DEKALB (ATL LIMITS)","DEKALB"),IF(AND($E1561="CLAYTON",ISNUMBER(SEARCH("COLLEGE PARK",$AT1561))),"CLAYTON (COLLEGE PARK)",$E1561)))))</f>
        <v/>
      </c>
      <c r="AV1561" s="2">
        <f>IF($L1561="","",IF(""&amp;$F1561="2","DIESEL",IF(OR(""&amp;$F1561="G",""&amp;$F1561="H"),"GAS","")))</f>
        <v/>
      </c>
      <c r="AW1561" s="2">
        <f>IF($AV1561="","",$R1561)</f>
        <v/>
      </c>
      <c r="AX1561" s="2">
        <f>IF($AV1561="","",IF($AB1561=0,$R1561,0))</f>
        <v/>
      </c>
      <c r="AY1561" s="2">
        <f>IF($AV1561="","",IF(AND($Z1561=0,COUNTIF('AR SALES'!$L$2:$L$2501,$L1561)=0),"YES",""))</f>
        <v/>
      </c>
      <c r="AZ1561" s="2">
        <f>IF($AV1561="","",IFERROR(VLOOKUP($AU1561,CODES!$A:$B,2,FALSE),"NO CODE"))</f>
        <v/>
      </c>
      <c r="BA1561" s="2">
        <f>IF(""&amp;$F1561&lt;&gt;"4","",IF($AY1561="YES","",IF(ROUND(SUMIFS($AE$2:$AE$4001,$L$2:$L$4001,$L1561,$F$2:$F$4001,"4")-SUMIFS('AR SALES'!$Y$2:$Y$2501,'AR SALES'!$L$2:$L$2501,$L1561,'AR SALES'!$AD$2:$AD$2501,"OFF"),2)=0,"","STALE")))</f>
        <v/>
      </c>
      <c r="BB1561" s="2">
        <f>IF(OR(""&amp;$F1561="2",""&amp;$F1561="4",""&amp;$F1561="G",""&amp;$F1561="H"),IF($AY1561="YES","",IF($AB1561&lt;&gt;0,"",IF(COUNTIFS('AR SALES'!$L$2:$L$2501,$L1561,'AR SALES'!$AD$2:$AD$2501,IF(""&amp;$F1561="4","OFF","ON"),'AR SALES'!$AF$2:$AF$2501,"Y")&gt;0,"","NO EXEMPTION"))),"")</f>
        <v/>
      </c>
    </row>
    <row r="1562">
      <c r="AT1562" s="2">
        <f>IF($L1562="","",IFERROR(INDEX('AR SALES'!$H$2:$H$2501,MATCH(""&amp;$L1562,'AR SALES'!$AE$2:$AE$2501,0)),""))</f>
        <v/>
      </c>
      <c r="AU1562" s="2">
        <f>IF($L1562="","",IF($A1562&lt;&gt;"GA","",IF($E1562="FULTON",IF(ISNUMBER(SEARCH("COLLEGE PARK",$AT1562)),"FULTON (COLLEGE PARK)",IF(ISNUMBER(SEARCH("HAPEVILLE",$AT1562)),"FULTON (HAPEVILLE)",IF(ISNUMBER(SEARCH("EAST POINT",$AT1562)),"FULTON (EAST POINT)",IF(ISNUMBER(SEARCH("ATLANTA",$AT1562)),"FULTON (ATL LIMITS)","FULTON")))),IF($E1562="DEKALB",IF(ISNUMBER(SEARCH("ATLANTA",$AT1562)),"DEKALB (ATL LIMITS)","DEKALB"),IF(AND($E1562="CLAYTON",ISNUMBER(SEARCH("COLLEGE PARK",$AT1562))),"CLAYTON (COLLEGE PARK)",$E1562)))))</f>
        <v/>
      </c>
      <c r="AV1562" s="2">
        <f>IF($L1562="","",IF(""&amp;$F1562="2","DIESEL",IF(OR(""&amp;$F1562="G",""&amp;$F1562="H"),"GAS","")))</f>
        <v/>
      </c>
      <c r="AW1562" s="2">
        <f>IF($AV1562="","",$R1562)</f>
        <v/>
      </c>
      <c r="AX1562" s="2">
        <f>IF($AV1562="","",IF($AB1562=0,$R1562,0))</f>
        <v/>
      </c>
      <c r="AY1562" s="2">
        <f>IF($AV1562="","",IF(AND($Z1562=0,COUNTIF('AR SALES'!$L$2:$L$2501,$L1562)=0),"YES",""))</f>
        <v/>
      </c>
      <c r="AZ1562" s="2">
        <f>IF($AV1562="","",IFERROR(VLOOKUP($AU1562,CODES!$A:$B,2,FALSE),"NO CODE"))</f>
        <v/>
      </c>
      <c r="BA1562" s="2">
        <f>IF(""&amp;$F1562&lt;&gt;"4","",IF($AY1562="YES","",IF(ROUND(SUMIFS($AE$2:$AE$4001,$L$2:$L$4001,$L1562,$F$2:$F$4001,"4")-SUMIFS('AR SALES'!$Y$2:$Y$2501,'AR SALES'!$L$2:$L$2501,$L1562,'AR SALES'!$AD$2:$AD$2501,"OFF"),2)=0,"","STALE")))</f>
        <v/>
      </c>
      <c r="BB1562" s="2">
        <f>IF(OR(""&amp;$F1562="2",""&amp;$F1562="4",""&amp;$F1562="G",""&amp;$F1562="H"),IF($AY1562="YES","",IF($AB1562&lt;&gt;0,"",IF(COUNTIFS('AR SALES'!$L$2:$L$2501,$L1562,'AR SALES'!$AD$2:$AD$2501,IF(""&amp;$F1562="4","OFF","ON"),'AR SALES'!$AF$2:$AF$2501,"Y")&gt;0,"","NO EXEMPTION"))),"")</f>
        <v/>
      </c>
    </row>
    <row r="1563">
      <c r="AT1563" s="2">
        <f>IF($L1563="","",IFERROR(INDEX('AR SALES'!$H$2:$H$2501,MATCH(""&amp;$L1563,'AR SALES'!$AE$2:$AE$2501,0)),""))</f>
        <v/>
      </c>
      <c r="AU1563" s="2">
        <f>IF($L1563="","",IF($A1563&lt;&gt;"GA","",IF($E1563="FULTON",IF(ISNUMBER(SEARCH("COLLEGE PARK",$AT1563)),"FULTON (COLLEGE PARK)",IF(ISNUMBER(SEARCH("HAPEVILLE",$AT1563)),"FULTON (HAPEVILLE)",IF(ISNUMBER(SEARCH("EAST POINT",$AT1563)),"FULTON (EAST POINT)",IF(ISNUMBER(SEARCH("ATLANTA",$AT1563)),"FULTON (ATL LIMITS)","FULTON")))),IF($E1563="DEKALB",IF(ISNUMBER(SEARCH("ATLANTA",$AT1563)),"DEKALB (ATL LIMITS)","DEKALB"),IF(AND($E1563="CLAYTON",ISNUMBER(SEARCH("COLLEGE PARK",$AT1563))),"CLAYTON (COLLEGE PARK)",$E1563)))))</f>
        <v/>
      </c>
      <c r="AV1563" s="2">
        <f>IF($L1563="","",IF(""&amp;$F1563="2","DIESEL",IF(OR(""&amp;$F1563="G",""&amp;$F1563="H"),"GAS","")))</f>
        <v/>
      </c>
      <c r="AW1563" s="2">
        <f>IF($AV1563="","",$R1563)</f>
        <v/>
      </c>
      <c r="AX1563" s="2">
        <f>IF($AV1563="","",IF($AB1563=0,$R1563,0))</f>
        <v/>
      </c>
      <c r="AY1563" s="2">
        <f>IF($AV1563="","",IF(AND($Z1563=0,COUNTIF('AR SALES'!$L$2:$L$2501,$L1563)=0),"YES",""))</f>
        <v/>
      </c>
      <c r="AZ1563" s="2">
        <f>IF($AV1563="","",IFERROR(VLOOKUP($AU1563,CODES!$A:$B,2,FALSE),"NO CODE"))</f>
        <v/>
      </c>
      <c r="BA1563" s="2">
        <f>IF(""&amp;$F1563&lt;&gt;"4","",IF($AY1563="YES","",IF(ROUND(SUMIFS($AE$2:$AE$4001,$L$2:$L$4001,$L1563,$F$2:$F$4001,"4")-SUMIFS('AR SALES'!$Y$2:$Y$2501,'AR SALES'!$L$2:$L$2501,$L1563,'AR SALES'!$AD$2:$AD$2501,"OFF"),2)=0,"","STALE")))</f>
        <v/>
      </c>
      <c r="BB1563" s="2">
        <f>IF(OR(""&amp;$F1563="2",""&amp;$F1563="4",""&amp;$F1563="G",""&amp;$F1563="H"),IF($AY1563="YES","",IF($AB1563&lt;&gt;0,"",IF(COUNTIFS('AR SALES'!$L$2:$L$2501,$L1563,'AR SALES'!$AD$2:$AD$2501,IF(""&amp;$F1563="4","OFF","ON"),'AR SALES'!$AF$2:$AF$2501,"Y")&gt;0,"","NO EXEMPTION"))),"")</f>
        <v/>
      </c>
    </row>
    <row r="1564">
      <c r="AT1564" s="2">
        <f>IF($L1564="","",IFERROR(INDEX('AR SALES'!$H$2:$H$2501,MATCH(""&amp;$L1564,'AR SALES'!$AE$2:$AE$2501,0)),""))</f>
        <v/>
      </c>
      <c r="AU1564" s="2">
        <f>IF($L1564="","",IF($A1564&lt;&gt;"GA","",IF($E1564="FULTON",IF(ISNUMBER(SEARCH("COLLEGE PARK",$AT1564)),"FULTON (COLLEGE PARK)",IF(ISNUMBER(SEARCH("HAPEVILLE",$AT1564)),"FULTON (HAPEVILLE)",IF(ISNUMBER(SEARCH("EAST POINT",$AT1564)),"FULTON (EAST POINT)",IF(ISNUMBER(SEARCH("ATLANTA",$AT1564)),"FULTON (ATL LIMITS)","FULTON")))),IF($E1564="DEKALB",IF(ISNUMBER(SEARCH("ATLANTA",$AT1564)),"DEKALB (ATL LIMITS)","DEKALB"),IF(AND($E1564="CLAYTON",ISNUMBER(SEARCH("COLLEGE PARK",$AT1564))),"CLAYTON (COLLEGE PARK)",$E1564)))))</f>
        <v/>
      </c>
      <c r="AV1564" s="2">
        <f>IF($L1564="","",IF(""&amp;$F1564="2","DIESEL",IF(OR(""&amp;$F1564="G",""&amp;$F1564="H"),"GAS","")))</f>
        <v/>
      </c>
      <c r="AW1564" s="2">
        <f>IF($AV1564="","",$R1564)</f>
        <v/>
      </c>
      <c r="AX1564" s="2">
        <f>IF($AV1564="","",IF($AB1564=0,$R1564,0))</f>
        <v/>
      </c>
      <c r="AY1564" s="2">
        <f>IF($AV1564="","",IF(AND($Z1564=0,COUNTIF('AR SALES'!$L$2:$L$2501,$L1564)=0),"YES",""))</f>
        <v/>
      </c>
      <c r="AZ1564" s="2">
        <f>IF($AV1564="","",IFERROR(VLOOKUP($AU1564,CODES!$A:$B,2,FALSE),"NO CODE"))</f>
        <v/>
      </c>
      <c r="BA1564" s="2">
        <f>IF(""&amp;$F1564&lt;&gt;"4","",IF($AY1564="YES","",IF(ROUND(SUMIFS($AE$2:$AE$4001,$L$2:$L$4001,$L1564,$F$2:$F$4001,"4")-SUMIFS('AR SALES'!$Y$2:$Y$2501,'AR SALES'!$L$2:$L$2501,$L1564,'AR SALES'!$AD$2:$AD$2501,"OFF"),2)=0,"","STALE")))</f>
        <v/>
      </c>
      <c r="BB1564" s="2">
        <f>IF(OR(""&amp;$F1564="2",""&amp;$F1564="4",""&amp;$F1564="G",""&amp;$F1564="H"),IF($AY1564="YES","",IF($AB1564&lt;&gt;0,"",IF(COUNTIFS('AR SALES'!$L$2:$L$2501,$L1564,'AR SALES'!$AD$2:$AD$2501,IF(""&amp;$F1564="4","OFF","ON"),'AR SALES'!$AF$2:$AF$2501,"Y")&gt;0,"","NO EXEMPTION"))),"")</f>
        <v/>
      </c>
    </row>
    <row r="1565">
      <c r="AT1565" s="2">
        <f>IF($L1565="","",IFERROR(INDEX('AR SALES'!$H$2:$H$2501,MATCH(""&amp;$L1565,'AR SALES'!$AE$2:$AE$2501,0)),""))</f>
        <v/>
      </c>
      <c r="AU1565" s="2">
        <f>IF($L1565="","",IF($A1565&lt;&gt;"GA","",IF($E1565="FULTON",IF(ISNUMBER(SEARCH("COLLEGE PARK",$AT1565)),"FULTON (COLLEGE PARK)",IF(ISNUMBER(SEARCH("HAPEVILLE",$AT1565)),"FULTON (HAPEVILLE)",IF(ISNUMBER(SEARCH("EAST POINT",$AT1565)),"FULTON (EAST POINT)",IF(ISNUMBER(SEARCH("ATLANTA",$AT1565)),"FULTON (ATL LIMITS)","FULTON")))),IF($E1565="DEKALB",IF(ISNUMBER(SEARCH("ATLANTA",$AT1565)),"DEKALB (ATL LIMITS)","DEKALB"),IF(AND($E1565="CLAYTON",ISNUMBER(SEARCH("COLLEGE PARK",$AT1565))),"CLAYTON (COLLEGE PARK)",$E1565)))))</f>
        <v/>
      </c>
      <c r="AV1565" s="2">
        <f>IF($L1565="","",IF(""&amp;$F1565="2","DIESEL",IF(OR(""&amp;$F1565="G",""&amp;$F1565="H"),"GAS","")))</f>
        <v/>
      </c>
      <c r="AW1565" s="2">
        <f>IF($AV1565="","",$R1565)</f>
        <v/>
      </c>
      <c r="AX1565" s="2">
        <f>IF($AV1565="","",IF($AB1565=0,$R1565,0))</f>
        <v/>
      </c>
      <c r="AY1565" s="2">
        <f>IF($AV1565="","",IF(AND($Z1565=0,COUNTIF('AR SALES'!$L$2:$L$2501,$L1565)=0),"YES",""))</f>
        <v/>
      </c>
      <c r="AZ1565" s="2">
        <f>IF($AV1565="","",IFERROR(VLOOKUP($AU1565,CODES!$A:$B,2,FALSE),"NO CODE"))</f>
        <v/>
      </c>
      <c r="BA1565" s="2">
        <f>IF(""&amp;$F1565&lt;&gt;"4","",IF($AY1565="YES","",IF(ROUND(SUMIFS($AE$2:$AE$4001,$L$2:$L$4001,$L1565,$F$2:$F$4001,"4")-SUMIFS('AR SALES'!$Y$2:$Y$2501,'AR SALES'!$L$2:$L$2501,$L1565,'AR SALES'!$AD$2:$AD$2501,"OFF"),2)=0,"","STALE")))</f>
        <v/>
      </c>
      <c r="BB1565" s="2">
        <f>IF(OR(""&amp;$F1565="2",""&amp;$F1565="4",""&amp;$F1565="G",""&amp;$F1565="H"),IF($AY1565="YES","",IF($AB1565&lt;&gt;0,"",IF(COUNTIFS('AR SALES'!$L$2:$L$2501,$L1565,'AR SALES'!$AD$2:$AD$2501,IF(""&amp;$F1565="4","OFF","ON"),'AR SALES'!$AF$2:$AF$2501,"Y")&gt;0,"","NO EXEMPTION"))),"")</f>
        <v/>
      </c>
    </row>
    <row r="1566">
      <c r="AT1566" s="2">
        <f>IF($L1566="","",IFERROR(INDEX('AR SALES'!$H$2:$H$2501,MATCH(""&amp;$L1566,'AR SALES'!$AE$2:$AE$2501,0)),""))</f>
        <v/>
      </c>
      <c r="AU1566" s="2">
        <f>IF($L1566="","",IF($A1566&lt;&gt;"GA","",IF($E1566="FULTON",IF(ISNUMBER(SEARCH("COLLEGE PARK",$AT1566)),"FULTON (COLLEGE PARK)",IF(ISNUMBER(SEARCH("HAPEVILLE",$AT1566)),"FULTON (HAPEVILLE)",IF(ISNUMBER(SEARCH("EAST POINT",$AT1566)),"FULTON (EAST POINT)",IF(ISNUMBER(SEARCH("ATLANTA",$AT1566)),"FULTON (ATL LIMITS)","FULTON")))),IF($E1566="DEKALB",IF(ISNUMBER(SEARCH("ATLANTA",$AT1566)),"DEKALB (ATL LIMITS)","DEKALB"),IF(AND($E1566="CLAYTON",ISNUMBER(SEARCH("COLLEGE PARK",$AT1566))),"CLAYTON (COLLEGE PARK)",$E1566)))))</f>
        <v/>
      </c>
      <c r="AV1566" s="2">
        <f>IF($L1566="","",IF(""&amp;$F1566="2","DIESEL",IF(OR(""&amp;$F1566="G",""&amp;$F1566="H"),"GAS","")))</f>
        <v/>
      </c>
      <c r="AW1566" s="2">
        <f>IF($AV1566="","",$R1566)</f>
        <v/>
      </c>
      <c r="AX1566" s="2">
        <f>IF($AV1566="","",IF($AB1566=0,$R1566,0))</f>
        <v/>
      </c>
      <c r="AY1566" s="2">
        <f>IF($AV1566="","",IF(AND($Z1566=0,COUNTIF('AR SALES'!$L$2:$L$2501,$L1566)=0),"YES",""))</f>
        <v/>
      </c>
      <c r="AZ1566" s="2">
        <f>IF($AV1566="","",IFERROR(VLOOKUP($AU1566,CODES!$A:$B,2,FALSE),"NO CODE"))</f>
        <v/>
      </c>
      <c r="BA1566" s="2">
        <f>IF(""&amp;$F1566&lt;&gt;"4","",IF($AY1566="YES","",IF(ROUND(SUMIFS($AE$2:$AE$4001,$L$2:$L$4001,$L1566,$F$2:$F$4001,"4")-SUMIFS('AR SALES'!$Y$2:$Y$2501,'AR SALES'!$L$2:$L$2501,$L1566,'AR SALES'!$AD$2:$AD$2501,"OFF"),2)=0,"","STALE")))</f>
        <v/>
      </c>
      <c r="BB1566" s="2">
        <f>IF(OR(""&amp;$F1566="2",""&amp;$F1566="4",""&amp;$F1566="G",""&amp;$F1566="H"),IF($AY1566="YES","",IF($AB1566&lt;&gt;0,"",IF(COUNTIFS('AR SALES'!$L$2:$L$2501,$L1566,'AR SALES'!$AD$2:$AD$2501,IF(""&amp;$F1566="4","OFF","ON"),'AR SALES'!$AF$2:$AF$2501,"Y")&gt;0,"","NO EXEMPTION"))),"")</f>
        <v/>
      </c>
    </row>
    <row r="1567">
      <c r="AT1567" s="2">
        <f>IF($L1567="","",IFERROR(INDEX('AR SALES'!$H$2:$H$2501,MATCH(""&amp;$L1567,'AR SALES'!$AE$2:$AE$2501,0)),""))</f>
        <v/>
      </c>
      <c r="AU1567" s="2">
        <f>IF($L1567="","",IF($A1567&lt;&gt;"GA","",IF($E1567="FULTON",IF(ISNUMBER(SEARCH("COLLEGE PARK",$AT1567)),"FULTON (COLLEGE PARK)",IF(ISNUMBER(SEARCH("HAPEVILLE",$AT1567)),"FULTON (HAPEVILLE)",IF(ISNUMBER(SEARCH("EAST POINT",$AT1567)),"FULTON (EAST POINT)",IF(ISNUMBER(SEARCH("ATLANTA",$AT1567)),"FULTON (ATL LIMITS)","FULTON")))),IF($E1567="DEKALB",IF(ISNUMBER(SEARCH("ATLANTA",$AT1567)),"DEKALB (ATL LIMITS)","DEKALB"),IF(AND($E1567="CLAYTON",ISNUMBER(SEARCH("COLLEGE PARK",$AT1567))),"CLAYTON (COLLEGE PARK)",$E1567)))))</f>
        <v/>
      </c>
      <c r="AV1567" s="2">
        <f>IF($L1567="","",IF(""&amp;$F1567="2","DIESEL",IF(OR(""&amp;$F1567="G",""&amp;$F1567="H"),"GAS","")))</f>
        <v/>
      </c>
      <c r="AW1567" s="2">
        <f>IF($AV1567="","",$R1567)</f>
        <v/>
      </c>
      <c r="AX1567" s="2">
        <f>IF($AV1567="","",IF($AB1567=0,$R1567,0))</f>
        <v/>
      </c>
      <c r="AY1567" s="2">
        <f>IF($AV1567="","",IF(AND($Z1567=0,COUNTIF('AR SALES'!$L$2:$L$2501,$L1567)=0),"YES",""))</f>
        <v/>
      </c>
      <c r="AZ1567" s="2">
        <f>IF($AV1567="","",IFERROR(VLOOKUP($AU1567,CODES!$A:$B,2,FALSE),"NO CODE"))</f>
        <v/>
      </c>
      <c r="BA1567" s="2">
        <f>IF(""&amp;$F1567&lt;&gt;"4","",IF($AY1567="YES","",IF(ROUND(SUMIFS($AE$2:$AE$4001,$L$2:$L$4001,$L1567,$F$2:$F$4001,"4")-SUMIFS('AR SALES'!$Y$2:$Y$2501,'AR SALES'!$L$2:$L$2501,$L1567,'AR SALES'!$AD$2:$AD$2501,"OFF"),2)=0,"","STALE")))</f>
        <v/>
      </c>
      <c r="BB1567" s="2">
        <f>IF(OR(""&amp;$F1567="2",""&amp;$F1567="4",""&amp;$F1567="G",""&amp;$F1567="H"),IF($AY1567="YES","",IF($AB1567&lt;&gt;0,"",IF(COUNTIFS('AR SALES'!$L$2:$L$2501,$L1567,'AR SALES'!$AD$2:$AD$2501,IF(""&amp;$F1567="4","OFF","ON"),'AR SALES'!$AF$2:$AF$2501,"Y")&gt;0,"","NO EXEMPTION"))),"")</f>
        <v/>
      </c>
    </row>
    <row r="1568">
      <c r="AT1568" s="2">
        <f>IF($L1568="","",IFERROR(INDEX('AR SALES'!$H$2:$H$2501,MATCH(""&amp;$L1568,'AR SALES'!$AE$2:$AE$2501,0)),""))</f>
        <v/>
      </c>
      <c r="AU1568" s="2">
        <f>IF($L1568="","",IF($A1568&lt;&gt;"GA","",IF($E1568="FULTON",IF(ISNUMBER(SEARCH("COLLEGE PARK",$AT1568)),"FULTON (COLLEGE PARK)",IF(ISNUMBER(SEARCH("HAPEVILLE",$AT1568)),"FULTON (HAPEVILLE)",IF(ISNUMBER(SEARCH("EAST POINT",$AT1568)),"FULTON (EAST POINT)",IF(ISNUMBER(SEARCH("ATLANTA",$AT1568)),"FULTON (ATL LIMITS)","FULTON")))),IF($E1568="DEKALB",IF(ISNUMBER(SEARCH("ATLANTA",$AT1568)),"DEKALB (ATL LIMITS)","DEKALB"),IF(AND($E1568="CLAYTON",ISNUMBER(SEARCH("COLLEGE PARK",$AT1568))),"CLAYTON (COLLEGE PARK)",$E1568)))))</f>
        <v/>
      </c>
      <c r="AV1568" s="2">
        <f>IF($L1568="","",IF(""&amp;$F1568="2","DIESEL",IF(OR(""&amp;$F1568="G",""&amp;$F1568="H"),"GAS","")))</f>
        <v/>
      </c>
      <c r="AW1568" s="2">
        <f>IF($AV1568="","",$R1568)</f>
        <v/>
      </c>
      <c r="AX1568" s="2">
        <f>IF($AV1568="","",IF($AB1568=0,$R1568,0))</f>
        <v/>
      </c>
      <c r="AY1568" s="2">
        <f>IF($AV1568="","",IF(AND($Z1568=0,COUNTIF('AR SALES'!$L$2:$L$2501,$L1568)=0),"YES",""))</f>
        <v/>
      </c>
      <c r="AZ1568" s="2">
        <f>IF($AV1568="","",IFERROR(VLOOKUP($AU1568,CODES!$A:$B,2,FALSE),"NO CODE"))</f>
        <v/>
      </c>
      <c r="BA1568" s="2">
        <f>IF(""&amp;$F1568&lt;&gt;"4","",IF($AY1568="YES","",IF(ROUND(SUMIFS($AE$2:$AE$4001,$L$2:$L$4001,$L1568,$F$2:$F$4001,"4")-SUMIFS('AR SALES'!$Y$2:$Y$2501,'AR SALES'!$L$2:$L$2501,$L1568,'AR SALES'!$AD$2:$AD$2501,"OFF"),2)=0,"","STALE")))</f>
        <v/>
      </c>
      <c r="BB1568" s="2">
        <f>IF(OR(""&amp;$F1568="2",""&amp;$F1568="4",""&amp;$F1568="G",""&amp;$F1568="H"),IF($AY1568="YES","",IF($AB1568&lt;&gt;0,"",IF(COUNTIFS('AR SALES'!$L$2:$L$2501,$L1568,'AR SALES'!$AD$2:$AD$2501,IF(""&amp;$F1568="4","OFF","ON"),'AR SALES'!$AF$2:$AF$2501,"Y")&gt;0,"","NO EXEMPTION"))),"")</f>
        <v/>
      </c>
    </row>
    <row r="1569">
      <c r="AT1569" s="2">
        <f>IF($L1569="","",IFERROR(INDEX('AR SALES'!$H$2:$H$2501,MATCH(""&amp;$L1569,'AR SALES'!$AE$2:$AE$2501,0)),""))</f>
        <v/>
      </c>
      <c r="AU1569" s="2">
        <f>IF($L1569="","",IF($A1569&lt;&gt;"GA","",IF($E1569="FULTON",IF(ISNUMBER(SEARCH("COLLEGE PARK",$AT1569)),"FULTON (COLLEGE PARK)",IF(ISNUMBER(SEARCH("HAPEVILLE",$AT1569)),"FULTON (HAPEVILLE)",IF(ISNUMBER(SEARCH("EAST POINT",$AT1569)),"FULTON (EAST POINT)",IF(ISNUMBER(SEARCH("ATLANTA",$AT1569)),"FULTON (ATL LIMITS)","FULTON")))),IF($E1569="DEKALB",IF(ISNUMBER(SEARCH("ATLANTA",$AT1569)),"DEKALB (ATL LIMITS)","DEKALB"),IF(AND($E1569="CLAYTON",ISNUMBER(SEARCH("COLLEGE PARK",$AT1569))),"CLAYTON (COLLEGE PARK)",$E1569)))))</f>
        <v/>
      </c>
      <c r="AV1569" s="2">
        <f>IF($L1569="","",IF(""&amp;$F1569="2","DIESEL",IF(OR(""&amp;$F1569="G",""&amp;$F1569="H"),"GAS","")))</f>
        <v/>
      </c>
      <c r="AW1569" s="2">
        <f>IF($AV1569="","",$R1569)</f>
        <v/>
      </c>
      <c r="AX1569" s="2">
        <f>IF($AV1569="","",IF($AB1569=0,$R1569,0))</f>
        <v/>
      </c>
      <c r="AY1569" s="2">
        <f>IF($AV1569="","",IF(AND($Z1569=0,COUNTIF('AR SALES'!$L$2:$L$2501,$L1569)=0),"YES",""))</f>
        <v/>
      </c>
      <c r="AZ1569" s="2">
        <f>IF($AV1569="","",IFERROR(VLOOKUP($AU1569,CODES!$A:$B,2,FALSE),"NO CODE"))</f>
        <v/>
      </c>
      <c r="BA1569" s="2">
        <f>IF(""&amp;$F1569&lt;&gt;"4","",IF($AY1569="YES","",IF(ROUND(SUMIFS($AE$2:$AE$4001,$L$2:$L$4001,$L1569,$F$2:$F$4001,"4")-SUMIFS('AR SALES'!$Y$2:$Y$2501,'AR SALES'!$L$2:$L$2501,$L1569,'AR SALES'!$AD$2:$AD$2501,"OFF"),2)=0,"","STALE")))</f>
        <v/>
      </c>
      <c r="BB1569" s="2">
        <f>IF(OR(""&amp;$F1569="2",""&amp;$F1569="4",""&amp;$F1569="G",""&amp;$F1569="H"),IF($AY1569="YES","",IF($AB1569&lt;&gt;0,"",IF(COUNTIFS('AR SALES'!$L$2:$L$2501,$L1569,'AR SALES'!$AD$2:$AD$2501,IF(""&amp;$F1569="4","OFF","ON"),'AR SALES'!$AF$2:$AF$2501,"Y")&gt;0,"","NO EXEMPTION"))),"")</f>
        <v/>
      </c>
    </row>
    <row r="1570">
      <c r="AT1570" s="2">
        <f>IF($L1570="","",IFERROR(INDEX('AR SALES'!$H$2:$H$2501,MATCH(""&amp;$L1570,'AR SALES'!$AE$2:$AE$2501,0)),""))</f>
        <v/>
      </c>
      <c r="AU1570" s="2">
        <f>IF($L1570="","",IF($A1570&lt;&gt;"GA","",IF($E1570="FULTON",IF(ISNUMBER(SEARCH("COLLEGE PARK",$AT1570)),"FULTON (COLLEGE PARK)",IF(ISNUMBER(SEARCH("HAPEVILLE",$AT1570)),"FULTON (HAPEVILLE)",IF(ISNUMBER(SEARCH("EAST POINT",$AT1570)),"FULTON (EAST POINT)",IF(ISNUMBER(SEARCH("ATLANTA",$AT1570)),"FULTON (ATL LIMITS)","FULTON")))),IF($E1570="DEKALB",IF(ISNUMBER(SEARCH("ATLANTA",$AT1570)),"DEKALB (ATL LIMITS)","DEKALB"),IF(AND($E1570="CLAYTON",ISNUMBER(SEARCH("COLLEGE PARK",$AT1570))),"CLAYTON (COLLEGE PARK)",$E1570)))))</f>
        <v/>
      </c>
      <c r="AV1570" s="2">
        <f>IF($L1570="","",IF(""&amp;$F1570="2","DIESEL",IF(OR(""&amp;$F1570="G",""&amp;$F1570="H"),"GAS","")))</f>
        <v/>
      </c>
      <c r="AW1570" s="2">
        <f>IF($AV1570="","",$R1570)</f>
        <v/>
      </c>
      <c r="AX1570" s="2">
        <f>IF($AV1570="","",IF($AB1570=0,$R1570,0))</f>
        <v/>
      </c>
      <c r="AY1570" s="2">
        <f>IF($AV1570="","",IF(AND($Z1570=0,COUNTIF('AR SALES'!$L$2:$L$2501,$L1570)=0),"YES",""))</f>
        <v/>
      </c>
      <c r="AZ1570" s="2">
        <f>IF($AV1570="","",IFERROR(VLOOKUP($AU1570,CODES!$A:$B,2,FALSE),"NO CODE"))</f>
        <v/>
      </c>
      <c r="BA1570" s="2">
        <f>IF(""&amp;$F1570&lt;&gt;"4","",IF($AY1570="YES","",IF(ROUND(SUMIFS($AE$2:$AE$4001,$L$2:$L$4001,$L1570,$F$2:$F$4001,"4")-SUMIFS('AR SALES'!$Y$2:$Y$2501,'AR SALES'!$L$2:$L$2501,$L1570,'AR SALES'!$AD$2:$AD$2501,"OFF"),2)=0,"","STALE")))</f>
        <v/>
      </c>
      <c r="BB1570" s="2">
        <f>IF(OR(""&amp;$F1570="2",""&amp;$F1570="4",""&amp;$F1570="G",""&amp;$F1570="H"),IF($AY1570="YES","",IF($AB1570&lt;&gt;0,"",IF(COUNTIFS('AR SALES'!$L$2:$L$2501,$L1570,'AR SALES'!$AD$2:$AD$2501,IF(""&amp;$F1570="4","OFF","ON"),'AR SALES'!$AF$2:$AF$2501,"Y")&gt;0,"","NO EXEMPTION"))),"")</f>
        <v/>
      </c>
    </row>
    <row r="1571">
      <c r="AT1571" s="2">
        <f>IF($L1571="","",IFERROR(INDEX('AR SALES'!$H$2:$H$2501,MATCH(""&amp;$L1571,'AR SALES'!$AE$2:$AE$2501,0)),""))</f>
        <v/>
      </c>
      <c r="AU1571" s="2">
        <f>IF($L1571="","",IF($A1571&lt;&gt;"GA","",IF($E1571="FULTON",IF(ISNUMBER(SEARCH("COLLEGE PARK",$AT1571)),"FULTON (COLLEGE PARK)",IF(ISNUMBER(SEARCH("HAPEVILLE",$AT1571)),"FULTON (HAPEVILLE)",IF(ISNUMBER(SEARCH("EAST POINT",$AT1571)),"FULTON (EAST POINT)",IF(ISNUMBER(SEARCH("ATLANTA",$AT1571)),"FULTON (ATL LIMITS)","FULTON")))),IF($E1571="DEKALB",IF(ISNUMBER(SEARCH("ATLANTA",$AT1571)),"DEKALB (ATL LIMITS)","DEKALB"),IF(AND($E1571="CLAYTON",ISNUMBER(SEARCH("COLLEGE PARK",$AT1571))),"CLAYTON (COLLEGE PARK)",$E1571)))))</f>
        <v/>
      </c>
      <c r="AV1571" s="2">
        <f>IF($L1571="","",IF(""&amp;$F1571="2","DIESEL",IF(OR(""&amp;$F1571="G",""&amp;$F1571="H"),"GAS","")))</f>
        <v/>
      </c>
      <c r="AW1571" s="2">
        <f>IF($AV1571="","",$R1571)</f>
        <v/>
      </c>
      <c r="AX1571" s="2">
        <f>IF($AV1571="","",IF($AB1571=0,$R1571,0))</f>
        <v/>
      </c>
      <c r="AY1571" s="2">
        <f>IF($AV1571="","",IF(AND($Z1571=0,COUNTIF('AR SALES'!$L$2:$L$2501,$L1571)=0),"YES",""))</f>
        <v/>
      </c>
      <c r="AZ1571" s="2">
        <f>IF($AV1571="","",IFERROR(VLOOKUP($AU1571,CODES!$A:$B,2,FALSE),"NO CODE"))</f>
        <v/>
      </c>
      <c r="BA1571" s="2">
        <f>IF(""&amp;$F1571&lt;&gt;"4","",IF($AY1571="YES","",IF(ROUND(SUMIFS($AE$2:$AE$4001,$L$2:$L$4001,$L1571,$F$2:$F$4001,"4")-SUMIFS('AR SALES'!$Y$2:$Y$2501,'AR SALES'!$L$2:$L$2501,$L1571,'AR SALES'!$AD$2:$AD$2501,"OFF"),2)=0,"","STALE")))</f>
        <v/>
      </c>
      <c r="BB1571" s="2">
        <f>IF(OR(""&amp;$F1571="2",""&amp;$F1571="4",""&amp;$F1571="G",""&amp;$F1571="H"),IF($AY1571="YES","",IF($AB1571&lt;&gt;0,"",IF(COUNTIFS('AR SALES'!$L$2:$L$2501,$L1571,'AR SALES'!$AD$2:$AD$2501,IF(""&amp;$F1571="4","OFF","ON"),'AR SALES'!$AF$2:$AF$2501,"Y")&gt;0,"","NO EXEMPTION"))),"")</f>
        <v/>
      </c>
    </row>
    <row r="1572">
      <c r="AT1572" s="2">
        <f>IF($L1572="","",IFERROR(INDEX('AR SALES'!$H$2:$H$2501,MATCH(""&amp;$L1572,'AR SALES'!$AE$2:$AE$2501,0)),""))</f>
        <v/>
      </c>
      <c r="AU1572" s="2">
        <f>IF($L1572="","",IF($A1572&lt;&gt;"GA","",IF($E1572="FULTON",IF(ISNUMBER(SEARCH("COLLEGE PARK",$AT1572)),"FULTON (COLLEGE PARK)",IF(ISNUMBER(SEARCH("HAPEVILLE",$AT1572)),"FULTON (HAPEVILLE)",IF(ISNUMBER(SEARCH("EAST POINT",$AT1572)),"FULTON (EAST POINT)",IF(ISNUMBER(SEARCH("ATLANTA",$AT1572)),"FULTON (ATL LIMITS)","FULTON")))),IF($E1572="DEKALB",IF(ISNUMBER(SEARCH("ATLANTA",$AT1572)),"DEKALB (ATL LIMITS)","DEKALB"),IF(AND($E1572="CLAYTON",ISNUMBER(SEARCH("COLLEGE PARK",$AT1572))),"CLAYTON (COLLEGE PARK)",$E1572)))))</f>
        <v/>
      </c>
      <c r="AV1572" s="2">
        <f>IF($L1572="","",IF(""&amp;$F1572="2","DIESEL",IF(OR(""&amp;$F1572="G",""&amp;$F1572="H"),"GAS","")))</f>
        <v/>
      </c>
      <c r="AW1572" s="2">
        <f>IF($AV1572="","",$R1572)</f>
        <v/>
      </c>
      <c r="AX1572" s="2">
        <f>IF($AV1572="","",IF($AB1572=0,$R1572,0))</f>
        <v/>
      </c>
      <c r="AY1572" s="2">
        <f>IF($AV1572="","",IF(AND($Z1572=0,COUNTIF('AR SALES'!$L$2:$L$2501,$L1572)=0),"YES",""))</f>
        <v/>
      </c>
      <c r="AZ1572" s="2">
        <f>IF($AV1572="","",IFERROR(VLOOKUP($AU1572,CODES!$A:$B,2,FALSE),"NO CODE"))</f>
        <v/>
      </c>
      <c r="BA1572" s="2">
        <f>IF(""&amp;$F1572&lt;&gt;"4","",IF($AY1572="YES","",IF(ROUND(SUMIFS($AE$2:$AE$4001,$L$2:$L$4001,$L1572,$F$2:$F$4001,"4")-SUMIFS('AR SALES'!$Y$2:$Y$2501,'AR SALES'!$L$2:$L$2501,$L1572,'AR SALES'!$AD$2:$AD$2501,"OFF"),2)=0,"","STALE")))</f>
        <v/>
      </c>
      <c r="BB1572" s="2">
        <f>IF(OR(""&amp;$F1572="2",""&amp;$F1572="4",""&amp;$F1572="G",""&amp;$F1572="H"),IF($AY1572="YES","",IF($AB1572&lt;&gt;0,"",IF(COUNTIFS('AR SALES'!$L$2:$L$2501,$L1572,'AR SALES'!$AD$2:$AD$2501,IF(""&amp;$F1572="4","OFF","ON"),'AR SALES'!$AF$2:$AF$2501,"Y")&gt;0,"","NO EXEMPTION"))),"")</f>
        <v/>
      </c>
    </row>
    <row r="1573">
      <c r="AT1573" s="2">
        <f>IF($L1573="","",IFERROR(INDEX('AR SALES'!$H$2:$H$2501,MATCH(""&amp;$L1573,'AR SALES'!$AE$2:$AE$2501,0)),""))</f>
        <v/>
      </c>
      <c r="AU1573" s="2">
        <f>IF($L1573="","",IF($A1573&lt;&gt;"GA","",IF($E1573="FULTON",IF(ISNUMBER(SEARCH("COLLEGE PARK",$AT1573)),"FULTON (COLLEGE PARK)",IF(ISNUMBER(SEARCH("HAPEVILLE",$AT1573)),"FULTON (HAPEVILLE)",IF(ISNUMBER(SEARCH("EAST POINT",$AT1573)),"FULTON (EAST POINT)",IF(ISNUMBER(SEARCH("ATLANTA",$AT1573)),"FULTON (ATL LIMITS)","FULTON")))),IF($E1573="DEKALB",IF(ISNUMBER(SEARCH("ATLANTA",$AT1573)),"DEKALB (ATL LIMITS)","DEKALB"),IF(AND($E1573="CLAYTON",ISNUMBER(SEARCH("COLLEGE PARK",$AT1573))),"CLAYTON (COLLEGE PARK)",$E1573)))))</f>
        <v/>
      </c>
      <c r="AV1573" s="2">
        <f>IF($L1573="","",IF(""&amp;$F1573="2","DIESEL",IF(OR(""&amp;$F1573="G",""&amp;$F1573="H"),"GAS","")))</f>
        <v/>
      </c>
      <c r="AW1573" s="2">
        <f>IF($AV1573="","",$R1573)</f>
        <v/>
      </c>
      <c r="AX1573" s="2">
        <f>IF($AV1573="","",IF($AB1573=0,$R1573,0))</f>
        <v/>
      </c>
      <c r="AY1573" s="2">
        <f>IF($AV1573="","",IF(AND($Z1573=0,COUNTIF('AR SALES'!$L$2:$L$2501,$L1573)=0),"YES",""))</f>
        <v/>
      </c>
      <c r="AZ1573" s="2">
        <f>IF($AV1573="","",IFERROR(VLOOKUP($AU1573,CODES!$A:$B,2,FALSE),"NO CODE"))</f>
        <v/>
      </c>
      <c r="BA1573" s="2">
        <f>IF(""&amp;$F1573&lt;&gt;"4","",IF($AY1573="YES","",IF(ROUND(SUMIFS($AE$2:$AE$4001,$L$2:$L$4001,$L1573,$F$2:$F$4001,"4")-SUMIFS('AR SALES'!$Y$2:$Y$2501,'AR SALES'!$L$2:$L$2501,$L1573,'AR SALES'!$AD$2:$AD$2501,"OFF"),2)=0,"","STALE")))</f>
        <v/>
      </c>
      <c r="BB1573" s="2">
        <f>IF(OR(""&amp;$F1573="2",""&amp;$F1573="4",""&amp;$F1573="G",""&amp;$F1573="H"),IF($AY1573="YES","",IF($AB1573&lt;&gt;0,"",IF(COUNTIFS('AR SALES'!$L$2:$L$2501,$L1573,'AR SALES'!$AD$2:$AD$2501,IF(""&amp;$F1573="4","OFF","ON"),'AR SALES'!$AF$2:$AF$2501,"Y")&gt;0,"","NO EXEMPTION"))),"")</f>
        <v/>
      </c>
    </row>
    <row r="1574">
      <c r="AT1574" s="2">
        <f>IF($L1574="","",IFERROR(INDEX('AR SALES'!$H$2:$H$2501,MATCH(""&amp;$L1574,'AR SALES'!$AE$2:$AE$2501,0)),""))</f>
        <v/>
      </c>
      <c r="AU1574" s="2">
        <f>IF($L1574="","",IF($A1574&lt;&gt;"GA","",IF($E1574="FULTON",IF(ISNUMBER(SEARCH("COLLEGE PARK",$AT1574)),"FULTON (COLLEGE PARK)",IF(ISNUMBER(SEARCH("HAPEVILLE",$AT1574)),"FULTON (HAPEVILLE)",IF(ISNUMBER(SEARCH("EAST POINT",$AT1574)),"FULTON (EAST POINT)",IF(ISNUMBER(SEARCH("ATLANTA",$AT1574)),"FULTON (ATL LIMITS)","FULTON")))),IF($E1574="DEKALB",IF(ISNUMBER(SEARCH("ATLANTA",$AT1574)),"DEKALB (ATL LIMITS)","DEKALB"),IF(AND($E1574="CLAYTON",ISNUMBER(SEARCH("COLLEGE PARK",$AT1574))),"CLAYTON (COLLEGE PARK)",$E1574)))))</f>
        <v/>
      </c>
      <c r="AV1574" s="2">
        <f>IF($L1574="","",IF(""&amp;$F1574="2","DIESEL",IF(OR(""&amp;$F1574="G",""&amp;$F1574="H"),"GAS","")))</f>
        <v/>
      </c>
      <c r="AW1574" s="2">
        <f>IF($AV1574="","",$R1574)</f>
        <v/>
      </c>
      <c r="AX1574" s="2">
        <f>IF($AV1574="","",IF($AB1574=0,$R1574,0))</f>
        <v/>
      </c>
      <c r="AY1574" s="2">
        <f>IF($AV1574="","",IF(AND($Z1574=0,COUNTIF('AR SALES'!$L$2:$L$2501,$L1574)=0),"YES",""))</f>
        <v/>
      </c>
      <c r="AZ1574" s="2">
        <f>IF($AV1574="","",IFERROR(VLOOKUP($AU1574,CODES!$A:$B,2,FALSE),"NO CODE"))</f>
        <v/>
      </c>
      <c r="BA1574" s="2">
        <f>IF(""&amp;$F1574&lt;&gt;"4","",IF($AY1574="YES","",IF(ROUND(SUMIFS($AE$2:$AE$4001,$L$2:$L$4001,$L1574,$F$2:$F$4001,"4")-SUMIFS('AR SALES'!$Y$2:$Y$2501,'AR SALES'!$L$2:$L$2501,$L1574,'AR SALES'!$AD$2:$AD$2501,"OFF"),2)=0,"","STALE")))</f>
        <v/>
      </c>
      <c r="BB1574" s="2">
        <f>IF(OR(""&amp;$F1574="2",""&amp;$F1574="4",""&amp;$F1574="G",""&amp;$F1574="H"),IF($AY1574="YES","",IF($AB1574&lt;&gt;0,"",IF(COUNTIFS('AR SALES'!$L$2:$L$2501,$L1574,'AR SALES'!$AD$2:$AD$2501,IF(""&amp;$F1574="4","OFF","ON"),'AR SALES'!$AF$2:$AF$2501,"Y")&gt;0,"","NO EXEMPTION"))),"")</f>
        <v/>
      </c>
    </row>
    <row r="1575">
      <c r="AT1575" s="2">
        <f>IF($L1575="","",IFERROR(INDEX('AR SALES'!$H$2:$H$2501,MATCH(""&amp;$L1575,'AR SALES'!$AE$2:$AE$2501,0)),""))</f>
        <v/>
      </c>
      <c r="AU1575" s="2">
        <f>IF($L1575="","",IF($A1575&lt;&gt;"GA","",IF($E1575="FULTON",IF(ISNUMBER(SEARCH("COLLEGE PARK",$AT1575)),"FULTON (COLLEGE PARK)",IF(ISNUMBER(SEARCH("HAPEVILLE",$AT1575)),"FULTON (HAPEVILLE)",IF(ISNUMBER(SEARCH("EAST POINT",$AT1575)),"FULTON (EAST POINT)",IF(ISNUMBER(SEARCH("ATLANTA",$AT1575)),"FULTON (ATL LIMITS)","FULTON")))),IF($E1575="DEKALB",IF(ISNUMBER(SEARCH("ATLANTA",$AT1575)),"DEKALB (ATL LIMITS)","DEKALB"),IF(AND($E1575="CLAYTON",ISNUMBER(SEARCH("COLLEGE PARK",$AT1575))),"CLAYTON (COLLEGE PARK)",$E1575)))))</f>
        <v/>
      </c>
      <c r="AV1575" s="2">
        <f>IF($L1575="","",IF(""&amp;$F1575="2","DIESEL",IF(OR(""&amp;$F1575="G",""&amp;$F1575="H"),"GAS","")))</f>
        <v/>
      </c>
      <c r="AW1575" s="2">
        <f>IF($AV1575="","",$R1575)</f>
        <v/>
      </c>
      <c r="AX1575" s="2">
        <f>IF($AV1575="","",IF($AB1575=0,$R1575,0))</f>
        <v/>
      </c>
      <c r="AY1575" s="2">
        <f>IF($AV1575="","",IF(AND($Z1575=0,COUNTIF('AR SALES'!$L$2:$L$2501,$L1575)=0),"YES",""))</f>
        <v/>
      </c>
      <c r="AZ1575" s="2">
        <f>IF($AV1575="","",IFERROR(VLOOKUP($AU1575,CODES!$A:$B,2,FALSE),"NO CODE"))</f>
        <v/>
      </c>
      <c r="BA1575" s="2">
        <f>IF(""&amp;$F1575&lt;&gt;"4","",IF($AY1575="YES","",IF(ROUND(SUMIFS($AE$2:$AE$4001,$L$2:$L$4001,$L1575,$F$2:$F$4001,"4")-SUMIFS('AR SALES'!$Y$2:$Y$2501,'AR SALES'!$L$2:$L$2501,$L1575,'AR SALES'!$AD$2:$AD$2501,"OFF"),2)=0,"","STALE")))</f>
        <v/>
      </c>
      <c r="BB1575" s="2">
        <f>IF(OR(""&amp;$F1575="2",""&amp;$F1575="4",""&amp;$F1575="G",""&amp;$F1575="H"),IF($AY1575="YES","",IF($AB1575&lt;&gt;0,"",IF(COUNTIFS('AR SALES'!$L$2:$L$2501,$L1575,'AR SALES'!$AD$2:$AD$2501,IF(""&amp;$F1575="4","OFF","ON"),'AR SALES'!$AF$2:$AF$2501,"Y")&gt;0,"","NO EXEMPTION"))),"")</f>
        <v/>
      </c>
    </row>
    <row r="1576">
      <c r="AT1576" s="2">
        <f>IF($L1576="","",IFERROR(INDEX('AR SALES'!$H$2:$H$2501,MATCH(""&amp;$L1576,'AR SALES'!$AE$2:$AE$2501,0)),""))</f>
        <v/>
      </c>
      <c r="AU1576" s="2">
        <f>IF($L1576="","",IF($A1576&lt;&gt;"GA","",IF($E1576="FULTON",IF(ISNUMBER(SEARCH("COLLEGE PARK",$AT1576)),"FULTON (COLLEGE PARK)",IF(ISNUMBER(SEARCH("HAPEVILLE",$AT1576)),"FULTON (HAPEVILLE)",IF(ISNUMBER(SEARCH("EAST POINT",$AT1576)),"FULTON (EAST POINT)",IF(ISNUMBER(SEARCH("ATLANTA",$AT1576)),"FULTON (ATL LIMITS)","FULTON")))),IF($E1576="DEKALB",IF(ISNUMBER(SEARCH("ATLANTA",$AT1576)),"DEKALB (ATL LIMITS)","DEKALB"),IF(AND($E1576="CLAYTON",ISNUMBER(SEARCH("COLLEGE PARK",$AT1576))),"CLAYTON (COLLEGE PARK)",$E1576)))))</f>
        <v/>
      </c>
      <c r="AV1576" s="2">
        <f>IF($L1576="","",IF(""&amp;$F1576="2","DIESEL",IF(OR(""&amp;$F1576="G",""&amp;$F1576="H"),"GAS","")))</f>
        <v/>
      </c>
      <c r="AW1576" s="2">
        <f>IF($AV1576="","",$R1576)</f>
        <v/>
      </c>
      <c r="AX1576" s="2">
        <f>IF($AV1576="","",IF($AB1576=0,$R1576,0))</f>
        <v/>
      </c>
      <c r="AY1576" s="2">
        <f>IF($AV1576="","",IF(AND($Z1576=0,COUNTIF('AR SALES'!$L$2:$L$2501,$L1576)=0),"YES",""))</f>
        <v/>
      </c>
      <c r="AZ1576" s="2">
        <f>IF($AV1576="","",IFERROR(VLOOKUP($AU1576,CODES!$A:$B,2,FALSE),"NO CODE"))</f>
        <v/>
      </c>
      <c r="BA1576" s="2">
        <f>IF(""&amp;$F1576&lt;&gt;"4","",IF($AY1576="YES","",IF(ROUND(SUMIFS($AE$2:$AE$4001,$L$2:$L$4001,$L1576,$F$2:$F$4001,"4")-SUMIFS('AR SALES'!$Y$2:$Y$2501,'AR SALES'!$L$2:$L$2501,$L1576,'AR SALES'!$AD$2:$AD$2501,"OFF"),2)=0,"","STALE")))</f>
        <v/>
      </c>
      <c r="BB1576" s="2">
        <f>IF(OR(""&amp;$F1576="2",""&amp;$F1576="4",""&amp;$F1576="G",""&amp;$F1576="H"),IF($AY1576="YES","",IF($AB1576&lt;&gt;0,"",IF(COUNTIFS('AR SALES'!$L$2:$L$2501,$L1576,'AR SALES'!$AD$2:$AD$2501,IF(""&amp;$F1576="4","OFF","ON"),'AR SALES'!$AF$2:$AF$2501,"Y")&gt;0,"","NO EXEMPTION"))),"")</f>
        <v/>
      </c>
    </row>
    <row r="1577">
      <c r="AT1577" s="2">
        <f>IF($L1577="","",IFERROR(INDEX('AR SALES'!$H$2:$H$2501,MATCH(""&amp;$L1577,'AR SALES'!$AE$2:$AE$2501,0)),""))</f>
        <v/>
      </c>
      <c r="AU1577" s="2">
        <f>IF($L1577="","",IF($A1577&lt;&gt;"GA","",IF($E1577="FULTON",IF(ISNUMBER(SEARCH("COLLEGE PARK",$AT1577)),"FULTON (COLLEGE PARK)",IF(ISNUMBER(SEARCH("HAPEVILLE",$AT1577)),"FULTON (HAPEVILLE)",IF(ISNUMBER(SEARCH("EAST POINT",$AT1577)),"FULTON (EAST POINT)",IF(ISNUMBER(SEARCH("ATLANTA",$AT1577)),"FULTON (ATL LIMITS)","FULTON")))),IF($E1577="DEKALB",IF(ISNUMBER(SEARCH("ATLANTA",$AT1577)),"DEKALB (ATL LIMITS)","DEKALB"),IF(AND($E1577="CLAYTON",ISNUMBER(SEARCH("COLLEGE PARK",$AT1577))),"CLAYTON (COLLEGE PARK)",$E1577)))))</f>
        <v/>
      </c>
      <c r="AV1577" s="2">
        <f>IF($L1577="","",IF(""&amp;$F1577="2","DIESEL",IF(OR(""&amp;$F1577="G",""&amp;$F1577="H"),"GAS","")))</f>
        <v/>
      </c>
      <c r="AW1577" s="2">
        <f>IF($AV1577="","",$R1577)</f>
        <v/>
      </c>
      <c r="AX1577" s="2">
        <f>IF($AV1577="","",IF($AB1577=0,$R1577,0))</f>
        <v/>
      </c>
      <c r="AY1577" s="2">
        <f>IF($AV1577="","",IF(AND($Z1577=0,COUNTIF('AR SALES'!$L$2:$L$2501,$L1577)=0),"YES",""))</f>
        <v/>
      </c>
      <c r="AZ1577" s="2">
        <f>IF($AV1577="","",IFERROR(VLOOKUP($AU1577,CODES!$A:$B,2,FALSE),"NO CODE"))</f>
        <v/>
      </c>
      <c r="BA1577" s="2">
        <f>IF(""&amp;$F1577&lt;&gt;"4","",IF($AY1577="YES","",IF(ROUND(SUMIFS($AE$2:$AE$4001,$L$2:$L$4001,$L1577,$F$2:$F$4001,"4")-SUMIFS('AR SALES'!$Y$2:$Y$2501,'AR SALES'!$L$2:$L$2501,$L1577,'AR SALES'!$AD$2:$AD$2501,"OFF"),2)=0,"","STALE")))</f>
        <v/>
      </c>
      <c r="BB1577" s="2">
        <f>IF(OR(""&amp;$F1577="2",""&amp;$F1577="4",""&amp;$F1577="G",""&amp;$F1577="H"),IF($AY1577="YES","",IF($AB1577&lt;&gt;0,"",IF(COUNTIFS('AR SALES'!$L$2:$L$2501,$L1577,'AR SALES'!$AD$2:$AD$2501,IF(""&amp;$F1577="4","OFF","ON"),'AR SALES'!$AF$2:$AF$2501,"Y")&gt;0,"","NO EXEMPTION"))),"")</f>
        <v/>
      </c>
    </row>
    <row r="1578">
      <c r="AT1578" s="2">
        <f>IF($L1578="","",IFERROR(INDEX('AR SALES'!$H$2:$H$2501,MATCH(""&amp;$L1578,'AR SALES'!$AE$2:$AE$2501,0)),""))</f>
        <v/>
      </c>
      <c r="AU1578" s="2">
        <f>IF($L1578="","",IF($A1578&lt;&gt;"GA","",IF($E1578="FULTON",IF(ISNUMBER(SEARCH("COLLEGE PARK",$AT1578)),"FULTON (COLLEGE PARK)",IF(ISNUMBER(SEARCH("HAPEVILLE",$AT1578)),"FULTON (HAPEVILLE)",IF(ISNUMBER(SEARCH("EAST POINT",$AT1578)),"FULTON (EAST POINT)",IF(ISNUMBER(SEARCH("ATLANTA",$AT1578)),"FULTON (ATL LIMITS)","FULTON")))),IF($E1578="DEKALB",IF(ISNUMBER(SEARCH("ATLANTA",$AT1578)),"DEKALB (ATL LIMITS)","DEKALB"),IF(AND($E1578="CLAYTON",ISNUMBER(SEARCH("COLLEGE PARK",$AT1578))),"CLAYTON (COLLEGE PARK)",$E1578)))))</f>
        <v/>
      </c>
      <c r="AV1578" s="2">
        <f>IF($L1578="","",IF(""&amp;$F1578="2","DIESEL",IF(OR(""&amp;$F1578="G",""&amp;$F1578="H"),"GAS","")))</f>
        <v/>
      </c>
      <c r="AW1578" s="2">
        <f>IF($AV1578="","",$R1578)</f>
        <v/>
      </c>
      <c r="AX1578" s="2">
        <f>IF($AV1578="","",IF($AB1578=0,$R1578,0))</f>
        <v/>
      </c>
      <c r="AY1578" s="2">
        <f>IF($AV1578="","",IF(AND($Z1578=0,COUNTIF('AR SALES'!$L$2:$L$2501,$L1578)=0),"YES",""))</f>
        <v/>
      </c>
      <c r="AZ1578" s="2">
        <f>IF($AV1578="","",IFERROR(VLOOKUP($AU1578,CODES!$A:$B,2,FALSE),"NO CODE"))</f>
        <v/>
      </c>
      <c r="BA1578" s="2">
        <f>IF(""&amp;$F1578&lt;&gt;"4","",IF($AY1578="YES","",IF(ROUND(SUMIFS($AE$2:$AE$4001,$L$2:$L$4001,$L1578,$F$2:$F$4001,"4")-SUMIFS('AR SALES'!$Y$2:$Y$2501,'AR SALES'!$L$2:$L$2501,$L1578,'AR SALES'!$AD$2:$AD$2501,"OFF"),2)=0,"","STALE")))</f>
        <v/>
      </c>
      <c r="BB1578" s="2">
        <f>IF(OR(""&amp;$F1578="2",""&amp;$F1578="4",""&amp;$F1578="G",""&amp;$F1578="H"),IF($AY1578="YES","",IF($AB1578&lt;&gt;0,"",IF(COUNTIFS('AR SALES'!$L$2:$L$2501,$L1578,'AR SALES'!$AD$2:$AD$2501,IF(""&amp;$F1578="4","OFF","ON"),'AR SALES'!$AF$2:$AF$2501,"Y")&gt;0,"","NO EXEMPTION"))),"")</f>
        <v/>
      </c>
    </row>
    <row r="1579">
      <c r="AT1579" s="2">
        <f>IF($L1579="","",IFERROR(INDEX('AR SALES'!$H$2:$H$2501,MATCH(""&amp;$L1579,'AR SALES'!$AE$2:$AE$2501,0)),""))</f>
        <v/>
      </c>
      <c r="AU1579" s="2">
        <f>IF($L1579="","",IF($A1579&lt;&gt;"GA","",IF($E1579="FULTON",IF(ISNUMBER(SEARCH("COLLEGE PARK",$AT1579)),"FULTON (COLLEGE PARK)",IF(ISNUMBER(SEARCH("HAPEVILLE",$AT1579)),"FULTON (HAPEVILLE)",IF(ISNUMBER(SEARCH("EAST POINT",$AT1579)),"FULTON (EAST POINT)",IF(ISNUMBER(SEARCH("ATLANTA",$AT1579)),"FULTON (ATL LIMITS)","FULTON")))),IF($E1579="DEKALB",IF(ISNUMBER(SEARCH("ATLANTA",$AT1579)),"DEKALB (ATL LIMITS)","DEKALB"),IF(AND($E1579="CLAYTON",ISNUMBER(SEARCH("COLLEGE PARK",$AT1579))),"CLAYTON (COLLEGE PARK)",$E1579)))))</f>
        <v/>
      </c>
      <c r="AV1579" s="2">
        <f>IF($L1579="","",IF(""&amp;$F1579="2","DIESEL",IF(OR(""&amp;$F1579="G",""&amp;$F1579="H"),"GAS","")))</f>
        <v/>
      </c>
      <c r="AW1579" s="2">
        <f>IF($AV1579="","",$R1579)</f>
        <v/>
      </c>
      <c r="AX1579" s="2">
        <f>IF($AV1579="","",IF($AB1579=0,$R1579,0))</f>
        <v/>
      </c>
      <c r="AY1579" s="2">
        <f>IF($AV1579="","",IF(AND($Z1579=0,COUNTIF('AR SALES'!$L$2:$L$2501,$L1579)=0),"YES",""))</f>
        <v/>
      </c>
      <c r="AZ1579" s="2">
        <f>IF($AV1579="","",IFERROR(VLOOKUP($AU1579,CODES!$A:$B,2,FALSE),"NO CODE"))</f>
        <v/>
      </c>
      <c r="BA1579" s="2">
        <f>IF(""&amp;$F1579&lt;&gt;"4","",IF($AY1579="YES","",IF(ROUND(SUMIFS($AE$2:$AE$4001,$L$2:$L$4001,$L1579,$F$2:$F$4001,"4")-SUMIFS('AR SALES'!$Y$2:$Y$2501,'AR SALES'!$L$2:$L$2501,$L1579,'AR SALES'!$AD$2:$AD$2501,"OFF"),2)=0,"","STALE")))</f>
        <v/>
      </c>
      <c r="BB1579" s="2">
        <f>IF(OR(""&amp;$F1579="2",""&amp;$F1579="4",""&amp;$F1579="G",""&amp;$F1579="H"),IF($AY1579="YES","",IF($AB1579&lt;&gt;0,"",IF(COUNTIFS('AR SALES'!$L$2:$L$2501,$L1579,'AR SALES'!$AD$2:$AD$2501,IF(""&amp;$F1579="4","OFF","ON"),'AR SALES'!$AF$2:$AF$2501,"Y")&gt;0,"","NO EXEMPTION"))),"")</f>
        <v/>
      </c>
    </row>
    <row r="1580">
      <c r="AT1580" s="2">
        <f>IF($L1580="","",IFERROR(INDEX('AR SALES'!$H$2:$H$2501,MATCH(""&amp;$L1580,'AR SALES'!$AE$2:$AE$2501,0)),""))</f>
        <v/>
      </c>
      <c r="AU1580" s="2">
        <f>IF($L1580="","",IF($A1580&lt;&gt;"GA","",IF($E1580="FULTON",IF(ISNUMBER(SEARCH("COLLEGE PARK",$AT1580)),"FULTON (COLLEGE PARK)",IF(ISNUMBER(SEARCH("HAPEVILLE",$AT1580)),"FULTON (HAPEVILLE)",IF(ISNUMBER(SEARCH("EAST POINT",$AT1580)),"FULTON (EAST POINT)",IF(ISNUMBER(SEARCH("ATLANTA",$AT1580)),"FULTON (ATL LIMITS)","FULTON")))),IF($E1580="DEKALB",IF(ISNUMBER(SEARCH("ATLANTA",$AT1580)),"DEKALB (ATL LIMITS)","DEKALB"),IF(AND($E1580="CLAYTON",ISNUMBER(SEARCH("COLLEGE PARK",$AT1580))),"CLAYTON (COLLEGE PARK)",$E1580)))))</f>
        <v/>
      </c>
      <c r="AV1580" s="2">
        <f>IF($L1580="","",IF(""&amp;$F1580="2","DIESEL",IF(OR(""&amp;$F1580="G",""&amp;$F1580="H"),"GAS","")))</f>
        <v/>
      </c>
      <c r="AW1580" s="2">
        <f>IF($AV1580="","",$R1580)</f>
        <v/>
      </c>
      <c r="AX1580" s="2">
        <f>IF($AV1580="","",IF($AB1580=0,$R1580,0))</f>
        <v/>
      </c>
      <c r="AY1580" s="2">
        <f>IF($AV1580="","",IF(AND($Z1580=0,COUNTIF('AR SALES'!$L$2:$L$2501,$L1580)=0),"YES",""))</f>
        <v/>
      </c>
      <c r="AZ1580" s="2">
        <f>IF($AV1580="","",IFERROR(VLOOKUP($AU1580,CODES!$A:$B,2,FALSE),"NO CODE"))</f>
        <v/>
      </c>
      <c r="BA1580" s="2">
        <f>IF(""&amp;$F1580&lt;&gt;"4","",IF($AY1580="YES","",IF(ROUND(SUMIFS($AE$2:$AE$4001,$L$2:$L$4001,$L1580,$F$2:$F$4001,"4")-SUMIFS('AR SALES'!$Y$2:$Y$2501,'AR SALES'!$L$2:$L$2501,$L1580,'AR SALES'!$AD$2:$AD$2501,"OFF"),2)=0,"","STALE")))</f>
        <v/>
      </c>
      <c r="BB1580" s="2">
        <f>IF(OR(""&amp;$F1580="2",""&amp;$F1580="4",""&amp;$F1580="G",""&amp;$F1580="H"),IF($AY1580="YES","",IF($AB1580&lt;&gt;0,"",IF(COUNTIFS('AR SALES'!$L$2:$L$2501,$L1580,'AR SALES'!$AD$2:$AD$2501,IF(""&amp;$F1580="4","OFF","ON"),'AR SALES'!$AF$2:$AF$2501,"Y")&gt;0,"","NO EXEMPTION"))),"")</f>
        <v/>
      </c>
    </row>
    <row r="1581">
      <c r="AT1581" s="2">
        <f>IF($L1581="","",IFERROR(INDEX('AR SALES'!$H$2:$H$2501,MATCH(""&amp;$L1581,'AR SALES'!$AE$2:$AE$2501,0)),""))</f>
        <v/>
      </c>
      <c r="AU1581" s="2">
        <f>IF($L1581="","",IF($A1581&lt;&gt;"GA","",IF($E1581="FULTON",IF(ISNUMBER(SEARCH("COLLEGE PARK",$AT1581)),"FULTON (COLLEGE PARK)",IF(ISNUMBER(SEARCH("HAPEVILLE",$AT1581)),"FULTON (HAPEVILLE)",IF(ISNUMBER(SEARCH("EAST POINT",$AT1581)),"FULTON (EAST POINT)",IF(ISNUMBER(SEARCH("ATLANTA",$AT1581)),"FULTON (ATL LIMITS)","FULTON")))),IF($E1581="DEKALB",IF(ISNUMBER(SEARCH("ATLANTA",$AT1581)),"DEKALB (ATL LIMITS)","DEKALB"),IF(AND($E1581="CLAYTON",ISNUMBER(SEARCH("COLLEGE PARK",$AT1581))),"CLAYTON (COLLEGE PARK)",$E1581)))))</f>
        <v/>
      </c>
      <c r="AV1581" s="2">
        <f>IF($L1581="","",IF(""&amp;$F1581="2","DIESEL",IF(OR(""&amp;$F1581="G",""&amp;$F1581="H"),"GAS","")))</f>
        <v/>
      </c>
      <c r="AW1581" s="2">
        <f>IF($AV1581="","",$R1581)</f>
        <v/>
      </c>
      <c r="AX1581" s="2">
        <f>IF($AV1581="","",IF($AB1581=0,$R1581,0))</f>
        <v/>
      </c>
      <c r="AY1581" s="2">
        <f>IF($AV1581="","",IF(AND($Z1581=0,COUNTIF('AR SALES'!$L$2:$L$2501,$L1581)=0),"YES",""))</f>
        <v/>
      </c>
      <c r="AZ1581" s="2">
        <f>IF($AV1581="","",IFERROR(VLOOKUP($AU1581,CODES!$A:$B,2,FALSE),"NO CODE"))</f>
        <v/>
      </c>
      <c r="BA1581" s="2">
        <f>IF(""&amp;$F1581&lt;&gt;"4","",IF($AY1581="YES","",IF(ROUND(SUMIFS($AE$2:$AE$4001,$L$2:$L$4001,$L1581,$F$2:$F$4001,"4")-SUMIFS('AR SALES'!$Y$2:$Y$2501,'AR SALES'!$L$2:$L$2501,$L1581,'AR SALES'!$AD$2:$AD$2501,"OFF"),2)=0,"","STALE")))</f>
        <v/>
      </c>
      <c r="BB1581" s="2">
        <f>IF(OR(""&amp;$F1581="2",""&amp;$F1581="4",""&amp;$F1581="G",""&amp;$F1581="H"),IF($AY1581="YES","",IF($AB1581&lt;&gt;0,"",IF(COUNTIFS('AR SALES'!$L$2:$L$2501,$L1581,'AR SALES'!$AD$2:$AD$2501,IF(""&amp;$F1581="4","OFF","ON"),'AR SALES'!$AF$2:$AF$2501,"Y")&gt;0,"","NO EXEMPTION"))),"")</f>
        <v/>
      </c>
    </row>
    <row r="1582">
      <c r="AT1582" s="2">
        <f>IF($L1582="","",IFERROR(INDEX('AR SALES'!$H$2:$H$2501,MATCH(""&amp;$L1582,'AR SALES'!$AE$2:$AE$2501,0)),""))</f>
        <v/>
      </c>
      <c r="AU1582" s="2">
        <f>IF($L1582="","",IF($A1582&lt;&gt;"GA","",IF($E1582="FULTON",IF(ISNUMBER(SEARCH("COLLEGE PARK",$AT1582)),"FULTON (COLLEGE PARK)",IF(ISNUMBER(SEARCH("HAPEVILLE",$AT1582)),"FULTON (HAPEVILLE)",IF(ISNUMBER(SEARCH("EAST POINT",$AT1582)),"FULTON (EAST POINT)",IF(ISNUMBER(SEARCH("ATLANTA",$AT1582)),"FULTON (ATL LIMITS)","FULTON")))),IF($E1582="DEKALB",IF(ISNUMBER(SEARCH("ATLANTA",$AT1582)),"DEKALB (ATL LIMITS)","DEKALB"),IF(AND($E1582="CLAYTON",ISNUMBER(SEARCH("COLLEGE PARK",$AT1582))),"CLAYTON (COLLEGE PARK)",$E1582)))))</f>
        <v/>
      </c>
      <c r="AV1582" s="2">
        <f>IF($L1582="","",IF(""&amp;$F1582="2","DIESEL",IF(OR(""&amp;$F1582="G",""&amp;$F1582="H"),"GAS","")))</f>
        <v/>
      </c>
      <c r="AW1582" s="2">
        <f>IF($AV1582="","",$R1582)</f>
        <v/>
      </c>
      <c r="AX1582" s="2">
        <f>IF($AV1582="","",IF($AB1582=0,$R1582,0))</f>
        <v/>
      </c>
      <c r="AY1582" s="2">
        <f>IF($AV1582="","",IF(AND($Z1582=0,COUNTIF('AR SALES'!$L$2:$L$2501,$L1582)=0),"YES",""))</f>
        <v/>
      </c>
      <c r="AZ1582" s="2">
        <f>IF($AV1582="","",IFERROR(VLOOKUP($AU1582,CODES!$A:$B,2,FALSE),"NO CODE"))</f>
        <v/>
      </c>
      <c r="BA1582" s="2">
        <f>IF(""&amp;$F1582&lt;&gt;"4","",IF($AY1582="YES","",IF(ROUND(SUMIFS($AE$2:$AE$4001,$L$2:$L$4001,$L1582,$F$2:$F$4001,"4")-SUMIFS('AR SALES'!$Y$2:$Y$2501,'AR SALES'!$L$2:$L$2501,$L1582,'AR SALES'!$AD$2:$AD$2501,"OFF"),2)=0,"","STALE")))</f>
        <v/>
      </c>
      <c r="BB1582" s="2">
        <f>IF(OR(""&amp;$F1582="2",""&amp;$F1582="4",""&amp;$F1582="G",""&amp;$F1582="H"),IF($AY1582="YES","",IF($AB1582&lt;&gt;0,"",IF(COUNTIFS('AR SALES'!$L$2:$L$2501,$L1582,'AR SALES'!$AD$2:$AD$2501,IF(""&amp;$F1582="4","OFF","ON"),'AR SALES'!$AF$2:$AF$2501,"Y")&gt;0,"","NO EXEMPTION"))),"")</f>
        <v/>
      </c>
    </row>
    <row r="1583">
      <c r="AT1583" s="2">
        <f>IF($L1583="","",IFERROR(INDEX('AR SALES'!$H$2:$H$2501,MATCH(""&amp;$L1583,'AR SALES'!$AE$2:$AE$2501,0)),""))</f>
        <v/>
      </c>
      <c r="AU1583" s="2">
        <f>IF($L1583="","",IF($A1583&lt;&gt;"GA","",IF($E1583="FULTON",IF(ISNUMBER(SEARCH("COLLEGE PARK",$AT1583)),"FULTON (COLLEGE PARK)",IF(ISNUMBER(SEARCH("HAPEVILLE",$AT1583)),"FULTON (HAPEVILLE)",IF(ISNUMBER(SEARCH("EAST POINT",$AT1583)),"FULTON (EAST POINT)",IF(ISNUMBER(SEARCH("ATLANTA",$AT1583)),"FULTON (ATL LIMITS)","FULTON")))),IF($E1583="DEKALB",IF(ISNUMBER(SEARCH("ATLANTA",$AT1583)),"DEKALB (ATL LIMITS)","DEKALB"),IF(AND($E1583="CLAYTON",ISNUMBER(SEARCH("COLLEGE PARK",$AT1583))),"CLAYTON (COLLEGE PARK)",$E1583)))))</f>
        <v/>
      </c>
      <c r="AV1583" s="2">
        <f>IF($L1583="","",IF(""&amp;$F1583="2","DIESEL",IF(OR(""&amp;$F1583="G",""&amp;$F1583="H"),"GAS","")))</f>
        <v/>
      </c>
      <c r="AW1583" s="2">
        <f>IF($AV1583="","",$R1583)</f>
        <v/>
      </c>
      <c r="AX1583" s="2">
        <f>IF($AV1583="","",IF($AB1583=0,$R1583,0))</f>
        <v/>
      </c>
      <c r="AY1583" s="2">
        <f>IF($AV1583="","",IF(AND($Z1583=0,COUNTIF('AR SALES'!$L$2:$L$2501,$L1583)=0),"YES",""))</f>
        <v/>
      </c>
      <c r="AZ1583" s="2">
        <f>IF($AV1583="","",IFERROR(VLOOKUP($AU1583,CODES!$A:$B,2,FALSE),"NO CODE"))</f>
        <v/>
      </c>
      <c r="BA1583" s="2">
        <f>IF(""&amp;$F1583&lt;&gt;"4","",IF($AY1583="YES","",IF(ROUND(SUMIFS($AE$2:$AE$4001,$L$2:$L$4001,$L1583,$F$2:$F$4001,"4")-SUMIFS('AR SALES'!$Y$2:$Y$2501,'AR SALES'!$L$2:$L$2501,$L1583,'AR SALES'!$AD$2:$AD$2501,"OFF"),2)=0,"","STALE")))</f>
        <v/>
      </c>
      <c r="BB1583" s="2">
        <f>IF(OR(""&amp;$F1583="2",""&amp;$F1583="4",""&amp;$F1583="G",""&amp;$F1583="H"),IF($AY1583="YES","",IF($AB1583&lt;&gt;0,"",IF(COUNTIFS('AR SALES'!$L$2:$L$2501,$L1583,'AR SALES'!$AD$2:$AD$2501,IF(""&amp;$F1583="4","OFF","ON"),'AR SALES'!$AF$2:$AF$2501,"Y")&gt;0,"","NO EXEMPTION"))),"")</f>
        <v/>
      </c>
    </row>
    <row r="1584">
      <c r="AT1584" s="2">
        <f>IF($L1584="","",IFERROR(INDEX('AR SALES'!$H$2:$H$2501,MATCH(""&amp;$L1584,'AR SALES'!$AE$2:$AE$2501,0)),""))</f>
        <v/>
      </c>
      <c r="AU1584" s="2">
        <f>IF($L1584="","",IF($A1584&lt;&gt;"GA","",IF($E1584="FULTON",IF(ISNUMBER(SEARCH("COLLEGE PARK",$AT1584)),"FULTON (COLLEGE PARK)",IF(ISNUMBER(SEARCH("HAPEVILLE",$AT1584)),"FULTON (HAPEVILLE)",IF(ISNUMBER(SEARCH("EAST POINT",$AT1584)),"FULTON (EAST POINT)",IF(ISNUMBER(SEARCH("ATLANTA",$AT1584)),"FULTON (ATL LIMITS)","FULTON")))),IF($E1584="DEKALB",IF(ISNUMBER(SEARCH("ATLANTA",$AT1584)),"DEKALB (ATL LIMITS)","DEKALB"),IF(AND($E1584="CLAYTON",ISNUMBER(SEARCH("COLLEGE PARK",$AT1584))),"CLAYTON (COLLEGE PARK)",$E1584)))))</f>
        <v/>
      </c>
      <c r="AV1584" s="2">
        <f>IF($L1584="","",IF(""&amp;$F1584="2","DIESEL",IF(OR(""&amp;$F1584="G",""&amp;$F1584="H"),"GAS","")))</f>
        <v/>
      </c>
      <c r="AW1584" s="2">
        <f>IF($AV1584="","",$R1584)</f>
        <v/>
      </c>
      <c r="AX1584" s="2">
        <f>IF($AV1584="","",IF($AB1584=0,$R1584,0))</f>
        <v/>
      </c>
      <c r="AY1584" s="2">
        <f>IF($AV1584="","",IF(AND($Z1584=0,COUNTIF('AR SALES'!$L$2:$L$2501,$L1584)=0),"YES",""))</f>
        <v/>
      </c>
      <c r="AZ1584" s="2">
        <f>IF($AV1584="","",IFERROR(VLOOKUP($AU1584,CODES!$A:$B,2,FALSE),"NO CODE"))</f>
        <v/>
      </c>
      <c r="BA1584" s="2">
        <f>IF(""&amp;$F1584&lt;&gt;"4","",IF($AY1584="YES","",IF(ROUND(SUMIFS($AE$2:$AE$4001,$L$2:$L$4001,$L1584,$F$2:$F$4001,"4")-SUMIFS('AR SALES'!$Y$2:$Y$2501,'AR SALES'!$L$2:$L$2501,$L1584,'AR SALES'!$AD$2:$AD$2501,"OFF"),2)=0,"","STALE")))</f>
        <v/>
      </c>
      <c r="BB1584" s="2">
        <f>IF(OR(""&amp;$F1584="2",""&amp;$F1584="4",""&amp;$F1584="G",""&amp;$F1584="H"),IF($AY1584="YES","",IF($AB1584&lt;&gt;0,"",IF(COUNTIFS('AR SALES'!$L$2:$L$2501,$L1584,'AR SALES'!$AD$2:$AD$2501,IF(""&amp;$F1584="4","OFF","ON"),'AR SALES'!$AF$2:$AF$2501,"Y")&gt;0,"","NO EXEMPTION"))),"")</f>
        <v/>
      </c>
    </row>
    <row r="1585">
      <c r="AT1585" s="2">
        <f>IF($L1585="","",IFERROR(INDEX('AR SALES'!$H$2:$H$2501,MATCH(""&amp;$L1585,'AR SALES'!$AE$2:$AE$2501,0)),""))</f>
        <v/>
      </c>
      <c r="AU1585" s="2">
        <f>IF($L1585="","",IF($A1585&lt;&gt;"GA","",IF($E1585="FULTON",IF(ISNUMBER(SEARCH("COLLEGE PARK",$AT1585)),"FULTON (COLLEGE PARK)",IF(ISNUMBER(SEARCH("HAPEVILLE",$AT1585)),"FULTON (HAPEVILLE)",IF(ISNUMBER(SEARCH("EAST POINT",$AT1585)),"FULTON (EAST POINT)",IF(ISNUMBER(SEARCH("ATLANTA",$AT1585)),"FULTON (ATL LIMITS)","FULTON")))),IF($E1585="DEKALB",IF(ISNUMBER(SEARCH("ATLANTA",$AT1585)),"DEKALB (ATL LIMITS)","DEKALB"),IF(AND($E1585="CLAYTON",ISNUMBER(SEARCH("COLLEGE PARK",$AT1585))),"CLAYTON (COLLEGE PARK)",$E1585)))))</f>
        <v/>
      </c>
      <c r="AV1585" s="2">
        <f>IF($L1585="","",IF(""&amp;$F1585="2","DIESEL",IF(OR(""&amp;$F1585="G",""&amp;$F1585="H"),"GAS","")))</f>
        <v/>
      </c>
      <c r="AW1585" s="2">
        <f>IF($AV1585="","",$R1585)</f>
        <v/>
      </c>
      <c r="AX1585" s="2">
        <f>IF($AV1585="","",IF($AB1585=0,$R1585,0))</f>
        <v/>
      </c>
      <c r="AY1585" s="2">
        <f>IF($AV1585="","",IF(AND($Z1585=0,COUNTIF('AR SALES'!$L$2:$L$2501,$L1585)=0),"YES",""))</f>
        <v/>
      </c>
      <c r="AZ1585" s="2">
        <f>IF($AV1585="","",IFERROR(VLOOKUP($AU1585,CODES!$A:$B,2,FALSE),"NO CODE"))</f>
        <v/>
      </c>
      <c r="BA1585" s="2">
        <f>IF(""&amp;$F1585&lt;&gt;"4","",IF($AY1585="YES","",IF(ROUND(SUMIFS($AE$2:$AE$4001,$L$2:$L$4001,$L1585,$F$2:$F$4001,"4")-SUMIFS('AR SALES'!$Y$2:$Y$2501,'AR SALES'!$L$2:$L$2501,$L1585,'AR SALES'!$AD$2:$AD$2501,"OFF"),2)=0,"","STALE")))</f>
        <v/>
      </c>
      <c r="BB1585" s="2">
        <f>IF(OR(""&amp;$F1585="2",""&amp;$F1585="4",""&amp;$F1585="G",""&amp;$F1585="H"),IF($AY1585="YES","",IF($AB1585&lt;&gt;0,"",IF(COUNTIFS('AR SALES'!$L$2:$L$2501,$L1585,'AR SALES'!$AD$2:$AD$2501,IF(""&amp;$F1585="4","OFF","ON"),'AR SALES'!$AF$2:$AF$2501,"Y")&gt;0,"","NO EXEMPTION"))),"")</f>
        <v/>
      </c>
    </row>
    <row r="1586">
      <c r="AT1586" s="2">
        <f>IF($L1586="","",IFERROR(INDEX('AR SALES'!$H$2:$H$2501,MATCH(""&amp;$L1586,'AR SALES'!$AE$2:$AE$2501,0)),""))</f>
        <v/>
      </c>
      <c r="AU1586" s="2">
        <f>IF($L1586="","",IF($A1586&lt;&gt;"GA","",IF($E1586="FULTON",IF(ISNUMBER(SEARCH("COLLEGE PARK",$AT1586)),"FULTON (COLLEGE PARK)",IF(ISNUMBER(SEARCH("HAPEVILLE",$AT1586)),"FULTON (HAPEVILLE)",IF(ISNUMBER(SEARCH("EAST POINT",$AT1586)),"FULTON (EAST POINT)",IF(ISNUMBER(SEARCH("ATLANTA",$AT1586)),"FULTON (ATL LIMITS)","FULTON")))),IF($E1586="DEKALB",IF(ISNUMBER(SEARCH("ATLANTA",$AT1586)),"DEKALB (ATL LIMITS)","DEKALB"),IF(AND($E1586="CLAYTON",ISNUMBER(SEARCH("COLLEGE PARK",$AT1586))),"CLAYTON (COLLEGE PARK)",$E1586)))))</f>
        <v/>
      </c>
      <c r="AV1586" s="2">
        <f>IF($L1586="","",IF(""&amp;$F1586="2","DIESEL",IF(OR(""&amp;$F1586="G",""&amp;$F1586="H"),"GAS","")))</f>
        <v/>
      </c>
      <c r="AW1586" s="2">
        <f>IF($AV1586="","",$R1586)</f>
        <v/>
      </c>
      <c r="AX1586" s="2">
        <f>IF($AV1586="","",IF($AB1586=0,$R1586,0))</f>
        <v/>
      </c>
      <c r="AY1586" s="2">
        <f>IF($AV1586="","",IF(AND($Z1586=0,COUNTIF('AR SALES'!$L$2:$L$2501,$L1586)=0),"YES",""))</f>
        <v/>
      </c>
      <c r="AZ1586" s="2">
        <f>IF($AV1586="","",IFERROR(VLOOKUP($AU1586,CODES!$A:$B,2,FALSE),"NO CODE"))</f>
        <v/>
      </c>
      <c r="BA1586" s="2">
        <f>IF(""&amp;$F1586&lt;&gt;"4","",IF($AY1586="YES","",IF(ROUND(SUMIFS($AE$2:$AE$4001,$L$2:$L$4001,$L1586,$F$2:$F$4001,"4")-SUMIFS('AR SALES'!$Y$2:$Y$2501,'AR SALES'!$L$2:$L$2501,$L1586,'AR SALES'!$AD$2:$AD$2501,"OFF"),2)=0,"","STALE")))</f>
        <v/>
      </c>
      <c r="BB1586" s="2">
        <f>IF(OR(""&amp;$F1586="2",""&amp;$F1586="4",""&amp;$F1586="G",""&amp;$F1586="H"),IF($AY1586="YES","",IF($AB1586&lt;&gt;0,"",IF(COUNTIFS('AR SALES'!$L$2:$L$2501,$L1586,'AR SALES'!$AD$2:$AD$2501,IF(""&amp;$F1586="4","OFF","ON"),'AR SALES'!$AF$2:$AF$2501,"Y")&gt;0,"","NO EXEMPTION"))),"")</f>
        <v/>
      </c>
    </row>
    <row r="1587">
      <c r="AT1587" s="2">
        <f>IF($L1587="","",IFERROR(INDEX('AR SALES'!$H$2:$H$2501,MATCH(""&amp;$L1587,'AR SALES'!$AE$2:$AE$2501,0)),""))</f>
        <v/>
      </c>
      <c r="AU1587" s="2">
        <f>IF($L1587="","",IF($A1587&lt;&gt;"GA","",IF($E1587="FULTON",IF(ISNUMBER(SEARCH("COLLEGE PARK",$AT1587)),"FULTON (COLLEGE PARK)",IF(ISNUMBER(SEARCH("HAPEVILLE",$AT1587)),"FULTON (HAPEVILLE)",IF(ISNUMBER(SEARCH("EAST POINT",$AT1587)),"FULTON (EAST POINT)",IF(ISNUMBER(SEARCH("ATLANTA",$AT1587)),"FULTON (ATL LIMITS)","FULTON")))),IF($E1587="DEKALB",IF(ISNUMBER(SEARCH("ATLANTA",$AT1587)),"DEKALB (ATL LIMITS)","DEKALB"),IF(AND($E1587="CLAYTON",ISNUMBER(SEARCH("COLLEGE PARK",$AT1587))),"CLAYTON (COLLEGE PARK)",$E1587)))))</f>
        <v/>
      </c>
      <c r="AV1587" s="2">
        <f>IF($L1587="","",IF(""&amp;$F1587="2","DIESEL",IF(OR(""&amp;$F1587="G",""&amp;$F1587="H"),"GAS","")))</f>
        <v/>
      </c>
      <c r="AW1587" s="2">
        <f>IF($AV1587="","",$R1587)</f>
        <v/>
      </c>
      <c r="AX1587" s="2">
        <f>IF($AV1587="","",IF($AB1587=0,$R1587,0))</f>
        <v/>
      </c>
      <c r="AY1587" s="2">
        <f>IF($AV1587="","",IF(AND($Z1587=0,COUNTIF('AR SALES'!$L$2:$L$2501,$L1587)=0),"YES",""))</f>
        <v/>
      </c>
      <c r="AZ1587" s="2">
        <f>IF($AV1587="","",IFERROR(VLOOKUP($AU1587,CODES!$A:$B,2,FALSE),"NO CODE"))</f>
        <v/>
      </c>
      <c r="BA1587" s="2">
        <f>IF(""&amp;$F1587&lt;&gt;"4","",IF($AY1587="YES","",IF(ROUND(SUMIFS($AE$2:$AE$4001,$L$2:$L$4001,$L1587,$F$2:$F$4001,"4")-SUMIFS('AR SALES'!$Y$2:$Y$2501,'AR SALES'!$L$2:$L$2501,$L1587,'AR SALES'!$AD$2:$AD$2501,"OFF"),2)=0,"","STALE")))</f>
        <v/>
      </c>
      <c r="BB1587" s="2">
        <f>IF(OR(""&amp;$F1587="2",""&amp;$F1587="4",""&amp;$F1587="G",""&amp;$F1587="H"),IF($AY1587="YES","",IF($AB1587&lt;&gt;0,"",IF(COUNTIFS('AR SALES'!$L$2:$L$2501,$L1587,'AR SALES'!$AD$2:$AD$2501,IF(""&amp;$F1587="4","OFF","ON"),'AR SALES'!$AF$2:$AF$2501,"Y")&gt;0,"","NO EXEMPTION"))),"")</f>
        <v/>
      </c>
    </row>
    <row r="1588">
      <c r="AT1588" s="2">
        <f>IF($L1588="","",IFERROR(INDEX('AR SALES'!$H$2:$H$2501,MATCH(""&amp;$L1588,'AR SALES'!$AE$2:$AE$2501,0)),""))</f>
        <v/>
      </c>
      <c r="AU1588" s="2">
        <f>IF($L1588="","",IF($A1588&lt;&gt;"GA","",IF($E1588="FULTON",IF(ISNUMBER(SEARCH("COLLEGE PARK",$AT1588)),"FULTON (COLLEGE PARK)",IF(ISNUMBER(SEARCH("HAPEVILLE",$AT1588)),"FULTON (HAPEVILLE)",IF(ISNUMBER(SEARCH("EAST POINT",$AT1588)),"FULTON (EAST POINT)",IF(ISNUMBER(SEARCH("ATLANTA",$AT1588)),"FULTON (ATL LIMITS)","FULTON")))),IF($E1588="DEKALB",IF(ISNUMBER(SEARCH("ATLANTA",$AT1588)),"DEKALB (ATL LIMITS)","DEKALB"),IF(AND($E1588="CLAYTON",ISNUMBER(SEARCH("COLLEGE PARK",$AT1588))),"CLAYTON (COLLEGE PARK)",$E1588)))))</f>
        <v/>
      </c>
      <c r="AV1588" s="2">
        <f>IF($L1588="","",IF(""&amp;$F1588="2","DIESEL",IF(OR(""&amp;$F1588="G",""&amp;$F1588="H"),"GAS","")))</f>
        <v/>
      </c>
      <c r="AW1588" s="2">
        <f>IF($AV1588="","",$R1588)</f>
        <v/>
      </c>
      <c r="AX1588" s="2">
        <f>IF($AV1588="","",IF($AB1588=0,$R1588,0))</f>
        <v/>
      </c>
      <c r="AY1588" s="2">
        <f>IF($AV1588="","",IF(AND($Z1588=0,COUNTIF('AR SALES'!$L$2:$L$2501,$L1588)=0),"YES",""))</f>
        <v/>
      </c>
      <c r="AZ1588" s="2">
        <f>IF($AV1588="","",IFERROR(VLOOKUP($AU1588,CODES!$A:$B,2,FALSE),"NO CODE"))</f>
        <v/>
      </c>
      <c r="BA1588" s="2">
        <f>IF(""&amp;$F1588&lt;&gt;"4","",IF($AY1588="YES","",IF(ROUND(SUMIFS($AE$2:$AE$4001,$L$2:$L$4001,$L1588,$F$2:$F$4001,"4")-SUMIFS('AR SALES'!$Y$2:$Y$2501,'AR SALES'!$L$2:$L$2501,$L1588,'AR SALES'!$AD$2:$AD$2501,"OFF"),2)=0,"","STALE")))</f>
        <v/>
      </c>
      <c r="BB1588" s="2">
        <f>IF(OR(""&amp;$F1588="2",""&amp;$F1588="4",""&amp;$F1588="G",""&amp;$F1588="H"),IF($AY1588="YES","",IF($AB1588&lt;&gt;0,"",IF(COUNTIFS('AR SALES'!$L$2:$L$2501,$L1588,'AR SALES'!$AD$2:$AD$2501,IF(""&amp;$F1588="4","OFF","ON"),'AR SALES'!$AF$2:$AF$2501,"Y")&gt;0,"","NO EXEMPTION"))),"")</f>
        <v/>
      </c>
    </row>
    <row r="1589">
      <c r="AT1589" s="2">
        <f>IF($L1589="","",IFERROR(INDEX('AR SALES'!$H$2:$H$2501,MATCH(""&amp;$L1589,'AR SALES'!$AE$2:$AE$2501,0)),""))</f>
        <v/>
      </c>
      <c r="AU1589" s="2">
        <f>IF($L1589="","",IF($A1589&lt;&gt;"GA","",IF($E1589="FULTON",IF(ISNUMBER(SEARCH("COLLEGE PARK",$AT1589)),"FULTON (COLLEGE PARK)",IF(ISNUMBER(SEARCH("HAPEVILLE",$AT1589)),"FULTON (HAPEVILLE)",IF(ISNUMBER(SEARCH("EAST POINT",$AT1589)),"FULTON (EAST POINT)",IF(ISNUMBER(SEARCH("ATLANTA",$AT1589)),"FULTON (ATL LIMITS)","FULTON")))),IF($E1589="DEKALB",IF(ISNUMBER(SEARCH("ATLANTA",$AT1589)),"DEKALB (ATL LIMITS)","DEKALB"),IF(AND($E1589="CLAYTON",ISNUMBER(SEARCH("COLLEGE PARK",$AT1589))),"CLAYTON (COLLEGE PARK)",$E1589)))))</f>
        <v/>
      </c>
      <c r="AV1589" s="2">
        <f>IF($L1589="","",IF(""&amp;$F1589="2","DIESEL",IF(OR(""&amp;$F1589="G",""&amp;$F1589="H"),"GAS","")))</f>
        <v/>
      </c>
      <c r="AW1589" s="2">
        <f>IF($AV1589="","",$R1589)</f>
        <v/>
      </c>
      <c r="AX1589" s="2">
        <f>IF($AV1589="","",IF($AB1589=0,$R1589,0))</f>
        <v/>
      </c>
      <c r="AY1589" s="2">
        <f>IF($AV1589="","",IF(AND($Z1589=0,COUNTIF('AR SALES'!$L$2:$L$2501,$L1589)=0),"YES",""))</f>
        <v/>
      </c>
      <c r="AZ1589" s="2">
        <f>IF($AV1589="","",IFERROR(VLOOKUP($AU1589,CODES!$A:$B,2,FALSE),"NO CODE"))</f>
        <v/>
      </c>
      <c r="BA1589" s="2">
        <f>IF(""&amp;$F1589&lt;&gt;"4","",IF($AY1589="YES","",IF(ROUND(SUMIFS($AE$2:$AE$4001,$L$2:$L$4001,$L1589,$F$2:$F$4001,"4")-SUMIFS('AR SALES'!$Y$2:$Y$2501,'AR SALES'!$L$2:$L$2501,$L1589,'AR SALES'!$AD$2:$AD$2501,"OFF"),2)=0,"","STALE")))</f>
        <v/>
      </c>
      <c r="BB1589" s="2">
        <f>IF(OR(""&amp;$F1589="2",""&amp;$F1589="4",""&amp;$F1589="G",""&amp;$F1589="H"),IF($AY1589="YES","",IF($AB1589&lt;&gt;0,"",IF(COUNTIFS('AR SALES'!$L$2:$L$2501,$L1589,'AR SALES'!$AD$2:$AD$2501,IF(""&amp;$F1589="4","OFF","ON"),'AR SALES'!$AF$2:$AF$2501,"Y")&gt;0,"","NO EXEMPTION"))),"")</f>
        <v/>
      </c>
    </row>
    <row r="1590">
      <c r="AT1590" s="2">
        <f>IF($L1590="","",IFERROR(INDEX('AR SALES'!$H$2:$H$2501,MATCH(""&amp;$L1590,'AR SALES'!$AE$2:$AE$2501,0)),""))</f>
        <v/>
      </c>
      <c r="AU1590" s="2">
        <f>IF($L1590="","",IF($A1590&lt;&gt;"GA","",IF($E1590="FULTON",IF(ISNUMBER(SEARCH("COLLEGE PARK",$AT1590)),"FULTON (COLLEGE PARK)",IF(ISNUMBER(SEARCH("HAPEVILLE",$AT1590)),"FULTON (HAPEVILLE)",IF(ISNUMBER(SEARCH("EAST POINT",$AT1590)),"FULTON (EAST POINT)",IF(ISNUMBER(SEARCH("ATLANTA",$AT1590)),"FULTON (ATL LIMITS)","FULTON")))),IF($E1590="DEKALB",IF(ISNUMBER(SEARCH("ATLANTA",$AT1590)),"DEKALB (ATL LIMITS)","DEKALB"),IF(AND($E1590="CLAYTON",ISNUMBER(SEARCH("COLLEGE PARK",$AT1590))),"CLAYTON (COLLEGE PARK)",$E1590)))))</f>
        <v/>
      </c>
      <c r="AV1590" s="2">
        <f>IF($L1590="","",IF(""&amp;$F1590="2","DIESEL",IF(OR(""&amp;$F1590="G",""&amp;$F1590="H"),"GAS","")))</f>
        <v/>
      </c>
      <c r="AW1590" s="2">
        <f>IF($AV1590="","",$R1590)</f>
        <v/>
      </c>
      <c r="AX1590" s="2">
        <f>IF($AV1590="","",IF($AB1590=0,$R1590,0))</f>
        <v/>
      </c>
      <c r="AY1590" s="2">
        <f>IF($AV1590="","",IF(AND($Z1590=0,COUNTIF('AR SALES'!$L$2:$L$2501,$L1590)=0),"YES",""))</f>
        <v/>
      </c>
      <c r="AZ1590" s="2">
        <f>IF($AV1590="","",IFERROR(VLOOKUP($AU1590,CODES!$A:$B,2,FALSE),"NO CODE"))</f>
        <v/>
      </c>
      <c r="BA1590" s="2">
        <f>IF(""&amp;$F1590&lt;&gt;"4","",IF($AY1590="YES","",IF(ROUND(SUMIFS($AE$2:$AE$4001,$L$2:$L$4001,$L1590,$F$2:$F$4001,"4")-SUMIFS('AR SALES'!$Y$2:$Y$2501,'AR SALES'!$L$2:$L$2501,$L1590,'AR SALES'!$AD$2:$AD$2501,"OFF"),2)=0,"","STALE")))</f>
        <v/>
      </c>
      <c r="BB1590" s="2">
        <f>IF(OR(""&amp;$F1590="2",""&amp;$F1590="4",""&amp;$F1590="G",""&amp;$F1590="H"),IF($AY1590="YES","",IF($AB1590&lt;&gt;0,"",IF(COUNTIFS('AR SALES'!$L$2:$L$2501,$L1590,'AR SALES'!$AD$2:$AD$2501,IF(""&amp;$F1590="4","OFF","ON"),'AR SALES'!$AF$2:$AF$2501,"Y")&gt;0,"","NO EXEMPTION"))),"")</f>
        <v/>
      </c>
    </row>
    <row r="1591">
      <c r="AT1591" s="2">
        <f>IF($L1591="","",IFERROR(INDEX('AR SALES'!$H$2:$H$2501,MATCH(""&amp;$L1591,'AR SALES'!$AE$2:$AE$2501,0)),""))</f>
        <v/>
      </c>
      <c r="AU1591" s="2">
        <f>IF($L1591="","",IF($A1591&lt;&gt;"GA","",IF($E1591="FULTON",IF(ISNUMBER(SEARCH("COLLEGE PARK",$AT1591)),"FULTON (COLLEGE PARK)",IF(ISNUMBER(SEARCH("HAPEVILLE",$AT1591)),"FULTON (HAPEVILLE)",IF(ISNUMBER(SEARCH("EAST POINT",$AT1591)),"FULTON (EAST POINT)",IF(ISNUMBER(SEARCH("ATLANTA",$AT1591)),"FULTON (ATL LIMITS)","FULTON")))),IF($E1591="DEKALB",IF(ISNUMBER(SEARCH("ATLANTA",$AT1591)),"DEKALB (ATL LIMITS)","DEKALB"),IF(AND($E1591="CLAYTON",ISNUMBER(SEARCH("COLLEGE PARK",$AT1591))),"CLAYTON (COLLEGE PARK)",$E1591)))))</f>
        <v/>
      </c>
      <c r="AV1591" s="2">
        <f>IF($L1591="","",IF(""&amp;$F1591="2","DIESEL",IF(OR(""&amp;$F1591="G",""&amp;$F1591="H"),"GAS","")))</f>
        <v/>
      </c>
      <c r="AW1591" s="2">
        <f>IF($AV1591="","",$R1591)</f>
        <v/>
      </c>
      <c r="AX1591" s="2">
        <f>IF($AV1591="","",IF($AB1591=0,$R1591,0))</f>
        <v/>
      </c>
      <c r="AY1591" s="2">
        <f>IF($AV1591="","",IF(AND($Z1591=0,COUNTIF('AR SALES'!$L$2:$L$2501,$L1591)=0),"YES",""))</f>
        <v/>
      </c>
      <c r="AZ1591" s="2">
        <f>IF($AV1591="","",IFERROR(VLOOKUP($AU1591,CODES!$A:$B,2,FALSE),"NO CODE"))</f>
        <v/>
      </c>
      <c r="BA1591" s="2">
        <f>IF(""&amp;$F1591&lt;&gt;"4","",IF($AY1591="YES","",IF(ROUND(SUMIFS($AE$2:$AE$4001,$L$2:$L$4001,$L1591,$F$2:$F$4001,"4")-SUMIFS('AR SALES'!$Y$2:$Y$2501,'AR SALES'!$L$2:$L$2501,$L1591,'AR SALES'!$AD$2:$AD$2501,"OFF"),2)=0,"","STALE")))</f>
        <v/>
      </c>
      <c r="BB1591" s="2">
        <f>IF(OR(""&amp;$F1591="2",""&amp;$F1591="4",""&amp;$F1591="G",""&amp;$F1591="H"),IF($AY1591="YES","",IF($AB1591&lt;&gt;0,"",IF(COUNTIFS('AR SALES'!$L$2:$L$2501,$L1591,'AR SALES'!$AD$2:$AD$2501,IF(""&amp;$F1591="4","OFF","ON"),'AR SALES'!$AF$2:$AF$2501,"Y")&gt;0,"","NO EXEMPTION"))),"")</f>
        <v/>
      </c>
    </row>
    <row r="1592">
      <c r="AT1592" s="2">
        <f>IF($L1592="","",IFERROR(INDEX('AR SALES'!$H$2:$H$2501,MATCH(""&amp;$L1592,'AR SALES'!$AE$2:$AE$2501,0)),""))</f>
        <v/>
      </c>
      <c r="AU1592" s="2">
        <f>IF($L1592="","",IF($A1592&lt;&gt;"GA","",IF($E1592="FULTON",IF(ISNUMBER(SEARCH("COLLEGE PARK",$AT1592)),"FULTON (COLLEGE PARK)",IF(ISNUMBER(SEARCH("HAPEVILLE",$AT1592)),"FULTON (HAPEVILLE)",IF(ISNUMBER(SEARCH("EAST POINT",$AT1592)),"FULTON (EAST POINT)",IF(ISNUMBER(SEARCH("ATLANTA",$AT1592)),"FULTON (ATL LIMITS)","FULTON")))),IF($E1592="DEKALB",IF(ISNUMBER(SEARCH("ATLANTA",$AT1592)),"DEKALB (ATL LIMITS)","DEKALB"),IF(AND($E1592="CLAYTON",ISNUMBER(SEARCH("COLLEGE PARK",$AT1592))),"CLAYTON (COLLEGE PARK)",$E1592)))))</f>
        <v/>
      </c>
      <c r="AV1592" s="2">
        <f>IF($L1592="","",IF(""&amp;$F1592="2","DIESEL",IF(OR(""&amp;$F1592="G",""&amp;$F1592="H"),"GAS","")))</f>
        <v/>
      </c>
      <c r="AW1592" s="2">
        <f>IF($AV1592="","",$R1592)</f>
        <v/>
      </c>
      <c r="AX1592" s="2">
        <f>IF($AV1592="","",IF($AB1592=0,$R1592,0))</f>
        <v/>
      </c>
      <c r="AY1592" s="2">
        <f>IF($AV1592="","",IF(AND($Z1592=0,COUNTIF('AR SALES'!$L$2:$L$2501,$L1592)=0),"YES",""))</f>
        <v/>
      </c>
      <c r="AZ1592" s="2">
        <f>IF($AV1592="","",IFERROR(VLOOKUP($AU1592,CODES!$A:$B,2,FALSE),"NO CODE"))</f>
        <v/>
      </c>
      <c r="BA1592" s="2">
        <f>IF(""&amp;$F1592&lt;&gt;"4","",IF($AY1592="YES","",IF(ROUND(SUMIFS($AE$2:$AE$4001,$L$2:$L$4001,$L1592,$F$2:$F$4001,"4")-SUMIFS('AR SALES'!$Y$2:$Y$2501,'AR SALES'!$L$2:$L$2501,$L1592,'AR SALES'!$AD$2:$AD$2501,"OFF"),2)=0,"","STALE")))</f>
        <v/>
      </c>
      <c r="BB1592" s="2">
        <f>IF(OR(""&amp;$F1592="2",""&amp;$F1592="4",""&amp;$F1592="G",""&amp;$F1592="H"),IF($AY1592="YES","",IF($AB1592&lt;&gt;0,"",IF(COUNTIFS('AR SALES'!$L$2:$L$2501,$L1592,'AR SALES'!$AD$2:$AD$2501,IF(""&amp;$F1592="4","OFF","ON"),'AR SALES'!$AF$2:$AF$2501,"Y")&gt;0,"","NO EXEMPTION"))),"")</f>
        <v/>
      </c>
    </row>
    <row r="1593">
      <c r="AT1593" s="2">
        <f>IF($L1593="","",IFERROR(INDEX('AR SALES'!$H$2:$H$2501,MATCH(""&amp;$L1593,'AR SALES'!$AE$2:$AE$2501,0)),""))</f>
        <v/>
      </c>
      <c r="AU1593" s="2">
        <f>IF($L1593="","",IF($A1593&lt;&gt;"GA","",IF($E1593="FULTON",IF(ISNUMBER(SEARCH("COLLEGE PARK",$AT1593)),"FULTON (COLLEGE PARK)",IF(ISNUMBER(SEARCH("HAPEVILLE",$AT1593)),"FULTON (HAPEVILLE)",IF(ISNUMBER(SEARCH("EAST POINT",$AT1593)),"FULTON (EAST POINT)",IF(ISNUMBER(SEARCH("ATLANTA",$AT1593)),"FULTON (ATL LIMITS)","FULTON")))),IF($E1593="DEKALB",IF(ISNUMBER(SEARCH("ATLANTA",$AT1593)),"DEKALB (ATL LIMITS)","DEKALB"),IF(AND($E1593="CLAYTON",ISNUMBER(SEARCH("COLLEGE PARK",$AT1593))),"CLAYTON (COLLEGE PARK)",$E1593)))))</f>
        <v/>
      </c>
      <c r="AV1593" s="2">
        <f>IF($L1593="","",IF(""&amp;$F1593="2","DIESEL",IF(OR(""&amp;$F1593="G",""&amp;$F1593="H"),"GAS","")))</f>
        <v/>
      </c>
      <c r="AW1593" s="2">
        <f>IF($AV1593="","",$R1593)</f>
        <v/>
      </c>
      <c r="AX1593" s="2">
        <f>IF($AV1593="","",IF($AB1593=0,$R1593,0))</f>
        <v/>
      </c>
      <c r="AY1593" s="2">
        <f>IF($AV1593="","",IF(AND($Z1593=0,COUNTIF('AR SALES'!$L$2:$L$2501,$L1593)=0),"YES",""))</f>
        <v/>
      </c>
      <c r="AZ1593" s="2">
        <f>IF($AV1593="","",IFERROR(VLOOKUP($AU1593,CODES!$A:$B,2,FALSE),"NO CODE"))</f>
        <v/>
      </c>
      <c r="BA1593" s="2">
        <f>IF(""&amp;$F1593&lt;&gt;"4","",IF($AY1593="YES","",IF(ROUND(SUMIFS($AE$2:$AE$4001,$L$2:$L$4001,$L1593,$F$2:$F$4001,"4")-SUMIFS('AR SALES'!$Y$2:$Y$2501,'AR SALES'!$L$2:$L$2501,$L1593,'AR SALES'!$AD$2:$AD$2501,"OFF"),2)=0,"","STALE")))</f>
        <v/>
      </c>
      <c r="BB1593" s="2">
        <f>IF(OR(""&amp;$F1593="2",""&amp;$F1593="4",""&amp;$F1593="G",""&amp;$F1593="H"),IF($AY1593="YES","",IF($AB1593&lt;&gt;0,"",IF(COUNTIFS('AR SALES'!$L$2:$L$2501,$L1593,'AR SALES'!$AD$2:$AD$2501,IF(""&amp;$F1593="4","OFF","ON"),'AR SALES'!$AF$2:$AF$2501,"Y")&gt;0,"","NO EXEMPTION"))),"")</f>
        <v/>
      </c>
    </row>
    <row r="1594">
      <c r="AT1594" s="2">
        <f>IF($L1594="","",IFERROR(INDEX('AR SALES'!$H$2:$H$2501,MATCH(""&amp;$L1594,'AR SALES'!$AE$2:$AE$2501,0)),""))</f>
        <v/>
      </c>
      <c r="AU1594" s="2">
        <f>IF($L1594="","",IF($A1594&lt;&gt;"GA","",IF($E1594="FULTON",IF(ISNUMBER(SEARCH("COLLEGE PARK",$AT1594)),"FULTON (COLLEGE PARK)",IF(ISNUMBER(SEARCH("HAPEVILLE",$AT1594)),"FULTON (HAPEVILLE)",IF(ISNUMBER(SEARCH("EAST POINT",$AT1594)),"FULTON (EAST POINT)",IF(ISNUMBER(SEARCH("ATLANTA",$AT1594)),"FULTON (ATL LIMITS)","FULTON")))),IF($E1594="DEKALB",IF(ISNUMBER(SEARCH("ATLANTA",$AT1594)),"DEKALB (ATL LIMITS)","DEKALB"),IF(AND($E1594="CLAYTON",ISNUMBER(SEARCH("COLLEGE PARK",$AT1594))),"CLAYTON (COLLEGE PARK)",$E1594)))))</f>
        <v/>
      </c>
      <c r="AV1594" s="2">
        <f>IF($L1594="","",IF(""&amp;$F1594="2","DIESEL",IF(OR(""&amp;$F1594="G",""&amp;$F1594="H"),"GAS","")))</f>
        <v/>
      </c>
      <c r="AW1594" s="2">
        <f>IF($AV1594="","",$R1594)</f>
        <v/>
      </c>
      <c r="AX1594" s="2">
        <f>IF($AV1594="","",IF($AB1594=0,$R1594,0))</f>
        <v/>
      </c>
      <c r="AY1594" s="2">
        <f>IF($AV1594="","",IF(AND($Z1594=0,COUNTIF('AR SALES'!$L$2:$L$2501,$L1594)=0),"YES",""))</f>
        <v/>
      </c>
      <c r="AZ1594" s="2">
        <f>IF($AV1594="","",IFERROR(VLOOKUP($AU1594,CODES!$A:$B,2,FALSE),"NO CODE"))</f>
        <v/>
      </c>
      <c r="BA1594" s="2">
        <f>IF(""&amp;$F1594&lt;&gt;"4","",IF($AY1594="YES","",IF(ROUND(SUMIFS($AE$2:$AE$4001,$L$2:$L$4001,$L1594,$F$2:$F$4001,"4")-SUMIFS('AR SALES'!$Y$2:$Y$2501,'AR SALES'!$L$2:$L$2501,$L1594,'AR SALES'!$AD$2:$AD$2501,"OFF"),2)=0,"","STALE")))</f>
        <v/>
      </c>
      <c r="BB1594" s="2">
        <f>IF(OR(""&amp;$F1594="2",""&amp;$F1594="4",""&amp;$F1594="G",""&amp;$F1594="H"),IF($AY1594="YES","",IF($AB1594&lt;&gt;0,"",IF(COUNTIFS('AR SALES'!$L$2:$L$2501,$L1594,'AR SALES'!$AD$2:$AD$2501,IF(""&amp;$F1594="4","OFF","ON"),'AR SALES'!$AF$2:$AF$2501,"Y")&gt;0,"","NO EXEMPTION"))),"")</f>
        <v/>
      </c>
    </row>
    <row r="1595">
      <c r="AT1595" s="2">
        <f>IF($L1595="","",IFERROR(INDEX('AR SALES'!$H$2:$H$2501,MATCH(""&amp;$L1595,'AR SALES'!$AE$2:$AE$2501,0)),""))</f>
        <v/>
      </c>
      <c r="AU1595" s="2">
        <f>IF($L1595="","",IF($A1595&lt;&gt;"GA","",IF($E1595="FULTON",IF(ISNUMBER(SEARCH("COLLEGE PARK",$AT1595)),"FULTON (COLLEGE PARK)",IF(ISNUMBER(SEARCH("HAPEVILLE",$AT1595)),"FULTON (HAPEVILLE)",IF(ISNUMBER(SEARCH("EAST POINT",$AT1595)),"FULTON (EAST POINT)",IF(ISNUMBER(SEARCH("ATLANTA",$AT1595)),"FULTON (ATL LIMITS)","FULTON")))),IF($E1595="DEKALB",IF(ISNUMBER(SEARCH("ATLANTA",$AT1595)),"DEKALB (ATL LIMITS)","DEKALB"),IF(AND($E1595="CLAYTON",ISNUMBER(SEARCH("COLLEGE PARK",$AT1595))),"CLAYTON (COLLEGE PARK)",$E1595)))))</f>
        <v/>
      </c>
      <c r="AV1595" s="2">
        <f>IF($L1595="","",IF(""&amp;$F1595="2","DIESEL",IF(OR(""&amp;$F1595="G",""&amp;$F1595="H"),"GAS","")))</f>
        <v/>
      </c>
      <c r="AW1595" s="2">
        <f>IF($AV1595="","",$R1595)</f>
        <v/>
      </c>
      <c r="AX1595" s="2">
        <f>IF($AV1595="","",IF($AB1595=0,$R1595,0))</f>
        <v/>
      </c>
      <c r="AY1595" s="2">
        <f>IF($AV1595="","",IF(AND($Z1595=0,COUNTIF('AR SALES'!$L$2:$L$2501,$L1595)=0),"YES",""))</f>
        <v/>
      </c>
      <c r="AZ1595" s="2">
        <f>IF($AV1595="","",IFERROR(VLOOKUP($AU1595,CODES!$A:$B,2,FALSE),"NO CODE"))</f>
        <v/>
      </c>
      <c r="BA1595" s="2">
        <f>IF(""&amp;$F1595&lt;&gt;"4","",IF($AY1595="YES","",IF(ROUND(SUMIFS($AE$2:$AE$4001,$L$2:$L$4001,$L1595,$F$2:$F$4001,"4")-SUMIFS('AR SALES'!$Y$2:$Y$2501,'AR SALES'!$L$2:$L$2501,$L1595,'AR SALES'!$AD$2:$AD$2501,"OFF"),2)=0,"","STALE")))</f>
        <v/>
      </c>
      <c r="BB1595" s="2">
        <f>IF(OR(""&amp;$F1595="2",""&amp;$F1595="4",""&amp;$F1595="G",""&amp;$F1595="H"),IF($AY1595="YES","",IF($AB1595&lt;&gt;0,"",IF(COUNTIFS('AR SALES'!$L$2:$L$2501,$L1595,'AR SALES'!$AD$2:$AD$2501,IF(""&amp;$F1595="4","OFF","ON"),'AR SALES'!$AF$2:$AF$2501,"Y")&gt;0,"","NO EXEMPTION"))),"")</f>
        <v/>
      </c>
    </row>
    <row r="1596">
      <c r="AT1596" s="2">
        <f>IF($L1596="","",IFERROR(INDEX('AR SALES'!$H$2:$H$2501,MATCH(""&amp;$L1596,'AR SALES'!$AE$2:$AE$2501,0)),""))</f>
        <v/>
      </c>
      <c r="AU1596" s="2">
        <f>IF($L1596="","",IF($A1596&lt;&gt;"GA","",IF($E1596="FULTON",IF(ISNUMBER(SEARCH("COLLEGE PARK",$AT1596)),"FULTON (COLLEGE PARK)",IF(ISNUMBER(SEARCH("HAPEVILLE",$AT1596)),"FULTON (HAPEVILLE)",IF(ISNUMBER(SEARCH("EAST POINT",$AT1596)),"FULTON (EAST POINT)",IF(ISNUMBER(SEARCH("ATLANTA",$AT1596)),"FULTON (ATL LIMITS)","FULTON")))),IF($E1596="DEKALB",IF(ISNUMBER(SEARCH("ATLANTA",$AT1596)),"DEKALB (ATL LIMITS)","DEKALB"),IF(AND($E1596="CLAYTON",ISNUMBER(SEARCH("COLLEGE PARK",$AT1596))),"CLAYTON (COLLEGE PARK)",$E1596)))))</f>
        <v/>
      </c>
      <c r="AV1596" s="2">
        <f>IF($L1596="","",IF(""&amp;$F1596="2","DIESEL",IF(OR(""&amp;$F1596="G",""&amp;$F1596="H"),"GAS","")))</f>
        <v/>
      </c>
      <c r="AW1596" s="2">
        <f>IF($AV1596="","",$R1596)</f>
        <v/>
      </c>
      <c r="AX1596" s="2">
        <f>IF($AV1596="","",IF($AB1596=0,$R1596,0))</f>
        <v/>
      </c>
      <c r="AY1596" s="2">
        <f>IF($AV1596="","",IF(AND($Z1596=0,COUNTIF('AR SALES'!$L$2:$L$2501,$L1596)=0),"YES",""))</f>
        <v/>
      </c>
      <c r="AZ1596" s="2">
        <f>IF($AV1596="","",IFERROR(VLOOKUP($AU1596,CODES!$A:$B,2,FALSE),"NO CODE"))</f>
        <v/>
      </c>
      <c r="BA1596" s="2">
        <f>IF(""&amp;$F1596&lt;&gt;"4","",IF($AY1596="YES","",IF(ROUND(SUMIFS($AE$2:$AE$4001,$L$2:$L$4001,$L1596,$F$2:$F$4001,"4")-SUMIFS('AR SALES'!$Y$2:$Y$2501,'AR SALES'!$L$2:$L$2501,$L1596,'AR SALES'!$AD$2:$AD$2501,"OFF"),2)=0,"","STALE")))</f>
        <v/>
      </c>
      <c r="BB1596" s="2">
        <f>IF(OR(""&amp;$F1596="2",""&amp;$F1596="4",""&amp;$F1596="G",""&amp;$F1596="H"),IF($AY1596="YES","",IF($AB1596&lt;&gt;0,"",IF(COUNTIFS('AR SALES'!$L$2:$L$2501,$L1596,'AR SALES'!$AD$2:$AD$2501,IF(""&amp;$F1596="4","OFF","ON"),'AR SALES'!$AF$2:$AF$2501,"Y")&gt;0,"","NO EXEMPTION"))),"")</f>
        <v/>
      </c>
    </row>
    <row r="1597">
      <c r="AT1597" s="2">
        <f>IF($L1597="","",IFERROR(INDEX('AR SALES'!$H$2:$H$2501,MATCH(""&amp;$L1597,'AR SALES'!$AE$2:$AE$2501,0)),""))</f>
        <v/>
      </c>
      <c r="AU1597" s="2">
        <f>IF($L1597="","",IF($A1597&lt;&gt;"GA","",IF($E1597="FULTON",IF(ISNUMBER(SEARCH("COLLEGE PARK",$AT1597)),"FULTON (COLLEGE PARK)",IF(ISNUMBER(SEARCH("HAPEVILLE",$AT1597)),"FULTON (HAPEVILLE)",IF(ISNUMBER(SEARCH("EAST POINT",$AT1597)),"FULTON (EAST POINT)",IF(ISNUMBER(SEARCH("ATLANTA",$AT1597)),"FULTON (ATL LIMITS)","FULTON")))),IF($E1597="DEKALB",IF(ISNUMBER(SEARCH("ATLANTA",$AT1597)),"DEKALB (ATL LIMITS)","DEKALB"),IF(AND($E1597="CLAYTON",ISNUMBER(SEARCH("COLLEGE PARK",$AT1597))),"CLAYTON (COLLEGE PARK)",$E1597)))))</f>
        <v/>
      </c>
      <c r="AV1597" s="2">
        <f>IF($L1597="","",IF(""&amp;$F1597="2","DIESEL",IF(OR(""&amp;$F1597="G",""&amp;$F1597="H"),"GAS","")))</f>
        <v/>
      </c>
      <c r="AW1597" s="2">
        <f>IF($AV1597="","",$R1597)</f>
        <v/>
      </c>
      <c r="AX1597" s="2">
        <f>IF($AV1597="","",IF($AB1597=0,$R1597,0))</f>
        <v/>
      </c>
      <c r="AY1597" s="2">
        <f>IF($AV1597="","",IF(AND($Z1597=0,COUNTIF('AR SALES'!$L$2:$L$2501,$L1597)=0),"YES",""))</f>
        <v/>
      </c>
      <c r="AZ1597" s="2">
        <f>IF($AV1597="","",IFERROR(VLOOKUP($AU1597,CODES!$A:$B,2,FALSE),"NO CODE"))</f>
        <v/>
      </c>
      <c r="BA1597" s="2">
        <f>IF(""&amp;$F1597&lt;&gt;"4","",IF($AY1597="YES","",IF(ROUND(SUMIFS($AE$2:$AE$4001,$L$2:$L$4001,$L1597,$F$2:$F$4001,"4")-SUMIFS('AR SALES'!$Y$2:$Y$2501,'AR SALES'!$L$2:$L$2501,$L1597,'AR SALES'!$AD$2:$AD$2501,"OFF"),2)=0,"","STALE")))</f>
        <v/>
      </c>
      <c r="BB1597" s="2">
        <f>IF(OR(""&amp;$F1597="2",""&amp;$F1597="4",""&amp;$F1597="G",""&amp;$F1597="H"),IF($AY1597="YES","",IF($AB1597&lt;&gt;0,"",IF(COUNTIFS('AR SALES'!$L$2:$L$2501,$L1597,'AR SALES'!$AD$2:$AD$2501,IF(""&amp;$F1597="4","OFF","ON"),'AR SALES'!$AF$2:$AF$2501,"Y")&gt;0,"","NO EXEMPTION"))),"")</f>
        <v/>
      </c>
    </row>
    <row r="1598">
      <c r="AT1598" s="2">
        <f>IF($L1598="","",IFERROR(INDEX('AR SALES'!$H$2:$H$2501,MATCH(""&amp;$L1598,'AR SALES'!$AE$2:$AE$2501,0)),""))</f>
        <v/>
      </c>
      <c r="AU1598" s="2">
        <f>IF($L1598="","",IF($A1598&lt;&gt;"GA","",IF($E1598="FULTON",IF(ISNUMBER(SEARCH("COLLEGE PARK",$AT1598)),"FULTON (COLLEGE PARK)",IF(ISNUMBER(SEARCH("HAPEVILLE",$AT1598)),"FULTON (HAPEVILLE)",IF(ISNUMBER(SEARCH("EAST POINT",$AT1598)),"FULTON (EAST POINT)",IF(ISNUMBER(SEARCH("ATLANTA",$AT1598)),"FULTON (ATL LIMITS)","FULTON")))),IF($E1598="DEKALB",IF(ISNUMBER(SEARCH("ATLANTA",$AT1598)),"DEKALB (ATL LIMITS)","DEKALB"),IF(AND($E1598="CLAYTON",ISNUMBER(SEARCH("COLLEGE PARK",$AT1598))),"CLAYTON (COLLEGE PARK)",$E1598)))))</f>
        <v/>
      </c>
      <c r="AV1598" s="2">
        <f>IF($L1598="","",IF(""&amp;$F1598="2","DIESEL",IF(OR(""&amp;$F1598="G",""&amp;$F1598="H"),"GAS","")))</f>
        <v/>
      </c>
      <c r="AW1598" s="2">
        <f>IF($AV1598="","",$R1598)</f>
        <v/>
      </c>
      <c r="AX1598" s="2">
        <f>IF($AV1598="","",IF($AB1598=0,$R1598,0))</f>
        <v/>
      </c>
      <c r="AY1598" s="2">
        <f>IF($AV1598="","",IF(AND($Z1598=0,COUNTIF('AR SALES'!$L$2:$L$2501,$L1598)=0),"YES",""))</f>
        <v/>
      </c>
      <c r="AZ1598" s="2">
        <f>IF($AV1598="","",IFERROR(VLOOKUP($AU1598,CODES!$A:$B,2,FALSE),"NO CODE"))</f>
        <v/>
      </c>
      <c r="BA1598" s="2">
        <f>IF(""&amp;$F1598&lt;&gt;"4","",IF($AY1598="YES","",IF(ROUND(SUMIFS($AE$2:$AE$4001,$L$2:$L$4001,$L1598,$F$2:$F$4001,"4")-SUMIFS('AR SALES'!$Y$2:$Y$2501,'AR SALES'!$L$2:$L$2501,$L1598,'AR SALES'!$AD$2:$AD$2501,"OFF"),2)=0,"","STALE")))</f>
        <v/>
      </c>
      <c r="BB1598" s="2">
        <f>IF(OR(""&amp;$F1598="2",""&amp;$F1598="4",""&amp;$F1598="G",""&amp;$F1598="H"),IF($AY1598="YES","",IF($AB1598&lt;&gt;0,"",IF(COUNTIFS('AR SALES'!$L$2:$L$2501,$L1598,'AR SALES'!$AD$2:$AD$2501,IF(""&amp;$F1598="4","OFF","ON"),'AR SALES'!$AF$2:$AF$2501,"Y")&gt;0,"","NO EXEMPTION"))),"")</f>
        <v/>
      </c>
    </row>
    <row r="1599">
      <c r="AT1599" s="2">
        <f>IF($L1599="","",IFERROR(INDEX('AR SALES'!$H$2:$H$2501,MATCH(""&amp;$L1599,'AR SALES'!$AE$2:$AE$2501,0)),""))</f>
        <v/>
      </c>
      <c r="AU1599" s="2">
        <f>IF($L1599="","",IF($A1599&lt;&gt;"GA","",IF($E1599="FULTON",IF(ISNUMBER(SEARCH("COLLEGE PARK",$AT1599)),"FULTON (COLLEGE PARK)",IF(ISNUMBER(SEARCH("HAPEVILLE",$AT1599)),"FULTON (HAPEVILLE)",IF(ISNUMBER(SEARCH("EAST POINT",$AT1599)),"FULTON (EAST POINT)",IF(ISNUMBER(SEARCH("ATLANTA",$AT1599)),"FULTON (ATL LIMITS)","FULTON")))),IF($E1599="DEKALB",IF(ISNUMBER(SEARCH("ATLANTA",$AT1599)),"DEKALB (ATL LIMITS)","DEKALB"),IF(AND($E1599="CLAYTON",ISNUMBER(SEARCH("COLLEGE PARK",$AT1599))),"CLAYTON (COLLEGE PARK)",$E1599)))))</f>
        <v/>
      </c>
      <c r="AV1599" s="2">
        <f>IF($L1599="","",IF(""&amp;$F1599="2","DIESEL",IF(OR(""&amp;$F1599="G",""&amp;$F1599="H"),"GAS","")))</f>
        <v/>
      </c>
      <c r="AW1599" s="2">
        <f>IF($AV1599="","",$R1599)</f>
        <v/>
      </c>
      <c r="AX1599" s="2">
        <f>IF($AV1599="","",IF($AB1599=0,$R1599,0))</f>
        <v/>
      </c>
      <c r="AY1599" s="2">
        <f>IF($AV1599="","",IF(AND($Z1599=0,COUNTIF('AR SALES'!$L$2:$L$2501,$L1599)=0),"YES",""))</f>
        <v/>
      </c>
      <c r="AZ1599" s="2">
        <f>IF($AV1599="","",IFERROR(VLOOKUP($AU1599,CODES!$A:$B,2,FALSE),"NO CODE"))</f>
        <v/>
      </c>
      <c r="BA1599" s="2">
        <f>IF(""&amp;$F1599&lt;&gt;"4","",IF($AY1599="YES","",IF(ROUND(SUMIFS($AE$2:$AE$4001,$L$2:$L$4001,$L1599,$F$2:$F$4001,"4")-SUMIFS('AR SALES'!$Y$2:$Y$2501,'AR SALES'!$L$2:$L$2501,$L1599,'AR SALES'!$AD$2:$AD$2501,"OFF"),2)=0,"","STALE")))</f>
        <v/>
      </c>
      <c r="BB1599" s="2">
        <f>IF(OR(""&amp;$F1599="2",""&amp;$F1599="4",""&amp;$F1599="G",""&amp;$F1599="H"),IF($AY1599="YES","",IF($AB1599&lt;&gt;0,"",IF(COUNTIFS('AR SALES'!$L$2:$L$2501,$L1599,'AR SALES'!$AD$2:$AD$2501,IF(""&amp;$F1599="4","OFF","ON"),'AR SALES'!$AF$2:$AF$2501,"Y")&gt;0,"","NO EXEMPTION"))),"")</f>
        <v/>
      </c>
    </row>
    <row r="1600">
      <c r="AT1600" s="2">
        <f>IF($L1600="","",IFERROR(INDEX('AR SALES'!$H$2:$H$2501,MATCH(""&amp;$L1600,'AR SALES'!$AE$2:$AE$2501,0)),""))</f>
        <v/>
      </c>
      <c r="AU1600" s="2">
        <f>IF($L1600="","",IF($A1600&lt;&gt;"GA","",IF($E1600="FULTON",IF(ISNUMBER(SEARCH("COLLEGE PARK",$AT1600)),"FULTON (COLLEGE PARK)",IF(ISNUMBER(SEARCH("HAPEVILLE",$AT1600)),"FULTON (HAPEVILLE)",IF(ISNUMBER(SEARCH("EAST POINT",$AT1600)),"FULTON (EAST POINT)",IF(ISNUMBER(SEARCH("ATLANTA",$AT1600)),"FULTON (ATL LIMITS)","FULTON")))),IF($E1600="DEKALB",IF(ISNUMBER(SEARCH("ATLANTA",$AT1600)),"DEKALB (ATL LIMITS)","DEKALB"),IF(AND($E1600="CLAYTON",ISNUMBER(SEARCH("COLLEGE PARK",$AT1600))),"CLAYTON (COLLEGE PARK)",$E1600)))))</f>
        <v/>
      </c>
      <c r="AV1600" s="2">
        <f>IF($L1600="","",IF(""&amp;$F1600="2","DIESEL",IF(OR(""&amp;$F1600="G",""&amp;$F1600="H"),"GAS","")))</f>
        <v/>
      </c>
      <c r="AW1600" s="2">
        <f>IF($AV1600="","",$R1600)</f>
        <v/>
      </c>
      <c r="AX1600" s="2">
        <f>IF($AV1600="","",IF($AB1600=0,$R1600,0))</f>
        <v/>
      </c>
      <c r="AY1600" s="2">
        <f>IF($AV1600="","",IF(AND($Z1600=0,COUNTIF('AR SALES'!$L$2:$L$2501,$L1600)=0),"YES",""))</f>
        <v/>
      </c>
      <c r="AZ1600" s="2">
        <f>IF($AV1600="","",IFERROR(VLOOKUP($AU1600,CODES!$A:$B,2,FALSE),"NO CODE"))</f>
        <v/>
      </c>
      <c r="BA1600" s="2">
        <f>IF(""&amp;$F1600&lt;&gt;"4","",IF($AY1600="YES","",IF(ROUND(SUMIFS($AE$2:$AE$4001,$L$2:$L$4001,$L1600,$F$2:$F$4001,"4")-SUMIFS('AR SALES'!$Y$2:$Y$2501,'AR SALES'!$L$2:$L$2501,$L1600,'AR SALES'!$AD$2:$AD$2501,"OFF"),2)=0,"","STALE")))</f>
        <v/>
      </c>
      <c r="BB1600" s="2">
        <f>IF(OR(""&amp;$F1600="2",""&amp;$F1600="4",""&amp;$F1600="G",""&amp;$F1600="H"),IF($AY1600="YES","",IF($AB1600&lt;&gt;0,"",IF(COUNTIFS('AR SALES'!$L$2:$L$2501,$L1600,'AR SALES'!$AD$2:$AD$2501,IF(""&amp;$F1600="4","OFF","ON"),'AR SALES'!$AF$2:$AF$2501,"Y")&gt;0,"","NO EXEMPTION"))),"")</f>
        <v/>
      </c>
    </row>
    <row r="1601">
      <c r="AT1601" s="2">
        <f>IF($L1601="","",IFERROR(INDEX('AR SALES'!$H$2:$H$2501,MATCH(""&amp;$L1601,'AR SALES'!$AE$2:$AE$2501,0)),""))</f>
        <v/>
      </c>
      <c r="AU1601" s="2">
        <f>IF($L1601="","",IF($A1601&lt;&gt;"GA","",IF($E1601="FULTON",IF(ISNUMBER(SEARCH("COLLEGE PARK",$AT1601)),"FULTON (COLLEGE PARK)",IF(ISNUMBER(SEARCH("HAPEVILLE",$AT1601)),"FULTON (HAPEVILLE)",IF(ISNUMBER(SEARCH("EAST POINT",$AT1601)),"FULTON (EAST POINT)",IF(ISNUMBER(SEARCH("ATLANTA",$AT1601)),"FULTON (ATL LIMITS)","FULTON")))),IF($E1601="DEKALB",IF(ISNUMBER(SEARCH("ATLANTA",$AT1601)),"DEKALB (ATL LIMITS)","DEKALB"),IF(AND($E1601="CLAYTON",ISNUMBER(SEARCH("COLLEGE PARK",$AT1601))),"CLAYTON (COLLEGE PARK)",$E1601)))))</f>
        <v/>
      </c>
      <c r="AV1601" s="2">
        <f>IF($L1601="","",IF(""&amp;$F1601="2","DIESEL",IF(OR(""&amp;$F1601="G",""&amp;$F1601="H"),"GAS","")))</f>
        <v/>
      </c>
      <c r="AW1601" s="2">
        <f>IF($AV1601="","",$R1601)</f>
        <v/>
      </c>
      <c r="AX1601" s="2">
        <f>IF($AV1601="","",IF($AB1601=0,$R1601,0))</f>
        <v/>
      </c>
      <c r="AY1601" s="2">
        <f>IF($AV1601="","",IF(AND($Z1601=0,COUNTIF('AR SALES'!$L$2:$L$2501,$L1601)=0),"YES",""))</f>
        <v/>
      </c>
      <c r="AZ1601" s="2">
        <f>IF($AV1601="","",IFERROR(VLOOKUP($AU1601,CODES!$A:$B,2,FALSE),"NO CODE"))</f>
        <v/>
      </c>
      <c r="BA1601" s="2">
        <f>IF(""&amp;$F1601&lt;&gt;"4","",IF($AY1601="YES","",IF(ROUND(SUMIFS($AE$2:$AE$4001,$L$2:$L$4001,$L1601,$F$2:$F$4001,"4")-SUMIFS('AR SALES'!$Y$2:$Y$2501,'AR SALES'!$L$2:$L$2501,$L1601,'AR SALES'!$AD$2:$AD$2501,"OFF"),2)=0,"","STALE")))</f>
        <v/>
      </c>
      <c r="BB1601" s="2">
        <f>IF(OR(""&amp;$F1601="2",""&amp;$F1601="4",""&amp;$F1601="G",""&amp;$F1601="H"),IF($AY1601="YES","",IF($AB1601&lt;&gt;0,"",IF(COUNTIFS('AR SALES'!$L$2:$L$2501,$L1601,'AR SALES'!$AD$2:$AD$2501,IF(""&amp;$F1601="4","OFF","ON"),'AR SALES'!$AF$2:$AF$2501,"Y")&gt;0,"","NO EXEMPTION"))),"")</f>
        <v/>
      </c>
    </row>
    <row r="1602">
      <c r="AT1602" s="2">
        <f>IF($L1602="","",IFERROR(INDEX('AR SALES'!$H$2:$H$2501,MATCH(""&amp;$L1602,'AR SALES'!$AE$2:$AE$2501,0)),""))</f>
        <v/>
      </c>
      <c r="AU1602" s="2">
        <f>IF($L1602="","",IF($A1602&lt;&gt;"GA","",IF($E1602="FULTON",IF(ISNUMBER(SEARCH("COLLEGE PARK",$AT1602)),"FULTON (COLLEGE PARK)",IF(ISNUMBER(SEARCH("HAPEVILLE",$AT1602)),"FULTON (HAPEVILLE)",IF(ISNUMBER(SEARCH("EAST POINT",$AT1602)),"FULTON (EAST POINT)",IF(ISNUMBER(SEARCH("ATLANTA",$AT1602)),"FULTON (ATL LIMITS)","FULTON")))),IF($E1602="DEKALB",IF(ISNUMBER(SEARCH("ATLANTA",$AT1602)),"DEKALB (ATL LIMITS)","DEKALB"),IF(AND($E1602="CLAYTON",ISNUMBER(SEARCH("COLLEGE PARK",$AT1602))),"CLAYTON (COLLEGE PARK)",$E1602)))))</f>
        <v/>
      </c>
      <c r="AV1602" s="2">
        <f>IF($L1602="","",IF(""&amp;$F1602="2","DIESEL",IF(OR(""&amp;$F1602="G",""&amp;$F1602="H"),"GAS","")))</f>
        <v/>
      </c>
      <c r="AW1602" s="2">
        <f>IF($AV1602="","",$R1602)</f>
        <v/>
      </c>
      <c r="AX1602" s="2">
        <f>IF($AV1602="","",IF($AB1602=0,$R1602,0))</f>
        <v/>
      </c>
      <c r="AY1602" s="2">
        <f>IF($AV1602="","",IF(AND($Z1602=0,COUNTIF('AR SALES'!$L$2:$L$2501,$L1602)=0),"YES",""))</f>
        <v/>
      </c>
      <c r="AZ1602" s="2">
        <f>IF($AV1602="","",IFERROR(VLOOKUP($AU1602,CODES!$A:$B,2,FALSE),"NO CODE"))</f>
        <v/>
      </c>
      <c r="BA1602" s="2">
        <f>IF(""&amp;$F1602&lt;&gt;"4","",IF($AY1602="YES","",IF(ROUND(SUMIFS($AE$2:$AE$4001,$L$2:$L$4001,$L1602,$F$2:$F$4001,"4")-SUMIFS('AR SALES'!$Y$2:$Y$2501,'AR SALES'!$L$2:$L$2501,$L1602,'AR SALES'!$AD$2:$AD$2501,"OFF"),2)=0,"","STALE")))</f>
        <v/>
      </c>
      <c r="BB1602" s="2">
        <f>IF(OR(""&amp;$F1602="2",""&amp;$F1602="4",""&amp;$F1602="G",""&amp;$F1602="H"),IF($AY1602="YES","",IF($AB1602&lt;&gt;0,"",IF(COUNTIFS('AR SALES'!$L$2:$L$2501,$L1602,'AR SALES'!$AD$2:$AD$2501,IF(""&amp;$F1602="4","OFF","ON"),'AR SALES'!$AF$2:$AF$2501,"Y")&gt;0,"","NO EXEMPTION"))),"")</f>
        <v/>
      </c>
    </row>
    <row r="1603">
      <c r="AT1603" s="2">
        <f>IF($L1603="","",IFERROR(INDEX('AR SALES'!$H$2:$H$2501,MATCH(""&amp;$L1603,'AR SALES'!$AE$2:$AE$2501,0)),""))</f>
        <v/>
      </c>
      <c r="AU1603" s="2">
        <f>IF($L1603="","",IF($A1603&lt;&gt;"GA","",IF($E1603="FULTON",IF(ISNUMBER(SEARCH("COLLEGE PARK",$AT1603)),"FULTON (COLLEGE PARK)",IF(ISNUMBER(SEARCH("HAPEVILLE",$AT1603)),"FULTON (HAPEVILLE)",IF(ISNUMBER(SEARCH("EAST POINT",$AT1603)),"FULTON (EAST POINT)",IF(ISNUMBER(SEARCH("ATLANTA",$AT1603)),"FULTON (ATL LIMITS)","FULTON")))),IF($E1603="DEKALB",IF(ISNUMBER(SEARCH("ATLANTA",$AT1603)),"DEKALB (ATL LIMITS)","DEKALB"),IF(AND($E1603="CLAYTON",ISNUMBER(SEARCH("COLLEGE PARK",$AT1603))),"CLAYTON (COLLEGE PARK)",$E1603)))))</f>
        <v/>
      </c>
      <c r="AV1603" s="2">
        <f>IF($L1603="","",IF(""&amp;$F1603="2","DIESEL",IF(OR(""&amp;$F1603="G",""&amp;$F1603="H"),"GAS","")))</f>
        <v/>
      </c>
      <c r="AW1603" s="2">
        <f>IF($AV1603="","",$R1603)</f>
        <v/>
      </c>
      <c r="AX1603" s="2">
        <f>IF($AV1603="","",IF($AB1603=0,$R1603,0))</f>
        <v/>
      </c>
      <c r="AY1603" s="2">
        <f>IF($AV1603="","",IF(AND($Z1603=0,COUNTIF('AR SALES'!$L$2:$L$2501,$L1603)=0),"YES",""))</f>
        <v/>
      </c>
      <c r="AZ1603" s="2">
        <f>IF($AV1603="","",IFERROR(VLOOKUP($AU1603,CODES!$A:$B,2,FALSE),"NO CODE"))</f>
        <v/>
      </c>
      <c r="BA1603" s="2">
        <f>IF(""&amp;$F1603&lt;&gt;"4","",IF($AY1603="YES","",IF(ROUND(SUMIFS($AE$2:$AE$4001,$L$2:$L$4001,$L1603,$F$2:$F$4001,"4")-SUMIFS('AR SALES'!$Y$2:$Y$2501,'AR SALES'!$L$2:$L$2501,$L1603,'AR SALES'!$AD$2:$AD$2501,"OFF"),2)=0,"","STALE")))</f>
        <v/>
      </c>
      <c r="BB1603" s="2">
        <f>IF(OR(""&amp;$F1603="2",""&amp;$F1603="4",""&amp;$F1603="G",""&amp;$F1603="H"),IF($AY1603="YES","",IF($AB1603&lt;&gt;0,"",IF(COUNTIFS('AR SALES'!$L$2:$L$2501,$L1603,'AR SALES'!$AD$2:$AD$2501,IF(""&amp;$F1603="4","OFF","ON"),'AR SALES'!$AF$2:$AF$2501,"Y")&gt;0,"","NO EXEMPTION"))),"")</f>
        <v/>
      </c>
    </row>
    <row r="1604">
      <c r="AT1604" s="2">
        <f>IF($L1604="","",IFERROR(INDEX('AR SALES'!$H$2:$H$2501,MATCH(""&amp;$L1604,'AR SALES'!$AE$2:$AE$2501,0)),""))</f>
        <v/>
      </c>
      <c r="AU1604" s="2">
        <f>IF($L1604="","",IF($A1604&lt;&gt;"GA","",IF($E1604="FULTON",IF(ISNUMBER(SEARCH("COLLEGE PARK",$AT1604)),"FULTON (COLLEGE PARK)",IF(ISNUMBER(SEARCH("HAPEVILLE",$AT1604)),"FULTON (HAPEVILLE)",IF(ISNUMBER(SEARCH("EAST POINT",$AT1604)),"FULTON (EAST POINT)",IF(ISNUMBER(SEARCH("ATLANTA",$AT1604)),"FULTON (ATL LIMITS)","FULTON")))),IF($E1604="DEKALB",IF(ISNUMBER(SEARCH("ATLANTA",$AT1604)),"DEKALB (ATL LIMITS)","DEKALB"),IF(AND($E1604="CLAYTON",ISNUMBER(SEARCH("COLLEGE PARK",$AT1604))),"CLAYTON (COLLEGE PARK)",$E1604)))))</f>
        <v/>
      </c>
      <c r="AV1604" s="2">
        <f>IF($L1604="","",IF(""&amp;$F1604="2","DIESEL",IF(OR(""&amp;$F1604="G",""&amp;$F1604="H"),"GAS","")))</f>
        <v/>
      </c>
      <c r="AW1604" s="2">
        <f>IF($AV1604="","",$R1604)</f>
        <v/>
      </c>
      <c r="AX1604" s="2">
        <f>IF($AV1604="","",IF($AB1604=0,$R1604,0))</f>
        <v/>
      </c>
      <c r="AY1604" s="2">
        <f>IF($AV1604="","",IF(AND($Z1604=0,COUNTIF('AR SALES'!$L$2:$L$2501,$L1604)=0),"YES",""))</f>
        <v/>
      </c>
      <c r="AZ1604" s="2">
        <f>IF($AV1604="","",IFERROR(VLOOKUP($AU1604,CODES!$A:$B,2,FALSE),"NO CODE"))</f>
        <v/>
      </c>
      <c r="BA1604" s="2">
        <f>IF(""&amp;$F1604&lt;&gt;"4","",IF($AY1604="YES","",IF(ROUND(SUMIFS($AE$2:$AE$4001,$L$2:$L$4001,$L1604,$F$2:$F$4001,"4")-SUMIFS('AR SALES'!$Y$2:$Y$2501,'AR SALES'!$L$2:$L$2501,$L1604,'AR SALES'!$AD$2:$AD$2501,"OFF"),2)=0,"","STALE")))</f>
        <v/>
      </c>
      <c r="BB1604" s="2">
        <f>IF(OR(""&amp;$F1604="2",""&amp;$F1604="4",""&amp;$F1604="G",""&amp;$F1604="H"),IF($AY1604="YES","",IF($AB1604&lt;&gt;0,"",IF(COUNTIFS('AR SALES'!$L$2:$L$2501,$L1604,'AR SALES'!$AD$2:$AD$2501,IF(""&amp;$F1604="4","OFF","ON"),'AR SALES'!$AF$2:$AF$2501,"Y")&gt;0,"","NO EXEMPTION"))),"")</f>
        <v/>
      </c>
    </row>
    <row r="1605">
      <c r="AT1605" s="2">
        <f>IF($L1605="","",IFERROR(INDEX('AR SALES'!$H$2:$H$2501,MATCH(""&amp;$L1605,'AR SALES'!$AE$2:$AE$2501,0)),""))</f>
        <v/>
      </c>
      <c r="AU1605" s="2">
        <f>IF($L1605="","",IF($A1605&lt;&gt;"GA","",IF($E1605="FULTON",IF(ISNUMBER(SEARCH("COLLEGE PARK",$AT1605)),"FULTON (COLLEGE PARK)",IF(ISNUMBER(SEARCH("HAPEVILLE",$AT1605)),"FULTON (HAPEVILLE)",IF(ISNUMBER(SEARCH("EAST POINT",$AT1605)),"FULTON (EAST POINT)",IF(ISNUMBER(SEARCH("ATLANTA",$AT1605)),"FULTON (ATL LIMITS)","FULTON")))),IF($E1605="DEKALB",IF(ISNUMBER(SEARCH("ATLANTA",$AT1605)),"DEKALB (ATL LIMITS)","DEKALB"),IF(AND($E1605="CLAYTON",ISNUMBER(SEARCH("COLLEGE PARK",$AT1605))),"CLAYTON (COLLEGE PARK)",$E1605)))))</f>
        <v/>
      </c>
      <c r="AV1605" s="2">
        <f>IF($L1605="","",IF(""&amp;$F1605="2","DIESEL",IF(OR(""&amp;$F1605="G",""&amp;$F1605="H"),"GAS","")))</f>
        <v/>
      </c>
      <c r="AW1605" s="2">
        <f>IF($AV1605="","",$R1605)</f>
        <v/>
      </c>
      <c r="AX1605" s="2">
        <f>IF($AV1605="","",IF($AB1605=0,$R1605,0))</f>
        <v/>
      </c>
      <c r="AY1605" s="2">
        <f>IF($AV1605="","",IF(AND($Z1605=0,COUNTIF('AR SALES'!$L$2:$L$2501,$L1605)=0),"YES",""))</f>
        <v/>
      </c>
      <c r="AZ1605" s="2">
        <f>IF($AV1605="","",IFERROR(VLOOKUP($AU1605,CODES!$A:$B,2,FALSE),"NO CODE"))</f>
        <v/>
      </c>
      <c r="BA1605" s="2">
        <f>IF(""&amp;$F1605&lt;&gt;"4","",IF($AY1605="YES","",IF(ROUND(SUMIFS($AE$2:$AE$4001,$L$2:$L$4001,$L1605,$F$2:$F$4001,"4")-SUMIFS('AR SALES'!$Y$2:$Y$2501,'AR SALES'!$L$2:$L$2501,$L1605,'AR SALES'!$AD$2:$AD$2501,"OFF"),2)=0,"","STALE")))</f>
        <v/>
      </c>
      <c r="BB1605" s="2">
        <f>IF(OR(""&amp;$F1605="2",""&amp;$F1605="4",""&amp;$F1605="G",""&amp;$F1605="H"),IF($AY1605="YES","",IF($AB1605&lt;&gt;0,"",IF(COUNTIFS('AR SALES'!$L$2:$L$2501,$L1605,'AR SALES'!$AD$2:$AD$2501,IF(""&amp;$F1605="4","OFF","ON"),'AR SALES'!$AF$2:$AF$2501,"Y")&gt;0,"","NO EXEMPTION"))),"")</f>
        <v/>
      </c>
    </row>
    <row r="1606">
      <c r="AT1606" s="2">
        <f>IF($L1606="","",IFERROR(INDEX('AR SALES'!$H$2:$H$2501,MATCH(""&amp;$L1606,'AR SALES'!$AE$2:$AE$2501,0)),""))</f>
        <v/>
      </c>
      <c r="AU1606" s="2">
        <f>IF($L1606="","",IF($A1606&lt;&gt;"GA","",IF($E1606="FULTON",IF(ISNUMBER(SEARCH("COLLEGE PARK",$AT1606)),"FULTON (COLLEGE PARK)",IF(ISNUMBER(SEARCH("HAPEVILLE",$AT1606)),"FULTON (HAPEVILLE)",IF(ISNUMBER(SEARCH("EAST POINT",$AT1606)),"FULTON (EAST POINT)",IF(ISNUMBER(SEARCH("ATLANTA",$AT1606)),"FULTON (ATL LIMITS)","FULTON")))),IF($E1606="DEKALB",IF(ISNUMBER(SEARCH("ATLANTA",$AT1606)),"DEKALB (ATL LIMITS)","DEKALB"),IF(AND($E1606="CLAYTON",ISNUMBER(SEARCH("COLLEGE PARK",$AT1606))),"CLAYTON (COLLEGE PARK)",$E1606)))))</f>
        <v/>
      </c>
      <c r="AV1606" s="2">
        <f>IF($L1606="","",IF(""&amp;$F1606="2","DIESEL",IF(OR(""&amp;$F1606="G",""&amp;$F1606="H"),"GAS","")))</f>
        <v/>
      </c>
      <c r="AW1606" s="2">
        <f>IF($AV1606="","",$R1606)</f>
        <v/>
      </c>
      <c r="AX1606" s="2">
        <f>IF($AV1606="","",IF($AB1606=0,$R1606,0))</f>
        <v/>
      </c>
      <c r="AY1606" s="2">
        <f>IF($AV1606="","",IF(AND($Z1606=0,COUNTIF('AR SALES'!$L$2:$L$2501,$L1606)=0),"YES",""))</f>
        <v/>
      </c>
      <c r="AZ1606" s="2">
        <f>IF($AV1606="","",IFERROR(VLOOKUP($AU1606,CODES!$A:$B,2,FALSE),"NO CODE"))</f>
        <v/>
      </c>
      <c r="BA1606" s="2">
        <f>IF(""&amp;$F1606&lt;&gt;"4","",IF($AY1606="YES","",IF(ROUND(SUMIFS($AE$2:$AE$4001,$L$2:$L$4001,$L1606,$F$2:$F$4001,"4")-SUMIFS('AR SALES'!$Y$2:$Y$2501,'AR SALES'!$L$2:$L$2501,$L1606,'AR SALES'!$AD$2:$AD$2501,"OFF"),2)=0,"","STALE")))</f>
        <v/>
      </c>
      <c r="BB1606" s="2">
        <f>IF(OR(""&amp;$F1606="2",""&amp;$F1606="4",""&amp;$F1606="G",""&amp;$F1606="H"),IF($AY1606="YES","",IF($AB1606&lt;&gt;0,"",IF(COUNTIFS('AR SALES'!$L$2:$L$2501,$L1606,'AR SALES'!$AD$2:$AD$2501,IF(""&amp;$F1606="4","OFF","ON"),'AR SALES'!$AF$2:$AF$2501,"Y")&gt;0,"","NO EXEMPTION"))),"")</f>
        <v/>
      </c>
    </row>
    <row r="1607">
      <c r="AT1607" s="2">
        <f>IF($L1607="","",IFERROR(INDEX('AR SALES'!$H$2:$H$2501,MATCH(""&amp;$L1607,'AR SALES'!$AE$2:$AE$2501,0)),""))</f>
        <v/>
      </c>
      <c r="AU1607" s="2">
        <f>IF($L1607="","",IF($A1607&lt;&gt;"GA","",IF($E1607="FULTON",IF(ISNUMBER(SEARCH("COLLEGE PARK",$AT1607)),"FULTON (COLLEGE PARK)",IF(ISNUMBER(SEARCH("HAPEVILLE",$AT1607)),"FULTON (HAPEVILLE)",IF(ISNUMBER(SEARCH("EAST POINT",$AT1607)),"FULTON (EAST POINT)",IF(ISNUMBER(SEARCH("ATLANTA",$AT1607)),"FULTON (ATL LIMITS)","FULTON")))),IF($E1607="DEKALB",IF(ISNUMBER(SEARCH("ATLANTA",$AT1607)),"DEKALB (ATL LIMITS)","DEKALB"),IF(AND($E1607="CLAYTON",ISNUMBER(SEARCH("COLLEGE PARK",$AT1607))),"CLAYTON (COLLEGE PARK)",$E1607)))))</f>
        <v/>
      </c>
      <c r="AV1607" s="2">
        <f>IF($L1607="","",IF(""&amp;$F1607="2","DIESEL",IF(OR(""&amp;$F1607="G",""&amp;$F1607="H"),"GAS","")))</f>
        <v/>
      </c>
      <c r="AW1607" s="2">
        <f>IF($AV1607="","",$R1607)</f>
        <v/>
      </c>
      <c r="AX1607" s="2">
        <f>IF($AV1607="","",IF($AB1607=0,$R1607,0))</f>
        <v/>
      </c>
      <c r="AY1607" s="2">
        <f>IF($AV1607="","",IF(AND($Z1607=0,COUNTIF('AR SALES'!$L$2:$L$2501,$L1607)=0),"YES",""))</f>
        <v/>
      </c>
      <c r="AZ1607" s="2">
        <f>IF($AV1607="","",IFERROR(VLOOKUP($AU1607,CODES!$A:$B,2,FALSE),"NO CODE"))</f>
        <v/>
      </c>
      <c r="BA1607" s="2">
        <f>IF(""&amp;$F1607&lt;&gt;"4","",IF($AY1607="YES","",IF(ROUND(SUMIFS($AE$2:$AE$4001,$L$2:$L$4001,$L1607,$F$2:$F$4001,"4")-SUMIFS('AR SALES'!$Y$2:$Y$2501,'AR SALES'!$L$2:$L$2501,$L1607,'AR SALES'!$AD$2:$AD$2501,"OFF"),2)=0,"","STALE")))</f>
        <v/>
      </c>
      <c r="BB1607" s="2">
        <f>IF(OR(""&amp;$F1607="2",""&amp;$F1607="4",""&amp;$F1607="G",""&amp;$F1607="H"),IF($AY1607="YES","",IF($AB1607&lt;&gt;0,"",IF(COUNTIFS('AR SALES'!$L$2:$L$2501,$L1607,'AR SALES'!$AD$2:$AD$2501,IF(""&amp;$F1607="4","OFF","ON"),'AR SALES'!$AF$2:$AF$2501,"Y")&gt;0,"","NO EXEMPTION"))),"")</f>
        <v/>
      </c>
    </row>
    <row r="1608">
      <c r="AT1608" s="2">
        <f>IF($L1608="","",IFERROR(INDEX('AR SALES'!$H$2:$H$2501,MATCH(""&amp;$L1608,'AR SALES'!$AE$2:$AE$2501,0)),""))</f>
        <v/>
      </c>
      <c r="AU1608" s="2">
        <f>IF($L1608="","",IF($A1608&lt;&gt;"GA","",IF($E1608="FULTON",IF(ISNUMBER(SEARCH("COLLEGE PARK",$AT1608)),"FULTON (COLLEGE PARK)",IF(ISNUMBER(SEARCH("HAPEVILLE",$AT1608)),"FULTON (HAPEVILLE)",IF(ISNUMBER(SEARCH("EAST POINT",$AT1608)),"FULTON (EAST POINT)",IF(ISNUMBER(SEARCH("ATLANTA",$AT1608)),"FULTON (ATL LIMITS)","FULTON")))),IF($E1608="DEKALB",IF(ISNUMBER(SEARCH("ATLANTA",$AT1608)),"DEKALB (ATL LIMITS)","DEKALB"),IF(AND($E1608="CLAYTON",ISNUMBER(SEARCH("COLLEGE PARK",$AT1608))),"CLAYTON (COLLEGE PARK)",$E1608)))))</f>
        <v/>
      </c>
      <c r="AV1608" s="2">
        <f>IF($L1608="","",IF(""&amp;$F1608="2","DIESEL",IF(OR(""&amp;$F1608="G",""&amp;$F1608="H"),"GAS","")))</f>
        <v/>
      </c>
      <c r="AW1608" s="2">
        <f>IF($AV1608="","",$R1608)</f>
        <v/>
      </c>
      <c r="AX1608" s="2">
        <f>IF($AV1608="","",IF($AB1608=0,$R1608,0))</f>
        <v/>
      </c>
      <c r="AY1608" s="2">
        <f>IF($AV1608="","",IF(AND($Z1608=0,COUNTIF('AR SALES'!$L$2:$L$2501,$L1608)=0),"YES",""))</f>
        <v/>
      </c>
      <c r="AZ1608" s="2">
        <f>IF($AV1608="","",IFERROR(VLOOKUP($AU1608,CODES!$A:$B,2,FALSE),"NO CODE"))</f>
        <v/>
      </c>
      <c r="BA1608" s="2">
        <f>IF(""&amp;$F1608&lt;&gt;"4","",IF($AY1608="YES","",IF(ROUND(SUMIFS($AE$2:$AE$4001,$L$2:$L$4001,$L1608,$F$2:$F$4001,"4")-SUMIFS('AR SALES'!$Y$2:$Y$2501,'AR SALES'!$L$2:$L$2501,$L1608,'AR SALES'!$AD$2:$AD$2501,"OFF"),2)=0,"","STALE")))</f>
        <v/>
      </c>
      <c r="BB1608" s="2">
        <f>IF(OR(""&amp;$F1608="2",""&amp;$F1608="4",""&amp;$F1608="G",""&amp;$F1608="H"),IF($AY1608="YES","",IF($AB1608&lt;&gt;0,"",IF(COUNTIFS('AR SALES'!$L$2:$L$2501,$L1608,'AR SALES'!$AD$2:$AD$2501,IF(""&amp;$F1608="4","OFF","ON"),'AR SALES'!$AF$2:$AF$2501,"Y")&gt;0,"","NO EXEMPTION"))),"")</f>
        <v/>
      </c>
    </row>
    <row r="1609">
      <c r="AT1609" s="2">
        <f>IF($L1609="","",IFERROR(INDEX('AR SALES'!$H$2:$H$2501,MATCH(""&amp;$L1609,'AR SALES'!$AE$2:$AE$2501,0)),""))</f>
        <v/>
      </c>
      <c r="AU1609" s="2">
        <f>IF($L1609="","",IF($A1609&lt;&gt;"GA","",IF($E1609="FULTON",IF(ISNUMBER(SEARCH("COLLEGE PARK",$AT1609)),"FULTON (COLLEGE PARK)",IF(ISNUMBER(SEARCH("HAPEVILLE",$AT1609)),"FULTON (HAPEVILLE)",IF(ISNUMBER(SEARCH("EAST POINT",$AT1609)),"FULTON (EAST POINT)",IF(ISNUMBER(SEARCH("ATLANTA",$AT1609)),"FULTON (ATL LIMITS)","FULTON")))),IF($E1609="DEKALB",IF(ISNUMBER(SEARCH("ATLANTA",$AT1609)),"DEKALB (ATL LIMITS)","DEKALB"),IF(AND($E1609="CLAYTON",ISNUMBER(SEARCH("COLLEGE PARK",$AT1609))),"CLAYTON (COLLEGE PARK)",$E1609)))))</f>
        <v/>
      </c>
      <c r="AV1609" s="2">
        <f>IF($L1609="","",IF(""&amp;$F1609="2","DIESEL",IF(OR(""&amp;$F1609="G",""&amp;$F1609="H"),"GAS","")))</f>
        <v/>
      </c>
      <c r="AW1609" s="2">
        <f>IF($AV1609="","",$R1609)</f>
        <v/>
      </c>
      <c r="AX1609" s="2">
        <f>IF($AV1609="","",IF($AB1609=0,$R1609,0))</f>
        <v/>
      </c>
      <c r="AY1609" s="2">
        <f>IF($AV1609="","",IF(AND($Z1609=0,COUNTIF('AR SALES'!$L$2:$L$2501,$L1609)=0),"YES",""))</f>
        <v/>
      </c>
      <c r="AZ1609" s="2">
        <f>IF($AV1609="","",IFERROR(VLOOKUP($AU1609,CODES!$A:$B,2,FALSE),"NO CODE"))</f>
        <v/>
      </c>
      <c r="BA1609" s="2">
        <f>IF(""&amp;$F1609&lt;&gt;"4","",IF($AY1609="YES","",IF(ROUND(SUMIFS($AE$2:$AE$4001,$L$2:$L$4001,$L1609,$F$2:$F$4001,"4")-SUMIFS('AR SALES'!$Y$2:$Y$2501,'AR SALES'!$L$2:$L$2501,$L1609,'AR SALES'!$AD$2:$AD$2501,"OFF"),2)=0,"","STALE")))</f>
        <v/>
      </c>
      <c r="BB1609" s="2">
        <f>IF(OR(""&amp;$F1609="2",""&amp;$F1609="4",""&amp;$F1609="G",""&amp;$F1609="H"),IF($AY1609="YES","",IF($AB1609&lt;&gt;0,"",IF(COUNTIFS('AR SALES'!$L$2:$L$2501,$L1609,'AR SALES'!$AD$2:$AD$2501,IF(""&amp;$F1609="4","OFF","ON"),'AR SALES'!$AF$2:$AF$2501,"Y")&gt;0,"","NO EXEMPTION"))),"")</f>
        <v/>
      </c>
    </row>
    <row r="1610">
      <c r="AT1610" s="2">
        <f>IF($L1610="","",IFERROR(INDEX('AR SALES'!$H$2:$H$2501,MATCH(""&amp;$L1610,'AR SALES'!$AE$2:$AE$2501,0)),""))</f>
        <v/>
      </c>
      <c r="AU1610" s="2">
        <f>IF($L1610="","",IF($A1610&lt;&gt;"GA","",IF($E1610="FULTON",IF(ISNUMBER(SEARCH("COLLEGE PARK",$AT1610)),"FULTON (COLLEGE PARK)",IF(ISNUMBER(SEARCH("HAPEVILLE",$AT1610)),"FULTON (HAPEVILLE)",IF(ISNUMBER(SEARCH("EAST POINT",$AT1610)),"FULTON (EAST POINT)",IF(ISNUMBER(SEARCH("ATLANTA",$AT1610)),"FULTON (ATL LIMITS)","FULTON")))),IF($E1610="DEKALB",IF(ISNUMBER(SEARCH("ATLANTA",$AT1610)),"DEKALB (ATL LIMITS)","DEKALB"),IF(AND($E1610="CLAYTON",ISNUMBER(SEARCH("COLLEGE PARK",$AT1610))),"CLAYTON (COLLEGE PARK)",$E1610)))))</f>
        <v/>
      </c>
      <c r="AV1610" s="2">
        <f>IF($L1610="","",IF(""&amp;$F1610="2","DIESEL",IF(OR(""&amp;$F1610="G",""&amp;$F1610="H"),"GAS","")))</f>
        <v/>
      </c>
      <c r="AW1610" s="2">
        <f>IF($AV1610="","",$R1610)</f>
        <v/>
      </c>
      <c r="AX1610" s="2">
        <f>IF($AV1610="","",IF($AB1610=0,$R1610,0))</f>
        <v/>
      </c>
      <c r="AY1610" s="2">
        <f>IF($AV1610="","",IF(AND($Z1610=0,COUNTIF('AR SALES'!$L$2:$L$2501,$L1610)=0),"YES",""))</f>
        <v/>
      </c>
      <c r="AZ1610" s="2">
        <f>IF($AV1610="","",IFERROR(VLOOKUP($AU1610,CODES!$A:$B,2,FALSE),"NO CODE"))</f>
        <v/>
      </c>
      <c r="BA1610" s="2">
        <f>IF(""&amp;$F1610&lt;&gt;"4","",IF($AY1610="YES","",IF(ROUND(SUMIFS($AE$2:$AE$4001,$L$2:$L$4001,$L1610,$F$2:$F$4001,"4")-SUMIFS('AR SALES'!$Y$2:$Y$2501,'AR SALES'!$L$2:$L$2501,$L1610,'AR SALES'!$AD$2:$AD$2501,"OFF"),2)=0,"","STALE")))</f>
        <v/>
      </c>
      <c r="BB1610" s="2">
        <f>IF(OR(""&amp;$F1610="2",""&amp;$F1610="4",""&amp;$F1610="G",""&amp;$F1610="H"),IF($AY1610="YES","",IF($AB1610&lt;&gt;0,"",IF(COUNTIFS('AR SALES'!$L$2:$L$2501,$L1610,'AR SALES'!$AD$2:$AD$2501,IF(""&amp;$F1610="4","OFF","ON"),'AR SALES'!$AF$2:$AF$2501,"Y")&gt;0,"","NO EXEMPTION"))),"")</f>
        <v/>
      </c>
    </row>
    <row r="1611">
      <c r="AT1611" s="2">
        <f>IF($L1611="","",IFERROR(INDEX('AR SALES'!$H$2:$H$2501,MATCH(""&amp;$L1611,'AR SALES'!$AE$2:$AE$2501,0)),""))</f>
        <v/>
      </c>
      <c r="AU1611" s="2">
        <f>IF($L1611="","",IF($A1611&lt;&gt;"GA","",IF($E1611="FULTON",IF(ISNUMBER(SEARCH("COLLEGE PARK",$AT1611)),"FULTON (COLLEGE PARK)",IF(ISNUMBER(SEARCH("HAPEVILLE",$AT1611)),"FULTON (HAPEVILLE)",IF(ISNUMBER(SEARCH("EAST POINT",$AT1611)),"FULTON (EAST POINT)",IF(ISNUMBER(SEARCH("ATLANTA",$AT1611)),"FULTON (ATL LIMITS)","FULTON")))),IF($E1611="DEKALB",IF(ISNUMBER(SEARCH("ATLANTA",$AT1611)),"DEKALB (ATL LIMITS)","DEKALB"),IF(AND($E1611="CLAYTON",ISNUMBER(SEARCH("COLLEGE PARK",$AT1611))),"CLAYTON (COLLEGE PARK)",$E1611)))))</f>
        <v/>
      </c>
      <c r="AV1611" s="2">
        <f>IF($L1611="","",IF(""&amp;$F1611="2","DIESEL",IF(OR(""&amp;$F1611="G",""&amp;$F1611="H"),"GAS","")))</f>
        <v/>
      </c>
      <c r="AW1611" s="2">
        <f>IF($AV1611="","",$R1611)</f>
        <v/>
      </c>
      <c r="AX1611" s="2">
        <f>IF($AV1611="","",IF($AB1611=0,$R1611,0))</f>
        <v/>
      </c>
      <c r="AY1611" s="2">
        <f>IF($AV1611="","",IF(AND($Z1611=0,COUNTIF('AR SALES'!$L$2:$L$2501,$L1611)=0),"YES",""))</f>
        <v/>
      </c>
      <c r="AZ1611" s="2">
        <f>IF($AV1611="","",IFERROR(VLOOKUP($AU1611,CODES!$A:$B,2,FALSE),"NO CODE"))</f>
        <v/>
      </c>
      <c r="BA1611" s="2">
        <f>IF(""&amp;$F1611&lt;&gt;"4","",IF($AY1611="YES","",IF(ROUND(SUMIFS($AE$2:$AE$4001,$L$2:$L$4001,$L1611,$F$2:$F$4001,"4")-SUMIFS('AR SALES'!$Y$2:$Y$2501,'AR SALES'!$L$2:$L$2501,$L1611,'AR SALES'!$AD$2:$AD$2501,"OFF"),2)=0,"","STALE")))</f>
        <v/>
      </c>
      <c r="BB1611" s="2">
        <f>IF(OR(""&amp;$F1611="2",""&amp;$F1611="4",""&amp;$F1611="G",""&amp;$F1611="H"),IF($AY1611="YES","",IF($AB1611&lt;&gt;0,"",IF(COUNTIFS('AR SALES'!$L$2:$L$2501,$L1611,'AR SALES'!$AD$2:$AD$2501,IF(""&amp;$F1611="4","OFF","ON"),'AR SALES'!$AF$2:$AF$2501,"Y")&gt;0,"","NO EXEMPTION"))),"")</f>
        <v/>
      </c>
    </row>
    <row r="1612">
      <c r="AT1612" s="2">
        <f>IF($L1612="","",IFERROR(INDEX('AR SALES'!$H$2:$H$2501,MATCH(""&amp;$L1612,'AR SALES'!$AE$2:$AE$2501,0)),""))</f>
        <v/>
      </c>
      <c r="AU1612" s="2">
        <f>IF($L1612="","",IF($A1612&lt;&gt;"GA","",IF($E1612="FULTON",IF(ISNUMBER(SEARCH("COLLEGE PARK",$AT1612)),"FULTON (COLLEGE PARK)",IF(ISNUMBER(SEARCH("HAPEVILLE",$AT1612)),"FULTON (HAPEVILLE)",IF(ISNUMBER(SEARCH("EAST POINT",$AT1612)),"FULTON (EAST POINT)",IF(ISNUMBER(SEARCH("ATLANTA",$AT1612)),"FULTON (ATL LIMITS)","FULTON")))),IF($E1612="DEKALB",IF(ISNUMBER(SEARCH("ATLANTA",$AT1612)),"DEKALB (ATL LIMITS)","DEKALB"),IF(AND($E1612="CLAYTON",ISNUMBER(SEARCH("COLLEGE PARK",$AT1612))),"CLAYTON (COLLEGE PARK)",$E1612)))))</f>
        <v/>
      </c>
      <c r="AV1612" s="2">
        <f>IF($L1612="","",IF(""&amp;$F1612="2","DIESEL",IF(OR(""&amp;$F1612="G",""&amp;$F1612="H"),"GAS","")))</f>
        <v/>
      </c>
      <c r="AW1612" s="2">
        <f>IF($AV1612="","",$R1612)</f>
        <v/>
      </c>
      <c r="AX1612" s="2">
        <f>IF($AV1612="","",IF($AB1612=0,$R1612,0))</f>
        <v/>
      </c>
      <c r="AY1612" s="2">
        <f>IF($AV1612="","",IF(AND($Z1612=0,COUNTIF('AR SALES'!$L$2:$L$2501,$L1612)=0),"YES",""))</f>
        <v/>
      </c>
      <c r="AZ1612" s="2">
        <f>IF($AV1612="","",IFERROR(VLOOKUP($AU1612,CODES!$A:$B,2,FALSE),"NO CODE"))</f>
        <v/>
      </c>
      <c r="BA1612" s="2">
        <f>IF(""&amp;$F1612&lt;&gt;"4","",IF($AY1612="YES","",IF(ROUND(SUMIFS($AE$2:$AE$4001,$L$2:$L$4001,$L1612,$F$2:$F$4001,"4")-SUMIFS('AR SALES'!$Y$2:$Y$2501,'AR SALES'!$L$2:$L$2501,$L1612,'AR SALES'!$AD$2:$AD$2501,"OFF"),2)=0,"","STALE")))</f>
        <v/>
      </c>
      <c r="BB1612" s="2">
        <f>IF(OR(""&amp;$F1612="2",""&amp;$F1612="4",""&amp;$F1612="G",""&amp;$F1612="H"),IF($AY1612="YES","",IF($AB1612&lt;&gt;0,"",IF(COUNTIFS('AR SALES'!$L$2:$L$2501,$L1612,'AR SALES'!$AD$2:$AD$2501,IF(""&amp;$F1612="4","OFF","ON"),'AR SALES'!$AF$2:$AF$2501,"Y")&gt;0,"","NO EXEMPTION"))),"")</f>
        <v/>
      </c>
    </row>
    <row r="1613">
      <c r="AT1613" s="2">
        <f>IF($L1613="","",IFERROR(INDEX('AR SALES'!$H$2:$H$2501,MATCH(""&amp;$L1613,'AR SALES'!$AE$2:$AE$2501,0)),""))</f>
        <v/>
      </c>
      <c r="AU1613" s="2">
        <f>IF($L1613="","",IF($A1613&lt;&gt;"GA","",IF($E1613="FULTON",IF(ISNUMBER(SEARCH("COLLEGE PARK",$AT1613)),"FULTON (COLLEGE PARK)",IF(ISNUMBER(SEARCH("HAPEVILLE",$AT1613)),"FULTON (HAPEVILLE)",IF(ISNUMBER(SEARCH("EAST POINT",$AT1613)),"FULTON (EAST POINT)",IF(ISNUMBER(SEARCH("ATLANTA",$AT1613)),"FULTON (ATL LIMITS)","FULTON")))),IF($E1613="DEKALB",IF(ISNUMBER(SEARCH("ATLANTA",$AT1613)),"DEKALB (ATL LIMITS)","DEKALB"),IF(AND($E1613="CLAYTON",ISNUMBER(SEARCH("COLLEGE PARK",$AT1613))),"CLAYTON (COLLEGE PARK)",$E1613)))))</f>
        <v/>
      </c>
      <c r="AV1613" s="2">
        <f>IF($L1613="","",IF(""&amp;$F1613="2","DIESEL",IF(OR(""&amp;$F1613="G",""&amp;$F1613="H"),"GAS","")))</f>
        <v/>
      </c>
      <c r="AW1613" s="2">
        <f>IF($AV1613="","",$R1613)</f>
        <v/>
      </c>
      <c r="AX1613" s="2">
        <f>IF($AV1613="","",IF($AB1613=0,$R1613,0))</f>
        <v/>
      </c>
      <c r="AY1613" s="2">
        <f>IF($AV1613="","",IF(AND($Z1613=0,COUNTIF('AR SALES'!$L$2:$L$2501,$L1613)=0),"YES",""))</f>
        <v/>
      </c>
      <c r="AZ1613" s="2">
        <f>IF($AV1613="","",IFERROR(VLOOKUP($AU1613,CODES!$A:$B,2,FALSE),"NO CODE"))</f>
        <v/>
      </c>
      <c r="BA1613" s="2">
        <f>IF(""&amp;$F1613&lt;&gt;"4","",IF($AY1613="YES","",IF(ROUND(SUMIFS($AE$2:$AE$4001,$L$2:$L$4001,$L1613,$F$2:$F$4001,"4")-SUMIFS('AR SALES'!$Y$2:$Y$2501,'AR SALES'!$L$2:$L$2501,$L1613,'AR SALES'!$AD$2:$AD$2501,"OFF"),2)=0,"","STALE")))</f>
        <v/>
      </c>
      <c r="BB1613" s="2">
        <f>IF(OR(""&amp;$F1613="2",""&amp;$F1613="4",""&amp;$F1613="G",""&amp;$F1613="H"),IF($AY1613="YES","",IF($AB1613&lt;&gt;0,"",IF(COUNTIFS('AR SALES'!$L$2:$L$2501,$L1613,'AR SALES'!$AD$2:$AD$2501,IF(""&amp;$F1613="4","OFF","ON"),'AR SALES'!$AF$2:$AF$2501,"Y")&gt;0,"","NO EXEMPTION"))),"")</f>
        <v/>
      </c>
    </row>
    <row r="1614">
      <c r="AT1614" s="2">
        <f>IF($L1614="","",IFERROR(INDEX('AR SALES'!$H$2:$H$2501,MATCH(""&amp;$L1614,'AR SALES'!$AE$2:$AE$2501,0)),""))</f>
        <v/>
      </c>
      <c r="AU1614" s="2">
        <f>IF($L1614="","",IF($A1614&lt;&gt;"GA","",IF($E1614="FULTON",IF(ISNUMBER(SEARCH("COLLEGE PARK",$AT1614)),"FULTON (COLLEGE PARK)",IF(ISNUMBER(SEARCH("HAPEVILLE",$AT1614)),"FULTON (HAPEVILLE)",IF(ISNUMBER(SEARCH("EAST POINT",$AT1614)),"FULTON (EAST POINT)",IF(ISNUMBER(SEARCH("ATLANTA",$AT1614)),"FULTON (ATL LIMITS)","FULTON")))),IF($E1614="DEKALB",IF(ISNUMBER(SEARCH("ATLANTA",$AT1614)),"DEKALB (ATL LIMITS)","DEKALB"),IF(AND($E1614="CLAYTON",ISNUMBER(SEARCH("COLLEGE PARK",$AT1614))),"CLAYTON (COLLEGE PARK)",$E1614)))))</f>
        <v/>
      </c>
      <c r="AV1614" s="2">
        <f>IF($L1614="","",IF(""&amp;$F1614="2","DIESEL",IF(OR(""&amp;$F1614="G",""&amp;$F1614="H"),"GAS","")))</f>
        <v/>
      </c>
      <c r="AW1614" s="2">
        <f>IF($AV1614="","",$R1614)</f>
        <v/>
      </c>
      <c r="AX1614" s="2">
        <f>IF($AV1614="","",IF($AB1614=0,$R1614,0))</f>
        <v/>
      </c>
      <c r="AY1614" s="2">
        <f>IF($AV1614="","",IF(AND($Z1614=0,COUNTIF('AR SALES'!$L$2:$L$2501,$L1614)=0),"YES",""))</f>
        <v/>
      </c>
      <c r="AZ1614" s="2">
        <f>IF($AV1614="","",IFERROR(VLOOKUP($AU1614,CODES!$A:$B,2,FALSE),"NO CODE"))</f>
        <v/>
      </c>
      <c r="BA1614" s="2">
        <f>IF(""&amp;$F1614&lt;&gt;"4","",IF($AY1614="YES","",IF(ROUND(SUMIFS($AE$2:$AE$4001,$L$2:$L$4001,$L1614,$F$2:$F$4001,"4")-SUMIFS('AR SALES'!$Y$2:$Y$2501,'AR SALES'!$L$2:$L$2501,$L1614,'AR SALES'!$AD$2:$AD$2501,"OFF"),2)=0,"","STALE")))</f>
        <v/>
      </c>
      <c r="BB1614" s="2">
        <f>IF(OR(""&amp;$F1614="2",""&amp;$F1614="4",""&amp;$F1614="G",""&amp;$F1614="H"),IF($AY1614="YES","",IF($AB1614&lt;&gt;0,"",IF(COUNTIFS('AR SALES'!$L$2:$L$2501,$L1614,'AR SALES'!$AD$2:$AD$2501,IF(""&amp;$F1614="4","OFF","ON"),'AR SALES'!$AF$2:$AF$2501,"Y")&gt;0,"","NO EXEMPTION"))),"")</f>
        <v/>
      </c>
    </row>
    <row r="1615">
      <c r="AT1615" s="2">
        <f>IF($L1615="","",IFERROR(INDEX('AR SALES'!$H$2:$H$2501,MATCH(""&amp;$L1615,'AR SALES'!$AE$2:$AE$2501,0)),""))</f>
        <v/>
      </c>
      <c r="AU1615" s="2">
        <f>IF($L1615="","",IF($A1615&lt;&gt;"GA","",IF($E1615="FULTON",IF(ISNUMBER(SEARCH("COLLEGE PARK",$AT1615)),"FULTON (COLLEGE PARK)",IF(ISNUMBER(SEARCH("HAPEVILLE",$AT1615)),"FULTON (HAPEVILLE)",IF(ISNUMBER(SEARCH("EAST POINT",$AT1615)),"FULTON (EAST POINT)",IF(ISNUMBER(SEARCH("ATLANTA",$AT1615)),"FULTON (ATL LIMITS)","FULTON")))),IF($E1615="DEKALB",IF(ISNUMBER(SEARCH("ATLANTA",$AT1615)),"DEKALB (ATL LIMITS)","DEKALB"),IF(AND($E1615="CLAYTON",ISNUMBER(SEARCH("COLLEGE PARK",$AT1615))),"CLAYTON (COLLEGE PARK)",$E1615)))))</f>
        <v/>
      </c>
      <c r="AV1615" s="2">
        <f>IF($L1615="","",IF(""&amp;$F1615="2","DIESEL",IF(OR(""&amp;$F1615="G",""&amp;$F1615="H"),"GAS","")))</f>
        <v/>
      </c>
      <c r="AW1615" s="2">
        <f>IF($AV1615="","",$R1615)</f>
        <v/>
      </c>
      <c r="AX1615" s="2">
        <f>IF($AV1615="","",IF($AB1615=0,$R1615,0))</f>
        <v/>
      </c>
      <c r="AY1615" s="2">
        <f>IF($AV1615="","",IF(AND($Z1615=0,COUNTIF('AR SALES'!$L$2:$L$2501,$L1615)=0),"YES",""))</f>
        <v/>
      </c>
      <c r="AZ1615" s="2">
        <f>IF($AV1615="","",IFERROR(VLOOKUP($AU1615,CODES!$A:$B,2,FALSE),"NO CODE"))</f>
        <v/>
      </c>
      <c r="BA1615" s="2">
        <f>IF(""&amp;$F1615&lt;&gt;"4","",IF($AY1615="YES","",IF(ROUND(SUMIFS($AE$2:$AE$4001,$L$2:$L$4001,$L1615,$F$2:$F$4001,"4")-SUMIFS('AR SALES'!$Y$2:$Y$2501,'AR SALES'!$L$2:$L$2501,$L1615,'AR SALES'!$AD$2:$AD$2501,"OFF"),2)=0,"","STALE")))</f>
        <v/>
      </c>
      <c r="BB1615" s="2">
        <f>IF(OR(""&amp;$F1615="2",""&amp;$F1615="4",""&amp;$F1615="G",""&amp;$F1615="H"),IF($AY1615="YES","",IF($AB1615&lt;&gt;0,"",IF(COUNTIFS('AR SALES'!$L$2:$L$2501,$L1615,'AR SALES'!$AD$2:$AD$2501,IF(""&amp;$F1615="4","OFF","ON"),'AR SALES'!$AF$2:$AF$2501,"Y")&gt;0,"","NO EXEMPTION"))),"")</f>
        <v/>
      </c>
    </row>
    <row r="1616">
      <c r="AT1616" s="2">
        <f>IF($L1616="","",IFERROR(INDEX('AR SALES'!$H$2:$H$2501,MATCH(""&amp;$L1616,'AR SALES'!$AE$2:$AE$2501,0)),""))</f>
        <v/>
      </c>
      <c r="AU1616" s="2">
        <f>IF($L1616="","",IF($A1616&lt;&gt;"GA","",IF($E1616="FULTON",IF(ISNUMBER(SEARCH("COLLEGE PARK",$AT1616)),"FULTON (COLLEGE PARK)",IF(ISNUMBER(SEARCH("HAPEVILLE",$AT1616)),"FULTON (HAPEVILLE)",IF(ISNUMBER(SEARCH("EAST POINT",$AT1616)),"FULTON (EAST POINT)",IF(ISNUMBER(SEARCH("ATLANTA",$AT1616)),"FULTON (ATL LIMITS)","FULTON")))),IF($E1616="DEKALB",IF(ISNUMBER(SEARCH("ATLANTA",$AT1616)),"DEKALB (ATL LIMITS)","DEKALB"),IF(AND($E1616="CLAYTON",ISNUMBER(SEARCH("COLLEGE PARK",$AT1616))),"CLAYTON (COLLEGE PARK)",$E1616)))))</f>
        <v/>
      </c>
      <c r="AV1616" s="2">
        <f>IF($L1616="","",IF(""&amp;$F1616="2","DIESEL",IF(OR(""&amp;$F1616="G",""&amp;$F1616="H"),"GAS","")))</f>
        <v/>
      </c>
      <c r="AW1616" s="2">
        <f>IF($AV1616="","",$R1616)</f>
        <v/>
      </c>
      <c r="AX1616" s="2">
        <f>IF($AV1616="","",IF($AB1616=0,$R1616,0))</f>
        <v/>
      </c>
      <c r="AY1616" s="2">
        <f>IF($AV1616="","",IF(AND($Z1616=0,COUNTIF('AR SALES'!$L$2:$L$2501,$L1616)=0),"YES",""))</f>
        <v/>
      </c>
      <c r="AZ1616" s="2">
        <f>IF($AV1616="","",IFERROR(VLOOKUP($AU1616,CODES!$A:$B,2,FALSE),"NO CODE"))</f>
        <v/>
      </c>
      <c r="BA1616" s="2">
        <f>IF(""&amp;$F1616&lt;&gt;"4","",IF($AY1616="YES","",IF(ROUND(SUMIFS($AE$2:$AE$4001,$L$2:$L$4001,$L1616,$F$2:$F$4001,"4")-SUMIFS('AR SALES'!$Y$2:$Y$2501,'AR SALES'!$L$2:$L$2501,$L1616,'AR SALES'!$AD$2:$AD$2501,"OFF"),2)=0,"","STALE")))</f>
        <v/>
      </c>
      <c r="BB1616" s="2">
        <f>IF(OR(""&amp;$F1616="2",""&amp;$F1616="4",""&amp;$F1616="G",""&amp;$F1616="H"),IF($AY1616="YES","",IF($AB1616&lt;&gt;0,"",IF(COUNTIFS('AR SALES'!$L$2:$L$2501,$L1616,'AR SALES'!$AD$2:$AD$2501,IF(""&amp;$F1616="4","OFF","ON"),'AR SALES'!$AF$2:$AF$2501,"Y")&gt;0,"","NO EXEMPTION"))),"")</f>
        <v/>
      </c>
    </row>
    <row r="1617">
      <c r="AT1617" s="2">
        <f>IF($L1617="","",IFERROR(INDEX('AR SALES'!$H$2:$H$2501,MATCH(""&amp;$L1617,'AR SALES'!$AE$2:$AE$2501,0)),""))</f>
        <v/>
      </c>
      <c r="AU1617" s="2">
        <f>IF($L1617="","",IF($A1617&lt;&gt;"GA","",IF($E1617="FULTON",IF(ISNUMBER(SEARCH("COLLEGE PARK",$AT1617)),"FULTON (COLLEGE PARK)",IF(ISNUMBER(SEARCH("HAPEVILLE",$AT1617)),"FULTON (HAPEVILLE)",IF(ISNUMBER(SEARCH("EAST POINT",$AT1617)),"FULTON (EAST POINT)",IF(ISNUMBER(SEARCH("ATLANTA",$AT1617)),"FULTON (ATL LIMITS)","FULTON")))),IF($E1617="DEKALB",IF(ISNUMBER(SEARCH("ATLANTA",$AT1617)),"DEKALB (ATL LIMITS)","DEKALB"),IF(AND($E1617="CLAYTON",ISNUMBER(SEARCH("COLLEGE PARK",$AT1617))),"CLAYTON (COLLEGE PARK)",$E1617)))))</f>
        <v/>
      </c>
      <c r="AV1617" s="2">
        <f>IF($L1617="","",IF(""&amp;$F1617="2","DIESEL",IF(OR(""&amp;$F1617="G",""&amp;$F1617="H"),"GAS","")))</f>
        <v/>
      </c>
      <c r="AW1617" s="2">
        <f>IF($AV1617="","",$R1617)</f>
        <v/>
      </c>
      <c r="AX1617" s="2">
        <f>IF($AV1617="","",IF($AB1617=0,$R1617,0))</f>
        <v/>
      </c>
      <c r="AY1617" s="2">
        <f>IF($AV1617="","",IF(AND($Z1617=0,COUNTIF('AR SALES'!$L$2:$L$2501,$L1617)=0),"YES",""))</f>
        <v/>
      </c>
      <c r="AZ1617" s="2">
        <f>IF($AV1617="","",IFERROR(VLOOKUP($AU1617,CODES!$A:$B,2,FALSE),"NO CODE"))</f>
        <v/>
      </c>
      <c r="BA1617" s="2">
        <f>IF(""&amp;$F1617&lt;&gt;"4","",IF($AY1617="YES","",IF(ROUND(SUMIFS($AE$2:$AE$4001,$L$2:$L$4001,$L1617,$F$2:$F$4001,"4")-SUMIFS('AR SALES'!$Y$2:$Y$2501,'AR SALES'!$L$2:$L$2501,$L1617,'AR SALES'!$AD$2:$AD$2501,"OFF"),2)=0,"","STALE")))</f>
        <v/>
      </c>
      <c r="BB1617" s="2">
        <f>IF(OR(""&amp;$F1617="2",""&amp;$F1617="4",""&amp;$F1617="G",""&amp;$F1617="H"),IF($AY1617="YES","",IF($AB1617&lt;&gt;0,"",IF(COUNTIFS('AR SALES'!$L$2:$L$2501,$L1617,'AR SALES'!$AD$2:$AD$2501,IF(""&amp;$F1617="4","OFF","ON"),'AR SALES'!$AF$2:$AF$2501,"Y")&gt;0,"","NO EXEMPTION"))),"")</f>
        <v/>
      </c>
    </row>
    <row r="1618">
      <c r="AT1618" s="2">
        <f>IF($L1618="","",IFERROR(INDEX('AR SALES'!$H$2:$H$2501,MATCH(""&amp;$L1618,'AR SALES'!$AE$2:$AE$2501,0)),""))</f>
        <v/>
      </c>
      <c r="AU1618" s="2">
        <f>IF($L1618="","",IF($A1618&lt;&gt;"GA","",IF($E1618="FULTON",IF(ISNUMBER(SEARCH("COLLEGE PARK",$AT1618)),"FULTON (COLLEGE PARK)",IF(ISNUMBER(SEARCH("HAPEVILLE",$AT1618)),"FULTON (HAPEVILLE)",IF(ISNUMBER(SEARCH("EAST POINT",$AT1618)),"FULTON (EAST POINT)",IF(ISNUMBER(SEARCH("ATLANTA",$AT1618)),"FULTON (ATL LIMITS)","FULTON")))),IF($E1618="DEKALB",IF(ISNUMBER(SEARCH("ATLANTA",$AT1618)),"DEKALB (ATL LIMITS)","DEKALB"),IF(AND($E1618="CLAYTON",ISNUMBER(SEARCH("COLLEGE PARK",$AT1618))),"CLAYTON (COLLEGE PARK)",$E1618)))))</f>
        <v/>
      </c>
      <c r="AV1618" s="2">
        <f>IF($L1618="","",IF(""&amp;$F1618="2","DIESEL",IF(OR(""&amp;$F1618="G",""&amp;$F1618="H"),"GAS","")))</f>
        <v/>
      </c>
      <c r="AW1618" s="2">
        <f>IF($AV1618="","",$R1618)</f>
        <v/>
      </c>
      <c r="AX1618" s="2">
        <f>IF($AV1618="","",IF($AB1618=0,$R1618,0))</f>
        <v/>
      </c>
      <c r="AY1618" s="2">
        <f>IF($AV1618="","",IF(AND($Z1618=0,COUNTIF('AR SALES'!$L$2:$L$2501,$L1618)=0),"YES",""))</f>
        <v/>
      </c>
      <c r="AZ1618" s="2">
        <f>IF($AV1618="","",IFERROR(VLOOKUP($AU1618,CODES!$A:$B,2,FALSE),"NO CODE"))</f>
        <v/>
      </c>
      <c r="BA1618" s="2">
        <f>IF(""&amp;$F1618&lt;&gt;"4","",IF($AY1618="YES","",IF(ROUND(SUMIFS($AE$2:$AE$4001,$L$2:$L$4001,$L1618,$F$2:$F$4001,"4")-SUMIFS('AR SALES'!$Y$2:$Y$2501,'AR SALES'!$L$2:$L$2501,$L1618,'AR SALES'!$AD$2:$AD$2501,"OFF"),2)=0,"","STALE")))</f>
        <v/>
      </c>
      <c r="BB1618" s="2">
        <f>IF(OR(""&amp;$F1618="2",""&amp;$F1618="4",""&amp;$F1618="G",""&amp;$F1618="H"),IF($AY1618="YES","",IF($AB1618&lt;&gt;0,"",IF(COUNTIFS('AR SALES'!$L$2:$L$2501,$L1618,'AR SALES'!$AD$2:$AD$2501,IF(""&amp;$F1618="4","OFF","ON"),'AR SALES'!$AF$2:$AF$2501,"Y")&gt;0,"","NO EXEMPTION"))),"")</f>
        <v/>
      </c>
    </row>
    <row r="1619">
      <c r="AT1619" s="2">
        <f>IF($L1619="","",IFERROR(INDEX('AR SALES'!$H$2:$H$2501,MATCH(""&amp;$L1619,'AR SALES'!$AE$2:$AE$2501,0)),""))</f>
        <v/>
      </c>
      <c r="AU1619" s="2">
        <f>IF($L1619="","",IF($A1619&lt;&gt;"GA","",IF($E1619="FULTON",IF(ISNUMBER(SEARCH("COLLEGE PARK",$AT1619)),"FULTON (COLLEGE PARK)",IF(ISNUMBER(SEARCH("HAPEVILLE",$AT1619)),"FULTON (HAPEVILLE)",IF(ISNUMBER(SEARCH("EAST POINT",$AT1619)),"FULTON (EAST POINT)",IF(ISNUMBER(SEARCH("ATLANTA",$AT1619)),"FULTON (ATL LIMITS)","FULTON")))),IF($E1619="DEKALB",IF(ISNUMBER(SEARCH("ATLANTA",$AT1619)),"DEKALB (ATL LIMITS)","DEKALB"),IF(AND($E1619="CLAYTON",ISNUMBER(SEARCH("COLLEGE PARK",$AT1619))),"CLAYTON (COLLEGE PARK)",$E1619)))))</f>
        <v/>
      </c>
      <c r="AV1619" s="2">
        <f>IF($L1619="","",IF(""&amp;$F1619="2","DIESEL",IF(OR(""&amp;$F1619="G",""&amp;$F1619="H"),"GAS","")))</f>
        <v/>
      </c>
      <c r="AW1619" s="2">
        <f>IF($AV1619="","",$R1619)</f>
        <v/>
      </c>
      <c r="AX1619" s="2">
        <f>IF($AV1619="","",IF($AB1619=0,$R1619,0))</f>
        <v/>
      </c>
      <c r="AY1619" s="2">
        <f>IF($AV1619="","",IF(AND($Z1619=0,COUNTIF('AR SALES'!$L$2:$L$2501,$L1619)=0),"YES",""))</f>
        <v/>
      </c>
      <c r="AZ1619" s="2">
        <f>IF($AV1619="","",IFERROR(VLOOKUP($AU1619,CODES!$A:$B,2,FALSE),"NO CODE"))</f>
        <v/>
      </c>
      <c r="BA1619" s="2">
        <f>IF(""&amp;$F1619&lt;&gt;"4","",IF($AY1619="YES","",IF(ROUND(SUMIFS($AE$2:$AE$4001,$L$2:$L$4001,$L1619,$F$2:$F$4001,"4")-SUMIFS('AR SALES'!$Y$2:$Y$2501,'AR SALES'!$L$2:$L$2501,$L1619,'AR SALES'!$AD$2:$AD$2501,"OFF"),2)=0,"","STALE")))</f>
        <v/>
      </c>
      <c r="BB1619" s="2">
        <f>IF(OR(""&amp;$F1619="2",""&amp;$F1619="4",""&amp;$F1619="G",""&amp;$F1619="H"),IF($AY1619="YES","",IF($AB1619&lt;&gt;0,"",IF(COUNTIFS('AR SALES'!$L$2:$L$2501,$L1619,'AR SALES'!$AD$2:$AD$2501,IF(""&amp;$F1619="4","OFF","ON"),'AR SALES'!$AF$2:$AF$2501,"Y")&gt;0,"","NO EXEMPTION"))),"")</f>
        <v/>
      </c>
    </row>
    <row r="1620">
      <c r="AT1620" s="2">
        <f>IF($L1620="","",IFERROR(INDEX('AR SALES'!$H$2:$H$2501,MATCH(""&amp;$L1620,'AR SALES'!$AE$2:$AE$2501,0)),""))</f>
        <v/>
      </c>
      <c r="AU1620" s="2">
        <f>IF($L1620="","",IF($A1620&lt;&gt;"GA","",IF($E1620="FULTON",IF(ISNUMBER(SEARCH("COLLEGE PARK",$AT1620)),"FULTON (COLLEGE PARK)",IF(ISNUMBER(SEARCH("HAPEVILLE",$AT1620)),"FULTON (HAPEVILLE)",IF(ISNUMBER(SEARCH("EAST POINT",$AT1620)),"FULTON (EAST POINT)",IF(ISNUMBER(SEARCH("ATLANTA",$AT1620)),"FULTON (ATL LIMITS)","FULTON")))),IF($E1620="DEKALB",IF(ISNUMBER(SEARCH("ATLANTA",$AT1620)),"DEKALB (ATL LIMITS)","DEKALB"),IF(AND($E1620="CLAYTON",ISNUMBER(SEARCH("COLLEGE PARK",$AT1620))),"CLAYTON (COLLEGE PARK)",$E1620)))))</f>
        <v/>
      </c>
      <c r="AV1620" s="2">
        <f>IF($L1620="","",IF(""&amp;$F1620="2","DIESEL",IF(OR(""&amp;$F1620="G",""&amp;$F1620="H"),"GAS","")))</f>
        <v/>
      </c>
      <c r="AW1620" s="2">
        <f>IF($AV1620="","",$R1620)</f>
        <v/>
      </c>
      <c r="AX1620" s="2">
        <f>IF($AV1620="","",IF($AB1620=0,$R1620,0))</f>
        <v/>
      </c>
      <c r="AY1620" s="2">
        <f>IF($AV1620="","",IF(AND($Z1620=0,COUNTIF('AR SALES'!$L$2:$L$2501,$L1620)=0),"YES",""))</f>
        <v/>
      </c>
      <c r="AZ1620" s="2">
        <f>IF($AV1620="","",IFERROR(VLOOKUP($AU1620,CODES!$A:$B,2,FALSE),"NO CODE"))</f>
        <v/>
      </c>
      <c r="BA1620" s="2">
        <f>IF(""&amp;$F1620&lt;&gt;"4","",IF($AY1620="YES","",IF(ROUND(SUMIFS($AE$2:$AE$4001,$L$2:$L$4001,$L1620,$F$2:$F$4001,"4")-SUMIFS('AR SALES'!$Y$2:$Y$2501,'AR SALES'!$L$2:$L$2501,$L1620,'AR SALES'!$AD$2:$AD$2501,"OFF"),2)=0,"","STALE")))</f>
        <v/>
      </c>
      <c r="BB1620" s="2">
        <f>IF(OR(""&amp;$F1620="2",""&amp;$F1620="4",""&amp;$F1620="G",""&amp;$F1620="H"),IF($AY1620="YES","",IF($AB1620&lt;&gt;0,"",IF(COUNTIFS('AR SALES'!$L$2:$L$2501,$L1620,'AR SALES'!$AD$2:$AD$2501,IF(""&amp;$F1620="4","OFF","ON"),'AR SALES'!$AF$2:$AF$2501,"Y")&gt;0,"","NO EXEMPTION"))),"")</f>
        <v/>
      </c>
    </row>
    <row r="1621">
      <c r="AT1621" s="2">
        <f>IF($L1621="","",IFERROR(INDEX('AR SALES'!$H$2:$H$2501,MATCH(""&amp;$L1621,'AR SALES'!$AE$2:$AE$2501,0)),""))</f>
        <v/>
      </c>
      <c r="AU1621" s="2">
        <f>IF($L1621="","",IF($A1621&lt;&gt;"GA","",IF($E1621="FULTON",IF(ISNUMBER(SEARCH("COLLEGE PARK",$AT1621)),"FULTON (COLLEGE PARK)",IF(ISNUMBER(SEARCH("HAPEVILLE",$AT1621)),"FULTON (HAPEVILLE)",IF(ISNUMBER(SEARCH("EAST POINT",$AT1621)),"FULTON (EAST POINT)",IF(ISNUMBER(SEARCH("ATLANTA",$AT1621)),"FULTON (ATL LIMITS)","FULTON")))),IF($E1621="DEKALB",IF(ISNUMBER(SEARCH("ATLANTA",$AT1621)),"DEKALB (ATL LIMITS)","DEKALB"),IF(AND($E1621="CLAYTON",ISNUMBER(SEARCH("COLLEGE PARK",$AT1621))),"CLAYTON (COLLEGE PARK)",$E1621)))))</f>
        <v/>
      </c>
      <c r="AV1621" s="2">
        <f>IF($L1621="","",IF(""&amp;$F1621="2","DIESEL",IF(OR(""&amp;$F1621="G",""&amp;$F1621="H"),"GAS","")))</f>
        <v/>
      </c>
      <c r="AW1621" s="2">
        <f>IF($AV1621="","",$R1621)</f>
        <v/>
      </c>
      <c r="AX1621" s="2">
        <f>IF($AV1621="","",IF($AB1621=0,$R1621,0))</f>
        <v/>
      </c>
      <c r="AY1621" s="2">
        <f>IF($AV1621="","",IF(AND($Z1621=0,COUNTIF('AR SALES'!$L$2:$L$2501,$L1621)=0),"YES",""))</f>
        <v/>
      </c>
      <c r="AZ1621" s="2">
        <f>IF($AV1621="","",IFERROR(VLOOKUP($AU1621,CODES!$A:$B,2,FALSE),"NO CODE"))</f>
        <v/>
      </c>
      <c r="BA1621" s="2">
        <f>IF(""&amp;$F1621&lt;&gt;"4","",IF($AY1621="YES","",IF(ROUND(SUMIFS($AE$2:$AE$4001,$L$2:$L$4001,$L1621,$F$2:$F$4001,"4")-SUMIFS('AR SALES'!$Y$2:$Y$2501,'AR SALES'!$L$2:$L$2501,$L1621,'AR SALES'!$AD$2:$AD$2501,"OFF"),2)=0,"","STALE")))</f>
        <v/>
      </c>
      <c r="BB1621" s="2">
        <f>IF(OR(""&amp;$F1621="2",""&amp;$F1621="4",""&amp;$F1621="G",""&amp;$F1621="H"),IF($AY1621="YES","",IF($AB1621&lt;&gt;0,"",IF(COUNTIFS('AR SALES'!$L$2:$L$2501,$L1621,'AR SALES'!$AD$2:$AD$2501,IF(""&amp;$F1621="4","OFF","ON"),'AR SALES'!$AF$2:$AF$2501,"Y")&gt;0,"","NO EXEMPTION"))),"")</f>
        <v/>
      </c>
    </row>
    <row r="1622">
      <c r="AT1622" s="2">
        <f>IF($L1622="","",IFERROR(INDEX('AR SALES'!$H$2:$H$2501,MATCH(""&amp;$L1622,'AR SALES'!$AE$2:$AE$2501,0)),""))</f>
        <v/>
      </c>
      <c r="AU1622" s="2">
        <f>IF($L1622="","",IF($A1622&lt;&gt;"GA","",IF($E1622="FULTON",IF(ISNUMBER(SEARCH("COLLEGE PARK",$AT1622)),"FULTON (COLLEGE PARK)",IF(ISNUMBER(SEARCH("HAPEVILLE",$AT1622)),"FULTON (HAPEVILLE)",IF(ISNUMBER(SEARCH("EAST POINT",$AT1622)),"FULTON (EAST POINT)",IF(ISNUMBER(SEARCH("ATLANTA",$AT1622)),"FULTON (ATL LIMITS)","FULTON")))),IF($E1622="DEKALB",IF(ISNUMBER(SEARCH("ATLANTA",$AT1622)),"DEKALB (ATL LIMITS)","DEKALB"),IF(AND($E1622="CLAYTON",ISNUMBER(SEARCH("COLLEGE PARK",$AT1622))),"CLAYTON (COLLEGE PARK)",$E1622)))))</f>
        <v/>
      </c>
      <c r="AV1622" s="2">
        <f>IF($L1622="","",IF(""&amp;$F1622="2","DIESEL",IF(OR(""&amp;$F1622="G",""&amp;$F1622="H"),"GAS","")))</f>
        <v/>
      </c>
      <c r="AW1622" s="2">
        <f>IF($AV1622="","",$R1622)</f>
        <v/>
      </c>
      <c r="AX1622" s="2">
        <f>IF($AV1622="","",IF($AB1622=0,$R1622,0))</f>
        <v/>
      </c>
      <c r="AY1622" s="2">
        <f>IF($AV1622="","",IF(AND($Z1622=0,COUNTIF('AR SALES'!$L$2:$L$2501,$L1622)=0),"YES",""))</f>
        <v/>
      </c>
      <c r="AZ1622" s="2">
        <f>IF($AV1622="","",IFERROR(VLOOKUP($AU1622,CODES!$A:$B,2,FALSE),"NO CODE"))</f>
        <v/>
      </c>
      <c r="BA1622" s="2">
        <f>IF(""&amp;$F1622&lt;&gt;"4","",IF($AY1622="YES","",IF(ROUND(SUMIFS($AE$2:$AE$4001,$L$2:$L$4001,$L1622,$F$2:$F$4001,"4")-SUMIFS('AR SALES'!$Y$2:$Y$2501,'AR SALES'!$L$2:$L$2501,$L1622,'AR SALES'!$AD$2:$AD$2501,"OFF"),2)=0,"","STALE")))</f>
        <v/>
      </c>
      <c r="BB1622" s="2">
        <f>IF(OR(""&amp;$F1622="2",""&amp;$F1622="4",""&amp;$F1622="G",""&amp;$F1622="H"),IF($AY1622="YES","",IF($AB1622&lt;&gt;0,"",IF(COUNTIFS('AR SALES'!$L$2:$L$2501,$L1622,'AR SALES'!$AD$2:$AD$2501,IF(""&amp;$F1622="4","OFF","ON"),'AR SALES'!$AF$2:$AF$2501,"Y")&gt;0,"","NO EXEMPTION"))),"")</f>
        <v/>
      </c>
    </row>
    <row r="1623">
      <c r="AT1623" s="2">
        <f>IF($L1623="","",IFERROR(INDEX('AR SALES'!$H$2:$H$2501,MATCH(""&amp;$L1623,'AR SALES'!$AE$2:$AE$2501,0)),""))</f>
        <v/>
      </c>
      <c r="AU1623" s="2">
        <f>IF($L1623="","",IF($A1623&lt;&gt;"GA","",IF($E1623="FULTON",IF(ISNUMBER(SEARCH("COLLEGE PARK",$AT1623)),"FULTON (COLLEGE PARK)",IF(ISNUMBER(SEARCH("HAPEVILLE",$AT1623)),"FULTON (HAPEVILLE)",IF(ISNUMBER(SEARCH("EAST POINT",$AT1623)),"FULTON (EAST POINT)",IF(ISNUMBER(SEARCH("ATLANTA",$AT1623)),"FULTON (ATL LIMITS)","FULTON")))),IF($E1623="DEKALB",IF(ISNUMBER(SEARCH("ATLANTA",$AT1623)),"DEKALB (ATL LIMITS)","DEKALB"),IF(AND($E1623="CLAYTON",ISNUMBER(SEARCH("COLLEGE PARK",$AT1623))),"CLAYTON (COLLEGE PARK)",$E1623)))))</f>
        <v/>
      </c>
      <c r="AV1623" s="2">
        <f>IF($L1623="","",IF(""&amp;$F1623="2","DIESEL",IF(OR(""&amp;$F1623="G",""&amp;$F1623="H"),"GAS","")))</f>
        <v/>
      </c>
      <c r="AW1623" s="2">
        <f>IF($AV1623="","",$R1623)</f>
        <v/>
      </c>
      <c r="AX1623" s="2">
        <f>IF($AV1623="","",IF($AB1623=0,$R1623,0))</f>
        <v/>
      </c>
      <c r="AY1623" s="2">
        <f>IF($AV1623="","",IF(AND($Z1623=0,COUNTIF('AR SALES'!$L$2:$L$2501,$L1623)=0),"YES",""))</f>
        <v/>
      </c>
      <c r="AZ1623" s="2">
        <f>IF($AV1623="","",IFERROR(VLOOKUP($AU1623,CODES!$A:$B,2,FALSE),"NO CODE"))</f>
        <v/>
      </c>
      <c r="BA1623" s="2">
        <f>IF(""&amp;$F1623&lt;&gt;"4","",IF($AY1623="YES","",IF(ROUND(SUMIFS($AE$2:$AE$4001,$L$2:$L$4001,$L1623,$F$2:$F$4001,"4")-SUMIFS('AR SALES'!$Y$2:$Y$2501,'AR SALES'!$L$2:$L$2501,$L1623,'AR SALES'!$AD$2:$AD$2501,"OFF"),2)=0,"","STALE")))</f>
        <v/>
      </c>
      <c r="BB1623" s="2">
        <f>IF(OR(""&amp;$F1623="2",""&amp;$F1623="4",""&amp;$F1623="G",""&amp;$F1623="H"),IF($AY1623="YES","",IF($AB1623&lt;&gt;0,"",IF(COUNTIFS('AR SALES'!$L$2:$L$2501,$L1623,'AR SALES'!$AD$2:$AD$2501,IF(""&amp;$F1623="4","OFF","ON"),'AR SALES'!$AF$2:$AF$2501,"Y")&gt;0,"","NO EXEMPTION"))),"")</f>
        <v/>
      </c>
    </row>
    <row r="1624">
      <c r="AT1624" s="2">
        <f>IF($L1624="","",IFERROR(INDEX('AR SALES'!$H$2:$H$2501,MATCH(""&amp;$L1624,'AR SALES'!$AE$2:$AE$2501,0)),""))</f>
        <v/>
      </c>
      <c r="AU1624" s="2">
        <f>IF($L1624="","",IF($A1624&lt;&gt;"GA","",IF($E1624="FULTON",IF(ISNUMBER(SEARCH("COLLEGE PARK",$AT1624)),"FULTON (COLLEGE PARK)",IF(ISNUMBER(SEARCH("HAPEVILLE",$AT1624)),"FULTON (HAPEVILLE)",IF(ISNUMBER(SEARCH("EAST POINT",$AT1624)),"FULTON (EAST POINT)",IF(ISNUMBER(SEARCH("ATLANTA",$AT1624)),"FULTON (ATL LIMITS)","FULTON")))),IF($E1624="DEKALB",IF(ISNUMBER(SEARCH("ATLANTA",$AT1624)),"DEKALB (ATL LIMITS)","DEKALB"),IF(AND($E1624="CLAYTON",ISNUMBER(SEARCH("COLLEGE PARK",$AT1624))),"CLAYTON (COLLEGE PARK)",$E1624)))))</f>
        <v/>
      </c>
      <c r="AV1624" s="2">
        <f>IF($L1624="","",IF(""&amp;$F1624="2","DIESEL",IF(OR(""&amp;$F1624="G",""&amp;$F1624="H"),"GAS","")))</f>
        <v/>
      </c>
      <c r="AW1624" s="2">
        <f>IF($AV1624="","",$R1624)</f>
        <v/>
      </c>
      <c r="AX1624" s="2">
        <f>IF($AV1624="","",IF($AB1624=0,$R1624,0))</f>
        <v/>
      </c>
      <c r="AY1624" s="2">
        <f>IF($AV1624="","",IF(AND($Z1624=0,COUNTIF('AR SALES'!$L$2:$L$2501,$L1624)=0),"YES",""))</f>
        <v/>
      </c>
      <c r="AZ1624" s="2">
        <f>IF($AV1624="","",IFERROR(VLOOKUP($AU1624,CODES!$A:$B,2,FALSE),"NO CODE"))</f>
        <v/>
      </c>
      <c r="BA1624" s="2">
        <f>IF(""&amp;$F1624&lt;&gt;"4","",IF($AY1624="YES","",IF(ROUND(SUMIFS($AE$2:$AE$4001,$L$2:$L$4001,$L1624,$F$2:$F$4001,"4")-SUMIFS('AR SALES'!$Y$2:$Y$2501,'AR SALES'!$L$2:$L$2501,$L1624,'AR SALES'!$AD$2:$AD$2501,"OFF"),2)=0,"","STALE")))</f>
        <v/>
      </c>
      <c r="BB1624" s="2">
        <f>IF(OR(""&amp;$F1624="2",""&amp;$F1624="4",""&amp;$F1624="G",""&amp;$F1624="H"),IF($AY1624="YES","",IF($AB1624&lt;&gt;0,"",IF(COUNTIFS('AR SALES'!$L$2:$L$2501,$L1624,'AR SALES'!$AD$2:$AD$2501,IF(""&amp;$F1624="4","OFF","ON"),'AR SALES'!$AF$2:$AF$2501,"Y")&gt;0,"","NO EXEMPTION"))),"")</f>
        <v/>
      </c>
    </row>
    <row r="1625">
      <c r="AT1625" s="2">
        <f>IF($L1625="","",IFERROR(INDEX('AR SALES'!$H$2:$H$2501,MATCH(""&amp;$L1625,'AR SALES'!$AE$2:$AE$2501,0)),""))</f>
        <v/>
      </c>
      <c r="AU1625" s="2">
        <f>IF($L1625="","",IF($A1625&lt;&gt;"GA","",IF($E1625="FULTON",IF(ISNUMBER(SEARCH("COLLEGE PARK",$AT1625)),"FULTON (COLLEGE PARK)",IF(ISNUMBER(SEARCH("HAPEVILLE",$AT1625)),"FULTON (HAPEVILLE)",IF(ISNUMBER(SEARCH("EAST POINT",$AT1625)),"FULTON (EAST POINT)",IF(ISNUMBER(SEARCH("ATLANTA",$AT1625)),"FULTON (ATL LIMITS)","FULTON")))),IF($E1625="DEKALB",IF(ISNUMBER(SEARCH("ATLANTA",$AT1625)),"DEKALB (ATL LIMITS)","DEKALB"),IF(AND($E1625="CLAYTON",ISNUMBER(SEARCH("COLLEGE PARK",$AT1625))),"CLAYTON (COLLEGE PARK)",$E1625)))))</f>
        <v/>
      </c>
      <c r="AV1625" s="2">
        <f>IF($L1625="","",IF(""&amp;$F1625="2","DIESEL",IF(OR(""&amp;$F1625="G",""&amp;$F1625="H"),"GAS","")))</f>
        <v/>
      </c>
      <c r="AW1625" s="2">
        <f>IF($AV1625="","",$R1625)</f>
        <v/>
      </c>
      <c r="AX1625" s="2">
        <f>IF($AV1625="","",IF($AB1625=0,$R1625,0))</f>
        <v/>
      </c>
      <c r="AY1625" s="2">
        <f>IF($AV1625="","",IF(AND($Z1625=0,COUNTIF('AR SALES'!$L$2:$L$2501,$L1625)=0),"YES",""))</f>
        <v/>
      </c>
      <c r="AZ1625" s="2">
        <f>IF($AV1625="","",IFERROR(VLOOKUP($AU1625,CODES!$A:$B,2,FALSE),"NO CODE"))</f>
        <v/>
      </c>
      <c r="BA1625" s="2">
        <f>IF(""&amp;$F1625&lt;&gt;"4","",IF($AY1625="YES","",IF(ROUND(SUMIFS($AE$2:$AE$4001,$L$2:$L$4001,$L1625,$F$2:$F$4001,"4")-SUMIFS('AR SALES'!$Y$2:$Y$2501,'AR SALES'!$L$2:$L$2501,$L1625,'AR SALES'!$AD$2:$AD$2501,"OFF"),2)=0,"","STALE")))</f>
        <v/>
      </c>
      <c r="BB1625" s="2">
        <f>IF(OR(""&amp;$F1625="2",""&amp;$F1625="4",""&amp;$F1625="G",""&amp;$F1625="H"),IF($AY1625="YES","",IF($AB1625&lt;&gt;0,"",IF(COUNTIFS('AR SALES'!$L$2:$L$2501,$L1625,'AR SALES'!$AD$2:$AD$2501,IF(""&amp;$F1625="4","OFF","ON"),'AR SALES'!$AF$2:$AF$2501,"Y")&gt;0,"","NO EXEMPTION"))),"")</f>
        <v/>
      </c>
    </row>
    <row r="1626">
      <c r="AT1626" s="2">
        <f>IF($L1626="","",IFERROR(INDEX('AR SALES'!$H$2:$H$2501,MATCH(""&amp;$L1626,'AR SALES'!$AE$2:$AE$2501,0)),""))</f>
        <v/>
      </c>
      <c r="AU1626" s="2">
        <f>IF($L1626="","",IF($A1626&lt;&gt;"GA","",IF($E1626="FULTON",IF(ISNUMBER(SEARCH("COLLEGE PARK",$AT1626)),"FULTON (COLLEGE PARK)",IF(ISNUMBER(SEARCH("HAPEVILLE",$AT1626)),"FULTON (HAPEVILLE)",IF(ISNUMBER(SEARCH("EAST POINT",$AT1626)),"FULTON (EAST POINT)",IF(ISNUMBER(SEARCH("ATLANTA",$AT1626)),"FULTON (ATL LIMITS)","FULTON")))),IF($E1626="DEKALB",IF(ISNUMBER(SEARCH("ATLANTA",$AT1626)),"DEKALB (ATL LIMITS)","DEKALB"),IF(AND($E1626="CLAYTON",ISNUMBER(SEARCH("COLLEGE PARK",$AT1626))),"CLAYTON (COLLEGE PARK)",$E1626)))))</f>
        <v/>
      </c>
      <c r="AV1626" s="2">
        <f>IF($L1626="","",IF(""&amp;$F1626="2","DIESEL",IF(OR(""&amp;$F1626="G",""&amp;$F1626="H"),"GAS","")))</f>
        <v/>
      </c>
      <c r="AW1626" s="2">
        <f>IF($AV1626="","",$R1626)</f>
        <v/>
      </c>
      <c r="AX1626" s="2">
        <f>IF($AV1626="","",IF($AB1626=0,$R1626,0))</f>
        <v/>
      </c>
      <c r="AY1626" s="2">
        <f>IF($AV1626="","",IF(AND($Z1626=0,COUNTIF('AR SALES'!$L$2:$L$2501,$L1626)=0),"YES",""))</f>
        <v/>
      </c>
      <c r="AZ1626" s="2">
        <f>IF($AV1626="","",IFERROR(VLOOKUP($AU1626,CODES!$A:$B,2,FALSE),"NO CODE"))</f>
        <v/>
      </c>
      <c r="BA1626" s="2">
        <f>IF(""&amp;$F1626&lt;&gt;"4","",IF($AY1626="YES","",IF(ROUND(SUMIFS($AE$2:$AE$4001,$L$2:$L$4001,$L1626,$F$2:$F$4001,"4")-SUMIFS('AR SALES'!$Y$2:$Y$2501,'AR SALES'!$L$2:$L$2501,$L1626,'AR SALES'!$AD$2:$AD$2501,"OFF"),2)=0,"","STALE")))</f>
        <v/>
      </c>
      <c r="BB1626" s="2">
        <f>IF(OR(""&amp;$F1626="2",""&amp;$F1626="4",""&amp;$F1626="G",""&amp;$F1626="H"),IF($AY1626="YES","",IF($AB1626&lt;&gt;0,"",IF(COUNTIFS('AR SALES'!$L$2:$L$2501,$L1626,'AR SALES'!$AD$2:$AD$2501,IF(""&amp;$F1626="4","OFF","ON"),'AR SALES'!$AF$2:$AF$2501,"Y")&gt;0,"","NO EXEMPTION"))),"")</f>
        <v/>
      </c>
    </row>
    <row r="1627">
      <c r="AT1627" s="2">
        <f>IF($L1627="","",IFERROR(INDEX('AR SALES'!$H$2:$H$2501,MATCH(""&amp;$L1627,'AR SALES'!$AE$2:$AE$2501,0)),""))</f>
        <v/>
      </c>
      <c r="AU1627" s="2">
        <f>IF($L1627="","",IF($A1627&lt;&gt;"GA","",IF($E1627="FULTON",IF(ISNUMBER(SEARCH("COLLEGE PARK",$AT1627)),"FULTON (COLLEGE PARK)",IF(ISNUMBER(SEARCH("HAPEVILLE",$AT1627)),"FULTON (HAPEVILLE)",IF(ISNUMBER(SEARCH("EAST POINT",$AT1627)),"FULTON (EAST POINT)",IF(ISNUMBER(SEARCH("ATLANTA",$AT1627)),"FULTON (ATL LIMITS)","FULTON")))),IF($E1627="DEKALB",IF(ISNUMBER(SEARCH("ATLANTA",$AT1627)),"DEKALB (ATL LIMITS)","DEKALB"),IF(AND($E1627="CLAYTON",ISNUMBER(SEARCH("COLLEGE PARK",$AT1627))),"CLAYTON (COLLEGE PARK)",$E1627)))))</f>
        <v/>
      </c>
      <c r="AV1627" s="2">
        <f>IF($L1627="","",IF(""&amp;$F1627="2","DIESEL",IF(OR(""&amp;$F1627="G",""&amp;$F1627="H"),"GAS","")))</f>
        <v/>
      </c>
      <c r="AW1627" s="2">
        <f>IF($AV1627="","",$R1627)</f>
        <v/>
      </c>
      <c r="AX1627" s="2">
        <f>IF($AV1627="","",IF($AB1627=0,$R1627,0))</f>
        <v/>
      </c>
      <c r="AY1627" s="2">
        <f>IF($AV1627="","",IF(AND($Z1627=0,COUNTIF('AR SALES'!$L$2:$L$2501,$L1627)=0),"YES",""))</f>
        <v/>
      </c>
      <c r="AZ1627" s="2">
        <f>IF($AV1627="","",IFERROR(VLOOKUP($AU1627,CODES!$A:$B,2,FALSE),"NO CODE"))</f>
        <v/>
      </c>
      <c r="BA1627" s="2">
        <f>IF(""&amp;$F1627&lt;&gt;"4","",IF($AY1627="YES","",IF(ROUND(SUMIFS($AE$2:$AE$4001,$L$2:$L$4001,$L1627,$F$2:$F$4001,"4")-SUMIFS('AR SALES'!$Y$2:$Y$2501,'AR SALES'!$L$2:$L$2501,$L1627,'AR SALES'!$AD$2:$AD$2501,"OFF"),2)=0,"","STALE")))</f>
        <v/>
      </c>
      <c r="BB1627" s="2">
        <f>IF(OR(""&amp;$F1627="2",""&amp;$F1627="4",""&amp;$F1627="G",""&amp;$F1627="H"),IF($AY1627="YES","",IF($AB1627&lt;&gt;0,"",IF(COUNTIFS('AR SALES'!$L$2:$L$2501,$L1627,'AR SALES'!$AD$2:$AD$2501,IF(""&amp;$F1627="4","OFF","ON"),'AR SALES'!$AF$2:$AF$2501,"Y")&gt;0,"","NO EXEMPTION"))),"")</f>
        <v/>
      </c>
    </row>
    <row r="1628">
      <c r="AT1628" s="2">
        <f>IF($L1628="","",IFERROR(INDEX('AR SALES'!$H$2:$H$2501,MATCH(""&amp;$L1628,'AR SALES'!$AE$2:$AE$2501,0)),""))</f>
        <v/>
      </c>
      <c r="AU1628" s="2">
        <f>IF($L1628="","",IF($A1628&lt;&gt;"GA","",IF($E1628="FULTON",IF(ISNUMBER(SEARCH("COLLEGE PARK",$AT1628)),"FULTON (COLLEGE PARK)",IF(ISNUMBER(SEARCH("HAPEVILLE",$AT1628)),"FULTON (HAPEVILLE)",IF(ISNUMBER(SEARCH("EAST POINT",$AT1628)),"FULTON (EAST POINT)",IF(ISNUMBER(SEARCH("ATLANTA",$AT1628)),"FULTON (ATL LIMITS)","FULTON")))),IF($E1628="DEKALB",IF(ISNUMBER(SEARCH("ATLANTA",$AT1628)),"DEKALB (ATL LIMITS)","DEKALB"),IF(AND($E1628="CLAYTON",ISNUMBER(SEARCH("COLLEGE PARK",$AT1628))),"CLAYTON (COLLEGE PARK)",$E1628)))))</f>
        <v/>
      </c>
      <c r="AV1628" s="2">
        <f>IF($L1628="","",IF(""&amp;$F1628="2","DIESEL",IF(OR(""&amp;$F1628="G",""&amp;$F1628="H"),"GAS","")))</f>
        <v/>
      </c>
      <c r="AW1628" s="2">
        <f>IF($AV1628="","",$R1628)</f>
        <v/>
      </c>
      <c r="AX1628" s="2">
        <f>IF($AV1628="","",IF($AB1628=0,$R1628,0))</f>
        <v/>
      </c>
      <c r="AY1628" s="2">
        <f>IF($AV1628="","",IF(AND($Z1628=0,COUNTIF('AR SALES'!$L$2:$L$2501,$L1628)=0),"YES",""))</f>
        <v/>
      </c>
      <c r="AZ1628" s="2">
        <f>IF($AV1628="","",IFERROR(VLOOKUP($AU1628,CODES!$A:$B,2,FALSE),"NO CODE"))</f>
        <v/>
      </c>
      <c r="BA1628" s="2">
        <f>IF(""&amp;$F1628&lt;&gt;"4","",IF($AY1628="YES","",IF(ROUND(SUMIFS($AE$2:$AE$4001,$L$2:$L$4001,$L1628,$F$2:$F$4001,"4")-SUMIFS('AR SALES'!$Y$2:$Y$2501,'AR SALES'!$L$2:$L$2501,$L1628,'AR SALES'!$AD$2:$AD$2501,"OFF"),2)=0,"","STALE")))</f>
        <v/>
      </c>
      <c r="BB1628" s="2">
        <f>IF(OR(""&amp;$F1628="2",""&amp;$F1628="4",""&amp;$F1628="G",""&amp;$F1628="H"),IF($AY1628="YES","",IF($AB1628&lt;&gt;0,"",IF(COUNTIFS('AR SALES'!$L$2:$L$2501,$L1628,'AR SALES'!$AD$2:$AD$2501,IF(""&amp;$F1628="4","OFF","ON"),'AR SALES'!$AF$2:$AF$2501,"Y")&gt;0,"","NO EXEMPTION"))),"")</f>
        <v/>
      </c>
    </row>
    <row r="1629">
      <c r="AT1629" s="2">
        <f>IF($L1629="","",IFERROR(INDEX('AR SALES'!$H$2:$H$2501,MATCH(""&amp;$L1629,'AR SALES'!$AE$2:$AE$2501,0)),""))</f>
        <v/>
      </c>
      <c r="AU1629" s="2">
        <f>IF($L1629="","",IF($A1629&lt;&gt;"GA","",IF($E1629="FULTON",IF(ISNUMBER(SEARCH("COLLEGE PARK",$AT1629)),"FULTON (COLLEGE PARK)",IF(ISNUMBER(SEARCH("HAPEVILLE",$AT1629)),"FULTON (HAPEVILLE)",IF(ISNUMBER(SEARCH("EAST POINT",$AT1629)),"FULTON (EAST POINT)",IF(ISNUMBER(SEARCH("ATLANTA",$AT1629)),"FULTON (ATL LIMITS)","FULTON")))),IF($E1629="DEKALB",IF(ISNUMBER(SEARCH("ATLANTA",$AT1629)),"DEKALB (ATL LIMITS)","DEKALB"),IF(AND($E1629="CLAYTON",ISNUMBER(SEARCH("COLLEGE PARK",$AT1629))),"CLAYTON (COLLEGE PARK)",$E1629)))))</f>
        <v/>
      </c>
      <c r="AV1629" s="2">
        <f>IF($L1629="","",IF(""&amp;$F1629="2","DIESEL",IF(OR(""&amp;$F1629="G",""&amp;$F1629="H"),"GAS","")))</f>
        <v/>
      </c>
      <c r="AW1629" s="2">
        <f>IF($AV1629="","",$R1629)</f>
        <v/>
      </c>
      <c r="AX1629" s="2">
        <f>IF($AV1629="","",IF($AB1629=0,$R1629,0))</f>
        <v/>
      </c>
      <c r="AY1629" s="2">
        <f>IF($AV1629="","",IF(AND($Z1629=0,COUNTIF('AR SALES'!$L$2:$L$2501,$L1629)=0),"YES",""))</f>
        <v/>
      </c>
      <c r="AZ1629" s="2">
        <f>IF($AV1629="","",IFERROR(VLOOKUP($AU1629,CODES!$A:$B,2,FALSE),"NO CODE"))</f>
        <v/>
      </c>
      <c r="BA1629" s="2">
        <f>IF(""&amp;$F1629&lt;&gt;"4","",IF($AY1629="YES","",IF(ROUND(SUMIFS($AE$2:$AE$4001,$L$2:$L$4001,$L1629,$F$2:$F$4001,"4")-SUMIFS('AR SALES'!$Y$2:$Y$2501,'AR SALES'!$L$2:$L$2501,$L1629,'AR SALES'!$AD$2:$AD$2501,"OFF"),2)=0,"","STALE")))</f>
        <v/>
      </c>
      <c r="BB1629" s="2">
        <f>IF(OR(""&amp;$F1629="2",""&amp;$F1629="4",""&amp;$F1629="G",""&amp;$F1629="H"),IF($AY1629="YES","",IF($AB1629&lt;&gt;0,"",IF(COUNTIFS('AR SALES'!$L$2:$L$2501,$L1629,'AR SALES'!$AD$2:$AD$2501,IF(""&amp;$F1629="4","OFF","ON"),'AR SALES'!$AF$2:$AF$2501,"Y")&gt;0,"","NO EXEMPTION"))),"")</f>
        <v/>
      </c>
    </row>
    <row r="1630">
      <c r="AT1630" s="2">
        <f>IF($L1630="","",IFERROR(INDEX('AR SALES'!$H$2:$H$2501,MATCH(""&amp;$L1630,'AR SALES'!$AE$2:$AE$2501,0)),""))</f>
        <v/>
      </c>
      <c r="AU1630" s="2">
        <f>IF($L1630="","",IF($A1630&lt;&gt;"GA","",IF($E1630="FULTON",IF(ISNUMBER(SEARCH("COLLEGE PARK",$AT1630)),"FULTON (COLLEGE PARK)",IF(ISNUMBER(SEARCH("HAPEVILLE",$AT1630)),"FULTON (HAPEVILLE)",IF(ISNUMBER(SEARCH("EAST POINT",$AT1630)),"FULTON (EAST POINT)",IF(ISNUMBER(SEARCH("ATLANTA",$AT1630)),"FULTON (ATL LIMITS)","FULTON")))),IF($E1630="DEKALB",IF(ISNUMBER(SEARCH("ATLANTA",$AT1630)),"DEKALB (ATL LIMITS)","DEKALB"),IF(AND($E1630="CLAYTON",ISNUMBER(SEARCH("COLLEGE PARK",$AT1630))),"CLAYTON (COLLEGE PARK)",$E1630)))))</f>
        <v/>
      </c>
      <c r="AV1630" s="2">
        <f>IF($L1630="","",IF(""&amp;$F1630="2","DIESEL",IF(OR(""&amp;$F1630="G",""&amp;$F1630="H"),"GAS","")))</f>
        <v/>
      </c>
      <c r="AW1630" s="2">
        <f>IF($AV1630="","",$R1630)</f>
        <v/>
      </c>
      <c r="AX1630" s="2">
        <f>IF($AV1630="","",IF($AB1630=0,$R1630,0))</f>
        <v/>
      </c>
      <c r="AY1630" s="2">
        <f>IF($AV1630="","",IF(AND($Z1630=0,COUNTIF('AR SALES'!$L$2:$L$2501,$L1630)=0),"YES",""))</f>
        <v/>
      </c>
      <c r="AZ1630" s="2">
        <f>IF($AV1630="","",IFERROR(VLOOKUP($AU1630,CODES!$A:$B,2,FALSE),"NO CODE"))</f>
        <v/>
      </c>
      <c r="BA1630" s="2">
        <f>IF(""&amp;$F1630&lt;&gt;"4","",IF($AY1630="YES","",IF(ROUND(SUMIFS($AE$2:$AE$4001,$L$2:$L$4001,$L1630,$F$2:$F$4001,"4")-SUMIFS('AR SALES'!$Y$2:$Y$2501,'AR SALES'!$L$2:$L$2501,$L1630,'AR SALES'!$AD$2:$AD$2501,"OFF"),2)=0,"","STALE")))</f>
        <v/>
      </c>
      <c r="BB1630" s="2">
        <f>IF(OR(""&amp;$F1630="2",""&amp;$F1630="4",""&amp;$F1630="G",""&amp;$F1630="H"),IF($AY1630="YES","",IF($AB1630&lt;&gt;0,"",IF(COUNTIFS('AR SALES'!$L$2:$L$2501,$L1630,'AR SALES'!$AD$2:$AD$2501,IF(""&amp;$F1630="4","OFF","ON"),'AR SALES'!$AF$2:$AF$2501,"Y")&gt;0,"","NO EXEMPTION"))),"")</f>
        <v/>
      </c>
    </row>
    <row r="1631">
      <c r="AT1631" s="2">
        <f>IF($L1631="","",IFERROR(INDEX('AR SALES'!$H$2:$H$2501,MATCH(""&amp;$L1631,'AR SALES'!$AE$2:$AE$2501,0)),""))</f>
        <v/>
      </c>
      <c r="AU1631" s="2">
        <f>IF($L1631="","",IF($A1631&lt;&gt;"GA","",IF($E1631="FULTON",IF(ISNUMBER(SEARCH("COLLEGE PARK",$AT1631)),"FULTON (COLLEGE PARK)",IF(ISNUMBER(SEARCH("HAPEVILLE",$AT1631)),"FULTON (HAPEVILLE)",IF(ISNUMBER(SEARCH("EAST POINT",$AT1631)),"FULTON (EAST POINT)",IF(ISNUMBER(SEARCH("ATLANTA",$AT1631)),"FULTON (ATL LIMITS)","FULTON")))),IF($E1631="DEKALB",IF(ISNUMBER(SEARCH("ATLANTA",$AT1631)),"DEKALB (ATL LIMITS)","DEKALB"),IF(AND($E1631="CLAYTON",ISNUMBER(SEARCH("COLLEGE PARK",$AT1631))),"CLAYTON (COLLEGE PARK)",$E1631)))))</f>
        <v/>
      </c>
      <c r="AV1631" s="2">
        <f>IF($L1631="","",IF(""&amp;$F1631="2","DIESEL",IF(OR(""&amp;$F1631="G",""&amp;$F1631="H"),"GAS","")))</f>
        <v/>
      </c>
      <c r="AW1631" s="2">
        <f>IF($AV1631="","",$R1631)</f>
        <v/>
      </c>
      <c r="AX1631" s="2">
        <f>IF($AV1631="","",IF($AB1631=0,$R1631,0))</f>
        <v/>
      </c>
      <c r="AY1631" s="2">
        <f>IF($AV1631="","",IF(AND($Z1631=0,COUNTIF('AR SALES'!$L$2:$L$2501,$L1631)=0),"YES",""))</f>
        <v/>
      </c>
      <c r="AZ1631" s="2">
        <f>IF($AV1631="","",IFERROR(VLOOKUP($AU1631,CODES!$A:$B,2,FALSE),"NO CODE"))</f>
        <v/>
      </c>
      <c r="BA1631" s="2">
        <f>IF(""&amp;$F1631&lt;&gt;"4","",IF($AY1631="YES","",IF(ROUND(SUMIFS($AE$2:$AE$4001,$L$2:$L$4001,$L1631,$F$2:$F$4001,"4")-SUMIFS('AR SALES'!$Y$2:$Y$2501,'AR SALES'!$L$2:$L$2501,$L1631,'AR SALES'!$AD$2:$AD$2501,"OFF"),2)=0,"","STALE")))</f>
        <v/>
      </c>
      <c r="BB1631" s="2">
        <f>IF(OR(""&amp;$F1631="2",""&amp;$F1631="4",""&amp;$F1631="G",""&amp;$F1631="H"),IF($AY1631="YES","",IF($AB1631&lt;&gt;0,"",IF(COUNTIFS('AR SALES'!$L$2:$L$2501,$L1631,'AR SALES'!$AD$2:$AD$2501,IF(""&amp;$F1631="4","OFF","ON"),'AR SALES'!$AF$2:$AF$2501,"Y")&gt;0,"","NO EXEMPTION"))),"")</f>
        <v/>
      </c>
    </row>
    <row r="1632">
      <c r="AT1632" s="2">
        <f>IF($L1632="","",IFERROR(INDEX('AR SALES'!$H$2:$H$2501,MATCH(""&amp;$L1632,'AR SALES'!$AE$2:$AE$2501,0)),""))</f>
        <v/>
      </c>
      <c r="AU1632" s="2">
        <f>IF($L1632="","",IF($A1632&lt;&gt;"GA","",IF($E1632="FULTON",IF(ISNUMBER(SEARCH("COLLEGE PARK",$AT1632)),"FULTON (COLLEGE PARK)",IF(ISNUMBER(SEARCH("HAPEVILLE",$AT1632)),"FULTON (HAPEVILLE)",IF(ISNUMBER(SEARCH("EAST POINT",$AT1632)),"FULTON (EAST POINT)",IF(ISNUMBER(SEARCH("ATLANTA",$AT1632)),"FULTON (ATL LIMITS)","FULTON")))),IF($E1632="DEKALB",IF(ISNUMBER(SEARCH("ATLANTA",$AT1632)),"DEKALB (ATL LIMITS)","DEKALB"),IF(AND($E1632="CLAYTON",ISNUMBER(SEARCH("COLLEGE PARK",$AT1632))),"CLAYTON (COLLEGE PARK)",$E1632)))))</f>
        <v/>
      </c>
      <c r="AV1632" s="2">
        <f>IF($L1632="","",IF(""&amp;$F1632="2","DIESEL",IF(OR(""&amp;$F1632="G",""&amp;$F1632="H"),"GAS","")))</f>
        <v/>
      </c>
      <c r="AW1632" s="2">
        <f>IF($AV1632="","",$R1632)</f>
        <v/>
      </c>
      <c r="AX1632" s="2">
        <f>IF($AV1632="","",IF($AB1632=0,$R1632,0))</f>
        <v/>
      </c>
      <c r="AY1632" s="2">
        <f>IF($AV1632="","",IF(AND($Z1632=0,COUNTIF('AR SALES'!$L$2:$L$2501,$L1632)=0),"YES",""))</f>
        <v/>
      </c>
      <c r="AZ1632" s="2">
        <f>IF($AV1632="","",IFERROR(VLOOKUP($AU1632,CODES!$A:$B,2,FALSE),"NO CODE"))</f>
        <v/>
      </c>
      <c r="BA1632" s="2">
        <f>IF(""&amp;$F1632&lt;&gt;"4","",IF($AY1632="YES","",IF(ROUND(SUMIFS($AE$2:$AE$4001,$L$2:$L$4001,$L1632,$F$2:$F$4001,"4")-SUMIFS('AR SALES'!$Y$2:$Y$2501,'AR SALES'!$L$2:$L$2501,$L1632,'AR SALES'!$AD$2:$AD$2501,"OFF"),2)=0,"","STALE")))</f>
        <v/>
      </c>
      <c r="BB1632" s="2">
        <f>IF(OR(""&amp;$F1632="2",""&amp;$F1632="4",""&amp;$F1632="G",""&amp;$F1632="H"),IF($AY1632="YES","",IF($AB1632&lt;&gt;0,"",IF(COUNTIFS('AR SALES'!$L$2:$L$2501,$L1632,'AR SALES'!$AD$2:$AD$2501,IF(""&amp;$F1632="4","OFF","ON"),'AR SALES'!$AF$2:$AF$2501,"Y")&gt;0,"","NO EXEMPTION"))),"")</f>
        <v/>
      </c>
    </row>
    <row r="1633">
      <c r="AT1633" s="2">
        <f>IF($L1633="","",IFERROR(INDEX('AR SALES'!$H$2:$H$2501,MATCH(""&amp;$L1633,'AR SALES'!$AE$2:$AE$2501,0)),""))</f>
        <v/>
      </c>
      <c r="AU1633" s="2">
        <f>IF($L1633="","",IF($A1633&lt;&gt;"GA","",IF($E1633="FULTON",IF(ISNUMBER(SEARCH("COLLEGE PARK",$AT1633)),"FULTON (COLLEGE PARK)",IF(ISNUMBER(SEARCH("HAPEVILLE",$AT1633)),"FULTON (HAPEVILLE)",IF(ISNUMBER(SEARCH("EAST POINT",$AT1633)),"FULTON (EAST POINT)",IF(ISNUMBER(SEARCH("ATLANTA",$AT1633)),"FULTON (ATL LIMITS)","FULTON")))),IF($E1633="DEKALB",IF(ISNUMBER(SEARCH("ATLANTA",$AT1633)),"DEKALB (ATL LIMITS)","DEKALB"),IF(AND($E1633="CLAYTON",ISNUMBER(SEARCH("COLLEGE PARK",$AT1633))),"CLAYTON (COLLEGE PARK)",$E1633)))))</f>
        <v/>
      </c>
      <c r="AV1633" s="2">
        <f>IF($L1633="","",IF(""&amp;$F1633="2","DIESEL",IF(OR(""&amp;$F1633="G",""&amp;$F1633="H"),"GAS","")))</f>
        <v/>
      </c>
      <c r="AW1633" s="2">
        <f>IF($AV1633="","",$R1633)</f>
        <v/>
      </c>
      <c r="AX1633" s="2">
        <f>IF($AV1633="","",IF($AB1633=0,$R1633,0))</f>
        <v/>
      </c>
      <c r="AY1633" s="2">
        <f>IF($AV1633="","",IF(AND($Z1633=0,COUNTIF('AR SALES'!$L$2:$L$2501,$L1633)=0),"YES",""))</f>
        <v/>
      </c>
      <c r="AZ1633" s="2">
        <f>IF($AV1633="","",IFERROR(VLOOKUP($AU1633,CODES!$A:$B,2,FALSE),"NO CODE"))</f>
        <v/>
      </c>
      <c r="BA1633" s="2">
        <f>IF(""&amp;$F1633&lt;&gt;"4","",IF($AY1633="YES","",IF(ROUND(SUMIFS($AE$2:$AE$4001,$L$2:$L$4001,$L1633,$F$2:$F$4001,"4")-SUMIFS('AR SALES'!$Y$2:$Y$2501,'AR SALES'!$L$2:$L$2501,$L1633,'AR SALES'!$AD$2:$AD$2501,"OFF"),2)=0,"","STALE")))</f>
        <v/>
      </c>
      <c r="BB1633" s="2">
        <f>IF(OR(""&amp;$F1633="2",""&amp;$F1633="4",""&amp;$F1633="G",""&amp;$F1633="H"),IF($AY1633="YES","",IF($AB1633&lt;&gt;0,"",IF(COUNTIFS('AR SALES'!$L$2:$L$2501,$L1633,'AR SALES'!$AD$2:$AD$2501,IF(""&amp;$F1633="4","OFF","ON"),'AR SALES'!$AF$2:$AF$2501,"Y")&gt;0,"","NO EXEMPTION"))),"")</f>
        <v/>
      </c>
    </row>
    <row r="1634">
      <c r="AT1634" s="2">
        <f>IF($L1634="","",IFERROR(INDEX('AR SALES'!$H$2:$H$2501,MATCH(""&amp;$L1634,'AR SALES'!$AE$2:$AE$2501,0)),""))</f>
        <v/>
      </c>
      <c r="AU1634" s="2">
        <f>IF($L1634="","",IF($A1634&lt;&gt;"GA","",IF($E1634="FULTON",IF(ISNUMBER(SEARCH("COLLEGE PARK",$AT1634)),"FULTON (COLLEGE PARK)",IF(ISNUMBER(SEARCH("HAPEVILLE",$AT1634)),"FULTON (HAPEVILLE)",IF(ISNUMBER(SEARCH("EAST POINT",$AT1634)),"FULTON (EAST POINT)",IF(ISNUMBER(SEARCH("ATLANTA",$AT1634)),"FULTON (ATL LIMITS)","FULTON")))),IF($E1634="DEKALB",IF(ISNUMBER(SEARCH("ATLANTA",$AT1634)),"DEKALB (ATL LIMITS)","DEKALB"),IF(AND($E1634="CLAYTON",ISNUMBER(SEARCH("COLLEGE PARK",$AT1634))),"CLAYTON (COLLEGE PARK)",$E1634)))))</f>
        <v/>
      </c>
      <c r="AV1634" s="2">
        <f>IF($L1634="","",IF(""&amp;$F1634="2","DIESEL",IF(OR(""&amp;$F1634="G",""&amp;$F1634="H"),"GAS","")))</f>
        <v/>
      </c>
      <c r="AW1634" s="2">
        <f>IF($AV1634="","",$R1634)</f>
        <v/>
      </c>
      <c r="AX1634" s="2">
        <f>IF($AV1634="","",IF($AB1634=0,$R1634,0))</f>
        <v/>
      </c>
      <c r="AY1634" s="2">
        <f>IF($AV1634="","",IF(AND($Z1634=0,COUNTIF('AR SALES'!$L$2:$L$2501,$L1634)=0),"YES",""))</f>
        <v/>
      </c>
      <c r="AZ1634" s="2">
        <f>IF($AV1634="","",IFERROR(VLOOKUP($AU1634,CODES!$A:$B,2,FALSE),"NO CODE"))</f>
        <v/>
      </c>
      <c r="BA1634" s="2">
        <f>IF(""&amp;$F1634&lt;&gt;"4","",IF($AY1634="YES","",IF(ROUND(SUMIFS($AE$2:$AE$4001,$L$2:$L$4001,$L1634,$F$2:$F$4001,"4")-SUMIFS('AR SALES'!$Y$2:$Y$2501,'AR SALES'!$L$2:$L$2501,$L1634,'AR SALES'!$AD$2:$AD$2501,"OFF"),2)=0,"","STALE")))</f>
        <v/>
      </c>
      <c r="BB1634" s="2">
        <f>IF(OR(""&amp;$F1634="2",""&amp;$F1634="4",""&amp;$F1634="G",""&amp;$F1634="H"),IF($AY1634="YES","",IF($AB1634&lt;&gt;0,"",IF(COUNTIFS('AR SALES'!$L$2:$L$2501,$L1634,'AR SALES'!$AD$2:$AD$2501,IF(""&amp;$F1634="4","OFF","ON"),'AR SALES'!$AF$2:$AF$2501,"Y")&gt;0,"","NO EXEMPTION"))),"")</f>
        <v/>
      </c>
    </row>
    <row r="1635">
      <c r="AT1635" s="2">
        <f>IF($L1635="","",IFERROR(INDEX('AR SALES'!$H$2:$H$2501,MATCH(""&amp;$L1635,'AR SALES'!$AE$2:$AE$2501,0)),""))</f>
        <v/>
      </c>
      <c r="AU1635" s="2">
        <f>IF($L1635="","",IF($A1635&lt;&gt;"GA","",IF($E1635="FULTON",IF(ISNUMBER(SEARCH("COLLEGE PARK",$AT1635)),"FULTON (COLLEGE PARK)",IF(ISNUMBER(SEARCH("HAPEVILLE",$AT1635)),"FULTON (HAPEVILLE)",IF(ISNUMBER(SEARCH("EAST POINT",$AT1635)),"FULTON (EAST POINT)",IF(ISNUMBER(SEARCH("ATLANTA",$AT1635)),"FULTON (ATL LIMITS)","FULTON")))),IF($E1635="DEKALB",IF(ISNUMBER(SEARCH("ATLANTA",$AT1635)),"DEKALB (ATL LIMITS)","DEKALB"),IF(AND($E1635="CLAYTON",ISNUMBER(SEARCH("COLLEGE PARK",$AT1635))),"CLAYTON (COLLEGE PARK)",$E1635)))))</f>
        <v/>
      </c>
      <c r="AV1635" s="2">
        <f>IF($L1635="","",IF(""&amp;$F1635="2","DIESEL",IF(OR(""&amp;$F1635="G",""&amp;$F1635="H"),"GAS","")))</f>
        <v/>
      </c>
      <c r="AW1635" s="2">
        <f>IF($AV1635="","",$R1635)</f>
        <v/>
      </c>
      <c r="AX1635" s="2">
        <f>IF($AV1635="","",IF($AB1635=0,$R1635,0))</f>
        <v/>
      </c>
      <c r="AY1635" s="2">
        <f>IF($AV1635="","",IF(AND($Z1635=0,COUNTIF('AR SALES'!$L$2:$L$2501,$L1635)=0),"YES",""))</f>
        <v/>
      </c>
      <c r="AZ1635" s="2">
        <f>IF($AV1635="","",IFERROR(VLOOKUP($AU1635,CODES!$A:$B,2,FALSE),"NO CODE"))</f>
        <v/>
      </c>
      <c r="BA1635" s="2">
        <f>IF(""&amp;$F1635&lt;&gt;"4","",IF($AY1635="YES","",IF(ROUND(SUMIFS($AE$2:$AE$4001,$L$2:$L$4001,$L1635,$F$2:$F$4001,"4")-SUMIFS('AR SALES'!$Y$2:$Y$2501,'AR SALES'!$L$2:$L$2501,$L1635,'AR SALES'!$AD$2:$AD$2501,"OFF"),2)=0,"","STALE")))</f>
        <v/>
      </c>
      <c r="BB1635" s="2">
        <f>IF(OR(""&amp;$F1635="2",""&amp;$F1635="4",""&amp;$F1635="G",""&amp;$F1635="H"),IF($AY1635="YES","",IF($AB1635&lt;&gt;0,"",IF(COUNTIFS('AR SALES'!$L$2:$L$2501,$L1635,'AR SALES'!$AD$2:$AD$2501,IF(""&amp;$F1635="4","OFF","ON"),'AR SALES'!$AF$2:$AF$2501,"Y")&gt;0,"","NO EXEMPTION"))),"")</f>
        <v/>
      </c>
    </row>
    <row r="1636">
      <c r="AT1636" s="2">
        <f>IF($L1636="","",IFERROR(INDEX('AR SALES'!$H$2:$H$2501,MATCH(""&amp;$L1636,'AR SALES'!$AE$2:$AE$2501,0)),""))</f>
        <v/>
      </c>
      <c r="AU1636" s="2">
        <f>IF($L1636="","",IF($A1636&lt;&gt;"GA","",IF($E1636="FULTON",IF(ISNUMBER(SEARCH("COLLEGE PARK",$AT1636)),"FULTON (COLLEGE PARK)",IF(ISNUMBER(SEARCH("HAPEVILLE",$AT1636)),"FULTON (HAPEVILLE)",IF(ISNUMBER(SEARCH("EAST POINT",$AT1636)),"FULTON (EAST POINT)",IF(ISNUMBER(SEARCH("ATLANTA",$AT1636)),"FULTON (ATL LIMITS)","FULTON")))),IF($E1636="DEKALB",IF(ISNUMBER(SEARCH("ATLANTA",$AT1636)),"DEKALB (ATL LIMITS)","DEKALB"),IF(AND($E1636="CLAYTON",ISNUMBER(SEARCH("COLLEGE PARK",$AT1636))),"CLAYTON (COLLEGE PARK)",$E1636)))))</f>
        <v/>
      </c>
      <c r="AV1636" s="2">
        <f>IF($L1636="","",IF(""&amp;$F1636="2","DIESEL",IF(OR(""&amp;$F1636="G",""&amp;$F1636="H"),"GAS","")))</f>
        <v/>
      </c>
      <c r="AW1636" s="2">
        <f>IF($AV1636="","",$R1636)</f>
        <v/>
      </c>
      <c r="AX1636" s="2">
        <f>IF($AV1636="","",IF($AB1636=0,$R1636,0))</f>
        <v/>
      </c>
      <c r="AY1636" s="2">
        <f>IF($AV1636="","",IF(AND($Z1636=0,COUNTIF('AR SALES'!$L$2:$L$2501,$L1636)=0),"YES",""))</f>
        <v/>
      </c>
      <c r="AZ1636" s="2">
        <f>IF($AV1636="","",IFERROR(VLOOKUP($AU1636,CODES!$A:$B,2,FALSE),"NO CODE"))</f>
        <v/>
      </c>
      <c r="BA1636" s="2">
        <f>IF(""&amp;$F1636&lt;&gt;"4","",IF($AY1636="YES","",IF(ROUND(SUMIFS($AE$2:$AE$4001,$L$2:$L$4001,$L1636,$F$2:$F$4001,"4")-SUMIFS('AR SALES'!$Y$2:$Y$2501,'AR SALES'!$L$2:$L$2501,$L1636,'AR SALES'!$AD$2:$AD$2501,"OFF"),2)=0,"","STALE")))</f>
        <v/>
      </c>
      <c r="BB1636" s="2">
        <f>IF(OR(""&amp;$F1636="2",""&amp;$F1636="4",""&amp;$F1636="G",""&amp;$F1636="H"),IF($AY1636="YES","",IF($AB1636&lt;&gt;0,"",IF(COUNTIFS('AR SALES'!$L$2:$L$2501,$L1636,'AR SALES'!$AD$2:$AD$2501,IF(""&amp;$F1636="4","OFF","ON"),'AR SALES'!$AF$2:$AF$2501,"Y")&gt;0,"","NO EXEMPTION"))),"")</f>
        <v/>
      </c>
    </row>
    <row r="1637">
      <c r="AT1637" s="2">
        <f>IF($L1637="","",IFERROR(INDEX('AR SALES'!$H$2:$H$2501,MATCH(""&amp;$L1637,'AR SALES'!$AE$2:$AE$2501,0)),""))</f>
        <v/>
      </c>
      <c r="AU1637" s="2">
        <f>IF($L1637="","",IF($A1637&lt;&gt;"GA","",IF($E1637="FULTON",IF(ISNUMBER(SEARCH("COLLEGE PARK",$AT1637)),"FULTON (COLLEGE PARK)",IF(ISNUMBER(SEARCH("HAPEVILLE",$AT1637)),"FULTON (HAPEVILLE)",IF(ISNUMBER(SEARCH("EAST POINT",$AT1637)),"FULTON (EAST POINT)",IF(ISNUMBER(SEARCH("ATLANTA",$AT1637)),"FULTON (ATL LIMITS)","FULTON")))),IF($E1637="DEKALB",IF(ISNUMBER(SEARCH("ATLANTA",$AT1637)),"DEKALB (ATL LIMITS)","DEKALB"),IF(AND($E1637="CLAYTON",ISNUMBER(SEARCH("COLLEGE PARK",$AT1637))),"CLAYTON (COLLEGE PARK)",$E1637)))))</f>
        <v/>
      </c>
      <c r="AV1637" s="2">
        <f>IF($L1637="","",IF(""&amp;$F1637="2","DIESEL",IF(OR(""&amp;$F1637="G",""&amp;$F1637="H"),"GAS","")))</f>
        <v/>
      </c>
      <c r="AW1637" s="2">
        <f>IF($AV1637="","",$R1637)</f>
        <v/>
      </c>
      <c r="AX1637" s="2">
        <f>IF($AV1637="","",IF($AB1637=0,$R1637,0))</f>
        <v/>
      </c>
      <c r="AY1637" s="2">
        <f>IF($AV1637="","",IF(AND($Z1637=0,COUNTIF('AR SALES'!$L$2:$L$2501,$L1637)=0),"YES",""))</f>
        <v/>
      </c>
      <c r="AZ1637" s="2">
        <f>IF($AV1637="","",IFERROR(VLOOKUP($AU1637,CODES!$A:$B,2,FALSE),"NO CODE"))</f>
        <v/>
      </c>
      <c r="BA1637" s="2">
        <f>IF(""&amp;$F1637&lt;&gt;"4","",IF($AY1637="YES","",IF(ROUND(SUMIFS($AE$2:$AE$4001,$L$2:$L$4001,$L1637,$F$2:$F$4001,"4")-SUMIFS('AR SALES'!$Y$2:$Y$2501,'AR SALES'!$L$2:$L$2501,$L1637,'AR SALES'!$AD$2:$AD$2501,"OFF"),2)=0,"","STALE")))</f>
        <v/>
      </c>
      <c r="BB1637" s="2">
        <f>IF(OR(""&amp;$F1637="2",""&amp;$F1637="4",""&amp;$F1637="G",""&amp;$F1637="H"),IF($AY1637="YES","",IF($AB1637&lt;&gt;0,"",IF(COUNTIFS('AR SALES'!$L$2:$L$2501,$L1637,'AR SALES'!$AD$2:$AD$2501,IF(""&amp;$F1637="4","OFF","ON"),'AR SALES'!$AF$2:$AF$2501,"Y")&gt;0,"","NO EXEMPTION"))),"")</f>
        <v/>
      </c>
    </row>
    <row r="1638">
      <c r="AT1638" s="2">
        <f>IF($L1638="","",IFERROR(INDEX('AR SALES'!$H$2:$H$2501,MATCH(""&amp;$L1638,'AR SALES'!$AE$2:$AE$2501,0)),""))</f>
        <v/>
      </c>
      <c r="AU1638" s="2">
        <f>IF($L1638="","",IF($A1638&lt;&gt;"GA","",IF($E1638="FULTON",IF(ISNUMBER(SEARCH("COLLEGE PARK",$AT1638)),"FULTON (COLLEGE PARK)",IF(ISNUMBER(SEARCH("HAPEVILLE",$AT1638)),"FULTON (HAPEVILLE)",IF(ISNUMBER(SEARCH("EAST POINT",$AT1638)),"FULTON (EAST POINT)",IF(ISNUMBER(SEARCH("ATLANTA",$AT1638)),"FULTON (ATL LIMITS)","FULTON")))),IF($E1638="DEKALB",IF(ISNUMBER(SEARCH("ATLANTA",$AT1638)),"DEKALB (ATL LIMITS)","DEKALB"),IF(AND($E1638="CLAYTON",ISNUMBER(SEARCH("COLLEGE PARK",$AT1638))),"CLAYTON (COLLEGE PARK)",$E1638)))))</f>
        <v/>
      </c>
      <c r="AV1638" s="2">
        <f>IF($L1638="","",IF(""&amp;$F1638="2","DIESEL",IF(OR(""&amp;$F1638="G",""&amp;$F1638="H"),"GAS","")))</f>
        <v/>
      </c>
      <c r="AW1638" s="2">
        <f>IF($AV1638="","",$R1638)</f>
        <v/>
      </c>
      <c r="AX1638" s="2">
        <f>IF($AV1638="","",IF($AB1638=0,$R1638,0))</f>
        <v/>
      </c>
      <c r="AY1638" s="2">
        <f>IF($AV1638="","",IF(AND($Z1638=0,COUNTIF('AR SALES'!$L$2:$L$2501,$L1638)=0),"YES",""))</f>
        <v/>
      </c>
      <c r="AZ1638" s="2">
        <f>IF($AV1638="","",IFERROR(VLOOKUP($AU1638,CODES!$A:$B,2,FALSE),"NO CODE"))</f>
        <v/>
      </c>
      <c r="BA1638" s="2">
        <f>IF(""&amp;$F1638&lt;&gt;"4","",IF($AY1638="YES","",IF(ROUND(SUMIFS($AE$2:$AE$4001,$L$2:$L$4001,$L1638,$F$2:$F$4001,"4")-SUMIFS('AR SALES'!$Y$2:$Y$2501,'AR SALES'!$L$2:$L$2501,$L1638,'AR SALES'!$AD$2:$AD$2501,"OFF"),2)=0,"","STALE")))</f>
        <v/>
      </c>
      <c r="BB1638" s="2">
        <f>IF(OR(""&amp;$F1638="2",""&amp;$F1638="4",""&amp;$F1638="G",""&amp;$F1638="H"),IF($AY1638="YES","",IF($AB1638&lt;&gt;0,"",IF(COUNTIFS('AR SALES'!$L$2:$L$2501,$L1638,'AR SALES'!$AD$2:$AD$2501,IF(""&amp;$F1638="4","OFF","ON"),'AR SALES'!$AF$2:$AF$2501,"Y")&gt;0,"","NO EXEMPTION"))),"")</f>
        <v/>
      </c>
    </row>
    <row r="1639">
      <c r="AT1639" s="2">
        <f>IF($L1639="","",IFERROR(INDEX('AR SALES'!$H$2:$H$2501,MATCH(""&amp;$L1639,'AR SALES'!$AE$2:$AE$2501,0)),""))</f>
        <v/>
      </c>
      <c r="AU1639" s="2">
        <f>IF($L1639="","",IF($A1639&lt;&gt;"GA","",IF($E1639="FULTON",IF(ISNUMBER(SEARCH("COLLEGE PARK",$AT1639)),"FULTON (COLLEGE PARK)",IF(ISNUMBER(SEARCH("HAPEVILLE",$AT1639)),"FULTON (HAPEVILLE)",IF(ISNUMBER(SEARCH("EAST POINT",$AT1639)),"FULTON (EAST POINT)",IF(ISNUMBER(SEARCH("ATLANTA",$AT1639)),"FULTON (ATL LIMITS)","FULTON")))),IF($E1639="DEKALB",IF(ISNUMBER(SEARCH("ATLANTA",$AT1639)),"DEKALB (ATL LIMITS)","DEKALB"),IF(AND($E1639="CLAYTON",ISNUMBER(SEARCH("COLLEGE PARK",$AT1639))),"CLAYTON (COLLEGE PARK)",$E1639)))))</f>
        <v/>
      </c>
      <c r="AV1639" s="2">
        <f>IF($L1639="","",IF(""&amp;$F1639="2","DIESEL",IF(OR(""&amp;$F1639="G",""&amp;$F1639="H"),"GAS","")))</f>
        <v/>
      </c>
      <c r="AW1639" s="2">
        <f>IF($AV1639="","",$R1639)</f>
        <v/>
      </c>
      <c r="AX1639" s="2">
        <f>IF($AV1639="","",IF($AB1639=0,$R1639,0))</f>
        <v/>
      </c>
      <c r="AY1639" s="2">
        <f>IF($AV1639="","",IF(AND($Z1639=0,COUNTIF('AR SALES'!$L$2:$L$2501,$L1639)=0),"YES",""))</f>
        <v/>
      </c>
      <c r="AZ1639" s="2">
        <f>IF($AV1639="","",IFERROR(VLOOKUP($AU1639,CODES!$A:$B,2,FALSE),"NO CODE"))</f>
        <v/>
      </c>
      <c r="BA1639" s="2">
        <f>IF(""&amp;$F1639&lt;&gt;"4","",IF($AY1639="YES","",IF(ROUND(SUMIFS($AE$2:$AE$4001,$L$2:$L$4001,$L1639,$F$2:$F$4001,"4")-SUMIFS('AR SALES'!$Y$2:$Y$2501,'AR SALES'!$L$2:$L$2501,$L1639,'AR SALES'!$AD$2:$AD$2501,"OFF"),2)=0,"","STALE")))</f>
        <v/>
      </c>
      <c r="BB1639" s="2">
        <f>IF(OR(""&amp;$F1639="2",""&amp;$F1639="4",""&amp;$F1639="G",""&amp;$F1639="H"),IF($AY1639="YES","",IF($AB1639&lt;&gt;0,"",IF(COUNTIFS('AR SALES'!$L$2:$L$2501,$L1639,'AR SALES'!$AD$2:$AD$2501,IF(""&amp;$F1639="4","OFF","ON"),'AR SALES'!$AF$2:$AF$2501,"Y")&gt;0,"","NO EXEMPTION"))),"")</f>
        <v/>
      </c>
    </row>
    <row r="1640">
      <c r="AT1640" s="2">
        <f>IF($L1640="","",IFERROR(INDEX('AR SALES'!$H$2:$H$2501,MATCH(""&amp;$L1640,'AR SALES'!$AE$2:$AE$2501,0)),""))</f>
        <v/>
      </c>
      <c r="AU1640" s="2">
        <f>IF($L1640="","",IF($A1640&lt;&gt;"GA","",IF($E1640="FULTON",IF(ISNUMBER(SEARCH("COLLEGE PARK",$AT1640)),"FULTON (COLLEGE PARK)",IF(ISNUMBER(SEARCH("HAPEVILLE",$AT1640)),"FULTON (HAPEVILLE)",IF(ISNUMBER(SEARCH("EAST POINT",$AT1640)),"FULTON (EAST POINT)",IF(ISNUMBER(SEARCH("ATLANTA",$AT1640)),"FULTON (ATL LIMITS)","FULTON")))),IF($E1640="DEKALB",IF(ISNUMBER(SEARCH("ATLANTA",$AT1640)),"DEKALB (ATL LIMITS)","DEKALB"),IF(AND($E1640="CLAYTON",ISNUMBER(SEARCH("COLLEGE PARK",$AT1640))),"CLAYTON (COLLEGE PARK)",$E1640)))))</f>
        <v/>
      </c>
      <c r="AV1640" s="2">
        <f>IF($L1640="","",IF(""&amp;$F1640="2","DIESEL",IF(OR(""&amp;$F1640="G",""&amp;$F1640="H"),"GAS","")))</f>
        <v/>
      </c>
      <c r="AW1640" s="2">
        <f>IF($AV1640="","",$R1640)</f>
        <v/>
      </c>
      <c r="AX1640" s="2">
        <f>IF($AV1640="","",IF($AB1640=0,$R1640,0))</f>
        <v/>
      </c>
      <c r="AY1640" s="2">
        <f>IF($AV1640="","",IF(AND($Z1640=0,COUNTIF('AR SALES'!$L$2:$L$2501,$L1640)=0),"YES",""))</f>
        <v/>
      </c>
      <c r="AZ1640" s="2">
        <f>IF($AV1640="","",IFERROR(VLOOKUP($AU1640,CODES!$A:$B,2,FALSE),"NO CODE"))</f>
        <v/>
      </c>
      <c r="BA1640" s="2">
        <f>IF(""&amp;$F1640&lt;&gt;"4","",IF($AY1640="YES","",IF(ROUND(SUMIFS($AE$2:$AE$4001,$L$2:$L$4001,$L1640,$F$2:$F$4001,"4")-SUMIFS('AR SALES'!$Y$2:$Y$2501,'AR SALES'!$L$2:$L$2501,$L1640,'AR SALES'!$AD$2:$AD$2501,"OFF"),2)=0,"","STALE")))</f>
        <v/>
      </c>
      <c r="BB1640" s="2">
        <f>IF(OR(""&amp;$F1640="2",""&amp;$F1640="4",""&amp;$F1640="G",""&amp;$F1640="H"),IF($AY1640="YES","",IF($AB1640&lt;&gt;0,"",IF(COUNTIFS('AR SALES'!$L$2:$L$2501,$L1640,'AR SALES'!$AD$2:$AD$2501,IF(""&amp;$F1640="4","OFF","ON"),'AR SALES'!$AF$2:$AF$2501,"Y")&gt;0,"","NO EXEMPTION"))),"")</f>
        <v/>
      </c>
    </row>
    <row r="1641">
      <c r="AT1641" s="2">
        <f>IF($L1641="","",IFERROR(INDEX('AR SALES'!$H$2:$H$2501,MATCH(""&amp;$L1641,'AR SALES'!$AE$2:$AE$2501,0)),""))</f>
        <v/>
      </c>
      <c r="AU1641" s="2">
        <f>IF($L1641="","",IF($A1641&lt;&gt;"GA","",IF($E1641="FULTON",IF(ISNUMBER(SEARCH("COLLEGE PARK",$AT1641)),"FULTON (COLLEGE PARK)",IF(ISNUMBER(SEARCH("HAPEVILLE",$AT1641)),"FULTON (HAPEVILLE)",IF(ISNUMBER(SEARCH("EAST POINT",$AT1641)),"FULTON (EAST POINT)",IF(ISNUMBER(SEARCH("ATLANTA",$AT1641)),"FULTON (ATL LIMITS)","FULTON")))),IF($E1641="DEKALB",IF(ISNUMBER(SEARCH("ATLANTA",$AT1641)),"DEKALB (ATL LIMITS)","DEKALB"),IF(AND($E1641="CLAYTON",ISNUMBER(SEARCH("COLLEGE PARK",$AT1641))),"CLAYTON (COLLEGE PARK)",$E1641)))))</f>
        <v/>
      </c>
      <c r="AV1641" s="2">
        <f>IF($L1641="","",IF(""&amp;$F1641="2","DIESEL",IF(OR(""&amp;$F1641="G",""&amp;$F1641="H"),"GAS","")))</f>
        <v/>
      </c>
      <c r="AW1641" s="2">
        <f>IF($AV1641="","",$R1641)</f>
        <v/>
      </c>
      <c r="AX1641" s="2">
        <f>IF($AV1641="","",IF($AB1641=0,$R1641,0))</f>
        <v/>
      </c>
      <c r="AY1641" s="2">
        <f>IF($AV1641="","",IF(AND($Z1641=0,COUNTIF('AR SALES'!$L$2:$L$2501,$L1641)=0),"YES",""))</f>
        <v/>
      </c>
      <c r="AZ1641" s="2">
        <f>IF($AV1641="","",IFERROR(VLOOKUP($AU1641,CODES!$A:$B,2,FALSE),"NO CODE"))</f>
        <v/>
      </c>
      <c r="BA1641" s="2">
        <f>IF(""&amp;$F1641&lt;&gt;"4","",IF($AY1641="YES","",IF(ROUND(SUMIFS($AE$2:$AE$4001,$L$2:$L$4001,$L1641,$F$2:$F$4001,"4")-SUMIFS('AR SALES'!$Y$2:$Y$2501,'AR SALES'!$L$2:$L$2501,$L1641,'AR SALES'!$AD$2:$AD$2501,"OFF"),2)=0,"","STALE")))</f>
        <v/>
      </c>
      <c r="BB1641" s="2">
        <f>IF(OR(""&amp;$F1641="2",""&amp;$F1641="4",""&amp;$F1641="G",""&amp;$F1641="H"),IF($AY1641="YES","",IF($AB1641&lt;&gt;0,"",IF(COUNTIFS('AR SALES'!$L$2:$L$2501,$L1641,'AR SALES'!$AD$2:$AD$2501,IF(""&amp;$F1641="4","OFF","ON"),'AR SALES'!$AF$2:$AF$2501,"Y")&gt;0,"","NO EXEMPTION"))),"")</f>
        <v/>
      </c>
    </row>
    <row r="1642">
      <c r="AT1642" s="2">
        <f>IF($L1642="","",IFERROR(INDEX('AR SALES'!$H$2:$H$2501,MATCH(""&amp;$L1642,'AR SALES'!$AE$2:$AE$2501,0)),""))</f>
        <v/>
      </c>
      <c r="AU1642" s="2">
        <f>IF($L1642="","",IF($A1642&lt;&gt;"GA","",IF($E1642="FULTON",IF(ISNUMBER(SEARCH("COLLEGE PARK",$AT1642)),"FULTON (COLLEGE PARK)",IF(ISNUMBER(SEARCH("HAPEVILLE",$AT1642)),"FULTON (HAPEVILLE)",IF(ISNUMBER(SEARCH("EAST POINT",$AT1642)),"FULTON (EAST POINT)",IF(ISNUMBER(SEARCH("ATLANTA",$AT1642)),"FULTON (ATL LIMITS)","FULTON")))),IF($E1642="DEKALB",IF(ISNUMBER(SEARCH("ATLANTA",$AT1642)),"DEKALB (ATL LIMITS)","DEKALB"),IF(AND($E1642="CLAYTON",ISNUMBER(SEARCH("COLLEGE PARK",$AT1642))),"CLAYTON (COLLEGE PARK)",$E1642)))))</f>
        <v/>
      </c>
      <c r="AV1642" s="2">
        <f>IF($L1642="","",IF(""&amp;$F1642="2","DIESEL",IF(OR(""&amp;$F1642="G",""&amp;$F1642="H"),"GAS","")))</f>
        <v/>
      </c>
      <c r="AW1642" s="2">
        <f>IF($AV1642="","",$R1642)</f>
        <v/>
      </c>
      <c r="AX1642" s="2">
        <f>IF($AV1642="","",IF($AB1642=0,$R1642,0))</f>
        <v/>
      </c>
      <c r="AY1642" s="2">
        <f>IF($AV1642="","",IF(AND($Z1642=0,COUNTIF('AR SALES'!$L$2:$L$2501,$L1642)=0),"YES",""))</f>
        <v/>
      </c>
      <c r="AZ1642" s="2">
        <f>IF($AV1642="","",IFERROR(VLOOKUP($AU1642,CODES!$A:$B,2,FALSE),"NO CODE"))</f>
        <v/>
      </c>
      <c r="BA1642" s="2">
        <f>IF(""&amp;$F1642&lt;&gt;"4","",IF($AY1642="YES","",IF(ROUND(SUMIFS($AE$2:$AE$4001,$L$2:$L$4001,$L1642,$F$2:$F$4001,"4")-SUMIFS('AR SALES'!$Y$2:$Y$2501,'AR SALES'!$L$2:$L$2501,$L1642,'AR SALES'!$AD$2:$AD$2501,"OFF"),2)=0,"","STALE")))</f>
        <v/>
      </c>
      <c r="BB1642" s="2">
        <f>IF(OR(""&amp;$F1642="2",""&amp;$F1642="4",""&amp;$F1642="G",""&amp;$F1642="H"),IF($AY1642="YES","",IF($AB1642&lt;&gt;0,"",IF(COUNTIFS('AR SALES'!$L$2:$L$2501,$L1642,'AR SALES'!$AD$2:$AD$2501,IF(""&amp;$F1642="4","OFF","ON"),'AR SALES'!$AF$2:$AF$2501,"Y")&gt;0,"","NO EXEMPTION"))),"")</f>
        <v/>
      </c>
    </row>
    <row r="1643">
      <c r="AT1643" s="2">
        <f>IF($L1643="","",IFERROR(INDEX('AR SALES'!$H$2:$H$2501,MATCH(""&amp;$L1643,'AR SALES'!$AE$2:$AE$2501,0)),""))</f>
        <v/>
      </c>
      <c r="AU1643" s="2">
        <f>IF($L1643="","",IF($A1643&lt;&gt;"GA","",IF($E1643="FULTON",IF(ISNUMBER(SEARCH("COLLEGE PARK",$AT1643)),"FULTON (COLLEGE PARK)",IF(ISNUMBER(SEARCH("HAPEVILLE",$AT1643)),"FULTON (HAPEVILLE)",IF(ISNUMBER(SEARCH("EAST POINT",$AT1643)),"FULTON (EAST POINT)",IF(ISNUMBER(SEARCH("ATLANTA",$AT1643)),"FULTON (ATL LIMITS)","FULTON")))),IF($E1643="DEKALB",IF(ISNUMBER(SEARCH("ATLANTA",$AT1643)),"DEKALB (ATL LIMITS)","DEKALB"),IF(AND($E1643="CLAYTON",ISNUMBER(SEARCH("COLLEGE PARK",$AT1643))),"CLAYTON (COLLEGE PARK)",$E1643)))))</f>
        <v/>
      </c>
      <c r="AV1643" s="2">
        <f>IF($L1643="","",IF(""&amp;$F1643="2","DIESEL",IF(OR(""&amp;$F1643="G",""&amp;$F1643="H"),"GAS","")))</f>
        <v/>
      </c>
      <c r="AW1643" s="2">
        <f>IF($AV1643="","",$R1643)</f>
        <v/>
      </c>
      <c r="AX1643" s="2">
        <f>IF($AV1643="","",IF($AB1643=0,$R1643,0))</f>
        <v/>
      </c>
      <c r="AY1643" s="2">
        <f>IF($AV1643="","",IF(AND($Z1643=0,COUNTIF('AR SALES'!$L$2:$L$2501,$L1643)=0),"YES",""))</f>
        <v/>
      </c>
      <c r="AZ1643" s="2">
        <f>IF($AV1643="","",IFERROR(VLOOKUP($AU1643,CODES!$A:$B,2,FALSE),"NO CODE"))</f>
        <v/>
      </c>
      <c r="BA1643" s="2">
        <f>IF(""&amp;$F1643&lt;&gt;"4","",IF($AY1643="YES","",IF(ROUND(SUMIFS($AE$2:$AE$4001,$L$2:$L$4001,$L1643,$F$2:$F$4001,"4")-SUMIFS('AR SALES'!$Y$2:$Y$2501,'AR SALES'!$L$2:$L$2501,$L1643,'AR SALES'!$AD$2:$AD$2501,"OFF"),2)=0,"","STALE")))</f>
        <v/>
      </c>
      <c r="BB1643" s="2">
        <f>IF(OR(""&amp;$F1643="2",""&amp;$F1643="4",""&amp;$F1643="G",""&amp;$F1643="H"),IF($AY1643="YES","",IF($AB1643&lt;&gt;0,"",IF(COUNTIFS('AR SALES'!$L$2:$L$2501,$L1643,'AR SALES'!$AD$2:$AD$2501,IF(""&amp;$F1643="4","OFF","ON"),'AR SALES'!$AF$2:$AF$2501,"Y")&gt;0,"","NO EXEMPTION"))),"")</f>
        <v/>
      </c>
    </row>
    <row r="1644">
      <c r="AT1644" s="2">
        <f>IF($L1644="","",IFERROR(INDEX('AR SALES'!$H$2:$H$2501,MATCH(""&amp;$L1644,'AR SALES'!$AE$2:$AE$2501,0)),""))</f>
        <v/>
      </c>
      <c r="AU1644" s="2">
        <f>IF($L1644="","",IF($A1644&lt;&gt;"GA","",IF($E1644="FULTON",IF(ISNUMBER(SEARCH("COLLEGE PARK",$AT1644)),"FULTON (COLLEGE PARK)",IF(ISNUMBER(SEARCH("HAPEVILLE",$AT1644)),"FULTON (HAPEVILLE)",IF(ISNUMBER(SEARCH("EAST POINT",$AT1644)),"FULTON (EAST POINT)",IF(ISNUMBER(SEARCH("ATLANTA",$AT1644)),"FULTON (ATL LIMITS)","FULTON")))),IF($E1644="DEKALB",IF(ISNUMBER(SEARCH("ATLANTA",$AT1644)),"DEKALB (ATL LIMITS)","DEKALB"),IF(AND($E1644="CLAYTON",ISNUMBER(SEARCH("COLLEGE PARK",$AT1644))),"CLAYTON (COLLEGE PARK)",$E1644)))))</f>
        <v/>
      </c>
      <c r="AV1644" s="2">
        <f>IF($L1644="","",IF(""&amp;$F1644="2","DIESEL",IF(OR(""&amp;$F1644="G",""&amp;$F1644="H"),"GAS","")))</f>
        <v/>
      </c>
      <c r="AW1644" s="2">
        <f>IF($AV1644="","",$R1644)</f>
        <v/>
      </c>
      <c r="AX1644" s="2">
        <f>IF($AV1644="","",IF($AB1644=0,$R1644,0))</f>
        <v/>
      </c>
      <c r="AY1644" s="2">
        <f>IF($AV1644="","",IF(AND($Z1644=0,COUNTIF('AR SALES'!$L$2:$L$2501,$L1644)=0),"YES",""))</f>
        <v/>
      </c>
      <c r="AZ1644" s="2">
        <f>IF($AV1644="","",IFERROR(VLOOKUP($AU1644,CODES!$A:$B,2,FALSE),"NO CODE"))</f>
        <v/>
      </c>
      <c r="BA1644" s="2">
        <f>IF(""&amp;$F1644&lt;&gt;"4","",IF($AY1644="YES","",IF(ROUND(SUMIFS($AE$2:$AE$4001,$L$2:$L$4001,$L1644,$F$2:$F$4001,"4")-SUMIFS('AR SALES'!$Y$2:$Y$2501,'AR SALES'!$L$2:$L$2501,$L1644,'AR SALES'!$AD$2:$AD$2501,"OFF"),2)=0,"","STALE")))</f>
        <v/>
      </c>
      <c r="BB1644" s="2">
        <f>IF(OR(""&amp;$F1644="2",""&amp;$F1644="4",""&amp;$F1644="G",""&amp;$F1644="H"),IF($AY1644="YES","",IF($AB1644&lt;&gt;0,"",IF(COUNTIFS('AR SALES'!$L$2:$L$2501,$L1644,'AR SALES'!$AD$2:$AD$2501,IF(""&amp;$F1644="4","OFF","ON"),'AR SALES'!$AF$2:$AF$2501,"Y")&gt;0,"","NO EXEMPTION"))),"")</f>
        <v/>
      </c>
    </row>
    <row r="1645">
      <c r="AT1645" s="2">
        <f>IF($L1645="","",IFERROR(INDEX('AR SALES'!$H$2:$H$2501,MATCH(""&amp;$L1645,'AR SALES'!$AE$2:$AE$2501,0)),""))</f>
        <v/>
      </c>
      <c r="AU1645" s="2">
        <f>IF($L1645="","",IF($A1645&lt;&gt;"GA","",IF($E1645="FULTON",IF(ISNUMBER(SEARCH("COLLEGE PARK",$AT1645)),"FULTON (COLLEGE PARK)",IF(ISNUMBER(SEARCH("HAPEVILLE",$AT1645)),"FULTON (HAPEVILLE)",IF(ISNUMBER(SEARCH("EAST POINT",$AT1645)),"FULTON (EAST POINT)",IF(ISNUMBER(SEARCH("ATLANTA",$AT1645)),"FULTON (ATL LIMITS)","FULTON")))),IF($E1645="DEKALB",IF(ISNUMBER(SEARCH("ATLANTA",$AT1645)),"DEKALB (ATL LIMITS)","DEKALB"),IF(AND($E1645="CLAYTON",ISNUMBER(SEARCH("COLLEGE PARK",$AT1645))),"CLAYTON (COLLEGE PARK)",$E1645)))))</f>
        <v/>
      </c>
      <c r="AV1645" s="2">
        <f>IF($L1645="","",IF(""&amp;$F1645="2","DIESEL",IF(OR(""&amp;$F1645="G",""&amp;$F1645="H"),"GAS","")))</f>
        <v/>
      </c>
      <c r="AW1645" s="2">
        <f>IF($AV1645="","",$R1645)</f>
        <v/>
      </c>
      <c r="AX1645" s="2">
        <f>IF($AV1645="","",IF($AB1645=0,$R1645,0))</f>
        <v/>
      </c>
      <c r="AY1645" s="2">
        <f>IF($AV1645="","",IF(AND($Z1645=0,COUNTIF('AR SALES'!$L$2:$L$2501,$L1645)=0),"YES",""))</f>
        <v/>
      </c>
      <c r="AZ1645" s="2">
        <f>IF($AV1645="","",IFERROR(VLOOKUP($AU1645,CODES!$A:$B,2,FALSE),"NO CODE"))</f>
        <v/>
      </c>
      <c r="BA1645" s="2">
        <f>IF(""&amp;$F1645&lt;&gt;"4","",IF($AY1645="YES","",IF(ROUND(SUMIFS($AE$2:$AE$4001,$L$2:$L$4001,$L1645,$F$2:$F$4001,"4")-SUMIFS('AR SALES'!$Y$2:$Y$2501,'AR SALES'!$L$2:$L$2501,$L1645,'AR SALES'!$AD$2:$AD$2501,"OFF"),2)=0,"","STALE")))</f>
        <v/>
      </c>
      <c r="BB1645" s="2">
        <f>IF(OR(""&amp;$F1645="2",""&amp;$F1645="4",""&amp;$F1645="G",""&amp;$F1645="H"),IF($AY1645="YES","",IF($AB1645&lt;&gt;0,"",IF(COUNTIFS('AR SALES'!$L$2:$L$2501,$L1645,'AR SALES'!$AD$2:$AD$2501,IF(""&amp;$F1645="4","OFF","ON"),'AR SALES'!$AF$2:$AF$2501,"Y")&gt;0,"","NO EXEMPTION"))),"")</f>
        <v/>
      </c>
    </row>
    <row r="1646">
      <c r="AT1646" s="2">
        <f>IF($L1646="","",IFERROR(INDEX('AR SALES'!$H$2:$H$2501,MATCH(""&amp;$L1646,'AR SALES'!$AE$2:$AE$2501,0)),""))</f>
        <v/>
      </c>
      <c r="AU1646" s="2">
        <f>IF($L1646="","",IF($A1646&lt;&gt;"GA","",IF($E1646="FULTON",IF(ISNUMBER(SEARCH("COLLEGE PARK",$AT1646)),"FULTON (COLLEGE PARK)",IF(ISNUMBER(SEARCH("HAPEVILLE",$AT1646)),"FULTON (HAPEVILLE)",IF(ISNUMBER(SEARCH("EAST POINT",$AT1646)),"FULTON (EAST POINT)",IF(ISNUMBER(SEARCH("ATLANTA",$AT1646)),"FULTON (ATL LIMITS)","FULTON")))),IF($E1646="DEKALB",IF(ISNUMBER(SEARCH("ATLANTA",$AT1646)),"DEKALB (ATL LIMITS)","DEKALB"),IF(AND($E1646="CLAYTON",ISNUMBER(SEARCH("COLLEGE PARK",$AT1646))),"CLAYTON (COLLEGE PARK)",$E1646)))))</f>
        <v/>
      </c>
      <c r="AV1646" s="2">
        <f>IF($L1646="","",IF(""&amp;$F1646="2","DIESEL",IF(OR(""&amp;$F1646="G",""&amp;$F1646="H"),"GAS","")))</f>
        <v/>
      </c>
      <c r="AW1646" s="2">
        <f>IF($AV1646="","",$R1646)</f>
        <v/>
      </c>
      <c r="AX1646" s="2">
        <f>IF($AV1646="","",IF($AB1646=0,$R1646,0))</f>
        <v/>
      </c>
      <c r="AY1646" s="2">
        <f>IF($AV1646="","",IF(AND($Z1646=0,COUNTIF('AR SALES'!$L$2:$L$2501,$L1646)=0),"YES",""))</f>
        <v/>
      </c>
      <c r="AZ1646" s="2">
        <f>IF($AV1646="","",IFERROR(VLOOKUP($AU1646,CODES!$A:$B,2,FALSE),"NO CODE"))</f>
        <v/>
      </c>
      <c r="BA1646" s="2">
        <f>IF(""&amp;$F1646&lt;&gt;"4","",IF($AY1646="YES","",IF(ROUND(SUMIFS($AE$2:$AE$4001,$L$2:$L$4001,$L1646,$F$2:$F$4001,"4")-SUMIFS('AR SALES'!$Y$2:$Y$2501,'AR SALES'!$L$2:$L$2501,$L1646,'AR SALES'!$AD$2:$AD$2501,"OFF"),2)=0,"","STALE")))</f>
        <v/>
      </c>
      <c r="BB1646" s="2">
        <f>IF(OR(""&amp;$F1646="2",""&amp;$F1646="4",""&amp;$F1646="G",""&amp;$F1646="H"),IF($AY1646="YES","",IF($AB1646&lt;&gt;0,"",IF(COUNTIFS('AR SALES'!$L$2:$L$2501,$L1646,'AR SALES'!$AD$2:$AD$2501,IF(""&amp;$F1646="4","OFF","ON"),'AR SALES'!$AF$2:$AF$2501,"Y")&gt;0,"","NO EXEMPTION"))),"")</f>
        <v/>
      </c>
    </row>
    <row r="1647">
      <c r="AT1647" s="2">
        <f>IF($L1647="","",IFERROR(INDEX('AR SALES'!$H$2:$H$2501,MATCH(""&amp;$L1647,'AR SALES'!$AE$2:$AE$2501,0)),""))</f>
        <v/>
      </c>
      <c r="AU1647" s="2">
        <f>IF($L1647="","",IF($A1647&lt;&gt;"GA","",IF($E1647="FULTON",IF(ISNUMBER(SEARCH("COLLEGE PARK",$AT1647)),"FULTON (COLLEGE PARK)",IF(ISNUMBER(SEARCH("HAPEVILLE",$AT1647)),"FULTON (HAPEVILLE)",IF(ISNUMBER(SEARCH("EAST POINT",$AT1647)),"FULTON (EAST POINT)",IF(ISNUMBER(SEARCH("ATLANTA",$AT1647)),"FULTON (ATL LIMITS)","FULTON")))),IF($E1647="DEKALB",IF(ISNUMBER(SEARCH("ATLANTA",$AT1647)),"DEKALB (ATL LIMITS)","DEKALB"),IF(AND($E1647="CLAYTON",ISNUMBER(SEARCH("COLLEGE PARK",$AT1647))),"CLAYTON (COLLEGE PARK)",$E1647)))))</f>
        <v/>
      </c>
      <c r="AV1647" s="2">
        <f>IF($L1647="","",IF(""&amp;$F1647="2","DIESEL",IF(OR(""&amp;$F1647="G",""&amp;$F1647="H"),"GAS","")))</f>
        <v/>
      </c>
      <c r="AW1647" s="2">
        <f>IF($AV1647="","",$R1647)</f>
        <v/>
      </c>
      <c r="AX1647" s="2">
        <f>IF($AV1647="","",IF($AB1647=0,$R1647,0))</f>
        <v/>
      </c>
      <c r="AY1647" s="2">
        <f>IF($AV1647="","",IF(AND($Z1647=0,COUNTIF('AR SALES'!$L$2:$L$2501,$L1647)=0),"YES",""))</f>
        <v/>
      </c>
      <c r="AZ1647" s="2">
        <f>IF($AV1647="","",IFERROR(VLOOKUP($AU1647,CODES!$A:$B,2,FALSE),"NO CODE"))</f>
        <v/>
      </c>
      <c r="BA1647" s="2">
        <f>IF(""&amp;$F1647&lt;&gt;"4","",IF($AY1647="YES","",IF(ROUND(SUMIFS($AE$2:$AE$4001,$L$2:$L$4001,$L1647,$F$2:$F$4001,"4")-SUMIFS('AR SALES'!$Y$2:$Y$2501,'AR SALES'!$L$2:$L$2501,$L1647,'AR SALES'!$AD$2:$AD$2501,"OFF"),2)=0,"","STALE")))</f>
        <v/>
      </c>
      <c r="BB1647" s="2">
        <f>IF(OR(""&amp;$F1647="2",""&amp;$F1647="4",""&amp;$F1647="G",""&amp;$F1647="H"),IF($AY1647="YES","",IF($AB1647&lt;&gt;0,"",IF(COUNTIFS('AR SALES'!$L$2:$L$2501,$L1647,'AR SALES'!$AD$2:$AD$2501,IF(""&amp;$F1647="4","OFF","ON"),'AR SALES'!$AF$2:$AF$2501,"Y")&gt;0,"","NO EXEMPTION"))),"")</f>
        <v/>
      </c>
    </row>
    <row r="1648">
      <c r="AT1648" s="2">
        <f>IF($L1648="","",IFERROR(INDEX('AR SALES'!$H$2:$H$2501,MATCH(""&amp;$L1648,'AR SALES'!$AE$2:$AE$2501,0)),""))</f>
        <v/>
      </c>
      <c r="AU1648" s="2">
        <f>IF($L1648="","",IF($A1648&lt;&gt;"GA","",IF($E1648="FULTON",IF(ISNUMBER(SEARCH("COLLEGE PARK",$AT1648)),"FULTON (COLLEGE PARK)",IF(ISNUMBER(SEARCH("HAPEVILLE",$AT1648)),"FULTON (HAPEVILLE)",IF(ISNUMBER(SEARCH("EAST POINT",$AT1648)),"FULTON (EAST POINT)",IF(ISNUMBER(SEARCH("ATLANTA",$AT1648)),"FULTON (ATL LIMITS)","FULTON")))),IF($E1648="DEKALB",IF(ISNUMBER(SEARCH("ATLANTA",$AT1648)),"DEKALB (ATL LIMITS)","DEKALB"),IF(AND($E1648="CLAYTON",ISNUMBER(SEARCH("COLLEGE PARK",$AT1648))),"CLAYTON (COLLEGE PARK)",$E1648)))))</f>
        <v/>
      </c>
      <c r="AV1648" s="2">
        <f>IF($L1648="","",IF(""&amp;$F1648="2","DIESEL",IF(OR(""&amp;$F1648="G",""&amp;$F1648="H"),"GAS","")))</f>
        <v/>
      </c>
      <c r="AW1648" s="2">
        <f>IF($AV1648="","",$R1648)</f>
        <v/>
      </c>
      <c r="AX1648" s="2">
        <f>IF($AV1648="","",IF($AB1648=0,$R1648,0))</f>
        <v/>
      </c>
      <c r="AY1648" s="2">
        <f>IF($AV1648="","",IF(AND($Z1648=0,COUNTIF('AR SALES'!$L$2:$L$2501,$L1648)=0),"YES",""))</f>
        <v/>
      </c>
      <c r="AZ1648" s="2">
        <f>IF($AV1648="","",IFERROR(VLOOKUP($AU1648,CODES!$A:$B,2,FALSE),"NO CODE"))</f>
        <v/>
      </c>
      <c r="BA1648" s="2">
        <f>IF(""&amp;$F1648&lt;&gt;"4","",IF($AY1648="YES","",IF(ROUND(SUMIFS($AE$2:$AE$4001,$L$2:$L$4001,$L1648,$F$2:$F$4001,"4")-SUMIFS('AR SALES'!$Y$2:$Y$2501,'AR SALES'!$L$2:$L$2501,$L1648,'AR SALES'!$AD$2:$AD$2501,"OFF"),2)=0,"","STALE")))</f>
        <v/>
      </c>
      <c r="BB1648" s="2">
        <f>IF(OR(""&amp;$F1648="2",""&amp;$F1648="4",""&amp;$F1648="G",""&amp;$F1648="H"),IF($AY1648="YES","",IF($AB1648&lt;&gt;0,"",IF(COUNTIFS('AR SALES'!$L$2:$L$2501,$L1648,'AR SALES'!$AD$2:$AD$2501,IF(""&amp;$F1648="4","OFF","ON"),'AR SALES'!$AF$2:$AF$2501,"Y")&gt;0,"","NO EXEMPTION"))),"")</f>
        <v/>
      </c>
    </row>
    <row r="1649">
      <c r="AT1649" s="2">
        <f>IF($L1649="","",IFERROR(INDEX('AR SALES'!$H$2:$H$2501,MATCH(""&amp;$L1649,'AR SALES'!$AE$2:$AE$2501,0)),""))</f>
        <v/>
      </c>
      <c r="AU1649" s="2">
        <f>IF($L1649="","",IF($A1649&lt;&gt;"GA","",IF($E1649="FULTON",IF(ISNUMBER(SEARCH("COLLEGE PARK",$AT1649)),"FULTON (COLLEGE PARK)",IF(ISNUMBER(SEARCH("HAPEVILLE",$AT1649)),"FULTON (HAPEVILLE)",IF(ISNUMBER(SEARCH("EAST POINT",$AT1649)),"FULTON (EAST POINT)",IF(ISNUMBER(SEARCH("ATLANTA",$AT1649)),"FULTON (ATL LIMITS)","FULTON")))),IF($E1649="DEKALB",IF(ISNUMBER(SEARCH("ATLANTA",$AT1649)),"DEKALB (ATL LIMITS)","DEKALB"),IF(AND($E1649="CLAYTON",ISNUMBER(SEARCH("COLLEGE PARK",$AT1649))),"CLAYTON (COLLEGE PARK)",$E1649)))))</f>
        <v/>
      </c>
      <c r="AV1649" s="2">
        <f>IF($L1649="","",IF(""&amp;$F1649="2","DIESEL",IF(OR(""&amp;$F1649="G",""&amp;$F1649="H"),"GAS","")))</f>
        <v/>
      </c>
      <c r="AW1649" s="2">
        <f>IF($AV1649="","",$R1649)</f>
        <v/>
      </c>
      <c r="AX1649" s="2">
        <f>IF($AV1649="","",IF($AB1649=0,$R1649,0))</f>
        <v/>
      </c>
      <c r="AY1649" s="2">
        <f>IF($AV1649="","",IF(AND($Z1649=0,COUNTIF('AR SALES'!$L$2:$L$2501,$L1649)=0),"YES",""))</f>
        <v/>
      </c>
      <c r="AZ1649" s="2">
        <f>IF($AV1649="","",IFERROR(VLOOKUP($AU1649,CODES!$A:$B,2,FALSE),"NO CODE"))</f>
        <v/>
      </c>
      <c r="BA1649" s="2">
        <f>IF(""&amp;$F1649&lt;&gt;"4","",IF($AY1649="YES","",IF(ROUND(SUMIFS($AE$2:$AE$4001,$L$2:$L$4001,$L1649,$F$2:$F$4001,"4")-SUMIFS('AR SALES'!$Y$2:$Y$2501,'AR SALES'!$L$2:$L$2501,$L1649,'AR SALES'!$AD$2:$AD$2501,"OFF"),2)=0,"","STALE")))</f>
        <v/>
      </c>
      <c r="BB1649" s="2">
        <f>IF(OR(""&amp;$F1649="2",""&amp;$F1649="4",""&amp;$F1649="G",""&amp;$F1649="H"),IF($AY1649="YES","",IF($AB1649&lt;&gt;0,"",IF(COUNTIFS('AR SALES'!$L$2:$L$2501,$L1649,'AR SALES'!$AD$2:$AD$2501,IF(""&amp;$F1649="4","OFF","ON"),'AR SALES'!$AF$2:$AF$2501,"Y")&gt;0,"","NO EXEMPTION"))),"")</f>
        <v/>
      </c>
    </row>
    <row r="1650">
      <c r="AT1650" s="2">
        <f>IF($L1650="","",IFERROR(INDEX('AR SALES'!$H$2:$H$2501,MATCH(""&amp;$L1650,'AR SALES'!$AE$2:$AE$2501,0)),""))</f>
        <v/>
      </c>
      <c r="AU1650" s="2">
        <f>IF($L1650="","",IF($A1650&lt;&gt;"GA","",IF($E1650="FULTON",IF(ISNUMBER(SEARCH("COLLEGE PARK",$AT1650)),"FULTON (COLLEGE PARK)",IF(ISNUMBER(SEARCH("HAPEVILLE",$AT1650)),"FULTON (HAPEVILLE)",IF(ISNUMBER(SEARCH("EAST POINT",$AT1650)),"FULTON (EAST POINT)",IF(ISNUMBER(SEARCH("ATLANTA",$AT1650)),"FULTON (ATL LIMITS)","FULTON")))),IF($E1650="DEKALB",IF(ISNUMBER(SEARCH("ATLANTA",$AT1650)),"DEKALB (ATL LIMITS)","DEKALB"),IF(AND($E1650="CLAYTON",ISNUMBER(SEARCH("COLLEGE PARK",$AT1650))),"CLAYTON (COLLEGE PARK)",$E1650)))))</f>
        <v/>
      </c>
      <c r="AV1650" s="2">
        <f>IF($L1650="","",IF(""&amp;$F1650="2","DIESEL",IF(OR(""&amp;$F1650="G",""&amp;$F1650="H"),"GAS","")))</f>
        <v/>
      </c>
      <c r="AW1650" s="2">
        <f>IF($AV1650="","",$R1650)</f>
        <v/>
      </c>
      <c r="AX1650" s="2">
        <f>IF($AV1650="","",IF($AB1650=0,$R1650,0))</f>
        <v/>
      </c>
      <c r="AY1650" s="2">
        <f>IF($AV1650="","",IF(AND($Z1650=0,COUNTIF('AR SALES'!$L$2:$L$2501,$L1650)=0),"YES",""))</f>
        <v/>
      </c>
      <c r="AZ1650" s="2">
        <f>IF($AV1650="","",IFERROR(VLOOKUP($AU1650,CODES!$A:$B,2,FALSE),"NO CODE"))</f>
        <v/>
      </c>
      <c r="BA1650" s="2">
        <f>IF(""&amp;$F1650&lt;&gt;"4","",IF($AY1650="YES","",IF(ROUND(SUMIFS($AE$2:$AE$4001,$L$2:$L$4001,$L1650,$F$2:$F$4001,"4")-SUMIFS('AR SALES'!$Y$2:$Y$2501,'AR SALES'!$L$2:$L$2501,$L1650,'AR SALES'!$AD$2:$AD$2501,"OFF"),2)=0,"","STALE")))</f>
        <v/>
      </c>
      <c r="BB1650" s="2">
        <f>IF(OR(""&amp;$F1650="2",""&amp;$F1650="4",""&amp;$F1650="G",""&amp;$F1650="H"),IF($AY1650="YES","",IF($AB1650&lt;&gt;0,"",IF(COUNTIFS('AR SALES'!$L$2:$L$2501,$L1650,'AR SALES'!$AD$2:$AD$2501,IF(""&amp;$F1650="4","OFF","ON"),'AR SALES'!$AF$2:$AF$2501,"Y")&gt;0,"","NO EXEMPTION"))),"")</f>
        <v/>
      </c>
    </row>
    <row r="1651">
      <c r="AT1651" s="2">
        <f>IF($L1651="","",IFERROR(INDEX('AR SALES'!$H$2:$H$2501,MATCH(""&amp;$L1651,'AR SALES'!$AE$2:$AE$2501,0)),""))</f>
        <v/>
      </c>
      <c r="AU1651" s="2">
        <f>IF($L1651="","",IF($A1651&lt;&gt;"GA","",IF($E1651="FULTON",IF(ISNUMBER(SEARCH("COLLEGE PARK",$AT1651)),"FULTON (COLLEGE PARK)",IF(ISNUMBER(SEARCH("HAPEVILLE",$AT1651)),"FULTON (HAPEVILLE)",IF(ISNUMBER(SEARCH("EAST POINT",$AT1651)),"FULTON (EAST POINT)",IF(ISNUMBER(SEARCH("ATLANTA",$AT1651)),"FULTON (ATL LIMITS)","FULTON")))),IF($E1651="DEKALB",IF(ISNUMBER(SEARCH("ATLANTA",$AT1651)),"DEKALB (ATL LIMITS)","DEKALB"),IF(AND($E1651="CLAYTON",ISNUMBER(SEARCH("COLLEGE PARK",$AT1651))),"CLAYTON (COLLEGE PARK)",$E1651)))))</f>
        <v/>
      </c>
      <c r="AV1651" s="2">
        <f>IF($L1651="","",IF(""&amp;$F1651="2","DIESEL",IF(OR(""&amp;$F1651="G",""&amp;$F1651="H"),"GAS","")))</f>
        <v/>
      </c>
      <c r="AW1651" s="2">
        <f>IF($AV1651="","",$R1651)</f>
        <v/>
      </c>
      <c r="AX1651" s="2">
        <f>IF($AV1651="","",IF($AB1651=0,$R1651,0))</f>
        <v/>
      </c>
      <c r="AY1651" s="2">
        <f>IF($AV1651="","",IF(AND($Z1651=0,COUNTIF('AR SALES'!$L$2:$L$2501,$L1651)=0),"YES",""))</f>
        <v/>
      </c>
      <c r="AZ1651" s="2">
        <f>IF($AV1651="","",IFERROR(VLOOKUP($AU1651,CODES!$A:$B,2,FALSE),"NO CODE"))</f>
        <v/>
      </c>
      <c r="BA1651" s="2">
        <f>IF(""&amp;$F1651&lt;&gt;"4","",IF($AY1651="YES","",IF(ROUND(SUMIFS($AE$2:$AE$4001,$L$2:$L$4001,$L1651,$F$2:$F$4001,"4")-SUMIFS('AR SALES'!$Y$2:$Y$2501,'AR SALES'!$L$2:$L$2501,$L1651,'AR SALES'!$AD$2:$AD$2501,"OFF"),2)=0,"","STALE")))</f>
        <v/>
      </c>
      <c r="BB1651" s="2">
        <f>IF(OR(""&amp;$F1651="2",""&amp;$F1651="4",""&amp;$F1651="G",""&amp;$F1651="H"),IF($AY1651="YES","",IF($AB1651&lt;&gt;0,"",IF(COUNTIFS('AR SALES'!$L$2:$L$2501,$L1651,'AR SALES'!$AD$2:$AD$2501,IF(""&amp;$F1651="4","OFF","ON"),'AR SALES'!$AF$2:$AF$2501,"Y")&gt;0,"","NO EXEMPTION"))),"")</f>
        <v/>
      </c>
    </row>
    <row r="1652">
      <c r="AT1652" s="2">
        <f>IF($L1652="","",IFERROR(INDEX('AR SALES'!$H$2:$H$2501,MATCH(""&amp;$L1652,'AR SALES'!$AE$2:$AE$2501,0)),""))</f>
        <v/>
      </c>
      <c r="AU1652" s="2">
        <f>IF($L1652="","",IF($A1652&lt;&gt;"GA","",IF($E1652="FULTON",IF(ISNUMBER(SEARCH("COLLEGE PARK",$AT1652)),"FULTON (COLLEGE PARK)",IF(ISNUMBER(SEARCH("HAPEVILLE",$AT1652)),"FULTON (HAPEVILLE)",IF(ISNUMBER(SEARCH("EAST POINT",$AT1652)),"FULTON (EAST POINT)",IF(ISNUMBER(SEARCH("ATLANTA",$AT1652)),"FULTON (ATL LIMITS)","FULTON")))),IF($E1652="DEKALB",IF(ISNUMBER(SEARCH("ATLANTA",$AT1652)),"DEKALB (ATL LIMITS)","DEKALB"),IF(AND($E1652="CLAYTON",ISNUMBER(SEARCH("COLLEGE PARK",$AT1652))),"CLAYTON (COLLEGE PARK)",$E1652)))))</f>
        <v/>
      </c>
      <c r="AV1652" s="2">
        <f>IF($L1652="","",IF(""&amp;$F1652="2","DIESEL",IF(OR(""&amp;$F1652="G",""&amp;$F1652="H"),"GAS","")))</f>
        <v/>
      </c>
      <c r="AW1652" s="2">
        <f>IF($AV1652="","",$R1652)</f>
        <v/>
      </c>
      <c r="AX1652" s="2">
        <f>IF($AV1652="","",IF($AB1652=0,$R1652,0))</f>
        <v/>
      </c>
      <c r="AY1652" s="2">
        <f>IF($AV1652="","",IF(AND($Z1652=0,COUNTIF('AR SALES'!$L$2:$L$2501,$L1652)=0),"YES",""))</f>
        <v/>
      </c>
      <c r="AZ1652" s="2">
        <f>IF($AV1652="","",IFERROR(VLOOKUP($AU1652,CODES!$A:$B,2,FALSE),"NO CODE"))</f>
        <v/>
      </c>
      <c r="BA1652" s="2">
        <f>IF(""&amp;$F1652&lt;&gt;"4","",IF($AY1652="YES","",IF(ROUND(SUMIFS($AE$2:$AE$4001,$L$2:$L$4001,$L1652,$F$2:$F$4001,"4")-SUMIFS('AR SALES'!$Y$2:$Y$2501,'AR SALES'!$L$2:$L$2501,$L1652,'AR SALES'!$AD$2:$AD$2501,"OFF"),2)=0,"","STALE")))</f>
        <v/>
      </c>
      <c r="BB1652" s="2">
        <f>IF(OR(""&amp;$F1652="2",""&amp;$F1652="4",""&amp;$F1652="G",""&amp;$F1652="H"),IF($AY1652="YES","",IF($AB1652&lt;&gt;0,"",IF(COUNTIFS('AR SALES'!$L$2:$L$2501,$L1652,'AR SALES'!$AD$2:$AD$2501,IF(""&amp;$F1652="4","OFF","ON"),'AR SALES'!$AF$2:$AF$2501,"Y")&gt;0,"","NO EXEMPTION"))),"")</f>
        <v/>
      </c>
    </row>
    <row r="1653">
      <c r="AT1653" s="2">
        <f>IF($L1653="","",IFERROR(INDEX('AR SALES'!$H$2:$H$2501,MATCH(""&amp;$L1653,'AR SALES'!$AE$2:$AE$2501,0)),""))</f>
        <v/>
      </c>
      <c r="AU1653" s="2">
        <f>IF($L1653="","",IF($A1653&lt;&gt;"GA","",IF($E1653="FULTON",IF(ISNUMBER(SEARCH("COLLEGE PARK",$AT1653)),"FULTON (COLLEGE PARK)",IF(ISNUMBER(SEARCH("HAPEVILLE",$AT1653)),"FULTON (HAPEVILLE)",IF(ISNUMBER(SEARCH("EAST POINT",$AT1653)),"FULTON (EAST POINT)",IF(ISNUMBER(SEARCH("ATLANTA",$AT1653)),"FULTON (ATL LIMITS)","FULTON")))),IF($E1653="DEKALB",IF(ISNUMBER(SEARCH("ATLANTA",$AT1653)),"DEKALB (ATL LIMITS)","DEKALB"),IF(AND($E1653="CLAYTON",ISNUMBER(SEARCH("COLLEGE PARK",$AT1653))),"CLAYTON (COLLEGE PARK)",$E1653)))))</f>
        <v/>
      </c>
      <c r="AV1653" s="2">
        <f>IF($L1653="","",IF(""&amp;$F1653="2","DIESEL",IF(OR(""&amp;$F1653="G",""&amp;$F1653="H"),"GAS","")))</f>
        <v/>
      </c>
      <c r="AW1653" s="2">
        <f>IF($AV1653="","",$R1653)</f>
        <v/>
      </c>
      <c r="AX1653" s="2">
        <f>IF($AV1653="","",IF($AB1653=0,$R1653,0))</f>
        <v/>
      </c>
      <c r="AY1653" s="2">
        <f>IF($AV1653="","",IF(AND($Z1653=0,COUNTIF('AR SALES'!$L$2:$L$2501,$L1653)=0),"YES",""))</f>
        <v/>
      </c>
      <c r="AZ1653" s="2">
        <f>IF($AV1653="","",IFERROR(VLOOKUP($AU1653,CODES!$A:$B,2,FALSE),"NO CODE"))</f>
        <v/>
      </c>
      <c r="BA1653" s="2">
        <f>IF(""&amp;$F1653&lt;&gt;"4","",IF($AY1653="YES","",IF(ROUND(SUMIFS($AE$2:$AE$4001,$L$2:$L$4001,$L1653,$F$2:$F$4001,"4")-SUMIFS('AR SALES'!$Y$2:$Y$2501,'AR SALES'!$L$2:$L$2501,$L1653,'AR SALES'!$AD$2:$AD$2501,"OFF"),2)=0,"","STALE")))</f>
        <v/>
      </c>
      <c r="BB1653" s="2">
        <f>IF(OR(""&amp;$F1653="2",""&amp;$F1653="4",""&amp;$F1653="G",""&amp;$F1653="H"),IF($AY1653="YES","",IF($AB1653&lt;&gt;0,"",IF(COUNTIFS('AR SALES'!$L$2:$L$2501,$L1653,'AR SALES'!$AD$2:$AD$2501,IF(""&amp;$F1653="4","OFF","ON"),'AR SALES'!$AF$2:$AF$2501,"Y")&gt;0,"","NO EXEMPTION"))),"")</f>
        <v/>
      </c>
    </row>
    <row r="1654">
      <c r="AT1654" s="2">
        <f>IF($L1654="","",IFERROR(INDEX('AR SALES'!$H$2:$H$2501,MATCH(""&amp;$L1654,'AR SALES'!$AE$2:$AE$2501,0)),""))</f>
        <v/>
      </c>
      <c r="AU1654" s="2">
        <f>IF($L1654="","",IF($A1654&lt;&gt;"GA","",IF($E1654="FULTON",IF(ISNUMBER(SEARCH("COLLEGE PARK",$AT1654)),"FULTON (COLLEGE PARK)",IF(ISNUMBER(SEARCH("HAPEVILLE",$AT1654)),"FULTON (HAPEVILLE)",IF(ISNUMBER(SEARCH("EAST POINT",$AT1654)),"FULTON (EAST POINT)",IF(ISNUMBER(SEARCH("ATLANTA",$AT1654)),"FULTON (ATL LIMITS)","FULTON")))),IF($E1654="DEKALB",IF(ISNUMBER(SEARCH("ATLANTA",$AT1654)),"DEKALB (ATL LIMITS)","DEKALB"),IF(AND($E1654="CLAYTON",ISNUMBER(SEARCH("COLLEGE PARK",$AT1654))),"CLAYTON (COLLEGE PARK)",$E1654)))))</f>
        <v/>
      </c>
      <c r="AV1654" s="2">
        <f>IF($L1654="","",IF(""&amp;$F1654="2","DIESEL",IF(OR(""&amp;$F1654="G",""&amp;$F1654="H"),"GAS","")))</f>
        <v/>
      </c>
      <c r="AW1654" s="2">
        <f>IF($AV1654="","",$R1654)</f>
        <v/>
      </c>
      <c r="AX1654" s="2">
        <f>IF($AV1654="","",IF($AB1654=0,$R1654,0))</f>
        <v/>
      </c>
      <c r="AY1654" s="2">
        <f>IF($AV1654="","",IF(AND($Z1654=0,COUNTIF('AR SALES'!$L$2:$L$2501,$L1654)=0),"YES",""))</f>
        <v/>
      </c>
      <c r="AZ1654" s="2">
        <f>IF($AV1654="","",IFERROR(VLOOKUP($AU1654,CODES!$A:$B,2,FALSE),"NO CODE"))</f>
        <v/>
      </c>
      <c r="BA1654" s="2">
        <f>IF(""&amp;$F1654&lt;&gt;"4","",IF($AY1654="YES","",IF(ROUND(SUMIFS($AE$2:$AE$4001,$L$2:$L$4001,$L1654,$F$2:$F$4001,"4")-SUMIFS('AR SALES'!$Y$2:$Y$2501,'AR SALES'!$L$2:$L$2501,$L1654,'AR SALES'!$AD$2:$AD$2501,"OFF"),2)=0,"","STALE")))</f>
        <v/>
      </c>
      <c r="BB1654" s="2">
        <f>IF(OR(""&amp;$F1654="2",""&amp;$F1654="4",""&amp;$F1654="G",""&amp;$F1654="H"),IF($AY1654="YES","",IF($AB1654&lt;&gt;0,"",IF(COUNTIFS('AR SALES'!$L$2:$L$2501,$L1654,'AR SALES'!$AD$2:$AD$2501,IF(""&amp;$F1654="4","OFF","ON"),'AR SALES'!$AF$2:$AF$2501,"Y")&gt;0,"","NO EXEMPTION"))),"")</f>
        <v/>
      </c>
    </row>
    <row r="1655">
      <c r="AT1655" s="2">
        <f>IF($L1655="","",IFERROR(INDEX('AR SALES'!$H$2:$H$2501,MATCH(""&amp;$L1655,'AR SALES'!$AE$2:$AE$2501,0)),""))</f>
        <v/>
      </c>
      <c r="AU1655" s="2">
        <f>IF($L1655="","",IF($A1655&lt;&gt;"GA","",IF($E1655="FULTON",IF(ISNUMBER(SEARCH("COLLEGE PARK",$AT1655)),"FULTON (COLLEGE PARK)",IF(ISNUMBER(SEARCH("HAPEVILLE",$AT1655)),"FULTON (HAPEVILLE)",IF(ISNUMBER(SEARCH("EAST POINT",$AT1655)),"FULTON (EAST POINT)",IF(ISNUMBER(SEARCH("ATLANTA",$AT1655)),"FULTON (ATL LIMITS)","FULTON")))),IF($E1655="DEKALB",IF(ISNUMBER(SEARCH("ATLANTA",$AT1655)),"DEKALB (ATL LIMITS)","DEKALB"),IF(AND($E1655="CLAYTON",ISNUMBER(SEARCH("COLLEGE PARK",$AT1655))),"CLAYTON (COLLEGE PARK)",$E1655)))))</f>
        <v/>
      </c>
      <c r="AV1655" s="2">
        <f>IF($L1655="","",IF(""&amp;$F1655="2","DIESEL",IF(OR(""&amp;$F1655="G",""&amp;$F1655="H"),"GAS","")))</f>
        <v/>
      </c>
      <c r="AW1655" s="2">
        <f>IF($AV1655="","",$R1655)</f>
        <v/>
      </c>
      <c r="AX1655" s="2">
        <f>IF($AV1655="","",IF($AB1655=0,$R1655,0))</f>
        <v/>
      </c>
      <c r="AY1655" s="2">
        <f>IF($AV1655="","",IF(AND($Z1655=0,COUNTIF('AR SALES'!$L$2:$L$2501,$L1655)=0),"YES",""))</f>
        <v/>
      </c>
      <c r="AZ1655" s="2">
        <f>IF($AV1655="","",IFERROR(VLOOKUP($AU1655,CODES!$A:$B,2,FALSE),"NO CODE"))</f>
        <v/>
      </c>
      <c r="BA1655" s="2">
        <f>IF(""&amp;$F1655&lt;&gt;"4","",IF($AY1655="YES","",IF(ROUND(SUMIFS($AE$2:$AE$4001,$L$2:$L$4001,$L1655,$F$2:$F$4001,"4")-SUMIFS('AR SALES'!$Y$2:$Y$2501,'AR SALES'!$L$2:$L$2501,$L1655,'AR SALES'!$AD$2:$AD$2501,"OFF"),2)=0,"","STALE")))</f>
        <v/>
      </c>
      <c r="BB1655" s="2">
        <f>IF(OR(""&amp;$F1655="2",""&amp;$F1655="4",""&amp;$F1655="G",""&amp;$F1655="H"),IF($AY1655="YES","",IF($AB1655&lt;&gt;0,"",IF(COUNTIFS('AR SALES'!$L$2:$L$2501,$L1655,'AR SALES'!$AD$2:$AD$2501,IF(""&amp;$F1655="4","OFF","ON"),'AR SALES'!$AF$2:$AF$2501,"Y")&gt;0,"","NO EXEMPTION"))),"")</f>
        <v/>
      </c>
    </row>
    <row r="1656">
      <c r="AT1656" s="2">
        <f>IF($L1656="","",IFERROR(INDEX('AR SALES'!$H$2:$H$2501,MATCH(""&amp;$L1656,'AR SALES'!$AE$2:$AE$2501,0)),""))</f>
        <v/>
      </c>
      <c r="AU1656" s="2">
        <f>IF($L1656="","",IF($A1656&lt;&gt;"GA","",IF($E1656="FULTON",IF(ISNUMBER(SEARCH("COLLEGE PARK",$AT1656)),"FULTON (COLLEGE PARK)",IF(ISNUMBER(SEARCH("HAPEVILLE",$AT1656)),"FULTON (HAPEVILLE)",IF(ISNUMBER(SEARCH("EAST POINT",$AT1656)),"FULTON (EAST POINT)",IF(ISNUMBER(SEARCH("ATLANTA",$AT1656)),"FULTON (ATL LIMITS)","FULTON")))),IF($E1656="DEKALB",IF(ISNUMBER(SEARCH("ATLANTA",$AT1656)),"DEKALB (ATL LIMITS)","DEKALB"),IF(AND($E1656="CLAYTON",ISNUMBER(SEARCH("COLLEGE PARK",$AT1656))),"CLAYTON (COLLEGE PARK)",$E1656)))))</f>
        <v/>
      </c>
      <c r="AV1656" s="2">
        <f>IF($L1656="","",IF(""&amp;$F1656="2","DIESEL",IF(OR(""&amp;$F1656="G",""&amp;$F1656="H"),"GAS","")))</f>
        <v/>
      </c>
      <c r="AW1656" s="2">
        <f>IF($AV1656="","",$R1656)</f>
        <v/>
      </c>
      <c r="AX1656" s="2">
        <f>IF($AV1656="","",IF($AB1656=0,$R1656,0))</f>
        <v/>
      </c>
      <c r="AY1656" s="2">
        <f>IF($AV1656="","",IF(AND($Z1656=0,COUNTIF('AR SALES'!$L$2:$L$2501,$L1656)=0),"YES",""))</f>
        <v/>
      </c>
      <c r="AZ1656" s="2">
        <f>IF($AV1656="","",IFERROR(VLOOKUP($AU1656,CODES!$A:$B,2,FALSE),"NO CODE"))</f>
        <v/>
      </c>
      <c r="BA1656" s="2">
        <f>IF(""&amp;$F1656&lt;&gt;"4","",IF($AY1656="YES","",IF(ROUND(SUMIFS($AE$2:$AE$4001,$L$2:$L$4001,$L1656,$F$2:$F$4001,"4")-SUMIFS('AR SALES'!$Y$2:$Y$2501,'AR SALES'!$L$2:$L$2501,$L1656,'AR SALES'!$AD$2:$AD$2501,"OFF"),2)=0,"","STALE")))</f>
        <v/>
      </c>
      <c r="BB1656" s="2">
        <f>IF(OR(""&amp;$F1656="2",""&amp;$F1656="4",""&amp;$F1656="G",""&amp;$F1656="H"),IF($AY1656="YES","",IF($AB1656&lt;&gt;0,"",IF(COUNTIFS('AR SALES'!$L$2:$L$2501,$L1656,'AR SALES'!$AD$2:$AD$2501,IF(""&amp;$F1656="4","OFF","ON"),'AR SALES'!$AF$2:$AF$2501,"Y")&gt;0,"","NO EXEMPTION"))),"")</f>
        <v/>
      </c>
    </row>
    <row r="1657">
      <c r="AT1657" s="2">
        <f>IF($L1657="","",IFERROR(INDEX('AR SALES'!$H$2:$H$2501,MATCH(""&amp;$L1657,'AR SALES'!$AE$2:$AE$2501,0)),""))</f>
        <v/>
      </c>
      <c r="AU1657" s="2">
        <f>IF($L1657="","",IF($A1657&lt;&gt;"GA","",IF($E1657="FULTON",IF(ISNUMBER(SEARCH("COLLEGE PARK",$AT1657)),"FULTON (COLLEGE PARK)",IF(ISNUMBER(SEARCH("HAPEVILLE",$AT1657)),"FULTON (HAPEVILLE)",IF(ISNUMBER(SEARCH("EAST POINT",$AT1657)),"FULTON (EAST POINT)",IF(ISNUMBER(SEARCH("ATLANTA",$AT1657)),"FULTON (ATL LIMITS)","FULTON")))),IF($E1657="DEKALB",IF(ISNUMBER(SEARCH("ATLANTA",$AT1657)),"DEKALB (ATL LIMITS)","DEKALB"),IF(AND($E1657="CLAYTON",ISNUMBER(SEARCH("COLLEGE PARK",$AT1657))),"CLAYTON (COLLEGE PARK)",$E1657)))))</f>
        <v/>
      </c>
      <c r="AV1657" s="2">
        <f>IF($L1657="","",IF(""&amp;$F1657="2","DIESEL",IF(OR(""&amp;$F1657="G",""&amp;$F1657="H"),"GAS","")))</f>
        <v/>
      </c>
      <c r="AW1657" s="2">
        <f>IF($AV1657="","",$R1657)</f>
        <v/>
      </c>
      <c r="AX1657" s="2">
        <f>IF($AV1657="","",IF($AB1657=0,$R1657,0))</f>
        <v/>
      </c>
      <c r="AY1657" s="2">
        <f>IF($AV1657="","",IF(AND($Z1657=0,COUNTIF('AR SALES'!$L$2:$L$2501,$L1657)=0),"YES",""))</f>
        <v/>
      </c>
      <c r="AZ1657" s="2">
        <f>IF($AV1657="","",IFERROR(VLOOKUP($AU1657,CODES!$A:$B,2,FALSE),"NO CODE"))</f>
        <v/>
      </c>
      <c r="BA1657" s="2">
        <f>IF(""&amp;$F1657&lt;&gt;"4","",IF($AY1657="YES","",IF(ROUND(SUMIFS($AE$2:$AE$4001,$L$2:$L$4001,$L1657,$F$2:$F$4001,"4")-SUMIFS('AR SALES'!$Y$2:$Y$2501,'AR SALES'!$L$2:$L$2501,$L1657,'AR SALES'!$AD$2:$AD$2501,"OFF"),2)=0,"","STALE")))</f>
        <v/>
      </c>
      <c r="BB1657" s="2">
        <f>IF(OR(""&amp;$F1657="2",""&amp;$F1657="4",""&amp;$F1657="G",""&amp;$F1657="H"),IF($AY1657="YES","",IF($AB1657&lt;&gt;0,"",IF(COUNTIFS('AR SALES'!$L$2:$L$2501,$L1657,'AR SALES'!$AD$2:$AD$2501,IF(""&amp;$F1657="4","OFF","ON"),'AR SALES'!$AF$2:$AF$2501,"Y")&gt;0,"","NO EXEMPTION"))),"")</f>
        <v/>
      </c>
    </row>
    <row r="1658">
      <c r="AT1658" s="2">
        <f>IF($L1658="","",IFERROR(INDEX('AR SALES'!$H$2:$H$2501,MATCH(""&amp;$L1658,'AR SALES'!$AE$2:$AE$2501,0)),""))</f>
        <v/>
      </c>
      <c r="AU1658" s="2">
        <f>IF($L1658="","",IF($A1658&lt;&gt;"GA","",IF($E1658="FULTON",IF(ISNUMBER(SEARCH("COLLEGE PARK",$AT1658)),"FULTON (COLLEGE PARK)",IF(ISNUMBER(SEARCH("HAPEVILLE",$AT1658)),"FULTON (HAPEVILLE)",IF(ISNUMBER(SEARCH("EAST POINT",$AT1658)),"FULTON (EAST POINT)",IF(ISNUMBER(SEARCH("ATLANTA",$AT1658)),"FULTON (ATL LIMITS)","FULTON")))),IF($E1658="DEKALB",IF(ISNUMBER(SEARCH("ATLANTA",$AT1658)),"DEKALB (ATL LIMITS)","DEKALB"),IF(AND($E1658="CLAYTON",ISNUMBER(SEARCH("COLLEGE PARK",$AT1658))),"CLAYTON (COLLEGE PARK)",$E1658)))))</f>
        <v/>
      </c>
      <c r="AV1658" s="2">
        <f>IF($L1658="","",IF(""&amp;$F1658="2","DIESEL",IF(OR(""&amp;$F1658="G",""&amp;$F1658="H"),"GAS","")))</f>
        <v/>
      </c>
      <c r="AW1658" s="2">
        <f>IF($AV1658="","",$R1658)</f>
        <v/>
      </c>
      <c r="AX1658" s="2">
        <f>IF($AV1658="","",IF($AB1658=0,$R1658,0))</f>
        <v/>
      </c>
      <c r="AY1658" s="2">
        <f>IF($AV1658="","",IF(AND($Z1658=0,COUNTIF('AR SALES'!$L$2:$L$2501,$L1658)=0),"YES",""))</f>
        <v/>
      </c>
      <c r="AZ1658" s="2">
        <f>IF($AV1658="","",IFERROR(VLOOKUP($AU1658,CODES!$A:$B,2,FALSE),"NO CODE"))</f>
        <v/>
      </c>
      <c r="BA1658" s="2">
        <f>IF(""&amp;$F1658&lt;&gt;"4","",IF($AY1658="YES","",IF(ROUND(SUMIFS($AE$2:$AE$4001,$L$2:$L$4001,$L1658,$F$2:$F$4001,"4")-SUMIFS('AR SALES'!$Y$2:$Y$2501,'AR SALES'!$L$2:$L$2501,$L1658,'AR SALES'!$AD$2:$AD$2501,"OFF"),2)=0,"","STALE")))</f>
        <v/>
      </c>
      <c r="BB1658" s="2">
        <f>IF(OR(""&amp;$F1658="2",""&amp;$F1658="4",""&amp;$F1658="G",""&amp;$F1658="H"),IF($AY1658="YES","",IF($AB1658&lt;&gt;0,"",IF(COUNTIFS('AR SALES'!$L$2:$L$2501,$L1658,'AR SALES'!$AD$2:$AD$2501,IF(""&amp;$F1658="4","OFF","ON"),'AR SALES'!$AF$2:$AF$2501,"Y")&gt;0,"","NO EXEMPTION"))),"")</f>
        <v/>
      </c>
    </row>
    <row r="1659">
      <c r="AT1659" s="2">
        <f>IF($L1659="","",IFERROR(INDEX('AR SALES'!$H$2:$H$2501,MATCH(""&amp;$L1659,'AR SALES'!$AE$2:$AE$2501,0)),""))</f>
        <v/>
      </c>
      <c r="AU1659" s="2">
        <f>IF($L1659="","",IF($A1659&lt;&gt;"GA","",IF($E1659="FULTON",IF(ISNUMBER(SEARCH("COLLEGE PARK",$AT1659)),"FULTON (COLLEGE PARK)",IF(ISNUMBER(SEARCH("HAPEVILLE",$AT1659)),"FULTON (HAPEVILLE)",IF(ISNUMBER(SEARCH("EAST POINT",$AT1659)),"FULTON (EAST POINT)",IF(ISNUMBER(SEARCH("ATLANTA",$AT1659)),"FULTON (ATL LIMITS)","FULTON")))),IF($E1659="DEKALB",IF(ISNUMBER(SEARCH("ATLANTA",$AT1659)),"DEKALB (ATL LIMITS)","DEKALB"),IF(AND($E1659="CLAYTON",ISNUMBER(SEARCH("COLLEGE PARK",$AT1659))),"CLAYTON (COLLEGE PARK)",$E1659)))))</f>
        <v/>
      </c>
      <c r="AV1659" s="2">
        <f>IF($L1659="","",IF(""&amp;$F1659="2","DIESEL",IF(OR(""&amp;$F1659="G",""&amp;$F1659="H"),"GAS","")))</f>
        <v/>
      </c>
      <c r="AW1659" s="2">
        <f>IF($AV1659="","",$R1659)</f>
        <v/>
      </c>
      <c r="AX1659" s="2">
        <f>IF($AV1659="","",IF($AB1659=0,$R1659,0))</f>
        <v/>
      </c>
      <c r="AY1659" s="2">
        <f>IF($AV1659="","",IF(AND($Z1659=0,COUNTIF('AR SALES'!$L$2:$L$2501,$L1659)=0),"YES",""))</f>
        <v/>
      </c>
      <c r="AZ1659" s="2">
        <f>IF($AV1659="","",IFERROR(VLOOKUP($AU1659,CODES!$A:$B,2,FALSE),"NO CODE"))</f>
        <v/>
      </c>
      <c r="BA1659" s="2">
        <f>IF(""&amp;$F1659&lt;&gt;"4","",IF($AY1659="YES","",IF(ROUND(SUMIFS($AE$2:$AE$4001,$L$2:$L$4001,$L1659,$F$2:$F$4001,"4")-SUMIFS('AR SALES'!$Y$2:$Y$2501,'AR SALES'!$L$2:$L$2501,$L1659,'AR SALES'!$AD$2:$AD$2501,"OFF"),2)=0,"","STALE")))</f>
        <v/>
      </c>
      <c r="BB1659" s="2">
        <f>IF(OR(""&amp;$F1659="2",""&amp;$F1659="4",""&amp;$F1659="G",""&amp;$F1659="H"),IF($AY1659="YES","",IF($AB1659&lt;&gt;0,"",IF(COUNTIFS('AR SALES'!$L$2:$L$2501,$L1659,'AR SALES'!$AD$2:$AD$2501,IF(""&amp;$F1659="4","OFF","ON"),'AR SALES'!$AF$2:$AF$2501,"Y")&gt;0,"","NO EXEMPTION"))),"")</f>
        <v/>
      </c>
    </row>
    <row r="1660">
      <c r="AT1660" s="2">
        <f>IF($L1660="","",IFERROR(INDEX('AR SALES'!$H$2:$H$2501,MATCH(""&amp;$L1660,'AR SALES'!$AE$2:$AE$2501,0)),""))</f>
        <v/>
      </c>
      <c r="AU1660" s="2">
        <f>IF($L1660="","",IF($A1660&lt;&gt;"GA","",IF($E1660="FULTON",IF(ISNUMBER(SEARCH("COLLEGE PARK",$AT1660)),"FULTON (COLLEGE PARK)",IF(ISNUMBER(SEARCH("HAPEVILLE",$AT1660)),"FULTON (HAPEVILLE)",IF(ISNUMBER(SEARCH("EAST POINT",$AT1660)),"FULTON (EAST POINT)",IF(ISNUMBER(SEARCH("ATLANTA",$AT1660)),"FULTON (ATL LIMITS)","FULTON")))),IF($E1660="DEKALB",IF(ISNUMBER(SEARCH("ATLANTA",$AT1660)),"DEKALB (ATL LIMITS)","DEKALB"),IF(AND($E1660="CLAYTON",ISNUMBER(SEARCH("COLLEGE PARK",$AT1660))),"CLAYTON (COLLEGE PARK)",$E1660)))))</f>
        <v/>
      </c>
      <c r="AV1660" s="2">
        <f>IF($L1660="","",IF(""&amp;$F1660="2","DIESEL",IF(OR(""&amp;$F1660="G",""&amp;$F1660="H"),"GAS","")))</f>
        <v/>
      </c>
      <c r="AW1660" s="2">
        <f>IF($AV1660="","",$R1660)</f>
        <v/>
      </c>
      <c r="AX1660" s="2">
        <f>IF($AV1660="","",IF($AB1660=0,$R1660,0))</f>
        <v/>
      </c>
      <c r="AY1660" s="2">
        <f>IF($AV1660="","",IF(AND($Z1660=0,COUNTIF('AR SALES'!$L$2:$L$2501,$L1660)=0),"YES",""))</f>
        <v/>
      </c>
      <c r="AZ1660" s="2">
        <f>IF($AV1660="","",IFERROR(VLOOKUP($AU1660,CODES!$A:$B,2,FALSE),"NO CODE"))</f>
        <v/>
      </c>
      <c r="BA1660" s="2">
        <f>IF(""&amp;$F1660&lt;&gt;"4","",IF($AY1660="YES","",IF(ROUND(SUMIFS($AE$2:$AE$4001,$L$2:$L$4001,$L1660,$F$2:$F$4001,"4")-SUMIFS('AR SALES'!$Y$2:$Y$2501,'AR SALES'!$L$2:$L$2501,$L1660,'AR SALES'!$AD$2:$AD$2501,"OFF"),2)=0,"","STALE")))</f>
        <v/>
      </c>
      <c r="BB1660" s="2">
        <f>IF(OR(""&amp;$F1660="2",""&amp;$F1660="4",""&amp;$F1660="G",""&amp;$F1660="H"),IF($AY1660="YES","",IF($AB1660&lt;&gt;0,"",IF(COUNTIFS('AR SALES'!$L$2:$L$2501,$L1660,'AR SALES'!$AD$2:$AD$2501,IF(""&amp;$F1660="4","OFF","ON"),'AR SALES'!$AF$2:$AF$2501,"Y")&gt;0,"","NO EXEMPTION"))),"")</f>
        <v/>
      </c>
    </row>
    <row r="1661">
      <c r="AT1661" s="2">
        <f>IF($L1661="","",IFERROR(INDEX('AR SALES'!$H$2:$H$2501,MATCH(""&amp;$L1661,'AR SALES'!$AE$2:$AE$2501,0)),""))</f>
        <v/>
      </c>
      <c r="AU1661" s="2">
        <f>IF($L1661="","",IF($A1661&lt;&gt;"GA","",IF($E1661="FULTON",IF(ISNUMBER(SEARCH("COLLEGE PARK",$AT1661)),"FULTON (COLLEGE PARK)",IF(ISNUMBER(SEARCH("HAPEVILLE",$AT1661)),"FULTON (HAPEVILLE)",IF(ISNUMBER(SEARCH("EAST POINT",$AT1661)),"FULTON (EAST POINT)",IF(ISNUMBER(SEARCH("ATLANTA",$AT1661)),"FULTON (ATL LIMITS)","FULTON")))),IF($E1661="DEKALB",IF(ISNUMBER(SEARCH("ATLANTA",$AT1661)),"DEKALB (ATL LIMITS)","DEKALB"),IF(AND($E1661="CLAYTON",ISNUMBER(SEARCH("COLLEGE PARK",$AT1661))),"CLAYTON (COLLEGE PARK)",$E1661)))))</f>
        <v/>
      </c>
      <c r="AV1661" s="2">
        <f>IF($L1661="","",IF(""&amp;$F1661="2","DIESEL",IF(OR(""&amp;$F1661="G",""&amp;$F1661="H"),"GAS","")))</f>
        <v/>
      </c>
      <c r="AW1661" s="2">
        <f>IF($AV1661="","",$R1661)</f>
        <v/>
      </c>
      <c r="AX1661" s="2">
        <f>IF($AV1661="","",IF($AB1661=0,$R1661,0))</f>
        <v/>
      </c>
      <c r="AY1661" s="2">
        <f>IF($AV1661="","",IF(AND($Z1661=0,COUNTIF('AR SALES'!$L$2:$L$2501,$L1661)=0),"YES",""))</f>
        <v/>
      </c>
      <c r="AZ1661" s="2">
        <f>IF($AV1661="","",IFERROR(VLOOKUP($AU1661,CODES!$A:$B,2,FALSE),"NO CODE"))</f>
        <v/>
      </c>
      <c r="BA1661" s="2">
        <f>IF(""&amp;$F1661&lt;&gt;"4","",IF($AY1661="YES","",IF(ROUND(SUMIFS($AE$2:$AE$4001,$L$2:$L$4001,$L1661,$F$2:$F$4001,"4")-SUMIFS('AR SALES'!$Y$2:$Y$2501,'AR SALES'!$L$2:$L$2501,$L1661,'AR SALES'!$AD$2:$AD$2501,"OFF"),2)=0,"","STALE")))</f>
        <v/>
      </c>
      <c r="BB1661" s="2">
        <f>IF(OR(""&amp;$F1661="2",""&amp;$F1661="4",""&amp;$F1661="G",""&amp;$F1661="H"),IF($AY1661="YES","",IF($AB1661&lt;&gt;0,"",IF(COUNTIFS('AR SALES'!$L$2:$L$2501,$L1661,'AR SALES'!$AD$2:$AD$2501,IF(""&amp;$F1661="4","OFF","ON"),'AR SALES'!$AF$2:$AF$2501,"Y")&gt;0,"","NO EXEMPTION"))),"")</f>
        <v/>
      </c>
    </row>
    <row r="1662">
      <c r="AT1662" s="2">
        <f>IF($L1662="","",IFERROR(INDEX('AR SALES'!$H$2:$H$2501,MATCH(""&amp;$L1662,'AR SALES'!$AE$2:$AE$2501,0)),""))</f>
        <v/>
      </c>
      <c r="AU1662" s="2">
        <f>IF($L1662="","",IF($A1662&lt;&gt;"GA","",IF($E1662="FULTON",IF(ISNUMBER(SEARCH("COLLEGE PARK",$AT1662)),"FULTON (COLLEGE PARK)",IF(ISNUMBER(SEARCH("HAPEVILLE",$AT1662)),"FULTON (HAPEVILLE)",IF(ISNUMBER(SEARCH("EAST POINT",$AT1662)),"FULTON (EAST POINT)",IF(ISNUMBER(SEARCH("ATLANTA",$AT1662)),"FULTON (ATL LIMITS)","FULTON")))),IF($E1662="DEKALB",IF(ISNUMBER(SEARCH("ATLANTA",$AT1662)),"DEKALB (ATL LIMITS)","DEKALB"),IF(AND($E1662="CLAYTON",ISNUMBER(SEARCH("COLLEGE PARK",$AT1662))),"CLAYTON (COLLEGE PARK)",$E1662)))))</f>
        <v/>
      </c>
      <c r="AV1662" s="2">
        <f>IF($L1662="","",IF(""&amp;$F1662="2","DIESEL",IF(OR(""&amp;$F1662="G",""&amp;$F1662="H"),"GAS","")))</f>
        <v/>
      </c>
      <c r="AW1662" s="2">
        <f>IF($AV1662="","",$R1662)</f>
        <v/>
      </c>
      <c r="AX1662" s="2">
        <f>IF($AV1662="","",IF($AB1662=0,$R1662,0))</f>
        <v/>
      </c>
      <c r="AY1662" s="2">
        <f>IF($AV1662="","",IF(AND($Z1662=0,COUNTIF('AR SALES'!$L$2:$L$2501,$L1662)=0),"YES",""))</f>
        <v/>
      </c>
      <c r="AZ1662" s="2">
        <f>IF($AV1662="","",IFERROR(VLOOKUP($AU1662,CODES!$A:$B,2,FALSE),"NO CODE"))</f>
        <v/>
      </c>
      <c r="BA1662" s="2">
        <f>IF(""&amp;$F1662&lt;&gt;"4","",IF($AY1662="YES","",IF(ROUND(SUMIFS($AE$2:$AE$4001,$L$2:$L$4001,$L1662,$F$2:$F$4001,"4")-SUMIFS('AR SALES'!$Y$2:$Y$2501,'AR SALES'!$L$2:$L$2501,$L1662,'AR SALES'!$AD$2:$AD$2501,"OFF"),2)=0,"","STALE")))</f>
        <v/>
      </c>
      <c r="BB1662" s="2">
        <f>IF(OR(""&amp;$F1662="2",""&amp;$F1662="4",""&amp;$F1662="G",""&amp;$F1662="H"),IF($AY1662="YES","",IF($AB1662&lt;&gt;0,"",IF(COUNTIFS('AR SALES'!$L$2:$L$2501,$L1662,'AR SALES'!$AD$2:$AD$2501,IF(""&amp;$F1662="4","OFF","ON"),'AR SALES'!$AF$2:$AF$2501,"Y")&gt;0,"","NO EXEMPTION"))),"")</f>
        <v/>
      </c>
    </row>
    <row r="1663">
      <c r="AT1663" s="2">
        <f>IF($L1663="","",IFERROR(INDEX('AR SALES'!$H$2:$H$2501,MATCH(""&amp;$L1663,'AR SALES'!$AE$2:$AE$2501,0)),""))</f>
        <v/>
      </c>
      <c r="AU1663" s="2">
        <f>IF($L1663="","",IF($A1663&lt;&gt;"GA","",IF($E1663="FULTON",IF(ISNUMBER(SEARCH("COLLEGE PARK",$AT1663)),"FULTON (COLLEGE PARK)",IF(ISNUMBER(SEARCH("HAPEVILLE",$AT1663)),"FULTON (HAPEVILLE)",IF(ISNUMBER(SEARCH("EAST POINT",$AT1663)),"FULTON (EAST POINT)",IF(ISNUMBER(SEARCH("ATLANTA",$AT1663)),"FULTON (ATL LIMITS)","FULTON")))),IF($E1663="DEKALB",IF(ISNUMBER(SEARCH("ATLANTA",$AT1663)),"DEKALB (ATL LIMITS)","DEKALB"),IF(AND($E1663="CLAYTON",ISNUMBER(SEARCH("COLLEGE PARK",$AT1663))),"CLAYTON (COLLEGE PARK)",$E1663)))))</f>
        <v/>
      </c>
      <c r="AV1663" s="2">
        <f>IF($L1663="","",IF(""&amp;$F1663="2","DIESEL",IF(OR(""&amp;$F1663="G",""&amp;$F1663="H"),"GAS","")))</f>
        <v/>
      </c>
      <c r="AW1663" s="2">
        <f>IF($AV1663="","",$R1663)</f>
        <v/>
      </c>
      <c r="AX1663" s="2">
        <f>IF($AV1663="","",IF($AB1663=0,$R1663,0))</f>
        <v/>
      </c>
      <c r="AY1663" s="2">
        <f>IF($AV1663="","",IF(AND($Z1663=0,COUNTIF('AR SALES'!$L$2:$L$2501,$L1663)=0),"YES",""))</f>
        <v/>
      </c>
      <c r="AZ1663" s="2">
        <f>IF($AV1663="","",IFERROR(VLOOKUP($AU1663,CODES!$A:$B,2,FALSE),"NO CODE"))</f>
        <v/>
      </c>
      <c r="BA1663" s="2">
        <f>IF(""&amp;$F1663&lt;&gt;"4","",IF($AY1663="YES","",IF(ROUND(SUMIFS($AE$2:$AE$4001,$L$2:$L$4001,$L1663,$F$2:$F$4001,"4")-SUMIFS('AR SALES'!$Y$2:$Y$2501,'AR SALES'!$L$2:$L$2501,$L1663,'AR SALES'!$AD$2:$AD$2501,"OFF"),2)=0,"","STALE")))</f>
        <v/>
      </c>
      <c r="BB1663" s="2">
        <f>IF(OR(""&amp;$F1663="2",""&amp;$F1663="4",""&amp;$F1663="G",""&amp;$F1663="H"),IF($AY1663="YES","",IF($AB1663&lt;&gt;0,"",IF(COUNTIFS('AR SALES'!$L$2:$L$2501,$L1663,'AR SALES'!$AD$2:$AD$2501,IF(""&amp;$F1663="4","OFF","ON"),'AR SALES'!$AF$2:$AF$2501,"Y")&gt;0,"","NO EXEMPTION"))),"")</f>
        <v/>
      </c>
    </row>
    <row r="1664">
      <c r="AT1664" s="2">
        <f>IF($L1664="","",IFERROR(INDEX('AR SALES'!$H$2:$H$2501,MATCH(""&amp;$L1664,'AR SALES'!$AE$2:$AE$2501,0)),""))</f>
        <v/>
      </c>
      <c r="AU1664" s="2">
        <f>IF($L1664="","",IF($A1664&lt;&gt;"GA","",IF($E1664="FULTON",IF(ISNUMBER(SEARCH("COLLEGE PARK",$AT1664)),"FULTON (COLLEGE PARK)",IF(ISNUMBER(SEARCH("HAPEVILLE",$AT1664)),"FULTON (HAPEVILLE)",IF(ISNUMBER(SEARCH("EAST POINT",$AT1664)),"FULTON (EAST POINT)",IF(ISNUMBER(SEARCH("ATLANTA",$AT1664)),"FULTON (ATL LIMITS)","FULTON")))),IF($E1664="DEKALB",IF(ISNUMBER(SEARCH("ATLANTA",$AT1664)),"DEKALB (ATL LIMITS)","DEKALB"),IF(AND($E1664="CLAYTON",ISNUMBER(SEARCH("COLLEGE PARK",$AT1664))),"CLAYTON (COLLEGE PARK)",$E1664)))))</f>
        <v/>
      </c>
      <c r="AV1664" s="2">
        <f>IF($L1664="","",IF(""&amp;$F1664="2","DIESEL",IF(OR(""&amp;$F1664="G",""&amp;$F1664="H"),"GAS","")))</f>
        <v/>
      </c>
      <c r="AW1664" s="2">
        <f>IF($AV1664="","",$R1664)</f>
        <v/>
      </c>
      <c r="AX1664" s="2">
        <f>IF($AV1664="","",IF($AB1664=0,$R1664,0))</f>
        <v/>
      </c>
      <c r="AY1664" s="2">
        <f>IF($AV1664="","",IF(AND($Z1664=0,COUNTIF('AR SALES'!$L$2:$L$2501,$L1664)=0),"YES",""))</f>
        <v/>
      </c>
      <c r="AZ1664" s="2">
        <f>IF($AV1664="","",IFERROR(VLOOKUP($AU1664,CODES!$A:$B,2,FALSE),"NO CODE"))</f>
        <v/>
      </c>
      <c r="BA1664" s="2">
        <f>IF(""&amp;$F1664&lt;&gt;"4","",IF($AY1664="YES","",IF(ROUND(SUMIFS($AE$2:$AE$4001,$L$2:$L$4001,$L1664,$F$2:$F$4001,"4")-SUMIFS('AR SALES'!$Y$2:$Y$2501,'AR SALES'!$L$2:$L$2501,$L1664,'AR SALES'!$AD$2:$AD$2501,"OFF"),2)=0,"","STALE")))</f>
        <v/>
      </c>
      <c r="BB1664" s="2">
        <f>IF(OR(""&amp;$F1664="2",""&amp;$F1664="4",""&amp;$F1664="G",""&amp;$F1664="H"),IF($AY1664="YES","",IF($AB1664&lt;&gt;0,"",IF(COUNTIFS('AR SALES'!$L$2:$L$2501,$L1664,'AR SALES'!$AD$2:$AD$2501,IF(""&amp;$F1664="4","OFF","ON"),'AR SALES'!$AF$2:$AF$2501,"Y")&gt;0,"","NO EXEMPTION"))),"")</f>
        <v/>
      </c>
    </row>
    <row r="1665">
      <c r="AT1665" s="2">
        <f>IF($L1665="","",IFERROR(INDEX('AR SALES'!$H$2:$H$2501,MATCH(""&amp;$L1665,'AR SALES'!$AE$2:$AE$2501,0)),""))</f>
        <v/>
      </c>
      <c r="AU1665" s="2">
        <f>IF($L1665="","",IF($A1665&lt;&gt;"GA","",IF($E1665="FULTON",IF(ISNUMBER(SEARCH("COLLEGE PARK",$AT1665)),"FULTON (COLLEGE PARK)",IF(ISNUMBER(SEARCH("HAPEVILLE",$AT1665)),"FULTON (HAPEVILLE)",IF(ISNUMBER(SEARCH("EAST POINT",$AT1665)),"FULTON (EAST POINT)",IF(ISNUMBER(SEARCH("ATLANTA",$AT1665)),"FULTON (ATL LIMITS)","FULTON")))),IF($E1665="DEKALB",IF(ISNUMBER(SEARCH("ATLANTA",$AT1665)),"DEKALB (ATL LIMITS)","DEKALB"),IF(AND($E1665="CLAYTON",ISNUMBER(SEARCH("COLLEGE PARK",$AT1665))),"CLAYTON (COLLEGE PARK)",$E1665)))))</f>
        <v/>
      </c>
      <c r="AV1665" s="2">
        <f>IF($L1665="","",IF(""&amp;$F1665="2","DIESEL",IF(OR(""&amp;$F1665="G",""&amp;$F1665="H"),"GAS","")))</f>
        <v/>
      </c>
      <c r="AW1665" s="2">
        <f>IF($AV1665="","",$R1665)</f>
        <v/>
      </c>
      <c r="AX1665" s="2">
        <f>IF($AV1665="","",IF($AB1665=0,$R1665,0))</f>
        <v/>
      </c>
      <c r="AY1665" s="2">
        <f>IF($AV1665="","",IF(AND($Z1665=0,COUNTIF('AR SALES'!$L$2:$L$2501,$L1665)=0),"YES",""))</f>
        <v/>
      </c>
      <c r="AZ1665" s="2">
        <f>IF($AV1665="","",IFERROR(VLOOKUP($AU1665,CODES!$A:$B,2,FALSE),"NO CODE"))</f>
        <v/>
      </c>
      <c r="BA1665" s="2">
        <f>IF(""&amp;$F1665&lt;&gt;"4","",IF($AY1665="YES","",IF(ROUND(SUMIFS($AE$2:$AE$4001,$L$2:$L$4001,$L1665,$F$2:$F$4001,"4")-SUMIFS('AR SALES'!$Y$2:$Y$2501,'AR SALES'!$L$2:$L$2501,$L1665,'AR SALES'!$AD$2:$AD$2501,"OFF"),2)=0,"","STALE")))</f>
        <v/>
      </c>
      <c r="BB1665" s="2">
        <f>IF(OR(""&amp;$F1665="2",""&amp;$F1665="4",""&amp;$F1665="G",""&amp;$F1665="H"),IF($AY1665="YES","",IF($AB1665&lt;&gt;0,"",IF(COUNTIFS('AR SALES'!$L$2:$L$2501,$L1665,'AR SALES'!$AD$2:$AD$2501,IF(""&amp;$F1665="4","OFF","ON"),'AR SALES'!$AF$2:$AF$2501,"Y")&gt;0,"","NO EXEMPTION"))),"")</f>
        <v/>
      </c>
    </row>
    <row r="1666">
      <c r="AT1666" s="2">
        <f>IF($L1666="","",IFERROR(INDEX('AR SALES'!$H$2:$H$2501,MATCH(""&amp;$L1666,'AR SALES'!$AE$2:$AE$2501,0)),""))</f>
        <v/>
      </c>
      <c r="AU1666" s="2">
        <f>IF($L1666="","",IF($A1666&lt;&gt;"GA","",IF($E1666="FULTON",IF(ISNUMBER(SEARCH("COLLEGE PARK",$AT1666)),"FULTON (COLLEGE PARK)",IF(ISNUMBER(SEARCH("HAPEVILLE",$AT1666)),"FULTON (HAPEVILLE)",IF(ISNUMBER(SEARCH("EAST POINT",$AT1666)),"FULTON (EAST POINT)",IF(ISNUMBER(SEARCH("ATLANTA",$AT1666)),"FULTON (ATL LIMITS)","FULTON")))),IF($E1666="DEKALB",IF(ISNUMBER(SEARCH("ATLANTA",$AT1666)),"DEKALB (ATL LIMITS)","DEKALB"),IF(AND($E1666="CLAYTON",ISNUMBER(SEARCH("COLLEGE PARK",$AT1666))),"CLAYTON (COLLEGE PARK)",$E1666)))))</f>
        <v/>
      </c>
      <c r="AV1666" s="2">
        <f>IF($L1666="","",IF(""&amp;$F1666="2","DIESEL",IF(OR(""&amp;$F1666="G",""&amp;$F1666="H"),"GAS","")))</f>
        <v/>
      </c>
      <c r="AW1666" s="2">
        <f>IF($AV1666="","",$R1666)</f>
        <v/>
      </c>
      <c r="AX1666" s="2">
        <f>IF($AV1666="","",IF($AB1666=0,$R1666,0))</f>
        <v/>
      </c>
      <c r="AY1666" s="2">
        <f>IF($AV1666="","",IF(AND($Z1666=0,COUNTIF('AR SALES'!$L$2:$L$2501,$L1666)=0),"YES",""))</f>
        <v/>
      </c>
      <c r="AZ1666" s="2">
        <f>IF($AV1666="","",IFERROR(VLOOKUP($AU1666,CODES!$A:$B,2,FALSE),"NO CODE"))</f>
        <v/>
      </c>
      <c r="BA1666" s="2">
        <f>IF(""&amp;$F1666&lt;&gt;"4","",IF($AY1666="YES","",IF(ROUND(SUMIFS($AE$2:$AE$4001,$L$2:$L$4001,$L1666,$F$2:$F$4001,"4")-SUMIFS('AR SALES'!$Y$2:$Y$2501,'AR SALES'!$L$2:$L$2501,$L1666,'AR SALES'!$AD$2:$AD$2501,"OFF"),2)=0,"","STALE")))</f>
        <v/>
      </c>
      <c r="BB1666" s="2">
        <f>IF(OR(""&amp;$F1666="2",""&amp;$F1666="4",""&amp;$F1666="G",""&amp;$F1666="H"),IF($AY1666="YES","",IF($AB1666&lt;&gt;0,"",IF(COUNTIFS('AR SALES'!$L$2:$L$2501,$L1666,'AR SALES'!$AD$2:$AD$2501,IF(""&amp;$F1666="4","OFF","ON"),'AR SALES'!$AF$2:$AF$2501,"Y")&gt;0,"","NO EXEMPTION"))),"")</f>
        <v/>
      </c>
    </row>
    <row r="1667">
      <c r="AT1667" s="2">
        <f>IF($L1667="","",IFERROR(INDEX('AR SALES'!$H$2:$H$2501,MATCH(""&amp;$L1667,'AR SALES'!$AE$2:$AE$2501,0)),""))</f>
        <v/>
      </c>
      <c r="AU1667" s="2">
        <f>IF($L1667="","",IF($A1667&lt;&gt;"GA","",IF($E1667="FULTON",IF(ISNUMBER(SEARCH("COLLEGE PARK",$AT1667)),"FULTON (COLLEGE PARK)",IF(ISNUMBER(SEARCH("HAPEVILLE",$AT1667)),"FULTON (HAPEVILLE)",IF(ISNUMBER(SEARCH("EAST POINT",$AT1667)),"FULTON (EAST POINT)",IF(ISNUMBER(SEARCH("ATLANTA",$AT1667)),"FULTON (ATL LIMITS)","FULTON")))),IF($E1667="DEKALB",IF(ISNUMBER(SEARCH("ATLANTA",$AT1667)),"DEKALB (ATL LIMITS)","DEKALB"),IF(AND($E1667="CLAYTON",ISNUMBER(SEARCH("COLLEGE PARK",$AT1667))),"CLAYTON (COLLEGE PARK)",$E1667)))))</f>
        <v/>
      </c>
      <c r="AV1667" s="2">
        <f>IF($L1667="","",IF(""&amp;$F1667="2","DIESEL",IF(OR(""&amp;$F1667="G",""&amp;$F1667="H"),"GAS","")))</f>
        <v/>
      </c>
      <c r="AW1667" s="2">
        <f>IF($AV1667="","",$R1667)</f>
        <v/>
      </c>
      <c r="AX1667" s="2">
        <f>IF($AV1667="","",IF($AB1667=0,$R1667,0))</f>
        <v/>
      </c>
      <c r="AY1667" s="2">
        <f>IF($AV1667="","",IF(AND($Z1667=0,COUNTIF('AR SALES'!$L$2:$L$2501,$L1667)=0),"YES",""))</f>
        <v/>
      </c>
      <c r="AZ1667" s="2">
        <f>IF($AV1667="","",IFERROR(VLOOKUP($AU1667,CODES!$A:$B,2,FALSE),"NO CODE"))</f>
        <v/>
      </c>
      <c r="BA1667" s="2">
        <f>IF(""&amp;$F1667&lt;&gt;"4","",IF($AY1667="YES","",IF(ROUND(SUMIFS($AE$2:$AE$4001,$L$2:$L$4001,$L1667,$F$2:$F$4001,"4")-SUMIFS('AR SALES'!$Y$2:$Y$2501,'AR SALES'!$L$2:$L$2501,$L1667,'AR SALES'!$AD$2:$AD$2501,"OFF"),2)=0,"","STALE")))</f>
        <v/>
      </c>
      <c r="BB1667" s="2">
        <f>IF(OR(""&amp;$F1667="2",""&amp;$F1667="4",""&amp;$F1667="G",""&amp;$F1667="H"),IF($AY1667="YES","",IF($AB1667&lt;&gt;0,"",IF(COUNTIFS('AR SALES'!$L$2:$L$2501,$L1667,'AR SALES'!$AD$2:$AD$2501,IF(""&amp;$F1667="4","OFF","ON"),'AR SALES'!$AF$2:$AF$2501,"Y")&gt;0,"","NO EXEMPTION"))),"")</f>
        <v/>
      </c>
    </row>
    <row r="1668">
      <c r="AT1668" s="2">
        <f>IF($L1668="","",IFERROR(INDEX('AR SALES'!$H$2:$H$2501,MATCH(""&amp;$L1668,'AR SALES'!$AE$2:$AE$2501,0)),""))</f>
        <v/>
      </c>
      <c r="AU1668" s="2">
        <f>IF($L1668="","",IF($A1668&lt;&gt;"GA","",IF($E1668="FULTON",IF(ISNUMBER(SEARCH("COLLEGE PARK",$AT1668)),"FULTON (COLLEGE PARK)",IF(ISNUMBER(SEARCH("HAPEVILLE",$AT1668)),"FULTON (HAPEVILLE)",IF(ISNUMBER(SEARCH("EAST POINT",$AT1668)),"FULTON (EAST POINT)",IF(ISNUMBER(SEARCH("ATLANTA",$AT1668)),"FULTON (ATL LIMITS)","FULTON")))),IF($E1668="DEKALB",IF(ISNUMBER(SEARCH("ATLANTA",$AT1668)),"DEKALB (ATL LIMITS)","DEKALB"),IF(AND($E1668="CLAYTON",ISNUMBER(SEARCH("COLLEGE PARK",$AT1668))),"CLAYTON (COLLEGE PARK)",$E1668)))))</f>
        <v/>
      </c>
      <c r="AV1668" s="2">
        <f>IF($L1668="","",IF(""&amp;$F1668="2","DIESEL",IF(OR(""&amp;$F1668="G",""&amp;$F1668="H"),"GAS","")))</f>
        <v/>
      </c>
      <c r="AW1668" s="2">
        <f>IF($AV1668="","",$R1668)</f>
        <v/>
      </c>
      <c r="AX1668" s="2">
        <f>IF($AV1668="","",IF($AB1668=0,$R1668,0))</f>
        <v/>
      </c>
      <c r="AY1668" s="2">
        <f>IF($AV1668="","",IF(AND($Z1668=0,COUNTIF('AR SALES'!$L$2:$L$2501,$L1668)=0),"YES",""))</f>
        <v/>
      </c>
      <c r="AZ1668" s="2">
        <f>IF($AV1668="","",IFERROR(VLOOKUP($AU1668,CODES!$A:$B,2,FALSE),"NO CODE"))</f>
        <v/>
      </c>
      <c r="BA1668" s="2">
        <f>IF(""&amp;$F1668&lt;&gt;"4","",IF($AY1668="YES","",IF(ROUND(SUMIFS($AE$2:$AE$4001,$L$2:$L$4001,$L1668,$F$2:$F$4001,"4")-SUMIFS('AR SALES'!$Y$2:$Y$2501,'AR SALES'!$L$2:$L$2501,$L1668,'AR SALES'!$AD$2:$AD$2501,"OFF"),2)=0,"","STALE")))</f>
        <v/>
      </c>
      <c r="BB1668" s="2">
        <f>IF(OR(""&amp;$F1668="2",""&amp;$F1668="4",""&amp;$F1668="G",""&amp;$F1668="H"),IF($AY1668="YES","",IF($AB1668&lt;&gt;0,"",IF(COUNTIFS('AR SALES'!$L$2:$L$2501,$L1668,'AR SALES'!$AD$2:$AD$2501,IF(""&amp;$F1668="4","OFF","ON"),'AR SALES'!$AF$2:$AF$2501,"Y")&gt;0,"","NO EXEMPTION"))),"")</f>
        <v/>
      </c>
    </row>
    <row r="1669">
      <c r="AT1669" s="2">
        <f>IF($L1669="","",IFERROR(INDEX('AR SALES'!$H$2:$H$2501,MATCH(""&amp;$L1669,'AR SALES'!$AE$2:$AE$2501,0)),""))</f>
        <v/>
      </c>
      <c r="AU1669" s="2">
        <f>IF($L1669="","",IF($A1669&lt;&gt;"GA","",IF($E1669="FULTON",IF(ISNUMBER(SEARCH("COLLEGE PARK",$AT1669)),"FULTON (COLLEGE PARK)",IF(ISNUMBER(SEARCH("HAPEVILLE",$AT1669)),"FULTON (HAPEVILLE)",IF(ISNUMBER(SEARCH("EAST POINT",$AT1669)),"FULTON (EAST POINT)",IF(ISNUMBER(SEARCH("ATLANTA",$AT1669)),"FULTON (ATL LIMITS)","FULTON")))),IF($E1669="DEKALB",IF(ISNUMBER(SEARCH("ATLANTA",$AT1669)),"DEKALB (ATL LIMITS)","DEKALB"),IF(AND($E1669="CLAYTON",ISNUMBER(SEARCH("COLLEGE PARK",$AT1669))),"CLAYTON (COLLEGE PARK)",$E1669)))))</f>
        <v/>
      </c>
      <c r="AV1669" s="2">
        <f>IF($L1669="","",IF(""&amp;$F1669="2","DIESEL",IF(OR(""&amp;$F1669="G",""&amp;$F1669="H"),"GAS","")))</f>
        <v/>
      </c>
      <c r="AW1669" s="2">
        <f>IF($AV1669="","",$R1669)</f>
        <v/>
      </c>
      <c r="AX1669" s="2">
        <f>IF($AV1669="","",IF($AB1669=0,$R1669,0))</f>
        <v/>
      </c>
      <c r="AY1669" s="2">
        <f>IF($AV1669="","",IF(AND($Z1669=0,COUNTIF('AR SALES'!$L$2:$L$2501,$L1669)=0),"YES",""))</f>
        <v/>
      </c>
      <c r="AZ1669" s="2">
        <f>IF($AV1669="","",IFERROR(VLOOKUP($AU1669,CODES!$A:$B,2,FALSE),"NO CODE"))</f>
        <v/>
      </c>
      <c r="BA1669" s="2">
        <f>IF(""&amp;$F1669&lt;&gt;"4","",IF($AY1669="YES","",IF(ROUND(SUMIFS($AE$2:$AE$4001,$L$2:$L$4001,$L1669,$F$2:$F$4001,"4")-SUMIFS('AR SALES'!$Y$2:$Y$2501,'AR SALES'!$L$2:$L$2501,$L1669,'AR SALES'!$AD$2:$AD$2501,"OFF"),2)=0,"","STALE")))</f>
        <v/>
      </c>
      <c r="BB1669" s="2">
        <f>IF(OR(""&amp;$F1669="2",""&amp;$F1669="4",""&amp;$F1669="G",""&amp;$F1669="H"),IF($AY1669="YES","",IF($AB1669&lt;&gt;0,"",IF(COUNTIFS('AR SALES'!$L$2:$L$2501,$L1669,'AR SALES'!$AD$2:$AD$2501,IF(""&amp;$F1669="4","OFF","ON"),'AR SALES'!$AF$2:$AF$2501,"Y")&gt;0,"","NO EXEMPTION"))),"")</f>
        <v/>
      </c>
    </row>
    <row r="1670">
      <c r="AT1670" s="2">
        <f>IF($L1670="","",IFERROR(INDEX('AR SALES'!$H$2:$H$2501,MATCH(""&amp;$L1670,'AR SALES'!$AE$2:$AE$2501,0)),""))</f>
        <v/>
      </c>
      <c r="AU1670" s="2">
        <f>IF($L1670="","",IF($A1670&lt;&gt;"GA","",IF($E1670="FULTON",IF(ISNUMBER(SEARCH("COLLEGE PARK",$AT1670)),"FULTON (COLLEGE PARK)",IF(ISNUMBER(SEARCH("HAPEVILLE",$AT1670)),"FULTON (HAPEVILLE)",IF(ISNUMBER(SEARCH("EAST POINT",$AT1670)),"FULTON (EAST POINT)",IF(ISNUMBER(SEARCH("ATLANTA",$AT1670)),"FULTON (ATL LIMITS)","FULTON")))),IF($E1670="DEKALB",IF(ISNUMBER(SEARCH("ATLANTA",$AT1670)),"DEKALB (ATL LIMITS)","DEKALB"),IF(AND($E1670="CLAYTON",ISNUMBER(SEARCH("COLLEGE PARK",$AT1670))),"CLAYTON (COLLEGE PARK)",$E1670)))))</f>
        <v/>
      </c>
      <c r="AV1670" s="2">
        <f>IF($L1670="","",IF(""&amp;$F1670="2","DIESEL",IF(OR(""&amp;$F1670="G",""&amp;$F1670="H"),"GAS","")))</f>
        <v/>
      </c>
      <c r="AW1670" s="2">
        <f>IF($AV1670="","",$R1670)</f>
        <v/>
      </c>
      <c r="AX1670" s="2">
        <f>IF($AV1670="","",IF($AB1670=0,$R1670,0))</f>
        <v/>
      </c>
      <c r="AY1670" s="2">
        <f>IF($AV1670="","",IF(AND($Z1670=0,COUNTIF('AR SALES'!$L$2:$L$2501,$L1670)=0),"YES",""))</f>
        <v/>
      </c>
      <c r="AZ1670" s="2">
        <f>IF($AV1670="","",IFERROR(VLOOKUP($AU1670,CODES!$A:$B,2,FALSE),"NO CODE"))</f>
        <v/>
      </c>
      <c r="BA1670" s="2">
        <f>IF(""&amp;$F1670&lt;&gt;"4","",IF($AY1670="YES","",IF(ROUND(SUMIFS($AE$2:$AE$4001,$L$2:$L$4001,$L1670,$F$2:$F$4001,"4")-SUMIFS('AR SALES'!$Y$2:$Y$2501,'AR SALES'!$L$2:$L$2501,$L1670,'AR SALES'!$AD$2:$AD$2501,"OFF"),2)=0,"","STALE")))</f>
        <v/>
      </c>
      <c r="BB1670" s="2">
        <f>IF(OR(""&amp;$F1670="2",""&amp;$F1670="4",""&amp;$F1670="G",""&amp;$F1670="H"),IF($AY1670="YES","",IF($AB1670&lt;&gt;0,"",IF(COUNTIFS('AR SALES'!$L$2:$L$2501,$L1670,'AR SALES'!$AD$2:$AD$2501,IF(""&amp;$F1670="4","OFF","ON"),'AR SALES'!$AF$2:$AF$2501,"Y")&gt;0,"","NO EXEMPTION"))),"")</f>
        <v/>
      </c>
    </row>
    <row r="1671">
      <c r="AT1671" s="2">
        <f>IF($L1671="","",IFERROR(INDEX('AR SALES'!$H$2:$H$2501,MATCH(""&amp;$L1671,'AR SALES'!$AE$2:$AE$2501,0)),""))</f>
        <v/>
      </c>
      <c r="AU1671" s="2">
        <f>IF($L1671="","",IF($A1671&lt;&gt;"GA","",IF($E1671="FULTON",IF(ISNUMBER(SEARCH("COLLEGE PARK",$AT1671)),"FULTON (COLLEGE PARK)",IF(ISNUMBER(SEARCH("HAPEVILLE",$AT1671)),"FULTON (HAPEVILLE)",IF(ISNUMBER(SEARCH("EAST POINT",$AT1671)),"FULTON (EAST POINT)",IF(ISNUMBER(SEARCH("ATLANTA",$AT1671)),"FULTON (ATL LIMITS)","FULTON")))),IF($E1671="DEKALB",IF(ISNUMBER(SEARCH("ATLANTA",$AT1671)),"DEKALB (ATL LIMITS)","DEKALB"),IF(AND($E1671="CLAYTON",ISNUMBER(SEARCH("COLLEGE PARK",$AT1671))),"CLAYTON (COLLEGE PARK)",$E1671)))))</f>
        <v/>
      </c>
      <c r="AV1671" s="2">
        <f>IF($L1671="","",IF(""&amp;$F1671="2","DIESEL",IF(OR(""&amp;$F1671="G",""&amp;$F1671="H"),"GAS","")))</f>
        <v/>
      </c>
      <c r="AW1671" s="2">
        <f>IF($AV1671="","",$R1671)</f>
        <v/>
      </c>
      <c r="AX1671" s="2">
        <f>IF($AV1671="","",IF($AB1671=0,$R1671,0))</f>
        <v/>
      </c>
      <c r="AY1671" s="2">
        <f>IF($AV1671="","",IF(AND($Z1671=0,COUNTIF('AR SALES'!$L$2:$L$2501,$L1671)=0),"YES",""))</f>
        <v/>
      </c>
      <c r="AZ1671" s="2">
        <f>IF($AV1671="","",IFERROR(VLOOKUP($AU1671,CODES!$A:$B,2,FALSE),"NO CODE"))</f>
        <v/>
      </c>
      <c r="BA1671" s="2">
        <f>IF(""&amp;$F1671&lt;&gt;"4","",IF($AY1671="YES","",IF(ROUND(SUMIFS($AE$2:$AE$4001,$L$2:$L$4001,$L1671,$F$2:$F$4001,"4")-SUMIFS('AR SALES'!$Y$2:$Y$2501,'AR SALES'!$L$2:$L$2501,$L1671,'AR SALES'!$AD$2:$AD$2501,"OFF"),2)=0,"","STALE")))</f>
        <v/>
      </c>
      <c r="BB1671" s="2">
        <f>IF(OR(""&amp;$F1671="2",""&amp;$F1671="4",""&amp;$F1671="G",""&amp;$F1671="H"),IF($AY1671="YES","",IF($AB1671&lt;&gt;0,"",IF(COUNTIFS('AR SALES'!$L$2:$L$2501,$L1671,'AR SALES'!$AD$2:$AD$2501,IF(""&amp;$F1671="4","OFF","ON"),'AR SALES'!$AF$2:$AF$2501,"Y")&gt;0,"","NO EXEMPTION"))),"")</f>
        <v/>
      </c>
    </row>
    <row r="1672">
      <c r="AT1672" s="2">
        <f>IF($L1672="","",IFERROR(INDEX('AR SALES'!$H$2:$H$2501,MATCH(""&amp;$L1672,'AR SALES'!$AE$2:$AE$2501,0)),""))</f>
        <v/>
      </c>
      <c r="AU1672" s="2">
        <f>IF($L1672="","",IF($A1672&lt;&gt;"GA","",IF($E1672="FULTON",IF(ISNUMBER(SEARCH("COLLEGE PARK",$AT1672)),"FULTON (COLLEGE PARK)",IF(ISNUMBER(SEARCH("HAPEVILLE",$AT1672)),"FULTON (HAPEVILLE)",IF(ISNUMBER(SEARCH("EAST POINT",$AT1672)),"FULTON (EAST POINT)",IF(ISNUMBER(SEARCH("ATLANTA",$AT1672)),"FULTON (ATL LIMITS)","FULTON")))),IF($E1672="DEKALB",IF(ISNUMBER(SEARCH("ATLANTA",$AT1672)),"DEKALB (ATL LIMITS)","DEKALB"),IF(AND($E1672="CLAYTON",ISNUMBER(SEARCH("COLLEGE PARK",$AT1672))),"CLAYTON (COLLEGE PARK)",$E1672)))))</f>
        <v/>
      </c>
      <c r="AV1672" s="2">
        <f>IF($L1672="","",IF(""&amp;$F1672="2","DIESEL",IF(OR(""&amp;$F1672="G",""&amp;$F1672="H"),"GAS","")))</f>
        <v/>
      </c>
      <c r="AW1672" s="2">
        <f>IF($AV1672="","",$R1672)</f>
        <v/>
      </c>
      <c r="AX1672" s="2">
        <f>IF($AV1672="","",IF($AB1672=0,$R1672,0))</f>
        <v/>
      </c>
      <c r="AY1672" s="2">
        <f>IF($AV1672="","",IF(AND($Z1672=0,COUNTIF('AR SALES'!$L$2:$L$2501,$L1672)=0),"YES",""))</f>
        <v/>
      </c>
      <c r="AZ1672" s="2">
        <f>IF($AV1672="","",IFERROR(VLOOKUP($AU1672,CODES!$A:$B,2,FALSE),"NO CODE"))</f>
        <v/>
      </c>
      <c r="BA1672" s="2">
        <f>IF(""&amp;$F1672&lt;&gt;"4","",IF($AY1672="YES","",IF(ROUND(SUMIFS($AE$2:$AE$4001,$L$2:$L$4001,$L1672,$F$2:$F$4001,"4")-SUMIFS('AR SALES'!$Y$2:$Y$2501,'AR SALES'!$L$2:$L$2501,$L1672,'AR SALES'!$AD$2:$AD$2501,"OFF"),2)=0,"","STALE")))</f>
        <v/>
      </c>
      <c r="BB1672" s="2">
        <f>IF(OR(""&amp;$F1672="2",""&amp;$F1672="4",""&amp;$F1672="G",""&amp;$F1672="H"),IF($AY1672="YES","",IF($AB1672&lt;&gt;0,"",IF(COUNTIFS('AR SALES'!$L$2:$L$2501,$L1672,'AR SALES'!$AD$2:$AD$2501,IF(""&amp;$F1672="4","OFF","ON"),'AR SALES'!$AF$2:$AF$2501,"Y")&gt;0,"","NO EXEMPTION"))),"")</f>
        <v/>
      </c>
    </row>
    <row r="1673">
      <c r="AT1673" s="2">
        <f>IF($L1673="","",IFERROR(INDEX('AR SALES'!$H$2:$H$2501,MATCH(""&amp;$L1673,'AR SALES'!$AE$2:$AE$2501,0)),""))</f>
        <v/>
      </c>
      <c r="AU1673" s="2">
        <f>IF($L1673="","",IF($A1673&lt;&gt;"GA","",IF($E1673="FULTON",IF(ISNUMBER(SEARCH("COLLEGE PARK",$AT1673)),"FULTON (COLLEGE PARK)",IF(ISNUMBER(SEARCH("HAPEVILLE",$AT1673)),"FULTON (HAPEVILLE)",IF(ISNUMBER(SEARCH("EAST POINT",$AT1673)),"FULTON (EAST POINT)",IF(ISNUMBER(SEARCH("ATLANTA",$AT1673)),"FULTON (ATL LIMITS)","FULTON")))),IF($E1673="DEKALB",IF(ISNUMBER(SEARCH("ATLANTA",$AT1673)),"DEKALB (ATL LIMITS)","DEKALB"),IF(AND($E1673="CLAYTON",ISNUMBER(SEARCH("COLLEGE PARK",$AT1673))),"CLAYTON (COLLEGE PARK)",$E1673)))))</f>
        <v/>
      </c>
      <c r="AV1673" s="2">
        <f>IF($L1673="","",IF(""&amp;$F1673="2","DIESEL",IF(OR(""&amp;$F1673="G",""&amp;$F1673="H"),"GAS","")))</f>
        <v/>
      </c>
      <c r="AW1673" s="2">
        <f>IF($AV1673="","",$R1673)</f>
        <v/>
      </c>
      <c r="AX1673" s="2">
        <f>IF($AV1673="","",IF($AB1673=0,$R1673,0))</f>
        <v/>
      </c>
      <c r="AY1673" s="2">
        <f>IF($AV1673="","",IF(AND($Z1673=0,COUNTIF('AR SALES'!$L$2:$L$2501,$L1673)=0),"YES",""))</f>
        <v/>
      </c>
      <c r="AZ1673" s="2">
        <f>IF($AV1673="","",IFERROR(VLOOKUP($AU1673,CODES!$A:$B,2,FALSE),"NO CODE"))</f>
        <v/>
      </c>
      <c r="BA1673" s="2">
        <f>IF(""&amp;$F1673&lt;&gt;"4","",IF($AY1673="YES","",IF(ROUND(SUMIFS($AE$2:$AE$4001,$L$2:$L$4001,$L1673,$F$2:$F$4001,"4")-SUMIFS('AR SALES'!$Y$2:$Y$2501,'AR SALES'!$L$2:$L$2501,$L1673,'AR SALES'!$AD$2:$AD$2501,"OFF"),2)=0,"","STALE")))</f>
        <v/>
      </c>
      <c r="BB1673" s="2">
        <f>IF(OR(""&amp;$F1673="2",""&amp;$F1673="4",""&amp;$F1673="G",""&amp;$F1673="H"),IF($AY1673="YES","",IF($AB1673&lt;&gt;0,"",IF(COUNTIFS('AR SALES'!$L$2:$L$2501,$L1673,'AR SALES'!$AD$2:$AD$2501,IF(""&amp;$F1673="4","OFF","ON"),'AR SALES'!$AF$2:$AF$2501,"Y")&gt;0,"","NO EXEMPTION"))),"")</f>
        <v/>
      </c>
    </row>
    <row r="1674">
      <c r="AT1674" s="2">
        <f>IF($L1674="","",IFERROR(INDEX('AR SALES'!$H$2:$H$2501,MATCH(""&amp;$L1674,'AR SALES'!$AE$2:$AE$2501,0)),""))</f>
        <v/>
      </c>
      <c r="AU1674" s="2">
        <f>IF($L1674="","",IF($A1674&lt;&gt;"GA","",IF($E1674="FULTON",IF(ISNUMBER(SEARCH("COLLEGE PARK",$AT1674)),"FULTON (COLLEGE PARK)",IF(ISNUMBER(SEARCH("HAPEVILLE",$AT1674)),"FULTON (HAPEVILLE)",IF(ISNUMBER(SEARCH("EAST POINT",$AT1674)),"FULTON (EAST POINT)",IF(ISNUMBER(SEARCH("ATLANTA",$AT1674)),"FULTON (ATL LIMITS)","FULTON")))),IF($E1674="DEKALB",IF(ISNUMBER(SEARCH("ATLANTA",$AT1674)),"DEKALB (ATL LIMITS)","DEKALB"),IF(AND($E1674="CLAYTON",ISNUMBER(SEARCH("COLLEGE PARK",$AT1674))),"CLAYTON (COLLEGE PARK)",$E1674)))))</f>
        <v/>
      </c>
      <c r="AV1674" s="2">
        <f>IF($L1674="","",IF(""&amp;$F1674="2","DIESEL",IF(OR(""&amp;$F1674="G",""&amp;$F1674="H"),"GAS","")))</f>
        <v/>
      </c>
      <c r="AW1674" s="2">
        <f>IF($AV1674="","",$R1674)</f>
        <v/>
      </c>
      <c r="AX1674" s="2">
        <f>IF($AV1674="","",IF($AB1674=0,$R1674,0))</f>
        <v/>
      </c>
      <c r="AY1674" s="2">
        <f>IF($AV1674="","",IF(AND($Z1674=0,COUNTIF('AR SALES'!$L$2:$L$2501,$L1674)=0),"YES",""))</f>
        <v/>
      </c>
      <c r="AZ1674" s="2">
        <f>IF($AV1674="","",IFERROR(VLOOKUP($AU1674,CODES!$A:$B,2,FALSE),"NO CODE"))</f>
        <v/>
      </c>
      <c r="BA1674" s="2">
        <f>IF(""&amp;$F1674&lt;&gt;"4","",IF($AY1674="YES","",IF(ROUND(SUMIFS($AE$2:$AE$4001,$L$2:$L$4001,$L1674,$F$2:$F$4001,"4")-SUMIFS('AR SALES'!$Y$2:$Y$2501,'AR SALES'!$L$2:$L$2501,$L1674,'AR SALES'!$AD$2:$AD$2501,"OFF"),2)=0,"","STALE")))</f>
        <v/>
      </c>
      <c r="BB1674" s="2">
        <f>IF(OR(""&amp;$F1674="2",""&amp;$F1674="4",""&amp;$F1674="G",""&amp;$F1674="H"),IF($AY1674="YES","",IF($AB1674&lt;&gt;0,"",IF(COUNTIFS('AR SALES'!$L$2:$L$2501,$L1674,'AR SALES'!$AD$2:$AD$2501,IF(""&amp;$F1674="4","OFF","ON"),'AR SALES'!$AF$2:$AF$2501,"Y")&gt;0,"","NO EXEMPTION"))),"")</f>
        <v/>
      </c>
    </row>
    <row r="1675">
      <c r="AT1675" s="2">
        <f>IF($L1675="","",IFERROR(INDEX('AR SALES'!$H$2:$H$2501,MATCH(""&amp;$L1675,'AR SALES'!$AE$2:$AE$2501,0)),""))</f>
        <v/>
      </c>
      <c r="AU1675" s="2">
        <f>IF($L1675="","",IF($A1675&lt;&gt;"GA","",IF($E1675="FULTON",IF(ISNUMBER(SEARCH("COLLEGE PARK",$AT1675)),"FULTON (COLLEGE PARK)",IF(ISNUMBER(SEARCH("HAPEVILLE",$AT1675)),"FULTON (HAPEVILLE)",IF(ISNUMBER(SEARCH("EAST POINT",$AT1675)),"FULTON (EAST POINT)",IF(ISNUMBER(SEARCH("ATLANTA",$AT1675)),"FULTON (ATL LIMITS)","FULTON")))),IF($E1675="DEKALB",IF(ISNUMBER(SEARCH("ATLANTA",$AT1675)),"DEKALB (ATL LIMITS)","DEKALB"),IF(AND($E1675="CLAYTON",ISNUMBER(SEARCH("COLLEGE PARK",$AT1675))),"CLAYTON (COLLEGE PARK)",$E1675)))))</f>
        <v/>
      </c>
      <c r="AV1675" s="2">
        <f>IF($L1675="","",IF(""&amp;$F1675="2","DIESEL",IF(OR(""&amp;$F1675="G",""&amp;$F1675="H"),"GAS","")))</f>
        <v/>
      </c>
      <c r="AW1675" s="2">
        <f>IF($AV1675="","",$R1675)</f>
        <v/>
      </c>
      <c r="AX1675" s="2">
        <f>IF($AV1675="","",IF($AB1675=0,$R1675,0))</f>
        <v/>
      </c>
      <c r="AY1675" s="2">
        <f>IF($AV1675="","",IF(AND($Z1675=0,COUNTIF('AR SALES'!$L$2:$L$2501,$L1675)=0),"YES",""))</f>
        <v/>
      </c>
      <c r="AZ1675" s="2">
        <f>IF($AV1675="","",IFERROR(VLOOKUP($AU1675,CODES!$A:$B,2,FALSE),"NO CODE"))</f>
        <v/>
      </c>
      <c r="BA1675" s="2">
        <f>IF(""&amp;$F1675&lt;&gt;"4","",IF($AY1675="YES","",IF(ROUND(SUMIFS($AE$2:$AE$4001,$L$2:$L$4001,$L1675,$F$2:$F$4001,"4")-SUMIFS('AR SALES'!$Y$2:$Y$2501,'AR SALES'!$L$2:$L$2501,$L1675,'AR SALES'!$AD$2:$AD$2501,"OFF"),2)=0,"","STALE")))</f>
        <v/>
      </c>
      <c r="BB1675" s="2">
        <f>IF(OR(""&amp;$F1675="2",""&amp;$F1675="4",""&amp;$F1675="G",""&amp;$F1675="H"),IF($AY1675="YES","",IF($AB1675&lt;&gt;0,"",IF(COUNTIFS('AR SALES'!$L$2:$L$2501,$L1675,'AR SALES'!$AD$2:$AD$2501,IF(""&amp;$F1675="4","OFF","ON"),'AR SALES'!$AF$2:$AF$2501,"Y")&gt;0,"","NO EXEMPTION"))),"")</f>
        <v/>
      </c>
    </row>
    <row r="1676">
      <c r="AT1676" s="2">
        <f>IF($L1676="","",IFERROR(INDEX('AR SALES'!$H$2:$H$2501,MATCH(""&amp;$L1676,'AR SALES'!$AE$2:$AE$2501,0)),""))</f>
        <v/>
      </c>
      <c r="AU1676" s="2">
        <f>IF($L1676="","",IF($A1676&lt;&gt;"GA","",IF($E1676="FULTON",IF(ISNUMBER(SEARCH("COLLEGE PARK",$AT1676)),"FULTON (COLLEGE PARK)",IF(ISNUMBER(SEARCH("HAPEVILLE",$AT1676)),"FULTON (HAPEVILLE)",IF(ISNUMBER(SEARCH("EAST POINT",$AT1676)),"FULTON (EAST POINT)",IF(ISNUMBER(SEARCH("ATLANTA",$AT1676)),"FULTON (ATL LIMITS)","FULTON")))),IF($E1676="DEKALB",IF(ISNUMBER(SEARCH("ATLANTA",$AT1676)),"DEKALB (ATL LIMITS)","DEKALB"),IF(AND($E1676="CLAYTON",ISNUMBER(SEARCH("COLLEGE PARK",$AT1676))),"CLAYTON (COLLEGE PARK)",$E1676)))))</f>
        <v/>
      </c>
      <c r="AV1676" s="2">
        <f>IF($L1676="","",IF(""&amp;$F1676="2","DIESEL",IF(OR(""&amp;$F1676="G",""&amp;$F1676="H"),"GAS","")))</f>
        <v/>
      </c>
      <c r="AW1676" s="2">
        <f>IF($AV1676="","",$R1676)</f>
        <v/>
      </c>
      <c r="AX1676" s="2">
        <f>IF($AV1676="","",IF($AB1676=0,$R1676,0))</f>
        <v/>
      </c>
      <c r="AY1676" s="2">
        <f>IF($AV1676="","",IF(AND($Z1676=0,COUNTIF('AR SALES'!$L$2:$L$2501,$L1676)=0),"YES",""))</f>
        <v/>
      </c>
      <c r="AZ1676" s="2">
        <f>IF($AV1676="","",IFERROR(VLOOKUP($AU1676,CODES!$A:$B,2,FALSE),"NO CODE"))</f>
        <v/>
      </c>
      <c r="BA1676" s="2">
        <f>IF(""&amp;$F1676&lt;&gt;"4","",IF($AY1676="YES","",IF(ROUND(SUMIFS($AE$2:$AE$4001,$L$2:$L$4001,$L1676,$F$2:$F$4001,"4")-SUMIFS('AR SALES'!$Y$2:$Y$2501,'AR SALES'!$L$2:$L$2501,$L1676,'AR SALES'!$AD$2:$AD$2501,"OFF"),2)=0,"","STALE")))</f>
        <v/>
      </c>
      <c r="BB1676" s="2">
        <f>IF(OR(""&amp;$F1676="2",""&amp;$F1676="4",""&amp;$F1676="G",""&amp;$F1676="H"),IF($AY1676="YES","",IF($AB1676&lt;&gt;0,"",IF(COUNTIFS('AR SALES'!$L$2:$L$2501,$L1676,'AR SALES'!$AD$2:$AD$2501,IF(""&amp;$F1676="4","OFF","ON"),'AR SALES'!$AF$2:$AF$2501,"Y")&gt;0,"","NO EXEMPTION"))),"")</f>
        <v/>
      </c>
    </row>
    <row r="1677">
      <c r="AT1677" s="2">
        <f>IF($L1677="","",IFERROR(INDEX('AR SALES'!$H$2:$H$2501,MATCH(""&amp;$L1677,'AR SALES'!$AE$2:$AE$2501,0)),""))</f>
        <v/>
      </c>
      <c r="AU1677" s="2">
        <f>IF($L1677="","",IF($A1677&lt;&gt;"GA","",IF($E1677="FULTON",IF(ISNUMBER(SEARCH("COLLEGE PARK",$AT1677)),"FULTON (COLLEGE PARK)",IF(ISNUMBER(SEARCH("HAPEVILLE",$AT1677)),"FULTON (HAPEVILLE)",IF(ISNUMBER(SEARCH("EAST POINT",$AT1677)),"FULTON (EAST POINT)",IF(ISNUMBER(SEARCH("ATLANTA",$AT1677)),"FULTON (ATL LIMITS)","FULTON")))),IF($E1677="DEKALB",IF(ISNUMBER(SEARCH("ATLANTA",$AT1677)),"DEKALB (ATL LIMITS)","DEKALB"),IF(AND($E1677="CLAYTON",ISNUMBER(SEARCH("COLLEGE PARK",$AT1677))),"CLAYTON (COLLEGE PARK)",$E1677)))))</f>
        <v/>
      </c>
      <c r="AV1677" s="2">
        <f>IF($L1677="","",IF(""&amp;$F1677="2","DIESEL",IF(OR(""&amp;$F1677="G",""&amp;$F1677="H"),"GAS","")))</f>
        <v/>
      </c>
      <c r="AW1677" s="2">
        <f>IF($AV1677="","",$R1677)</f>
        <v/>
      </c>
      <c r="AX1677" s="2">
        <f>IF($AV1677="","",IF($AB1677=0,$R1677,0))</f>
        <v/>
      </c>
      <c r="AY1677" s="2">
        <f>IF($AV1677="","",IF(AND($Z1677=0,COUNTIF('AR SALES'!$L$2:$L$2501,$L1677)=0),"YES",""))</f>
        <v/>
      </c>
      <c r="AZ1677" s="2">
        <f>IF($AV1677="","",IFERROR(VLOOKUP($AU1677,CODES!$A:$B,2,FALSE),"NO CODE"))</f>
        <v/>
      </c>
      <c r="BA1677" s="2">
        <f>IF(""&amp;$F1677&lt;&gt;"4","",IF($AY1677="YES","",IF(ROUND(SUMIFS($AE$2:$AE$4001,$L$2:$L$4001,$L1677,$F$2:$F$4001,"4")-SUMIFS('AR SALES'!$Y$2:$Y$2501,'AR SALES'!$L$2:$L$2501,$L1677,'AR SALES'!$AD$2:$AD$2501,"OFF"),2)=0,"","STALE")))</f>
        <v/>
      </c>
      <c r="BB1677" s="2">
        <f>IF(OR(""&amp;$F1677="2",""&amp;$F1677="4",""&amp;$F1677="G",""&amp;$F1677="H"),IF($AY1677="YES","",IF($AB1677&lt;&gt;0,"",IF(COUNTIFS('AR SALES'!$L$2:$L$2501,$L1677,'AR SALES'!$AD$2:$AD$2501,IF(""&amp;$F1677="4","OFF","ON"),'AR SALES'!$AF$2:$AF$2501,"Y")&gt;0,"","NO EXEMPTION"))),"")</f>
        <v/>
      </c>
    </row>
    <row r="1678">
      <c r="AT1678" s="2">
        <f>IF($L1678="","",IFERROR(INDEX('AR SALES'!$H$2:$H$2501,MATCH(""&amp;$L1678,'AR SALES'!$AE$2:$AE$2501,0)),""))</f>
        <v/>
      </c>
      <c r="AU1678" s="2">
        <f>IF($L1678="","",IF($A1678&lt;&gt;"GA","",IF($E1678="FULTON",IF(ISNUMBER(SEARCH("COLLEGE PARK",$AT1678)),"FULTON (COLLEGE PARK)",IF(ISNUMBER(SEARCH("HAPEVILLE",$AT1678)),"FULTON (HAPEVILLE)",IF(ISNUMBER(SEARCH("EAST POINT",$AT1678)),"FULTON (EAST POINT)",IF(ISNUMBER(SEARCH("ATLANTA",$AT1678)),"FULTON (ATL LIMITS)","FULTON")))),IF($E1678="DEKALB",IF(ISNUMBER(SEARCH("ATLANTA",$AT1678)),"DEKALB (ATL LIMITS)","DEKALB"),IF(AND($E1678="CLAYTON",ISNUMBER(SEARCH("COLLEGE PARK",$AT1678))),"CLAYTON (COLLEGE PARK)",$E1678)))))</f>
        <v/>
      </c>
      <c r="AV1678" s="2">
        <f>IF($L1678="","",IF(""&amp;$F1678="2","DIESEL",IF(OR(""&amp;$F1678="G",""&amp;$F1678="H"),"GAS","")))</f>
        <v/>
      </c>
      <c r="AW1678" s="2">
        <f>IF($AV1678="","",$R1678)</f>
        <v/>
      </c>
      <c r="AX1678" s="2">
        <f>IF($AV1678="","",IF($AB1678=0,$R1678,0))</f>
        <v/>
      </c>
      <c r="AY1678" s="2">
        <f>IF($AV1678="","",IF(AND($Z1678=0,COUNTIF('AR SALES'!$L$2:$L$2501,$L1678)=0),"YES",""))</f>
        <v/>
      </c>
      <c r="AZ1678" s="2">
        <f>IF($AV1678="","",IFERROR(VLOOKUP($AU1678,CODES!$A:$B,2,FALSE),"NO CODE"))</f>
        <v/>
      </c>
      <c r="BA1678" s="2">
        <f>IF(""&amp;$F1678&lt;&gt;"4","",IF($AY1678="YES","",IF(ROUND(SUMIFS($AE$2:$AE$4001,$L$2:$L$4001,$L1678,$F$2:$F$4001,"4")-SUMIFS('AR SALES'!$Y$2:$Y$2501,'AR SALES'!$L$2:$L$2501,$L1678,'AR SALES'!$AD$2:$AD$2501,"OFF"),2)=0,"","STALE")))</f>
        <v/>
      </c>
      <c r="BB1678" s="2">
        <f>IF(OR(""&amp;$F1678="2",""&amp;$F1678="4",""&amp;$F1678="G",""&amp;$F1678="H"),IF($AY1678="YES","",IF($AB1678&lt;&gt;0,"",IF(COUNTIFS('AR SALES'!$L$2:$L$2501,$L1678,'AR SALES'!$AD$2:$AD$2501,IF(""&amp;$F1678="4","OFF","ON"),'AR SALES'!$AF$2:$AF$2501,"Y")&gt;0,"","NO EXEMPTION"))),"")</f>
        <v/>
      </c>
    </row>
    <row r="1679">
      <c r="AT1679" s="2">
        <f>IF($L1679="","",IFERROR(INDEX('AR SALES'!$H$2:$H$2501,MATCH(""&amp;$L1679,'AR SALES'!$AE$2:$AE$2501,0)),""))</f>
        <v/>
      </c>
      <c r="AU1679" s="2">
        <f>IF($L1679="","",IF($A1679&lt;&gt;"GA","",IF($E1679="FULTON",IF(ISNUMBER(SEARCH("COLLEGE PARK",$AT1679)),"FULTON (COLLEGE PARK)",IF(ISNUMBER(SEARCH("HAPEVILLE",$AT1679)),"FULTON (HAPEVILLE)",IF(ISNUMBER(SEARCH("EAST POINT",$AT1679)),"FULTON (EAST POINT)",IF(ISNUMBER(SEARCH("ATLANTA",$AT1679)),"FULTON (ATL LIMITS)","FULTON")))),IF($E1679="DEKALB",IF(ISNUMBER(SEARCH("ATLANTA",$AT1679)),"DEKALB (ATL LIMITS)","DEKALB"),IF(AND($E1679="CLAYTON",ISNUMBER(SEARCH("COLLEGE PARK",$AT1679))),"CLAYTON (COLLEGE PARK)",$E1679)))))</f>
        <v/>
      </c>
      <c r="AV1679" s="2">
        <f>IF($L1679="","",IF(""&amp;$F1679="2","DIESEL",IF(OR(""&amp;$F1679="G",""&amp;$F1679="H"),"GAS","")))</f>
        <v/>
      </c>
      <c r="AW1679" s="2">
        <f>IF($AV1679="","",$R1679)</f>
        <v/>
      </c>
      <c r="AX1679" s="2">
        <f>IF($AV1679="","",IF($AB1679=0,$R1679,0))</f>
        <v/>
      </c>
      <c r="AY1679" s="2">
        <f>IF($AV1679="","",IF(AND($Z1679=0,COUNTIF('AR SALES'!$L$2:$L$2501,$L1679)=0),"YES",""))</f>
        <v/>
      </c>
      <c r="AZ1679" s="2">
        <f>IF($AV1679="","",IFERROR(VLOOKUP($AU1679,CODES!$A:$B,2,FALSE),"NO CODE"))</f>
        <v/>
      </c>
      <c r="BA1679" s="2">
        <f>IF(""&amp;$F1679&lt;&gt;"4","",IF($AY1679="YES","",IF(ROUND(SUMIFS($AE$2:$AE$4001,$L$2:$L$4001,$L1679,$F$2:$F$4001,"4")-SUMIFS('AR SALES'!$Y$2:$Y$2501,'AR SALES'!$L$2:$L$2501,$L1679,'AR SALES'!$AD$2:$AD$2501,"OFF"),2)=0,"","STALE")))</f>
        <v/>
      </c>
      <c r="BB1679" s="2">
        <f>IF(OR(""&amp;$F1679="2",""&amp;$F1679="4",""&amp;$F1679="G",""&amp;$F1679="H"),IF($AY1679="YES","",IF($AB1679&lt;&gt;0,"",IF(COUNTIFS('AR SALES'!$L$2:$L$2501,$L1679,'AR SALES'!$AD$2:$AD$2501,IF(""&amp;$F1679="4","OFF","ON"),'AR SALES'!$AF$2:$AF$2501,"Y")&gt;0,"","NO EXEMPTION"))),"")</f>
        <v/>
      </c>
    </row>
    <row r="1680">
      <c r="AT1680" s="2">
        <f>IF($L1680="","",IFERROR(INDEX('AR SALES'!$H$2:$H$2501,MATCH(""&amp;$L1680,'AR SALES'!$AE$2:$AE$2501,0)),""))</f>
        <v/>
      </c>
      <c r="AU1680" s="2">
        <f>IF($L1680="","",IF($A1680&lt;&gt;"GA","",IF($E1680="FULTON",IF(ISNUMBER(SEARCH("COLLEGE PARK",$AT1680)),"FULTON (COLLEGE PARK)",IF(ISNUMBER(SEARCH("HAPEVILLE",$AT1680)),"FULTON (HAPEVILLE)",IF(ISNUMBER(SEARCH("EAST POINT",$AT1680)),"FULTON (EAST POINT)",IF(ISNUMBER(SEARCH("ATLANTA",$AT1680)),"FULTON (ATL LIMITS)","FULTON")))),IF($E1680="DEKALB",IF(ISNUMBER(SEARCH("ATLANTA",$AT1680)),"DEKALB (ATL LIMITS)","DEKALB"),IF(AND($E1680="CLAYTON",ISNUMBER(SEARCH("COLLEGE PARK",$AT1680))),"CLAYTON (COLLEGE PARK)",$E1680)))))</f>
        <v/>
      </c>
      <c r="AV1680" s="2">
        <f>IF($L1680="","",IF(""&amp;$F1680="2","DIESEL",IF(OR(""&amp;$F1680="G",""&amp;$F1680="H"),"GAS","")))</f>
        <v/>
      </c>
      <c r="AW1680" s="2">
        <f>IF($AV1680="","",$R1680)</f>
        <v/>
      </c>
      <c r="AX1680" s="2">
        <f>IF($AV1680="","",IF($AB1680=0,$R1680,0))</f>
        <v/>
      </c>
      <c r="AY1680" s="2">
        <f>IF($AV1680="","",IF(AND($Z1680=0,COUNTIF('AR SALES'!$L$2:$L$2501,$L1680)=0),"YES",""))</f>
        <v/>
      </c>
      <c r="AZ1680" s="2">
        <f>IF($AV1680="","",IFERROR(VLOOKUP($AU1680,CODES!$A:$B,2,FALSE),"NO CODE"))</f>
        <v/>
      </c>
      <c r="BA1680" s="2">
        <f>IF(""&amp;$F1680&lt;&gt;"4","",IF($AY1680="YES","",IF(ROUND(SUMIFS($AE$2:$AE$4001,$L$2:$L$4001,$L1680,$F$2:$F$4001,"4")-SUMIFS('AR SALES'!$Y$2:$Y$2501,'AR SALES'!$L$2:$L$2501,$L1680,'AR SALES'!$AD$2:$AD$2501,"OFF"),2)=0,"","STALE")))</f>
        <v/>
      </c>
      <c r="BB1680" s="2">
        <f>IF(OR(""&amp;$F1680="2",""&amp;$F1680="4",""&amp;$F1680="G",""&amp;$F1680="H"),IF($AY1680="YES","",IF($AB1680&lt;&gt;0,"",IF(COUNTIFS('AR SALES'!$L$2:$L$2501,$L1680,'AR SALES'!$AD$2:$AD$2501,IF(""&amp;$F1680="4","OFF","ON"),'AR SALES'!$AF$2:$AF$2501,"Y")&gt;0,"","NO EXEMPTION"))),"")</f>
        <v/>
      </c>
    </row>
    <row r="1681">
      <c r="AT1681" s="2">
        <f>IF($L1681="","",IFERROR(INDEX('AR SALES'!$H$2:$H$2501,MATCH(""&amp;$L1681,'AR SALES'!$AE$2:$AE$2501,0)),""))</f>
        <v/>
      </c>
      <c r="AU1681" s="2">
        <f>IF($L1681="","",IF($A1681&lt;&gt;"GA","",IF($E1681="FULTON",IF(ISNUMBER(SEARCH("COLLEGE PARK",$AT1681)),"FULTON (COLLEGE PARK)",IF(ISNUMBER(SEARCH("HAPEVILLE",$AT1681)),"FULTON (HAPEVILLE)",IF(ISNUMBER(SEARCH("EAST POINT",$AT1681)),"FULTON (EAST POINT)",IF(ISNUMBER(SEARCH("ATLANTA",$AT1681)),"FULTON (ATL LIMITS)","FULTON")))),IF($E1681="DEKALB",IF(ISNUMBER(SEARCH("ATLANTA",$AT1681)),"DEKALB (ATL LIMITS)","DEKALB"),IF(AND($E1681="CLAYTON",ISNUMBER(SEARCH("COLLEGE PARK",$AT1681))),"CLAYTON (COLLEGE PARK)",$E1681)))))</f>
        <v/>
      </c>
      <c r="AV1681" s="2">
        <f>IF($L1681="","",IF(""&amp;$F1681="2","DIESEL",IF(OR(""&amp;$F1681="G",""&amp;$F1681="H"),"GAS","")))</f>
        <v/>
      </c>
      <c r="AW1681" s="2">
        <f>IF($AV1681="","",$R1681)</f>
        <v/>
      </c>
      <c r="AX1681" s="2">
        <f>IF($AV1681="","",IF($AB1681=0,$R1681,0))</f>
        <v/>
      </c>
      <c r="AY1681" s="2">
        <f>IF($AV1681="","",IF(AND($Z1681=0,COUNTIF('AR SALES'!$L$2:$L$2501,$L1681)=0),"YES",""))</f>
        <v/>
      </c>
      <c r="AZ1681" s="2">
        <f>IF($AV1681="","",IFERROR(VLOOKUP($AU1681,CODES!$A:$B,2,FALSE),"NO CODE"))</f>
        <v/>
      </c>
      <c r="BA1681" s="2">
        <f>IF(""&amp;$F1681&lt;&gt;"4","",IF($AY1681="YES","",IF(ROUND(SUMIFS($AE$2:$AE$4001,$L$2:$L$4001,$L1681,$F$2:$F$4001,"4")-SUMIFS('AR SALES'!$Y$2:$Y$2501,'AR SALES'!$L$2:$L$2501,$L1681,'AR SALES'!$AD$2:$AD$2501,"OFF"),2)=0,"","STALE")))</f>
        <v/>
      </c>
      <c r="BB1681" s="2">
        <f>IF(OR(""&amp;$F1681="2",""&amp;$F1681="4",""&amp;$F1681="G",""&amp;$F1681="H"),IF($AY1681="YES","",IF($AB1681&lt;&gt;0,"",IF(COUNTIFS('AR SALES'!$L$2:$L$2501,$L1681,'AR SALES'!$AD$2:$AD$2501,IF(""&amp;$F1681="4","OFF","ON"),'AR SALES'!$AF$2:$AF$2501,"Y")&gt;0,"","NO EXEMPTION"))),"")</f>
        <v/>
      </c>
    </row>
    <row r="1682">
      <c r="AT1682" s="2">
        <f>IF($L1682="","",IFERROR(INDEX('AR SALES'!$H$2:$H$2501,MATCH(""&amp;$L1682,'AR SALES'!$AE$2:$AE$2501,0)),""))</f>
        <v/>
      </c>
      <c r="AU1682" s="2">
        <f>IF($L1682="","",IF($A1682&lt;&gt;"GA","",IF($E1682="FULTON",IF(ISNUMBER(SEARCH("COLLEGE PARK",$AT1682)),"FULTON (COLLEGE PARK)",IF(ISNUMBER(SEARCH("HAPEVILLE",$AT1682)),"FULTON (HAPEVILLE)",IF(ISNUMBER(SEARCH("EAST POINT",$AT1682)),"FULTON (EAST POINT)",IF(ISNUMBER(SEARCH("ATLANTA",$AT1682)),"FULTON (ATL LIMITS)","FULTON")))),IF($E1682="DEKALB",IF(ISNUMBER(SEARCH("ATLANTA",$AT1682)),"DEKALB (ATL LIMITS)","DEKALB"),IF(AND($E1682="CLAYTON",ISNUMBER(SEARCH("COLLEGE PARK",$AT1682))),"CLAYTON (COLLEGE PARK)",$E1682)))))</f>
        <v/>
      </c>
      <c r="AV1682" s="2">
        <f>IF($L1682="","",IF(""&amp;$F1682="2","DIESEL",IF(OR(""&amp;$F1682="G",""&amp;$F1682="H"),"GAS","")))</f>
        <v/>
      </c>
      <c r="AW1682" s="2">
        <f>IF($AV1682="","",$R1682)</f>
        <v/>
      </c>
      <c r="AX1682" s="2">
        <f>IF($AV1682="","",IF($AB1682=0,$R1682,0))</f>
        <v/>
      </c>
      <c r="AY1682" s="2">
        <f>IF($AV1682="","",IF(AND($Z1682=0,COUNTIF('AR SALES'!$L$2:$L$2501,$L1682)=0),"YES",""))</f>
        <v/>
      </c>
      <c r="AZ1682" s="2">
        <f>IF($AV1682="","",IFERROR(VLOOKUP($AU1682,CODES!$A:$B,2,FALSE),"NO CODE"))</f>
        <v/>
      </c>
      <c r="BA1682" s="2">
        <f>IF(""&amp;$F1682&lt;&gt;"4","",IF($AY1682="YES","",IF(ROUND(SUMIFS($AE$2:$AE$4001,$L$2:$L$4001,$L1682,$F$2:$F$4001,"4")-SUMIFS('AR SALES'!$Y$2:$Y$2501,'AR SALES'!$L$2:$L$2501,$L1682,'AR SALES'!$AD$2:$AD$2501,"OFF"),2)=0,"","STALE")))</f>
        <v/>
      </c>
      <c r="BB1682" s="2">
        <f>IF(OR(""&amp;$F1682="2",""&amp;$F1682="4",""&amp;$F1682="G",""&amp;$F1682="H"),IF($AY1682="YES","",IF($AB1682&lt;&gt;0,"",IF(COUNTIFS('AR SALES'!$L$2:$L$2501,$L1682,'AR SALES'!$AD$2:$AD$2501,IF(""&amp;$F1682="4","OFF","ON"),'AR SALES'!$AF$2:$AF$2501,"Y")&gt;0,"","NO EXEMPTION"))),"")</f>
        <v/>
      </c>
    </row>
    <row r="1683">
      <c r="AT1683" s="2">
        <f>IF($L1683="","",IFERROR(INDEX('AR SALES'!$H$2:$H$2501,MATCH(""&amp;$L1683,'AR SALES'!$AE$2:$AE$2501,0)),""))</f>
        <v/>
      </c>
      <c r="AU1683" s="2">
        <f>IF($L1683="","",IF($A1683&lt;&gt;"GA","",IF($E1683="FULTON",IF(ISNUMBER(SEARCH("COLLEGE PARK",$AT1683)),"FULTON (COLLEGE PARK)",IF(ISNUMBER(SEARCH("HAPEVILLE",$AT1683)),"FULTON (HAPEVILLE)",IF(ISNUMBER(SEARCH("EAST POINT",$AT1683)),"FULTON (EAST POINT)",IF(ISNUMBER(SEARCH("ATLANTA",$AT1683)),"FULTON (ATL LIMITS)","FULTON")))),IF($E1683="DEKALB",IF(ISNUMBER(SEARCH("ATLANTA",$AT1683)),"DEKALB (ATL LIMITS)","DEKALB"),IF(AND($E1683="CLAYTON",ISNUMBER(SEARCH("COLLEGE PARK",$AT1683))),"CLAYTON (COLLEGE PARK)",$E1683)))))</f>
        <v/>
      </c>
      <c r="AV1683" s="2">
        <f>IF($L1683="","",IF(""&amp;$F1683="2","DIESEL",IF(OR(""&amp;$F1683="G",""&amp;$F1683="H"),"GAS","")))</f>
        <v/>
      </c>
      <c r="AW1683" s="2">
        <f>IF($AV1683="","",$R1683)</f>
        <v/>
      </c>
      <c r="AX1683" s="2">
        <f>IF($AV1683="","",IF($AB1683=0,$R1683,0))</f>
        <v/>
      </c>
      <c r="AY1683" s="2">
        <f>IF($AV1683="","",IF(AND($Z1683=0,COUNTIF('AR SALES'!$L$2:$L$2501,$L1683)=0),"YES",""))</f>
        <v/>
      </c>
      <c r="AZ1683" s="2">
        <f>IF($AV1683="","",IFERROR(VLOOKUP($AU1683,CODES!$A:$B,2,FALSE),"NO CODE"))</f>
        <v/>
      </c>
      <c r="BA1683" s="2">
        <f>IF(""&amp;$F1683&lt;&gt;"4","",IF($AY1683="YES","",IF(ROUND(SUMIFS($AE$2:$AE$4001,$L$2:$L$4001,$L1683,$F$2:$F$4001,"4")-SUMIFS('AR SALES'!$Y$2:$Y$2501,'AR SALES'!$L$2:$L$2501,$L1683,'AR SALES'!$AD$2:$AD$2501,"OFF"),2)=0,"","STALE")))</f>
        <v/>
      </c>
      <c r="BB1683" s="2">
        <f>IF(OR(""&amp;$F1683="2",""&amp;$F1683="4",""&amp;$F1683="G",""&amp;$F1683="H"),IF($AY1683="YES","",IF($AB1683&lt;&gt;0,"",IF(COUNTIFS('AR SALES'!$L$2:$L$2501,$L1683,'AR SALES'!$AD$2:$AD$2501,IF(""&amp;$F1683="4","OFF","ON"),'AR SALES'!$AF$2:$AF$2501,"Y")&gt;0,"","NO EXEMPTION"))),"")</f>
        <v/>
      </c>
    </row>
    <row r="1684">
      <c r="AT1684" s="2">
        <f>IF($L1684="","",IFERROR(INDEX('AR SALES'!$H$2:$H$2501,MATCH(""&amp;$L1684,'AR SALES'!$AE$2:$AE$2501,0)),""))</f>
        <v/>
      </c>
      <c r="AU1684" s="2">
        <f>IF($L1684="","",IF($A1684&lt;&gt;"GA","",IF($E1684="FULTON",IF(ISNUMBER(SEARCH("COLLEGE PARK",$AT1684)),"FULTON (COLLEGE PARK)",IF(ISNUMBER(SEARCH("HAPEVILLE",$AT1684)),"FULTON (HAPEVILLE)",IF(ISNUMBER(SEARCH("EAST POINT",$AT1684)),"FULTON (EAST POINT)",IF(ISNUMBER(SEARCH("ATLANTA",$AT1684)),"FULTON (ATL LIMITS)","FULTON")))),IF($E1684="DEKALB",IF(ISNUMBER(SEARCH("ATLANTA",$AT1684)),"DEKALB (ATL LIMITS)","DEKALB"),IF(AND($E1684="CLAYTON",ISNUMBER(SEARCH("COLLEGE PARK",$AT1684))),"CLAYTON (COLLEGE PARK)",$E1684)))))</f>
        <v/>
      </c>
      <c r="AV1684" s="2">
        <f>IF($L1684="","",IF(""&amp;$F1684="2","DIESEL",IF(OR(""&amp;$F1684="G",""&amp;$F1684="H"),"GAS","")))</f>
        <v/>
      </c>
      <c r="AW1684" s="2">
        <f>IF($AV1684="","",$R1684)</f>
        <v/>
      </c>
      <c r="AX1684" s="2">
        <f>IF($AV1684="","",IF($AB1684=0,$R1684,0))</f>
        <v/>
      </c>
      <c r="AY1684" s="2">
        <f>IF($AV1684="","",IF(AND($Z1684=0,COUNTIF('AR SALES'!$L$2:$L$2501,$L1684)=0),"YES",""))</f>
        <v/>
      </c>
      <c r="AZ1684" s="2">
        <f>IF($AV1684="","",IFERROR(VLOOKUP($AU1684,CODES!$A:$B,2,FALSE),"NO CODE"))</f>
        <v/>
      </c>
      <c r="BA1684" s="2">
        <f>IF(""&amp;$F1684&lt;&gt;"4","",IF($AY1684="YES","",IF(ROUND(SUMIFS($AE$2:$AE$4001,$L$2:$L$4001,$L1684,$F$2:$F$4001,"4")-SUMIFS('AR SALES'!$Y$2:$Y$2501,'AR SALES'!$L$2:$L$2501,$L1684,'AR SALES'!$AD$2:$AD$2501,"OFF"),2)=0,"","STALE")))</f>
        <v/>
      </c>
      <c r="BB1684" s="2">
        <f>IF(OR(""&amp;$F1684="2",""&amp;$F1684="4",""&amp;$F1684="G",""&amp;$F1684="H"),IF($AY1684="YES","",IF($AB1684&lt;&gt;0,"",IF(COUNTIFS('AR SALES'!$L$2:$L$2501,$L1684,'AR SALES'!$AD$2:$AD$2501,IF(""&amp;$F1684="4","OFF","ON"),'AR SALES'!$AF$2:$AF$2501,"Y")&gt;0,"","NO EXEMPTION"))),"")</f>
        <v/>
      </c>
    </row>
    <row r="1685">
      <c r="AT1685" s="2">
        <f>IF($L1685="","",IFERROR(INDEX('AR SALES'!$H$2:$H$2501,MATCH(""&amp;$L1685,'AR SALES'!$AE$2:$AE$2501,0)),""))</f>
        <v/>
      </c>
      <c r="AU1685" s="2">
        <f>IF($L1685="","",IF($A1685&lt;&gt;"GA","",IF($E1685="FULTON",IF(ISNUMBER(SEARCH("COLLEGE PARK",$AT1685)),"FULTON (COLLEGE PARK)",IF(ISNUMBER(SEARCH("HAPEVILLE",$AT1685)),"FULTON (HAPEVILLE)",IF(ISNUMBER(SEARCH("EAST POINT",$AT1685)),"FULTON (EAST POINT)",IF(ISNUMBER(SEARCH("ATLANTA",$AT1685)),"FULTON (ATL LIMITS)","FULTON")))),IF($E1685="DEKALB",IF(ISNUMBER(SEARCH("ATLANTA",$AT1685)),"DEKALB (ATL LIMITS)","DEKALB"),IF(AND($E1685="CLAYTON",ISNUMBER(SEARCH("COLLEGE PARK",$AT1685))),"CLAYTON (COLLEGE PARK)",$E1685)))))</f>
        <v/>
      </c>
      <c r="AV1685" s="2">
        <f>IF($L1685="","",IF(""&amp;$F1685="2","DIESEL",IF(OR(""&amp;$F1685="G",""&amp;$F1685="H"),"GAS","")))</f>
        <v/>
      </c>
      <c r="AW1685" s="2">
        <f>IF($AV1685="","",$R1685)</f>
        <v/>
      </c>
      <c r="AX1685" s="2">
        <f>IF($AV1685="","",IF($AB1685=0,$R1685,0))</f>
        <v/>
      </c>
      <c r="AY1685" s="2">
        <f>IF($AV1685="","",IF(AND($Z1685=0,COUNTIF('AR SALES'!$L$2:$L$2501,$L1685)=0),"YES",""))</f>
        <v/>
      </c>
      <c r="AZ1685" s="2">
        <f>IF($AV1685="","",IFERROR(VLOOKUP($AU1685,CODES!$A:$B,2,FALSE),"NO CODE"))</f>
        <v/>
      </c>
      <c r="BA1685" s="2">
        <f>IF(""&amp;$F1685&lt;&gt;"4","",IF($AY1685="YES","",IF(ROUND(SUMIFS($AE$2:$AE$4001,$L$2:$L$4001,$L1685,$F$2:$F$4001,"4")-SUMIFS('AR SALES'!$Y$2:$Y$2501,'AR SALES'!$L$2:$L$2501,$L1685,'AR SALES'!$AD$2:$AD$2501,"OFF"),2)=0,"","STALE")))</f>
        <v/>
      </c>
      <c r="BB1685" s="2">
        <f>IF(OR(""&amp;$F1685="2",""&amp;$F1685="4",""&amp;$F1685="G",""&amp;$F1685="H"),IF($AY1685="YES","",IF($AB1685&lt;&gt;0,"",IF(COUNTIFS('AR SALES'!$L$2:$L$2501,$L1685,'AR SALES'!$AD$2:$AD$2501,IF(""&amp;$F1685="4","OFF","ON"),'AR SALES'!$AF$2:$AF$2501,"Y")&gt;0,"","NO EXEMPTION"))),"")</f>
        <v/>
      </c>
    </row>
    <row r="1686">
      <c r="AT1686" s="2">
        <f>IF($L1686="","",IFERROR(INDEX('AR SALES'!$H$2:$H$2501,MATCH(""&amp;$L1686,'AR SALES'!$AE$2:$AE$2501,0)),""))</f>
        <v/>
      </c>
      <c r="AU1686" s="2">
        <f>IF($L1686="","",IF($A1686&lt;&gt;"GA","",IF($E1686="FULTON",IF(ISNUMBER(SEARCH("COLLEGE PARK",$AT1686)),"FULTON (COLLEGE PARK)",IF(ISNUMBER(SEARCH("HAPEVILLE",$AT1686)),"FULTON (HAPEVILLE)",IF(ISNUMBER(SEARCH("EAST POINT",$AT1686)),"FULTON (EAST POINT)",IF(ISNUMBER(SEARCH("ATLANTA",$AT1686)),"FULTON (ATL LIMITS)","FULTON")))),IF($E1686="DEKALB",IF(ISNUMBER(SEARCH("ATLANTA",$AT1686)),"DEKALB (ATL LIMITS)","DEKALB"),IF(AND($E1686="CLAYTON",ISNUMBER(SEARCH("COLLEGE PARK",$AT1686))),"CLAYTON (COLLEGE PARK)",$E1686)))))</f>
        <v/>
      </c>
      <c r="AV1686" s="2">
        <f>IF($L1686="","",IF(""&amp;$F1686="2","DIESEL",IF(OR(""&amp;$F1686="G",""&amp;$F1686="H"),"GAS","")))</f>
        <v/>
      </c>
      <c r="AW1686" s="2">
        <f>IF($AV1686="","",$R1686)</f>
        <v/>
      </c>
      <c r="AX1686" s="2">
        <f>IF($AV1686="","",IF($AB1686=0,$R1686,0))</f>
        <v/>
      </c>
      <c r="AY1686" s="2">
        <f>IF($AV1686="","",IF(AND($Z1686=0,COUNTIF('AR SALES'!$L$2:$L$2501,$L1686)=0),"YES",""))</f>
        <v/>
      </c>
      <c r="AZ1686" s="2">
        <f>IF($AV1686="","",IFERROR(VLOOKUP($AU1686,CODES!$A:$B,2,FALSE),"NO CODE"))</f>
        <v/>
      </c>
      <c r="BA1686" s="2">
        <f>IF(""&amp;$F1686&lt;&gt;"4","",IF($AY1686="YES","",IF(ROUND(SUMIFS($AE$2:$AE$4001,$L$2:$L$4001,$L1686,$F$2:$F$4001,"4")-SUMIFS('AR SALES'!$Y$2:$Y$2501,'AR SALES'!$L$2:$L$2501,$L1686,'AR SALES'!$AD$2:$AD$2501,"OFF"),2)=0,"","STALE")))</f>
        <v/>
      </c>
      <c r="BB1686" s="2">
        <f>IF(OR(""&amp;$F1686="2",""&amp;$F1686="4",""&amp;$F1686="G",""&amp;$F1686="H"),IF($AY1686="YES","",IF($AB1686&lt;&gt;0,"",IF(COUNTIFS('AR SALES'!$L$2:$L$2501,$L1686,'AR SALES'!$AD$2:$AD$2501,IF(""&amp;$F1686="4","OFF","ON"),'AR SALES'!$AF$2:$AF$2501,"Y")&gt;0,"","NO EXEMPTION"))),"")</f>
        <v/>
      </c>
    </row>
    <row r="1687">
      <c r="AT1687" s="2">
        <f>IF($L1687="","",IFERROR(INDEX('AR SALES'!$H$2:$H$2501,MATCH(""&amp;$L1687,'AR SALES'!$AE$2:$AE$2501,0)),""))</f>
        <v/>
      </c>
      <c r="AU1687" s="2">
        <f>IF($L1687="","",IF($A1687&lt;&gt;"GA","",IF($E1687="FULTON",IF(ISNUMBER(SEARCH("COLLEGE PARK",$AT1687)),"FULTON (COLLEGE PARK)",IF(ISNUMBER(SEARCH("HAPEVILLE",$AT1687)),"FULTON (HAPEVILLE)",IF(ISNUMBER(SEARCH("EAST POINT",$AT1687)),"FULTON (EAST POINT)",IF(ISNUMBER(SEARCH("ATLANTA",$AT1687)),"FULTON (ATL LIMITS)","FULTON")))),IF($E1687="DEKALB",IF(ISNUMBER(SEARCH("ATLANTA",$AT1687)),"DEKALB (ATL LIMITS)","DEKALB"),IF(AND($E1687="CLAYTON",ISNUMBER(SEARCH("COLLEGE PARK",$AT1687))),"CLAYTON (COLLEGE PARK)",$E1687)))))</f>
        <v/>
      </c>
      <c r="AV1687" s="2">
        <f>IF($L1687="","",IF(""&amp;$F1687="2","DIESEL",IF(OR(""&amp;$F1687="G",""&amp;$F1687="H"),"GAS","")))</f>
        <v/>
      </c>
      <c r="AW1687" s="2">
        <f>IF($AV1687="","",$R1687)</f>
        <v/>
      </c>
      <c r="AX1687" s="2">
        <f>IF($AV1687="","",IF($AB1687=0,$R1687,0))</f>
        <v/>
      </c>
      <c r="AY1687" s="2">
        <f>IF($AV1687="","",IF(AND($Z1687=0,COUNTIF('AR SALES'!$L$2:$L$2501,$L1687)=0),"YES",""))</f>
        <v/>
      </c>
      <c r="AZ1687" s="2">
        <f>IF($AV1687="","",IFERROR(VLOOKUP($AU1687,CODES!$A:$B,2,FALSE),"NO CODE"))</f>
        <v/>
      </c>
      <c r="BA1687" s="2">
        <f>IF(""&amp;$F1687&lt;&gt;"4","",IF($AY1687="YES","",IF(ROUND(SUMIFS($AE$2:$AE$4001,$L$2:$L$4001,$L1687,$F$2:$F$4001,"4")-SUMIFS('AR SALES'!$Y$2:$Y$2501,'AR SALES'!$L$2:$L$2501,$L1687,'AR SALES'!$AD$2:$AD$2501,"OFF"),2)=0,"","STALE")))</f>
        <v/>
      </c>
      <c r="BB1687" s="2">
        <f>IF(OR(""&amp;$F1687="2",""&amp;$F1687="4",""&amp;$F1687="G",""&amp;$F1687="H"),IF($AY1687="YES","",IF($AB1687&lt;&gt;0,"",IF(COUNTIFS('AR SALES'!$L$2:$L$2501,$L1687,'AR SALES'!$AD$2:$AD$2501,IF(""&amp;$F1687="4","OFF","ON"),'AR SALES'!$AF$2:$AF$2501,"Y")&gt;0,"","NO EXEMPTION"))),"")</f>
        <v/>
      </c>
    </row>
    <row r="1688">
      <c r="AT1688" s="2">
        <f>IF($L1688="","",IFERROR(INDEX('AR SALES'!$H$2:$H$2501,MATCH(""&amp;$L1688,'AR SALES'!$AE$2:$AE$2501,0)),""))</f>
        <v/>
      </c>
      <c r="AU1688" s="2">
        <f>IF($L1688="","",IF($A1688&lt;&gt;"GA","",IF($E1688="FULTON",IF(ISNUMBER(SEARCH("COLLEGE PARK",$AT1688)),"FULTON (COLLEGE PARK)",IF(ISNUMBER(SEARCH("HAPEVILLE",$AT1688)),"FULTON (HAPEVILLE)",IF(ISNUMBER(SEARCH("EAST POINT",$AT1688)),"FULTON (EAST POINT)",IF(ISNUMBER(SEARCH("ATLANTA",$AT1688)),"FULTON (ATL LIMITS)","FULTON")))),IF($E1688="DEKALB",IF(ISNUMBER(SEARCH("ATLANTA",$AT1688)),"DEKALB (ATL LIMITS)","DEKALB"),IF(AND($E1688="CLAYTON",ISNUMBER(SEARCH("COLLEGE PARK",$AT1688))),"CLAYTON (COLLEGE PARK)",$E1688)))))</f>
        <v/>
      </c>
      <c r="AV1688" s="2">
        <f>IF($L1688="","",IF(""&amp;$F1688="2","DIESEL",IF(OR(""&amp;$F1688="G",""&amp;$F1688="H"),"GAS","")))</f>
        <v/>
      </c>
      <c r="AW1688" s="2">
        <f>IF($AV1688="","",$R1688)</f>
        <v/>
      </c>
      <c r="AX1688" s="2">
        <f>IF($AV1688="","",IF($AB1688=0,$R1688,0))</f>
        <v/>
      </c>
      <c r="AY1688" s="2">
        <f>IF($AV1688="","",IF(AND($Z1688=0,COUNTIF('AR SALES'!$L$2:$L$2501,$L1688)=0),"YES",""))</f>
        <v/>
      </c>
      <c r="AZ1688" s="2">
        <f>IF($AV1688="","",IFERROR(VLOOKUP($AU1688,CODES!$A:$B,2,FALSE),"NO CODE"))</f>
        <v/>
      </c>
      <c r="BA1688" s="2">
        <f>IF(""&amp;$F1688&lt;&gt;"4","",IF($AY1688="YES","",IF(ROUND(SUMIFS($AE$2:$AE$4001,$L$2:$L$4001,$L1688,$F$2:$F$4001,"4")-SUMIFS('AR SALES'!$Y$2:$Y$2501,'AR SALES'!$L$2:$L$2501,$L1688,'AR SALES'!$AD$2:$AD$2501,"OFF"),2)=0,"","STALE")))</f>
        <v/>
      </c>
      <c r="BB1688" s="2">
        <f>IF(OR(""&amp;$F1688="2",""&amp;$F1688="4",""&amp;$F1688="G",""&amp;$F1688="H"),IF($AY1688="YES","",IF($AB1688&lt;&gt;0,"",IF(COUNTIFS('AR SALES'!$L$2:$L$2501,$L1688,'AR SALES'!$AD$2:$AD$2501,IF(""&amp;$F1688="4","OFF","ON"),'AR SALES'!$AF$2:$AF$2501,"Y")&gt;0,"","NO EXEMPTION"))),"")</f>
        <v/>
      </c>
    </row>
    <row r="1689">
      <c r="AT1689" s="2">
        <f>IF($L1689="","",IFERROR(INDEX('AR SALES'!$H$2:$H$2501,MATCH(""&amp;$L1689,'AR SALES'!$AE$2:$AE$2501,0)),""))</f>
        <v/>
      </c>
      <c r="AU1689" s="2">
        <f>IF($L1689="","",IF($A1689&lt;&gt;"GA","",IF($E1689="FULTON",IF(ISNUMBER(SEARCH("COLLEGE PARK",$AT1689)),"FULTON (COLLEGE PARK)",IF(ISNUMBER(SEARCH("HAPEVILLE",$AT1689)),"FULTON (HAPEVILLE)",IF(ISNUMBER(SEARCH("EAST POINT",$AT1689)),"FULTON (EAST POINT)",IF(ISNUMBER(SEARCH("ATLANTA",$AT1689)),"FULTON (ATL LIMITS)","FULTON")))),IF($E1689="DEKALB",IF(ISNUMBER(SEARCH("ATLANTA",$AT1689)),"DEKALB (ATL LIMITS)","DEKALB"),IF(AND($E1689="CLAYTON",ISNUMBER(SEARCH("COLLEGE PARK",$AT1689))),"CLAYTON (COLLEGE PARK)",$E1689)))))</f>
        <v/>
      </c>
      <c r="AV1689" s="2">
        <f>IF($L1689="","",IF(""&amp;$F1689="2","DIESEL",IF(OR(""&amp;$F1689="G",""&amp;$F1689="H"),"GAS","")))</f>
        <v/>
      </c>
      <c r="AW1689" s="2">
        <f>IF($AV1689="","",$R1689)</f>
        <v/>
      </c>
      <c r="AX1689" s="2">
        <f>IF($AV1689="","",IF($AB1689=0,$R1689,0))</f>
        <v/>
      </c>
      <c r="AY1689" s="2">
        <f>IF($AV1689="","",IF(AND($Z1689=0,COUNTIF('AR SALES'!$L$2:$L$2501,$L1689)=0),"YES",""))</f>
        <v/>
      </c>
      <c r="AZ1689" s="2">
        <f>IF($AV1689="","",IFERROR(VLOOKUP($AU1689,CODES!$A:$B,2,FALSE),"NO CODE"))</f>
        <v/>
      </c>
      <c r="BA1689" s="2">
        <f>IF(""&amp;$F1689&lt;&gt;"4","",IF($AY1689="YES","",IF(ROUND(SUMIFS($AE$2:$AE$4001,$L$2:$L$4001,$L1689,$F$2:$F$4001,"4")-SUMIFS('AR SALES'!$Y$2:$Y$2501,'AR SALES'!$L$2:$L$2501,$L1689,'AR SALES'!$AD$2:$AD$2501,"OFF"),2)=0,"","STALE")))</f>
        <v/>
      </c>
      <c r="BB1689" s="2">
        <f>IF(OR(""&amp;$F1689="2",""&amp;$F1689="4",""&amp;$F1689="G",""&amp;$F1689="H"),IF($AY1689="YES","",IF($AB1689&lt;&gt;0,"",IF(COUNTIFS('AR SALES'!$L$2:$L$2501,$L1689,'AR SALES'!$AD$2:$AD$2501,IF(""&amp;$F1689="4","OFF","ON"),'AR SALES'!$AF$2:$AF$2501,"Y")&gt;0,"","NO EXEMPTION"))),"")</f>
        <v/>
      </c>
    </row>
    <row r="1690">
      <c r="AT1690" s="2">
        <f>IF($L1690="","",IFERROR(INDEX('AR SALES'!$H$2:$H$2501,MATCH(""&amp;$L1690,'AR SALES'!$AE$2:$AE$2501,0)),""))</f>
        <v/>
      </c>
      <c r="AU1690" s="2">
        <f>IF($L1690="","",IF($A1690&lt;&gt;"GA","",IF($E1690="FULTON",IF(ISNUMBER(SEARCH("COLLEGE PARK",$AT1690)),"FULTON (COLLEGE PARK)",IF(ISNUMBER(SEARCH("HAPEVILLE",$AT1690)),"FULTON (HAPEVILLE)",IF(ISNUMBER(SEARCH("EAST POINT",$AT1690)),"FULTON (EAST POINT)",IF(ISNUMBER(SEARCH("ATLANTA",$AT1690)),"FULTON (ATL LIMITS)","FULTON")))),IF($E1690="DEKALB",IF(ISNUMBER(SEARCH("ATLANTA",$AT1690)),"DEKALB (ATL LIMITS)","DEKALB"),IF(AND($E1690="CLAYTON",ISNUMBER(SEARCH("COLLEGE PARK",$AT1690))),"CLAYTON (COLLEGE PARK)",$E1690)))))</f>
        <v/>
      </c>
      <c r="AV1690" s="2">
        <f>IF($L1690="","",IF(""&amp;$F1690="2","DIESEL",IF(OR(""&amp;$F1690="G",""&amp;$F1690="H"),"GAS","")))</f>
        <v/>
      </c>
      <c r="AW1690" s="2">
        <f>IF($AV1690="","",$R1690)</f>
        <v/>
      </c>
      <c r="AX1690" s="2">
        <f>IF($AV1690="","",IF($AB1690=0,$R1690,0))</f>
        <v/>
      </c>
      <c r="AY1690" s="2">
        <f>IF($AV1690="","",IF(AND($Z1690=0,COUNTIF('AR SALES'!$L$2:$L$2501,$L1690)=0),"YES",""))</f>
        <v/>
      </c>
      <c r="AZ1690" s="2">
        <f>IF($AV1690="","",IFERROR(VLOOKUP($AU1690,CODES!$A:$B,2,FALSE),"NO CODE"))</f>
        <v/>
      </c>
      <c r="BA1690" s="2">
        <f>IF(""&amp;$F1690&lt;&gt;"4","",IF($AY1690="YES","",IF(ROUND(SUMIFS($AE$2:$AE$4001,$L$2:$L$4001,$L1690,$F$2:$F$4001,"4")-SUMIFS('AR SALES'!$Y$2:$Y$2501,'AR SALES'!$L$2:$L$2501,$L1690,'AR SALES'!$AD$2:$AD$2501,"OFF"),2)=0,"","STALE")))</f>
        <v/>
      </c>
      <c r="BB1690" s="2">
        <f>IF(OR(""&amp;$F1690="2",""&amp;$F1690="4",""&amp;$F1690="G",""&amp;$F1690="H"),IF($AY1690="YES","",IF($AB1690&lt;&gt;0,"",IF(COUNTIFS('AR SALES'!$L$2:$L$2501,$L1690,'AR SALES'!$AD$2:$AD$2501,IF(""&amp;$F1690="4","OFF","ON"),'AR SALES'!$AF$2:$AF$2501,"Y")&gt;0,"","NO EXEMPTION"))),"")</f>
        <v/>
      </c>
    </row>
    <row r="1691">
      <c r="AT1691" s="2">
        <f>IF($L1691="","",IFERROR(INDEX('AR SALES'!$H$2:$H$2501,MATCH(""&amp;$L1691,'AR SALES'!$AE$2:$AE$2501,0)),""))</f>
        <v/>
      </c>
      <c r="AU1691" s="2">
        <f>IF($L1691="","",IF($A1691&lt;&gt;"GA","",IF($E1691="FULTON",IF(ISNUMBER(SEARCH("COLLEGE PARK",$AT1691)),"FULTON (COLLEGE PARK)",IF(ISNUMBER(SEARCH("HAPEVILLE",$AT1691)),"FULTON (HAPEVILLE)",IF(ISNUMBER(SEARCH("EAST POINT",$AT1691)),"FULTON (EAST POINT)",IF(ISNUMBER(SEARCH("ATLANTA",$AT1691)),"FULTON (ATL LIMITS)","FULTON")))),IF($E1691="DEKALB",IF(ISNUMBER(SEARCH("ATLANTA",$AT1691)),"DEKALB (ATL LIMITS)","DEKALB"),IF(AND($E1691="CLAYTON",ISNUMBER(SEARCH("COLLEGE PARK",$AT1691))),"CLAYTON (COLLEGE PARK)",$E1691)))))</f>
        <v/>
      </c>
      <c r="AV1691" s="2">
        <f>IF($L1691="","",IF(""&amp;$F1691="2","DIESEL",IF(OR(""&amp;$F1691="G",""&amp;$F1691="H"),"GAS","")))</f>
        <v/>
      </c>
      <c r="AW1691" s="2">
        <f>IF($AV1691="","",$R1691)</f>
        <v/>
      </c>
      <c r="AX1691" s="2">
        <f>IF($AV1691="","",IF($AB1691=0,$R1691,0))</f>
        <v/>
      </c>
      <c r="AY1691" s="2">
        <f>IF($AV1691="","",IF(AND($Z1691=0,COUNTIF('AR SALES'!$L$2:$L$2501,$L1691)=0),"YES",""))</f>
        <v/>
      </c>
      <c r="AZ1691" s="2">
        <f>IF($AV1691="","",IFERROR(VLOOKUP($AU1691,CODES!$A:$B,2,FALSE),"NO CODE"))</f>
        <v/>
      </c>
      <c r="BA1691" s="2">
        <f>IF(""&amp;$F1691&lt;&gt;"4","",IF($AY1691="YES","",IF(ROUND(SUMIFS($AE$2:$AE$4001,$L$2:$L$4001,$L1691,$F$2:$F$4001,"4")-SUMIFS('AR SALES'!$Y$2:$Y$2501,'AR SALES'!$L$2:$L$2501,$L1691,'AR SALES'!$AD$2:$AD$2501,"OFF"),2)=0,"","STALE")))</f>
        <v/>
      </c>
      <c r="BB1691" s="2">
        <f>IF(OR(""&amp;$F1691="2",""&amp;$F1691="4",""&amp;$F1691="G",""&amp;$F1691="H"),IF($AY1691="YES","",IF($AB1691&lt;&gt;0,"",IF(COUNTIFS('AR SALES'!$L$2:$L$2501,$L1691,'AR SALES'!$AD$2:$AD$2501,IF(""&amp;$F1691="4","OFF","ON"),'AR SALES'!$AF$2:$AF$2501,"Y")&gt;0,"","NO EXEMPTION"))),"")</f>
        <v/>
      </c>
    </row>
    <row r="1692">
      <c r="AT1692" s="2">
        <f>IF($L1692="","",IFERROR(INDEX('AR SALES'!$H$2:$H$2501,MATCH(""&amp;$L1692,'AR SALES'!$AE$2:$AE$2501,0)),""))</f>
        <v/>
      </c>
      <c r="AU1692" s="2">
        <f>IF($L1692="","",IF($A1692&lt;&gt;"GA","",IF($E1692="FULTON",IF(ISNUMBER(SEARCH("COLLEGE PARK",$AT1692)),"FULTON (COLLEGE PARK)",IF(ISNUMBER(SEARCH("HAPEVILLE",$AT1692)),"FULTON (HAPEVILLE)",IF(ISNUMBER(SEARCH("EAST POINT",$AT1692)),"FULTON (EAST POINT)",IF(ISNUMBER(SEARCH("ATLANTA",$AT1692)),"FULTON (ATL LIMITS)","FULTON")))),IF($E1692="DEKALB",IF(ISNUMBER(SEARCH("ATLANTA",$AT1692)),"DEKALB (ATL LIMITS)","DEKALB"),IF(AND($E1692="CLAYTON",ISNUMBER(SEARCH("COLLEGE PARK",$AT1692))),"CLAYTON (COLLEGE PARK)",$E1692)))))</f>
        <v/>
      </c>
      <c r="AV1692" s="2">
        <f>IF($L1692="","",IF(""&amp;$F1692="2","DIESEL",IF(OR(""&amp;$F1692="G",""&amp;$F1692="H"),"GAS","")))</f>
        <v/>
      </c>
      <c r="AW1692" s="2">
        <f>IF($AV1692="","",$R1692)</f>
        <v/>
      </c>
      <c r="AX1692" s="2">
        <f>IF($AV1692="","",IF($AB1692=0,$R1692,0))</f>
        <v/>
      </c>
      <c r="AY1692" s="2">
        <f>IF($AV1692="","",IF(AND($Z1692=0,COUNTIF('AR SALES'!$L$2:$L$2501,$L1692)=0),"YES",""))</f>
        <v/>
      </c>
      <c r="AZ1692" s="2">
        <f>IF($AV1692="","",IFERROR(VLOOKUP($AU1692,CODES!$A:$B,2,FALSE),"NO CODE"))</f>
        <v/>
      </c>
      <c r="BA1692" s="2">
        <f>IF(""&amp;$F1692&lt;&gt;"4","",IF($AY1692="YES","",IF(ROUND(SUMIFS($AE$2:$AE$4001,$L$2:$L$4001,$L1692,$F$2:$F$4001,"4")-SUMIFS('AR SALES'!$Y$2:$Y$2501,'AR SALES'!$L$2:$L$2501,$L1692,'AR SALES'!$AD$2:$AD$2501,"OFF"),2)=0,"","STALE")))</f>
        <v/>
      </c>
      <c r="BB1692" s="2">
        <f>IF(OR(""&amp;$F1692="2",""&amp;$F1692="4",""&amp;$F1692="G",""&amp;$F1692="H"),IF($AY1692="YES","",IF($AB1692&lt;&gt;0,"",IF(COUNTIFS('AR SALES'!$L$2:$L$2501,$L1692,'AR SALES'!$AD$2:$AD$2501,IF(""&amp;$F1692="4","OFF","ON"),'AR SALES'!$AF$2:$AF$2501,"Y")&gt;0,"","NO EXEMPTION"))),"")</f>
        <v/>
      </c>
    </row>
    <row r="1693">
      <c r="AT1693" s="2">
        <f>IF($L1693="","",IFERROR(INDEX('AR SALES'!$H$2:$H$2501,MATCH(""&amp;$L1693,'AR SALES'!$AE$2:$AE$2501,0)),""))</f>
        <v/>
      </c>
      <c r="AU1693" s="2">
        <f>IF($L1693="","",IF($A1693&lt;&gt;"GA","",IF($E1693="FULTON",IF(ISNUMBER(SEARCH("COLLEGE PARK",$AT1693)),"FULTON (COLLEGE PARK)",IF(ISNUMBER(SEARCH("HAPEVILLE",$AT1693)),"FULTON (HAPEVILLE)",IF(ISNUMBER(SEARCH("EAST POINT",$AT1693)),"FULTON (EAST POINT)",IF(ISNUMBER(SEARCH("ATLANTA",$AT1693)),"FULTON (ATL LIMITS)","FULTON")))),IF($E1693="DEKALB",IF(ISNUMBER(SEARCH("ATLANTA",$AT1693)),"DEKALB (ATL LIMITS)","DEKALB"),IF(AND($E1693="CLAYTON",ISNUMBER(SEARCH("COLLEGE PARK",$AT1693))),"CLAYTON (COLLEGE PARK)",$E1693)))))</f>
        <v/>
      </c>
      <c r="AV1693" s="2">
        <f>IF($L1693="","",IF(""&amp;$F1693="2","DIESEL",IF(OR(""&amp;$F1693="G",""&amp;$F1693="H"),"GAS","")))</f>
        <v/>
      </c>
      <c r="AW1693" s="2">
        <f>IF($AV1693="","",$R1693)</f>
        <v/>
      </c>
      <c r="AX1693" s="2">
        <f>IF($AV1693="","",IF($AB1693=0,$R1693,0))</f>
        <v/>
      </c>
      <c r="AY1693" s="2">
        <f>IF($AV1693="","",IF(AND($Z1693=0,COUNTIF('AR SALES'!$L$2:$L$2501,$L1693)=0),"YES",""))</f>
        <v/>
      </c>
      <c r="AZ1693" s="2">
        <f>IF($AV1693="","",IFERROR(VLOOKUP($AU1693,CODES!$A:$B,2,FALSE),"NO CODE"))</f>
        <v/>
      </c>
      <c r="BA1693" s="2">
        <f>IF(""&amp;$F1693&lt;&gt;"4","",IF($AY1693="YES","",IF(ROUND(SUMIFS($AE$2:$AE$4001,$L$2:$L$4001,$L1693,$F$2:$F$4001,"4")-SUMIFS('AR SALES'!$Y$2:$Y$2501,'AR SALES'!$L$2:$L$2501,$L1693,'AR SALES'!$AD$2:$AD$2501,"OFF"),2)=0,"","STALE")))</f>
        <v/>
      </c>
      <c r="BB1693" s="2">
        <f>IF(OR(""&amp;$F1693="2",""&amp;$F1693="4",""&amp;$F1693="G",""&amp;$F1693="H"),IF($AY1693="YES","",IF($AB1693&lt;&gt;0,"",IF(COUNTIFS('AR SALES'!$L$2:$L$2501,$L1693,'AR SALES'!$AD$2:$AD$2501,IF(""&amp;$F1693="4","OFF","ON"),'AR SALES'!$AF$2:$AF$2501,"Y")&gt;0,"","NO EXEMPTION"))),"")</f>
        <v/>
      </c>
    </row>
    <row r="1694">
      <c r="AT1694" s="2">
        <f>IF($L1694="","",IFERROR(INDEX('AR SALES'!$H$2:$H$2501,MATCH(""&amp;$L1694,'AR SALES'!$AE$2:$AE$2501,0)),""))</f>
        <v/>
      </c>
      <c r="AU1694" s="2">
        <f>IF($L1694="","",IF($A1694&lt;&gt;"GA","",IF($E1694="FULTON",IF(ISNUMBER(SEARCH("COLLEGE PARK",$AT1694)),"FULTON (COLLEGE PARK)",IF(ISNUMBER(SEARCH("HAPEVILLE",$AT1694)),"FULTON (HAPEVILLE)",IF(ISNUMBER(SEARCH("EAST POINT",$AT1694)),"FULTON (EAST POINT)",IF(ISNUMBER(SEARCH("ATLANTA",$AT1694)),"FULTON (ATL LIMITS)","FULTON")))),IF($E1694="DEKALB",IF(ISNUMBER(SEARCH("ATLANTA",$AT1694)),"DEKALB (ATL LIMITS)","DEKALB"),IF(AND($E1694="CLAYTON",ISNUMBER(SEARCH("COLLEGE PARK",$AT1694))),"CLAYTON (COLLEGE PARK)",$E1694)))))</f>
        <v/>
      </c>
      <c r="AV1694" s="2">
        <f>IF($L1694="","",IF(""&amp;$F1694="2","DIESEL",IF(OR(""&amp;$F1694="G",""&amp;$F1694="H"),"GAS","")))</f>
        <v/>
      </c>
      <c r="AW1694" s="2">
        <f>IF($AV1694="","",$R1694)</f>
        <v/>
      </c>
      <c r="AX1694" s="2">
        <f>IF($AV1694="","",IF($AB1694=0,$R1694,0))</f>
        <v/>
      </c>
      <c r="AY1694" s="2">
        <f>IF($AV1694="","",IF(AND($Z1694=0,COUNTIF('AR SALES'!$L$2:$L$2501,$L1694)=0),"YES",""))</f>
        <v/>
      </c>
      <c r="AZ1694" s="2">
        <f>IF($AV1694="","",IFERROR(VLOOKUP($AU1694,CODES!$A:$B,2,FALSE),"NO CODE"))</f>
        <v/>
      </c>
      <c r="BA1694" s="2">
        <f>IF(""&amp;$F1694&lt;&gt;"4","",IF($AY1694="YES","",IF(ROUND(SUMIFS($AE$2:$AE$4001,$L$2:$L$4001,$L1694,$F$2:$F$4001,"4")-SUMIFS('AR SALES'!$Y$2:$Y$2501,'AR SALES'!$L$2:$L$2501,$L1694,'AR SALES'!$AD$2:$AD$2501,"OFF"),2)=0,"","STALE")))</f>
        <v/>
      </c>
      <c r="BB1694" s="2">
        <f>IF(OR(""&amp;$F1694="2",""&amp;$F1694="4",""&amp;$F1694="G",""&amp;$F1694="H"),IF($AY1694="YES","",IF($AB1694&lt;&gt;0,"",IF(COUNTIFS('AR SALES'!$L$2:$L$2501,$L1694,'AR SALES'!$AD$2:$AD$2501,IF(""&amp;$F1694="4","OFF","ON"),'AR SALES'!$AF$2:$AF$2501,"Y")&gt;0,"","NO EXEMPTION"))),"")</f>
        <v/>
      </c>
    </row>
    <row r="1695">
      <c r="AT1695" s="2">
        <f>IF($L1695="","",IFERROR(INDEX('AR SALES'!$H$2:$H$2501,MATCH(""&amp;$L1695,'AR SALES'!$AE$2:$AE$2501,0)),""))</f>
        <v/>
      </c>
      <c r="AU1695" s="2">
        <f>IF($L1695="","",IF($A1695&lt;&gt;"GA","",IF($E1695="FULTON",IF(ISNUMBER(SEARCH("COLLEGE PARK",$AT1695)),"FULTON (COLLEGE PARK)",IF(ISNUMBER(SEARCH("HAPEVILLE",$AT1695)),"FULTON (HAPEVILLE)",IF(ISNUMBER(SEARCH("EAST POINT",$AT1695)),"FULTON (EAST POINT)",IF(ISNUMBER(SEARCH("ATLANTA",$AT1695)),"FULTON (ATL LIMITS)","FULTON")))),IF($E1695="DEKALB",IF(ISNUMBER(SEARCH("ATLANTA",$AT1695)),"DEKALB (ATL LIMITS)","DEKALB"),IF(AND($E1695="CLAYTON",ISNUMBER(SEARCH("COLLEGE PARK",$AT1695))),"CLAYTON (COLLEGE PARK)",$E1695)))))</f>
        <v/>
      </c>
      <c r="AV1695" s="2">
        <f>IF($L1695="","",IF(""&amp;$F1695="2","DIESEL",IF(OR(""&amp;$F1695="G",""&amp;$F1695="H"),"GAS","")))</f>
        <v/>
      </c>
      <c r="AW1695" s="2">
        <f>IF($AV1695="","",$R1695)</f>
        <v/>
      </c>
      <c r="AX1695" s="2">
        <f>IF($AV1695="","",IF($AB1695=0,$R1695,0))</f>
        <v/>
      </c>
      <c r="AY1695" s="2">
        <f>IF($AV1695="","",IF(AND($Z1695=0,COUNTIF('AR SALES'!$L$2:$L$2501,$L1695)=0),"YES",""))</f>
        <v/>
      </c>
      <c r="AZ1695" s="2">
        <f>IF($AV1695="","",IFERROR(VLOOKUP($AU1695,CODES!$A:$B,2,FALSE),"NO CODE"))</f>
        <v/>
      </c>
      <c r="BA1695" s="2">
        <f>IF(""&amp;$F1695&lt;&gt;"4","",IF($AY1695="YES","",IF(ROUND(SUMIFS($AE$2:$AE$4001,$L$2:$L$4001,$L1695,$F$2:$F$4001,"4")-SUMIFS('AR SALES'!$Y$2:$Y$2501,'AR SALES'!$L$2:$L$2501,$L1695,'AR SALES'!$AD$2:$AD$2501,"OFF"),2)=0,"","STALE")))</f>
        <v/>
      </c>
      <c r="BB1695" s="2">
        <f>IF(OR(""&amp;$F1695="2",""&amp;$F1695="4",""&amp;$F1695="G",""&amp;$F1695="H"),IF($AY1695="YES","",IF($AB1695&lt;&gt;0,"",IF(COUNTIFS('AR SALES'!$L$2:$L$2501,$L1695,'AR SALES'!$AD$2:$AD$2501,IF(""&amp;$F1695="4","OFF","ON"),'AR SALES'!$AF$2:$AF$2501,"Y")&gt;0,"","NO EXEMPTION"))),"")</f>
        <v/>
      </c>
    </row>
    <row r="1696">
      <c r="AT1696" s="2">
        <f>IF($L1696="","",IFERROR(INDEX('AR SALES'!$H$2:$H$2501,MATCH(""&amp;$L1696,'AR SALES'!$AE$2:$AE$2501,0)),""))</f>
        <v/>
      </c>
      <c r="AU1696" s="2">
        <f>IF($L1696="","",IF($A1696&lt;&gt;"GA","",IF($E1696="FULTON",IF(ISNUMBER(SEARCH("COLLEGE PARK",$AT1696)),"FULTON (COLLEGE PARK)",IF(ISNUMBER(SEARCH("HAPEVILLE",$AT1696)),"FULTON (HAPEVILLE)",IF(ISNUMBER(SEARCH("EAST POINT",$AT1696)),"FULTON (EAST POINT)",IF(ISNUMBER(SEARCH("ATLANTA",$AT1696)),"FULTON (ATL LIMITS)","FULTON")))),IF($E1696="DEKALB",IF(ISNUMBER(SEARCH("ATLANTA",$AT1696)),"DEKALB (ATL LIMITS)","DEKALB"),IF(AND($E1696="CLAYTON",ISNUMBER(SEARCH("COLLEGE PARK",$AT1696))),"CLAYTON (COLLEGE PARK)",$E1696)))))</f>
        <v/>
      </c>
      <c r="AV1696" s="2">
        <f>IF($L1696="","",IF(""&amp;$F1696="2","DIESEL",IF(OR(""&amp;$F1696="G",""&amp;$F1696="H"),"GAS","")))</f>
        <v/>
      </c>
      <c r="AW1696" s="2">
        <f>IF($AV1696="","",$R1696)</f>
        <v/>
      </c>
      <c r="AX1696" s="2">
        <f>IF($AV1696="","",IF($AB1696=0,$R1696,0))</f>
        <v/>
      </c>
      <c r="AY1696" s="2">
        <f>IF($AV1696="","",IF(AND($Z1696=0,COUNTIF('AR SALES'!$L$2:$L$2501,$L1696)=0),"YES",""))</f>
        <v/>
      </c>
      <c r="AZ1696" s="2">
        <f>IF($AV1696="","",IFERROR(VLOOKUP($AU1696,CODES!$A:$B,2,FALSE),"NO CODE"))</f>
        <v/>
      </c>
      <c r="BA1696" s="2">
        <f>IF(""&amp;$F1696&lt;&gt;"4","",IF($AY1696="YES","",IF(ROUND(SUMIFS($AE$2:$AE$4001,$L$2:$L$4001,$L1696,$F$2:$F$4001,"4")-SUMIFS('AR SALES'!$Y$2:$Y$2501,'AR SALES'!$L$2:$L$2501,$L1696,'AR SALES'!$AD$2:$AD$2501,"OFF"),2)=0,"","STALE")))</f>
        <v/>
      </c>
      <c r="BB1696" s="2">
        <f>IF(OR(""&amp;$F1696="2",""&amp;$F1696="4",""&amp;$F1696="G",""&amp;$F1696="H"),IF($AY1696="YES","",IF($AB1696&lt;&gt;0,"",IF(COUNTIFS('AR SALES'!$L$2:$L$2501,$L1696,'AR SALES'!$AD$2:$AD$2501,IF(""&amp;$F1696="4","OFF","ON"),'AR SALES'!$AF$2:$AF$2501,"Y")&gt;0,"","NO EXEMPTION"))),"")</f>
        <v/>
      </c>
    </row>
    <row r="1697">
      <c r="AT1697" s="2">
        <f>IF($L1697="","",IFERROR(INDEX('AR SALES'!$H$2:$H$2501,MATCH(""&amp;$L1697,'AR SALES'!$AE$2:$AE$2501,0)),""))</f>
        <v/>
      </c>
      <c r="AU1697" s="2">
        <f>IF($L1697="","",IF($A1697&lt;&gt;"GA","",IF($E1697="FULTON",IF(ISNUMBER(SEARCH("COLLEGE PARK",$AT1697)),"FULTON (COLLEGE PARK)",IF(ISNUMBER(SEARCH("HAPEVILLE",$AT1697)),"FULTON (HAPEVILLE)",IF(ISNUMBER(SEARCH("EAST POINT",$AT1697)),"FULTON (EAST POINT)",IF(ISNUMBER(SEARCH("ATLANTA",$AT1697)),"FULTON (ATL LIMITS)","FULTON")))),IF($E1697="DEKALB",IF(ISNUMBER(SEARCH("ATLANTA",$AT1697)),"DEKALB (ATL LIMITS)","DEKALB"),IF(AND($E1697="CLAYTON",ISNUMBER(SEARCH("COLLEGE PARK",$AT1697))),"CLAYTON (COLLEGE PARK)",$E1697)))))</f>
        <v/>
      </c>
      <c r="AV1697" s="2">
        <f>IF($L1697="","",IF(""&amp;$F1697="2","DIESEL",IF(OR(""&amp;$F1697="G",""&amp;$F1697="H"),"GAS","")))</f>
        <v/>
      </c>
      <c r="AW1697" s="2">
        <f>IF($AV1697="","",$R1697)</f>
        <v/>
      </c>
      <c r="AX1697" s="2">
        <f>IF($AV1697="","",IF($AB1697=0,$R1697,0))</f>
        <v/>
      </c>
      <c r="AY1697" s="2">
        <f>IF($AV1697="","",IF(AND($Z1697=0,COUNTIF('AR SALES'!$L$2:$L$2501,$L1697)=0),"YES",""))</f>
        <v/>
      </c>
      <c r="AZ1697" s="2">
        <f>IF($AV1697="","",IFERROR(VLOOKUP($AU1697,CODES!$A:$B,2,FALSE),"NO CODE"))</f>
        <v/>
      </c>
      <c r="BA1697" s="2">
        <f>IF(""&amp;$F1697&lt;&gt;"4","",IF($AY1697="YES","",IF(ROUND(SUMIFS($AE$2:$AE$4001,$L$2:$L$4001,$L1697,$F$2:$F$4001,"4")-SUMIFS('AR SALES'!$Y$2:$Y$2501,'AR SALES'!$L$2:$L$2501,$L1697,'AR SALES'!$AD$2:$AD$2501,"OFF"),2)=0,"","STALE")))</f>
        <v/>
      </c>
      <c r="BB1697" s="2">
        <f>IF(OR(""&amp;$F1697="2",""&amp;$F1697="4",""&amp;$F1697="G",""&amp;$F1697="H"),IF($AY1697="YES","",IF($AB1697&lt;&gt;0,"",IF(COUNTIFS('AR SALES'!$L$2:$L$2501,$L1697,'AR SALES'!$AD$2:$AD$2501,IF(""&amp;$F1697="4","OFF","ON"),'AR SALES'!$AF$2:$AF$2501,"Y")&gt;0,"","NO EXEMPTION"))),"")</f>
        <v/>
      </c>
    </row>
    <row r="1698">
      <c r="AT1698" s="2">
        <f>IF($L1698="","",IFERROR(INDEX('AR SALES'!$H$2:$H$2501,MATCH(""&amp;$L1698,'AR SALES'!$AE$2:$AE$2501,0)),""))</f>
        <v/>
      </c>
      <c r="AU1698" s="2">
        <f>IF($L1698="","",IF($A1698&lt;&gt;"GA","",IF($E1698="FULTON",IF(ISNUMBER(SEARCH("COLLEGE PARK",$AT1698)),"FULTON (COLLEGE PARK)",IF(ISNUMBER(SEARCH("HAPEVILLE",$AT1698)),"FULTON (HAPEVILLE)",IF(ISNUMBER(SEARCH("EAST POINT",$AT1698)),"FULTON (EAST POINT)",IF(ISNUMBER(SEARCH("ATLANTA",$AT1698)),"FULTON (ATL LIMITS)","FULTON")))),IF($E1698="DEKALB",IF(ISNUMBER(SEARCH("ATLANTA",$AT1698)),"DEKALB (ATL LIMITS)","DEKALB"),IF(AND($E1698="CLAYTON",ISNUMBER(SEARCH("COLLEGE PARK",$AT1698))),"CLAYTON (COLLEGE PARK)",$E1698)))))</f>
        <v/>
      </c>
      <c r="AV1698" s="2">
        <f>IF($L1698="","",IF(""&amp;$F1698="2","DIESEL",IF(OR(""&amp;$F1698="G",""&amp;$F1698="H"),"GAS","")))</f>
        <v/>
      </c>
      <c r="AW1698" s="2">
        <f>IF($AV1698="","",$R1698)</f>
        <v/>
      </c>
      <c r="AX1698" s="2">
        <f>IF($AV1698="","",IF($AB1698=0,$R1698,0))</f>
        <v/>
      </c>
      <c r="AY1698" s="2">
        <f>IF($AV1698="","",IF(AND($Z1698=0,COUNTIF('AR SALES'!$L$2:$L$2501,$L1698)=0),"YES",""))</f>
        <v/>
      </c>
      <c r="AZ1698" s="2">
        <f>IF($AV1698="","",IFERROR(VLOOKUP($AU1698,CODES!$A:$B,2,FALSE),"NO CODE"))</f>
        <v/>
      </c>
      <c r="BA1698" s="2">
        <f>IF(""&amp;$F1698&lt;&gt;"4","",IF($AY1698="YES","",IF(ROUND(SUMIFS($AE$2:$AE$4001,$L$2:$L$4001,$L1698,$F$2:$F$4001,"4")-SUMIFS('AR SALES'!$Y$2:$Y$2501,'AR SALES'!$L$2:$L$2501,$L1698,'AR SALES'!$AD$2:$AD$2501,"OFF"),2)=0,"","STALE")))</f>
        <v/>
      </c>
      <c r="BB1698" s="2">
        <f>IF(OR(""&amp;$F1698="2",""&amp;$F1698="4",""&amp;$F1698="G",""&amp;$F1698="H"),IF($AY1698="YES","",IF($AB1698&lt;&gt;0,"",IF(COUNTIFS('AR SALES'!$L$2:$L$2501,$L1698,'AR SALES'!$AD$2:$AD$2501,IF(""&amp;$F1698="4","OFF","ON"),'AR SALES'!$AF$2:$AF$2501,"Y")&gt;0,"","NO EXEMPTION"))),"")</f>
        <v/>
      </c>
    </row>
    <row r="1699">
      <c r="AT1699" s="2">
        <f>IF($L1699="","",IFERROR(INDEX('AR SALES'!$H$2:$H$2501,MATCH(""&amp;$L1699,'AR SALES'!$AE$2:$AE$2501,0)),""))</f>
        <v/>
      </c>
      <c r="AU1699" s="2">
        <f>IF($L1699="","",IF($A1699&lt;&gt;"GA","",IF($E1699="FULTON",IF(ISNUMBER(SEARCH("COLLEGE PARK",$AT1699)),"FULTON (COLLEGE PARK)",IF(ISNUMBER(SEARCH("HAPEVILLE",$AT1699)),"FULTON (HAPEVILLE)",IF(ISNUMBER(SEARCH("EAST POINT",$AT1699)),"FULTON (EAST POINT)",IF(ISNUMBER(SEARCH("ATLANTA",$AT1699)),"FULTON (ATL LIMITS)","FULTON")))),IF($E1699="DEKALB",IF(ISNUMBER(SEARCH("ATLANTA",$AT1699)),"DEKALB (ATL LIMITS)","DEKALB"),IF(AND($E1699="CLAYTON",ISNUMBER(SEARCH("COLLEGE PARK",$AT1699))),"CLAYTON (COLLEGE PARK)",$E1699)))))</f>
        <v/>
      </c>
      <c r="AV1699" s="2">
        <f>IF($L1699="","",IF(""&amp;$F1699="2","DIESEL",IF(OR(""&amp;$F1699="G",""&amp;$F1699="H"),"GAS","")))</f>
        <v/>
      </c>
      <c r="AW1699" s="2">
        <f>IF($AV1699="","",$R1699)</f>
        <v/>
      </c>
      <c r="AX1699" s="2">
        <f>IF($AV1699="","",IF($AB1699=0,$R1699,0))</f>
        <v/>
      </c>
      <c r="AY1699" s="2">
        <f>IF($AV1699="","",IF(AND($Z1699=0,COUNTIF('AR SALES'!$L$2:$L$2501,$L1699)=0),"YES",""))</f>
        <v/>
      </c>
      <c r="AZ1699" s="2">
        <f>IF($AV1699="","",IFERROR(VLOOKUP($AU1699,CODES!$A:$B,2,FALSE),"NO CODE"))</f>
        <v/>
      </c>
      <c r="BA1699" s="2">
        <f>IF(""&amp;$F1699&lt;&gt;"4","",IF($AY1699="YES","",IF(ROUND(SUMIFS($AE$2:$AE$4001,$L$2:$L$4001,$L1699,$F$2:$F$4001,"4")-SUMIFS('AR SALES'!$Y$2:$Y$2501,'AR SALES'!$L$2:$L$2501,$L1699,'AR SALES'!$AD$2:$AD$2501,"OFF"),2)=0,"","STALE")))</f>
        <v/>
      </c>
      <c r="BB1699" s="2">
        <f>IF(OR(""&amp;$F1699="2",""&amp;$F1699="4",""&amp;$F1699="G",""&amp;$F1699="H"),IF($AY1699="YES","",IF($AB1699&lt;&gt;0,"",IF(COUNTIFS('AR SALES'!$L$2:$L$2501,$L1699,'AR SALES'!$AD$2:$AD$2501,IF(""&amp;$F1699="4","OFF","ON"),'AR SALES'!$AF$2:$AF$2501,"Y")&gt;0,"","NO EXEMPTION"))),"")</f>
        <v/>
      </c>
    </row>
    <row r="1700">
      <c r="AT1700" s="2">
        <f>IF($L1700="","",IFERROR(INDEX('AR SALES'!$H$2:$H$2501,MATCH(""&amp;$L1700,'AR SALES'!$AE$2:$AE$2501,0)),""))</f>
        <v/>
      </c>
      <c r="AU1700" s="2">
        <f>IF($L1700="","",IF($A1700&lt;&gt;"GA","",IF($E1700="FULTON",IF(ISNUMBER(SEARCH("COLLEGE PARK",$AT1700)),"FULTON (COLLEGE PARK)",IF(ISNUMBER(SEARCH("HAPEVILLE",$AT1700)),"FULTON (HAPEVILLE)",IF(ISNUMBER(SEARCH("EAST POINT",$AT1700)),"FULTON (EAST POINT)",IF(ISNUMBER(SEARCH("ATLANTA",$AT1700)),"FULTON (ATL LIMITS)","FULTON")))),IF($E1700="DEKALB",IF(ISNUMBER(SEARCH("ATLANTA",$AT1700)),"DEKALB (ATL LIMITS)","DEKALB"),IF(AND($E1700="CLAYTON",ISNUMBER(SEARCH("COLLEGE PARK",$AT1700))),"CLAYTON (COLLEGE PARK)",$E1700)))))</f>
        <v/>
      </c>
      <c r="AV1700" s="2">
        <f>IF($L1700="","",IF(""&amp;$F1700="2","DIESEL",IF(OR(""&amp;$F1700="G",""&amp;$F1700="H"),"GAS","")))</f>
        <v/>
      </c>
      <c r="AW1700" s="2">
        <f>IF($AV1700="","",$R1700)</f>
        <v/>
      </c>
      <c r="AX1700" s="2">
        <f>IF($AV1700="","",IF($AB1700=0,$R1700,0))</f>
        <v/>
      </c>
      <c r="AY1700" s="2">
        <f>IF($AV1700="","",IF(AND($Z1700=0,COUNTIF('AR SALES'!$L$2:$L$2501,$L1700)=0),"YES",""))</f>
        <v/>
      </c>
      <c r="AZ1700" s="2">
        <f>IF($AV1700="","",IFERROR(VLOOKUP($AU1700,CODES!$A:$B,2,FALSE),"NO CODE"))</f>
        <v/>
      </c>
      <c r="BA1700" s="2">
        <f>IF(""&amp;$F1700&lt;&gt;"4","",IF($AY1700="YES","",IF(ROUND(SUMIFS($AE$2:$AE$4001,$L$2:$L$4001,$L1700,$F$2:$F$4001,"4")-SUMIFS('AR SALES'!$Y$2:$Y$2501,'AR SALES'!$L$2:$L$2501,$L1700,'AR SALES'!$AD$2:$AD$2501,"OFF"),2)=0,"","STALE")))</f>
        <v/>
      </c>
      <c r="BB1700" s="2">
        <f>IF(OR(""&amp;$F1700="2",""&amp;$F1700="4",""&amp;$F1700="G",""&amp;$F1700="H"),IF($AY1700="YES","",IF($AB1700&lt;&gt;0,"",IF(COUNTIFS('AR SALES'!$L$2:$L$2501,$L1700,'AR SALES'!$AD$2:$AD$2501,IF(""&amp;$F1700="4","OFF","ON"),'AR SALES'!$AF$2:$AF$2501,"Y")&gt;0,"","NO EXEMPTION"))),"")</f>
        <v/>
      </c>
    </row>
    <row r="1701">
      <c r="AT1701" s="2">
        <f>IF($L1701="","",IFERROR(INDEX('AR SALES'!$H$2:$H$2501,MATCH(""&amp;$L1701,'AR SALES'!$AE$2:$AE$2501,0)),""))</f>
        <v/>
      </c>
      <c r="AU1701" s="2">
        <f>IF($L1701="","",IF($A1701&lt;&gt;"GA","",IF($E1701="FULTON",IF(ISNUMBER(SEARCH("COLLEGE PARK",$AT1701)),"FULTON (COLLEGE PARK)",IF(ISNUMBER(SEARCH("HAPEVILLE",$AT1701)),"FULTON (HAPEVILLE)",IF(ISNUMBER(SEARCH("EAST POINT",$AT1701)),"FULTON (EAST POINT)",IF(ISNUMBER(SEARCH("ATLANTA",$AT1701)),"FULTON (ATL LIMITS)","FULTON")))),IF($E1701="DEKALB",IF(ISNUMBER(SEARCH("ATLANTA",$AT1701)),"DEKALB (ATL LIMITS)","DEKALB"),IF(AND($E1701="CLAYTON",ISNUMBER(SEARCH("COLLEGE PARK",$AT1701))),"CLAYTON (COLLEGE PARK)",$E1701)))))</f>
        <v/>
      </c>
      <c r="AV1701" s="2">
        <f>IF($L1701="","",IF(""&amp;$F1701="2","DIESEL",IF(OR(""&amp;$F1701="G",""&amp;$F1701="H"),"GAS","")))</f>
        <v/>
      </c>
      <c r="AW1701" s="2">
        <f>IF($AV1701="","",$R1701)</f>
        <v/>
      </c>
      <c r="AX1701" s="2">
        <f>IF($AV1701="","",IF($AB1701=0,$R1701,0))</f>
        <v/>
      </c>
      <c r="AY1701" s="2">
        <f>IF($AV1701="","",IF(AND($Z1701=0,COUNTIF('AR SALES'!$L$2:$L$2501,$L1701)=0),"YES",""))</f>
        <v/>
      </c>
      <c r="AZ1701" s="2">
        <f>IF($AV1701="","",IFERROR(VLOOKUP($AU1701,CODES!$A:$B,2,FALSE),"NO CODE"))</f>
        <v/>
      </c>
      <c r="BA1701" s="2">
        <f>IF(""&amp;$F1701&lt;&gt;"4","",IF($AY1701="YES","",IF(ROUND(SUMIFS($AE$2:$AE$4001,$L$2:$L$4001,$L1701,$F$2:$F$4001,"4")-SUMIFS('AR SALES'!$Y$2:$Y$2501,'AR SALES'!$L$2:$L$2501,$L1701,'AR SALES'!$AD$2:$AD$2501,"OFF"),2)=0,"","STALE")))</f>
        <v/>
      </c>
      <c r="BB1701" s="2">
        <f>IF(OR(""&amp;$F1701="2",""&amp;$F1701="4",""&amp;$F1701="G",""&amp;$F1701="H"),IF($AY1701="YES","",IF($AB1701&lt;&gt;0,"",IF(COUNTIFS('AR SALES'!$L$2:$L$2501,$L1701,'AR SALES'!$AD$2:$AD$2501,IF(""&amp;$F1701="4","OFF","ON"),'AR SALES'!$AF$2:$AF$2501,"Y")&gt;0,"","NO EXEMPTION"))),"")</f>
        <v/>
      </c>
    </row>
    <row r="1702">
      <c r="AT1702" s="2">
        <f>IF($L1702="","",IFERROR(INDEX('AR SALES'!$H$2:$H$2501,MATCH(""&amp;$L1702,'AR SALES'!$AE$2:$AE$2501,0)),""))</f>
        <v/>
      </c>
      <c r="AU1702" s="2">
        <f>IF($L1702="","",IF($A1702&lt;&gt;"GA","",IF($E1702="FULTON",IF(ISNUMBER(SEARCH("COLLEGE PARK",$AT1702)),"FULTON (COLLEGE PARK)",IF(ISNUMBER(SEARCH("HAPEVILLE",$AT1702)),"FULTON (HAPEVILLE)",IF(ISNUMBER(SEARCH("EAST POINT",$AT1702)),"FULTON (EAST POINT)",IF(ISNUMBER(SEARCH("ATLANTA",$AT1702)),"FULTON (ATL LIMITS)","FULTON")))),IF($E1702="DEKALB",IF(ISNUMBER(SEARCH("ATLANTA",$AT1702)),"DEKALB (ATL LIMITS)","DEKALB"),IF(AND($E1702="CLAYTON",ISNUMBER(SEARCH("COLLEGE PARK",$AT1702))),"CLAYTON (COLLEGE PARK)",$E1702)))))</f>
        <v/>
      </c>
      <c r="AV1702" s="2">
        <f>IF($L1702="","",IF(""&amp;$F1702="2","DIESEL",IF(OR(""&amp;$F1702="G",""&amp;$F1702="H"),"GAS","")))</f>
        <v/>
      </c>
      <c r="AW1702" s="2">
        <f>IF($AV1702="","",$R1702)</f>
        <v/>
      </c>
      <c r="AX1702" s="2">
        <f>IF($AV1702="","",IF($AB1702=0,$R1702,0))</f>
        <v/>
      </c>
      <c r="AY1702" s="2">
        <f>IF($AV1702="","",IF(AND($Z1702=0,COUNTIF('AR SALES'!$L$2:$L$2501,$L1702)=0),"YES",""))</f>
        <v/>
      </c>
      <c r="AZ1702" s="2">
        <f>IF($AV1702="","",IFERROR(VLOOKUP($AU1702,CODES!$A:$B,2,FALSE),"NO CODE"))</f>
        <v/>
      </c>
      <c r="BA1702" s="2">
        <f>IF(""&amp;$F1702&lt;&gt;"4","",IF($AY1702="YES","",IF(ROUND(SUMIFS($AE$2:$AE$4001,$L$2:$L$4001,$L1702,$F$2:$F$4001,"4")-SUMIFS('AR SALES'!$Y$2:$Y$2501,'AR SALES'!$L$2:$L$2501,$L1702,'AR SALES'!$AD$2:$AD$2501,"OFF"),2)=0,"","STALE")))</f>
        <v/>
      </c>
      <c r="BB1702" s="2">
        <f>IF(OR(""&amp;$F1702="2",""&amp;$F1702="4",""&amp;$F1702="G",""&amp;$F1702="H"),IF($AY1702="YES","",IF($AB1702&lt;&gt;0,"",IF(COUNTIFS('AR SALES'!$L$2:$L$2501,$L1702,'AR SALES'!$AD$2:$AD$2501,IF(""&amp;$F1702="4","OFF","ON"),'AR SALES'!$AF$2:$AF$2501,"Y")&gt;0,"","NO EXEMPTION"))),"")</f>
        <v/>
      </c>
    </row>
    <row r="1703">
      <c r="AT1703" s="2">
        <f>IF($L1703="","",IFERROR(INDEX('AR SALES'!$H$2:$H$2501,MATCH(""&amp;$L1703,'AR SALES'!$AE$2:$AE$2501,0)),""))</f>
        <v/>
      </c>
      <c r="AU1703" s="2">
        <f>IF($L1703="","",IF($A1703&lt;&gt;"GA","",IF($E1703="FULTON",IF(ISNUMBER(SEARCH("COLLEGE PARK",$AT1703)),"FULTON (COLLEGE PARK)",IF(ISNUMBER(SEARCH("HAPEVILLE",$AT1703)),"FULTON (HAPEVILLE)",IF(ISNUMBER(SEARCH("EAST POINT",$AT1703)),"FULTON (EAST POINT)",IF(ISNUMBER(SEARCH("ATLANTA",$AT1703)),"FULTON (ATL LIMITS)","FULTON")))),IF($E1703="DEKALB",IF(ISNUMBER(SEARCH("ATLANTA",$AT1703)),"DEKALB (ATL LIMITS)","DEKALB"),IF(AND($E1703="CLAYTON",ISNUMBER(SEARCH("COLLEGE PARK",$AT1703))),"CLAYTON (COLLEGE PARK)",$E1703)))))</f>
        <v/>
      </c>
      <c r="AV1703" s="2">
        <f>IF($L1703="","",IF(""&amp;$F1703="2","DIESEL",IF(OR(""&amp;$F1703="G",""&amp;$F1703="H"),"GAS","")))</f>
        <v/>
      </c>
      <c r="AW1703" s="2">
        <f>IF($AV1703="","",$R1703)</f>
        <v/>
      </c>
      <c r="AX1703" s="2">
        <f>IF($AV1703="","",IF($AB1703=0,$R1703,0))</f>
        <v/>
      </c>
      <c r="AY1703" s="2">
        <f>IF($AV1703="","",IF(AND($Z1703=0,COUNTIF('AR SALES'!$L$2:$L$2501,$L1703)=0),"YES",""))</f>
        <v/>
      </c>
      <c r="AZ1703" s="2">
        <f>IF($AV1703="","",IFERROR(VLOOKUP($AU1703,CODES!$A:$B,2,FALSE),"NO CODE"))</f>
        <v/>
      </c>
      <c r="BA1703" s="2">
        <f>IF(""&amp;$F1703&lt;&gt;"4","",IF($AY1703="YES","",IF(ROUND(SUMIFS($AE$2:$AE$4001,$L$2:$L$4001,$L1703,$F$2:$F$4001,"4")-SUMIFS('AR SALES'!$Y$2:$Y$2501,'AR SALES'!$L$2:$L$2501,$L1703,'AR SALES'!$AD$2:$AD$2501,"OFF"),2)=0,"","STALE")))</f>
        <v/>
      </c>
      <c r="BB1703" s="2">
        <f>IF(OR(""&amp;$F1703="2",""&amp;$F1703="4",""&amp;$F1703="G",""&amp;$F1703="H"),IF($AY1703="YES","",IF($AB1703&lt;&gt;0,"",IF(COUNTIFS('AR SALES'!$L$2:$L$2501,$L1703,'AR SALES'!$AD$2:$AD$2501,IF(""&amp;$F1703="4","OFF","ON"),'AR SALES'!$AF$2:$AF$2501,"Y")&gt;0,"","NO EXEMPTION"))),"")</f>
        <v/>
      </c>
    </row>
    <row r="1704">
      <c r="AT1704" s="2">
        <f>IF($L1704="","",IFERROR(INDEX('AR SALES'!$H$2:$H$2501,MATCH(""&amp;$L1704,'AR SALES'!$AE$2:$AE$2501,0)),""))</f>
        <v/>
      </c>
      <c r="AU1704" s="2">
        <f>IF($L1704="","",IF($A1704&lt;&gt;"GA","",IF($E1704="FULTON",IF(ISNUMBER(SEARCH("COLLEGE PARK",$AT1704)),"FULTON (COLLEGE PARK)",IF(ISNUMBER(SEARCH("HAPEVILLE",$AT1704)),"FULTON (HAPEVILLE)",IF(ISNUMBER(SEARCH("EAST POINT",$AT1704)),"FULTON (EAST POINT)",IF(ISNUMBER(SEARCH("ATLANTA",$AT1704)),"FULTON (ATL LIMITS)","FULTON")))),IF($E1704="DEKALB",IF(ISNUMBER(SEARCH("ATLANTA",$AT1704)),"DEKALB (ATL LIMITS)","DEKALB"),IF(AND($E1704="CLAYTON",ISNUMBER(SEARCH("COLLEGE PARK",$AT1704))),"CLAYTON (COLLEGE PARK)",$E1704)))))</f>
        <v/>
      </c>
      <c r="AV1704" s="2">
        <f>IF($L1704="","",IF(""&amp;$F1704="2","DIESEL",IF(OR(""&amp;$F1704="G",""&amp;$F1704="H"),"GAS","")))</f>
        <v/>
      </c>
      <c r="AW1704" s="2">
        <f>IF($AV1704="","",$R1704)</f>
        <v/>
      </c>
      <c r="AX1704" s="2">
        <f>IF($AV1704="","",IF($AB1704=0,$R1704,0))</f>
        <v/>
      </c>
      <c r="AY1704" s="2">
        <f>IF($AV1704="","",IF(AND($Z1704=0,COUNTIF('AR SALES'!$L$2:$L$2501,$L1704)=0),"YES",""))</f>
        <v/>
      </c>
      <c r="AZ1704" s="2">
        <f>IF($AV1704="","",IFERROR(VLOOKUP($AU1704,CODES!$A:$B,2,FALSE),"NO CODE"))</f>
        <v/>
      </c>
      <c r="BA1704" s="2">
        <f>IF(""&amp;$F1704&lt;&gt;"4","",IF($AY1704="YES","",IF(ROUND(SUMIFS($AE$2:$AE$4001,$L$2:$L$4001,$L1704,$F$2:$F$4001,"4")-SUMIFS('AR SALES'!$Y$2:$Y$2501,'AR SALES'!$L$2:$L$2501,$L1704,'AR SALES'!$AD$2:$AD$2501,"OFF"),2)=0,"","STALE")))</f>
        <v/>
      </c>
      <c r="BB1704" s="2">
        <f>IF(OR(""&amp;$F1704="2",""&amp;$F1704="4",""&amp;$F1704="G",""&amp;$F1704="H"),IF($AY1704="YES","",IF($AB1704&lt;&gt;0,"",IF(COUNTIFS('AR SALES'!$L$2:$L$2501,$L1704,'AR SALES'!$AD$2:$AD$2501,IF(""&amp;$F1704="4","OFF","ON"),'AR SALES'!$AF$2:$AF$2501,"Y")&gt;0,"","NO EXEMPTION"))),"")</f>
        <v/>
      </c>
    </row>
    <row r="1705">
      <c r="AT1705" s="2">
        <f>IF($L1705="","",IFERROR(INDEX('AR SALES'!$H$2:$H$2501,MATCH(""&amp;$L1705,'AR SALES'!$AE$2:$AE$2501,0)),""))</f>
        <v/>
      </c>
      <c r="AU1705" s="2">
        <f>IF($L1705="","",IF($A1705&lt;&gt;"GA","",IF($E1705="FULTON",IF(ISNUMBER(SEARCH("COLLEGE PARK",$AT1705)),"FULTON (COLLEGE PARK)",IF(ISNUMBER(SEARCH("HAPEVILLE",$AT1705)),"FULTON (HAPEVILLE)",IF(ISNUMBER(SEARCH("EAST POINT",$AT1705)),"FULTON (EAST POINT)",IF(ISNUMBER(SEARCH("ATLANTA",$AT1705)),"FULTON (ATL LIMITS)","FULTON")))),IF($E1705="DEKALB",IF(ISNUMBER(SEARCH("ATLANTA",$AT1705)),"DEKALB (ATL LIMITS)","DEKALB"),IF(AND($E1705="CLAYTON",ISNUMBER(SEARCH("COLLEGE PARK",$AT1705))),"CLAYTON (COLLEGE PARK)",$E1705)))))</f>
        <v/>
      </c>
      <c r="AV1705" s="2">
        <f>IF($L1705="","",IF(""&amp;$F1705="2","DIESEL",IF(OR(""&amp;$F1705="G",""&amp;$F1705="H"),"GAS","")))</f>
        <v/>
      </c>
      <c r="AW1705" s="2">
        <f>IF($AV1705="","",$R1705)</f>
        <v/>
      </c>
      <c r="AX1705" s="2">
        <f>IF($AV1705="","",IF($AB1705=0,$R1705,0))</f>
        <v/>
      </c>
      <c r="AY1705" s="2">
        <f>IF($AV1705="","",IF(AND($Z1705=0,COUNTIF('AR SALES'!$L$2:$L$2501,$L1705)=0),"YES",""))</f>
        <v/>
      </c>
      <c r="AZ1705" s="2">
        <f>IF($AV1705="","",IFERROR(VLOOKUP($AU1705,CODES!$A:$B,2,FALSE),"NO CODE"))</f>
        <v/>
      </c>
      <c r="BA1705" s="2">
        <f>IF(""&amp;$F1705&lt;&gt;"4","",IF($AY1705="YES","",IF(ROUND(SUMIFS($AE$2:$AE$4001,$L$2:$L$4001,$L1705,$F$2:$F$4001,"4")-SUMIFS('AR SALES'!$Y$2:$Y$2501,'AR SALES'!$L$2:$L$2501,$L1705,'AR SALES'!$AD$2:$AD$2501,"OFF"),2)=0,"","STALE")))</f>
        <v/>
      </c>
      <c r="BB1705" s="2">
        <f>IF(OR(""&amp;$F1705="2",""&amp;$F1705="4",""&amp;$F1705="G",""&amp;$F1705="H"),IF($AY1705="YES","",IF($AB1705&lt;&gt;0,"",IF(COUNTIFS('AR SALES'!$L$2:$L$2501,$L1705,'AR SALES'!$AD$2:$AD$2501,IF(""&amp;$F1705="4","OFF","ON"),'AR SALES'!$AF$2:$AF$2501,"Y")&gt;0,"","NO EXEMPTION"))),"")</f>
        <v/>
      </c>
    </row>
    <row r="1706">
      <c r="AT1706" s="2">
        <f>IF($L1706="","",IFERROR(INDEX('AR SALES'!$H$2:$H$2501,MATCH(""&amp;$L1706,'AR SALES'!$AE$2:$AE$2501,0)),""))</f>
        <v/>
      </c>
      <c r="AU1706" s="2">
        <f>IF($L1706="","",IF($A1706&lt;&gt;"GA","",IF($E1706="FULTON",IF(ISNUMBER(SEARCH("COLLEGE PARK",$AT1706)),"FULTON (COLLEGE PARK)",IF(ISNUMBER(SEARCH("HAPEVILLE",$AT1706)),"FULTON (HAPEVILLE)",IF(ISNUMBER(SEARCH("EAST POINT",$AT1706)),"FULTON (EAST POINT)",IF(ISNUMBER(SEARCH("ATLANTA",$AT1706)),"FULTON (ATL LIMITS)","FULTON")))),IF($E1706="DEKALB",IF(ISNUMBER(SEARCH("ATLANTA",$AT1706)),"DEKALB (ATL LIMITS)","DEKALB"),IF(AND($E1706="CLAYTON",ISNUMBER(SEARCH("COLLEGE PARK",$AT1706))),"CLAYTON (COLLEGE PARK)",$E1706)))))</f>
        <v/>
      </c>
      <c r="AV1706" s="2">
        <f>IF($L1706="","",IF(""&amp;$F1706="2","DIESEL",IF(OR(""&amp;$F1706="G",""&amp;$F1706="H"),"GAS","")))</f>
        <v/>
      </c>
      <c r="AW1706" s="2">
        <f>IF($AV1706="","",$R1706)</f>
        <v/>
      </c>
      <c r="AX1706" s="2">
        <f>IF($AV1706="","",IF($AB1706=0,$R1706,0))</f>
        <v/>
      </c>
      <c r="AY1706" s="2">
        <f>IF($AV1706="","",IF(AND($Z1706=0,COUNTIF('AR SALES'!$L$2:$L$2501,$L1706)=0),"YES",""))</f>
        <v/>
      </c>
      <c r="AZ1706" s="2">
        <f>IF($AV1706="","",IFERROR(VLOOKUP($AU1706,CODES!$A:$B,2,FALSE),"NO CODE"))</f>
        <v/>
      </c>
      <c r="BA1706" s="2">
        <f>IF(""&amp;$F1706&lt;&gt;"4","",IF($AY1706="YES","",IF(ROUND(SUMIFS($AE$2:$AE$4001,$L$2:$L$4001,$L1706,$F$2:$F$4001,"4")-SUMIFS('AR SALES'!$Y$2:$Y$2501,'AR SALES'!$L$2:$L$2501,$L1706,'AR SALES'!$AD$2:$AD$2501,"OFF"),2)=0,"","STALE")))</f>
        <v/>
      </c>
      <c r="BB1706" s="2">
        <f>IF(OR(""&amp;$F1706="2",""&amp;$F1706="4",""&amp;$F1706="G",""&amp;$F1706="H"),IF($AY1706="YES","",IF($AB1706&lt;&gt;0,"",IF(COUNTIFS('AR SALES'!$L$2:$L$2501,$L1706,'AR SALES'!$AD$2:$AD$2501,IF(""&amp;$F1706="4","OFF","ON"),'AR SALES'!$AF$2:$AF$2501,"Y")&gt;0,"","NO EXEMPTION"))),"")</f>
        <v/>
      </c>
    </row>
    <row r="1707">
      <c r="AT1707" s="2">
        <f>IF($L1707="","",IFERROR(INDEX('AR SALES'!$H$2:$H$2501,MATCH(""&amp;$L1707,'AR SALES'!$AE$2:$AE$2501,0)),""))</f>
        <v/>
      </c>
      <c r="AU1707" s="2">
        <f>IF($L1707="","",IF($A1707&lt;&gt;"GA","",IF($E1707="FULTON",IF(ISNUMBER(SEARCH("COLLEGE PARK",$AT1707)),"FULTON (COLLEGE PARK)",IF(ISNUMBER(SEARCH("HAPEVILLE",$AT1707)),"FULTON (HAPEVILLE)",IF(ISNUMBER(SEARCH("EAST POINT",$AT1707)),"FULTON (EAST POINT)",IF(ISNUMBER(SEARCH("ATLANTA",$AT1707)),"FULTON (ATL LIMITS)","FULTON")))),IF($E1707="DEKALB",IF(ISNUMBER(SEARCH("ATLANTA",$AT1707)),"DEKALB (ATL LIMITS)","DEKALB"),IF(AND($E1707="CLAYTON",ISNUMBER(SEARCH("COLLEGE PARK",$AT1707))),"CLAYTON (COLLEGE PARK)",$E1707)))))</f>
        <v/>
      </c>
      <c r="AV1707" s="2">
        <f>IF($L1707="","",IF(""&amp;$F1707="2","DIESEL",IF(OR(""&amp;$F1707="G",""&amp;$F1707="H"),"GAS","")))</f>
        <v/>
      </c>
      <c r="AW1707" s="2">
        <f>IF($AV1707="","",$R1707)</f>
        <v/>
      </c>
      <c r="AX1707" s="2">
        <f>IF($AV1707="","",IF($AB1707=0,$R1707,0))</f>
        <v/>
      </c>
      <c r="AY1707" s="2">
        <f>IF($AV1707="","",IF(AND($Z1707=0,COUNTIF('AR SALES'!$L$2:$L$2501,$L1707)=0),"YES",""))</f>
        <v/>
      </c>
      <c r="AZ1707" s="2">
        <f>IF($AV1707="","",IFERROR(VLOOKUP($AU1707,CODES!$A:$B,2,FALSE),"NO CODE"))</f>
        <v/>
      </c>
      <c r="BA1707" s="2">
        <f>IF(""&amp;$F1707&lt;&gt;"4","",IF($AY1707="YES","",IF(ROUND(SUMIFS($AE$2:$AE$4001,$L$2:$L$4001,$L1707,$F$2:$F$4001,"4")-SUMIFS('AR SALES'!$Y$2:$Y$2501,'AR SALES'!$L$2:$L$2501,$L1707,'AR SALES'!$AD$2:$AD$2501,"OFF"),2)=0,"","STALE")))</f>
        <v/>
      </c>
      <c r="BB1707" s="2">
        <f>IF(OR(""&amp;$F1707="2",""&amp;$F1707="4",""&amp;$F1707="G",""&amp;$F1707="H"),IF($AY1707="YES","",IF($AB1707&lt;&gt;0,"",IF(COUNTIFS('AR SALES'!$L$2:$L$2501,$L1707,'AR SALES'!$AD$2:$AD$2501,IF(""&amp;$F1707="4","OFF","ON"),'AR SALES'!$AF$2:$AF$2501,"Y")&gt;0,"","NO EXEMPTION"))),"")</f>
        <v/>
      </c>
    </row>
    <row r="1708">
      <c r="AT1708" s="2">
        <f>IF($L1708="","",IFERROR(INDEX('AR SALES'!$H$2:$H$2501,MATCH(""&amp;$L1708,'AR SALES'!$AE$2:$AE$2501,0)),""))</f>
        <v/>
      </c>
      <c r="AU1708" s="2">
        <f>IF($L1708="","",IF($A1708&lt;&gt;"GA","",IF($E1708="FULTON",IF(ISNUMBER(SEARCH("COLLEGE PARK",$AT1708)),"FULTON (COLLEGE PARK)",IF(ISNUMBER(SEARCH("HAPEVILLE",$AT1708)),"FULTON (HAPEVILLE)",IF(ISNUMBER(SEARCH("EAST POINT",$AT1708)),"FULTON (EAST POINT)",IF(ISNUMBER(SEARCH("ATLANTA",$AT1708)),"FULTON (ATL LIMITS)","FULTON")))),IF($E1708="DEKALB",IF(ISNUMBER(SEARCH("ATLANTA",$AT1708)),"DEKALB (ATL LIMITS)","DEKALB"),IF(AND($E1708="CLAYTON",ISNUMBER(SEARCH("COLLEGE PARK",$AT1708))),"CLAYTON (COLLEGE PARK)",$E1708)))))</f>
        <v/>
      </c>
      <c r="AV1708" s="2">
        <f>IF($L1708="","",IF(""&amp;$F1708="2","DIESEL",IF(OR(""&amp;$F1708="G",""&amp;$F1708="H"),"GAS","")))</f>
        <v/>
      </c>
      <c r="AW1708" s="2">
        <f>IF($AV1708="","",$R1708)</f>
        <v/>
      </c>
      <c r="AX1708" s="2">
        <f>IF($AV1708="","",IF($AB1708=0,$R1708,0))</f>
        <v/>
      </c>
      <c r="AY1708" s="2">
        <f>IF($AV1708="","",IF(AND($Z1708=0,COUNTIF('AR SALES'!$L$2:$L$2501,$L1708)=0),"YES",""))</f>
        <v/>
      </c>
      <c r="AZ1708" s="2">
        <f>IF($AV1708="","",IFERROR(VLOOKUP($AU1708,CODES!$A:$B,2,FALSE),"NO CODE"))</f>
        <v/>
      </c>
      <c r="BA1708" s="2">
        <f>IF(""&amp;$F1708&lt;&gt;"4","",IF($AY1708="YES","",IF(ROUND(SUMIFS($AE$2:$AE$4001,$L$2:$L$4001,$L1708,$F$2:$F$4001,"4")-SUMIFS('AR SALES'!$Y$2:$Y$2501,'AR SALES'!$L$2:$L$2501,$L1708,'AR SALES'!$AD$2:$AD$2501,"OFF"),2)=0,"","STALE")))</f>
        <v/>
      </c>
      <c r="BB1708" s="2">
        <f>IF(OR(""&amp;$F1708="2",""&amp;$F1708="4",""&amp;$F1708="G",""&amp;$F1708="H"),IF($AY1708="YES","",IF($AB1708&lt;&gt;0,"",IF(COUNTIFS('AR SALES'!$L$2:$L$2501,$L1708,'AR SALES'!$AD$2:$AD$2501,IF(""&amp;$F1708="4","OFF","ON"),'AR SALES'!$AF$2:$AF$2501,"Y")&gt;0,"","NO EXEMPTION"))),"")</f>
        <v/>
      </c>
    </row>
    <row r="1709">
      <c r="AT1709" s="2">
        <f>IF($L1709="","",IFERROR(INDEX('AR SALES'!$H$2:$H$2501,MATCH(""&amp;$L1709,'AR SALES'!$AE$2:$AE$2501,0)),""))</f>
        <v/>
      </c>
      <c r="AU1709" s="2">
        <f>IF($L1709="","",IF($A1709&lt;&gt;"GA","",IF($E1709="FULTON",IF(ISNUMBER(SEARCH("COLLEGE PARK",$AT1709)),"FULTON (COLLEGE PARK)",IF(ISNUMBER(SEARCH("HAPEVILLE",$AT1709)),"FULTON (HAPEVILLE)",IF(ISNUMBER(SEARCH("EAST POINT",$AT1709)),"FULTON (EAST POINT)",IF(ISNUMBER(SEARCH("ATLANTA",$AT1709)),"FULTON (ATL LIMITS)","FULTON")))),IF($E1709="DEKALB",IF(ISNUMBER(SEARCH("ATLANTA",$AT1709)),"DEKALB (ATL LIMITS)","DEKALB"),IF(AND($E1709="CLAYTON",ISNUMBER(SEARCH("COLLEGE PARK",$AT1709))),"CLAYTON (COLLEGE PARK)",$E1709)))))</f>
        <v/>
      </c>
      <c r="AV1709" s="2">
        <f>IF($L1709="","",IF(""&amp;$F1709="2","DIESEL",IF(OR(""&amp;$F1709="G",""&amp;$F1709="H"),"GAS","")))</f>
        <v/>
      </c>
      <c r="AW1709" s="2">
        <f>IF($AV1709="","",$R1709)</f>
        <v/>
      </c>
      <c r="AX1709" s="2">
        <f>IF($AV1709="","",IF($AB1709=0,$R1709,0))</f>
        <v/>
      </c>
      <c r="AY1709" s="2">
        <f>IF($AV1709="","",IF(AND($Z1709=0,COUNTIF('AR SALES'!$L$2:$L$2501,$L1709)=0),"YES",""))</f>
        <v/>
      </c>
      <c r="AZ1709" s="2">
        <f>IF($AV1709="","",IFERROR(VLOOKUP($AU1709,CODES!$A:$B,2,FALSE),"NO CODE"))</f>
        <v/>
      </c>
      <c r="BA1709" s="2">
        <f>IF(""&amp;$F1709&lt;&gt;"4","",IF($AY1709="YES","",IF(ROUND(SUMIFS($AE$2:$AE$4001,$L$2:$L$4001,$L1709,$F$2:$F$4001,"4")-SUMIFS('AR SALES'!$Y$2:$Y$2501,'AR SALES'!$L$2:$L$2501,$L1709,'AR SALES'!$AD$2:$AD$2501,"OFF"),2)=0,"","STALE")))</f>
        <v/>
      </c>
      <c r="BB1709" s="2">
        <f>IF(OR(""&amp;$F1709="2",""&amp;$F1709="4",""&amp;$F1709="G",""&amp;$F1709="H"),IF($AY1709="YES","",IF($AB1709&lt;&gt;0,"",IF(COUNTIFS('AR SALES'!$L$2:$L$2501,$L1709,'AR SALES'!$AD$2:$AD$2501,IF(""&amp;$F1709="4","OFF","ON"),'AR SALES'!$AF$2:$AF$2501,"Y")&gt;0,"","NO EXEMPTION"))),"")</f>
        <v/>
      </c>
    </row>
    <row r="1710">
      <c r="AT1710" s="2">
        <f>IF($L1710="","",IFERROR(INDEX('AR SALES'!$H$2:$H$2501,MATCH(""&amp;$L1710,'AR SALES'!$AE$2:$AE$2501,0)),""))</f>
        <v/>
      </c>
      <c r="AU1710" s="2">
        <f>IF($L1710="","",IF($A1710&lt;&gt;"GA","",IF($E1710="FULTON",IF(ISNUMBER(SEARCH("COLLEGE PARK",$AT1710)),"FULTON (COLLEGE PARK)",IF(ISNUMBER(SEARCH("HAPEVILLE",$AT1710)),"FULTON (HAPEVILLE)",IF(ISNUMBER(SEARCH("EAST POINT",$AT1710)),"FULTON (EAST POINT)",IF(ISNUMBER(SEARCH("ATLANTA",$AT1710)),"FULTON (ATL LIMITS)","FULTON")))),IF($E1710="DEKALB",IF(ISNUMBER(SEARCH("ATLANTA",$AT1710)),"DEKALB (ATL LIMITS)","DEKALB"),IF(AND($E1710="CLAYTON",ISNUMBER(SEARCH("COLLEGE PARK",$AT1710))),"CLAYTON (COLLEGE PARK)",$E1710)))))</f>
        <v/>
      </c>
      <c r="AV1710" s="2">
        <f>IF($L1710="","",IF(""&amp;$F1710="2","DIESEL",IF(OR(""&amp;$F1710="G",""&amp;$F1710="H"),"GAS","")))</f>
        <v/>
      </c>
      <c r="AW1710" s="2">
        <f>IF($AV1710="","",$R1710)</f>
        <v/>
      </c>
      <c r="AX1710" s="2">
        <f>IF($AV1710="","",IF($AB1710=0,$R1710,0))</f>
        <v/>
      </c>
      <c r="AY1710" s="2">
        <f>IF($AV1710="","",IF(AND($Z1710=0,COUNTIF('AR SALES'!$L$2:$L$2501,$L1710)=0),"YES",""))</f>
        <v/>
      </c>
      <c r="AZ1710" s="2">
        <f>IF($AV1710="","",IFERROR(VLOOKUP($AU1710,CODES!$A:$B,2,FALSE),"NO CODE"))</f>
        <v/>
      </c>
      <c r="BA1710" s="2">
        <f>IF(""&amp;$F1710&lt;&gt;"4","",IF($AY1710="YES","",IF(ROUND(SUMIFS($AE$2:$AE$4001,$L$2:$L$4001,$L1710,$F$2:$F$4001,"4")-SUMIFS('AR SALES'!$Y$2:$Y$2501,'AR SALES'!$L$2:$L$2501,$L1710,'AR SALES'!$AD$2:$AD$2501,"OFF"),2)=0,"","STALE")))</f>
        <v/>
      </c>
      <c r="BB1710" s="2">
        <f>IF(OR(""&amp;$F1710="2",""&amp;$F1710="4",""&amp;$F1710="G",""&amp;$F1710="H"),IF($AY1710="YES","",IF($AB1710&lt;&gt;0,"",IF(COUNTIFS('AR SALES'!$L$2:$L$2501,$L1710,'AR SALES'!$AD$2:$AD$2501,IF(""&amp;$F1710="4","OFF","ON"),'AR SALES'!$AF$2:$AF$2501,"Y")&gt;0,"","NO EXEMPTION"))),"")</f>
        <v/>
      </c>
    </row>
    <row r="1711">
      <c r="AT1711" s="2">
        <f>IF($L1711="","",IFERROR(INDEX('AR SALES'!$H$2:$H$2501,MATCH(""&amp;$L1711,'AR SALES'!$AE$2:$AE$2501,0)),""))</f>
        <v/>
      </c>
      <c r="AU1711" s="2">
        <f>IF($L1711="","",IF($A1711&lt;&gt;"GA","",IF($E1711="FULTON",IF(ISNUMBER(SEARCH("COLLEGE PARK",$AT1711)),"FULTON (COLLEGE PARK)",IF(ISNUMBER(SEARCH("HAPEVILLE",$AT1711)),"FULTON (HAPEVILLE)",IF(ISNUMBER(SEARCH("EAST POINT",$AT1711)),"FULTON (EAST POINT)",IF(ISNUMBER(SEARCH("ATLANTA",$AT1711)),"FULTON (ATL LIMITS)","FULTON")))),IF($E1711="DEKALB",IF(ISNUMBER(SEARCH("ATLANTA",$AT1711)),"DEKALB (ATL LIMITS)","DEKALB"),IF(AND($E1711="CLAYTON",ISNUMBER(SEARCH("COLLEGE PARK",$AT1711))),"CLAYTON (COLLEGE PARK)",$E1711)))))</f>
        <v/>
      </c>
      <c r="AV1711" s="2">
        <f>IF($L1711="","",IF(""&amp;$F1711="2","DIESEL",IF(OR(""&amp;$F1711="G",""&amp;$F1711="H"),"GAS","")))</f>
        <v/>
      </c>
      <c r="AW1711" s="2">
        <f>IF($AV1711="","",$R1711)</f>
        <v/>
      </c>
      <c r="AX1711" s="2">
        <f>IF($AV1711="","",IF($AB1711=0,$R1711,0))</f>
        <v/>
      </c>
      <c r="AY1711" s="2">
        <f>IF($AV1711="","",IF(AND($Z1711=0,COUNTIF('AR SALES'!$L$2:$L$2501,$L1711)=0),"YES",""))</f>
        <v/>
      </c>
      <c r="AZ1711" s="2">
        <f>IF($AV1711="","",IFERROR(VLOOKUP($AU1711,CODES!$A:$B,2,FALSE),"NO CODE"))</f>
        <v/>
      </c>
      <c r="BA1711" s="2">
        <f>IF(""&amp;$F1711&lt;&gt;"4","",IF($AY1711="YES","",IF(ROUND(SUMIFS($AE$2:$AE$4001,$L$2:$L$4001,$L1711,$F$2:$F$4001,"4")-SUMIFS('AR SALES'!$Y$2:$Y$2501,'AR SALES'!$L$2:$L$2501,$L1711,'AR SALES'!$AD$2:$AD$2501,"OFF"),2)=0,"","STALE")))</f>
        <v/>
      </c>
      <c r="BB1711" s="2">
        <f>IF(OR(""&amp;$F1711="2",""&amp;$F1711="4",""&amp;$F1711="G",""&amp;$F1711="H"),IF($AY1711="YES","",IF($AB1711&lt;&gt;0,"",IF(COUNTIFS('AR SALES'!$L$2:$L$2501,$L1711,'AR SALES'!$AD$2:$AD$2501,IF(""&amp;$F1711="4","OFF","ON"),'AR SALES'!$AF$2:$AF$2501,"Y")&gt;0,"","NO EXEMPTION"))),"")</f>
        <v/>
      </c>
    </row>
    <row r="1712">
      <c r="AT1712" s="2">
        <f>IF($L1712="","",IFERROR(INDEX('AR SALES'!$H$2:$H$2501,MATCH(""&amp;$L1712,'AR SALES'!$AE$2:$AE$2501,0)),""))</f>
        <v/>
      </c>
      <c r="AU1712" s="2">
        <f>IF($L1712="","",IF($A1712&lt;&gt;"GA","",IF($E1712="FULTON",IF(ISNUMBER(SEARCH("COLLEGE PARK",$AT1712)),"FULTON (COLLEGE PARK)",IF(ISNUMBER(SEARCH("HAPEVILLE",$AT1712)),"FULTON (HAPEVILLE)",IF(ISNUMBER(SEARCH("EAST POINT",$AT1712)),"FULTON (EAST POINT)",IF(ISNUMBER(SEARCH("ATLANTA",$AT1712)),"FULTON (ATL LIMITS)","FULTON")))),IF($E1712="DEKALB",IF(ISNUMBER(SEARCH("ATLANTA",$AT1712)),"DEKALB (ATL LIMITS)","DEKALB"),IF(AND($E1712="CLAYTON",ISNUMBER(SEARCH("COLLEGE PARK",$AT1712))),"CLAYTON (COLLEGE PARK)",$E1712)))))</f>
        <v/>
      </c>
      <c r="AV1712" s="2">
        <f>IF($L1712="","",IF(""&amp;$F1712="2","DIESEL",IF(OR(""&amp;$F1712="G",""&amp;$F1712="H"),"GAS","")))</f>
        <v/>
      </c>
      <c r="AW1712" s="2">
        <f>IF($AV1712="","",$R1712)</f>
        <v/>
      </c>
      <c r="AX1712" s="2">
        <f>IF($AV1712="","",IF($AB1712=0,$R1712,0))</f>
        <v/>
      </c>
      <c r="AY1712" s="2">
        <f>IF($AV1712="","",IF(AND($Z1712=0,COUNTIF('AR SALES'!$L$2:$L$2501,$L1712)=0),"YES",""))</f>
        <v/>
      </c>
      <c r="AZ1712" s="2">
        <f>IF($AV1712="","",IFERROR(VLOOKUP($AU1712,CODES!$A:$B,2,FALSE),"NO CODE"))</f>
        <v/>
      </c>
      <c r="BA1712" s="2">
        <f>IF(""&amp;$F1712&lt;&gt;"4","",IF($AY1712="YES","",IF(ROUND(SUMIFS($AE$2:$AE$4001,$L$2:$L$4001,$L1712,$F$2:$F$4001,"4")-SUMIFS('AR SALES'!$Y$2:$Y$2501,'AR SALES'!$L$2:$L$2501,$L1712,'AR SALES'!$AD$2:$AD$2501,"OFF"),2)=0,"","STALE")))</f>
        <v/>
      </c>
      <c r="BB1712" s="2">
        <f>IF(OR(""&amp;$F1712="2",""&amp;$F1712="4",""&amp;$F1712="G",""&amp;$F1712="H"),IF($AY1712="YES","",IF($AB1712&lt;&gt;0,"",IF(COUNTIFS('AR SALES'!$L$2:$L$2501,$L1712,'AR SALES'!$AD$2:$AD$2501,IF(""&amp;$F1712="4","OFF","ON"),'AR SALES'!$AF$2:$AF$2501,"Y")&gt;0,"","NO EXEMPTION"))),"")</f>
        <v/>
      </c>
    </row>
    <row r="1713">
      <c r="AT1713" s="2">
        <f>IF($L1713="","",IFERROR(INDEX('AR SALES'!$H$2:$H$2501,MATCH(""&amp;$L1713,'AR SALES'!$AE$2:$AE$2501,0)),""))</f>
        <v/>
      </c>
      <c r="AU1713" s="2">
        <f>IF($L1713="","",IF($A1713&lt;&gt;"GA","",IF($E1713="FULTON",IF(ISNUMBER(SEARCH("COLLEGE PARK",$AT1713)),"FULTON (COLLEGE PARK)",IF(ISNUMBER(SEARCH("HAPEVILLE",$AT1713)),"FULTON (HAPEVILLE)",IF(ISNUMBER(SEARCH("EAST POINT",$AT1713)),"FULTON (EAST POINT)",IF(ISNUMBER(SEARCH("ATLANTA",$AT1713)),"FULTON (ATL LIMITS)","FULTON")))),IF($E1713="DEKALB",IF(ISNUMBER(SEARCH("ATLANTA",$AT1713)),"DEKALB (ATL LIMITS)","DEKALB"),IF(AND($E1713="CLAYTON",ISNUMBER(SEARCH("COLLEGE PARK",$AT1713))),"CLAYTON (COLLEGE PARK)",$E1713)))))</f>
        <v/>
      </c>
      <c r="AV1713" s="2">
        <f>IF($L1713="","",IF(""&amp;$F1713="2","DIESEL",IF(OR(""&amp;$F1713="G",""&amp;$F1713="H"),"GAS","")))</f>
        <v/>
      </c>
      <c r="AW1713" s="2">
        <f>IF($AV1713="","",$R1713)</f>
        <v/>
      </c>
      <c r="AX1713" s="2">
        <f>IF($AV1713="","",IF($AB1713=0,$R1713,0))</f>
        <v/>
      </c>
      <c r="AY1713" s="2">
        <f>IF($AV1713="","",IF(AND($Z1713=0,COUNTIF('AR SALES'!$L$2:$L$2501,$L1713)=0),"YES",""))</f>
        <v/>
      </c>
      <c r="AZ1713" s="2">
        <f>IF($AV1713="","",IFERROR(VLOOKUP($AU1713,CODES!$A:$B,2,FALSE),"NO CODE"))</f>
        <v/>
      </c>
      <c r="BA1713" s="2">
        <f>IF(""&amp;$F1713&lt;&gt;"4","",IF($AY1713="YES","",IF(ROUND(SUMIFS($AE$2:$AE$4001,$L$2:$L$4001,$L1713,$F$2:$F$4001,"4")-SUMIFS('AR SALES'!$Y$2:$Y$2501,'AR SALES'!$L$2:$L$2501,$L1713,'AR SALES'!$AD$2:$AD$2501,"OFF"),2)=0,"","STALE")))</f>
        <v/>
      </c>
      <c r="BB1713" s="2">
        <f>IF(OR(""&amp;$F1713="2",""&amp;$F1713="4",""&amp;$F1713="G",""&amp;$F1713="H"),IF($AY1713="YES","",IF($AB1713&lt;&gt;0,"",IF(COUNTIFS('AR SALES'!$L$2:$L$2501,$L1713,'AR SALES'!$AD$2:$AD$2501,IF(""&amp;$F1713="4","OFF","ON"),'AR SALES'!$AF$2:$AF$2501,"Y")&gt;0,"","NO EXEMPTION"))),"")</f>
        <v/>
      </c>
    </row>
    <row r="1714">
      <c r="AT1714" s="2">
        <f>IF($L1714="","",IFERROR(INDEX('AR SALES'!$H$2:$H$2501,MATCH(""&amp;$L1714,'AR SALES'!$AE$2:$AE$2501,0)),""))</f>
        <v/>
      </c>
      <c r="AU1714" s="2">
        <f>IF($L1714="","",IF($A1714&lt;&gt;"GA","",IF($E1714="FULTON",IF(ISNUMBER(SEARCH("COLLEGE PARK",$AT1714)),"FULTON (COLLEGE PARK)",IF(ISNUMBER(SEARCH("HAPEVILLE",$AT1714)),"FULTON (HAPEVILLE)",IF(ISNUMBER(SEARCH("EAST POINT",$AT1714)),"FULTON (EAST POINT)",IF(ISNUMBER(SEARCH("ATLANTA",$AT1714)),"FULTON (ATL LIMITS)","FULTON")))),IF($E1714="DEKALB",IF(ISNUMBER(SEARCH("ATLANTA",$AT1714)),"DEKALB (ATL LIMITS)","DEKALB"),IF(AND($E1714="CLAYTON",ISNUMBER(SEARCH("COLLEGE PARK",$AT1714))),"CLAYTON (COLLEGE PARK)",$E1714)))))</f>
        <v/>
      </c>
      <c r="AV1714" s="2">
        <f>IF($L1714="","",IF(""&amp;$F1714="2","DIESEL",IF(OR(""&amp;$F1714="G",""&amp;$F1714="H"),"GAS","")))</f>
        <v/>
      </c>
      <c r="AW1714" s="2">
        <f>IF($AV1714="","",$R1714)</f>
        <v/>
      </c>
      <c r="AX1714" s="2">
        <f>IF($AV1714="","",IF($AB1714=0,$R1714,0))</f>
        <v/>
      </c>
      <c r="AY1714" s="2">
        <f>IF($AV1714="","",IF(AND($Z1714=0,COUNTIF('AR SALES'!$L$2:$L$2501,$L1714)=0),"YES",""))</f>
        <v/>
      </c>
      <c r="AZ1714" s="2">
        <f>IF($AV1714="","",IFERROR(VLOOKUP($AU1714,CODES!$A:$B,2,FALSE),"NO CODE"))</f>
        <v/>
      </c>
      <c r="BA1714" s="2">
        <f>IF(""&amp;$F1714&lt;&gt;"4","",IF($AY1714="YES","",IF(ROUND(SUMIFS($AE$2:$AE$4001,$L$2:$L$4001,$L1714,$F$2:$F$4001,"4")-SUMIFS('AR SALES'!$Y$2:$Y$2501,'AR SALES'!$L$2:$L$2501,$L1714,'AR SALES'!$AD$2:$AD$2501,"OFF"),2)=0,"","STALE")))</f>
        <v/>
      </c>
      <c r="BB1714" s="2">
        <f>IF(OR(""&amp;$F1714="2",""&amp;$F1714="4",""&amp;$F1714="G",""&amp;$F1714="H"),IF($AY1714="YES","",IF($AB1714&lt;&gt;0,"",IF(COUNTIFS('AR SALES'!$L$2:$L$2501,$L1714,'AR SALES'!$AD$2:$AD$2501,IF(""&amp;$F1714="4","OFF","ON"),'AR SALES'!$AF$2:$AF$2501,"Y")&gt;0,"","NO EXEMPTION"))),"")</f>
        <v/>
      </c>
    </row>
    <row r="1715">
      <c r="AT1715" s="2">
        <f>IF($L1715="","",IFERROR(INDEX('AR SALES'!$H$2:$H$2501,MATCH(""&amp;$L1715,'AR SALES'!$AE$2:$AE$2501,0)),""))</f>
        <v/>
      </c>
      <c r="AU1715" s="2">
        <f>IF($L1715="","",IF($A1715&lt;&gt;"GA","",IF($E1715="FULTON",IF(ISNUMBER(SEARCH("COLLEGE PARK",$AT1715)),"FULTON (COLLEGE PARK)",IF(ISNUMBER(SEARCH("HAPEVILLE",$AT1715)),"FULTON (HAPEVILLE)",IF(ISNUMBER(SEARCH("EAST POINT",$AT1715)),"FULTON (EAST POINT)",IF(ISNUMBER(SEARCH("ATLANTA",$AT1715)),"FULTON (ATL LIMITS)","FULTON")))),IF($E1715="DEKALB",IF(ISNUMBER(SEARCH("ATLANTA",$AT1715)),"DEKALB (ATL LIMITS)","DEKALB"),IF(AND($E1715="CLAYTON",ISNUMBER(SEARCH("COLLEGE PARK",$AT1715))),"CLAYTON (COLLEGE PARK)",$E1715)))))</f>
        <v/>
      </c>
      <c r="AV1715" s="2">
        <f>IF($L1715="","",IF(""&amp;$F1715="2","DIESEL",IF(OR(""&amp;$F1715="G",""&amp;$F1715="H"),"GAS","")))</f>
        <v/>
      </c>
      <c r="AW1715" s="2">
        <f>IF($AV1715="","",$R1715)</f>
        <v/>
      </c>
      <c r="AX1715" s="2">
        <f>IF($AV1715="","",IF($AB1715=0,$R1715,0))</f>
        <v/>
      </c>
      <c r="AY1715" s="2">
        <f>IF($AV1715="","",IF(AND($Z1715=0,COUNTIF('AR SALES'!$L$2:$L$2501,$L1715)=0),"YES",""))</f>
        <v/>
      </c>
      <c r="AZ1715" s="2">
        <f>IF($AV1715="","",IFERROR(VLOOKUP($AU1715,CODES!$A:$B,2,FALSE),"NO CODE"))</f>
        <v/>
      </c>
      <c r="BA1715" s="2">
        <f>IF(""&amp;$F1715&lt;&gt;"4","",IF($AY1715="YES","",IF(ROUND(SUMIFS($AE$2:$AE$4001,$L$2:$L$4001,$L1715,$F$2:$F$4001,"4")-SUMIFS('AR SALES'!$Y$2:$Y$2501,'AR SALES'!$L$2:$L$2501,$L1715,'AR SALES'!$AD$2:$AD$2501,"OFF"),2)=0,"","STALE")))</f>
        <v/>
      </c>
      <c r="BB1715" s="2">
        <f>IF(OR(""&amp;$F1715="2",""&amp;$F1715="4",""&amp;$F1715="G",""&amp;$F1715="H"),IF($AY1715="YES","",IF($AB1715&lt;&gt;0,"",IF(COUNTIFS('AR SALES'!$L$2:$L$2501,$L1715,'AR SALES'!$AD$2:$AD$2501,IF(""&amp;$F1715="4","OFF","ON"),'AR SALES'!$AF$2:$AF$2501,"Y")&gt;0,"","NO EXEMPTION"))),"")</f>
        <v/>
      </c>
    </row>
    <row r="1716">
      <c r="AT1716" s="2">
        <f>IF($L1716="","",IFERROR(INDEX('AR SALES'!$H$2:$H$2501,MATCH(""&amp;$L1716,'AR SALES'!$AE$2:$AE$2501,0)),""))</f>
        <v/>
      </c>
      <c r="AU1716" s="2">
        <f>IF($L1716="","",IF($A1716&lt;&gt;"GA","",IF($E1716="FULTON",IF(ISNUMBER(SEARCH("COLLEGE PARK",$AT1716)),"FULTON (COLLEGE PARK)",IF(ISNUMBER(SEARCH("HAPEVILLE",$AT1716)),"FULTON (HAPEVILLE)",IF(ISNUMBER(SEARCH("EAST POINT",$AT1716)),"FULTON (EAST POINT)",IF(ISNUMBER(SEARCH("ATLANTA",$AT1716)),"FULTON (ATL LIMITS)","FULTON")))),IF($E1716="DEKALB",IF(ISNUMBER(SEARCH("ATLANTA",$AT1716)),"DEKALB (ATL LIMITS)","DEKALB"),IF(AND($E1716="CLAYTON",ISNUMBER(SEARCH("COLLEGE PARK",$AT1716))),"CLAYTON (COLLEGE PARK)",$E1716)))))</f>
        <v/>
      </c>
      <c r="AV1716" s="2">
        <f>IF($L1716="","",IF(""&amp;$F1716="2","DIESEL",IF(OR(""&amp;$F1716="G",""&amp;$F1716="H"),"GAS","")))</f>
        <v/>
      </c>
      <c r="AW1716" s="2">
        <f>IF($AV1716="","",$R1716)</f>
        <v/>
      </c>
      <c r="AX1716" s="2">
        <f>IF($AV1716="","",IF($AB1716=0,$R1716,0))</f>
        <v/>
      </c>
      <c r="AY1716" s="2">
        <f>IF($AV1716="","",IF(AND($Z1716=0,COUNTIF('AR SALES'!$L$2:$L$2501,$L1716)=0),"YES",""))</f>
        <v/>
      </c>
      <c r="AZ1716" s="2">
        <f>IF($AV1716="","",IFERROR(VLOOKUP($AU1716,CODES!$A:$B,2,FALSE),"NO CODE"))</f>
        <v/>
      </c>
      <c r="BA1716" s="2">
        <f>IF(""&amp;$F1716&lt;&gt;"4","",IF($AY1716="YES","",IF(ROUND(SUMIFS($AE$2:$AE$4001,$L$2:$L$4001,$L1716,$F$2:$F$4001,"4")-SUMIFS('AR SALES'!$Y$2:$Y$2501,'AR SALES'!$L$2:$L$2501,$L1716,'AR SALES'!$AD$2:$AD$2501,"OFF"),2)=0,"","STALE")))</f>
        <v/>
      </c>
      <c r="BB1716" s="2">
        <f>IF(OR(""&amp;$F1716="2",""&amp;$F1716="4",""&amp;$F1716="G",""&amp;$F1716="H"),IF($AY1716="YES","",IF($AB1716&lt;&gt;0,"",IF(COUNTIFS('AR SALES'!$L$2:$L$2501,$L1716,'AR SALES'!$AD$2:$AD$2501,IF(""&amp;$F1716="4","OFF","ON"),'AR SALES'!$AF$2:$AF$2501,"Y")&gt;0,"","NO EXEMPTION"))),"")</f>
        <v/>
      </c>
    </row>
    <row r="1717">
      <c r="AT1717" s="2">
        <f>IF($L1717="","",IFERROR(INDEX('AR SALES'!$H$2:$H$2501,MATCH(""&amp;$L1717,'AR SALES'!$AE$2:$AE$2501,0)),""))</f>
        <v/>
      </c>
      <c r="AU1717" s="2">
        <f>IF($L1717="","",IF($A1717&lt;&gt;"GA","",IF($E1717="FULTON",IF(ISNUMBER(SEARCH("COLLEGE PARK",$AT1717)),"FULTON (COLLEGE PARK)",IF(ISNUMBER(SEARCH("HAPEVILLE",$AT1717)),"FULTON (HAPEVILLE)",IF(ISNUMBER(SEARCH("EAST POINT",$AT1717)),"FULTON (EAST POINT)",IF(ISNUMBER(SEARCH("ATLANTA",$AT1717)),"FULTON (ATL LIMITS)","FULTON")))),IF($E1717="DEKALB",IF(ISNUMBER(SEARCH("ATLANTA",$AT1717)),"DEKALB (ATL LIMITS)","DEKALB"),IF(AND($E1717="CLAYTON",ISNUMBER(SEARCH("COLLEGE PARK",$AT1717))),"CLAYTON (COLLEGE PARK)",$E1717)))))</f>
        <v/>
      </c>
      <c r="AV1717" s="2">
        <f>IF($L1717="","",IF(""&amp;$F1717="2","DIESEL",IF(OR(""&amp;$F1717="G",""&amp;$F1717="H"),"GAS","")))</f>
        <v/>
      </c>
      <c r="AW1717" s="2">
        <f>IF($AV1717="","",$R1717)</f>
        <v/>
      </c>
      <c r="AX1717" s="2">
        <f>IF($AV1717="","",IF($AB1717=0,$R1717,0))</f>
        <v/>
      </c>
      <c r="AY1717" s="2">
        <f>IF($AV1717="","",IF(AND($Z1717=0,COUNTIF('AR SALES'!$L$2:$L$2501,$L1717)=0),"YES",""))</f>
        <v/>
      </c>
      <c r="AZ1717" s="2">
        <f>IF($AV1717="","",IFERROR(VLOOKUP($AU1717,CODES!$A:$B,2,FALSE),"NO CODE"))</f>
        <v/>
      </c>
      <c r="BA1717" s="2">
        <f>IF(""&amp;$F1717&lt;&gt;"4","",IF($AY1717="YES","",IF(ROUND(SUMIFS($AE$2:$AE$4001,$L$2:$L$4001,$L1717,$F$2:$F$4001,"4")-SUMIFS('AR SALES'!$Y$2:$Y$2501,'AR SALES'!$L$2:$L$2501,$L1717,'AR SALES'!$AD$2:$AD$2501,"OFF"),2)=0,"","STALE")))</f>
        <v/>
      </c>
      <c r="BB1717" s="2">
        <f>IF(OR(""&amp;$F1717="2",""&amp;$F1717="4",""&amp;$F1717="G",""&amp;$F1717="H"),IF($AY1717="YES","",IF($AB1717&lt;&gt;0,"",IF(COUNTIFS('AR SALES'!$L$2:$L$2501,$L1717,'AR SALES'!$AD$2:$AD$2501,IF(""&amp;$F1717="4","OFF","ON"),'AR SALES'!$AF$2:$AF$2501,"Y")&gt;0,"","NO EXEMPTION"))),"")</f>
        <v/>
      </c>
    </row>
    <row r="1718">
      <c r="AT1718" s="2">
        <f>IF($L1718="","",IFERROR(INDEX('AR SALES'!$H$2:$H$2501,MATCH(""&amp;$L1718,'AR SALES'!$AE$2:$AE$2501,0)),""))</f>
        <v/>
      </c>
      <c r="AU1718" s="2">
        <f>IF($L1718="","",IF($A1718&lt;&gt;"GA","",IF($E1718="FULTON",IF(ISNUMBER(SEARCH("COLLEGE PARK",$AT1718)),"FULTON (COLLEGE PARK)",IF(ISNUMBER(SEARCH("HAPEVILLE",$AT1718)),"FULTON (HAPEVILLE)",IF(ISNUMBER(SEARCH("EAST POINT",$AT1718)),"FULTON (EAST POINT)",IF(ISNUMBER(SEARCH("ATLANTA",$AT1718)),"FULTON (ATL LIMITS)","FULTON")))),IF($E1718="DEKALB",IF(ISNUMBER(SEARCH("ATLANTA",$AT1718)),"DEKALB (ATL LIMITS)","DEKALB"),IF(AND($E1718="CLAYTON",ISNUMBER(SEARCH("COLLEGE PARK",$AT1718))),"CLAYTON (COLLEGE PARK)",$E1718)))))</f>
        <v/>
      </c>
      <c r="AV1718" s="2">
        <f>IF($L1718="","",IF(""&amp;$F1718="2","DIESEL",IF(OR(""&amp;$F1718="G",""&amp;$F1718="H"),"GAS","")))</f>
        <v/>
      </c>
      <c r="AW1718" s="2">
        <f>IF($AV1718="","",$R1718)</f>
        <v/>
      </c>
      <c r="AX1718" s="2">
        <f>IF($AV1718="","",IF($AB1718=0,$R1718,0))</f>
        <v/>
      </c>
      <c r="AY1718" s="2">
        <f>IF($AV1718="","",IF(AND($Z1718=0,COUNTIF('AR SALES'!$L$2:$L$2501,$L1718)=0),"YES",""))</f>
        <v/>
      </c>
      <c r="AZ1718" s="2">
        <f>IF($AV1718="","",IFERROR(VLOOKUP($AU1718,CODES!$A:$B,2,FALSE),"NO CODE"))</f>
        <v/>
      </c>
      <c r="BA1718" s="2">
        <f>IF(""&amp;$F1718&lt;&gt;"4","",IF($AY1718="YES","",IF(ROUND(SUMIFS($AE$2:$AE$4001,$L$2:$L$4001,$L1718,$F$2:$F$4001,"4")-SUMIFS('AR SALES'!$Y$2:$Y$2501,'AR SALES'!$L$2:$L$2501,$L1718,'AR SALES'!$AD$2:$AD$2501,"OFF"),2)=0,"","STALE")))</f>
        <v/>
      </c>
      <c r="BB1718" s="2">
        <f>IF(OR(""&amp;$F1718="2",""&amp;$F1718="4",""&amp;$F1718="G",""&amp;$F1718="H"),IF($AY1718="YES","",IF($AB1718&lt;&gt;0,"",IF(COUNTIFS('AR SALES'!$L$2:$L$2501,$L1718,'AR SALES'!$AD$2:$AD$2501,IF(""&amp;$F1718="4","OFF","ON"),'AR SALES'!$AF$2:$AF$2501,"Y")&gt;0,"","NO EXEMPTION"))),"")</f>
        <v/>
      </c>
    </row>
    <row r="1719">
      <c r="AT1719" s="2">
        <f>IF($L1719="","",IFERROR(INDEX('AR SALES'!$H$2:$H$2501,MATCH(""&amp;$L1719,'AR SALES'!$AE$2:$AE$2501,0)),""))</f>
        <v/>
      </c>
      <c r="AU1719" s="2">
        <f>IF($L1719="","",IF($A1719&lt;&gt;"GA","",IF($E1719="FULTON",IF(ISNUMBER(SEARCH("COLLEGE PARK",$AT1719)),"FULTON (COLLEGE PARK)",IF(ISNUMBER(SEARCH("HAPEVILLE",$AT1719)),"FULTON (HAPEVILLE)",IF(ISNUMBER(SEARCH("EAST POINT",$AT1719)),"FULTON (EAST POINT)",IF(ISNUMBER(SEARCH("ATLANTA",$AT1719)),"FULTON (ATL LIMITS)","FULTON")))),IF($E1719="DEKALB",IF(ISNUMBER(SEARCH("ATLANTA",$AT1719)),"DEKALB (ATL LIMITS)","DEKALB"),IF(AND($E1719="CLAYTON",ISNUMBER(SEARCH("COLLEGE PARK",$AT1719))),"CLAYTON (COLLEGE PARK)",$E1719)))))</f>
        <v/>
      </c>
      <c r="AV1719" s="2">
        <f>IF($L1719="","",IF(""&amp;$F1719="2","DIESEL",IF(OR(""&amp;$F1719="G",""&amp;$F1719="H"),"GAS","")))</f>
        <v/>
      </c>
      <c r="AW1719" s="2">
        <f>IF($AV1719="","",$R1719)</f>
        <v/>
      </c>
      <c r="AX1719" s="2">
        <f>IF($AV1719="","",IF($AB1719=0,$R1719,0))</f>
        <v/>
      </c>
      <c r="AY1719" s="2">
        <f>IF($AV1719="","",IF(AND($Z1719=0,COUNTIF('AR SALES'!$L$2:$L$2501,$L1719)=0),"YES",""))</f>
        <v/>
      </c>
      <c r="AZ1719" s="2">
        <f>IF($AV1719="","",IFERROR(VLOOKUP($AU1719,CODES!$A:$B,2,FALSE),"NO CODE"))</f>
        <v/>
      </c>
      <c r="BA1719" s="2">
        <f>IF(""&amp;$F1719&lt;&gt;"4","",IF($AY1719="YES","",IF(ROUND(SUMIFS($AE$2:$AE$4001,$L$2:$L$4001,$L1719,$F$2:$F$4001,"4")-SUMIFS('AR SALES'!$Y$2:$Y$2501,'AR SALES'!$L$2:$L$2501,$L1719,'AR SALES'!$AD$2:$AD$2501,"OFF"),2)=0,"","STALE")))</f>
        <v/>
      </c>
      <c r="BB1719" s="2">
        <f>IF(OR(""&amp;$F1719="2",""&amp;$F1719="4",""&amp;$F1719="G",""&amp;$F1719="H"),IF($AY1719="YES","",IF($AB1719&lt;&gt;0,"",IF(COUNTIFS('AR SALES'!$L$2:$L$2501,$L1719,'AR SALES'!$AD$2:$AD$2501,IF(""&amp;$F1719="4","OFF","ON"),'AR SALES'!$AF$2:$AF$2501,"Y")&gt;0,"","NO EXEMPTION"))),"")</f>
        <v/>
      </c>
    </row>
    <row r="1720">
      <c r="AT1720" s="2">
        <f>IF($L1720="","",IFERROR(INDEX('AR SALES'!$H$2:$H$2501,MATCH(""&amp;$L1720,'AR SALES'!$AE$2:$AE$2501,0)),""))</f>
        <v/>
      </c>
      <c r="AU1720" s="2">
        <f>IF($L1720="","",IF($A1720&lt;&gt;"GA","",IF($E1720="FULTON",IF(ISNUMBER(SEARCH("COLLEGE PARK",$AT1720)),"FULTON (COLLEGE PARK)",IF(ISNUMBER(SEARCH("HAPEVILLE",$AT1720)),"FULTON (HAPEVILLE)",IF(ISNUMBER(SEARCH("EAST POINT",$AT1720)),"FULTON (EAST POINT)",IF(ISNUMBER(SEARCH("ATLANTA",$AT1720)),"FULTON (ATL LIMITS)","FULTON")))),IF($E1720="DEKALB",IF(ISNUMBER(SEARCH("ATLANTA",$AT1720)),"DEKALB (ATL LIMITS)","DEKALB"),IF(AND($E1720="CLAYTON",ISNUMBER(SEARCH("COLLEGE PARK",$AT1720))),"CLAYTON (COLLEGE PARK)",$E1720)))))</f>
        <v/>
      </c>
      <c r="AV1720" s="2">
        <f>IF($L1720="","",IF(""&amp;$F1720="2","DIESEL",IF(OR(""&amp;$F1720="G",""&amp;$F1720="H"),"GAS","")))</f>
        <v/>
      </c>
      <c r="AW1720" s="2">
        <f>IF($AV1720="","",$R1720)</f>
        <v/>
      </c>
      <c r="AX1720" s="2">
        <f>IF($AV1720="","",IF($AB1720=0,$R1720,0))</f>
        <v/>
      </c>
      <c r="AY1720" s="2">
        <f>IF($AV1720="","",IF(AND($Z1720=0,COUNTIF('AR SALES'!$L$2:$L$2501,$L1720)=0),"YES",""))</f>
        <v/>
      </c>
      <c r="AZ1720" s="2">
        <f>IF($AV1720="","",IFERROR(VLOOKUP($AU1720,CODES!$A:$B,2,FALSE),"NO CODE"))</f>
        <v/>
      </c>
      <c r="BA1720" s="2">
        <f>IF(""&amp;$F1720&lt;&gt;"4","",IF($AY1720="YES","",IF(ROUND(SUMIFS($AE$2:$AE$4001,$L$2:$L$4001,$L1720,$F$2:$F$4001,"4")-SUMIFS('AR SALES'!$Y$2:$Y$2501,'AR SALES'!$L$2:$L$2501,$L1720,'AR SALES'!$AD$2:$AD$2501,"OFF"),2)=0,"","STALE")))</f>
        <v/>
      </c>
      <c r="BB1720" s="2">
        <f>IF(OR(""&amp;$F1720="2",""&amp;$F1720="4",""&amp;$F1720="G",""&amp;$F1720="H"),IF($AY1720="YES","",IF($AB1720&lt;&gt;0,"",IF(COUNTIFS('AR SALES'!$L$2:$L$2501,$L1720,'AR SALES'!$AD$2:$AD$2501,IF(""&amp;$F1720="4","OFF","ON"),'AR SALES'!$AF$2:$AF$2501,"Y")&gt;0,"","NO EXEMPTION"))),"")</f>
        <v/>
      </c>
    </row>
    <row r="1721">
      <c r="AT1721" s="2">
        <f>IF($L1721="","",IFERROR(INDEX('AR SALES'!$H$2:$H$2501,MATCH(""&amp;$L1721,'AR SALES'!$AE$2:$AE$2501,0)),""))</f>
        <v/>
      </c>
      <c r="AU1721" s="2">
        <f>IF($L1721="","",IF($A1721&lt;&gt;"GA","",IF($E1721="FULTON",IF(ISNUMBER(SEARCH("COLLEGE PARK",$AT1721)),"FULTON (COLLEGE PARK)",IF(ISNUMBER(SEARCH("HAPEVILLE",$AT1721)),"FULTON (HAPEVILLE)",IF(ISNUMBER(SEARCH("EAST POINT",$AT1721)),"FULTON (EAST POINT)",IF(ISNUMBER(SEARCH("ATLANTA",$AT1721)),"FULTON (ATL LIMITS)","FULTON")))),IF($E1721="DEKALB",IF(ISNUMBER(SEARCH("ATLANTA",$AT1721)),"DEKALB (ATL LIMITS)","DEKALB"),IF(AND($E1721="CLAYTON",ISNUMBER(SEARCH("COLLEGE PARK",$AT1721))),"CLAYTON (COLLEGE PARK)",$E1721)))))</f>
        <v/>
      </c>
      <c r="AV1721" s="2">
        <f>IF($L1721="","",IF(""&amp;$F1721="2","DIESEL",IF(OR(""&amp;$F1721="G",""&amp;$F1721="H"),"GAS","")))</f>
        <v/>
      </c>
      <c r="AW1721" s="2">
        <f>IF($AV1721="","",$R1721)</f>
        <v/>
      </c>
      <c r="AX1721" s="2">
        <f>IF($AV1721="","",IF($AB1721=0,$R1721,0))</f>
        <v/>
      </c>
      <c r="AY1721" s="2">
        <f>IF($AV1721="","",IF(AND($Z1721=0,COUNTIF('AR SALES'!$L$2:$L$2501,$L1721)=0),"YES",""))</f>
        <v/>
      </c>
      <c r="AZ1721" s="2">
        <f>IF($AV1721="","",IFERROR(VLOOKUP($AU1721,CODES!$A:$B,2,FALSE),"NO CODE"))</f>
        <v/>
      </c>
      <c r="BA1721" s="2">
        <f>IF(""&amp;$F1721&lt;&gt;"4","",IF($AY1721="YES","",IF(ROUND(SUMIFS($AE$2:$AE$4001,$L$2:$L$4001,$L1721,$F$2:$F$4001,"4")-SUMIFS('AR SALES'!$Y$2:$Y$2501,'AR SALES'!$L$2:$L$2501,$L1721,'AR SALES'!$AD$2:$AD$2501,"OFF"),2)=0,"","STALE")))</f>
        <v/>
      </c>
      <c r="BB1721" s="2">
        <f>IF(OR(""&amp;$F1721="2",""&amp;$F1721="4",""&amp;$F1721="G",""&amp;$F1721="H"),IF($AY1721="YES","",IF($AB1721&lt;&gt;0,"",IF(COUNTIFS('AR SALES'!$L$2:$L$2501,$L1721,'AR SALES'!$AD$2:$AD$2501,IF(""&amp;$F1721="4","OFF","ON"),'AR SALES'!$AF$2:$AF$2501,"Y")&gt;0,"","NO EXEMPTION"))),"")</f>
        <v/>
      </c>
    </row>
    <row r="1722">
      <c r="AT1722" s="2">
        <f>IF($L1722="","",IFERROR(INDEX('AR SALES'!$H$2:$H$2501,MATCH(""&amp;$L1722,'AR SALES'!$AE$2:$AE$2501,0)),""))</f>
        <v/>
      </c>
      <c r="AU1722" s="2">
        <f>IF($L1722="","",IF($A1722&lt;&gt;"GA","",IF($E1722="FULTON",IF(ISNUMBER(SEARCH("COLLEGE PARK",$AT1722)),"FULTON (COLLEGE PARK)",IF(ISNUMBER(SEARCH("HAPEVILLE",$AT1722)),"FULTON (HAPEVILLE)",IF(ISNUMBER(SEARCH("EAST POINT",$AT1722)),"FULTON (EAST POINT)",IF(ISNUMBER(SEARCH("ATLANTA",$AT1722)),"FULTON (ATL LIMITS)","FULTON")))),IF($E1722="DEKALB",IF(ISNUMBER(SEARCH("ATLANTA",$AT1722)),"DEKALB (ATL LIMITS)","DEKALB"),IF(AND($E1722="CLAYTON",ISNUMBER(SEARCH("COLLEGE PARK",$AT1722))),"CLAYTON (COLLEGE PARK)",$E1722)))))</f>
        <v/>
      </c>
      <c r="AV1722" s="2">
        <f>IF($L1722="","",IF(""&amp;$F1722="2","DIESEL",IF(OR(""&amp;$F1722="G",""&amp;$F1722="H"),"GAS","")))</f>
        <v/>
      </c>
      <c r="AW1722" s="2">
        <f>IF($AV1722="","",$R1722)</f>
        <v/>
      </c>
      <c r="AX1722" s="2">
        <f>IF($AV1722="","",IF($AB1722=0,$R1722,0))</f>
        <v/>
      </c>
      <c r="AY1722" s="2">
        <f>IF($AV1722="","",IF(AND($Z1722=0,COUNTIF('AR SALES'!$L$2:$L$2501,$L1722)=0),"YES",""))</f>
        <v/>
      </c>
      <c r="AZ1722" s="2">
        <f>IF($AV1722="","",IFERROR(VLOOKUP($AU1722,CODES!$A:$B,2,FALSE),"NO CODE"))</f>
        <v/>
      </c>
      <c r="BA1722" s="2">
        <f>IF(""&amp;$F1722&lt;&gt;"4","",IF($AY1722="YES","",IF(ROUND(SUMIFS($AE$2:$AE$4001,$L$2:$L$4001,$L1722,$F$2:$F$4001,"4")-SUMIFS('AR SALES'!$Y$2:$Y$2501,'AR SALES'!$L$2:$L$2501,$L1722,'AR SALES'!$AD$2:$AD$2501,"OFF"),2)=0,"","STALE")))</f>
        <v/>
      </c>
      <c r="BB1722" s="2">
        <f>IF(OR(""&amp;$F1722="2",""&amp;$F1722="4",""&amp;$F1722="G",""&amp;$F1722="H"),IF($AY1722="YES","",IF($AB1722&lt;&gt;0,"",IF(COUNTIFS('AR SALES'!$L$2:$L$2501,$L1722,'AR SALES'!$AD$2:$AD$2501,IF(""&amp;$F1722="4","OFF","ON"),'AR SALES'!$AF$2:$AF$2501,"Y")&gt;0,"","NO EXEMPTION"))),"")</f>
        <v/>
      </c>
    </row>
    <row r="1723">
      <c r="AT1723" s="2">
        <f>IF($L1723="","",IFERROR(INDEX('AR SALES'!$H$2:$H$2501,MATCH(""&amp;$L1723,'AR SALES'!$AE$2:$AE$2501,0)),""))</f>
        <v/>
      </c>
      <c r="AU1723" s="2">
        <f>IF($L1723="","",IF($A1723&lt;&gt;"GA","",IF($E1723="FULTON",IF(ISNUMBER(SEARCH("COLLEGE PARK",$AT1723)),"FULTON (COLLEGE PARK)",IF(ISNUMBER(SEARCH("HAPEVILLE",$AT1723)),"FULTON (HAPEVILLE)",IF(ISNUMBER(SEARCH("EAST POINT",$AT1723)),"FULTON (EAST POINT)",IF(ISNUMBER(SEARCH("ATLANTA",$AT1723)),"FULTON (ATL LIMITS)","FULTON")))),IF($E1723="DEKALB",IF(ISNUMBER(SEARCH("ATLANTA",$AT1723)),"DEKALB (ATL LIMITS)","DEKALB"),IF(AND($E1723="CLAYTON",ISNUMBER(SEARCH("COLLEGE PARK",$AT1723))),"CLAYTON (COLLEGE PARK)",$E1723)))))</f>
        <v/>
      </c>
      <c r="AV1723" s="2">
        <f>IF($L1723="","",IF(""&amp;$F1723="2","DIESEL",IF(OR(""&amp;$F1723="G",""&amp;$F1723="H"),"GAS","")))</f>
        <v/>
      </c>
      <c r="AW1723" s="2">
        <f>IF($AV1723="","",$R1723)</f>
        <v/>
      </c>
      <c r="AX1723" s="2">
        <f>IF($AV1723="","",IF($AB1723=0,$R1723,0))</f>
        <v/>
      </c>
      <c r="AY1723" s="2">
        <f>IF($AV1723="","",IF(AND($Z1723=0,COUNTIF('AR SALES'!$L$2:$L$2501,$L1723)=0),"YES",""))</f>
        <v/>
      </c>
      <c r="AZ1723" s="2">
        <f>IF($AV1723="","",IFERROR(VLOOKUP($AU1723,CODES!$A:$B,2,FALSE),"NO CODE"))</f>
        <v/>
      </c>
      <c r="BA1723" s="2">
        <f>IF(""&amp;$F1723&lt;&gt;"4","",IF($AY1723="YES","",IF(ROUND(SUMIFS($AE$2:$AE$4001,$L$2:$L$4001,$L1723,$F$2:$F$4001,"4")-SUMIFS('AR SALES'!$Y$2:$Y$2501,'AR SALES'!$L$2:$L$2501,$L1723,'AR SALES'!$AD$2:$AD$2501,"OFF"),2)=0,"","STALE")))</f>
        <v/>
      </c>
      <c r="BB1723" s="2">
        <f>IF(OR(""&amp;$F1723="2",""&amp;$F1723="4",""&amp;$F1723="G",""&amp;$F1723="H"),IF($AY1723="YES","",IF($AB1723&lt;&gt;0,"",IF(COUNTIFS('AR SALES'!$L$2:$L$2501,$L1723,'AR SALES'!$AD$2:$AD$2501,IF(""&amp;$F1723="4","OFF","ON"),'AR SALES'!$AF$2:$AF$2501,"Y")&gt;0,"","NO EXEMPTION"))),"")</f>
        <v/>
      </c>
    </row>
    <row r="1724">
      <c r="AT1724" s="2">
        <f>IF($L1724="","",IFERROR(INDEX('AR SALES'!$H$2:$H$2501,MATCH(""&amp;$L1724,'AR SALES'!$AE$2:$AE$2501,0)),""))</f>
        <v/>
      </c>
      <c r="AU1724" s="2">
        <f>IF($L1724="","",IF($A1724&lt;&gt;"GA","",IF($E1724="FULTON",IF(ISNUMBER(SEARCH("COLLEGE PARK",$AT1724)),"FULTON (COLLEGE PARK)",IF(ISNUMBER(SEARCH("HAPEVILLE",$AT1724)),"FULTON (HAPEVILLE)",IF(ISNUMBER(SEARCH("EAST POINT",$AT1724)),"FULTON (EAST POINT)",IF(ISNUMBER(SEARCH("ATLANTA",$AT1724)),"FULTON (ATL LIMITS)","FULTON")))),IF($E1724="DEKALB",IF(ISNUMBER(SEARCH("ATLANTA",$AT1724)),"DEKALB (ATL LIMITS)","DEKALB"),IF(AND($E1724="CLAYTON",ISNUMBER(SEARCH("COLLEGE PARK",$AT1724))),"CLAYTON (COLLEGE PARK)",$E1724)))))</f>
        <v/>
      </c>
      <c r="AV1724" s="2">
        <f>IF($L1724="","",IF(""&amp;$F1724="2","DIESEL",IF(OR(""&amp;$F1724="G",""&amp;$F1724="H"),"GAS","")))</f>
        <v/>
      </c>
      <c r="AW1724" s="2">
        <f>IF($AV1724="","",$R1724)</f>
        <v/>
      </c>
      <c r="AX1724" s="2">
        <f>IF($AV1724="","",IF($AB1724=0,$R1724,0))</f>
        <v/>
      </c>
      <c r="AY1724" s="2">
        <f>IF($AV1724="","",IF(AND($Z1724=0,COUNTIF('AR SALES'!$L$2:$L$2501,$L1724)=0),"YES",""))</f>
        <v/>
      </c>
      <c r="AZ1724" s="2">
        <f>IF($AV1724="","",IFERROR(VLOOKUP($AU1724,CODES!$A:$B,2,FALSE),"NO CODE"))</f>
        <v/>
      </c>
      <c r="BA1724" s="2">
        <f>IF(""&amp;$F1724&lt;&gt;"4","",IF($AY1724="YES","",IF(ROUND(SUMIFS($AE$2:$AE$4001,$L$2:$L$4001,$L1724,$F$2:$F$4001,"4")-SUMIFS('AR SALES'!$Y$2:$Y$2501,'AR SALES'!$L$2:$L$2501,$L1724,'AR SALES'!$AD$2:$AD$2501,"OFF"),2)=0,"","STALE")))</f>
        <v/>
      </c>
      <c r="BB1724" s="2">
        <f>IF(OR(""&amp;$F1724="2",""&amp;$F1724="4",""&amp;$F1724="G",""&amp;$F1724="H"),IF($AY1724="YES","",IF($AB1724&lt;&gt;0,"",IF(COUNTIFS('AR SALES'!$L$2:$L$2501,$L1724,'AR SALES'!$AD$2:$AD$2501,IF(""&amp;$F1724="4","OFF","ON"),'AR SALES'!$AF$2:$AF$2501,"Y")&gt;0,"","NO EXEMPTION"))),"")</f>
        <v/>
      </c>
    </row>
    <row r="1725">
      <c r="AT1725" s="2">
        <f>IF($L1725="","",IFERROR(INDEX('AR SALES'!$H$2:$H$2501,MATCH(""&amp;$L1725,'AR SALES'!$AE$2:$AE$2501,0)),""))</f>
        <v/>
      </c>
      <c r="AU1725" s="2">
        <f>IF($L1725="","",IF($A1725&lt;&gt;"GA","",IF($E1725="FULTON",IF(ISNUMBER(SEARCH("COLLEGE PARK",$AT1725)),"FULTON (COLLEGE PARK)",IF(ISNUMBER(SEARCH("HAPEVILLE",$AT1725)),"FULTON (HAPEVILLE)",IF(ISNUMBER(SEARCH("EAST POINT",$AT1725)),"FULTON (EAST POINT)",IF(ISNUMBER(SEARCH("ATLANTA",$AT1725)),"FULTON (ATL LIMITS)","FULTON")))),IF($E1725="DEKALB",IF(ISNUMBER(SEARCH("ATLANTA",$AT1725)),"DEKALB (ATL LIMITS)","DEKALB"),IF(AND($E1725="CLAYTON",ISNUMBER(SEARCH("COLLEGE PARK",$AT1725))),"CLAYTON (COLLEGE PARK)",$E1725)))))</f>
        <v/>
      </c>
      <c r="AV1725" s="2">
        <f>IF($L1725="","",IF(""&amp;$F1725="2","DIESEL",IF(OR(""&amp;$F1725="G",""&amp;$F1725="H"),"GAS","")))</f>
        <v/>
      </c>
      <c r="AW1725" s="2">
        <f>IF($AV1725="","",$R1725)</f>
        <v/>
      </c>
      <c r="AX1725" s="2">
        <f>IF($AV1725="","",IF($AB1725=0,$R1725,0))</f>
        <v/>
      </c>
      <c r="AY1725" s="2">
        <f>IF($AV1725="","",IF(AND($Z1725=0,COUNTIF('AR SALES'!$L$2:$L$2501,$L1725)=0),"YES",""))</f>
        <v/>
      </c>
      <c r="AZ1725" s="2">
        <f>IF($AV1725="","",IFERROR(VLOOKUP($AU1725,CODES!$A:$B,2,FALSE),"NO CODE"))</f>
        <v/>
      </c>
      <c r="BA1725" s="2">
        <f>IF(""&amp;$F1725&lt;&gt;"4","",IF($AY1725="YES","",IF(ROUND(SUMIFS($AE$2:$AE$4001,$L$2:$L$4001,$L1725,$F$2:$F$4001,"4")-SUMIFS('AR SALES'!$Y$2:$Y$2501,'AR SALES'!$L$2:$L$2501,$L1725,'AR SALES'!$AD$2:$AD$2501,"OFF"),2)=0,"","STALE")))</f>
        <v/>
      </c>
      <c r="BB1725" s="2">
        <f>IF(OR(""&amp;$F1725="2",""&amp;$F1725="4",""&amp;$F1725="G",""&amp;$F1725="H"),IF($AY1725="YES","",IF($AB1725&lt;&gt;0,"",IF(COUNTIFS('AR SALES'!$L$2:$L$2501,$L1725,'AR SALES'!$AD$2:$AD$2501,IF(""&amp;$F1725="4","OFF","ON"),'AR SALES'!$AF$2:$AF$2501,"Y")&gt;0,"","NO EXEMPTION"))),"")</f>
        <v/>
      </c>
    </row>
    <row r="1726">
      <c r="AT1726" s="2">
        <f>IF($L1726="","",IFERROR(INDEX('AR SALES'!$H$2:$H$2501,MATCH(""&amp;$L1726,'AR SALES'!$AE$2:$AE$2501,0)),""))</f>
        <v/>
      </c>
      <c r="AU1726" s="2">
        <f>IF($L1726="","",IF($A1726&lt;&gt;"GA","",IF($E1726="FULTON",IF(ISNUMBER(SEARCH("COLLEGE PARK",$AT1726)),"FULTON (COLLEGE PARK)",IF(ISNUMBER(SEARCH("HAPEVILLE",$AT1726)),"FULTON (HAPEVILLE)",IF(ISNUMBER(SEARCH("EAST POINT",$AT1726)),"FULTON (EAST POINT)",IF(ISNUMBER(SEARCH("ATLANTA",$AT1726)),"FULTON (ATL LIMITS)","FULTON")))),IF($E1726="DEKALB",IF(ISNUMBER(SEARCH("ATLANTA",$AT1726)),"DEKALB (ATL LIMITS)","DEKALB"),IF(AND($E1726="CLAYTON",ISNUMBER(SEARCH("COLLEGE PARK",$AT1726))),"CLAYTON (COLLEGE PARK)",$E1726)))))</f>
        <v/>
      </c>
      <c r="AV1726" s="2">
        <f>IF($L1726="","",IF(""&amp;$F1726="2","DIESEL",IF(OR(""&amp;$F1726="G",""&amp;$F1726="H"),"GAS","")))</f>
        <v/>
      </c>
      <c r="AW1726" s="2">
        <f>IF($AV1726="","",$R1726)</f>
        <v/>
      </c>
      <c r="AX1726" s="2">
        <f>IF($AV1726="","",IF($AB1726=0,$R1726,0))</f>
        <v/>
      </c>
      <c r="AY1726" s="2">
        <f>IF($AV1726="","",IF(AND($Z1726=0,COUNTIF('AR SALES'!$L$2:$L$2501,$L1726)=0),"YES",""))</f>
        <v/>
      </c>
      <c r="AZ1726" s="2">
        <f>IF($AV1726="","",IFERROR(VLOOKUP($AU1726,CODES!$A:$B,2,FALSE),"NO CODE"))</f>
        <v/>
      </c>
      <c r="BA1726" s="2">
        <f>IF(""&amp;$F1726&lt;&gt;"4","",IF($AY1726="YES","",IF(ROUND(SUMIFS($AE$2:$AE$4001,$L$2:$L$4001,$L1726,$F$2:$F$4001,"4")-SUMIFS('AR SALES'!$Y$2:$Y$2501,'AR SALES'!$L$2:$L$2501,$L1726,'AR SALES'!$AD$2:$AD$2501,"OFF"),2)=0,"","STALE")))</f>
        <v/>
      </c>
      <c r="BB1726" s="2">
        <f>IF(OR(""&amp;$F1726="2",""&amp;$F1726="4",""&amp;$F1726="G",""&amp;$F1726="H"),IF($AY1726="YES","",IF($AB1726&lt;&gt;0,"",IF(COUNTIFS('AR SALES'!$L$2:$L$2501,$L1726,'AR SALES'!$AD$2:$AD$2501,IF(""&amp;$F1726="4","OFF","ON"),'AR SALES'!$AF$2:$AF$2501,"Y")&gt;0,"","NO EXEMPTION"))),"")</f>
        <v/>
      </c>
    </row>
    <row r="1727">
      <c r="AT1727" s="2">
        <f>IF($L1727="","",IFERROR(INDEX('AR SALES'!$H$2:$H$2501,MATCH(""&amp;$L1727,'AR SALES'!$AE$2:$AE$2501,0)),""))</f>
        <v/>
      </c>
      <c r="AU1727" s="2">
        <f>IF($L1727="","",IF($A1727&lt;&gt;"GA","",IF($E1727="FULTON",IF(ISNUMBER(SEARCH("COLLEGE PARK",$AT1727)),"FULTON (COLLEGE PARK)",IF(ISNUMBER(SEARCH("HAPEVILLE",$AT1727)),"FULTON (HAPEVILLE)",IF(ISNUMBER(SEARCH("EAST POINT",$AT1727)),"FULTON (EAST POINT)",IF(ISNUMBER(SEARCH("ATLANTA",$AT1727)),"FULTON (ATL LIMITS)","FULTON")))),IF($E1727="DEKALB",IF(ISNUMBER(SEARCH("ATLANTA",$AT1727)),"DEKALB (ATL LIMITS)","DEKALB"),IF(AND($E1727="CLAYTON",ISNUMBER(SEARCH("COLLEGE PARK",$AT1727))),"CLAYTON (COLLEGE PARK)",$E1727)))))</f>
        <v/>
      </c>
      <c r="AV1727" s="2">
        <f>IF($L1727="","",IF(""&amp;$F1727="2","DIESEL",IF(OR(""&amp;$F1727="G",""&amp;$F1727="H"),"GAS","")))</f>
        <v/>
      </c>
      <c r="AW1727" s="2">
        <f>IF($AV1727="","",$R1727)</f>
        <v/>
      </c>
      <c r="AX1727" s="2">
        <f>IF($AV1727="","",IF($AB1727=0,$R1727,0))</f>
        <v/>
      </c>
      <c r="AY1727" s="2">
        <f>IF($AV1727="","",IF(AND($Z1727=0,COUNTIF('AR SALES'!$L$2:$L$2501,$L1727)=0),"YES",""))</f>
        <v/>
      </c>
      <c r="AZ1727" s="2">
        <f>IF($AV1727="","",IFERROR(VLOOKUP($AU1727,CODES!$A:$B,2,FALSE),"NO CODE"))</f>
        <v/>
      </c>
      <c r="BA1727" s="2">
        <f>IF(""&amp;$F1727&lt;&gt;"4","",IF($AY1727="YES","",IF(ROUND(SUMIFS($AE$2:$AE$4001,$L$2:$L$4001,$L1727,$F$2:$F$4001,"4")-SUMIFS('AR SALES'!$Y$2:$Y$2501,'AR SALES'!$L$2:$L$2501,$L1727,'AR SALES'!$AD$2:$AD$2501,"OFF"),2)=0,"","STALE")))</f>
        <v/>
      </c>
      <c r="BB1727" s="2">
        <f>IF(OR(""&amp;$F1727="2",""&amp;$F1727="4",""&amp;$F1727="G",""&amp;$F1727="H"),IF($AY1727="YES","",IF($AB1727&lt;&gt;0,"",IF(COUNTIFS('AR SALES'!$L$2:$L$2501,$L1727,'AR SALES'!$AD$2:$AD$2501,IF(""&amp;$F1727="4","OFF","ON"),'AR SALES'!$AF$2:$AF$2501,"Y")&gt;0,"","NO EXEMPTION"))),"")</f>
        <v/>
      </c>
    </row>
    <row r="1728">
      <c r="AT1728" s="2">
        <f>IF($L1728="","",IFERROR(INDEX('AR SALES'!$H$2:$H$2501,MATCH(""&amp;$L1728,'AR SALES'!$AE$2:$AE$2501,0)),""))</f>
        <v/>
      </c>
      <c r="AU1728" s="2">
        <f>IF($L1728="","",IF($A1728&lt;&gt;"GA","",IF($E1728="FULTON",IF(ISNUMBER(SEARCH("COLLEGE PARK",$AT1728)),"FULTON (COLLEGE PARK)",IF(ISNUMBER(SEARCH("HAPEVILLE",$AT1728)),"FULTON (HAPEVILLE)",IF(ISNUMBER(SEARCH("EAST POINT",$AT1728)),"FULTON (EAST POINT)",IF(ISNUMBER(SEARCH("ATLANTA",$AT1728)),"FULTON (ATL LIMITS)","FULTON")))),IF($E1728="DEKALB",IF(ISNUMBER(SEARCH("ATLANTA",$AT1728)),"DEKALB (ATL LIMITS)","DEKALB"),IF(AND($E1728="CLAYTON",ISNUMBER(SEARCH("COLLEGE PARK",$AT1728))),"CLAYTON (COLLEGE PARK)",$E1728)))))</f>
        <v/>
      </c>
      <c r="AV1728" s="2">
        <f>IF($L1728="","",IF(""&amp;$F1728="2","DIESEL",IF(OR(""&amp;$F1728="G",""&amp;$F1728="H"),"GAS","")))</f>
        <v/>
      </c>
      <c r="AW1728" s="2">
        <f>IF($AV1728="","",$R1728)</f>
        <v/>
      </c>
      <c r="AX1728" s="2">
        <f>IF($AV1728="","",IF($AB1728=0,$R1728,0))</f>
        <v/>
      </c>
      <c r="AY1728" s="2">
        <f>IF($AV1728="","",IF(AND($Z1728=0,COUNTIF('AR SALES'!$L$2:$L$2501,$L1728)=0),"YES",""))</f>
        <v/>
      </c>
      <c r="AZ1728" s="2">
        <f>IF($AV1728="","",IFERROR(VLOOKUP($AU1728,CODES!$A:$B,2,FALSE),"NO CODE"))</f>
        <v/>
      </c>
      <c r="BA1728" s="2">
        <f>IF(""&amp;$F1728&lt;&gt;"4","",IF($AY1728="YES","",IF(ROUND(SUMIFS($AE$2:$AE$4001,$L$2:$L$4001,$L1728,$F$2:$F$4001,"4")-SUMIFS('AR SALES'!$Y$2:$Y$2501,'AR SALES'!$L$2:$L$2501,$L1728,'AR SALES'!$AD$2:$AD$2501,"OFF"),2)=0,"","STALE")))</f>
        <v/>
      </c>
      <c r="BB1728" s="2">
        <f>IF(OR(""&amp;$F1728="2",""&amp;$F1728="4",""&amp;$F1728="G",""&amp;$F1728="H"),IF($AY1728="YES","",IF($AB1728&lt;&gt;0,"",IF(COUNTIFS('AR SALES'!$L$2:$L$2501,$L1728,'AR SALES'!$AD$2:$AD$2501,IF(""&amp;$F1728="4","OFF","ON"),'AR SALES'!$AF$2:$AF$2501,"Y")&gt;0,"","NO EXEMPTION"))),"")</f>
        <v/>
      </c>
    </row>
    <row r="1729">
      <c r="AT1729" s="2">
        <f>IF($L1729="","",IFERROR(INDEX('AR SALES'!$H$2:$H$2501,MATCH(""&amp;$L1729,'AR SALES'!$AE$2:$AE$2501,0)),""))</f>
        <v/>
      </c>
      <c r="AU1729" s="2">
        <f>IF($L1729="","",IF($A1729&lt;&gt;"GA","",IF($E1729="FULTON",IF(ISNUMBER(SEARCH("COLLEGE PARK",$AT1729)),"FULTON (COLLEGE PARK)",IF(ISNUMBER(SEARCH("HAPEVILLE",$AT1729)),"FULTON (HAPEVILLE)",IF(ISNUMBER(SEARCH("EAST POINT",$AT1729)),"FULTON (EAST POINT)",IF(ISNUMBER(SEARCH("ATLANTA",$AT1729)),"FULTON (ATL LIMITS)","FULTON")))),IF($E1729="DEKALB",IF(ISNUMBER(SEARCH("ATLANTA",$AT1729)),"DEKALB (ATL LIMITS)","DEKALB"),IF(AND($E1729="CLAYTON",ISNUMBER(SEARCH("COLLEGE PARK",$AT1729))),"CLAYTON (COLLEGE PARK)",$E1729)))))</f>
        <v/>
      </c>
      <c r="AV1729" s="2">
        <f>IF($L1729="","",IF(""&amp;$F1729="2","DIESEL",IF(OR(""&amp;$F1729="G",""&amp;$F1729="H"),"GAS","")))</f>
        <v/>
      </c>
      <c r="AW1729" s="2">
        <f>IF($AV1729="","",$R1729)</f>
        <v/>
      </c>
      <c r="AX1729" s="2">
        <f>IF($AV1729="","",IF($AB1729=0,$R1729,0))</f>
        <v/>
      </c>
      <c r="AY1729" s="2">
        <f>IF($AV1729="","",IF(AND($Z1729=0,COUNTIF('AR SALES'!$L$2:$L$2501,$L1729)=0),"YES",""))</f>
        <v/>
      </c>
      <c r="AZ1729" s="2">
        <f>IF($AV1729="","",IFERROR(VLOOKUP($AU1729,CODES!$A:$B,2,FALSE),"NO CODE"))</f>
        <v/>
      </c>
      <c r="BA1729" s="2">
        <f>IF(""&amp;$F1729&lt;&gt;"4","",IF($AY1729="YES","",IF(ROUND(SUMIFS($AE$2:$AE$4001,$L$2:$L$4001,$L1729,$F$2:$F$4001,"4")-SUMIFS('AR SALES'!$Y$2:$Y$2501,'AR SALES'!$L$2:$L$2501,$L1729,'AR SALES'!$AD$2:$AD$2501,"OFF"),2)=0,"","STALE")))</f>
        <v/>
      </c>
      <c r="BB1729" s="2">
        <f>IF(OR(""&amp;$F1729="2",""&amp;$F1729="4",""&amp;$F1729="G",""&amp;$F1729="H"),IF($AY1729="YES","",IF($AB1729&lt;&gt;0,"",IF(COUNTIFS('AR SALES'!$L$2:$L$2501,$L1729,'AR SALES'!$AD$2:$AD$2501,IF(""&amp;$F1729="4","OFF","ON"),'AR SALES'!$AF$2:$AF$2501,"Y")&gt;0,"","NO EXEMPTION"))),"")</f>
        <v/>
      </c>
    </row>
    <row r="1730">
      <c r="AT1730" s="2">
        <f>IF($L1730="","",IFERROR(INDEX('AR SALES'!$H$2:$H$2501,MATCH(""&amp;$L1730,'AR SALES'!$AE$2:$AE$2501,0)),""))</f>
        <v/>
      </c>
      <c r="AU1730" s="2">
        <f>IF($L1730="","",IF($A1730&lt;&gt;"GA","",IF($E1730="FULTON",IF(ISNUMBER(SEARCH("COLLEGE PARK",$AT1730)),"FULTON (COLLEGE PARK)",IF(ISNUMBER(SEARCH("HAPEVILLE",$AT1730)),"FULTON (HAPEVILLE)",IF(ISNUMBER(SEARCH("EAST POINT",$AT1730)),"FULTON (EAST POINT)",IF(ISNUMBER(SEARCH("ATLANTA",$AT1730)),"FULTON (ATL LIMITS)","FULTON")))),IF($E1730="DEKALB",IF(ISNUMBER(SEARCH("ATLANTA",$AT1730)),"DEKALB (ATL LIMITS)","DEKALB"),IF(AND($E1730="CLAYTON",ISNUMBER(SEARCH("COLLEGE PARK",$AT1730))),"CLAYTON (COLLEGE PARK)",$E1730)))))</f>
        <v/>
      </c>
      <c r="AV1730" s="2">
        <f>IF($L1730="","",IF(""&amp;$F1730="2","DIESEL",IF(OR(""&amp;$F1730="G",""&amp;$F1730="H"),"GAS","")))</f>
        <v/>
      </c>
      <c r="AW1730" s="2">
        <f>IF($AV1730="","",$R1730)</f>
        <v/>
      </c>
      <c r="AX1730" s="2">
        <f>IF($AV1730="","",IF($AB1730=0,$R1730,0))</f>
        <v/>
      </c>
      <c r="AY1730" s="2">
        <f>IF($AV1730="","",IF(AND($Z1730=0,COUNTIF('AR SALES'!$L$2:$L$2501,$L1730)=0),"YES",""))</f>
        <v/>
      </c>
      <c r="AZ1730" s="2">
        <f>IF($AV1730="","",IFERROR(VLOOKUP($AU1730,CODES!$A:$B,2,FALSE),"NO CODE"))</f>
        <v/>
      </c>
      <c r="BA1730" s="2">
        <f>IF(""&amp;$F1730&lt;&gt;"4","",IF($AY1730="YES","",IF(ROUND(SUMIFS($AE$2:$AE$4001,$L$2:$L$4001,$L1730,$F$2:$F$4001,"4")-SUMIFS('AR SALES'!$Y$2:$Y$2501,'AR SALES'!$L$2:$L$2501,$L1730,'AR SALES'!$AD$2:$AD$2501,"OFF"),2)=0,"","STALE")))</f>
        <v/>
      </c>
      <c r="BB1730" s="2">
        <f>IF(OR(""&amp;$F1730="2",""&amp;$F1730="4",""&amp;$F1730="G",""&amp;$F1730="H"),IF($AY1730="YES","",IF($AB1730&lt;&gt;0,"",IF(COUNTIFS('AR SALES'!$L$2:$L$2501,$L1730,'AR SALES'!$AD$2:$AD$2501,IF(""&amp;$F1730="4","OFF","ON"),'AR SALES'!$AF$2:$AF$2501,"Y")&gt;0,"","NO EXEMPTION"))),"")</f>
        <v/>
      </c>
    </row>
    <row r="1731">
      <c r="AT1731" s="2">
        <f>IF($L1731="","",IFERROR(INDEX('AR SALES'!$H$2:$H$2501,MATCH(""&amp;$L1731,'AR SALES'!$AE$2:$AE$2501,0)),""))</f>
        <v/>
      </c>
      <c r="AU1731" s="2">
        <f>IF($L1731="","",IF($A1731&lt;&gt;"GA","",IF($E1731="FULTON",IF(ISNUMBER(SEARCH("COLLEGE PARK",$AT1731)),"FULTON (COLLEGE PARK)",IF(ISNUMBER(SEARCH("HAPEVILLE",$AT1731)),"FULTON (HAPEVILLE)",IF(ISNUMBER(SEARCH("EAST POINT",$AT1731)),"FULTON (EAST POINT)",IF(ISNUMBER(SEARCH("ATLANTA",$AT1731)),"FULTON (ATL LIMITS)","FULTON")))),IF($E1731="DEKALB",IF(ISNUMBER(SEARCH("ATLANTA",$AT1731)),"DEKALB (ATL LIMITS)","DEKALB"),IF(AND($E1731="CLAYTON",ISNUMBER(SEARCH("COLLEGE PARK",$AT1731))),"CLAYTON (COLLEGE PARK)",$E1731)))))</f>
        <v/>
      </c>
      <c r="AV1731" s="2">
        <f>IF($L1731="","",IF(""&amp;$F1731="2","DIESEL",IF(OR(""&amp;$F1731="G",""&amp;$F1731="H"),"GAS","")))</f>
        <v/>
      </c>
      <c r="AW1731" s="2">
        <f>IF($AV1731="","",$R1731)</f>
        <v/>
      </c>
      <c r="AX1731" s="2">
        <f>IF($AV1731="","",IF($AB1731=0,$R1731,0))</f>
        <v/>
      </c>
      <c r="AY1731" s="2">
        <f>IF($AV1731="","",IF(AND($Z1731=0,COUNTIF('AR SALES'!$L$2:$L$2501,$L1731)=0),"YES",""))</f>
        <v/>
      </c>
      <c r="AZ1731" s="2">
        <f>IF($AV1731="","",IFERROR(VLOOKUP($AU1731,CODES!$A:$B,2,FALSE),"NO CODE"))</f>
        <v/>
      </c>
      <c r="BA1731" s="2">
        <f>IF(""&amp;$F1731&lt;&gt;"4","",IF($AY1731="YES","",IF(ROUND(SUMIFS($AE$2:$AE$4001,$L$2:$L$4001,$L1731,$F$2:$F$4001,"4")-SUMIFS('AR SALES'!$Y$2:$Y$2501,'AR SALES'!$L$2:$L$2501,$L1731,'AR SALES'!$AD$2:$AD$2501,"OFF"),2)=0,"","STALE")))</f>
        <v/>
      </c>
      <c r="BB1731" s="2">
        <f>IF(OR(""&amp;$F1731="2",""&amp;$F1731="4",""&amp;$F1731="G",""&amp;$F1731="H"),IF($AY1731="YES","",IF($AB1731&lt;&gt;0,"",IF(COUNTIFS('AR SALES'!$L$2:$L$2501,$L1731,'AR SALES'!$AD$2:$AD$2501,IF(""&amp;$F1731="4","OFF","ON"),'AR SALES'!$AF$2:$AF$2501,"Y")&gt;0,"","NO EXEMPTION"))),"")</f>
        <v/>
      </c>
    </row>
    <row r="1732">
      <c r="AT1732" s="2">
        <f>IF($L1732="","",IFERROR(INDEX('AR SALES'!$H$2:$H$2501,MATCH(""&amp;$L1732,'AR SALES'!$AE$2:$AE$2501,0)),""))</f>
        <v/>
      </c>
      <c r="AU1732" s="2">
        <f>IF($L1732="","",IF($A1732&lt;&gt;"GA","",IF($E1732="FULTON",IF(ISNUMBER(SEARCH("COLLEGE PARK",$AT1732)),"FULTON (COLLEGE PARK)",IF(ISNUMBER(SEARCH("HAPEVILLE",$AT1732)),"FULTON (HAPEVILLE)",IF(ISNUMBER(SEARCH("EAST POINT",$AT1732)),"FULTON (EAST POINT)",IF(ISNUMBER(SEARCH("ATLANTA",$AT1732)),"FULTON (ATL LIMITS)","FULTON")))),IF($E1732="DEKALB",IF(ISNUMBER(SEARCH("ATLANTA",$AT1732)),"DEKALB (ATL LIMITS)","DEKALB"),IF(AND($E1732="CLAYTON",ISNUMBER(SEARCH("COLLEGE PARK",$AT1732))),"CLAYTON (COLLEGE PARK)",$E1732)))))</f>
        <v/>
      </c>
      <c r="AV1732" s="2">
        <f>IF($L1732="","",IF(""&amp;$F1732="2","DIESEL",IF(OR(""&amp;$F1732="G",""&amp;$F1732="H"),"GAS","")))</f>
        <v/>
      </c>
      <c r="AW1732" s="2">
        <f>IF($AV1732="","",$R1732)</f>
        <v/>
      </c>
      <c r="AX1732" s="2">
        <f>IF($AV1732="","",IF($AB1732=0,$R1732,0))</f>
        <v/>
      </c>
      <c r="AY1732" s="2">
        <f>IF($AV1732="","",IF(AND($Z1732=0,COUNTIF('AR SALES'!$L$2:$L$2501,$L1732)=0),"YES",""))</f>
        <v/>
      </c>
      <c r="AZ1732" s="2">
        <f>IF($AV1732="","",IFERROR(VLOOKUP($AU1732,CODES!$A:$B,2,FALSE),"NO CODE"))</f>
        <v/>
      </c>
      <c r="BA1732" s="2">
        <f>IF(""&amp;$F1732&lt;&gt;"4","",IF($AY1732="YES","",IF(ROUND(SUMIFS($AE$2:$AE$4001,$L$2:$L$4001,$L1732,$F$2:$F$4001,"4")-SUMIFS('AR SALES'!$Y$2:$Y$2501,'AR SALES'!$L$2:$L$2501,$L1732,'AR SALES'!$AD$2:$AD$2501,"OFF"),2)=0,"","STALE")))</f>
        <v/>
      </c>
      <c r="BB1732" s="2">
        <f>IF(OR(""&amp;$F1732="2",""&amp;$F1732="4",""&amp;$F1732="G",""&amp;$F1732="H"),IF($AY1732="YES","",IF($AB1732&lt;&gt;0,"",IF(COUNTIFS('AR SALES'!$L$2:$L$2501,$L1732,'AR SALES'!$AD$2:$AD$2501,IF(""&amp;$F1732="4","OFF","ON"),'AR SALES'!$AF$2:$AF$2501,"Y")&gt;0,"","NO EXEMPTION"))),"")</f>
        <v/>
      </c>
    </row>
    <row r="1733">
      <c r="AT1733" s="2">
        <f>IF($L1733="","",IFERROR(INDEX('AR SALES'!$H$2:$H$2501,MATCH(""&amp;$L1733,'AR SALES'!$AE$2:$AE$2501,0)),""))</f>
        <v/>
      </c>
      <c r="AU1733" s="2">
        <f>IF($L1733="","",IF($A1733&lt;&gt;"GA","",IF($E1733="FULTON",IF(ISNUMBER(SEARCH("COLLEGE PARK",$AT1733)),"FULTON (COLLEGE PARK)",IF(ISNUMBER(SEARCH("HAPEVILLE",$AT1733)),"FULTON (HAPEVILLE)",IF(ISNUMBER(SEARCH("EAST POINT",$AT1733)),"FULTON (EAST POINT)",IF(ISNUMBER(SEARCH("ATLANTA",$AT1733)),"FULTON (ATL LIMITS)","FULTON")))),IF($E1733="DEKALB",IF(ISNUMBER(SEARCH("ATLANTA",$AT1733)),"DEKALB (ATL LIMITS)","DEKALB"),IF(AND($E1733="CLAYTON",ISNUMBER(SEARCH("COLLEGE PARK",$AT1733))),"CLAYTON (COLLEGE PARK)",$E1733)))))</f>
        <v/>
      </c>
      <c r="AV1733" s="2">
        <f>IF($L1733="","",IF(""&amp;$F1733="2","DIESEL",IF(OR(""&amp;$F1733="G",""&amp;$F1733="H"),"GAS","")))</f>
        <v/>
      </c>
      <c r="AW1733" s="2">
        <f>IF($AV1733="","",$R1733)</f>
        <v/>
      </c>
      <c r="AX1733" s="2">
        <f>IF($AV1733="","",IF($AB1733=0,$R1733,0))</f>
        <v/>
      </c>
      <c r="AY1733" s="2">
        <f>IF($AV1733="","",IF(AND($Z1733=0,COUNTIF('AR SALES'!$L$2:$L$2501,$L1733)=0),"YES",""))</f>
        <v/>
      </c>
      <c r="AZ1733" s="2">
        <f>IF($AV1733="","",IFERROR(VLOOKUP($AU1733,CODES!$A:$B,2,FALSE),"NO CODE"))</f>
        <v/>
      </c>
      <c r="BA1733" s="2">
        <f>IF(""&amp;$F1733&lt;&gt;"4","",IF($AY1733="YES","",IF(ROUND(SUMIFS($AE$2:$AE$4001,$L$2:$L$4001,$L1733,$F$2:$F$4001,"4")-SUMIFS('AR SALES'!$Y$2:$Y$2501,'AR SALES'!$L$2:$L$2501,$L1733,'AR SALES'!$AD$2:$AD$2501,"OFF"),2)=0,"","STALE")))</f>
        <v/>
      </c>
      <c r="BB1733" s="2">
        <f>IF(OR(""&amp;$F1733="2",""&amp;$F1733="4",""&amp;$F1733="G",""&amp;$F1733="H"),IF($AY1733="YES","",IF($AB1733&lt;&gt;0,"",IF(COUNTIFS('AR SALES'!$L$2:$L$2501,$L1733,'AR SALES'!$AD$2:$AD$2501,IF(""&amp;$F1733="4","OFF","ON"),'AR SALES'!$AF$2:$AF$2501,"Y")&gt;0,"","NO EXEMPTION"))),"")</f>
        <v/>
      </c>
    </row>
    <row r="1734">
      <c r="AT1734" s="2">
        <f>IF($L1734="","",IFERROR(INDEX('AR SALES'!$H$2:$H$2501,MATCH(""&amp;$L1734,'AR SALES'!$AE$2:$AE$2501,0)),""))</f>
        <v/>
      </c>
      <c r="AU1734" s="2">
        <f>IF($L1734="","",IF($A1734&lt;&gt;"GA","",IF($E1734="FULTON",IF(ISNUMBER(SEARCH("COLLEGE PARK",$AT1734)),"FULTON (COLLEGE PARK)",IF(ISNUMBER(SEARCH("HAPEVILLE",$AT1734)),"FULTON (HAPEVILLE)",IF(ISNUMBER(SEARCH("EAST POINT",$AT1734)),"FULTON (EAST POINT)",IF(ISNUMBER(SEARCH("ATLANTA",$AT1734)),"FULTON (ATL LIMITS)","FULTON")))),IF($E1734="DEKALB",IF(ISNUMBER(SEARCH("ATLANTA",$AT1734)),"DEKALB (ATL LIMITS)","DEKALB"),IF(AND($E1734="CLAYTON",ISNUMBER(SEARCH("COLLEGE PARK",$AT1734))),"CLAYTON (COLLEGE PARK)",$E1734)))))</f>
        <v/>
      </c>
      <c r="AV1734" s="2">
        <f>IF($L1734="","",IF(""&amp;$F1734="2","DIESEL",IF(OR(""&amp;$F1734="G",""&amp;$F1734="H"),"GAS","")))</f>
        <v/>
      </c>
      <c r="AW1734" s="2">
        <f>IF($AV1734="","",$R1734)</f>
        <v/>
      </c>
      <c r="AX1734" s="2">
        <f>IF($AV1734="","",IF($AB1734=0,$R1734,0))</f>
        <v/>
      </c>
      <c r="AY1734" s="2">
        <f>IF($AV1734="","",IF(AND($Z1734=0,COUNTIF('AR SALES'!$L$2:$L$2501,$L1734)=0),"YES",""))</f>
        <v/>
      </c>
      <c r="AZ1734" s="2">
        <f>IF($AV1734="","",IFERROR(VLOOKUP($AU1734,CODES!$A:$B,2,FALSE),"NO CODE"))</f>
        <v/>
      </c>
      <c r="BA1734" s="2">
        <f>IF(""&amp;$F1734&lt;&gt;"4","",IF($AY1734="YES","",IF(ROUND(SUMIFS($AE$2:$AE$4001,$L$2:$L$4001,$L1734,$F$2:$F$4001,"4")-SUMIFS('AR SALES'!$Y$2:$Y$2501,'AR SALES'!$L$2:$L$2501,$L1734,'AR SALES'!$AD$2:$AD$2501,"OFF"),2)=0,"","STALE")))</f>
        <v/>
      </c>
      <c r="BB1734" s="2">
        <f>IF(OR(""&amp;$F1734="2",""&amp;$F1734="4",""&amp;$F1734="G",""&amp;$F1734="H"),IF($AY1734="YES","",IF($AB1734&lt;&gt;0,"",IF(COUNTIFS('AR SALES'!$L$2:$L$2501,$L1734,'AR SALES'!$AD$2:$AD$2501,IF(""&amp;$F1734="4","OFF","ON"),'AR SALES'!$AF$2:$AF$2501,"Y")&gt;0,"","NO EXEMPTION"))),"")</f>
        <v/>
      </c>
    </row>
    <row r="1735">
      <c r="AT1735" s="2">
        <f>IF($L1735="","",IFERROR(INDEX('AR SALES'!$H$2:$H$2501,MATCH(""&amp;$L1735,'AR SALES'!$AE$2:$AE$2501,0)),""))</f>
        <v/>
      </c>
      <c r="AU1735" s="2">
        <f>IF($L1735="","",IF($A1735&lt;&gt;"GA","",IF($E1735="FULTON",IF(ISNUMBER(SEARCH("COLLEGE PARK",$AT1735)),"FULTON (COLLEGE PARK)",IF(ISNUMBER(SEARCH("HAPEVILLE",$AT1735)),"FULTON (HAPEVILLE)",IF(ISNUMBER(SEARCH("EAST POINT",$AT1735)),"FULTON (EAST POINT)",IF(ISNUMBER(SEARCH("ATLANTA",$AT1735)),"FULTON (ATL LIMITS)","FULTON")))),IF($E1735="DEKALB",IF(ISNUMBER(SEARCH("ATLANTA",$AT1735)),"DEKALB (ATL LIMITS)","DEKALB"),IF(AND($E1735="CLAYTON",ISNUMBER(SEARCH("COLLEGE PARK",$AT1735))),"CLAYTON (COLLEGE PARK)",$E1735)))))</f>
        <v/>
      </c>
      <c r="AV1735" s="2">
        <f>IF($L1735="","",IF(""&amp;$F1735="2","DIESEL",IF(OR(""&amp;$F1735="G",""&amp;$F1735="H"),"GAS","")))</f>
        <v/>
      </c>
      <c r="AW1735" s="2">
        <f>IF($AV1735="","",$R1735)</f>
        <v/>
      </c>
      <c r="AX1735" s="2">
        <f>IF($AV1735="","",IF($AB1735=0,$R1735,0))</f>
        <v/>
      </c>
      <c r="AY1735" s="2">
        <f>IF($AV1735="","",IF(AND($Z1735=0,COUNTIF('AR SALES'!$L$2:$L$2501,$L1735)=0),"YES",""))</f>
        <v/>
      </c>
      <c r="AZ1735" s="2">
        <f>IF($AV1735="","",IFERROR(VLOOKUP($AU1735,CODES!$A:$B,2,FALSE),"NO CODE"))</f>
        <v/>
      </c>
      <c r="BA1735" s="2">
        <f>IF(""&amp;$F1735&lt;&gt;"4","",IF($AY1735="YES","",IF(ROUND(SUMIFS($AE$2:$AE$4001,$L$2:$L$4001,$L1735,$F$2:$F$4001,"4")-SUMIFS('AR SALES'!$Y$2:$Y$2501,'AR SALES'!$L$2:$L$2501,$L1735,'AR SALES'!$AD$2:$AD$2501,"OFF"),2)=0,"","STALE")))</f>
        <v/>
      </c>
      <c r="BB1735" s="2">
        <f>IF(OR(""&amp;$F1735="2",""&amp;$F1735="4",""&amp;$F1735="G",""&amp;$F1735="H"),IF($AY1735="YES","",IF($AB1735&lt;&gt;0,"",IF(COUNTIFS('AR SALES'!$L$2:$L$2501,$L1735,'AR SALES'!$AD$2:$AD$2501,IF(""&amp;$F1735="4","OFF","ON"),'AR SALES'!$AF$2:$AF$2501,"Y")&gt;0,"","NO EXEMPTION"))),"")</f>
        <v/>
      </c>
    </row>
    <row r="1736">
      <c r="AT1736" s="2">
        <f>IF($L1736="","",IFERROR(INDEX('AR SALES'!$H$2:$H$2501,MATCH(""&amp;$L1736,'AR SALES'!$AE$2:$AE$2501,0)),""))</f>
        <v/>
      </c>
      <c r="AU1736" s="2">
        <f>IF($L1736="","",IF($A1736&lt;&gt;"GA","",IF($E1736="FULTON",IF(ISNUMBER(SEARCH("COLLEGE PARK",$AT1736)),"FULTON (COLLEGE PARK)",IF(ISNUMBER(SEARCH("HAPEVILLE",$AT1736)),"FULTON (HAPEVILLE)",IF(ISNUMBER(SEARCH("EAST POINT",$AT1736)),"FULTON (EAST POINT)",IF(ISNUMBER(SEARCH("ATLANTA",$AT1736)),"FULTON (ATL LIMITS)","FULTON")))),IF($E1736="DEKALB",IF(ISNUMBER(SEARCH("ATLANTA",$AT1736)),"DEKALB (ATL LIMITS)","DEKALB"),IF(AND($E1736="CLAYTON",ISNUMBER(SEARCH("COLLEGE PARK",$AT1736))),"CLAYTON (COLLEGE PARK)",$E1736)))))</f>
        <v/>
      </c>
      <c r="AV1736" s="2">
        <f>IF($L1736="","",IF(""&amp;$F1736="2","DIESEL",IF(OR(""&amp;$F1736="G",""&amp;$F1736="H"),"GAS","")))</f>
        <v/>
      </c>
      <c r="AW1736" s="2">
        <f>IF($AV1736="","",$R1736)</f>
        <v/>
      </c>
      <c r="AX1736" s="2">
        <f>IF($AV1736="","",IF($AB1736=0,$R1736,0))</f>
        <v/>
      </c>
      <c r="AY1736" s="2">
        <f>IF($AV1736="","",IF(AND($Z1736=0,COUNTIF('AR SALES'!$L$2:$L$2501,$L1736)=0),"YES",""))</f>
        <v/>
      </c>
      <c r="AZ1736" s="2">
        <f>IF($AV1736="","",IFERROR(VLOOKUP($AU1736,CODES!$A:$B,2,FALSE),"NO CODE"))</f>
        <v/>
      </c>
      <c r="BA1736" s="2">
        <f>IF(""&amp;$F1736&lt;&gt;"4","",IF($AY1736="YES","",IF(ROUND(SUMIFS($AE$2:$AE$4001,$L$2:$L$4001,$L1736,$F$2:$F$4001,"4")-SUMIFS('AR SALES'!$Y$2:$Y$2501,'AR SALES'!$L$2:$L$2501,$L1736,'AR SALES'!$AD$2:$AD$2501,"OFF"),2)=0,"","STALE")))</f>
        <v/>
      </c>
      <c r="BB1736" s="2">
        <f>IF(OR(""&amp;$F1736="2",""&amp;$F1736="4",""&amp;$F1736="G",""&amp;$F1736="H"),IF($AY1736="YES","",IF($AB1736&lt;&gt;0,"",IF(COUNTIFS('AR SALES'!$L$2:$L$2501,$L1736,'AR SALES'!$AD$2:$AD$2501,IF(""&amp;$F1736="4","OFF","ON"),'AR SALES'!$AF$2:$AF$2501,"Y")&gt;0,"","NO EXEMPTION"))),"")</f>
        <v/>
      </c>
    </row>
    <row r="1737">
      <c r="AT1737" s="2">
        <f>IF($L1737="","",IFERROR(INDEX('AR SALES'!$H$2:$H$2501,MATCH(""&amp;$L1737,'AR SALES'!$AE$2:$AE$2501,0)),""))</f>
        <v/>
      </c>
      <c r="AU1737" s="2">
        <f>IF($L1737="","",IF($A1737&lt;&gt;"GA","",IF($E1737="FULTON",IF(ISNUMBER(SEARCH("COLLEGE PARK",$AT1737)),"FULTON (COLLEGE PARK)",IF(ISNUMBER(SEARCH("HAPEVILLE",$AT1737)),"FULTON (HAPEVILLE)",IF(ISNUMBER(SEARCH("EAST POINT",$AT1737)),"FULTON (EAST POINT)",IF(ISNUMBER(SEARCH("ATLANTA",$AT1737)),"FULTON (ATL LIMITS)","FULTON")))),IF($E1737="DEKALB",IF(ISNUMBER(SEARCH("ATLANTA",$AT1737)),"DEKALB (ATL LIMITS)","DEKALB"),IF(AND($E1737="CLAYTON",ISNUMBER(SEARCH("COLLEGE PARK",$AT1737))),"CLAYTON (COLLEGE PARK)",$E1737)))))</f>
        <v/>
      </c>
      <c r="AV1737" s="2">
        <f>IF($L1737="","",IF(""&amp;$F1737="2","DIESEL",IF(OR(""&amp;$F1737="G",""&amp;$F1737="H"),"GAS","")))</f>
        <v/>
      </c>
      <c r="AW1737" s="2">
        <f>IF($AV1737="","",$R1737)</f>
        <v/>
      </c>
      <c r="AX1737" s="2">
        <f>IF($AV1737="","",IF($AB1737=0,$R1737,0))</f>
        <v/>
      </c>
      <c r="AY1737" s="2">
        <f>IF($AV1737="","",IF(AND($Z1737=0,COUNTIF('AR SALES'!$L$2:$L$2501,$L1737)=0),"YES",""))</f>
        <v/>
      </c>
      <c r="AZ1737" s="2">
        <f>IF($AV1737="","",IFERROR(VLOOKUP($AU1737,CODES!$A:$B,2,FALSE),"NO CODE"))</f>
        <v/>
      </c>
      <c r="BA1737" s="2">
        <f>IF(""&amp;$F1737&lt;&gt;"4","",IF($AY1737="YES","",IF(ROUND(SUMIFS($AE$2:$AE$4001,$L$2:$L$4001,$L1737,$F$2:$F$4001,"4")-SUMIFS('AR SALES'!$Y$2:$Y$2501,'AR SALES'!$L$2:$L$2501,$L1737,'AR SALES'!$AD$2:$AD$2501,"OFF"),2)=0,"","STALE")))</f>
        <v/>
      </c>
      <c r="BB1737" s="2">
        <f>IF(OR(""&amp;$F1737="2",""&amp;$F1737="4",""&amp;$F1737="G",""&amp;$F1737="H"),IF($AY1737="YES","",IF($AB1737&lt;&gt;0,"",IF(COUNTIFS('AR SALES'!$L$2:$L$2501,$L1737,'AR SALES'!$AD$2:$AD$2501,IF(""&amp;$F1737="4","OFF","ON"),'AR SALES'!$AF$2:$AF$2501,"Y")&gt;0,"","NO EXEMPTION"))),"")</f>
        <v/>
      </c>
    </row>
    <row r="1738">
      <c r="AT1738" s="2">
        <f>IF($L1738="","",IFERROR(INDEX('AR SALES'!$H$2:$H$2501,MATCH(""&amp;$L1738,'AR SALES'!$AE$2:$AE$2501,0)),""))</f>
        <v/>
      </c>
      <c r="AU1738" s="2">
        <f>IF($L1738="","",IF($A1738&lt;&gt;"GA","",IF($E1738="FULTON",IF(ISNUMBER(SEARCH("COLLEGE PARK",$AT1738)),"FULTON (COLLEGE PARK)",IF(ISNUMBER(SEARCH("HAPEVILLE",$AT1738)),"FULTON (HAPEVILLE)",IF(ISNUMBER(SEARCH("EAST POINT",$AT1738)),"FULTON (EAST POINT)",IF(ISNUMBER(SEARCH("ATLANTA",$AT1738)),"FULTON (ATL LIMITS)","FULTON")))),IF($E1738="DEKALB",IF(ISNUMBER(SEARCH("ATLANTA",$AT1738)),"DEKALB (ATL LIMITS)","DEKALB"),IF(AND($E1738="CLAYTON",ISNUMBER(SEARCH("COLLEGE PARK",$AT1738))),"CLAYTON (COLLEGE PARK)",$E1738)))))</f>
        <v/>
      </c>
      <c r="AV1738" s="2">
        <f>IF($L1738="","",IF(""&amp;$F1738="2","DIESEL",IF(OR(""&amp;$F1738="G",""&amp;$F1738="H"),"GAS","")))</f>
        <v/>
      </c>
      <c r="AW1738" s="2">
        <f>IF($AV1738="","",$R1738)</f>
        <v/>
      </c>
      <c r="AX1738" s="2">
        <f>IF($AV1738="","",IF($AB1738=0,$R1738,0))</f>
        <v/>
      </c>
      <c r="AY1738" s="2">
        <f>IF($AV1738="","",IF(AND($Z1738=0,COUNTIF('AR SALES'!$L$2:$L$2501,$L1738)=0),"YES",""))</f>
        <v/>
      </c>
      <c r="AZ1738" s="2">
        <f>IF($AV1738="","",IFERROR(VLOOKUP($AU1738,CODES!$A:$B,2,FALSE),"NO CODE"))</f>
        <v/>
      </c>
      <c r="BA1738" s="2">
        <f>IF(""&amp;$F1738&lt;&gt;"4","",IF($AY1738="YES","",IF(ROUND(SUMIFS($AE$2:$AE$4001,$L$2:$L$4001,$L1738,$F$2:$F$4001,"4")-SUMIFS('AR SALES'!$Y$2:$Y$2501,'AR SALES'!$L$2:$L$2501,$L1738,'AR SALES'!$AD$2:$AD$2501,"OFF"),2)=0,"","STALE")))</f>
        <v/>
      </c>
      <c r="BB1738" s="2">
        <f>IF(OR(""&amp;$F1738="2",""&amp;$F1738="4",""&amp;$F1738="G",""&amp;$F1738="H"),IF($AY1738="YES","",IF($AB1738&lt;&gt;0,"",IF(COUNTIFS('AR SALES'!$L$2:$L$2501,$L1738,'AR SALES'!$AD$2:$AD$2501,IF(""&amp;$F1738="4","OFF","ON"),'AR SALES'!$AF$2:$AF$2501,"Y")&gt;0,"","NO EXEMPTION"))),"")</f>
        <v/>
      </c>
    </row>
    <row r="1739">
      <c r="AT1739" s="2">
        <f>IF($L1739="","",IFERROR(INDEX('AR SALES'!$H$2:$H$2501,MATCH(""&amp;$L1739,'AR SALES'!$AE$2:$AE$2501,0)),""))</f>
        <v/>
      </c>
      <c r="AU1739" s="2">
        <f>IF($L1739="","",IF($A1739&lt;&gt;"GA","",IF($E1739="FULTON",IF(ISNUMBER(SEARCH("COLLEGE PARK",$AT1739)),"FULTON (COLLEGE PARK)",IF(ISNUMBER(SEARCH("HAPEVILLE",$AT1739)),"FULTON (HAPEVILLE)",IF(ISNUMBER(SEARCH("EAST POINT",$AT1739)),"FULTON (EAST POINT)",IF(ISNUMBER(SEARCH("ATLANTA",$AT1739)),"FULTON (ATL LIMITS)","FULTON")))),IF($E1739="DEKALB",IF(ISNUMBER(SEARCH("ATLANTA",$AT1739)),"DEKALB (ATL LIMITS)","DEKALB"),IF(AND($E1739="CLAYTON",ISNUMBER(SEARCH("COLLEGE PARK",$AT1739))),"CLAYTON (COLLEGE PARK)",$E1739)))))</f>
        <v/>
      </c>
      <c r="AV1739" s="2">
        <f>IF($L1739="","",IF(""&amp;$F1739="2","DIESEL",IF(OR(""&amp;$F1739="G",""&amp;$F1739="H"),"GAS","")))</f>
        <v/>
      </c>
      <c r="AW1739" s="2">
        <f>IF($AV1739="","",$R1739)</f>
        <v/>
      </c>
      <c r="AX1739" s="2">
        <f>IF($AV1739="","",IF($AB1739=0,$R1739,0))</f>
        <v/>
      </c>
      <c r="AY1739" s="2">
        <f>IF($AV1739="","",IF(AND($Z1739=0,COUNTIF('AR SALES'!$L$2:$L$2501,$L1739)=0),"YES",""))</f>
        <v/>
      </c>
      <c r="AZ1739" s="2">
        <f>IF($AV1739="","",IFERROR(VLOOKUP($AU1739,CODES!$A:$B,2,FALSE),"NO CODE"))</f>
        <v/>
      </c>
      <c r="BA1739" s="2">
        <f>IF(""&amp;$F1739&lt;&gt;"4","",IF($AY1739="YES","",IF(ROUND(SUMIFS($AE$2:$AE$4001,$L$2:$L$4001,$L1739,$F$2:$F$4001,"4")-SUMIFS('AR SALES'!$Y$2:$Y$2501,'AR SALES'!$L$2:$L$2501,$L1739,'AR SALES'!$AD$2:$AD$2501,"OFF"),2)=0,"","STALE")))</f>
        <v/>
      </c>
      <c r="BB1739" s="2">
        <f>IF(OR(""&amp;$F1739="2",""&amp;$F1739="4",""&amp;$F1739="G",""&amp;$F1739="H"),IF($AY1739="YES","",IF($AB1739&lt;&gt;0,"",IF(COUNTIFS('AR SALES'!$L$2:$L$2501,$L1739,'AR SALES'!$AD$2:$AD$2501,IF(""&amp;$F1739="4","OFF","ON"),'AR SALES'!$AF$2:$AF$2501,"Y")&gt;0,"","NO EXEMPTION"))),"")</f>
        <v/>
      </c>
    </row>
    <row r="1740">
      <c r="AT1740" s="2">
        <f>IF($L1740="","",IFERROR(INDEX('AR SALES'!$H$2:$H$2501,MATCH(""&amp;$L1740,'AR SALES'!$AE$2:$AE$2501,0)),""))</f>
        <v/>
      </c>
      <c r="AU1740" s="2">
        <f>IF($L1740="","",IF($A1740&lt;&gt;"GA","",IF($E1740="FULTON",IF(ISNUMBER(SEARCH("COLLEGE PARK",$AT1740)),"FULTON (COLLEGE PARK)",IF(ISNUMBER(SEARCH("HAPEVILLE",$AT1740)),"FULTON (HAPEVILLE)",IF(ISNUMBER(SEARCH("EAST POINT",$AT1740)),"FULTON (EAST POINT)",IF(ISNUMBER(SEARCH("ATLANTA",$AT1740)),"FULTON (ATL LIMITS)","FULTON")))),IF($E1740="DEKALB",IF(ISNUMBER(SEARCH("ATLANTA",$AT1740)),"DEKALB (ATL LIMITS)","DEKALB"),IF(AND($E1740="CLAYTON",ISNUMBER(SEARCH("COLLEGE PARK",$AT1740))),"CLAYTON (COLLEGE PARK)",$E1740)))))</f>
        <v/>
      </c>
      <c r="AV1740" s="2">
        <f>IF($L1740="","",IF(""&amp;$F1740="2","DIESEL",IF(OR(""&amp;$F1740="G",""&amp;$F1740="H"),"GAS","")))</f>
        <v/>
      </c>
      <c r="AW1740" s="2">
        <f>IF($AV1740="","",$R1740)</f>
        <v/>
      </c>
      <c r="AX1740" s="2">
        <f>IF($AV1740="","",IF($AB1740=0,$R1740,0))</f>
        <v/>
      </c>
      <c r="AY1740" s="2">
        <f>IF($AV1740="","",IF(AND($Z1740=0,COUNTIF('AR SALES'!$L$2:$L$2501,$L1740)=0),"YES",""))</f>
        <v/>
      </c>
      <c r="AZ1740" s="2">
        <f>IF($AV1740="","",IFERROR(VLOOKUP($AU1740,CODES!$A:$B,2,FALSE),"NO CODE"))</f>
        <v/>
      </c>
      <c r="BA1740" s="2">
        <f>IF(""&amp;$F1740&lt;&gt;"4","",IF($AY1740="YES","",IF(ROUND(SUMIFS($AE$2:$AE$4001,$L$2:$L$4001,$L1740,$F$2:$F$4001,"4")-SUMIFS('AR SALES'!$Y$2:$Y$2501,'AR SALES'!$L$2:$L$2501,$L1740,'AR SALES'!$AD$2:$AD$2501,"OFF"),2)=0,"","STALE")))</f>
        <v/>
      </c>
      <c r="BB1740" s="2">
        <f>IF(OR(""&amp;$F1740="2",""&amp;$F1740="4",""&amp;$F1740="G",""&amp;$F1740="H"),IF($AY1740="YES","",IF($AB1740&lt;&gt;0,"",IF(COUNTIFS('AR SALES'!$L$2:$L$2501,$L1740,'AR SALES'!$AD$2:$AD$2501,IF(""&amp;$F1740="4","OFF","ON"),'AR SALES'!$AF$2:$AF$2501,"Y")&gt;0,"","NO EXEMPTION"))),"")</f>
        <v/>
      </c>
    </row>
    <row r="1741">
      <c r="AT1741" s="2">
        <f>IF($L1741="","",IFERROR(INDEX('AR SALES'!$H$2:$H$2501,MATCH(""&amp;$L1741,'AR SALES'!$AE$2:$AE$2501,0)),""))</f>
        <v/>
      </c>
      <c r="AU1741" s="2">
        <f>IF($L1741="","",IF($A1741&lt;&gt;"GA","",IF($E1741="FULTON",IF(ISNUMBER(SEARCH("COLLEGE PARK",$AT1741)),"FULTON (COLLEGE PARK)",IF(ISNUMBER(SEARCH("HAPEVILLE",$AT1741)),"FULTON (HAPEVILLE)",IF(ISNUMBER(SEARCH("EAST POINT",$AT1741)),"FULTON (EAST POINT)",IF(ISNUMBER(SEARCH("ATLANTA",$AT1741)),"FULTON (ATL LIMITS)","FULTON")))),IF($E1741="DEKALB",IF(ISNUMBER(SEARCH("ATLANTA",$AT1741)),"DEKALB (ATL LIMITS)","DEKALB"),IF(AND($E1741="CLAYTON",ISNUMBER(SEARCH("COLLEGE PARK",$AT1741))),"CLAYTON (COLLEGE PARK)",$E1741)))))</f>
        <v/>
      </c>
      <c r="AV1741" s="2">
        <f>IF($L1741="","",IF(""&amp;$F1741="2","DIESEL",IF(OR(""&amp;$F1741="G",""&amp;$F1741="H"),"GAS","")))</f>
        <v/>
      </c>
      <c r="AW1741" s="2">
        <f>IF($AV1741="","",$R1741)</f>
        <v/>
      </c>
      <c r="AX1741" s="2">
        <f>IF($AV1741="","",IF($AB1741=0,$R1741,0))</f>
        <v/>
      </c>
      <c r="AY1741" s="2">
        <f>IF($AV1741="","",IF(AND($Z1741=0,COUNTIF('AR SALES'!$L$2:$L$2501,$L1741)=0),"YES",""))</f>
        <v/>
      </c>
      <c r="AZ1741" s="2">
        <f>IF($AV1741="","",IFERROR(VLOOKUP($AU1741,CODES!$A:$B,2,FALSE),"NO CODE"))</f>
        <v/>
      </c>
      <c r="BA1741" s="2">
        <f>IF(""&amp;$F1741&lt;&gt;"4","",IF($AY1741="YES","",IF(ROUND(SUMIFS($AE$2:$AE$4001,$L$2:$L$4001,$L1741,$F$2:$F$4001,"4")-SUMIFS('AR SALES'!$Y$2:$Y$2501,'AR SALES'!$L$2:$L$2501,$L1741,'AR SALES'!$AD$2:$AD$2501,"OFF"),2)=0,"","STALE")))</f>
        <v/>
      </c>
      <c r="BB1741" s="2">
        <f>IF(OR(""&amp;$F1741="2",""&amp;$F1741="4",""&amp;$F1741="G",""&amp;$F1741="H"),IF($AY1741="YES","",IF($AB1741&lt;&gt;0,"",IF(COUNTIFS('AR SALES'!$L$2:$L$2501,$L1741,'AR SALES'!$AD$2:$AD$2501,IF(""&amp;$F1741="4","OFF","ON"),'AR SALES'!$AF$2:$AF$2501,"Y")&gt;0,"","NO EXEMPTION"))),"")</f>
        <v/>
      </c>
    </row>
    <row r="1742">
      <c r="AT1742" s="2">
        <f>IF($L1742="","",IFERROR(INDEX('AR SALES'!$H$2:$H$2501,MATCH(""&amp;$L1742,'AR SALES'!$AE$2:$AE$2501,0)),""))</f>
        <v/>
      </c>
      <c r="AU1742" s="2">
        <f>IF($L1742="","",IF($A1742&lt;&gt;"GA","",IF($E1742="FULTON",IF(ISNUMBER(SEARCH("COLLEGE PARK",$AT1742)),"FULTON (COLLEGE PARK)",IF(ISNUMBER(SEARCH("HAPEVILLE",$AT1742)),"FULTON (HAPEVILLE)",IF(ISNUMBER(SEARCH("EAST POINT",$AT1742)),"FULTON (EAST POINT)",IF(ISNUMBER(SEARCH("ATLANTA",$AT1742)),"FULTON (ATL LIMITS)","FULTON")))),IF($E1742="DEKALB",IF(ISNUMBER(SEARCH("ATLANTA",$AT1742)),"DEKALB (ATL LIMITS)","DEKALB"),IF(AND($E1742="CLAYTON",ISNUMBER(SEARCH("COLLEGE PARK",$AT1742))),"CLAYTON (COLLEGE PARK)",$E1742)))))</f>
        <v/>
      </c>
      <c r="AV1742" s="2">
        <f>IF($L1742="","",IF(""&amp;$F1742="2","DIESEL",IF(OR(""&amp;$F1742="G",""&amp;$F1742="H"),"GAS","")))</f>
        <v/>
      </c>
      <c r="AW1742" s="2">
        <f>IF($AV1742="","",$R1742)</f>
        <v/>
      </c>
      <c r="AX1742" s="2">
        <f>IF($AV1742="","",IF($AB1742=0,$R1742,0))</f>
        <v/>
      </c>
      <c r="AY1742" s="2">
        <f>IF($AV1742="","",IF(AND($Z1742=0,COUNTIF('AR SALES'!$L$2:$L$2501,$L1742)=0),"YES",""))</f>
        <v/>
      </c>
      <c r="AZ1742" s="2">
        <f>IF($AV1742="","",IFERROR(VLOOKUP($AU1742,CODES!$A:$B,2,FALSE),"NO CODE"))</f>
        <v/>
      </c>
      <c r="BA1742" s="2">
        <f>IF(""&amp;$F1742&lt;&gt;"4","",IF($AY1742="YES","",IF(ROUND(SUMIFS($AE$2:$AE$4001,$L$2:$L$4001,$L1742,$F$2:$F$4001,"4")-SUMIFS('AR SALES'!$Y$2:$Y$2501,'AR SALES'!$L$2:$L$2501,$L1742,'AR SALES'!$AD$2:$AD$2501,"OFF"),2)=0,"","STALE")))</f>
        <v/>
      </c>
      <c r="BB1742" s="2">
        <f>IF(OR(""&amp;$F1742="2",""&amp;$F1742="4",""&amp;$F1742="G",""&amp;$F1742="H"),IF($AY1742="YES","",IF($AB1742&lt;&gt;0,"",IF(COUNTIFS('AR SALES'!$L$2:$L$2501,$L1742,'AR SALES'!$AD$2:$AD$2501,IF(""&amp;$F1742="4","OFF","ON"),'AR SALES'!$AF$2:$AF$2501,"Y")&gt;0,"","NO EXEMPTION"))),"")</f>
        <v/>
      </c>
    </row>
    <row r="1743">
      <c r="AT1743" s="2">
        <f>IF($L1743="","",IFERROR(INDEX('AR SALES'!$H$2:$H$2501,MATCH(""&amp;$L1743,'AR SALES'!$AE$2:$AE$2501,0)),""))</f>
        <v/>
      </c>
      <c r="AU1743" s="2">
        <f>IF($L1743="","",IF($A1743&lt;&gt;"GA","",IF($E1743="FULTON",IF(ISNUMBER(SEARCH("COLLEGE PARK",$AT1743)),"FULTON (COLLEGE PARK)",IF(ISNUMBER(SEARCH("HAPEVILLE",$AT1743)),"FULTON (HAPEVILLE)",IF(ISNUMBER(SEARCH("EAST POINT",$AT1743)),"FULTON (EAST POINT)",IF(ISNUMBER(SEARCH("ATLANTA",$AT1743)),"FULTON (ATL LIMITS)","FULTON")))),IF($E1743="DEKALB",IF(ISNUMBER(SEARCH("ATLANTA",$AT1743)),"DEKALB (ATL LIMITS)","DEKALB"),IF(AND($E1743="CLAYTON",ISNUMBER(SEARCH("COLLEGE PARK",$AT1743))),"CLAYTON (COLLEGE PARK)",$E1743)))))</f>
        <v/>
      </c>
      <c r="AV1743" s="2">
        <f>IF($L1743="","",IF(""&amp;$F1743="2","DIESEL",IF(OR(""&amp;$F1743="G",""&amp;$F1743="H"),"GAS","")))</f>
        <v/>
      </c>
      <c r="AW1743" s="2">
        <f>IF($AV1743="","",$R1743)</f>
        <v/>
      </c>
      <c r="AX1743" s="2">
        <f>IF($AV1743="","",IF($AB1743=0,$R1743,0))</f>
        <v/>
      </c>
      <c r="AY1743" s="2">
        <f>IF($AV1743="","",IF(AND($Z1743=0,COUNTIF('AR SALES'!$L$2:$L$2501,$L1743)=0),"YES",""))</f>
        <v/>
      </c>
      <c r="AZ1743" s="2">
        <f>IF($AV1743="","",IFERROR(VLOOKUP($AU1743,CODES!$A:$B,2,FALSE),"NO CODE"))</f>
        <v/>
      </c>
      <c r="BA1743" s="2">
        <f>IF(""&amp;$F1743&lt;&gt;"4","",IF($AY1743="YES","",IF(ROUND(SUMIFS($AE$2:$AE$4001,$L$2:$L$4001,$L1743,$F$2:$F$4001,"4")-SUMIFS('AR SALES'!$Y$2:$Y$2501,'AR SALES'!$L$2:$L$2501,$L1743,'AR SALES'!$AD$2:$AD$2501,"OFF"),2)=0,"","STALE")))</f>
        <v/>
      </c>
      <c r="BB1743" s="2">
        <f>IF(OR(""&amp;$F1743="2",""&amp;$F1743="4",""&amp;$F1743="G",""&amp;$F1743="H"),IF($AY1743="YES","",IF($AB1743&lt;&gt;0,"",IF(COUNTIFS('AR SALES'!$L$2:$L$2501,$L1743,'AR SALES'!$AD$2:$AD$2501,IF(""&amp;$F1743="4","OFF","ON"),'AR SALES'!$AF$2:$AF$2501,"Y")&gt;0,"","NO EXEMPTION"))),"")</f>
        <v/>
      </c>
    </row>
    <row r="1744">
      <c r="AT1744" s="2">
        <f>IF($L1744="","",IFERROR(INDEX('AR SALES'!$H$2:$H$2501,MATCH(""&amp;$L1744,'AR SALES'!$AE$2:$AE$2501,0)),""))</f>
        <v/>
      </c>
      <c r="AU1744" s="2">
        <f>IF($L1744="","",IF($A1744&lt;&gt;"GA","",IF($E1744="FULTON",IF(ISNUMBER(SEARCH("COLLEGE PARK",$AT1744)),"FULTON (COLLEGE PARK)",IF(ISNUMBER(SEARCH("HAPEVILLE",$AT1744)),"FULTON (HAPEVILLE)",IF(ISNUMBER(SEARCH("EAST POINT",$AT1744)),"FULTON (EAST POINT)",IF(ISNUMBER(SEARCH("ATLANTA",$AT1744)),"FULTON (ATL LIMITS)","FULTON")))),IF($E1744="DEKALB",IF(ISNUMBER(SEARCH("ATLANTA",$AT1744)),"DEKALB (ATL LIMITS)","DEKALB"),IF(AND($E1744="CLAYTON",ISNUMBER(SEARCH("COLLEGE PARK",$AT1744))),"CLAYTON (COLLEGE PARK)",$E1744)))))</f>
        <v/>
      </c>
      <c r="AV1744" s="2">
        <f>IF($L1744="","",IF(""&amp;$F1744="2","DIESEL",IF(OR(""&amp;$F1744="G",""&amp;$F1744="H"),"GAS","")))</f>
        <v/>
      </c>
      <c r="AW1744" s="2">
        <f>IF($AV1744="","",$R1744)</f>
        <v/>
      </c>
      <c r="AX1744" s="2">
        <f>IF($AV1744="","",IF($AB1744=0,$R1744,0))</f>
        <v/>
      </c>
      <c r="AY1744" s="2">
        <f>IF($AV1744="","",IF(AND($Z1744=0,COUNTIF('AR SALES'!$L$2:$L$2501,$L1744)=0),"YES",""))</f>
        <v/>
      </c>
      <c r="AZ1744" s="2">
        <f>IF($AV1744="","",IFERROR(VLOOKUP($AU1744,CODES!$A:$B,2,FALSE),"NO CODE"))</f>
        <v/>
      </c>
      <c r="BA1744" s="2">
        <f>IF(""&amp;$F1744&lt;&gt;"4","",IF($AY1744="YES","",IF(ROUND(SUMIFS($AE$2:$AE$4001,$L$2:$L$4001,$L1744,$F$2:$F$4001,"4")-SUMIFS('AR SALES'!$Y$2:$Y$2501,'AR SALES'!$L$2:$L$2501,$L1744,'AR SALES'!$AD$2:$AD$2501,"OFF"),2)=0,"","STALE")))</f>
        <v/>
      </c>
      <c r="BB1744" s="2">
        <f>IF(OR(""&amp;$F1744="2",""&amp;$F1744="4",""&amp;$F1744="G",""&amp;$F1744="H"),IF($AY1744="YES","",IF($AB1744&lt;&gt;0,"",IF(COUNTIFS('AR SALES'!$L$2:$L$2501,$L1744,'AR SALES'!$AD$2:$AD$2501,IF(""&amp;$F1744="4","OFF","ON"),'AR SALES'!$AF$2:$AF$2501,"Y")&gt;0,"","NO EXEMPTION"))),"")</f>
        <v/>
      </c>
    </row>
    <row r="1745">
      <c r="AT1745" s="2">
        <f>IF($L1745="","",IFERROR(INDEX('AR SALES'!$H$2:$H$2501,MATCH(""&amp;$L1745,'AR SALES'!$AE$2:$AE$2501,0)),""))</f>
        <v/>
      </c>
      <c r="AU1745" s="2">
        <f>IF($L1745="","",IF($A1745&lt;&gt;"GA","",IF($E1745="FULTON",IF(ISNUMBER(SEARCH("COLLEGE PARK",$AT1745)),"FULTON (COLLEGE PARK)",IF(ISNUMBER(SEARCH("HAPEVILLE",$AT1745)),"FULTON (HAPEVILLE)",IF(ISNUMBER(SEARCH("EAST POINT",$AT1745)),"FULTON (EAST POINT)",IF(ISNUMBER(SEARCH("ATLANTA",$AT1745)),"FULTON (ATL LIMITS)","FULTON")))),IF($E1745="DEKALB",IF(ISNUMBER(SEARCH("ATLANTA",$AT1745)),"DEKALB (ATL LIMITS)","DEKALB"),IF(AND($E1745="CLAYTON",ISNUMBER(SEARCH("COLLEGE PARK",$AT1745))),"CLAYTON (COLLEGE PARK)",$E1745)))))</f>
        <v/>
      </c>
      <c r="AV1745" s="2">
        <f>IF($L1745="","",IF(""&amp;$F1745="2","DIESEL",IF(OR(""&amp;$F1745="G",""&amp;$F1745="H"),"GAS","")))</f>
        <v/>
      </c>
      <c r="AW1745" s="2">
        <f>IF($AV1745="","",$R1745)</f>
        <v/>
      </c>
      <c r="AX1745" s="2">
        <f>IF($AV1745="","",IF($AB1745=0,$R1745,0))</f>
        <v/>
      </c>
      <c r="AY1745" s="2">
        <f>IF($AV1745="","",IF(AND($Z1745=0,COUNTIF('AR SALES'!$L$2:$L$2501,$L1745)=0),"YES",""))</f>
        <v/>
      </c>
      <c r="AZ1745" s="2">
        <f>IF($AV1745="","",IFERROR(VLOOKUP($AU1745,CODES!$A:$B,2,FALSE),"NO CODE"))</f>
        <v/>
      </c>
      <c r="BA1745" s="2">
        <f>IF(""&amp;$F1745&lt;&gt;"4","",IF($AY1745="YES","",IF(ROUND(SUMIFS($AE$2:$AE$4001,$L$2:$L$4001,$L1745,$F$2:$F$4001,"4")-SUMIFS('AR SALES'!$Y$2:$Y$2501,'AR SALES'!$L$2:$L$2501,$L1745,'AR SALES'!$AD$2:$AD$2501,"OFF"),2)=0,"","STALE")))</f>
        <v/>
      </c>
      <c r="BB1745" s="2">
        <f>IF(OR(""&amp;$F1745="2",""&amp;$F1745="4",""&amp;$F1745="G",""&amp;$F1745="H"),IF($AY1745="YES","",IF($AB1745&lt;&gt;0,"",IF(COUNTIFS('AR SALES'!$L$2:$L$2501,$L1745,'AR SALES'!$AD$2:$AD$2501,IF(""&amp;$F1745="4","OFF","ON"),'AR SALES'!$AF$2:$AF$2501,"Y")&gt;0,"","NO EXEMPTION"))),"")</f>
        <v/>
      </c>
    </row>
    <row r="1746">
      <c r="AT1746" s="2">
        <f>IF($L1746="","",IFERROR(INDEX('AR SALES'!$H$2:$H$2501,MATCH(""&amp;$L1746,'AR SALES'!$AE$2:$AE$2501,0)),""))</f>
        <v/>
      </c>
      <c r="AU1746" s="2">
        <f>IF($L1746="","",IF($A1746&lt;&gt;"GA","",IF($E1746="FULTON",IF(ISNUMBER(SEARCH("COLLEGE PARK",$AT1746)),"FULTON (COLLEGE PARK)",IF(ISNUMBER(SEARCH("HAPEVILLE",$AT1746)),"FULTON (HAPEVILLE)",IF(ISNUMBER(SEARCH("EAST POINT",$AT1746)),"FULTON (EAST POINT)",IF(ISNUMBER(SEARCH("ATLANTA",$AT1746)),"FULTON (ATL LIMITS)","FULTON")))),IF($E1746="DEKALB",IF(ISNUMBER(SEARCH("ATLANTA",$AT1746)),"DEKALB (ATL LIMITS)","DEKALB"),IF(AND($E1746="CLAYTON",ISNUMBER(SEARCH("COLLEGE PARK",$AT1746))),"CLAYTON (COLLEGE PARK)",$E1746)))))</f>
        <v/>
      </c>
      <c r="AV1746" s="2">
        <f>IF($L1746="","",IF(""&amp;$F1746="2","DIESEL",IF(OR(""&amp;$F1746="G",""&amp;$F1746="H"),"GAS","")))</f>
        <v/>
      </c>
      <c r="AW1746" s="2">
        <f>IF($AV1746="","",$R1746)</f>
        <v/>
      </c>
      <c r="AX1746" s="2">
        <f>IF($AV1746="","",IF($AB1746=0,$R1746,0))</f>
        <v/>
      </c>
      <c r="AY1746" s="2">
        <f>IF($AV1746="","",IF(AND($Z1746=0,COUNTIF('AR SALES'!$L$2:$L$2501,$L1746)=0),"YES",""))</f>
        <v/>
      </c>
      <c r="AZ1746" s="2">
        <f>IF($AV1746="","",IFERROR(VLOOKUP($AU1746,CODES!$A:$B,2,FALSE),"NO CODE"))</f>
        <v/>
      </c>
      <c r="BA1746" s="2">
        <f>IF(""&amp;$F1746&lt;&gt;"4","",IF($AY1746="YES","",IF(ROUND(SUMIFS($AE$2:$AE$4001,$L$2:$L$4001,$L1746,$F$2:$F$4001,"4")-SUMIFS('AR SALES'!$Y$2:$Y$2501,'AR SALES'!$L$2:$L$2501,$L1746,'AR SALES'!$AD$2:$AD$2501,"OFF"),2)=0,"","STALE")))</f>
        <v/>
      </c>
      <c r="BB1746" s="2">
        <f>IF(OR(""&amp;$F1746="2",""&amp;$F1746="4",""&amp;$F1746="G",""&amp;$F1746="H"),IF($AY1746="YES","",IF($AB1746&lt;&gt;0,"",IF(COUNTIFS('AR SALES'!$L$2:$L$2501,$L1746,'AR SALES'!$AD$2:$AD$2501,IF(""&amp;$F1746="4","OFF","ON"),'AR SALES'!$AF$2:$AF$2501,"Y")&gt;0,"","NO EXEMPTION"))),"")</f>
        <v/>
      </c>
    </row>
    <row r="1747">
      <c r="AT1747" s="2">
        <f>IF($L1747="","",IFERROR(INDEX('AR SALES'!$H$2:$H$2501,MATCH(""&amp;$L1747,'AR SALES'!$AE$2:$AE$2501,0)),""))</f>
        <v/>
      </c>
      <c r="AU1747" s="2">
        <f>IF($L1747="","",IF($A1747&lt;&gt;"GA","",IF($E1747="FULTON",IF(ISNUMBER(SEARCH("COLLEGE PARK",$AT1747)),"FULTON (COLLEGE PARK)",IF(ISNUMBER(SEARCH("HAPEVILLE",$AT1747)),"FULTON (HAPEVILLE)",IF(ISNUMBER(SEARCH("EAST POINT",$AT1747)),"FULTON (EAST POINT)",IF(ISNUMBER(SEARCH("ATLANTA",$AT1747)),"FULTON (ATL LIMITS)","FULTON")))),IF($E1747="DEKALB",IF(ISNUMBER(SEARCH("ATLANTA",$AT1747)),"DEKALB (ATL LIMITS)","DEKALB"),IF(AND($E1747="CLAYTON",ISNUMBER(SEARCH("COLLEGE PARK",$AT1747))),"CLAYTON (COLLEGE PARK)",$E1747)))))</f>
        <v/>
      </c>
      <c r="AV1747" s="2">
        <f>IF($L1747="","",IF(""&amp;$F1747="2","DIESEL",IF(OR(""&amp;$F1747="G",""&amp;$F1747="H"),"GAS","")))</f>
        <v/>
      </c>
      <c r="AW1747" s="2">
        <f>IF($AV1747="","",$R1747)</f>
        <v/>
      </c>
      <c r="AX1747" s="2">
        <f>IF($AV1747="","",IF($AB1747=0,$R1747,0))</f>
        <v/>
      </c>
      <c r="AY1747" s="2">
        <f>IF($AV1747="","",IF(AND($Z1747=0,COUNTIF('AR SALES'!$L$2:$L$2501,$L1747)=0),"YES",""))</f>
        <v/>
      </c>
      <c r="AZ1747" s="2">
        <f>IF($AV1747="","",IFERROR(VLOOKUP($AU1747,CODES!$A:$B,2,FALSE),"NO CODE"))</f>
        <v/>
      </c>
      <c r="BA1747" s="2">
        <f>IF(""&amp;$F1747&lt;&gt;"4","",IF($AY1747="YES","",IF(ROUND(SUMIFS($AE$2:$AE$4001,$L$2:$L$4001,$L1747,$F$2:$F$4001,"4")-SUMIFS('AR SALES'!$Y$2:$Y$2501,'AR SALES'!$L$2:$L$2501,$L1747,'AR SALES'!$AD$2:$AD$2501,"OFF"),2)=0,"","STALE")))</f>
        <v/>
      </c>
      <c r="BB1747" s="2">
        <f>IF(OR(""&amp;$F1747="2",""&amp;$F1747="4",""&amp;$F1747="G",""&amp;$F1747="H"),IF($AY1747="YES","",IF($AB1747&lt;&gt;0,"",IF(COUNTIFS('AR SALES'!$L$2:$L$2501,$L1747,'AR SALES'!$AD$2:$AD$2501,IF(""&amp;$F1747="4","OFF","ON"),'AR SALES'!$AF$2:$AF$2501,"Y")&gt;0,"","NO EXEMPTION"))),"")</f>
        <v/>
      </c>
    </row>
    <row r="1748">
      <c r="AT1748" s="2">
        <f>IF($L1748="","",IFERROR(INDEX('AR SALES'!$H$2:$H$2501,MATCH(""&amp;$L1748,'AR SALES'!$AE$2:$AE$2501,0)),""))</f>
        <v/>
      </c>
      <c r="AU1748" s="2">
        <f>IF($L1748="","",IF($A1748&lt;&gt;"GA","",IF($E1748="FULTON",IF(ISNUMBER(SEARCH("COLLEGE PARK",$AT1748)),"FULTON (COLLEGE PARK)",IF(ISNUMBER(SEARCH("HAPEVILLE",$AT1748)),"FULTON (HAPEVILLE)",IF(ISNUMBER(SEARCH("EAST POINT",$AT1748)),"FULTON (EAST POINT)",IF(ISNUMBER(SEARCH("ATLANTA",$AT1748)),"FULTON (ATL LIMITS)","FULTON")))),IF($E1748="DEKALB",IF(ISNUMBER(SEARCH("ATLANTA",$AT1748)),"DEKALB (ATL LIMITS)","DEKALB"),IF(AND($E1748="CLAYTON",ISNUMBER(SEARCH("COLLEGE PARK",$AT1748))),"CLAYTON (COLLEGE PARK)",$E1748)))))</f>
        <v/>
      </c>
      <c r="AV1748" s="2">
        <f>IF($L1748="","",IF(""&amp;$F1748="2","DIESEL",IF(OR(""&amp;$F1748="G",""&amp;$F1748="H"),"GAS","")))</f>
        <v/>
      </c>
      <c r="AW1748" s="2">
        <f>IF($AV1748="","",$R1748)</f>
        <v/>
      </c>
      <c r="AX1748" s="2">
        <f>IF($AV1748="","",IF($AB1748=0,$R1748,0))</f>
        <v/>
      </c>
      <c r="AY1748" s="2">
        <f>IF($AV1748="","",IF(AND($Z1748=0,COUNTIF('AR SALES'!$L$2:$L$2501,$L1748)=0),"YES",""))</f>
        <v/>
      </c>
      <c r="AZ1748" s="2">
        <f>IF($AV1748="","",IFERROR(VLOOKUP($AU1748,CODES!$A:$B,2,FALSE),"NO CODE"))</f>
        <v/>
      </c>
      <c r="BA1748" s="2">
        <f>IF(""&amp;$F1748&lt;&gt;"4","",IF($AY1748="YES","",IF(ROUND(SUMIFS($AE$2:$AE$4001,$L$2:$L$4001,$L1748,$F$2:$F$4001,"4")-SUMIFS('AR SALES'!$Y$2:$Y$2501,'AR SALES'!$L$2:$L$2501,$L1748,'AR SALES'!$AD$2:$AD$2501,"OFF"),2)=0,"","STALE")))</f>
        <v/>
      </c>
      <c r="BB1748" s="2">
        <f>IF(OR(""&amp;$F1748="2",""&amp;$F1748="4",""&amp;$F1748="G",""&amp;$F1748="H"),IF($AY1748="YES","",IF($AB1748&lt;&gt;0,"",IF(COUNTIFS('AR SALES'!$L$2:$L$2501,$L1748,'AR SALES'!$AD$2:$AD$2501,IF(""&amp;$F1748="4","OFF","ON"),'AR SALES'!$AF$2:$AF$2501,"Y")&gt;0,"","NO EXEMPTION"))),"")</f>
        <v/>
      </c>
    </row>
    <row r="1749">
      <c r="AT1749" s="2">
        <f>IF($L1749="","",IFERROR(INDEX('AR SALES'!$H$2:$H$2501,MATCH(""&amp;$L1749,'AR SALES'!$AE$2:$AE$2501,0)),""))</f>
        <v/>
      </c>
      <c r="AU1749" s="2">
        <f>IF($L1749="","",IF($A1749&lt;&gt;"GA","",IF($E1749="FULTON",IF(ISNUMBER(SEARCH("COLLEGE PARK",$AT1749)),"FULTON (COLLEGE PARK)",IF(ISNUMBER(SEARCH("HAPEVILLE",$AT1749)),"FULTON (HAPEVILLE)",IF(ISNUMBER(SEARCH("EAST POINT",$AT1749)),"FULTON (EAST POINT)",IF(ISNUMBER(SEARCH("ATLANTA",$AT1749)),"FULTON (ATL LIMITS)","FULTON")))),IF($E1749="DEKALB",IF(ISNUMBER(SEARCH("ATLANTA",$AT1749)),"DEKALB (ATL LIMITS)","DEKALB"),IF(AND($E1749="CLAYTON",ISNUMBER(SEARCH("COLLEGE PARK",$AT1749))),"CLAYTON (COLLEGE PARK)",$E1749)))))</f>
        <v/>
      </c>
      <c r="AV1749" s="2">
        <f>IF($L1749="","",IF(""&amp;$F1749="2","DIESEL",IF(OR(""&amp;$F1749="G",""&amp;$F1749="H"),"GAS","")))</f>
        <v/>
      </c>
      <c r="AW1749" s="2">
        <f>IF($AV1749="","",$R1749)</f>
        <v/>
      </c>
      <c r="AX1749" s="2">
        <f>IF($AV1749="","",IF($AB1749=0,$R1749,0))</f>
        <v/>
      </c>
      <c r="AY1749" s="2">
        <f>IF($AV1749="","",IF(AND($Z1749=0,COUNTIF('AR SALES'!$L$2:$L$2501,$L1749)=0),"YES",""))</f>
        <v/>
      </c>
      <c r="AZ1749" s="2">
        <f>IF($AV1749="","",IFERROR(VLOOKUP($AU1749,CODES!$A:$B,2,FALSE),"NO CODE"))</f>
        <v/>
      </c>
      <c r="BA1749" s="2">
        <f>IF(""&amp;$F1749&lt;&gt;"4","",IF($AY1749="YES","",IF(ROUND(SUMIFS($AE$2:$AE$4001,$L$2:$L$4001,$L1749,$F$2:$F$4001,"4")-SUMIFS('AR SALES'!$Y$2:$Y$2501,'AR SALES'!$L$2:$L$2501,$L1749,'AR SALES'!$AD$2:$AD$2501,"OFF"),2)=0,"","STALE")))</f>
        <v/>
      </c>
      <c r="BB1749" s="2">
        <f>IF(OR(""&amp;$F1749="2",""&amp;$F1749="4",""&amp;$F1749="G",""&amp;$F1749="H"),IF($AY1749="YES","",IF($AB1749&lt;&gt;0,"",IF(COUNTIFS('AR SALES'!$L$2:$L$2501,$L1749,'AR SALES'!$AD$2:$AD$2501,IF(""&amp;$F1749="4","OFF","ON"),'AR SALES'!$AF$2:$AF$2501,"Y")&gt;0,"","NO EXEMPTION"))),"")</f>
        <v/>
      </c>
    </row>
    <row r="1750">
      <c r="AT1750" s="2">
        <f>IF($L1750="","",IFERROR(INDEX('AR SALES'!$H$2:$H$2501,MATCH(""&amp;$L1750,'AR SALES'!$AE$2:$AE$2501,0)),""))</f>
        <v/>
      </c>
      <c r="AU1750" s="2">
        <f>IF($L1750="","",IF($A1750&lt;&gt;"GA","",IF($E1750="FULTON",IF(ISNUMBER(SEARCH("COLLEGE PARK",$AT1750)),"FULTON (COLLEGE PARK)",IF(ISNUMBER(SEARCH("HAPEVILLE",$AT1750)),"FULTON (HAPEVILLE)",IF(ISNUMBER(SEARCH("EAST POINT",$AT1750)),"FULTON (EAST POINT)",IF(ISNUMBER(SEARCH("ATLANTA",$AT1750)),"FULTON (ATL LIMITS)","FULTON")))),IF($E1750="DEKALB",IF(ISNUMBER(SEARCH("ATLANTA",$AT1750)),"DEKALB (ATL LIMITS)","DEKALB"),IF(AND($E1750="CLAYTON",ISNUMBER(SEARCH("COLLEGE PARK",$AT1750))),"CLAYTON (COLLEGE PARK)",$E1750)))))</f>
        <v/>
      </c>
      <c r="AV1750" s="2">
        <f>IF($L1750="","",IF(""&amp;$F1750="2","DIESEL",IF(OR(""&amp;$F1750="G",""&amp;$F1750="H"),"GAS","")))</f>
        <v/>
      </c>
      <c r="AW1750" s="2">
        <f>IF($AV1750="","",$R1750)</f>
        <v/>
      </c>
      <c r="AX1750" s="2">
        <f>IF($AV1750="","",IF($AB1750=0,$R1750,0))</f>
        <v/>
      </c>
      <c r="AY1750" s="2">
        <f>IF($AV1750="","",IF(AND($Z1750=0,COUNTIF('AR SALES'!$L$2:$L$2501,$L1750)=0),"YES",""))</f>
        <v/>
      </c>
      <c r="AZ1750" s="2">
        <f>IF($AV1750="","",IFERROR(VLOOKUP($AU1750,CODES!$A:$B,2,FALSE),"NO CODE"))</f>
        <v/>
      </c>
      <c r="BA1750" s="2">
        <f>IF(""&amp;$F1750&lt;&gt;"4","",IF($AY1750="YES","",IF(ROUND(SUMIFS($AE$2:$AE$4001,$L$2:$L$4001,$L1750,$F$2:$F$4001,"4")-SUMIFS('AR SALES'!$Y$2:$Y$2501,'AR SALES'!$L$2:$L$2501,$L1750,'AR SALES'!$AD$2:$AD$2501,"OFF"),2)=0,"","STALE")))</f>
        <v/>
      </c>
      <c r="BB1750" s="2">
        <f>IF(OR(""&amp;$F1750="2",""&amp;$F1750="4",""&amp;$F1750="G",""&amp;$F1750="H"),IF($AY1750="YES","",IF($AB1750&lt;&gt;0,"",IF(COUNTIFS('AR SALES'!$L$2:$L$2501,$L1750,'AR SALES'!$AD$2:$AD$2501,IF(""&amp;$F1750="4","OFF","ON"),'AR SALES'!$AF$2:$AF$2501,"Y")&gt;0,"","NO EXEMPTION"))),"")</f>
        <v/>
      </c>
    </row>
    <row r="1751">
      <c r="AT1751" s="2">
        <f>IF($L1751="","",IFERROR(INDEX('AR SALES'!$H$2:$H$2501,MATCH(""&amp;$L1751,'AR SALES'!$AE$2:$AE$2501,0)),""))</f>
        <v/>
      </c>
      <c r="AU1751" s="2">
        <f>IF($L1751="","",IF($A1751&lt;&gt;"GA","",IF($E1751="FULTON",IF(ISNUMBER(SEARCH("COLLEGE PARK",$AT1751)),"FULTON (COLLEGE PARK)",IF(ISNUMBER(SEARCH("HAPEVILLE",$AT1751)),"FULTON (HAPEVILLE)",IF(ISNUMBER(SEARCH("EAST POINT",$AT1751)),"FULTON (EAST POINT)",IF(ISNUMBER(SEARCH("ATLANTA",$AT1751)),"FULTON (ATL LIMITS)","FULTON")))),IF($E1751="DEKALB",IF(ISNUMBER(SEARCH("ATLANTA",$AT1751)),"DEKALB (ATL LIMITS)","DEKALB"),IF(AND($E1751="CLAYTON",ISNUMBER(SEARCH("COLLEGE PARK",$AT1751))),"CLAYTON (COLLEGE PARK)",$E1751)))))</f>
        <v/>
      </c>
      <c r="AV1751" s="2">
        <f>IF($L1751="","",IF(""&amp;$F1751="2","DIESEL",IF(OR(""&amp;$F1751="G",""&amp;$F1751="H"),"GAS","")))</f>
        <v/>
      </c>
      <c r="AW1751" s="2">
        <f>IF($AV1751="","",$R1751)</f>
        <v/>
      </c>
      <c r="AX1751" s="2">
        <f>IF($AV1751="","",IF($AB1751=0,$R1751,0))</f>
        <v/>
      </c>
      <c r="AY1751" s="2">
        <f>IF($AV1751="","",IF(AND($Z1751=0,COUNTIF('AR SALES'!$L$2:$L$2501,$L1751)=0),"YES",""))</f>
        <v/>
      </c>
      <c r="AZ1751" s="2">
        <f>IF($AV1751="","",IFERROR(VLOOKUP($AU1751,CODES!$A:$B,2,FALSE),"NO CODE"))</f>
        <v/>
      </c>
      <c r="BA1751" s="2">
        <f>IF(""&amp;$F1751&lt;&gt;"4","",IF($AY1751="YES","",IF(ROUND(SUMIFS($AE$2:$AE$4001,$L$2:$L$4001,$L1751,$F$2:$F$4001,"4")-SUMIFS('AR SALES'!$Y$2:$Y$2501,'AR SALES'!$L$2:$L$2501,$L1751,'AR SALES'!$AD$2:$AD$2501,"OFF"),2)=0,"","STALE")))</f>
        <v/>
      </c>
      <c r="BB1751" s="2">
        <f>IF(OR(""&amp;$F1751="2",""&amp;$F1751="4",""&amp;$F1751="G",""&amp;$F1751="H"),IF($AY1751="YES","",IF($AB1751&lt;&gt;0,"",IF(COUNTIFS('AR SALES'!$L$2:$L$2501,$L1751,'AR SALES'!$AD$2:$AD$2501,IF(""&amp;$F1751="4","OFF","ON"),'AR SALES'!$AF$2:$AF$2501,"Y")&gt;0,"","NO EXEMPTION"))),"")</f>
        <v/>
      </c>
    </row>
    <row r="1752">
      <c r="AT1752" s="2">
        <f>IF($L1752="","",IFERROR(INDEX('AR SALES'!$H$2:$H$2501,MATCH(""&amp;$L1752,'AR SALES'!$AE$2:$AE$2501,0)),""))</f>
        <v/>
      </c>
      <c r="AU1752" s="2">
        <f>IF($L1752="","",IF($A1752&lt;&gt;"GA","",IF($E1752="FULTON",IF(ISNUMBER(SEARCH("COLLEGE PARK",$AT1752)),"FULTON (COLLEGE PARK)",IF(ISNUMBER(SEARCH("HAPEVILLE",$AT1752)),"FULTON (HAPEVILLE)",IF(ISNUMBER(SEARCH("EAST POINT",$AT1752)),"FULTON (EAST POINT)",IF(ISNUMBER(SEARCH("ATLANTA",$AT1752)),"FULTON (ATL LIMITS)","FULTON")))),IF($E1752="DEKALB",IF(ISNUMBER(SEARCH("ATLANTA",$AT1752)),"DEKALB (ATL LIMITS)","DEKALB"),IF(AND($E1752="CLAYTON",ISNUMBER(SEARCH("COLLEGE PARK",$AT1752))),"CLAYTON (COLLEGE PARK)",$E1752)))))</f>
        <v/>
      </c>
      <c r="AV1752" s="2">
        <f>IF($L1752="","",IF(""&amp;$F1752="2","DIESEL",IF(OR(""&amp;$F1752="G",""&amp;$F1752="H"),"GAS","")))</f>
        <v/>
      </c>
      <c r="AW1752" s="2">
        <f>IF($AV1752="","",$R1752)</f>
        <v/>
      </c>
      <c r="AX1752" s="2">
        <f>IF($AV1752="","",IF($AB1752=0,$R1752,0))</f>
        <v/>
      </c>
      <c r="AY1752" s="2">
        <f>IF($AV1752="","",IF(AND($Z1752=0,COUNTIF('AR SALES'!$L$2:$L$2501,$L1752)=0),"YES",""))</f>
        <v/>
      </c>
      <c r="AZ1752" s="2">
        <f>IF($AV1752="","",IFERROR(VLOOKUP($AU1752,CODES!$A:$B,2,FALSE),"NO CODE"))</f>
        <v/>
      </c>
      <c r="BA1752" s="2">
        <f>IF(""&amp;$F1752&lt;&gt;"4","",IF($AY1752="YES","",IF(ROUND(SUMIFS($AE$2:$AE$4001,$L$2:$L$4001,$L1752,$F$2:$F$4001,"4")-SUMIFS('AR SALES'!$Y$2:$Y$2501,'AR SALES'!$L$2:$L$2501,$L1752,'AR SALES'!$AD$2:$AD$2501,"OFF"),2)=0,"","STALE")))</f>
        <v/>
      </c>
      <c r="BB1752" s="2">
        <f>IF(OR(""&amp;$F1752="2",""&amp;$F1752="4",""&amp;$F1752="G",""&amp;$F1752="H"),IF($AY1752="YES","",IF($AB1752&lt;&gt;0,"",IF(COUNTIFS('AR SALES'!$L$2:$L$2501,$L1752,'AR SALES'!$AD$2:$AD$2501,IF(""&amp;$F1752="4","OFF","ON"),'AR SALES'!$AF$2:$AF$2501,"Y")&gt;0,"","NO EXEMPTION"))),"")</f>
        <v/>
      </c>
    </row>
    <row r="1753">
      <c r="AT1753" s="2">
        <f>IF($L1753="","",IFERROR(INDEX('AR SALES'!$H$2:$H$2501,MATCH(""&amp;$L1753,'AR SALES'!$AE$2:$AE$2501,0)),""))</f>
        <v/>
      </c>
      <c r="AU1753" s="2">
        <f>IF($L1753="","",IF($A1753&lt;&gt;"GA","",IF($E1753="FULTON",IF(ISNUMBER(SEARCH("COLLEGE PARK",$AT1753)),"FULTON (COLLEGE PARK)",IF(ISNUMBER(SEARCH("HAPEVILLE",$AT1753)),"FULTON (HAPEVILLE)",IF(ISNUMBER(SEARCH("EAST POINT",$AT1753)),"FULTON (EAST POINT)",IF(ISNUMBER(SEARCH("ATLANTA",$AT1753)),"FULTON (ATL LIMITS)","FULTON")))),IF($E1753="DEKALB",IF(ISNUMBER(SEARCH("ATLANTA",$AT1753)),"DEKALB (ATL LIMITS)","DEKALB"),IF(AND($E1753="CLAYTON",ISNUMBER(SEARCH("COLLEGE PARK",$AT1753))),"CLAYTON (COLLEGE PARK)",$E1753)))))</f>
        <v/>
      </c>
      <c r="AV1753" s="2">
        <f>IF($L1753="","",IF(""&amp;$F1753="2","DIESEL",IF(OR(""&amp;$F1753="G",""&amp;$F1753="H"),"GAS","")))</f>
        <v/>
      </c>
      <c r="AW1753" s="2">
        <f>IF($AV1753="","",$R1753)</f>
        <v/>
      </c>
      <c r="AX1753" s="2">
        <f>IF($AV1753="","",IF($AB1753=0,$R1753,0))</f>
        <v/>
      </c>
      <c r="AY1753" s="2">
        <f>IF($AV1753="","",IF(AND($Z1753=0,COUNTIF('AR SALES'!$L$2:$L$2501,$L1753)=0),"YES",""))</f>
        <v/>
      </c>
      <c r="AZ1753" s="2">
        <f>IF($AV1753="","",IFERROR(VLOOKUP($AU1753,CODES!$A:$B,2,FALSE),"NO CODE"))</f>
        <v/>
      </c>
      <c r="BA1753" s="2">
        <f>IF(""&amp;$F1753&lt;&gt;"4","",IF($AY1753="YES","",IF(ROUND(SUMIFS($AE$2:$AE$4001,$L$2:$L$4001,$L1753,$F$2:$F$4001,"4")-SUMIFS('AR SALES'!$Y$2:$Y$2501,'AR SALES'!$L$2:$L$2501,$L1753,'AR SALES'!$AD$2:$AD$2501,"OFF"),2)=0,"","STALE")))</f>
        <v/>
      </c>
      <c r="BB1753" s="2">
        <f>IF(OR(""&amp;$F1753="2",""&amp;$F1753="4",""&amp;$F1753="G",""&amp;$F1753="H"),IF($AY1753="YES","",IF($AB1753&lt;&gt;0,"",IF(COUNTIFS('AR SALES'!$L$2:$L$2501,$L1753,'AR SALES'!$AD$2:$AD$2501,IF(""&amp;$F1753="4","OFF","ON"),'AR SALES'!$AF$2:$AF$2501,"Y")&gt;0,"","NO EXEMPTION"))),"")</f>
        <v/>
      </c>
    </row>
    <row r="1754">
      <c r="AT1754" s="2">
        <f>IF($L1754="","",IFERROR(INDEX('AR SALES'!$H$2:$H$2501,MATCH(""&amp;$L1754,'AR SALES'!$AE$2:$AE$2501,0)),""))</f>
        <v/>
      </c>
      <c r="AU1754" s="2">
        <f>IF($L1754="","",IF($A1754&lt;&gt;"GA","",IF($E1754="FULTON",IF(ISNUMBER(SEARCH("COLLEGE PARK",$AT1754)),"FULTON (COLLEGE PARK)",IF(ISNUMBER(SEARCH("HAPEVILLE",$AT1754)),"FULTON (HAPEVILLE)",IF(ISNUMBER(SEARCH("EAST POINT",$AT1754)),"FULTON (EAST POINT)",IF(ISNUMBER(SEARCH("ATLANTA",$AT1754)),"FULTON (ATL LIMITS)","FULTON")))),IF($E1754="DEKALB",IF(ISNUMBER(SEARCH("ATLANTA",$AT1754)),"DEKALB (ATL LIMITS)","DEKALB"),IF(AND($E1754="CLAYTON",ISNUMBER(SEARCH("COLLEGE PARK",$AT1754))),"CLAYTON (COLLEGE PARK)",$E1754)))))</f>
        <v/>
      </c>
      <c r="AV1754" s="2">
        <f>IF($L1754="","",IF(""&amp;$F1754="2","DIESEL",IF(OR(""&amp;$F1754="G",""&amp;$F1754="H"),"GAS","")))</f>
        <v/>
      </c>
      <c r="AW1754" s="2">
        <f>IF($AV1754="","",$R1754)</f>
        <v/>
      </c>
      <c r="AX1754" s="2">
        <f>IF($AV1754="","",IF($AB1754=0,$R1754,0))</f>
        <v/>
      </c>
      <c r="AY1754" s="2">
        <f>IF($AV1754="","",IF(AND($Z1754=0,COUNTIF('AR SALES'!$L$2:$L$2501,$L1754)=0),"YES",""))</f>
        <v/>
      </c>
      <c r="AZ1754" s="2">
        <f>IF($AV1754="","",IFERROR(VLOOKUP($AU1754,CODES!$A:$B,2,FALSE),"NO CODE"))</f>
        <v/>
      </c>
      <c r="BA1754" s="2">
        <f>IF(""&amp;$F1754&lt;&gt;"4","",IF($AY1754="YES","",IF(ROUND(SUMIFS($AE$2:$AE$4001,$L$2:$L$4001,$L1754,$F$2:$F$4001,"4")-SUMIFS('AR SALES'!$Y$2:$Y$2501,'AR SALES'!$L$2:$L$2501,$L1754,'AR SALES'!$AD$2:$AD$2501,"OFF"),2)=0,"","STALE")))</f>
        <v/>
      </c>
      <c r="BB1754" s="2">
        <f>IF(OR(""&amp;$F1754="2",""&amp;$F1754="4",""&amp;$F1754="G",""&amp;$F1754="H"),IF($AY1754="YES","",IF($AB1754&lt;&gt;0,"",IF(COUNTIFS('AR SALES'!$L$2:$L$2501,$L1754,'AR SALES'!$AD$2:$AD$2501,IF(""&amp;$F1754="4","OFF","ON"),'AR SALES'!$AF$2:$AF$2501,"Y")&gt;0,"","NO EXEMPTION"))),"")</f>
        <v/>
      </c>
    </row>
    <row r="1755">
      <c r="AT1755" s="2">
        <f>IF($L1755="","",IFERROR(INDEX('AR SALES'!$H$2:$H$2501,MATCH(""&amp;$L1755,'AR SALES'!$AE$2:$AE$2501,0)),""))</f>
        <v/>
      </c>
      <c r="AU1755" s="2">
        <f>IF($L1755="","",IF($A1755&lt;&gt;"GA","",IF($E1755="FULTON",IF(ISNUMBER(SEARCH("COLLEGE PARK",$AT1755)),"FULTON (COLLEGE PARK)",IF(ISNUMBER(SEARCH("HAPEVILLE",$AT1755)),"FULTON (HAPEVILLE)",IF(ISNUMBER(SEARCH("EAST POINT",$AT1755)),"FULTON (EAST POINT)",IF(ISNUMBER(SEARCH("ATLANTA",$AT1755)),"FULTON (ATL LIMITS)","FULTON")))),IF($E1755="DEKALB",IF(ISNUMBER(SEARCH("ATLANTA",$AT1755)),"DEKALB (ATL LIMITS)","DEKALB"),IF(AND($E1755="CLAYTON",ISNUMBER(SEARCH("COLLEGE PARK",$AT1755))),"CLAYTON (COLLEGE PARK)",$E1755)))))</f>
        <v/>
      </c>
      <c r="AV1755" s="2">
        <f>IF($L1755="","",IF(""&amp;$F1755="2","DIESEL",IF(OR(""&amp;$F1755="G",""&amp;$F1755="H"),"GAS","")))</f>
        <v/>
      </c>
      <c r="AW1755" s="2">
        <f>IF($AV1755="","",$R1755)</f>
        <v/>
      </c>
      <c r="AX1755" s="2">
        <f>IF($AV1755="","",IF($AB1755=0,$R1755,0))</f>
        <v/>
      </c>
      <c r="AY1755" s="2">
        <f>IF($AV1755="","",IF(AND($Z1755=0,COUNTIF('AR SALES'!$L$2:$L$2501,$L1755)=0),"YES",""))</f>
        <v/>
      </c>
      <c r="AZ1755" s="2">
        <f>IF($AV1755="","",IFERROR(VLOOKUP($AU1755,CODES!$A:$B,2,FALSE),"NO CODE"))</f>
        <v/>
      </c>
      <c r="BA1755" s="2">
        <f>IF(""&amp;$F1755&lt;&gt;"4","",IF($AY1755="YES","",IF(ROUND(SUMIFS($AE$2:$AE$4001,$L$2:$L$4001,$L1755,$F$2:$F$4001,"4")-SUMIFS('AR SALES'!$Y$2:$Y$2501,'AR SALES'!$L$2:$L$2501,$L1755,'AR SALES'!$AD$2:$AD$2501,"OFF"),2)=0,"","STALE")))</f>
        <v/>
      </c>
      <c r="BB1755" s="2">
        <f>IF(OR(""&amp;$F1755="2",""&amp;$F1755="4",""&amp;$F1755="G",""&amp;$F1755="H"),IF($AY1755="YES","",IF($AB1755&lt;&gt;0,"",IF(COUNTIFS('AR SALES'!$L$2:$L$2501,$L1755,'AR SALES'!$AD$2:$AD$2501,IF(""&amp;$F1755="4","OFF","ON"),'AR SALES'!$AF$2:$AF$2501,"Y")&gt;0,"","NO EXEMPTION"))),"")</f>
        <v/>
      </c>
    </row>
    <row r="1756">
      <c r="AT1756" s="2">
        <f>IF($L1756="","",IFERROR(INDEX('AR SALES'!$H$2:$H$2501,MATCH(""&amp;$L1756,'AR SALES'!$AE$2:$AE$2501,0)),""))</f>
        <v/>
      </c>
      <c r="AU1756" s="2">
        <f>IF($L1756="","",IF($A1756&lt;&gt;"GA","",IF($E1756="FULTON",IF(ISNUMBER(SEARCH("COLLEGE PARK",$AT1756)),"FULTON (COLLEGE PARK)",IF(ISNUMBER(SEARCH("HAPEVILLE",$AT1756)),"FULTON (HAPEVILLE)",IF(ISNUMBER(SEARCH("EAST POINT",$AT1756)),"FULTON (EAST POINT)",IF(ISNUMBER(SEARCH("ATLANTA",$AT1756)),"FULTON (ATL LIMITS)","FULTON")))),IF($E1756="DEKALB",IF(ISNUMBER(SEARCH("ATLANTA",$AT1756)),"DEKALB (ATL LIMITS)","DEKALB"),IF(AND($E1756="CLAYTON",ISNUMBER(SEARCH("COLLEGE PARK",$AT1756))),"CLAYTON (COLLEGE PARK)",$E1756)))))</f>
        <v/>
      </c>
      <c r="AV1756" s="2">
        <f>IF($L1756="","",IF(""&amp;$F1756="2","DIESEL",IF(OR(""&amp;$F1756="G",""&amp;$F1756="H"),"GAS","")))</f>
        <v/>
      </c>
      <c r="AW1756" s="2">
        <f>IF($AV1756="","",$R1756)</f>
        <v/>
      </c>
      <c r="AX1756" s="2">
        <f>IF($AV1756="","",IF($AB1756=0,$R1756,0))</f>
        <v/>
      </c>
      <c r="AY1756" s="2">
        <f>IF($AV1756="","",IF(AND($Z1756=0,COUNTIF('AR SALES'!$L$2:$L$2501,$L1756)=0),"YES",""))</f>
        <v/>
      </c>
      <c r="AZ1756" s="2">
        <f>IF($AV1756="","",IFERROR(VLOOKUP($AU1756,CODES!$A:$B,2,FALSE),"NO CODE"))</f>
        <v/>
      </c>
      <c r="BA1756" s="2">
        <f>IF(""&amp;$F1756&lt;&gt;"4","",IF($AY1756="YES","",IF(ROUND(SUMIFS($AE$2:$AE$4001,$L$2:$L$4001,$L1756,$F$2:$F$4001,"4")-SUMIFS('AR SALES'!$Y$2:$Y$2501,'AR SALES'!$L$2:$L$2501,$L1756,'AR SALES'!$AD$2:$AD$2501,"OFF"),2)=0,"","STALE")))</f>
        <v/>
      </c>
      <c r="BB1756" s="2">
        <f>IF(OR(""&amp;$F1756="2",""&amp;$F1756="4",""&amp;$F1756="G",""&amp;$F1756="H"),IF($AY1756="YES","",IF($AB1756&lt;&gt;0,"",IF(COUNTIFS('AR SALES'!$L$2:$L$2501,$L1756,'AR SALES'!$AD$2:$AD$2501,IF(""&amp;$F1756="4","OFF","ON"),'AR SALES'!$AF$2:$AF$2501,"Y")&gt;0,"","NO EXEMPTION"))),"")</f>
        <v/>
      </c>
    </row>
    <row r="1757">
      <c r="AT1757" s="2">
        <f>IF($L1757="","",IFERROR(INDEX('AR SALES'!$H$2:$H$2501,MATCH(""&amp;$L1757,'AR SALES'!$AE$2:$AE$2501,0)),""))</f>
        <v/>
      </c>
      <c r="AU1757" s="2">
        <f>IF($L1757="","",IF($A1757&lt;&gt;"GA","",IF($E1757="FULTON",IF(ISNUMBER(SEARCH("COLLEGE PARK",$AT1757)),"FULTON (COLLEGE PARK)",IF(ISNUMBER(SEARCH("HAPEVILLE",$AT1757)),"FULTON (HAPEVILLE)",IF(ISNUMBER(SEARCH("EAST POINT",$AT1757)),"FULTON (EAST POINT)",IF(ISNUMBER(SEARCH("ATLANTA",$AT1757)),"FULTON (ATL LIMITS)","FULTON")))),IF($E1757="DEKALB",IF(ISNUMBER(SEARCH("ATLANTA",$AT1757)),"DEKALB (ATL LIMITS)","DEKALB"),IF(AND($E1757="CLAYTON",ISNUMBER(SEARCH("COLLEGE PARK",$AT1757))),"CLAYTON (COLLEGE PARK)",$E1757)))))</f>
        <v/>
      </c>
      <c r="AV1757" s="2">
        <f>IF($L1757="","",IF(""&amp;$F1757="2","DIESEL",IF(OR(""&amp;$F1757="G",""&amp;$F1757="H"),"GAS","")))</f>
        <v/>
      </c>
      <c r="AW1757" s="2">
        <f>IF($AV1757="","",$R1757)</f>
        <v/>
      </c>
      <c r="AX1757" s="2">
        <f>IF($AV1757="","",IF($AB1757=0,$R1757,0))</f>
        <v/>
      </c>
      <c r="AY1757" s="2">
        <f>IF($AV1757="","",IF(AND($Z1757=0,COUNTIF('AR SALES'!$L$2:$L$2501,$L1757)=0),"YES",""))</f>
        <v/>
      </c>
      <c r="AZ1757" s="2">
        <f>IF($AV1757="","",IFERROR(VLOOKUP($AU1757,CODES!$A:$B,2,FALSE),"NO CODE"))</f>
        <v/>
      </c>
      <c r="BA1757" s="2">
        <f>IF(""&amp;$F1757&lt;&gt;"4","",IF($AY1757="YES","",IF(ROUND(SUMIFS($AE$2:$AE$4001,$L$2:$L$4001,$L1757,$F$2:$F$4001,"4")-SUMIFS('AR SALES'!$Y$2:$Y$2501,'AR SALES'!$L$2:$L$2501,$L1757,'AR SALES'!$AD$2:$AD$2501,"OFF"),2)=0,"","STALE")))</f>
        <v/>
      </c>
      <c r="BB1757" s="2">
        <f>IF(OR(""&amp;$F1757="2",""&amp;$F1757="4",""&amp;$F1757="G",""&amp;$F1757="H"),IF($AY1757="YES","",IF($AB1757&lt;&gt;0,"",IF(COUNTIFS('AR SALES'!$L$2:$L$2501,$L1757,'AR SALES'!$AD$2:$AD$2501,IF(""&amp;$F1757="4","OFF","ON"),'AR SALES'!$AF$2:$AF$2501,"Y")&gt;0,"","NO EXEMPTION"))),"")</f>
        <v/>
      </c>
    </row>
    <row r="1758">
      <c r="AT1758" s="2">
        <f>IF($L1758="","",IFERROR(INDEX('AR SALES'!$H$2:$H$2501,MATCH(""&amp;$L1758,'AR SALES'!$AE$2:$AE$2501,0)),""))</f>
        <v/>
      </c>
      <c r="AU1758" s="2">
        <f>IF($L1758="","",IF($A1758&lt;&gt;"GA","",IF($E1758="FULTON",IF(ISNUMBER(SEARCH("COLLEGE PARK",$AT1758)),"FULTON (COLLEGE PARK)",IF(ISNUMBER(SEARCH("HAPEVILLE",$AT1758)),"FULTON (HAPEVILLE)",IF(ISNUMBER(SEARCH("EAST POINT",$AT1758)),"FULTON (EAST POINT)",IF(ISNUMBER(SEARCH("ATLANTA",$AT1758)),"FULTON (ATL LIMITS)","FULTON")))),IF($E1758="DEKALB",IF(ISNUMBER(SEARCH("ATLANTA",$AT1758)),"DEKALB (ATL LIMITS)","DEKALB"),IF(AND($E1758="CLAYTON",ISNUMBER(SEARCH("COLLEGE PARK",$AT1758))),"CLAYTON (COLLEGE PARK)",$E1758)))))</f>
        <v/>
      </c>
      <c r="AV1758" s="2">
        <f>IF($L1758="","",IF(""&amp;$F1758="2","DIESEL",IF(OR(""&amp;$F1758="G",""&amp;$F1758="H"),"GAS","")))</f>
        <v/>
      </c>
      <c r="AW1758" s="2">
        <f>IF($AV1758="","",$R1758)</f>
        <v/>
      </c>
      <c r="AX1758" s="2">
        <f>IF($AV1758="","",IF($AB1758=0,$R1758,0))</f>
        <v/>
      </c>
      <c r="AY1758" s="2">
        <f>IF($AV1758="","",IF(AND($Z1758=0,COUNTIF('AR SALES'!$L$2:$L$2501,$L1758)=0),"YES",""))</f>
        <v/>
      </c>
      <c r="AZ1758" s="2">
        <f>IF($AV1758="","",IFERROR(VLOOKUP($AU1758,CODES!$A:$B,2,FALSE),"NO CODE"))</f>
        <v/>
      </c>
      <c r="BA1758" s="2">
        <f>IF(""&amp;$F1758&lt;&gt;"4","",IF($AY1758="YES","",IF(ROUND(SUMIFS($AE$2:$AE$4001,$L$2:$L$4001,$L1758,$F$2:$F$4001,"4")-SUMIFS('AR SALES'!$Y$2:$Y$2501,'AR SALES'!$L$2:$L$2501,$L1758,'AR SALES'!$AD$2:$AD$2501,"OFF"),2)=0,"","STALE")))</f>
        <v/>
      </c>
      <c r="BB1758" s="2">
        <f>IF(OR(""&amp;$F1758="2",""&amp;$F1758="4",""&amp;$F1758="G",""&amp;$F1758="H"),IF($AY1758="YES","",IF($AB1758&lt;&gt;0,"",IF(COUNTIFS('AR SALES'!$L$2:$L$2501,$L1758,'AR SALES'!$AD$2:$AD$2501,IF(""&amp;$F1758="4","OFF","ON"),'AR SALES'!$AF$2:$AF$2501,"Y")&gt;0,"","NO EXEMPTION"))),"")</f>
        <v/>
      </c>
    </row>
    <row r="1759">
      <c r="AT1759" s="2">
        <f>IF($L1759="","",IFERROR(INDEX('AR SALES'!$H$2:$H$2501,MATCH(""&amp;$L1759,'AR SALES'!$AE$2:$AE$2501,0)),""))</f>
        <v/>
      </c>
      <c r="AU1759" s="2">
        <f>IF($L1759="","",IF($A1759&lt;&gt;"GA","",IF($E1759="FULTON",IF(ISNUMBER(SEARCH("COLLEGE PARK",$AT1759)),"FULTON (COLLEGE PARK)",IF(ISNUMBER(SEARCH("HAPEVILLE",$AT1759)),"FULTON (HAPEVILLE)",IF(ISNUMBER(SEARCH("EAST POINT",$AT1759)),"FULTON (EAST POINT)",IF(ISNUMBER(SEARCH("ATLANTA",$AT1759)),"FULTON (ATL LIMITS)","FULTON")))),IF($E1759="DEKALB",IF(ISNUMBER(SEARCH("ATLANTA",$AT1759)),"DEKALB (ATL LIMITS)","DEKALB"),IF(AND($E1759="CLAYTON",ISNUMBER(SEARCH("COLLEGE PARK",$AT1759))),"CLAYTON (COLLEGE PARK)",$E1759)))))</f>
        <v/>
      </c>
      <c r="AV1759" s="2">
        <f>IF($L1759="","",IF(""&amp;$F1759="2","DIESEL",IF(OR(""&amp;$F1759="G",""&amp;$F1759="H"),"GAS","")))</f>
        <v/>
      </c>
      <c r="AW1759" s="2">
        <f>IF($AV1759="","",$R1759)</f>
        <v/>
      </c>
      <c r="AX1759" s="2">
        <f>IF($AV1759="","",IF($AB1759=0,$R1759,0))</f>
        <v/>
      </c>
      <c r="AY1759" s="2">
        <f>IF($AV1759="","",IF(AND($Z1759=0,COUNTIF('AR SALES'!$L$2:$L$2501,$L1759)=0),"YES",""))</f>
        <v/>
      </c>
      <c r="AZ1759" s="2">
        <f>IF($AV1759="","",IFERROR(VLOOKUP($AU1759,CODES!$A:$B,2,FALSE),"NO CODE"))</f>
        <v/>
      </c>
      <c r="BA1759" s="2">
        <f>IF(""&amp;$F1759&lt;&gt;"4","",IF($AY1759="YES","",IF(ROUND(SUMIFS($AE$2:$AE$4001,$L$2:$L$4001,$L1759,$F$2:$F$4001,"4")-SUMIFS('AR SALES'!$Y$2:$Y$2501,'AR SALES'!$L$2:$L$2501,$L1759,'AR SALES'!$AD$2:$AD$2501,"OFF"),2)=0,"","STALE")))</f>
        <v/>
      </c>
      <c r="BB1759" s="2">
        <f>IF(OR(""&amp;$F1759="2",""&amp;$F1759="4",""&amp;$F1759="G",""&amp;$F1759="H"),IF($AY1759="YES","",IF($AB1759&lt;&gt;0,"",IF(COUNTIFS('AR SALES'!$L$2:$L$2501,$L1759,'AR SALES'!$AD$2:$AD$2501,IF(""&amp;$F1759="4","OFF","ON"),'AR SALES'!$AF$2:$AF$2501,"Y")&gt;0,"","NO EXEMPTION"))),"")</f>
        <v/>
      </c>
    </row>
    <row r="1760">
      <c r="AT1760" s="2">
        <f>IF($L1760="","",IFERROR(INDEX('AR SALES'!$H$2:$H$2501,MATCH(""&amp;$L1760,'AR SALES'!$AE$2:$AE$2501,0)),""))</f>
        <v/>
      </c>
      <c r="AU1760" s="2">
        <f>IF($L1760="","",IF($A1760&lt;&gt;"GA","",IF($E1760="FULTON",IF(ISNUMBER(SEARCH("COLLEGE PARK",$AT1760)),"FULTON (COLLEGE PARK)",IF(ISNUMBER(SEARCH("HAPEVILLE",$AT1760)),"FULTON (HAPEVILLE)",IF(ISNUMBER(SEARCH("EAST POINT",$AT1760)),"FULTON (EAST POINT)",IF(ISNUMBER(SEARCH("ATLANTA",$AT1760)),"FULTON (ATL LIMITS)","FULTON")))),IF($E1760="DEKALB",IF(ISNUMBER(SEARCH("ATLANTA",$AT1760)),"DEKALB (ATL LIMITS)","DEKALB"),IF(AND($E1760="CLAYTON",ISNUMBER(SEARCH("COLLEGE PARK",$AT1760))),"CLAYTON (COLLEGE PARK)",$E1760)))))</f>
        <v/>
      </c>
      <c r="AV1760" s="2">
        <f>IF($L1760="","",IF(""&amp;$F1760="2","DIESEL",IF(OR(""&amp;$F1760="G",""&amp;$F1760="H"),"GAS","")))</f>
        <v/>
      </c>
      <c r="AW1760" s="2">
        <f>IF($AV1760="","",$R1760)</f>
        <v/>
      </c>
      <c r="AX1760" s="2">
        <f>IF($AV1760="","",IF($AB1760=0,$R1760,0))</f>
        <v/>
      </c>
      <c r="AY1760" s="2">
        <f>IF($AV1760="","",IF(AND($Z1760=0,COUNTIF('AR SALES'!$L$2:$L$2501,$L1760)=0),"YES",""))</f>
        <v/>
      </c>
      <c r="AZ1760" s="2">
        <f>IF($AV1760="","",IFERROR(VLOOKUP($AU1760,CODES!$A:$B,2,FALSE),"NO CODE"))</f>
        <v/>
      </c>
      <c r="BA1760" s="2">
        <f>IF(""&amp;$F1760&lt;&gt;"4","",IF($AY1760="YES","",IF(ROUND(SUMIFS($AE$2:$AE$4001,$L$2:$L$4001,$L1760,$F$2:$F$4001,"4")-SUMIFS('AR SALES'!$Y$2:$Y$2501,'AR SALES'!$L$2:$L$2501,$L1760,'AR SALES'!$AD$2:$AD$2501,"OFF"),2)=0,"","STALE")))</f>
        <v/>
      </c>
      <c r="BB1760" s="2">
        <f>IF(OR(""&amp;$F1760="2",""&amp;$F1760="4",""&amp;$F1760="G",""&amp;$F1760="H"),IF($AY1760="YES","",IF($AB1760&lt;&gt;0,"",IF(COUNTIFS('AR SALES'!$L$2:$L$2501,$L1760,'AR SALES'!$AD$2:$AD$2501,IF(""&amp;$F1760="4","OFF","ON"),'AR SALES'!$AF$2:$AF$2501,"Y")&gt;0,"","NO EXEMPTION"))),"")</f>
        <v/>
      </c>
    </row>
    <row r="1761">
      <c r="AT1761" s="2">
        <f>IF($L1761="","",IFERROR(INDEX('AR SALES'!$H$2:$H$2501,MATCH(""&amp;$L1761,'AR SALES'!$AE$2:$AE$2501,0)),""))</f>
        <v/>
      </c>
      <c r="AU1761" s="2">
        <f>IF($L1761="","",IF($A1761&lt;&gt;"GA","",IF($E1761="FULTON",IF(ISNUMBER(SEARCH("COLLEGE PARK",$AT1761)),"FULTON (COLLEGE PARK)",IF(ISNUMBER(SEARCH("HAPEVILLE",$AT1761)),"FULTON (HAPEVILLE)",IF(ISNUMBER(SEARCH("EAST POINT",$AT1761)),"FULTON (EAST POINT)",IF(ISNUMBER(SEARCH("ATLANTA",$AT1761)),"FULTON (ATL LIMITS)","FULTON")))),IF($E1761="DEKALB",IF(ISNUMBER(SEARCH("ATLANTA",$AT1761)),"DEKALB (ATL LIMITS)","DEKALB"),IF(AND($E1761="CLAYTON",ISNUMBER(SEARCH("COLLEGE PARK",$AT1761))),"CLAYTON (COLLEGE PARK)",$E1761)))))</f>
        <v/>
      </c>
      <c r="AV1761" s="2">
        <f>IF($L1761="","",IF(""&amp;$F1761="2","DIESEL",IF(OR(""&amp;$F1761="G",""&amp;$F1761="H"),"GAS","")))</f>
        <v/>
      </c>
      <c r="AW1761" s="2">
        <f>IF($AV1761="","",$R1761)</f>
        <v/>
      </c>
      <c r="AX1761" s="2">
        <f>IF($AV1761="","",IF($AB1761=0,$R1761,0))</f>
        <v/>
      </c>
      <c r="AY1761" s="2">
        <f>IF($AV1761="","",IF(AND($Z1761=0,COUNTIF('AR SALES'!$L$2:$L$2501,$L1761)=0),"YES",""))</f>
        <v/>
      </c>
      <c r="AZ1761" s="2">
        <f>IF($AV1761="","",IFERROR(VLOOKUP($AU1761,CODES!$A:$B,2,FALSE),"NO CODE"))</f>
        <v/>
      </c>
      <c r="BA1761" s="2">
        <f>IF(""&amp;$F1761&lt;&gt;"4","",IF($AY1761="YES","",IF(ROUND(SUMIFS($AE$2:$AE$4001,$L$2:$L$4001,$L1761,$F$2:$F$4001,"4")-SUMIFS('AR SALES'!$Y$2:$Y$2501,'AR SALES'!$L$2:$L$2501,$L1761,'AR SALES'!$AD$2:$AD$2501,"OFF"),2)=0,"","STALE")))</f>
        <v/>
      </c>
      <c r="BB1761" s="2">
        <f>IF(OR(""&amp;$F1761="2",""&amp;$F1761="4",""&amp;$F1761="G",""&amp;$F1761="H"),IF($AY1761="YES","",IF($AB1761&lt;&gt;0,"",IF(COUNTIFS('AR SALES'!$L$2:$L$2501,$L1761,'AR SALES'!$AD$2:$AD$2501,IF(""&amp;$F1761="4","OFF","ON"),'AR SALES'!$AF$2:$AF$2501,"Y")&gt;0,"","NO EXEMPTION"))),"")</f>
        <v/>
      </c>
    </row>
    <row r="1762">
      <c r="AT1762" s="2">
        <f>IF($L1762="","",IFERROR(INDEX('AR SALES'!$H$2:$H$2501,MATCH(""&amp;$L1762,'AR SALES'!$AE$2:$AE$2501,0)),""))</f>
        <v/>
      </c>
      <c r="AU1762" s="2">
        <f>IF($L1762="","",IF($A1762&lt;&gt;"GA","",IF($E1762="FULTON",IF(ISNUMBER(SEARCH("COLLEGE PARK",$AT1762)),"FULTON (COLLEGE PARK)",IF(ISNUMBER(SEARCH("HAPEVILLE",$AT1762)),"FULTON (HAPEVILLE)",IF(ISNUMBER(SEARCH("EAST POINT",$AT1762)),"FULTON (EAST POINT)",IF(ISNUMBER(SEARCH("ATLANTA",$AT1762)),"FULTON (ATL LIMITS)","FULTON")))),IF($E1762="DEKALB",IF(ISNUMBER(SEARCH("ATLANTA",$AT1762)),"DEKALB (ATL LIMITS)","DEKALB"),IF(AND($E1762="CLAYTON",ISNUMBER(SEARCH("COLLEGE PARK",$AT1762))),"CLAYTON (COLLEGE PARK)",$E1762)))))</f>
        <v/>
      </c>
      <c r="AV1762" s="2">
        <f>IF($L1762="","",IF(""&amp;$F1762="2","DIESEL",IF(OR(""&amp;$F1762="G",""&amp;$F1762="H"),"GAS","")))</f>
        <v/>
      </c>
      <c r="AW1762" s="2">
        <f>IF($AV1762="","",$R1762)</f>
        <v/>
      </c>
      <c r="AX1762" s="2">
        <f>IF($AV1762="","",IF($AB1762=0,$R1762,0))</f>
        <v/>
      </c>
      <c r="AY1762" s="2">
        <f>IF($AV1762="","",IF(AND($Z1762=0,COUNTIF('AR SALES'!$L$2:$L$2501,$L1762)=0),"YES",""))</f>
        <v/>
      </c>
      <c r="AZ1762" s="2">
        <f>IF($AV1762="","",IFERROR(VLOOKUP($AU1762,CODES!$A:$B,2,FALSE),"NO CODE"))</f>
        <v/>
      </c>
      <c r="BA1762" s="2">
        <f>IF(""&amp;$F1762&lt;&gt;"4","",IF($AY1762="YES","",IF(ROUND(SUMIFS($AE$2:$AE$4001,$L$2:$L$4001,$L1762,$F$2:$F$4001,"4")-SUMIFS('AR SALES'!$Y$2:$Y$2501,'AR SALES'!$L$2:$L$2501,$L1762,'AR SALES'!$AD$2:$AD$2501,"OFF"),2)=0,"","STALE")))</f>
        <v/>
      </c>
      <c r="BB1762" s="2">
        <f>IF(OR(""&amp;$F1762="2",""&amp;$F1762="4",""&amp;$F1762="G",""&amp;$F1762="H"),IF($AY1762="YES","",IF($AB1762&lt;&gt;0,"",IF(COUNTIFS('AR SALES'!$L$2:$L$2501,$L1762,'AR SALES'!$AD$2:$AD$2501,IF(""&amp;$F1762="4","OFF","ON"),'AR SALES'!$AF$2:$AF$2501,"Y")&gt;0,"","NO EXEMPTION"))),"")</f>
        <v/>
      </c>
    </row>
    <row r="1763">
      <c r="AT1763" s="2">
        <f>IF($L1763="","",IFERROR(INDEX('AR SALES'!$H$2:$H$2501,MATCH(""&amp;$L1763,'AR SALES'!$AE$2:$AE$2501,0)),""))</f>
        <v/>
      </c>
      <c r="AU1763" s="2">
        <f>IF($L1763="","",IF($A1763&lt;&gt;"GA","",IF($E1763="FULTON",IF(ISNUMBER(SEARCH("COLLEGE PARK",$AT1763)),"FULTON (COLLEGE PARK)",IF(ISNUMBER(SEARCH("HAPEVILLE",$AT1763)),"FULTON (HAPEVILLE)",IF(ISNUMBER(SEARCH("EAST POINT",$AT1763)),"FULTON (EAST POINT)",IF(ISNUMBER(SEARCH("ATLANTA",$AT1763)),"FULTON (ATL LIMITS)","FULTON")))),IF($E1763="DEKALB",IF(ISNUMBER(SEARCH("ATLANTA",$AT1763)),"DEKALB (ATL LIMITS)","DEKALB"),IF(AND($E1763="CLAYTON",ISNUMBER(SEARCH("COLLEGE PARK",$AT1763))),"CLAYTON (COLLEGE PARK)",$E1763)))))</f>
        <v/>
      </c>
      <c r="AV1763" s="2">
        <f>IF($L1763="","",IF(""&amp;$F1763="2","DIESEL",IF(OR(""&amp;$F1763="G",""&amp;$F1763="H"),"GAS","")))</f>
        <v/>
      </c>
      <c r="AW1763" s="2">
        <f>IF($AV1763="","",$R1763)</f>
        <v/>
      </c>
      <c r="AX1763" s="2">
        <f>IF($AV1763="","",IF($AB1763=0,$R1763,0))</f>
        <v/>
      </c>
      <c r="AY1763" s="2">
        <f>IF($AV1763="","",IF(AND($Z1763=0,COUNTIF('AR SALES'!$L$2:$L$2501,$L1763)=0),"YES",""))</f>
        <v/>
      </c>
      <c r="AZ1763" s="2">
        <f>IF($AV1763="","",IFERROR(VLOOKUP($AU1763,CODES!$A:$B,2,FALSE),"NO CODE"))</f>
        <v/>
      </c>
      <c r="BA1763" s="2">
        <f>IF(""&amp;$F1763&lt;&gt;"4","",IF($AY1763="YES","",IF(ROUND(SUMIFS($AE$2:$AE$4001,$L$2:$L$4001,$L1763,$F$2:$F$4001,"4")-SUMIFS('AR SALES'!$Y$2:$Y$2501,'AR SALES'!$L$2:$L$2501,$L1763,'AR SALES'!$AD$2:$AD$2501,"OFF"),2)=0,"","STALE")))</f>
        <v/>
      </c>
      <c r="BB1763" s="2">
        <f>IF(OR(""&amp;$F1763="2",""&amp;$F1763="4",""&amp;$F1763="G",""&amp;$F1763="H"),IF($AY1763="YES","",IF($AB1763&lt;&gt;0,"",IF(COUNTIFS('AR SALES'!$L$2:$L$2501,$L1763,'AR SALES'!$AD$2:$AD$2501,IF(""&amp;$F1763="4","OFF","ON"),'AR SALES'!$AF$2:$AF$2501,"Y")&gt;0,"","NO EXEMPTION"))),"")</f>
        <v/>
      </c>
    </row>
    <row r="1764">
      <c r="AT1764" s="2">
        <f>IF($L1764="","",IFERROR(INDEX('AR SALES'!$H$2:$H$2501,MATCH(""&amp;$L1764,'AR SALES'!$AE$2:$AE$2501,0)),""))</f>
        <v/>
      </c>
      <c r="AU1764" s="2">
        <f>IF($L1764="","",IF($A1764&lt;&gt;"GA","",IF($E1764="FULTON",IF(ISNUMBER(SEARCH("COLLEGE PARK",$AT1764)),"FULTON (COLLEGE PARK)",IF(ISNUMBER(SEARCH("HAPEVILLE",$AT1764)),"FULTON (HAPEVILLE)",IF(ISNUMBER(SEARCH("EAST POINT",$AT1764)),"FULTON (EAST POINT)",IF(ISNUMBER(SEARCH("ATLANTA",$AT1764)),"FULTON (ATL LIMITS)","FULTON")))),IF($E1764="DEKALB",IF(ISNUMBER(SEARCH("ATLANTA",$AT1764)),"DEKALB (ATL LIMITS)","DEKALB"),IF(AND($E1764="CLAYTON",ISNUMBER(SEARCH("COLLEGE PARK",$AT1764))),"CLAYTON (COLLEGE PARK)",$E1764)))))</f>
        <v/>
      </c>
      <c r="AV1764" s="2">
        <f>IF($L1764="","",IF(""&amp;$F1764="2","DIESEL",IF(OR(""&amp;$F1764="G",""&amp;$F1764="H"),"GAS","")))</f>
        <v/>
      </c>
      <c r="AW1764" s="2">
        <f>IF($AV1764="","",$R1764)</f>
        <v/>
      </c>
      <c r="AX1764" s="2">
        <f>IF($AV1764="","",IF($AB1764=0,$R1764,0))</f>
        <v/>
      </c>
      <c r="AY1764" s="2">
        <f>IF($AV1764="","",IF(AND($Z1764=0,COUNTIF('AR SALES'!$L$2:$L$2501,$L1764)=0),"YES",""))</f>
        <v/>
      </c>
      <c r="AZ1764" s="2">
        <f>IF($AV1764="","",IFERROR(VLOOKUP($AU1764,CODES!$A:$B,2,FALSE),"NO CODE"))</f>
        <v/>
      </c>
      <c r="BA1764" s="2">
        <f>IF(""&amp;$F1764&lt;&gt;"4","",IF($AY1764="YES","",IF(ROUND(SUMIFS($AE$2:$AE$4001,$L$2:$L$4001,$L1764,$F$2:$F$4001,"4")-SUMIFS('AR SALES'!$Y$2:$Y$2501,'AR SALES'!$L$2:$L$2501,$L1764,'AR SALES'!$AD$2:$AD$2501,"OFF"),2)=0,"","STALE")))</f>
        <v/>
      </c>
      <c r="BB1764" s="2">
        <f>IF(OR(""&amp;$F1764="2",""&amp;$F1764="4",""&amp;$F1764="G",""&amp;$F1764="H"),IF($AY1764="YES","",IF($AB1764&lt;&gt;0,"",IF(COUNTIFS('AR SALES'!$L$2:$L$2501,$L1764,'AR SALES'!$AD$2:$AD$2501,IF(""&amp;$F1764="4","OFF","ON"),'AR SALES'!$AF$2:$AF$2501,"Y")&gt;0,"","NO EXEMPTION"))),"")</f>
        <v/>
      </c>
    </row>
    <row r="1765">
      <c r="AT1765" s="2">
        <f>IF($L1765="","",IFERROR(INDEX('AR SALES'!$H$2:$H$2501,MATCH(""&amp;$L1765,'AR SALES'!$AE$2:$AE$2501,0)),""))</f>
        <v/>
      </c>
      <c r="AU1765" s="2">
        <f>IF($L1765="","",IF($A1765&lt;&gt;"GA","",IF($E1765="FULTON",IF(ISNUMBER(SEARCH("COLLEGE PARK",$AT1765)),"FULTON (COLLEGE PARK)",IF(ISNUMBER(SEARCH("HAPEVILLE",$AT1765)),"FULTON (HAPEVILLE)",IF(ISNUMBER(SEARCH("EAST POINT",$AT1765)),"FULTON (EAST POINT)",IF(ISNUMBER(SEARCH("ATLANTA",$AT1765)),"FULTON (ATL LIMITS)","FULTON")))),IF($E1765="DEKALB",IF(ISNUMBER(SEARCH("ATLANTA",$AT1765)),"DEKALB (ATL LIMITS)","DEKALB"),IF(AND($E1765="CLAYTON",ISNUMBER(SEARCH("COLLEGE PARK",$AT1765))),"CLAYTON (COLLEGE PARK)",$E1765)))))</f>
        <v/>
      </c>
      <c r="AV1765" s="2">
        <f>IF($L1765="","",IF(""&amp;$F1765="2","DIESEL",IF(OR(""&amp;$F1765="G",""&amp;$F1765="H"),"GAS","")))</f>
        <v/>
      </c>
      <c r="AW1765" s="2">
        <f>IF($AV1765="","",$R1765)</f>
        <v/>
      </c>
      <c r="AX1765" s="2">
        <f>IF($AV1765="","",IF($AB1765=0,$R1765,0))</f>
        <v/>
      </c>
      <c r="AY1765" s="2">
        <f>IF($AV1765="","",IF(AND($Z1765=0,COUNTIF('AR SALES'!$L$2:$L$2501,$L1765)=0),"YES",""))</f>
        <v/>
      </c>
      <c r="AZ1765" s="2">
        <f>IF($AV1765="","",IFERROR(VLOOKUP($AU1765,CODES!$A:$B,2,FALSE),"NO CODE"))</f>
        <v/>
      </c>
      <c r="BA1765" s="2">
        <f>IF(""&amp;$F1765&lt;&gt;"4","",IF($AY1765="YES","",IF(ROUND(SUMIFS($AE$2:$AE$4001,$L$2:$L$4001,$L1765,$F$2:$F$4001,"4")-SUMIFS('AR SALES'!$Y$2:$Y$2501,'AR SALES'!$L$2:$L$2501,$L1765,'AR SALES'!$AD$2:$AD$2501,"OFF"),2)=0,"","STALE")))</f>
        <v/>
      </c>
      <c r="BB1765" s="2">
        <f>IF(OR(""&amp;$F1765="2",""&amp;$F1765="4",""&amp;$F1765="G",""&amp;$F1765="H"),IF($AY1765="YES","",IF($AB1765&lt;&gt;0,"",IF(COUNTIFS('AR SALES'!$L$2:$L$2501,$L1765,'AR SALES'!$AD$2:$AD$2501,IF(""&amp;$F1765="4","OFF","ON"),'AR SALES'!$AF$2:$AF$2501,"Y")&gt;0,"","NO EXEMPTION"))),"")</f>
        <v/>
      </c>
    </row>
    <row r="1766">
      <c r="AT1766" s="2">
        <f>IF($L1766="","",IFERROR(INDEX('AR SALES'!$H$2:$H$2501,MATCH(""&amp;$L1766,'AR SALES'!$AE$2:$AE$2501,0)),""))</f>
        <v/>
      </c>
      <c r="AU1766" s="2">
        <f>IF($L1766="","",IF($A1766&lt;&gt;"GA","",IF($E1766="FULTON",IF(ISNUMBER(SEARCH("COLLEGE PARK",$AT1766)),"FULTON (COLLEGE PARK)",IF(ISNUMBER(SEARCH("HAPEVILLE",$AT1766)),"FULTON (HAPEVILLE)",IF(ISNUMBER(SEARCH("EAST POINT",$AT1766)),"FULTON (EAST POINT)",IF(ISNUMBER(SEARCH("ATLANTA",$AT1766)),"FULTON (ATL LIMITS)","FULTON")))),IF($E1766="DEKALB",IF(ISNUMBER(SEARCH("ATLANTA",$AT1766)),"DEKALB (ATL LIMITS)","DEKALB"),IF(AND($E1766="CLAYTON",ISNUMBER(SEARCH("COLLEGE PARK",$AT1766))),"CLAYTON (COLLEGE PARK)",$E1766)))))</f>
        <v/>
      </c>
      <c r="AV1766" s="2">
        <f>IF($L1766="","",IF(""&amp;$F1766="2","DIESEL",IF(OR(""&amp;$F1766="G",""&amp;$F1766="H"),"GAS","")))</f>
        <v/>
      </c>
      <c r="AW1766" s="2">
        <f>IF($AV1766="","",$R1766)</f>
        <v/>
      </c>
      <c r="AX1766" s="2">
        <f>IF($AV1766="","",IF($AB1766=0,$R1766,0))</f>
        <v/>
      </c>
      <c r="AY1766" s="2">
        <f>IF($AV1766="","",IF(AND($Z1766=0,COUNTIF('AR SALES'!$L$2:$L$2501,$L1766)=0),"YES",""))</f>
        <v/>
      </c>
      <c r="AZ1766" s="2">
        <f>IF($AV1766="","",IFERROR(VLOOKUP($AU1766,CODES!$A:$B,2,FALSE),"NO CODE"))</f>
        <v/>
      </c>
      <c r="BA1766" s="2">
        <f>IF(""&amp;$F1766&lt;&gt;"4","",IF($AY1766="YES","",IF(ROUND(SUMIFS($AE$2:$AE$4001,$L$2:$L$4001,$L1766,$F$2:$F$4001,"4")-SUMIFS('AR SALES'!$Y$2:$Y$2501,'AR SALES'!$L$2:$L$2501,$L1766,'AR SALES'!$AD$2:$AD$2501,"OFF"),2)=0,"","STALE")))</f>
        <v/>
      </c>
      <c r="BB1766" s="2">
        <f>IF(OR(""&amp;$F1766="2",""&amp;$F1766="4",""&amp;$F1766="G",""&amp;$F1766="H"),IF($AY1766="YES","",IF($AB1766&lt;&gt;0,"",IF(COUNTIFS('AR SALES'!$L$2:$L$2501,$L1766,'AR SALES'!$AD$2:$AD$2501,IF(""&amp;$F1766="4","OFF","ON"),'AR SALES'!$AF$2:$AF$2501,"Y")&gt;0,"","NO EXEMPTION"))),"")</f>
        <v/>
      </c>
    </row>
    <row r="1767">
      <c r="AT1767" s="2">
        <f>IF($L1767="","",IFERROR(INDEX('AR SALES'!$H$2:$H$2501,MATCH(""&amp;$L1767,'AR SALES'!$AE$2:$AE$2501,0)),""))</f>
        <v/>
      </c>
      <c r="AU1767" s="2">
        <f>IF($L1767="","",IF($A1767&lt;&gt;"GA","",IF($E1767="FULTON",IF(ISNUMBER(SEARCH("COLLEGE PARK",$AT1767)),"FULTON (COLLEGE PARK)",IF(ISNUMBER(SEARCH("HAPEVILLE",$AT1767)),"FULTON (HAPEVILLE)",IF(ISNUMBER(SEARCH("EAST POINT",$AT1767)),"FULTON (EAST POINT)",IF(ISNUMBER(SEARCH("ATLANTA",$AT1767)),"FULTON (ATL LIMITS)","FULTON")))),IF($E1767="DEKALB",IF(ISNUMBER(SEARCH("ATLANTA",$AT1767)),"DEKALB (ATL LIMITS)","DEKALB"),IF(AND($E1767="CLAYTON",ISNUMBER(SEARCH("COLLEGE PARK",$AT1767))),"CLAYTON (COLLEGE PARK)",$E1767)))))</f>
        <v/>
      </c>
      <c r="AV1767" s="2">
        <f>IF($L1767="","",IF(""&amp;$F1767="2","DIESEL",IF(OR(""&amp;$F1767="G",""&amp;$F1767="H"),"GAS","")))</f>
        <v/>
      </c>
      <c r="AW1767" s="2">
        <f>IF($AV1767="","",$R1767)</f>
        <v/>
      </c>
      <c r="AX1767" s="2">
        <f>IF($AV1767="","",IF($AB1767=0,$R1767,0))</f>
        <v/>
      </c>
      <c r="AY1767" s="2">
        <f>IF($AV1767="","",IF(AND($Z1767=0,COUNTIF('AR SALES'!$L$2:$L$2501,$L1767)=0),"YES",""))</f>
        <v/>
      </c>
      <c r="AZ1767" s="2">
        <f>IF($AV1767="","",IFERROR(VLOOKUP($AU1767,CODES!$A:$B,2,FALSE),"NO CODE"))</f>
        <v/>
      </c>
      <c r="BA1767" s="2">
        <f>IF(""&amp;$F1767&lt;&gt;"4","",IF($AY1767="YES","",IF(ROUND(SUMIFS($AE$2:$AE$4001,$L$2:$L$4001,$L1767,$F$2:$F$4001,"4")-SUMIFS('AR SALES'!$Y$2:$Y$2501,'AR SALES'!$L$2:$L$2501,$L1767,'AR SALES'!$AD$2:$AD$2501,"OFF"),2)=0,"","STALE")))</f>
        <v/>
      </c>
      <c r="BB1767" s="2">
        <f>IF(OR(""&amp;$F1767="2",""&amp;$F1767="4",""&amp;$F1767="G",""&amp;$F1767="H"),IF($AY1767="YES","",IF($AB1767&lt;&gt;0,"",IF(COUNTIFS('AR SALES'!$L$2:$L$2501,$L1767,'AR SALES'!$AD$2:$AD$2501,IF(""&amp;$F1767="4","OFF","ON"),'AR SALES'!$AF$2:$AF$2501,"Y")&gt;0,"","NO EXEMPTION"))),"")</f>
        <v/>
      </c>
    </row>
    <row r="1768">
      <c r="AT1768" s="2">
        <f>IF($L1768="","",IFERROR(INDEX('AR SALES'!$H$2:$H$2501,MATCH(""&amp;$L1768,'AR SALES'!$AE$2:$AE$2501,0)),""))</f>
        <v/>
      </c>
      <c r="AU1768" s="2">
        <f>IF($L1768="","",IF($A1768&lt;&gt;"GA","",IF($E1768="FULTON",IF(ISNUMBER(SEARCH("COLLEGE PARK",$AT1768)),"FULTON (COLLEGE PARK)",IF(ISNUMBER(SEARCH("HAPEVILLE",$AT1768)),"FULTON (HAPEVILLE)",IF(ISNUMBER(SEARCH("EAST POINT",$AT1768)),"FULTON (EAST POINT)",IF(ISNUMBER(SEARCH("ATLANTA",$AT1768)),"FULTON (ATL LIMITS)","FULTON")))),IF($E1768="DEKALB",IF(ISNUMBER(SEARCH("ATLANTA",$AT1768)),"DEKALB (ATL LIMITS)","DEKALB"),IF(AND($E1768="CLAYTON",ISNUMBER(SEARCH("COLLEGE PARK",$AT1768))),"CLAYTON (COLLEGE PARK)",$E1768)))))</f>
        <v/>
      </c>
      <c r="AV1768" s="2">
        <f>IF($L1768="","",IF(""&amp;$F1768="2","DIESEL",IF(OR(""&amp;$F1768="G",""&amp;$F1768="H"),"GAS","")))</f>
        <v/>
      </c>
      <c r="AW1768" s="2">
        <f>IF($AV1768="","",$R1768)</f>
        <v/>
      </c>
      <c r="AX1768" s="2">
        <f>IF($AV1768="","",IF($AB1768=0,$R1768,0))</f>
        <v/>
      </c>
      <c r="AY1768" s="2">
        <f>IF($AV1768="","",IF(AND($Z1768=0,COUNTIF('AR SALES'!$L$2:$L$2501,$L1768)=0),"YES",""))</f>
        <v/>
      </c>
      <c r="AZ1768" s="2">
        <f>IF($AV1768="","",IFERROR(VLOOKUP($AU1768,CODES!$A:$B,2,FALSE),"NO CODE"))</f>
        <v/>
      </c>
      <c r="BA1768" s="2">
        <f>IF(""&amp;$F1768&lt;&gt;"4","",IF($AY1768="YES","",IF(ROUND(SUMIFS($AE$2:$AE$4001,$L$2:$L$4001,$L1768,$F$2:$F$4001,"4")-SUMIFS('AR SALES'!$Y$2:$Y$2501,'AR SALES'!$L$2:$L$2501,$L1768,'AR SALES'!$AD$2:$AD$2501,"OFF"),2)=0,"","STALE")))</f>
        <v/>
      </c>
      <c r="BB1768" s="2">
        <f>IF(OR(""&amp;$F1768="2",""&amp;$F1768="4",""&amp;$F1768="G",""&amp;$F1768="H"),IF($AY1768="YES","",IF($AB1768&lt;&gt;0,"",IF(COUNTIFS('AR SALES'!$L$2:$L$2501,$L1768,'AR SALES'!$AD$2:$AD$2501,IF(""&amp;$F1768="4","OFF","ON"),'AR SALES'!$AF$2:$AF$2501,"Y")&gt;0,"","NO EXEMPTION"))),"")</f>
        <v/>
      </c>
    </row>
    <row r="1769">
      <c r="AT1769" s="2">
        <f>IF($L1769="","",IFERROR(INDEX('AR SALES'!$H$2:$H$2501,MATCH(""&amp;$L1769,'AR SALES'!$AE$2:$AE$2501,0)),""))</f>
        <v/>
      </c>
      <c r="AU1769" s="2">
        <f>IF($L1769="","",IF($A1769&lt;&gt;"GA","",IF($E1769="FULTON",IF(ISNUMBER(SEARCH("COLLEGE PARK",$AT1769)),"FULTON (COLLEGE PARK)",IF(ISNUMBER(SEARCH("HAPEVILLE",$AT1769)),"FULTON (HAPEVILLE)",IF(ISNUMBER(SEARCH("EAST POINT",$AT1769)),"FULTON (EAST POINT)",IF(ISNUMBER(SEARCH("ATLANTA",$AT1769)),"FULTON (ATL LIMITS)","FULTON")))),IF($E1769="DEKALB",IF(ISNUMBER(SEARCH("ATLANTA",$AT1769)),"DEKALB (ATL LIMITS)","DEKALB"),IF(AND($E1769="CLAYTON",ISNUMBER(SEARCH("COLLEGE PARK",$AT1769))),"CLAYTON (COLLEGE PARK)",$E1769)))))</f>
        <v/>
      </c>
      <c r="AV1769" s="2">
        <f>IF($L1769="","",IF(""&amp;$F1769="2","DIESEL",IF(OR(""&amp;$F1769="G",""&amp;$F1769="H"),"GAS","")))</f>
        <v/>
      </c>
      <c r="AW1769" s="2">
        <f>IF($AV1769="","",$R1769)</f>
        <v/>
      </c>
      <c r="AX1769" s="2">
        <f>IF($AV1769="","",IF($AB1769=0,$R1769,0))</f>
        <v/>
      </c>
      <c r="AY1769" s="2">
        <f>IF($AV1769="","",IF(AND($Z1769=0,COUNTIF('AR SALES'!$L$2:$L$2501,$L1769)=0),"YES",""))</f>
        <v/>
      </c>
      <c r="AZ1769" s="2">
        <f>IF($AV1769="","",IFERROR(VLOOKUP($AU1769,CODES!$A:$B,2,FALSE),"NO CODE"))</f>
        <v/>
      </c>
      <c r="BA1769" s="2">
        <f>IF(""&amp;$F1769&lt;&gt;"4","",IF($AY1769="YES","",IF(ROUND(SUMIFS($AE$2:$AE$4001,$L$2:$L$4001,$L1769,$F$2:$F$4001,"4")-SUMIFS('AR SALES'!$Y$2:$Y$2501,'AR SALES'!$L$2:$L$2501,$L1769,'AR SALES'!$AD$2:$AD$2501,"OFF"),2)=0,"","STALE")))</f>
        <v/>
      </c>
      <c r="BB1769" s="2">
        <f>IF(OR(""&amp;$F1769="2",""&amp;$F1769="4",""&amp;$F1769="G",""&amp;$F1769="H"),IF($AY1769="YES","",IF($AB1769&lt;&gt;0,"",IF(COUNTIFS('AR SALES'!$L$2:$L$2501,$L1769,'AR SALES'!$AD$2:$AD$2501,IF(""&amp;$F1769="4","OFF","ON"),'AR SALES'!$AF$2:$AF$2501,"Y")&gt;0,"","NO EXEMPTION"))),"")</f>
        <v/>
      </c>
    </row>
    <row r="1770">
      <c r="AT1770" s="2">
        <f>IF($L1770="","",IFERROR(INDEX('AR SALES'!$H$2:$H$2501,MATCH(""&amp;$L1770,'AR SALES'!$AE$2:$AE$2501,0)),""))</f>
        <v/>
      </c>
      <c r="AU1770" s="2">
        <f>IF($L1770="","",IF($A1770&lt;&gt;"GA","",IF($E1770="FULTON",IF(ISNUMBER(SEARCH("COLLEGE PARK",$AT1770)),"FULTON (COLLEGE PARK)",IF(ISNUMBER(SEARCH("HAPEVILLE",$AT1770)),"FULTON (HAPEVILLE)",IF(ISNUMBER(SEARCH("EAST POINT",$AT1770)),"FULTON (EAST POINT)",IF(ISNUMBER(SEARCH("ATLANTA",$AT1770)),"FULTON (ATL LIMITS)","FULTON")))),IF($E1770="DEKALB",IF(ISNUMBER(SEARCH("ATLANTA",$AT1770)),"DEKALB (ATL LIMITS)","DEKALB"),IF(AND($E1770="CLAYTON",ISNUMBER(SEARCH("COLLEGE PARK",$AT1770))),"CLAYTON (COLLEGE PARK)",$E1770)))))</f>
        <v/>
      </c>
      <c r="AV1770" s="2">
        <f>IF($L1770="","",IF(""&amp;$F1770="2","DIESEL",IF(OR(""&amp;$F1770="G",""&amp;$F1770="H"),"GAS","")))</f>
        <v/>
      </c>
      <c r="AW1770" s="2">
        <f>IF($AV1770="","",$R1770)</f>
        <v/>
      </c>
      <c r="AX1770" s="2">
        <f>IF($AV1770="","",IF($AB1770=0,$R1770,0))</f>
        <v/>
      </c>
      <c r="AY1770" s="2">
        <f>IF($AV1770="","",IF(AND($Z1770=0,COUNTIF('AR SALES'!$L$2:$L$2501,$L1770)=0),"YES",""))</f>
        <v/>
      </c>
      <c r="AZ1770" s="2">
        <f>IF($AV1770="","",IFERROR(VLOOKUP($AU1770,CODES!$A:$B,2,FALSE),"NO CODE"))</f>
        <v/>
      </c>
      <c r="BA1770" s="2">
        <f>IF(""&amp;$F1770&lt;&gt;"4","",IF($AY1770="YES","",IF(ROUND(SUMIFS($AE$2:$AE$4001,$L$2:$L$4001,$L1770,$F$2:$F$4001,"4")-SUMIFS('AR SALES'!$Y$2:$Y$2501,'AR SALES'!$L$2:$L$2501,$L1770,'AR SALES'!$AD$2:$AD$2501,"OFF"),2)=0,"","STALE")))</f>
        <v/>
      </c>
      <c r="BB1770" s="2">
        <f>IF(OR(""&amp;$F1770="2",""&amp;$F1770="4",""&amp;$F1770="G",""&amp;$F1770="H"),IF($AY1770="YES","",IF($AB1770&lt;&gt;0,"",IF(COUNTIFS('AR SALES'!$L$2:$L$2501,$L1770,'AR SALES'!$AD$2:$AD$2501,IF(""&amp;$F1770="4","OFF","ON"),'AR SALES'!$AF$2:$AF$2501,"Y")&gt;0,"","NO EXEMPTION"))),"")</f>
        <v/>
      </c>
    </row>
    <row r="1771">
      <c r="AT1771" s="2">
        <f>IF($L1771="","",IFERROR(INDEX('AR SALES'!$H$2:$H$2501,MATCH(""&amp;$L1771,'AR SALES'!$AE$2:$AE$2501,0)),""))</f>
        <v/>
      </c>
      <c r="AU1771" s="2">
        <f>IF($L1771="","",IF($A1771&lt;&gt;"GA","",IF($E1771="FULTON",IF(ISNUMBER(SEARCH("COLLEGE PARK",$AT1771)),"FULTON (COLLEGE PARK)",IF(ISNUMBER(SEARCH("HAPEVILLE",$AT1771)),"FULTON (HAPEVILLE)",IF(ISNUMBER(SEARCH("EAST POINT",$AT1771)),"FULTON (EAST POINT)",IF(ISNUMBER(SEARCH("ATLANTA",$AT1771)),"FULTON (ATL LIMITS)","FULTON")))),IF($E1771="DEKALB",IF(ISNUMBER(SEARCH("ATLANTA",$AT1771)),"DEKALB (ATL LIMITS)","DEKALB"),IF(AND($E1771="CLAYTON",ISNUMBER(SEARCH("COLLEGE PARK",$AT1771))),"CLAYTON (COLLEGE PARK)",$E1771)))))</f>
        <v/>
      </c>
      <c r="AV1771" s="2">
        <f>IF($L1771="","",IF(""&amp;$F1771="2","DIESEL",IF(OR(""&amp;$F1771="G",""&amp;$F1771="H"),"GAS","")))</f>
        <v/>
      </c>
      <c r="AW1771" s="2">
        <f>IF($AV1771="","",$R1771)</f>
        <v/>
      </c>
      <c r="AX1771" s="2">
        <f>IF($AV1771="","",IF($AB1771=0,$R1771,0))</f>
        <v/>
      </c>
      <c r="AY1771" s="2">
        <f>IF($AV1771="","",IF(AND($Z1771=0,COUNTIF('AR SALES'!$L$2:$L$2501,$L1771)=0),"YES",""))</f>
        <v/>
      </c>
      <c r="AZ1771" s="2">
        <f>IF($AV1771="","",IFERROR(VLOOKUP($AU1771,CODES!$A:$B,2,FALSE),"NO CODE"))</f>
        <v/>
      </c>
      <c r="BA1771" s="2">
        <f>IF(""&amp;$F1771&lt;&gt;"4","",IF($AY1771="YES","",IF(ROUND(SUMIFS($AE$2:$AE$4001,$L$2:$L$4001,$L1771,$F$2:$F$4001,"4")-SUMIFS('AR SALES'!$Y$2:$Y$2501,'AR SALES'!$L$2:$L$2501,$L1771,'AR SALES'!$AD$2:$AD$2501,"OFF"),2)=0,"","STALE")))</f>
        <v/>
      </c>
      <c r="BB1771" s="2">
        <f>IF(OR(""&amp;$F1771="2",""&amp;$F1771="4",""&amp;$F1771="G",""&amp;$F1771="H"),IF($AY1771="YES","",IF($AB1771&lt;&gt;0,"",IF(COUNTIFS('AR SALES'!$L$2:$L$2501,$L1771,'AR SALES'!$AD$2:$AD$2501,IF(""&amp;$F1771="4","OFF","ON"),'AR SALES'!$AF$2:$AF$2501,"Y")&gt;0,"","NO EXEMPTION"))),"")</f>
        <v/>
      </c>
    </row>
    <row r="1772">
      <c r="AT1772" s="2">
        <f>IF($L1772="","",IFERROR(INDEX('AR SALES'!$H$2:$H$2501,MATCH(""&amp;$L1772,'AR SALES'!$AE$2:$AE$2501,0)),""))</f>
        <v/>
      </c>
      <c r="AU1772" s="2">
        <f>IF($L1772="","",IF($A1772&lt;&gt;"GA","",IF($E1772="FULTON",IF(ISNUMBER(SEARCH("COLLEGE PARK",$AT1772)),"FULTON (COLLEGE PARK)",IF(ISNUMBER(SEARCH("HAPEVILLE",$AT1772)),"FULTON (HAPEVILLE)",IF(ISNUMBER(SEARCH("EAST POINT",$AT1772)),"FULTON (EAST POINT)",IF(ISNUMBER(SEARCH("ATLANTA",$AT1772)),"FULTON (ATL LIMITS)","FULTON")))),IF($E1772="DEKALB",IF(ISNUMBER(SEARCH("ATLANTA",$AT1772)),"DEKALB (ATL LIMITS)","DEKALB"),IF(AND($E1772="CLAYTON",ISNUMBER(SEARCH("COLLEGE PARK",$AT1772))),"CLAYTON (COLLEGE PARK)",$E1772)))))</f>
        <v/>
      </c>
      <c r="AV1772" s="2">
        <f>IF($L1772="","",IF(""&amp;$F1772="2","DIESEL",IF(OR(""&amp;$F1772="G",""&amp;$F1772="H"),"GAS","")))</f>
        <v/>
      </c>
      <c r="AW1772" s="2">
        <f>IF($AV1772="","",$R1772)</f>
        <v/>
      </c>
      <c r="AX1772" s="2">
        <f>IF($AV1772="","",IF($AB1772=0,$R1772,0))</f>
        <v/>
      </c>
      <c r="AY1772" s="2">
        <f>IF($AV1772="","",IF(AND($Z1772=0,COUNTIF('AR SALES'!$L$2:$L$2501,$L1772)=0),"YES",""))</f>
        <v/>
      </c>
      <c r="AZ1772" s="2">
        <f>IF($AV1772="","",IFERROR(VLOOKUP($AU1772,CODES!$A:$B,2,FALSE),"NO CODE"))</f>
        <v/>
      </c>
      <c r="BA1772" s="2">
        <f>IF(""&amp;$F1772&lt;&gt;"4","",IF($AY1772="YES","",IF(ROUND(SUMIFS($AE$2:$AE$4001,$L$2:$L$4001,$L1772,$F$2:$F$4001,"4")-SUMIFS('AR SALES'!$Y$2:$Y$2501,'AR SALES'!$L$2:$L$2501,$L1772,'AR SALES'!$AD$2:$AD$2501,"OFF"),2)=0,"","STALE")))</f>
        <v/>
      </c>
      <c r="BB1772" s="2">
        <f>IF(OR(""&amp;$F1772="2",""&amp;$F1772="4",""&amp;$F1772="G",""&amp;$F1772="H"),IF($AY1772="YES","",IF($AB1772&lt;&gt;0,"",IF(COUNTIFS('AR SALES'!$L$2:$L$2501,$L1772,'AR SALES'!$AD$2:$AD$2501,IF(""&amp;$F1772="4","OFF","ON"),'AR SALES'!$AF$2:$AF$2501,"Y")&gt;0,"","NO EXEMPTION"))),"")</f>
        <v/>
      </c>
    </row>
    <row r="1773">
      <c r="AT1773" s="2">
        <f>IF($L1773="","",IFERROR(INDEX('AR SALES'!$H$2:$H$2501,MATCH(""&amp;$L1773,'AR SALES'!$AE$2:$AE$2501,0)),""))</f>
        <v/>
      </c>
      <c r="AU1773" s="2">
        <f>IF($L1773="","",IF($A1773&lt;&gt;"GA","",IF($E1773="FULTON",IF(ISNUMBER(SEARCH("COLLEGE PARK",$AT1773)),"FULTON (COLLEGE PARK)",IF(ISNUMBER(SEARCH("HAPEVILLE",$AT1773)),"FULTON (HAPEVILLE)",IF(ISNUMBER(SEARCH("EAST POINT",$AT1773)),"FULTON (EAST POINT)",IF(ISNUMBER(SEARCH("ATLANTA",$AT1773)),"FULTON (ATL LIMITS)","FULTON")))),IF($E1773="DEKALB",IF(ISNUMBER(SEARCH("ATLANTA",$AT1773)),"DEKALB (ATL LIMITS)","DEKALB"),IF(AND($E1773="CLAYTON",ISNUMBER(SEARCH("COLLEGE PARK",$AT1773))),"CLAYTON (COLLEGE PARK)",$E1773)))))</f>
        <v/>
      </c>
      <c r="AV1773" s="2">
        <f>IF($L1773="","",IF(""&amp;$F1773="2","DIESEL",IF(OR(""&amp;$F1773="G",""&amp;$F1773="H"),"GAS","")))</f>
        <v/>
      </c>
      <c r="AW1773" s="2">
        <f>IF($AV1773="","",$R1773)</f>
        <v/>
      </c>
      <c r="AX1773" s="2">
        <f>IF($AV1773="","",IF($AB1773=0,$R1773,0))</f>
        <v/>
      </c>
      <c r="AY1773" s="2">
        <f>IF($AV1773="","",IF(AND($Z1773=0,COUNTIF('AR SALES'!$L$2:$L$2501,$L1773)=0),"YES",""))</f>
        <v/>
      </c>
      <c r="AZ1773" s="2">
        <f>IF($AV1773="","",IFERROR(VLOOKUP($AU1773,CODES!$A:$B,2,FALSE),"NO CODE"))</f>
        <v/>
      </c>
      <c r="BA1773" s="2">
        <f>IF(""&amp;$F1773&lt;&gt;"4","",IF($AY1773="YES","",IF(ROUND(SUMIFS($AE$2:$AE$4001,$L$2:$L$4001,$L1773,$F$2:$F$4001,"4")-SUMIFS('AR SALES'!$Y$2:$Y$2501,'AR SALES'!$L$2:$L$2501,$L1773,'AR SALES'!$AD$2:$AD$2501,"OFF"),2)=0,"","STALE")))</f>
        <v/>
      </c>
      <c r="BB1773" s="2">
        <f>IF(OR(""&amp;$F1773="2",""&amp;$F1773="4",""&amp;$F1773="G",""&amp;$F1773="H"),IF($AY1773="YES","",IF($AB1773&lt;&gt;0,"",IF(COUNTIFS('AR SALES'!$L$2:$L$2501,$L1773,'AR SALES'!$AD$2:$AD$2501,IF(""&amp;$F1773="4","OFF","ON"),'AR SALES'!$AF$2:$AF$2501,"Y")&gt;0,"","NO EXEMPTION"))),"")</f>
        <v/>
      </c>
    </row>
    <row r="1774">
      <c r="AT1774" s="2">
        <f>IF($L1774="","",IFERROR(INDEX('AR SALES'!$H$2:$H$2501,MATCH(""&amp;$L1774,'AR SALES'!$AE$2:$AE$2501,0)),""))</f>
        <v/>
      </c>
      <c r="AU1774" s="2">
        <f>IF($L1774="","",IF($A1774&lt;&gt;"GA","",IF($E1774="FULTON",IF(ISNUMBER(SEARCH("COLLEGE PARK",$AT1774)),"FULTON (COLLEGE PARK)",IF(ISNUMBER(SEARCH("HAPEVILLE",$AT1774)),"FULTON (HAPEVILLE)",IF(ISNUMBER(SEARCH("EAST POINT",$AT1774)),"FULTON (EAST POINT)",IF(ISNUMBER(SEARCH("ATLANTA",$AT1774)),"FULTON (ATL LIMITS)","FULTON")))),IF($E1774="DEKALB",IF(ISNUMBER(SEARCH("ATLANTA",$AT1774)),"DEKALB (ATL LIMITS)","DEKALB"),IF(AND($E1774="CLAYTON",ISNUMBER(SEARCH("COLLEGE PARK",$AT1774))),"CLAYTON (COLLEGE PARK)",$E1774)))))</f>
        <v/>
      </c>
      <c r="AV1774" s="2">
        <f>IF($L1774="","",IF(""&amp;$F1774="2","DIESEL",IF(OR(""&amp;$F1774="G",""&amp;$F1774="H"),"GAS","")))</f>
        <v/>
      </c>
      <c r="AW1774" s="2">
        <f>IF($AV1774="","",$R1774)</f>
        <v/>
      </c>
      <c r="AX1774" s="2">
        <f>IF($AV1774="","",IF($AB1774=0,$R1774,0))</f>
        <v/>
      </c>
      <c r="AY1774" s="2">
        <f>IF($AV1774="","",IF(AND($Z1774=0,COUNTIF('AR SALES'!$L$2:$L$2501,$L1774)=0),"YES",""))</f>
        <v/>
      </c>
      <c r="AZ1774" s="2">
        <f>IF($AV1774="","",IFERROR(VLOOKUP($AU1774,CODES!$A:$B,2,FALSE),"NO CODE"))</f>
        <v/>
      </c>
      <c r="BA1774" s="2">
        <f>IF(""&amp;$F1774&lt;&gt;"4","",IF($AY1774="YES","",IF(ROUND(SUMIFS($AE$2:$AE$4001,$L$2:$L$4001,$L1774,$F$2:$F$4001,"4")-SUMIFS('AR SALES'!$Y$2:$Y$2501,'AR SALES'!$L$2:$L$2501,$L1774,'AR SALES'!$AD$2:$AD$2501,"OFF"),2)=0,"","STALE")))</f>
        <v/>
      </c>
      <c r="BB1774" s="2">
        <f>IF(OR(""&amp;$F1774="2",""&amp;$F1774="4",""&amp;$F1774="G",""&amp;$F1774="H"),IF($AY1774="YES","",IF($AB1774&lt;&gt;0,"",IF(COUNTIFS('AR SALES'!$L$2:$L$2501,$L1774,'AR SALES'!$AD$2:$AD$2501,IF(""&amp;$F1774="4","OFF","ON"),'AR SALES'!$AF$2:$AF$2501,"Y")&gt;0,"","NO EXEMPTION"))),"")</f>
        <v/>
      </c>
    </row>
    <row r="1775">
      <c r="AT1775" s="2">
        <f>IF($L1775="","",IFERROR(INDEX('AR SALES'!$H$2:$H$2501,MATCH(""&amp;$L1775,'AR SALES'!$AE$2:$AE$2501,0)),""))</f>
        <v/>
      </c>
      <c r="AU1775" s="2">
        <f>IF($L1775="","",IF($A1775&lt;&gt;"GA","",IF($E1775="FULTON",IF(ISNUMBER(SEARCH("COLLEGE PARK",$AT1775)),"FULTON (COLLEGE PARK)",IF(ISNUMBER(SEARCH("HAPEVILLE",$AT1775)),"FULTON (HAPEVILLE)",IF(ISNUMBER(SEARCH("EAST POINT",$AT1775)),"FULTON (EAST POINT)",IF(ISNUMBER(SEARCH("ATLANTA",$AT1775)),"FULTON (ATL LIMITS)","FULTON")))),IF($E1775="DEKALB",IF(ISNUMBER(SEARCH("ATLANTA",$AT1775)),"DEKALB (ATL LIMITS)","DEKALB"),IF(AND($E1775="CLAYTON",ISNUMBER(SEARCH("COLLEGE PARK",$AT1775))),"CLAYTON (COLLEGE PARK)",$E1775)))))</f>
        <v/>
      </c>
      <c r="AV1775" s="2">
        <f>IF($L1775="","",IF(""&amp;$F1775="2","DIESEL",IF(OR(""&amp;$F1775="G",""&amp;$F1775="H"),"GAS","")))</f>
        <v/>
      </c>
      <c r="AW1775" s="2">
        <f>IF($AV1775="","",$R1775)</f>
        <v/>
      </c>
      <c r="AX1775" s="2">
        <f>IF($AV1775="","",IF($AB1775=0,$R1775,0))</f>
        <v/>
      </c>
      <c r="AY1775" s="2">
        <f>IF($AV1775="","",IF(AND($Z1775=0,COUNTIF('AR SALES'!$L$2:$L$2501,$L1775)=0),"YES",""))</f>
        <v/>
      </c>
      <c r="AZ1775" s="2">
        <f>IF($AV1775="","",IFERROR(VLOOKUP($AU1775,CODES!$A:$B,2,FALSE),"NO CODE"))</f>
        <v/>
      </c>
      <c r="BA1775" s="2">
        <f>IF(""&amp;$F1775&lt;&gt;"4","",IF($AY1775="YES","",IF(ROUND(SUMIFS($AE$2:$AE$4001,$L$2:$L$4001,$L1775,$F$2:$F$4001,"4")-SUMIFS('AR SALES'!$Y$2:$Y$2501,'AR SALES'!$L$2:$L$2501,$L1775,'AR SALES'!$AD$2:$AD$2501,"OFF"),2)=0,"","STALE")))</f>
        <v/>
      </c>
      <c r="BB1775" s="2">
        <f>IF(OR(""&amp;$F1775="2",""&amp;$F1775="4",""&amp;$F1775="G",""&amp;$F1775="H"),IF($AY1775="YES","",IF($AB1775&lt;&gt;0,"",IF(COUNTIFS('AR SALES'!$L$2:$L$2501,$L1775,'AR SALES'!$AD$2:$AD$2501,IF(""&amp;$F1775="4","OFF","ON"),'AR SALES'!$AF$2:$AF$2501,"Y")&gt;0,"","NO EXEMPTION"))),"")</f>
        <v/>
      </c>
    </row>
    <row r="1776">
      <c r="AT1776" s="2">
        <f>IF($L1776="","",IFERROR(INDEX('AR SALES'!$H$2:$H$2501,MATCH(""&amp;$L1776,'AR SALES'!$AE$2:$AE$2501,0)),""))</f>
        <v/>
      </c>
      <c r="AU1776" s="2">
        <f>IF($L1776="","",IF($A1776&lt;&gt;"GA","",IF($E1776="FULTON",IF(ISNUMBER(SEARCH("COLLEGE PARK",$AT1776)),"FULTON (COLLEGE PARK)",IF(ISNUMBER(SEARCH("HAPEVILLE",$AT1776)),"FULTON (HAPEVILLE)",IF(ISNUMBER(SEARCH("EAST POINT",$AT1776)),"FULTON (EAST POINT)",IF(ISNUMBER(SEARCH("ATLANTA",$AT1776)),"FULTON (ATL LIMITS)","FULTON")))),IF($E1776="DEKALB",IF(ISNUMBER(SEARCH("ATLANTA",$AT1776)),"DEKALB (ATL LIMITS)","DEKALB"),IF(AND($E1776="CLAYTON",ISNUMBER(SEARCH("COLLEGE PARK",$AT1776))),"CLAYTON (COLLEGE PARK)",$E1776)))))</f>
        <v/>
      </c>
      <c r="AV1776" s="2">
        <f>IF($L1776="","",IF(""&amp;$F1776="2","DIESEL",IF(OR(""&amp;$F1776="G",""&amp;$F1776="H"),"GAS","")))</f>
        <v/>
      </c>
      <c r="AW1776" s="2">
        <f>IF($AV1776="","",$R1776)</f>
        <v/>
      </c>
      <c r="AX1776" s="2">
        <f>IF($AV1776="","",IF($AB1776=0,$R1776,0))</f>
        <v/>
      </c>
      <c r="AY1776" s="2">
        <f>IF($AV1776="","",IF(AND($Z1776=0,COUNTIF('AR SALES'!$L$2:$L$2501,$L1776)=0),"YES",""))</f>
        <v/>
      </c>
      <c r="AZ1776" s="2">
        <f>IF($AV1776="","",IFERROR(VLOOKUP($AU1776,CODES!$A:$B,2,FALSE),"NO CODE"))</f>
        <v/>
      </c>
      <c r="BA1776" s="2">
        <f>IF(""&amp;$F1776&lt;&gt;"4","",IF($AY1776="YES","",IF(ROUND(SUMIFS($AE$2:$AE$4001,$L$2:$L$4001,$L1776,$F$2:$F$4001,"4")-SUMIFS('AR SALES'!$Y$2:$Y$2501,'AR SALES'!$L$2:$L$2501,$L1776,'AR SALES'!$AD$2:$AD$2501,"OFF"),2)=0,"","STALE")))</f>
        <v/>
      </c>
      <c r="BB1776" s="2">
        <f>IF(OR(""&amp;$F1776="2",""&amp;$F1776="4",""&amp;$F1776="G",""&amp;$F1776="H"),IF($AY1776="YES","",IF($AB1776&lt;&gt;0,"",IF(COUNTIFS('AR SALES'!$L$2:$L$2501,$L1776,'AR SALES'!$AD$2:$AD$2501,IF(""&amp;$F1776="4","OFF","ON"),'AR SALES'!$AF$2:$AF$2501,"Y")&gt;0,"","NO EXEMPTION"))),"")</f>
        <v/>
      </c>
    </row>
    <row r="1777">
      <c r="AT1777" s="2">
        <f>IF($L1777="","",IFERROR(INDEX('AR SALES'!$H$2:$H$2501,MATCH(""&amp;$L1777,'AR SALES'!$AE$2:$AE$2501,0)),""))</f>
        <v/>
      </c>
      <c r="AU1777" s="2">
        <f>IF($L1777="","",IF($A1777&lt;&gt;"GA","",IF($E1777="FULTON",IF(ISNUMBER(SEARCH("COLLEGE PARK",$AT1777)),"FULTON (COLLEGE PARK)",IF(ISNUMBER(SEARCH("HAPEVILLE",$AT1777)),"FULTON (HAPEVILLE)",IF(ISNUMBER(SEARCH("EAST POINT",$AT1777)),"FULTON (EAST POINT)",IF(ISNUMBER(SEARCH("ATLANTA",$AT1777)),"FULTON (ATL LIMITS)","FULTON")))),IF($E1777="DEKALB",IF(ISNUMBER(SEARCH("ATLANTA",$AT1777)),"DEKALB (ATL LIMITS)","DEKALB"),IF(AND($E1777="CLAYTON",ISNUMBER(SEARCH("COLLEGE PARK",$AT1777))),"CLAYTON (COLLEGE PARK)",$E1777)))))</f>
        <v/>
      </c>
      <c r="AV1777" s="2">
        <f>IF($L1777="","",IF(""&amp;$F1777="2","DIESEL",IF(OR(""&amp;$F1777="G",""&amp;$F1777="H"),"GAS","")))</f>
        <v/>
      </c>
      <c r="AW1777" s="2">
        <f>IF($AV1777="","",$R1777)</f>
        <v/>
      </c>
      <c r="AX1777" s="2">
        <f>IF($AV1777="","",IF($AB1777=0,$R1777,0))</f>
        <v/>
      </c>
      <c r="AY1777" s="2">
        <f>IF($AV1777="","",IF(AND($Z1777=0,COUNTIF('AR SALES'!$L$2:$L$2501,$L1777)=0),"YES",""))</f>
        <v/>
      </c>
      <c r="AZ1777" s="2">
        <f>IF($AV1777="","",IFERROR(VLOOKUP($AU1777,CODES!$A:$B,2,FALSE),"NO CODE"))</f>
        <v/>
      </c>
      <c r="BA1777" s="2">
        <f>IF(""&amp;$F1777&lt;&gt;"4","",IF($AY1777="YES","",IF(ROUND(SUMIFS($AE$2:$AE$4001,$L$2:$L$4001,$L1777,$F$2:$F$4001,"4")-SUMIFS('AR SALES'!$Y$2:$Y$2501,'AR SALES'!$L$2:$L$2501,$L1777,'AR SALES'!$AD$2:$AD$2501,"OFF"),2)=0,"","STALE")))</f>
        <v/>
      </c>
      <c r="BB1777" s="2">
        <f>IF(OR(""&amp;$F1777="2",""&amp;$F1777="4",""&amp;$F1777="G",""&amp;$F1777="H"),IF($AY1777="YES","",IF($AB1777&lt;&gt;0,"",IF(COUNTIFS('AR SALES'!$L$2:$L$2501,$L1777,'AR SALES'!$AD$2:$AD$2501,IF(""&amp;$F1777="4","OFF","ON"),'AR SALES'!$AF$2:$AF$2501,"Y")&gt;0,"","NO EXEMPTION"))),"")</f>
        <v/>
      </c>
    </row>
    <row r="1778">
      <c r="AT1778" s="2">
        <f>IF($L1778="","",IFERROR(INDEX('AR SALES'!$H$2:$H$2501,MATCH(""&amp;$L1778,'AR SALES'!$AE$2:$AE$2501,0)),""))</f>
        <v/>
      </c>
      <c r="AU1778" s="2">
        <f>IF($L1778="","",IF($A1778&lt;&gt;"GA","",IF($E1778="FULTON",IF(ISNUMBER(SEARCH("COLLEGE PARK",$AT1778)),"FULTON (COLLEGE PARK)",IF(ISNUMBER(SEARCH("HAPEVILLE",$AT1778)),"FULTON (HAPEVILLE)",IF(ISNUMBER(SEARCH("EAST POINT",$AT1778)),"FULTON (EAST POINT)",IF(ISNUMBER(SEARCH("ATLANTA",$AT1778)),"FULTON (ATL LIMITS)","FULTON")))),IF($E1778="DEKALB",IF(ISNUMBER(SEARCH("ATLANTA",$AT1778)),"DEKALB (ATL LIMITS)","DEKALB"),IF(AND($E1778="CLAYTON",ISNUMBER(SEARCH("COLLEGE PARK",$AT1778))),"CLAYTON (COLLEGE PARK)",$E1778)))))</f>
        <v/>
      </c>
      <c r="AV1778" s="2">
        <f>IF($L1778="","",IF(""&amp;$F1778="2","DIESEL",IF(OR(""&amp;$F1778="G",""&amp;$F1778="H"),"GAS","")))</f>
        <v/>
      </c>
      <c r="AW1778" s="2">
        <f>IF($AV1778="","",$R1778)</f>
        <v/>
      </c>
      <c r="AX1778" s="2">
        <f>IF($AV1778="","",IF($AB1778=0,$R1778,0))</f>
        <v/>
      </c>
      <c r="AY1778" s="2">
        <f>IF($AV1778="","",IF(AND($Z1778=0,COUNTIF('AR SALES'!$L$2:$L$2501,$L1778)=0),"YES",""))</f>
        <v/>
      </c>
      <c r="AZ1778" s="2">
        <f>IF($AV1778="","",IFERROR(VLOOKUP($AU1778,CODES!$A:$B,2,FALSE),"NO CODE"))</f>
        <v/>
      </c>
      <c r="BA1778" s="2">
        <f>IF(""&amp;$F1778&lt;&gt;"4","",IF($AY1778="YES","",IF(ROUND(SUMIFS($AE$2:$AE$4001,$L$2:$L$4001,$L1778,$F$2:$F$4001,"4")-SUMIFS('AR SALES'!$Y$2:$Y$2501,'AR SALES'!$L$2:$L$2501,$L1778,'AR SALES'!$AD$2:$AD$2501,"OFF"),2)=0,"","STALE")))</f>
        <v/>
      </c>
      <c r="BB1778" s="2">
        <f>IF(OR(""&amp;$F1778="2",""&amp;$F1778="4",""&amp;$F1778="G",""&amp;$F1778="H"),IF($AY1778="YES","",IF($AB1778&lt;&gt;0,"",IF(COUNTIFS('AR SALES'!$L$2:$L$2501,$L1778,'AR SALES'!$AD$2:$AD$2501,IF(""&amp;$F1778="4","OFF","ON"),'AR SALES'!$AF$2:$AF$2501,"Y")&gt;0,"","NO EXEMPTION"))),"")</f>
        <v/>
      </c>
    </row>
    <row r="1779">
      <c r="AT1779" s="2">
        <f>IF($L1779="","",IFERROR(INDEX('AR SALES'!$H$2:$H$2501,MATCH(""&amp;$L1779,'AR SALES'!$AE$2:$AE$2501,0)),""))</f>
        <v/>
      </c>
      <c r="AU1779" s="2">
        <f>IF($L1779="","",IF($A1779&lt;&gt;"GA","",IF($E1779="FULTON",IF(ISNUMBER(SEARCH("COLLEGE PARK",$AT1779)),"FULTON (COLLEGE PARK)",IF(ISNUMBER(SEARCH("HAPEVILLE",$AT1779)),"FULTON (HAPEVILLE)",IF(ISNUMBER(SEARCH("EAST POINT",$AT1779)),"FULTON (EAST POINT)",IF(ISNUMBER(SEARCH("ATLANTA",$AT1779)),"FULTON (ATL LIMITS)","FULTON")))),IF($E1779="DEKALB",IF(ISNUMBER(SEARCH("ATLANTA",$AT1779)),"DEKALB (ATL LIMITS)","DEKALB"),IF(AND($E1779="CLAYTON",ISNUMBER(SEARCH("COLLEGE PARK",$AT1779))),"CLAYTON (COLLEGE PARK)",$E1779)))))</f>
        <v/>
      </c>
      <c r="AV1779" s="2">
        <f>IF($L1779="","",IF(""&amp;$F1779="2","DIESEL",IF(OR(""&amp;$F1779="G",""&amp;$F1779="H"),"GAS","")))</f>
        <v/>
      </c>
      <c r="AW1779" s="2">
        <f>IF($AV1779="","",$R1779)</f>
        <v/>
      </c>
      <c r="AX1779" s="2">
        <f>IF($AV1779="","",IF($AB1779=0,$R1779,0))</f>
        <v/>
      </c>
      <c r="AY1779" s="2">
        <f>IF($AV1779="","",IF(AND($Z1779=0,COUNTIF('AR SALES'!$L$2:$L$2501,$L1779)=0),"YES",""))</f>
        <v/>
      </c>
      <c r="AZ1779" s="2">
        <f>IF($AV1779="","",IFERROR(VLOOKUP($AU1779,CODES!$A:$B,2,FALSE),"NO CODE"))</f>
        <v/>
      </c>
      <c r="BA1779" s="2">
        <f>IF(""&amp;$F1779&lt;&gt;"4","",IF($AY1779="YES","",IF(ROUND(SUMIFS($AE$2:$AE$4001,$L$2:$L$4001,$L1779,$F$2:$F$4001,"4")-SUMIFS('AR SALES'!$Y$2:$Y$2501,'AR SALES'!$L$2:$L$2501,$L1779,'AR SALES'!$AD$2:$AD$2501,"OFF"),2)=0,"","STALE")))</f>
        <v/>
      </c>
      <c r="BB1779" s="2">
        <f>IF(OR(""&amp;$F1779="2",""&amp;$F1779="4",""&amp;$F1779="G",""&amp;$F1779="H"),IF($AY1779="YES","",IF($AB1779&lt;&gt;0,"",IF(COUNTIFS('AR SALES'!$L$2:$L$2501,$L1779,'AR SALES'!$AD$2:$AD$2501,IF(""&amp;$F1779="4","OFF","ON"),'AR SALES'!$AF$2:$AF$2501,"Y")&gt;0,"","NO EXEMPTION"))),"")</f>
        <v/>
      </c>
    </row>
    <row r="1780">
      <c r="AT1780" s="2">
        <f>IF($L1780="","",IFERROR(INDEX('AR SALES'!$H$2:$H$2501,MATCH(""&amp;$L1780,'AR SALES'!$AE$2:$AE$2501,0)),""))</f>
        <v/>
      </c>
      <c r="AU1780" s="2">
        <f>IF($L1780="","",IF($A1780&lt;&gt;"GA","",IF($E1780="FULTON",IF(ISNUMBER(SEARCH("COLLEGE PARK",$AT1780)),"FULTON (COLLEGE PARK)",IF(ISNUMBER(SEARCH("HAPEVILLE",$AT1780)),"FULTON (HAPEVILLE)",IF(ISNUMBER(SEARCH("EAST POINT",$AT1780)),"FULTON (EAST POINT)",IF(ISNUMBER(SEARCH("ATLANTA",$AT1780)),"FULTON (ATL LIMITS)","FULTON")))),IF($E1780="DEKALB",IF(ISNUMBER(SEARCH("ATLANTA",$AT1780)),"DEKALB (ATL LIMITS)","DEKALB"),IF(AND($E1780="CLAYTON",ISNUMBER(SEARCH("COLLEGE PARK",$AT1780))),"CLAYTON (COLLEGE PARK)",$E1780)))))</f>
        <v/>
      </c>
      <c r="AV1780" s="2">
        <f>IF($L1780="","",IF(""&amp;$F1780="2","DIESEL",IF(OR(""&amp;$F1780="G",""&amp;$F1780="H"),"GAS","")))</f>
        <v/>
      </c>
      <c r="AW1780" s="2">
        <f>IF($AV1780="","",$R1780)</f>
        <v/>
      </c>
      <c r="AX1780" s="2">
        <f>IF($AV1780="","",IF($AB1780=0,$R1780,0))</f>
        <v/>
      </c>
      <c r="AY1780" s="2">
        <f>IF($AV1780="","",IF(AND($Z1780=0,COUNTIF('AR SALES'!$L$2:$L$2501,$L1780)=0),"YES",""))</f>
        <v/>
      </c>
      <c r="AZ1780" s="2">
        <f>IF($AV1780="","",IFERROR(VLOOKUP($AU1780,CODES!$A:$B,2,FALSE),"NO CODE"))</f>
        <v/>
      </c>
      <c r="BA1780" s="2">
        <f>IF(""&amp;$F1780&lt;&gt;"4","",IF($AY1780="YES","",IF(ROUND(SUMIFS($AE$2:$AE$4001,$L$2:$L$4001,$L1780,$F$2:$F$4001,"4")-SUMIFS('AR SALES'!$Y$2:$Y$2501,'AR SALES'!$L$2:$L$2501,$L1780,'AR SALES'!$AD$2:$AD$2501,"OFF"),2)=0,"","STALE")))</f>
        <v/>
      </c>
      <c r="BB1780" s="2">
        <f>IF(OR(""&amp;$F1780="2",""&amp;$F1780="4",""&amp;$F1780="G",""&amp;$F1780="H"),IF($AY1780="YES","",IF($AB1780&lt;&gt;0,"",IF(COUNTIFS('AR SALES'!$L$2:$L$2501,$L1780,'AR SALES'!$AD$2:$AD$2501,IF(""&amp;$F1780="4","OFF","ON"),'AR SALES'!$AF$2:$AF$2501,"Y")&gt;0,"","NO EXEMPTION"))),"")</f>
        <v/>
      </c>
    </row>
    <row r="1781">
      <c r="AT1781" s="2">
        <f>IF($L1781="","",IFERROR(INDEX('AR SALES'!$H$2:$H$2501,MATCH(""&amp;$L1781,'AR SALES'!$AE$2:$AE$2501,0)),""))</f>
        <v/>
      </c>
      <c r="AU1781" s="2">
        <f>IF($L1781="","",IF($A1781&lt;&gt;"GA","",IF($E1781="FULTON",IF(ISNUMBER(SEARCH("COLLEGE PARK",$AT1781)),"FULTON (COLLEGE PARK)",IF(ISNUMBER(SEARCH("HAPEVILLE",$AT1781)),"FULTON (HAPEVILLE)",IF(ISNUMBER(SEARCH("EAST POINT",$AT1781)),"FULTON (EAST POINT)",IF(ISNUMBER(SEARCH("ATLANTA",$AT1781)),"FULTON (ATL LIMITS)","FULTON")))),IF($E1781="DEKALB",IF(ISNUMBER(SEARCH("ATLANTA",$AT1781)),"DEKALB (ATL LIMITS)","DEKALB"),IF(AND($E1781="CLAYTON",ISNUMBER(SEARCH("COLLEGE PARK",$AT1781))),"CLAYTON (COLLEGE PARK)",$E1781)))))</f>
        <v/>
      </c>
      <c r="AV1781" s="2">
        <f>IF($L1781="","",IF(""&amp;$F1781="2","DIESEL",IF(OR(""&amp;$F1781="G",""&amp;$F1781="H"),"GAS","")))</f>
        <v/>
      </c>
      <c r="AW1781" s="2">
        <f>IF($AV1781="","",$R1781)</f>
        <v/>
      </c>
      <c r="AX1781" s="2">
        <f>IF($AV1781="","",IF($AB1781=0,$R1781,0))</f>
        <v/>
      </c>
      <c r="AY1781" s="2">
        <f>IF($AV1781="","",IF(AND($Z1781=0,COUNTIF('AR SALES'!$L$2:$L$2501,$L1781)=0),"YES",""))</f>
        <v/>
      </c>
      <c r="AZ1781" s="2">
        <f>IF($AV1781="","",IFERROR(VLOOKUP($AU1781,CODES!$A:$B,2,FALSE),"NO CODE"))</f>
        <v/>
      </c>
      <c r="BA1781" s="2">
        <f>IF(""&amp;$F1781&lt;&gt;"4","",IF($AY1781="YES","",IF(ROUND(SUMIFS($AE$2:$AE$4001,$L$2:$L$4001,$L1781,$F$2:$F$4001,"4")-SUMIFS('AR SALES'!$Y$2:$Y$2501,'AR SALES'!$L$2:$L$2501,$L1781,'AR SALES'!$AD$2:$AD$2501,"OFF"),2)=0,"","STALE")))</f>
        <v/>
      </c>
      <c r="BB1781" s="2">
        <f>IF(OR(""&amp;$F1781="2",""&amp;$F1781="4",""&amp;$F1781="G",""&amp;$F1781="H"),IF($AY1781="YES","",IF($AB1781&lt;&gt;0,"",IF(COUNTIFS('AR SALES'!$L$2:$L$2501,$L1781,'AR SALES'!$AD$2:$AD$2501,IF(""&amp;$F1781="4","OFF","ON"),'AR SALES'!$AF$2:$AF$2501,"Y")&gt;0,"","NO EXEMPTION"))),"")</f>
        <v/>
      </c>
    </row>
    <row r="1782">
      <c r="AT1782" s="2">
        <f>IF($L1782="","",IFERROR(INDEX('AR SALES'!$H$2:$H$2501,MATCH(""&amp;$L1782,'AR SALES'!$AE$2:$AE$2501,0)),""))</f>
        <v/>
      </c>
      <c r="AU1782" s="2">
        <f>IF($L1782="","",IF($A1782&lt;&gt;"GA","",IF($E1782="FULTON",IF(ISNUMBER(SEARCH("COLLEGE PARK",$AT1782)),"FULTON (COLLEGE PARK)",IF(ISNUMBER(SEARCH("HAPEVILLE",$AT1782)),"FULTON (HAPEVILLE)",IF(ISNUMBER(SEARCH("EAST POINT",$AT1782)),"FULTON (EAST POINT)",IF(ISNUMBER(SEARCH("ATLANTA",$AT1782)),"FULTON (ATL LIMITS)","FULTON")))),IF($E1782="DEKALB",IF(ISNUMBER(SEARCH("ATLANTA",$AT1782)),"DEKALB (ATL LIMITS)","DEKALB"),IF(AND($E1782="CLAYTON",ISNUMBER(SEARCH("COLLEGE PARK",$AT1782))),"CLAYTON (COLLEGE PARK)",$E1782)))))</f>
        <v/>
      </c>
      <c r="AV1782" s="2">
        <f>IF($L1782="","",IF(""&amp;$F1782="2","DIESEL",IF(OR(""&amp;$F1782="G",""&amp;$F1782="H"),"GAS","")))</f>
        <v/>
      </c>
      <c r="AW1782" s="2">
        <f>IF($AV1782="","",$R1782)</f>
        <v/>
      </c>
      <c r="AX1782" s="2">
        <f>IF($AV1782="","",IF($AB1782=0,$R1782,0))</f>
        <v/>
      </c>
      <c r="AY1782" s="2">
        <f>IF($AV1782="","",IF(AND($Z1782=0,COUNTIF('AR SALES'!$L$2:$L$2501,$L1782)=0),"YES",""))</f>
        <v/>
      </c>
      <c r="AZ1782" s="2">
        <f>IF($AV1782="","",IFERROR(VLOOKUP($AU1782,CODES!$A:$B,2,FALSE),"NO CODE"))</f>
        <v/>
      </c>
      <c r="BA1782" s="2">
        <f>IF(""&amp;$F1782&lt;&gt;"4","",IF($AY1782="YES","",IF(ROUND(SUMIFS($AE$2:$AE$4001,$L$2:$L$4001,$L1782,$F$2:$F$4001,"4")-SUMIFS('AR SALES'!$Y$2:$Y$2501,'AR SALES'!$L$2:$L$2501,$L1782,'AR SALES'!$AD$2:$AD$2501,"OFF"),2)=0,"","STALE")))</f>
        <v/>
      </c>
      <c r="BB1782" s="2">
        <f>IF(OR(""&amp;$F1782="2",""&amp;$F1782="4",""&amp;$F1782="G",""&amp;$F1782="H"),IF($AY1782="YES","",IF($AB1782&lt;&gt;0,"",IF(COUNTIFS('AR SALES'!$L$2:$L$2501,$L1782,'AR SALES'!$AD$2:$AD$2501,IF(""&amp;$F1782="4","OFF","ON"),'AR SALES'!$AF$2:$AF$2501,"Y")&gt;0,"","NO EXEMPTION"))),"")</f>
        <v/>
      </c>
    </row>
    <row r="1783">
      <c r="AT1783" s="2">
        <f>IF($L1783="","",IFERROR(INDEX('AR SALES'!$H$2:$H$2501,MATCH(""&amp;$L1783,'AR SALES'!$AE$2:$AE$2501,0)),""))</f>
        <v/>
      </c>
      <c r="AU1783" s="2">
        <f>IF($L1783="","",IF($A1783&lt;&gt;"GA","",IF($E1783="FULTON",IF(ISNUMBER(SEARCH("COLLEGE PARK",$AT1783)),"FULTON (COLLEGE PARK)",IF(ISNUMBER(SEARCH("HAPEVILLE",$AT1783)),"FULTON (HAPEVILLE)",IF(ISNUMBER(SEARCH("EAST POINT",$AT1783)),"FULTON (EAST POINT)",IF(ISNUMBER(SEARCH("ATLANTA",$AT1783)),"FULTON (ATL LIMITS)","FULTON")))),IF($E1783="DEKALB",IF(ISNUMBER(SEARCH("ATLANTA",$AT1783)),"DEKALB (ATL LIMITS)","DEKALB"),IF(AND($E1783="CLAYTON",ISNUMBER(SEARCH("COLLEGE PARK",$AT1783))),"CLAYTON (COLLEGE PARK)",$E1783)))))</f>
        <v/>
      </c>
      <c r="AV1783" s="2">
        <f>IF($L1783="","",IF(""&amp;$F1783="2","DIESEL",IF(OR(""&amp;$F1783="G",""&amp;$F1783="H"),"GAS","")))</f>
        <v/>
      </c>
      <c r="AW1783" s="2">
        <f>IF($AV1783="","",$R1783)</f>
        <v/>
      </c>
      <c r="AX1783" s="2">
        <f>IF($AV1783="","",IF($AB1783=0,$R1783,0))</f>
        <v/>
      </c>
      <c r="AY1783" s="2">
        <f>IF($AV1783="","",IF(AND($Z1783=0,COUNTIF('AR SALES'!$L$2:$L$2501,$L1783)=0),"YES",""))</f>
        <v/>
      </c>
      <c r="AZ1783" s="2">
        <f>IF($AV1783="","",IFERROR(VLOOKUP($AU1783,CODES!$A:$B,2,FALSE),"NO CODE"))</f>
        <v/>
      </c>
      <c r="BA1783" s="2">
        <f>IF(""&amp;$F1783&lt;&gt;"4","",IF($AY1783="YES","",IF(ROUND(SUMIFS($AE$2:$AE$4001,$L$2:$L$4001,$L1783,$F$2:$F$4001,"4")-SUMIFS('AR SALES'!$Y$2:$Y$2501,'AR SALES'!$L$2:$L$2501,$L1783,'AR SALES'!$AD$2:$AD$2501,"OFF"),2)=0,"","STALE")))</f>
        <v/>
      </c>
      <c r="BB1783" s="2">
        <f>IF(OR(""&amp;$F1783="2",""&amp;$F1783="4",""&amp;$F1783="G",""&amp;$F1783="H"),IF($AY1783="YES","",IF($AB1783&lt;&gt;0,"",IF(COUNTIFS('AR SALES'!$L$2:$L$2501,$L1783,'AR SALES'!$AD$2:$AD$2501,IF(""&amp;$F1783="4","OFF","ON"),'AR SALES'!$AF$2:$AF$2501,"Y")&gt;0,"","NO EXEMPTION"))),"")</f>
        <v/>
      </c>
    </row>
    <row r="1784">
      <c r="AT1784" s="2">
        <f>IF($L1784="","",IFERROR(INDEX('AR SALES'!$H$2:$H$2501,MATCH(""&amp;$L1784,'AR SALES'!$AE$2:$AE$2501,0)),""))</f>
        <v/>
      </c>
      <c r="AU1784" s="2">
        <f>IF($L1784="","",IF($A1784&lt;&gt;"GA","",IF($E1784="FULTON",IF(ISNUMBER(SEARCH("COLLEGE PARK",$AT1784)),"FULTON (COLLEGE PARK)",IF(ISNUMBER(SEARCH("HAPEVILLE",$AT1784)),"FULTON (HAPEVILLE)",IF(ISNUMBER(SEARCH("EAST POINT",$AT1784)),"FULTON (EAST POINT)",IF(ISNUMBER(SEARCH("ATLANTA",$AT1784)),"FULTON (ATL LIMITS)","FULTON")))),IF($E1784="DEKALB",IF(ISNUMBER(SEARCH("ATLANTA",$AT1784)),"DEKALB (ATL LIMITS)","DEKALB"),IF(AND($E1784="CLAYTON",ISNUMBER(SEARCH("COLLEGE PARK",$AT1784))),"CLAYTON (COLLEGE PARK)",$E1784)))))</f>
        <v/>
      </c>
      <c r="AV1784" s="2">
        <f>IF($L1784="","",IF(""&amp;$F1784="2","DIESEL",IF(OR(""&amp;$F1784="G",""&amp;$F1784="H"),"GAS","")))</f>
        <v/>
      </c>
      <c r="AW1784" s="2">
        <f>IF($AV1784="","",$R1784)</f>
        <v/>
      </c>
      <c r="AX1784" s="2">
        <f>IF($AV1784="","",IF($AB1784=0,$R1784,0))</f>
        <v/>
      </c>
      <c r="AY1784" s="2">
        <f>IF($AV1784="","",IF(AND($Z1784=0,COUNTIF('AR SALES'!$L$2:$L$2501,$L1784)=0),"YES",""))</f>
        <v/>
      </c>
      <c r="AZ1784" s="2">
        <f>IF($AV1784="","",IFERROR(VLOOKUP($AU1784,CODES!$A:$B,2,FALSE),"NO CODE"))</f>
        <v/>
      </c>
      <c r="BA1784" s="2">
        <f>IF(""&amp;$F1784&lt;&gt;"4","",IF($AY1784="YES","",IF(ROUND(SUMIFS($AE$2:$AE$4001,$L$2:$L$4001,$L1784,$F$2:$F$4001,"4")-SUMIFS('AR SALES'!$Y$2:$Y$2501,'AR SALES'!$L$2:$L$2501,$L1784,'AR SALES'!$AD$2:$AD$2501,"OFF"),2)=0,"","STALE")))</f>
        <v/>
      </c>
      <c r="BB1784" s="2">
        <f>IF(OR(""&amp;$F1784="2",""&amp;$F1784="4",""&amp;$F1784="G",""&amp;$F1784="H"),IF($AY1784="YES","",IF($AB1784&lt;&gt;0,"",IF(COUNTIFS('AR SALES'!$L$2:$L$2501,$L1784,'AR SALES'!$AD$2:$AD$2501,IF(""&amp;$F1784="4","OFF","ON"),'AR SALES'!$AF$2:$AF$2501,"Y")&gt;0,"","NO EXEMPTION"))),"")</f>
        <v/>
      </c>
    </row>
    <row r="1785">
      <c r="AT1785" s="2">
        <f>IF($L1785="","",IFERROR(INDEX('AR SALES'!$H$2:$H$2501,MATCH(""&amp;$L1785,'AR SALES'!$AE$2:$AE$2501,0)),""))</f>
        <v/>
      </c>
      <c r="AU1785" s="2">
        <f>IF($L1785="","",IF($A1785&lt;&gt;"GA","",IF($E1785="FULTON",IF(ISNUMBER(SEARCH("COLLEGE PARK",$AT1785)),"FULTON (COLLEGE PARK)",IF(ISNUMBER(SEARCH("HAPEVILLE",$AT1785)),"FULTON (HAPEVILLE)",IF(ISNUMBER(SEARCH("EAST POINT",$AT1785)),"FULTON (EAST POINT)",IF(ISNUMBER(SEARCH("ATLANTA",$AT1785)),"FULTON (ATL LIMITS)","FULTON")))),IF($E1785="DEKALB",IF(ISNUMBER(SEARCH("ATLANTA",$AT1785)),"DEKALB (ATL LIMITS)","DEKALB"),IF(AND($E1785="CLAYTON",ISNUMBER(SEARCH("COLLEGE PARK",$AT1785))),"CLAYTON (COLLEGE PARK)",$E1785)))))</f>
        <v/>
      </c>
      <c r="AV1785" s="2">
        <f>IF($L1785="","",IF(""&amp;$F1785="2","DIESEL",IF(OR(""&amp;$F1785="G",""&amp;$F1785="H"),"GAS","")))</f>
        <v/>
      </c>
      <c r="AW1785" s="2">
        <f>IF($AV1785="","",$R1785)</f>
        <v/>
      </c>
      <c r="AX1785" s="2">
        <f>IF($AV1785="","",IF($AB1785=0,$R1785,0))</f>
        <v/>
      </c>
      <c r="AY1785" s="2">
        <f>IF($AV1785="","",IF(AND($Z1785=0,COUNTIF('AR SALES'!$L$2:$L$2501,$L1785)=0),"YES",""))</f>
        <v/>
      </c>
      <c r="AZ1785" s="2">
        <f>IF($AV1785="","",IFERROR(VLOOKUP($AU1785,CODES!$A:$B,2,FALSE),"NO CODE"))</f>
        <v/>
      </c>
      <c r="BA1785" s="2">
        <f>IF(""&amp;$F1785&lt;&gt;"4","",IF($AY1785="YES","",IF(ROUND(SUMIFS($AE$2:$AE$4001,$L$2:$L$4001,$L1785,$F$2:$F$4001,"4")-SUMIFS('AR SALES'!$Y$2:$Y$2501,'AR SALES'!$L$2:$L$2501,$L1785,'AR SALES'!$AD$2:$AD$2501,"OFF"),2)=0,"","STALE")))</f>
        <v/>
      </c>
      <c r="BB1785" s="2">
        <f>IF(OR(""&amp;$F1785="2",""&amp;$F1785="4",""&amp;$F1785="G",""&amp;$F1785="H"),IF($AY1785="YES","",IF($AB1785&lt;&gt;0,"",IF(COUNTIFS('AR SALES'!$L$2:$L$2501,$L1785,'AR SALES'!$AD$2:$AD$2501,IF(""&amp;$F1785="4","OFF","ON"),'AR SALES'!$AF$2:$AF$2501,"Y")&gt;0,"","NO EXEMPTION"))),"")</f>
        <v/>
      </c>
    </row>
    <row r="1786">
      <c r="AT1786" s="2">
        <f>IF($L1786="","",IFERROR(INDEX('AR SALES'!$H$2:$H$2501,MATCH(""&amp;$L1786,'AR SALES'!$AE$2:$AE$2501,0)),""))</f>
        <v/>
      </c>
      <c r="AU1786" s="2">
        <f>IF($L1786="","",IF($A1786&lt;&gt;"GA","",IF($E1786="FULTON",IF(ISNUMBER(SEARCH("COLLEGE PARK",$AT1786)),"FULTON (COLLEGE PARK)",IF(ISNUMBER(SEARCH("HAPEVILLE",$AT1786)),"FULTON (HAPEVILLE)",IF(ISNUMBER(SEARCH("EAST POINT",$AT1786)),"FULTON (EAST POINT)",IF(ISNUMBER(SEARCH("ATLANTA",$AT1786)),"FULTON (ATL LIMITS)","FULTON")))),IF($E1786="DEKALB",IF(ISNUMBER(SEARCH("ATLANTA",$AT1786)),"DEKALB (ATL LIMITS)","DEKALB"),IF(AND($E1786="CLAYTON",ISNUMBER(SEARCH("COLLEGE PARK",$AT1786))),"CLAYTON (COLLEGE PARK)",$E1786)))))</f>
        <v/>
      </c>
      <c r="AV1786" s="2">
        <f>IF($L1786="","",IF(""&amp;$F1786="2","DIESEL",IF(OR(""&amp;$F1786="G",""&amp;$F1786="H"),"GAS","")))</f>
        <v/>
      </c>
      <c r="AW1786" s="2">
        <f>IF($AV1786="","",$R1786)</f>
        <v/>
      </c>
      <c r="AX1786" s="2">
        <f>IF($AV1786="","",IF($AB1786=0,$R1786,0))</f>
        <v/>
      </c>
      <c r="AY1786" s="2">
        <f>IF($AV1786="","",IF(AND($Z1786=0,COUNTIF('AR SALES'!$L$2:$L$2501,$L1786)=0),"YES",""))</f>
        <v/>
      </c>
      <c r="AZ1786" s="2">
        <f>IF($AV1786="","",IFERROR(VLOOKUP($AU1786,CODES!$A:$B,2,FALSE),"NO CODE"))</f>
        <v/>
      </c>
      <c r="BA1786" s="2">
        <f>IF(""&amp;$F1786&lt;&gt;"4","",IF($AY1786="YES","",IF(ROUND(SUMIFS($AE$2:$AE$4001,$L$2:$L$4001,$L1786,$F$2:$F$4001,"4")-SUMIFS('AR SALES'!$Y$2:$Y$2501,'AR SALES'!$L$2:$L$2501,$L1786,'AR SALES'!$AD$2:$AD$2501,"OFF"),2)=0,"","STALE")))</f>
        <v/>
      </c>
      <c r="BB1786" s="2">
        <f>IF(OR(""&amp;$F1786="2",""&amp;$F1786="4",""&amp;$F1786="G",""&amp;$F1786="H"),IF($AY1786="YES","",IF($AB1786&lt;&gt;0,"",IF(COUNTIFS('AR SALES'!$L$2:$L$2501,$L1786,'AR SALES'!$AD$2:$AD$2501,IF(""&amp;$F1786="4","OFF","ON"),'AR SALES'!$AF$2:$AF$2501,"Y")&gt;0,"","NO EXEMPTION"))),"")</f>
        <v/>
      </c>
    </row>
    <row r="1787">
      <c r="AT1787" s="2">
        <f>IF($L1787="","",IFERROR(INDEX('AR SALES'!$H$2:$H$2501,MATCH(""&amp;$L1787,'AR SALES'!$AE$2:$AE$2501,0)),""))</f>
        <v/>
      </c>
      <c r="AU1787" s="2">
        <f>IF($L1787="","",IF($A1787&lt;&gt;"GA","",IF($E1787="FULTON",IF(ISNUMBER(SEARCH("COLLEGE PARK",$AT1787)),"FULTON (COLLEGE PARK)",IF(ISNUMBER(SEARCH("HAPEVILLE",$AT1787)),"FULTON (HAPEVILLE)",IF(ISNUMBER(SEARCH("EAST POINT",$AT1787)),"FULTON (EAST POINT)",IF(ISNUMBER(SEARCH("ATLANTA",$AT1787)),"FULTON (ATL LIMITS)","FULTON")))),IF($E1787="DEKALB",IF(ISNUMBER(SEARCH("ATLANTA",$AT1787)),"DEKALB (ATL LIMITS)","DEKALB"),IF(AND($E1787="CLAYTON",ISNUMBER(SEARCH("COLLEGE PARK",$AT1787))),"CLAYTON (COLLEGE PARK)",$E1787)))))</f>
        <v/>
      </c>
      <c r="AV1787" s="2">
        <f>IF($L1787="","",IF(""&amp;$F1787="2","DIESEL",IF(OR(""&amp;$F1787="G",""&amp;$F1787="H"),"GAS","")))</f>
        <v/>
      </c>
      <c r="AW1787" s="2">
        <f>IF($AV1787="","",$R1787)</f>
        <v/>
      </c>
      <c r="AX1787" s="2">
        <f>IF($AV1787="","",IF($AB1787=0,$R1787,0))</f>
        <v/>
      </c>
      <c r="AY1787" s="2">
        <f>IF($AV1787="","",IF(AND($Z1787=0,COUNTIF('AR SALES'!$L$2:$L$2501,$L1787)=0),"YES",""))</f>
        <v/>
      </c>
      <c r="AZ1787" s="2">
        <f>IF($AV1787="","",IFERROR(VLOOKUP($AU1787,CODES!$A:$B,2,FALSE),"NO CODE"))</f>
        <v/>
      </c>
      <c r="BA1787" s="2">
        <f>IF(""&amp;$F1787&lt;&gt;"4","",IF($AY1787="YES","",IF(ROUND(SUMIFS($AE$2:$AE$4001,$L$2:$L$4001,$L1787,$F$2:$F$4001,"4")-SUMIFS('AR SALES'!$Y$2:$Y$2501,'AR SALES'!$L$2:$L$2501,$L1787,'AR SALES'!$AD$2:$AD$2501,"OFF"),2)=0,"","STALE")))</f>
        <v/>
      </c>
      <c r="BB1787" s="2">
        <f>IF(OR(""&amp;$F1787="2",""&amp;$F1787="4",""&amp;$F1787="G",""&amp;$F1787="H"),IF($AY1787="YES","",IF($AB1787&lt;&gt;0,"",IF(COUNTIFS('AR SALES'!$L$2:$L$2501,$L1787,'AR SALES'!$AD$2:$AD$2501,IF(""&amp;$F1787="4","OFF","ON"),'AR SALES'!$AF$2:$AF$2501,"Y")&gt;0,"","NO EXEMPTION"))),"")</f>
        <v/>
      </c>
    </row>
    <row r="1788">
      <c r="AT1788" s="2">
        <f>IF($L1788="","",IFERROR(INDEX('AR SALES'!$H$2:$H$2501,MATCH(""&amp;$L1788,'AR SALES'!$AE$2:$AE$2501,0)),""))</f>
        <v/>
      </c>
      <c r="AU1788" s="2">
        <f>IF($L1788="","",IF($A1788&lt;&gt;"GA","",IF($E1788="FULTON",IF(ISNUMBER(SEARCH("COLLEGE PARK",$AT1788)),"FULTON (COLLEGE PARK)",IF(ISNUMBER(SEARCH("HAPEVILLE",$AT1788)),"FULTON (HAPEVILLE)",IF(ISNUMBER(SEARCH("EAST POINT",$AT1788)),"FULTON (EAST POINT)",IF(ISNUMBER(SEARCH("ATLANTA",$AT1788)),"FULTON (ATL LIMITS)","FULTON")))),IF($E1788="DEKALB",IF(ISNUMBER(SEARCH("ATLANTA",$AT1788)),"DEKALB (ATL LIMITS)","DEKALB"),IF(AND($E1788="CLAYTON",ISNUMBER(SEARCH("COLLEGE PARK",$AT1788))),"CLAYTON (COLLEGE PARK)",$E1788)))))</f>
        <v/>
      </c>
      <c r="AV1788" s="2">
        <f>IF($L1788="","",IF(""&amp;$F1788="2","DIESEL",IF(OR(""&amp;$F1788="G",""&amp;$F1788="H"),"GAS","")))</f>
        <v/>
      </c>
      <c r="AW1788" s="2">
        <f>IF($AV1788="","",$R1788)</f>
        <v/>
      </c>
      <c r="AX1788" s="2">
        <f>IF($AV1788="","",IF($AB1788=0,$R1788,0))</f>
        <v/>
      </c>
      <c r="AY1788" s="2">
        <f>IF($AV1788="","",IF(AND($Z1788=0,COUNTIF('AR SALES'!$L$2:$L$2501,$L1788)=0),"YES",""))</f>
        <v/>
      </c>
      <c r="AZ1788" s="2">
        <f>IF($AV1788="","",IFERROR(VLOOKUP($AU1788,CODES!$A:$B,2,FALSE),"NO CODE"))</f>
        <v/>
      </c>
      <c r="BA1788" s="2">
        <f>IF(""&amp;$F1788&lt;&gt;"4","",IF($AY1788="YES","",IF(ROUND(SUMIFS($AE$2:$AE$4001,$L$2:$L$4001,$L1788,$F$2:$F$4001,"4")-SUMIFS('AR SALES'!$Y$2:$Y$2501,'AR SALES'!$L$2:$L$2501,$L1788,'AR SALES'!$AD$2:$AD$2501,"OFF"),2)=0,"","STALE")))</f>
        <v/>
      </c>
      <c r="BB1788" s="2">
        <f>IF(OR(""&amp;$F1788="2",""&amp;$F1788="4",""&amp;$F1788="G",""&amp;$F1788="H"),IF($AY1788="YES","",IF($AB1788&lt;&gt;0,"",IF(COUNTIFS('AR SALES'!$L$2:$L$2501,$L1788,'AR SALES'!$AD$2:$AD$2501,IF(""&amp;$F1788="4","OFF","ON"),'AR SALES'!$AF$2:$AF$2501,"Y")&gt;0,"","NO EXEMPTION"))),"")</f>
        <v/>
      </c>
    </row>
    <row r="1789">
      <c r="AT1789" s="2">
        <f>IF($L1789="","",IFERROR(INDEX('AR SALES'!$H$2:$H$2501,MATCH(""&amp;$L1789,'AR SALES'!$AE$2:$AE$2501,0)),""))</f>
        <v/>
      </c>
      <c r="AU1789" s="2">
        <f>IF($L1789="","",IF($A1789&lt;&gt;"GA","",IF($E1789="FULTON",IF(ISNUMBER(SEARCH("COLLEGE PARK",$AT1789)),"FULTON (COLLEGE PARK)",IF(ISNUMBER(SEARCH("HAPEVILLE",$AT1789)),"FULTON (HAPEVILLE)",IF(ISNUMBER(SEARCH("EAST POINT",$AT1789)),"FULTON (EAST POINT)",IF(ISNUMBER(SEARCH("ATLANTA",$AT1789)),"FULTON (ATL LIMITS)","FULTON")))),IF($E1789="DEKALB",IF(ISNUMBER(SEARCH("ATLANTA",$AT1789)),"DEKALB (ATL LIMITS)","DEKALB"),IF(AND($E1789="CLAYTON",ISNUMBER(SEARCH("COLLEGE PARK",$AT1789))),"CLAYTON (COLLEGE PARK)",$E1789)))))</f>
        <v/>
      </c>
      <c r="AV1789" s="2">
        <f>IF($L1789="","",IF(""&amp;$F1789="2","DIESEL",IF(OR(""&amp;$F1789="G",""&amp;$F1789="H"),"GAS","")))</f>
        <v/>
      </c>
      <c r="AW1789" s="2">
        <f>IF($AV1789="","",$R1789)</f>
        <v/>
      </c>
      <c r="AX1789" s="2">
        <f>IF($AV1789="","",IF($AB1789=0,$R1789,0))</f>
        <v/>
      </c>
      <c r="AY1789" s="2">
        <f>IF($AV1789="","",IF(AND($Z1789=0,COUNTIF('AR SALES'!$L$2:$L$2501,$L1789)=0),"YES",""))</f>
        <v/>
      </c>
      <c r="AZ1789" s="2">
        <f>IF($AV1789="","",IFERROR(VLOOKUP($AU1789,CODES!$A:$B,2,FALSE),"NO CODE"))</f>
        <v/>
      </c>
      <c r="BA1789" s="2">
        <f>IF(""&amp;$F1789&lt;&gt;"4","",IF($AY1789="YES","",IF(ROUND(SUMIFS($AE$2:$AE$4001,$L$2:$L$4001,$L1789,$F$2:$F$4001,"4")-SUMIFS('AR SALES'!$Y$2:$Y$2501,'AR SALES'!$L$2:$L$2501,$L1789,'AR SALES'!$AD$2:$AD$2501,"OFF"),2)=0,"","STALE")))</f>
        <v/>
      </c>
      <c r="BB1789" s="2">
        <f>IF(OR(""&amp;$F1789="2",""&amp;$F1789="4",""&amp;$F1789="G",""&amp;$F1789="H"),IF($AY1789="YES","",IF($AB1789&lt;&gt;0,"",IF(COUNTIFS('AR SALES'!$L$2:$L$2501,$L1789,'AR SALES'!$AD$2:$AD$2501,IF(""&amp;$F1789="4","OFF","ON"),'AR SALES'!$AF$2:$AF$2501,"Y")&gt;0,"","NO EXEMPTION"))),"")</f>
        <v/>
      </c>
    </row>
    <row r="1790">
      <c r="AT1790" s="2">
        <f>IF($L1790="","",IFERROR(INDEX('AR SALES'!$H$2:$H$2501,MATCH(""&amp;$L1790,'AR SALES'!$AE$2:$AE$2501,0)),""))</f>
        <v/>
      </c>
      <c r="AU1790" s="2">
        <f>IF($L1790="","",IF($A1790&lt;&gt;"GA","",IF($E1790="FULTON",IF(ISNUMBER(SEARCH("COLLEGE PARK",$AT1790)),"FULTON (COLLEGE PARK)",IF(ISNUMBER(SEARCH("HAPEVILLE",$AT1790)),"FULTON (HAPEVILLE)",IF(ISNUMBER(SEARCH("EAST POINT",$AT1790)),"FULTON (EAST POINT)",IF(ISNUMBER(SEARCH("ATLANTA",$AT1790)),"FULTON (ATL LIMITS)","FULTON")))),IF($E1790="DEKALB",IF(ISNUMBER(SEARCH("ATLANTA",$AT1790)),"DEKALB (ATL LIMITS)","DEKALB"),IF(AND($E1790="CLAYTON",ISNUMBER(SEARCH("COLLEGE PARK",$AT1790))),"CLAYTON (COLLEGE PARK)",$E1790)))))</f>
        <v/>
      </c>
      <c r="AV1790" s="2">
        <f>IF($L1790="","",IF(""&amp;$F1790="2","DIESEL",IF(OR(""&amp;$F1790="G",""&amp;$F1790="H"),"GAS","")))</f>
        <v/>
      </c>
      <c r="AW1790" s="2">
        <f>IF($AV1790="","",$R1790)</f>
        <v/>
      </c>
      <c r="AX1790" s="2">
        <f>IF($AV1790="","",IF($AB1790=0,$R1790,0))</f>
        <v/>
      </c>
      <c r="AY1790" s="2">
        <f>IF($AV1790="","",IF(AND($Z1790=0,COUNTIF('AR SALES'!$L$2:$L$2501,$L1790)=0),"YES",""))</f>
        <v/>
      </c>
      <c r="AZ1790" s="2">
        <f>IF($AV1790="","",IFERROR(VLOOKUP($AU1790,CODES!$A:$B,2,FALSE),"NO CODE"))</f>
        <v/>
      </c>
      <c r="BA1790" s="2">
        <f>IF(""&amp;$F1790&lt;&gt;"4","",IF($AY1790="YES","",IF(ROUND(SUMIFS($AE$2:$AE$4001,$L$2:$L$4001,$L1790,$F$2:$F$4001,"4")-SUMIFS('AR SALES'!$Y$2:$Y$2501,'AR SALES'!$L$2:$L$2501,$L1790,'AR SALES'!$AD$2:$AD$2501,"OFF"),2)=0,"","STALE")))</f>
        <v/>
      </c>
      <c r="BB1790" s="2">
        <f>IF(OR(""&amp;$F1790="2",""&amp;$F1790="4",""&amp;$F1790="G",""&amp;$F1790="H"),IF($AY1790="YES","",IF($AB1790&lt;&gt;0,"",IF(COUNTIFS('AR SALES'!$L$2:$L$2501,$L1790,'AR SALES'!$AD$2:$AD$2501,IF(""&amp;$F1790="4","OFF","ON"),'AR SALES'!$AF$2:$AF$2501,"Y")&gt;0,"","NO EXEMPTION"))),"")</f>
        <v/>
      </c>
    </row>
    <row r="1791">
      <c r="AT1791" s="2">
        <f>IF($L1791="","",IFERROR(INDEX('AR SALES'!$H$2:$H$2501,MATCH(""&amp;$L1791,'AR SALES'!$AE$2:$AE$2501,0)),""))</f>
        <v/>
      </c>
      <c r="AU1791" s="2">
        <f>IF($L1791="","",IF($A1791&lt;&gt;"GA","",IF($E1791="FULTON",IF(ISNUMBER(SEARCH("COLLEGE PARK",$AT1791)),"FULTON (COLLEGE PARK)",IF(ISNUMBER(SEARCH("HAPEVILLE",$AT1791)),"FULTON (HAPEVILLE)",IF(ISNUMBER(SEARCH("EAST POINT",$AT1791)),"FULTON (EAST POINT)",IF(ISNUMBER(SEARCH("ATLANTA",$AT1791)),"FULTON (ATL LIMITS)","FULTON")))),IF($E1791="DEKALB",IF(ISNUMBER(SEARCH("ATLANTA",$AT1791)),"DEKALB (ATL LIMITS)","DEKALB"),IF(AND($E1791="CLAYTON",ISNUMBER(SEARCH("COLLEGE PARK",$AT1791))),"CLAYTON (COLLEGE PARK)",$E1791)))))</f>
        <v/>
      </c>
      <c r="AV1791" s="2">
        <f>IF($L1791="","",IF(""&amp;$F1791="2","DIESEL",IF(OR(""&amp;$F1791="G",""&amp;$F1791="H"),"GAS","")))</f>
        <v/>
      </c>
      <c r="AW1791" s="2">
        <f>IF($AV1791="","",$R1791)</f>
        <v/>
      </c>
      <c r="AX1791" s="2">
        <f>IF($AV1791="","",IF($AB1791=0,$R1791,0))</f>
        <v/>
      </c>
      <c r="AY1791" s="2">
        <f>IF($AV1791="","",IF(AND($Z1791=0,COUNTIF('AR SALES'!$L$2:$L$2501,$L1791)=0),"YES",""))</f>
        <v/>
      </c>
      <c r="AZ1791" s="2">
        <f>IF($AV1791="","",IFERROR(VLOOKUP($AU1791,CODES!$A:$B,2,FALSE),"NO CODE"))</f>
        <v/>
      </c>
      <c r="BA1791" s="2">
        <f>IF(""&amp;$F1791&lt;&gt;"4","",IF($AY1791="YES","",IF(ROUND(SUMIFS($AE$2:$AE$4001,$L$2:$L$4001,$L1791,$F$2:$F$4001,"4")-SUMIFS('AR SALES'!$Y$2:$Y$2501,'AR SALES'!$L$2:$L$2501,$L1791,'AR SALES'!$AD$2:$AD$2501,"OFF"),2)=0,"","STALE")))</f>
        <v/>
      </c>
      <c r="BB1791" s="2">
        <f>IF(OR(""&amp;$F1791="2",""&amp;$F1791="4",""&amp;$F1791="G",""&amp;$F1791="H"),IF($AY1791="YES","",IF($AB1791&lt;&gt;0,"",IF(COUNTIFS('AR SALES'!$L$2:$L$2501,$L1791,'AR SALES'!$AD$2:$AD$2501,IF(""&amp;$F1791="4","OFF","ON"),'AR SALES'!$AF$2:$AF$2501,"Y")&gt;0,"","NO EXEMPTION"))),"")</f>
        <v/>
      </c>
    </row>
    <row r="1792">
      <c r="AT1792" s="2">
        <f>IF($L1792="","",IFERROR(INDEX('AR SALES'!$H$2:$H$2501,MATCH(""&amp;$L1792,'AR SALES'!$AE$2:$AE$2501,0)),""))</f>
        <v/>
      </c>
      <c r="AU1792" s="2">
        <f>IF($L1792="","",IF($A1792&lt;&gt;"GA","",IF($E1792="FULTON",IF(ISNUMBER(SEARCH("COLLEGE PARK",$AT1792)),"FULTON (COLLEGE PARK)",IF(ISNUMBER(SEARCH("HAPEVILLE",$AT1792)),"FULTON (HAPEVILLE)",IF(ISNUMBER(SEARCH("EAST POINT",$AT1792)),"FULTON (EAST POINT)",IF(ISNUMBER(SEARCH("ATLANTA",$AT1792)),"FULTON (ATL LIMITS)","FULTON")))),IF($E1792="DEKALB",IF(ISNUMBER(SEARCH("ATLANTA",$AT1792)),"DEKALB (ATL LIMITS)","DEKALB"),IF(AND($E1792="CLAYTON",ISNUMBER(SEARCH("COLLEGE PARK",$AT1792))),"CLAYTON (COLLEGE PARK)",$E1792)))))</f>
        <v/>
      </c>
      <c r="AV1792" s="2">
        <f>IF($L1792="","",IF(""&amp;$F1792="2","DIESEL",IF(OR(""&amp;$F1792="G",""&amp;$F1792="H"),"GAS","")))</f>
        <v/>
      </c>
      <c r="AW1792" s="2">
        <f>IF($AV1792="","",$R1792)</f>
        <v/>
      </c>
      <c r="AX1792" s="2">
        <f>IF($AV1792="","",IF($AB1792=0,$R1792,0))</f>
        <v/>
      </c>
      <c r="AY1792" s="2">
        <f>IF($AV1792="","",IF(AND($Z1792=0,COUNTIF('AR SALES'!$L$2:$L$2501,$L1792)=0),"YES",""))</f>
        <v/>
      </c>
      <c r="AZ1792" s="2">
        <f>IF($AV1792="","",IFERROR(VLOOKUP($AU1792,CODES!$A:$B,2,FALSE),"NO CODE"))</f>
        <v/>
      </c>
      <c r="BA1792" s="2">
        <f>IF(""&amp;$F1792&lt;&gt;"4","",IF($AY1792="YES","",IF(ROUND(SUMIFS($AE$2:$AE$4001,$L$2:$L$4001,$L1792,$F$2:$F$4001,"4")-SUMIFS('AR SALES'!$Y$2:$Y$2501,'AR SALES'!$L$2:$L$2501,$L1792,'AR SALES'!$AD$2:$AD$2501,"OFF"),2)=0,"","STALE")))</f>
        <v/>
      </c>
      <c r="BB1792" s="2">
        <f>IF(OR(""&amp;$F1792="2",""&amp;$F1792="4",""&amp;$F1792="G",""&amp;$F1792="H"),IF($AY1792="YES","",IF($AB1792&lt;&gt;0,"",IF(COUNTIFS('AR SALES'!$L$2:$L$2501,$L1792,'AR SALES'!$AD$2:$AD$2501,IF(""&amp;$F1792="4","OFF","ON"),'AR SALES'!$AF$2:$AF$2501,"Y")&gt;0,"","NO EXEMPTION"))),"")</f>
        <v/>
      </c>
    </row>
    <row r="1793">
      <c r="AT1793" s="2">
        <f>IF($L1793="","",IFERROR(INDEX('AR SALES'!$H$2:$H$2501,MATCH(""&amp;$L1793,'AR SALES'!$AE$2:$AE$2501,0)),""))</f>
        <v/>
      </c>
      <c r="AU1793" s="2">
        <f>IF($L1793="","",IF($A1793&lt;&gt;"GA","",IF($E1793="FULTON",IF(ISNUMBER(SEARCH("COLLEGE PARK",$AT1793)),"FULTON (COLLEGE PARK)",IF(ISNUMBER(SEARCH("HAPEVILLE",$AT1793)),"FULTON (HAPEVILLE)",IF(ISNUMBER(SEARCH("EAST POINT",$AT1793)),"FULTON (EAST POINT)",IF(ISNUMBER(SEARCH("ATLANTA",$AT1793)),"FULTON (ATL LIMITS)","FULTON")))),IF($E1793="DEKALB",IF(ISNUMBER(SEARCH("ATLANTA",$AT1793)),"DEKALB (ATL LIMITS)","DEKALB"),IF(AND($E1793="CLAYTON",ISNUMBER(SEARCH("COLLEGE PARK",$AT1793))),"CLAYTON (COLLEGE PARK)",$E1793)))))</f>
        <v/>
      </c>
      <c r="AV1793" s="2">
        <f>IF($L1793="","",IF(""&amp;$F1793="2","DIESEL",IF(OR(""&amp;$F1793="G",""&amp;$F1793="H"),"GAS","")))</f>
        <v/>
      </c>
      <c r="AW1793" s="2">
        <f>IF($AV1793="","",$R1793)</f>
        <v/>
      </c>
      <c r="AX1793" s="2">
        <f>IF($AV1793="","",IF($AB1793=0,$R1793,0))</f>
        <v/>
      </c>
      <c r="AY1793" s="2">
        <f>IF($AV1793="","",IF(AND($Z1793=0,COUNTIF('AR SALES'!$L$2:$L$2501,$L1793)=0),"YES",""))</f>
        <v/>
      </c>
      <c r="AZ1793" s="2">
        <f>IF($AV1793="","",IFERROR(VLOOKUP($AU1793,CODES!$A:$B,2,FALSE),"NO CODE"))</f>
        <v/>
      </c>
      <c r="BA1793" s="2">
        <f>IF(""&amp;$F1793&lt;&gt;"4","",IF($AY1793="YES","",IF(ROUND(SUMIFS($AE$2:$AE$4001,$L$2:$L$4001,$L1793,$F$2:$F$4001,"4")-SUMIFS('AR SALES'!$Y$2:$Y$2501,'AR SALES'!$L$2:$L$2501,$L1793,'AR SALES'!$AD$2:$AD$2501,"OFF"),2)=0,"","STALE")))</f>
        <v/>
      </c>
      <c r="BB1793" s="2">
        <f>IF(OR(""&amp;$F1793="2",""&amp;$F1793="4",""&amp;$F1793="G",""&amp;$F1793="H"),IF($AY1793="YES","",IF($AB1793&lt;&gt;0,"",IF(COUNTIFS('AR SALES'!$L$2:$L$2501,$L1793,'AR SALES'!$AD$2:$AD$2501,IF(""&amp;$F1793="4","OFF","ON"),'AR SALES'!$AF$2:$AF$2501,"Y")&gt;0,"","NO EXEMPTION"))),"")</f>
        <v/>
      </c>
    </row>
    <row r="1794">
      <c r="AT1794" s="2">
        <f>IF($L1794="","",IFERROR(INDEX('AR SALES'!$H$2:$H$2501,MATCH(""&amp;$L1794,'AR SALES'!$AE$2:$AE$2501,0)),""))</f>
        <v/>
      </c>
      <c r="AU1794" s="2">
        <f>IF($L1794="","",IF($A1794&lt;&gt;"GA","",IF($E1794="FULTON",IF(ISNUMBER(SEARCH("COLLEGE PARK",$AT1794)),"FULTON (COLLEGE PARK)",IF(ISNUMBER(SEARCH("HAPEVILLE",$AT1794)),"FULTON (HAPEVILLE)",IF(ISNUMBER(SEARCH("EAST POINT",$AT1794)),"FULTON (EAST POINT)",IF(ISNUMBER(SEARCH("ATLANTA",$AT1794)),"FULTON (ATL LIMITS)","FULTON")))),IF($E1794="DEKALB",IF(ISNUMBER(SEARCH("ATLANTA",$AT1794)),"DEKALB (ATL LIMITS)","DEKALB"),IF(AND($E1794="CLAYTON",ISNUMBER(SEARCH("COLLEGE PARK",$AT1794))),"CLAYTON (COLLEGE PARK)",$E1794)))))</f>
        <v/>
      </c>
      <c r="AV1794" s="2">
        <f>IF($L1794="","",IF(""&amp;$F1794="2","DIESEL",IF(OR(""&amp;$F1794="G",""&amp;$F1794="H"),"GAS","")))</f>
        <v/>
      </c>
      <c r="AW1794" s="2">
        <f>IF($AV1794="","",$R1794)</f>
        <v/>
      </c>
      <c r="AX1794" s="2">
        <f>IF($AV1794="","",IF($AB1794=0,$R1794,0))</f>
        <v/>
      </c>
      <c r="AY1794" s="2">
        <f>IF($AV1794="","",IF(AND($Z1794=0,COUNTIF('AR SALES'!$L$2:$L$2501,$L1794)=0),"YES",""))</f>
        <v/>
      </c>
      <c r="AZ1794" s="2">
        <f>IF($AV1794="","",IFERROR(VLOOKUP($AU1794,CODES!$A:$B,2,FALSE),"NO CODE"))</f>
        <v/>
      </c>
      <c r="BA1794" s="2">
        <f>IF(""&amp;$F1794&lt;&gt;"4","",IF($AY1794="YES","",IF(ROUND(SUMIFS($AE$2:$AE$4001,$L$2:$L$4001,$L1794,$F$2:$F$4001,"4")-SUMIFS('AR SALES'!$Y$2:$Y$2501,'AR SALES'!$L$2:$L$2501,$L1794,'AR SALES'!$AD$2:$AD$2501,"OFF"),2)=0,"","STALE")))</f>
        <v/>
      </c>
      <c r="BB1794" s="2">
        <f>IF(OR(""&amp;$F1794="2",""&amp;$F1794="4",""&amp;$F1794="G",""&amp;$F1794="H"),IF($AY1794="YES","",IF($AB1794&lt;&gt;0,"",IF(COUNTIFS('AR SALES'!$L$2:$L$2501,$L1794,'AR SALES'!$AD$2:$AD$2501,IF(""&amp;$F1794="4","OFF","ON"),'AR SALES'!$AF$2:$AF$2501,"Y")&gt;0,"","NO EXEMPTION"))),"")</f>
        <v/>
      </c>
    </row>
    <row r="1795">
      <c r="AT1795" s="2">
        <f>IF($L1795="","",IFERROR(INDEX('AR SALES'!$H$2:$H$2501,MATCH(""&amp;$L1795,'AR SALES'!$AE$2:$AE$2501,0)),""))</f>
        <v/>
      </c>
      <c r="AU1795" s="2">
        <f>IF($L1795="","",IF($A1795&lt;&gt;"GA","",IF($E1795="FULTON",IF(ISNUMBER(SEARCH("COLLEGE PARK",$AT1795)),"FULTON (COLLEGE PARK)",IF(ISNUMBER(SEARCH("HAPEVILLE",$AT1795)),"FULTON (HAPEVILLE)",IF(ISNUMBER(SEARCH("EAST POINT",$AT1795)),"FULTON (EAST POINT)",IF(ISNUMBER(SEARCH("ATLANTA",$AT1795)),"FULTON (ATL LIMITS)","FULTON")))),IF($E1795="DEKALB",IF(ISNUMBER(SEARCH("ATLANTA",$AT1795)),"DEKALB (ATL LIMITS)","DEKALB"),IF(AND($E1795="CLAYTON",ISNUMBER(SEARCH("COLLEGE PARK",$AT1795))),"CLAYTON (COLLEGE PARK)",$E1795)))))</f>
        <v/>
      </c>
      <c r="AV1795" s="2">
        <f>IF($L1795="","",IF(""&amp;$F1795="2","DIESEL",IF(OR(""&amp;$F1795="G",""&amp;$F1795="H"),"GAS","")))</f>
        <v/>
      </c>
      <c r="AW1795" s="2">
        <f>IF($AV1795="","",$R1795)</f>
        <v/>
      </c>
      <c r="AX1795" s="2">
        <f>IF($AV1795="","",IF($AB1795=0,$R1795,0))</f>
        <v/>
      </c>
      <c r="AY1795" s="2">
        <f>IF($AV1795="","",IF(AND($Z1795=0,COUNTIF('AR SALES'!$L$2:$L$2501,$L1795)=0),"YES",""))</f>
        <v/>
      </c>
      <c r="AZ1795" s="2">
        <f>IF($AV1795="","",IFERROR(VLOOKUP($AU1795,CODES!$A:$B,2,FALSE),"NO CODE"))</f>
        <v/>
      </c>
      <c r="BA1795" s="2">
        <f>IF(""&amp;$F1795&lt;&gt;"4","",IF($AY1795="YES","",IF(ROUND(SUMIFS($AE$2:$AE$4001,$L$2:$L$4001,$L1795,$F$2:$F$4001,"4")-SUMIFS('AR SALES'!$Y$2:$Y$2501,'AR SALES'!$L$2:$L$2501,$L1795,'AR SALES'!$AD$2:$AD$2501,"OFF"),2)=0,"","STALE")))</f>
        <v/>
      </c>
      <c r="BB1795" s="2">
        <f>IF(OR(""&amp;$F1795="2",""&amp;$F1795="4",""&amp;$F1795="G",""&amp;$F1795="H"),IF($AY1795="YES","",IF($AB1795&lt;&gt;0,"",IF(COUNTIFS('AR SALES'!$L$2:$L$2501,$L1795,'AR SALES'!$AD$2:$AD$2501,IF(""&amp;$F1795="4","OFF","ON"),'AR SALES'!$AF$2:$AF$2501,"Y")&gt;0,"","NO EXEMPTION"))),"")</f>
        <v/>
      </c>
    </row>
    <row r="1796">
      <c r="AT1796" s="2">
        <f>IF($L1796="","",IFERROR(INDEX('AR SALES'!$H$2:$H$2501,MATCH(""&amp;$L1796,'AR SALES'!$AE$2:$AE$2501,0)),""))</f>
        <v/>
      </c>
      <c r="AU1796" s="2">
        <f>IF($L1796="","",IF($A1796&lt;&gt;"GA","",IF($E1796="FULTON",IF(ISNUMBER(SEARCH("COLLEGE PARK",$AT1796)),"FULTON (COLLEGE PARK)",IF(ISNUMBER(SEARCH("HAPEVILLE",$AT1796)),"FULTON (HAPEVILLE)",IF(ISNUMBER(SEARCH("EAST POINT",$AT1796)),"FULTON (EAST POINT)",IF(ISNUMBER(SEARCH("ATLANTA",$AT1796)),"FULTON (ATL LIMITS)","FULTON")))),IF($E1796="DEKALB",IF(ISNUMBER(SEARCH("ATLANTA",$AT1796)),"DEKALB (ATL LIMITS)","DEKALB"),IF(AND($E1796="CLAYTON",ISNUMBER(SEARCH("COLLEGE PARK",$AT1796))),"CLAYTON (COLLEGE PARK)",$E1796)))))</f>
        <v/>
      </c>
      <c r="AV1796" s="2">
        <f>IF($L1796="","",IF(""&amp;$F1796="2","DIESEL",IF(OR(""&amp;$F1796="G",""&amp;$F1796="H"),"GAS","")))</f>
        <v/>
      </c>
      <c r="AW1796" s="2">
        <f>IF($AV1796="","",$R1796)</f>
        <v/>
      </c>
      <c r="AX1796" s="2">
        <f>IF($AV1796="","",IF($AB1796=0,$R1796,0))</f>
        <v/>
      </c>
      <c r="AY1796" s="2">
        <f>IF($AV1796="","",IF(AND($Z1796=0,COUNTIF('AR SALES'!$L$2:$L$2501,$L1796)=0),"YES",""))</f>
        <v/>
      </c>
      <c r="AZ1796" s="2">
        <f>IF($AV1796="","",IFERROR(VLOOKUP($AU1796,CODES!$A:$B,2,FALSE),"NO CODE"))</f>
        <v/>
      </c>
      <c r="BA1796" s="2">
        <f>IF(""&amp;$F1796&lt;&gt;"4","",IF($AY1796="YES","",IF(ROUND(SUMIFS($AE$2:$AE$4001,$L$2:$L$4001,$L1796,$F$2:$F$4001,"4")-SUMIFS('AR SALES'!$Y$2:$Y$2501,'AR SALES'!$L$2:$L$2501,$L1796,'AR SALES'!$AD$2:$AD$2501,"OFF"),2)=0,"","STALE")))</f>
        <v/>
      </c>
      <c r="BB1796" s="2">
        <f>IF(OR(""&amp;$F1796="2",""&amp;$F1796="4",""&amp;$F1796="G",""&amp;$F1796="H"),IF($AY1796="YES","",IF($AB1796&lt;&gt;0,"",IF(COUNTIFS('AR SALES'!$L$2:$L$2501,$L1796,'AR SALES'!$AD$2:$AD$2501,IF(""&amp;$F1796="4","OFF","ON"),'AR SALES'!$AF$2:$AF$2501,"Y")&gt;0,"","NO EXEMPTION"))),"")</f>
        <v/>
      </c>
    </row>
    <row r="1797">
      <c r="AT1797" s="2">
        <f>IF($L1797="","",IFERROR(INDEX('AR SALES'!$H$2:$H$2501,MATCH(""&amp;$L1797,'AR SALES'!$AE$2:$AE$2501,0)),""))</f>
        <v/>
      </c>
      <c r="AU1797" s="2">
        <f>IF($L1797="","",IF($A1797&lt;&gt;"GA","",IF($E1797="FULTON",IF(ISNUMBER(SEARCH("COLLEGE PARK",$AT1797)),"FULTON (COLLEGE PARK)",IF(ISNUMBER(SEARCH("HAPEVILLE",$AT1797)),"FULTON (HAPEVILLE)",IF(ISNUMBER(SEARCH("EAST POINT",$AT1797)),"FULTON (EAST POINT)",IF(ISNUMBER(SEARCH("ATLANTA",$AT1797)),"FULTON (ATL LIMITS)","FULTON")))),IF($E1797="DEKALB",IF(ISNUMBER(SEARCH("ATLANTA",$AT1797)),"DEKALB (ATL LIMITS)","DEKALB"),IF(AND($E1797="CLAYTON",ISNUMBER(SEARCH("COLLEGE PARK",$AT1797))),"CLAYTON (COLLEGE PARK)",$E1797)))))</f>
        <v/>
      </c>
      <c r="AV1797" s="2">
        <f>IF($L1797="","",IF(""&amp;$F1797="2","DIESEL",IF(OR(""&amp;$F1797="G",""&amp;$F1797="H"),"GAS","")))</f>
        <v/>
      </c>
      <c r="AW1797" s="2">
        <f>IF($AV1797="","",$R1797)</f>
        <v/>
      </c>
      <c r="AX1797" s="2">
        <f>IF($AV1797="","",IF($AB1797=0,$R1797,0))</f>
        <v/>
      </c>
      <c r="AY1797" s="2">
        <f>IF($AV1797="","",IF(AND($Z1797=0,COUNTIF('AR SALES'!$L$2:$L$2501,$L1797)=0),"YES",""))</f>
        <v/>
      </c>
      <c r="AZ1797" s="2">
        <f>IF($AV1797="","",IFERROR(VLOOKUP($AU1797,CODES!$A:$B,2,FALSE),"NO CODE"))</f>
        <v/>
      </c>
      <c r="BA1797" s="2">
        <f>IF(""&amp;$F1797&lt;&gt;"4","",IF($AY1797="YES","",IF(ROUND(SUMIFS($AE$2:$AE$4001,$L$2:$L$4001,$L1797,$F$2:$F$4001,"4")-SUMIFS('AR SALES'!$Y$2:$Y$2501,'AR SALES'!$L$2:$L$2501,$L1797,'AR SALES'!$AD$2:$AD$2501,"OFF"),2)=0,"","STALE")))</f>
        <v/>
      </c>
      <c r="BB1797" s="2">
        <f>IF(OR(""&amp;$F1797="2",""&amp;$F1797="4",""&amp;$F1797="G",""&amp;$F1797="H"),IF($AY1797="YES","",IF($AB1797&lt;&gt;0,"",IF(COUNTIFS('AR SALES'!$L$2:$L$2501,$L1797,'AR SALES'!$AD$2:$AD$2501,IF(""&amp;$F1797="4","OFF","ON"),'AR SALES'!$AF$2:$AF$2501,"Y")&gt;0,"","NO EXEMPTION"))),"")</f>
        <v/>
      </c>
    </row>
    <row r="1798">
      <c r="AT1798" s="2">
        <f>IF($L1798="","",IFERROR(INDEX('AR SALES'!$H$2:$H$2501,MATCH(""&amp;$L1798,'AR SALES'!$AE$2:$AE$2501,0)),""))</f>
        <v/>
      </c>
      <c r="AU1798" s="2">
        <f>IF($L1798="","",IF($A1798&lt;&gt;"GA","",IF($E1798="FULTON",IF(ISNUMBER(SEARCH("COLLEGE PARK",$AT1798)),"FULTON (COLLEGE PARK)",IF(ISNUMBER(SEARCH("HAPEVILLE",$AT1798)),"FULTON (HAPEVILLE)",IF(ISNUMBER(SEARCH("EAST POINT",$AT1798)),"FULTON (EAST POINT)",IF(ISNUMBER(SEARCH("ATLANTA",$AT1798)),"FULTON (ATL LIMITS)","FULTON")))),IF($E1798="DEKALB",IF(ISNUMBER(SEARCH("ATLANTA",$AT1798)),"DEKALB (ATL LIMITS)","DEKALB"),IF(AND($E1798="CLAYTON",ISNUMBER(SEARCH("COLLEGE PARK",$AT1798))),"CLAYTON (COLLEGE PARK)",$E1798)))))</f>
        <v/>
      </c>
      <c r="AV1798" s="2">
        <f>IF($L1798="","",IF(""&amp;$F1798="2","DIESEL",IF(OR(""&amp;$F1798="G",""&amp;$F1798="H"),"GAS","")))</f>
        <v/>
      </c>
      <c r="AW1798" s="2">
        <f>IF($AV1798="","",$R1798)</f>
        <v/>
      </c>
      <c r="AX1798" s="2">
        <f>IF($AV1798="","",IF($AB1798=0,$R1798,0))</f>
        <v/>
      </c>
      <c r="AY1798" s="2">
        <f>IF($AV1798="","",IF(AND($Z1798=0,COUNTIF('AR SALES'!$L$2:$L$2501,$L1798)=0),"YES",""))</f>
        <v/>
      </c>
      <c r="AZ1798" s="2">
        <f>IF($AV1798="","",IFERROR(VLOOKUP($AU1798,CODES!$A:$B,2,FALSE),"NO CODE"))</f>
        <v/>
      </c>
      <c r="BA1798" s="2">
        <f>IF(""&amp;$F1798&lt;&gt;"4","",IF($AY1798="YES","",IF(ROUND(SUMIFS($AE$2:$AE$4001,$L$2:$L$4001,$L1798,$F$2:$F$4001,"4")-SUMIFS('AR SALES'!$Y$2:$Y$2501,'AR SALES'!$L$2:$L$2501,$L1798,'AR SALES'!$AD$2:$AD$2501,"OFF"),2)=0,"","STALE")))</f>
        <v/>
      </c>
      <c r="BB1798" s="2">
        <f>IF(OR(""&amp;$F1798="2",""&amp;$F1798="4",""&amp;$F1798="G",""&amp;$F1798="H"),IF($AY1798="YES","",IF($AB1798&lt;&gt;0,"",IF(COUNTIFS('AR SALES'!$L$2:$L$2501,$L1798,'AR SALES'!$AD$2:$AD$2501,IF(""&amp;$F1798="4","OFF","ON"),'AR SALES'!$AF$2:$AF$2501,"Y")&gt;0,"","NO EXEMPTION"))),"")</f>
        <v/>
      </c>
    </row>
    <row r="1799">
      <c r="AT1799" s="2">
        <f>IF($L1799="","",IFERROR(INDEX('AR SALES'!$H$2:$H$2501,MATCH(""&amp;$L1799,'AR SALES'!$AE$2:$AE$2501,0)),""))</f>
        <v/>
      </c>
      <c r="AU1799" s="2">
        <f>IF($L1799="","",IF($A1799&lt;&gt;"GA","",IF($E1799="FULTON",IF(ISNUMBER(SEARCH("COLLEGE PARK",$AT1799)),"FULTON (COLLEGE PARK)",IF(ISNUMBER(SEARCH("HAPEVILLE",$AT1799)),"FULTON (HAPEVILLE)",IF(ISNUMBER(SEARCH("EAST POINT",$AT1799)),"FULTON (EAST POINT)",IF(ISNUMBER(SEARCH("ATLANTA",$AT1799)),"FULTON (ATL LIMITS)","FULTON")))),IF($E1799="DEKALB",IF(ISNUMBER(SEARCH("ATLANTA",$AT1799)),"DEKALB (ATL LIMITS)","DEKALB"),IF(AND($E1799="CLAYTON",ISNUMBER(SEARCH("COLLEGE PARK",$AT1799))),"CLAYTON (COLLEGE PARK)",$E1799)))))</f>
        <v/>
      </c>
      <c r="AV1799" s="2">
        <f>IF($L1799="","",IF(""&amp;$F1799="2","DIESEL",IF(OR(""&amp;$F1799="G",""&amp;$F1799="H"),"GAS","")))</f>
        <v/>
      </c>
      <c r="AW1799" s="2">
        <f>IF($AV1799="","",$R1799)</f>
        <v/>
      </c>
      <c r="AX1799" s="2">
        <f>IF($AV1799="","",IF($AB1799=0,$R1799,0))</f>
        <v/>
      </c>
      <c r="AY1799" s="2">
        <f>IF($AV1799="","",IF(AND($Z1799=0,COUNTIF('AR SALES'!$L$2:$L$2501,$L1799)=0),"YES",""))</f>
        <v/>
      </c>
      <c r="AZ1799" s="2">
        <f>IF($AV1799="","",IFERROR(VLOOKUP($AU1799,CODES!$A:$B,2,FALSE),"NO CODE"))</f>
        <v/>
      </c>
      <c r="BA1799" s="2">
        <f>IF(""&amp;$F1799&lt;&gt;"4","",IF($AY1799="YES","",IF(ROUND(SUMIFS($AE$2:$AE$4001,$L$2:$L$4001,$L1799,$F$2:$F$4001,"4")-SUMIFS('AR SALES'!$Y$2:$Y$2501,'AR SALES'!$L$2:$L$2501,$L1799,'AR SALES'!$AD$2:$AD$2501,"OFF"),2)=0,"","STALE")))</f>
        <v/>
      </c>
      <c r="BB1799" s="2">
        <f>IF(OR(""&amp;$F1799="2",""&amp;$F1799="4",""&amp;$F1799="G",""&amp;$F1799="H"),IF($AY1799="YES","",IF($AB1799&lt;&gt;0,"",IF(COUNTIFS('AR SALES'!$L$2:$L$2501,$L1799,'AR SALES'!$AD$2:$AD$2501,IF(""&amp;$F1799="4","OFF","ON"),'AR SALES'!$AF$2:$AF$2501,"Y")&gt;0,"","NO EXEMPTION"))),"")</f>
        <v/>
      </c>
    </row>
    <row r="1800">
      <c r="AT1800" s="2">
        <f>IF($L1800="","",IFERROR(INDEX('AR SALES'!$H$2:$H$2501,MATCH(""&amp;$L1800,'AR SALES'!$AE$2:$AE$2501,0)),""))</f>
        <v/>
      </c>
      <c r="AU1800" s="2">
        <f>IF($L1800="","",IF($A1800&lt;&gt;"GA","",IF($E1800="FULTON",IF(ISNUMBER(SEARCH("COLLEGE PARK",$AT1800)),"FULTON (COLLEGE PARK)",IF(ISNUMBER(SEARCH("HAPEVILLE",$AT1800)),"FULTON (HAPEVILLE)",IF(ISNUMBER(SEARCH("EAST POINT",$AT1800)),"FULTON (EAST POINT)",IF(ISNUMBER(SEARCH("ATLANTA",$AT1800)),"FULTON (ATL LIMITS)","FULTON")))),IF($E1800="DEKALB",IF(ISNUMBER(SEARCH("ATLANTA",$AT1800)),"DEKALB (ATL LIMITS)","DEKALB"),IF(AND($E1800="CLAYTON",ISNUMBER(SEARCH("COLLEGE PARK",$AT1800))),"CLAYTON (COLLEGE PARK)",$E1800)))))</f>
        <v/>
      </c>
      <c r="AV1800" s="2">
        <f>IF($L1800="","",IF(""&amp;$F1800="2","DIESEL",IF(OR(""&amp;$F1800="G",""&amp;$F1800="H"),"GAS","")))</f>
        <v/>
      </c>
      <c r="AW1800" s="2">
        <f>IF($AV1800="","",$R1800)</f>
        <v/>
      </c>
      <c r="AX1800" s="2">
        <f>IF($AV1800="","",IF($AB1800=0,$R1800,0))</f>
        <v/>
      </c>
      <c r="AY1800" s="2">
        <f>IF($AV1800="","",IF(AND($Z1800=0,COUNTIF('AR SALES'!$L$2:$L$2501,$L1800)=0),"YES",""))</f>
        <v/>
      </c>
      <c r="AZ1800" s="2">
        <f>IF($AV1800="","",IFERROR(VLOOKUP($AU1800,CODES!$A:$B,2,FALSE),"NO CODE"))</f>
        <v/>
      </c>
      <c r="BA1800" s="2">
        <f>IF(""&amp;$F1800&lt;&gt;"4","",IF($AY1800="YES","",IF(ROUND(SUMIFS($AE$2:$AE$4001,$L$2:$L$4001,$L1800,$F$2:$F$4001,"4")-SUMIFS('AR SALES'!$Y$2:$Y$2501,'AR SALES'!$L$2:$L$2501,$L1800,'AR SALES'!$AD$2:$AD$2501,"OFF"),2)=0,"","STALE")))</f>
        <v/>
      </c>
      <c r="BB1800" s="2">
        <f>IF(OR(""&amp;$F1800="2",""&amp;$F1800="4",""&amp;$F1800="G",""&amp;$F1800="H"),IF($AY1800="YES","",IF($AB1800&lt;&gt;0,"",IF(COUNTIFS('AR SALES'!$L$2:$L$2501,$L1800,'AR SALES'!$AD$2:$AD$2501,IF(""&amp;$F1800="4","OFF","ON"),'AR SALES'!$AF$2:$AF$2501,"Y")&gt;0,"","NO EXEMPTION"))),"")</f>
        <v/>
      </c>
    </row>
    <row r="1801">
      <c r="AT1801" s="2">
        <f>IF($L1801="","",IFERROR(INDEX('AR SALES'!$H$2:$H$2501,MATCH(""&amp;$L1801,'AR SALES'!$AE$2:$AE$2501,0)),""))</f>
        <v/>
      </c>
      <c r="AU1801" s="2">
        <f>IF($L1801="","",IF($A1801&lt;&gt;"GA","",IF($E1801="FULTON",IF(ISNUMBER(SEARCH("COLLEGE PARK",$AT1801)),"FULTON (COLLEGE PARK)",IF(ISNUMBER(SEARCH("HAPEVILLE",$AT1801)),"FULTON (HAPEVILLE)",IF(ISNUMBER(SEARCH("EAST POINT",$AT1801)),"FULTON (EAST POINT)",IF(ISNUMBER(SEARCH("ATLANTA",$AT1801)),"FULTON (ATL LIMITS)","FULTON")))),IF($E1801="DEKALB",IF(ISNUMBER(SEARCH("ATLANTA",$AT1801)),"DEKALB (ATL LIMITS)","DEKALB"),IF(AND($E1801="CLAYTON",ISNUMBER(SEARCH("COLLEGE PARK",$AT1801))),"CLAYTON (COLLEGE PARK)",$E1801)))))</f>
        <v/>
      </c>
      <c r="AV1801" s="2">
        <f>IF($L1801="","",IF(""&amp;$F1801="2","DIESEL",IF(OR(""&amp;$F1801="G",""&amp;$F1801="H"),"GAS","")))</f>
        <v/>
      </c>
      <c r="AW1801" s="2">
        <f>IF($AV1801="","",$R1801)</f>
        <v/>
      </c>
      <c r="AX1801" s="2">
        <f>IF($AV1801="","",IF($AB1801=0,$R1801,0))</f>
        <v/>
      </c>
      <c r="AY1801" s="2">
        <f>IF($AV1801="","",IF(AND($Z1801=0,COUNTIF('AR SALES'!$L$2:$L$2501,$L1801)=0),"YES",""))</f>
        <v/>
      </c>
      <c r="AZ1801" s="2">
        <f>IF($AV1801="","",IFERROR(VLOOKUP($AU1801,CODES!$A:$B,2,FALSE),"NO CODE"))</f>
        <v/>
      </c>
      <c r="BA1801" s="2">
        <f>IF(""&amp;$F1801&lt;&gt;"4","",IF($AY1801="YES","",IF(ROUND(SUMIFS($AE$2:$AE$4001,$L$2:$L$4001,$L1801,$F$2:$F$4001,"4")-SUMIFS('AR SALES'!$Y$2:$Y$2501,'AR SALES'!$L$2:$L$2501,$L1801,'AR SALES'!$AD$2:$AD$2501,"OFF"),2)=0,"","STALE")))</f>
        <v/>
      </c>
      <c r="BB1801" s="2">
        <f>IF(OR(""&amp;$F1801="2",""&amp;$F1801="4",""&amp;$F1801="G",""&amp;$F1801="H"),IF($AY1801="YES","",IF($AB1801&lt;&gt;0,"",IF(COUNTIFS('AR SALES'!$L$2:$L$2501,$L1801,'AR SALES'!$AD$2:$AD$2501,IF(""&amp;$F1801="4","OFF","ON"),'AR SALES'!$AF$2:$AF$2501,"Y")&gt;0,"","NO EXEMPTION"))),"")</f>
        <v/>
      </c>
    </row>
    <row r="1802">
      <c r="AT1802" s="2">
        <f>IF($L1802="","",IFERROR(INDEX('AR SALES'!$H$2:$H$2501,MATCH(""&amp;$L1802,'AR SALES'!$AE$2:$AE$2501,0)),""))</f>
        <v/>
      </c>
      <c r="AU1802" s="2">
        <f>IF($L1802="","",IF($A1802&lt;&gt;"GA","",IF($E1802="FULTON",IF(ISNUMBER(SEARCH("COLLEGE PARK",$AT1802)),"FULTON (COLLEGE PARK)",IF(ISNUMBER(SEARCH("HAPEVILLE",$AT1802)),"FULTON (HAPEVILLE)",IF(ISNUMBER(SEARCH("EAST POINT",$AT1802)),"FULTON (EAST POINT)",IF(ISNUMBER(SEARCH("ATLANTA",$AT1802)),"FULTON (ATL LIMITS)","FULTON")))),IF($E1802="DEKALB",IF(ISNUMBER(SEARCH("ATLANTA",$AT1802)),"DEKALB (ATL LIMITS)","DEKALB"),IF(AND($E1802="CLAYTON",ISNUMBER(SEARCH("COLLEGE PARK",$AT1802))),"CLAYTON (COLLEGE PARK)",$E1802)))))</f>
        <v/>
      </c>
      <c r="AV1802" s="2">
        <f>IF($L1802="","",IF(""&amp;$F1802="2","DIESEL",IF(OR(""&amp;$F1802="G",""&amp;$F1802="H"),"GAS","")))</f>
        <v/>
      </c>
      <c r="AW1802" s="2">
        <f>IF($AV1802="","",$R1802)</f>
        <v/>
      </c>
      <c r="AX1802" s="2">
        <f>IF($AV1802="","",IF($AB1802=0,$R1802,0))</f>
        <v/>
      </c>
      <c r="AY1802" s="2">
        <f>IF($AV1802="","",IF(AND($Z1802=0,COUNTIF('AR SALES'!$L$2:$L$2501,$L1802)=0),"YES",""))</f>
        <v/>
      </c>
      <c r="AZ1802" s="2">
        <f>IF($AV1802="","",IFERROR(VLOOKUP($AU1802,CODES!$A:$B,2,FALSE),"NO CODE"))</f>
        <v/>
      </c>
      <c r="BA1802" s="2">
        <f>IF(""&amp;$F1802&lt;&gt;"4","",IF($AY1802="YES","",IF(ROUND(SUMIFS($AE$2:$AE$4001,$L$2:$L$4001,$L1802,$F$2:$F$4001,"4")-SUMIFS('AR SALES'!$Y$2:$Y$2501,'AR SALES'!$L$2:$L$2501,$L1802,'AR SALES'!$AD$2:$AD$2501,"OFF"),2)=0,"","STALE")))</f>
        <v/>
      </c>
      <c r="BB1802" s="2">
        <f>IF(OR(""&amp;$F1802="2",""&amp;$F1802="4",""&amp;$F1802="G",""&amp;$F1802="H"),IF($AY1802="YES","",IF($AB1802&lt;&gt;0,"",IF(COUNTIFS('AR SALES'!$L$2:$L$2501,$L1802,'AR SALES'!$AD$2:$AD$2501,IF(""&amp;$F1802="4","OFF","ON"),'AR SALES'!$AF$2:$AF$2501,"Y")&gt;0,"","NO EXEMPTION"))),"")</f>
        <v/>
      </c>
    </row>
    <row r="1803">
      <c r="AT1803" s="2">
        <f>IF($L1803="","",IFERROR(INDEX('AR SALES'!$H$2:$H$2501,MATCH(""&amp;$L1803,'AR SALES'!$AE$2:$AE$2501,0)),""))</f>
        <v/>
      </c>
      <c r="AU1803" s="2">
        <f>IF($L1803="","",IF($A1803&lt;&gt;"GA","",IF($E1803="FULTON",IF(ISNUMBER(SEARCH("COLLEGE PARK",$AT1803)),"FULTON (COLLEGE PARK)",IF(ISNUMBER(SEARCH("HAPEVILLE",$AT1803)),"FULTON (HAPEVILLE)",IF(ISNUMBER(SEARCH("EAST POINT",$AT1803)),"FULTON (EAST POINT)",IF(ISNUMBER(SEARCH("ATLANTA",$AT1803)),"FULTON (ATL LIMITS)","FULTON")))),IF($E1803="DEKALB",IF(ISNUMBER(SEARCH("ATLANTA",$AT1803)),"DEKALB (ATL LIMITS)","DEKALB"),IF(AND($E1803="CLAYTON",ISNUMBER(SEARCH("COLLEGE PARK",$AT1803))),"CLAYTON (COLLEGE PARK)",$E1803)))))</f>
        <v/>
      </c>
      <c r="AV1803" s="2">
        <f>IF($L1803="","",IF(""&amp;$F1803="2","DIESEL",IF(OR(""&amp;$F1803="G",""&amp;$F1803="H"),"GAS","")))</f>
        <v/>
      </c>
      <c r="AW1803" s="2">
        <f>IF($AV1803="","",$R1803)</f>
        <v/>
      </c>
      <c r="AX1803" s="2">
        <f>IF($AV1803="","",IF($AB1803=0,$R1803,0))</f>
        <v/>
      </c>
      <c r="AY1803" s="2">
        <f>IF($AV1803="","",IF(AND($Z1803=0,COUNTIF('AR SALES'!$L$2:$L$2501,$L1803)=0),"YES",""))</f>
        <v/>
      </c>
      <c r="AZ1803" s="2">
        <f>IF($AV1803="","",IFERROR(VLOOKUP($AU1803,CODES!$A:$B,2,FALSE),"NO CODE"))</f>
        <v/>
      </c>
      <c r="BA1803" s="2">
        <f>IF(""&amp;$F1803&lt;&gt;"4","",IF($AY1803="YES","",IF(ROUND(SUMIFS($AE$2:$AE$4001,$L$2:$L$4001,$L1803,$F$2:$F$4001,"4")-SUMIFS('AR SALES'!$Y$2:$Y$2501,'AR SALES'!$L$2:$L$2501,$L1803,'AR SALES'!$AD$2:$AD$2501,"OFF"),2)=0,"","STALE")))</f>
        <v/>
      </c>
      <c r="BB1803" s="2">
        <f>IF(OR(""&amp;$F1803="2",""&amp;$F1803="4",""&amp;$F1803="G",""&amp;$F1803="H"),IF($AY1803="YES","",IF($AB1803&lt;&gt;0,"",IF(COUNTIFS('AR SALES'!$L$2:$L$2501,$L1803,'AR SALES'!$AD$2:$AD$2501,IF(""&amp;$F1803="4","OFF","ON"),'AR SALES'!$AF$2:$AF$2501,"Y")&gt;0,"","NO EXEMPTION"))),"")</f>
        <v/>
      </c>
    </row>
    <row r="1804">
      <c r="AT1804" s="2">
        <f>IF($L1804="","",IFERROR(INDEX('AR SALES'!$H$2:$H$2501,MATCH(""&amp;$L1804,'AR SALES'!$AE$2:$AE$2501,0)),""))</f>
        <v/>
      </c>
      <c r="AU1804" s="2">
        <f>IF($L1804="","",IF($A1804&lt;&gt;"GA","",IF($E1804="FULTON",IF(ISNUMBER(SEARCH("COLLEGE PARK",$AT1804)),"FULTON (COLLEGE PARK)",IF(ISNUMBER(SEARCH("HAPEVILLE",$AT1804)),"FULTON (HAPEVILLE)",IF(ISNUMBER(SEARCH("EAST POINT",$AT1804)),"FULTON (EAST POINT)",IF(ISNUMBER(SEARCH("ATLANTA",$AT1804)),"FULTON (ATL LIMITS)","FULTON")))),IF($E1804="DEKALB",IF(ISNUMBER(SEARCH("ATLANTA",$AT1804)),"DEKALB (ATL LIMITS)","DEKALB"),IF(AND($E1804="CLAYTON",ISNUMBER(SEARCH("COLLEGE PARK",$AT1804))),"CLAYTON (COLLEGE PARK)",$E1804)))))</f>
        <v/>
      </c>
      <c r="AV1804" s="2">
        <f>IF($L1804="","",IF(""&amp;$F1804="2","DIESEL",IF(OR(""&amp;$F1804="G",""&amp;$F1804="H"),"GAS","")))</f>
        <v/>
      </c>
      <c r="AW1804" s="2">
        <f>IF($AV1804="","",$R1804)</f>
        <v/>
      </c>
      <c r="AX1804" s="2">
        <f>IF($AV1804="","",IF($AB1804=0,$R1804,0))</f>
        <v/>
      </c>
      <c r="AY1804" s="2">
        <f>IF($AV1804="","",IF(AND($Z1804=0,COUNTIF('AR SALES'!$L$2:$L$2501,$L1804)=0),"YES",""))</f>
        <v/>
      </c>
      <c r="AZ1804" s="2">
        <f>IF($AV1804="","",IFERROR(VLOOKUP($AU1804,CODES!$A:$B,2,FALSE),"NO CODE"))</f>
        <v/>
      </c>
      <c r="BA1804" s="2">
        <f>IF(""&amp;$F1804&lt;&gt;"4","",IF($AY1804="YES","",IF(ROUND(SUMIFS($AE$2:$AE$4001,$L$2:$L$4001,$L1804,$F$2:$F$4001,"4")-SUMIFS('AR SALES'!$Y$2:$Y$2501,'AR SALES'!$L$2:$L$2501,$L1804,'AR SALES'!$AD$2:$AD$2501,"OFF"),2)=0,"","STALE")))</f>
        <v/>
      </c>
      <c r="BB1804" s="2">
        <f>IF(OR(""&amp;$F1804="2",""&amp;$F1804="4",""&amp;$F1804="G",""&amp;$F1804="H"),IF($AY1804="YES","",IF($AB1804&lt;&gt;0,"",IF(COUNTIFS('AR SALES'!$L$2:$L$2501,$L1804,'AR SALES'!$AD$2:$AD$2501,IF(""&amp;$F1804="4","OFF","ON"),'AR SALES'!$AF$2:$AF$2501,"Y")&gt;0,"","NO EXEMPTION"))),"")</f>
        <v/>
      </c>
    </row>
    <row r="1805">
      <c r="AT1805" s="2">
        <f>IF($L1805="","",IFERROR(INDEX('AR SALES'!$H$2:$H$2501,MATCH(""&amp;$L1805,'AR SALES'!$AE$2:$AE$2501,0)),""))</f>
        <v/>
      </c>
      <c r="AU1805" s="2">
        <f>IF($L1805="","",IF($A1805&lt;&gt;"GA","",IF($E1805="FULTON",IF(ISNUMBER(SEARCH("COLLEGE PARK",$AT1805)),"FULTON (COLLEGE PARK)",IF(ISNUMBER(SEARCH("HAPEVILLE",$AT1805)),"FULTON (HAPEVILLE)",IF(ISNUMBER(SEARCH("EAST POINT",$AT1805)),"FULTON (EAST POINT)",IF(ISNUMBER(SEARCH("ATLANTA",$AT1805)),"FULTON (ATL LIMITS)","FULTON")))),IF($E1805="DEKALB",IF(ISNUMBER(SEARCH("ATLANTA",$AT1805)),"DEKALB (ATL LIMITS)","DEKALB"),IF(AND($E1805="CLAYTON",ISNUMBER(SEARCH("COLLEGE PARK",$AT1805))),"CLAYTON (COLLEGE PARK)",$E1805)))))</f>
        <v/>
      </c>
      <c r="AV1805" s="2">
        <f>IF($L1805="","",IF(""&amp;$F1805="2","DIESEL",IF(OR(""&amp;$F1805="G",""&amp;$F1805="H"),"GAS","")))</f>
        <v/>
      </c>
      <c r="AW1805" s="2">
        <f>IF($AV1805="","",$R1805)</f>
        <v/>
      </c>
      <c r="AX1805" s="2">
        <f>IF($AV1805="","",IF($AB1805=0,$R1805,0))</f>
        <v/>
      </c>
      <c r="AY1805" s="2">
        <f>IF($AV1805="","",IF(AND($Z1805=0,COUNTIF('AR SALES'!$L$2:$L$2501,$L1805)=0),"YES",""))</f>
        <v/>
      </c>
      <c r="AZ1805" s="2">
        <f>IF($AV1805="","",IFERROR(VLOOKUP($AU1805,CODES!$A:$B,2,FALSE),"NO CODE"))</f>
        <v/>
      </c>
      <c r="BA1805" s="2">
        <f>IF(""&amp;$F1805&lt;&gt;"4","",IF($AY1805="YES","",IF(ROUND(SUMIFS($AE$2:$AE$4001,$L$2:$L$4001,$L1805,$F$2:$F$4001,"4")-SUMIFS('AR SALES'!$Y$2:$Y$2501,'AR SALES'!$L$2:$L$2501,$L1805,'AR SALES'!$AD$2:$AD$2501,"OFF"),2)=0,"","STALE")))</f>
        <v/>
      </c>
      <c r="BB1805" s="2">
        <f>IF(OR(""&amp;$F1805="2",""&amp;$F1805="4",""&amp;$F1805="G",""&amp;$F1805="H"),IF($AY1805="YES","",IF($AB1805&lt;&gt;0,"",IF(COUNTIFS('AR SALES'!$L$2:$L$2501,$L1805,'AR SALES'!$AD$2:$AD$2501,IF(""&amp;$F1805="4","OFF","ON"),'AR SALES'!$AF$2:$AF$2501,"Y")&gt;0,"","NO EXEMPTION"))),"")</f>
        <v/>
      </c>
    </row>
    <row r="1806">
      <c r="AT1806" s="2">
        <f>IF($L1806="","",IFERROR(INDEX('AR SALES'!$H$2:$H$2501,MATCH(""&amp;$L1806,'AR SALES'!$AE$2:$AE$2501,0)),""))</f>
        <v/>
      </c>
      <c r="AU1806" s="2">
        <f>IF($L1806="","",IF($A1806&lt;&gt;"GA","",IF($E1806="FULTON",IF(ISNUMBER(SEARCH("COLLEGE PARK",$AT1806)),"FULTON (COLLEGE PARK)",IF(ISNUMBER(SEARCH("HAPEVILLE",$AT1806)),"FULTON (HAPEVILLE)",IF(ISNUMBER(SEARCH("EAST POINT",$AT1806)),"FULTON (EAST POINT)",IF(ISNUMBER(SEARCH("ATLANTA",$AT1806)),"FULTON (ATL LIMITS)","FULTON")))),IF($E1806="DEKALB",IF(ISNUMBER(SEARCH("ATLANTA",$AT1806)),"DEKALB (ATL LIMITS)","DEKALB"),IF(AND($E1806="CLAYTON",ISNUMBER(SEARCH("COLLEGE PARK",$AT1806))),"CLAYTON (COLLEGE PARK)",$E1806)))))</f>
        <v/>
      </c>
      <c r="AV1806" s="2">
        <f>IF($L1806="","",IF(""&amp;$F1806="2","DIESEL",IF(OR(""&amp;$F1806="G",""&amp;$F1806="H"),"GAS","")))</f>
        <v/>
      </c>
      <c r="AW1806" s="2">
        <f>IF($AV1806="","",$R1806)</f>
        <v/>
      </c>
      <c r="AX1806" s="2">
        <f>IF($AV1806="","",IF($AB1806=0,$R1806,0))</f>
        <v/>
      </c>
      <c r="AY1806" s="2">
        <f>IF($AV1806="","",IF(AND($Z1806=0,COUNTIF('AR SALES'!$L$2:$L$2501,$L1806)=0),"YES",""))</f>
        <v/>
      </c>
      <c r="AZ1806" s="2">
        <f>IF($AV1806="","",IFERROR(VLOOKUP($AU1806,CODES!$A:$B,2,FALSE),"NO CODE"))</f>
        <v/>
      </c>
      <c r="BA1806" s="2">
        <f>IF(""&amp;$F1806&lt;&gt;"4","",IF($AY1806="YES","",IF(ROUND(SUMIFS($AE$2:$AE$4001,$L$2:$L$4001,$L1806,$F$2:$F$4001,"4")-SUMIFS('AR SALES'!$Y$2:$Y$2501,'AR SALES'!$L$2:$L$2501,$L1806,'AR SALES'!$AD$2:$AD$2501,"OFF"),2)=0,"","STALE")))</f>
        <v/>
      </c>
      <c r="BB1806" s="2">
        <f>IF(OR(""&amp;$F1806="2",""&amp;$F1806="4",""&amp;$F1806="G",""&amp;$F1806="H"),IF($AY1806="YES","",IF($AB1806&lt;&gt;0,"",IF(COUNTIFS('AR SALES'!$L$2:$L$2501,$L1806,'AR SALES'!$AD$2:$AD$2501,IF(""&amp;$F1806="4","OFF","ON"),'AR SALES'!$AF$2:$AF$2501,"Y")&gt;0,"","NO EXEMPTION"))),"")</f>
        <v/>
      </c>
    </row>
    <row r="1807">
      <c r="AT1807" s="2">
        <f>IF($L1807="","",IFERROR(INDEX('AR SALES'!$H$2:$H$2501,MATCH(""&amp;$L1807,'AR SALES'!$AE$2:$AE$2501,0)),""))</f>
        <v/>
      </c>
      <c r="AU1807" s="2">
        <f>IF($L1807="","",IF($A1807&lt;&gt;"GA","",IF($E1807="FULTON",IF(ISNUMBER(SEARCH("COLLEGE PARK",$AT1807)),"FULTON (COLLEGE PARK)",IF(ISNUMBER(SEARCH("HAPEVILLE",$AT1807)),"FULTON (HAPEVILLE)",IF(ISNUMBER(SEARCH("EAST POINT",$AT1807)),"FULTON (EAST POINT)",IF(ISNUMBER(SEARCH("ATLANTA",$AT1807)),"FULTON (ATL LIMITS)","FULTON")))),IF($E1807="DEKALB",IF(ISNUMBER(SEARCH("ATLANTA",$AT1807)),"DEKALB (ATL LIMITS)","DEKALB"),IF(AND($E1807="CLAYTON",ISNUMBER(SEARCH("COLLEGE PARK",$AT1807))),"CLAYTON (COLLEGE PARK)",$E1807)))))</f>
        <v/>
      </c>
      <c r="AV1807" s="2">
        <f>IF($L1807="","",IF(""&amp;$F1807="2","DIESEL",IF(OR(""&amp;$F1807="G",""&amp;$F1807="H"),"GAS","")))</f>
        <v/>
      </c>
      <c r="AW1807" s="2">
        <f>IF($AV1807="","",$R1807)</f>
        <v/>
      </c>
      <c r="AX1807" s="2">
        <f>IF($AV1807="","",IF($AB1807=0,$R1807,0))</f>
        <v/>
      </c>
      <c r="AY1807" s="2">
        <f>IF($AV1807="","",IF(AND($Z1807=0,COUNTIF('AR SALES'!$L$2:$L$2501,$L1807)=0),"YES",""))</f>
        <v/>
      </c>
      <c r="AZ1807" s="2">
        <f>IF($AV1807="","",IFERROR(VLOOKUP($AU1807,CODES!$A:$B,2,FALSE),"NO CODE"))</f>
        <v/>
      </c>
      <c r="BA1807" s="2">
        <f>IF(""&amp;$F1807&lt;&gt;"4","",IF($AY1807="YES","",IF(ROUND(SUMIFS($AE$2:$AE$4001,$L$2:$L$4001,$L1807,$F$2:$F$4001,"4")-SUMIFS('AR SALES'!$Y$2:$Y$2501,'AR SALES'!$L$2:$L$2501,$L1807,'AR SALES'!$AD$2:$AD$2501,"OFF"),2)=0,"","STALE")))</f>
        <v/>
      </c>
      <c r="BB1807" s="2">
        <f>IF(OR(""&amp;$F1807="2",""&amp;$F1807="4",""&amp;$F1807="G",""&amp;$F1807="H"),IF($AY1807="YES","",IF($AB1807&lt;&gt;0,"",IF(COUNTIFS('AR SALES'!$L$2:$L$2501,$L1807,'AR SALES'!$AD$2:$AD$2501,IF(""&amp;$F1807="4","OFF","ON"),'AR SALES'!$AF$2:$AF$2501,"Y")&gt;0,"","NO EXEMPTION"))),"")</f>
        <v/>
      </c>
    </row>
    <row r="1808">
      <c r="AT1808" s="2">
        <f>IF($L1808="","",IFERROR(INDEX('AR SALES'!$H$2:$H$2501,MATCH(""&amp;$L1808,'AR SALES'!$AE$2:$AE$2501,0)),""))</f>
        <v/>
      </c>
      <c r="AU1808" s="2">
        <f>IF($L1808="","",IF($A1808&lt;&gt;"GA","",IF($E1808="FULTON",IF(ISNUMBER(SEARCH("COLLEGE PARK",$AT1808)),"FULTON (COLLEGE PARK)",IF(ISNUMBER(SEARCH("HAPEVILLE",$AT1808)),"FULTON (HAPEVILLE)",IF(ISNUMBER(SEARCH("EAST POINT",$AT1808)),"FULTON (EAST POINT)",IF(ISNUMBER(SEARCH("ATLANTA",$AT1808)),"FULTON (ATL LIMITS)","FULTON")))),IF($E1808="DEKALB",IF(ISNUMBER(SEARCH("ATLANTA",$AT1808)),"DEKALB (ATL LIMITS)","DEKALB"),IF(AND($E1808="CLAYTON",ISNUMBER(SEARCH("COLLEGE PARK",$AT1808))),"CLAYTON (COLLEGE PARK)",$E1808)))))</f>
        <v/>
      </c>
      <c r="AV1808" s="2">
        <f>IF($L1808="","",IF(""&amp;$F1808="2","DIESEL",IF(OR(""&amp;$F1808="G",""&amp;$F1808="H"),"GAS","")))</f>
        <v/>
      </c>
      <c r="AW1808" s="2">
        <f>IF($AV1808="","",$R1808)</f>
        <v/>
      </c>
      <c r="AX1808" s="2">
        <f>IF($AV1808="","",IF($AB1808=0,$R1808,0))</f>
        <v/>
      </c>
      <c r="AY1808" s="2">
        <f>IF($AV1808="","",IF(AND($Z1808=0,COUNTIF('AR SALES'!$L$2:$L$2501,$L1808)=0),"YES",""))</f>
        <v/>
      </c>
      <c r="AZ1808" s="2">
        <f>IF($AV1808="","",IFERROR(VLOOKUP($AU1808,CODES!$A:$B,2,FALSE),"NO CODE"))</f>
        <v/>
      </c>
      <c r="BA1808" s="2">
        <f>IF(""&amp;$F1808&lt;&gt;"4","",IF($AY1808="YES","",IF(ROUND(SUMIFS($AE$2:$AE$4001,$L$2:$L$4001,$L1808,$F$2:$F$4001,"4")-SUMIFS('AR SALES'!$Y$2:$Y$2501,'AR SALES'!$L$2:$L$2501,$L1808,'AR SALES'!$AD$2:$AD$2501,"OFF"),2)=0,"","STALE")))</f>
        <v/>
      </c>
      <c r="BB1808" s="2">
        <f>IF(OR(""&amp;$F1808="2",""&amp;$F1808="4",""&amp;$F1808="G",""&amp;$F1808="H"),IF($AY1808="YES","",IF($AB1808&lt;&gt;0,"",IF(COUNTIFS('AR SALES'!$L$2:$L$2501,$L1808,'AR SALES'!$AD$2:$AD$2501,IF(""&amp;$F1808="4","OFF","ON"),'AR SALES'!$AF$2:$AF$2501,"Y")&gt;0,"","NO EXEMPTION"))),"")</f>
        <v/>
      </c>
    </row>
    <row r="1809">
      <c r="AT1809" s="2">
        <f>IF($L1809="","",IFERROR(INDEX('AR SALES'!$H$2:$H$2501,MATCH(""&amp;$L1809,'AR SALES'!$AE$2:$AE$2501,0)),""))</f>
        <v/>
      </c>
      <c r="AU1809" s="2">
        <f>IF($L1809="","",IF($A1809&lt;&gt;"GA","",IF($E1809="FULTON",IF(ISNUMBER(SEARCH("COLLEGE PARK",$AT1809)),"FULTON (COLLEGE PARK)",IF(ISNUMBER(SEARCH("HAPEVILLE",$AT1809)),"FULTON (HAPEVILLE)",IF(ISNUMBER(SEARCH("EAST POINT",$AT1809)),"FULTON (EAST POINT)",IF(ISNUMBER(SEARCH("ATLANTA",$AT1809)),"FULTON (ATL LIMITS)","FULTON")))),IF($E1809="DEKALB",IF(ISNUMBER(SEARCH("ATLANTA",$AT1809)),"DEKALB (ATL LIMITS)","DEKALB"),IF(AND($E1809="CLAYTON",ISNUMBER(SEARCH("COLLEGE PARK",$AT1809))),"CLAYTON (COLLEGE PARK)",$E1809)))))</f>
        <v/>
      </c>
      <c r="AV1809" s="2">
        <f>IF($L1809="","",IF(""&amp;$F1809="2","DIESEL",IF(OR(""&amp;$F1809="G",""&amp;$F1809="H"),"GAS","")))</f>
        <v/>
      </c>
      <c r="AW1809" s="2">
        <f>IF($AV1809="","",$R1809)</f>
        <v/>
      </c>
      <c r="AX1809" s="2">
        <f>IF($AV1809="","",IF($AB1809=0,$R1809,0))</f>
        <v/>
      </c>
      <c r="AY1809" s="2">
        <f>IF($AV1809="","",IF(AND($Z1809=0,COUNTIF('AR SALES'!$L$2:$L$2501,$L1809)=0),"YES",""))</f>
        <v/>
      </c>
      <c r="AZ1809" s="2">
        <f>IF($AV1809="","",IFERROR(VLOOKUP($AU1809,CODES!$A:$B,2,FALSE),"NO CODE"))</f>
        <v/>
      </c>
      <c r="BA1809" s="2">
        <f>IF(""&amp;$F1809&lt;&gt;"4","",IF($AY1809="YES","",IF(ROUND(SUMIFS($AE$2:$AE$4001,$L$2:$L$4001,$L1809,$F$2:$F$4001,"4")-SUMIFS('AR SALES'!$Y$2:$Y$2501,'AR SALES'!$L$2:$L$2501,$L1809,'AR SALES'!$AD$2:$AD$2501,"OFF"),2)=0,"","STALE")))</f>
        <v/>
      </c>
      <c r="BB1809" s="2">
        <f>IF(OR(""&amp;$F1809="2",""&amp;$F1809="4",""&amp;$F1809="G",""&amp;$F1809="H"),IF($AY1809="YES","",IF($AB1809&lt;&gt;0,"",IF(COUNTIFS('AR SALES'!$L$2:$L$2501,$L1809,'AR SALES'!$AD$2:$AD$2501,IF(""&amp;$F1809="4","OFF","ON"),'AR SALES'!$AF$2:$AF$2501,"Y")&gt;0,"","NO EXEMPTION"))),"")</f>
        <v/>
      </c>
    </row>
    <row r="1810">
      <c r="AT1810" s="2">
        <f>IF($L1810="","",IFERROR(INDEX('AR SALES'!$H$2:$H$2501,MATCH(""&amp;$L1810,'AR SALES'!$AE$2:$AE$2501,0)),""))</f>
        <v/>
      </c>
      <c r="AU1810" s="2">
        <f>IF($L1810="","",IF($A1810&lt;&gt;"GA","",IF($E1810="FULTON",IF(ISNUMBER(SEARCH("COLLEGE PARK",$AT1810)),"FULTON (COLLEGE PARK)",IF(ISNUMBER(SEARCH("HAPEVILLE",$AT1810)),"FULTON (HAPEVILLE)",IF(ISNUMBER(SEARCH("EAST POINT",$AT1810)),"FULTON (EAST POINT)",IF(ISNUMBER(SEARCH("ATLANTA",$AT1810)),"FULTON (ATL LIMITS)","FULTON")))),IF($E1810="DEKALB",IF(ISNUMBER(SEARCH("ATLANTA",$AT1810)),"DEKALB (ATL LIMITS)","DEKALB"),IF(AND($E1810="CLAYTON",ISNUMBER(SEARCH("COLLEGE PARK",$AT1810))),"CLAYTON (COLLEGE PARK)",$E1810)))))</f>
        <v/>
      </c>
      <c r="AV1810" s="2">
        <f>IF($L1810="","",IF(""&amp;$F1810="2","DIESEL",IF(OR(""&amp;$F1810="G",""&amp;$F1810="H"),"GAS","")))</f>
        <v/>
      </c>
      <c r="AW1810" s="2">
        <f>IF($AV1810="","",$R1810)</f>
        <v/>
      </c>
      <c r="AX1810" s="2">
        <f>IF($AV1810="","",IF($AB1810=0,$R1810,0))</f>
        <v/>
      </c>
      <c r="AY1810" s="2">
        <f>IF($AV1810="","",IF(AND($Z1810=0,COUNTIF('AR SALES'!$L$2:$L$2501,$L1810)=0),"YES",""))</f>
        <v/>
      </c>
      <c r="AZ1810" s="2">
        <f>IF($AV1810="","",IFERROR(VLOOKUP($AU1810,CODES!$A:$B,2,FALSE),"NO CODE"))</f>
        <v/>
      </c>
      <c r="BA1810" s="2">
        <f>IF(""&amp;$F1810&lt;&gt;"4","",IF($AY1810="YES","",IF(ROUND(SUMIFS($AE$2:$AE$4001,$L$2:$L$4001,$L1810,$F$2:$F$4001,"4")-SUMIFS('AR SALES'!$Y$2:$Y$2501,'AR SALES'!$L$2:$L$2501,$L1810,'AR SALES'!$AD$2:$AD$2501,"OFF"),2)=0,"","STALE")))</f>
        <v/>
      </c>
      <c r="BB1810" s="2">
        <f>IF(OR(""&amp;$F1810="2",""&amp;$F1810="4",""&amp;$F1810="G",""&amp;$F1810="H"),IF($AY1810="YES","",IF($AB1810&lt;&gt;0,"",IF(COUNTIFS('AR SALES'!$L$2:$L$2501,$L1810,'AR SALES'!$AD$2:$AD$2501,IF(""&amp;$F1810="4","OFF","ON"),'AR SALES'!$AF$2:$AF$2501,"Y")&gt;0,"","NO EXEMPTION"))),"")</f>
        <v/>
      </c>
    </row>
    <row r="1811">
      <c r="AT1811" s="2">
        <f>IF($L1811="","",IFERROR(INDEX('AR SALES'!$H$2:$H$2501,MATCH(""&amp;$L1811,'AR SALES'!$AE$2:$AE$2501,0)),""))</f>
        <v/>
      </c>
      <c r="AU1811" s="2">
        <f>IF($L1811="","",IF($A1811&lt;&gt;"GA","",IF($E1811="FULTON",IF(ISNUMBER(SEARCH("COLLEGE PARK",$AT1811)),"FULTON (COLLEGE PARK)",IF(ISNUMBER(SEARCH("HAPEVILLE",$AT1811)),"FULTON (HAPEVILLE)",IF(ISNUMBER(SEARCH("EAST POINT",$AT1811)),"FULTON (EAST POINT)",IF(ISNUMBER(SEARCH("ATLANTA",$AT1811)),"FULTON (ATL LIMITS)","FULTON")))),IF($E1811="DEKALB",IF(ISNUMBER(SEARCH("ATLANTA",$AT1811)),"DEKALB (ATL LIMITS)","DEKALB"),IF(AND($E1811="CLAYTON",ISNUMBER(SEARCH("COLLEGE PARK",$AT1811))),"CLAYTON (COLLEGE PARK)",$E1811)))))</f>
        <v/>
      </c>
      <c r="AV1811" s="2">
        <f>IF($L1811="","",IF(""&amp;$F1811="2","DIESEL",IF(OR(""&amp;$F1811="G",""&amp;$F1811="H"),"GAS","")))</f>
        <v/>
      </c>
      <c r="AW1811" s="2">
        <f>IF($AV1811="","",$R1811)</f>
        <v/>
      </c>
      <c r="AX1811" s="2">
        <f>IF($AV1811="","",IF($AB1811=0,$R1811,0))</f>
        <v/>
      </c>
      <c r="AY1811" s="2">
        <f>IF($AV1811="","",IF(AND($Z1811=0,COUNTIF('AR SALES'!$L$2:$L$2501,$L1811)=0),"YES",""))</f>
        <v/>
      </c>
      <c r="AZ1811" s="2">
        <f>IF($AV1811="","",IFERROR(VLOOKUP($AU1811,CODES!$A:$B,2,FALSE),"NO CODE"))</f>
        <v/>
      </c>
      <c r="BA1811" s="2">
        <f>IF(""&amp;$F1811&lt;&gt;"4","",IF($AY1811="YES","",IF(ROUND(SUMIFS($AE$2:$AE$4001,$L$2:$L$4001,$L1811,$F$2:$F$4001,"4")-SUMIFS('AR SALES'!$Y$2:$Y$2501,'AR SALES'!$L$2:$L$2501,$L1811,'AR SALES'!$AD$2:$AD$2501,"OFF"),2)=0,"","STALE")))</f>
        <v/>
      </c>
      <c r="BB1811" s="2">
        <f>IF(OR(""&amp;$F1811="2",""&amp;$F1811="4",""&amp;$F1811="G",""&amp;$F1811="H"),IF($AY1811="YES","",IF($AB1811&lt;&gt;0,"",IF(COUNTIFS('AR SALES'!$L$2:$L$2501,$L1811,'AR SALES'!$AD$2:$AD$2501,IF(""&amp;$F1811="4","OFF","ON"),'AR SALES'!$AF$2:$AF$2501,"Y")&gt;0,"","NO EXEMPTION"))),"")</f>
        <v/>
      </c>
    </row>
    <row r="1812">
      <c r="AT1812" s="2">
        <f>IF($L1812="","",IFERROR(INDEX('AR SALES'!$H$2:$H$2501,MATCH(""&amp;$L1812,'AR SALES'!$AE$2:$AE$2501,0)),""))</f>
        <v/>
      </c>
      <c r="AU1812" s="2">
        <f>IF($L1812="","",IF($A1812&lt;&gt;"GA","",IF($E1812="FULTON",IF(ISNUMBER(SEARCH("COLLEGE PARK",$AT1812)),"FULTON (COLLEGE PARK)",IF(ISNUMBER(SEARCH("HAPEVILLE",$AT1812)),"FULTON (HAPEVILLE)",IF(ISNUMBER(SEARCH("EAST POINT",$AT1812)),"FULTON (EAST POINT)",IF(ISNUMBER(SEARCH("ATLANTA",$AT1812)),"FULTON (ATL LIMITS)","FULTON")))),IF($E1812="DEKALB",IF(ISNUMBER(SEARCH("ATLANTA",$AT1812)),"DEKALB (ATL LIMITS)","DEKALB"),IF(AND($E1812="CLAYTON",ISNUMBER(SEARCH("COLLEGE PARK",$AT1812))),"CLAYTON (COLLEGE PARK)",$E1812)))))</f>
        <v/>
      </c>
      <c r="AV1812" s="2">
        <f>IF($L1812="","",IF(""&amp;$F1812="2","DIESEL",IF(OR(""&amp;$F1812="G",""&amp;$F1812="H"),"GAS","")))</f>
        <v/>
      </c>
      <c r="AW1812" s="2">
        <f>IF($AV1812="","",$R1812)</f>
        <v/>
      </c>
      <c r="AX1812" s="2">
        <f>IF($AV1812="","",IF($AB1812=0,$R1812,0))</f>
        <v/>
      </c>
      <c r="AY1812" s="2">
        <f>IF($AV1812="","",IF(AND($Z1812=0,COUNTIF('AR SALES'!$L$2:$L$2501,$L1812)=0),"YES",""))</f>
        <v/>
      </c>
      <c r="AZ1812" s="2">
        <f>IF($AV1812="","",IFERROR(VLOOKUP($AU1812,CODES!$A:$B,2,FALSE),"NO CODE"))</f>
        <v/>
      </c>
      <c r="BA1812" s="2">
        <f>IF(""&amp;$F1812&lt;&gt;"4","",IF($AY1812="YES","",IF(ROUND(SUMIFS($AE$2:$AE$4001,$L$2:$L$4001,$L1812,$F$2:$F$4001,"4")-SUMIFS('AR SALES'!$Y$2:$Y$2501,'AR SALES'!$L$2:$L$2501,$L1812,'AR SALES'!$AD$2:$AD$2501,"OFF"),2)=0,"","STALE")))</f>
        <v/>
      </c>
      <c r="BB1812" s="2">
        <f>IF(OR(""&amp;$F1812="2",""&amp;$F1812="4",""&amp;$F1812="G",""&amp;$F1812="H"),IF($AY1812="YES","",IF($AB1812&lt;&gt;0,"",IF(COUNTIFS('AR SALES'!$L$2:$L$2501,$L1812,'AR SALES'!$AD$2:$AD$2501,IF(""&amp;$F1812="4","OFF","ON"),'AR SALES'!$AF$2:$AF$2501,"Y")&gt;0,"","NO EXEMPTION"))),"")</f>
        <v/>
      </c>
    </row>
    <row r="1813">
      <c r="AT1813" s="2">
        <f>IF($L1813="","",IFERROR(INDEX('AR SALES'!$H$2:$H$2501,MATCH(""&amp;$L1813,'AR SALES'!$AE$2:$AE$2501,0)),""))</f>
        <v/>
      </c>
      <c r="AU1813" s="2">
        <f>IF($L1813="","",IF($A1813&lt;&gt;"GA","",IF($E1813="FULTON",IF(ISNUMBER(SEARCH("COLLEGE PARK",$AT1813)),"FULTON (COLLEGE PARK)",IF(ISNUMBER(SEARCH("HAPEVILLE",$AT1813)),"FULTON (HAPEVILLE)",IF(ISNUMBER(SEARCH("EAST POINT",$AT1813)),"FULTON (EAST POINT)",IF(ISNUMBER(SEARCH("ATLANTA",$AT1813)),"FULTON (ATL LIMITS)","FULTON")))),IF($E1813="DEKALB",IF(ISNUMBER(SEARCH("ATLANTA",$AT1813)),"DEKALB (ATL LIMITS)","DEKALB"),IF(AND($E1813="CLAYTON",ISNUMBER(SEARCH("COLLEGE PARK",$AT1813))),"CLAYTON (COLLEGE PARK)",$E1813)))))</f>
        <v/>
      </c>
      <c r="AV1813" s="2">
        <f>IF($L1813="","",IF(""&amp;$F1813="2","DIESEL",IF(OR(""&amp;$F1813="G",""&amp;$F1813="H"),"GAS","")))</f>
        <v/>
      </c>
      <c r="AW1813" s="2">
        <f>IF($AV1813="","",$R1813)</f>
        <v/>
      </c>
      <c r="AX1813" s="2">
        <f>IF($AV1813="","",IF($AB1813=0,$R1813,0))</f>
        <v/>
      </c>
      <c r="AY1813" s="2">
        <f>IF($AV1813="","",IF(AND($Z1813=0,COUNTIF('AR SALES'!$L$2:$L$2501,$L1813)=0),"YES",""))</f>
        <v/>
      </c>
      <c r="AZ1813" s="2">
        <f>IF($AV1813="","",IFERROR(VLOOKUP($AU1813,CODES!$A:$B,2,FALSE),"NO CODE"))</f>
        <v/>
      </c>
      <c r="BA1813" s="2">
        <f>IF(""&amp;$F1813&lt;&gt;"4","",IF($AY1813="YES","",IF(ROUND(SUMIFS($AE$2:$AE$4001,$L$2:$L$4001,$L1813,$F$2:$F$4001,"4")-SUMIFS('AR SALES'!$Y$2:$Y$2501,'AR SALES'!$L$2:$L$2501,$L1813,'AR SALES'!$AD$2:$AD$2501,"OFF"),2)=0,"","STALE")))</f>
        <v/>
      </c>
      <c r="BB1813" s="2">
        <f>IF(OR(""&amp;$F1813="2",""&amp;$F1813="4",""&amp;$F1813="G",""&amp;$F1813="H"),IF($AY1813="YES","",IF($AB1813&lt;&gt;0,"",IF(COUNTIFS('AR SALES'!$L$2:$L$2501,$L1813,'AR SALES'!$AD$2:$AD$2501,IF(""&amp;$F1813="4","OFF","ON"),'AR SALES'!$AF$2:$AF$2501,"Y")&gt;0,"","NO EXEMPTION"))),"")</f>
        <v/>
      </c>
    </row>
    <row r="1814">
      <c r="AT1814" s="2">
        <f>IF($L1814="","",IFERROR(INDEX('AR SALES'!$H$2:$H$2501,MATCH(""&amp;$L1814,'AR SALES'!$AE$2:$AE$2501,0)),""))</f>
        <v/>
      </c>
      <c r="AU1814" s="2">
        <f>IF($L1814="","",IF($A1814&lt;&gt;"GA","",IF($E1814="FULTON",IF(ISNUMBER(SEARCH("COLLEGE PARK",$AT1814)),"FULTON (COLLEGE PARK)",IF(ISNUMBER(SEARCH("HAPEVILLE",$AT1814)),"FULTON (HAPEVILLE)",IF(ISNUMBER(SEARCH("EAST POINT",$AT1814)),"FULTON (EAST POINT)",IF(ISNUMBER(SEARCH("ATLANTA",$AT1814)),"FULTON (ATL LIMITS)","FULTON")))),IF($E1814="DEKALB",IF(ISNUMBER(SEARCH("ATLANTA",$AT1814)),"DEKALB (ATL LIMITS)","DEKALB"),IF(AND($E1814="CLAYTON",ISNUMBER(SEARCH("COLLEGE PARK",$AT1814))),"CLAYTON (COLLEGE PARK)",$E1814)))))</f>
        <v/>
      </c>
      <c r="AV1814" s="2">
        <f>IF($L1814="","",IF(""&amp;$F1814="2","DIESEL",IF(OR(""&amp;$F1814="G",""&amp;$F1814="H"),"GAS","")))</f>
        <v/>
      </c>
      <c r="AW1814" s="2">
        <f>IF($AV1814="","",$R1814)</f>
        <v/>
      </c>
      <c r="AX1814" s="2">
        <f>IF($AV1814="","",IF($AB1814=0,$R1814,0))</f>
        <v/>
      </c>
      <c r="AY1814" s="2">
        <f>IF($AV1814="","",IF(AND($Z1814=0,COUNTIF('AR SALES'!$L$2:$L$2501,$L1814)=0),"YES",""))</f>
        <v/>
      </c>
      <c r="AZ1814" s="2">
        <f>IF($AV1814="","",IFERROR(VLOOKUP($AU1814,CODES!$A:$B,2,FALSE),"NO CODE"))</f>
        <v/>
      </c>
      <c r="BA1814" s="2">
        <f>IF(""&amp;$F1814&lt;&gt;"4","",IF($AY1814="YES","",IF(ROUND(SUMIFS($AE$2:$AE$4001,$L$2:$L$4001,$L1814,$F$2:$F$4001,"4")-SUMIFS('AR SALES'!$Y$2:$Y$2501,'AR SALES'!$L$2:$L$2501,$L1814,'AR SALES'!$AD$2:$AD$2501,"OFF"),2)=0,"","STALE")))</f>
        <v/>
      </c>
      <c r="BB1814" s="2">
        <f>IF(OR(""&amp;$F1814="2",""&amp;$F1814="4",""&amp;$F1814="G",""&amp;$F1814="H"),IF($AY1814="YES","",IF($AB1814&lt;&gt;0,"",IF(COUNTIFS('AR SALES'!$L$2:$L$2501,$L1814,'AR SALES'!$AD$2:$AD$2501,IF(""&amp;$F1814="4","OFF","ON"),'AR SALES'!$AF$2:$AF$2501,"Y")&gt;0,"","NO EXEMPTION"))),"")</f>
        <v/>
      </c>
    </row>
    <row r="1815">
      <c r="AT1815" s="2">
        <f>IF($L1815="","",IFERROR(INDEX('AR SALES'!$H$2:$H$2501,MATCH(""&amp;$L1815,'AR SALES'!$AE$2:$AE$2501,0)),""))</f>
        <v/>
      </c>
      <c r="AU1815" s="2">
        <f>IF($L1815="","",IF($A1815&lt;&gt;"GA","",IF($E1815="FULTON",IF(ISNUMBER(SEARCH("COLLEGE PARK",$AT1815)),"FULTON (COLLEGE PARK)",IF(ISNUMBER(SEARCH("HAPEVILLE",$AT1815)),"FULTON (HAPEVILLE)",IF(ISNUMBER(SEARCH("EAST POINT",$AT1815)),"FULTON (EAST POINT)",IF(ISNUMBER(SEARCH("ATLANTA",$AT1815)),"FULTON (ATL LIMITS)","FULTON")))),IF($E1815="DEKALB",IF(ISNUMBER(SEARCH("ATLANTA",$AT1815)),"DEKALB (ATL LIMITS)","DEKALB"),IF(AND($E1815="CLAYTON",ISNUMBER(SEARCH("COLLEGE PARK",$AT1815))),"CLAYTON (COLLEGE PARK)",$E1815)))))</f>
        <v/>
      </c>
      <c r="AV1815" s="2">
        <f>IF($L1815="","",IF(""&amp;$F1815="2","DIESEL",IF(OR(""&amp;$F1815="G",""&amp;$F1815="H"),"GAS","")))</f>
        <v/>
      </c>
      <c r="AW1815" s="2">
        <f>IF($AV1815="","",$R1815)</f>
        <v/>
      </c>
      <c r="AX1815" s="2">
        <f>IF($AV1815="","",IF($AB1815=0,$R1815,0))</f>
        <v/>
      </c>
      <c r="AY1815" s="2">
        <f>IF($AV1815="","",IF(AND($Z1815=0,COUNTIF('AR SALES'!$L$2:$L$2501,$L1815)=0),"YES",""))</f>
        <v/>
      </c>
      <c r="AZ1815" s="2">
        <f>IF($AV1815="","",IFERROR(VLOOKUP($AU1815,CODES!$A:$B,2,FALSE),"NO CODE"))</f>
        <v/>
      </c>
      <c r="BA1815" s="2">
        <f>IF(""&amp;$F1815&lt;&gt;"4","",IF($AY1815="YES","",IF(ROUND(SUMIFS($AE$2:$AE$4001,$L$2:$L$4001,$L1815,$F$2:$F$4001,"4")-SUMIFS('AR SALES'!$Y$2:$Y$2501,'AR SALES'!$L$2:$L$2501,$L1815,'AR SALES'!$AD$2:$AD$2501,"OFF"),2)=0,"","STALE")))</f>
        <v/>
      </c>
      <c r="BB1815" s="2">
        <f>IF(OR(""&amp;$F1815="2",""&amp;$F1815="4",""&amp;$F1815="G",""&amp;$F1815="H"),IF($AY1815="YES","",IF($AB1815&lt;&gt;0,"",IF(COUNTIFS('AR SALES'!$L$2:$L$2501,$L1815,'AR SALES'!$AD$2:$AD$2501,IF(""&amp;$F1815="4","OFF","ON"),'AR SALES'!$AF$2:$AF$2501,"Y")&gt;0,"","NO EXEMPTION"))),"")</f>
        <v/>
      </c>
    </row>
    <row r="1816">
      <c r="AT1816" s="2">
        <f>IF($L1816="","",IFERROR(INDEX('AR SALES'!$H$2:$H$2501,MATCH(""&amp;$L1816,'AR SALES'!$AE$2:$AE$2501,0)),""))</f>
        <v/>
      </c>
      <c r="AU1816" s="2">
        <f>IF($L1816="","",IF($A1816&lt;&gt;"GA","",IF($E1816="FULTON",IF(ISNUMBER(SEARCH("COLLEGE PARK",$AT1816)),"FULTON (COLLEGE PARK)",IF(ISNUMBER(SEARCH("HAPEVILLE",$AT1816)),"FULTON (HAPEVILLE)",IF(ISNUMBER(SEARCH("EAST POINT",$AT1816)),"FULTON (EAST POINT)",IF(ISNUMBER(SEARCH("ATLANTA",$AT1816)),"FULTON (ATL LIMITS)","FULTON")))),IF($E1816="DEKALB",IF(ISNUMBER(SEARCH("ATLANTA",$AT1816)),"DEKALB (ATL LIMITS)","DEKALB"),IF(AND($E1816="CLAYTON",ISNUMBER(SEARCH("COLLEGE PARK",$AT1816))),"CLAYTON (COLLEGE PARK)",$E1816)))))</f>
        <v/>
      </c>
      <c r="AV1816" s="2">
        <f>IF($L1816="","",IF(""&amp;$F1816="2","DIESEL",IF(OR(""&amp;$F1816="G",""&amp;$F1816="H"),"GAS","")))</f>
        <v/>
      </c>
      <c r="AW1816" s="2">
        <f>IF($AV1816="","",$R1816)</f>
        <v/>
      </c>
      <c r="AX1816" s="2">
        <f>IF($AV1816="","",IF($AB1816=0,$R1816,0))</f>
        <v/>
      </c>
      <c r="AY1816" s="2">
        <f>IF($AV1816="","",IF(AND($Z1816=0,COUNTIF('AR SALES'!$L$2:$L$2501,$L1816)=0),"YES",""))</f>
        <v/>
      </c>
      <c r="AZ1816" s="2">
        <f>IF($AV1816="","",IFERROR(VLOOKUP($AU1816,CODES!$A:$B,2,FALSE),"NO CODE"))</f>
        <v/>
      </c>
      <c r="BA1816" s="2">
        <f>IF(""&amp;$F1816&lt;&gt;"4","",IF($AY1816="YES","",IF(ROUND(SUMIFS($AE$2:$AE$4001,$L$2:$L$4001,$L1816,$F$2:$F$4001,"4")-SUMIFS('AR SALES'!$Y$2:$Y$2501,'AR SALES'!$L$2:$L$2501,$L1816,'AR SALES'!$AD$2:$AD$2501,"OFF"),2)=0,"","STALE")))</f>
        <v/>
      </c>
      <c r="BB1816" s="2">
        <f>IF(OR(""&amp;$F1816="2",""&amp;$F1816="4",""&amp;$F1816="G",""&amp;$F1816="H"),IF($AY1816="YES","",IF($AB1816&lt;&gt;0,"",IF(COUNTIFS('AR SALES'!$L$2:$L$2501,$L1816,'AR SALES'!$AD$2:$AD$2501,IF(""&amp;$F1816="4","OFF","ON"),'AR SALES'!$AF$2:$AF$2501,"Y")&gt;0,"","NO EXEMPTION"))),"")</f>
        <v/>
      </c>
    </row>
    <row r="1817">
      <c r="AT1817" s="2">
        <f>IF($L1817="","",IFERROR(INDEX('AR SALES'!$H$2:$H$2501,MATCH(""&amp;$L1817,'AR SALES'!$AE$2:$AE$2501,0)),""))</f>
        <v/>
      </c>
      <c r="AU1817" s="2">
        <f>IF($L1817="","",IF($A1817&lt;&gt;"GA","",IF($E1817="FULTON",IF(ISNUMBER(SEARCH("COLLEGE PARK",$AT1817)),"FULTON (COLLEGE PARK)",IF(ISNUMBER(SEARCH("HAPEVILLE",$AT1817)),"FULTON (HAPEVILLE)",IF(ISNUMBER(SEARCH("EAST POINT",$AT1817)),"FULTON (EAST POINT)",IF(ISNUMBER(SEARCH("ATLANTA",$AT1817)),"FULTON (ATL LIMITS)","FULTON")))),IF($E1817="DEKALB",IF(ISNUMBER(SEARCH("ATLANTA",$AT1817)),"DEKALB (ATL LIMITS)","DEKALB"),IF(AND($E1817="CLAYTON",ISNUMBER(SEARCH("COLLEGE PARK",$AT1817))),"CLAYTON (COLLEGE PARK)",$E1817)))))</f>
        <v/>
      </c>
      <c r="AV1817" s="2">
        <f>IF($L1817="","",IF(""&amp;$F1817="2","DIESEL",IF(OR(""&amp;$F1817="G",""&amp;$F1817="H"),"GAS","")))</f>
        <v/>
      </c>
      <c r="AW1817" s="2">
        <f>IF($AV1817="","",$R1817)</f>
        <v/>
      </c>
      <c r="AX1817" s="2">
        <f>IF($AV1817="","",IF($AB1817=0,$R1817,0))</f>
        <v/>
      </c>
      <c r="AY1817" s="2">
        <f>IF($AV1817="","",IF(AND($Z1817=0,COUNTIF('AR SALES'!$L$2:$L$2501,$L1817)=0),"YES",""))</f>
        <v/>
      </c>
      <c r="AZ1817" s="2">
        <f>IF($AV1817="","",IFERROR(VLOOKUP($AU1817,CODES!$A:$B,2,FALSE),"NO CODE"))</f>
        <v/>
      </c>
      <c r="BA1817" s="2">
        <f>IF(""&amp;$F1817&lt;&gt;"4","",IF($AY1817="YES","",IF(ROUND(SUMIFS($AE$2:$AE$4001,$L$2:$L$4001,$L1817,$F$2:$F$4001,"4")-SUMIFS('AR SALES'!$Y$2:$Y$2501,'AR SALES'!$L$2:$L$2501,$L1817,'AR SALES'!$AD$2:$AD$2501,"OFF"),2)=0,"","STALE")))</f>
        <v/>
      </c>
      <c r="BB1817" s="2">
        <f>IF(OR(""&amp;$F1817="2",""&amp;$F1817="4",""&amp;$F1817="G",""&amp;$F1817="H"),IF($AY1817="YES","",IF($AB1817&lt;&gt;0,"",IF(COUNTIFS('AR SALES'!$L$2:$L$2501,$L1817,'AR SALES'!$AD$2:$AD$2501,IF(""&amp;$F1817="4","OFF","ON"),'AR SALES'!$AF$2:$AF$2501,"Y")&gt;0,"","NO EXEMPTION"))),"")</f>
        <v/>
      </c>
    </row>
    <row r="1818">
      <c r="AT1818" s="2">
        <f>IF($L1818="","",IFERROR(INDEX('AR SALES'!$H$2:$H$2501,MATCH(""&amp;$L1818,'AR SALES'!$AE$2:$AE$2501,0)),""))</f>
        <v/>
      </c>
      <c r="AU1818" s="2">
        <f>IF($L1818="","",IF($A1818&lt;&gt;"GA","",IF($E1818="FULTON",IF(ISNUMBER(SEARCH("COLLEGE PARK",$AT1818)),"FULTON (COLLEGE PARK)",IF(ISNUMBER(SEARCH("HAPEVILLE",$AT1818)),"FULTON (HAPEVILLE)",IF(ISNUMBER(SEARCH("EAST POINT",$AT1818)),"FULTON (EAST POINT)",IF(ISNUMBER(SEARCH("ATLANTA",$AT1818)),"FULTON (ATL LIMITS)","FULTON")))),IF($E1818="DEKALB",IF(ISNUMBER(SEARCH("ATLANTA",$AT1818)),"DEKALB (ATL LIMITS)","DEKALB"),IF(AND($E1818="CLAYTON",ISNUMBER(SEARCH("COLLEGE PARK",$AT1818))),"CLAYTON (COLLEGE PARK)",$E1818)))))</f>
        <v/>
      </c>
      <c r="AV1818" s="2">
        <f>IF($L1818="","",IF(""&amp;$F1818="2","DIESEL",IF(OR(""&amp;$F1818="G",""&amp;$F1818="H"),"GAS","")))</f>
        <v/>
      </c>
      <c r="AW1818" s="2">
        <f>IF($AV1818="","",$R1818)</f>
        <v/>
      </c>
      <c r="AX1818" s="2">
        <f>IF($AV1818="","",IF($AB1818=0,$R1818,0))</f>
        <v/>
      </c>
      <c r="AY1818" s="2">
        <f>IF($AV1818="","",IF(AND($Z1818=0,COUNTIF('AR SALES'!$L$2:$L$2501,$L1818)=0),"YES",""))</f>
        <v/>
      </c>
      <c r="AZ1818" s="2">
        <f>IF($AV1818="","",IFERROR(VLOOKUP($AU1818,CODES!$A:$B,2,FALSE),"NO CODE"))</f>
        <v/>
      </c>
      <c r="BA1818" s="2">
        <f>IF(""&amp;$F1818&lt;&gt;"4","",IF($AY1818="YES","",IF(ROUND(SUMIFS($AE$2:$AE$4001,$L$2:$L$4001,$L1818,$F$2:$F$4001,"4")-SUMIFS('AR SALES'!$Y$2:$Y$2501,'AR SALES'!$L$2:$L$2501,$L1818,'AR SALES'!$AD$2:$AD$2501,"OFF"),2)=0,"","STALE")))</f>
        <v/>
      </c>
      <c r="BB1818" s="2">
        <f>IF(OR(""&amp;$F1818="2",""&amp;$F1818="4",""&amp;$F1818="G",""&amp;$F1818="H"),IF($AY1818="YES","",IF($AB1818&lt;&gt;0,"",IF(COUNTIFS('AR SALES'!$L$2:$L$2501,$L1818,'AR SALES'!$AD$2:$AD$2501,IF(""&amp;$F1818="4","OFF","ON"),'AR SALES'!$AF$2:$AF$2501,"Y")&gt;0,"","NO EXEMPTION"))),"")</f>
        <v/>
      </c>
    </row>
    <row r="1819">
      <c r="AT1819" s="2">
        <f>IF($L1819="","",IFERROR(INDEX('AR SALES'!$H$2:$H$2501,MATCH(""&amp;$L1819,'AR SALES'!$AE$2:$AE$2501,0)),""))</f>
        <v/>
      </c>
      <c r="AU1819" s="2">
        <f>IF($L1819="","",IF($A1819&lt;&gt;"GA","",IF($E1819="FULTON",IF(ISNUMBER(SEARCH("COLLEGE PARK",$AT1819)),"FULTON (COLLEGE PARK)",IF(ISNUMBER(SEARCH("HAPEVILLE",$AT1819)),"FULTON (HAPEVILLE)",IF(ISNUMBER(SEARCH("EAST POINT",$AT1819)),"FULTON (EAST POINT)",IF(ISNUMBER(SEARCH("ATLANTA",$AT1819)),"FULTON (ATL LIMITS)","FULTON")))),IF($E1819="DEKALB",IF(ISNUMBER(SEARCH("ATLANTA",$AT1819)),"DEKALB (ATL LIMITS)","DEKALB"),IF(AND($E1819="CLAYTON",ISNUMBER(SEARCH("COLLEGE PARK",$AT1819))),"CLAYTON (COLLEGE PARK)",$E1819)))))</f>
        <v/>
      </c>
      <c r="AV1819" s="2">
        <f>IF($L1819="","",IF(""&amp;$F1819="2","DIESEL",IF(OR(""&amp;$F1819="G",""&amp;$F1819="H"),"GAS","")))</f>
        <v/>
      </c>
      <c r="AW1819" s="2">
        <f>IF($AV1819="","",$R1819)</f>
        <v/>
      </c>
      <c r="AX1819" s="2">
        <f>IF($AV1819="","",IF($AB1819=0,$R1819,0))</f>
        <v/>
      </c>
      <c r="AY1819" s="2">
        <f>IF($AV1819="","",IF(AND($Z1819=0,COUNTIF('AR SALES'!$L$2:$L$2501,$L1819)=0),"YES",""))</f>
        <v/>
      </c>
      <c r="AZ1819" s="2">
        <f>IF($AV1819="","",IFERROR(VLOOKUP($AU1819,CODES!$A:$B,2,FALSE),"NO CODE"))</f>
        <v/>
      </c>
      <c r="BA1819" s="2">
        <f>IF(""&amp;$F1819&lt;&gt;"4","",IF($AY1819="YES","",IF(ROUND(SUMIFS($AE$2:$AE$4001,$L$2:$L$4001,$L1819,$F$2:$F$4001,"4")-SUMIFS('AR SALES'!$Y$2:$Y$2501,'AR SALES'!$L$2:$L$2501,$L1819,'AR SALES'!$AD$2:$AD$2501,"OFF"),2)=0,"","STALE")))</f>
        <v/>
      </c>
      <c r="BB1819" s="2">
        <f>IF(OR(""&amp;$F1819="2",""&amp;$F1819="4",""&amp;$F1819="G",""&amp;$F1819="H"),IF($AY1819="YES","",IF($AB1819&lt;&gt;0,"",IF(COUNTIFS('AR SALES'!$L$2:$L$2501,$L1819,'AR SALES'!$AD$2:$AD$2501,IF(""&amp;$F1819="4","OFF","ON"),'AR SALES'!$AF$2:$AF$2501,"Y")&gt;0,"","NO EXEMPTION"))),"")</f>
        <v/>
      </c>
    </row>
    <row r="1820">
      <c r="AT1820" s="2">
        <f>IF($L1820="","",IFERROR(INDEX('AR SALES'!$H$2:$H$2501,MATCH(""&amp;$L1820,'AR SALES'!$AE$2:$AE$2501,0)),""))</f>
        <v/>
      </c>
      <c r="AU1820" s="2">
        <f>IF($L1820="","",IF($A1820&lt;&gt;"GA","",IF($E1820="FULTON",IF(ISNUMBER(SEARCH("COLLEGE PARK",$AT1820)),"FULTON (COLLEGE PARK)",IF(ISNUMBER(SEARCH("HAPEVILLE",$AT1820)),"FULTON (HAPEVILLE)",IF(ISNUMBER(SEARCH("EAST POINT",$AT1820)),"FULTON (EAST POINT)",IF(ISNUMBER(SEARCH("ATLANTA",$AT1820)),"FULTON (ATL LIMITS)","FULTON")))),IF($E1820="DEKALB",IF(ISNUMBER(SEARCH("ATLANTA",$AT1820)),"DEKALB (ATL LIMITS)","DEKALB"),IF(AND($E1820="CLAYTON",ISNUMBER(SEARCH("COLLEGE PARK",$AT1820))),"CLAYTON (COLLEGE PARK)",$E1820)))))</f>
        <v/>
      </c>
      <c r="AV1820" s="2">
        <f>IF($L1820="","",IF(""&amp;$F1820="2","DIESEL",IF(OR(""&amp;$F1820="G",""&amp;$F1820="H"),"GAS","")))</f>
        <v/>
      </c>
      <c r="AW1820" s="2">
        <f>IF($AV1820="","",$R1820)</f>
        <v/>
      </c>
      <c r="AX1820" s="2">
        <f>IF($AV1820="","",IF($AB1820=0,$R1820,0))</f>
        <v/>
      </c>
      <c r="AY1820" s="2">
        <f>IF($AV1820="","",IF(AND($Z1820=0,COUNTIF('AR SALES'!$L$2:$L$2501,$L1820)=0),"YES",""))</f>
        <v/>
      </c>
      <c r="AZ1820" s="2">
        <f>IF($AV1820="","",IFERROR(VLOOKUP($AU1820,CODES!$A:$B,2,FALSE),"NO CODE"))</f>
        <v/>
      </c>
      <c r="BA1820" s="2">
        <f>IF(""&amp;$F1820&lt;&gt;"4","",IF($AY1820="YES","",IF(ROUND(SUMIFS($AE$2:$AE$4001,$L$2:$L$4001,$L1820,$F$2:$F$4001,"4")-SUMIFS('AR SALES'!$Y$2:$Y$2501,'AR SALES'!$L$2:$L$2501,$L1820,'AR SALES'!$AD$2:$AD$2501,"OFF"),2)=0,"","STALE")))</f>
        <v/>
      </c>
      <c r="BB1820" s="2">
        <f>IF(OR(""&amp;$F1820="2",""&amp;$F1820="4",""&amp;$F1820="G",""&amp;$F1820="H"),IF($AY1820="YES","",IF($AB1820&lt;&gt;0,"",IF(COUNTIFS('AR SALES'!$L$2:$L$2501,$L1820,'AR SALES'!$AD$2:$AD$2501,IF(""&amp;$F1820="4","OFF","ON"),'AR SALES'!$AF$2:$AF$2501,"Y")&gt;0,"","NO EXEMPTION"))),"")</f>
        <v/>
      </c>
    </row>
    <row r="1821">
      <c r="AT1821" s="2">
        <f>IF($L1821="","",IFERROR(INDEX('AR SALES'!$H$2:$H$2501,MATCH(""&amp;$L1821,'AR SALES'!$AE$2:$AE$2501,0)),""))</f>
        <v/>
      </c>
      <c r="AU1821" s="2">
        <f>IF($L1821="","",IF($A1821&lt;&gt;"GA","",IF($E1821="FULTON",IF(ISNUMBER(SEARCH("COLLEGE PARK",$AT1821)),"FULTON (COLLEGE PARK)",IF(ISNUMBER(SEARCH("HAPEVILLE",$AT1821)),"FULTON (HAPEVILLE)",IF(ISNUMBER(SEARCH("EAST POINT",$AT1821)),"FULTON (EAST POINT)",IF(ISNUMBER(SEARCH("ATLANTA",$AT1821)),"FULTON (ATL LIMITS)","FULTON")))),IF($E1821="DEKALB",IF(ISNUMBER(SEARCH("ATLANTA",$AT1821)),"DEKALB (ATL LIMITS)","DEKALB"),IF(AND($E1821="CLAYTON",ISNUMBER(SEARCH("COLLEGE PARK",$AT1821))),"CLAYTON (COLLEGE PARK)",$E1821)))))</f>
        <v/>
      </c>
      <c r="AV1821" s="2">
        <f>IF($L1821="","",IF(""&amp;$F1821="2","DIESEL",IF(OR(""&amp;$F1821="G",""&amp;$F1821="H"),"GAS","")))</f>
        <v/>
      </c>
      <c r="AW1821" s="2">
        <f>IF($AV1821="","",$R1821)</f>
        <v/>
      </c>
      <c r="AX1821" s="2">
        <f>IF($AV1821="","",IF($AB1821=0,$R1821,0))</f>
        <v/>
      </c>
      <c r="AY1821" s="2">
        <f>IF($AV1821="","",IF(AND($Z1821=0,COUNTIF('AR SALES'!$L$2:$L$2501,$L1821)=0),"YES",""))</f>
        <v/>
      </c>
      <c r="AZ1821" s="2">
        <f>IF($AV1821="","",IFERROR(VLOOKUP($AU1821,CODES!$A:$B,2,FALSE),"NO CODE"))</f>
        <v/>
      </c>
      <c r="BA1821" s="2">
        <f>IF(""&amp;$F1821&lt;&gt;"4","",IF($AY1821="YES","",IF(ROUND(SUMIFS($AE$2:$AE$4001,$L$2:$L$4001,$L1821,$F$2:$F$4001,"4")-SUMIFS('AR SALES'!$Y$2:$Y$2501,'AR SALES'!$L$2:$L$2501,$L1821,'AR SALES'!$AD$2:$AD$2501,"OFF"),2)=0,"","STALE")))</f>
        <v/>
      </c>
      <c r="BB1821" s="2">
        <f>IF(OR(""&amp;$F1821="2",""&amp;$F1821="4",""&amp;$F1821="G",""&amp;$F1821="H"),IF($AY1821="YES","",IF($AB1821&lt;&gt;0,"",IF(COUNTIFS('AR SALES'!$L$2:$L$2501,$L1821,'AR SALES'!$AD$2:$AD$2501,IF(""&amp;$F1821="4","OFF","ON"),'AR SALES'!$AF$2:$AF$2501,"Y")&gt;0,"","NO EXEMPTION"))),"")</f>
        <v/>
      </c>
    </row>
    <row r="1822">
      <c r="AT1822" s="2">
        <f>IF($L1822="","",IFERROR(INDEX('AR SALES'!$H$2:$H$2501,MATCH(""&amp;$L1822,'AR SALES'!$AE$2:$AE$2501,0)),""))</f>
        <v/>
      </c>
      <c r="AU1822" s="2">
        <f>IF($L1822="","",IF($A1822&lt;&gt;"GA","",IF($E1822="FULTON",IF(ISNUMBER(SEARCH("COLLEGE PARK",$AT1822)),"FULTON (COLLEGE PARK)",IF(ISNUMBER(SEARCH("HAPEVILLE",$AT1822)),"FULTON (HAPEVILLE)",IF(ISNUMBER(SEARCH("EAST POINT",$AT1822)),"FULTON (EAST POINT)",IF(ISNUMBER(SEARCH("ATLANTA",$AT1822)),"FULTON (ATL LIMITS)","FULTON")))),IF($E1822="DEKALB",IF(ISNUMBER(SEARCH("ATLANTA",$AT1822)),"DEKALB (ATL LIMITS)","DEKALB"),IF(AND($E1822="CLAYTON",ISNUMBER(SEARCH("COLLEGE PARK",$AT1822))),"CLAYTON (COLLEGE PARK)",$E1822)))))</f>
        <v/>
      </c>
      <c r="AV1822" s="2">
        <f>IF($L1822="","",IF(""&amp;$F1822="2","DIESEL",IF(OR(""&amp;$F1822="G",""&amp;$F1822="H"),"GAS","")))</f>
        <v/>
      </c>
      <c r="AW1822" s="2">
        <f>IF($AV1822="","",$R1822)</f>
        <v/>
      </c>
      <c r="AX1822" s="2">
        <f>IF($AV1822="","",IF($AB1822=0,$R1822,0))</f>
        <v/>
      </c>
      <c r="AY1822" s="2">
        <f>IF($AV1822="","",IF(AND($Z1822=0,COUNTIF('AR SALES'!$L$2:$L$2501,$L1822)=0),"YES",""))</f>
        <v/>
      </c>
      <c r="AZ1822" s="2">
        <f>IF($AV1822="","",IFERROR(VLOOKUP($AU1822,CODES!$A:$B,2,FALSE),"NO CODE"))</f>
        <v/>
      </c>
      <c r="BA1822" s="2">
        <f>IF(""&amp;$F1822&lt;&gt;"4","",IF($AY1822="YES","",IF(ROUND(SUMIFS($AE$2:$AE$4001,$L$2:$L$4001,$L1822,$F$2:$F$4001,"4")-SUMIFS('AR SALES'!$Y$2:$Y$2501,'AR SALES'!$L$2:$L$2501,$L1822,'AR SALES'!$AD$2:$AD$2501,"OFF"),2)=0,"","STALE")))</f>
        <v/>
      </c>
      <c r="BB1822" s="2">
        <f>IF(OR(""&amp;$F1822="2",""&amp;$F1822="4",""&amp;$F1822="G",""&amp;$F1822="H"),IF($AY1822="YES","",IF($AB1822&lt;&gt;0,"",IF(COUNTIFS('AR SALES'!$L$2:$L$2501,$L1822,'AR SALES'!$AD$2:$AD$2501,IF(""&amp;$F1822="4","OFF","ON"),'AR SALES'!$AF$2:$AF$2501,"Y")&gt;0,"","NO EXEMPTION"))),"")</f>
        <v/>
      </c>
    </row>
    <row r="1823">
      <c r="AT1823" s="2">
        <f>IF($L1823="","",IFERROR(INDEX('AR SALES'!$H$2:$H$2501,MATCH(""&amp;$L1823,'AR SALES'!$AE$2:$AE$2501,0)),""))</f>
        <v/>
      </c>
      <c r="AU1823" s="2">
        <f>IF($L1823="","",IF($A1823&lt;&gt;"GA","",IF($E1823="FULTON",IF(ISNUMBER(SEARCH("COLLEGE PARK",$AT1823)),"FULTON (COLLEGE PARK)",IF(ISNUMBER(SEARCH("HAPEVILLE",$AT1823)),"FULTON (HAPEVILLE)",IF(ISNUMBER(SEARCH("EAST POINT",$AT1823)),"FULTON (EAST POINT)",IF(ISNUMBER(SEARCH("ATLANTA",$AT1823)),"FULTON (ATL LIMITS)","FULTON")))),IF($E1823="DEKALB",IF(ISNUMBER(SEARCH("ATLANTA",$AT1823)),"DEKALB (ATL LIMITS)","DEKALB"),IF(AND($E1823="CLAYTON",ISNUMBER(SEARCH("COLLEGE PARK",$AT1823))),"CLAYTON (COLLEGE PARK)",$E1823)))))</f>
        <v/>
      </c>
      <c r="AV1823" s="2">
        <f>IF($L1823="","",IF(""&amp;$F1823="2","DIESEL",IF(OR(""&amp;$F1823="G",""&amp;$F1823="H"),"GAS","")))</f>
        <v/>
      </c>
      <c r="AW1823" s="2">
        <f>IF($AV1823="","",$R1823)</f>
        <v/>
      </c>
      <c r="AX1823" s="2">
        <f>IF($AV1823="","",IF($AB1823=0,$R1823,0))</f>
        <v/>
      </c>
      <c r="AY1823" s="2">
        <f>IF($AV1823="","",IF(AND($Z1823=0,COUNTIF('AR SALES'!$L$2:$L$2501,$L1823)=0),"YES",""))</f>
        <v/>
      </c>
      <c r="AZ1823" s="2">
        <f>IF($AV1823="","",IFERROR(VLOOKUP($AU1823,CODES!$A:$B,2,FALSE),"NO CODE"))</f>
        <v/>
      </c>
      <c r="BA1823" s="2">
        <f>IF(""&amp;$F1823&lt;&gt;"4","",IF($AY1823="YES","",IF(ROUND(SUMIFS($AE$2:$AE$4001,$L$2:$L$4001,$L1823,$F$2:$F$4001,"4")-SUMIFS('AR SALES'!$Y$2:$Y$2501,'AR SALES'!$L$2:$L$2501,$L1823,'AR SALES'!$AD$2:$AD$2501,"OFF"),2)=0,"","STALE")))</f>
        <v/>
      </c>
      <c r="BB1823" s="2">
        <f>IF(OR(""&amp;$F1823="2",""&amp;$F1823="4",""&amp;$F1823="G",""&amp;$F1823="H"),IF($AY1823="YES","",IF($AB1823&lt;&gt;0,"",IF(COUNTIFS('AR SALES'!$L$2:$L$2501,$L1823,'AR SALES'!$AD$2:$AD$2501,IF(""&amp;$F1823="4","OFF","ON"),'AR SALES'!$AF$2:$AF$2501,"Y")&gt;0,"","NO EXEMPTION"))),"")</f>
        <v/>
      </c>
    </row>
    <row r="1824">
      <c r="AT1824" s="2">
        <f>IF($L1824="","",IFERROR(INDEX('AR SALES'!$H$2:$H$2501,MATCH(""&amp;$L1824,'AR SALES'!$AE$2:$AE$2501,0)),""))</f>
        <v/>
      </c>
      <c r="AU1824" s="2">
        <f>IF($L1824="","",IF($A1824&lt;&gt;"GA","",IF($E1824="FULTON",IF(ISNUMBER(SEARCH("COLLEGE PARK",$AT1824)),"FULTON (COLLEGE PARK)",IF(ISNUMBER(SEARCH("HAPEVILLE",$AT1824)),"FULTON (HAPEVILLE)",IF(ISNUMBER(SEARCH("EAST POINT",$AT1824)),"FULTON (EAST POINT)",IF(ISNUMBER(SEARCH("ATLANTA",$AT1824)),"FULTON (ATL LIMITS)","FULTON")))),IF($E1824="DEKALB",IF(ISNUMBER(SEARCH("ATLANTA",$AT1824)),"DEKALB (ATL LIMITS)","DEKALB"),IF(AND($E1824="CLAYTON",ISNUMBER(SEARCH("COLLEGE PARK",$AT1824))),"CLAYTON (COLLEGE PARK)",$E1824)))))</f>
        <v/>
      </c>
      <c r="AV1824" s="2">
        <f>IF($L1824="","",IF(""&amp;$F1824="2","DIESEL",IF(OR(""&amp;$F1824="G",""&amp;$F1824="H"),"GAS","")))</f>
        <v/>
      </c>
      <c r="AW1824" s="2">
        <f>IF($AV1824="","",$R1824)</f>
        <v/>
      </c>
      <c r="AX1824" s="2">
        <f>IF($AV1824="","",IF($AB1824=0,$R1824,0))</f>
        <v/>
      </c>
      <c r="AY1824" s="2">
        <f>IF($AV1824="","",IF(AND($Z1824=0,COUNTIF('AR SALES'!$L$2:$L$2501,$L1824)=0),"YES",""))</f>
        <v/>
      </c>
      <c r="AZ1824" s="2">
        <f>IF($AV1824="","",IFERROR(VLOOKUP($AU1824,CODES!$A:$B,2,FALSE),"NO CODE"))</f>
        <v/>
      </c>
      <c r="BA1824" s="2">
        <f>IF(""&amp;$F1824&lt;&gt;"4","",IF($AY1824="YES","",IF(ROUND(SUMIFS($AE$2:$AE$4001,$L$2:$L$4001,$L1824,$F$2:$F$4001,"4")-SUMIFS('AR SALES'!$Y$2:$Y$2501,'AR SALES'!$L$2:$L$2501,$L1824,'AR SALES'!$AD$2:$AD$2501,"OFF"),2)=0,"","STALE")))</f>
        <v/>
      </c>
      <c r="BB1824" s="2">
        <f>IF(OR(""&amp;$F1824="2",""&amp;$F1824="4",""&amp;$F1824="G",""&amp;$F1824="H"),IF($AY1824="YES","",IF($AB1824&lt;&gt;0,"",IF(COUNTIFS('AR SALES'!$L$2:$L$2501,$L1824,'AR SALES'!$AD$2:$AD$2501,IF(""&amp;$F1824="4","OFF","ON"),'AR SALES'!$AF$2:$AF$2501,"Y")&gt;0,"","NO EXEMPTION"))),"")</f>
        <v/>
      </c>
    </row>
    <row r="1825">
      <c r="AT1825" s="2">
        <f>IF($L1825="","",IFERROR(INDEX('AR SALES'!$H$2:$H$2501,MATCH(""&amp;$L1825,'AR SALES'!$AE$2:$AE$2501,0)),""))</f>
        <v/>
      </c>
      <c r="AU1825" s="2">
        <f>IF($L1825="","",IF($A1825&lt;&gt;"GA","",IF($E1825="FULTON",IF(ISNUMBER(SEARCH("COLLEGE PARK",$AT1825)),"FULTON (COLLEGE PARK)",IF(ISNUMBER(SEARCH("HAPEVILLE",$AT1825)),"FULTON (HAPEVILLE)",IF(ISNUMBER(SEARCH("EAST POINT",$AT1825)),"FULTON (EAST POINT)",IF(ISNUMBER(SEARCH("ATLANTA",$AT1825)),"FULTON (ATL LIMITS)","FULTON")))),IF($E1825="DEKALB",IF(ISNUMBER(SEARCH("ATLANTA",$AT1825)),"DEKALB (ATL LIMITS)","DEKALB"),IF(AND($E1825="CLAYTON",ISNUMBER(SEARCH("COLLEGE PARK",$AT1825))),"CLAYTON (COLLEGE PARK)",$E1825)))))</f>
        <v/>
      </c>
      <c r="AV1825" s="2">
        <f>IF($L1825="","",IF(""&amp;$F1825="2","DIESEL",IF(OR(""&amp;$F1825="G",""&amp;$F1825="H"),"GAS","")))</f>
        <v/>
      </c>
      <c r="AW1825" s="2">
        <f>IF($AV1825="","",$R1825)</f>
        <v/>
      </c>
      <c r="AX1825" s="2">
        <f>IF($AV1825="","",IF($AB1825=0,$R1825,0))</f>
        <v/>
      </c>
      <c r="AY1825" s="2">
        <f>IF($AV1825="","",IF(AND($Z1825=0,COUNTIF('AR SALES'!$L$2:$L$2501,$L1825)=0),"YES",""))</f>
        <v/>
      </c>
      <c r="AZ1825" s="2">
        <f>IF($AV1825="","",IFERROR(VLOOKUP($AU1825,CODES!$A:$B,2,FALSE),"NO CODE"))</f>
        <v/>
      </c>
      <c r="BA1825" s="2">
        <f>IF(""&amp;$F1825&lt;&gt;"4","",IF($AY1825="YES","",IF(ROUND(SUMIFS($AE$2:$AE$4001,$L$2:$L$4001,$L1825,$F$2:$F$4001,"4")-SUMIFS('AR SALES'!$Y$2:$Y$2501,'AR SALES'!$L$2:$L$2501,$L1825,'AR SALES'!$AD$2:$AD$2501,"OFF"),2)=0,"","STALE")))</f>
        <v/>
      </c>
      <c r="BB1825" s="2">
        <f>IF(OR(""&amp;$F1825="2",""&amp;$F1825="4",""&amp;$F1825="G",""&amp;$F1825="H"),IF($AY1825="YES","",IF($AB1825&lt;&gt;0,"",IF(COUNTIFS('AR SALES'!$L$2:$L$2501,$L1825,'AR SALES'!$AD$2:$AD$2501,IF(""&amp;$F1825="4","OFF","ON"),'AR SALES'!$AF$2:$AF$2501,"Y")&gt;0,"","NO EXEMPTION"))),"")</f>
        <v/>
      </c>
    </row>
    <row r="1826">
      <c r="AT1826" s="2">
        <f>IF($L1826="","",IFERROR(INDEX('AR SALES'!$H$2:$H$2501,MATCH(""&amp;$L1826,'AR SALES'!$AE$2:$AE$2501,0)),""))</f>
        <v/>
      </c>
      <c r="AU1826" s="2">
        <f>IF($L1826="","",IF($A1826&lt;&gt;"GA","",IF($E1826="FULTON",IF(ISNUMBER(SEARCH("COLLEGE PARK",$AT1826)),"FULTON (COLLEGE PARK)",IF(ISNUMBER(SEARCH("HAPEVILLE",$AT1826)),"FULTON (HAPEVILLE)",IF(ISNUMBER(SEARCH("EAST POINT",$AT1826)),"FULTON (EAST POINT)",IF(ISNUMBER(SEARCH("ATLANTA",$AT1826)),"FULTON (ATL LIMITS)","FULTON")))),IF($E1826="DEKALB",IF(ISNUMBER(SEARCH("ATLANTA",$AT1826)),"DEKALB (ATL LIMITS)","DEKALB"),IF(AND($E1826="CLAYTON",ISNUMBER(SEARCH("COLLEGE PARK",$AT1826))),"CLAYTON (COLLEGE PARK)",$E1826)))))</f>
        <v/>
      </c>
      <c r="AV1826" s="2">
        <f>IF($L1826="","",IF(""&amp;$F1826="2","DIESEL",IF(OR(""&amp;$F1826="G",""&amp;$F1826="H"),"GAS","")))</f>
        <v/>
      </c>
      <c r="AW1826" s="2">
        <f>IF($AV1826="","",$R1826)</f>
        <v/>
      </c>
      <c r="AX1826" s="2">
        <f>IF($AV1826="","",IF($AB1826=0,$R1826,0))</f>
        <v/>
      </c>
      <c r="AY1826" s="2">
        <f>IF($AV1826="","",IF(AND($Z1826=0,COUNTIF('AR SALES'!$L$2:$L$2501,$L1826)=0),"YES",""))</f>
        <v/>
      </c>
      <c r="AZ1826" s="2">
        <f>IF($AV1826="","",IFERROR(VLOOKUP($AU1826,CODES!$A:$B,2,FALSE),"NO CODE"))</f>
        <v/>
      </c>
      <c r="BA1826" s="2">
        <f>IF(""&amp;$F1826&lt;&gt;"4","",IF($AY1826="YES","",IF(ROUND(SUMIFS($AE$2:$AE$4001,$L$2:$L$4001,$L1826,$F$2:$F$4001,"4")-SUMIFS('AR SALES'!$Y$2:$Y$2501,'AR SALES'!$L$2:$L$2501,$L1826,'AR SALES'!$AD$2:$AD$2501,"OFF"),2)=0,"","STALE")))</f>
        <v/>
      </c>
      <c r="BB1826" s="2">
        <f>IF(OR(""&amp;$F1826="2",""&amp;$F1826="4",""&amp;$F1826="G",""&amp;$F1826="H"),IF($AY1826="YES","",IF($AB1826&lt;&gt;0,"",IF(COUNTIFS('AR SALES'!$L$2:$L$2501,$L1826,'AR SALES'!$AD$2:$AD$2501,IF(""&amp;$F1826="4","OFF","ON"),'AR SALES'!$AF$2:$AF$2501,"Y")&gt;0,"","NO EXEMPTION"))),"")</f>
        <v/>
      </c>
    </row>
    <row r="1827">
      <c r="AT1827" s="2">
        <f>IF($L1827="","",IFERROR(INDEX('AR SALES'!$H$2:$H$2501,MATCH(""&amp;$L1827,'AR SALES'!$AE$2:$AE$2501,0)),""))</f>
        <v/>
      </c>
      <c r="AU1827" s="2">
        <f>IF($L1827="","",IF($A1827&lt;&gt;"GA","",IF($E1827="FULTON",IF(ISNUMBER(SEARCH("COLLEGE PARK",$AT1827)),"FULTON (COLLEGE PARK)",IF(ISNUMBER(SEARCH("HAPEVILLE",$AT1827)),"FULTON (HAPEVILLE)",IF(ISNUMBER(SEARCH("EAST POINT",$AT1827)),"FULTON (EAST POINT)",IF(ISNUMBER(SEARCH("ATLANTA",$AT1827)),"FULTON (ATL LIMITS)","FULTON")))),IF($E1827="DEKALB",IF(ISNUMBER(SEARCH("ATLANTA",$AT1827)),"DEKALB (ATL LIMITS)","DEKALB"),IF(AND($E1827="CLAYTON",ISNUMBER(SEARCH("COLLEGE PARK",$AT1827))),"CLAYTON (COLLEGE PARK)",$E1827)))))</f>
        <v/>
      </c>
      <c r="AV1827" s="2">
        <f>IF($L1827="","",IF(""&amp;$F1827="2","DIESEL",IF(OR(""&amp;$F1827="G",""&amp;$F1827="H"),"GAS","")))</f>
        <v/>
      </c>
      <c r="AW1827" s="2">
        <f>IF($AV1827="","",$R1827)</f>
        <v/>
      </c>
      <c r="AX1827" s="2">
        <f>IF($AV1827="","",IF($AB1827=0,$R1827,0))</f>
        <v/>
      </c>
      <c r="AY1827" s="2">
        <f>IF($AV1827="","",IF(AND($Z1827=0,COUNTIF('AR SALES'!$L$2:$L$2501,$L1827)=0),"YES",""))</f>
        <v/>
      </c>
      <c r="AZ1827" s="2">
        <f>IF($AV1827="","",IFERROR(VLOOKUP($AU1827,CODES!$A:$B,2,FALSE),"NO CODE"))</f>
        <v/>
      </c>
      <c r="BA1827" s="2">
        <f>IF(""&amp;$F1827&lt;&gt;"4","",IF($AY1827="YES","",IF(ROUND(SUMIFS($AE$2:$AE$4001,$L$2:$L$4001,$L1827,$F$2:$F$4001,"4")-SUMIFS('AR SALES'!$Y$2:$Y$2501,'AR SALES'!$L$2:$L$2501,$L1827,'AR SALES'!$AD$2:$AD$2501,"OFF"),2)=0,"","STALE")))</f>
        <v/>
      </c>
      <c r="BB1827" s="2">
        <f>IF(OR(""&amp;$F1827="2",""&amp;$F1827="4",""&amp;$F1827="G",""&amp;$F1827="H"),IF($AY1827="YES","",IF($AB1827&lt;&gt;0,"",IF(COUNTIFS('AR SALES'!$L$2:$L$2501,$L1827,'AR SALES'!$AD$2:$AD$2501,IF(""&amp;$F1827="4","OFF","ON"),'AR SALES'!$AF$2:$AF$2501,"Y")&gt;0,"","NO EXEMPTION"))),"")</f>
        <v/>
      </c>
    </row>
    <row r="1828">
      <c r="AT1828" s="2">
        <f>IF($L1828="","",IFERROR(INDEX('AR SALES'!$H$2:$H$2501,MATCH(""&amp;$L1828,'AR SALES'!$AE$2:$AE$2501,0)),""))</f>
        <v/>
      </c>
      <c r="AU1828" s="2">
        <f>IF($L1828="","",IF($A1828&lt;&gt;"GA","",IF($E1828="FULTON",IF(ISNUMBER(SEARCH("COLLEGE PARK",$AT1828)),"FULTON (COLLEGE PARK)",IF(ISNUMBER(SEARCH("HAPEVILLE",$AT1828)),"FULTON (HAPEVILLE)",IF(ISNUMBER(SEARCH("EAST POINT",$AT1828)),"FULTON (EAST POINT)",IF(ISNUMBER(SEARCH("ATLANTA",$AT1828)),"FULTON (ATL LIMITS)","FULTON")))),IF($E1828="DEKALB",IF(ISNUMBER(SEARCH("ATLANTA",$AT1828)),"DEKALB (ATL LIMITS)","DEKALB"),IF(AND($E1828="CLAYTON",ISNUMBER(SEARCH("COLLEGE PARK",$AT1828))),"CLAYTON (COLLEGE PARK)",$E1828)))))</f>
        <v/>
      </c>
      <c r="AV1828" s="2">
        <f>IF($L1828="","",IF(""&amp;$F1828="2","DIESEL",IF(OR(""&amp;$F1828="G",""&amp;$F1828="H"),"GAS","")))</f>
        <v/>
      </c>
      <c r="AW1828" s="2">
        <f>IF($AV1828="","",$R1828)</f>
        <v/>
      </c>
      <c r="AX1828" s="2">
        <f>IF($AV1828="","",IF($AB1828=0,$R1828,0))</f>
        <v/>
      </c>
      <c r="AY1828" s="2">
        <f>IF($AV1828="","",IF(AND($Z1828=0,COUNTIF('AR SALES'!$L$2:$L$2501,$L1828)=0),"YES",""))</f>
        <v/>
      </c>
      <c r="AZ1828" s="2">
        <f>IF($AV1828="","",IFERROR(VLOOKUP($AU1828,CODES!$A:$B,2,FALSE),"NO CODE"))</f>
        <v/>
      </c>
      <c r="BA1828" s="2">
        <f>IF(""&amp;$F1828&lt;&gt;"4","",IF($AY1828="YES","",IF(ROUND(SUMIFS($AE$2:$AE$4001,$L$2:$L$4001,$L1828,$F$2:$F$4001,"4")-SUMIFS('AR SALES'!$Y$2:$Y$2501,'AR SALES'!$L$2:$L$2501,$L1828,'AR SALES'!$AD$2:$AD$2501,"OFF"),2)=0,"","STALE")))</f>
        <v/>
      </c>
      <c r="BB1828" s="2">
        <f>IF(OR(""&amp;$F1828="2",""&amp;$F1828="4",""&amp;$F1828="G",""&amp;$F1828="H"),IF($AY1828="YES","",IF($AB1828&lt;&gt;0,"",IF(COUNTIFS('AR SALES'!$L$2:$L$2501,$L1828,'AR SALES'!$AD$2:$AD$2501,IF(""&amp;$F1828="4","OFF","ON"),'AR SALES'!$AF$2:$AF$2501,"Y")&gt;0,"","NO EXEMPTION"))),"")</f>
        <v/>
      </c>
    </row>
    <row r="1829">
      <c r="AT1829" s="2">
        <f>IF($L1829="","",IFERROR(INDEX('AR SALES'!$H$2:$H$2501,MATCH(""&amp;$L1829,'AR SALES'!$AE$2:$AE$2501,0)),""))</f>
        <v/>
      </c>
      <c r="AU1829" s="2">
        <f>IF($L1829="","",IF($A1829&lt;&gt;"GA","",IF($E1829="FULTON",IF(ISNUMBER(SEARCH("COLLEGE PARK",$AT1829)),"FULTON (COLLEGE PARK)",IF(ISNUMBER(SEARCH("HAPEVILLE",$AT1829)),"FULTON (HAPEVILLE)",IF(ISNUMBER(SEARCH("EAST POINT",$AT1829)),"FULTON (EAST POINT)",IF(ISNUMBER(SEARCH("ATLANTA",$AT1829)),"FULTON (ATL LIMITS)","FULTON")))),IF($E1829="DEKALB",IF(ISNUMBER(SEARCH("ATLANTA",$AT1829)),"DEKALB (ATL LIMITS)","DEKALB"),IF(AND($E1829="CLAYTON",ISNUMBER(SEARCH("COLLEGE PARK",$AT1829))),"CLAYTON (COLLEGE PARK)",$E1829)))))</f>
        <v/>
      </c>
      <c r="AV1829" s="2">
        <f>IF($L1829="","",IF(""&amp;$F1829="2","DIESEL",IF(OR(""&amp;$F1829="G",""&amp;$F1829="H"),"GAS","")))</f>
        <v/>
      </c>
      <c r="AW1829" s="2">
        <f>IF($AV1829="","",$R1829)</f>
        <v/>
      </c>
      <c r="AX1829" s="2">
        <f>IF($AV1829="","",IF($AB1829=0,$R1829,0))</f>
        <v/>
      </c>
      <c r="AY1829" s="2">
        <f>IF($AV1829="","",IF(AND($Z1829=0,COUNTIF('AR SALES'!$L$2:$L$2501,$L1829)=0),"YES",""))</f>
        <v/>
      </c>
      <c r="AZ1829" s="2">
        <f>IF($AV1829="","",IFERROR(VLOOKUP($AU1829,CODES!$A:$B,2,FALSE),"NO CODE"))</f>
        <v/>
      </c>
      <c r="BA1829" s="2">
        <f>IF(""&amp;$F1829&lt;&gt;"4","",IF($AY1829="YES","",IF(ROUND(SUMIFS($AE$2:$AE$4001,$L$2:$L$4001,$L1829,$F$2:$F$4001,"4")-SUMIFS('AR SALES'!$Y$2:$Y$2501,'AR SALES'!$L$2:$L$2501,$L1829,'AR SALES'!$AD$2:$AD$2501,"OFF"),2)=0,"","STALE")))</f>
        <v/>
      </c>
      <c r="BB1829" s="2">
        <f>IF(OR(""&amp;$F1829="2",""&amp;$F1829="4",""&amp;$F1829="G",""&amp;$F1829="H"),IF($AY1829="YES","",IF($AB1829&lt;&gt;0,"",IF(COUNTIFS('AR SALES'!$L$2:$L$2501,$L1829,'AR SALES'!$AD$2:$AD$2501,IF(""&amp;$F1829="4","OFF","ON"),'AR SALES'!$AF$2:$AF$2501,"Y")&gt;0,"","NO EXEMPTION"))),"")</f>
        <v/>
      </c>
    </row>
    <row r="1830">
      <c r="AT1830" s="2">
        <f>IF($L1830="","",IFERROR(INDEX('AR SALES'!$H$2:$H$2501,MATCH(""&amp;$L1830,'AR SALES'!$AE$2:$AE$2501,0)),""))</f>
        <v/>
      </c>
      <c r="AU1830" s="2">
        <f>IF($L1830="","",IF($A1830&lt;&gt;"GA","",IF($E1830="FULTON",IF(ISNUMBER(SEARCH("COLLEGE PARK",$AT1830)),"FULTON (COLLEGE PARK)",IF(ISNUMBER(SEARCH("HAPEVILLE",$AT1830)),"FULTON (HAPEVILLE)",IF(ISNUMBER(SEARCH("EAST POINT",$AT1830)),"FULTON (EAST POINT)",IF(ISNUMBER(SEARCH("ATLANTA",$AT1830)),"FULTON (ATL LIMITS)","FULTON")))),IF($E1830="DEKALB",IF(ISNUMBER(SEARCH("ATLANTA",$AT1830)),"DEKALB (ATL LIMITS)","DEKALB"),IF(AND($E1830="CLAYTON",ISNUMBER(SEARCH("COLLEGE PARK",$AT1830))),"CLAYTON (COLLEGE PARK)",$E1830)))))</f>
        <v/>
      </c>
      <c r="AV1830" s="2">
        <f>IF($L1830="","",IF(""&amp;$F1830="2","DIESEL",IF(OR(""&amp;$F1830="G",""&amp;$F1830="H"),"GAS","")))</f>
        <v/>
      </c>
      <c r="AW1830" s="2">
        <f>IF($AV1830="","",$R1830)</f>
        <v/>
      </c>
      <c r="AX1830" s="2">
        <f>IF($AV1830="","",IF($AB1830=0,$R1830,0))</f>
        <v/>
      </c>
      <c r="AY1830" s="2">
        <f>IF($AV1830="","",IF(AND($Z1830=0,COUNTIF('AR SALES'!$L$2:$L$2501,$L1830)=0),"YES",""))</f>
        <v/>
      </c>
      <c r="AZ1830" s="2">
        <f>IF($AV1830="","",IFERROR(VLOOKUP($AU1830,CODES!$A:$B,2,FALSE),"NO CODE"))</f>
        <v/>
      </c>
      <c r="BA1830" s="2">
        <f>IF(""&amp;$F1830&lt;&gt;"4","",IF($AY1830="YES","",IF(ROUND(SUMIFS($AE$2:$AE$4001,$L$2:$L$4001,$L1830,$F$2:$F$4001,"4")-SUMIFS('AR SALES'!$Y$2:$Y$2501,'AR SALES'!$L$2:$L$2501,$L1830,'AR SALES'!$AD$2:$AD$2501,"OFF"),2)=0,"","STALE")))</f>
        <v/>
      </c>
      <c r="BB1830" s="2">
        <f>IF(OR(""&amp;$F1830="2",""&amp;$F1830="4",""&amp;$F1830="G",""&amp;$F1830="H"),IF($AY1830="YES","",IF($AB1830&lt;&gt;0,"",IF(COUNTIFS('AR SALES'!$L$2:$L$2501,$L1830,'AR SALES'!$AD$2:$AD$2501,IF(""&amp;$F1830="4","OFF","ON"),'AR SALES'!$AF$2:$AF$2501,"Y")&gt;0,"","NO EXEMPTION"))),"")</f>
        <v/>
      </c>
    </row>
    <row r="1831">
      <c r="AT1831" s="2">
        <f>IF($L1831="","",IFERROR(INDEX('AR SALES'!$H$2:$H$2501,MATCH(""&amp;$L1831,'AR SALES'!$AE$2:$AE$2501,0)),""))</f>
        <v/>
      </c>
      <c r="AU1831" s="2">
        <f>IF($L1831="","",IF($A1831&lt;&gt;"GA","",IF($E1831="FULTON",IF(ISNUMBER(SEARCH("COLLEGE PARK",$AT1831)),"FULTON (COLLEGE PARK)",IF(ISNUMBER(SEARCH("HAPEVILLE",$AT1831)),"FULTON (HAPEVILLE)",IF(ISNUMBER(SEARCH("EAST POINT",$AT1831)),"FULTON (EAST POINT)",IF(ISNUMBER(SEARCH("ATLANTA",$AT1831)),"FULTON (ATL LIMITS)","FULTON")))),IF($E1831="DEKALB",IF(ISNUMBER(SEARCH("ATLANTA",$AT1831)),"DEKALB (ATL LIMITS)","DEKALB"),IF(AND($E1831="CLAYTON",ISNUMBER(SEARCH("COLLEGE PARK",$AT1831))),"CLAYTON (COLLEGE PARK)",$E1831)))))</f>
        <v/>
      </c>
      <c r="AV1831" s="2">
        <f>IF($L1831="","",IF(""&amp;$F1831="2","DIESEL",IF(OR(""&amp;$F1831="G",""&amp;$F1831="H"),"GAS","")))</f>
        <v/>
      </c>
      <c r="AW1831" s="2">
        <f>IF($AV1831="","",$R1831)</f>
        <v/>
      </c>
      <c r="AX1831" s="2">
        <f>IF($AV1831="","",IF($AB1831=0,$R1831,0))</f>
        <v/>
      </c>
      <c r="AY1831" s="2">
        <f>IF($AV1831="","",IF(AND($Z1831=0,COUNTIF('AR SALES'!$L$2:$L$2501,$L1831)=0),"YES",""))</f>
        <v/>
      </c>
      <c r="AZ1831" s="2">
        <f>IF($AV1831="","",IFERROR(VLOOKUP($AU1831,CODES!$A:$B,2,FALSE),"NO CODE"))</f>
        <v/>
      </c>
      <c r="BA1831" s="2">
        <f>IF(""&amp;$F1831&lt;&gt;"4","",IF($AY1831="YES","",IF(ROUND(SUMIFS($AE$2:$AE$4001,$L$2:$L$4001,$L1831,$F$2:$F$4001,"4")-SUMIFS('AR SALES'!$Y$2:$Y$2501,'AR SALES'!$L$2:$L$2501,$L1831,'AR SALES'!$AD$2:$AD$2501,"OFF"),2)=0,"","STALE")))</f>
        <v/>
      </c>
      <c r="BB1831" s="2">
        <f>IF(OR(""&amp;$F1831="2",""&amp;$F1831="4",""&amp;$F1831="G",""&amp;$F1831="H"),IF($AY1831="YES","",IF($AB1831&lt;&gt;0,"",IF(COUNTIFS('AR SALES'!$L$2:$L$2501,$L1831,'AR SALES'!$AD$2:$AD$2501,IF(""&amp;$F1831="4","OFF","ON"),'AR SALES'!$AF$2:$AF$2501,"Y")&gt;0,"","NO EXEMPTION"))),"")</f>
        <v/>
      </c>
    </row>
    <row r="1832">
      <c r="AT1832" s="2">
        <f>IF($L1832="","",IFERROR(INDEX('AR SALES'!$H$2:$H$2501,MATCH(""&amp;$L1832,'AR SALES'!$AE$2:$AE$2501,0)),""))</f>
        <v/>
      </c>
      <c r="AU1832" s="2">
        <f>IF($L1832="","",IF($A1832&lt;&gt;"GA","",IF($E1832="FULTON",IF(ISNUMBER(SEARCH("COLLEGE PARK",$AT1832)),"FULTON (COLLEGE PARK)",IF(ISNUMBER(SEARCH("HAPEVILLE",$AT1832)),"FULTON (HAPEVILLE)",IF(ISNUMBER(SEARCH("EAST POINT",$AT1832)),"FULTON (EAST POINT)",IF(ISNUMBER(SEARCH("ATLANTA",$AT1832)),"FULTON (ATL LIMITS)","FULTON")))),IF($E1832="DEKALB",IF(ISNUMBER(SEARCH("ATLANTA",$AT1832)),"DEKALB (ATL LIMITS)","DEKALB"),IF(AND($E1832="CLAYTON",ISNUMBER(SEARCH("COLLEGE PARK",$AT1832))),"CLAYTON (COLLEGE PARK)",$E1832)))))</f>
        <v/>
      </c>
      <c r="AV1832" s="2">
        <f>IF($L1832="","",IF(""&amp;$F1832="2","DIESEL",IF(OR(""&amp;$F1832="G",""&amp;$F1832="H"),"GAS","")))</f>
        <v/>
      </c>
      <c r="AW1832" s="2">
        <f>IF($AV1832="","",$R1832)</f>
        <v/>
      </c>
      <c r="AX1832" s="2">
        <f>IF($AV1832="","",IF($AB1832=0,$R1832,0))</f>
        <v/>
      </c>
      <c r="AY1832" s="2">
        <f>IF($AV1832="","",IF(AND($Z1832=0,COUNTIF('AR SALES'!$L$2:$L$2501,$L1832)=0),"YES",""))</f>
        <v/>
      </c>
      <c r="AZ1832" s="2">
        <f>IF($AV1832="","",IFERROR(VLOOKUP($AU1832,CODES!$A:$B,2,FALSE),"NO CODE"))</f>
        <v/>
      </c>
      <c r="BA1832" s="2">
        <f>IF(""&amp;$F1832&lt;&gt;"4","",IF($AY1832="YES","",IF(ROUND(SUMIFS($AE$2:$AE$4001,$L$2:$L$4001,$L1832,$F$2:$F$4001,"4")-SUMIFS('AR SALES'!$Y$2:$Y$2501,'AR SALES'!$L$2:$L$2501,$L1832,'AR SALES'!$AD$2:$AD$2501,"OFF"),2)=0,"","STALE")))</f>
        <v/>
      </c>
      <c r="BB1832" s="2">
        <f>IF(OR(""&amp;$F1832="2",""&amp;$F1832="4",""&amp;$F1832="G",""&amp;$F1832="H"),IF($AY1832="YES","",IF($AB1832&lt;&gt;0,"",IF(COUNTIFS('AR SALES'!$L$2:$L$2501,$L1832,'AR SALES'!$AD$2:$AD$2501,IF(""&amp;$F1832="4","OFF","ON"),'AR SALES'!$AF$2:$AF$2501,"Y")&gt;0,"","NO EXEMPTION"))),"")</f>
        <v/>
      </c>
    </row>
    <row r="1833">
      <c r="AT1833" s="2">
        <f>IF($L1833="","",IFERROR(INDEX('AR SALES'!$H$2:$H$2501,MATCH(""&amp;$L1833,'AR SALES'!$AE$2:$AE$2501,0)),""))</f>
        <v/>
      </c>
      <c r="AU1833" s="2">
        <f>IF($L1833="","",IF($A1833&lt;&gt;"GA","",IF($E1833="FULTON",IF(ISNUMBER(SEARCH("COLLEGE PARK",$AT1833)),"FULTON (COLLEGE PARK)",IF(ISNUMBER(SEARCH("HAPEVILLE",$AT1833)),"FULTON (HAPEVILLE)",IF(ISNUMBER(SEARCH("EAST POINT",$AT1833)),"FULTON (EAST POINT)",IF(ISNUMBER(SEARCH("ATLANTA",$AT1833)),"FULTON (ATL LIMITS)","FULTON")))),IF($E1833="DEKALB",IF(ISNUMBER(SEARCH("ATLANTA",$AT1833)),"DEKALB (ATL LIMITS)","DEKALB"),IF(AND($E1833="CLAYTON",ISNUMBER(SEARCH("COLLEGE PARK",$AT1833))),"CLAYTON (COLLEGE PARK)",$E1833)))))</f>
        <v/>
      </c>
      <c r="AV1833" s="2">
        <f>IF($L1833="","",IF(""&amp;$F1833="2","DIESEL",IF(OR(""&amp;$F1833="G",""&amp;$F1833="H"),"GAS","")))</f>
        <v/>
      </c>
      <c r="AW1833" s="2">
        <f>IF($AV1833="","",$R1833)</f>
        <v/>
      </c>
      <c r="AX1833" s="2">
        <f>IF($AV1833="","",IF($AB1833=0,$R1833,0))</f>
        <v/>
      </c>
      <c r="AY1833" s="2">
        <f>IF($AV1833="","",IF(AND($Z1833=0,COUNTIF('AR SALES'!$L$2:$L$2501,$L1833)=0),"YES",""))</f>
        <v/>
      </c>
      <c r="AZ1833" s="2">
        <f>IF($AV1833="","",IFERROR(VLOOKUP($AU1833,CODES!$A:$B,2,FALSE),"NO CODE"))</f>
        <v/>
      </c>
      <c r="BA1833" s="2">
        <f>IF(""&amp;$F1833&lt;&gt;"4","",IF($AY1833="YES","",IF(ROUND(SUMIFS($AE$2:$AE$4001,$L$2:$L$4001,$L1833,$F$2:$F$4001,"4")-SUMIFS('AR SALES'!$Y$2:$Y$2501,'AR SALES'!$L$2:$L$2501,$L1833,'AR SALES'!$AD$2:$AD$2501,"OFF"),2)=0,"","STALE")))</f>
        <v/>
      </c>
      <c r="BB1833" s="2">
        <f>IF(OR(""&amp;$F1833="2",""&amp;$F1833="4",""&amp;$F1833="G",""&amp;$F1833="H"),IF($AY1833="YES","",IF($AB1833&lt;&gt;0,"",IF(COUNTIFS('AR SALES'!$L$2:$L$2501,$L1833,'AR SALES'!$AD$2:$AD$2501,IF(""&amp;$F1833="4","OFF","ON"),'AR SALES'!$AF$2:$AF$2501,"Y")&gt;0,"","NO EXEMPTION"))),"")</f>
        <v/>
      </c>
    </row>
    <row r="1834">
      <c r="AT1834" s="2">
        <f>IF($L1834="","",IFERROR(INDEX('AR SALES'!$H$2:$H$2501,MATCH(""&amp;$L1834,'AR SALES'!$AE$2:$AE$2501,0)),""))</f>
        <v/>
      </c>
      <c r="AU1834" s="2">
        <f>IF($L1834="","",IF($A1834&lt;&gt;"GA","",IF($E1834="FULTON",IF(ISNUMBER(SEARCH("COLLEGE PARK",$AT1834)),"FULTON (COLLEGE PARK)",IF(ISNUMBER(SEARCH("HAPEVILLE",$AT1834)),"FULTON (HAPEVILLE)",IF(ISNUMBER(SEARCH("EAST POINT",$AT1834)),"FULTON (EAST POINT)",IF(ISNUMBER(SEARCH("ATLANTA",$AT1834)),"FULTON (ATL LIMITS)","FULTON")))),IF($E1834="DEKALB",IF(ISNUMBER(SEARCH("ATLANTA",$AT1834)),"DEKALB (ATL LIMITS)","DEKALB"),IF(AND($E1834="CLAYTON",ISNUMBER(SEARCH("COLLEGE PARK",$AT1834))),"CLAYTON (COLLEGE PARK)",$E1834)))))</f>
        <v/>
      </c>
      <c r="AV1834" s="2">
        <f>IF($L1834="","",IF(""&amp;$F1834="2","DIESEL",IF(OR(""&amp;$F1834="G",""&amp;$F1834="H"),"GAS","")))</f>
        <v/>
      </c>
      <c r="AW1834" s="2">
        <f>IF($AV1834="","",$R1834)</f>
        <v/>
      </c>
      <c r="AX1834" s="2">
        <f>IF($AV1834="","",IF($AB1834=0,$R1834,0))</f>
        <v/>
      </c>
      <c r="AY1834" s="2">
        <f>IF($AV1834="","",IF(AND($Z1834=0,COUNTIF('AR SALES'!$L$2:$L$2501,$L1834)=0),"YES",""))</f>
        <v/>
      </c>
      <c r="AZ1834" s="2">
        <f>IF($AV1834="","",IFERROR(VLOOKUP($AU1834,CODES!$A:$B,2,FALSE),"NO CODE"))</f>
        <v/>
      </c>
      <c r="BA1834" s="2">
        <f>IF(""&amp;$F1834&lt;&gt;"4","",IF($AY1834="YES","",IF(ROUND(SUMIFS($AE$2:$AE$4001,$L$2:$L$4001,$L1834,$F$2:$F$4001,"4")-SUMIFS('AR SALES'!$Y$2:$Y$2501,'AR SALES'!$L$2:$L$2501,$L1834,'AR SALES'!$AD$2:$AD$2501,"OFF"),2)=0,"","STALE")))</f>
        <v/>
      </c>
      <c r="BB1834" s="2">
        <f>IF(OR(""&amp;$F1834="2",""&amp;$F1834="4",""&amp;$F1834="G",""&amp;$F1834="H"),IF($AY1834="YES","",IF($AB1834&lt;&gt;0,"",IF(COUNTIFS('AR SALES'!$L$2:$L$2501,$L1834,'AR SALES'!$AD$2:$AD$2501,IF(""&amp;$F1834="4","OFF","ON"),'AR SALES'!$AF$2:$AF$2501,"Y")&gt;0,"","NO EXEMPTION"))),"")</f>
        <v/>
      </c>
    </row>
    <row r="1835">
      <c r="AT1835" s="2">
        <f>IF($L1835="","",IFERROR(INDEX('AR SALES'!$H$2:$H$2501,MATCH(""&amp;$L1835,'AR SALES'!$AE$2:$AE$2501,0)),""))</f>
        <v/>
      </c>
      <c r="AU1835" s="2">
        <f>IF($L1835="","",IF($A1835&lt;&gt;"GA","",IF($E1835="FULTON",IF(ISNUMBER(SEARCH("COLLEGE PARK",$AT1835)),"FULTON (COLLEGE PARK)",IF(ISNUMBER(SEARCH("HAPEVILLE",$AT1835)),"FULTON (HAPEVILLE)",IF(ISNUMBER(SEARCH("EAST POINT",$AT1835)),"FULTON (EAST POINT)",IF(ISNUMBER(SEARCH("ATLANTA",$AT1835)),"FULTON (ATL LIMITS)","FULTON")))),IF($E1835="DEKALB",IF(ISNUMBER(SEARCH("ATLANTA",$AT1835)),"DEKALB (ATL LIMITS)","DEKALB"),IF(AND($E1835="CLAYTON",ISNUMBER(SEARCH("COLLEGE PARK",$AT1835))),"CLAYTON (COLLEGE PARK)",$E1835)))))</f>
        <v/>
      </c>
      <c r="AV1835" s="2">
        <f>IF($L1835="","",IF(""&amp;$F1835="2","DIESEL",IF(OR(""&amp;$F1835="G",""&amp;$F1835="H"),"GAS","")))</f>
        <v/>
      </c>
      <c r="AW1835" s="2">
        <f>IF($AV1835="","",$R1835)</f>
        <v/>
      </c>
      <c r="AX1835" s="2">
        <f>IF($AV1835="","",IF($AB1835=0,$R1835,0))</f>
        <v/>
      </c>
      <c r="AY1835" s="2">
        <f>IF($AV1835="","",IF(AND($Z1835=0,COUNTIF('AR SALES'!$L$2:$L$2501,$L1835)=0),"YES",""))</f>
        <v/>
      </c>
      <c r="AZ1835" s="2">
        <f>IF($AV1835="","",IFERROR(VLOOKUP($AU1835,CODES!$A:$B,2,FALSE),"NO CODE"))</f>
        <v/>
      </c>
      <c r="BA1835" s="2">
        <f>IF(""&amp;$F1835&lt;&gt;"4","",IF($AY1835="YES","",IF(ROUND(SUMIFS($AE$2:$AE$4001,$L$2:$L$4001,$L1835,$F$2:$F$4001,"4")-SUMIFS('AR SALES'!$Y$2:$Y$2501,'AR SALES'!$L$2:$L$2501,$L1835,'AR SALES'!$AD$2:$AD$2501,"OFF"),2)=0,"","STALE")))</f>
        <v/>
      </c>
      <c r="BB1835" s="2">
        <f>IF(OR(""&amp;$F1835="2",""&amp;$F1835="4",""&amp;$F1835="G",""&amp;$F1835="H"),IF($AY1835="YES","",IF($AB1835&lt;&gt;0,"",IF(COUNTIFS('AR SALES'!$L$2:$L$2501,$L1835,'AR SALES'!$AD$2:$AD$2501,IF(""&amp;$F1835="4","OFF","ON"),'AR SALES'!$AF$2:$AF$2501,"Y")&gt;0,"","NO EXEMPTION"))),"")</f>
        <v/>
      </c>
    </row>
    <row r="1836">
      <c r="AT1836" s="2">
        <f>IF($L1836="","",IFERROR(INDEX('AR SALES'!$H$2:$H$2501,MATCH(""&amp;$L1836,'AR SALES'!$AE$2:$AE$2501,0)),""))</f>
        <v/>
      </c>
      <c r="AU1836" s="2">
        <f>IF($L1836="","",IF($A1836&lt;&gt;"GA","",IF($E1836="FULTON",IF(ISNUMBER(SEARCH("COLLEGE PARK",$AT1836)),"FULTON (COLLEGE PARK)",IF(ISNUMBER(SEARCH("HAPEVILLE",$AT1836)),"FULTON (HAPEVILLE)",IF(ISNUMBER(SEARCH("EAST POINT",$AT1836)),"FULTON (EAST POINT)",IF(ISNUMBER(SEARCH("ATLANTA",$AT1836)),"FULTON (ATL LIMITS)","FULTON")))),IF($E1836="DEKALB",IF(ISNUMBER(SEARCH("ATLANTA",$AT1836)),"DEKALB (ATL LIMITS)","DEKALB"),IF(AND($E1836="CLAYTON",ISNUMBER(SEARCH("COLLEGE PARK",$AT1836))),"CLAYTON (COLLEGE PARK)",$E1836)))))</f>
        <v/>
      </c>
      <c r="AV1836" s="2">
        <f>IF($L1836="","",IF(""&amp;$F1836="2","DIESEL",IF(OR(""&amp;$F1836="G",""&amp;$F1836="H"),"GAS","")))</f>
        <v/>
      </c>
      <c r="AW1836" s="2">
        <f>IF($AV1836="","",$R1836)</f>
        <v/>
      </c>
      <c r="AX1836" s="2">
        <f>IF($AV1836="","",IF($AB1836=0,$R1836,0))</f>
        <v/>
      </c>
      <c r="AY1836" s="2">
        <f>IF($AV1836="","",IF(AND($Z1836=0,COUNTIF('AR SALES'!$L$2:$L$2501,$L1836)=0),"YES",""))</f>
        <v/>
      </c>
      <c r="AZ1836" s="2">
        <f>IF($AV1836="","",IFERROR(VLOOKUP($AU1836,CODES!$A:$B,2,FALSE),"NO CODE"))</f>
        <v/>
      </c>
      <c r="BA1836" s="2">
        <f>IF(""&amp;$F1836&lt;&gt;"4","",IF($AY1836="YES","",IF(ROUND(SUMIFS($AE$2:$AE$4001,$L$2:$L$4001,$L1836,$F$2:$F$4001,"4")-SUMIFS('AR SALES'!$Y$2:$Y$2501,'AR SALES'!$L$2:$L$2501,$L1836,'AR SALES'!$AD$2:$AD$2501,"OFF"),2)=0,"","STALE")))</f>
        <v/>
      </c>
      <c r="BB1836" s="2">
        <f>IF(OR(""&amp;$F1836="2",""&amp;$F1836="4",""&amp;$F1836="G",""&amp;$F1836="H"),IF($AY1836="YES","",IF($AB1836&lt;&gt;0,"",IF(COUNTIFS('AR SALES'!$L$2:$L$2501,$L1836,'AR SALES'!$AD$2:$AD$2501,IF(""&amp;$F1836="4","OFF","ON"),'AR SALES'!$AF$2:$AF$2501,"Y")&gt;0,"","NO EXEMPTION"))),"")</f>
        <v/>
      </c>
    </row>
    <row r="1837">
      <c r="AT1837" s="2">
        <f>IF($L1837="","",IFERROR(INDEX('AR SALES'!$H$2:$H$2501,MATCH(""&amp;$L1837,'AR SALES'!$AE$2:$AE$2501,0)),""))</f>
        <v/>
      </c>
      <c r="AU1837" s="2">
        <f>IF($L1837="","",IF($A1837&lt;&gt;"GA","",IF($E1837="FULTON",IF(ISNUMBER(SEARCH("COLLEGE PARK",$AT1837)),"FULTON (COLLEGE PARK)",IF(ISNUMBER(SEARCH("HAPEVILLE",$AT1837)),"FULTON (HAPEVILLE)",IF(ISNUMBER(SEARCH("EAST POINT",$AT1837)),"FULTON (EAST POINT)",IF(ISNUMBER(SEARCH("ATLANTA",$AT1837)),"FULTON (ATL LIMITS)","FULTON")))),IF($E1837="DEKALB",IF(ISNUMBER(SEARCH("ATLANTA",$AT1837)),"DEKALB (ATL LIMITS)","DEKALB"),IF(AND($E1837="CLAYTON",ISNUMBER(SEARCH("COLLEGE PARK",$AT1837))),"CLAYTON (COLLEGE PARK)",$E1837)))))</f>
        <v/>
      </c>
      <c r="AV1837" s="2">
        <f>IF($L1837="","",IF(""&amp;$F1837="2","DIESEL",IF(OR(""&amp;$F1837="G",""&amp;$F1837="H"),"GAS","")))</f>
        <v/>
      </c>
      <c r="AW1837" s="2">
        <f>IF($AV1837="","",$R1837)</f>
        <v/>
      </c>
      <c r="AX1837" s="2">
        <f>IF($AV1837="","",IF($AB1837=0,$R1837,0))</f>
        <v/>
      </c>
      <c r="AY1837" s="2">
        <f>IF($AV1837="","",IF(AND($Z1837=0,COUNTIF('AR SALES'!$L$2:$L$2501,$L1837)=0),"YES",""))</f>
        <v/>
      </c>
      <c r="AZ1837" s="2">
        <f>IF($AV1837="","",IFERROR(VLOOKUP($AU1837,CODES!$A:$B,2,FALSE),"NO CODE"))</f>
        <v/>
      </c>
      <c r="BA1837" s="2">
        <f>IF(""&amp;$F1837&lt;&gt;"4","",IF($AY1837="YES","",IF(ROUND(SUMIFS($AE$2:$AE$4001,$L$2:$L$4001,$L1837,$F$2:$F$4001,"4")-SUMIFS('AR SALES'!$Y$2:$Y$2501,'AR SALES'!$L$2:$L$2501,$L1837,'AR SALES'!$AD$2:$AD$2501,"OFF"),2)=0,"","STALE")))</f>
        <v/>
      </c>
      <c r="BB1837" s="2">
        <f>IF(OR(""&amp;$F1837="2",""&amp;$F1837="4",""&amp;$F1837="G",""&amp;$F1837="H"),IF($AY1837="YES","",IF($AB1837&lt;&gt;0,"",IF(COUNTIFS('AR SALES'!$L$2:$L$2501,$L1837,'AR SALES'!$AD$2:$AD$2501,IF(""&amp;$F1837="4","OFF","ON"),'AR SALES'!$AF$2:$AF$2501,"Y")&gt;0,"","NO EXEMPTION"))),"")</f>
        <v/>
      </c>
    </row>
    <row r="1838">
      <c r="AT1838" s="2">
        <f>IF($L1838="","",IFERROR(INDEX('AR SALES'!$H$2:$H$2501,MATCH(""&amp;$L1838,'AR SALES'!$AE$2:$AE$2501,0)),""))</f>
        <v/>
      </c>
      <c r="AU1838" s="2">
        <f>IF($L1838="","",IF($A1838&lt;&gt;"GA","",IF($E1838="FULTON",IF(ISNUMBER(SEARCH("COLLEGE PARK",$AT1838)),"FULTON (COLLEGE PARK)",IF(ISNUMBER(SEARCH("HAPEVILLE",$AT1838)),"FULTON (HAPEVILLE)",IF(ISNUMBER(SEARCH("EAST POINT",$AT1838)),"FULTON (EAST POINT)",IF(ISNUMBER(SEARCH("ATLANTA",$AT1838)),"FULTON (ATL LIMITS)","FULTON")))),IF($E1838="DEKALB",IF(ISNUMBER(SEARCH("ATLANTA",$AT1838)),"DEKALB (ATL LIMITS)","DEKALB"),IF(AND($E1838="CLAYTON",ISNUMBER(SEARCH("COLLEGE PARK",$AT1838))),"CLAYTON (COLLEGE PARK)",$E1838)))))</f>
        <v/>
      </c>
      <c r="AV1838" s="2">
        <f>IF($L1838="","",IF(""&amp;$F1838="2","DIESEL",IF(OR(""&amp;$F1838="G",""&amp;$F1838="H"),"GAS","")))</f>
        <v/>
      </c>
      <c r="AW1838" s="2">
        <f>IF($AV1838="","",$R1838)</f>
        <v/>
      </c>
      <c r="AX1838" s="2">
        <f>IF($AV1838="","",IF($AB1838=0,$R1838,0))</f>
        <v/>
      </c>
      <c r="AY1838" s="2">
        <f>IF($AV1838="","",IF(AND($Z1838=0,COUNTIF('AR SALES'!$L$2:$L$2501,$L1838)=0),"YES",""))</f>
        <v/>
      </c>
      <c r="AZ1838" s="2">
        <f>IF($AV1838="","",IFERROR(VLOOKUP($AU1838,CODES!$A:$B,2,FALSE),"NO CODE"))</f>
        <v/>
      </c>
      <c r="BA1838" s="2">
        <f>IF(""&amp;$F1838&lt;&gt;"4","",IF($AY1838="YES","",IF(ROUND(SUMIFS($AE$2:$AE$4001,$L$2:$L$4001,$L1838,$F$2:$F$4001,"4")-SUMIFS('AR SALES'!$Y$2:$Y$2501,'AR SALES'!$L$2:$L$2501,$L1838,'AR SALES'!$AD$2:$AD$2501,"OFF"),2)=0,"","STALE")))</f>
        <v/>
      </c>
      <c r="BB1838" s="2">
        <f>IF(OR(""&amp;$F1838="2",""&amp;$F1838="4",""&amp;$F1838="G",""&amp;$F1838="H"),IF($AY1838="YES","",IF($AB1838&lt;&gt;0,"",IF(COUNTIFS('AR SALES'!$L$2:$L$2501,$L1838,'AR SALES'!$AD$2:$AD$2501,IF(""&amp;$F1838="4","OFF","ON"),'AR SALES'!$AF$2:$AF$2501,"Y")&gt;0,"","NO EXEMPTION"))),"")</f>
        <v/>
      </c>
    </row>
    <row r="1839">
      <c r="AT1839" s="2">
        <f>IF($L1839="","",IFERROR(INDEX('AR SALES'!$H$2:$H$2501,MATCH(""&amp;$L1839,'AR SALES'!$AE$2:$AE$2501,0)),""))</f>
        <v/>
      </c>
      <c r="AU1839" s="2">
        <f>IF($L1839="","",IF($A1839&lt;&gt;"GA","",IF($E1839="FULTON",IF(ISNUMBER(SEARCH("COLLEGE PARK",$AT1839)),"FULTON (COLLEGE PARK)",IF(ISNUMBER(SEARCH("HAPEVILLE",$AT1839)),"FULTON (HAPEVILLE)",IF(ISNUMBER(SEARCH("EAST POINT",$AT1839)),"FULTON (EAST POINT)",IF(ISNUMBER(SEARCH("ATLANTA",$AT1839)),"FULTON (ATL LIMITS)","FULTON")))),IF($E1839="DEKALB",IF(ISNUMBER(SEARCH("ATLANTA",$AT1839)),"DEKALB (ATL LIMITS)","DEKALB"),IF(AND($E1839="CLAYTON",ISNUMBER(SEARCH("COLLEGE PARK",$AT1839))),"CLAYTON (COLLEGE PARK)",$E1839)))))</f>
        <v/>
      </c>
      <c r="AV1839" s="2">
        <f>IF($L1839="","",IF(""&amp;$F1839="2","DIESEL",IF(OR(""&amp;$F1839="G",""&amp;$F1839="H"),"GAS","")))</f>
        <v/>
      </c>
      <c r="AW1839" s="2">
        <f>IF($AV1839="","",$R1839)</f>
        <v/>
      </c>
      <c r="AX1839" s="2">
        <f>IF($AV1839="","",IF($AB1839=0,$R1839,0))</f>
        <v/>
      </c>
      <c r="AY1839" s="2">
        <f>IF($AV1839="","",IF(AND($Z1839=0,COUNTIF('AR SALES'!$L$2:$L$2501,$L1839)=0),"YES",""))</f>
        <v/>
      </c>
      <c r="AZ1839" s="2">
        <f>IF($AV1839="","",IFERROR(VLOOKUP($AU1839,CODES!$A:$B,2,FALSE),"NO CODE"))</f>
        <v/>
      </c>
      <c r="BA1839" s="2">
        <f>IF(""&amp;$F1839&lt;&gt;"4","",IF($AY1839="YES","",IF(ROUND(SUMIFS($AE$2:$AE$4001,$L$2:$L$4001,$L1839,$F$2:$F$4001,"4")-SUMIFS('AR SALES'!$Y$2:$Y$2501,'AR SALES'!$L$2:$L$2501,$L1839,'AR SALES'!$AD$2:$AD$2501,"OFF"),2)=0,"","STALE")))</f>
        <v/>
      </c>
      <c r="BB1839" s="2">
        <f>IF(OR(""&amp;$F1839="2",""&amp;$F1839="4",""&amp;$F1839="G",""&amp;$F1839="H"),IF($AY1839="YES","",IF($AB1839&lt;&gt;0,"",IF(COUNTIFS('AR SALES'!$L$2:$L$2501,$L1839,'AR SALES'!$AD$2:$AD$2501,IF(""&amp;$F1839="4","OFF","ON"),'AR SALES'!$AF$2:$AF$2501,"Y")&gt;0,"","NO EXEMPTION"))),"")</f>
        <v/>
      </c>
    </row>
    <row r="1840">
      <c r="AT1840" s="2">
        <f>IF($L1840="","",IFERROR(INDEX('AR SALES'!$H$2:$H$2501,MATCH(""&amp;$L1840,'AR SALES'!$AE$2:$AE$2501,0)),""))</f>
        <v/>
      </c>
      <c r="AU1840" s="2">
        <f>IF($L1840="","",IF($A1840&lt;&gt;"GA","",IF($E1840="FULTON",IF(ISNUMBER(SEARCH("COLLEGE PARK",$AT1840)),"FULTON (COLLEGE PARK)",IF(ISNUMBER(SEARCH("HAPEVILLE",$AT1840)),"FULTON (HAPEVILLE)",IF(ISNUMBER(SEARCH("EAST POINT",$AT1840)),"FULTON (EAST POINT)",IF(ISNUMBER(SEARCH("ATLANTA",$AT1840)),"FULTON (ATL LIMITS)","FULTON")))),IF($E1840="DEKALB",IF(ISNUMBER(SEARCH("ATLANTA",$AT1840)),"DEKALB (ATL LIMITS)","DEKALB"),IF(AND($E1840="CLAYTON",ISNUMBER(SEARCH("COLLEGE PARK",$AT1840))),"CLAYTON (COLLEGE PARK)",$E1840)))))</f>
        <v/>
      </c>
      <c r="AV1840" s="2">
        <f>IF($L1840="","",IF(""&amp;$F1840="2","DIESEL",IF(OR(""&amp;$F1840="G",""&amp;$F1840="H"),"GAS","")))</f>
        <v/>
      </c>
      <c r="AW1840" s="2">
        <f>IF($AV1840="","",$R1840)</f>
        <v/>
      </c>
      <c r="AX1840" s="2">
        <f>IF($AV1840="","",IF($AB1840=0,$R1840,0))</f>
        <v/>
      </c>
      <c r="AY1840" s="2">
        <f>IF($AV1840="","",IF(AND($Z1840=0,COUNTIF('AR SALES'!$L$2:$L$2501,$L1840)=0),"YES",""))</f>
        <v/>
      </c>
      <c r="AZ1840" s="2">
        <f>IF($AV1840="","",IFERROR(VLOOKUP($AU1840,CODES!$A:$B,2,FALSE),"NO CODE"))</f>
        <v/>
      </c>
      <c r="BA1840" s="2">
        <f>IF(""&amp;$F1840&lt;&gt;"4","",IF($AY1840="YES","",IF(ROUND(SUMIFS($AE$2:$AE$4001,$L$2:$L$4001,$L1840,$F$2:$F$4001,"4")-SUMIFS('AR SALES'!$Y$2:$Y$2501,'AR SALES'!$L$2:$L$2501,$L1840,'AR SALES'!$AD$2:$AD$2501,"OFF"),2)=0,"","STALE")))</f>
        <v/>
      </c>
      <c r="BB1840" s="2">
        <f>IF(OR(""&amp;$F1840="2",""&amp;$F1840="4",""&amp;$F1840="G",""&amp;$F1840="H"),IF($AY1840="YES","",IF($AB1840&lt;&gt;0,"",IF(COUNTIFS('AR SALES'!$L$2:$L$2501,$L1840,'AR SALES'!$AD$2:$AD$2501,IF(""&amp;$F1840="4","OFF","ON"),'AR SALES'!$AF$2:$AF$2501,"Y")&gt;0,"","NO EXEMPTION"))),"")</f>
        <v/>
      </c>
    </row>
    <row r="1841">
      <c r="AT1841" s="2">
        <f>IF($L1841="","",IFERROR(INDEX('AR SALES'!$H$2:$H$2501,MATCH(""&amp;$L1841,'AR SALES'!$AE$2:$AE$2501,0)),""))</f>
        <v/>
      </c>
      <c r="AU1841" s="2">
        <f>IF($L1841="","",IF($A1841&lt;&gt;"GA","",IF($E1841="FULTON",IF(ISNUMBER(SEARCH("COLLEGE PARK",$AT1841)),"FULTON (COLLEGE PARK)",IF(ISNUMBER(SEARCH("HAPEVILLE",$AT1841)),"FULTON (HAPEVILLE)",IF(ISNUMBER(SEARCH("EAST POINT",$AT1841)),"FULTON (EAST POINT)",IF(ISNUMBER(SEARCH("ATLANTA",$AT1841)),"FULTON (ATL LIMITS)","FULTON")))),IF($E1841="DEKALB",IF(ISNUMBER(SEARCH("ATLANTA",$AT1841)),"DEKALB (ATL LIMITS)","DEKALB"),IF(AND($E1841="CLAYTON",ISNUMBER(SEARCH("COLLEGE PARK",$AT1841))),"CLAYTON (COLLEGE PARK)",$E1841)))))</f>
        <v/>
      </c>
      <c r="AV1841" s="2">
        <f>IF($L1841="","",IF(""&amp;$F1841="2","DIESEL",IF(OR(""&amp;$F1841="G",""&amp;$F1841="H"),"GAS","")))</f>
        <v/>
      </c>
      <c r="AW1841" s="2">
        <f>IF($AV1841="","",$R1841)</f>
        <v/>
      </c>
      <c r="AX1841" s="2">
        <f>IF($AV1841="","",IF($AB1841=0,$R1841,0))</f>
        <v/>
      </c>
      <c r="AY1841" s="2">
        <f>IF($AV1841="","",IF(AND($Z1841=0,COUNTIF('AR SALES'!$L$2:$L$2501,$L1841)=0),"YES",""))</f>
        <v/>
      </c>
      <c r="AZ1841" s="2">
        <f>IF($AV1841="","",IFERROR(VLOOKUP($AU1841,CODES!$A:$B,2,FALSE),"NO CODE"))</f>
        <v/>
      </c>
      <c r="BA1841" s="2">
        <f>IF(""&amp;$F1841&lt;&gt;"4","",IF($AY1841="YES","",IF(ROUND(SUMIFS($AE$2:$AE$4001,$L$2:$L$4001,$L1841,$F$2:$F$4001,"4")-SUMIFS('AR SALES'!$Y$2:$Y$2501,'AR SALES'!$L$2:$L$2501,$L1841,'AR SALES'!$AD$2:$AD$2501,"OFF"),2)=0,"","STALE")))</f>
        <v/>
      </c>
      <c r="BB1841" s="2">
        <f>IF(OR(""&amp;$F1841="2",""&amp;$F1841="4",""&amp;$F1841="G",""&amp;$F1841="H"),IF($AY1841="YES","",IF($AB1841&lt;&gt;0,"",IF(COUNTIFS('AR SALES'!$L$2:$L$2501,$L1841,'AR SALES'!$AD$2:$AD$2501,IF(""&amp;$F1841="4","OFF","ON"),'AR SALES'!$AF$2:$AF$2501,"Y")&gt;0,"","NO EXEMPTION"))),"")</f>
        <v/>
      </c>
    </row>
    <row r="1842">
      <c r="AT1842" s="2">
        <f>IF($L1842="","",IFERROR(INDEX('AR SALES'!$H$2:$H$2501,MATCH(""&amp;$L1842,'AR SALES'!$AE$2:$AE$2501,0)),""))</f>
        <v/>
      </c>
      <c r="AU1842" s="2">
        <f>IF($L1842="","",IF($A1842&lt;&gt;"GA","",IF($E1842="FULTON",IF(ISNUMBER(SEARCH("COLLEGE PARK",$AT1842)),"FULTON (COLLEGE PARK)",IF(ISNUMBER(SEARCH("HAPEVILLE",$AT1842)),"FULTON (HAPEVILLE)",IF(ISNUMBER(SEARCH("EAST POINT",$AT1842)),"FULTON (EAST POINT)",IF(ISNUMBER(SEARCH("ATLANTA",$AT1842)),"FULTON (ATL LIMITS)","FULTON")))),IF($E1842="DEKALB",IF(ISNUMBER(SEARCH("ATLANTA",$AT1842)),"DEKALB (ATL LIMITS)","DEKALB"),IF(AND($E1842="CLAYTON",ISNUMBER(SEARCH("COLLEGE PARK",$AT1842))),"CLAYTON (COLLEGE PARK)",$E1842)))))</f>
        <v/>
      </c>
      <c r="AV1842" s="2">
        <f>IF($L1842="","",IF(""&amp;$F1842="2","DIESEL",IF(OR(""&amp;$F1842="G",""&amp;$F1842="H"),"GAS","")))</f>
        <v/>
      </c>
      <c r="AW1842" s="2">
        <f>IF($AV1842="","",$R1842)</f>
        <v/>
      </c>
      <c r="AX1842" s="2">
        <f>IF($AV1842="","",IF($AB1842=0,$R1842,0))</f>
        <v/>
      </c>
      <c r="AY1842" s="2">
        <f>IF($AV1842="","",IF(AND($Z1842=0,COUNTIF('AR SALES'!$L$2:$L$2501,$L1842)=0),"YES",""))</f>
        <v/>
      </c>
      <c r="AZ1842" s="2">
        <f>IF($AV1842="","",IFERROR(VLOOKUP($AU1842,CODES!$A:$B,2,FALSE),"NO CODE"))</f>
        <v/>
      </c>
      <c r="BA1842" s="2">
        <f>IF(""&amp;$F1842&lt;&gt;"4","",IF($AY1842="YES","",IF(ROUND(SUMIFS($AE$2:$AE$4001,$L$2:$L$4001,$L1842,$F$2:$F$4001,"4")-SUMIFS('AR SALES'!$Y$2:$Y$2501,'AR SALES'!$L$2:$L$2501,$L1842,'AR SALES'!$AD$2:$AD$2501,"OFF"),2)=0,"","STALE")))</f>
        <v/>
      </c>
      <c r="BB1842" s="2">
        <f>IF(OR(""&amp;$F1842="2",""&amp;$F1842="4",""&amp;$F1842="G",""&amp;$F1842="H"),IF($AY1842="YES","",IF($AB1842&lt;&gt;0,"",IF(COUNTIFS('AR SALES'!$L$2:$L$2501,$L1842,'AR SALES'!$AD$2:$AD$2501,IF(""&amp;$F1842="4","OFF","ON"),'AR SALES'!$AF$2:$AF$2501,"Y")&gt;0,"","NO EXEMPTION"))),"")</f>
        <v/>
      </c>
    </row>
    <row r="1843">
      <c r="AT1843" s="2">
        <f>IF($L1843="","",IFERROR(INDEX('AR SALES'!$H$2:$H$2501,MATCH(""&amp;$L1843,'AR SALES'!$AE$2:$AE$2501,0)),""))</f>
        <v/>
      </c>
      <c r="AU1843" s="2">
        <f>IF($L1843="","",IF($A1843&lt;&gt;"GA","",IF($E1843="FULTON",IF(ISNUMBER(SEARCH("COLLEGE PARK",$AT1843)),"FULTON (COLLEGE PARK)",IF(ISNUMBER(SEARCH("HAPEVILLE",$AT1843)),"FULTON (HAPEVILLE)",IF(ISNUMBER(SEARCH("EAST POINT",$AT1843)),"FULTON (EAST POINT)",IF(ISNUMBER(SEARCH("ATLANTA",$AT1843)),"FULTON (ATL LIMITS)","FULTON")))),IF($E1843="DEKALB",IF(ISNUMBER(SEARCH("ATLANTA",$AT1843)),"DEKALB (ATL LIMITS)","DEKALB"),IF(AND($E1843="CLAYTON",ISNUMBER(SEARCH("COLLEGE PARK",$AT1843))),"CLAYTON (COLLEGE PARK)",$E1843)))))</f>
        <v/>
      </c>
      <c r="AV1843" s="2">
        <f>IF($L1843="","",IF(""&amp;$F1843="2","DIESEL",IF(OR(""&amp;$F1843="G",""&amp;$F1843="H"),"GAS","")))</f>
        <v/>
      </c>
      <c r="AW1843" s="2">
        <f>IF($AV1843="","",$R1843)</f>
        <v/>
      </c>
      <c r="AX1843" s="2">
        <f>IF($AV1843="","",IF($AB1843=0,$R1843,0))</f>
        <v/>
      </c>
      <c r="AY1843" s="2">
        <f>IF($AV1843="","",IF(AND($Z1843=0,COUNTIF('AR SALES'!$L$2:$L$2501,$L1843)=0),"YES",""))</f>
        <v/>
      </c>
      <c r="AZ1843" s="2">
        <f>IF($AV1843="","",IFERROR(VLOOKUP($AU1843,CODES!$A:$B,2,FALSE),"NO CODE"))</f>
        <v/>
      </c>
      <c r="BA1843" s="2">
        <f>IF(""&amp;$F1843&lt;&gt;"4","",IF($AY1843="YES","",IF(ROUND(SUMIFS($AE$2:$AE$4001,$L$2:$L$4001,$L1843,$F$2:$F$4001,"4")-SUMIFS('AR SALES'!$Y$2:$Y$2501,'AR SALES'!$L$2:$L$2501,$L1843,'AR SALES'!$AD$2:$AD$2501,"OFF"),2)=0,"","STALE")))</f>
        <v/>
      </c>
      <c r="BB1843" s="2">
        <f>IF(OR(""&amp;$F1843="2",""&amp;$F1843="4",""&amp;$F1843="G",""&amp;$F1843="H"),IF($AY1843="YES","",IF($AB1843&lt;&gt;0,"",IF(COUNTIFS('AR SALES'!$L$2:$L$2501,$L1843,'AR SALES'!$AD$2:$AD$2501,IF(""&amp;$F1843="4","OFF","ON"),'AR SALES'!$AF$2:$AF$2501,"Y")&gt;0,"","NO EXEMPTION"))),"")</f>
        <v/>
      </c>
    </row>
    <row r="1844">
      <c r="AT1844" s="2">
        <f>IF($L1844="","",IFERROR(INDEX('AR SALES'!$H$2:$H$2501,MATCH(""&amp;$L1844,'AR SALES'!$AE$2:$AE$2501,0)),""))</f>
        <v/>
      </c>
      <c r="AU1844" s="2">
        <f>IF($L1844="","",IF($A1844&lt;&gt;"GA","",IF($E1844="FULTON",IF(ISNUMBER(SEARCH("COLLEGE PARK",$AT1844)),"FULTON (COLLEGE PARK)",IF(ISNUMBER(SEARCH("HAPEVILLE",$AT1844)),"FULTON (HAPEVILLE)",IF(ISNUMBER(SEARCH("EAST POINT",$AT1844)),"FULTON (EAST POINT)",IF(ISNUMBER(SEARCH("ATLANTA",$AT1844)),"FULTON (ATL LIMITS)","FULTON")))),IF($E1844="DEKALB",IF(ISNUMBER(SEARCH("ATLANTA",$AT1844)),"DEKALB (ATL LIMITS)","DEKALB"),IF(AND($E1844="CLAYTON",ISNUMBER(SEARCH("COLLEGE PARK",$AT1844))),"CLAYTON (COLLEGE PARK)",$E1844)))))</f>
        <v/>
      </c>
      <c r="AV1844" s="2">
        <f>IF($L1844="","",IF(""&amp;$F1844="2","DIESEL",IF(OR(""&amp;$F1844="G",""&amp;$F1844="H"),"GAS","")))</f>
        <v/>
      </c>
      <c r="AW1844" s="2">
        <f>IF($AV1844="","",$R1844)</f>
        <v/>
      </c>
      <c r="AX1844" s="2">
        <f>IF($AV1844="","",IF($AB1844=0,$R1844,0))</f>
        <v/>
      </c>
      <c r="AY1844" s="2">
        <f>IF($AV1844="","",IF(AND($Z1844=0,COUNTIF('AR SALES'!$L$2:$L$2501,$L1844)=0),"YES",""))</f>
        <v/>
      </c>
      <c r="AZ1844" s="2">
        <f>IF($AV1844="","",IFERROR(VLOOKUP($AU1844,CODES!$A:$B,2,FALSE),"NO CODE"))</f>
        <v/>
      </c>
      <c r="BA1844" s="2">
        <f>IF(""&amp;$F1844&lt;&gt;"4","",IF($AY1844="YES","",IF(ROUND(SUMIFS($AE$2:$AE$4001,$L$2:$L$4001,$L1844,$F$2:$F$4001,"4")-SUMIFS('AR SALES'!$Y$2:$Y$2501,'AR SALES'!$L$2:$L$2501,$L1844,'AR SALES'!$AD$2:$AD$2501,"OFF"),2)=0,"","STALE")))</f>
        <v/>
      </c>
      <c r="BB1844" s="2">
        <f>IF(OR(""&amp;$F1844="2",""&amp;$F1844="4",""&amp;$F1844="G",""&amp;$F1844="H"),IF($AY1844="YES","",IF($AB1844&lt;&gt;0,"",IF(COUNTIFS('AR SALES'!$L$2:$L$2501,$L1844,'AR SALES'!$AD$2:$AD$2501,IF(""&amp;$F1844="4","OFF","ON"),'AR SALES'!$AF$2:$AF$2501,"Y")&gt;0,"","NO EXEMPTION"))),"")</f>
        <v/>
      </c>
    </row>
    <row r="1845">
      <c r="AT1845" s="2">
        <f>IF($L1845="","",IFERROR(INDEX('AR SALES'!$H$2:$H$2501,MATCH(""&amp;$L1845,'AR SALES'!$AE$2:$AE$2501,0)),""))</f>
        <v/>
      </c>
      <c r="AU1845" s="2">
        <f>IF($L1845="","",IF($A1845&lt;&gt;"GA","",IF($E1845="FULTON",IF(ISNUMBER(SEARCH("COLLEGE PARK",$AT1845)),"FULTON (COLLEGE PARK)",IF(ISNUMBER(SEARCH("HAPEVILLE",$AT1845)),"FULTON (HAPEVILLE)",IF(ISNUMBER(SEARCH("EAST POINT",$AT1845)),"FULTON (EAST POINT)",IF(ISNUMBER(SEARCH("ATLANTA",$AT1845)),"FULTON (ATL LIMITS)","FULTON")))),IF($E1845="DEKALB",IF(ISNUMBER(SEARCH("ATLANTA",$AT1845)),"DEKALB (ATL LIMITS)","DEKALB"),IF(AND($E1845="CLAYTON",ISNUMBER(SEARCH("COLLEGE PARK",$AT1845))),"CLAYTON (COLLEGE PARK)",$E1845)))))</f>
        <v/>
      </c>
      <c r="AV1845" s="2">
        <f>IF($L1845="","",IF(""&amp;$F1845="2","DIESEL",IF(OR(""&amp;$F1845="G",""&amp;$F1845="H"),"GAS","")))</f>
        <v/>
      </c>
      <c r="AW1845" s="2">
        <f>IF($AV1845="","",$R1845)</f>
        <v/>
      </c>
      <c r="AX1845" s="2">
        <f>IF($AV1845="","",IF($AB1845=0,$R1845,0))</f>
        <v/>
      </c>
      <c r="AY1845" s="2">
        <f>IF($AV1845="","",IF(AND($Z1845=0,COUNTIF('AR SALES'!$L$2:$L$2501,$L1845)=0),"YES",""))</f>
        <v/>
      </c>
      <c r="AZ1845" s="2">
        <f>IF($AV1845="","",IFERROR(VLOOKUP($AU1845,CODES!$A:$B,2,FALSE),"NO CODE"))</f>
        <v/>
      </c>
      <c r="BA1845" s="2">
        <f>IF(""&amp;$F1845&lt;&gt;"4","",IF($AY1845="YES","",IF(ROUND(SUMIFS($AE$2:$AE$4001,$L$2:$L$4001,$L1845,$F$2:$F$4001,"4")-SUMIFS('AR SALES'!$Y$2:$Y$2501,'AR SALES'!$L$2:$L$2501,$L1845,'AR SALES'!$AD$2:$AD$2501,"OFF"),2)=0,"","STALE")))</f>
        <v/>
      </c>
      <c r="BB1845" s="2">
        <f>IF(OR(""&amp;$F1845="2",""&amp;$F1845="4",""&amp;$F1845="G",""&amp;$F1845="H"),IF($AY1845="YES","",IF($AB1845&lt;&gt;0,"",IF(COUNTIFS('AR SALES'!$L$2:$L$2501,$L1845,'AR SALES'!$AD$2:$AD$2501,IF(""&amp;$F1845="4","OFF","ON"),'AR SALES'!$AF$2:$AF$2501,"Y")&gt;0,"","NO EXEMPTION"))),"")</f>
        <v/>
      </c>
    </row>
    <row r="1846">
      <c r="AT1846" s="2">
        <f>IF($L1846="","",IFERROR(INDEX('AR SALES'!$H$2:$H$2501,MATCH(""&amp;$L1846,'AR SALES'!$AE$2:$AE$2501,0)),""))</f>
        <v/>
      </c>
      <c r="AU1846" s="2">
        <f>IF($L1846="","",IF($A1846&lt;&gt;"GA","",IF($E1846="FULTON",IF(ISNUMBER(SEARCH("COLLEGE PARK",$AT1846)),"FULTON (COLLEGE PARK)",IF(ISNUMBER(SEARCH("HAPEVILLE",$AT1846)),"FULTON (HAPEVILLE)",IF(ISNUMBER(SEARCH("EAST POINT",$AT1846)),"FULTON (EAST POINT)",IF(ISNUMBER(SEARCH("ATLANTA",$AT1846)),"FULTON (ATL LIMITS)","FULTON")))),IF($E1846="DEKALB",IF(ISNUMBER(SEARCH("ATLANTA",$AT1846)),"DEKALB (ATL LIMITS)","DEKALB"),IF(AND($E1846="CLAYTON",ISNUMBER(SEARCH("COLLEGE PARK",$AT1846))),"CLAYTON (COLLEGE PARK)",$E1846)))))</f>
        <v/>
      </c>
      <c r="AV1846" s="2">
        <f>IF($L1846="","",IF(""&amp;$F1846="2","DIESEL",IF(OR(""&amp;$F1846="G",""&amp;$F1846="H"),"GAS","")))</f>
        <v/>
      </c>
      <c r="AW1846" s="2">
        <f>IF($AV1846="","",$R1846)</f>
        <v/>
      </c>
      <c r="AX1846" s="2">
        <f>IF($AV1846="","",IF($AB1846=0,$R1846,0))</f>
        <v/>
      </c>
      <c r="AY1846" s="2">
        <f>IF($AV1846="","",IF(AND($Z1846=0,COUNTIF('AR SALES'!$L$2:$L$2501,$L1846)=0),"YES",""))</f>
        <v/>
      </c>
      <c r="AZ1846" s="2">
        <f>IF($AV1846="","",IFERROR(VLOOKUP($AU1846,CODES!$A:$B,2,FALSE),"NO CODE"))</f>
        <v/>
      </c>
      <c r="BA1846" s="2">
        <f>IF(""&amp;$F1846&lt;&gt;"4","",IF($AY1846="YES","",IF(ROUND(SUMIFS($AE$2:$AE$4001,$L$2:$L$4001,$L1846,$F$2:$F$4001,"4")-SUMIFS('AR SALES'!$Y$2:$Y$2501,'AR SALES'!$L$2:$L$2501,$L1846,'AR SALES'!$AD$2:$AD$2501,"OFF"),2)=0,"","STALE")))</f>
        <v/>
      </c>
      <c r="BB1846" s="2">
        <f>IF(OR(""&amp;$F1846="2",""&amp;$F1846="4",""&amp;$F1846="G",""&amp;$F1846="H"),IF($AY1846="YES","",IF($AB1846&lt;&gt;0,"",IF(COUNTIFS('AR SALES'!$L$2:$L$2501,$L1846,'AR SALES'!$AD$2:$AD$2501,IF(""&amp;$F1846="4","OFF","ON"),'AR SALES'!$AF$2:$AF$2501,"Y")&gt;0,"","NO EXEMPTION"))),"")</f>
        <v/>
      </c>
    </row>
    <row r="1847">
      <c r="AT1847" s="2">
        <f>IF($L1847="","",IFERROR(INDEX('AR SALES'!$H$2:$H$2501,MATCH(""&amp;$L1847,'AR SALES'!$AE$2:$AE$2501,0)),""))</f>
        <v/>
      </c>
      <c r="AU1847" s="2">
        <f>IF($L1847="","",IF($A1847&lt;&gt;"GA","",IF($E1847="FULTON",IF(ISNUMBER(SEARCH("COLLEGE PARK",$AT1847)),"FULTON (COLLEGE PARK)",IF(ISNUMBER(SEARCH("HAPEVILLE",$AT1847)),"FULTON (HAPEVILLE)",IF(ISNUMBER(SEARCH("EAST POINT",$AT1847)),"FULTON (EAST POINT)",IF(ISNUMBER(SEARCH("ATLANTA",$AT1847)),"FULTON (ATL LIMITS)","FULTON")))),IF($E1847="DEKALB",IF(ISNUMBER(SEARCH("ATLANTA",$AT1847)),"DEKALB (ATL LIMITS)","DEKALB"),IF(AND($E1847="CLAYTON",ISNUMBER(SEARCH("COLLEGE PARK",$AT1847))),"CLAYTON (COLLEGE PARK)",$E1847)))))</f>
        <v/>
      </c>
      <c r="AV1847" s="2">
        <f>IF($L1847="","",IF(""&amp;$F1847="2","DIESEL",IF(OR(""&amp;$F1847="G",""&amp;$F1847="H"),"GAS","")))</f>
        <v/>
      </c>
      <c r="AW1847" s="2">
        <f>IF($AV1847="","",$R1847)</f>
        <v/>
      </c>
      <c r="AX1847" s="2">
        <f>IF($AV1847="","",IF($AB1847=0,$R1847,0))</f>
        <v/>
      </c>
      <c r="AY1847" s="2">
        <f>IF($AV1847="","",IF(AND($Z1847=0,COUNTIF('AR SALES'!$L$2:$L$2501,$L1847)=0),"YES",""))</f>
        <v/>
      </c>
      <c r="AZ1847" s="2">
        <f>IF($AV1847="","",IFERROR(VLOOKUP($AU1847,CODES!$A:$B,2,FALSE),"NO CODE"))</f>
        <v/>
      </c>
      <c r="BA1847" s="2">
        <f>IF(""&amp;$F1847&lt;&gt;"4","",IF($AY1847="YES","",IF(ROUND(SUMIFS($AE$2:$AE$4001,$L$2:$L$4001,$L1847,$F$2:$F$4001,"4")-SUMIFS('AR SALES'!$Y$2:$Y$2501,'AR SALES'!$L$2:$L$2501,$L1847,'AR SALES'!$AD$2:$AD$2501,"OFF"),2)=0,"","STALE")))</f>
        <v/>
      </c>
      <c r="BB1847" s="2">
        <f>IF(OR(""&amp;$F1847="2",""&amp;$F1847="4",""&amp;$F1847="G",""&amp;$F1847="H"),IF($AY1847="YES","",IF($AB1847&lt;&gt;0,"",IF(COUNTIFS('AR SALES'!$L$2:$L$2501,$L1847,'AR SALES'!$AD$2:$AD$2501,IF(""&amp;$F1847="4","OFF","ON"),'AR SALES'!$AF$2:$AF$2501,"Y")&gt;0,"","NO EXEMPTION"))),"")</f>
        <v/>
      </c>
    </row>
    <row r="1848">
      <c r="AT1848" s="2">
        <f>IF($L1848="","",IFERROR(INDEX('AR SALES'!$H$2:$H$2501,MATCH(""&amp;$L1848,'AR SALES'!$AE$2:$AE$2501,0)),""))</f>
        <v/>
      </c>
      <c r="AU1848" s="2">
        <f>IF($L1848="","",IF($A1848&lt;&gt;"GA","",IF($E1848="FULTON",IF(ISNUMBER(SEARCH("COLLEGE PARK",$AT1848)),"FULTON (COLLEGE PARK)",IF(ISNUMBER(SEARCH("HAPEVILLE",$AT1848)),"FULTON (HAPEVILLE)",IF(ISNUMBER(SEARCH("EAST POINT",$AT1848)),"FULTON (EAST POINT)",IF(ISNUMBER(SEARCH("ATLANTA",$AT1848)),"FULTON (ATL LIMITS)","FULTON")))),IF($E1848="DEKALB",IF(ISNUMBER(SEARCH("ATLANTA",$AT1848)),"DEKALB (ATL LIMITS)","DEKALB"),IF(AND($E1848="CLAYTON",ISNUMBER(SEARCH("COLLEGE PARK",$AT1848))),"CLAYTON (COLLEGE PARK)",$E1848)))))</f>
        <v/>
      </c>
      <c r="AV1848" s="2">
        <f>IF($L1848="","",IF(""&amp;$F1848="2","DIESEL",IF(OR(""&amp;$F1848="G",""&amp;$F1848="H"),"GAS","")))</f>
        <v/>
      </c>
      <c r="AW1848" s="2">
        <f>IF($AV1848="","",$R1848)</f>
        <v/>
      </c>
      <c r="AX1848" s="2">
        <f>IF($AV1848="","",IF($AB1848=0,$R1848,0))</f>
        <v/>
      </c>
      <c r="AY1848" s="2">
        <f>IF($AV1848="","",IF(AND($Z1848=0,COUNTIF('AR SALES'!$L$2:$L$2501,$L1848)=0),"YES",""))</f>
        <v/>
      </c>
      <c r="AZ1848" s="2">
        <f>IF($AV1848="","",IFERROR(VLOOKUP($AU1848,CODES!$A:$B,2,FALSE),"NO CODE"))</f>
        <v/>
      </c>
      <c r="BA1848" s="2">
        <f>IF(""&amp;$F1848&lt;&gt;"4","",IF($AY1848="YES","",IF(ROUND(SUMIFS($AE$2:$AE$4001,$L$2:$L$4001,$L1848,$F$2:$F$4001,"4")-SUMIFS('AR SALES'!$Y$2:$Y$2501,'AR SALES'!$L$2:$L$2501,$L1848,'AR SALES'!$AD$2:$AD$2501,"OFF"),2)=0,"","STALE")))</f>
        <v/>
      </c>
      <c r="BB1848" s="2">
        <f>IF(OR(""&amp;$F1848="2",""&amp;$F1848="4",""&amp;$F1848="G",""&amp;$F1848="H"),IF($AY1848="YES","",IF($AB1848&lt;&gt;0,"",IF(COUNTIFS('AR SALES'!$L$2:$L$2501,$L1848,'AR SALES'!$AD$2:$AD$2501,IF(""&amp;$F1848="4","OFF","ON"),'AR SALES'!$AF$2:$AF$2501,"Y")&gt;0,"","NO EXEMPTION"))),"")</f>
        <v/>
      </c>
    </row>
    <row r="1849">
      <c r="AT1849" s="2">
        <f>IF($L1849="","",IFERROR(INDEX('AR SALES'!$H$2:$H$2501,MATCH(""&amp;$L1849,'AR SALES'!$AE$2:$AE$2501,0)),""))</f>
        <v/>
      </c>
      <c r="AU1849" s="2">
        <f>IF($L1849="","",IF($A1849&lt;&gt;"GA","",IF($E1849="FULTON",IF(ISNUMBER(SEARCH("COLLEGE PARK",$AT1849)),"FULTON (COLLEGE PARK)",IF(ISNUMBER(SEARCH("HAPEVILLE",$AT1849)),"FULTON (HAPEVILLE)",IF(ISNUMBER(SEARCH("EAST POINT",$AT1849)),"FULTON (EAST POINT)",IF(ISNUMBER(SEARCH("ATLANTA",$AT1849)),"FULTON (ATL LIMITS)","FULTON")))),IF($E1849="DEKALB",IF(ISNUMBER(SEARCH("ATLANTA",$AT1849)),"DEKALB (ATL LIMITS)","DEKALB"),IF(AND($E1849="CLAYTON",ISNUMBER(SEARCH("COLLEGE PARK",$AT1849))),"CLAYTON (COLLEGE PARK)",$E1849)))))</f>
        <v/>
      </c>
      <c r="AV1849" s="2">
        <f>IF($L1849="","",IF(""&amp;$F1849="2","DIESEL",IF(OR(""&amp;$F1849="G",""&amp;$F1849="H"),"GAS","")))</f>
        <v/>
      </c>
      <c r="AW1849" s="2">
        <f>IF($AV1849="","",$R1849)</f>
        <v/>
      </c>
      <c r="AX1849" s="2">
        <f>IF($AV1849="","",IF($AB1849=0,$R1849,0))</f>
        <v/>
      </c>
      <c r="AY1849" s="2">
        <f>IF($AV1849="","",IF(AND($Z1849=0,COUNTIF('AR SALES'!$L$2:$L$2501,$L1849)=0),"YES",""))</f>
        <v/>
      </c>
      <c r="AZ1849" s="2">
        <f>IF($AV1849="","",IFERROR(VLOOKUP($AU1849,CODES!$A:$B,2,FALSE),"NO CODE"))</f>
        <v/>
      </c>
      <c r="BA1849" s="2">
        <f>IF(""&amp;$F1849&lt;&gt;"4","",IF($AY1849="YES","",IF(ROUND(SUMIFS($AE$2:$AE$4001,$L$2:$L$4001,$L1849,$F$2:$F$4001,"4")-SUMIFS('AR SALES'!$Y$2:$Y$2501,'AR SALES'!$L$2:$L$2501,$L1849,'AR SALES'!$AD$2:$AD$2501,"OFF"),2)=0,"","STALE")))</f>
        <v/>
      </c>
      <c r="BB1849" s="2">
        <f>IF(OR(""&amp;$F1849="2",""&amp;$F1849="4",""&amp;$F1849="G",""&amp;$F1849="H"),IF($AY1849="YES","",IF($AB1849&lt;&gt;0,"",IF(COUNTIFS('AR SALES'!$L$2:$L$2501,$L1849,'AR SALES'!$AD$2:$AD$2501,IF(""&amp;$F1849="4","OFF","ON"),'AR SALES'!$AF$2:$AF$2501,"Y")&gt;0,"","NO EXEMPTION"))),"")</f>
        <v/>
      </c>
    </row>
    <row r="1850">
      <c r="AT1850" s="2">
        <f>IF($L1850="","",IFERROR(INDEX('AR SALES'!$H$2:$H$2501,MATCH(""&amp;$L1850,'AR SALES'!$AE$2:$AE$2501,0)),""))</f>
        <v/>
      </c>
      <c r="AU1850" s="2">
        <f>IF($L1850="","",IF($A1850&lt;&gt;"GA","",IF($E1850="FULTON",IF(ISNUMBER(SEARCH("COLLEGE PARK",$AT1850)),"FULTON (COLLEGE PARK)",IF(ISNUMBER(SEARCH("HAPEVILLE",$AT1850)),"FULTON (HAPEVILLE)",IF(ISNUMBER(SEARCH("EAST POINT",$AT1850)),"FULTON (EAST POINT)",IF(ISNUMBER(SEARCH("ATLANTA",$AT1850)),"FULTON (ATL LIMITS)","FULTON")))),IF($E1850="DEKALB",IF(ISNUMBER(SEARCH("ATLANTA",$AT1850)),"DEKALB (ATL LIMITS)","DEKALB"),IF(AND($E1850="CLAYTON",ISNUMBER(SEARCH("COLLEGE PARK",$AT1850))),"CLAYTON (COLLEGE PARK)",$E1850)))))</f>
        <v/>
      </c>
      <c r="AV1850" s="2">
        <f>IF($L1850="","",IF(""&amp;$F1850="2","DIESEL",IF(OR(""&amp;$F1850="G",""&amp;$F1850="H"),"GAS","")))</f>
        <v/>
      </c>
      <c r="AW1850" s="2">
        <f>IF($AV1850="","",$R1850)</f>
        <v/>
      </c>
      <c r="AX1850" s="2">
        <f>IF($AV1850="","",IF($AB1850=0,$R1850,0))</f>
        <v/>
      </c>
      <c r="AY1850" s="2">
        <f>IF($AV1850="","",IF(AND($Z1850=0,COUNTIF('AR SALES'!$L$2:$L$2501,$L1850)=0),"YES",""))</f>
        <v/>
      </c>
      <c r="AZ1850" s="2">
        <f>IF($AV1850="","",IFERROR(VLOOKUP($AU1850,CODES!$A:$B,2,FALSE),"NO CODE"))</f>
        <v/>
      </c>
      <c r="BA1850" s="2">
        <f>IF(""&amp;$F1850&lt;&gt;"4","",IF($AY1850="YES","",IF(ROUND(SUMIFS($AE$2:$AE$4001,$L$2:$L$4001,$L1850,$F$2:$F$4001,"4")-SUMIFS('AR SALES'!$Y$2:$Y$2501,'AR SALES'!$L$2:$L$2501,$L1850,'AR SALES'!$AD$2:$AD$2501,"OFF"),2)=0,"","STALE")))</f>
        <v/>
      </c>
      <c r="BB1850" s="2">
        <f>IF(OR(""&amp;$F1850="2",""&amp;$F1850="4",""&amp;$F1850="G",""&amp;$F1850="H"),IF($AY1850="YES","",IF($AB1850&lt;&gt;0,"",IF(COUNTIFS('AR SALES'!$L$2:$L$2501,$L1850,'AR SALES'!$AD$2:$AD$2501,IF(""&amp;$F1850="4","OFF","ON"),'AR SALES'!$AF$2:$AF$2501,"Y")&gt;0,"","NO EXEMPTION"))),"")</f>
        <v/>
      </c>
    </row>
    <row r="1851">
      <c r="AT1851" s="2">
        <f>IF($L1851="","",IFERROR(INDEX('AR SALES'!$H$2:$H$2501,MATCH(""&amp;$L1851,'AR SALES'!$AE$2:$AE$2501,0)),""))</f>
        <v/>
      </c>
      <c r="AU1851" s="2">
        <f>IF($L1851="","",IF($A1851&lt;&gt;"GA","",IF($E1851="FULTON",IF(ISNUMBER(SEARCH("COLLEGE PARK",$AT1851)),"FULTON (COLLEGE PARK)",IF(ISNUMBER(SEARCH("HAPEVILLE",$AT1851)),"FULTON (HAPEVILLE)",IF(ISNUMBER(SEARCH("EAST POINT",$AT1851)),"FULTON (EAST POINT)",IF(ISNUMBER(SEARCH("ATLANTA",$AT1851)),"FULTON (ATL LIMITS)","FULTON")))),IF($E1851="DEKALB",IF(ISNUMBER(SEARCH("ATLANTA",$AT1851)),"DEKALB (ATL LIMITS)","DEKALB"),IF(AND($E1851="CLAYTON",ISNUMBER(SEARCH("COLLEGE PARK",$AT1851))),"CLAYTON (COLLEGE PARK)",$E1851)))))</f>
        <v/>
      </c>
      <c r="AV1851" s="2">
        <f>IF($L1851="","",IF(""&amp;$F1851="2","DIESEL",IF(OR(""&amp;$F1851="G",""&amp;$F1851="H"),"GAS","")))</f>
        <v/>
      </c>
      <c r="AW1851" s="2">
        <f>IF($AV1851="","",$R1851)</f>
        <v/>
      </c>
      <c r="AX1851" s="2">
        <f>IF($AV1851="","",IF($AB1851=0,$R1851,0))</f>
        <v/>
      </c>
      <c r="AY1851" s="2">
        <f>IF($AV1851="","",IF(AND($Z1851=0,COUNTIF('AR SALES'!$L$2:$L$2501,$L1851)=0),"YES",""))</f>
        <v/>
      </c>
      <c r="AZ1851" s="2">
        <f>IF($AV1851="","",IFERROR(VLOOKUP($AU1851,CODES!$A:$B,2,FALSE),"NO CODE"))</f>
        <v/>
      </c>
      <c r="BA1851" s="2">
        <f>IF(""&amp;$F1851&lt;&gt;"4","",IF($AY1851="YES","",IF(ROUND(SUMIFS($AE$2:$AE$4001,$L$2:$L$4001,$L1851,$F$2:$F$4001,"4")-SUMIFS('AR SALES'!$Y$2:$Y$2501,'AR SALES'!$L$2:$L$2501,$L1851,'AR SALES'!$AD$2:$AD$2501,"OFF"),2)=0,"","STALE")))</f>
        <v/>
      </c>
      <c r="BB1851" s="2">
        <f>IF(OR(""&amp;$F1851="2",""&amp;$F1851="4",""&amp;$F1851="G",""&amp;$F1851="H"),IF($AY1851="YES","",IF($AB1851&lt;&gt;0,"",IF(COUNTIFS('AR SALES'!$L$2:$L$2501,$L1851,'AR SALES'!$AD$2:$AD$2501,IF(""&amp;$F1851="4","OFF","ON"),'AR SALES'!$AF$2:$AF$2501,"Y")&gt;0,"","NO EXEMPTION"))),"")</f>
        <v/>
      </c>
    </row>
    <row r="1852">
      <c r="AT1852" s="2">
        <f>IF($L1852="","",IFERROR(INDEX('AR SALES'!$H$2:$H$2501,MATCH(""&amp;$L1852,'AR SALES'!$AE$2:$AE$2501,0)),""))</f>
        <v/>
      </c>
      <c r="AU1852" s="2">
        <f>IF($L1852="","",IF($A1852&lt;&gt;"GA","",IF($E1852="FULTON",IF(ISNUMBER(SEARCH("COLLEGE PARK",$AT1852)),"FULTON (COLLEGE PARK)",IF(ISNUMBER(SEARCH("HAPEVILLE",$AT1852)),"FULTON (HAPEVILLE)",IF(ISNUMBER(SEARCH("EAST POINT",$AT1852)),"FULTON (EAST POINT)",IF(ISNUMBER(SEARCH("ATLANTA",$AT1852)),"FULTON (ATL LIMITS)","FULTON")))),IF($E1852="DEKALB",IF(ISNUMBER(SEARCH("ATLANTA",$AT1852)),"DEKALB (ATL LIMITS)","DEKALB"),IF(AND($E1852="CLAYTON",ISNUMBER(SEARCH("COLLEGE PARK",$AT1852))),"CLAYTON (COLLEGE PARK)",$E1852)))))</f>
        <v/>
      </c>
      <c r="AV1852" s="2">
        <f>IF($L1852="","",IF(""&amp;$F1852="2","DIESEL",IF(OR(""&amp;$F1852="G",""&amp;$F1852="H"),"GAS","")))</f>
        <v/>
      </c>
      <c r="AW1852" s="2">
        <f>IF($AV1852="","",$R1852)</f>
        <v/>
      </c>
      <c r="AX1852" s="2">
        <f>IF($AV1852="","",IF($AB1852=0,$R1852,0))</f>
        <v/>
      </c>
      <c r="AY1852" s="2">
        <f>IF($AV1852="","",IF(AND($Z1852=0,COUNTIF('AR SALES'!$L$2:$L$2501,$L1852)=0),"YES",""))</f>
        <v/>
      </c>
      <c r="AZ1852" s="2">
        <f>IF($AV1852="","",IFERROR(VLOOKUP($AU1852,CODES!$A:$B,2,FALSE),"NO CODE"))</f>
        <v/>
      </c>
      <c r="BA1852" s="2">
        <f>IF(""&amp;$F1852&lt;&gt;"4","",IF($AY1852="YES","",IF(ROUND(SUMIFS($AE$2:$AE$4001,$L$2:$L$4001,$L1852,$F$2:$F$4001,"4")-SUMIFS('AR SALES'!$Y$2:$Y$2501,'AR SALES'!$L$2:$L$2501,$L1852,'AR SALES'!$AD$2:$AD$2501,"OFF"),2)=0,"","STALE")))</f>
        <v/>
      </c>
      <c r="BB1852" s="2">
        <f>IF(OR(""&amp;$F1852="2",""&amp;$F1852="4",""&amp;$F1852="G",""&amp;$F1852="H"),IF($AY1852="YES","",IF($AB1852&lt;&gt;0,"",IF(COUNTIFS('AR SALES'!$L$2:$L$2501,$L1852,'AR SALES'!$AD$2:$AD$2501,IF(""&amp;$F1852="4","OFF","ON"),'AR SALES'!$AF$2:$AF$2501,"Y")&gt;0,"","NO EXEMPTION"))),"")</f>
        <v/>
      </c>
    </row>
    <row r="1853">
      <c r="AT1853" s="2">
        <f>IF($L1853="","",IFERROR(INDEX('AR SALES'!$H$2:$H$2501,MATCH(""&amp;$L1853,'AR SALES'!$AE$2:$AE$2501,0)),""))</f>
        <v/>
      </c>
      <c r="AU1853" s="2">
        <f>IF($L1853="","",IF($A1853&lt;&gt;"GA","",IF($E1853="FULTON",IF(ISNUMBER(SEARCH("COLLEGE PARK",$AT1853)),"FULTON (COLLEGE PARK)",IF(ISNUMBER(SEARCH("HAPEVILLE",$AT1853)),"FULTON (HAPEVILLE)",IF(ISNUMBER(SEARCH("EAST POINT",$AT1853)),"FULTON (EAST POINT)",IF(ISNUMBER(SEARCH("ATLANTA",$AT1853)),"FULTON (ATL LIMITS)","FULTON")))),IF($E1853="DEKALB",IF(ISNUMBER(SEARCH("ATLANTA",$AT1853)),"DEKALB (ATL LIMITS)","DEKALB"),IF(AND($E1853="CLAYTON",ISNUMBER(SEARCH("COLLEGE PARK",$AT1853))),"CLAYTON (COLLEGE PARK)",$E1853)))))</f>
        <v/>
      </c>
      <c r="AV1853" s="2">
        <f>IF($L1853="","",IF(""&amp;$F1853="2","DIESEL",IF(OR(""&amp;$F1853="G",""&amp;$F1853="H"),"GAS","")))</f>
        <v/>
      </c>
      <c r="AW1853" s="2">
        <f>IF($AV1853="","",$R1853)</f>
        <v/>
      </c>
      <c r="AX1853" s="2">
        <f>IF($AV1853="","",IF($AB1853=0,$R1853,0))</f>
        <v/>
      </c>
      <c r="AY1853" s="2">
        <f>IF($AV1853="","",IF(AND($Z1853=0,COUNTIF('AR SALES'!$L$2:$L$2501,$L1853)=0),"YES",""))</f>
        <v/>
      </c>
      <c r="AZ1853" s="2">
        <f>IF($AV1853="","",IFERROR(VLOOKUP($AU1853,CODES!$A:$B,2,FALSE),"NO CODE"))</f>
        <v/>
      </c>
      <c r="BA1853" s="2">
        <f>IF(""&amp;$F1853&lt;&gt;"4","",IF($AY1853="YES","",IF(ROUND(SUMIFS($AE$2:$AE$4001,$L$2:$L$4001,$L1853,$F$2:$F$4001,"4")-SUMIFS('AR SALES'!$Y$2:$Y$2501,'AR SALES'!$L$2:$L$2501,$L1853,'AR SALES'!$AD$2:$AD$2501,"OFF"),2)=0,"","STALE")))</f>
        <v/>
      </c>
      <c r="BB1853" s="2">
        <f>IF(OR(""&amp;$F1853="2",""&amp;$F1853="4",""&amp;$F1853="G",""&amp;$F1853="H"),IF($AY1853="YES","",IF($AB1853&lt;&gt;0,"",IF(COUNTIFS('AR SALES'!$L$2:$L$2501,$L1853,'AR SALES'!$AD$2:$AD$2501,IF(""&amp;$F1853="4","OFF","ON"),'AR SALES'!$AF$2:$AF$2501,"Y")&gt;0,"","NO EXEMPTION"))),"")</f>
        <v/>
      </c>
    </row>
    <row r="1854">
      <c r="AT1854" s="2">
        <f>IF($L1854="","",IFERROR(INDEX('AR SALES'!$H$2:$H$2501,MATCH(""&amp;$L1854,'AR SALES'!$AE$2:$AE$2501,0)),""))</f>
        <v/>
      </c>
      <c r="AU1854" s="2">
        <f>IF($L1854="","",IF($A1854&lt;&gt;"GA","",IF($E1854="FULTON",IF(ISNUMBER(SEARCH("COLLEGE PARK",$AT1854)),"FULTON (COLLEGE PARK)",IF(ISNUMBER(SEARCH("HAPEVILLE",$AT1854)),"FULTON (HAPEVILLE)",IF(ISNUMBER(SEARCH("EAST POINT",$AT1854)),"FULTON (EAST POINT)",IF(ISNUMBER(SEARCH("ATLANTA",$AT1854)),"FULTON (ATL LIMITS)","FULTON")))),IF($E1854="DEKALB",IF(ISNUMBER(SEARCH("ATLANTA",$AT1854)),"DEKALB (ATL LIMITS)","DEKALB"),IF(AND($E1854="CLAYTON",ISNUMBER(SEARCH("COLLEGE PARK",$AT1854))),"CLAYTON (COLLEGE PARK)",$E1854)))))</f>
        <v/>
      </c>
      <c r="AV1854" s="2">
        <f>IF($L1854="","",IF(""&amp;$F1854="2","DIESEL",IF(OR(""&amp;$F1854="G",""&amp;$F1854="H"),"GAS","")))</f>
        <v/>
      </c>
      <c r="AW1854" s="2">
        <f>IF($AV1854="","",$R1854)</f>
        <v/>
      </c>
      <c r="AX1854" s="2">
        <f>IF($AV1854="","",IF($AB1854=0,$R1854,0))</f>
        <v/>
      </c>
      <c r="AY1854" s="2">
        <f>IF($AV1854="","",IF(AND($Z1854=0,COUNTIF('AR SALES'!$L$2:$L$2501,$L1854)=0),"YES",""))</f>
        <v/>
      </c>
      <c r="AZ1854" s="2">
        <f>IF($AV1854="","",IFERROR(VLOOKUP($AU1854,CODES!$A:$B,2,FALSE),"NO CODE"))</f>
        <v/>
      </c>
      <c r="BA1854" s="2">
        <f>IF(""&amp;$F1854&lt;&gt;"4","",IF($AY1854="YES","",IF(ROUND(SUMIFS($AE$2:$AE$4001,$L$2:$L$4001,$L1854,$F$2:$F$4001,"4")-SUMIFS('AR SALES'!$Y$2:$Y$2501,'AR SALES'!$L$2:$L$2501,$L1854,'AR SALES'!$AD$2:$AD$2501,"OFF"),2)=0,"","STALE")))</f>
        <v/>
      </c>
      <c r="BB1854" s="2">
        <f>IF(OR(""&amp;$F1854="2",""&amp;$F1854="4",""&amp;$F1854="G",""&amp;$F1854="H"),IF($AY1854="YES","",IF($AB1854&lt;&gt;0,"",IF(COUNTIFS('AR SALES'!$L$2:$L$2501,$L1854,'AR SALES'!$AD$2:$AD$2501,IF(""&amp;$F1854="4","OFF","ON"),'AR SALES'!$AF$2:$AF$2501,"Y")&gt;0,"","NO EXEMPTION"))),"")</f>
        <v/>
      </c>
    </row>
    <row r="1855">
      <c r="AT1855" s="2">
        <f>IF($L1855="","",IFERROR(INDEX('AR SALES'!$H$2:$H$2501,MATCH(""&amp;$L1855,'AR SALES'!$AE$2:$AE$2501,0)),""))</f>
        <v/>
      </c>
      <c r="AU1855" s="2">
        <f>IF($L1855="","",IF($A1855&lt;&gt;"GA","",IF($E1855="FULTON",IF(ISNUMBER(SEARCH("COLLEGE PARK",$AT1855)),"FULTON (COLLEGE PARK)",IF(ISNUMBER(SEARCH("HAPEVILLE",$AT1855)),"FULTON (HAPEVILLE)",IF(ISNUMBER(SEARCH("EAST POINT",$AT1855)),"FULTON (EAST POINT)",IF(ISNUMBER(SEARCH("ATLANTA",$AT1855)),"FULTON (ATL LIMITS)","FULTON")))),IF($E1855="DEKALB",IF(ISNUMBER(SEARCH("ATLANTA",$AT1855)),"DEKALB (ATL LIMITS)","DEKALB"),IF(AND($E1855="CLAYTON",ISNUMBER(SEARCH("COLLEGE PARK",$AT1855))),"CLAYTON (COLLEGE PARK)",$E1855)))))</f>
        <v/>
      </c>
      <c r="AV1855" s="2">
        <f>IF($L1855="","",IF(""&amp;$F1855="2","DIESEL",IF(OR(""&amp;$F1855="G",""&amp;$F1855="H"),"GAS","")))</f>
        <v/>
      </c>
      <c r="AW1855" s="2">
        <f>IF($AV1855="","",$R1855)</f>
        <v/>
      </c>
      <c r="AX1855" s="2">
        <f>IF($AV1855="","",IF($AB1855=0,$R1855,0))</f>
        <v/>
      </c>
      <c r="AY1855" s="2">
        <f>IF($AV1855="","",IF(AND($Z1855=0,COUNTIF('AR SALES'!$L$2:$L$2501,$L1855)=0),"YES",""))</f>
        <v/>
      </c>
      <c r="AZ1855" s="2">
        <f>IF($AV1855="","",IFERROR(VLOOKUP($AU1855,CODES!$A:$B,2,FALSE),"NO CODE"))</f>
        <v/>
      </c>
      <c r="BA1855" s="2">
        <f>IF(""&amp;$F1855&lt;&gt;"4","",IF($AY1855="YES","",IF(ROUND(SUMIFS($AE$2:$AE$4001,$L$2:$L$4001,$L1855,$F$2:$F$4001,"4")-SUMIFS('AR SALES'!$Y$2:$Y$2501,'AR SALES'!$L$2:$L$2501,$L1855,'AR SALES'!$AD$2:$AD$2501,"OFF"),2)=0,"","STALE")))</f>
        <v/>
      </c>
      <c r="BB1855" s="2">
        <f>IF(OR(""&amp;$F1855="2",""&amp;$F1855="4",""&amp;$F1855="G",""&amp;$F1855="H"),IF($AY1855="YES","",IF($AB1855&lt;&gt;0,"",IF(COUNTIFS('AR SALES'!$L$2:$L$2501,$L1855,'AR SALES'!$AD$2:$AD$2501,IF(""&amp;$F1855="4","OFF","ON"),'AR SALES'!$AF$2:$AF$2501,"Y")&gt;0,"","NO EXEMPTION"))),"")</f>
        <v/>
      </c>
    </row>
    <row r="1856">
      <c r="AT1856" s="2">
        <f>IF($L1856="","",IFERROR(INDEX('AR SALES'!$H$2:$H$2501,MATCH(""&amp;$L1856,'AR SALES'!$AE$2:$AE$2501,0)),""))</f>
        <v/>
      </c>
      <c r="AU1856" s="2">
        <f>IF($L1856="","",IF($A1856&lt;&gt;"GA","",IF($E1856="FULTON",IF(ISNUMBER(SEARCH("COLLEGE PARK",$AT1856)),"FULTON (COLLEGE PARK)",IF(ISNUMBER(SEARCH("HAPEVILLE",$AT1856)),"FULTON (HAPEVILLE)",IF(ISNUMBER(SEARCH("EAST POINT",$AT1856)),"FULTON (EAST POINT)",IF(ISNUMBER(SEARCH("ATLANTA",$AT1856)),"FULTON (ATL LIMITS)","FULTON")))),IF($E1856="DEKALB",IF(ISNUMBER(SEARCH("ATLANTA",$AT1856)),"DEKALB (ATL LIMITS)","DEKALB"),IF(AND($E1856="CLAYTON",ISNUMBER(SEARCH("COLLEGE PARK",$AT1856))),"CLAYTON (COLLEGE PARK)",$E1856)))))</f>
        <v/>
      </c>
      <c r="AV1856" s="2">
        <f>IF($L1856="","",IF(""&amp;$F1856="2","DIESEL",IF(OR(""&amp;$F1856="G",""&amp;$F1856="H"),"GAS","")))</f>
        <v/>
      </c>
      <c r="AW1856" s="2">
        <f>IF($AV1856="","",$R1856)</f>
        <v/>
      </c>
      <c r="AX1856" s="2">
        <f>IF($AV1856="","",IF($AB1856=0,$R1856,0))</f>
        <v/>
      </c>
      <c r="AY1856" s="2">
        <f>IF($AV1856="","",IF(AND($Z1856=0,COUNTIF('AR SALES'!$L$2:$L$2501,$L1856)=0),"YES",""))</f>
        <v/>
      </c>
      <c r="AZ1856" s="2">
        <f>IF($AV1856="","",IFERROR(VLOOKUP($AU1856,CODES!$A:$B,2,FALSE),"NO CODE"))</f>
        <v/>
      </c>
      <c r="BA1856" s="2">
        <f>IF(""&amp;$F1856&lt;&gt;"4","",IF($AY1856="YES","",IF(ROUND(SUMIFS($AE$2:$AE$4001,$L$2:$L$4001,$L1856,$F$2:$F$4001,"4")-SUMIFS('AR SALES'!$Y$2:$Y$2501,'AR SALES'!$L$2:$L$2501,$L1856,'AR SALES'!$AD$2:$AD$2501,"OFF"),2)=0,"","STALE")))</f>
        <v/>
      </c>
      <c r="BB1856" s="2">
        <f>IF(OR(""&amp;$F1856="2",""&amp;$F1856="4",""&amp;$F1856="G",""&amp;$F1856="H"),IF($AY1856="YES","",IF($AB1856&lt;&gt;0,"",IF(COUNTIFS('AR SALES'!$L$2:$L$2501,$L1856,'AR SALES'!$AD$2:$AD$2501,IF(""&amp;$F1856="4","OFF","ON"),'AR SALES'!$AF$2:$AF$2501,"Y")&gt;0,"","NO EXEMPTION"))),"")</f>
        <v/>
      </c>
    </row>
    <row r="1857">
      <c r="AT1857" s="2">
        <f>IF($L1857="","",IFERROR(INDEX('AR SALES'!$H$2:$H$2501,MATCH(""&amp;$L1857,'AR SALES'!$AE$2:$AE$2501,0)),""))</f>
        <v/>
      </c>
      <c r="AU1857" s="2">
        <f>IF($L1857="","",IF($A1857&lt;&gt;"GA","",IF($E1857="FULTON",IF(ISNUMBER(SEARCH("COLLEGE PARK",$AT1857)),"FULTON (COLLEGE PARK)",IF(ISNUMBER(SEARCH("HAPEVILLE",$AT1857)),"FULTON (HAPEVILLE)",IF(ISNUMBER(SEARCH("EAST POINT",$AT1857)),"FULTON (EAST POINT)",IF(ISNUMBER(SEARCH("ATLANTA",$AT1857)),"FULTON (ATL LIMITS)","FULTON")))),IF($E1857="DEKALB",IF(ISNUMBER(SEARCH("ATLANTA",$AT1857)),"DEKALB (ATL LIMITS)","DEKALB"),IF(AND($E1857="CLAYTON",ISNUMBER(SEARCH("COLLEGE PARK",$AT1857))),"CLAYTON (COLLEGE PARK)",$E1857)))))</f>
        <v/>
      </c>
      <c r="AV1857" s="2">
        <f>IF($L1857="","",IF(""&amp;$F1857="2","DIESEL",IF(OR(""&amp;$F1857="G",""&amp;$F1857="H"),"GAS","")))</f>
        <v/>
      </c>
      <c r="AW1857" s="2">
        <f>IF($AV1857="","",$R1857)</f>
        <v/>
      </c>
      <c r="AX1857" s="2">
        <f>IF($AV1857="","",IF($AB1857=0,$R1857,0))</f>
        <v/>
      </c>
      <c r="AY1857" s="2">
        <f>IF($AV1857="","",IF(AND($Z1857=0,COUNTIF('AR SALES'!$L$2:$L$2501,$L1857)=0),"YES",""))</f>
        <v/>
      </c>
      <c r="AZ1857" s="2">
        <f>IF($AV1857="","",IFERROR(VLOOKUP($AU1857,CODES!$A:$B,2,FALSE),"NO CODE"))</f>
        <v/>
      </c>
      <c r="BA1857" s="2">
        <f>IF(""&amp;$F1857&lt;&gt;"4","",IF($AY1857="YES","",IF(ROUND(SUMIFS($AE$2:$AE$4001,$L$2:$L$4001,$L1857,$F$2:$F$4001,"4")-SUMIFS('AR SALES'!$Y$2:$Y$2501,'AR SALES'!$L$2:$L$2501,$L1857,'AR SALES'!$AD$2:$AD$2501,"OFF"),2)=0,"","STALE")))</f>
        <v/>
      </c>
      <c r="BB1857" s="2">
        <f>IF(OR(""&amp;$F1857="2",""&amp;$F1857="4",""&amp;$F1857="G",""&amp;$F1857="H"),IF($AY1857="YES","",IF($AB1857&lt;&gt;0,"",IF(COUNTIFS('AR SALES'!$L$2:$L$2501,$L1857,'AR SALES'!$AD$2:$AD$2501,IF(""&amp;$F1857="4","OFF","ON"),'AR SALES'!$AF$2:$AF$2501,"Y")&gt;0,"","NO EXEMPTION"))),"")</f>
        <v/>
      </c>
    </row>
    <row r="1858">
      <c r="AT1858" s="2">
        <f>IF($L1858="","",IFERROR(INDEX('AR SALES'!$H$2:$H$2501,MATCH(""&amp;$L1858,'AR SALES'!$AE$2:$AE$2501,0)),""))</f>
        <v/>
      </c>
      <c r="AU1858" s="2">
        <f>IF($L1858="","",IF($A1858&lt;&gt;"GA","",IF($E1858="FULTON",IF(ISNUMBER(SEARCH("COLLEGE PARK",$AT1858)),"FULTON (COLLEGE PARK)",IF(ISNUMBER(SEARCH("HAPEVILLE",$AT1858)),"FULTON (HAPEVILLE)",IF(ISNUMBER(SEARCH("EAST POINT",$AT1858)),"FULTON (EAST POINT)",IF(ISNUMBER(SEARCH("ATLANTA",$AT1858)),"FULTON (ATL LIMITS)","FULTON")))),IF($E1858="DEKALB",IF(ISNUMBER(SEARCH("ATLANTA",$AT1858)),"DEKALB (ATL LIMITS)","DEKALB"),IF(AND($E1858="CLAYTON",ISNUMBER(SEARCH("COLLEGE PARK",$AT1858))),"CLAYTON (COLLEGE PARK)",$E1858)))))</f>
        <v/>
      </c>
      <c r="AV1858" s="2">
        <f>IF($L1858="","",IF(""&amp;$F1858="2","DIESEL",IF(OR(""&amp;$F1858="G",""&amp;$F1858="H"),"GAS","")))</f>
        <v/>
      </c>
      <c r="AW1858" s="2">
        <f>IF($AV1858="","",$R1858)</f>
        <v/>
      </c>
      <c r="AX1858" s="2">
        <f>IF($AV1858="","",IF($AB1858=0,$R1858,0))</f>
        <v/>
      </c>
      <c r="AY1858" s="2">
        <f>IF($AV1858="","",IF(AND($Z1858=0,COUNTIF('AR SALES'!$L$2:$L$2501,$L1858)=0),"YES",""))</f>
        <v/>
      </c>
      <c r="AZ1858" s="2">
        <f>IF($AV1858="","",IFERROR(VLOOKUP($AU1858,CODES!$A:$B,2,FALSE),"NO CODE"))</f>
        <v/>
      </c>
      <c r="BA1858" s="2">
        <f>IF(""&amp;$F1858&lt;&gt;"4","",IF($AY1858="YES","",IF(ROUND(SUMIFS($AE$2:$AE$4001,$L$2:$L$4001,$L1858,$F$2:$F$4001,"4")-SUMIFS('AR SALES'!$Y$2:$Y$2501,'AR SALES'!$L$2:$L$2501,$L1858,'AR SALES'!$AD$2:$AD$2501,"OFF"),2)=0,"","STALE")))</f>
        <v/>
      </c>
      <c r="BB1858" s="2">
        <f>IF(OR(""&amp;$F1858="2",""&amp;$F1858="4",""&amp;$F1858="G",""&amp;$F1858="H"),IF($AY1858="YES","",IF($AB1858&lt;&gt;0,"",IF(COUNTIFS('AR SALES'!$L$2:$L$2501,$L1858,'AR SALES'!$AD$2:$AD$2501,IF(""&amp;$F1858="4","OFF","ON"),'AR SALES'!$AF$2:$AF$2501,"Y")&gt;0,"","NO EXEMPTION"))),"")</f>
        <v/>
      </c>
    </row>
    <row r="1859">
      <c r="AT1859" s="2">
        <f>IF($L1859="","",IFERROR(INDEX('AR SALES'!$H$2:$H$2501,MATCH(""&amp;$L1859,'AR SALES'!$AE$2:$AE$2501,0)),""))</f>
        <v/>
      </c>
      <c r="AU1859" s="2">
        <f>IF($L1859="","",IF($A1859&lt;&gt;"GA","",IF($E1859="FULTON",IF(ISNUMBER(SEARCH("COLLEGE PARK",$AT1859)),"FULTON (COLLEGE PARK)",IF(ISNUMBER(SEARCH("HAPEVILLE",$AT1859)),"FULTON (HAPEVILLE)",IF(ISNUMBER(SEARCH("EAST POINT",$AT1859)),"FULTON (EAST POINT)",IF(ISNUMBER(SEARCH("ATLANTA",$AT1859)),"FULTON (ATL LIMITS)","FULTON")))),IF($E1859="DEKALB",IF(ISNUMBER(SEARCH("ATLANTA",$AT1859)),"DEKALB (ATL LIMITS)","DEKALB"),IF(AND($E1859="CLAYTON",ISNUMBER(SEARCH("COLLEGE PARK",$AT1859))),"CLAYTON (COLLEGE PARK)",$E1859)))))</f>
        <v/>
      </c>
      <c r="AV1859" s="2">
        <f>IF($L1859="","",IF(""&amp;$F1859="2","DIESEL",IF(OR(""&amp;$F1859="G",""&amp;$F1859="H"),"GAS","")))</f>
        <v/>
      </c>
      <c r="AW1859" s="2">
        <f>IF($AV1859="","",$R1859)</f>
        <v/>
      </c>
      <c r="AX1859" s="2">
        <f>IF($AV1859="","",IF($AB1859=0,$R1859,0))</f>
        <v/>
      </c>
      <c r="AY1859" s="2">
        <f>IF($AV1859="","",IF(AND($Z1859=0,COUNTIF('AR SALES'!$L$2:$L$2501,$L1859)=0),"YES",""))</f>
        <v/>
      </c>
      <c r="AZ1859" s="2">
        <f>IF($AV1859="","",IFERROR(VLOOKUP($AU1859,CODES!$A:$B,2,FALSE),"NO CODE"))</f>
        <v/>
      </c>
      <c r="BA1859" s="2">
        <f>IF(""&amp;$F1859&lt;&gt;"4","",IF($AY1859="YES","",IF(ROUND(SUMIFS($AE$2:$AE$4001,$L$2:$L$4001,$L1859,$F$2:$F$4001,"4")-SUMIFS('AR SALES'!$Y$2:$Y$2501,'AR SALES'!$L$2:$L$2501,$L1859,'AR SALES'!$AD$2:$AD$2501,"OFF"),2)=0,"","STALE")))</f>
        <v/>
      </c>
      <c r="BB1859" s="2">
        <f>IF(OR(""&amp;$F1859="2",""&amp;$F1859="4",""&amp;$F1859="G",""&amp;$F1859="H"),IF($AY1859="YES","",IF($AB1859&lt;&gt;0,"",IF(COUNTIFS('AR SALES'!$L$2:$L$2501,$L1859,'AR SALES'!$AD$2:$AD$2501,IF(""&amp;$F1859="4","OFF","ON"),'AR SALES'!$AF$2:$AF$2501,"Y")&gt;0,"","NO EXEMPTION"))),"")</f>
        <v/>
      </c>
    </row>
    <row r="1860">
      <c r="AT1860" s="2">
        <f>IF($L1860="","",IFERROR(INDEX('AR SALES'!$H$2:$H$2501,MATCH(""&amp;$L1860,'AR SALES'!$AE$2:$AE$2501,0)),""))</f>
        <v/>
      </c>
      <c r="AU1860" s="2">
        <f>IF($L1860="","",IF($A1860&lt;&gt;"GA","",IF($E1860="FULTON",IF(ISNUMBER(SEARCH("COLLEGE PARK",$AT1860)),"FULTON (COLLEGE PARK)",IF(ISNUMBER(SEARCH("HAPEVILLE",$AT1860)),"FULTON (HAPEVILLE)",IF(ISNUMBER(SEARCH("EAST POINT",$AT1860)),"FULTON (EAST POINT)",IF(ISNUMBER(SEARCH("ATLANTA",$AT1860)),"FULTON (ATL LIMITS)","FULTON")))),IF($E1860="DEKALB",IF(ISNUMBER(SEARCH("ATLANTA",$AT1860)),"DEKALB (ATL LIMITS)","DEKALB"),IF(AND($E1860="CLAYTON",ISNUMBER(SEARCH("COLLEGE PARK",$AT1860))),"CLAYTON (COLLEGE PARK)",$E1860)))))</f>
        <v/>
      </c>
      <c r="AV1860" s="2">
        <f>IF($L1860="","",IF(""&amp;$F1860="2","DIESEL",IF(OR(""&amp;$F1860="G",""&amp;$F1860="H"),"GAS","")))</f>
        <v/>
      </c>
      <c r="AW1860" s="2">
        <f>IF($AV1860="","",$R1860)</f>
        <v/>
      </c>
      <c r="AX1860" s="2">
        <f>IF($AV1860="","",IF($AB1860=0,$R1860,0))</f>
        <v/>
      </c>
      <c r="AY1860" s="2">
        <f>IF($AV1860="","",IF(AND($Z1860=0,COUNTIF('AR SALES'!$L$2:$L$2501,$L1860)=0),"YES",""))</f>
        <v/>
      </c>
      <c r="AZ1860" s="2">
        <f>IF($AV1860="","",IFERROR(VLOOKUP($AU1860,CODES!$A:$B,2,FALSE),"NO CODE"))</f>
        <v/>
      </c>
      <c r="BA1860" s="2">
        <f>IF(""&amp;$F1860&lt;&gt;"4","",IF($AY1860="YES","",IF(ROUND(SUMIFS($AE$2:$AE$4001,$L$2:$L$4001,$L1860,$F$2:$F$4001,"4")-SUMIFS('AR SALES'!$Y$2:$Y$2501,'AR SALES'!$L$2:$L$2501,$L1860,'AR SALES'!$AD$2:$AD$2501,"OFF"),2)=0,"","STALE")))</f>
        <v/>
      </c>
      <c r="BB1860" s="2">
        <f>IF(OR(""&amp;$F1860="2",""&amp;$F1860="4",""&amp;$F1860="G",""&amp;$F1860="H"),IF($AY1860="YES","",IF($AB1860&lt;&gt;0,"",IF(COUNTIFS('AR SALES'!$L$2:$L$2501,$L1860,'AR SALES'!$AD$2:$AD$2501,IF(""&amp;$F1860="4","OFF","ON"),'AR SALES'!$AF$2:$AF$2501,"Y")&gt;0,"","NO EXEMPTION"))),"")</f>
        <v/>
      </c>
    </row>
    <row r="1861">
      <c r="AT1861" s="2">
        <f>IF($L1861="","",IFERROR(INDEX('AR SALES'!$H$2:$H$2501,MATCH(""&amp;$L1861,'AR SALES'!$AE$2:$AE$2501,0)),""))</f>
        <v/>
      </c>
      <c r="AU1861" s="2">
        <f>IF($L1861="","",IF($A1861&lt;&gt;"GA","",IF($E1861="FULTON",IF(ISNUMBER(SEARCH("COLLEGE PARK",$AT1861)),"FULTON (COLLEGE PARK)",IF(ISNUMBER(SEARCH("HAPEVILLE",$AT1861)),"FULTON (HAPEVILLE)",IF(ISNUMBER(SEARCH("EAST POINT",$AT1861)),"FULTON (EAST POINT)",IF(ISNUMBER(SEARCH("ATLANTA",$AT1861)),"FULTON (ATL LIMITS)","FULTON")))),IF($E1861="DEKALB",IF(ISNUMBER(SEARCH("ATLANTA",$AT1861)),"DEKALB (ATL LIMITS)","DEKALB"),IF(AND($E1861="CLAYTON",ISNUMBER(SEARCH("COLLEGE PARK",$AT1861))),"CLAYTON (COLLEGE PARK)",$E1861)))))</f>
        <v/>
      </c>
      <c r="AV1861" s="2">
        <f>IF($L1861="","",IF(""&amp;$F1861="2","DIESEL",IF(OR(""&amp;$F1861="G",""&amp;$F1861="H"),"GAS","")))</f>
        <v/>
      </c>
      <c r="AW1861" s="2">
        <f>IF($AV1861="","",$R1861)</f>
        <v/>
      </c>
      <c r="AX1861" s="2">
        <f>IF($AV1861="","",IF($AB1861=0,$R1861,0))</f>
        <v/>
      </c>
      <c r="AY1861" s="2">
        <f>IF($AV1861="","",IF(AND($Z1861=0,COUNTIF('AR SALES'!$L$2:$L$2501,$L1861)=0),"YES",""))</f>
        <v/>
      </c>
      <c r="AZ1861" s="2">
        <f>IF($AV1861="","",IFERROR(VLOOKUP($AU1861,CODES!$A:$B,2,FALSE),"NO CODE"))</f>
        <v/>
      </c>
      <c r="BA1861" s="2">
        <f>IF(""&amp;$F1861&lt;&gt;"4","",IF($AY1861="YES","",IF(ROUND(SUMIFS($AE$2:$AE$4001,$L$2:$L$4001,$L1861,$F$2:$F$4001,"4")-SUMIFS('AR SALES'!$Y$2:$Y$2501,'AR SALES'!$L$2:$L$2501,$L1861,'AR SALES'!$AD$2:$AD$2501,"OFF"),2)=0,"","STALE")))</f>
        <v/>
      </c>
      <c r="BB1861" s="2">
        <f>IF(OR(""&amp;$F1861="2",""&amp;$F1861="4",""&amp;$F1861="G",""&amp;$F1861="H"),IF($AY1861="YES","",IF($AB1861&lt;&gt;0,"",IF(COUNTIFS('AR SALES'!$L$2:$L$2501,$L1861,'AR SALES'!$AD$2:$AD$2501,IF(""&amp;$F1861="4","OFF","ON"),'AR SALES'!$AF$2:$AF$2501,"Y")&gt;0,"","NO EXEMPTION"))),"")</f>
        <v/>
      </c>
    </row>
    <row r="1862">
      <c r="AT1862" s="2">
        <f>IF($L1862="","",IFERROR(INDEX('AR SALES'!$H$2:$H$2501,MATCH(""&amp;$L1862,'AR SALES'!$AE$2:$AE$2501,0)),""))</f>
        <v/>
      </c>
      <c r="AU1862" s="2">
        <f>IF($L1862="","",IF($A1862&lt;&gt;"GA","",IF($E1862="FULTON",IF(ISNUMBER(SEARCH("COLLEGE PARK",$AT1862)),"FULTON (COLLEGE PARK)",IF(ISNUMBER(SEARCH("HAPEVILLE",$AT1862)),"FULTON (HAPEVILLE)",IF(ISNUMBER(SEARCH("EAST POINT",$AT1862)),"FULTON (EAST POINT)",IF(ISNUMBER(SEARCH("ATLANTA",$AT1862)),"FULTON (ATL LIMITS)","FULTON")))),IF($E1862="DEKALB",IF(ISNUMBER(SEARCH("ATLANTA",$AT1862)),"DEKALB (ATL LIMITS)","DEKALB"),IF(AND($E1862="CLAYTON",ISNUMBER(SEARCH("COLLEGE PARK",$AT1862))),"CLAYTON (COLLEGE PARK)",$E1862)))))</f>
        <v/>
      </c>
      <c r="AV1862" s="2">
        <f>IF($L1862="","",IF(""&amp;$F1862="2","DIESEL",IF(OR(""&amp;$F1862="G",""&amp;$F1862="H"),"GAS","")))</f>
        <v/>
      </c>
      <c r="AW1862" s="2">
        <f>IF($AV1862="","",$R1862)</f>
        <v/>
      </c>
      <c r="AX1862" s="2">
        <f>IF($AV1862="","",IF($AB1862=0,$R1862,0))</f>
        <v/>
      </c>
      <c r="AY1862" s="2">
        <f>IF($AV1862="","",IF(AND($Z1862=0,COUNTIF('AR SALES'!$L$2:$L$2501,$L1862)=0),"YES",""))</f>
        <v/>
      </c>
      <c r="AZ1862" s="2">
        <f>IF($AV1862="","",IFERROR(VLOOKUP($AU1862,CODES!$A:$B,2,FALSE),"NO CODE"))</f>
        <v/>
      </c>
      <c r="BA1862" s="2">
        <f>IF(""&amp;$F1862&lt;&gt;"4","",IF($AY1862="YES","",IF(ROUND(SUMIFS($AE$2:$AE$4001,$L$2:$L$4001,$L1862,$F$2:$F$4001,"4")-SUMIFS('AR SALES'!$Y$2:$Y$2501,'AR SALES'!$L$2:$L$2501,$L1862,'AR SALES'!$AD$2:$AD$2501,"OFF"),2)=0,"","STALE")))</f>
        <v/>
      </c>
      <c r="BB1862" s="2">
        <f>IF(OR(""&amp;$F1862="2",""&amp;$F1862="4",""&amp;$F1862="G",""&amp;$F1862="H"),IF($AY1862="YES","",IF($AB1862&lt;&gt;0,"",IF(COUNTIFS('AR SALES'!$L$2:$L$2501,$L1862,'AR SALES'!$AD$2:$AD$2501,IF(""&amp;$F1862="4","OFF","ON"),'AR SALES'!$AF$2:$AF$2501,"Y")&gt;0,"","NO EXEMPTION"))),"")</f>
        <v/>
      </c>
    </row>
    <row r="1863">
      <c r="AT1863" s="2">
        <f>IF($L1863="","",IFERROR(INDEX('AR SALES'!$H$2:$H$2501,MATCH(""&amp;$L1863,'AR SALES'!$AE$2:$AE$2501,0)),""))</f>
        <v/>
      </c>
      <c r="AU1863" s="2">
        <f>IF($L1863="","",IF($A1863&lt;&gt;"GA","",IF($E1863="FULTON",IF(ISNUMBER(SEARCH("COLLEGE PARK",$AT1863)),"FULTON (COLLEGE PARK)",IF(ISNUMBER(SEARCH("HAPEVILLE",$AT1863)),"FULTON (HAPEVILLE)",IF(ISNUMBER(SEARCH("EAST POINT",$AT1863)),"FULTON (EAST POINT)",IF(ISNUMBER(SEARCH("ATLANTA",$AT1863)),"FULTON (ATL LIMITS)","FULTON")))),IF($E1863="DEKALB",IF(ISNUMBER(SEARCH("ATLANTA",$AT1863)),"DEKALB (ATL LIMITS)","DEKALB"),IF(AND($E1863="CLAYTON",ISNUMBER(SEARCH("COLLEGE PARK",$AT1863))),"CLAYTON (COLLEGE PARK)",$E1863)))))</f>
        <v/>
      </c>
      <c r="AV1863" s="2">
        <f>IF($L1863="","",IF(""&amp;$F1863="2","DIESEL",IF(OR(""&amp;$F1863="G",""&amp;$F1863="H"),"GAS","")))</f>
        <v/>
      </c>
      <c r="AW1863" s="2">
        <f>IF($AV1863="","",$R1863)</f>
        <v/>
      </c>
      <c r="AX1863" s="2">
        <f>IF($AV1863="","",IF($AB1863=0,$R1863,0))</f>
        <v/>
      </c>
      <c r="AY1863" s="2">
        <f>IF($AV1863="","",IF(AND($Z1863=0,COUNTIF('AR SALES'!$L$2:$L$2501,$L1863)=0),"YES",""))</f>
        <v/>
      </c>
      <c r="AZ1863" s="2">
        <f>IF($AV1863="","",IFERROR(VLOOKUP($AU1863,CODES!$A:$B,2,FALSE),"NO CODE"))</f>
        <v/>
      </c>
      <c r="BA1863" s="2">
        <f>IF(""&amp;$F1863&lt;&gt;"4","",IF($AY1863="YES","",IF(ROUND(SUMIFS($AE$2:$AE$4001,$L$2:$L$4001,$L1863,$F$2:$F$4001,"4")-SUMIFS('AR SALES'!$Y$2:$Y$2501,'AR SALES'!$L$2:$L$2501,$L1863,'AR SALES'!$AD$2:$AD$2501,"OFF"),2)=0,"","STALE")))</f>
        <v/>
      </c>
      <c r="BB1863" s="2">
        <f>IF(OR(""&amp;$F1863="2",""&amp;$F1863="4",""&amp;$F1863="G",""&amp;$F1863="H"),IF($AY1863="YES","",IF($AB1863&lt;&gt;0,"",IF(COUNTIFS('AR SALES'!$L$2:$L$2501,$L1863,'AR SALES'!$AD$2:$AD$2501,IF(""&amp;$F1863="4","OFF","ON"),'AR SALES'!$AF$2:$AF$2501,"Y")&gt;0,"","NO EXEMPTION"))),"")</f>
        <v/>
      </c>
    </row>
    <row r="1864">
      <c r="AT1864" s="2">
        <f>IF($L1864="","",IFERROR(INDEX('AR SALES'!$H$2:$H$2501,MATCH(""&amp;$L1864,'AR SALES'!$AE$2:$AE$2501,0)),""))</f>
        <v/>
      </c>
      <c r="AU1864" s="2">
        <f>IF($L1864="","",IF($A1864&lt;&gt;"GA","",IF($E1864="FULTON",IF(ISNUMBER(SEARCH("COLLEGE PARK",$AT1864)),"FULTON (COLLEGE PARK)",IF(ISNUMBER(SEARCH("HAPEVILLE",$AT1864)),"FULTON (HAPEVILLE)",IF(ISNUMBER(SEARCH("EAST POINT",$AT1864)),"FULTON (EAST POINT)",IF(ISNUMBER(SEARCH("ATLANTA",$AT1864)),"FULTON (ATL LIMITS)","FULTON")))),IF($E1864="DEKALB",IF(ISNUMBER(SEARCH("ATLANTA",$AT1864)),"DEKALB (ATL LIMITS)","DEKALB"),IF(AND($E1864="CLAYTON",ISNUMBER(SEARCH("COLLEGE PARK",$AT1864))),"CLAYTON (COLLEGE PARK)",$E1864)))))</f>
        <v/>
      </c>
      <c r="AV1864" s="2">
        <f>IF($L1864="","",IF(""&amp;$F1864="2","DIESEL",IF(OR(""&amp;$F1864="G",""&amp;$F1864="H"),"GAS","")))</f>
        <v/>
      </c>
      <c r="AW1864" s="2">
        <f>IF($AV1864="","",$R1864)</f>
        <v/>
      </c>
      <c r="AX1864" s="2">
        <f>IF($AV1864="","",IF($AB1864=0,$R1864,0))</f>
        <v/>
      </c>
      <c r="AY1864" s="2">
        <f>IF($AV1864="","",IF(AND($Z1864=0,COUNTIF('AR SALES'!$L$2:$L$2501,$L1864)=0),"YES",""))</f>
        <v/>
      </c>
      <c r="AZ1864" s="2">
        <f>IF($AV1864="","",IFERROR(VLOOKUP($AU1864,CODES!$A:$B,2,FALSE),"NO CODE"))</f>
        <v/>
      </c>
      <c r="BA1864" s="2">
        <f>IF(""&amp;$F1864&lt;&gt;"4","",IF($AY1864="YES","",IF(ROUND(SUMIFS($AE$2:$AE$4001,$L$2:$L$4001,$L1864,$F$2:$F$4001,"4")-SUMIFS('AR SALES'!$Y$2:$Y$2501,'AR SALES'!$L$2:$L$2501,$L1864,'AR SALES'!$AD$2:$AD$2501,"OFF"),2)=0,"","STALE")))</f>
        <v/>
      </c>
      <c r="BB1864" s="2">
        <f>IF(OR(""&amp;$F1864="2",""&amp;$F1864="4",""&amp;$F1864="G",""&amp;$F1864="H"),IF($AY1864="YES","",IF($AB1864&lt;&gt;0,"",IF(COUNTIFS('AR SALES'!$L$2:$L$2501,$L1864,'AR SALES'!$AD$2:$AD$2501,IF(""&amp;$F1864="4","OFF","ON"),'AR SALES'!$AF$2:$AF$2501,"Y")&gt;0,"","NO EXEMPTION"))),"")</f>
        <v/>
      </c>
    </row>
    <row r="1865">
      <c r="AT1865" s="2">
        <f>IF($L1865="","",IFERROR(INDEX('AR SALES'!$H$2:$H$2501,MATCH(""&amp;$L1865,'AR SALES'!$AE$2:$AE$2501,0)),""))</f>
        <v/>
      </c>
      <c r="AU1865" s="2">
        <f>IF($L1865="","",IF($A1865&lt;&gt;"GA","",IF($E1865="FULTON",IF(ISNUMBER(SEARCH("COLLEGE PARK",$AT1865)),"FULTON (COLLEGE PARK)",IF(ISNUMBER(SEARCH("HAPEVILLE",$AT1865)),"FULTON (HAPEVILLE)",IF(ISNUMBER(SEARCH("EAST POINT",$AT1865)),"FULTON (EAST POINT)",IF(ISNUMBER(SEARCH("ATLANTA",$AT1865)),"FULTON (ATL LIMITS)","FULTON")))),IF($E1865="DEKALB",IF(ISNUMBER(SEARCH("ATLANTA",$AT1865)),"DEKALB (ATL LIMITS)","DEKALB"),IF(AND($E1865="CLAYTON",ISNUMBER(SEARCH("COLLEGE PARK",$AT1865))),"CLAYTON (COLLEGE PARK)",$E1865)))))</f>
        <v/>
      </c>
      <c r="AV1865" s="2">
        <f>IF($L1865="","",IF(""&amp;$F1865="2","DIESEL",IF(OR(""&amp;$F1865="G",""&amp;$F1865="H"),"GAS","")))</f>
        <v/>
      </c>
      <c r="AW1865" s="2">
        <f>IF($AV1865="","",$R1865)</f>
        <v/>
      </c>
      <c r="AX1865" s="2">
        <f>IF($AV1865="","",IF($AB1865=0,$R1865,0))</f>
        <v/>
      </c>
      <c r="AY1865" s="2">
        <f>IF($AV1865="","",IF(AND($Z1865=0,COUNTIF('AR SALES'!$L$2:$L$2501,$L1865)=0),"YES",""))</f>
        <v/>
      </c>
      <c r="AZ1865" s="2">
        <f>IF($AV1865="","",IFERROR(VLOOKUP($AU1865,CODES!$A:$B,2,FALSE),"NO CODE"))</f>
        <v/>
      </c>
      <c r="BA1865" s="2">
        <f>IF(""&amp;$F1865&lt;&gt;"4","",IF($AY1865="YES","",IF(ROUND(SUMIFS($AE$2:$AE$4001,$L$2:$L$4001,$L1865,$F$2:$F$4001,"4")-SUMIFS('AR SALES'!$Y$2:$Y$2501,'AR SALES'!$L$2:$L$2501,$L1865,'AR SALES'!$AD$2:$AD$2501,"OFF"),2)=0,"","STALE")))</f>
        <v/>
      </c>
      <c r="BB1865" s="2">
        <f>IF(OR(""&amp;$F1865="2",""&amp;$F1865="4",""&amp;$F1865="G",""&amp;$F1865="H"),IF($AY1865="YES","",IF($AB1865&lt;&gt;0,"",IF(COUNTIFS('AR SALES'!$L$2:$L$2501,$L1865,'AR SALES'!$AD$2:$AD$2501,IF(""&amp;$F1865="4","OFF","ON"),'AR SALES'!$AF$2:$AF$2501,"Y")&gt;0,"","NO EXEMPTION"))),"")</f>
        <v/>
      </c>
    </row>
    <row r="1866">
      <c r="AT1866" s="2">
        <f>IF($L1866="","",IFERROR(INDEX('AR SALES'!$H$2:$H$2501,MATCH(""&amp;$L1866,'AR SALES'!$AE$2:$AE$2501,0)),""))</f>
        <v/>
      </c>
      <c r="AU1866" s="2">
        <f>IF($L1866="","",IF($A1866&lt;&gt;"GA","",IF($E1866="FULTON",IF(ISNUMBER(SEARCH("COLLEGE PARK",$AT1866)),"FULTON (COLLEGE PARK)",IF(ISNUMBER(SEARCH("HAPEVILLE",$AT1866)),"FULTON (HAPEVILLE)",IF(ISNUMBER(SEARCH("EAST POINT",$AT1866)),"FULTON (EAST POINT)",IF(ISNUMBER(SEARCH("ATLANTA",$AT1866)),"FULTON (ATL LIMITS)","FULTON")))),IF($E1866="DEKALB",IF(ISNUMBER(SEARCH("ATLANTA",$AT1866)),"DEKALB (ATL LIMITS)","DEKALB"),IF(AND($E1866="CLAYTON",ISNUMBER(SEARCH("COLLEGE PARK",$AT1866))),"CLAYTON (COLLEGE PARK)",$E1866)))))</f>
        <v/>
      </c>
      <c r="AV1866" s="2">
        <f>IF($L1866="","",IF(""&amp;$F1866="2","DIESEL",IF(OR(""&amp;$F1866="G",""&amp;$F1866="H"),"GAS","")))</f>
        <v/>
      </c>
      <c r="AW1866" s="2">
        <f>IF($AV1866="","",$R1866)</f>
        <v/>
      </c>
      <c r="AX1866" s="2">
        <f>IF($AV1866="","",IF($AB1866=0,$R1866,0))</f>
        <v/>
      </c>
      <c r="AY1866" s="2">
        <f>IF($AV1866="","",IF(AND($Z1866=0,COUNTIF('AR SALES'!$L$2:$L$2501,$L1866)=0),"YES",""))</f>
        <v/>
      </c>
      <c r="AZ1866" s="2">
        <f>IF($AV1866="","",IFERROR(VLOOKUP($AU1866,CODES!$A:$B,2,FALSE),"NO CODE"))</f>
        <v/>
      </c>
      <c r="BA1866" s="2">
        <f>IF(""&amp;$F1866&lt;&gt;"4","",IF($AY1866="YES","",IF(ROUND(SUMIFS($AE$2:$AE$4001,$L$2:$L$4001,$L1866,$F$2:$F$4001,"4")-SUMIFS('AR SALES'!$Y$2:$Y$2501,'AR SALES'!$L$2:$L$2501,$L1866,'AR SALES'!$AD$2:$AD$2501,"OFF"),2)=0,"","STALE")))</f>
        <v/>
      </c>
      <c r="BB1866" s="2">
        <f>IF(OR(""&amp;$F1866="2",""&amp;$F1866="4",""&amp;$F1866="G",""&amp;$F1866="H"),IF($AY1866="YES","",IF($AB1866&lt;&gt;0,"",IF(COUNTIFS('AR SALES'!$L$2:$L$2501,$L1866,'AR SALES'!$AD$2:$AD$2501,IF(""&amp;$F1866="4","OFF","ON"),'AR SALES'!$AF$2:$AF$2501,"Y")&gt;0,"","NO EXEMPTION"))),"")</f>
        <v/>
      </c>
    </row>
    <row r="1867">
      <c r="AT1867" s="2">
        <f>IF($L1867="","",IFERROR(INDEX('AR SALES'!$H$2:$H$2501,MATCH(""&amp;$L1867,'AR SALES'!$AE$2:$AE$2501,0)),""))</f>
        <v/>
      </c>
      <c r="AU1867" s="2">
        <f>IF($L1867="","",IF($A1867&lt;&gt;"GA","",IF($E1867="FULTON",IF(ISNUMBER(SEARCH("COLLEGE PARK",$AT1867)),"FULTON (COLLEGE PARK)",IF(ISNUMBER(SEARCH("HAPEVILLE",$AT1867)),"FULTON (HAPEVILLE)",IF(ISNUMBER(SEARCH("EAST POINT",$AT1867)),"FULTON (EAST POINT)",IF(ISNUMBER(SEARCH("ATLANTA",$AT1867)),"FULTON (ATL LIMITS)","FULTON")))),IF($E1867="DEKALB",IF(ISNUMBER(SEARCH("ATLANTA",$AT1867)),"DEKALB (ATL LIMITS)","DEKALB"),IF(AND($E1867="CLAYTON",ISNUMBER(SEARCH("COLLEGE PARK",$AT1867))),"CLAYTON (COLLEGE PARK)",$E1867)))))</f>
        <v/>
      </c>
      <c r="AV1867" s="2">
        <f>IF($L1867="","",IF(""&amp;$F1867="2","DIESEL",IF(OR(""&amp;$F1867="G",""&amp;$F1867="H"),"GAS","")))</f>
        <v/>
      </c>
      <c r="AW1867" s="2">
        <f>IF($AV1867="","",$R1867)</f>
        <v/>
      </c>
      <c r="AX1867" s="2">
        <f>IF($AV1867="","",IF($AB1867=0,$R1867,0))</f>
        <v/>
      </c>
      <c r="AY1867" s="2">
        <f>IF($AV1867="","",IF(AND($Z1867=0,COUNTIF('AR SALES'!$L$2:$L$2501,$L1867)=0),"YES",""))</f>
        <v/>
      </c>
      <c r="AZ1867" s="2">
        <f>IF($AV1867="","",IFERROR(VLOOKUP($AU1867,CODES!$A:$B,2,FALSE),"NO CODE"))</f>
        <v/>
      </c>
      <c r="BA1867" s="2">
        <f>IF(""&amp;$F1867&lt;&gt;"4","",IF($AY1867="YES","",IF(ROUND(SUMIFS($AE$2:$AE$4001,$L$2:$L$4001,$L1867,$F$2:$F$4001,"4")-SUMIFS('AR SALES'!$Y$2:$Y$2501,'AR SALES'!$L$2:$L$2501,$L1867,'AR SALES'!$AD$2:$AD$2501,"OFF"),2)=0,"","STALE")))</f>
        <v/>
      </c>
      <c r="BB1867" s="2">
        <f>IF(OR(""&amp;$F1867="2",""&amp;$F1867="4",""&amp;$F1867="G",""&amp;$F1867="H"),IF($AY1867="YES","",IF($AB1867&lt;&gt;0,"",IF(COUNTIFS('AR SALES'!$L$2:$L$2501,$L1867,'AR SALES'!$AD$2:$AD$2501,IF(""&amp;$F1867="4","OFF","ON"),'AR SALES'!$AF$2:$AF$2501,"Y")&gt;0,"","NO EXEMPTION"))),"")</f>
        <v/>
      </c>
    </row>
    <row r="1868">
      <c r="AT1868" s="2">
        <f>IF($L1868="","",IFERROR(INDEX('AR SALES'!$H$2:$H$2501,MATCH(""&amp;$L1868,'AR SALES'!$AE$2:$AE$2501,0)),""))</f>
        <v/>
      </c>
      <c r="AU1868" s="2">
        <f>IF($L1868="","",IF($A1868&lt;&gt;"GA","",IF($E1868="FULTON",IF(ISNUMBER(SEARCH("COLLEGE PARK",$AT1868)),"FULTON (COLLEGE PARK)",IF(ISNUMBER(SEARCH("HAPEVILLE",$AT1868)),"FULTON (HAPEVILLE)",IF(ISNUMBER(SEARCH("EAST POINT",$AT1868)),"FULTON (EAST POINT)",IF(ISNUMBER(SEARCH("ATLANTA",$AT1868)),"FULTON (ATL LIMITS)","FULTON")))),IF($E1868="DEKALB",IF(ISNUMBER(SEARCH("ATLANTA",$AT1868)),"DEKALB (ATL LIMITS)","DEKALB"),IF(AND($E1868="CLAYTON",ISNUMBER(SEARCH("COLLEGE PARK",$AT1868))),"CLAYTON (COLLEGE PARK)",$E1868)))))</f>
        <v/>
      </c>
      <c r="AV1868" s="2">
        <f>IF($L1868="","",IF(""&amp;$F1868="2","DIESEL",IF(OR(""&amp;$F1868="G",""&amp;$F1868="H"),"GAS","")))</f>
        <v/>
      </c>
      <c r="AW1868" s="2">
        <f>IF($AV1868="","",$R1868)</f>
        <v/>
      </c>
      <c r="AX1868" s="2">
        <f>IF($AV1868="","",IF($AB1868=0,$R1868,0))</f>
        <v/>
      </c>
      <c r="AY1868" s="2">
        <f>IF($AV1868="","",IF(AND($Z1868=0,COUNTIF('AR SALES'!$L$2:$L$2501,$L1868)=0),"YES",""))</f>
        <v/>
      </c>
      <c r="AZ1868" s="2">
        <f>IF($AV1868="","",IFERROR(VLOOKUP($AU1868,CODES!$A:$B,2,FALSE),"NO CODE"))</f>
        <v/>
      </c>
      <c r="BA1868" s="2">
        <f>IF(""&amp;$F1868&lt;&gt;"4","",IF($AY1868="YES","",IF(ROUND(SUMIFS($AE$2:$AE$4001,$L$2:$L$4001,$L1868,$F$2:$F$4001,"4")-SUMIFS('AR SALES'!$Y$2:$Y$2501,'AR SALES'!$L$2:$L$2501,$L1868,'AR SALES'!$AD$2:$AD$2501,"OFF"),2)=0,"","STALE")))</f>
        <v/>
      </c>
      <c r="BB1868" s="2">
        <f>IF(OR(""&amp;$F1868="2",""&amp;$F1868="4",""&amp;$F1868="G",""&amp;$F1868="H"),IF($AY1868="YES","",IF($AB1868&lt;&gt;0,"",IF(COUNTIFS('AR SALES'!$L$2:$L$2501,$L1868,'AR SALES'!$AD$2:$AD$2501,IF(""&amp;$F1868="4","OFF","ON"),'AR SALES'!$AF$2:$AF$2501,"Y")&gt;0,"","NO EXEMPTION"))),"")</f>
        <v/>
      </c>
    </row>
    <row r="1869">
      <c r="AT1869" s="2">
        <f>IF($L1869="","",IFERROR(INDEX('AR SALES'!$H$2:$H$2501,MATCH(""&amp;$L1869,'AR SALES'!$AE$2:$AE$2501,0)),""))</f>
        <v/>
      </c>
      <c r="AU1869" s="2">
        <f>IF($L1869="","",IF($A1869&lt;&gt;"GA","",IF($E1869="FULTON",IF(ISNUMBER(SEARCH("COLLEGE PARK",$AT1869)),"FULTON (COLLEGE PARK)",IF(ISNUMBER(SEARCH("HAPEVILLE",$AT1869)),"FULTON (HAPEVILLE)",IF(ISNUMBER(SEARCH("EAST POINT",$AT1869)),"FULTON (EAST POINT)",IF(ISNUMBER(SEARCH("ATLANTA",$AT1869)),"FULTON (ATL LIMITS)","FULTON")))),IF($E1869="DEKALB",IF(ISNUMBER(SEARCH("ATLANTA",$AT1869)),"DEKALB (ATL LIMITS)","DEKALB"),IF(AND($E1869="CLAYTON",ISNUMBER(SEARCH("COLLEGE PARK",$AT1869))),"CLAYTON (COLLEGE PARK)",$E1869)))))</f>
        <v/>
      </c>
      <c r="AV1869" s="2">
        <f>IF($L1869="","",IF(""&amp;$F1869="2","DIESEL",IF(OR(""&amp;$F1869="G",""&amp;$F1869="H"),"GAS","")))</f>
        <v/>
      </c>
      <c r="AW1869" s="2">
        <f>IF($AV1869="","",$R1869)</f>
        <v/>
      </c>
      <c r="AX1869" s="2">
        <f>IF($AV1869="","",IF($AB1869=0,$R1869,0))</f>
        <v/>
      </c>
      <c r="AY1869" s="2">
        <f>IF($AV1869="","",IF(AND($Z1869=0,COUNTIF('AR SALES'!$L$2:$L$2501,$L1869)=0),"YES",""))</f>
        <v/>
      </c>
      <c r="AZ1869" s="2">
        <f>IF($AV1869="","",IFERROR(VLOOKUP($AU1869,CODES!$A:$B,2,FALSE),"NO CODE"))</f>
        <v/>
      </c>
      <c r="BA1869" s="2">
        <f>IF(""&amp;$F1869&lt;&gt;"4","",IF($AY1869="YES","",IF(ROUND(SUMIFS($AE$2:$AE$4001,$L$2:$L$4001,$L1869,$F$2:$F$4001,"4")-SUMIFS('AR SALES'!$Y$2:$Y$2501,'AR SALES'!$L$2:$L$2501,$L1869,'AR SALES'!$AD$2:$AD$2501,"OFF"),2)=0,"","STALE")))</f>
        <v/>
      </c>
      <c r="BB1869" s="2">
        <f>IF(OR(""&amp;$F1869="2",""&amp;$F1869="4",""&amp;$F1869="G",""&amp;$F1869="H"),IF($AY1869="YES","",IF($AB1869&lt;&gt;0,"",IF(COUNTIFS('AR SALES'!$L$2:$L$2501,$L1869,'AR SALES'!$AD$2:$AD$2501,IF(""&amp;$F1869="4","OFF","ON"),'AR SALES'!$AF$2:$AF$2501,"Y")&gt;0,"","NO EXEMPTION"))),"")</f>
        <v/>
      </c>
    </row>
    <row r="1870">
      <c r="AT1870" s="2">
        <f>IF($L1870="","",IFERROR(INDEX('AR SALES'!$H$2:$H$2501,MATCH(""&amp;$L1870,'AR SALES'!$AE$2:$AE$2501,0)),""))</f>
        <v/>
      </c>
      <c r="AU1870" s="2">
        <f>IF($L1870="","",IF($A1870&lt;&gt;"GA","",IF($E1870="FULTON",IF(ISNUMBER(SEARCH("COLLEGE PARK",$AT1870)),"FULTON (COLLEGE PARK)",IF(ISNUMBER(SEARCH("HAPEVILLE",$AT1870)),"FULTON (HAPEVILLE)",IF(ISNUMBER(SEARCH("EAST POINT",$AT1870)),"FULTON (EAST POINT)",IF(ISNUMBER(SEARCH("ATLANTA",$AT1870)),"FULTON (ATL LIMITS)","FULTON")))),IF($E1870="DEKALB",IF(ISNUMBER(SEARCH("ATLANTA",$AT1870)),"DEKALB (ATL LIMITS)","DEKALB"),IF(AND($E1870="CLAYTON",ISNUMBER(SEARCH("COLLEGE PARK",$AT1870))),"CLAYTON (COLLEGE PARK)",$E1870)))))</f>
        <v/>
      </c>
      <c r="AV1870" s="2">
        <f>IF($L1870="","",IF(""&amp;$F1870="2","DIESEL",IF(OR(""&amp;$F1870="G",""&amp;$F1870="H"),"GAS","")))</f>
        <v/>
      </c>
      <c r="AW1870" s="2">
        <f>IF($AV1870="","",$R1870)</f>
        <v/>
      </c>
      <c r="AX1870" s="2">
        <f>IF($AV1870="","",IF($AB1870=0,$R1870,0))</f>
        <v/>
      </c>
      <c r="AY1870" s="2">
        <f>IF($AV1870="","",IF(AND($Z1870=0,COUNTIF('AR SALES'!$L$2:$L$2501,$L1870)=0),"YES",""))</f>
        <v/>
      </c>
      <c r="AZ1870" s="2">
        <f>IF($AV1870="","",IFERROR(VLOOKUP($AU1870,CODES!$A:$B,2,FALSE),"NO CODE"))</f>
        <v/>
      </c>
      <c r="BA1870" s="2">
        <f>IF(""&amp;$F1870&lt;&gt;"4","",IF($AY1870="YES","",IF(ROUND(SUMIFS($AE$2:$AE$4001,$L$2:$L$4001,$L1870,$F$2:$F$4001,"4")-SUMIFS('AR SALES'!$Y$2:$Y$2501,'AR SALES'!$L$2:$L$2501,$L1870,'AR SALES'!$AD$2:$AD$2501,"OFF"),2)=0,"","STALE")))</f>
        <v/>
      </c>
      <c r="BB1870" s="2">
        <f>IF(OR(""&amp;$F1870="2",""&amp;$F1870="4",""&amp;$F1870="G",""&amp;$F1870="H"),IF($AY1870="YES","",IF($AB1870&lt;&gt;0,"",IF(COUNTIFS('AR SALES'!$L$2:$L$2501,$L1870,'AR SALES'!$AD$2:$AD$2501,IF(""&amp;$F1870="4","OFF","ON"),'AR SALES'!$AF$2:$AF$2501,"Y")&gt;0,"","NO EXEMPTION"))),"")</f>
        <v/>
      </c>
    </row>
    <row r="1871">
      <c r="AT1871" s="2">
        <f>IF($L1871="","",IFERROR(INDEX('AR SALES'!$H$2:$H$2501,MATCH(""&amp;$L1871,'AR SALES'!$AE$2:$AE$2501,0)),""))</f>
        <v/>
      </c>
      <c r="AU1871" s="2">
        <f>IF($L1871="","",IF($A1871&lt;&gt;"GA","",IF($E1871="FULTON",IF(ISNUMBER(SEARCH("COLLEGE PARK",$AT1871)),"FULTON (COLLEGE PARK)",IF(ISNUMBER(SEARCH("HAPEVILLE",$AT1871)),"FULTON (HAPEVILLE)",IF(ISNUMBER(SEARCH("EAST POINT",$AT1871)),"FULTON (EAST POINT)",IF(ISNUMBER(SEARCH("ATLANTA",$AT1871)),"FULTON (ATL LIMITS)","FULTON")))),IF($E1871="DEKALB",IF(ISNUMBER(SEARCH("ATLANTA",$AT1871)),"DEKALB (ATL LIMITS)","DEKALB"),IF(AND($E1871="CLAYTON",ISNUMBER(SEARCH("COLLEGE PARK",$AT1871))),"CLAYTON (COLLEGE PARK)",$E1871)))))</f>
        <v/>
      </c>
      <c r="AV1871" s="2">
        <f>IF($L1871="","",IF(""&amp;$F1871="2","DIESEL",IF(OR(""&amp;$F1871="G",""&amp;$F1871="H"),"GAS","")))</f>
        <v/>
      </c>
      <c r="AW1871" s="2">
        <f>IF($AV1871="","",$R1871)</f>
        <v/>
      </c>
      <c r="AX1871" s="2">
        <f>IF($AV1871="","",IF($AB1871=0,$R1871,0))</f>
        <v/>
      </c>
      <c r="AY1871" s="2">
        <f>IF($AV1871="","",IF(AND($Z1871=0,COUNTIF('AR SALES'!$L$2:$L$2501,$L1871)=0),"YES",""))</f>
        <v/>
      </c>
      <c r="AZ1871" s="2">
        <f>IF($AV1871="","",IFERROR(VLOOKUP($AU1871,CODES!$A:$B,2,FALSE),"NO CODE"))</f>
        <v/>
      </c>
      <c r="BA1871" s="2">
        <f>IF(""&amp;$F1871&lt;&gt;"4","",IF($AY1871="YES","",IF(ROUND(SUMIFS($AE$2:$AE$4001,$L$2:$L$4001,$L1871,$F$2:$F$4001,"4")-SUMIFS('AR SALES'!$Y$2:$Y$2501,'AR SALES'!$L$2:$L$2501,$L1871,'AR SALES'!$AD$2:$AD$2501,"OFF"),2)=0,"","STALE")))</f>
        <v/>
      </c>
      <c r="BB1871" s="2">
        <f>IF(OR(""&amp;$F1871="2",""&amp;$F1871="4",""&amp;$F1871="G",""&amp;$F1871="H"),IF($AY1871="YES","",IF($AB1871&lt;&gt;0,"",IF(COUNTIFS('AR SALES'!$L$2:$L$2501,$L1871,'AR SALES'!$AD$2:$AD$2501,IF(""&amp;$F1871="4","OFF","ON"),'AR SALES'!$AF$2:$AF$2501,"Y")&gt;0,"","NO EXEMPTION"))),"")</f>
        <v/>
      </c>
    </row>
    <row r="1872">
      <c r="AT1872" s="2">
        <f>IF($L1872="","",IFERROR(INDEX('AR SALES'!$H$2:$H$2501,MATCH(""&amp;$L1872,'AR SALES'!$AE$2:$AE$2501,0)),""))</f>
        <v/>
      </c>
      <c r="AU1872" s="2">
        <f>IF($L1872="","",IF($A1872&lt;&gt;"GA","",IF($E1872="FULTON",IF(ISNUMBER(SEARCH("COLLEGE PARK",$AT1872)),"FULTON (COLLEGE PARK)",IF(ISNUMBER(SEARCH("HAPEVILLE",$AT1872)),"FULTON (HAPEVILLE)",IF(ISNUMBER(SEARCH("EAST POINT",$AT1872)),"FULTON (EAST POINT)",IF(ISNUMBER(SEARCH("ATLANTA",$AT1872)),"FULTON (ATL LIMITS)","FULTON")))),IF($E1872="DEKALB",IF(ISNUMBER(SEARCH("ATLANTA",$AT1872)),"DEKALB (ATL LIMITS)","DEKALB"),IF(AND($E1872="CLAYTON",ISNUMBER(SEARCH("COLLEGE PARK",$AT1872))),"CLAYTON (COLLEGE PARK)",$E1872)))))</f>
        <v/>
      </c>
      <c r="AV1872" s="2">
        <f>IF($L1872="","",IF(""&amp;$F1872="2","DIESEL",IF(OR(""&amp;$F1872="G",""&amp;$F1872="H"),"GAS","")))</f>
        <v/>
      </c>
      <c r="AW1872" s="2">
        <f>IF($AV1872="","",$R1872)</f>
        <v/>
      </c>
      <c r="AX1872" s="2">
        <f>IF($AV1872="","",IF($AB1872=0,$R1872,0))</f>
        <v/>
      </c>
      <c r="AY1872" s="2">
        <f>IF($AV1872="","",IF(AND($Z1872=0,COUNTIF('AR SALES'!$L$2:$L$2501,$L1872)=0),"YES",""))</f>
        <v/>
      </c>
      <c r="AZ1872" s="2">
        <f>IF($AV1872="","",IFERROR(VLOOKUP($AU1872,CODES!$A:$B,2,FALSE),"NO CODE"))</f>
        <v/>
      </c>
      <c r="BA1872" s="2">
        <f>IF(""&amp;$F1872&lt;&gt;"4","",IF($AY1872="YES","",IF(ROUND(SUMIFS($AE$2:$AE$4001,$L$2:$L$4001,$L1872,$F$2:$F$4001,"4")-SUMIFS('AR SALES'!$Y$2:$Y$2501,'AR SALES'!$L$2:$L$2501,$L1872,'AR SALES'!$AD$2:$AD$2501,"OFF"),2)=0,"","STALE")))</f>
        <v/>
      </c>
      <c r="BB1872" s="2">
        <f>IF(OR(""&amp;$F1872="2",""&amp;$F1872="4",""&amp;$F1872="G",""&amp;$F1872="H"),IF($AY1872="YES","",IF($AB1872&lt;&gt;0,"",IF(COUNTIFS('AR SALES'!$L$2:$L$2501,$L1872,'AR SALES'!$AD$2:$AD$2501,IF(""&amp;$F1872="4","OFF","ON"),'AR SALES'!$AF$2:$AF$2501,"Y")&gt;0,"","NO EXEMPTION"))),"")</f>
        <v/>
      </c>
    </row>
    <row r="1873">
      <c r="AT1873" s="2">
        <f>IF($L1873="","",IFERROR(INDEX('AR SALES'!$H$2:$H$2501,MATCH(""&amp;$L1873,'AR SALES'!$AE$2:$AE$2501,0)),""))</f>
        <v/>
      </c>
      <c r="AU1873" s="2">
        <f>IF($L1873="","",IF($A1873&lt;&gt;"GA","",IF($E1873="FULTON",IF(ISNUMBER(SEARCH("COLLEGE PARK",$AT1873)),"FULTON (COLLEGE PARK)",IF(ISNUMBER(SEARCH("HAPEVILLE",$AT1873)),"FULTON (HAPEVILLE)",IF(ISNUMBER(SEARCH("EAST POINT",$AT1873)),"FULTON (EAST POINT)",IF(ISNUMBER(SEARCH("ATLANTA",$AT1873)),"FULTON (ATL LIMITS)","FULTON")))),IF($E1873="DEKALB",IF(ISNUMBER(SEARCH("ATLANTA",$AT1873)),"DEKALB (ATL LIMITS)","DEKALB"),IF(AND($E1873="CLAYTON",ISNUMBER(SEARCH("COLLEGE PARK",$AT1873))),"CLAYTON (COLLEGE PARK)",$E1873)))))</f>
        <v/>
      </c>
      <c r="AV1873" s="2">
        <f>IF($L1873="","",IF(""&amp;$F1873="2","DIESEL",IF(OR(""&amp;$F1873="G",""&amp;$F1873="H"),"GAS","")))</f>
        <v/>
      </c>
      <c r="AW1873" s="2">
        <f>IF($AV1873="","",$R1873)</f>
        <v/>
      </c>
      <c r="AX1873" s="2">
        <f>IF($AV1873="","",IF($AB1873=0,$R1873,0))</f>
        <v/>
      </c>
      <c r="AY1873" s="2">
        <f>IF($AV1873="","",IF(AND($Z1873=0,COUNTIF('AR SALES'!$L$2:$L$2501,$L1873)=0),"YES",""))</f>
        <v/>
      </c>
      <c r="AZ1873" s="2">
        <f>IF($AV1873="","",IFERROR(VLOOKUP($AU1873,CODES!$A:$B,2,FALSE),"NO CODE"))</f>
        <v/>
      </c>
      <c r="BA1873" s="2">
        <f>IF(""&amp;$F1873&lt;&gt;"4","",IF($AY1873="YES","",IF(ROUND(SUMIFS($AE$2:$AE$4001,$L$2:$L$4001,$L1873,$F$2:$F$4001,"4")-SUMIFS('AR SALES'!$Y$2:$Y$2501,'AR SALES'!$L$2:$L$2501,$L1873,'AR SALES'!$AD$2:$AD$2501,"OFF"),2)=0,"","STALE")))</f>
        <v/>
      </c>
      <c r="BB1873" s="2">
        <f>IF(OR(""&amp;$F1873="2",""&amp;$F1873="4",""&amp;$F1873="G",""&amp;$F1873="H"),IF($AY1873="YES","",IF($AB1873&lt;&gt;0,"",IF(COUNTIFS('AR SALES'!$L$2:$L$2501,$L1873,'AR SALES'!$AD$2:$AD$2501,IF(""&amp;$F1873="4","OFF","ON"),'AR SALES'!$AF$2:$AF$2501,"Y")&gt;0,"","NO EXEMPTION"))),"")</f>
        <v/>
      </c>
    </row>
    <row r="1874">
      <c r="AT1874" s="2">
        <f>IF($L1874="","",IFERROR(INDEX('AR SALES'!$H$2:$H$2501,MATCH(""&amp;$L1874,'AR SALES'!$AE$2:$AE$2501,0)),""))</f>
        <v/>
      </c>
      <c r="AU1874" s="2">
        <f>IF($L1874="","",IF($A1874&lt;&gt;"GA","",IF($E1874="FULTON",IF(ISNUMBER(SEARCH("COLLEGE PARK",$AT1874)),"FULTON (COLLEGE PARK)",IF(ISNUMBER(SEARCH("HAPEVILLE",$AT1874)),"FULTON (HAPEVILLE)",IF(ISNUMBER(SEARCH("EAST POINT",$AT1874)),"FULTON (EAST POINT)",IF(ISNUMBER(SEARCH("ATLANTA",$AT1874)),"FULTON (ATL LIMITS)","FULTON")))),IF($E1874="DEKALB",IF(ISNUMBER(SEARCH("ATLANTA",$AT1874)),"DEKALB (ATL LIMITS)","DEKALB"),IF(AND($E1874="CLAYTON",ISNUMBER(SEARCH("COLLEGE PARK",$AT1874))),"CLAYTON (COLLEGE PARK)",$E1874)))))</f>
        <v/>
      </c>
      <c r="AV1874" s="2">
        <f>IF($L1874="","",IF(""&amp;$F1874="2","DIESEL",IF(OR(""&amp;$F1874="G",""&amp;$F1874="H"),"GAS","")))</f>
        <v/>
      </c>
      <c r="AW1874" s="2">
        <f>IF($AV1874="","",$R1874)</f>
        <v/>
      </c>
      <c r="AX1874" s="2">
        <f>IF($AV1874="","",IF($AB1874=0,$R1874,0))</f>
        <v/>
      </c>
      <c r="AY1874" s="2">
        <f>IF($AV1874="","",IF(AND($Z1874=0,COUNTIF('AR SALES'!$L$2:$L$2501,$L1874)=0),"YES",""))</f>
        <v/>
      </c>
      <c r="AZ1874" s="2">
        <f>IF($AV1874="","",IFERROR(VLOOKUP($AU1874,CODES!$A:$B,2,FALSE),"NO CODE"))</f>
        <v/>
      </c>
      <c r="BA1874" s="2">
        <f>IF(""&amp;$F1874&lt;&gt;"4","",IF($AY1874="YES","",IF(ROUND(SUMIFS($AE$2:$AE$4001,$L$2:$L$4001,$L1874,$F$2:$F$4001,"4")-SUMIFS('AR SALES'!$Y$2:$Y$2501,'AR SALES'!$L$2:$L$2501,$L1874,'AR SALES'!$AD$2:$AD$2501,"OFF"),2)=0,"","STALE")))</f>
        <v/>
      </c>
      <c r="BB1874" s="2">
        <f>IF(OR(""&amp;$F1874="2",""&amp;$F1874="4",""&amp;$F1874="G",""&amp;$F1874="H"),IF($AY1874="YES","",IF($AB1874&lt;&gt;0,"",IF(COUNTIFS('AR SALES'!$L$2:$L$2501,$L1874,'AR SALES'!$AD$2:$AD$2501,IF(""&amp;$F1874="4","OFF","ON"),'AR SALES'!$AF$2:$AF$2501,"Y")&gt;0,"","NO EXEMPTION"))),"")</f>
        <v/>
      </c>
    </row>
    <row r="1875">
      <c r="AT1875" s="2">
        <f>IF($L1875="","",IFERROR(INDEX('AR SALES'!$H$2:$H$2501,MATCH(""&amp;$L1875,'AR SALES'!$AE$2:$AE$2501,0)),""))</f>
        <v/>
      </c>
      <c r="AU1875" s="2">
        <f>IF($L1875="","",IF($A1875&lt;&gt;"GA","",IF($E1875="FULTON",IF(ISNUMBER(SEARCH("COLLEGE PARK",$AT1875)),"FULTON (COLLEGE PARK)",IF(ISNUMBER(SEARCH("HAPEVILLE",$AT1875)),"FULTON (HAPEVILLE)",IF(ISNUMBER(SEARCH("EAST POINT",$AT1875)),"FULTON (EAST POINT)",IF(ISNUMBER(SEARCH("ATLANTA",$AT1875)),"FULTON (ATL LIMITS)","FULTON")))),IF($E1875="DEKALB",IF(ISNUMBER(SEARCH("ATLANTA",$AT1875)),"DEKALB (ATL LIMITS)","DEKALB"),IF(AND($E1875="CLAYTON",ISNUMBER(SEARCH("COLLEGE PARK",$AT1875))),"CLAYTON (COLLEGE PARK)",$E1875)))))</f>
        <v/>
      </c>
      <c r="AV1875" s="2">
        <f>IF($L1875="","",IF(""&amp;$F1875="2","DIESEL",IF(OR(""&amp;$F1875="G",""&amp;$F1875="H"),"GAS","")))</f>
        <v/>
      </c>
      <c r="AW1875" s="2">
        <f>IF($AV1875="","",$R1875)</f>
        <v/>
      </c>
      <c r="AX1875" s="2">
        <f>IF($AV1875="","",IF($AB1875=0,$R1875,0))</f>
        <v/>
      </c>
      <c r="AY1875" s="2">
        <f>IF($AV1875="","",IF(AND($Z1875=0,COUNTIF('AR SALES'!$L$2:$L$2501,$L1875)=0),"YES",""))</f>
        <v/>
      </c>
      <c r="AZ1875" s="2">
        <f>IF($AV1875="","",IFERROR(VLOOKUP($AU1875,CODES!$A:$B,2,FALSE),"NO CODE"))</f>
        <v/>
      </c>
      <c r="BA1875" s="2">
        <f>IF(""&amp;$F1875&lt;&gt;"4","",IF($AY1875="YES","",IF(ROUND(SUMIFS($AE$2:$AE$4001,$L$2:$L$4001,$L1875,$F$2:$F$4001,"4")-SUMIFS('AR SALES'!$Y$2:$Y$2501,'AR SALES'!$L$2:$L$2501,$L1875,'AR SALES'!$AD$2:$AD$2501,"OFF"),2)=0,"","STALE")))</f>
        <v/>
      </c>
      <c r="BB1875" s="2">
        <f>IF(OR(""&amp;$F1875="2",""&amp;$F1875="4",""&amp;$F1875="G",""&amp;$F1875="H"),IF($AY1875="YES","",IF($AB1875&lt;&gt;0,"",IF(COUNTIFS('AR SALES'!$L$2:$L$2501,$L1875,'AR SALES'!$AD$2:$AD$2501,IF(""&amp;$F1875="4","OFF","ON"),'AR SALES'!$AF$2:$AF$2501,"Y")&gt;0,"","NO EXEMPTION"))),"")</f>
        <v/>
      </c>
    </row>
    <row r="1876">
      <c r="AT1876" s="2">
        <f>IF($L1876="","",IFERROR(INDEX('AR SALES'!$H$2:$H$2501,MATCH(""&amp;$L1876,'AR SALES'!$AE$2:$AE$2501,0)),""))</f>
        <v/>
      </c>
      <c r="AU1876" s="2">
        <f>IF($L1876="","",IF($A1876&lt;&gt;"GA","",IF($E1876="FULTON",IF(ISNUMBER(SEARCH("COLLEGE PARK",$AT1876)),"FULTON (COLLEGE PARK)",IF(ISNUMBER(SEARCH("HAPEVILLE",$AT1876)),"FULTON (HAPEVILLE)",IF(ISNUMBER(SEARCH("EAST POINT",$AT1876)),"FULTON (EAST POINT)",IF(ISNUMBER(SEARCH("ATLANTA",$AT1876)),"FULTON (ATL LIMITS)","FULTON")))),IF($E1876="DEKALB",IF(ISNUMBER(SEARCH("ATLANTA",$AT1876)),"DEKALB (ATL LIMITS)","DEKALB"),IF(AND($E1876="CLAYTON",ISNUMBER(SEARCH("COLLEGE PARK",$AT1876))),"CLAYTON (COLLEGE PARK)",$E1876)))))</f>
        <v/>
      </c>
      <c r="AV1876" s="2">
        <f>IF($L1876="","",IF(""&amp;$F1876="2","DIESEL",IF(OR(""&amp;$F1876="G",""&amp;$F1876="H"),"GAS","")))</f>
        <v/>
      </c>
      <c r="AW1876" s="2">
        <f>IF($AV1876="","",$R1876)</f>
        <v/>
      </c>
      <c r="AX1876" s="2">
        <f>IF($AV1876="","",IF($AB1876=0,$R1876,0))</f>
        <v/>
      </c>
      <c r="AY1876" s="2">
        <f>IF($AV1876="","",IF(AND($Z1876=0,COUNTIF('AR SALES'!$L$2:$L$2501,$L1876)=0),"YES",""))</f>
        <v/>
      </c>
      <c r="AZ1876" s="2">
        <f>IF($AV1876="","",IFERROR(VLOOKUP($AU1876,CODES!$A:$B,2,FALSE),"NO CODE"))</f>
        <v/>
      </c>
      <c r="BA1876" s="2">
        <f>IF(""&amp;$F1876&lt;&gt;"4","",IF($AY1876="YES","",IF(ROUND(SUMIFS($AE$2:$AE$4001,$L$2:$L$4001,$L1876,$F$2:$F$4001,"4")-SUMIFS('AR SALES'!$Y$2:$Y$2501,'AR SALES'!$L$2:$L$2501,$L1876,'AR SALES'!$AD$2:$AD$2501,"OFF"),2)=0,"","STALE")))</f>
        <v/>
      </c>
      <c r="BB1876" s="2">
        <f>IF(OR(""&amp;$F1876="2",""&amp;$F1876="4",""&amp;$F1876="G",""&amp;$F1876="H"),IF($AY1876="YES","",IF($AB1876&lt;&gt;0,"",IF(COUNTIFS('AR SALES'!$L$2:$L$2501,$L1876,'AR SALES'!$AD$2:$AD$2501,IF(""&amp;$F1876="4","OFF","ON"),'AR SALES'!$AF$2:$AF$2501,"Y")&gt;0,"","NO EXEMPTION"))),"")</f>
        <v/>
      </c>
    </row>
    <row r="1877">
      <c r="AT1877" s="2">
        <f>IF($L1877="","",IFERROR(INDEX('AR SALES'!$H$2:$H$2501,MATCH(""&amp;$L1877,'AR SALES'!$AE$2:$AE$2501,0)),""))</f>
        <v/>
      </c>
      <c r="AU1877" s="2">
        <f>IF($L1877="","",IF($A1877&lt;&gt;"GA","",IF($E1877="FULTON",IF(ISNUMBER(SEARCH("COLLEGE PARK",$AT1877)),"FULTON (COLLEGE PARK)",IF(ISNUMBER(SEARCH("HAPEVILLE",$AT1877)),"FULTON (HAPEVILLE)",IF(ISNUMBER(SEARCH("EAST POINT",$AT1877)),"FULTON (EAST POINT)",IF(ISNUMBER(SEARCH("ATLANTA",$AT1877)),"FULTON (ATL LIMITS)","FULTON")))),IF($E1877="DEKALB",IF(ISNUMBER(SEARCH("ATLANTA",$AT1877)),"DEKALB (ATL LIMITS)","DEKALB"),IF(AND($E1877="CLAYTON",ISNUMBER(SEARCH("COLLEGE PARK",$AT1877))),"CLAYTON (COLLEGE PARK)",$E1877)))))</f>
        <v/>
      </c>
      <c r="AV1877" s="2">
        <f>IF($L1877="","",IF(""&amp;$F1877="2","DIESEL",IF(OR(""&amp;$F1877="G",""&amp;$F1877="H"),"GAS","")))</f>
        <v/>
      </c>
      <c r="AW1877" s="2">
        <f>IF($AV1877="","",$R1877)</f>
        <v/>
      </c>
      <c r="AX1877" s="2">
        <f>IF($AV1877="","",IF($AB1877=0,$R1877,0))</f>
        <v/>
      </c>
      <c r="AY1877" s="2">
        <f>IF($AV1877="","",IF(AND($Z1877=0,COUNTIF('AR SALES'!$L$2:$L$2501,$L1877)=0),"YES",""))</f>
        <v/>
      </c>
      <c r="AZ1877" s="2">
        <f>IF($AV1877="","",IFERROR(VLOOKUP($AU1877,CODES!$A:$B,2,FALSE),"NO CODE"))</f>
        <v/>
      </c>
      <c r="BA1877" s="2">
        <f>IF(""&amp;$F1877&lt;&gt;"4","",IF($AY1877="YES","",IF(ROUND(SUMIFS($AE$2:$AE$4001,$L$2:$L$4001,$L1877,$F$2:$F$4001,"4")-SUMIFS('AR SALES'!$Y$2:$Y$2501,'AR SALES'!$L$2:$L$2501,$L1877,'AR SALES'!$AD$2:$AD$2501,"OFF"),2)=0,"","STALE")))</f>
        <v/>
      </c>
      <c r="BB1877" s="2">
        <f>IF(OR(""&amp;$F1877="2",""&amp;$F1877="4",""&amp;$F1877="G",""&amp;$F1877="H"),IF($AY1877="YES","",IF($AB1877&lt;&gt;0,"",IF(COUNTIFS('AR SALES'!$L$2:$L$2501,$L1877,'AR SALES'!$AD$2:$AD$2501,IF(""&amp;$F1877="4","OFF","ON"),'AR SALES'!$AF$2:$AF$2501,"Y")&gt;0,"","NO EXEMPTION"))),"")</f>
        <v/>
      </c>
    </row>
    <row r="1878">
      <c r="AT1878" s="2">
        <f>IF($L1878="","",IFERROR(INDEX('AR SALES'!$H$2:$H$2501,MATCH(""&amp;$L1878,'AR SALES'!$AE$2:$AE$2501,0)),""))</f>
        <v/>
      </c>
      <c r="AU1878" s="2">
        <f>IF($L1878="","",IF($A1878&lt;&gt;"GA","",IF($E1878="FULTON",IF(ISNUMBER(SEARCH("COLLEGE PARK",$AT1878)),"FULTON (COLLEGE PARK)",IF(ISNUMBER(SEARCH("HAPEVILLE",$AT1878)),"FULTON (HAPEVILLE)",IF(ISNUMBER(SEARCH("EAST POINT",$AT1878)),"FULTON (EAST POINT)",IF(ISNUMBER(SEARCH("ATLANTA",$AT1878)),"FULTON (ATL LIMITS)","FULTON")))),IF($E1878="DEKALB",IF(ISNUMBER(SEARCH("ATLANTA",$AT1878)),"DEKALB (ATL LIMITS)","DEKALB"),IF(AND($E1878="CLAYTON",ISNUMBER(SEARCH("COLLEGE PARK",$AT1878))),"CLAYTON (COLLEGE PARK)",$E1878)))))</f>
        <v/>
      </c>
      <c r="AV1878" s="2">
        <f>IF($L1878="","",IF(""&amp;$F1878="2","DIESEL",IF(OR(""&amp;$F1878="G",""&amp;$F1878="H"),"GAS","")))</f>
        <v/>
      </c>
      <c r="AW1878" s="2">
        <f>IF($AV1878="","",$R1878)</f>
        <v/>
      </c>
      <c r="AX1878" s="2">
        <f>IF($AV1878="","",IF($AB1878=0,$R1878,0))</f>
        <v/>
      </c>
      <c r="AY1878" s="2">
        <f>IF($AV1878="","",IF(AND($Z1878=0,COUNTIF('AR SALES'!$L$2:$L$2501,$L1878)=0),"YES",""))</f>
        <v/>
      </c>
      <c r="AZ1878" s="2">
        <f>IF($AV1878="","",IFERROR(VLOOKUP($AU1878,CODES!$A:$B,2,FALSE),"NO CODE"))</f>
        <v/>
      </c>
      <c r="BA1878" s="2">
        <f>IF(""&amp;$F1878&lt;&gt;"4","",IF($AY1878="YES","",IF(ROUND(SUMIFS($AE$2:$AE$4001,$L$2:$L$4001,$L1878,$F$2:$F$4001,"4")-SUMIFS('AR SALES'!$Y$2:$Y$2501,'AR SALES'!$L$2:$L$2501,$L1878,'AR SALES'!$AD$2:$AD$2501,"OFF"),2)=0,"","STALE")))</f>
        <v/>
      </c>
      <c r="BB1878" s="2">
        <f>IF(OR(""&amp;$F1878="2",""&amp;$F1878="4",""&amp;$F1878="G",""&amp;$F1878="H"),IF($AY1878="YES","",IF($AB1878&lt;&gt;0,"",IF(COUNTIFS('AR SALES'!$L$2:$L$2501,$L1878,'AR SALES'!$AD$2:$AD$2501,IF(""&amp;$F1878="4","OFF","ON"),'AR SALES'!$AF$2:$AF$2501,"Y")&gt;0,"","NO EXEMPTION"))),"")</f>
        <v/>
      </c>
    </row>
    <row r="1879">
      <c r="AT1879" s="2">
        <f>IF($L1879="","",IFERROR(INDEX('AR SALES'!$H$2:$H$2501,MATCH(""&amp;$L1879,'AR SALES'!$AE$2:$AE$2501,0)),""))</f>
        <v/>
      </c>
      <c r="AU1879" s="2">
        <f>IF($L1879="","",IF($A1879&lt;&gt;"GA","",IF($E1879="FULTON",IF(ISNUMBER(SEARCH("COLLEGE PARK",$AT1879)),"FULTON (COLLEGE PARK)",IF(ISNUMBER(SEARCH("HAPEVILLE",$AT1879)),"FULTON (HAPEVILLE)",IF(ISNUMBER(SEARCH("EAST POINT",$AT1879)),"FULTON (EAST POINT)",IF(ISNUMBER(SEARCH("ATLANTA",$AT1879)),"FULTON (ATL LIMITS)","FULTON")))),IF($E1879="DEKALB",IF(ISNUMBER(SEARCH("ATLANTA",$AT1879)),"DEKALB (ATL LIMITS)","DEKALB"),IF(AND($E1879="CLAYTON",ISNUMBER(SEARCH("COLLEGE PARK",$AT1879))),"CLAYTON (COLLEGE PARK)",$E1879)))))</f>
        <v/>
      </c>
      <c r="AV1879" s="2">
        <f>IF($L1879="","",IF(""&amp;$F1879="2","DIESEL",IF(OR(""&amp;$F1879="G",""&amp;$F1879="H"),"GAS","")))</f>
        <v/>
      </c>
      <c r="AW1879" s="2">
        <f>IF($AV1879="","",$R1879)</f>
        <v/>
      </c>
      <c r="AX1879" s="2">
        <f>IF($AV1879="","",IF($AB1879=0,$R1879,0))</f>
        <v/>
      </c>
      <c r="AY1879" s="2">
        <f>IF($AV1879="","",IF(AND($Z1879=0,COUNTIF('AR SALES'!$L$2:$L$2501,$L1879)=0),"YES",""))</f>
        <v/>
      </c>
      <c r="AZ1879" s="2">
        <f>IF($AV1879="","",IFERROR(VLOOKUP($AU1879,CODES!$A:$B,2,FALSE),"NO CODE"))</f>
        <v/>
      </c>
      <c r="BA1879" s="2">
        <f>IF(""&amp;$F1879&lt;&gt;"4","",IF($AY1879="YES","",IF(ROUND(SUMIFS($AE$2:$AE$4001,$L$2:$L$4001,$L1879,$F$2:$F$4001,"4")-SUMIFS('AR SALES'!$Y$2:$Y$2501,'AR SALES'!$L$2:$L$2501,$L1879,'AR SALES'!$AD$2:$AD$2501,"OFF"),2)=0,"","STALE")))</f>
        <v/>
      </c>
      <c r="BB1879" s="2">
        <f>IF(OR(""&amp;$F1879="2",""&amp;$F1879="4",""&amp;$F1879="G",""&amp;$F1879="H"),IF($AY1879="YES","",IF($AB1879&lt;&gt;0,"",IF(COUNTIFS('AR SALES'!$L$2:$L$2501,$L1879,'AR SALES'!$AD$2:$AD$2501,IF(""&amp;$F1879="4","OFF","ON"),'AR SALES'!$AF$2:$AF$2501,"Y")&gt;0,"","NO EXEMPTION"))),"")</f>
        <v/>
      </c>
    </row>
    <row r="1880">
      <c r="AT1880" s="2">
        <f>IF($L1880="","",IFERROR(INDEX('AR SALES'!$H$2:$H$2501,MATCH(""&amp;$L1880,'AR SALES'!$AE$2:$AE$2501,0)),""))</f>
        <v/>
      </c>
      <c r="AU1880" s="2">
        <f>IF($L1880="","",IF($A1880&lt;&gt;"GA","",IF($E1880="FULTON",IF(ISNUMBER(SEARCH("COLLEGE PARK",$AT1880)),"FULTON (COLLEGE PARK)",IF(ISNUMBER(SEARCH("HAPEVILLE",$AT1880)),"FULTON (HAPEVILLE)",IF(ISNUMBER(SEARCH("EAST POINT",$AT1880)),"FULTON (EAST POINT)",IF(ISNUMBER(SEARCH("ATLANTA",$AT1880)),"FULTON (ATL LIMITS)","FULTON")))),IF($E1880="DEKALB",IF(ISNUMBER(SEARCH("ATLANTA",$AT1880)),"DEKALB (ATL LIMITS)","DEKALB"),IF(AND($E1880="CLAYTON",ISNUMBER(SEARCH("COLLEGE PARK",$AT1880))),"CLAYTON (COLLEGE PARK)",$E1880)))))</f>
        <v/>
      </c>
      <c r="AV1880" s="2">
        <f>IF($L1880="","",IF(""&amp;$F1880="2","DIESEL",IF(OR(""&amp;$F1880="G",""&amp;$F1880="H"),"GAS","")))</f>
        <v/>
      </c>
      <c r="AW1880" s="2">
        <f>IF($AV1880="","",$R1880)</f>
        <v/>
      </c>
      <c r="AX1880" s="2">
        <f>IF($AV1880="","",IF($AB1880=0,$R1880,0))</f>
        <v/>
      </c>
      <c r="AY1880" s="2">
        <f>IF($AV1880="","",IF(AND($Z1880=0,COUNTIF('AR SALES'!$L$2:$L$2501,$L1880)=0),"YES",""))</f>
        <v/>
      </c>
      <c r="AZ1880" s="2">
        <f>IF($AV1880="","",IFERROR(VLOOKUP($AU1880,CODES!$A:$B,2,FALSE),"NO CODE"))</f>
        <v/>
      </c>
      <c r="BA1880" s="2">
        <f>IF(""&amp;$F1880&lt;&gt;"4","",IF($AY1880="YES","",IF(ROUND(SUMIFS($AE$2:$AE$4001,$L$2:$L$4001,$L1880,$F$2:$F$4001,"4")-SUMIFS('AR SALES'!$Y$2:$Y$2501,'AR SALES'!$L$2:$L$2501,$L1880,'AR SALES'!$AD$2:$AD$2501,"OFF"),2)=0,"","STALE")))</f>
        <v/>
      </c>
      <c r="BB1880" s="2">
        <f>IF(OR(""&amp;$F1880="2",""&amp;$F1880="4",""&amp;$F1880="G",""&amp;$F1880="H"),IF($AY1880="YES","",IF($AB1880&lt;&gt;0,"",IF(COUNTIFS('AR SALES'!$L$2:$L$2501,$L1880,'AR SALES'!$AD$2:$AD$2501,IF(""&amp;$F1880="4","OFF","ON"),'AR SALES'!$AF$2:$AF$2501,"Y")&gt;0,"","NO EXEMPTION"))),"")</f>
        <v/>
      </c>
    </row>
    <row r="1881">
      <c r="AT1881" s="2">
        <f>IF($L1881="","",IFERROR(INDEX('AR SALES'!$H$2:$H$2501,MATCH(""&amp;$L1881,'AR SALES'!$AE$2:$AE$2501,0)),""))</f>
        <v/>
      </c>
      <c r="AU1881" s="2">
        <f>IF($L1881="","",IF($A1881&lt;&gt;"GA","",IF($E1881="FULTON",IF(ISNUMBER(SEARCH("COLLEGE PARK",$AT1881)),"FULTON (COLLEGE PARK)",IF(ISNUMBER(SEARCH("HAPEVILLE",$AT1881)),"FULTON (HAPEVILLE)",IF(ISNUMBER(SEARCH("EAST POINT",$AT1881)),"FULTON (EAST POINT)",IF(ISNUMBER(SEARCH("ATLANTA",$AT1881)),"FULTON (ATL LIMITS)","FULTON")))),IF($E1881="DEKALB",IF(ISNUMBER(SEARCH("ATLANTA",$AT1881)),"DEKALB (ATL LIMITS)","DEKALB"),IF(AND($E1881="CLAYTON",ISNUMBER(SEARCH("COLLEGE PARK",$AT1881))),"CLAYTON (COLLEGE PARK)",$E1881)))))</f>
        <v/>
      </c>
      <c r="AV1881" s="2">
        <f>IF($L1881="","",IF(""&amp;$F1881="2","DIESEL",IF(OR(""&amp;$F1881="G",""&amp;$F1881="H"),"GAS","")))</f>
        <v/>
      </c>
      <c r="AW1881" s="2">
        <f>IF($AV1881="","",$R1881)</f>
        <v/>
      </c>
      <c r="AX1881" s="2">
        <f>IF($AV1881="","",IF($AB1881=0,$R1881,0))</f>
        <v/>
      </c>
      <c r="AY1881" s="2">
        <f>IF($AV1881="","",IF(AND($Z1881=0,COUNTIF('AR SALES'!$L$2:$L$2501,$L1881)=0),"YES",""))</f>
        <v/>
      </c>
      <c r="AZ1881" s="2">
        <f>IF($AV1881="","",IFERROR(VLOOKUP($AU1881,CODES!$A:$B,2,FALSE),"NO CODE"))</f>
        <v/>
      </c>
      <c r="BA1881" s="2">
        <f>IF(""&amp;$F1881&lt;&gt;"4","",IF($AY1881="YES","",IF(ROUND(SUMIFS($AE$2:$AE$4001,$L$2:$L$4001,$L1881,$F$2:$F$4001,"4")-SUMIFS('AR SALES'!$Y$2:$Y$2501,'AR SALES'!$L$2:$L$2501,$L1881,'AR SALES'!$AD$2:$AD$2501,"OFF"),2)=0,"","STALE")))</f>
        <v/>
      </c>
      <c r="BB1881" s="2">
        <f>IF(OR(""&amp;$F1881="2",""&amp;$F1881="4",""&amp;$F1881="G",""&amp;$F1881="H"),IF($AY1881="YES","",IF($AB1881&lt;&gt;0,"",IF(COUNTIFS('AR SALES'!$L$2:$L$2501,$L1881,'AR SALES'!$AD$2:$AD$2501,IF(""&amp;$F1881="4","OFF","ON"),'AR SALES'!$AF$2:$AF$2501,"Y")&gt;0,"","NO EXEMPTION"))),"")</f>
        <v/>
      </c>
    </row>
    <row r="1882">
      <c r="AT1882" s="2">
        <f>IF($L1882="","",IFERROR(INDEX('AR SALES'!$H$2:$H$2501,MATCH(""&amp;$L1882,'AR SALES'!$AE$2:$AE$2501,0)),""))</f>
        <v/>
      </c>
      <c r="AU1882" s="2">
        <f>IF($L1882="","",IF($A1882&lt;&gt;"GA","",IF($E1882="FULTON",IF(ISNUMBER(SEARCH("COLLEGE PARK",$AT1882)),"FULTON (COLLEGE PARK)",IF(ISNUMBER(SEARCH("HAPEVILLE",$AT1882)),"FULTON (HAPEVILLE)",IF(ISNUMBER(SEARCH("EAST POINT",$AT1882)),"FULTON (EAST POINT)",IF(ISNUMBER(SEARCH("ATLANTA",$AT1882)),"FULTON (ATL LIMITS)","FULTON")))),IF($E1882="DEKALB",IF(ISNUMBER(SEARCH("ATLANTA",$AT1882)),"DEKALB (ATL LIMITS)","DEKALB"),IF(AND($E1882="CLAYTON",ISNUMBER(SEARCH("COLLEGE PARK",$AT1882))),"CLAYTON (COLLEGE PARK)",$E1882)))))</f>
        <v/>
      </c>
      <c r="AV1882" s="2">
        <f>IF($L1882="","",IF(""&amp;$F1882="2","DIESEL",IF(OR(""&amp;$F1882="G",""&amp;$F1882="H"),"GAS","")))</f>
        <v/>
      </c>
      <c r="AW1882" s="2">
        <f>IF($AV1882="","",$R1882)</f>
        <v/>
      </c>
      <c r="AX1882" s="2">
        <f>IF($AV1882="","",IF($AB1882=0,$R1882,0))</f>
        <v/>
      </c>
      <c r="AY1882" s="2">
        <f>IF($AV1882="","",IF(AND($Z1882=0,COUNTIF('AR SALES'!$L$2:$L$2501,$L1882)=0),"YES",""))</f>
        <v/>
      </c>
      <c r="AZ1882" s="2">
        <f>IF($AV1882="","",IFERROR(VLOOKUP($AU1882,CODES!$A:$B,2,FALSE),"NO CODE"))</f>
        <v/>
      </c>
      <c r="BA1882" s="2">
        <f>IF(""&amp;$F1882&lt;&gt;"4","",IF($AY1882="YES","",IF(ROUND(SUMIFS($AE$2:$AE$4001,$L$2:$L$4001,$L1882,$F$2:$F$4001,"4")-SUMIFS('AR SALES'!$Y$2:$Y$2501,'AR SALES'!$L$2:$L$2501,$L1882,'AR SALES'!$AD$2:$AD$2501,"OFF"),2)=0,"","STALE")))</f>
        <v/>
      </c>
      <c r="BB1882" s="2">
        <f>IF(OR(""&amp;$F1882="2",""&amp;$F1882="4",""&amp;$F1882="G",""&amp;$F1882="H"),IF($AY1882="YES","",IF($AB1882&lt;&gt;0,"",IF(COUNTIFS('AR SALES'!$L$2:$L$2501,$L1882,'AR SALES'!$AD$2:$AD$2501,IF(""&amp;$F1882="4","OFF","ON"),'AR SALES'!$AF$2:$AF$2501,"Y")&gt;0,"","NO EXEMPTION"))),"")</f>
        <v/>
      </c>
    </row>
    <row r="1883">
      <c r="AT1883" s="2">
        <f>IF($L1883="","",IFERROR(INDEX('AR SALES'!$H$2:$H$2501,MATCH(""&amp;$L1883,'AR SALES'!$AE$2:$AE$2501,0)),""))</f>
        <v/>
      </c>
      <c r="AU1883" s="2">
        <f>IF($L1883="","",IF($A1883&lt;&gt;"GA","",IF($E1883="FULTON",IF(ISNUMBER(SEARCH("COLLEGE PARK",$AT1883)),"FULTON (COLLEGE PARK)",IF(ISNUMBER(SEARCH("HAPEVILLE",$AT1883)),"FULTON (HAPEVILLE)",IF(ISNUMBER(SEARCH("EAST POINT",$AT1883)),"FULTON (EAST POINT)",IF(ISNUMBER(SEARCH("ATLANTA",$AT1883)),"FULTON (ATL LIMITS)","FULTON")))),IF($E1883="DEKALB",IF(ISNUMBER(SEARCH("ATLANTA",$AT1883)),"DEKALB (ATL LIMITS)","DEKALB"),IF(AND($E1883="CLAYTON",ISNUMBER(SEARCH("COLLEGE PARK",$AT1883))),"CLAYTON (COLLEGE PARK)",$E1883)))))</f>
        <v/>
      </c>
      <c r="AV1883" s="2">
        <f>IF($L1883="","",IF(""&amp;$F1883="2","DIESEL",IF(OR(""&amp;$F1883="G",""&amp;$F1883="H"),"GAS","")))</f>
        <v/>
      </c>
      <c r="AW1883" s="2">
        <f>IF($AV1883="","",$R1883)</f>
        <v/>
      </c>
      <c r="AX1883" s="2">
        <f>IF($AV1883="","",IF($AB1883=0,$R1883,0))</f>
        <v/>
      </c>
      <c r="AY1883" s="2">
        <f>IF($AV1883="","",IF(AND($Z1883=0,COUNTIF('AR SALES'!$L$2:$L$2501,$L1883)=0),"YES",""))</f>
        <v/>
      </c>
      <c r="AZ1883" s="2">
        <f>IF($AV1883="","",IFERROR(VLOOKUP($AU1883,CODES!$A:$B,2,FALSE),"NO CODE"))</f>
        <v/>
      </c>
      <c r="BA1883" s="2">
        <f>IF(""&amp;$F1883&lt;&gt;"4","",IF($AY1883="YES","",IF(ROUND(SUMIFS($AE$2:$AE$4001,$L$2:$L$4001,$L1883,$F$2:$F$4001,"4")-SUMIFS('AR SALES'!$Y$2:$Y$2501,'AR SALES'!$L$2:$L$2501,$L1883,'AR SALES'!$AD$2:$AD$2501,"OFF"),2)=0,"","STALE")))</f>
        <v/>
      </c>
      <c r="BB1883" s="2">
        <f>IF(OR(""&amp;$F1883="2",""&amp;$F1883="4",""&amp;$F1883="G",""&amp;$F1883="H"),IF($AY1883="YES","",IF($AB1883&lt;&gt;0,"",IF(COUNTIFS('AR SALES'!$L$2:$L$2501,$L1883,'AR SALES'!$AD$2:$AD$2501,IF(""&amp;$F1883="4","OFF","ON"),'AR SALES'!$AF$2:$AF$2501,"Y")&gt;0,"","NO EXEMPTION"))),"")</f>
        <v/>
      </c>
    </row>
    <row r="1884">
      <c r="AT1884" s="2">
        <f>IF($L1884="","",IFERROR(INDEX('AR SALES'!$H$2:$H$2501,MATCH(""&amp;$L1884,'AR SALES'!$AE$2:$AE$2501,0)),""))</f>
        <v/>
      </c>
      <c r="AU1884" s="2">
        <f>IF($L1884="","",IF($A1884&lt;&gt;"GA","",IF($E1884="FULTON",IF(ISNUMBER(SEARCH("COLLEGE PARK",$AT1884)),"FULTON (COLLEGE PARK)",IF(ISNUMBER(SEARCH("HAPEVILLE",$AT1884)),"FULTON (HAPEVILLE)",IF(ISNUMBER(SEARCH("EAST POINT",$AT1884)),"FULTON (EAST POINT)",IF(ISNUMBER(SEARCH("ATLANTA",$AT1884)),"FULTON (ATL LIMITS)","FULTON")))),IF($E1884="DEKALB",IF(ISNUMBER(SEARCH("ATLANTA",$AT1884)),"DEKALB (ATL LIMITS)","DEKALB"),IF(AND($E1884="CLAYTON",ISNUMBER(SEARCH("COLLEGE PARK",$AT1884))),"CLAYTON (COLLEGE PARK)",$E1884)))))</f>
        <v/>
      </c>
      <c r="AV1884" s="2">
        <f>IF($L1884="","",IF(""&amp;$F1884="2","DIESEL",IF(OR(""&amp;$F1884="G",""&amp;$F1884="H"),"GAS","")))</f>
        <v/>
      </c>
      <c r="AW1884" s="2">
        <f>IF($AV1884="","",$R1884)</f>
        <v/>
      </c>
      <c r="AX1884" s="2">
        <f>IF($AV1884="","",IF($AB1884=0,$R1884,0))</f>
        <v/>
      </c>
      <c r="AY1884" s="2">
        <f>IF($AV1884="","",IF(AND($Z1884=0,COUNTIF('AR SALES'!$L$2:$L$2501,$L1884)=0),"YES",""))</f>
        <v/>
      </c>
      <c r="AZ1884" s="2">
        <f>IF($AV1884="","",IFERROR(VLOOKUP($AU1884,CODES!$A:$B,2,FALSE),"NO CODE"))</f>
        <v/>
      </c>
      <c r="BA1884" s="2">
        <f>IF(""&amp;$F1884&lt;&gt;"4","",IF($AY1884="YES","",IF(ROUND(SUMIFS($AE$2:$AE$4001,$L$2:$L$4001,$L1884,$F$2:$F$4001,"4")-SUMIFS('AR SALES'!$Y$2:$Y$2501,'AR SALES'!$L$2:$L$2501,$L1884,'AR SALES'!$AD$2:$AD$2501,"OFF"),2)=0,"","STALE")))</f>
        <v/>
      </c>
      <c r="BB1884" s="2">
        <f>IF(OR(""&amp;$F1884="2",""&amp;$F1884="4",""&amp;$F1884="G",""&amp;$F1884="H"),IF($AY1884="YES","",IF($AB1884&lt;&gt;0,"",IF(COUNTIFS('AR SALES'!$L$2:$L$2501,$L1884,'AR SALES'!$AD$2:$AD$2501,IF(""&amp;$F1884="4","OFF","ON"),'AR SALES'!$AF$2:$AF$2501,"Y")&gt;0,"","NO EXEMPTION"))),"")</f>
        <v/>
      </c>
    </row>
    <row r="1885">
      <c r="AT1885" s="2">
        <f>IF($L1885="","",IFERROR(INDEX('AR SALES'!$H$2:$H$2501,MATCH(""&amp;$L1885,'AR SALES'!$AE$2:$AE$2501,0)),""))</f>
        <v/>
      </c>
      <c r="AU1885" s="2">
        <f>IF($L1885="","",IF($A1885&lt;&gt;"GA","",IF($E1885="FULTON",IF(ISNUMBER(SEARCH("COLLEGE PARK",$AT1885)),"FULTON (COLLEGE PARK)",IF(ISNUMBER(SEARCH("HAPEVILLE",$AT1885)),"FULTON (HAPEVILLE)",IF(ISNUMBER(SEARCH("EAST POINT",$AT1885)),"FULTON (EAST POINT)",IF(ISNUMBER(SEARCH("ATLANTA",$AT1885)),"FULTON (ATL LIMITS)","FULTON")))),IF($E1885="DEKALB",IF(ISNUMBER(SEARCH("ATLANTA",$AT1885)),"DEKALB (ATL LIMITS)","DEKALB"),IF(AND($E1885="CLAYTON",ISNUMBER(SEARCH("COLLEGE PARK",$AT1885))),"CLAYTON (COLLEGE PARK)",$E1885)))))</f>
        <v/>
      </c>
      <c r="AV1885" s="2">
        <f>IF($L1885="","",IF(""&amp;$F1885="2","DIESEL",IF(OR(""&amp;$F1885="G",""&amp;$F1885="H"),"GAS","")))</f>
        <v/>
      </c>
      <c r="AW1885" s="2">
        <f>IF($AV1885="","",$R1885)</f>
        <v/>
      </c>
      <c r="AX1885" s="2">
        <f>IF($AV1885="","",IF($AB1885=0,$R1885,0))</f>
        <v/>
      </c>
      <c r="AY1885" s="2">
        <f>IF($AV1885="","",IF(AND($Z1885=0,COUNTIF('AR SALES'!$L$2:$L$2501,$L1885)=0),"YES",""))</f>
        <v/>
      </c>
      <c r="AZ1885" s="2">
        <f>IF($AV1885="","",IFERROR(VLOOKUP($AU1885,CODES!$A:$B,2,FALSE),"NO CODE"))</f>
        <v/>
      </c>
      <c r="BA1885" s="2">
        <f>IF(""&amp;$F1885&lt;&gt;"4","",IF($AY1885="YES","",IF(ROUND(SUMIFS($AE$2:$AE$4001,$L$2:$L$4001,$L1885,$F$2:$F$4001,"4")-SUMIFS('AR SALES'!$Y$2:$Y$2501,'AR SALES'!$L$2:$L$2501,$L1885,'AR SALES'!$AD$2:$AD$2501,"OFF"),2)=0,"","STALE")))</f>
        <v/>
      </c>
      <c r="BB1885" s="2">
        <f>IF(OR(""&amp;$F1885="2",""&amp;$F1885="4",""&amp;$F1885="G",""&amp;$F1885="H"),IF($AY1885="YES","",IF($AB1885&lt;&gt;0,"",IF(COUNTIFS('AR SALES'!$L$2:$L$2501,$L1885,'AR SALES'!$AD$2:$AD$2501,IF(""&amp;$F1885="4","OFF","ON"),'AR SALES'!$AF$2:$AF$2501,"Y")&gt;0,"","NO EXEMPTION"))),"")</f>
        <v/>
      </c>
    </row>
    <row r="1886">
      <c r="AT1886" s="2">
        <f>IF($L1886="","",IFERROR(INDEX('AR SALES'!$H$2:$H$2501,MATCH(""&amp;$L1886,'AR SALES'!$AE$2:$AE$2501,0)),""))</f>
        <v/>
      </c>
      <c r="AU1886" s="2">
        <f>IF($L1886="","",IF($A1886&lt;&gt;"GA","",IF($E1886="FULTON",IF(ISNUMBER(SEARCH("COLLEGE PARK",$AT1886)),"FULTON (COLLEGE PARK)",IF(ISNUMBER(SEARCH("HAPEVILLE",$AT1886)),"FULTON (HAPEVILLE)",IF(ISNUMBER(SEARCH("EAST POINT",$AT1886)),"FULTON (EAST POINT)",IF(ISNUMBER(SEARCH("ATLANTA",$AT1886)),"FULTON (ATL LIMITS)","FULTON")))),IF($E1886="DEKALB",IF(ISNUMBER(SEARCH("ATLANTA",$AT1886)),"DEKALB (ATL LIMITS)","DEKALB"),IF(AND($E1886="CLAYTON",ISNUMBER(SEARCH("COLLEGE PARK",$AT1886))),"CLAYTON (COLLEGE PARK)",$E1886)))))</f>
        <v/>
      </c>
      <c r="AV1886" s="2">
        <f>IF($L1886="","",IF(""&amp;$F1886="2","DIESEL",IF(OR(""&amp;$F1886="G",""&amp;$F1886="H"),"GAS","")))</f>
        <v/>
      </c>
      <c r="AW1886" s="2">
        <f>IF($AV1886="","",$R1886)</f>
        <v/>
      </c>
      <c r="AX1886" s="2">
        <f>IF($AV1886="","",IF($AB1886=0,$R1886,0))</f>
        <v/>
      </c>
      <c r="AY1886" s="2">
        <f>IF($AV1886="","",IF(AND($Z1886=0,COUNTIF('AR SALES'!$L$2:$L$2501,$L1886)=0),"YES",""))</f>
        <v/>
      </c>
      <c r="AZ1886" s="2">
        <f>IF($AV1886="","",IFERROR(VLOOKUP($AU1886,CODES!$A:$B,2,FALSE),"NO CODE"))</f>
        <v/>
      </c>
      <c r="BA1886" s="2">
        <f>IF(""&amp;$F1886&lt;&gt;"4","",IF($AY1886="YES","",IF(ROUND(SUMIFS($AE$2:$AE$4001,$L$2:$L$4001,$L1886,$F$2:$F$4001,"4")-SUMIFS('AR SALES'!$Y$2:$Y$2501,'AR SALES'!$L$2:$L$2501,$L1886,'AR SALES'!$AD$2:$AD$2501,"OFF"),2)=0,"","STALE")))</f>
        <v/>
      </c>
      <c r="BB1886" s="2">
        <f>IF(OR(""&amp;$F1886="2",""&amp;$F1886="4",""&amp;$F1886="G",""&amp;$F1886="H"),IF($AY1886="YES","",IF($AB1886&lt;&gt;0,"",IF(COUNTIFS('AR SALES'!$L$2:$L$2501,$L1886,'AR SALES'!$AD$2:$AD$2501,IF(""&amp;$F1886="4","OFF","ON"),'AR SALES'!$AF$2:$AF$2501,"Y")&gt;0,"","NO EXEMPTION"))),"")</f>
        <v/>
      </c>
    </row>
    <row r="1887">
      <c r="AT1887" s="2">
        <f>IF($L1887="","",IFERROR(INDEX('AR SALES'!$H$2:$H$2501,MATCH(""&amp;$L1887,'AR SALES'!$AE$2:$AE$2501,0)),""))</f>
        <v/>
      </c>
      <c r="AU1887" s="2">
        <f>IF($L1887="","",IF($A1887&lt;&gt;"GA","",IF($E1887="FULTON",IF(ISNUMBER(SEARCH("COLLEGE PARK",$AT1887)),"FULTON (COLLEGE PARK)",IF(ISNUMBER(SEARCH("HAPEVILLE",$AT1887)),"FULTON (HAPEVILLE)",IF(ISNUMBER(SEARCH("EAST POINT",$AT1887)),"FULTON (EAST POINT)",IF(ISNUMBER(SEARCH("ATLANTA",$AT1887)),"FULTON (ATL LIMITS)","FULTON")))),IF($E1887="DEKALB",IF(ISNUMBER(SEARCH("ATLANTA",$AT1887)),"DEKALB (ATL LIMITS)","DEKALB"),IF(AND($E1887="CLAYTON",ISNUMBER(SEARCH("COLLEGE PARK",$AT1887))),"CLAYTON (COLLEGE PARK)",$E1887)))))</f>
        <v/>
      </c>
      <c r="AV1887" s="2">
        <f>IF($L1887="","",IF(""&amp;$F1887="2","DIESEL",IF(OR(""&amp;$F1887="G",""&amp;$F1887="H"),"GAS","")))</f>
        <v/>
      </c>
      <c r="AW1887" s="2">
        <f>IF($AV1887="","",$R1887)</f>
        <v/>
      </c>
      <c r="AX1887" s="2">
        <f>IF($AV1887="","",IF($AB1887=0,$R1887,0))</f>
        <v/>
      </c>
      <c r="AY1887" s="2">
        <f>IF($AV1887="","",IF(AND($Z1887=0,COUNTIF('AR SALES'!$L$2:$L$2501,$L1887)=0),"YES",""))</f>
        <v/>
      </c>
      <c r="AZ1887" s="2">
        <f>IF($AV1887="","",IFERROR(VLOOKUP($AU1887,CODES!$A:$B,2,FALSE),"NO CODE"))</f>
        <v/>
      </c>
      <c r="BA1887" s="2">
        <f>IF(""&amp;$F1887&lt;&gt;"4","",IF($AY1887="YES","",IF(ROUND(SUMIFS($AE$2:$AE$4001,$L$2:$L$4001,$L1887,$F$2:$F$4001,"4")-SUMIFS('AR SALES'!$Y$2:$Y$2501,'AR SALES'!$L$2:$L$2501,$L1887,'AR SALES'!$AD$2:$AD$2501,"OFF"),2)=0,"","STALE")))</f>
        <v/>
      </c>
      <c r="BB1887" s="2">
        <f>IF(OR(""&amp;$F1887="2",""&amp;$F1887="4",""&amp;$F1887="G",""&amp;$F1887="H"),IF($AY1887="YES","",IF($AB1887&lt;&gt;0,"",IF(COUNTIFS('AR SALES'!$L$2:$L$2501,$L1887,'AR SALES'!$AD$2:$AD$2501,IF(""&amp;$F1887="4","OFF","ON"),'AR SALES'!$AF$2:$AF$2501,"Y")&gt;0,"","NO EXEMPTION"))),"")</f>
        <v/>
      </c>
    </row>
    <row r="1888">
      <c r="AT1888" s="2">
        <f>IF($L1888="","",IFERROR(INDEX('AR SALES'!$H$2:$H$2501,MATCH(""&amp;$L1888,'AR SALES'!$AE$2:$AE$2501,0)),""))</f>
        <v/>
      </c>
      <c r="AU1888" s="2">
        <f>IF($L1888="","",IF($A1888&lt;&gt;"GA","",IF($E1888="FULTON",IF(ISNUMBER(SEARCH("COLLEGE PARK",$AT1888)),"FULTON (COLLEGE PARK)",IF(ISNUMBER(SEARCH("HAPEVILLE",$AT1888)),"FULTON (HAPEVILLE)",IF(ISNUMBER(SEARCH("EAST POINT",$AT1888)),"FULTON (EAST POINT)",IF(ISNUMBER(SEARCH("ATLANTA",$AT1888)),"FULTON (ATL LIMITS)","FULTON")))),IF($E1888="DEKALB",IF(ISNUMBER(SEARCH("ATLANTA",$AT1888)),"DEKALB (ATL LIMITS)","DEKALB"),IF(AND($E1888="CLAYTON",ISNUMBER(SEARCH("COLLEGE PARK",$AT1888))),"CLAYTON (COLLEGE PARK)",$E1888)))))</f>
        <v/>
      </c>
      <c r="AV1888" s="2">
        <f>IF($L1888="","",IF(""&amp;$F1888="2","DIESEL",IF(OR(""&amp;$F1888="G",""&amp;$F1888="H"),"GAS","")))</f>
        <v/>
      </c>
      <c r="AW1888" s="2">
        <f>IF($AV1888="","",$R1888)</f>
        <v/>
      </c>
      <c r="AX1888" s="2">
        <f>IF($AV1888="","",IF($AB1888=0,$R1888,0))</f>
        <v/>
      </c>
      <c r="AY1888" s="2">
        <f>IF($AV1888="","",IF(AND($Z1888=0,COUNTIF('AR SALES'!$L$2:$L$2501,$L1888)=0),"YES",""))</f>
        <v/>
      </c>
      <c r="AZ1888" s="2">
        <f>IF($AV1888="","",IFERROR(VLOOKUP($AU1888,CODES!$A:$B,2,FALSE),"NO CODE"))</f>
        <v/>
      </c>
      <c r="BA1888" s="2">
        <f>IF(""&amp;$F1888&lt;&gt;"4","",IF($AY1888="YES","",IF(ROUND(SUMIFS($AE$2:$AE$4001,$L$2:$L$4001,$L1888,$F$2:$F$4001,"4")-SUMIFS('AR SALES'!$Y$2:$Y$2501,'AR SALES'!$L$2:$L$2501,$L1888,'AR SALES'!$AD$2:$AD$2501,"OFF"),2)=0,"","STALE")))</f>
        <v/>
      </c>
      <c r="BB1888" s="2">
        <f>IF(OR(""&amp;$F1888="2",""&amp;$F1888="4",""&amp;$F1888="G",""&amp;$F1888="H"),IF($AY1888="YES","",IF($AB1888&lt;&gt;0,"",IF(COUNTIFS('AR SALES'!$L$2:$L$2501,$L1888,'AR SALES'!$AD$2:$AD$2501,IF(""&amp;$F1888="4","OFF","ON"),'AR SALES'!$AF$2:$AF$2501,"Y")&gt;0,"","NO EXEMPTION"))),"")</f>
        <v/>
      </c>
    </row>
    <row r="1889">
      <c r="AT1889" s="2">
        <f>IF($L1889="","",IFERROR(INDEX('AR SALES'!$H$2:$H$2501,MATCH(""&amp;$L1889,'AR SALES'!$AE$2:$AE$2501,0)),""))</f>
        <v/>
      </c>
      <c r="AU1889" s="2">
        <f>IF($L1889="","",IF($A1889&lt;&gt;"GA","",IF($E1889="FULTON",IF(ISNUMBER(SEARCH("COLLEGE PARK",$AT1889)),"FULTON (COLLEGE PARK)",IF(ISNUMBER(SEARCH("HAPEVILLE",$AT1889)),"FULTON (HAPEVILLE)",IF(ISNUMBER(SEARCH("EAST POINT",$AT1889)),"FULTON (EAST POINT)",IF(ISNUMBER(SEARCH("ATLANTA",$AT1889)),"FULTON (ATL LIMITS)","FULTON")))),IF($E1889="DEKALB",IF(ISNUMBER(SEARCH("ATLANTA",$AT1889)),"DEKALB (ATL LIMITS)","DEKALB"),IF(AND($E1889="CLAYTON",ISNUMBER(SEARCH("COLLEGE PARK",$AT1889))),"CLAYTON (COLLEGE PARK)",$E1889)))))</f>
        <v/>
      </c>
      <c r="AV1889" s="2">
        <f>IF($L1889="","",IF(""&amp;$F1889="2","DIESEL",IF(OR(""&amp;$F1889="G",""&amp;$F1889="H"),"GAS","")))</f>
        <v/>
      </c>
      <c r="AW1889" s="2">
        <f>IF($AV1889="","",$R1889)</f>
        <v/>
      </c>
      <c r="AX1889" s="2">
        <f>IF($AV1889="","",IF($AB1889=0,$R1889,0))</f>
        <v/>
      </c>
      <c r="AY1889" s="2">
        <f>IF($AV1889="","",IF(AND($Z1889=0,COUNTIF('AR SALES'!$L$2:$L$2501,$L1889)=0),"YES",""))</f>
        <v/>
      </c>
      <c r="AZ1889" s="2">
        <f>IF($AV1889="","",IFERROR(VLOOKUP($AU1889,CODES!$A:$B,2,FALSE),"NO CODE"))</f>
        <v/>
      </c>
      <c r="BA1889" s="2">
        <f>IF(""&amp;$F1889&lt;&gt;"4","",IF($AY1889="YES","",IF(ROUND(SUMIFS($AE$2:$AE$4001,$L$2:$L$4001,$L1889,$F$2:$F$4001,"4")-SUMIFS('AR SALES'!$Y$2:$Y$2501,'AR SALES'!$L$2:$L$2501,$L1889,'AR SALES'!$AD$2:$AD$2501,"OFF"),2)=0,"","STALE")))</f>
        <v/>
      </c>
      <c r="BB1889" s="2">
        <f>IF(OR(""&amp;$F1889="2",""&amp;$F1889="4",""&amp;$F1889="G",""&amp;$F1889="H"),IF($AY1889="YES","",IF($AB1889&lt;&gt;0,"",IF(COUNTIFS('AR SALES'!$L$2:$L$2501,$L1889,'AR SALES'!$AD$2:$AD$2501,IF(""&amp;$F1889="4","OFF","ON"),'AR SALES'!$AF$2:$AF$2501,"Y")&gt;0,"","NO EXEMPTION"))),"")</f>
        <v/>
      </c>
    </row>
    <row r="1890">
      <c r="AT1890" s="2">
        <f>IF($L1890="","",IFERROR(INDEX('AR SALES'!$H$2:$H$2501,MATCH(""&amp;$L1890,'AR SALES'!$AE$2:$AE$2501,0)),""))</f>
        <v/>
      </c>
      <c r="AU1890" s="2">
        <f>IF($L1890="","",IF($A1890&lt;&gt;"GA","",IF($E1890="FULTON",IF(ISNUMBER(SEARCH("COLLEGE PARK",$AT1890)),"FULTON (COLLEGE PARK)",IF(ISNUMBER(SEARCH("HAPEVILLE",$AT1890)),"FULTON (HAPEVILLE)",IF(ISNUMBER(SEARCH("EAST POINT",$AT1890)),"FULTON (EAST POINT)",IF(ISNUMBER(SEARCH("ATLANTA",$AT1890)),"FULTON (ATL LIMITS)","FULTON")))),IF($E1890="DEKALB",IF(ISNUMBER(SEARCH("ATLANTA",$AT1890)),"DEKALB (ATL LIMITS)","DEKALB"),IF(AND($E1890="CLAYTON",ISNUMBER(SEARCH("COLLEGE PARK",$AT1890))),"CLAYTON (COLLEGE PARK)",$E1890)))))</f>
        <v/>
      </c>
      <c r="AV1890" s="2">
        <f>IF($L1890="","",IF(""&amp;$F1890="2","DIESEL",IF(OR(""&amp;$F1890="G",""&amp;$F1890="H"),"GAS","")))</f>
        <v/>
      </c>
      <c r="AW1890" s="2">
        <f>IF($AV1890="","",$R1890)</f>
        <v/>
      </c>
      <c r="AX1890" s="2">
        <f>IF($AV1890="","",IF($AB1890=0,$R1890,0))</f>
        <v/>
      </c>
      <c r="AY1890" s="2">
        <f>IF($AV1890="","",IF(AND($Z1890=0,COUNTIF('AR SALES'!$L$2:$L$2501,$L1890)=0),"YES",""))</f>
        <v/>
      </c>
      <c r="AZ1890" s="2">
        <f>IF($AV1890="","",IFERROR(VLOOKUP($AU1890,CODES!$A:$B,2,FALSE),"NO CODE"))</f>
        <v/>
      </c>
      <c r="BA1890" s="2">
        <f>IF(""&amp;$F1890&lt;&gt;"4","",IF($AY1890="YES","",IF(ROUND(SUMIFS($AE$2:$AE$4001,$L$2:$L$4001,$L1890,$F$2:$F$4001,"4")-SUMIFS('AR SALES'!$Y$2:$Y$2501,'AR SALES'!$L$2:$L$2501,$L1890,'AR SALES'!$AD$2:$AD$2501,"OFF"),2)=0,"","STALE")))</f>
        <v/>
      </c>
      <c r="BB1890" s="2">
        <f>IF(OR(""&amp;$F1890="2",""&amp;$F1890="4",""&amp;$F1890="G",""&amp;$F1890="H"),IF($AY1890="YES","",IF($AB1890&lt;&gt;0,"",IF(COUNTIFS('AR SALES'!$L$2:$L$2501,$L1890,'AR SALES'!$AD$2:$AD$2501,IF(""&amp;$F1890="4","OFF","ON"),'AR SALES'!$AF$2:$AF$2501,"Y")&gt;0,"","NO EXEMPTION"))),"")</f>
        <v/>
      </c>
    </row>
    <row r="1891">
      <c r="AT1891" s="2">
        <f>IF($L1891="","",IFERROR(INDEX('AR SALES'!$H$2:$H$2501,MATCH(""&amp;$L1891,'AR SALES'!$AE$2:$AE$2501,0)),""))</f>
        <v/>
      </c>
      <c r="AU1891" s="2">
        <f>IF($L1891="","",IF($A1891&lt;&gt;"GA","",IF($E1891="FULTON",IF(ISNUMBER(SEARCH("COLLEGE PARK",$AT1891)),"FULTON (COLLEGE PARK)",IF(ISNUMBER(SEARCH("HAPEVILLE",$AT1891)),"FULTON (HAPEVILLE)",IF(ISNUMBER(SEARCH("EAST POINT",$AT1891)),"FULTON (EAST POINT)",IF(ISNUMBER(SEARCH("ATLANTA",$AT1891)),"FULTON (ATL LIMITS)","FULTON")))),IF($E1891="DEKALB",IF(ISNUMBER(SEARCH("ATLANTA",$AT1891)),"DEKALB (ATL LIMITS)","DEKALB"),IF(AND($E1891="CLAYTON",ISNUMBER(SEARCH("COLLEGE PARK",$AT1891))),"CLAYTON (COLLEGE PARK)",$E1891)))))</f>
        <v/>
      </c>
      <c r="AV1891" s="2">
        <f>IF($L1891="","",IF(""&amp;$F1891="2","DIESEL",IF(OR(""&amp;$F1891="G",""&amp;$F1891="H"),"GAS","")))</f>
        <v/>
      </c>
      <c r="AW1891" s="2">
        <f>IF($AV1891="","",$R1891)</f>
        <v/>
      </c>
      <c r="AX1891" s="2">
        <f>IF($AV1891="","",IF($AB1891=0,$R1891,0))</f>
        <v/>
      </c>
      <c r="AY1891" s="2">
        <f>IF($AV1891="","",IF(AND($Z1891=0,COUNTIF('AR SALES'!$L$2:$L$2501,$L1891)=0),"YES",""))</f>
        <v/>
      </c>
      <c r="AZ1891" s="2">
        <f>IF($AV1891="","",IFERROR(VLOOKUP($AU1891,CODES!$A:$B,2,FALSE),"NO CODE"))</f>
        <v/>
      </c>
      <c r="BA1891" s="2">
        <f>IF(""&amp;$F1891&lt;&gt;"4","",IF($AY1891="YES","",IF(ROUND(SUMIFS($AE$2:$AE$4001,$L$2:$L$4001,$L1891,$F$2:$F$4001,"4")-SUMIFS('AR SALES'!$Y$2:$Y$2501,'AR SALES'!$L$2:$L$2501,$L1891,'AR SALES'!$AD$2:$AD$2501,"OFF"),2)=0,"","STALE")))</f>
        <v/>
      </c>
      <c r="BB1891" s="2">
        <f>IF(OR(""&amp;$F1891="2",""&amp;$F1891="4",""&amp;$F1891="G",""&amp;$F1891="H"),IF($AY1891="YES","",IF($AB1891&lt;&gt;0,"",IF(COUNTIFS('AR SALES'!$L$2:$L$2501,$L1891,'AR SALES'!$AD$2:$AD$2501,IF(""&amp;$F1891="4","OFF","ON"),'AR SALES'!$AF$2:$AF$2501,"Y")&gt;0,"","NO EXEMPTION"))),"")</f>
        <v/>
      </c>
    </row>
    <row r="1892">
      <c r="AT1892" s="2">
        <f>IF($L1892="","",IFERROR(INDEX('AR SALES'!$H$2:$H$2501,MATCH(""&amp;$L1892,'AR SALES'!$AE$2:$AE$2501,0)),""))</f>
        <v/>
      </c>
      <c r="AU1892" s="2">
        <f>IF($L1892="","",IF($A1892&lt;&gt;"GA","",IF($E1892="FULTON",IF(ISNUMBER(SEARCH("COLLEGE PARK",$AT1892)),"FULTON (COLLEGE PARK)",IF(ISNUMBER(SEARCH("HAPEVILLE",$AT1892)),"FULTON (HAPEVILLE)",IF(ISNUMBER(SEARCH("EAST POINT",$AT1892)),"FULTON (EAST POINT)",IF(ISNUMBER(SEARCH("ATLANTA",$AT1892)),"FULTON (ATL LIMITS)","FULTON")))),IF($E1892="DEKALB",IF(ISNUMBER(SEARCH("ATLANTA",$AT1892)),"DEKALB (ATL LIMITS)","DEKALB"),IF(AND($E1892="CLAYTON",ISNUMBER(SEARCH("COLLEGE PARK",$AT1892))),"CLAYTON (COLLEGE PARK)",$E1892)))))</f>
        <v/>
      </c>
      <c r="AV1892" s="2">
        <f>IF($L1892="","",IF(""&amp;$F1892="2","DIESEL",IF(OR(""&amp;$F1892="G",""&amp;$F1892="H"),"GAS","")))</f>
        <v/>
      </c>
      <c r="AW1892" s="2">
        <f>IF($AV1892="","",$R1892)</f>
        <v/>
      </c>
      <c r="AX1892" s="2">
        <f>IF($AV1892="","",IF($AB1892=0,$R1892,0))</f>
        <v/>
      </c>
      <c r="AY1892" s="2">
        <f>IF($AV1892="","",IF(AND($Z1892=0,COUNTIF('AR SALES'!$L$2:$L$2501,$L1892)=0),"YES",""))</f>
        <v/>
      </c>
      <c r="AZ1892" s="2">
        <f>IF($AV1892="","",IFERROR(VLOOKUP($AU1892,CODES!$A:$B,2,FALSE),"NO CODE"))</f>
        <v/>
      </c>
      <c r="BA1892" s="2">
        <f>IF(""&amp;$F1892&lt;&gt;"4","",IF($AY1892="YES","",IF(ROUND(SUMIFS($AE$2:$AE$4001,$L$2:$L$4001,$L1892,$F$2:$F$4001,"4")-SUMIFS('AR SALES'!$Y$2:$Y$2501,'AR SALES'!$L$2:$L$2501,$L1892,'AR SALES'!$AD$2:$AD$2501,"OFF"),2)=0,"","STALE")))</f>
        <v/>
      </c>
      <c r="BB1892" s="2">
        <f>IF(OR(""&amp;$F1892="2",""&amp;$F1892="4",""&amp;$F1892="G",""&amp;$F1892="H"),IF($AY1892="YES","",IF($AB1892&lt;&gt;0,"",IF(COUNTIFS('AR SALES'!$L$2:$L$2501,$L1892,'AR SALES'!$AD$2:$AD$2501,IF(""&amp;$F1892="4","OFF","ON"),'AR SALES'!$AF$2:$AF$2501,"Y")&gt;0,"","NO EXEMPTION"))),"")</f>
        <v/>
      </c>
    </row>
    <row r="1893">
      <c r="AT1893" s="2">
        <f>IF($L1893="","",IFERROR(INDEX('AR SALES'!$H$2:$H$2501,MATCH(""&amp;$L1893,'AR SALES'!$AE$2:$AE$2501,0)),""))</f>
        <v/>
      </c>
      <c r="AU1893" s="2">
        <f>IF($L1893="","",IF($A1893&lt;&gt;"GA","",IF($E1893="FULTON",IF(ISNUMBER(SEARCH("COLLEGE PARK",$AT1893)),"FULTON (COLLEGE PARK)",IF(ISNUMBER(SEARCH("HAPEVILLE",$AT1893)),"FULTON (HAPEVILLE)",IF(ISNUMBER(SEARCH("EAST POINT",$AT1893)),"FULTON (EAST POINT)",IF(ISNUMBER(SEARCH("ATLANTA",$AT1893)),"FULTON (ATL LIMITS)","FULTON")))),IF($E1893="DEKALB",IF(ISNUMBER(SEARCH("ATLANTA",$AT1893)),"DEKALB (ATL LIMITS)","DEKALB"),IF(AND($E1893="CLAYTON",ISNUMBER(SEARCH("COLLEGE PARK",$AT1893))),"CLAYTON (COLLEGE PARK)",$E1893)))))</f>
        <v/>
      </c>
      <c r="AV1893" s="2">
        <f>IF($L1893="","",IF(""&amp;$F1893="2","DIESEL",IF(OR(""&amp;$F1893="G",""&amp;$F1893="H"),"GAS","")))</f>
        <v/>
      </c>
      <c r="AW1893" s="2">
        <f>IF($AV1893="","",$R1893)</f>
        <v/>
      </c>
      <c r="AX1893" s="2">
        <f>IF($AV1893="","",IF($AB1893=0,$R1893,0))</f>
        <v/>
      </c>
      <c r="AY1893" s="2">
        <f>IF($AV1893="","",IF(AND($Z1893=0,COUNTIF('AR SALES'!$L$2:$L$2501,$L1893)=0),"YES",""))</f>
        <v/>
      </c>
      <c r="AZ1893" s="2">
        <f>IF($AV1893="","",IFERROR(VLOOKUP($AU1893,CODES!$A:$B,2,FALSE),"NO CODE"))</f>
        <v/>
      </c>
      <c r="BA1893" s="2">
        <f>IF(""&amp;$F1893&lt;&gt;"4","",IF($AY1893="YES","",IF(ROUND(SUMIFS($AE$2:$AE$4001,$L$2:$L$4001,$L1893,$F$2:$F$4001,"4")-SUMIFS('AR SALES'!$Y$2:$Y$2501,'AR SALES'!$L$2:$L$2501,$L1893,'AR SALES'!$AD$2:$AD$2501,"OFF"),2)=0,"","STALE")))</f>
        <v/>
      </c>
      <c r="BB1893" s="2">
        <f>IF(OR(""&amp;$F1893="2",""&amp;$F1893="4",""&amp;$F1893="G",""&amp;$F1893="H"),IF($AY1893="YES","",IF($AB1893&lt;&gt;0,"",IF(COUNTIFS('AR SALES'!$L$2:$L$2501,$L1893,'AR SALES'!$AD$2:$AD$2501,IF(""&amp;$F1893="4","OFF","ON"),'AR SALES'!$AF$2:$AF$2501,"Y")&gt;0,"","NO EXEMPTION"))),"")</f>
        <v/>
      </c>
    </row>
    <row r="1894">
      <c r="AT1894" s="2">
        <f>IF($L1894="","",IFERROR(INDEX('AR SALES'!$H$2:$H$2501,MATCH(""&amp;$L1894,'AR SALES'!$AE$2:$AE$2501,0)),""))</f>
        <v/>
      </c>
      <c r="AU1894" s="2">
        <f>IF($L1894="","",IF($A1894&lt;&gt;"GA","",IF($E1894="FULTON",IF(ISNUMBER(SEARCH("COLLEGE PARK",$AT1894)),"FULTON (COLLEGE PARK)",IF(ISNUMBER(SEARCH("HAPEVILLE",$AT1894)),"FULTON (HAPEVILLE)",IF(ISNUMBER(SEARCH("EAST POINT",$AT1894)),"FULTON (EAST POINT)",IF(ISNUMBER(SEARCH("ATLANTA",$AT1894)),"FULTON (ATL LIMITS)","FULTON")))),IF($E1894="DEKALB",IF(ISNUMBER(SEARCH("ATLANTA",$AT1894)),"DEKALB (ATL LIMITS)","DEKALB"),IF(AND($E1894="CLAYTON",ISNUMBER(SEARCH("COLLEGE PARK",$AT1894))),"CLAYTON (COLLEGE PARK)",$E1894)))))</f>
        <v/>
      </c>
      <c r="AV1894" s="2">
        <f>IF($L1894="","",IF(""&amp;$F1894="2","DIESEL",IF(OR(""&amp;$F1894="G",""&amp;$F1894="H"),"GAS","")))</f>
        <v/>
      </c>
      <c r="AW1894" s="2">
        <f>IF($AV1894="","",$R1894)</f>
        <v/>
      </c>
      <c r="AX1894" s="2">
        <f>IF($AV1894="","",IF($AB1894=0,$R1894,0))</f>
        <v/>
      </c>
      <c r="AY1894" s="2">
        <f>IF($AV1894="","",IF(AND($Z1894=0,COUNTIF('AR SALES'!$L$2:$L$2501,$L1894)=0),"YES",""))</f>
        <v/>
      </c>
      <c r="AZ1894" s="2">
        <f>IF($AV1894="","",IFERROR(VLOOKUP($AU1894,CODES!$A:$B,2,FALSE),"NO CODE"))</f>
        <v/>
      </c>
      <c r="BA1894" s="2">
        <f>IF(""&amp;$F1894&lt;&gt;"4","",IF($AY1894="YES","",IF(ROUND(SUMIFS($AE$2:$AE$4001,$L$2:$L$4001,$L1894,$F$2:$F$4001,"4")-SUMIFS('AR SALES'!$Y$2:$Y$2501,'AR SALES'!$L$2:$L$2501,$L1894,'AR SALES'!$AD$2:$AD$2501,"OFF"),2)=0,"","STALE")))</f>
        <v/>
      </c>
      <c r="BB1894" s="2">
        <f>IF(OR(""&amp;$F1894="2",""&amp;$F1894="4",""&amp;$F1894="G",""&amp;$F1894="H"),IF($AY1894="YES","",IF($AB1894&lt;&gt;0,"",IF(COUNTIFS('AR SALES'!$L$2:$L$2501,$L1894,'AR SALES'!$AD$2:$AD$2501,IF(""&amp;$F1894="4","OFF","ON"),'AR SALES'!$AF$2:$AF$2501,"Y")&gt;0,"","NO EXEMPTION"))),"")</f>
        <v/>
      </c>
    </row>
    <row r="1895">
      <c r="AT1895" s="2">
        <f>IF($L1895="","",IFERROR(INDEX('AR SALES'!$H$2:$H$2501,MATCH(""&amp;$L1895,'AR SALES'!$AE$2:$AE$2501,0)),""))</f>
        <v/>
      </c>
      <c r="AU1895" s="2">
        <f>IF($L1895="","",IF($A1895&lt;&gt;"GA","",IF($E1895="FULTON",IF(ISNUMBER(SEARCH("COLLEGE PARK",$AT1895)),"FULTON (COLLEGE PARK)",IF(ISNUMBER(SEARCH("HAPEVILLE",$AT1895)),"FULTON (HAPEVILLE)",IF(ISNUMBER(SEARCH("EAST POINT",$AT1895)),"FULTON (EAST POINT)",IF(ISNUMBER(SEARCH("ATLANTA",$AT1895)),"FULTON (ATL LIMITS)","FULTON")))),IF($E1895="DEKALB",IF(ISNUMBER(SEARCH("ATLANTA",$AT1895)),"DEKALB (ATL LIMITS)","DEKALB"),IF(AND($E1895="CLAYTON",ISNUMBER(SEARCH("COLLEGE PARK",$AT1895))),"CLAYTON (COLLEGE PARK)",$E1895)))))</f>
        <v/>
      </c>
      <c r="AV1895" s="2">
        <f>IF($L1895="","",IF(""&amp;$F1895="2","DIESEL",IF(OR(""&amp;$F1895="G",""&amp;$F1895="H"),"GAS","")))</f>
        <v/>
      </c>
      <c r="AW1895" s="2">
        <f>IF($AV1895="","",$R1895)</f>
        <v/>
      </c>
      <c r="AX1895" s="2">
        <f>IF($AV1895="","",IF($AB1895=0,$R1895,0))</f>
        <v/>
      </c>
      <c r="AY1895" s="2">
        <f>IF($AV1895="","",IF(AND($Z1895=0,COUNTIF('AR SALES'!$L$2:$L$2501,$L1895)=0),"YES",""))</f>
        <v/>
      </c>
      <c r="AZ1895" s="2">
        <f>IF($AV1895="","",IFERROR(VLOOKUP($AU1895,CODES!$A:$B,2,FALSE),"NO CODE"))</f>
        <v/>
      </c>
      <c r="BA1895" s="2">
        <f>IF(""&amp;$F1895&lt;&gt;"4","",IF($AY1895="YES","",IF(ROUND(SUMIFS($AE$2:$AE$4001,$L$2:$L$4001,$L1895,$F$2:$F$4001,"4")-SUMIFS('AR SALES'!$Y$2:$Y$2501,'AR SALES'!$L$2:$L$2501,$L1895,'AR SALES'!$AD$2:$AD$2501,"OFF"),2)=0,"","STALE")))</f>
        <v/>
      </c>
      <c r="BB1895" s="2">
        <f>IF(OR(""&amp;$F1895="2",""&amp;$F1895="4",""&amp;$F1895="G",""&amp;$F1895="H"),IF($AY1895="YES","",IF($AB1895&lt;&gt;0,"",IF(COUNTIFS('AR SALES'!$L$2:$L$2501,$L1895,'AR SALES'!$AD$2:$AD$2501,IF(""&amp;$F1895="4","OFF","ON"),'AR SALES'!$AF$2:$AF$2501,"Y")&gt;0,"","NO EXEMPTION"))),"")</f>
        <v/>
      </c>
    </row>
    <row r="1896">
      <c r="AT1896" s="2">
        <f>IF($L1896="","",IFERROR(INDEX('AR SALES'!$H$2:$H$2501,MATCH(""&amp;$L1896,'AR SALES'!$AE$2:$AE$2501,0)),""))</f>
        <v/>
      </c>
      <c r="AU1896" s="2">
        <f>IF($L1896="","",IF($A1896&lt;&gt;"GA","",IF($E1896="FULTON",IF(ISNUMBER(SEARCH("COLLEGE PARK",$AT1896)),"FULTON (COLLEGE PARK)",IF(ISNUMBER(SEARCH("HAPEVILLE",$AT1896)),"FULTON (HAPEVILLE)",IF(ISNUMBER(SEARCH("EAST POINT",$AT1896)),"FULTON (EAST POINT)",IF(ISNUMBER(SEARCH("ATLANTA",$AT1896)),"FULTON (ATL LIMITS)","FULTON")))),IF($E1896="DEKALB",IF(ISNUMBER(SEARCH("ATLANTA",$AT1896)),"DEKALB (ATL LIMITS)","DEKALB"),IF(AND($E1896="CLAYTON",ISNUMBER(SEARCH("COLLEGE PARK",$AT1896))),"CLAYTON (COLLEGE PARK)",$E1896)))))</f>
        <v/>
      </c>
      <c r="AV1896" s="2">
        <f>IF($L1896="","",IF(""&amp;$F1896="2","DIESEL",IF(OR(""&amp;$F1896="G",""&amp;$F1896="H"),"GAS","")))</f>
        <v/>
      </c>
      <c r="AW1896" s="2">
        <f>IF($AV1896="","",$R1896)</f>
        <v/>
      </c>
      <c r="AX1896" s="2">
        <f>IF($AV1896="","",IF($AB1896=0,$R1896,0))</f>
        <v/>
      </c>
      <c r="AY1896" s="2">
        <f>IF($AV1896="","",IF(AND($Z1896=0,COUNTIF('AR SALES'!$L$2:$L$2501,$L1896)=0),"YES",""))</f>
        <v/>
      </c>
      <c r="AZ1896" s="2">
        <f>IF($AV1896="","",IFERROR(VLOOKUP($AU1896,CODES!$A:$B,2,FALSE),"NO CODE"))</f>
        <v/>
      </c>
      <c r="BA1896" s="2">
        <f>IF(""&amp;$F1896&lt;&gt;"4","",IF($AY1896="YES","",IF(ROUND(SUMIFS($AE$2:$AE$4001,$L$2:$L$4001,$L1896,$F$2:$F$4001,"4")-SUMIFS('AR SALES'!$Y$2:$Y$2501,'AR SALES'!$L$2:$L$2501,$L1896,'AR SALES'!$AD$2:$AD$2501,"OFF"),2)=0,"","STALE")))</f>
        <v/>
      </c>
      <c r="BB1896" s="2">
        <f>IF(OR(""&amp;$F1896="2",""&amp;$F1896="4",""&amp;$F1896="G",""&amp;$F1896="H"),IF($AY1896="YES","",IF($AB1896&lt;&gt;0,"",IF(COUNTIFS('AR SALES'!$L$2:$L$2501,$L1896,'AR SALES'!$AD$2:$AD$2501,IF(""&amp;$F1896="4","OFF","ON"),'AR SALES'!$AF$2:$AF$2501,"Y")&gt;0,"","NO EXEMPTION"))),"")</f>
        <v/>
      </c>
    </row>
    <row r="1897">
      <c r="AT1897" s="2">
        <f>IF($L1897="","",IFERROR(INDEX('AR SALES'!$H$2:$H$2501,MATCH(""&amp;$L1897,'AR SALES'!$AE$2:$AE$2501,0)),""))</f>
        <v/>
      </c>
      <c r="AU1897" s="2">
        <f>IF($L1897="","",IF($A1897&lt;&gt;"GA","",IF($E1897="FULTON",IF(ISNUMBER(SEARCH("COLLEGE PARK",$AT1897)),"FULTON (COLLEGE PARK)",IF(ISNUMBER(SEARCH("HAPEVILLE",$AT1897)),"FULTON (HAPEVILLE)",IF(ISNUMBER(SEARCH("EAST POINT",$AT1897)),"FULTON (EAST POINT)",IF(ISNUMBER(SEARCH("ATLANTA",$AT1897)),"FULTON (ATL LIMITS)","FULTON")))),IF($E1897="DEKALB",IF(ISNUMBER(SEARCH("ATLANTA",$AT1897)),"DEKALB (ATL LIMITS)","DEKALB"),IF(AND($E1897="CLAYTON",ISNUMBER(SEARCH("COLLEGE PARK",$AT1897))),"CLAYTON (COLLEGE PARK)",$E1897)))))</f>
        <v/>
      </c>
      <c r="AV1897" s="2">
        <f>IF($L1897="","",IF(""&amp;$F1897="2","DIESEL",IF(OR(""&amp;$F1897="G",""&amp;$F1897="H"),"GAS","")))</f>
        <v/>
      </c>
      <c r="AW1897" s="2">
        <f>IF($AV1897="","",$R1897)</f>
        <v/>
      </c>
      <c r="AX1897" s="2">
        <f>IF($AV1897="","",IF($AB1897=0,$R1897,0))</f>
        <v/>
      </c>
      <c r="AY1897" s="2">
        <f>IF($AV1897="","",IF(AND($Z1897=0,COUNTIF('AR SALES'!$L$2:$L$2501,$L1897)=0),"YES",""))</f>
        <v/>
      </c>
      <c r="AZ1897" s="2">
        <f>IF($AV1897="","",IFERROR(VLOOKUP($AU1897,CODES!$A:$B,2,FALSE),"NO CODE"))</f>
        <v/>
      </c>
      <c r="BA1897" s="2">
        <f>IF(""&amp;$F1897&lt;&gt;"4","",IF($AY1897="YES","",IF(ROUND(SUMIFS($AE$2:$AE$4001,$L$2:$L$4001,$L1897,$F$2:$F$4001,"4")-SUMIFS('AR SALES'!$Y$2:$Y$2501,'AR SALES'!$L$2:$L$2501,$L1897,'AR SALES'!$AD$2:$AD$2501,"OFF"),2)=0,"","STALE")))</f>
        <v/>
      </c>
      <c r="BB1897" s="2">
        <f>IF(OR(""&amp;$F1897="2",""&amp;$F1897="4",""&amp;$F1897="G",""&amp;$F1897="H"),IF($AY1897="YES","",IF($AB1897&lt;&gt;0,"",IF(COUNTIFS('AR SALES'!$L$2:$L$2501,$L1897,'AR SALES'!$AD$2:$AD$2501,IF(""&amp;$F1897="4","OFF","ON"),'AR SALES'!$AF$2:$AF$2501,"Y")&gt;0,"","NO EXEMPTION"))),"")</f>
        <v/>
      </c>
    </row>
    <row r="1898">
      <c r="AT1898" s="2">
        <f>IF($L1898="","",IFERROR(INDEX('AR SALES'!$H$2:$H$2501,MATCH(""&amp;$L1898,'AR SALES'!$AE$2:$AE$2501,0)),""))</f>
        <v/>
      </c>
      <c r="AU1898" s="2">
        <f>IF($L1898="","",IF($A1898&lt;&gt;"GA","",IF($E1898="FULTON",IF(ISNUMBER(SEARCH("COLLEGE PARK",$AT1898)),"FULTON (COLLEGE PARK)",IF(ISNUMBER(SEARCH("HAPEVILLE",$AT1898)),"FULTON (HAPEVILLE)",IF(ISNUMBER(SEARCH("EAST POINT",$AT1898)),"FULTON (EAST POINT)",IF(ISNUMBER(SEARCH("ATLANTA",$AT1898)),"FULTON (ATL LIMITS)","FULTON")))),IF($E1898="DEKALB",IF(ISNUMBER(SEARCH("ATLANTA",$AT1898)),"DEKALB (ATL LIMITS)","DEKALB"),IF(AND($E1898="CLAYTON",ISNUMBER(SEARCH("COLLEGE PARK",$AT1898))),"CLAYTON (COLLEGE PARK)",$E1898)))))</f>
        <v/>
      </c>
      <c r="AV1898" s="2">
        <f>IF($L1898="","",IF(""&amp;$F1898="2","DIESEL",IF(OR(""&amp;$F1898="G",""&amp;$F1898="H"),"GAS","")))</f>
        <v/>
      </c>
      <c r="AW1898" s="2">
        <f>IF($AV1898="","",$R1898)</f>
        <v/>
      </c>
      <c r="AX1898" s="2">
        <f>IF($AV1898="","",IF($AB1898=0,$R1898,0))</f>
        <v/>
      </c>
      <c r="AY1898" s="2">
        <f>IF($AV1898="","",IF(AND($Z1898=0,COUNTIF('AR SALES'!$L$2:$L$2501,$L1898)=0),"YES",""))</f>
        <v/>
      </c>
      <c r="AZ1898" s="2">
        <f>IF($AV1898="","",IFERROR(VLOOKUP($AU1898,CODES!$A:$B,2,FALSE),"NO CODE"))</f>
        <v/>
      </c>
      <c r="BA1898" s="2">
        <f>IF(""&amp;$F1898&lt;&gt;"4","",IF($AY1898="YES","",IF(ROUND(SUMIFS($AE$2:$AE$4001,$L$2:$L$4001,$L1898,$F$2:$F$4001,"4")-SUMIFS('AR SALES'!$Y$2:$Y$2501,'AR SALES'!$L$2:$L$2501,$L1898,'AR SALES'!$AD$2:$AD$2501,"OFF"),2)=0,"","STALE")))</f>
        <v/>
      </c>
      <c r="BB1898" s="2">
        <f>IF(OR(""&amp;$F1898="2",""&amp;$F1898="4",""&amp;$F1898="G",""&amp;$F1898="H"),IF($AY1898="YES","",IF($AB1898&lt;&gt;0,"",IF(COUNTIFS('AR SALES'!$L$2:$L$2501,$L1898,'AR SALES'!$AD$2:$AD$2501,IF(""&amp;$F1898="4","OFF","ON"),'AR SALES'!$AF$2:$AF$2501,"Y")&gt;0,"","NO EXEMPTION"))),"")</f>
        <v/>
      </c>
    </row>
    <row r="1899">
      <c r="AT1899" s="2">
        <f>IF($L1899="","",IFERROR(INDEX('AR SALES'!$H$2:$H$2501,MATCH(""&amp;$L1899,'AR SALES'!$AE$2:$AE$2501,0)),""))</f>
        <v/>
      </c>
      <c r="AU1899" s="2">
        <f>IF($L1899="","",IF($A1899&lt;&gt;"GA","",IF($E1899="FULTON",IF(ISNUMBER(SEARCH("COLLEGE PARK",$AT1899)),"FULTON (COLLEGE PARK)",IF(ISNUMBER(SEARCH("HAPEVILLE",$AT1899)),"FULTON (HAPEVILLE)",IF(ISNUMBER(SEARCH("EAST POINT",$AT1899)),"FULTON (EAST POINT)",IF(ISNUMBER(SEARCH("ATLANTA",$AT1899)),"FULTON (ATL LIMITS)","FULTON")))),IF($E1899="DEKALB",IF(ISNUMBER(SEARCH("ATLANTA",$AT1899)),"DEKALB (ATL LIMITS)","DEKALB"),IF(AND($E1899="CLAYTON",ISNUMBER(SEARCH("COLLEGE PARK",$AT1899))),"CLAYTON (COLLEGE PARK)",$E1899)))))</f>
        <v/>
      </c>
      <c r="AV1899" s="2">
        <f>IF($L1899="","",IF(""&amp;$F1899="2","DIESEL",IF(OR(""&amp;$F1899="G",""&amp;$F1899="H"),"GAS","")))</f>
        <v/>
      </c>
      <c r="AW1899" s="2">
        <f>IF($AV1899="","",$R1899)</f>
        <v/>
      </c>
      <c r="AX1899" s="2">
        <f>IF($AV1899="","",IF($AB1899=0,$R1899,0))</f>
        <v/>
      </c>
      <c r="AY1899" s="2">
        <f>IF($AV1899="","",IF(AND($Z1899=0,COUNTIF('AR SALES'!$L$2:$L$2501,$L1899)=0),"YES",""))</f>
        <v/>
      </c>
      <c r="AZ1899" s="2">
        <f>IF($AV1899="","",IFERROR(VLOOKUP($AU1899,CODES!$A:$B,2,FALSE),"NO CODE"))</f>
        <v/>
      </c>
      <c r="BA1899" s="2">
        <f>IF(""&amp;$F1899&lt;&gt;"4","",IF($AY1899="YES","",IF(ROUND(SUMIFS($AE$2:$AE$4001,$L$2:$L$4001,$L1899,$F$2:$F$4001,"4")-SUMIFS('AR SALES'!$Y$2:$Y$2501,'AR SALES'!$L$2:$L$2501,$L1899,'AR SALES'!$AD$2:$AD$2501,"OFF"),2)=0,"","STALE")))</f>
        <v/>
      </c>
      <c r="BB1899" s="2">
        <f>IF(OR(""&amp;$F1899="2",""&amp;$F1899="4",""&amp;$F1899="G",""&amp;$F1899="H"),IF($AY1899="YES","",IF($AB1899&lt;&gt;0,"",IF(COUNTIFS('AR SALES'!$L$2:$L$2501,$L1899,'AR SALES'!$AD$2:$AD$2501,IF(""&amp;$F1899="4","OFF","ON"),'AR SALES'!$AF$2:$AF$2501,"Y")&gt;0,"","NO EXEMPTION"))),"")</f>
        <v/>
      </c>
    </row>
    <row r="1900">
      <c r="AT1900" s="2">
        <f>IF($L1900="","",IFERROR(INDEX('AR SALES'!$H$2:$H$2501,MATCH(""&amp;$L1900,'AR SALES'!$AE$2:$AE$2501,0)),""))</f>
        <v/>
      </c>
      <c r="AU1900" s="2">
        <f>IF($L1900="","",IF($A1900&lt;&gt;"GA","",IF($E1900="FULTON",IF(ISNUMBER(SEARCH("COLLEGE PARK",$AT1900)),"FULTON (COLLEGE PARK)",IF(ISNUMBER(SEARCH("HAPEVILLE",$AT1900)),"FULTON (HAPEVILLE)",IF(ISNUMBER(SEARCH("EAST POINT",$AT1900)),"FULTON (EAST POINT)",IF(ISNUMBER(SEARCH("ATLANTA",$AT1900)),"FULTON (ATL LIMITS)","FULTON")))),IF($E1900="DEKALB",IF(ISNUMBER(SEARCH("ATLANTA",$AT1900)),"DEKALB (ATL LIMITS)","DEKALB"),IF(AND($E1900="CLAYTON",ISNUMBER(SEARCH("COLLEGE PARK",$AT1900))),"CLAYTON (COLLEGE PARK)",$E1900)))))</f>
        <v/>
      </c>
      <c r="AV1900" s="2">
        <f>IF($L1900="","",IF(""&amp;$F1900="2","DIESEL",IF(OR(""&amp;$F1900="G",""&amp;$F1900="H"),"GAS","")))</f>
        <v/>
      </c>
      <c r="AW1900" s="2">
        <f>IF($AV1900="","",$R1900)</f>
        <v/>
      </c>
      <c r="AX1900" s="2">
        <f>IF($AV1900="","",IF($AB1900=0,$R1900,0))</f>
        <v/>
      </c>
      <c r="AY1900" s="2">
        <f>IF($AV1900="","",IF(AND($Z1900=0,COUNTIF('AR SALES'!$L$2:$L$2501,$L1900)=0),"YES",""))</f>
        <v/>
      </c>
      <c r="AZ1900" s="2">
        <f>IF($AV1900="","",IFERROR(VLOOKUP($AU1900,CODES!$A:$B,2,FALSE),"NO CODE"))</f>
        <v/>
      </c>
      <c r="BA1900" s="2">
        <f>IF(""&amp;$F1900&lt;&gt;"4","",IF($AY1900="YES","",IF(ROUND(SUMIFS($AE$2:$AE$4001,$L$2:$L$4001,$L1900,$F$2:$F$4001,"4")-SUMIFS('AR SALES'!$Y$2:$Y$2501,'AR SALES'!$L$2:$L$2501,$L1900,'AR SALES'!$AD$2:$AD$2501,"OFF"),2)=0,"","STALE")))</f>
        <v/>
      </c>
      <c r="BB1900" s="2">
        <f>IF(OR(""&amp;$F1900="2",""&amp;$F1900="4",""&amp;$F1900="G",""&amp;$F1900="H"),IF($AY1900="YES","",IF($AB1900&lt;&gt;0,"",IF(COUNTIFS('AR SALES'!$L$2:$L$2501,$L1900,'AR SALES'!$AD$2:$AD$2501,IF(""&amp;$F1900="4","OFF","ON"),'AR SALES'!$AF$2:$AF$2501,"Y")&gt;0,"","NO EXEMPTION"))),"")</f>
        <v/>
      </c>
    </row>
    <row r="1901">
      <c r="AT1901" s="2">
        <f>IF($L1901="","",IFERROR(INDEX('AR SALES'!$H$2:$H$2501,MATCH(""&amp;$L1901,'AR SALES'!$AE$2:$AE$2501,0)),""))</f>
        <v/>
      </c>
      <c r="AU1901" s="2">
        <f>IF($L1901="","",IF($A1901&lt;&gt;"GA","",IF($E1901="FULTON",IF(ISNUMBER(SEARCH("COLLEGE PARK",$AT1901)),"FULTON (COLLEGE PARK)",IF(ISNUMBER(SEARCH("HAPEVILLE",$AT1901)),"FULTON (HAPEVILLE)",IF(ISNUMBER(SEARCH("EAST POINT",$AT1901)),"FULTON (EAST POINT)",IF(ISNUMBER(SEARCH("ATLANTA",$AT1901)),"FULTON (ATL LIMITS)","FULTON")))),IF($E1901="DEKALB",IF(ISNUMBER(SEARCH("ATLANTA",$AT1901)),"DEKALB (ATL LIMITS)","DEKALB"),IF(AND($E1901="CLAYTON",ISNUMBER(SEARCH("COLLEGE PARK",$AT1901))),"CLAYTON (COLLEGE PARK)",$E1901)))))</f>
        <v/>
      </c>
      <c r="AV1901" s="2">
        <f>IF($L1901="","",IF(""&amp;$F1901="2","DIESEL",IF(OR(""&amp;$F1901="G",""&amp;$F1901="H"),"GAS","")))</f>
        <v/>
      </c>
      <c r="AW1901" s="2">
        <f>IF($AV1901="","",$R1901)</f>
        <v/>
      </c>
      <c r="AX1901" s="2">
        <f>IF($AV1901="","",IF($AB1901=0,$R1901,0))</f>
        <v/>
      </c>
      <c r="AY1901" s="2">
        <f>IF($AV1901="","",IF(AND($Z1901=0,COUNTIF('AR SALES'!$L$2:$L$2501,$L1901)=0),"YES",""))</f>
        <v/>
      </c>
      <c r="AZ1901" s="2">
        <f>IF($AV1901="","",IFERROR(VLOOKUP($AU1901,CODES!$A:$B,2,FALSE),"NO CODE"))</f>
        <v/>
      </c>
      <c r="BA1901" s="2">
        <f>IF(""&amp;$F1901&lt;&gt;"4","",IF($AY1901="YES","",IF(ROUND(SUMIFS($AE$2:$AE$4001,$L$2:$L$4001,$L1901,$F$2:$F$4001,"4")-SUMIFS('AR SALES'!$Y$2:$Y$2501,'AR SALES'!$L$2:$L$2501,$L1901,'AR SALES'!$AD$2:$AD$2501,"OFF"),2)=0,"","STALE")))</f>
        <v/>
      </c>
      <c r="BB1901" s="2">
        <f>IF(OR(""&amp;$F1901="2",""&amp;$F1901="4",""&amp;$F1901="G",""&amp;$F1901="H"),IF($AY1901="YES","",IF($AB1901&lt;&gt;0,"",IF(COUNTIFS('AR SALES'!$L$2:$L$2501,$L1901,'AR SALES'!$AD$2:$AD$2501,IF(""&amp;$F1901="4","OFF","ON"),'AR SALES'!$AF$2:$AF$2501,"Y")&gt;0,"","NO EXEMPTION"))),"")</f>
        <v/>
      </c>
    </row>
    <row r="1902">
      <c r="AT1902" s="2">
        <f>IF($L1902="","",IFERROR(INDEX('AR SALES'!$H$2:$H$2501,MATCH(""&amp;$L1902,'AR SALES'!$AE$2:$AE$2501,0)),""))</f>
        <v/>
      </c>
      <c r="AU1902" s="2">
        <f>IF($L1902="","",IF($A1902&lt;&gt;"GA","",IF($E1902="FULTON",IF(ISNUMBER(SEARCH("COLLEGE PARK",$AT1902)),"FULTON (COLLEGE PARK)",IF(ISNUMBER(SEARCH("HAPEVILLE",$AT1902)),"FULTON (HAPEVILLE)",IF(ISNUMBER(SEARCH("EAST POINT",$AT1902)),"FULTON (EAST POINT)",IF(ISNUMBER(SEARCH("ATLANTA",$AT1902)),"FULTON (ATL LIMITS)","FULTON")))),IF($E1902="DEKALB",IF(ISNUMBER(SEARCH("ATLANTA",$AT1902)),"DEKALB (ATL LIMITS)","DEKALB"),IF(AND($E1902="CLAYTON",ISNUMBER(SEARCH("COLLEGE PARK",$AT1902))),"CLAYTON (COLLEGE PARK)",$E1902)))))</f>
        <v/>
      </c>
      <c r="AV1902" s="2">
        <f>IF($L1902="","",IF(""&amp;$F1902="2","DIESEL",IF(OR(""&amp;$F1902="G",""&amp;$F1902="H"),"GAS","")))</f>
        <v/>
      </c>
      <c r="AW1902" s="2">
        <f>IF($AV1902="","",$R1902)</f>
        <v/>
      </c>
      <c r="AX1902" s="2">
        <f>IF($AV1902="","",IF($AB1902=0,$R1902,0))</f>
        <v/>
      </c>
      <c r="AY1902" s="2">
        <f>IF($AV1902="","",IF(AND($Z1902=0,COUNTIF('AR SALES'!$L$2:$L$2501,$L1902)=0),"YES",""))</f>
        <v/>
      </c>
      <c r="AZ1902" s="2">
        <f>IF($AV1902="","",IFERROR(VLOOKUP($AU1902,CODES!$A:$B,2,FALSE),"NO CODE"))</f>
        <v/>
      </c>
      <c r="BA1902" s="2">
        <f>IF(""&amp;$F1902&lt;&gt;"4","",IF($AY1902="YES","",IF(ROUND(SUMIFS($AE$2:$AE$4001,$L$2:$L$4001,$L1902,$F$2:$F$4001,"4")-SUMIFS('AR SALES'!$Y$2:$Y$2501,'AR SALES'!$L$2:$L$2501,$L1902,'AR SALES'!$AD$2:$AD$2501,"OFF"),2)=0,"","STALE")))</f>
        <v/>
      </c>
      <c r="BB1902" s="2">
        <f>IF(OR(""&amp;$F1902="2",""&amp;$F1902="4",""&amp;$F1902="G",""&amp;$F1902="H"),IF($AY1902="YES","",IF($AB1902&lt;&gt;0,"",IF(COUNTIFS('AR SALES'!$L$2:$L$2501,$L1902,'AR SALES'!$AD$2:$AD$2501,IF(""&amp;$F1902="4","OFF","ON"),'AR SALES'!$AF$2:$AF$2501,"Y")&gt;0,"","NO EXEMPTION"))),"")</f>
        <v/>
      </c>
    </row>
    <row r="1903">
      <c r="AT1903" s="2">
        <f>IF($L1903="","",IFERROR(INDEX('AR SALES'!$H$2:$H$2501,MATCH(""&amp;$L1903,'AR SALES'!$AE$2:$AE$2501,0)),""))</f>
        <v/>
      </c>
      <c r="AU1903" s="2">
        <f>IF($L1903="","",IF($A1903&lt;&gt;"GA","",IF($E1903="FULTON",IF(ISNUMBER(SEARCH("COLLEGE PARK",$AT1903)),"FULTON (COLLEGE PARK)",IF(ISNUMBER(SEARCH("HAPEVILLE",$AT1903)),"FULTON (HAPEVILLE)",IF(ISNUMBER(SEARCH("EAST POINT",$AT1903)),"FULTON (EAST POINT)",IF(ISNUMBER(SEARCH("ATLANTA",$AT1903)),"FULTON (ATL LIMITS)","FULTON")))),IF($E1903="DEKALB",IF(ISNUMBER(SEARCH("ATLANTA",$AT1903)),"DEKALB (ATL LIMITS)","DEKALB"),IF(AND($E1903="CLAYTON",ISNUMBER(SEARCH("COLLEGE PARK",$AT1903))),"CLAYTON (COLLEGE PARK)",$E1903)))))</f>
        <v/>
      </c>
      <c r="AV1903" s="2">
        <f>IF($L1903="","",IF(""&amp;$F1903="2","DIESEL",IF(OR(""&amp;$F1903="G",""&amp;$F1903="H"),"GAS","")))</f>
        <v/>
      </c>
      <c r="AW1903" s="2">
        <f>IF($AV1903="","",$R1903)</f>
        <v/>
      </c>
      <c r="AX1903" s="2">
        <f>IF($AV1903="","",IF($AB1903=0,$R1903,0))</f>
        <v/>
      </c>
      <c r="AY1903" s="2">
        <f>IF($AV1903="","",IF(AND($Z1903=0,COUNTIF('AR SALES'!$L$2:$L$2501,$L1903)=0),"YES",""))</f>
        <v/>
      </c>
      <c r="AZ1903" s="2">
        <f>IF($AV1903="","",IFERROR(VLOOKUP($AU1903,CODES!$A:$B,2,FALSE),"NO CODE"))</f>
        <v/>
      </c>
      <c r="BA1903" s="2">
        <f>IF(""&amp;$F1903&lt;&gt;"4","",IF($AY1903="YES","",IF(ROUND(SUMIFS($AE$2:$AE$4001,$L$2:$L$4001,$L1903,$F$2:$F$4001,"4")-SUMIFS('AR SALES'!$Y$2:$Y$2501,'AR SALES'!$L$2:$L$2501,$L1903,'AR SALES'!$AD$2:$AD$2501,"OFF"),2)=0,"","STALE")))</f>
        <v/>
      </c>
      <c r="BB1903" s="2">
        <f>IF(OR(""&amp;$F1903="2",""&amp;$F1903="4",""&amp;$F1903="G",""&amp;$F1903="H"),IF($AY1903="YES","",IF($AB1903&lt;&gt;0,"",IF(COUNTIFS('AR SALES'!$L$2:$L$2501,$L1903,'AR SALES'!$AD$2:$AD$2501,IF(""&amp;$F1903="4","OFF","ON"),'AR SALES'!$AF$2:$AF$2501,"Y")&gt;0,"","NO EXEMPTION"))),"")</f>
        <v/>
      </c>
    </row>
    <row r="1904">
      <c r="AT1904" s="2">
        <f>IF($L1904="","",IFERROR(INDEX('AR SALES'!$H$2:$H$2501,MATCH(""&amp;$L1904,'AR SALES'!$AE$2:$AE$2501,0)),""))</f>
        <v/>
      </c>
      <c r="AU1904" s="2">
        <f>IF($L1904="","",IF($A1904&lt;&gt;"GA","",IF($E1904="FULTON",IF(ISNUMBER(SEARCH("COLLEGE PARK",$AT1904)),"FULTON (COLLEGE PARK)",IF(ISNUMBER(SEARCH("HAPEVILLE",$AT1904)),"FULTON (HAPEVILLE)",IF(ISNUMBER(SEARCH("EAST POINT",$AT1904)),"FULTON (EAST POINT)",IF(ISNUMBER(SEARCH("ATLANTA",$AT1904)),"FULTON (ATL LIMITS)","FULTON")))),IF($E1904="DEKALB",IF(ISNUMBER(SEARCH("ATLANTA",$AT1904)),"DEKALB (ATL LIMITS)","DEKALB"),IF(AND($E1904="CLAYTON",ISNUMBER(SEARCH("COLLEGE PARK",$AT1904))),"CLAYTON (COLLEGE PARK)",$E1904)))))</f>
        <v/>
      </c>
      <c r="AV1904" s="2">
        <f>IF($L1904="","",IF(""&amp;$F1904="2","DIESEL",IF(OR(""&amp;$F1904="G",""&amp;$F1904="H"),"GAS","")))</f>
        <v/>
      </c>
      <c r="AW1904" s="2">
        <f>IF($AV1904="","",$R1904)</f>
        <v/>
      </c>
      <c r="AX1904" s="2">
        <f>IF($AV1904="","",IF($AB1904=0,$R1904,0))</f>
        <v/>
      </c>
      <c r="AY1904" s="2">
        <f>IF($AV1904="","",IF(AND($Z1904=0,COUNTIF('AR SALES'!$L$2:$L$2501,$L1904)=0),"YES",""))</f>
        <v/>
      </c>
      <c r="AZ1904" s="2">
        <f>IF($AV1904="","",IFERROR(VLOOKUP($AU1904,CODES!$A:$B,2,FALSE),"NO CODE"))</f>
        <v/>
      </c>
      <c r="BA1904" s="2">
        <f>IF(""&amp;$F1904&lt;&gt;"4","",IF($AY1904="YES","",IF(ROUND(SUMIFS($AE$2:$AE$4001,$L$2:$L$4001,$L1904,$F$2:$F$4001,"4")-SUMIFS('AR SALES'!$Y$2:$Y$2501,'AR SALES'!$L$2:$L$2501,$L1904,'AR SALES'!$AD$2:$AD$2501,"OFF"),2)=0,"","STALE")))</f>
        <v/>
      </c>
      <c r="BB1904" s="2">
        <f>IF(OR(""&amp;$F1904="2",""&amp;$F1904="4",""&amp;$F1904="G",""&amp;$F1904="H"),IF($AY1904="YES","",IF($AB1904&lt;&gt;0,"",IF(COUNTIFS('AR SALES'!$L$2:$L$2501,$L1904,'AR SALES'!$AD$2:$AD$2501,IF(""&amp;$F1904="4","OFF","ON"),'AR SALES'!$AF$2:$AF$2501,"Y")&gt;0,"","NO EXEMPTION"))),"")</f>
        <v/>
      </c>
    </row>
    <row r="1905">
      <c r="AT1905" s="2">
        <f>IF($L1905="","",IFERROR(INDEX('AR SALES'!$H$2:$H$2501,MATCH(""&amp;$L1905,'AR SALES'!$AE$2:$AE$2501,0)),""))</f>
        <v/>
      </c>
      <c r="AU1905" s="2">
        <f>IF($L1905="","",IF($A1905&lt;&gt;"GA","",IF($E1905="FULTON",IF(ISNUMBER(SEARCH("COLLEGE PARK",$AT1905)),"FULTON (COLLEGE PARK)",IF(ISNUMBER(SEARCH("HAPEVILLE",$AT1905)),"FULTON (HAPEVILLE)",IF(ISNUMBER(SEARCH("EAST POINT",$AT1905)),"FULTON (EAST POINT)",IF(ISNUMBER(SEARCH("ATLANTA",$AT1905)),"FULTON (ATL LIMITS)","FULTON")))),IF($E1905="DEKALB",IF(ISNUMBER(SEARCH("ATLANTA",$AT1905)),"DEKALB (ATL LIMITS)","DEKALB"),IF(AND($E1905="CLAYTON",ISNUMBER(SEARCH("COLLEGE PARK",$AT1905))),"CLAYTON (COLLEGE PARK)",$E1905)))))</f>
        <v/>
      </c>
      <c r="AV1905" s="2">
        <f>IF($L1905="","",IF(""&amp;$F1905="2","DIESEL",IF(OR(""&amp;$F1905="G",""&amp;$F1905="H"),"GAS","")))</f>
        <v/>
      </c>
      <c r="AW1905" s="2">
        <f>IF($AV1905="","",$R1905)</f>
        <v/>
      </c>
      <c r="AX1905" s="2">
        <f>IF($AV1905="","",IF($AB1905=0,$R1905,0))</f>
        <v/>
      </c>
      <c r="AY1905" s="2">
        <f>IF($AV1905="","",IF(AND($Z1905=0,COUNTIF('AR SALES'!$L$2:$L$2501,$L1905)=0),"YES",""))</f>
        <v/>
      </c>
      <c r="AZ1905" s="2">
        <f>IF($AV1905="","",IFERROR(VLOOKUP($AU1905,CODES!$A:$B,2,FALSE),"NO CODE"))</f>
        <v/>
      </c>
      <c r="BA1905" s="2">
        <f>IF(""&amp;$F1905&lt;&gt;"4","",IF($AY1905="YES","",IF(ROUND(SUMIFS($AE$2:$AE$4001,$L$2:$L$4001,$L1905,$F$2:$F$4001,"4")-SUMIFS('AR SALES'!$Y$2:$Y$2501,'AR SALES'!$L$2:$L$2501,$L1905,'AR SALES'!$AD$2:$AD$2501,"OFF"),2)=0,"","STALE")))</f>
        <v/>
      </c>
      <c r="BB1905" s="2">
        <f>IF(OR(""&amp;$F1905="2",""&amp;$F1905="4",""&amp;$F1905="G",""&amp;$F1905="H"),IF($AY1905="YES","",IF($AB1905&lt;&gt;0,"",IF(COUNTIFS('AR SALES'!$L$2:$L$2501,$L1905,'AR SALES'!$AD$2:$AD$2501,IF(""&amp;$F1905="4","OFF","ON"),'AR SALES'!$AF$2:$AF$2501,"Y")&gt;0,"","NO EXEMPTION"))),"")</f>
        <v/>
      </c>
    </row>
    <row r="1906">
      <c r="AT1906" s="2">
        <f>IF($L1906="","",IFERROR(INDEX('AR SALES'!$H$2:$H$2501,MATCH(""&amp;$L1906,'AR SALES'!$AE$2:$AE$2501,0)),""))</f>
        <v/>
      </c>
      <c r="AU1906" s="2">
        <f>IF($L1906="","",IF($A1906&lt;&gt;"GA","",IF($E1906="FULTON",IF(ISNUMBER(SEARCH("COLLEGE PARK",$AT1906)),"FULTON (COLLEGE PARK)",IF(ISNUMBER(SEARCH("HAPEVILLE",$AT1906)),"FULTON (HAPEVILLE)",IF(ISNUMBER(SEARCH("EAST POINT",$AT1906)),"FULTON (EAST POINT)",IF(ISNUMBER(SEARCH("ATLANTA",$AT1906)),"FULTON (ATL LIMITS)","FULTON")))),IF($E1906="DEKALB",IF(ISNUMBER(SEARCH("ATLANTA",$AT1906)),"DEKALB (ATL LIMITS)","DEKALB"),IF(AND($E1906="CLAYTON",ISNUMBER(SEARCH("COLLEGE PARK",$AT1906))),"CLAYTON (COLLEGE PARK)",$E1906)))))</f>
        <v/>
      </c>
      <c r="AV1906" s="2">
        <f>IF($L1906="","",IF(""&amp;$F1906="2","DIESEL",IF(OR(""&amp;$F1906="G",""&amp;$F1906="H"),"GAS","")))</f>
        <v/>
      </c>
      <c r="AW1906" s="2">
        <f>IF($AV1906="","",$R1906)</f>
        <v/>
      </c>
      <c r="AX1906" s="2">
        <f>IF($AV1906="","",IF($AB1906=0,$R1906,0))</f>
        <v/>
      </c>
      <c r="AY1906" s="2">
        <f>IF($AV1906="","",IF(AND($Z1906=0,COUNTIF('AR SALES'!$L$2:$L$2501,$L1906)=0),"YES",""))</f>
        <v/>
      </c>
      <c r="AZ1906" s="2">
        <f>IF($AV1906="","",IFERROR(VLOOKUP($AU1906,CODES!$A:$B,2,FALSE),"NO CODE"))</f>
        <v/>
      </c>
      <c r="BA1906" s="2">
        <f>IF(""&amp;$F1906&lt;&gt;"4","",IF($AY1906="YES","",IF(ROUND(SUMIFS($AE$2:$AE$4001,$L$2:$L$4001,$L1906,$F$2:$F$4001,"4")-SUMIFS('AR SALES'!$Y$2:$Y$2501,'AR SALES'!$L$2:$L$2501,$L1906,'AR SALES'!$AD$2:$AD$2501,"OFF"),2)=0,"","STALE")))</f>
        <v/>
      </c>
      <c r="BB1906" s="2">
        <f>IF(OR(""&amp;$F1906="2",""&amp;$F1906="4",""&amp;$F1906="G",""&amp;$F1906="H"),IF($AY1906="YES","",IF($AB1906&lt;&gt;0,"",IF(COUNTIFS('AR SALES'!$L$2:$L$2501,$L1906,'AR SALES'!$AD$2:$AD$2501,IF(""&amp;$F1906="4","OFF","ON"),'AR SALES'!$AF$2:$AF$2501,"Y")&gt;0,"","NO EXEMPTION"))),"")</f>
        <v/>
      </c>
    </row>
    <row r="1907">
      <c r="AT1907" s="2">
        <f>IF($L1907="","",IFERROR(INDEX('AR SALES'!$H$2:$H$2501,MATCH(""&amp;$L1907,'AR SALES'!$AE$2:$AE$2501,0)),""))</f>
        <v/>
      </c>
      <c r="AU1907" s="2">
        <f>IF($L1907="","",IF($A1907&lt;&gt;"GA","",IF($E1907="FULTON",IF(ISNUMBER(SEARCH("COLLEGE PARK",$AT1907)),"FULTON (COLLEGE PARK)",IF(ISNUMBER(SEARCH("HAPEVILLE",$AT1907)),"FULTON (HAPEVILLE)",IF(ISNUMBER(SEARCH("EAST POINT",$AT1907)),"FULTON (EAST POINT)",IF(ISNUMBER(SEARCH("ATLANTA",$AT1907)),"FULTON (ATL LIMITS)","FULTON")))),IF($E1907="DEKALB",IF(ISNUMBER(SEARCH("ATLANTA",$AT1907)),"DEKALB (ATL LIMITS)","DEKALB"),IF(AND($E1907="CLAYTON",ISNUMBER(SEARCH("COLLEGE PARK",$AT1907))),"CLAYTON (COLLEGE PARK)",$E1907)))))</f>
        <v/>
      </c>
      <c r="AV1907" s="2">
        <f>IF($L1907="","",IF(""&amp;$F1907="2","DIESEL",IF(OR(""&amp;$F1907="G",""&amp;$F1907="H"),"GAS","")))</f>
        <v/>
      </c>
      <c r="AW1907" s="2">
        <f>IF($AV1907="","",$R1907)</f>
        <v/>
      </c>
      <c r="AX1907" s="2">
        <f>IF($AV1907="","",IF($AB1907=0,$R1907,0))</f>
        <v/>
      </c>
      <c r="AY1907" s="2">
        <f>IF($AV1907="","",IF(AND($Z1907=0,COUNTIF('AR SALES'!$L$2:$L$2501,$L1907)=0),"YES",""))</f>
        <v/>
      </c>
      <c r="AZ1907" s="2">
        <f>IF($AV1907="","",IFERROR(VLOOKUP($AU1907,CODES!$A:$B,2,FALSE),"NO CODE"))</f>
        <v/>
      </c>
      <c r="BA1907" s="2">
        <f>IF(""&amp;$F1907&lt;&gt;"4","",IF($AY1907="YES","",IF(ROUND(SUMIFS($AE$2:$AE$4001,$L$2:$L$4001,$L1907,$F$2:$F$4001,"4")-SUMIFS('AR SALES'!$Y$2:$Y$2501,'AR SALES'!$L$2:$L$2501,$L1907,'AR SALES'!$AD$2:$AD$2501,"OFF"),2)=0,"","STALE")))</f>
        <v/>
      </c>
      <c r="BB1907" s="2">
        <f>IF(OR(""&amp;$F1907="2",""&amp;$F1907="4",""&amp;$F1907="G",""&amp;$F1907="H"),IF($AY1907="YES","",IF($AB1907&lt;&gt;0,"",IF(COUNTIFS('AR SALES'!$L$2:$L$2501,$L1907,'AR SALES'!$AD$2:$AD$2501,IF(""&amp;$F1907="4","OFF","ON"),'AR SALES'!$AF$2:$AF$2501,"Y")&gt;0,"","NO EXEMPTION"))),"")</f>
        <v/>
      </c>
    </row>
    <row r="1908">
      <c r="AT1908" s="2">
        <f>IF($L1908="","",IFERROR(INDEX('AR SALES'!$H$2:$H$2501,MATCH(""&amp;$L1908,'AR SALES'!$AE$2:$AE$2501,0)),""))</f>
        <v/>
      </c>
      <c r="AU1908" s="2">
        <f>IF($L1908="","",IF($A1908&lt;&gt;"GA","",IF($E1908="FULTON",IF(ISNUMBER(SEARCH("COLLEGE PARK",$AT1908)),"FULTON (COLLEGE PARK)",IF(ISNUMBER(SEARCH("HAPEVILLE",$AT1908)),"FULTON (HAPEVILLE)",IF(ISNUMBER(SEARCH("EAST POINT",$AT1908)),"FULTON (EAST POINT)",IF(ISNUMBER(SEARCH("ATLANTA",$AT1908)),"FULTON (ATL LIMITS)","FULTON")))),IF($E1908="DEKALB",IF(ISNUMBER(SEARCH("ATLANTA",$AT1908)),"DEKALB (ATL LIMITS)","DEKALB"),IF(AND($E1908="CLAYTON",ISNUMBER(SEARCH("COLLEGE PARK",$AT1908))),"CLAYTON (COLLEGE PARK)",$E1908)))))</f>
        <v/>
      </c>
      <c r="AV1908" s="2">
        <f>IF($L1908="","",IF(""&amp;$F1908="2","DIESEL",IF(OR(""&amp;$F1908="G",""&amp;$F1908="H"),"GAS","")))</f>
        <v/>
      </c>
      <c r="AW1908" s="2">
        <f>IF($AV1908="","",$R1908)</f>
        <v/>
      </c>
      <c r="AX1908" s="2">
        <f>IF($AV1908="","",IF($AB1908=0,$R1908,0))</f>
        <v/>
      </c>
      <c r="AY1908" s="2">
        <f>IF($AV1908="","",IF(AND($Z1908=0,COUNTIF('AR SALES'!$L$2:$L$2501,$L1908)=0),"YES",""))</f>
        <v/>
      </c>
      <c r="AZ1908" s="2">
        <f>IF($AV1908="","",IFERROR(VLOOKUP($AU1908,CODES!$A:$B,2,FALSE),"NO CODE"))</f>
        <v/>
      </c>
      <c r="BA1908" s="2">
        <f>IF(""&amp;$F1908&lt;&gt;"4","",IF($AY1908="YES","",IF(ROUND(SUMIFS($AE$2:$AE$4001,$L$2:$L$4001,$L1908,$F$2:$F$4001,"4")-SUMIFS('AR SALES'!$Y$2:$Y$2501,'AR SALES'!$L$2:$L$2501,$L1908,'AR SALES'!$AD$2:$AD$2501,"OFF"),2)=0,"","STALE")))</f>
        <v/>
      </c>
      <c r="BB1908" s="2">
        <f>IF(OR(""&amp;$F1908="2",""&amp;$F1908="4",""&amp;$F1908="G",""&amp;$F1908="H"),IF($AY1908="YES","",IF($AB1908&lt;&gt;0,"",IF(COUNTIFS('AR SALES'!$L$2:$L$2501,$L1908,'AR SALES'!$AD$2:$AD$2501,IF(""&amp;$F1908="4","OFF","ON"),'AR SALES'!$AF$2:$AF$2501,"Y")&gt;0,"","NO EXEMPTION"))),"")</f>
        <v/>
      </c>
    </row>
    <row r="1909">
      <c r="AT1909" s="2">
        <f>IF($L1909="","",IFERROR(INDEX('AR SALES'!$H$2:$H$2501,MATCH(""&amp;$L1909,'AR SALES'!$AE$2:$AE$2501,0)),""))</f>
        <v/>
      </c>
      <c r="AU1909" s="2">
        <f>IF($L1909="","",IF($A1909&lt;&gt;"GA","",IF($E1909="FULTON",IF(ISNUMBER(SEARCH("COLLEGE PARK",$AT1909)),"FULTON (COLLEGE PARK)",IF(ISNUMBER(SEARCH("HAPEVILLE",$AT1909)),"FULTON (HAPEVILLE)",IF(ISNUMBER(SEARCH("EAST POINT",$AT1909)),"FULTON (EAST POINT)",IF(ISNUMBER(SEARCH("ATLANTA",$AT1909)),"FULTON (ATL LIMITS)","FULTON")))),IF($E1909="DEKALB",IF(ISNUMBER(SEARCH("ATLANTA",$AT1909)),"DEKALB (ATL LIMITS)","DEKALB"),IF(AND($E1909="CLAYTON",ISNUMBER(SEARCH("COLLEGE PARK",$AT1909))),"CLAYTON (COLLEGE PARK)",$E1909)))))</f>
        <v/>
      </c>
      <c r="AV1909" s="2">
        <f>IF($L1909="","",IF(""&amp;$F1909="2","DIESEL",IF(OR(""&amp;$F1909="G",""&amp;$F1909="H"),"GAS","")))</f>
        <v/>
      </c>
      <c r="AW1909" s="2">
        <f>IF($AV1909="","",$R1909)</f>
        <v/>
      </c>
      <c r="AX1909" s="2">
        <f>IF($AV1909="","",IF($AB1909=0,$R1909,0))</f>
        <v/>
      </c>
      <c r="AY1909" s="2">
        <f>IF($AV1909="","",IF(AND($Z1909=0,COUNTIF('AR SALES'!$L$2:$L$2501,$L1909)=0),"YES",""))</f>
        <v/>
      </c>
      <c r="AZ1909" s="2">
        <f>IF($AV1909="","",IFERROR(VLOOKUP($AU1909,CODES!$A:$B,2,FALSE),"NO CODE"))</f>
        <v/>
      </c>
      <c r="BA1909" s="2">
        <f>IF(""&amp;$F1909&lt;&gt;"4","",IF($AY1909="YES","",IF(ROUND(SUMIFS($AE$2:$AE$4001,$L$2:$L$4001,$L1909,$F$2:$F$4001,"4")-SUMIFS('AR SALES'!$Y$2:$Y$2501,'AR SALES'!$L$2:$L$2501,$L1909,'AR SALES'!$AD$2:$AD$2501,"OFF"),2)=0,"","STALE")))</f>
        <v/>
      </c>
      <c r="BB1909" s="2">
        <f>IF(OR(""&amp;$F1909="2",""&amp;$F1909="4",""&amp;$F1909="G",""&amp;$F1909="H"),IF($AY1909="YES","",IF($AB1909&lt;&gt;0,"",IF(COUNTIFS('AR SALES'!$L$2:$L$2501,$L1909,'AR SALES'!$AD$2:$AD$2501,IF(""&amp;$F1909="4","OFF","ON"),'AR SALES'!$AF$2:$AF$2501,"Y")&gt;0,"","NO EXEMPTION"))),"")</f>
        <v/>
      </c>
    </row>
    <row r="1910">
      <c r="AT1910" s="2">
        <f>IF($L1910="","",IFERROR(INDEX('AR SALES'!$H$2:$H$2501,MATCH(""&amp;$L1910,'AR SALES'!$AE$2:$AE$2501,0)),""))</f>
        <v/>
      </c>
      <c r="AU1910" s="2">
        <f>IF($L1910="","",IF($A1910&lt;&gt;"GA","",IF($E1910="FULTON",IF(ISNUMBER(SEARCH("COLLEGE PARK",$AT1910)),"FULTON (COLLEGE PARK)",IF(ISNUMBER(SEARCH("HAPEVILLE",$AT1910)),"FULTON (HAPEVILLE)",IF(ISNUMBER(SEARCH("EAST POINT",$AT1910)),"FULTON (EAST POINT)",IF(ISNUMBER(SEARCH("ATLANTA",$AT1910)),"FULTON (ATL LIMITS)","FULTON")))),IF($E1910="DEKALB",IF(ISNUMBER(SEARCH("ATLANTA",$AT1910)),"DEKALB (ATL LIMITS)","DEKALB"),IF(AND($E1910="CLAYTON",ISNUMBER(SEARCH("COLLEGE PARK",$AT1910))),"CLAYTON (COLLEGE PARK)",$E1910)))))</f>
        <v/>
      </c>
      <c r="AV1910" s="2">
        <f>IF($L1910="","",IF(""&amp;$F1910="2","DIESEL",IF(OR(""&amp;$F1910="G",""&amp;$F1910="H"),"GAS","")))</f>
        <v/>
      </c>
      <c r="AW1910" s="2">
        <f>IF($AV1910="","",$R1910)</f>
        <v/>
      </c>
      <c r="AX1910" s="2">
        <f>IF($AV1910="","",IF($AB1910=0,$R1910,0))</f>
        <v/>
      </c>
      <c r="AY1910" s="2">
        <f>IF($AV1910="","",IF(AND($Z1910=0,COUNTIF('AR SALES'!$L$2:$L$2501,$L1910)=0),"YES",""))</f>
        <v/>
      </c>
      <c r="AZ1910" s="2">
        <f>IF($AV1910="","",IFERROR(VLOOKUP($AU1910,CODES!$A:$B,2,FALSE),"NO CODE"))</f>
        <v/>
      </c>
      <c r="BA1910" s="2">
        <f>IF(""&amp;$F1910&lt;&gt;"4","",IF($AY1910="YES","",IF(ROUND(SUMIFS($AE$2:$AE$4001,$L$2:$L$4001,$L1910,$F$2:$F$4001,"4")-SUMIFS('AR SALES'!$Y$2:$Y$2501,'AR SALES'!$L$2:$L$2501,$L1910,'AR SALES'!$AD$2:$AD$2501,"OFF"),2)=0,"","STALE")))</f>
        <v/>
      </c>
      <c r="BB1910" s="2">
        <f>IF(OR(""&amp;$F1910="2",""&amp;$F1910="4",""&amp;$F1910="G",""&amp;$F1910="H"),IF($AY1910="YES","",IF($AB1910&lt;&gt;0,"",IF(COUNTIFS('AR SALES'!$L$2:$L$2501,$L1910,'AR SALES'!$AD$2:$AD$2501,IF(""&amp;$F1910="4","OFF","ON"),'AR SALES'!$AF$2:$AF$2501,"Y")&gt;0,"","NO EXEMPTION"))),"")</f>
        <v/>
      </c>
    </row>
    <row r="1911">
      <c r="AT1911" s="2">
        <f>IF($L1911="","",IFERROR(INDEX('AR SALES'!$H$2:$H$2501,MATCH(""&amp;$L1911,'AR SALES'!$AE$2:$AE$2501,0)),""))</f>
        <v/>
      </c>
      <c r="AU1911" s="2">
        <f>IF($L1911="","",IF($A1911&lt;&gt;"GA","",IF($E1911="FULTON",IF(ISNUMBER(SEARCH("COLLEGE PARK",$AT1911)),"FULTON (COLLEGE PARK)",IF(ISNUMBER(SEARCH("HAPEVILLE",$AT1911)),"FULTON (HAPEVILLE)",IF(ISNUMBER(SEARCH("EAST POINT",$AT1911)),"FULTON (EAST POINT)",IF(ISNUMBER(SEARCH("ATLANTA",$AT1911)),"FULTON (ATL LIMITS)","FULTON")))),IF($E1911="DEKALB",IF(ISNUMBER(SEARCH("ATLANTA",$AT1911)),"DEKALB (ATL LIMITS)","DEKALB"),IF(AND($E1911="CLAYTON",ISNUMBER(SEARCH("COLLEGE PARK",$AT1911))),"CLAYTON (COLLEGE PARK)",$E1911)))))</f>
        <v/>
      </c>
      <c r="AV1911" s="2">
        <f>IF($L1911="","",IF(""&amp;$F1911="2","DIESEL",IF(OR(""&amp;$F1911="G",""&amp;$F1911="H"),"GAS","")))</f>
        <v/>
      </c>
      <c r="AW1911" s="2">
        <f>IF($AV1911="","",$R1911)</f>
        <v/>
      </c>
      <c r="AX1911" s="2">
        <f>IF($AV1911="","",IF($AB1911=0,$R1911,0))</f>
        <v/>
      </c>
      <c r="AY1911" s="2">
        <f>IF($AV1911="","",IF(AND($Z1911=0,COUNTIF('AR SALES'!$L$2:$L$2501,$L1911)=0),"YES",""))</f>
        <v/>
      </c>
      <c r="AZ1911" s="2">
        <f>IF($AV1911="","",IFERROR(VLOOKUP($AU1911,CODES!$A:$B,2,FALSE),"NO CODE"))</f>
        <v/>
      </c>
      <c r="BA1911" s="2">
        <f>IF(""&amp;$F1911&lt;&gt;"4","",IF($AY1911="YES","",IF(ROUND(SUMIFS($AE$2:$AE$4001,$L$2:$L$4001,$L1911,$F$2:$F$4001,"4")-SUMIFS('AR SALES'!$Y$2:$Y$2501,'AR SALES'!$L$2:$L$2501,$L1911,'AR SALES'!$AD$2:$AD$2501,"OFF"),2)=0,"","STALE")))</f>
        <v/>
      </c>
      <c r="BB1911" s="2">
        <f>IF(OR(""&amp;$F1911="2",""&amp;$F1911="4",""&amp;$F1911="G",""&amp;$F1911="H"),IF($AY1911="YES","",IF($AB1911&lt;&gt;0,"",IF(COUNTIFS('AR SALES'!$L$2:$L$2501,$L1911,'AR SALES'!$AD$2:$AD$2501,IF(""&amp;$F1911="4","OFF","ON"),'AR SALES'!$AF$2:$AF$2501,"Y")&gt;0,"","NO EXEMPTION"))),"")</f>
        <v/>
      </c>
    </row>
    <row r="1912">
      <c r="AT1912" s="2">
        <f>IF($L1912="","",IFERROR(INDEX('AR SALES'!$H$2:$H$2501,MATCH(""&amp;$L1912,'AR SALES'!$AE$2:$AE$2501,0)),""))</f>
        <v/>
      </c>
      <c r="AU1912" s="2">
        <f>IF($L1912="","",IF($A1912&lt;&gt;"GA","",IF($E1912="FULTON",IF(ISNUMBER(SEARCH("COLLEGE PARK",$AT1912)),"FULTON (COLLEGE PARK)",IF(ISNUMBER(SEARCH("HAPEVILLE",$AT1912)),"FULTON (HAPEVILLE)",IF(ISNUMBER(SEARCH("EAST POINT",$AT1912)),"FULTON (EAST POINT)",IF(ISNUMBER(SEARCH("ATLANTA",$AT1912)),"FULTON (ATL LIMITS)","FULTON")))),IF($E1912="DEKALB",IF(ISNUMBER(SEARCH("ATLANTA",$AT1912)),"DEKALB (ATL LIMITS)","DEKALB"),IF(AND($E1912="CLAYTON",ISNUMBER(SEARCH("COLLEGE PARK",$AT1912))),"CLAYTON (COLLEGE PARK)",$E1912)))))</f>
        <v/>
      </c>
      <c r="AV1912" s="2">
        <f>IF($L1912="","",IF(""&amp;$F1912="2","DIESEL",IF(OR(""&amp;$F1912="G",""&amp;$F1912="H"),"GAS","")))</f>
        <v/>
      </c>
      <c r="AW1912" s="2">
        <f>IF($AV1912="","",$R1912)</f>
        <v/>
      </c>
      <c r="AX1912" s="2">
        <f>IF($AV1912="","",IF($AB1912=0,$R1912,0))</f>
        <v/>
      </c>
      <c r="AY1912" s="2">
        <f>IF($AV1912="","",IF(AND($Z1912=0,COUNTIF('AR SALES'!$L$2:$L$2501,$L1912)=0),"YES",""))</f>
        <v/>
      </c>
      <c r="AZ1912" s="2">
        <f>IF($AV1912="","",IFERROR(VLOOKUP($AU1912,CODES!$A:$B,2,FALSE),"NO CODE"))</f>
        <v/>
      </c>
      <c r="BA1912" s="2">
        <f>IF(""&amp;$F1912&lt;&gt;"4","",IF($AY1912="YES","",IF(ROUND(SUMIFS($AE$2:$AE$4001,$L$2:$L$4001,$L1912,$F$2:$F$4001,"4")-SUMIFS('AR SALES'!$Y$2:$Y$2501,'AR SALES'!$L$2:$L$2501,$L1912,'AR SALES'!$AD$2:$AD$2501,"OFF"),2)=0,"","STALE")))</f>
        <v/>
      </c>
      <c r="BB1912" s="2">
        <f>IF(OR(""&amp;$F1912="2",""&amp;$F1912="4",""&amp;$F1912="G",""&amp;$F1912="H"),IF($AY1912="YES","",IF($AB1912&lt;&gt;0,"",IF(COUNTIFS('AR SALES'!$L$2:$L$2501,$L1912,'AR SALES'!$AD$2:$AD$2501,IF(""&amp;$F1912="4","OFF","ON"),'AR SALES'!$AF$2:$AF$2501,"Y")&gt;0,"","NO EXEMPTION"))),"")</f>
        <v/>
      </c>
    </row>
    <row r="1913">
      <c r="AT1913" s="2">
        <f>IF($L1913="","",IFERROR(INDEX('AR SALES'!$H$2:$H$2501,MATCH(""&amp;$L1913,'AR SALES'!$AE$2:$AE$2501,0)),""))</f>
        <v/>
      </c>
      <c r="AU1913" s="2">
        <f>IF($L1913="","",IF($A1913&lt;&gt;"GA","",IF($E1913="FULTON",IF(ISNUMBER(SEARCH("COLLEGE PARK",$AT1913)),"FULTON (COLLEGE PARK)",IF(ISNUMBER(SEARCH("HAPEVILLE",$AT1913)),"FULTON (HAPEVILLE)",IF(ISNUMBER(SEARCH("EAST POINT",$AT1913)),"FULTON (EAST POINT)",IF(ISNUMBER(SEARCH("ATLANTA",$AT1913)),"FULTON (ATL LIMITS)","FULTON")))),IF($E1913="DEKALB",IF(ISNUMBER(SEARCH("ATLANTA",$AT1913)),"DEKALB (ATL LIMITS)","DEKALB"),IF(AND($E1913="CLAYTON",ISNUMBER(SEARCH("COLLEGE PARK",$AT1913))),"CLAYTON (COLLEGE PARK)",$E1913)))))</f>
        <v/>
      </c>
      <c r="AV1913" s="2">
        <f>IF($L1913="","",IF(""&amp;$F1913="2","DIESEL",IF(OR(""&amp;$F1913="G",""&amp;$F1913="H"),"GAS","")))</f>
        <v/>
      </c>
      <c r="AW1913" s="2">
        <f>IF($AV1913="","",$R1913)</f>
        <v/>
      </c>
      <c r="AX1913" s="2">
        <f>IF($AV1913="","",IF($AB1913=0,$R1913,0))</f>
        <v/>
      </c>
      <c r="AY1913" s="2">
        <f>IF($AV1913="","",IF(AND($Z1913=0,COUNTIF('AR SALES'!$L$2:$L$2501,$L1913)=0),"YES",""))</f>
        <v/>
      </c>
      <c r="AZ1913" s="2">
        <f>IF($AV1913="","",IFERROR(VLOOKUP($AU1913,CODES!$A:$B,2,FALSE),"NO CODE"))</f>
        <v/>
      </c>
      <c r="BA1913" s="2">
        <f>IF(""&amp;$F1913&lt;&gt;"4","",IF($AY1913="YES","",IF(ROUND(SUMIFS($AE$2:$AE$4001,$L$2:$L$4001,$L1913,$F$2:$F$4001,"4")-SUMIFS('AR SALES'!$Y$2:$Y$2501,'AR SALES'!$L$2:$L$2501,$L1913,'AR SALES'!$AD$2:$AD$2501,"OFF"),2)=0,"","STALE")))</f>
        <v/>
      </c>
      <c r="BB1913" s="2">
        <f>IF(OR(""&amp;$F1913="2",""&amp;$F1913="4",""&amp;$F1913="G",""&amp;$F1913="H"),IF($AY1913="YES","",IF($AB1913&lt;&gt;0,"",IF(COUNTIFS('AR SALES'!$L$2:$L$2501,$L1913,'AR SALES'!$AD$2:$AD$2501,IF(""&amp;$F1913="4","OFF","ON"),'AR SALES'!$AF$2:$AF$2501,"Y")&gt;0,"","NO EXEMPTION"))),"")</f>
        <v/>
      </c>
    </row>
    <row r="1914">
      <c r="AT1914" s="2">
        <f>IF($L1914="","",IFERROR(INDEX('AR SALES'!$H$2:$H$2501,MATCH(""&amp;$L1914,'AR SALES'!$AE$2:$AE$2501,0)),""))</f>
        <v/>
      </c>
      <c r="AU1914" s="2">
        <f>IF($L1914="","",IF($A1914&lt;&gt;"GA","",IF($E1914="FULTON",IF(ISNUMBER(SEARCH("COLLEGE PARK",$AT1914)),"FULTON (COLLEGE PARK)",IF(ISNUMBER(SEARCH("HAPEVILLE",$AT1914)),"FULTON (HAPEVILLE)",IF(ISNUMBER(SEARCH("EAST POINT",$AT1914)),"FULTON (EAST POINT)",IF(ISNUMBER(SEARCH("ATLANTA",$AT1914)),"FULTON (ATL LIMITS)","FULTON")))),IF($E1914="DEKALB",IF(ISNUMBER(SEARCH("ATLANTA",$AT1914)),"DEKALB (ATL LIMITS)","DEKALB"),IF(AND($E1914="CLAYTON",ISNUMBER(SEARCH("COLLEGE PARK",$AT1914))),"CLAYTON (COLLEGE PARK)",$E1914)))))</f>
        <v/>
      </c>
      <c r="AV1914" s="2">
        <f>IF($L1914="","",IF(""&amp;$F1914="2","DIESEL",IF(OR(""&amp;$F1914="G",""&amp;$F1914="H"),"GAS","")))</f>
        <v/>
      </c>
      <c r="AW1914" s="2">
        <f>IF($AV1914="","",$R1914)</f>
        <v/>
      </c>
      <c r="AX1914" s="2">
        <f>IF($AV1914="","",IF($AB1914=0,$R1914,0))</f>
        <v/>
      </c>
      <c r="AY1914" s="2">
        <f>IF($AV1914="","",IF(AND($Z1914=0,COUNTIF('AR SALES'!$L$2:$L$2501,$L1914)=0),"YES",""))</f>
        <v/>
      </c>
      <c r="AZ1914" s="2">
        <f>IF($AV1914="","",IFERROR(VLOOKUP($AU1914,CODES!$A:$B,2,FALSE),"NO CODE"))</f>
        <v/>
      </c>
      <c r="BA1914" s="2">
        <f>IF(""&amp;$F1914&lt;&gt;"4","",IF($AY1914="YES","",IF(ROUND(SUMIFS($AE$2:$AE$4001,$L$2:$L$4001,$L1914,$F$2:$F$4001,"4")-SUMIFS('AR SALES'!$Y$2:$Y$2501,'AR SALES'!$L$2:$L$2501,$L1914,'AR SALES'!$AD$2:$AD$2501,"OFF"),2)=0,"","STALE")))</f>
        <v/>
      </c>
      <c r="BB1914" s="2">
        <f>IF(OR(""&amp;$F1914="2",""&amp;$F1914="4",""&amp;$F1914="G",""&amp;$F1914="H"),IF($AY1914="YES","",IF($AB1914&lt;&gt;0,"",IF(COUNTIFS('AR SALES'!$L$2:$L$2501,$L1914,'AR SALES'!$AD$2:$AD$2501,IF(""&amp;$F1914="4","OFF","ON"),'AR SALES'!$AF$2:$AF$2501,"Y")&gt;0,"","NO EXEMPTION"))),"")</f>
        <v/>
      </c>
    </row>
    <row r="1915">
      <c r="AT1915" s="2">
        <f>IF($L1915="","",IFERROR(INDEX('AR SALES'!$H$2:$H$2501,MATCH(""&amp;$L1915,'AR SALES'!$AE$2:$AE$2501,0)),""))</f>
        <v/>
      </c>
      <c r="AU1915" s="2">
        <f>IF($L1915="","",IF($A1915&lt;&gt;"GA","",IF($E1915="FULTON",IF(ISNUMBER(SEARCH("COLLEGE PARK",$AT1915)),"FULTON (COLLEGE PARK)",IF(ISNUMBER(SEARCH("HAPEVILLE",$AT1915)),"FULTON (HAPEVILLE)",IF(ISNUMBER(SEARCH("EAST POINT",$AT1915)),"FULTON (EAST POINT)",IF(ISNUMBER(SEARCH("ATLANTA",$AT1915)),"FULTON (ATL LIMITS)","FULTON")))),IF($E1915="DEKALB",IF(ISNUMBER(SEARCH("ATLANTA",$AT1915)),"DEKALB (ATL LIMITS)","DEKALB"),IF(AND($E1915="CLAYTON",ISNUMBER(SEARCH("COLLEGE PARK",$AT1915))),"CLAYTON (COLLEGE PARK)",$E1915)))))</f>
        <v/>
      </c>
      <c r="AV1915" s="2">
        <f>IF($L1915="","",IF(""&amp;$F1915="2","DIESEL",IF(OR(""&amp;$F1915="G",""&amp;$F1915="H"),"GAS","")))</f>
        <v/>
      </c>
      <c r="AW1915" s="2">
        <f>IF($AV1915="","",$R1915)</f>
        <v/>
      </c>
      <c r="AX1915" s="2">
        <f>IF($AV1915="","",IF($AB1915=0,$R1915,0))</f>
        <v/>
      </c>
      <c r="AY1915" s="2">
        <f>IF($AV1915="","",IF(AND($Z1915=0,COUNTIF('AR SALES'!$L$2:$L$2501,$L1915)=0),"YES",""))</f>
        <v/>
      </c>
      <c r="AZ1915" s="2">
        <f>IF($AV1915="","",IFERROR(VLOOKUP($AU1915,CODES!$A:$B,2,FALSE),"NO CODE"))</f>
        <v/>
      </c>
      <c r="BA1915" s="2">
        <f>IF(""&amp;$F1915&lt;&gt;"4","",IF($AY1915="YES","",IF(ROUND(SUMIFS($AE$2:$AE$4001,$L$2:$L$4001,$L1915,$F$2:$F$4001,"4")-SUMIFS('AR SALES'!$Y$2:$Y$2501,'AR SALES'!$L$2:$L$2501,$L1915,'AR SALES'!$AD$2:$AD$2501,"OFF"),2)=0,"","STALE")))</f>
        <v/>
      </c>
      <c r="BB1915" s="2">
        <f>IF(OR(""&amp;$F1915="2",""&amp;$F1915="4",""&amp;$F1915="G",""&amp;$F1915="H"),IF($AY1915="YES","",IF($AB1915&lt;&gt;0,"",IF(COUNTIFS('AR SALES'!$L$2:$L$2501,$L1915,'AR SALES'!$AD$2:$AD$2501,IF(""&amp;$F1915="4","OFF","ON"),'AR SALES'!$AF$2:$AF$2501,"Y")&gt;0,"","NO EXEMPTION"))),"")</f>
        <v/>
      </c>
    </row>
    <row r="1916">
      <c r="AT1916" s="2">
        <f>IF($L1916="","",IFERROR(INDEX('AR SALES'!$H$2:$H$2501,MATCH(""&amp;$L1916,'AR SALES'!$AE$2:$AE$2501,0)),""))</f>
        <v/>
      </c>
      <c r="AU1916" s="2">
        <f>IF($L1916="","",IF($A1916&lt;&gt;"GA","",IF($E1916="FULTON",IF(ISNUMBER(SEARCH("COLLEGE PARK",$AT1916)),"FULTON (COLLEGE PARK)",IF(ISNUMBER(SEARCH("HAPEVILLE",$AT1916)),"FULTON (HAPEVILLE)",IF(ISNUMBER(SEARCH("EAST POINT",$AT1916)),"FULTON (EAST POINT)",IF(ISNUMBER(SEARCH("ATLANTA",$AT1916)),"FULTON (ATL LIMITS)","FULTON")))),IF($E1916="DEKALB",IF(ISNUMBER(SEARCH("ATLANTA",$AT1916)),"DEKALB (ATL LIMITS)","DEKALB"),IF(AND($E1916="CLAYTON",ISNUMBER(SEARCH("COLLEGE PARK",$AT1916))),"CLAYTON (COLLEGE PARK)",$E1916)))))</f>
        <v/>
      </c>
      <c r="AV1916" s="2">
        <f>IF($L1916="","",IF(""&amp;$F1916="2","DIESEL",IF(OR(""&amp;$F1916="G",""&amp;$F1916="H"),"GAS","")))</f>
        <v/>
      </c>
      <c r="AW1916" s="2">
        <f>IF($AV1916="","",$R1916)</f>
        <v/>
      </c>
      <c r="AX1916" s="2">
        <f>IF($AV1916="","",IF($AB1916=0,$R1916,0))</f>
        <v/>
      </c>
      <c r="AY1916" s="2">
        <f>IF($AV1916="","",IF(AND($Z1916=0,COUNTIF('AR SALES'!$L$2:$L$2501,$L1916)=0),"YES",""))</f>
        <v/>
      </c>
      <c r="AZ1916" s="2">
        <f>IF($AV1916="","",IFERROR(VLOOKUP($AU1916,CODES!$A:$B,2,FALSE),"NO CODE"))</f>
        <v/>
      </c>
      <c r="BA1916" s="2">
        <f>IF(""&amp;$F1916&lt;&gt;"4","",IF($AY1916="YES","",IF(ROUND(SUMIFS($AE$2:$AE$4001,$L$2:$L$4001,$L1916,$F$2:$F$4001,"4")-SUMIFS('AR SALES'!$Y$2:$Y$2501,'AR SALES'!$L$2:$L$2501,$L1916,'AR SALES'!$AD$2:$AD$2501,"OFF"),2)=0,"","STALE")))</f>
        <v/>
      </c>
      <c r="BB1916" s="2">
        <f>IF(OR(""&amp;$F1916="2",""&amp;$F1916="4",""&amp;$F1916="G",""&amp;$F1916="H"),IF($AY1916="YES","",IF($AB1916&lt;&gt;0,"",IF(COUNTIFS('AR SALES'!$L$2:$L$2501,$L1916,'AR SALES'!$AD$2:$AD$2501,IF(""&amp;$F1916="4","OFF","ON"),'AR SALES'!$AF$2:$AF$2501,"Y")&gt;0,"","NO EXEMPTION"))),"")</f>
        <v/>
      </c>
    </row>
    <row r="1917">
      <c r="AT1917" s="2">
        <f>IF($L1917="","",IFERROR(INDEX('AR SALES'!$H$2:$H$2501,MATCH(""&amp;$L1917,'AR SALES'!$AE$2:$AE$2501,0)),""))</f>
        <v/>
      </c>
      <c r="AU1917" s="2">
        <f>IF($L1917="","",IF($A1917&lt;&gt;"GA","",IF($E1917="FULTON",IF(ISNUMBER(SEARCH("COLLEGE PARK",$AT1917)),"FULTON (COLLEGE PARK)",IF(ISNUMBER(SEARCH("HAPEVILLE",$AT1917)),"FULTON (HAPEVILLE)",IF(ISNUMBER(SEARCH("EAST POINT",$AT1917)),"FULTON (EAST POINT)",IF(ISNUMBER(SEARCH("ATLANTA",$AT1917)),"FULTON (ATL LIMITS)","FULTON")))),IF($E1917="DEKALB",IF(ISNUMBER(SEARCH("ATLANTA",$AT1917)),"DEKALB (ATL LIMITS)","DEKALB"),IF(AND($E1917="CLAYTON",ISNUMBER(SEARCH("COLLEGE PARK",$AT1917))),"CLAYTON (COLLEGE PARK)",$E1917)))))</f>
        <v/>
      </c>
      <c r="AV1917" s="2">
        <f>IF($L1917="","",IF(""&amp;$F1917="2","DIESEL",IF(OR(""&amp;$F1917="G",""&amp;$F1917="H"),"GAS","")))</f>
        <v/>
      </c>
      <c r="AW1917" s="2">
        <f>IF($AV1917="","",$R1917)</f>
        <v/>
      </c>
      <c r="AX1917" s="2">
        <f>IF($AV1917="","",IF($AB1917=0,$R1917,0))</f>
        <v/>
      </c>
      <c r="AY1917" s="2">
        <f>IF($AV1917="","",IF(AND($Z1917=0,COUNTIF('AR SALES'!$L$2:$L$2501,$L1917)=0),"YES",""))</f>
        <v/>
      </c>
      <c r="AZ1917" s="2">
        <f>IF($AV1917="","",IFERROR(VLOOKUP($AU1917,CODES!$A:$B,2,FALSE),"NO CODE"))</f>
        <v/>
      </c>
      <c r="BA1917" s="2">
        <f>IF(""&amp;$F1917&lt;&gt;"4","",IF($AY1917="YES","",IF(ROUND(SUMIFS($AE$2:$AE$4001,$L$2:$L$4001,$L1917,$F$2:$F$4001,"4")-SUMIFS('AR SALES'!$Y$2:$Y$2501,'AR SALES'!$L$2:$L$2501,$L1917,'AR SALES'!$AD$2:$AD$2501,"OFF"),2)=0,"","STALE")))</f>
        <v/>
      </c>
      <c r="BB1917" s="2">
        <f>IF(OR(""&amp;$F1917="2",""&amp;$F1917="4",""&amp;$F1917="G",""&amp;$F1917="H"),IF($AY1917="YES","",IF($AB1917&lt;&gt;0,"",IF(COUNTIFS('AR SALES'!$L$2:$L$2501,$L1917,'AR SALES'!$AD$2:$AD$2501,IF(""&amp;$F1917="4","OFF","ON"),'AR SALES'!$AF$2:$AF$2501,"Y")&gt;0,"","NO EXEMPTION"))),"")</f>
        <v/>
      </c>
    </row>
    <row r="1918">
      <c r="AT1918" s="2">
        <f>IF($L1918="","",IFERROR(INDEX('AR SALES'!$H$2:$H$2501,MATCH(""&amp;$L1918,'AR SALES'!$AE$2:$AE$2501,0)),""))</f>
        <v/>
      </c>
      <c r="AU1918" s="2">
        <f>IF($L1918="","",IF($A1918&lt;&gt;"GA","",IF($E1918="FULTON",IF(ISNUMBER(SEARCH("COLLEGE PARK",$AT1918)),"FULTON (COLLEGE PARK)",IF(ISNUMBER(SEARCH("HAPEVILLE",$AT1918)),"FULTON (HAPEVILLE)",IF(ISNUMBER(SEARCH("EAST POINT",$AT1918)),"FULTON (EAST POINT)",IF(ISNUMBER(SEARCH("ATLANTA",$AT1918)),"FULTON (ATL LIMITS)","FULTON")))),IF($E1918="DEKALB",IF(ISNUMBER(SEARCH("ATLANTA",$AT1918)),"DEKALB (ATL LIMITS)","DEKALB"),IF(AND($E1918="CLAYTON",ISNUMBER(SEARCH("COLLEGE PARK",$AT1918))),"CLAYTON (COLLEGE PARK)",$E1918)))))</f>
        <v/>
      </c>
      <c r="AV1918" s="2">
        <f>IF($L1918="","",IF(""&amp;$F1918="2","DIESEL",IF(OR(""&amp;$F1918="G",""&amp;$F1918="H"),"GAS","")))</f>
        <v/>
      </c>
      <c r="AW1918" s="2">
        <f>IF($AV1918="","",$R1918)</f>
        <v/>
      </c>
      <c r="AX1918" s="2">
        <f>IF($AV1918="","",IF($AB1918=0,$R1918,0))</f>
        <v/>
      </c>
      <c r="AY1918" s="2">
        <f>IF($AV1918="","",IF(AND($Z1918=0,COUNTIF('AR SALES'!$L$2:$L$2501,$L1918)=0),"YES",""))</f>
        <v/>
      </c>
      <c r="AZ1918" s="2">
        <f>IF($AV1918="","",IFERROR(VLOOKUP($AU1918,CODES!$A:$B,2,FALSE),"NO CODE"))</f>
        <v/>
      </c>
      <c r="BA1918" s="2">
        <f>IF(""&amp;$F1918&lt;&gt;"4","",IF($AY1918="YES","",IF(ROUND(SUMIFS($AE$2:$AE$4001,$L$2:$L$4001,$L1918,$F$2:$F$4001,"4")-SUMIFS('AR SALES'!$Y$2:$Y$2501,'AR SALES'!$L$2:$L$2501,$L1918,'AR SALES'!$AD$2:$AD$2501,"OFF"),2)=0,"","STALE")))</f>
        <v/>
      </c>
      <c r="BB1918" s="2">
        <f>IF(OR(""&amp;$F1918="2",""&amp;$F1918="4",""&amp;$F1918="G",""&amp;$F1918="H"),IF($AY1918="YES","",IF($AB1918&lt;&gt;0,"",IF(COUNTIFS('AR SALES'!$L$2:$L$2501,$L1918,'AR SALES'!$AD$2:$AD$2501,IF(""&amp;$F1918="4","OFF","ON"),'AR SALES'!$AF$2:$AF$2501,"Y")&gt;0,"","NO EXEMPTION"))),"")</f>
        <v/>
      </c>
    </row>
    <row r="1919">
      <c r="AT1919" s="2">
        <f>IF($L1919="","",IFERROR(INDEX('AR SALES'!$H$2:$H$2501,MATCH(""&amp;$L1919,'AR SALES'!$AE$2:$AE$2501,0)),""))</f>
        <v/>
      </c>
      <c r="AU1919" s="2">
        <f>IF($L1919="","",IF($A1919&lt;&gt;"GA","",IF($E1919="FULTON",IF(ISNUMBER(SEARCH("COLLEGE PARK",$AT1919)),"FULTON (COLLEGE PARK)",IF(ISNUMBER(SEARCH("HAPEVILLE",$AT1919)),"FULTON (HAPEVILLE)",IF(ISNUMBER(SEARCH("EAST POINT",$AT1919)),"FULTON (EAST POINT)",IF(ISNUMBER(SEARCH("ATLANTA",$AT1919)),"FULTON (ATL LIMITS)","FULTON")))),IF($E1919="DEKALB",IF(ISNUMBER(SEARCH("ATLANTA",$AT1919)),"DEKALB (ATL LIMITS)","DEKALB"),IF(AND($E1919="CLAYTON",ISNUMBER(SEARCH("COLLEGE PARK",$AT1919))),"CLAYTON (COLLEGE PARK)",$E1919)))))</f>
        <v/>
      </c>
      <c r="AV1919" s="2">
        <f>IF($L1919="","",IF(""&amp;$F1919="2","DIESEL",IF(OR(""&amp;$F1919="G",""&amp;$F1919="H"),"GAS","")))</f>
        <v/>
      </c>
      <c r="AW1919" s="2">
        <f>IF($AV1919="","",$R1919)</f>
        <v/>
      </c>
      <c r="AX1919" s="2">
        <f>IF($AV1919="","",IF($AB1919=0,$R1919,0))</f>
        <v/>
      </c>
      <c r="AY1919" s="2">
        <f>IF($AV1919="","",IF(AND($Z1919=0,COUNTIF('AR SALES'!$L$2:$L$2501,$L1919)=0),"YES",""))</f>
        <v/>
      </c>
      <c r="AZ1919" s="2">
        <f>IF($AV1919="","",IFERROR(VLOOKUP($AU1919,CODES!$A:$B,2,FALSE),"NO CODE"))</f>
        <v/>
      </c>
      <c r="BA1919" s="2">
        <f>IF(""&amp;$F1919&lt;&gt;"4","",IF($AY1919="YES","",IF(ROUND(SUMIFS($AE$2:$AE$4001,$L$2:$L$4001,$L1919,$F$2:$F$4001,"4")-SUMIFS('AR SALES'!$Y$2:$Y$2501,'AR SALES'!$L$2:$L$2501,$L1919,'AR SALES'!$AD$2:$AD$2501,"OFF"),2)=0,"","STALE")))</f>
        <v/>
      </c>
      <c r="BB1919" s="2">
        <f>IF(OR(""&amp;$F1919="2",""&amp;$F1919="4",""&amp;$F1919="G",""&amp;$F1919="H"),IF($AY1919="YES","",IF($AB1919&lt;&gt;0,"",IF(COUNTIFS('AR SALES'!$L$2:$L$2501,$L1919,'AR SALES'!$AD$2:$AD$2501,IF(""&amp;$F1919="4","OFF","ON"),'AR SALES'!$AF$2:$AF$2501,"Y")&gt;0,"","NO EXEMPTION"))),"")</f>
        <v/>
      </c>
    </row>
    <row r="1920">
      <c r="AT1920" s="2">
        <f>IF($L1920="","",IFERROR(INDEX('AR SALES'!$H$2:$H$2501,MATCH(""&amp;$L1920,'AR SALES'!$AE$2:$AE$2501,0)),""))</f>
        <v/>
      </c>
      <c r="AU1920" s="2">
        <f>IF($L1920="","",IF($A1920&lt;&gt;"GA","",IF($E1920="FULTON",IF(ISNUMBER(SEARCH("COLLEGE PARK",$AT1920)),"FULTON (COLLEGE PARK)",IF(ISNUMBER(SEARCH("HAPEVILLE",$AT1920)),"FULTON (HAPEVILLE)",IF(ISNUMBER(SEARCH("EAST POINT",$AT1920)),"FULTON (EAST POINT)",IF(ISNUMBER(SEARCH("ATLANTA",$AT1920)),"FULTON (ATL LIMITS)","FULTON")))),IF($E1920="DEKALB",IF(ISNUMBER(SEARCH("ATLANTA",$AT1920)),"DEKALB (ATL LIMITS)","DEKALB"),IF(AND($E1920="CLAYTON",ISNUMBER(SEARCH("COLLEGE PARK",$AT1920))),"CLAYTON (COLLEGE PARK)",$E1920)))))</f>
        <v/>
      </c>
      <c r="AV1920" s="2">
        <f>IF($L1920="","",IF(""&amp;$F1920="2","DIESEL",IF(OR(""&amp;$F1920="G",""&amp;$F1920="H"),"GAS","")))</f>
        <v/>
      </c>
      <c r="AW1920" s="2">
        <f>IF($AV1920="","",$R1920)</f>
        <v/>
      </c>
      <c r="AX1920" s="2">
        <f>IF($AV1920="","",IF($AB1920=0,$R1920,0))</f>
        <v/>
      </c>
      <c r="AY1920" s="2">
        <f>IF($AV1920="","",IF(AND($Z1920=0,COUNTIF('AR SALES'!$L$2:$L$2501,$L1920)=0),"YES",""))</f>
        <v/>
      </c>
      <c r="AZ1920" s="2">
        <f>IF($AV1920="","",IFERROR(VLOOKUP($AU1920,CODES!$A:$B,2,FALSE),"NO CODE"))</f>
        <v/>
      </c>
      <c r="BA1920" s="2">
        <f>IF(""&amp;$F1920&lt;&gt;"4","",IF($AY1920="YES","",IF(ROUND(SUMIFS($AE$2:$AE$4001,$L$2:$L$4001,$L1920,$F$2:$F$4001,"4")-SUMIFS('AR SALES'!$Y$2:$Y$2501,'AR SALES'!$L$2:$L$2501,$L1920,'AR SALES'!$AD$2:$AD$2501,"OFF"),2)=0,"","STALE")))</f>
        <v/>
      </c>
      <c r="BB1920" s="2">
        <f>IF(OR(""&amp;$F1920="2",""&amp;$F1920="4",""&amp;$F1920="G",""&amp;$F1920="H"),IF($AY1920="YES","",IF($AB1920&lt;&gt;0,"",IF(COUNTIFS('AR SALES'!$L$2:$L$2501,$L1920,'AR SALES'!$AD$2:$AD$2501,IF(""&amp;$F1920="4","OFF","ON"),'AR SALES'!$AF$2:$AF$2501,"Y")&gt;0,"","NO EXEMPTION"))),"")</f>
        <v/>
      </c>
    </row>
    <row r="1921">
      <c r="AT1921" s="2">
        <f>IF($L1921="","",IFERROR(INDEX('AR SALES'!$H$2:$H$2501,MATCH(""&amp;$L1921,'AR SALES'!$AE$2:$AE$2501,0)),""))</f>
        <v/>
      </c>
      <c r="AU1921" s="2">
        <f>IF($L1921="","",IF($A1921&lt;&gt;"GA","",IF($E1921="FULTON",IF(ISNUMBER(SEARCH("COLLEGE PARK",$AT1921)),"FULTON (COLLEGE PARK)",IF(ISNUMBER(SEARCH("HAPEVILLE",$AT1921)),"FULTON (HAPEVILLE)",IF(ISNUMBER(SEARCH("EAST POINT",$AT1921)),"FULTON (EAST POINT)",IF(ISNUMBER(SEARCH("ATLANTA",$AT1921)),"FULTON (ATL LIMITS)","FULTON")))),IF($E1921="DEKALB",IF(ISNUMBER(SEARCH("ATLANTA",$AT1921)),"DEKALB (ATL LIMITS)","DEKALB"),IF(AND($E1921="CLAYTON",ISNUMBER(SEARCH("COLLEGE PARK",$AT1921))),"CLAYTON (COLLEGE PARK)",$E1921)))))</f>
        <v/>
      </c>
      <c r="AV1921" s="2">
        <f>IF($L1921="","",IF(""&amp;$F1921="2","DIESEL",IF(OR(""&amp;$F1921="G",""&amp;$F1921="H"),"GAS","")))</f>
        <v/>
      </c>
      <c r="AW1921" s="2">
        <f>IF($AV1921="","",$R1921)</f>
        <v/>
      </c>
      <c r="AX1921" s="2">
        <f>IF($AV1921="","",IF($AB1921=0,$R1921,0))</f>
        <v/>
      </c>
      <c r="AY1921" s="2">
        <f>IF($AV1921="","",IF(AND($Z1921=0,COUNTIF('AR SALES'!$L$2:$L$2501,$L1921)=0),"YES",""))</f>
        <v/>
      </c>
      <c r="AZ1921" s="2">
        <f>IF($AV1921="","",IFERROR(VLOOKUP($AU1921,CODES!$A:$B,2,FALSE),"NO CODE"))</f>
        <v/>
      </c>
      <c r="BA1921" s="2">
        <f>IF(""&amp;$F1921&lt;&gt;"4","",IF($AY1921="YES","",IF(ROUND(SUMIFS($AE$2:$AE$4001,$L$2:$L$4001,$L1921,$F$2:$F$4001,"4")-SUMIFS('AR SALES'!$Y$2:$Y$2501,'AR SALES'!$L$2:$L$2501,$L1921,'AR SALES'!$AD$2:$AD$2501,"OFF"),2)=0,"","STALE")))</f>
        <v/>
      </c>
      <c r="BB1921" s="2">
        <f>IF(OR(""&amp;$F1921="2",""&amp;$F1921="4",""&amp;$F1921="G",""&amp;$F1921="H"),IF($AY1921="YES","",IF($AB1921&lt;&gt;0,"",IF(COUNTIFS('AR SALES'!$L$2:$L$2501,$L1921,'AR SALES'!$AD$2:$AD$2501,IF(""&amp;$F1921="4","OFF","ON"),'AR SALES'!$AF$2:$AF$2501,"Y")&gt;0,"","NO EXEMPTION"))),"")</f>
        <v/>
      </c>
    </row>
    <row r="1922">
      <c r="AT1922" s="2">
        <f>IF($L1922="","",IFERROR(INDEX('AR SALES'!$H$2:$H$2501,MATCH(""&amp;$L1922,'AR SALES'!$AE$2:$AE$2501,0)),""))</f>
        <v/>
      </c>
      <c r="AU1922" s="2">
        <f>IF($L1922="","",IF($A1922&lt;&gt;"GA","",IF($E1922="FULTON",IF(ISNUMBER(SEARCH("COLLEGE PARK",$AT1922)),"FULTON (COLLEGE PARK)",IF(ISNUMBER(SEARCH("HAPEVILLE",$AT1922)),"FULTON (HAPEVILLE)",IF(ISNUMBER(SEARCH("EAST POINT",$AT1922)),"FULTON (EAST POINT)",IF(ISNUMBER(SEARCH("ATLANTA",$AT1922)),"FULTON (ATL LIMITS)","FULTON")))),IF($E1922="DEKALB",IF(ISNUMBER(SEARCH("ATLANTA",$AT1922)),"DEKALB (ATL LIMITS)","DEKALB"),IF(AND($E1922="CLAYTON",ISNUMBER(SEARCH("COLLEGE PARK",$AT1922))),"CLAYTON (COLLEGE PARK)",$E1922)))))</f>
        <v/>
      </c>
      <c r="AV1922" s="2">
        <f>IF($L1922="","",IF(""&amp;$F1922="2","DIESEL",IF(OR(""&amp;$F1922="G",""&amp;$F1922="H"),"GAS","")))</f>
        <v/>
      </c>
      <c r="AW1922" s="2">
        <f>IF($AV1922="","",$R1922)</f>
        <v/>
      </c>
      <c r="AX1922" s="2">
        <f>IF($AV1922="","",IF($AB1922=0,$R1922,0))</f>
        <v/>
      </c>
      <c r="AY1922" s="2">
        <f>IF($AV1922="","",IF(AND($Z1922=0,COUNTIF('AR SALES'!$L$2:$L$2501,$L1922)=0),"YES",""))</f>
        <v/>
      </c>
      <c r="AZ1922" s="2">
        <f>IF($AV1922="","",IFERROR(VLOOKUP($AU1922,CODES!$A:$B,2,FALSE),"NO CODE"))</f>
        <v/>
      </c>
      <c r="BA1922" s="2">
        <f>IF(""&amp;$F1922&lt;&gt;"4","",IF($AY1922="YES","",IF(ROUND(SUMIFS($AE$2:$AE$4001,$L$2:$L$4001,$L1922,$F$2:$F$4001,"4")-SUMIFS('AR SALES'!$Y$2:$Y$2501,'AR SALES'!$L$2:$L$2501,$L1922,'AR SALES'!$AD$2:$AD$2501,"OFF"),2)=0,"","STALE")))</f>
        <v/>
      </c>
      <c r="BB1922" s="2">
        <f>IF(OR(""&amp;$F1922="2",""&amp;$F1922="4",""&amp;$F1922="G",""&amp;$F1922="H"),IF($AY1922="YES","",IF($AB1922&lt;&gt;0,"",IF(COUNTIFS('AR SALES'!$L$2:$L$2501,$L1922,'AR SALES'!$AD$2:$AD$2501,IF(""&amp;$F1922="4","OFF","ON"),'AR SALES'!$AF$2:$AF$2501,"Y")&gt;0,"","NO EXEMPTION"))),"")</f>
        <v/>
      </c>
    </row>
    <row r="1923">
      <c r="AT1923" s="2">
        <f>IF($L1923="","",IFERROR(INDEX('AR SALES'!$H$2:$H$2501,MATCH(""&amp;$L1923,'AR SALES'!$AE$2:$AE$2501,0)),""))</f>
        <v/>
      </c>
      <c r="AU1923" s="2">
        <f>IF($L1923="","",IF($A1923&lt;&gt;"GA","",IF($E1923="FULTON",IF(ISNUMBER(SEARCH("COLLEGE PARK",$AT1923)),"FULTON (COLLEGE PARK)",IF(ISNUMBER(SEARCH("HAPEVILLE",$AT1923)),"FULTON (HAPEVILLE)",IF(ISNUMBER(SEARCH("EAST POINT",$AT1923)),"FULTON (EAST POINT)",IF(ISNUMBER(SEARCH("ATLANTA",$AT1923)),"FULTON (ATL LIMITS)","FULTON")))),IF($E1923="DEKALB",IF(ISNUMBER(SEARCH("ATLANTA",$AT1923)),"DEKALB (ATL LIMITS)","DEKALB"),IF(AND($E1923="CLAYTON",ISNUMBER(SEARCH("COLLEGE PARK",$AT1923))),"CLAYTON (COLLEGE PARK)",$E1923)))))</f>
        <v/>
      </c>
      <c r="AV1923" s="2">
        <f>IF($L1923="","",IF(""&amp;$F1923="2","DIESEL",IF(OR(""&amp;$F1923="G",""&amp;$F1923="H"),"GAS","")))</f>
        <v/>
      </c>
      <c r="AW1923" s="2">
        <f>IF($AV1923="","",$R1923)</f>
        <v/>
      </c>
      <c r="AX1923" s="2">
        <f>IF($AV1923="","",IF($AB1923=0,$R1923,0))</f>
        <v/>
      </c>
      <c r="AY1923" s="2">
        <f>IF($AV1923="","",IF(AND($Z1923=0,COUNTIF('AR SALES'!$L$2:$L$2501,$L1923)=0),"YES",""))</f>
        <v/>
      </c>
      <c r="AZ1923" s="2">
        <f>IF($AV1923="","",IFERROR(VLOOKUP($AU1923,CODES!$A:$B,2,FALSE),"NO CODE"))</f>
        <v/>
      </c>
      <c r="BA1923" s="2">
        <f>IF(""&amp;$F1923&lt;&gt;"4","",IF($AY1923="YES","",IF(ROUND(SUMIFS($AE$2:$AE$4001,$L$2:$L$4001,$L1923,$F$2:$F$4001,"4")-SUMIFS('AR SALES'!$Y$2:$Y$2501,'AR SALES'!$L$2:$L$2501,$L1923,'AR SALES'!$AD$2:$AD$2501,"OFF"),2)=0,"","STALE")))</f>
        <v/>
      </c>
      <c r="BB1923" s="2">
        <f>IF(OR(""&amp;$F1923="2",""&amp;$F1923="4",""&amp;$F1923="G",""&amp;$F1923="H"),IF($AY1923="YES","",IF($AB1923&lt;&gt;0,"",IF(COUNTIFS('AR SALES'!$L$2:$L$2501,$L1923,'AR SALES'!$AD$2:$AD$2501,IF(""&amp;$F1923="4","OFF","ON"),'AR SALES'!$AF$2:$AF$2501,"Y")&gt;0,"","NO EXEMPTION"))),"")</f>
        <v/>
      </c>
    </row>
    <row r="1924">
      <c r="AT1924" s="2">
        <f>IF($L1924="","",IFERROR(INDEX('AR SALES'!$H$2:$H$2501,MATCH(""&amp;$L1924,'AR SALES'!$AE$2:$AE$2501,0)),""))</f>
        <v/>
      </c>
      <c r="AU1924" s="2">
        <f>IF($L1924="","",IF($A1924&lt;&gt;"GA","",IF($E1924="FULTON",IF(ISNUMBER(SEARCH("COLLEGE PARK",$AT1924)),"FULTON (COLLEGE PARK)",IF(ISNUMBER(SEARCH("HAPEVILLE",$AT1924)),"FULTON (HAPEVILLE)",IF(ISNUMBER(SEARCH("EAST POINT",$AT1924)),"FULTON (EAST POINT)",IF(ISNUMBER(SEARCH("ATLANTA",$AT1924)),"FULTON (ATL LIMITS)","FULTON")))),IF($E1924="DEKALB",IF(ISNUMBER(SEARCH("ATLANTA",$AT1924)),"DEKALB (ATL LIMITS)","DEKALB"),IF(AND($E1924="CLAYTON",ISNUMBER(SEARCH("COLLEGE PARK",$AT1924))),"CLAYTON (COLLEGE PARK)",$E1924)))))</f>
        <v/>
      </c>
      <c r="AV1924" s="2">
        <f>IF($L1924="","",IF(""&amp;$F1924="2","DIESEL",IF(OR(""&amp;$F1924="G",""&amp;$F1924="H"),"GAS","")))</f>
        <v/>
      </c>
      <c r="AW1924" s="2">
        <f>IF($AV1924="","",$R1924)</f>
        <v/>
      </c>
      <c r="AX1924" s="2">
        <f>IF($AV1924="","",IF($AB1924=0,$R1924,0))</f>
        <v/>
      </c>
      <c r="AY1924" s="2">
        <f>IF($AV1924="","",IF(AND($Z1924=0,COUNTIF('AR SALES'!$L$2:$L$2501,$L1924)=0),"YES",""))</f>
        <v/>
      </c>
      <c r="AZ1924" s="2">
        <f>IF($AV1924="","",IFERROR(VLOOKUP($AU1924,CODES!$A:$B,2,FALSE),"NO CODE"))</f>
        <v/>
      </c>
      <c r="BA1924" s="2">
        <f>IF(""&amp;$F1924&lt;&gt;"4","",IF($AY1924="YES","",IF(ROUND(SUMIFS($AE$2:$AE$4001,$L$2:$L$4001,$L1924,$F$2:$F$4001,"4")-SUMIFS('AR SALES'!$Y$2:$Y$2501,'AR SALES'!$L$2:$L$2501,$L1924,'AR SALES'!$AD$2:$AD$2501,"OFF"),2)=0,"","STALE")))</f>
        <v/>
      </c>
      <c r="BB1924" s="2">
        <f>IF(OR(""&amp;$F1924="2",""&amp;$F1924="4",""&amp;$F1924="G",""&amp;$F1924="H"),IF($AY1924="YES","",IF($AB1924&lt;&gt;0,"",IF(COUNTIFS('AR SALES'!$L$2:$L$2501,$L1924,'AR SALES'!$AD$2:$AD$2501,IF(""&amp;$F1924="4","OFF","ON"),'AR SALES'!$AF$2:$AF$2501,"Y")&gt;0,"","NO EXEMPTION"))),"")</f>
        <v/>
      </c>
    </row>
    <row r="1925">
      <c r="AT1925" s="2">
        <f>IF($L1925="","",IFERROR(INDEX('AR SALES'!$H$2:$H$2501,MATCH(""&amp;$L1925,'AR SALES'!$AE$2:$AE$2501,0)),""))</f>
        <v/>
      </c>
      <c r="AU1925" s="2">
        <f>IF($L1925="","",IF($A1925&lt;&gt;"GA","",IF($E1925="FULTON",IF(ISNUMBER(SEARCH("COLLEGE PARK",$AT1925)),"FULTON (COLLEGE PARK)",IF(ISNUMBER(SEARCH("HAPEVILLE",$AT1925)),"FULTON (HAPEVILLE)",IF(ISNUMBER(SEARCH("EAST POINT",$AT1925)),"FULTON (EAST POINT)",IF(ISNUMBER(SEARCH("ATLANTA",$AT1925)),"FULTON (ATL LIMITS)","FULTON")))),IF($E1925="DEKALB",IF(ISNUMBER(SEARCH("ATLANTA",$AT1925)),"DEKALB (ATL LIMITS)","DEKALB"),IF(AND($E1925="CLAYTON",ISNUMBER(SEARCH("COLLEGE PARK",$AT1925))),"CLAYTON (COLLEGE PARK)",$E1925)))))</f>
        <v/>
      </c>
      <c r="AV1925" s="2">
        <f>IF($L1925="","",IF(""&amp;$F1925="2","DIESEL",IF(OR(""&amp;$F1925="G",""&amp;$F1925="H"),"GAS","")))</f>
        <v/>
      </c>
      <c r="AW1925" s="2">
        <f>IF($AV1925="","",$R1925)</f>
        <v/>
      </c>
      <c r="AX1925" s="2">
        <f>IF($AV1925="","",IF($AB1925=0,$R1925,0))</f>
        <v/>
      </c>
      <c r="AY1925" s="2">
        <f>IF($AV1925="","",IF(AND($Z1925=0,COUNTIF('AR SALES'!$L$2:$L$2501,$L1925)=0),"YES",""))</f>
        <v/>
      </c>
      <c r="AZ1925" s="2">
        <f>IF($AV1925="","",IFERROR(VLOOKUP($AU1925,CODES!$A:$B,2,FALSE),"NO CODE"))</f>
        <v/>
      </c>
      <c r="BA1925" s="2">
        <f>IF(""&amp;$F1925&lt;&gt;"4","",IF($AY1925="YES","",IF(ROUND(SUMIFS($AE$2:$AE$4001,$L$2:$L$4001,$L1925,$F$2:$F$4001,"4")-SUMIFS('AR SALES'!$Y$2:$Y$2501,'AR SALES'!$L$2:$L$2501,$L1925,'AR SALES'!$AD$2:$AD$2501,"OFF"),2)=0,"","STALE")))</f>
        <v/>
      </c>
      <c r="BB1925" s="2">
        <f>IF(OR(""&amp;$F1925="2",""&amp;$F1925="4",""&amp;$F1925="G",""&amp;$F1925="H"),IF($AY1925="YES","",IF($AB1925&lt;&gt;0,"",IF(COUNTIFS('AR SALES'!$L$2:$L$2501,$L1925,'AR SALES'!$AD$2:$AD$2501,IF(""&amp;$F1925="4","OFF","ON"),'AR SALES'!$AF$2:$AF$2501,"Y")&gt;0,"","NO EXEMPTION"))),"")</f>
        <v/>
      </c>
    </row>
    <row r="1926">
      <c r="AT1926" s="2">
        <f>IF($L1926="","",IFERROR(INDEX('AR SALES'!$H$2:$H$2501,MATCH(""&amp;$L1926,'AR SALES'!$AE$2:$AE$2501,0)),""))</f>
        <v/>
      </c>
      <c r="AU1926" s="2">
        <f>IF($L1926="","",IF($A1926&lt;&gt;"GA","",IF($E1926="FULTON",IF(ISNUMBER(SEARCH("COLLEGE PARK",$AT1926)),"FULTON (COLLEGE PARK)",IF(ISNUMBER(SEARCH("HAPEVILLE",$AT1926)),"FULTON (HAPEVILLE)",IF(ISNUMBER(SEARCH("EAST POINT",$AT1926)),"FULTON (EAST POINT)",IF(ISNUMBER(SEARCH("ATLANTA",$AT1926)),"FULTON (ATL LIMITS)","FULTON")))),IF($E1926="DEKALB",IF(ISNUMBER(SEARCH("ATLANTA",$AT1926)),"DEKALB (ATL LIMITS)","DEKALB"),IF(AND($E1926="CLAYTON",ISNUMBER(SEARCH("COLLEGE PARK",$AT1926))),"CLAYTON (COLLEGE PARK)",$E1926)))))</f>
        <v/>
      </c>
      <c r="AV1926" s="2">
        <f>IF($L1926="","",IF(""&amp;$F1926="2","DIESEL",IF(OR(""&amp;$F1926="G",""&amp;$F1926="H"),"GAS","")))</f>
        <v/>
      </c>
      <c r="AW1926" s="2">
        <f>IF($AV1926="","",$R1926)</f>
        <v/>
      </c>
      <c r="AX1926" s="2">
        <f>IF($AV1926="","",IF($AB1926=0,$R1926,0))</f>
        <v/>
      </c>
      <c r="AY1926" s="2">
        <f>IF($AV1926="","",IF(AND($Z1926=0,COUNTIF('AR SALES'!$L$2:$L$2501,$L1926)=0),"YES",""))</f>
        <v/>
      </c>
      <c r="AZ1926" s="2">
        <f>IF($AV1926="","",IFERROR(VLOOKUP($AU1926,CODES!$A:$B,2,FALSE),"NO CODE"))</f>
        <v/>
      </c>
      <c r="BA1926" s="2">
        <f>IF(""&amp;$F1926&lt;&gt;"4","",IF($AY1926="YES","",IF(ROUND(SUMIFS($AE$2:$AE$4001,$L$2:$L$4001,$L1926,$F$2:$F$4001,"4")-SUMIFS('AR SALES'!$Y$2:$Y$2501,'AR SALES'!$L$2:$L$2501,$L1926,'AR SALES'!$AD$2:$AD$2501,"OFF"),2)=0,"","STALE")))</f>
        <v/>
      </c>
      <c r="BB1926" s="2">
        <f>IF(OR(""&amp;$F1926="2",""&amp;$F1926="4",""&amp;$F1926="G",""&amp;$F1926="H"),IF($AY1926="YES","",IF($AB1926&lt;&gt;0,"",IF(COUNTIFS('AR SALES'!$L$2:$L$2501,$L1926,'AR SALES'!$AD$2:$AD$2501,IF(""&amp;$F1926="4","OFF","ON"),'AR SALES'!$AF$2:$AF$2501,"Y")&gt;0,"","NO EXEMPTION"))),"")</f>
        <v/>
      </c>
    </row>
    <row r="1927">
      <c r="AT1927" s="2">
        <f>IF($L1927="","",IFERROR(INDEX('AR SALES'!$H$2:$H$2501,MATCH(""&amp;$L1927,'AR SALES'!$AE$2:$AE$2501,0)),""))</f>
        <v/>
      </c>
      <c r="AU1927" s="2">
        <f>IF($L1927="","",IF($A1927&lt;&gt;"GA","",IF($E1927="FULTON",IF(ISNUMBER(SEARCH("COLLEGE PARK",$AT1927)),"FULTON (COLLEGE PARK)",IF(ISNUMBER(SEARCH("HAPEVILLE",$AT1927)),"FULTON (HAPEVILLE)",IF(ISNUMBER(SEARCH("EAST POINT",$AT1927)),"FULTON (EAST POINT)",IF(ISNUMBER(SEARCH("ATLANTA",$AT1927)),"FULTON (ATL LIMITS)","FULTON")))),IF($E1927="DEKALB",IF(ISNUMBER(SEARCH("ATLANTA",$AT1927)),"DEKALB (ATL LIMITS)","DEKALB"),IF(AND($E1927="CLAYTON",ISNUMBER(SEARCH("COLLEGE PARK",$AT1927))),"CLAYTON (COLLEGE PARK)",$E1927)))))</f>
        <v/>
      </c>
      <c r="AV1927" s="2">
        <f>IF($L1927="","",IF(""&amp;$F1927="2","DIESEL",IF(OR(""&amp;$F1927="G",""&amp;$F1927="H"),"GAS","")))</f>
        <v/>
      </c>
      <c r="AW1927" s="2">
        <f>IF($AV1927="","",$R1927)</f>
        <v/>
      </c>
      <c r="AX1927" s="2">
        <f>IF($AV1927="","",IF($AB1927=0,$R1927,0))</f>
        <v/>
      </c>
      <c r="AY1927" s="2">
        <f>IF($AV1927="","",IF(AND($Z1927=0,COUNTIF('AR SALES'!$L$2:$L$2501,$L1927)=0),"YES",""))</f>
        <v/>
      </c>
      <c r="AZ1927" s="2">
        <f>IF($AV1927="","",IFERROR(VLOOKUP($AU1927,CODES!$A:$B,2,FALSE),"NO CODE"))</f>
        <v/>
      </c>
      <c r="BA1927" s="2">
        <f>IF(""&amp;$F1927&lt;&gt;"4","",IF($AY1927="YES","",IF(ROUND(SUMIFS($AE$2:$AE$4001,$L$2:$L$4001,$L1927,$F$2:$F$4001,"4")-SUMIFS('AR SALES'!$Y$2:$Y$2501,'AR SALES'!$L$2:$L$2501,$L1927,'AR SALES'!$AD$2:$AD$2501,"OFF"),2)=0,"","STALE")))</f>
        <v/>
      </c>
      <c r="BB1927" s="2">
        <f>IF(OR(""&amp;$F1927="2",""&amp;$F1927="4",""&amp;$F1927="G",""&amp;$F1927="H"),IF($AY1927="YES","",IF($AB1927&lt;&gt;0,"",IF(COUNTIFS('AR SALES'!$L$2:$L$2501,$L1927,'AR SALES'!$AD$2:$AD$2501,IF(""&amp;$F1927="4","OFF","ON"),'AR SALES'!$AF$2:$AF$2501,"Y")&gt;0,"","NO EXEMPTION"))),"")</f>
        <v/>
      </c>
    </row>
    <row r="1928">
      <c r="AT1928" s="2">
        <f>IF($L1928="","",IFERROR(INDEX('AR SALES'!$H$2:$H$2501,MATCH(""&amp;$L1928,'AR SALES'!$AE$2:$AE$2501,0)),""))</f>
        <v/>
      </c>
      <c r="AU1928" s="2">
        <f>IF($L1928="","",IF($A1928&lt;&gt;"GA","",IF($E1928="FULTON",IF(ISNUMBER(SEARCH("COLLEGE PARK",$AT1928)),"FULTON (COLLEGE PARK)",IF(ISNUMBER(SEARCH("HAPEVILLE",$AT1928)),"FULTON (HAPEVILLE)",IF(ISNUMBER(SEARCH("EAST POINT",$AT1928)),"FULTON (EAST POINT)",IF(ISNUMBER(SEARCH("ATLANTA",$AT1928)),"FULTON (ATL LIMITS)","FULTON")))),IF($E1928="DEKALB",IF(ISNUMBER(SEARCH("ATLANTA",$AT1928)),"DEKALB (ATL LIMITS)","DEKALB"),IF(AND($E1928="CLAYTON",ISNUMBER(SEARCH("COLLEGE PARK",$AT1928))),"CLAYTON (COLLEGE PARK)",$E1928)))))</f>
        <v/>
      </c>
      <c r="AV1928" s="2">
        <f>IF($L1928="","",IF(""&amp;$F1928="2","DIESEL",IF(OR(""&amp;$F1928="G",""&amp;$F1928="H"),"GAS","")))</f>
        <v/>
      </c>
      <c r="AW1928" s="2">
        <f>IF($AV1928="","",$R1928)</f>
        <v/>
      </c>
      <c r="AX1928" s="2">
        <f>IF($AV1928="","",IF($AB1928=0,$R1928,0))</f>
        <v/>
      </c>
      <c r="AY1928" s="2">
        <f>IF($AV1928="","",IF(AND($Z1928=0,COUNTIF('AR SALES'!$L$2:$L$2501,$L1928)=0),"YES",""))</f>
        <v/>
      </c>
      <c r="AZ1928" s="2">
        <f>IF($AV1928="","",IFERROR(VLOOKUP($AU1928,CODES!$A:$B,2,FALSE),"NO CODE"))</f>
        <v/>
      </c>
      <c r="BA1928" s="2">
        <f>IF(""&amp;$F1928&lt;&gt;"4","",IF($AY1928="YES","",IF(ROUND(SUMIFS($AE$2:$AE$4001,$L$2:$L$4001,$L1928,$F$2:$F$4001,"4")-SUMIFS('AR SALES'!$Y$2:$Y$2501,'AR SALES'!$L$2:$L$2501,$L1928,'AR SALES'!$AD$2:$AD$2501,"OFF"),2)=0,"","STALE")))</f>
        <v/>
      </c>
      <c r="BB1928" s="2">
        <f>IF(OR(""&amp;$F1928="2",""&amp;$F1928="4",""&amp;$F1928="G",""&amp;$F1928="H"),IF($AY1928="YES","",IF($AB1928&lt;&gt;0,"",IF(COUNTIFS('AR SALES'!$L$2:$L$2501,$L1928,'AR SALES'!$AD$2:$AD$2501,IF(""&amp;$F1928="4","OFF","ON"),'AR SALES'!$AF$2:$AF$2501,"Y")&gt;0,"","NO EXEMPTION"))),"")</f>
        <v/>
      </c>
    </row>
    <row r="1929">
      <c r="AT1929" s="2">
        <f>IF($L1929="","",IFERROR(INDEX('AR SALES'!$H$2:$H$2501,MATCH(""&amp;$L1929,'AR SALES'!$AE$2:$AE$2501,0)),""))</f>
        <v/>
      </c>
      <c r="AU1929" s="2">
        <f>IF($L1929="","",IF($A1929&lt;&gt;"GA","",IF($E1929="FULTON",IF(ISNUMBER(SEARCH("COLLEGE PARK",$AT1929)),"FULTON (COLLEGE PARK)",IF(ISNUMBER(SEARCH("HAPEVILLE",$AT1929)),"FULTON (HAPEVILLE)",IF(ISNUMBER(SEARCH("EAST POINT",$AT1929)),"FULTON (EAST POINT)",IF(ISNUMBER(SEARCH("ATLANTA",$AT1929)),"FULTON (ATL LIMITS)","FULTON")))),IF($E1929="DEKALB",IF(ISNUMBER(SEARCH("ATLANTA",$AT1929)),"DEKALB (ATL LIMITS)","DEKALB"),IF(AND($E1929="CLAYTON",ISNUMBER(SEARCH("COLLEGE PARK",$AT1929))),"CLAYTON (COLLEGE PARK)",$E1929)))))</f>
        <v/>
      </c>
      <c r="AV1929" s="2">
        <f>IF($L1929="","",IF(""&amp;$F1929="2","DIESEL",IF(OR(""&amp;$F1929="G",""&amp;$F1929="H"),"GAS","")))</f>
        <v/>
      </c>
      <c r="AW1929" s="2">
        <f>IF($AV1929="","",$R1929)</f>
        <v/>
      </c>
      <c r="AX1929" s="2">
        <f>IF($AV1929="","",IF($AB1929=0,$R1929,0))</f>
        <v/>
      </c>
      <c r="AY1929" s="2">
        <f>IF($AV1929="","",IF(AND($Z1929=0,COUNTIF('AR SALES'!$L$2:$L$2501,$L1929)=0),"YES",""))</f>
        <v/>
      </c>
      <c r="AZ1929" s="2">
        <f>IF($AV1929="","",IFERROR(VLOOKUP($AU1929,CODES!$A:$B,2,FALSE),"NO CODE"))</f>
        <v/>
      </c>
      <c r="BA1929" s="2">
        <f>IF(""&amp;$F1929&lt;&gt;"4","",IF($AY1929="YES","",IF(ROUND(SUMIFS($AE$2:$AE$4001,$L$2:$L$4001,$L1929,$F$2:$F$4001,"4")-SUMIFS('AR SALES'!$Y$2:$Y$2501,'AR SALES'!$L$2:$L$2501,$L1929,'AR SALES'!$AD$2:$AD$2501,"OFF"),2)=0,"","STALE")))</f>
        <v/>
      </c>
      <c r="BB1929" s="2">
        <f>IF(OR(""&amp;$F1929="2",""&amp;$F1929="4",""&amp;$F1929="G",""&amp;$F1929="H"),IF($AY1929="YES","",IF($AB1929&lt;&gt;0,"",IF(COUNTIFS('AR SALES'!$L$2:$L$2501,$L1929,'AR SALES'!$AD$2:$AD$2501,IF(""&amp;$F1929="4","OFF","ON"),'AR SALES'!$AF$2:$AF$2501,"Y")&gt;0,"","NO EXEMPTION"))),"")</f>
        <v/>
      </c>
    </row>
    <row r="1930">
      <c r="AT1930" s="2">
        <f>IF($L1930="","",IFERROR(INDEX('AR SALES'!$H$2:$H$2501,MATCH(""&amp;$L1930,'AR SALES'!$AE$2:$AE$2501,0)),""))</f>
        <v/>
      </c>
      <c r="AU1930" s="2">
        <f>IF($L1930="","",IF($A1930&lt;&gt;"GA","",IF($E1930="FULTON",IF(ISNUMBER(SEARCH("COLLEGE PARK",$AT1930)),"FULTON (COLLEGE PARK)",IF(ISNUMBER(SEARCH("HAPEVILLE",$AT1930)),"FULTON (HAPEVILLE)",IF(ISNUMBER(SEARCH("EAST POINT",$AT1930)),"FULTON (EAST POINT)",IF(ISNUMBER(SEARCH("ATLANTA",$AT1930)),"FULTON (ATL LIMITS)","FULTON")))),IF($E1930="DEKALB",IF(ISNUMBER(SEARCH("ATLANTA",$AT1930)),"DEKALB (ATL LIMITS)","DEKALB"),IF(AND($E1930="CLAYTON",ISNUMBER(SEARCH("COLLEGE PARK",$AT1930))),"CLAYTON (COLLEGE PARK)",$E1930)))))</f>
        <v/>
      </c>
      <c r="AV1930" s="2">
        <f>IF($L1930="","",IF(""&amp;$F1930="2","DIESEL",IF(OR(""&amp;$F1930="G",""&amp;$F1930="H"),"GAS","")))</f>
        <v/>
      </c>
      <c r="AW1930" s="2">
        <f>IF($AV1930="","",$R1930)</f>
        <v/>
      </c>
      <c r="AX1930" s="2">
        <f>IF($AV1930="","",IF($AB1930=0,$R1930,0))</f>
        <v/>
      </c>
      <c r="AY1930" s="2">
        <f>IF($AV1930="","",IF(AND($Z1930=0,COUNTIF('AR SALES'!$L$2:$L$2501,$L1930)=0),"YES",""))</f>
        <v/>
      </c>
      <c r="AZ1930" s="2">
        <f>IF($AV1930="","",IFERROR(VLOOKUP($AU1930,CODES!$A:$B,2,FALSE),"NO CODE"))</f>
        <v/>
      </c>
      <c r="BA1930" s="2">
        <f>IF(""&amp;$F1930&lt;&gt;"4","",IF($AY1930="YES","",IF(ROUND(SUMIFS($AE$2:$AE$4001,$L$2:$L$4001,$L1930,$F$2:$F$4001,"4")-SUMIFS('AR SALES'!$Y$2:$Y$2501,'AR SALES'!$L$2:$L$2501,$L1930,'AR SALES'!$AD$2:$AD$2501,"OFF"),2)=0,"","STALE")))</f>
        <v/>
      </c>
      <c r="BB1930" s="2">
        <f>IF(OR(""&amp;$F1930="2",""&amp;$F1930="4",""&amp;$F1930="G",""&amp;$F1930="H"),IF($AY1930="YES","",IF($AB1930&lt;&gt;0,"",IF(COUNTIFS('AR SALES'!$L$2:$L$2501,$L1930,'AR SALES'!$AD$2:$AD$2501,IF(""&amp;$F1930="4","OFF","ON"),'AR SALES'!$AF$2:$AF$2501,"Y")&gt;0,"","NO EXEMPTION"))),"")</f>
        <v/>
      </c>
    </row>
    <row r="1931">
      <c r="AT1931" s="2">
        <f>IF($L1931="","",IFERROR(INDEX('AR SALES'!$H$2:$H$2501,MATCH(""&amp;$L1931,'AR SALES'!$AE$2:$AE$2501,0)),""))</f>
        <v/>
      </c>
      <c r="AU1931" s="2">
        <f>IF($L1931="","",IF($A1931&lt;&gt;"GA","",IF($E1931="FULTON",IF(ISNUMBER(SEARCH("COLLEGE PARK",$AT1931)),"FULTON (COLLEGE PARK)",IF(ISNUMBER(SEARCH("HAPEVILLE",$AT1931)),"FULTON (HAPEVILLE)",IF(ISNUMBER(SEARCH("EAST POINT",$AT1931)),"FULTON (EAST POINT)",IF(ISNUMBER(SEARCH("ATLANTA",$AT1931)),"FULTON (ATL LIMITS)","FULTON")))),IF($E1931="DEKALB",IF(ISNUMBER(SEARCH("ATLANTA",$AT1931)),"DEKALB (ATL LIMITS)","DEKALB"),IF(AND($E1931="CLAYTON",ISNUMBER(SEARCH("COLLEGE PARK",$AT1931))),"CLAYTON (COLLEGE PARK)",$E1931)))))</f>
        <v/>
      </c>
      <c r="AV1931" s="2">
        <f>IF($L1931="","",IF(""&amp;$F1931="2","DIESEL",IF(OR(""&amp;$F1931="G",""&amp;$F1931="H"),"GAS","")))</f>
        <v/>
      </c>
      <c r="AW1931" s="2">
        <f>IF($AV1931="","",$R1931)</f>
        <v/>
      </c>
      <c r="AX1931" s="2">
        <f>IF($AV1931="","",IF($AB1931=0,$R1931,0))</f>
        <v/>
      </c>
      <c r="AY1931" s="2">
        <f>IF($AV1931="","",IF(AND($Z1931=0,COUNTIF('AR SALES'!$L$2:$L$2501,$L1931)=0),"YES",""))</f>
        <v/>
      </c>
      <c r="AZ1931" s="2">
        <f>IF($AV1931="","",IFERROR(VLOOKUP($AU1931,CODES!$A:$B,2,FALSE),"NO CODE"))</f>
        <v/>
      </c>
      <c r="BA1931" s="2">
        <f>IF(""&amp;$F1931&lt;&gt;"4","",IF($AY1931="YES","",IF(ROUND(SUMIFS($AE$2:$AE$4001,$L$2:$L$4001,$L1931,$F$2:$F$4001,"4")-SUMIFS('AR SALES'!$Y$2:$Y$2501,'AR SALES'!$L$2:$L$2501,$L1931,'AR SALES'!$AD$2:$AD$2501,"OFF"),2)=0,"","STALE")))</f>
        <v/>
      </c>
      <c r="BB1931" s="2">
        <f>IF(OR(""&amp;$F1931="2",""&amp;$F1931="4",""&amp;$F1931="G",""&amp;$F1931="H"),IF($AY1931="YES","",IF($AB1931&lt;&gt;0,"",IF(COUNTIFS('AR SALES'!$L$2:$L$2501,$L1931,'AR SALES'!$AD$2:$AD$2501,IF(""&amp;$F1931="4","OFF","ON"),'AR SALES'!$AF$2:$AF$2501,"Y")&gt;0,"","NO EXEMPTION"))),"")</f>
        <v/>
      </c>
    </row>
    <row r="1932">
      <c r="AT1932" s="2">
        <f>IF($L1932="","",IFERROR(INDEX('AR SALES'!$H$2:$H$2501,MATCH(""&amp;$L1932,'AR SALES'!$AE$2:$AE$2501,0)),""))</f>
        <v/>
      </c>
      <c r="AU1932" s="2">
        <f>IF($L1932="","",IF($A1932&lt;&gt;"GA","",IF($E1932="FULTON",IF(ISNUMBER(SEARCH("COLLEGE PARK",$AT1932)),"FULTON (COLLEGE PARK)",IF(ISNUMBER(SEARCH("HAPEVILLE",$AT1932)),"FULTON (HAPEVILLE)",IF(ISNUMBER(SEARCH("EAST POINT",$AT1932)),"FULTON (EAST POINT)",IF(ISNUMBER(SEARCH("ATLANTA",$AT1932)),"FULTON (ATL LIMITS)","FULTON")))),IF($E1932="DEKALB",IF(ISNUMBER(SEARCH("ATLANTA",$AT1932)),"DEKALB (ATL LIMITS)","DEKALB"),IF(AND($E1932="CLAYTON",ISNUMBER(SEARCH("COLLEGE PARK",$AT1932))),"CLAYTON (COLLEGE PARK)",$E1932)))))</f>
        <v/>
      </c>
      <c r="AV1932" s="2">
        <f>IF($L1932="","",IF(""&amp;$F1932="2","DIESEL",IF(OR(""&amp;$F1932="G",""&amp;$F1932="H"),"GAS","")))</f>
        <v/>
      </c>
      <c r="AW1932" s="2">
        <f>IF($AV1932="","",$R1932)</f>
        <v/>
      </c>
      <c r="AX1932" s="2">
        <f>IF($AV1932="","",IF($AB1932=0,$R1932,0))</f>
        <v/>
      </c>
      <c r="AY1932" s="2">
        <f>IF($AV1932="","",IF(AND($Z1932=0,COUNTIF('AR SALES'!$L$2:$L$2501,$L1932)=0),"YES",""))</f>
        <v/>
      </c>
      <c r="AZ1932" s="2">
        <f>IF($AV1932="","",IFERROR(VLOOKUP($AU1932,CODES!$A:$B,2,FALSE),"NO CODE"))</f>
        <v/>
      </c>
      <c r="BA1932" s="2">
        <f>IF(""&amp;$F1932&lt;&gt;"4","",IF($AY1932="YES","",IF(ROUND(SUMIFS($AE$2:$AE$4001,$L$2:$L$4001,$L1932,$F$2:$F$4001,"4")-SUMIFS('AR SALES'!$Y$2:$Y$2501,'AR SALES'!$L$2:$L$2501,$L1932,'AR SALES'!$AD$2:$AD$2501,"OFF"),2)=0,"","STALE")))</f>
        <v/>
      </c>
      <c r="BB1932" s="2">
        <f>IF(OR(""&amp;$F1932="2",""&amp;$F1932="4",""&amp;$F1932="G",""&amp;$F1932="H"),IF($AY1932="YES","",IF($AB1932&lt;&gt;0,"",IF(COUNTIFS('AR SALES'!$L$2:$L$2501,$L1932,'AR SALES'!$AD$2:$AD$2501,IF(""&amp;$F1932="4","OFF","ON"),'AR SALES'!$AF$2:$AF$2501,"Y")&gt;0,"","NO EXEMPTION"))),"")</f>
        <v/>
      </c>
    </row>
    <row r="1933">
      <c r="AT1933" s="2">
        <f>IF($L1933="","",IFERROR(INDEX('AR SALES'!$H$2:$H$2501,MATCH(""&amp;$L1933,'AR SALES'!$AE$2:$AE$2501,0)),""))</f>
        <v/>
      </c>
      <c r="AU1933" s="2">
        <f>IF($L1933="","",IF($A1933&lt;&gt;"GA","",IF($E1933="FULTON",IF(ISNUMBER(SEARCH("COLLEGE PARK",$AT1933)),"FULTON (COLLEGE PARK)",IF(ISNUMBER(SEARCH("HAPEVILLE",$AT1933)),"FULTON (HAPEVILLE)",IF(ISNUMBER(SEARCH("EAST POINT",$AT1933)),"FULTON (EAST POINT)",IF(ISNUMBER(SEARCH("ATLANTA",$AT1933)),"FULTON (ATL LIMITS)","FULTON")))),IF($E1933="DEKALB",IF(ISNUMBER(SEARCH("ATLANTA",$AT1933)),"DEKALB (ATL LIMITS)","DEKALB"),IF(AND($E1933="CLAYTON",ISNUMBER(SEARCH("COLLEGE PARK",$AT1933))),"CLAYTON (COLLEGE PARK)",$E1933)))))</f>
        <v/>
      </c>
      <c r="AV1933" s="2">
        <f>IF($L1933="","",IF(""&amp;$F1933="2","DIESEL",IF(OR(""&amp;$F1933="G",""&amp;$F1933="H"),"GAS","")))</f>
        <v/>
      </c>
      <c r="AW1933" s="2">
        <f>IF($AV1933="","",$R1933)</f>
        <v/>
      </c>
      <c r="AX1933" s="2">
        <f>IF($AV1933="","",IF($AB1933=0,$R1933,0))</f>
        <v/>
      </c>
      <c r="AY1933" s="2">
        <f>IF($AV1933="","",IF(AND($Z1933=0,COUNTIF('AR SALES'!$L$2:$L$2501,$L1933)=0),"YES",""))</f>
        <v/>
      </c>
      <c r="AZ1933" s="2">
        <f>IF($AV1933="","",IFERROR(VLOOKUP($AU1933,CODES!$A:$B,2,FALSE),"NO CODE"))</f>
        <v/>
      </c>
      <c r="BA1933" s="2">
        <f>IF(""&amp;$F1933&lt;&gt;"4","",IF($AY1933="YES","",IF(ROUND(SUMIFS($AE$2:$AE$4001,$L$2:$L$4001,$L1933,$F$2:$F$4001,"4")-SUMIFS('AR SALES'!$Y$2:$Y$2501,'AR SALES'!$L$2:$L$2501,$L1933,'AR SALES'!$AD$2:$AD$2501,"OFF"),2)=0,"","STALE")))</f>
        <v/>
      </c>
      <c r="BB1933" s="2">
        <f>IF(OR(""&amp;$F1933="2",""&amp;$F1933="4",""&amp;$F1933="G",""&amp;$F1933="H"),IF($AY1933="YES","",IF($AB1933&lt;&gt;0,"",IF(COUNTIFS('AR SALES'!$L$2:$L$2501,$L1933,'AR SALES'!$AD$2:$AD$2501,IF(""&amp;$F1933="4","OFF","ON"),'AR SALES'!$AF$2:$AF$2501,"Y")&gt;0,"","NO EXEMPTION"))),"")</f>
        <v/>
      </c>
    </row>
    <row r="1934">
      <c r="AT1934" s="2">
        <f>IF($L1934="","",IFERROR(INDEX('AR SALES'!$H$2:$H$2501,MATCH(""&amp;$L1934,'AR SALES'!$AE$2:$AE$2501,0)),""))</f>
        <v/>
      </c>
      <c r="AU1934" s="2">
        <f>IF($L1934="","",IF($A1934&lt;&gt;"GA","",IF($E1934="FULTON",IF(ISNUMBER(SEARCH("COLLEGE PARK",$AT1934)),"FULTON (COLLEGE PARK)",IF(ISNUMBER(SEARCH("HAPEVILLE",$AT1934)),"FULTON (HAPEVILLE)",IF(ISNUMBER(SEARCH("EAST POINT",$AT1934)),"FULTON (EAST POINT)",IF(ISNUMBER(SEARCH("ATLANTA",$AT1934)),"FULTON (ATL LIMITS)","FULTON")))),IF($E1934="DEKALB",IF(ISNUMBER(SEARCH("ATLANTA",$AT1934)),"DEKALB (ATL LIMITS)","DEKALB"),IF(AND($E1934="CLAYTON",ISNUMBER(SEARCH("COLLEGE PARK",$AT1934))),"CLAYTON (COLLEGE PARK)",$E1934)))))</f>
        <v/>
      </c>
      <c r="AV1934" s="2">
        <f>IF($L1934="","",IF(""&amp;$F1934="2","DIESEL",IF(OR(""&amp;$F1934="G",""&amp;$F1934="H"),"GAS","")))</f>
        <v/>
      </c>
      <c r="AW1934" s="2">
        <f>IF($AV1934="","",$R1934)</f>
        <v/>
      </c>
      <c r="AX1934" s="2">
        <f>IF($AV1934="","",IF($AB1934=0,$R1934,0))</f>
        <v/>
      </c>
      <c r="AY1934" s="2">
        <f>IF($AV1934="","",IF(AND($Z1934=0,COUNTIF('AR SALES'!$L$2:$L$2501,$L1934)=0),"YES",""))</f>
        <v/>
      </c>
      <c r="AZ1934" s="2">
        <f>IF($AV1934="","",IFERROR(VLOOKUP($AU1934,CODES!$A:$B,2,FALSE),"NO CODE"))</f>
        <v/>
      </c>
      <c r="BA1934" s="2">
        <f>IF(""&amp;$F1934&lt;&gt;"4","",IF($AY1934="YES","",IF(ROUND(SUMIFS($AE$2:$AE$4001,$L$2:$L$4001,$L1934,$F$2:$F$4001,"4")-SUMIFS('AR SALES'!$Y$2:$Y$2501,'AR SALES'!$L$2:$L$2501,$L1934,'AR SALES'!$AD$2:$AD$2501,"OFF"),2)=0,"","STALE")))</f>
        <v/>
      </c>
      <c r="BB1934" s="2">
        <f>IF(OR(""&amp;$F1934="2",""&amp;$F1934="4",""&amp;$F1934="G",""&amp;$F1934="H"),IF($AY1934="YES","",IF($AB1934&lt;&gt;0,"",IF(COUNTIFS('AR SALES'!$L$2:$L$2501,$L1934,'AR SALES'!$AD$2:$AD$2501,IF(""&amp;$F1934="4","OFF","ON"),'AR SALES'!$AF$2:$AF$2501,"Y")&gt;0,"","NO EXEMPTION"))),"")</f>
        <v/>
      </c>
    </row>
    <row r="1935">
      <c r="AT1935" s="2">
        <f>IF($L1935="","",IFERROR(INDEX('AR SALES'!$H$2:$H$2501,MATCH(""&amp;$L1935,'AR SALES'!$AE$2:$AE$2501,0)),""))</f>
        <v/>
      </c>
      <c r="AU1935" s="2">
        <f>IF($L1935="","",IF($A1935&lt;&gt;"GA","",IF($E1935="FULTON",IF(ISNUMBER(SEARCH("COLLEGE PARK",$AT1935)),"FULTON (COLLEGE PARK)",IF(ISNUMBER(SEARCH("HAPEVILLE",$AT1935)),"FULTON (HAPEVILLE)",IF(ISNUMBER(SEARCH("EAST POINT",$AT1935)),"FULTON (EAST POINT)",IF(ISNUMBER(SEARCH("ATLANTA",$AT1935)),"FULTON (ATL LIMITS)","FULTON")))),IF($E1935="DEKALB",IF(ISNUMBER(SEARCH("ATLANTA",$AT1935)),"DEKALB (ATL LIMITS)","DEKALB"),IF(AND($E1935="CLAYTON",ISNUMBER(SEARCH("COLLEGE PARK",$AT1935))),"CLAYTON (COLLEGE PARK)",$E1935)))))</f>
        <v/>
      </c>
      <c r="AV1935" s="2">
        <f>IF($L1935="","",IF(""&amp;$F1935="2","DIESEL",IF(OR(""&amp;$F1935="G",""&amp;$F1935="H"),"GAS","")))</f>
        <v/>
      </c>
      <c r="AW1935" s="2">
        <f>IF($AV1935="","",$R1935)</f>
        <v/>
      </c>
      <c r="AX1935" s="2">
        <f>IF($AV1935="","",IF($AB1935=0,$R1935,0))</f>
        <v/>
      </c>
      <c r="AY1935" s="2">
        <f>IF($AV1935="","",IF(AND($Z1935=0,COUNTIF('AR SALES'!$L$2:$L$2501,$L1935)=0),"YES",""))</f>
        <v/>
      </c>
      <c r="AZ1935" s="2">
        <f>IF($AV1935="","",IFERROR(VLOOKUP($AU1935,CODES!$A:$B,2,FALSE),"NO CODE"))</f>
        <v/>
      </c>
      <c r="BA1935" s="2">
        <f>IF(""&amp;$F1935&lt;&gt;"4","",IF($AY1935="YES","",IF(ROUND(SUMIFS($AE$2:$AE$4001,$L$2:$L$4001,$L1935,$F$2:$F$4001,"4")-SUMIFS('AR SALES'!$Y$2:$Y$2501,'AR SALES'!$L$2:$L$2501,$L1935,'AR SALES'!$AD$2:$AD$2501,"OFF"),2)=0,"","STALE")))</f>
        <v/>
      </c>
      <c r="BB1935" s="2">
        <f>IF(OR(""&amp;$F1935="2",""&amp;$F1935="4",""&amp;$F1935="G",""&amp;$F1935="H"),IF($AY1935="YES","",IF($AB1935&lt;&gt;0,"",IF(COUNTIFS('AR SALES'!$L$2:$L$2501,$L1935,'AR SALES'!$AD$2:$AD$2501,IF(""&amp;$F1935="4","OFF","ON"),'AR SALES'!$AF$2:$AF$2501,"Y")&gt;0,"","NO EXEMPTION"))),"")</f>
        <v/>
      </c>
    </row>
    <row r="1936">
      <c r="AT1936" s="2">
        <f>IF($L1936="","",IFERROR(INDEX('AR SALES'!$H$2:$H$2501,MATCH(""&amp;$L1936,'AR SALES'!$AE$2:$AE$2501,0)),""))</f>
        <v/>
      </c>
      <c r="AU1936" s="2">
        <f>IF($L1936="","",IF($A1936&lt;&gt;"GA","",IF($E1936="FULTON",IF(ISNUMBER(SEARCH("COLLEGE PARK",$AT1936)),"FULTON (COLLEGE PARK)",IF(ISNUMBER(SEARCH("HAPEVILLE",$AT1936)),"FULTON (HAPEVILLE)",IF(ISNUMBER(SEARCH("EAST POINT",$AT1936)),"FULTON (EAST POINT)",IF(ISNUMBER(SEARCH("ATLANTA",$AT1936)),"FULTON (ATL LIMITS)","FULTON")))),IF($E1936="DEKALB",IF(ISNUMBER(SEARCH("ATLANTA",$AT1936)),"DEKALB (ATL LIMITS)","DEKALB"),IF(AND($E1936="CLAYTON",ISNUMBER(SEARCH("COLLEGE PARK",$AT1936))),"CLAYTON (COLLEGE PARK)",$E1936)))))</f>
        <v/>
      </c>
      <c r="AV1936" s="2">
        <f>IF($L1936="","",IF(""&amp;$F1936="2","DIESEL",IF(OR(""&amp;$F1936="G",""&amp;$F1936="H"),"GAS","")))</f>
        <v/>
      </c>
      <c r="AW1936" s="2">
        <f>IF($AV1936="","",$R1936)</f>
        <v/>
      </c>
      <c r="AX1936" s="2">
        <f>IF($AV1936="","",IF($AB1936=0,$R1936,0))</f>
        <v/>
      </c>
      <c r="AY1936" s="2">
        <f>IF($AV1936="","",IF(AND($Z1936=0,COUNTIF('AR SALES'!$L$2:$L$2501,$L1936)=0),"YES",""))</f>
        <v/>
      </c>
      <c r="AZ1936" s="2">
        <f>IF($AV1936="","",IFERROR(VLOOKUP($AU1936,CODES!$A:$B,2,FALSE),"NO CODE"))</f>
        <v/>
      </c>
      <c r="BA1936" s="2">
        <f>IF(""&amp;$F1936&lt;&gt;"4","",IF($AY1936="YES","",IF(ROUND(SUMIFS($AE$2:$AE$4001,$L$2:$L$4001,$L1936,$F$2:$F$4001,"4")-SUMIFS('AR SALES'!$Y$2:$Y$2501,'AR SALES'!$L$2:$L$2501,$L1936,'AR SALES'!$AD$2:$AD$2501,"OFF"),2)=0,"","STALE")))</f>
        <v/>
      </c>
      <c r="BB1936" s="2">
        <f>IF(OR(""&amp;$F1936="2",""&amp;$F1936="4",""&amp;$F1936="G",""&amp;$F1936="H"),IF($AY1936="YES","",IF($AB1936&lt;&gt;0,"",IF(COUNTIFS('AR SALES'!$L$2:$L$2501,$L1936,'AR SALES'!$AD$2:$AD$2501,IF(""&amp;$F1936="4","OFF","ON"),'AR SALES'!$AF$2:$AF$2501,"Y")&gt;0,"","NO EXEMPTION"))),"")</f>
        <v/>
      </c>
    </row>
    <row r="1937">
      <c r="AT1937" s="2">
        <f>IF($L1937="","",IFERROR(INDEX('AR SALES'!$H$2:$H$2501,MATCH(""&amp;$L1937,'AR SALES'!$AE$2:$AE$2501,0)),""))</f>
        <v/>
      </c>
      <c r="AU1937" s="2">
        <f>IF($L1937="","",IF($A1937&lt;&gt;"GA","",IF($E1937="FULTON",IF(ISNUMBER(SEARCH("COLLEGE PARK",$AT1937)),"FULTON (COLLEGE PARK)",IF(ISNUMBER(SEARCH("HAPEVILLE",$AT1937)),"FULTON (HAPEVILLE)",IF(ISNUMBER(SEARCH("EAST POINT",$AT1937)),"FULTON (EAST POINT)",IF(ISNUMBER(SEARCH("ATLANTA",$AT1937)),"FULTON (ATL LIMITS)","FULTON")))),IF($E1937="DEKALB",IF(ISNUMBER(SEARCH("ATLANTA",$AT1937)),"DEKALB (ATL LIMITS)","DEKALB"),IF(AND($E1937="CLAYTON",ISNUMBER(SEARCH("COLLEGE PARK",$AT1937))),"CLAYTON (COLLEGE PARK)",$E1937)))))</f>
        <v/>
      </c>
      <c r="AV1937" s="2">
        <f>IF($L1937="","",IF(""&amp;$F1937="2","DIESEL",IF(OR(""&amp;$F1937="G",""&amp;$F1937="H"),"GAS","")))</f>
        <v/>
      </c>
      <c r="AW1937" s="2">
        <f>IF($AV1937="","",$R1937)</f>
        <v/>
      </c>
      <c r="AX1937" s="2">
        <f>IF($AV1937="","",IF($AB1937=0,$R1937,0))</f>
        <v/>
      </c>
      <c r="AY1937" s="2">
        <f>IF($AV1937="","",IF(AND($Z1937=0,COUNTIF('AR SALES'!$L$2:$L$2501,$L1937)=0),"YES",""))</f>
        <v/>
      </c>
      <c r="AZ1937" s="2">
        <f>IF($AV1937="","",IFERROR(VLOOKUP($AU1937,CODES!$A:$B,2,FALSE),"NO CODE"))</f>
        <v/>
      </c>
      <c r="BA1937" s="2">
        <f>IF(""&amp;$F1937&lt;&gt;"4","",IF($AY1937="YES","",IF(ROUND(SUMIFS($AE$2:$AE$4001,$L$2:$L$4001,$L1937,$F$2:$F$4001,"4")-SUMIFS('AR SALES'!$Y$2:$Y$2501,'AR SALES'!$L$2:$L$2501,$L1937,'AR SALES'!$AD$2:$AD$2501,"OFF"),2)=0,"","STALE")))</f>
        <v/>
      </c>
      <c r="BB1937" s="2">
        <f>IF(OR(""&amp;$F1937="2",""&amp;$F1937="4",""&amp;$F1937="G",""&amp;$F1937="H"),IF($AY1937="YES","",IF($AB1937&lt;&gt;0,"",IF(COUNTIFS('AR SALES'!$L$2:$L$2501,$L1937,'AR SALES'!$AD$2:$AD$2501,IF(""&amp;$F1937="4","OFF","ON"),'AR SALES'!$AF$2:$AF$2501,"Y")&gt;0,"","NO EXEMPTION"))),"")</f>
        <v/>
      </c>
    </row>
    <row r="1938">
      <c r="AT1938" s="2">
        <f>IF($L1938="","",IFERROR(INDEX('AR SALES'!$H$2:$H$2501,MATCH(""&amp;$L1938,'AR SALES'!$AE$2:$AE$2501,0)),""))</f>
        <v/>
      </c>
      <c r="AU1938" s="2">
        <f>IF($L1938="","",IF($A1938&lt;&gt;"GA","",IF($E1938="FULTON",IF(ISNUMBER(SEARCH("COLLEGE PARK",$AT1938)),"FULTON (COLLEGE PARK)",IF(ISNUMBER(SEARCH("HAPEVILLE",$AT1938)),"FULTON (HAPEVILLE)",IF(ISNUMBER(SEARCH("EAST POINT",$AT1938)),"FULTON (EAST POINT)",IF(ISNUMBER(SEARCH("ATLANTA",$AT1938)),"FULTON (ATL LIMITS)","FULTON")))),IF($E1938="DEKALB",IF(ISNUMBER(SEARCH("ATLANTA",$AT1938)),"DEKALB (ATL LIMITS)","DEKALB"),IF(AND($E1938="CLAYTON",ISNUMBER(SEARCH("COLLEGE PARK",$AT1938))),"CLAYTON (COLLEGE PARK)",$E1938)))))</f>
        <v/>
      </c>
      <c r="AV1938" s="2">
        <f>IF($L1938="","",IF(""&amp;$F1938="2","DIESEL",IF(OR(""&amp;$F1938="G",""&amp;$F1938="H"),"GAS","")))</f>
        <v/>
      </c>
      <c r="AW1938" s="2">
        <f>IF($AV1938="","",$R1938)</f>
        <v/>
      </c>
      <c r="AX1938" s="2">
        <f>IF($AV1938="","",IF($AB1938=0,$R1938,0))</f>
        <v/>
      </c>
      <c r="AY1938" s="2">
        <f>IF($AV1938="","",IF(AND($Z1938=0,COUNTIF('AR SALES'!$L$2:$L$2501,$L1938)=0),"YES",""))</f>
        <v/>
      </c>
      <c r="AZ1938" s="2">
        <f>IF($AV1938="","",IFERROR(VLOOKUP($AU1938,CODES!$A:$B,2,FALSE),"NO CODE"))</f>
        <v/>
      </c>
      <c r="BA1938" s="2">
        <f>IF(""&amp;$F1938&lt;&gt;"4","",IF($AY1938="YES","",IF(ROUND(SUMIFS($AE$2:$AE$4001,$L$2:$L$4001,$L1938,$F$2:$F$4001,"4")-SUMIFS('AR SALES'!$Y$2:$Y$2501,'AR SALES'!$L$2:$L$2501,$L1938,'AR SALES'!$AD$2:$AD$2501,"OFF"),2)=0,"","STALE")))</f>
        <v/>
      </c>
      <c r="BB1938" s="2">
        <f>IF(OR(""&amp;$F1938="2",""&amp;$F1938="4",""&amp;$F1938="G",""&amp;$F1938="H"),IF($AY1938="YES","",IF($AB1938&lt;&gt;0,"",IF(COUNTIFS('AR SALES'!$L$2:$L$2501,$L1938,'AR SALES'!$AD$2:$AD$2501,IF(""&amp;$F1938="4","OFF","ON"),'AR SALES'!$AF$2:$AF$2501,"Y")&gt;0,"","NO EXEMPTION"))),"")</f>
        <v/>
      </c>
    </row>
    <row r="1939">
      <c r="AT1939" s="2">
        <f>IF($L1939="","",IFERROR(INDEX('AR SALES'!$H$2:$H$2501,MATCH(""&amp;$L1939,'AR SALES'!$AE$2:$AE$2501,0)),""))</f>
        <v/>
      </c>
      <c r="AU1939" s="2">
        <f>IF($L1939="","",IF($A1939&lt;&gt;"GA","",IF($E1939="FULTON",IF(ISNUMBER(SEARCH("COLLEGE PARK",$AT1939)),"FULTON (COLLEGE PARK)",IF(ISNUMBER(SEARCH("HAPEVILLE",$AT1939)),"FULTON (HAPEVILLE)",IF(ISNUMBER(SEARCH("EAST POINT",$AT1939)),"FULTON (EAST POINT)",IF(ISNUMBER(SEARCH("ATLANTA",$AT1939)),"FULTON (ATL LIMITS)","FULTON")))),IF($E1939="DEKALB",IF(ISNUMBER(SEARCH("ATLANTA",$AT1939)),"DEKALB (ATL LIMITS)","DEKALB"),IF(AND($E1939="CLAYTON",ISNUMBER(SEARCH("COLLEGE PARK",$AT1939))),"CLAYTON (COLLEGE PARK)",$E1939)))))</f>
        <v/>
      </c>
      <c r="AV1939" s="2">
        <f>IF($L1939="","",IF(""&amp;$F1939="2","DIESEL",IF(OR(""&amp;$F1939="G",""&amp;$F1939="H"),"GAS","")))</f>
        <v/>
      </c>
      <c r="AW1939" s="2">
        <f>IF($AV1939="","",$R1939)</f>
        <v/>
      </c>
      <c r="AX1939" s="2">
        <f>IF($AV1939="","",IF($AB1939=0,$R1939,0))</f>
        <v/>
      </c>
      <c r="AY1939" s="2">
        <f>IF($AV1939="","",IF(AND($Z1939=0,COUNTIF('AR SALES'!$L$2:$L$2501,$L1939)=0),"YES",""))</f>
        <v/>
      </c>
      <c r="AZ1939" s="2">
        <f>IF($AV1939="","",IFERROR(VLOOKUP($AU1939,CODES!$A:$B,2,FALSE),"NO CODE"))</f>
        <v/>
      </c>
      <c r="BA1939" s="2">
        <f>IF(""&amp;$F1939&lt;&gt;"4","",IF($AY1939="YES","",IF(ROUND(SUMIFS($AE$2:$AE$4001,$L$2:$L$4001,$L1939,$F$2:$F$4001,"4")-SUMIFS('AR SALES'!$Y$2:$Y$2501,'AR SALES'!$L$2:$L$2501,$L1939,'AR SALES'!$AD$2:$AD$2501,"OFF"),2)=0,"","STALE")))</f>
        <v/>
      </c>
      <c r="BB1939" s="2">
        <f>IF(OR(""&amp;$F1939="2",""&amp;$F1939="4",""&amp;$F1939="G",""&amp;$F1939="H"),IF($AY1939="YES","",IF($AB1939&lt;&gt;0,"",IF(COUNTIFS('AR SALES'!$L$2:$L$2501,$L1939,'AR SALES'!$AD$2:$AD$2501,IF(""&amp;$F1939="4","OFF","ON"),'AR SALES'!$AF$2:$AF$2501,"Y")&gt;0,"","NO EXEMPTION"))),"")</f>
        <v/>
      </c>
    </row>
    <row r="1940">
      <c r="AT1940" s="2">
        <f>IF($L1940="","",IFERROR(INDEX('AR SALES'!$H$2:$H$2501,MATCH(""&amp;$L1940,'AR SALES'!$AE$2:$AE$2501,0)),""))</f>
        <v/>
      </c>
      <c r="AU1940" s="2">
        <f>IF($L1940="","",IF($A1940&lt;&gt;"GA","",IF($E1940="FULTON",IF(ISNUMBER(SEARCH("COLLEGE PARK",$AT1940)),"FULTON (COLLEGE PARK)",IF(ISNUMBER(SEARCH("HAPEVILLE",$AT1940)),"FULTON (HAPEVILLE)",IF(ISNUMBER(SEARCH("EAST POINT",$AT1940)),"FULTON (EAST POINT)",IF(ISNUMBER(SEARCH("ATLANTA",$AT1940)),"FULTON (ATL LIMITS)","FULTON")))),IF($E1940="DEKALB",IF(ISNUMBER(SEARCH("ATLANTA",$AT1940)),"DEKALB (ATL LIMITS)","DEKALB"),IF(AND($E1940="CLAYTON",ISNUMBER(SEARCH("COLLEGE PARK",$AT1940))),"CLAYTON (COLLEGE PARK)",$E1940)))))</f>
        <v/>
      </c>
      <c r="AV1940" s="2">
        <f>IF($L1940="","",IF(""&amp;$F1940="2","DIESEL",IF(OR(""&amp;$F1940="G",""&amp;$F1940="H"),"GAS","")))</f>
        <v/>
      </c>
      <c r="AW1940" s="2">
        <f>IF($AV1940="","",$R1940)</f>
        <v/>
      </c>
      <c r="AX1940" s="2">
        <f>IF($AV1940="","",IF($AB1940=0,$R1940,0))</f>
        <v/>
      </c>
      <c r="AY1940" s="2">
        <f>IF($AV1940="","",IF(AND($Z1940=0,COUNTIF('AR SALES'!$L$2:$L$2501,$L1940)=0),"YES",""))</f>
        <v/>
      </c>
      <c r="AZ1940" s="2">
        <f>IF($AV1940="","",IFERROR(VLOOKUP($AU1940,CODES!$A:$B,2,FALSE),"NO CODE"))</f>
        <v/>
      </c>
      <c r="BA1940" s="2">
        <f>IF(""&amp;$F1940&lt;&gt;"4","",IF($AY1940="YES","",IF(ROUND(SUMIFS($AE$2:$AE$4001,$L$2:$L$4001,$L1940,$F$2:$F$4001,"4")-SUMIFS('AR SALES'!$Y$2:$Y$2501,'AR SALES'!$L$2:$L$2501,$L1940,'AR SALES'!$AD$2:$AD$2501,"OFF"),2)=0,"","STALE")))</f>
        <v/>
      </c>
      <c r="BB1940" s="2">
        <f>IF(OR(""&amp;$F1940="2",""&amp;$F1940="4",""&amp;$F1940="G",""&amp;$F1940="H"),IF($AY1940="YES","",IF($AB1940&lt;&gt;0,"",IF(COUNTIFS('AR SALES'!$L$2:$L$2501,$L1940,'AR SALES'!$AD$2:$AD$2501,IF(""&amp;$F1940="4","OFF","ON"),'AR SALES'!$AF$2:$AF$2501,"Y")&gt;0,"","NO EXEMPTION"))),"")</f>
        <v/>
      </c>
    </row>
    <row r="1941">
      <c r="AT1941" s="2">
        <f>IF($L1941="","",IFERROR(INDEX('AR SALES'!$H$2:$H$2501,MATCH(""&amp;$L1941,'AR SALES'!$AE$2:$AE$2501,0)),""))</f>
        <v/>
      </c>
      <c r="AU1941" s="2">
        <f>IF($L1941="","",IF($A1941&lt;&gt;"GA","",IF($E1941="FULTON",IF(ISNUMBER(SEARCH("COLLEGE PARK",$AT1941)),"FULTON (COLLEGE PARK)",IF(ISNUMBER(SEARCH("HAPEVILLE",$AT1941)),"FULTON (HAPEVILLE)",IF(ISNUMBER(SEARCH("EAST POINT",$AT1941)),"FULTON (EAST POINT)",IF(ISNUMBER(SEARCH("ATLANTA",$AT1941)),"FULTON (ATL LIMITS)","FULTON")))),IF($E1941="DEKALB",IF(ISNUMBER(SEARCH("ATLANTA",$AT1941)),"DEKALB (ATL LIMITS)","DEKALB"),IF(AND($E1941="CLAYTON",ISNUMBER(SEARCH("COLLEGE PARK",$AT1941))),"CLAYTON (COLLEGE PARK)",$E1941)))))</f>
        <v/>
      </c>
      <c r="AV1941" s="2">
        <f>IF($L1941="","",IF(""&amp;$F1941="2","DIESEL",IF(OR(""&amp;$F1941="G",""&amp;$F1941="H"),"GAS","")))</f>
        <v/>
      </c>
      <c r="AW1941" s="2">
        <f>IF($AV1941="","",$R1941)</f>
        <v/>
      </c>
      <c r="AX1941" s="2">
        <f>IF($AV1941="","",IF($AB1941=0,$R1941,0))</f>
        <v/>
      </c>
      <c r="AY1941" s="2">
        <f>IF($AV1941="","",IF(AND($Z1941=0,COUNTIF('AR SALES'!$L$2:$L$2501,$L1941)=0),"YES",""))</f>
        <v/>
      </c>
      <c r="AZ1941" s="2">
        <f>IF($AV1941="","",IFERROR(VLOOKUP($AU1941,CODES!$A:$B,2,FALSE),"NO CODE"))</f>
        <v/>
      </c>
      <c r="BA1941" s="2">
        <f>IF(""&amp;$F1941&lt;&gt;"4","",IF($AY1941="YES","",IF(ROUND(SUMIFS($AE$2:$AE$4001,$L$2:$L$4001,$L1941,$F$2:$F$4001,"4")-SUMIFS('AR SALES'!$Y$2:$Y$2501,'AR SALES'!$L$2:$L$2501,$L1941,'AR SALES'!$AD$2:$AD$2501,"OFF"),2)=0,"","STALE")))</f>
        <v/>
      </c>
      <c r="BB1941" s="2">
        <f>IF(OR(""&amp;$F1941="2",""&amp;$F1941="4",""&amp;$F1941="G",""&amp;$F1941="H"),IF($AY1941="YES","",IF($AB1941&lt;&gt;0,"",IF(COUNTIFS('AR SALES'!$L$2:$L$2501,$L1941,'AR SALES'!$AD$2:$AD$2501,IF(""&amp;$F1941="4","OFF","ON"),'AR SALES'!$AF$2:$AF$2501,"Y")&gt;0,"","NO EXEMPTION"))),"")</f>
        <v/>
      </c>
    </row>
    <row r="1942">
      <c r="AT1942" s="2">
        <f>IF($L1942="","",IFERROR(INDEX('AR SALES'!$H$2:$H$2501,MATCH(""&amp;$L1942,'AR SALES'!$AE$2:$AE$2501,0)),""))</f>
        <v/>
      </c>
      <c r="AU1942" s="2">
        <f>IF($L1942="","",IF($A1942&lt;&gt;"GA","",IF($E1942="FULTON",IF(ISNUMBER(SEARCH("COLLEGE PARK",$AT1942)),"FULTON (COLLEGE PARK)",IF(ISNUMBER(SEARCH("HAPEVILLE",$AT1942)),"FULTON (HAPEVILLE)",IF(ISNUMBER(SEARCH("EAST POINT",$AT1942)),"FULTON (EAST POINT)",IF(ISNUMBER(SEARCH("ATLANTA",$AT1942)),"FULTON (ATL LIMITS)","FULTON")))),IF($E1942="DEKALB",IF(ISNUMBER(SEARCH("ATLANTA",$AT1942)),"DEKALB (ATL LIMITS)","DEKALB"),IF(AND($E1942="CLAYTON",ISNUMBER(SEARCH("COLLEGE PARK",$AT1942))),"CLAYTON (COLLEGE PARK)",$E1942)))))</f>
        <v/>
      </c>
      <c r="AV1942" s="2">
        <f>IF($L1942="","",IF(""&amp;$F1942="2","DIESEL",IF(OR(""&amp;$F1942="G",""&amp;$F1942="H"),"GAS","")))</f>
        <v/>
      </c>
      <c r="AW1942" s="2">
        <f>IF($AV1942="","",$R1942)</f>
        <v/>
      </c>
      <c r="AX1942" s="2">
        <f>IF($AV1942="","",IF($AB1942=0,$R1942,0))</f>
        <v/>
      </c>
      <c r="AY1942" s="2">
        <f>IF($AV1942="","",IF(AND($Z1942=0,COUNTIF('AR SALES'!$L$2:$L$2501,$L1942)=0),"YES",""))</f>
        <v/>
      </c>
      <c r="AZ1942" s="2">
        <f>IF($AV1942="","",IFERROR(VLOOKUP($AU1942,CODES!$A:$B,2,FALSE),"NO CODE"))</f>
        <v/>
      </c>
      <c r="BA1942" s="2">
        <f>IF(""&amp;$F1942&lt;&gt;"4","",IF($AY1942="YES","",IF(ROUND(SUMIFS($AE$2:$AE$4001,$L$2:$L$4001,$L1942,$F$2:$F$4001,"4")-SUMIFS('AR SALES'!$Y$2:$Y$2501,'AR SALES'!$L$2:$L$2501,$L1942,'AR SALES'!$AD$2:$AD$2501,"OFF"),2)=0,"","STALE")))</f>
        <v/>
      </c>
      <c r="BB1942" s="2">
        <f>IF(OR(""&amp;$F1942="2",""&amp;$F1942="4",""&amp;$F1942="G",""&amp;$F1942="H"),IF($AY1942="YES","",IF($AB1942&lt;&gt;0,"",IF(COUNTIFS('AR SALES'!$L$2:$L$2501,$L1942,'AR SALES'!$AD$2:$AD$2501,IF(""&amp;$F1942="4","OFF","ON"),'AR SALES'!$AF$2:$AF$2501,"Y")&gt;0,"","NO EXEMPTION"))),"")</f>
        <v/>
      </c>
    </row>
    <row r="1943">
      <c r="AT1943" s="2">
        <f>IF($L1943="","",IFERROR(INDEX('AR SALES'!$H$2:$H$2501,MATCH(""&amp;$L1943,'AR SALES'!$AE$2:$AE$2501,0)),""))</f>
        <v/>
      </c>
      <c r="AU1943" s="2">
        <f>IF($L1943="","",IF($A1943&lt;&gt;"GA","",IF($E1943="FULTON",IF(ISNUMBER(SEARCH("COLLEGE PARK",$AT1943)),"FULTON (COLLEGE PARK)",IF(ISNUMBER(SEARCH("HAPEVILLE",$AT1943)),"FULTON (HAPEVILLE)",IF(ISNUMBER(SEARCH("EAST POINT",$AT1943)),"FULTON (EAST POINT)",IF(ISNUMBER(SEARCH("ATLANTA",$AT1943)),"FULTON (ATL LIMITS)","FULTON")))),IF($E1943="DEKALB",IF(ISNUMBER(SEARCH("ATLANTA",$AT1943)),"DEKALB (ATL LIMITS)","DEKALB"),IF(AND($E1943="CLAYTON",ISNUMBER(SEARCH("COLLEGE PARK",$AT1943))),"CLAYTON (COLLEGE PARK)",$E1943)))))</f>
        <v/>
      </c>
      <c r="AV1943" s="2">
        <f>IF($L1943="","",IF(""&amp;$F1943="2","DIESEL",IF(OR(""&amp;$F1943="G",""&amp;$F1943="H"),"GAS","")))</f>
        <v/>
      </c>
      <c r="AW1943" s="2">
        <f>IF($AV1943="","",$R1943)</f>
        <v/>
      </c>
      <c r="AX1943" s="2">
        <f>IF($AV1943="","",IF($AB1943=0,$R1943,0))</f>
        <v/>
      </c>
      <c r="AY1943" s="2">
        <f>IF($AV1943="","",IF(AND($Z1943=0,COUNTIF('AR SALES'!$L$2:$L$2501,$L1943)=0),"YES",""))</f>
        <v/>
      </c>
      <c r="AZ1943" s="2">
        <f>IF($AV1943="","",IFERROR(VLOOKUP($AU1943,CODES!$A:$B,2,FALSE),"NO CODE"))</f>
        <v/>
      </c>
      <c r="BA1943" s="2">
        <f>IF(""&amp;$F1943&lt;&gt;"4","",IF($AY1943="YES","",IF(ROUND(SUMIFS($AE$2:$AE$4001,$L$2:$L$4001,$L1943,$F$2:$F$4001,"4")-SUMIFS('AR SALES'!$Y$2:$Y$2501,'AR SALES'!$L$2:$L$2501,$L1943,'AR SALES'!$AD$2:$AD$2501,"OFF"),2)=0,"","STALE")))</f>
        <v/>
      </c>
      <c r="BB1943" s="2">
        <f>IF(OR(""&amp;$F1943="2",""&amp;$F1943="4",""&amp;$F1943="G",""&amp;$F1943="H"),IF($AY1943="YES","",IF($AB1943&lt;&gt;0,"",IF(COUNTIFS('AR SALES'!$L$2:$L$2501,$L1943,'AR SALES'!$AD$2:$AD$2501,IF(""&amp;$F1943="4","OFF","ON"),'AR SALES'!$AF$2:$AF$2501,"Y")&gt;0,"","NO EXEMPTION"))),"")</f>
        <v/>
      </c>
    </row>
    <row r="1944">
      <c r="AT1944" s="2">
        <f>IF($L1944="","",IFERROR(INDEX('AR SALES'!$H$2:$H$2501,MATCH(""&amp;$L1944,'AR SALES'!$AE$2:$AE$2501,0)),""))</f>
        <v/>
      </c>
      <c r="AU1944" s="2">
        <f>IF($L1944="","",IF($A1944&lt;&gt;"GA","",IF($E1944="FULTON",IF(ISNUMBER(SEARCH("COLLEGE PARK",$AT1944)),"FULTON (COLLEGE PARK)",IF(ISNUMBER(SEARCH("HAPEVILLE",$AT1944)),"FULTON (HAPEVILLE)",IF(ISNUMBER(SEARCH("EAST POINT",$AT1944)),"FULTON (EAST POINT)",IF(ISNUMBER(SEARCH("ATLANTA",$AT1944)),"FULTON (ATL LIMITS)","FULTON")))),IF($E1944="DEKALB",IF(ISNUMBER(SEARCH("ATLANTA",$AT1944)),"DEKALB (ATL LIMITS)","DEKALB"),IF(AND($E1944="CLAYTON",ISNUMBER(SEARCH("COLLEGE PARK",$AT1944))),"CLAYTON (COLLEGE PARK)",$E1944)))))</f>
        <v/>
      </c>
      <c r="AV1944" s="2">
        <f>IF($L1944="","",IF(""&amp;$F1944="2","DIESEL",IF(OR(""&amp;$F1944="G",""&amp;$F1944="H"),"GAS","")))</f>
        <v/>
      </c>
      <c r="AW1944" s="2">
        <f>IF($AV1944="","",$R1944)</f>
        <v/>
      </c>
      <c r="AX1944" s="2">
        <f>IF($AV1944="","",IF($AB1944=0,$R1944,0))</f>
        <v/>
      </c>
      <c r="AY1944" s="2">
        <f>IF($AV1944="","",IF(AND($Z1944=0,COUNTIF('AR SALES'!$L$2:$L$2501,$L1944)=0),"YES",""))</f>
        <v/>
      </c>
      <c r="AZ1944" s="2">
        <f>IF($AV1944="","",IFERROR(VLOOKUP($AU1944,CODES!$A:$B,2,FALSE),"NO CODE"))</f>
        <v/>
      </c>
      <c r="BA1944" s="2">
        <f>IF(""&amp;$F1944&lt;&gt;"4","",IF($AY1944="YES","",IF(ROUND(SUMIFS($AE$2:$AE$4001,$L$2:$L$4001,$L1944,$F$2:$F$4001,"4")-SUMIFS('AR SALES'!$Y$2:$Y$2501,'AR SALES'!$L$2:$L$2501,$L1944,'AR SALES'!$AD$2:$AD$2501,"OFF"),2)=0,"","STALE")))</f>
        <v/>
      </c>
      <c r="BB1944" s="2">
        <f>IF(OR(""&amp;$F1944="2",""&amp;$F1944="4",""&amp;$F1944="G",""&amp;$F1944="H"),IF($AY1944="YES","",IF($AB1944&lt;&gt;0,"",IF(COUNTIFS('AR SALES'!$L$2:$L$2501,$L1944,'AR SALES'!$AD$2:$AD$2501,IF(""&amp;$F1944="4","OFF","ON"),'AR SALES'!$AF$2:$AF$2501,"Y")&gt;0,"","NO EXEMPTION"))),"")</f>
        <v/>
      </c>
    </row>
    <row r="1945">
      <c r="AT1945" s="2">
        <f>IF($L1945="","",IFERROR(INDEX('AR SALES'!$H$2:$H$2501,MATCH(""&amp;$L1945,'AR SALES'!$AE$2:$AE$2501,0)),""))</f>
        <v/>
      </c>
      <c r="AU1945" s="2">
        <f>IF($L1945="","",IF($A1945&lt;&gt;"GA","",IF($E1945="FULTON",IF(ISNUMBER(SEARCH("COLLEGE PARK",$AT1945)),"FULTON (COLLEGE PARK)",IF(ISNUMBER(SEARCH("HAPEVILLE",$AT1945)),"FULTON (HAPEVILLE)",IF(ISNUMBER(SEARCH("EAST POINT",$AT1945)),"FULTON (EAST POINT)",IF(ISNUMBER(SEARCH("ATLANTA",$AT1945)),"FULTON (ATL LIMITS)","FULTON")))),IF($E1945="DEKALB",IF(ISNUMBER(SEARCH("ATLANTA",$AT1945)),"DEKALB (ATL LIMITS)","DEKALB"),IF(AND($E1945="CLAYTON",ISNUMBER(SEARCH("COLLEGE PARK",$AT1945))),"CLAYTON (COLLEGE PARK)",$E1945)))))</f>
        <v/>
      </c>
      <c r="AV1945" s="2">
        <f>IF($L1945="","",IF(""&amp;$F1945="2","DIESEL",IF(OR(""&amp;$F1945="G",""&amp;$F1945="H"),"GAS","")))</f>
        <v/>
      </c>
      <c r="AW1945" s="2">
        <f>IF($AV1945="","",$R1945)</f>
        <v/>
      </c>
      <c r="AX1945" s="2">
        <f>IF($AV1945="","",IF($AB1945=0,$R1945,0))</f>
        <v/>
      </c>
      <c r="AY1945" s="2">
        <f>IF($AV1945="","",IF(AND($Z1945=0,COUNTIF('AR SALES'!$L$2:$L$2501,$L1945)=0),"YES",""))</f>
        <v/>
      </c>
      <c r="AZ1945" s="2">
        <f>IF($AV1945="","",IFERROR(VLOOKUP($AU1945,CODES!$A:$B,2,FALSE),"NO CODE"))</f>
        <v/>
      </c>
      <c r="BA1945" s="2">
        <f>IF(""&amp;$F1945&lt;&gt;"4","",IF($AY1945="YES","",IF(ROUND(SUMIFS($AE$2:$AE$4001,$L$2:$L$4001,$L1945,$F$2:$F$4001,"4")-SUMIFS('AR SALES'!$Y$2:$Y$2501,'AR SALES'!$L$2:$L$2501,$L1945,'AR SALES'!$AD$2:$AD$2501,"OFF"),2)=0,"","STALE")))</f>
        <v/>
      </c>
      <c r="BB1945" s="2">
        <f>IF(OR(""&amp;$F1945="2",""&amp;$F1945="4",""&amp;$F1945="G",""&amp;$F1945="H"),IF($AY1945="YES","",IF($AB1945&lt;&gt;0,"",IF(COUNTIFS('AR SALES'!$L$2:$L$2501,$L1945,'AR SALES'!$AD$2:$AD$2501,IF(""&amp;$F1945="4","OFF","ON"),'AR SALES'!$AF$2:$AF$2501,"Y")&gt;0,"","NO EXEMPTION"))),"")</f>
        <v/>
      </c>
    </row>
    <row r="1946">
      <c r="AT1946" s="2">
        <f>IF($L1946="","",IFERROR(INDEX('AR SALES'!$H$2:$H$2501,MATCH(""&amp;$L1946,'AR SALES'!$AE$2:$AE$2501,0)),""))</f>
        <v/>
      </c>
      <c r="AU1946" s="2">
        <f>IF($L1946="","",IF($A1946&lt;&gt;"GA","",IF($E1946="FULTON",IF(ISNUMBER(SEARCH("COLLEGE PARK",$AT1946)),"FULTON (COLLEGE PARK)",IF(ISNUMBER(SEARCH("HAPEVILLE",$AT1946)),"FULTON (HAPEVILLE)",IF(ISNUMBER(SEARCH("EAST POINT",$AT1946)),"FULTON (EAST POINT)",IF(ISNUMBER(SEARCH("ATLANTA",$AT1946)),"FULTON (ATL LIMITS)","FULTON")))),IF($E1946="DEKALB",IF(ISNUMBER(SEARCH("ATLANTA",$AT1946)),"DEKALB (ATL LIMITS)","DEKALB"),IF(AND($E1946="CLAYTON",ISNUMBER(SEARCH("COLLEGE PARK",$AT1946))),"CLAYTON (COLLEGE PARK)",$E1946)))))</f>
        <v/>
      </c>
      <c r="AV1946" s="2">
        <f>IF($L1946="","",IF(""&amp;$F1946="2","DIESEL",IF(OR(""&amp;$F1946="G",""&amp;$F1946="H"),"GAS","")))</f>
        <v/>
      </c>
      <c r="AW1946" s="2">
        <f>IF($AV1946="","",$R1946)</f>
        <v/>
      </c>
      <c r="AX1946" s="2">
        <f>IF($AV1946="","",IF($AB1946=0,$R1946,0))</f>
        <v/>
      </c>
      <c r="AY1946" s="2">
        <f>IF($AV1946="","",IF(AND($Z1946=0,COUNTIF('AR SALES'!$L$2:$L$2501,$L1946)=0),"YES",""))</f>
        <v/>
      </c>
      <c r="AZ1946" s="2">
        <f>IF($AV1946="","",IFERROR(VLOOKUP($AU1946,CODES!$A:$B,2,FALSE),"NO CODE"))</f>
        <v/>
      </c>
      <c r="BA1946" s="2">
        <f>IF(""&amp;$F1946&lt;&gt;"4","",IF($AY1946="YES","",IF(ROUND(SUMIFS($AE$2:$AE$4001,$L$2:$L$4001,$L1946,$F$2:$F$4001,"4")-SUMIFS('AR SALES'!$Y$2:$Y$2501,'AR SALES'!$L$2:$L$2501,$L1946,'AR SALES'!$AD$2:$AD$2501,"OFF"),2)=0,"","STALE")))</f>
        <v/>
      </c>
      <c r="BB1946" s="2">
        <f>IF(OR(""&amp;$F1946="2",""&amp;$F1946="4",""&amp;$F1946="G",""&amp;$F1946="H"),IF($AY1946="YES","",IF($AB1946&lt;&gt;0,"",IF(COUNTIFS('AR SALES'!$L$2:$L$2501,$L1946,'AR SALES'!$AD$2:$AD$2501,IF(""&amp;$F1946="4","OFF","ON"),'AR SALES'!$AF$2:$AF$2501,"Y")&gt;0,"","NO EXEMPTION"))),"")</f>
        <v/>
      </c>
    </row>
    <row r="1947">
      <c r="AT1947" s="2">
        <f>IF($L1947="","",IFERROR(INDEX('AR SALES'!$H$2:$H$2501,MATCH(""&amp;$L1947,'AR SALES'!$AE$2:$AE$2501,0)),""))</f>
        <v/>
      </c>
      <c r="AU1947" s="2">
        <f>IF($L1947="","",IF($A1947&lt;&gt;"GA","",IF($E1947="FULTON",IF(ISNUMBER(SEARCH("COLLEGE PARK",$AT1947)),"FULTON (COLLEGE PARK)",IF(ISNUMBER(SEARCH("HAPEVILLE",$AT1947)),"FULTON (HAPEVILLE)",IF(ISNUMBER(SEARCH("EAST POINT",$AT1947)),"FULTON (EAST POINT)",IF(ISNUMBER(SEARCH("ATLANTA",$AT1947)),"FULTON (ATL LIMITS)","FULTON")))),IF($E1947="DEKALB",IF(ISNUMBER(SEARCH("ATLANTA",$AT1947)),"DEKALB (ATL LIMITS)","DEKALB"),IF(AND($E1947="CLAYTON",ISNUMBER(SEARCH("COLLEGE PARK",$AT1947))),"CLAYTON (COLLEGE PARK)",$E1947)))))</f>
        <v/>
      </c>
      <c r="AV1947" s="2">
        <f>IF($L1947="","",IF(""&amp;$F1947="2","DIESEL",IF(OR(""&amp;$F1947="G",""&amp;$F1947="H"),"GAS","")))</f>
        <v/>
      </c>
      <c r="AW1947" s="2">
        <f>IF($AV1947="","",$R1947)</f>
        <v/>
      </c>
      <c r="AX1947" s="2">
        <f>IF($AV1947="","",IF($AB1947=0,$R1947,0))</f>
        <v/>
      </c>
      <c r="AY1947" s="2">
        <f>IF($AV1947="","",IF(AND($Z1947=0,COUNTIF('AR SALES'!$L$2:$L$2501,$L1947)=0),"YES",""))</f>
        <v/>
      </c>
      <c r="AZ1947" s="2">
        <f>IF($AV1947="","",IFERROR(VLOOKUP($AU1947,CODES!$A:$B,2,FALSE),"NO CODE"))</f>
        <v/>
      </c>
      <c r="BA1947" s="2">
        <f>IF(""&amp;$F1947&lt;&gt;"4","",IF($AY1947="YES","",IF(ROUND(SUMIFS($AE$2:$AE$4001,$L$2:$L$4001,$L1947,$F$2:$F$4001,"4")-SUMIFS('AR SALES'!$Y$2:$Y$2501,'AR SALES'!$L$2:$L$2501,$L1947,'AR SALES'!$AD$2:$AD$2501,"OFF"),2)=0,"","STALE")))</f>
        <v/>
      </c>
      <c r="BB1947" s="2">
        <f>IF(OR(""&amp;$F1947="2",""&amp;$F1947="4",""&amp;$F1947="G",""&amp;$F1947="H"),IF($AY1947="YES","",IF($AB1947&lt;&gt;0,"",IF(COUNTIFS('AR SALES'!$L$2:$L$2501,$L1947,'AR SALES'!$AD$2:$AD$2501,IF(""&amp;$F1947="4","OFF","ON"),'AR SALES'!$AF$2:$AF$2501,"Y")&gt;0,"","NO EXEMPTION"))),"")</f>
        <v/>
      </c>
    </row>
    <row r="1948">
      <c r="AT1948" s="2">
        <f>IF($L1948="","",IFERROR(INDEX('AR SALES'!$H$2:$H$2501,MATCH(""&amp;$L1948,'AR SALES'!$AE$2:$AE$2501,0)),""))</f>
        <v/>
      </c>
      <c r="AU1948" s="2">
        <f>IF($L1948="","",IF($A1948&lt;&gt;"GA","",IF($E1948="FULTON",IF(ISNUMBER(SEARCH("COLLEGE PARK",$AT1948)),"FULTON (COLLEGE PARK)",IF(ISNUMBER(SEARCH("HAPEVILLE",$AT1948)),"FULTON (HAPEVILLE)",IF(ISNUMBER(SEARCH("EAST POINT",$AT1948)),"FULTON (EAST POINT)",IF(ISNUMBER(SEARCH("ATLANTA",$AT1948)),"FULTON (ATL LIMITS)","FULTON")))),IF($E1948="DEKALB",IF(ISNUMBER(SEARCH("ATLANTA",$AT1948)),"DEKALB (ATL LIMITS)","DEKALB"),IF(AND($E1948="CLAYTON",ISNUMBER(SEARCH("COLLEGE PARK",$AT1948))),"CLAYTON (COLLEGE PARK)",$E1948)))))</f>
        <v/>
      </c>
      <c r="AV1948" s="2">
        <f>IF($L1948="","",IF(""&amp;$F1948="2","DIESEL",IF(OR(""&amp;$F1948="G",""&amp;$F1948="H"),"GAS","")))</f>
        <v/>
      </c>
      <c r="AW1948" s="2">
        <f>IF($AV1948="","",$R1948)</f>
        <v/>
      </c>
      <c r="AX1948" s="2">
        <f>IF($AV1948="","",IF($AB1948=0,$R1948,0))</f>
        <v/>
      </c>
      <c r="AY1948" s="2">
        <f>IF($AV1948="","",IF(AND($Z1948=0,COUNTIF('AR SALES'!$L$2:$L$2501,$L1948)=0),"YES",""))</f>
        <v/>
      </c>
      <c r="AZ1948" s="2">
        <f>IF($AV1948="","",IFERROR(VLOOKUP($AU1948,CODES!$A:$B,2,FALSE),"NO CODE"))</f>
        <v/>
      </c>
      <c r="BA1948" s="2">
        <f>IF(""&amp;$F1948&lt;&gt;"4","",IF($AY1948="YES","",IF(ROUND(SUMIFS($AE$2:$AE$4001,$L$2:$L$4001,$L1948,$F$2:$F$4001,"4")-SUMIFS('AR SALES'!$Y$2:$Y$2501,'AR SALES'!$L$2:$L$2501,$L1948,'AR SALES'!$AD$2:$AD$2501,"OFF"),2)=0,"","STALE")))</f>
        <v/>
      </c>
      <c r="BB1948" s="2">
        <f>IF(OR(""&amp;$F1948="2",""&amp;$F1948="4",""&amp;$F1948="G",""&amp;$F1948="H"),IF($AY1948="YES","",IF($AB1948&lt;&gt;0,"",IF(COUNTIFS('AR SALES'!$L$2:$L$2501,$L1948,'AR SALES'!$AD$2:$AD$2501,IF(""&amp;$F1948="4","OFF","ON"),'AR SALES'!$AF$2:$AF$2501,"Y")&gt;0,"","NO EXEMPTION"))),"")</f>
        <v/>
      </c>
    </row>
    <row r="1949">
      <c r="AT1949" s="2">
        <f>IF($L1949="","",IFERROR(INDEX('AR SALES'!$H$2:$H$2501,MATCH(""&amp;$L1949,'AR SALES'!$AE$2:$AE$2501,0)),""))</f>
        <v/>
      </c>
      <c r="AU1949" s="2">
        <f>IF($L1949="","",IF($A1949&lt;&gt;"GA","",IF($E1949="FULTON",IF(ISNUMBER(SEARCH("COLLEGE PARK",$AT1949)),"FULTON (COLLEGE PARK)",IF(ISNUMBER(SEARCH("HAPEVILLE",$AT1949)),"FULTON (HAPEVILLE)",IF(ISNUMBER(SEARCH("EAST POINT",$AT1949)),"FULTON (EAST POINT)",IF(ISNUMBER(SEARCH("ATLANTA",$AT1949)),"FULTON (ATL LIMITS)","FULTON")))),IF($E1949="DEKALB",IF(ISNUMBER(SEARCH("ATLANTA",$AT1949)),"DEKALB (ATL LIMITS)","DEKALB"),IF(AND($E1949="CLAYTON",ISNUMBER(SEARCH("COLLEGE PARK",$AT1949))),"CLAYTON (COLLEGE PARK)",$E1949)))))</f>
        <v/>
      </c>
      <c r="AV1949" s="2">
        <f>IF($L1949="","",IF(""&amp;$F1949="2","DIESEL",IF(OR(""&amp;$F1949="G",""&amp;$F1949="H"),"GAS","")))</f>
        <v/>
      </c>
      <c r="AW1949" s="2">
        <f>IF($AV1949="","",$R1949)</f>
        <v/>
      </c>
      <c r="AX1949" s="2">
        <f>IF($AV1949="","",IF($AB1949=0,$R1949,0))</f>
        <v/>
      </c>
      <c r="AY1949" s="2">
        <f>IF($AV1949="","",IF(AND($Z1949=0,COUNTIF('AR SALES'!$L$2:$L$2501,$L1949)=0),"YES",""))</f>
        <v/>
      </c>
      <c r="AZ1949" s="2">
        <f>IF($AV1949="","",IFERROR(VLOOKUP($AU1949,CODES!$A:$B,2,FALSE),"NO CODE"))</f>
        <v/>
      </c>
      <c r="BA1949" s="2">
        <f>IF(""&amp;$F1949&lt;&gt;"4","",IF($AY1949="YES","",IF(ROUND(SUMIFS($AE$2:$AE$4001,$L$2:$L$4001,$L1949,$F$2:$F$4001,"4")-SUMIFS('AR SALES'!$Y$2:$Y$2501,'AR SALES'!$L$2:$L$2501,$L1949,'AR SALES'!$AD$2:$AD$2501,"OFF"),2)=0,"","STALE")))</f>
        <v/>
      </c>
      <c r="BB1949" s="2">
        <f>IF(OR(""&amp;$F1949="2",""&amp;$F1949="4",""&amp;$F1949="G",""&amp;$F1949="H"),IF($AY1949="YES","",IF($AB1949&lt;&gt;0,"",IF(COUNTIFS('AR SALES'!$L$2:$L$2501,$L1949,'AR SALES'!$AD$2:$AD$2501,IF(""&amp;$F1949="4","OFF","ON"),'AR SALES'!$AF$2:$AF$2501,"Y")&gt;0,"","NO EXEMPTION"))),"")</f>
        <v/>
      </c>
    </row>
    <row r="1950">
      <c r="AT1950" s="2">
        <f>IF($L1950="","",IFERROR(INDEX('AR SALES'!$H$2:$H$2501,MATCH(""&amp;$L1950,'AR SALES'!$AE$2:$AE$2501,0)),""))</f>
        <v/>
      </c>
      <c r="AU1950" s="2">
        <f>IF($L1950="","",IF($A1950&lt;&gt;"GA","",IF($E1950="FULTON",IF(ISNUMBER(SEARCH("COLLEGE PARK",$AT1950)),"FULTON (COLLEGE PARK)",IF(ISNUMBER(SEARCH("HAPEVILLE",$AT1950)),"FULTON (HAPEVILLE)",IF(ISNUMBER(SEARCH("EAST POINT",$AT1950)),"FULTON (EAST POINT)",IF(ISNUMBER(SEARCH("ATLANTA",$AT1950)),"FULTON (ATL LIMITS)","FULTON")))),IF($E1950="DEKALB",IF(ISNUMBER(SEARCH("ATLANTA",$AT1950)),"DEKALB (ATL LIMITS)","DEKALB"),IF(AND($E1950="CLAYTON",ISNUMBER(SEARCH("COLLEGE PARK",$AT1950))),"CLAYTON (COLLEGE PARK)",$E1950)))))</f>
        <v/>
      </c>
      <c r="AV1950" s="2">
        <f>IF($L1950="","",IF(""&amp;$F1950="2","DIESEL",IF(OR(""&amp;$F1950="G",""&amp;$F1950="H"),"GAS","")))</f>
        <v/>
      </c>
      <c r="AW1950" s="2">
        <f>IF($AV1950="","",$R1950)</f>
        <v/>
      </c>
      <c r="AX1950" s="2">
        <f>IF($AV1950="","",IF($AB1950=0,$R1950,0))</f>
        <v/>
      </c>
      <c r="AY1950" s="2">
        <f>IF($AV1950="","",IF(AND($Z1950=0,COUNTIF('AR SALES'!$L$2:$L$2501,$L1950)=0),"YES",""))</f>
        <v/>
      </c>
      <c r="AZ1950" s="2">
        <f>IF($AV1950="","",IFERROR(VLOOKUP($AU1950,CODES!$A:$B,2,FALSE),"NO CODE"))</f>
        <v/>
      </c>
      <c r="BA1950" s="2">
        <f>IF(""&amp;$F1950&lt;&gt;"4","",IF($AY1950="YES","",IF(ROUND(SUMIFS($AE$2:$AE$4001,$L$2:$L$4001,$L1950,$F$2:$F$4001,"4")-SUMIFS('AR SALES'!$Y$2:$Y$2501,'AR SALES'!$L$2:$L$2501,$L1950,'AR SALES'!$AD$2:$AD$2501,"OFF"),2)=0,"","STALE")))</f>
        <v/>
      </c>
      <c r="BB1950" s="2">
        <f>IF(OR(""&amp;$F1950="2",""&amp;$F1950="4",""&amp;$F1950="G",""&amp;$F1950="H"),IF($AY1950="YES","",IF($AB1950&lt;&gt;0,"",IF(COUNTIFS('AR SALES'!$L$2:$L$2501,$L1950,'AR SALES'!$AD$2:$AD$2501,IF(""&amp;$F1950="4","OFF","ON"),'AR SALES'!$AF$2:$AF$2501,"Y")&gt;0,"","NO EXEMPTION"))),"")</f>
        <v/>
      </c>
    </row>
    <row r="1951">
      <c r="AT1951" s="2">
        <f>IF($L1951="","",IFERROR(INDEX('AR SALES'!$H$2:$H$2501,MATCH(""&amp;$L1951,'AR SALES'!$AE$2:$AE$2501,0)),""))</f>
        <v/>
      </c>
      <c r="AU1951" s="2">
        <f>IF($L1951="","",IF($A1951&lt;&gt;"GA","",IF($E1951="FULTON",IF(ISNUMBER(SEARCH("COLLEGE PARK",$AT1951)),"FULTON (COLLEGE PARK)",IF(ISNUMBER(SEARCH("HAPEVILLE",$AT1951)),"FULTON (HAPEVILLE)",IF(ISNUMBER(SEARCH("EAST POINT",$AT1951)),"FULTON (EAST POINT)",IF(ISNUMBER(SEARCH("ATLANTA",$AT1951)),"FULTON (ATL LIMITS)","FULTON")))),IF($E1951="DEKALB",IF(ISNUMBER(SEARCH("ATLANTA",$AT1951)),"DEKALB (ATL LIMITS)","DEKALB"),IF(AND($E1951="CLAYTON",ISNUMBER(SEARCH("COLLEGE PARK",$AT1951))),"CLAYTON (COLLEGE PARK)",$E1951)))))</f>
        <v/>
      </c>
      <c r="AV1951" s="2">
        <f>IF($L1951="","",IF(""&amp;$F1951="2","DIESEL",IF(OR(""&amp;$F1951="G",""&amp;$F1951="H"),"GAS","")))</f>
        <v/>
      </c>
      <c r="AW1951" s="2">
        <f>IF($AV1951="","",$R1951)</f>
        <v/>
      </c>
      <c r="AX1951" s="2">
        <f>IF($AV1951="","",IF($AB1951=0,$R1951,0))</f>
        <v/>
      </c>
      <c r="AY1951" s="2">
        <f>IF($AV1951="","",IF(AND($Z1951=0,COUNTIF('AR SALES'!$L$2:$L$2501,$L1951)=0),"YES",""))</f>
        <v/>
      </c>
      <c r="AZ1951" s="2">
        <f>IF($AV1951="","",IFERROR(VLOOKUP($AU1951,CODES!$A:$B,2,FALSE),"NO CODE"))</f>
        <v/>
      </c>
      <c r="BA1951" s="2">
        <f>IF(""&amp;$F1951&lt;&gt;"4","",IF($AY1951="YES","",IF(ROUND(SUMIFS($AE$2:$AE$4001,$L$2:$L$4001,$L1951,$F$2:$F$4001,"4")-SUMIFS('AR SALES'!$Y$2:$Y$2501,'AR SALES'!$L$2:$L$2501,$L1951,'AR SALES'!$AD$2:$AD$2501,"OFF"),2)=0,"","STALE")))</f>
        <v/>
      </c>
      <c r="BB1951" s="2">
        <f>IF(OR(""&amp;$F1951="2",""&amp;$F1951="4",""&amp;$F1951="G",""&amp;$F1951="H"),IF($AY1951="YES","",IF($AB1951&lt;&gt;0,"",IF(COUNTIFS('AR SALES'!$L$2:$L$2501,$L1951,'AR SALES'!$AD$2:$AD$2501,IF(""&amp;$F1951="4","OFF","ON"),'AR SALES'!$AF$2:$AF$2501,"Y")&gt;0,"","NO EXEMPTION"))),"")</f>
        <v/>
      </c>
    </row>
    <row r="1952">
      <c r="AT1952" s="2">
        <f>IF($L1952="","",IFERROR(INDEX('AR SALES'!$H$2:$H$2501,MATCH(""&amp;$L1952,'AR SALES'!$AE$2:$AE$2501,0)),""))</f>
        <v/>
      </c>
      <c r="AU1952" s="2">
        <f>IF($L1952="","",IF($A1952&lt;&gt;"GA","",IF($E1952="FULTON",IF(ISNUMBER(SEARCH("COLLEGE PARK",$AT1952)),"FULTON (COLLEGE PARK)",IF(ISNUMBER(SEARCH("HAPEVILLE",$AT1952)),"FULTON (HAPEVILLE)",IF(ISNUMBER(SEARCH("EAST POINT",$AT1952)),"FULTON (EAST POINT)",IF(ISNUMBER(SEARCH("ATLANTA",$AT1952)),"FULTON (ATL LIMITS)","FULTON")))),IF($E1952="DEKALB",IF(ISNUMBER(SEARCH("ATLANTA",$AT1952)),"DEKALB (ATL LIMITS)","DEKALB"),IF(AND($E1952="CLAYTON",ISNUMBER(SEARCH("COLLEGE PARK",$AT1952))),"CLAYTON (COLLEGE PARK)",$E1952)))))</f>
        <v/>
      </c>
      <c r="AV1952" s="2">
        <f>IF($L1952="","",IF(""&amp;$F1952="2","DIESEL",IF(OR(""&amp;$F1952="G",""&amp;$F1952="H"),"GAS","")))</f>
        <v/>
      </c>
      <c r="AW1952" s="2">
        <f>IF($AV1952="","",$R1952)</f>
        <v/>
      </c>
      <c r="AX1952" s="2">
        <f>IF($AV1952="","",IF($AB1952=0,$R1952,0))</f>
        <v/>
      </c>
      <c r="AY1952" s="2">
        <f>IF($AV1952="","",IF(AND($Z1952=0,COUNTIF('AR SALES'!$L$2:$L$2501,$L1952)=0),"YES",""))</f>
        <v/>
      </c>
      <c r="AZ1952" s="2">
        <f>IF($AV1952="","",IFERROR(VLOOKUP($AU1952,CODES!$A:$B,2,FALSE),"NO CODE"))</f>
        <v/>
      </c>
      <c r="BA1952" s="2">
        <f>IF(""&amp;$F1952&lt;&gt;"4","",IF($AY1952="YES","",IF(ROUND(SUMIFS($AE$2:$AE$4001,$L$2:$L$4001,$L1952,$F$2:$F$4001,"4")-SUMIFS('AR SALES'!$Y$2:$Y$2501,'AR SALES'!$L$2:$L$2501,$L1952,'AR SALES'!$AD$2:$AD$2501,"OFF"),2)=0,"","STALE")))</f>
        <v/>
      </c>
      <c r="BB1952" s="2">
        <f>IF(OR(""&amp;$F1952="2",""&amp;$F1952="4",""&amp;$F1952="G",""&amp;$F1952="H"),IF($AY1952="YES","",IF($AB1952&lt;&gt;0,"",IF(COUNTIFS('AR SALES'!$L$2:$L$2501,$L1952,'AR SALES'!$AD$2:$AD$2501,IF(""&amp;$F1952="4","OFF","ON"),'AR SALES'!$AF$2:$AF$2501,"Y")&gt;0,"","NO EXEMPTION"))),"")</f>
        <v/>
      </c>
    </row>
    <row r="1953">
      <c r="AT1953" s="2">
        <f>IF($L1953="","",IFERROR(INDEX('AR SALES'!$H$2:$H$2501,MATCH(""&amp;$L1953,'AR SALES'!$AE$2:$AE$2501,0)),""))</f>
        <v/>
      </c>
      <c r="AU1953" s="2">
        <f>IF($L1953="","",IF($A1953&lt;&gt;"GA","",IF($E1953="FULTON",IF(ISNUMBER(SEARCH("COLLEGE PARK",$AT1953)),"FULTON (COLLEGE PARK)",IF(ISNUMBER(SEARCH("HAPEVILLE",$AT1953)),"FULTON (HAPEVILLE)",IF(ISNUMBER(SEARCH("EAST POINT",$AT1953)),"FULTON (EAST POINT)",IF(ISNUMBER(SEARCH("ATLANTA",$AT1953)),"FULTON (ATL LIMITS)","FULTON")))),IF($E1953="DEKALB",IF(ISNUMBER(SEARCH("ATLANTA",$AT1953)),"DEKALB (ATL LIMITS)","DEKALB"),IF(AND($E1953="CLAYTON",ISNUMBER(SEARCH("COLLEGE PARK",$AT1953))),"CLAYTON (COLLEGE PARK)",$E1953)))))</f>
        <v/>
      </c>
      <c r="AV1953" s="2">
        <f>IF($L1953="","",IF(""&amp;$F1953="2","DIESEL",IF(OR(""&amp;$F1953="G",""&amp;$F1953="H"),"GAS","")))</f>
        <v/>
      </c>
      <c r="AW1953" s="2">
        <f>IF($AV1953="","",$R1953)</f>
        <v/>
      </c>
      <c r="AX1953" s="2">
        <f>IF($AV1953="","",IF($AB1953=0,$R1953,0))</f>
        <v/>
      </c>
      <c r="AY1953" s="2">
        <f>IF($AV1953="","",IF(AND($Z1953=0,COUNTIF('AR SALES'!$L$2:$L$2501,$L1953)=0),"YES",""))</f>
        <v/>
      </c>
      <c r="AZ1953" s="2">
        <f>IF($AV1953="","",IFERROR(VLOOKUP($AU1953,CODES!$A:$B,2,FALSE),"NO CODE"))</f>
        <v/>
      </c>
      <c r="BA1953" s="2">
        <f>IF(""&amp;$F1953&lt;&gt;"4","",IF($AY1953="YES","",IF(ROUND(SUMIFS($AE$2:$AE$4001,$L$2:$L$4001,$L1953,$F$2:$F$4001,"4")-SUMIFS('AR SALES'!$Y$2:$Y$2501,'AR SALES'!$L$2:$L$2501,$L1953,'AR SALES'!$AD$2:$AD$2501,"OFF"),2)=0,"","STALE")))</f>
        <v/>
      </c>
      <c r="BB1953" s="2">
        <f>IF(OR(""&amp;$F1953="2",""&amp;$F1953="4",""&amp;$F1953="G",""&amp;$F1953="H"),IF($AY1953="YES","",IF($AB1953&lt;&gt;0,"",IF(COUNTIFS('AR SALES'!$L$2:$L$2501,$L1953,'AR SALES'!$AD$2:$AD$2501,IF(""&amp;$F1953="4","OFF","ON"),'AR SALES'!$AF$2:$AF$2501,"Y")&gt;0,"","NO EXEMPTION"))),"")</f>
        <v/>
      </c>
    </row>
    <row r="1954">
      <c r="AT1954" s="2">
        <f>IF($L1954="","",IFERROR(INDEX('AR SALES'!$H$2:$H$2501,MATCH(""&amp;$L1954,'AR SALES'!$AE$2:$AE$2501,0)),""))</f>
        <v/>
      </c>
      <c r="AU1954" s="2">
        <f>IF($L1954="","",IF($A1954&lt;&gt;"GA","",IF($E1954="FULTON",IF(ISNUMBER(SEARCH("COLLEGE PARK",$AT1954)),"FULTON (COLLEGE PARK)",IF(ISNUMBER(SEARCH("HAPEVILLE",$AT1954)),"FULTON (HAPEVILLE)",IF(ISNUMBER(SEARCH("EAST POINT",$AT1954)),"FULTON (EAST POINT)",IF(ISNUMBER(SEARCH("ATLANTA",$AT1954)),"FULTON (ATL LIMITS)","FULTON")))),IF($E1954="DEKALB",IF(ISNUMBER(SEARCH("ATLANTA",$AT1954)),"DEKALB (ATL LIMITS)","DEKALB"),IF(AND($E1954="CLAYTON",ISNUMBER(SEARCH("COLLEGE PARK",$AT1954))),"CLAYTON (COLLEGE PARK)",$E1954)))))</f>
        <v/>
      </c>
      <c r="AV1954" s="2">
        <f>IF($L1954="","",IF(""&amp;$F1954="2","DIESEL",IF(OR(""&amp;$F1954="G",""&amp;$F1954="H"),"GAS","")))</f>
        <v/>
      </c>
      <c r="AW1954" s="2">
        <f>IF($AV1954="","",$R1954)</f>
        <v/>
      </c>
      <c r="AX1954" s="2">
        <f>IF($AV1954="","",IF($AB1954=0,$R1954,0))</f>
        <v/>
      </c>
      <c r="AY1954" s="2">
        <f>IF($AV1954="","",IF(AND($Z1954=0,COUNTIF('AR SALES'!$L$2:$L$2501,$L1954)=0),"YES",""))</f>
        <v/>
      </c>
      <c r="AZ1954" s="2">
        <f>IF($AV1954="","",IFERROR(VLOOKUP($AU1954,CODES!$A:$B,2,FALSE),"NO CODE"))</f>
        <v/>
      </c>
      <c r="BA1954" s="2">
        <f>IF(""&amp;$F1954&lt;&gt;"4","",IF($AY1954="YES","",IF(ROUND(SUMIFS($AE$2:$AE$4001,$L$2:$L$4001,$L1954,$F$2:$F$4001,"4")-SUMIFS('AR SALES'!$Y$2:$Y$2501,'AR SALES'!$L$2:$L$2501,$L1954,'AR SALES'!$AD$2:$AD$2501,"OFF"),2)=0,"","STALE")))</f>
        <v/>
      </c>
      <c r="BB1954" s="2">
        <f>IF(OR(""&amp;$F1954="2",""&amp;$F1954="4",""&amp;$F1954="G",""&amp;$F1954="H"),IF($AY1954="YES","",IF($AB1954&lt;&gt;0,"",IF(COUNTIFS('AR SALES'!$L$2:$L$2501,$L1954,'AR SALES'!$AD$2:$AD$2501,IF(""&amp;$F1954="4","OFF","ON"),'AR SALES'!$AF$2:$AF$2501,"Y")&gt;0,"","NO EXEMPTION"))),"")</f>
        <v/>
      </c>
    </row>
    <row r="1955">
      <c r="AT1955" s="2">
        <f>IF($L1955="","",IFERROR(INDEX('AR SALES'!$H$2:$H$2501,MATCH(""&amp;$L1955,'AR SALES'!$AE$2:$AE$2501,0)),""))</f>
        <v/>
      </c>
      <c r="AU1955" s="2">
        <f>IF($L1955="","",IF($A1955&lt;&gt;"GA","",IF($E1955="FULTON",IF(ISNUMBER(SEARCH("COLLEGE PARK",$AT1955)),"FULTON (COLLEGE PARK)",IF(ISNUMBER(SEARCH("HAPEVILLE",$AT1955)),"FULTON (HAPEVILLE)",IF(ISNUMBER(SEARCH("EAST POINT",$AT1955)),"FULTON (EAST POINT)",IF(ISNUMBER(SEARCH("ATLANTA",$AT1955)),"FULTON (ATL LIMITS)","FULTON")))),IF($E1955="DEKALB",IF(ISNUMBER(SEARCH("ATLANTA",$AT1955)),"DEKALB (ATL LIMITS)","DEKALB"),IF(AND($E1955="CLAYTON",ISNUMBER(SEARCH("COLLEGE PARK",$AT1955))),"CLAYTON (COLLEGE PARK)",$E1955)))))</f>
        <v/>
      </c>
      <c r="AV1955" s="2">
        <f>IF($L1955="","",IF(""&amp;$F1955="2","DIESEL",IF(OR(""&amp;$F1955="G",""&amp;$F1955="H"),"GAS","")))</f>
        <v/>
      </c>
      <c r="AW1955" s="2">
        <f>IF($AV1955="","",$R1955)</f>
        <v/>
      </c>
      <c r="AX1955" s="2">
        <f>IF($AV1955="","",IF($AB1955=0,$R1955,0))</f>
        <v/>
      </c>
      <c r="AY1955" s="2">
        <f>IF($AV1955="","",IF(AND($Z1955=0,COUNTIF('AR SALES'!$L$2:$L$2501,$L1955)=0),"YES",""))</f>
        <v/>
      </c>
      <c r="AZ1955" s="2">
        <f>IF($AV1955="","",IFERROR(VLOOKUP($AU1955,CODES!$A:$B,2,FALSE),"NO CODE"))</f>
        <v/>
      </c>
      <c r="BA1955" s="2">
        <f>IF(""&amp;$F1955&lt;&gt;"4","",IF($AY1955="YES","",IF(ROUND(SUMIFS($AE$2:$AE$4001,$L$2:$L$4001,$L1955,$F$2:$F$4001,"4")-SUMIFS('AR SALES'!$Y$2:$Y$2501,'AR SALES'!$L$2:$L$2501,$L1955,'AR SALES'!$AD$2:$AD$2501,"OFF"),2)=0,"","STALE")))</f>
        <v/>
      </c>
      <c r="BB1955" s="2">
        <f>IF(OR(""&amp;$F1955="2",""&amp;$F1955="4",""&amp;$F1955="G",""&amp;$F1955="H"),IF($AY1955="YES","",IF($AB1955&lt;&gt;0,"",IF(COUNTIFS('AR SALES'!$L$2:$L$2501,$L1955,'AR SALES'!$AD$2:$AD$2501,IF(""&amp;$F1955="4","OFF","ON"),'AR SALES'!$AF$2:$AF$2501,"Y")&gt;0,"","NO EXEMPTION"))),"")</f>
        <v/>
      </c>
    </row>
    <row r="1956">
      <c r="AT1956" s="2">
        <f>IF($L1956="","",IFERROR(INDEX('AR SALES'!$H$2:$H$2501,MATCH(""&amp;$L1956,'AR SALES'!$AE$2:$AE$2501,0)),""))</f>
        <v/>
      </c>
      <c r="AU1956" s="2">
        <f>IF($L1956="","",IF($A1956&lt;&gt;"GA","",IF($E1956="FULTON",IF(ISNUMBER(SEARCH("COLLEGE PARK",$AT1956)),"FULTON (COLLEGE PARK)",IF(ISNUMBER(SEARCH("HAPEVILLE",$AT1956)),"FULTON (HAPEVILLE)",IF(ISNUMBER(SEARCH("EAST POINT",$AT1956)),"FULTON (EAST POINT)",IF(ISNUMBER(SEARCH("ATLANTA",$AT1956)),"FULTON (ATL LIMITS)","FULTON")))),IF($E1956="DEKALB",IF(ISNUMBER(SEARCH("ATLANTA",$AT1956)),"DEKALB (ATL LIMITS)","DEKALB"),IF(AND($E1956="CLAYTON",ISNUMBER(SEARCH("COLLEGE PARK",$AT1956))),"CLAYTON (COLLEGE PARK)",$E1956)))))</f>
        <v/>
      </c>
      <c r="AV1956" s="2">
        <f>IF($L1956="","",IF(""&amp;$F1956="2","DIESEL",IF(OR(""&amp;$F1956="G",""&amp;$F1956="H"),"GAS","")))</f>
        <v/>
      </c>
      <c r="AW1956" s="2">
        <f>IF($AV1956="","",$R1956)</f>
        <v/>
      </c>
      <c r="AX1956" s="2">
        <f>IF($AV1956="","",IF($AB1956=0,$R1956,0))</f>
        <v/>
      </c>
      <c r="AY1956" s="2">
        <f>IF($AV1956="","",IF(AND($Z1956=0,COUNTIF('AR SALES'!$L$2:$L$2501,$L1956)=0),"YES",""))</f>
        <v/>
      </c>
      <c r="AZ1956" s="2">
        <f>IF($AV1956="","",IFERROR(VLOOKUP($AU1956,CODES!$A:$B,2,FALSE),"NO CODE"))</f>
        <v/>
      </c>
      <c r="BA1956" s="2">
        <f>IF(""&amp;$F1956&lt;&gt;"4","",IF($AY1956="YES","",IF(ROUND(SUMIFS($AE$2:$AE$4001,$L$2:$L$4001,$L1956,$F$2:$F$4001,"4")-SUMIFS('AR SALES'!$Y$2:$Y$2501,'AR SALES'!$L$2:$L$2501,$L1956,'AR SALES'!$AD$2:$AD$2501,"OFF"),2)=0,"","STALE")))</f>
        <v/>
      </c>
      <c r="BB1956" s="2">
        <f>IF(OR(""&amp;$F1956="2",""&amp;$F1956="4",""&amp;$F1956="G",""&amp;$F1956="H"),IF($AY1956="YES","",IF($AB1956&lt;&gt;0,"",IF(COUNTIFS('AR SALES'!$L$2:$L$2501,$L1956,'AR SALES'!$AD$2:$AD$2501,IF(""&amp;$F1956="4","OFF","ON"),'AR SALES'!$AF$2:$AF$2501,"Y")&gt;0,"","NO EXEMPTION"))),"")</f>
        <v/>
      </c>
    </row>
    <row r="1957">
      <c r="AT1957" s="2">
        <f>IF($L1957="","",IFERROR(INDEX('AR SALES'!$H$2:$H$2501,MATCH(""&amp;$L1957,'AR SALES'!$AE$2:$AE$2501,0)),""))</f>
        <v/>
      </c>
      <c r="AU1957" s="2">
        <f>IF($L1957="","",IF($A1957&lt;&gt;"GA","",IF($E1957="FULTON",IF(ISNUMBER(SEARCH("COLLEGE PARK",$AT1957)),"FULTON (COLLEGE PARK)",IF(ISNUMBER(SEARCH("HAPEVILLE",$AT1957)),"FULTON (HAPEVILLE)",IF(ISNUMBER(SEARCH("EAST POINT",$AT1957)),"FULTON (EAST POINT)",IF(ISNUMBER(SEARCH("ATLANTA",$AT1957)),"FULTON (ATL LIMITS)","FULTON")))),IF($E1957="DEKALB",IF(ISNUMBER(SEARCH("ATLANTA",$AT1957)),"DEKALB (ATL LIMITS)","DEKALB"),IF(AND($E1957="CLAYTON",ISNUMBER(SEARCH("COLLEGE PARK",$AT1957))),"CLAYTON (COLLEGE PARK)",$E1957)))))</f>
        <v/>
      </c>
      <c r="AV1957" s="2">
        <f>IF($L1957="","",IF(""&amp;$F1957="2","DIESEL",IF(OR(""&amp;$F1957="G",""&amp;$F1957="H"),"GAS","")))</f>
        <v/>
      </c>
      <c r="AW1957" s="2">
        <f>IF($AV1957="","",$R1957)</f>
        <v/>
      </c>
      <c r="AX1957" s="2">
        <f>IF($AV1957="","",IF($AB1957=0,$R1957,0))</f>
        <v/>
      </c>
      <c r="AY1957" s="2">
        <f>IF($AV1957="","",IF(AND($Z1957=0,COUNTIF('AR SALES'!$L$2:$L$2501,$L1957)=0),"YES",""))</f>
        <v/>
      </c>
      <c r="AZ1957" s="2">
        <f>IF($AV1957="","",IFERROR(VLOOKUP($AU1957,CODES!$A:$B,2,FALSE),"NO CODE"))</f>
        <v/>
      </c>
      <c r="BA1957" s="2">
        <f>IF(""&amp;$F1957&lt;&gt;"4","",IF($AY1957="YES","",IF(ROUND(SUMIFS($AE$2:$AE$4001,$L$2:$L$4001,$L1957,$F$2:$F$4001,"4")-SUMIFS('AR SALES'!$Y$2:$Y$2501,'AR SALES'!$L$2:$L$2501,$L1957,'AR SALES'!$AD$2:$AD$2501,"OFF"),2)=0,"","STALE")))</f>
        <v/>
      </c>
      <c r="BB1957" s="2">
        <f>IF(OR(""&amp;$F1957="2",""&amp;$F1957="4",""&amp;$F1957="G",""&amp;$F1957="H"),IF($AY1957="YES","",IF($AB1957&lt;&gt;0,"",IF(COUNTIFS('AR SALES'!$L$2:$L$2501,$L1957,'AR SALES'!$AD$2:$AD$2501,IF(""&amp;$F1957="4","OFF","ON"),'AR SALES'!$AF$2:$AF$2501,"Y")&gt;0,"","NO EXEMPTION"))),"")</f>
        <v/>
      </c>
    </row>
    <row r="1958">
      <c r="AT1958" s="2">
        <f>IF($L1958="","",IFERROR(INDEX('AR SALES'!$H$2:$H$2501,MATCH(""&amp;$L1958,'AR SALES'!$AE$2:$AE$2501,0)),""))</f>
        <v/>
      </c>
      <c r="AU1958" s="2">
        <f>IF($L1958="","",IF($A1958&lt;&gt;"GA","",IF($E1958="FULTON",IF(ISNUMBER(SEARCH("COLLEGE PARK",$AT1958)),"FULTON (COLLEGE PARK)",IF(ISNUMBER(SEARCH("HAPEVILLE",$AT1958)),"FULTON (HAPEVILLE)",IF(ISNUMBER(SEARCH("EAST POINT",$AT1958)),"FULTON (EAST POINT)",IF(ISNUMBER(SEARCH("ATLANTA",$AT1958)),"FULTON (ATL LIMITS)","FULTON")))),IF($E1958="DEKALB",IF(ISNUMBER(SEARCH("ATLANTA",$AT1958)),"DEKALB (ATL LIMITS)","DEKALB"),IF(AND($E1958="CLAYTON",ISNUMBER(SEARCH("COLLEGE PARK",$AT1958))),"CLAYTON (COLLEGE PARK)",$E1958)))))</f>
        <v/>
      </c>
      <c r="AV1958" s="2">
        <f>IF($L1958="","",IF(""&amp;$F1958="2","DIESEL",IF(OR(""&amp;$F1958="G",""&amp;$F1958="H"),"GAS","")))</f>
        <v/>
      </c>
      <c r="AW1958" s="2">
        <f>IF($AV1958="","",$R1958)</f>
        <v/>
      </c>
      <c r="AX1958" s="2">
        <f>IF($AV1958="","",IF($AB1958=0,$R1958,0))</f>
        <v/>
      </c>
      <c r="AY1958" s="2">
        <f>IF($AV1958="","",IF(AND($Z1958=0,COUNTIF('AR SALES'!$L$2:$L$2501,$L1958)=0),"YES",""))</f>
        <v/>
      </c>
      <c r="AZ1958" s="2">
        <f>IF($AV1958="","",IFERROR(VLOOKUP($AU1958,CODES!$A:$B,2,FALSE),"NO CODE"))</f>
        <v/>
      </c>
      <c r="BA1958" s="2">
        <f>IF(""&amp;$F1958&lt;&gt;"4","",IF($AY1958="YES","",IF(ROUND(SUMIFS($AE$2:$AE$4001,$L$2:$L$4001,$L1958,$F$2:$F$4001,"4")-SUMIFS('AR SALES'!$Y$2:$Y$2501,'AR SALES'!$L$2:$L$2501,$L1958,'AR SALES'!$AD$2:$AD$2501,"OFF"),2)=0,"","STALE")))</f>
        <v/>
      </c>
      <c r="BB1958" s="2">
        <f>IF(OR(""&amp;$F1958="2",""&amp;$F1958="4",""&amp;$F1958="G",""&amp;$F1958="H"),IF($AY1958="YES","",IF($AB1958&lt;&gt;0,"",IF(COUNTIFS('AR SALES'!$L$2:$L$2501,$L1958,'AR SALES'!$AD$2:$AD$2501,IF(""&amp;$F1958="4","OFF","ON"),'AR SALES'!$AF$2:$AF$2501,"Y")&gt;0,"","NO EXEMPTION"))),"")</f>
        <v/>
      </c>
    </row>
    <row r="1959">
      <c r="AT1959" s="2">
        <f>IF($L1959="","",IFERROR(INDEX('AR SALES'!$H$2:$H$2501,MATCH(""&amp;$L1959,'AR SALES'!$AE$2:$AE$2501,0)),""))</f>
        <v/>
      </c>
      <c r="AU1959" s="2">
        <f>IF($L1959="","",IF($A1959&lt;&gt;"GA","",IF($E1959="FULTON",IF(ISNUMBER(SEARCH("COLLEGE PARK",$AT1959)),"FULTON (COLLEGE PARK)",IF(ISNUMBER(SEARCH("HAPEVILLE",$AT1959)),"FULTON (HAPEVILLE)",IF(ISNUMBER(SEARCH("EAST POINT",$AT1959)),"FULTON (EAST POINT)",IF(ISNUMBER(SEARCH("ATLANTA",$AT1959)),"FULTON (ATL LIMITS)","FULTON")))),IF($E1959="DEKALB",IF(ISNUMBER(SEARCH("ATLANTA",$AT1959)),"DEKALB (ATL LIMITS)","DEKALB"),IF(AND($E1959="CLAYTON",ISNUMBER(SEARCH("COLLEGE PARK",$AT1959))),"CLAYTON (COLLEGE PARK)",$E1959)))))</f>
        <v/>
      </c>
      <c r="AV1959" s="2">
        <f>IF($L1959="","",IF(""&amp;$F1959="2","DIESEL",IF(OR(""&amp;$F1959="G",""&amp;$F1959="H"),"GAS","")))</f>
        <v/>
      </c>
      <c r="AW1959" s="2">
        <f>IF($AV1959="","",$R1959)</f>
        <v/>
      </c>
      <c r="AX1959" s="2">
        <f>IF($AV1959="","",IF($AB1959=0,$R1959,0))</f>
        <v/>
      </c>
      <c r="AY1959" s="2">
        <f>IF($AV1959="","",IF(AND($Z1959=0,COUNTIF('AR SALES'!$L$2:$L$2501,$L1959)=0),"YES",""))</f>
        <v/>
      </c>
      <c r="AZ1959" s="2">
        <f>IF($AV1959="","",IFERROR(VLOOKUP($AU1959,CODES!$A:$B,2,FALSE),"NO CODE"))</f>
        <v/>
      </c>
      <c r="BA1959" s="2">
        <f>IF(""&amp;$F1959&lt;&gt;"4","",IF($AY1959="YES","",IF(ROUND(SUMIFS($AE$2:$AE$4001,$L$2:$L$4001,$L1959,$F$2:$F$4001,"4")-SUMIFS('AR SALES'!$Y$2:$Y$2501,'AR SALES'!$L$2:$L$2501,$L1959,'AR SALES'!$AD$2:$AD$2501,"OFF"),2)=0,"","STALE")))</f>
        <v/>
      </c>
      <c r="BB1959" s="2">
        <f>IF(OR(""&amp;$F1959="2",""&amp;$F1959="4",""&amp;$F1959="G",""&amp;$F1959="H"),IF($AY1959="YES","",IF($AB1959&lt;&gt;0,"",IF(COUNTIFS('AR SALES'!$L$2:$L$2501,$L1959,'AR SALES'!$AD$2:$AD$2501,IF(""&amp;$F1959="4","OFF","ON"),'AR SALES'!$AF$2:$AF$2501,"Y")&gt;0,"","NO EXEMPTION"))),"")</f>
        <v/>
      </c>
    </row>
    <row r="1960">
      <c r="AT1960" s="2">
        <f>IF($L1960="","",IFERROR(INDEX('AR SALES'!$H$2:$H$2501,MATCH(""&amp;$L1960,'AR SALES'!$AE$2:$AE$2501,0)),""))</f>
        <v/>
      </c>
      <c r="AU1960" s="2">
        <f>IF($L1960="","",IF($A1960&lt;&gt;"GA","",IF($E1960="FULTON",IF(ISNUMBER(SEARCH("COLLEGE PARK",$AT1960)),"FULTON (COLLEGE PARK)",IF(ISNUMBER(SEARCH("HAPEVILLE",$AT1960)),"FULTON (HAPEVILLE)",IF(ISNUMBER(SEARCH("EAST POINT",$AT1960)),"FULTON (EAST POINT)",IF(ISNUMBER(SEARCH("ATLANTA",$AT1960)),"FULTON (ATL LIMITS)","FULTON")))),IF($E1960="DEKALB",IF(ISNUMBER(SEARCH("ATLANTA",$AT1960)),"DEKALB (ATL LIMITS)","DEKALB"),IF(AND($E1960="CLAYTON",ISNUMBER(SEARCH("COLLEGE PARK",$AT1960))),"CLAYTON (COLLEGE PARK)",$E1960)))))</f>
        <v/>
      </c>
      <c r="AV1960" s="2">
        <f>IF($L1960="","",IF(""&amp;$F1960="2","DIESEL",IF(OR(""&amp;$F1960="G",""&amp;$F1960="H"),"GAS","")))</f>
        <v/>
      </c>
      <c r="AW1960" s="2">
        <f>IF($AV1960="","",$R1960)</f>
        <v/>
      </c>
      <c r="AX1960" s="2">
        <f>IF($AV1960="","",IF($AB1960=0,$R1960,0))</f>
        <v/>
      </c>
      <c r="AY1960" s="2">
        <f>IF($AV1960="","",IF(AND($Z1960=0,COUNTIF('AR SALES'!$L$2:$L$2501,$L1960)=0),"YES",""))</f>
        <v/>
      </c>
      <c r="AZ1960" s="2">
        <f>IF($AV1960="","",IFERROR(VLOOKUP($AU1960,CODES!$A:$B,2,FALSE),"NO CODE"))</f>
        <v/>
      </c>
      <c r="BA1960" s="2">
        <f>IF(""&amp;$F1960&lt;&gt;"4","",IF($AY1960="YES","",IF(ROUND(SUMIFS($AE$2:$AE$4001,$L$2:$L$4001,$L1960,$F$2:$F$4001,"4")-SUMIFS('AR SALES'!$Y$2:$Y$2501,'AR SALES'!$L$2:$L$2501,$L1960,'AR SALES'!$AD$2:$AD$2501,"OFF"),2)=0,"","STALE")))</f>
        <v/>
      </c>
      <c r="BB1960" s="2">
        <f>IF(OR(""&amp;$F1960="2",""&amp;$F1960="4",""&amp;$F1960="G",""&amp;$F1960="H"),IF($AY1960="YES","",IF($AB1960&lt;&gt;0,"",IF(COUNTIFS('AR SALES'!$L$2:$L$2501,$L1960,'AR SALES'!$AD$2:$AD$2501,IF(""&amp;$F1960="4","OFF","ON"),'AR SALES'!$AF$2:$AF$2501,"Y")&gt;0,"","NO EXEMPTION"))),"")</f>
        <v/>
      </c>
    </row>
    <row r="1961">
      <c r="AT1961" s="2">
        <f>IF($L1961="","",IFERROR(INDEX('AR SALES'!$H$2:$H$2501,MATCH(""&amp;$L1961,'AR SALES'!$AE$2:$AE$2501,0)),""))</f>
        <v/>
      </c>
      <c r="AU1961" s="2">
        <f>IF($L1961="","",IF($A1961&lt;&gt;"GA","",IF($E1961="FULTON",IF(ISNUMBER(SEARCH("COLLEGE PARK",$AT1961)),"FULTON (COLLEGE PARK)",IF(ISNUMBER(SEARCH("HAPEVILLE",$AT1961)),"FULTON (HAPEVILLE)",IF(ISNUMBER(SEARCH("EAST POINT",$AT1961)),"FULTON (EAST POINT)",IF(ISNUMBER(SEARCH("ATLANTA",$AT1961)),"FULTON (ATL LIMITS)","FULTON")))),IF($E1961="DEKALB",IF(ISNUMBER(SEARCH("ATLANTA",$AT1961)),"DEKALB (ATL LIMITS)","DEKALB"),IF(AND($E1961="CLAYTON",ISNUMBER(SEARCH("COLLEGE PARK",$AT1961))),"CLAYTON (COLLEGE PARK)",$E1961)))))</f>
        <v/>
      </c>
      <c r="AV1961" s="2">
        <f>IF($L1961="","",IF(""&amp;$F1961="2","DIESEL",IF(OR(""&amp;$F1961="G",""&amp;$F1961="H"),"GAS","")))</f>
        <v/>
      </c>
      <c r="AW1961" s="2">
        <f>IF($AV1961="","",$R1961)</f>
        <v/>
      </c>
      <c r="AX1961" s="2">
        <f>IF($AV1961="","",IF($AB1961=0,$R1961,0))</f>
        <v/>
      </c>
      <c r="AY1961" s="2">
        <f>IF($AV1961="","",IF(AND($Z1961=0,COUNTIF('AR SALES'!$L$2:$L$2501,$L1961)=0),"YES",""))</f>
        <v/>
      </c>
      <c r="AZ1961" s="2">
        <f>IF($AV1961="","",IFERROR(VLOOKUP($AU1961,CODES!$A:$B,2,FALSE),"NO CODE"))</f>
        <v/>
      </c>
      <c r="BA1961" s="2">
        <f>IF(""&amp;$F1961&lt;&gt;"4","",IF($AY1961="YES","",IF(ROUND(SUMIFS($AE$2:$AE$4001,$L$2:$L$4001,$L1961,$F$2:$F$4001,"4")-SUMIFS('AR SALES'!$Y$2:$Y$2501,'AR SALES'!$L$2:$L$2501,$L1961,'AR SALES'!$AD$2:$AD$2501,"OFF"),2)=0,"","STALE")))</f>
        <v/>
      </c>
      <c r="BB1961" s="2">
        <f>IF(OR(""&amp;$F1961="2",""&amp;$F1961="4",""&amp;$F1961="G",""&amp;$F1961="H"),IF($AY1961="YES","",IF($AB1961&lt;&gt;0,"",IF(COUNTIFS('AR SALES'!$L$2:$L$2501,$L1961,'AR SALES'!$AD$2:$AD$2501,IF(""&amp;$F1961="4","OFF","ON"),'AR SALES'!$AF$2:$AF$2501,"Y")&gt;0,"","NO EXEMPTION"))),"")</f>
        <v/>
      </c>
    </row>
    <row r="1962">
      <c r="AT1962" s="2">
        <f>IF($L1962="","",IFERROR(INDEX('AR SALES'!$H$2:$H$2501,MATCH(""&amp;$L1962,'AR SALES'!$AE$2:$AE$2501,0)),""))</f>
        <v/>
      </c>
      <c r="AU1962" s="2">
        <f>IF($L1962="","",IF($A1962&lt;&gt;"GA","",IF($E1962="FULTON",IF(ISNUMBER(SEARCH("COLLEGE PARK",$AT1962)),"FULTON (COLLEGE PARK)",IF(ISNUMBER(SEARCH("HAPEVILLE",$AT1962)),"FULTON (HAPEVILLE)",IF(ISNUMBER(SEARCH("EAST POINT",$AT1962)),"FULTON (EAST POINT)",IF(ISNUMBER(SEARCH("ATLANTA",$AT1962)),"FULTON (ATL LIMITS)","FULTON")))),IF($E1962="DEKALB",IF(ISNUMBER(SEARCH("ATLANTA",$AT1962)),"DEKALB (ATL LIMITS)","DEKALB"),IF(AND($E1962="CLAYTON",ISNUMBER(SEARCH("COLLEGE PARK",$AT1962))),"CLAYTON (COLLEGE PARK)",$E1962)))))</f>
        <v/>
      </c>
      <c r="AV1962" s="2">
        <f>IF($L1962="","",IF(""&amp;$F1962="2","DIESEL",IF(OR(""&amp;$F1962="G",""&amp;$F1962="H"),"GAS","")))</f>
        <v/>
      </c>
      <c r="AW1962" s="2">
        <f>IF($AV1962="","",$R1962)</f>
        <v/>
      </c>
      <c r="AX1962" s="2">
        <f>IF($AV1962="","",IF($AB1962=0,$R1962,0))</f>
        <v/>
      </c>
      <c r="AY1962" s="2">
        <f>IF($AV1962="","",IF(AND($Z1962=0,COUNTIF('AR SALES'!$L$2:$L$2501,$L1962)=0),"YES",""))</f>
        <v/>
      </c>
      <c r="AZ1962" s="2">
        <f>IF($AV1962="","",IFERROR(VLOOKUP($AU1962,CODES!$A:$B,2,FALSE),"NO CODE"))</f>
        <v/>
      </c>
      <c r="BA1962" s="2">
        <f>IF(""&amp;$F1962&lt;&gt;"4","",IF($AY1962="YES","",IF(ROUND(SUMIFS($AE$2:$AE$4001,$L$2:$L$4001,$L1962,$F$2:$F$4001,"4")-SUMIFS('AR SALES'!$Y$2:$Y$2501,'AR SALES'!$L$2:$L$2501,$L1962,'AR SALES'!$AD$2:$AD$2501,"OFF"),2)=0,"","STALE")))</f>
        <v/>
      </c>
      <c r="BB1962" s="2">
        <f>IF(OR(""&amp;$F1962="2",""&amp;$F1962="4",""&amp;$F1962="G",""&amp;$F1962="H"),IF($AY1962="YES","",IF($AB1962&lt;&gt;0,"",IF(COUNTIFS('AR SALES'!$L$2:$L$2501,$L1962,'AR SALES'!$AD$2:$AD$2501,IF(""&amp;$F1962="4","OFF","ON"),'AR SALES'!$AF$2:$AF$2501,"Y")&gt;0,"","NO EXEMPTION"))),"")</f>
        <v/>
      </c>
    </row>
    <row r="1963">
      <c r="AT1963" s="2">
        <f>IF($L1963="","",IFERROR(INDEX('AR SALES'!$H$2:$H$2501,MATCH(""&amp;$L1963,'AR SALES'!$AE$2:$AE$2501,0)),""))</f>
        <v/>
      </c>
      <c r="AU1963" s="2">
        <f>IF($L1963="","",IF($A1963&lt;&gt;"GA","",IF($E1963="FULTON",IF(ISNUMBER(SEARCH("COLLEGE PARK",$AT1963)),"FULTON (COLLEGE PARK)",IF(ISNUMBER(SEARCH("HAPEVILLE",$AT1963)),"FULTON (HAPEVILLE)",IF(ISNUMBER(SEARCH("EAST POINT",$AT1963)),"FULTON (EAST POINT)",IF(ISNUMBER(SEARCH("ATLANTA",$AT1963)),"FULTON (ATL LIMITS)","FULTON")))),IF($E1963="DEKALB",IF(ISNUMBER(SEARCH("ATLANTA",$AT1963)),"DEKALB (ATL LIMITS)","DEKALB"),IF(AND($E1963="CLAYTON",ISNUMBER(SEARCH("COLLEGE PARK",$AT1963))),"CLAYTON (COLLEGE PARK)",$E1963)))))</f>
        <v/>
      </c>
      <c r="AV1963" s="2">
        <f>IF($L1963="","",IF(""&amp;$F1963="2","DIESEL",IF(OR(""&amp;$F1963="G",""&amp;$F1963="H"),"GAS","")))</f>
        <v/>
      </c>
      <c r="AW1963" s="2">
        <f>IF($AV1963="","",$R1963)</f>
        <v/>
      </c>
      <c r="AX1963" s="2">
        <f>IF($AV1963="","",IF($AB1963=0,$R1963,0))</f>
        <v/>
      </c>
      <c r="AY1963" s="2">
        <f>IF($AV1963="","",IF(AND($Z1963=0,COUNTIF('AR SALES'!$L$2:$L$2501,$L1963)=0),"YES",""))</f>
        <v/>
      </c>
      <c r="AZ1963" s="2">
        <f>IF($AV1963="","",IFERROR(VLOOKUP($AU1963,CODES!$A:$B,2,FALSE),"NO CODE"))</f>
        <v/>
      </c>
      <c r="BA1963" s="2">
        <f>IF(""&amp;$F1963&lt;&gt;"4","",IF($AY1963="YES","",IF(ROUND(SUMIFS($AE$2:$AE$4001,$L$2:$L$4001,$L1963,$F$2:$F$4001,"4")-SUMIFS('AR SALES'!$Y$2:$Y$2501,'AR SALES'!$L$2:$L$2501,$L1963,'AR SALES'!$AD$2:$AD$2501,"OFF"),2)=0,"","STALE")))</f>
        <v/>
      </c>
      <c r="BB1963" s="2">
        <f>IF(OR(""&amp;$F1963="2",""&amp;$F1963="4",""&amp;$F1963="G",""&amp;$F1963="H"),IF($AY1963="YES","",IF($AB1963&lt;&gt;0,"",IF(COUNTIFS('AR SALES'!$L$2:$L$2501,$L1963,'AR SALES'!$AD$2:$AD$2501,IF(""&amp;$F1963="4","OFF","ON"),'AR SALES'!$AF$2:$AF$2501,"Y")&gt;0,"","NO EXEMPTION"))),"")</f>
        <v/>
      </c>
    </row>
    <row r="1964">
      <c r="AT1964" s="2">
        <f>IF($L1964="","",IFERROR(INDEX('AR SALES'!$H$2:$H$2501,MATCH(""&amp;$L1964,'AR SALES'!$AE$2:$AE$2501,0)),""))</f>
        <v/>
      </c>
      <c r="AU1964" s="2">
        <f>IF($L1964="","",IF($A1964&lt;&gt;"GA","",IF($E1964="FULTON",IF(ISNUMBER(SEARCH("COLLEGE PARK",$AT1964)),"FULTON (COLLEGE PARK)",IF(ISNUMBER(SEARCH("HAPEVILLE",$AT1964)),"FULTON (HAPEVILLE)",IF(ISNUMBER(SEARCH("EAST POINT",$AT1964)),"FULTON (EAST POINT)",IF(ISNUMBER(SEARCH("ATLANTA",$AT1964)),"FULTON (ATL LIMITS)","FULTON")))),IF($E1964="DEKALB",IF(ISNUMBER(SEARCH("ATLANTA",$AT1964)),"DEKALB (ATL LIMITS)","DEKALB"),IF(AND($E1964="CLAYTON",ISNUMBER(SEARCH("COLLEGE PARK",$AT1964))),"CLAYTON (COLLEGE PARK)",$E1964)))))</f>
        <v/>
      </c>
      <c r="AV1964" s="2">
        <f>IF($L1964="","",IF(""&amp;$F1964="2","DIESEL",IF(OR(""&amp;$F1964="G",""&amp;$F1964="H"),"GAS","")))</f>
        <v/>
      </c>
      <c r="AW1964" s="2">
        <f>IF($AV1964="","",$R1964)</f>
        <v/>
      </c>
      <c r="AX1964" s="2">
        <f>IF($AV1964="","",IF($AB1964=0,$R1964,0))</f>
        <v/>
      </c>
      <c r="AY1964" s="2">
        <f>IF($AV1964="","",IF(AND($Z1964=0,COUNTIF('AR SALES'!$L$2:$L$2501,$L1964)=0),"YES",""))</f>
        <v/>
      </c>
      <c r="AZ1964" s="2">
        <f>IF($AV1964="","",IFERROR(VLOOKUP($AU1964,CODES!$A:$B,2,FALSE),"NO CODE"))</f>
        <v/>
      </c>
      <c r="BA1964" s="2">
        <f>IF(""&amp;$F1964&lt;&gt;"4","",IF($AY1964="YES","",IF(ROUND(SUMIFS($AE$2:$AE$4001,$L$2:$L$4001,$L1964,$F$2:$F$4001,"4")-SUMIFS('AR SALES'!$Y$2:$Y$2501,'AR SALES'!$L$2:$L$2501,$L1964,'AR SALES'!$AD$2:$AD$2501,"OFF"),2)=0,"","STALE")))</f>
        <v/>
      </c>
      <c r="BB1964" s="2">
        <f>IF(OR(""&amp;$F1964="2",""&amp;$F1964="4",""&amp;$F1964="G",""&amp;$F1964="H"),IF($AY1964="YES","",IF($AB1964&lt;&gt;0,"",IF(COUNTIFS('AR SALES'!$L$2:$L$2501,$L1964,'AR SALES'!$AD$2:$AD$2501,IF(""&amp;$F1964="4","OFF","ON"),'AR SALES'!$AF$2:$AF$2501,"Y")&gt;0,"","NO EXEMPTION"))),"")</f>
        <v/>
      </c>
    </row>
    <row r="1965">
      <c r="AT1965" s="2">
        <f>IF($L1965="","",IFERROR(INDEX('AR SALES'!$H$2:$H$2501,MATCH(""&amp;$L1965,'AR SALES'!$AE$2:$AE$2501,0)),""))</f>
        <v/>
      </c>
      <c r="AU1965" s="2">
        <f>IF($L1965="","",IF($A1965&lt;&gt;"GA","",IF($E1965="FULTON",IF(ISNUMBER(SEARCH("COLLEGE PARK",$AT1965)),"FULTON (COLLEGE PARK)",IF(ISNUMBER(SEARCH("HAPEVILLE",$AT1965)),"FULTON (HAPEVILLE)",IF(ISNUMBER(SEARCH("EAST POINT",$AT1965)),"FULTON (EAST POINT)",IF(ISNUMBER(SEARCH("ATLANTA",$AT1965)),"FULTON (ATL LIMITS)","FULTON")))),IF($E1965="DEKALB",IF(ISNUMBER(SEARCH("ATLANTA",$AT1965)),"DEKALB (ATL LIMITS)","DEKALB"),IF(AND($E1965="CLAYTON",ISNUMBER(SEARCH("COLLEGE PARK",$AT1965))),"CLAYTON (COLLEGE PARK)",$E1965)))))</f>
        <v/>
      </c>
      <c r="AV1965" s="2">
        <f>IF($L1965="","",IF(""&amp;$F1965="2","DIESEL",IF(OR(""&amp;$F1965="G",""&amp;$F1965="H"),"GAS","")))</f>
        <v/>
      </c>
      <c r="AW1965" s="2">
        <f>IF($AV1965="","",$R1965)</f>
        <v/>
      </c>
      <c r="AX1965" s="2">
        <f>IF($AV1965="","",IF($AB1965=0,$R1965,0))</f>
        <v/>
      </c>
      <c r="AY1965" s="2">
        <f>IF($AV1965="","",IF(AND($Z1965=0,COUNTIF('AR SALES'!$L$2:$L$2501,$L1965)=0),"YES",""))</f>
        <v/>
      </c>
      <c r="AZ1965" s="2">
        <f>IF($AV1965="","",IFERROR(VLOOKUP($AU1965,CODES!$A:$B,2,FALSE),"NO CODE"))</f>
        <v/>
      </c>
      <c r="BA1965" s="2">
        <f>IF(""&amp;$F1965&lt;&gt;"4","",IF($AY1965="YES","",IF(ROUND(SUMIFS($AE$2:$AE$4001,$L$2:$L$4001,$L1965,$F$2:$F$4001,"4")-SUMIFS('AR SALES'!$Y$2:$Y$2501,'AR SALES'!$L$2:$L$2501,$L1965,'AR SALES'!$AD$2:$AD$2501,"OFF"),2)=0,"","STALE")))</f>
        <v/>
      </c>
      <c r="BB1965" s="2">
        <f>IF(OR(""&amp;$F1965="2",""&amp;$F1965="4",""&amp;$F1965="G",""&amp;$F1965="H"),IF($AY1965="YES","",IF($AB1965&lt;&gt;0,"",IF(COUNTIFS('AR SALES'!$L$2:$L$2501,$L1965,'AR SALES'!$AD$2:$AD$2501,IF(""&amp;$F1965="4","OFF","ON"),'AR SALES'!$AF$2:$AF$2501,"Y")&gt;0,"","NO EXEMPTION"))),"")</f>
        <v/>
      </c>
    </row>
    <row r="1966">
      <c r="AT1966" s="2">
        <f>IF($L1966="","",IFERROR(INDEX('AR SALES'!$H$2:$H$2501,MATCH(""&amp;$L1966,'AR SALES'!$AE$2:$AE$2501,0)),""))</f>
        <v/>
      </c>
      <c r="AU1966" s="2">
        <f>IF($L1966="","",IF($A1966&lt;&gt;"GA","",IF($E1966="FULTON",IF(ISNUMBER(SEARCH("COLLEGE PARK",$AT1966)),"FULTON (COLLEGE PARK)",IF(ISNUMBER(SEARCH("HAPEVILLE",$AT1966)),"FULTON (HAPEVILLE)",IF(ISNUMBER(SEARCH("EAST POINT",$AT1966)),"FULTON (EAST POINT)",IF(ISNUMBER(SEARCH("ATLANTA",$AT1966)),"FULTON (ATL LIMITS)","FULTON")))),IF($E1966="DEKALB",IF(ISNUMBER(SEARCH("ATLANTA",$AT1966)),"DEKALB (ATL LIMITS)","DEKALB"),IF(AND($E1966="CLAYTON",ISNUMBER(SEARCH("COLLEGE PARK",$AT1966))),"CLAYTON (COLLEGE PARK)",$E1966)))))</f>
        <v/>
      </c>
      <c r="AV1966" s="2">
        <f>IF($L1966="","",IF(""&amp;$F1966="2","DIESEL",IF(OR(""&amp;$F1966="G",""&amp;$F1966="H"),"GAS","")))</f>
        <v/>
      </c>
      <c r="AW1966" s="2">
        <f>IF($AV1966="","",$R1966)</f>
        <v/>
      </c>
      <c r="AX1966" s="2">
        <f>IF($AV1966="","",IF($AB1966=0,$R1966,0))</f>
        <v/>
      </c>
      <c r="AY1966" s="2">
        <f>IF($AV1966="","",IF(AND($Z1966=0,COUNTIF('AR SALES'!$L$2:$L$2501,$L1966)=0),"YES",""))</f>
        <v/>
      </c>
      <c r="AZ1966" s="2">
        <f>IF($AV1966="","",IFERROR(VLOOKUP($AU1966,CODES!$A:$B,2,FALSE),"NO CODE"))</f>
        <v/>
      </c>
      <c r="BA1966" s="2">
        <f>IF(""&amp;$F1966&lt;&gt;"4","",IF($AY1966="YES","",IF(ROUND(SUMIFS($AE$2:$AE$4001,$L$2:$L$4001,$L1966,$F$2:$F$4001,"4")-SUMIFS('AR SALES'!$Y$2:$Y$2501,'AR SALES'!$L$2:$L$2501,$L1966,'AR SALES'!$AD$2:$AD$2501,"OFF"),2)=0,"","STALE")))</f>
        <v/>
      </c>
      <c r="BB1966" s="2">
        <f>IF(OR(""&amp;$F1966="2",""&amp;$F1966="4",""&amp;$F1966="G",""&amp;$F1966="H"),IF($AY1966="YES","",IF($AB1966&lt;&gt;0,"",IF(COUNTIFS('AR SALES'!$L$2:$L$2501,$L1966,'AR SALES'!$AD$2:$AD$2501,IF(""&amp;$F1966="4","OFF","ON"),'AR SALES'!$AF$2:$AF$2501,"Y")&gt;0,"","NO EXEMPTION"))),"")</f>
        <v/>
      </c>
    </row>
    <row r="1967">
      <c r="AT1967" s="2">
        <f>IF($L1967="","",IFERROR(INDEX('AR SALES'!$H$2:$H$2501,MATCH(""&amp;$L1967,'AR SALES'!$AE$2:$AE$2501,0)),""))</f>
        <v/>
      </c>
      <c r="AU1967" s="2">
        <f>IF($L1967="","",IF($A1967&lt;&gt;"GA","",IF($E1967="FULTON",IF(ISNUMBER(SEARCH("COLLEGE PARK",$AT1967)),"FULTON (COLLEGE PARK)",IF(ISNUMBER(SEARCH("HAPEVILLE",$AT1967)),"FULTON (HAPEVILLE)",IF(ISNUMBER(SEARCH("EAST POINT",$AT1967)),"FULTON (EAST POINT)",IF(ISNUMBER(SEARCH("ATLANTA",$AT1967)),"FULTON (ATL LIMITS)","FULTON")))),IF($E1967="DEKALB",IF(ISNUMBER(SEARCH("ATLANTA",$AT1967)),"DEKALB (ATL LIMITS)","DEKALB"),IF(AND($E1967="CLAYTON",ISNUMBER(SEARCH("COLLEGE PARK",$AT1967))),"CLAYTON (COLLEGE PARK)",$E1967)))))</f>
        <v/>
      </c>
      <c r="AV1967" s="2">
        <f>IF($L1967="","",IF(""&amp;$F1967="2","DIESEL",IF(OR(""&amp;$F1967="G",""&amp;$F1967="H"),"GAS","")))</f>
        <v/>
      </c>
      <c r="AW1967" s="2">
        <f>IF($AV1967="","",$R1967)</f>
        <v/>
      </c>
      <c r="AX1967" s="2">
        <f>IF($AV1967="","",IF($AB1967=0,$R1967,0))</f>
        <v/>
      </c>
      <c r="AY1967" s="2">
        <f>IF($AV1967="","",IF(AND($Z1967=0,COUNTIF('AR SALES'!$L$2:$L$2501,$L1967)=0),"YES",""))</f>
        <v/>
      </c>
      <c r="AZ1967" s="2">
        <f>IF($AV1967="","",IFERROR(VLOOKUP($AU1967,CODES!$A:$B,2,FALSE),"NO CODE"))</f>
        <v/>
      </c>
      <c r="BA1967" s="2">
        <f>IF(""&amp;$F1967&lt;&gt;"4","",IF($AY1967="YES","",IF(ROUND(SUMIFS($AE$2:$AE$4001,$L$2:$L$4001,$L1967,$F$2:$F$4001,"4")-SUMIFS('AR SALES'!$Y$2:$Y$2501,'AR SALES'!$L$2:$L$2501,$L1967,'AR SALES'!$AD$2:$AD$2501,"OFF"),2)=0,"","STALE")))</f>
        <v/>
      </c>
      <c r="BB1967" s="2">
        <f>IF(OR(""&amp;$F1967="2",""&amp;$F1967="4",""&amp;$F1967="G",""&amp;$F1967="H"),IF($AY1967="YES","",IF($AB1967&lt;&gt;0,"",IF(COUNTIFS('AR SALES'!$L$2:$L$2501,$L1967,'AR SALES'!$AD$2:$AD$2501,IF(""&amp;$F1967="4","OFF","ON"),'AR SALES'!$AF$2:$AF$2501,"Y")&gt;0,"","NO EXEMPTION"))),"")</f>
        <v/>
      </c>
    </row>
    <row r="1968">
      <c r="AT1968" s="2">
        <f>IF($L1968="","",IFERROR(INDEX('AR SALES'!$H$2:$H$2501,MATCH(""&amp;$L1968,'AR SALES'!$AE$2:$AE$2501,0)),""))</f>
        <v/>
      </c>
      <c r="AU1968" s="2">
        <f>IF($L1968="","",IF($A1968&lt;&gt;"GA","",IF($E1968="FULTON",IF(ISNUMBER(SEARCH("COLLEGE PARK",$AT1968)),"FULTON (COLLEGE PARK)",IF(ISNUMBER(SEARCH("HAPEVILLE",$AT1968)),"FULTON (HAPEVILLE)",IF(ISNUMBER(SEARCH("EAST POINT",$AT1968)),"FULTON (EAST POINT)",IF(ISNUMBER(SEARCH("ATLANTA",$AT1968)),"FULTON (ATL LIMITS)","FULTON")))),IF($E1968="DEKALB",IF(ISNUMBER(SEARCH("ATLANTA",$AT1968)),"DEKALB (ATL LIMITS)","DEKALB"),IF(AND($E1968="CLAYTON",ISNUMBER(SEARCH("COLLEGE PARK",$AT1968))),"CLAYTON (COLLEGE PARK)",$E1968)))))</f>
        <v/>
      </c>
      <c r="AV1968" s="2">
        <f>IF($L1968="","",IF(""&amp;$F1968="2","DIESEL",IF(OR(""&amp;$F1968="G",""&amp;$F1968="H"),"GAS","")))</f>
        <v/>
      </c>
      <c r="AW1968" s="2">
        <f>IF($AV1968="","",$R1968)</f>
        <v/>
      </c>
      <c r="AX1968" s="2">
        <f>IF($AV1968="","",IF($AB1968=0,$R1968,0))</f>
        <v/>
      </c>
      <c r="AY1968" s="2">
        <f>IF($AV1968="","",IF(AND($Z1968=0,COUNTIF('AR SALES'!$L$2:$L$2501,$L1968)=0),"YES",""))</f>
        <v/>
      </c>
      <c r="AZ1968" s="2">
        <f>IF($AV1968="","",IFERROR(VLOOKUP($AU1968,CODES!$A:$B,2,FALSE),"NO CODE"))</f>
        <v/>
      </c>
      <c r="BA1968" s="2">
        <f>IF(""&amp;$F1968&lt;&gt;"4","",IF($AY1968="YES","",IF(ROUND(SUMIFS($AE$2:$AE$4001,$L$2:$L$4001,$L1968,$F$2:$F$4001,"4")-SUMIFS('AR SALES'!$Y$2:$Y$2501,'AR SALES'!$L$2:$L$2501,$L1968,'AR SALES'!$AD$2:$AD$2501,"OFF"),2)=0,"","STALE")))</f>
        <v/>
      </c>
      <c r="BB1968" s="2">
        <f>IF(OR(""&amp;$F1968="2",""&amp;$F1968="4",""&amp;$F1968="G",""&amp;$F1968="H"),IF($AY1968="YES","",IF($AB1968&lt;&gt;0,"",IF(COUNTIFS('AR SALES'!$L$2:$L$2501,$L1968,'AR SALES'!$AD$2:$AD$2501,IF(""&amp;$F1968="4","OFF","ON"),'AR SALES'!$AF$2:$AF$2501,"Y")&gt;0,"","NO EXEMPTION"))),"")</f>
        <v/>
      </c>
    </row>
    <row r="1969">
      <c r="AT1969" s="2">
        <f>IF($L1969="","",IFERROR(INDEX('AR SALES'!$H$2:$H$2501,MATCH(""&amp;$L1969,'AR SALES'!$AE$2:$AE$2501,0)),""))</f>
        <v/>
      </c>
      <c r="AU1969" s="2">
        <f>IF($L1969="","",IF($A1969&lt;&gt;"GA","",IF($E1969="FULTON",IF(ISNUMBER(SEARCH("COLLEGE PARK",$AT1969)),"FULTON (COLLEGE PARK)",IF(ISNUMBER(SEARCH("HAPEVILLE",$AT1969)),"FULTON (HAPEVILLE)",IF(ISNUMBER(SEARCH("EAST POINT",$AT1969)),"FULTON (EAST POINT)",IF(ISNUMBER(SEARCH("ATLANTA",$AT1969)),"FULTON (ATL LIMITS)","FULTON")))),IF($E1969="DEKALB",IF(ISNUMBER(SEARCH("ATLANTA",$AT1969)),"DEKALB (ATL LIMITS)","DEKALB"),IF(AND($E1969="CLAYTON",ISNUMBER(SEARCH("COLLEGE PARK",$AT1969))),"CLAYTON (COLLEGE PARK)",$E1969)))))</f>
        <v/>
      </c>
      <c r="AV1969" s="2">
        <f>IF($L1969="","",IF(""&amp;$F1969="2","DIESEL",IF(OR(""&amp;$F1969="G",""&amp;$F1969="H"),"GAS","")))</f>
        <v/>
      </c>
      <c r="AW1969" s="2">
        <f>IF($AV1969="","",$R1969)</f>
        <v/>
      </c>
      <c r="AX1969" s="2">
        <f>IF($AV1969="","",IF($AB1969=0,$R1969,0))</f>
        <v/>
      </c>
      <c r="AY1969" s="2">
        <f>IF($AV1969="","",IF(AND($Z1969=0,COUNTIF('AR SALES'!$L$2:$L$2501,$L1969)=0),"YES",""))</f>
        <v/>
      </c>
      <c r="AZ1969" s="2">
        <f>IF($AV1969="","",IFERROR(VLOOKUP($AU1969,CODES!$A:$B,2,FALSE),"NO CODE"))</f>
        <v/>
      </c>
      <c r="BA1969" s="2">
        <f>IF(""&amp;$F1969&lt;&gt;"4","",IF($AY1969="YES","",IF(ROUND(SUMIFS($AE$2:$AE$4001,$L$2:$L$4001,$L1969,$F$2:$F$4001,"4")-SUMIFS('AR SALES'!$Y$2:$Y$2501,'AR SALES'!$L$2:$L$2501,$L1969,'AR SALES'!$AD$2:$AD$2501,"OFF"),2)=0,"","STALE")))</f>
        <v/>
      </c>
      <c r="BB1969" s="2">
        <f>IF(OR(""&amp;$F1969="2",""&amp;$F1969="4",""&amp;$F1969="G",""&amp;$F1969="H"),IF($AY1969="YES","",IF($AB1969&lt;&gt;0,"",IF(COUNTIFS('AR SALES'!$L$2:$L$2501,$L1969,'AR SALES'!$AD$2:$AD$2501,IF(""&amp;$F1969="4","OFF","ON"),'AR SALES'!$AF$2:$AF$2501,"Y")&gt;0,"","NO EXEMPTION"))),"")</f>
        <v/>
      </c>
    </row>
    <row r="1970">
      <c r="AT1970" s="2">
        <f>IF($L1970="","",IFERROR(INDEX('AR SALES'!$H$2:$H$2501,MATCH(""&amp;$L1970,'AR SALES'!$AE$2:$AE$2501,0)),""))</f>
        <v/>
      </c>
      <c r="AU1970" s="2">
        <f>IF($L1970="","",IF($A1970&lt;&gt;"GA","",IF($E1970="FULTON",IF(ISNUMBER(SEARCH("COLLEGE PARK",$AT1970)),"FULTON (COLLEGE PARK)",IF(ISNUMBER(SEARCH("HAPEVILLE",$AT1970)),"FULTON (HAPEVILLE)",IF(ISNUMBER(SEARCH("EAST POINT",$AT1970)),"FULTON (EAST POINT)",IF(ISNUMBER(SEARCH("ATLANTA",$AT1970)),"FULTON (ATL LIMITS)","FULTON")))),IF($E1970="DEKALB",IF(ISNUMBER(SEARCH("ATLANTA",$AT1970)),"DEKALB (ATL LIMITS)","DEKALB"),IF(AND($E1970="CLAYTON",ISNUMBER(SEARCH("COLLEGE PARK",$AT1970))),"CLAYTON (COLLEGE PARK)",$E1970)))))</f>
        <v/>
      </c>
      <c r="AV1970" s="2">
        <f>IF($L1970="","",IF(""&amp;$F1970="2","DIESEL",IF(OR(""&amp;$F1970="G",""&amp;$F1970="H"),"GAS","")))</f>
        <v/>
      </c>
      <c r="AW1970" s="2">
        <f>IF($AV1970="","",$R1970)</f>
        <v/>
      </c>
      <c r="AX1970" s="2">
        <f>IF($AV1970="","",IF($AB1970=0,$R1970,0))</f>
        <v/>
      </c>
      <c r="AY1970" s="2">
        <f>IF($AV1970="","",IF(AND($Z1970=0,COUNTIF('AR SALES'!$L$2:$L$2501,$L1970)=0),"YES",""))</f>
        <v/>
      </c>
      <c r="AZ1970" s="2">
        <f>IF($AV1970="","",IFERROR(VLOOKUP($AU1970,CODES!$A:$B,2,FALSE),"NO CODE"))</f>
        <v/>
      </c>
      <c r="BA1970" s="2">
        <f>IF(""&amp;$F1970&lt;&gt;"4","",IF($AY1970="YES","",IF(ROUND(SUMIFS($AE$2:$AE$4001,$L$2:$L$4001,$L1970,$F$2:$F$4001,"4")-SUMIFS('AR SALES'!$Y$2:$Y$2501,'AR SALES'!$L$2:$L$2501,$L1970,'AR SALES'!$AD$2:$AD$2501,"OFF"),2)=0,"","STALE")))</f>
        <v/>
      </c>
      <c r="BB1970" s="2">
        <f>IF(OR(""&amp;$F1970="2",""&amp;$F1970="4",""&amp;$F1970="G",""&amp;$F1970="H"),IF($AY1970="YES","",IF($AB1970&lt;&gt;0,"",IF(COUNTIFS('AR SALES'!$L$2:$L$2501,$L1970,'AR SALES'!$AD$2:$AD$2501,IF(""&amp;$F1970="4","OFF","ON"),'AR SALES'!$AF$2:$AF$2501,"Y")&gt;0,"","NO EXEMPTION"))),"")</f>
        <v/>
      </c>
    </row>
    <row r="1971">
      <c r="AT1971" s="2">
        <f>IF($L1971="","",IFERROR(INDEX('AR SALES'!$H$2:$H$2501,MATCH(""&amp;$L1971,'AR SALES'!$AE$2:$AE$2501,0)),""))</f>
        <v/>
      </c>
      <c r="AU1971" s="2">
        <f>IF($L1971="","",IF($A1971&lt;&gt;"GA","",IF($E1971="FULTON",IF(ISNUMBER(SEARCH("COLLEGE PARK",$AT1971)),"FULTON (COLLEGE PARK)",IF(ISNUMBER(SEARCH("HAPEVILLE",$AT1971)),"FULTON (HAPEVILLE)",IF(ISNUMBER(SEARCH("EAST POINT",$AT1971)),"FULTON (EAST POINT)",IF(ISNUMBER(SEARCH("ATLANTA",$AT1971)),"FULTON (ATL LIMITS)","FULTON")))),IF($E1971="DEKALB",IF(ISNUMBER(SEARCH("ATLANTA",$AT1971)),"DEKALB (ATL LIMITS)","DEKALB"),IF(AND($E1971="CLAYTON",ISNUMBER(SEARCH("COLLEGE PARK",$AT1971))),"CLAYTON (COLLEGE PARK)",$E1971)))))</f>
        <v/>
      </c>
      <c r="AV1971" s="2">
        <f>IF($L1971="","",IF(""&amp;$F1971="2","DIESEL",IF(OR(""&amp;$F1971="G",""&amp;$F1971="H"),"GAS","")))</f>
        <v/>
      </c>
      <c r="AW1971" s="2">
        <f>IF($AV1971="","",$R1971)</f>
        <v/>
      </c>
      <c r="AX1971" s="2">
        <f>IF($AV1971="","",IF($AB1971=0,$R1971,0))</f>
        <v/>
      </c>
      <c r="AY1971" s="2">
        <f>IF($AV1971="","",IF(AND($Z1971=0,COUNTIF('AR SALES'!$L$2:$L$2501,$L1971)=0),"YES",""))</f>
        <v/>
      </c>
      <c r="AZ1971" s="2">
        <f>IF($AV1971="","",IFERROR(VLOOKUP($AU1971,CODES!$A:$B,2,FALSE),"NO CODE"))</f>
        <v/>
      </c>
      <c r="BA1971" s="2">
        <f>IF(""&amp;$F1971&lt;&gt;"4","",IF($AY1971="YES","",IF(ROUND(SUMIFS($AE$2:$AE$4001,$L$2:$L$4001,$L1971,$F$2:$F$4001,"4")-SUMIFS('AR SALES'!$Y$2:$Y$2501,'AR SALES'!$L$2:$L$2501,$L1971,'AR SALES'!$AD$2:$AD$2501,"OFF"),2)=0,"","STALE")))</f>
        <v/>
      </c>
      <c r="BB1971" s="2">
        <f>IF(OR(""&amp;$F1971="2",""&amp;$F1971="4",""&amp;$F1971="G",""&amp;$F1971="H"),IF($AY1971="YES","",IF($AB1971&lt;&gt;0,"",IF(COUNTIFS('AR SALES'!$L$2:$L$2501,$L1971,'AR SALES'!$AD$2:$AD$2501,IF(""&amp;$F1971="4","OFF","ON"),'AR SALES'!$AF$2:$AF$2501,"Y")&gt;0,"","NO EXEMPTION"))),"")</f>
        <v/>
      </c>
    </row>
    <row r="1972">
      <c r="AT1972" s="2">
        <f>IF($L1972="","",IFERROR(INDEX('AR SALES'!$H$2:$H$2501,MATCH(""&amp;$L1972,'AR SALES'!$AE$2:$AE$2501,0)),""))</f>
        <v/>
      </c>
      <c r="AU1972" s="2">
        <f>IF($L1972="","",IF($A1972&lt;&gt;"GA","",IF($E1972="FULTON",IF(ISNUMBER(SEARCH("COLLEGE PARK",$AT1972)),"FULTON (COLLEGE PARK)",IF(ISNUMBER(SEARCH("HAPEVILLE",$AT1972)),"FULTON (HAPEVILLE)",IF(ISNUMBER(SEARCH("EAST POINT",$AT1972)),"FULTON (EAST POINT)",IF(ISNUMBER(SEARCH("ATLANTA",$AT1972)),"FULTON (ATL LIMITS)","FULTON")))),IF($E1972="DEKALB",IF(ISNUMBER(SEARCH("ATLANTA",$AT1972)),"DEKALB (ATL LIMITS)","DEKALB"),IF(AND($E1972="CLAYTON",ISNUMBER(SEARCH("COLLEGE PARK",$AT1972))),"CLAYTON (COLLEGE PARK)",$E1972)))))</f>
        <v/>
      </c>
      <c r="AV1972" s="2">
        <f>IF($L1972="","",IF(""&amp;$F1972="2","DIESEL",IF(OR(""&amp;$F1972="G",""&amp;$F1972="H"),"GAS","")))</f>
        <v/>
      </c>
      <c r="AW1972" s="2">
        <f>IF($AV1972="","",$R1972)</f>
        <v/>
      </c>
      <c r="AX1972" s="2">
        <f>IF($AV1972="","",IF($AB1972=0,$R1972,0))</f>
        <v/>
      </c>
      <c r="AY1972" s="2">
        <f>IF($AV1972="","",IF(AND($Z1972=0,COUNTIF('AR SALES'!$L$2:$L$2501,$L1972)=0),"YES",""))</f>
        <v/>
      </c>
      <c r="AZ1972" s="2">
        <f>IF($AV1972="","",IFERROR(VLOOKUP($AU1972,CODES!$A:$B,2,FALSE),"NO CODE"))</f>
        <v/>
      </c>
      <c r="BA1972" s="2">
        <f>IF(""&amp;$F1972&lt;&gt;"4","",IF($AY1972="YES","",IF(ROUND(SUMIFS($AE$2:$AE$4001,$L$2:$L$4001,$L1972,$F$2:$F$4001,"4")-SUMIFS('AR SALES'!$Y$2:$Y$2501,'AR SALES'!$L$2:$L$2501,$L1972,'AR SALES'!$AD$2:$AD$2501,"OFF"),2)=0,"","STALE")))</f>
        <v/>
      </c>
      <c r="BB1972" s="2">
        <f>IF(OR(""&amp;$F1972="2",""&amp;$F1972="4",""&amp;$F1972="G",""&amp;$F1972="H"),IF($AY1972="YES","",IF($AB1972&lt;&gt;0,"",IF(COUNTIFS('AR SALES'!$L$2:$L$2501,$L1972,'AR SALES'!$AD$2:$AD$2501,IF(""&amp;$F1972="4","OFF","ON"),'AR SALES'!$AF$2:$AF$2501,"Y")&gt;0,"","NO EXEMPTION"))),"")</f>
        <v/>
      </c>
    </row>
    <row r="1973">
      <c r="AT1973" s="2">
        <f>IF($L1973="","",IFERROR(INDEX('AR SALES'!$H$2:$H$2501,MATCH(""&amp;$L1973,'AR SALES'!$AE$2:$AE$2501,0)),""))</f>
        <v/>
      </c>
      <c r="AU1973" s="2">
        <f>IF($L1973="","",IF($A1973&lt;&gt;"GA","",IF($E1973="FULTON",IF(ISNUMBER(SEARCH("COLLEGE PARK",$AT1973)),"FULTON (COLLEGE PARK)",IF(ISNUMBER(SEARCH("HAPEVILLE",$AT1973)),"FULTON (HAPEVILLE)",IF(ISNUMBER(SEARCH("EAST POINT",$AT1973)),"FULTON (EAST POINT)",IF(ISNUMBER(SEARCH("ATLANTA",$AT1973)),"FULTON (ATL LIMITS)","FULTON")))),IF($E1973="DEKALB",IF(ISNUMBER(SEARCH("ATLANTA",$AT1973)),"DEKALB (ATL LIMITS)","DEKALB"),IF(AND($E1973="CLAYTON",ISNUMBER(SEARCH("COLLEGE PARK",$AT1973))),"CLAYTON (COLLEGE PARK)",$E1973)))))</f>
        <v/>
      </c>
      <c r="AV1973" s="2">
        <f>IF($L1973="","",IF(""&amp;$F1973="2","DIESEL",IF(OR(""&amp;$F1973="G",""&amp;$F1973="H"),"GAS","")))</f>
        <v/>
      </c>
      <c r="AW1973" s="2">
        <f>IF($AV1973="","",$R1973)</f>
        <v/>
      </c>
      <c r="AX1973" s="2">
        <f>IF($AV1973="","",IF($AB1973=0,$R1973,0))</f>
        <v/>
      </c>
      <c r="AY1973" s="2">
        <f>IF($AV1973="","",IF(AND($Z1973=0,COUNTIF('AR SALES'!$L$2:$L$2501,$L1973)=0),"YES",""))</f>
        <v/>
      </c>
      <c r="AZ1973" s="2">
        <f>IF($AV1973="","",IFERROR(VLOOKUP($AU1973,CODES!$A:$B,2,FALSE),"NO CODE"))</f>
        <v/>
      </c>
      <c r="BA1973" s="2">
        <f>IF(""&amp;$F1973&lt;&gt;"4","",IF($AY1973="YES","",IF(ROUND(SUMIFS($AE$2:$AE$4001,$L$2:$L$4001,$L1973,$F$2:$F$4001,"4")-SUMIFS('AR SALES'!$Y$2:$Y$2501,'AR SALES'!$L$2:$L$2501,$L1973,'AR SALES'!$AD$2:$AD$2501,"OFF"),2)=0,"","STALE")))</f>
        <v/>
      </c>
      <c r="BB1973" s="2">
        <f>IF(OR(""&amp;$F1973="2",""&amp;$F1973="4",""&amp;$F1973="G",""&amp;$F1973="H"),IF($AY1973="YES","",IF($AB1973&lt;&gt;0,"",IF(COUNTIFS('AR SALES'!$L$2:$L$2501,$L1973,'AR SALES'!$AD$2:$AD$2501,IF(""&amp;$F1973="4","OFF","ON"),'AR SALES'!$AF$2:$AF$2501,"Y")&gt;0,"","NO EXEMPTION"))),"")</f>
        <v/>
      </c>
    </row>
    <row r="1974">
      <c r="AT1974" s="2">
        <f>IF($L1974="","",IFERROR(INDEX('AR SALES'!$H$2:$H$2501,MATCH(""&amp;$L1974,'AR SALES'!$AE$2:$AE$2501,0)),""))</f>
        <v/>
      </c>
      <c r="AU1974" s="2">
        <f>IF($L1974="","",IF($A1974&lt;&gt;"GA","",IF($E1974="FULTON",IF(ISNUMBER(SEARCH("COLLEGE PARK",$AT1974)),"FULTON (COLLEGE PARK)",IF(ISNUMBER(SEARCH("HAPEVILLE",$AT1974)),"FULTON (HAPEVILLE)",IF(ISNUMBER(SEARCH("EAST POINT",$AT1974)),"FULTON (EAST POINT)",IF(ISNUMBER(SEARCH("ATLANTA",$AT1974)),"FULTON (ATL LIMITS)","FULTON")))),IF($E1974="DEKALB",IF(ISNUMBER(SEARCH("ATLANTA",$AT1974)),"DEKALB (ATL LIMITS)","DEKALB"),IF(AND($E1974="CLAYTON",ISNUMBER(SEARCH("COLLEGE PARK",$AT1974))),"CLAYTON (COLLEGE PARK)",$E1974)))))</f>
        <v/>
      </c>
      <c r="AV1974" s="2">
        <f>IF($L1974="","",IF(""&amp;$F1974="2","DIESEL",IF(OR(""&amp;$F1974="G",""&amp;$F1974="H"),"GAS","")))</f>
        <v/>
      </c>
      <c r="AW1974" s="2">
        <f>IF($AV1974="","",$R1974)</f>
        <v/>
      </c>
      <c r="AX1974" s="2">
        <f>IF($AV1974="","",IF($AB1974=0,$R1974,0))</f>
        <v/>
      </c>
      <c r="AY1974" s="2">
        <f>IF($AV1974="","",IF(AND($Z1974=0,COUNTIF('AR SALES'!$L$2:$L$2501,$L1974)=0),"YES",""))</f>
        <v/>
      </c>
      <c r="AZ1974" s="2">
        <f>IF($AV1974="","",IFERROR(VLOOKUP($AU1974,CODES!$A:$B,2,FALSE),"NO CODE"))</f>
        <v/>
      </c>
      <c r="BA1974" s="2">
        <f>IF(""&amp;$F1974&lt;&gt;"4","",IF($AY1974="YES","",IF(ROUND(SUMIFS($AE$2:$AE$4001,$L$2:$L$4001,$L1974,$F$2:$F$4001,"4")-SUMIFS('AR SALES'!$Y$2:$Y$2501,'AR SALES'!$L$2:$L$2501,$L1974,'AR SALES'!$AD$2:$AD$2501,"OFF"),2)=0,"","STALE")))</f>
        <v/>
      </c>
      <c r="BB1974" s="2">
        <f>IF(OR(""&amp;$F1974="2",""&amp;$F1974="4",""&amp;$F1974="G",""&amp;$F1974="H"),IF($AY1974="YES","",IF($AB1974&lt;&gt;0,"",IF(COUNTIFS('AR SALES'!$L$2:$L$2501,$L1974,'AR SALES'!$AD$2:$AD$2501,IF(""&amp;$F1974="4","OFF","ON"),'AR SALES'!$AF$2:$AF$2501,"Y")&gt;0,"","NO EXEMPTION"))),"")</f>
        <v/>
      </c>
    </row>
    <row r="1975">
      <c r="AT1975" s="2">
        <f>IF($L1975="","",IFERROR(INDEX('AR SALES'!$H$2:$H$2501,MATCH(""&amp;$L1975,'AR SALES'!$AE$2:$AE$2501,0)),""))</f>
        <v/>
      </c>
      <c r="AU1975" s="2">
        <f>IF($L1975="","",IF($A1975&lt;&gt;"GA","",IF($E1975="FULTON",IF(ISNUMBER(SEARCH("COLLEGE PARK",$AT1975)),"FULTON (COLLEGE PARK)",IF(ISNUMBER(SEARCH("HAPEVILLE",$AT1975)),"FULTON (HAPEVILLE)",IF(ISNUMBER(SEARCH("EAST POINT",$AT1975)),"FULTON (EAST POINT)",IF(ISNUMBER(SEARCH("ATLANTA",$AT1975)),"FULTON (ATL LIMITS)","FULTON")))),IF($E1975="DEKALB",IF(ISNUMBER(SEARCH("ATLANTA",$AT1975)),"DEKALB (ATL LIMITS)","DEKALB"),IF(AND($E1975="CLAYTON",ISNUMBER(SEARCH("COLLEGE PARK",$AT1975))),"CLAYTON (COLLEGE PARK)",$E1975)))))</f>
        <v/>
      </c>
      <c r="AV1975" s="2">
        <f>IF($L1975="","",IF(""&amp;$F1975="2","DIESEL",IF(OR(""&amp;$F1975="G",""&amp;$F1975="H"),"GAS","")))</f>
        <v/>
      </c>
      <c r="AW1975" s="2">
        <f>IF($AV1975="","",$R1975)</f>
        <v/>
      </c>
      <c r="AX1975" s="2">
        <f>IF($AV1975="","",IF($AB1975=0,$R1975,0))</f>
        <v/>
      </c>
      <c r="AY1975" s="2">
        <f>IF($AV1975="","",IF(AND($Z1975=0,COUNTIF('AR SALES'!$L$2:$L$2501,$L1975)=0),"YES",""))</f>
        <v/>
      </c>
      <c r="AZ1975" s="2">
        <f>IF($AV1975="","",IFERROR(VLOOKUP($AU1975,CODES!$A:$B,2,FALSE),"NO CODE"))</f>
        <v/>
      </c>
      <c r="BA1975" s="2">
        <f>IF(""&amp;$F1975&lt;&gt;"4","",IF($AY1975="YES","",IF(ROUND(SUMIFS($AE$2:$AE$4001,$L$2:$L$4001,$L1975,$F$2:$F$4001,"4")-SUMIFS('AR SALES'!$Y$2:$Y$2501,'AR SALES'!$L$2:$L$2501,$L1975,'AR SALES'!$AD$2:$AD$2501,"OFF"),2)=0,"","STALE")))</f>
        <v/>
      </c>
      <c r="BB1975" s="2">
        <f>IF(OR(""&amp;$F1975="2",""&amp;$F1975="4",""&amp;$F1975="G",""&amp;$F1975="H"),IF($AY1975="YES","",IF($AB1975&lt;&gt;0,"",IF(COUNTIFS('AR SALES'!$L$2:$L$2501,$L1975,'AR SALES'!$AD$2:$AD$2501,IF(""&amp;$F1975="4","OFF","ON"),'AR SALES'!$AF$2:$AF$2501,"Y")&gt;0,"","NO EXEMPTION"))),"")</f>
        <v/>
      </c>
    </row>
    <row r="1976">
      <c r="AT1976" s="2">
        <f>IF($L1976="","",IFERROR(INDEX('AR SALES'!$H$2:$H$2501,MATCH(""&amp;$L1976,'AR SALES'!$AE$2:$AE$2501,0)),""))</f>
        <v/>
      </c>
      <c r="AU1976" s="2">
        <f>IF($L1976="","",IF($A1976&lt;&gt;"GA","",IF($E1976="FULTON",IF(ISNUMBER(SEARCH("COLLEGE PARK",$AT1976)),"FULTON (COLLEGE PARK)",IF(ISNUMBER(SEARCH("HAPEVILLE",$AT1976)),"FULTON (HAPEVILLE)",IF(ISNUMBER(SEARCH("EAST POINT",$AT1976)),"FULTON (EAST POINT)",IF(ISNUMBER(SEARCH("ATLANTA",$AT1976)),"FULTON (ATL LIMITS)","FULTON")))),IF($E1976="DEKALB",IF(ISNUMBER(SEARCH("ATLANTA",$AT1976)),"DEKALB (ATL LIMITS)","DEKALB"),IF(AND($E1976="CLAYTON",ISNUMBER(SEARCH("COLLEGE PARK",$AT1976))),"CLAYTON (COLLEGE PARK)",$E1976)))))</f>
        <v/>
      </c>
      <c r="AV1976" s="2">
        <f>IF($L1976="","",IF(""&amp;$F1976="2","DIESEL",IF(OR(""&amp;$F1976="G",""&amp;$F1976="H"),"GAS","")))</f>
        <v/>
      </c>
      <c r="AW1976" s="2">
        <f>IF($AV1976="","",$R1976)</f>
        <v/>
      </c>
      <c r="AX1976" s="2">
        <f>IF($AV1976="","",IF($AB1976=0,$R1976,0))</f>
        <v/>
      </c>
      <c r="AY1976" s="2">
        <f>IF($AV1976="","",IF(AND($Z1976=0,COUNTIF('AR SALES'!$L$2:$L$2501,$L1976)=0),"YES",""))</f>
        <v/>
      </c>
      <c r="AZ1976" s="2">
        <f>IF($AV1976="","",IFERROR(VLOOKUP($AU1976,CODES!$A:$B,2,FALSE),"NO CODE"))</f>
        <v/>
      </c>
      <c r="BA1976" s="2">
        <f>IF(""&amp;$F1976&lt;&gt;"4","",IF($AY1976="YES","",IF(ROUND(SUMIFS($AE$2:$AE$4001,$L$2:$L$4001,$L1976,$F$2:$F$4001,"4")-SUMIFS('AR SALES'!$Y$2:$Y$2501,'AR SALES'!$L$2:$L$2501,$L1976,'AR SALES'!$AD$2:$AD$2501,"OFF"),2)=0,"","STALE")))</f>
        <v/>
      </c>
      <c r="BB1976" s="2">
        <f>IF(OR(""&amp;$F1976="2",""&amp;$F1976="4",""&amp;$F1976="G",""&amp;$F1976="H"),IF($AY1976="YES","",IF($AB1976&lt;&gt;0,"",IF(COUNTIFS('AR SALES'!$L$2:$L$2501,$L1976,'AR SALES'!$AD$2:$AD$2501,IF(""&amp;$F1976="4","OFF","ON"),'AR SALES'!$AF$2:$AF$2501,"Y")&gt;0,"","NO EXEMPTION"))),"")</f>
        <v/>
      </c>
    </row>
    <row r="1977">
      <c r="AT1977" s="2">
        <f>IF($L1977="","",IFERROR(INDEX('AR SALES'!$H$2:$H$2501,MATCH(""&amp;$L1977,'AR SALES'!$AE$2:$AE$2501,0)),""))</f>
        <v/>
      </c>
      <c r="AU1977" s="2">
        <f>IF($L1977="","",IF($A1977&lt;&gt;"GA","",IF($E1977="FULTON",IF(ISNUMBER(SEARCH("COLLEGE PARK",$AT1977)),"FULTON (COLLEGE PARK)",IF(ISNUMBER(SEARCH("HAPEVILLE",$AT1977)),"FULTON (HAPEVILLE)",IF(ISNUMBER(SEARCH("EAST POINT",$AT1977)),"FULTON (EAST POINT)",IF(ISNUMBER(SEARCH("ATLANTA",$AT1977)),"FULTON (ATL LIMITS)","FULTON")))),IF($E1977="DEKALB",IF(ISNUMBER(SEARCH("ATLANTA",$AT1977)),"DEKALB (ATL LIMITS)","DEKALB"),IF(AND($E1977="CLAYTON",ISNUMBER(SEARCH("COLLEGE PARK",$AT1977))),"CLAYTON (COLLEGE PARK)",$E1977)))))</f>
        <v/>
      </c>
      <c r="AV1977" s="2">
        <f>IF($L1977="","",IF(""&amp;$F1977="2","DIESEL",IF(OR(""&amp;$F1977="G",""&amp;$F1977="H"),"GAS","")))</f>
        <v/>
      </c>
      <c r="AW1977" s="2">
        <f>IF($AV1977="","",$R1977)</f>
        <v/>
      </c>
      <c r="AX1977" s="2">
        <f>IF($AV1977="","",IF($AB1977=0,$R1977,0))</f>
        <v/>
      </c>
      <c r="AY1977" s="2">
        <f>IF($AV1977="","",IF(AND($Z1977=0,COUNTIF('AR SALES'!$L$2:$L$2501,$L1977)=0),"YES",""))</f>
        <v/>
      </c>
      <c r="AZ1977" s="2">
        <f>IF($AV1977="","",IFERROR(VLOOKUP($AU1977,CODES!$A:$B,2,FALSE),"NO CODE"))</f>
        <v/>
      </c>
      <c r="BA1977" s="2">
        <f>IF(""&amp;$F1977&lt;&gt;"4","",IF($AY1977="YES","",IF(ROUND(SUMIFS($AE$2:$AE$4001,$L$2:$L$4001,$L1977,$F$2:$F$4001,"4")-SUMIFS('AR SALES'!$Y$2:$Y$2501,'AR SALES'!$L$2:$L$2501,$L1977,'AR SALES'!$AD$2:$AD$2501,"OFF"),2)=0,"","STALE")))</f>
        <v/>
      </c>
      <c r="BB1977" s="2">
        <f>IF(OR(""&amp;$F1977="2",""&amp;$F1977="4",""&amp;$F1977="G",""&amp;$F1977="H"),IF($AY1977="YES","",IF($AB1977&lt;&gt;0,"",IF(COUNTIFS('AR SALES'!$L$2:$L$2501,$L1977,'AR SALES'!$AD$2:$AD$2501,IF(""&amp;$F1977="4","OFF","ON"),'AR SALES'!$AF$2:$AF$2501,"Y")&gt;0,"","NO EXEMPTION"))),"")</f>
        <v/>
      </c>
    </row>
    <row r="1978">
      <c r="AT1978" s="2">
        <f>IF($L1978="","",IFERROR(INDEX('AR SALES'!$H$2:$H$2501,MATCH(""&amp;$L1978,'AR SALES'!$AE$2:$AE$2501,0)),""))</f>
        <v/>
      </c>
      <c r="AU1978" s="2">
        <f>IF($L1978="","",IF($A1978&lt;&gt;"GA","",IF($E1978="FULTON",IF(ISNUMBER(SEARCH("COLLEGE PARK",$AT1978)),"FULTON (COLLEGE PARK)",IF(ISNUMBER(SEARCH("HAPEVILLE",$AT1978)),"FULTON (HAPEVILLE)",IF(ISNUMBER(SEARCH("EAST POINT",$AT1978)),"FULTON (EAST POINT)",IF(ISNUMBER(SEARCH("ATLANTA",$AT1978)),"FULTON (ATL LIMITS)","FULTON")))),IF($E1978="DEKALB",IF(ISNUMBER(SEARCH("ATLANTA",$AT1978)),"DEKALB (ATL LIMITS)","DEKALB"),IF(AND($E1978="CLAYTON",ISNUMBER(SEARCH("COLLEGE PARK",$AT1978))),"CLAYTON (COLLEGE PARK)",$E1978)))))</f>
        <v/>
      </c>
      <c r="AV1978" s="2">
        <f>IF($L1978="","",IF(""&amp;$F1978="2","DIESEL",IF(OR(""&amp;$F1978="G",""&amp;$F1978="H"),"GAS","")))</f>
        <v/>
      </c>
      <c r="AW1978" s="2">
        <f>IF($AV1978="","",$R1978)</f>
        <v/>
      </c>
      <c r="AX1978" s="2">
        <f>IF($AV1978="","",IF($AB1978=0,$R1978,0))</f>
        <v/>
      </c>
      <c r="AY1978" s="2">
        <f>IF($AV1978="","",IF(AND($Z1978=0,COUNTIF('AR SALES'!$L$2:$L$2501,$L1978)=0),"YES",""))</f>
        <v/>
      </c>
      <c r="AZ1978" s="2">
        <f>IF($AV1978="","",IFERROR(VLOOKUP($AU1978,CODES!$A:$B,2,FALSE),"NO CODE"))</f>
        <v/>
      </c>
      <c r="BA1978" s="2">
        <f>IF(""&amp;$F1978&lt;&gt;"4","",IF($AY1978="YES","",IF(ROUND(SUMIFS($AE$2:$AE$4001,$L$2:$L$4001,$L1978,$F$2:$F$4001,"4")-SUMIFS('AR SALES'!$Y$2:$Y$2501,'AR SALES'!$L$2:$L$2501,$L1978,'AR SALES'!$AD$2:$AD$2501,"OFF"),2)=0,"","STALE")))</f>
        <v/>
      </c>
      <c r="BB1978" s="2">
        <f>IF(OR(""&amp;$F1978="2",""&amp;$F1978="4",""&amp;$F1978="G",""&amp;$F1978="H"),IF($AY1978="YES","",IF($AB1978&lt;&gt;0,"",IF(COUNTIFS('AR SALES'!$L$2:$L$2501,$L1978,'AR SALES'!$AD$2:$AD$2501,IF(""&amp;$F1978="4","OFF","ON"),'AR SALES'!$AF$2:$AF$2501,"Y")&gt;0,"","NO EXEMPTION"))),"")</f>
        <v/>
      </c>
    </row>
    <row r="1979">
      <c r="AT1979" s="2">
        <f>IF($L1979="","",IFERROR(INDEX('AR SALES'!$H$2:$H$2501,MATCH(""&amp;$L1979,'AR SALES'!$AE$2:$AE$2501,0)),""))</f>
        <v/>
      </c>
      <c r="AU1979" s="2">
        <f>IF($L1979="","",IF($A1979&lt;&gt;"GA","",IF($E1979="FULTON",IF(ISNUMBER(SEARCH("COLLEGE PARK",$AT1979)),"FULTON (COLLEGE PARK)",IF(ISNUMBER(SEARCH("HAPEVILLE",$AT1979)),"FULTON (HAPEVILLE)",IF(ISNUMBER(SEARCH("EAST POINT",$AT1979)),"FULTON (EAST POINT)",IF(ISNUMBER(SEARCH("ATLANTA",$AT1979)),"FULTON (ATL LIMITS)","FULTON")))),IF($E1979="DEKALB",IF(ISNUMBER(SEARCH("ATLANTA",$AT1979)),"DEKALB (ATL LIMITS)","DEKALB"),IF(AND($E1979="CLAYTON",ISNUMBER(SEARCH("COLLEGE PARK",$AT1979))),"CLAYTON (COLLEGE PARK)",$E1979)))))</f>
        <v/>
      </c>
      <c r="AV1979" s="2">
        <f>IF($L1979="","",IF(""&amp;$F1979="2","DIESEL",IF(OR(""&amp;$F1979="G",""&amp;$F1979="H"),"GAS","")))</f>
        <v/>
      </c>
      <c r="AW1979" s="2">
        <f>IF($AV1979="","",$R1979)</f>
        <v/>
      </c>
      <c r="AX1979" s="2">
        <f>IF($AV1979="","",IF($AB1979=0,$R1979,0))</f>
        <v/>
      </c>
      <c r="AY1979" s="2">
        <f>IF($AV1979="","",IF(AND($Z1979=0,COUNTIF('AR SALES'!$L$2:$L$2501,$L1979)=0),"YES",""))</f>
        <v/>
      </c>
      <c r="AZ1979" s="2">
        <f>IF($AV1979="","",IFERROR(VLOOKUP($AU1979,CODES!$A:$B,2,FALSE),"NO CODE"))</f>
        <v/>
      </c>
      <c r="BA1979" s="2">
        <f>IF(""&amp;$F1979&lt;&gt;"4","",IF($AY1979="YES","",IF(ROUND(SUMIFS($AE$2:$AE$4001,$L$2:$L$4001,$L1979,$F$2:$F$4001,"4")-SUMIFS('AR SALES'!$Y$2:$Y$2501,'AR SALES'!$L$2:$L$2501,$L1979,'AR SALES'!$AD$2:$AD$2501,"OFF"),2)=0,"","STALE")))</f>
        <v/>
      </c>
      <c r="BB1979" s="2">
        <f>IF(OR(""&amp;$F1979="2",""&amp;$F1979="4",""&amp;$F1979="G",""&amp;$F1979="H"),IF($AY1979="YES","",IF($AB1979&lt;&gt;0,"",IF(COUNTIFS('AR SALES'!$L$2:$L$2501,$L1979,'AR SALES'!$AD$2:$AD$2501,IF(""&amp;$F1979="4","OFF","ON"),'AR SALES'!$AF$2:$AF$2501,"Y")&gt;0,"","NO EXEMPTION"))),"")</f>
        <v/>
      </c>
    </row>
    <row r="1980">
      <c r="AT1980" s="2">
        <f>IF($L1980="","",IFERROR(INDEX('AR SALES'!$H$2:$H$2501,MATCH(""&amp;$L1980,'AR SALES'!$AE$2:$AE$2501,0)),""))</f>
        <v/>
      </c>
      <c r="AU1980" s="2">
        <f>IF($L1980="","",IF($A1980&lt;&gt;"GA","",IF($E1980="FULTON",IF(ISNUMBER(SEARCH("COLLEGE PARK",$AT1980)),"FULTON (COLLEGE PARK)",IF(ISNUMBER(SEARCH("HAPEVILLE",$AT1980)),"FULTON (HAPEVILLE)",IF(ISNUMBER(SEARCH("EAST POINT",$AT1980)),"FULTON (EAST POINT)",IF(ISNUMBER(SEARCH("ATLANTA",$AT1980)),"FULTON (ATL LIMITS)","FULTON")))),IF($E1980="DEKALB",IF(ISNUMBER(SEARCH("ATLANTA",$AT1980)),"DEKALB (ATL LIMITS)","DEKALB"),IF(AND($E1980="CLAYTON",ISNUMBER(SEARCH("COLLEGE PARK",$AT1980))),"CLAYTON (COLLEGE PARK)",$E1980)))))</f>
        <v/>
      </c>
      <c r="AV1980" s="2">
        <f>IF($L1980="","",IF(""&amp;$F1980="2","DIESEL",IF(OR(""&amp;$F1980="G",""&amp;$F1980="H"),"GAS","")))</f>
        <v/>
      </c>
      <c r="AW1980" s="2">
        <f>IF($AV1980="","",$R1980)</f>
        <v/>
      </c>
      <c r="AX1980" s="2">
        <f>IF($AV1980="","",IF($AB1980=0,$R1980,0))</f>
        <v/>
      </c>
      <c r="AY1980" s="2">
        <f>IF($AV1980="","",IF(AND($Z1980=0,COUNTIF('AR SALES'!$L$2:$L$2501,$L1980)=0),"YES",""))</f>
        <v/>
      </c>
      <c r="AZ1980" s="2">
        <f>IF($AV1980="","",IFERROR(VLOOKUP($AU1980,CODES!$A:$B,2,FALSE),"NO CODE"))</f>
        <v/>
      </c>
      <c r="BA1980" s="2">
        <f>IF(""&amp;$F1980&lt;&gt;"4","",IF($AY1980="YES","",IF(ROUND(SUMIFS($AE$2:$AE$4001,$L$2:$L$4001,$L1980,$F$2:$F$4001,"4")-SUMIFS('AR SALES'!$Y$2:$Y$2501,'AR SALES'!$L$2:$L$2501,$L1980,'AR SALES'!$AD$2:$AD$2501,"OFF"),2)=0,"","STALE")))</f>
        <v/>
      </c>
      <c r="BB1980" s="2">
        <f>IF(OR(""&amp;$F1980="2",""&amp;$F1980="4",""&amp;$F1980="G",""&amp;$F1980="H"),IF($AY1980="YES","",IF($AB1980&lt;&gt;0,"",IF(COUNTIFS('AR SALES'!$L$2:$L$2501,$L1980,'AR SALES'!$AD$2:$AD$2501,IF(""&amp;$F1980="4","OFF","ON"),'AR SALES'!$AF$2:$AF$2501,"Y")&gt;0,"","NO EXEMPTION"))),"")</f>
        <v/>
      </c>
    </row>
    <row r="1981">
      <c r="AT1981" s="2">
        <f>IF($L1981="","",IFERROR(INDEX('AR SALES'!$H$2:$H$2501,MATCH(""&amp;$L1981,'AR SALES'!$AE$2:$AE$2501,0)),""))</f>
        <v/>
      </c>
      <c r="AU1981" s="2">
        <f>IF($L1981="","",IF($A1981&lt;&gt;"GA","",IF($E1981="FULTON",IF(ISNUMBER(SEARCH("COLLEGE PARK",$AT1981)),"FULTON (COLLEGE PARK)",IF(ISNUMBER(SEARCH("HAPEVILLE",$AT1981)),"FULTON (HAPEVILLE)",IF(ISNUMBER(SEARCH("EAST POINT",$AT1981)),"FULTON (EAST POINT)",IF(ISNUMBER(SEARCH("ATLANTA",$AT1981)),"FULTON (ATL LIMITS)","FULTON")))),IF($E1981="DEKALB",IF(ISNUMBER(SEARCH("ATLANTA",$AT1981)),"DEKALB (ATL LIMITS)","DEKALB"),IF(AND($E1981="CLAYTON",ISNUMBER(SEARCH("COLLEGE PARK",$AT1981))),"CLAYTON (COLLEGE PARK)",$E1981)))))</f>
        <v/>
      </c>
      <c r="AV1981" s="2">
        <f>IF($L1981="","",IF(""&amp;$F1981="2","DIESEL",IF(OR(""&amp;$F1981="G",""&amp;$F1981="H"),"GAS","")))</f>
        <v/>
      </c>
      <c r="AW1981" s="2">
        <f>IF($AV1981="","",$R1981)</f>
        <v/>
      </c>
      <c r="AX1981" s="2">
        <f>IF($AV1981="","",IF($AB1981=0,$R1981,0))</f>
        <v/>
      </c>
      <c r="AY1981" s="2">
        <f>IF($AV1981="","",IF(AND($Z1981=0,COUNTIF('AR SALES'!$L$2:$L$2501,$L1981)=0),"YES",""))</f>
        <v/>
      </c>
      <c r="AZ1981" s="2">
        <f>IF($AV1981="","",IFERROR(VLOOKUP($AU1981,CODES!$A:$B,2,FALSE),"NO CODE"))</f>
        <v/>
      </c>
      <c r="BA1981" s="2">
        <f>IF(""&amp;$F1981&lt;&gt;"4","",IF($AY1981="YES","",IF(ROUND(SUMIFS($AE$2:$AE$4001,$L$2:$L$4001,$L1981,$F$2:$F$4001,"4")-SUMIFS('AR SALES'!$Y$2:$Y$2501,'AR SALES'!$L$2:$L$2501,$L1981,'AR SALES'!$AD$2:$AD$2501,"OFF"),2)=0,"","STALE")))</f>
        <v/>
      </c>
      <c r="BB1981" s="2">
        <f>IF(OR(""&amp;$F1981="2",""&amp;$F1981="4",""&amp;$F1981="G",""&amp;$F1981="H"),IF($AY1981="YES","",IF($AB1981&lt;&gt;0,"",IF(COUNTIFS('AR SALES'!$L$2:$L$2501,$L1981,'AR SALES'!$AD$2:$AD$2501,IF(""&amp;$F1981="4","OFF","ON"),'AR SALES'!$AF$2:$AF$2501,"Y")&gt;0,"","NO EXEMPTION"))),"")</f>
        <v/>
      </c>
    </row>
    <row r="1982">
      <c r="AT1982" s="2">
        <f>IF($L1982="","",IFERROR(INDEX('AR SALES'!$H$2:$H$2501,MATCH(""&amp;$L1982,'AR SALES'!$AE$2:$AE$2501,0)),""))</f>
        <v/>
      </c>
      <c r="AU1982" s="2">
        <f>IF($L1982="","",IF($A1982&lt;&gt;"GA","",IF($E1982="FULTON",IF(ISNUMBER(SEARCH("COLLEGE PARK",$AT1982)),"FULTON (COLLEGE PARK)",IF(ISNUMBER(SEARCH("HAPEVILLE",$AT1982)),"FULTON (HAPEVILLE)",IF(ISNUMBER(SEARCH("EAST POINT",$AT1982)),"FULTON (EAST POINT)",IF(ISNUMBER(SEARCH("ATLANTA",$AT1982)),"FULTON (ATL LIMITS)","FULTON")))),IF($E1982="DEKALB",IF(ISNUMBER(SEARCH("ATLANTA",$AT1982)),"DEKALB (ATL LIMITS)","DEKALB"),IF(AND($E1982="CLAYTON",ISNUMBER(SEARCH("COLLEGE PARK",$AT1982))),"CLAYTON (COLLEGE PARK)",$E1982)))))</f>
        <v/>
      </c>
      <c r="AV1982" s="2">
        <f>IF($L1982="","",IF(""&amp;$F1982="2","DIESEL",IF(OR(""&amp;$F1982="G",""&amp;$F1982="H"),"GAS","")))</f>
        <v/>
      </c>
      <c r="AW1982" s="2">
        <f>IF($AV1982="","",$R1982)</f>
        <v/>
      </c>
      <c r="AX1982" s="2">
        <f>IF($AV1982="","",IF($AB1982=0,$R1982,0))</f>
        <v/>
      </c>
      <c r="AY1982" s="2">
        <f>IF($AV1982="","",IF(AND($Z1982=0,COUNTIF('AR SALES'!$L$2:$L$2501,$L1982)=0),"YES",""))</f>
        <v/>
      </c>
      <c r="AZ1982" s="2">
        <f>IF($AV1982="","",IFERROR(VLOOKUP($AU1982,CODES!$A:$B,2,FALSE),"NO CODE"))</f>
        <v/>
      </c>
      <c r="BA1982" s="2">
        <f>IF(""&amp;$F1982&lt;&gt;"4","",IF($AY1982="YES","",IF(ROUND(SUMIFS($AE$2:$AE$4001,$L$2:$L$4001,$L1982,$F$2:$F$4001,"4")-SUMIFS('AR SALES'!$Y$2:$Y$2501,'AR SALES'!$L$2:$L$2501,$L1982,'AR SALES'!$AD$2:$AD$2501,"OFF"),2)=0,"","STALE")))</f>
        <v/>
      </c>
      <c r="BB1982" s="2">
        <f>IF(OR(""&amp;$F1982="2",""&amp;$F1982="4",""&amp;$F1982="G",""&amp;$F1982="H"),IF($AY1982="YES","",IF($AB1982&lt;&gt;0,"",IF(COUNTIFS('AR SALES'!$L$2:$L$2501,$L1982,'AR SALES'!$AD$2:$AD$2501,IF(""&amp;$F1982="4","OFF","ON"),'AR SALES'!$AF$2:$AF$2501,"Y")&gt;0,"","NO EXEMPTION"))),"")</f>
        <v/>
      </c>
    </row>
    <row r="1983">
      <c r="AT1983" s="2">
        <f>IF($L1983="","",IFERROR(INDEX('AR SALES'!$H$2:$H$2501,MATCH(""&amp;$L1983,'AR SALES'!$AE$2:$AE$2501,0)),""))</f>
        <v/>
      </c>
      <c r="AU1983" s="2">
        <f>IF($L1983="","",IF($A1983&lt;&gt;"GA","",IF($E1983="FULTON",IF(ISNUMBER(SEARCH("COLLEGE PARK",$AT1983)),"FULTON (COLLEGE PARK)",IF(ISNUMBER(SEARCH("HAPEVILLE",$AT1983)),"FULTON (HAPEVILLE)",IF(ISNUMBER(SEARCH("EAST POINT",$AT1983)),"FULTON (EAST POINT)",IF(ISNUMBER(SEARCH("ATLANTA",$AT1983)),"FULTON (ATL LIMITS)","FULTON")))),IF($E1983="DEKALB",IF(ISNUMBER(SEARCH("ATLANTA",$AT1983)),"DEKALB (ATL LIMITS)","DEKALB"),IF(AND($E1983="CLAYTON",ISNUMBER(SEARCH("COLLEGE PARK",$AT1983))),"CLAYTON (COLLEGE PARK)",$E1983)))))</f>
        <v/>
      </c>
      <c r="AV1983" s="2">
        <f>IF($L1983="","",IF(""&amp;$F1983="2","DIESEL",IF(OR(""&amp;$F1983="G",""&amp;$F1983="H"),"GAS","")))</f>
        <v/>
      </c>
      <c r="AW1983" s="2">
        <f>IF($AV1983="","",$R1983)</f>
        <v/>
      </c>
      <c r="AX1983" s="2">
        <f>IF($AV1983="","",IF($AB1983=0,$R1983,0))</f>
        <v/>
      </c>
      <c r="AY1983" s="2">
        <f>IF($AV1983="","",IF(AND($Z1983=0,COUNTIF('AR SALES'!$L$2:$L$2501,$L1983)=0),"YES",""))</f>
        <v/>
      </c>
      <c r="AZ1983" s="2">
        <f>IF($AV1983="","",IFERROR(VLOOKUP($AU1983,CODES!$A:$B,2,FALSE),"NO CODE"))</f>
        <v/>
      </c>
      <c r="BA1983" s="2">
        <f>IF(""&amp;$F1983&lt;&gt;"4","",IF($AY1983="YES","",IF(ROUND(SUMIFS($AE$2:$AE$4001,$L$2:$L$4001,$L1983,$F$2:$F$4001,"4")-SUMIFS('AR SALES'!$Y$2:$Y$2501,'AR SALES'!$L$2:$L$2501,$L1983,'AR SALES'!$AD$2:$AD$2501,"OFF"),2)=0,"","STALE")))</f>
        <v/>
      </c>
      <c r="BB1983" s="2">
        <f>IF(OR(""&amp;$F1983="2",""&amp;$F1983="4",""&amp;$F1983="G",""&amp;$F1983="H"),IF($AY1983="YES","",IF($AB1983&lt;&gt;0,"",IF(COUNTIFS('AR SALES'!$L$2:$L$2501,$L1983,'AR SALES'!$AD$2:$AD$2501,IF(""&amp;$F1983="4","OFF","ON"),'AR SALES'!$AF$2:$AF$2501,"Y")&gt;0,"","NO EXEMPTION"))),"")</f>
        <v/>
      </c>
    </row>
    <row r="1984">
      <c r="AT1984" s="2">
        <f>IF($L1984="","",IFERROR(INDEX('AR SALES'!$H$2:$H$2501,MATCH(""&amp;$L1984,'AR SALES'!$AE$2:$AE$2501,0)),""))</f>
        <v/>
      </c>
      <c r="AU1984" s="2">
        <f>IF($L1984="","",IF($A1984&lt;&gt;"GA","",IF($E1984="FULTON",IF(ISNUMBER(SEARCH("COLLEGE PARK",$AT1984)),"FULTON (COLLEGE PARK)",IF(ISNUMBER(SEARCH("HAPEVILLE",$AT1984)),"FULTON (HAPEVILLE)",IF(ISNUMBER(SEARCH("EAST POINT",$AT1984)),"FULTON (EAST POINT)",IF(ISNUMBER(SEARCH("ATLANTA",$AT1984)),"FULTON (ATL LIMITS)","FULTON")))),IF($E1984="DEKALB",IF(ISNUMBER(SEARCH("ATLANTA",$AT1984)),"DEKALB (ATL LIMITS)","DEKALB"),IF(AND($E1984="CLAYTON",ISNUMBER(SEARCH("COLLEGE PARK",$AT1984))),"CLAYTON (COLLEGE PARK)",$E1984)))))</f>
        <v/>
      </c>
      <c r="AV1984" s="2">
        <f>IF($L1984="","",IF(""&amp;$F1984="2","DIESEL",IF(OR(""&amp;$F1984="G",""&amp;$F1984="H"),"GAS","")))</f>
        <v/>
      </c>
      <c r="AW1984" s="2">
        <f>IF($AV1984="","",$R1984)</f>
        <v/>
      </c>
      <c r="AX1984" s="2">
        <f>IF($AV1984="","",IF($AB1984=0,$R1984,0))</f>
        <v/>
      </c>
      <c r="AY1984" s="2">
        <f>IF($AV1984="","",IF(AND($Z1984=0,COUNTIF('AR SALES'!$L$2:$L$2501,$L1984)=0),"YES",""))</f>
        <v/>
      </c>
      <c r="AZ1984" s="2">
        <f>IF($AV1984="","",IFERROR(VLOOKUP($AU1984,CODES!$A:$B,2,FALSE),"NO CODE"))</f>
        <v/>
      </c>
      <c r="BA1984" s="2">
        <f>IF(""&amp;$F1984&lt;&gt;"4","",IF($AY1984="YES","",IF(ROUND(SUMIFS($AE$2:$AE$4001,$L$2:$L$4001,$L1984,$F$2:$F$4001,"4")-SUMIFS('AR SALES'!$Y$2:$Y$2501,'AR SALES'!$L$2:$L$2501,$L1984,'AR SALES'!$AD$2:$AD$2501,"OFF"),2)=0,"","STALE")))</f>
        <v/>
      </c>
      <c r="BB1984" s="2">
        <f>IF(OR(""&amp;$F1984="2",""&amp;$F1984="4",""&amp;$F1984="G",""&amp;$F1984="H"),IF($AY1984="YES","",IF($AB1984&lt;&gt;0,"",IF(COUNTIFS('AR SALES'!$L$2:$L$2501,$L1984,'AR SALES'!$AD$2:$AD$2501,IF(""&amp;$F1984="4","OFF","ON"),'AR SALES'!$AF$2:$AF$2501,"Y")&gt;0,"","NO EXEMPTION"))),"")</f>
        <v/>
      </c>
    </row>
    <row r="1985">
      <c r="AT1985" s="2">
        <f>IF($L1985="","",IFERROR(INDEX('AR SALES'!$H$2:$H$2501,MATCH(""&amp;$L1985,'AR SALES'!$AE$2:$AE$2501,0)),""))</f>
        <v/>
      </c>
      <c r="AU1985" s="2">
        <f>IF($L1985="","",IF($A1985&lt;&gt;"GA","",IF($E1985="FULTON",IF(ISNUMBER(SEARCH("COLLEGE PARK",$AT1985)),"FULTON (COLLEGE PARK)",IF(ISNUMBER(SEARCH("HAPEVILLE",$AT1985)),"FULTON (HAPEVILLE)",IF(ISNUMBER(SEARCH("EAST POINT",$AT1985)),"FULTON (EAST POINT)",IF(ISNUMBER(SEARCH("ATLANTA",$AT1985)),"FULTON (ATL LIMITS)","FULTON")))),IF($E1985="DEKALB",IF(ISNUMBER(SEARCH("ATLANTA",$AT1985)),"DEKALB (ATL LIMITS)","DEKALB"),IF(AND($E1985="CLAYTON",ISNUMBER(SEARCH("COLLEGE PARK",$AT1985))),"CLAYTON (COLLEGE PARK)",$E1985)))))</f>
        <v/>
      </c>
      <c r="AV1985" s="2">
        <f>IF($L1985="","",IF(""&amp;$F1985="2","DIESEL",IF(OR(""&amp;$F1985="G",""&amp;$F1985="H"),"GAS","")))</f>
        <v/>
      </c>
      <c r="AW1985" s="2">
        <f>IF($AV1985="","",$R1985)</f>
        <v/>
      </c>
      <c r="AX1985" s="2">
        <f>IF($AV1985="","",IF($AB1985=0,$R1985,0))</f>
        <v/>
      </c>
      <c r="AY1985" s="2">
        <f>IF($AV1985="","",IF(AND($Z1985=0,COUNTIF('AR SALES'!$L$2:$L$2501,$L1985)=0),"YES",""))</f>
        <v/>
      </c>
      <c r="AZ1985" s="2">
        <f>IF($AV1985="","",IFERROR(VLOOKUP($AU1985,CODES!$A:$B,2,FALSE),"NO CODE"))</f>
        <v/>
      </c>
      <c r="BA1985" s="2">
        <f>IF(""&amp;$F1985&lt;&gt;"4","",IF($AY1985="YES","",IF(ROUND(SUMIFS($AE$2:$AE$4001,$L$2:$L$4001,$L1985,$F$2:$F$4001,"4")-SUMIFS('AR SALES'!$Y$2:$Y$2501,'AR SALES'!$L$2:$L$2501,$L1985,'AR SALES'!$AD$2:$AD$2501,"OFF"),2)=0,"","STALE")))</f>
        <v/>
      </c>
      <c r="BB1985" s="2">
        <f>IF(OR(""&amp;$F1985="2",""&amp;$F1985="4",""&amp;$F1985="G",""&amp;$F1985="H"),IF($AY1985="YES","",IF($AB1985&lt;&gt;0,"",IF(COUNTIFS('AR SALES'!$L$2:$L$2501,$L1985,'AR SALES'!$AD$2:$AD$2501,IF(""&amp;$F1985="4","OFF","ON"),'AR SALES'!$AF$2:$AF$2501,"Y")&gt;0,"","NO EXEMPTION"))),"")</f>
        <v/>
      </c>
    </row>
    <row r="1986">
      <c r="AT1986" s="2">
        <f>IF($L1986="","",IFERROR(INDEX('AR SALES'!$H$2:$H$2501,MATCH(""&amp;$L1986,'AR SALES'!$AE$2:$AE$2501,0)),""))</f>
        <v/>
      </c>
      <c r="AU1986" s="2">
        <f>IF($L1986="","",IF($A1986&lt;&gt;"GA","",IF($E1986="FULTON",IF(ISNUMBER(SEARCH("COLLEGE PARK",$AT1986)),"FULTON (COLLEGE PARK)",IF(ISNUMBER(SEARCH("HAPEVILLE",$AT1986)),"FULTON (HAPEVILLE)",IF(ISNUMBER(SEARCH("EAST POINT",$AT1986)),"FULTON (EAST POINT)",IF(ISNUMBER(SEARCH("ATLANTA",$AT1986)),"FULTON (ATL LIMITS)","FULTON")))),IF($E1986="DEKALB",IF(ISNUMBER(SEARCH("ATLANTA",$AT1986)),"DEKALB (ATL LIMITS)","DEKALB"),IF(AND($E1986="CLAYTON",ISNUMBER(SEARCH("COLLEGE PARK",$AT1986))),"CLAYTON (COLLEGE PARK)",$E1986)))))</f>
        <v/>
      </c>
      <c r="AV1986" s="2">
        <f>IF($L1986="","",IF(""&amp;$F1986="2","DIESEL",IF(OR(""&amp;$F1986="G",""&amp;$F1986="H"),"GAS","")))</f>
        <v/>
      </c>
      <c r="AW1986" s="2">
        <f>IF($AV1986="","",$R1986)</f>
        <v/>
      </c>
      <c r="AX1986" s="2">
        <f>IF($AV1986="","",IF($AB1986=0,$R1986,0))</f>
        <v/>
      </c>
      <c r="AY1986" s="2">
        <f>IF($AV1986="","",IF(AND($Z1986=0,COUNTIF('AR SALES'!$L$2:$L$2501,$L1986)=0),"YES",""))</f>
        <v/>
      </c>
      <c r="AZ1986" s="2">
        <f>IF($AV1986="","",IFERROR(VLOOKUP($AU1986,CODES!$A:$B,2,FALSE),"NO CODE"))</f>
        <v/>
      </c>
      <c r="BA1986" s="2">
        <f>IF(""&amp;$F1986&lt;&gt;"4","",IF($AY1986="YES","",IF(ROUND(SUMIFS($AE$2:$AE$4001,$L$2:$L$4001,$L1986,$F$2:$F$4001,"4")-SUMIFS('AR SALES'!$Y$2:$Y$2501,'AR SALES'!$L$2:$L$2501,$L1986,'AR SALES'!$AD$2:$AD$2501,"OFF"),2)=0,"","STALE")))</f>
        <v/>
      </c>
      <c r="BB1986" s="2">
        <f>IF(OR(""&amp;$F1986="2",""&amp;$F1986="4",""&amp;$F1986="G",""&amp;$F1986="H"),IF($AY1986="YES","",IF($AB1986&lt;&gt;0,"",IF(COUNTIFS('AR SALES'!$L$2:$L$2501,$L1986,'AR SALES'!$AD$2:$AD$2501,IF(""&amp;$F1986="4","OFF","ON"),'AR SALES'!$AF$2:$AF$2501,"Y")&gt;0,"","NO EXEMPTION"))),"")</f>
        <v/>
      </c>
    </row>
    <row r="1987">
      <c r="AT1987" s="2">
        <f>IF($L1987="","",IFERROR(INDEX('AR SALES'!$H$2:$H$2501,MATCH(""&amp;$L1987,'AR SALES'!$AE$2:$AE$2501,0)),""))</f>
        <v/>
      </c>
      <c r="AU1987" s="2">
        <f>IF($L1987="","",IF($A1987&lt;&gt;"GA","",IF($E1987="FULTON",IF(ISNUMBER(SEARCH("COLLEGE PARK",$AT1987)),"FULTON (COLLEGE PARK)",IF(ISNUMBER(SEARCH("HAPEVILLE",$AT1987)),"FULTON (HAPEVILLE)",IF(ISNUMBER(SEARCH("EAST POINT",$AT1987)),"FULTON (EAST POINT)",IF(ISNUMBER(SEARCH("ATLANTA",$AT1987)),"FULTON (ATL LIMITS)","FULTON")))),IF($E1987="DEKALB",IF(ISNUMBER(SEARCH("ATLANTA",$AT1987)),"DEKALB (ATL LIMITS)","DEKALB"),IF(AND($E1987="CLAYTON",ISNUMBER(SEARCH("COLLEGE PARK",$AT1987))),"CLAYTON (COLLEGE PARK)",$E1987)))))</f>
        <v/>
      </c>
      <c r="AV1987" s="2">
        <f>IF($L1987="","",IF(""&amp;$F1987="2","DIESEL",IF(OR(""&amp;$F1987="G",""&amp;$F1987="H"),"GAS","")))</f>
        <v/>
      </c>
      <c r="AW1987" s="2">
        <f>IF($AV1987="","",$R1987)</f>
        <v/>
      </c>
      <c r="AX1987" s="2">
        <f>IF($AV1987="","",IF($AB1987=0,$R1987,0))</f>
        <v/>
      </c>
      <c r="AY1987" s="2">
        <f>IF($AV1987="","",IF(AND($Z1987=0,COUNTIF('AR SALES'!$L$2:$L$2501,$L1987)=0),"YES",""))</f>
        <v/>
      </c>
      <c r="AZ1987" s="2">
        <f>IF($AV1987="","",IFERROR(VLOOKUP($AU1987,CODES!$A:$B,2,FALSE),"NO CODE"))</f>
        <v/>
      </c>
      <c r="BA1987" s="2">
        <f>IF(""&amp;$F1987&lt;&gt;"4","",IF($AY1987="YES","",IF(ROUND(SUMIFS($AE$2:$AE$4001,$L$2:$L$4001,$L1987,$F$2:$F$4001,"4")-SUMIFS('AR SALES'!$Y$2:$Y$2501,'AR SALES'!$L$2:$L$2501,$L1987,'AR SALES'!$AD$2:$AD$2501,"OFF"),2)=0,"","STALE")))</f>
        <v/>
      </c>
      <c r="BB1987" s="2">
        <f>IF(OR(""&amp;$F1987="2",""&amp;$F1987="4",""&amp;$F1987="G",""&amp;$F1987="H"),IF($AY1987="YES","",IF($AB1987&lt;&gt;0,"",IF(COUNTIFS('AR SALES'!$L$2:$L$2501,$L1987,'AR SALES'!$AD$2:$AD$2501,IF(""&amp;$F1987="4","OFF","ON"),'AR SALES'!$AF$2:$AF$2501,"Y")&gt;0,"","NO EXEMPTION"))),"")</f>
        <v/>
      </c>
    </row>
    <row r="1988">
      <c r="AT1988" s="2">
        <f>IF($L1988="","",IFERROR(INDEX('AR SALES'!$H$2:$H$2501,MATCH(""&amp;$L1988,'AR SALES'!$AE$2:$AE$2501,0)),""))</f>
        <v/>
      </c>
      <c r="AU1988" s="2">
        <f>IF($L1988="","",IF($A1988&lt;&gt;"GA","",IF($E1988="FULTON",IF(ISNUMBER(SEARCH("COLLEGE PARK",$AT1988)),"FULTON (COLLEGE PARK)",IF(ISNUMBER(SEARCH("HAPEVILLE",$AT1988)),"FULTON (HAPEVILLE)",IF(ISNUMBER(SEARCH("EAST POINT",$AT1988)),"FULTON (EAST POINT)",IF(ISNUMBER(SEARCH("ATLANTA",$AT1988)),"FULTON (ATL LIMITS)","FULTON")))),IF($E1988="DEKALB",IF(ISNUMBER(SEARCH("ATLANTA",$AT1988)),"DEKALB (ATL LIMITS)","DEKALB"),IF(AND($E1988="CLAYTON",ISNUMBER(SEARCH("COLLEGE PARK",$AT1988))),"CLAYTON (COLLEGE PARK)",$E1988)))))</f>
        <v/>
      </c>
      <c r="AV1988" s="2">
        <f>IF($L1988="","",IF(""&amp;$F1988="2","DIESEL",IF(OR(""&amp;$F1988="G",""&amp;$F1988="H"),"GAS","")))</f>
        <v/>
      </c>
      <c r="AW1988" s="2">
        <f>IF($AV1988="","",$R1988)</f>
        <v/>
      </c>
      <c r="AX1988" s="2">
        <f>IF($AV1988="","",IF($AB1988=0,$R1988,0))</f>
        <v/>
      </c>
      <c r="AY1988" s="2">
        <f>IF($AV1988="","",IF(AND($Z1988=0,COUNTIF('AR SALES'!$L$2:$L$2501,$L1988)=0),"YES",""))</f>
        <v/>
      </c>
      <c r="AZ1988" s="2">
        <f>IF($AV1988="","",IFERROR(VLOOKUP($AU1988,CODES!$A:$B,2,FALSE),"NO CODE"))</f>
        <v/>
      </c>
      <c r="BA1988" s="2">
        <f>IF(""&amp;$F1988&lt;&gt;"4","",IF($AY1988="YES","",IF(ROUND(SUMIFS($AE$2:$AE$4001,$L$2:$L$4001,$L1988,$F$2:$F$4001,"4")-SUMIFS('AR SALES'!$Y$2:$Y$2501,'AR SALES'!$L$2:$L$2501,$L1988,'AR SALES'!$AD$2:$AD$2501,"OFF"),2)=0,"","STALE")))</f>
        <v/>
      </c>
      <c r="BB1988" s="2">
        <f>IF(OR(""&amp;$F1988="2",""&amp;$F1988="4",""&amp;$F1988="G",""&amp;$F1988="H"),IF($AY1988="YES","",IF($AB1988&lt;&gt;0,"",IF(COUNTIFS('AR SALES'!$L$2:$L$2501,$L1988,'AR SALES'!$AD$2:$AD$2501,IF(""&amp;$F1988="4","OFF","ON"),'AR SALES'!$AF$2:$AF$2501,"Y")&gt;0,"","NO EXEMPTION"))),"")</f>
        <v/>
      </c>
    </row>
    <row r="1989">
      <c r="AT1989" s="2">
        <f>IF($L1989="","",IFERROR(INDEX('AR SALES'!$H$2:$H$2501,MATCH(""&amp;$L1989,'AR SALES'!$AE$2:$AE$2501,0)),""))</f>
        <v/>
      </c>
      <c r="AU1989" s="2">
        <f>IF($L1989="","",IF($A1989&lt;&gt;"GA","",IF($E1989="FULTON",IF(ISNUMBER(SEARCH("COLLEGE PARK",$AT1989)),"FULTON (COLLEGE PARK)",IF(ISNUMBER(SEARCH("HAPEVILLE",$AT1989)),"FULTON (HAPEVILLE)",IF(ISNUMBER(SEARCH("EAST POINT",$AT1989)),"FULTON (EAST POINT)",IF(ISNUMBER(SEARCH("ATLANTA",$AT1989)),"FULTON (ATL LIMITS)","FULTON")))),IF($E1989="DEKALB",IF(ISNUMBER(SEARCH("ATLANTA",$AT1989)),"DEKALB (ATL LIMITS)","DEKALB"),IF(AND($E1989="CLAYTON",ISNUMBER(SEARCH("COLLEGE PARK",$AT1989))),"CLAYTON (COLLEGE PARK)",$E1989)))))</f>
        <v/>
      </c>
      <c r="AV1989" s="2">
        <f>IF($L1989="","",IF(""&amp;$F1989="2","DIESEL",IF(OR(""&amp;$F1989="G",""&amp;$F1989="H"),"GAS","")))</f>
        <v/>
      </c>
      <c r="AW1989" s="2">
        <f>IF($AV1989="","",$R1989)</f>
        <v/>
      </c>
      <c r="AX1989" s="2">
        <f>IF($AV1989="","",IF($AB1989=0,$R1989,0))</f>
        <v/>
      </c>
      <c r="AY1989" s="2">
        <f>IF($AV1989="","",IF(AND($Z1989=0,COUNTIF('AR SALES'!$L$2:$L$2501,$L1989)=0),"YES",""))</f>
        <v/>
      </c>
      <c r="AZ1989" s="2">
        <f>IF($AV1989="","",IFERROR(VLOOKUP($AU1989,CODES!$A:$B,2,FALSE),"NO CODE"))</f>
        <v/>
      </c>
      <c r="BA1989" s="2">
        <f>IF(""&amp;$F1989&lt;&gt;"4","",IF($AY1989="YES","",IF(ROUND(SUMIFS($AE$2:$AE$4001,$L$2:$L$4001,$L1989,$F$2:$F$4001,"4")-SUMIFS('AR SALES'!$Y$2:$Y$2501,'AR SALES'!$L$2:$L$2501,$L1989,'AR SALES'!$AD$2:$AD$2501,"OFF"),2)=0,"","STALE")))</f>
        <v/>
      </c>
      <c r="BB1989" s="2">
        <f>IF(OR(""&amp;$F1989="2",""&amp;$F1989="4",""&amp;$F1989="G",""&amp;$F1989="H"),IF($AY1989="YES","",IF($AB1989&lt;&gt;0,"",IF(COUNTIFS('AR SALES'!$L$2:$L$2501,$L1989,'AR SALES'!$AD$2:$AD$2501,IF(""&amp;$F1989="4","OFF","ON"),'AR SALES'!$AF$2:$AF$2501,"Y")&gt;0,"","NO EXEMPTION"))),"")</f>
        <v/>
      </c>
    </row>
    <row r="1990">
      <c r="AT1990" s="2">
        <f>IF($L1990="","",IFERROR(INDEX('AR SALES'!$H$2:$H$2501,MATCH(""&amp;$L1990,'AR SALES'!$AE$2:$AE$2501,0)),""))</f>
        <v/>
      </c>
      <c r="AU1990" s="2">
        <f>IF($L1990="","",IF($A1990&lt;&gt;"GA","",IF($E1990="FULTON",IF(ISNUMBER(SEARCH("COLLEGE PARK",$AT1990)),"FULTON (COLLEGE PARK)",IF(ISNUMBER(SEARCH("HAPEVILLE",$AT1990)),"FULTON (HAPEVILLE)",IF(ISNUMBER(SEARCH("EAST POINT",$AT1990)),"FULTON (EAST POINT)",IF(ISNUMBER(SEARCH("ATLANTA",$AT1990)),"FULTON (ATL LIMITS)","FULTON")))),IF($E1990="DEKALB",IF(ISNUMBER(SEARCH("ATLANTA",$AT1990)),"DEKALB (ATL LIMITS)","DEKALB"),IF(AND($E1990="CLAYTON",ISNUMBER(SEARCH("COLLEGE PARK",$AT1990))),"CLAYTON (COLLEGE PARK)",$E1990)))))</f>
        <v/>
      </c>
      <c r="AV1990" s="2">
        <f>IF($L1990="","",IF(""&amp;$F1990="2","DIESEL",IF(OR(""&amp;$F1990="G",""&amp;$F1990="H"),"GAS","")))</f>
        <v/>
      </c>
      <c r="AW1990" s="2">
        <f>IF($AV1990="","",$R1990)</f>
        <v/>
      </c>
      <c r="AX1990" s="2">
        <f>IF($AV1990="","",IF($AB1990=0,$R1990,0))</f>
        <v/>
      </c>
      <c r="AY1990" s="2">
        <f>IF($AV1990="","",IF(AND($Z1990=0,COUNTIF('AR SALES'!$L$2:$L$2501,$L1990)=0),"YES",""))</f>
        <v/>
      </c>
      <c r="AZ1990" s="2">
        <f>IF($AV1990="","",IFERROR(VLOOKUP($AU1990,CODES!$A:$B,2,FALSE),"NO CODE"))</f>
        <v/>
      </c>
      <c r="BA1990" s="2">
        <f>IF(""&amp;$F1990&lt;&gt;"4","",IF($AY1990="YES","",IF(ROUND(SUMIFS($AE$2:$AE$4001,$L$2:$L$4001,$L1990,$F$2:$F$4001,"4")-SUMIFS('AR SALES'!$Y$2:$Y$2501,'AR SALES'!$L$2:$L$2501,$L1990,'AR SALES'!$AD$2:$AD$2501,"OFF"),2)=0,"","STALE")))</f>
        <v/>
      </c>
      <c r="BB1990" s="2">
        <f>IF(OR(""&amp;$F1990="2",""&amp;$F1990="4",""&amp;$F1990="G",""&amp;$F1990="H"),IF($AY1990="YES","",IF($AB1990&lt;&gt;0,"",IF(COUNTIFS('AR SALES'!$L$2:$L$2501,$L1990,'AR SALES'!$AD$2:$AD$2501,IF(""&amp;$F1990="4","OFF","ON"),'AR SALES'!$AF$2:$AF$2501,"Y")&gt;0,"","NO EXEMPTION"))),"")</f>
        <v/>
      </c>
    </row>
    <row r="1991">
      <c r="AT1991" s="2">
        <f>IF($L1991="","",IFERROR(INDEX('AR SALES'!$H$2:$H$2501,MATCH(""&amp;$L1991,'AR SALES'!$AE$2:$AE$2501,0)),""))</f>
        <v/>
      </c>
      <c r="AU1991" s="2">
        <f>IF($L1991="","",IF($A1991&lt;&gt;"GA","",IF($E1991="FULTON",IF(ISNUMBER(SEARCH("COLLEGE PARK",$AT1991)),"FULTON (COLLEGE PARK)",IF(ISNUMBER(SEARCH("HAPEVILLE",$AT1991)),"FULTON (HAPEVILLE)",IF(ISNUMBER(SEARCH("EAST POINT",$AT1991)),"FULTON (EAST POINT)",IF(ISNUMBER(SEARCH("ATLANTA",$AT1991)),"FULTON (ATL LIMITS)","FULTON")))),IF($E1991="DEKALB",IF(ISNUMBER(SEARCH("ATLANTA",$AT1991)),"DEKALB (ATL LIMITS)","DEKALB"),IF(AND($E1991="CLAYTON",ISNUMBER(SEARCH("COLLEGE PARK",$AT1991))),"CLAYTON (COLLEGE PARK)",$E1991)))))</f>
        <v/>
      </c>
      <c r="AV1991" s="2">
        <f>IF($L1991="","",IF(""&amp;$F1991="2","DIESEL",IF(OR(""&amp;$F1991="G",""&amp;$F1991="H"),"GAS","")))</f>
        <v/>
      </c>
      <c r="AW1991" s="2">
        <f>IF($AV1991="","",$R1991)</f>
        <v/>
      </c>
      <c r="AX1991" s="2">
        <f>IF($AV1991="","",IF($AB1991=0,$R1991,0))</f>
        <v/>
      </c>
      <c r="AY1991" s="2">
        <f>IF($AV1991="","",IF(AND($Z1991=0,COUNTIF('AR SALES'!$L$2:$L$2501,$L1991)=0),"YES",""))</f>
        <v/>
      </c>
      <c r="AZ1991" s="2">
        <f>IF($AV1991="","",IFERROR(VLOOKUP($AU1991,CODES!$A:$B,2,FALSE),"NO CODE"))</f>
        <v/>
      </c>
      <c r="BA1991" s="2">
        <f>IF(""&amp;$F1991&lt;&gt;"4","",IF($AY1991="YES","",IF(ROUND(SUMIFS($AE$2:$AE$4001,$L$2:$L$4001,$L1991,$F$2:$F$4001,"4")-SUMIFS('AR SALES'!$Y$2:$Y$2501,'AR SALES'!$L$2:$L$2501,$L1991,'AR SALES'!$AD$2:$AD$2501,"OFF"),2)=0,"","STALE")))</f>
        <v/>
      </c>
      <c r="BB1991" s="2">
        <f>IF(OR(""&amp;$F1991="2",""&amp;$F1991="4",""&amp;$F1991="G",""&amp;$F1991="H"),IF($AY1991="YES","",IF($AB1991&lt;&gt;0,"",IF(COUNTIFS('AR SALES'!$L$2:$L$2501,$L1991,'AR SALES'!$AD$2:$AD$2501,IF(""&amp;$F1991="4","OFF","ON"),'AR SALES'!$AF$2:$AF$2501,"Y")&gt;0,"","NO EXEMPTION"))),"")</f>
        <v/>
      </c>
    </row>
    <row r="1992">
      <c r="AT1992" s="2">
        <f>IF($L1992="","",IFERROR(INDEX('AR SALES'!$H$2:$H$2501,MATCH(""&amp;$L1992,'AR SALES'!$AE$2:$AE$2501,0)),""))</f>
        <v/>
      </c>
      <c r="AU1992" s="2">
        <f>IF($L1992="","",IF($A1992&lt;&gt;"GA","",IF($E1992="FULTON",IF(ISNUMBER(SEARCH("COLLEGE PARK",$AT1992)),"FULTON (COLLEGE PARK)",IF(ISNUMBER(SEARCH("HAPEVILLE",$AT1992)),"FULTON (HAPEVILLE)",IF(ISNUMBER(SEARCH("EAST POINT",$AT1992)),"FULTON (EAST POINT)",IF(ISNUMBER(SEARCH("ATLANTA",$AT1992)),"FULTON (ATL LIMITS)","FULTON")))),IF($E1992="DEKALB",IF(ISNUMBER(SEARCH("ATLANTA",$AT1992)),"DEKALB (ATL LIMITS)","DEKALB"),IF(AND($E1992="CLAYTON",ISNUMBER(SEARCH("COLLEGE PARK",$AT1992))),"CLAYTON (COLLEGE PARK)",$E1992)))))</f>
        <v/>
      </c>
      <c r="AV1992" s="2">
        <f>IF($L1992="","",IF(""&amp;$F1992="2","DIESEL",IF(OR(""&amp;$F1992="G",""&amp;$F1992="H"),"GAS","")))</f>
        <v/>
      </c>
      <c r="AW1992" s="2">
        <f>IF($AV1992="","",$R1992)</f>
        <v/>
      </c>
      <c r="AX1992" s="2">
        <f>IF($AV1992="","",IF($AB1992=0,$R1992,0))</f>
        <v/>
      </c>
      <c r="AY1992" s="2">
        <f>IF($AV1992="","",IF(AND($Z1992=0,COUNTIF('AR SALES'!$L$2:$L$2501,$L1992)=0),"YES",""))</f>
        <v/>
      </c>
      <c r="AZ1992" s="2">
        <f>IF($AV1992="","",IFERROR(VLOOKUP($AU1992,CODES!$A:$B,2,FALSE),"NO CODE"))</f>
        <v/>
      </c>
      <c r="BA1992" s="2">
        <f>IF(""&amp;$F1992&lt;&gt;"4","",IF($AY1992="YES","",IF(ROUND(SUMIFS($AE$2:$AE$4001,$L$2:$L$4001,$L1992,$F$2:$F$4001,"4")-SUMIFS('AR SALES'!$Y$2:$Y$2501,'AR SALES'!$L$2:$L$2501,$L1992,'AR SALES'!$AD$2:$AD$2501,"OFF"),2)=0,"","STALE")))</f>
        <v/>
      </c>
      <c r="BB1992" s="2">
        <f>IF(OR(""&amp;$F1992="2",""&amp;$F1992="4",""&amp;$F1992="G",""&amp;$F1992="H"),IF($AY1992="YES","",IF($AB1992&lt;&gt;0,"",IF(COUNTIFS('AR SALES'!$L$2:$L$2501,$L1992,'AR SALES'!$AD$2:$AD$2501,IF(""&amp;$F1992="4","OFF","ON"),'AR SALES'!$AF$2:$AF$2501,"Y")&gt;0,"","NO EXEMPTION"))),"")</f>
        <v/>
      </c>
    </row>
    <row r="1993">
      <c r="AT1993" s="2">
        <f>IF($L1993="","",IFERROR(INDEX('AR SALES'!$H$2:$H$2501,MATCH(""&amp;$L1993,'AR SALES'!$AE$2:$AE$2501,0)),""))</f>
        <v/>
      </c>
      <c r="AU1993" s="2">
        <f>IF($L1993="","",IF($A1993&lt;&gt;"GA","",IF($E1993="FULTON",IF(ISNUMBER(SEARCH("COLLEGE PARK",$AT1993)),"FULTON (COLLEGE PARK)",IF(ISNUMBER(SEARCH("HAPEVILLE",$AT1993)),"FULTON (HAPEVILLE)",IF(ISNUMBER(SEARCH("EAST POINT",$AT1993)),"FULTON (EAST POINT)",IF(ISNUMBER(SEARCH("ATLANTA",$AT1993)),"FULTON (ATL LIMITS)","FULTON")))),IF($E1993="DEKALB",IF(ISNUMBER(SEARCH("ATLANTA",$AT1993)),"DEKALB (ATL LIMITS)","DEKALB"),IF(AND($E1993="CLAYTON",ISNUMBER(SEARCH("COLLEGE PARK",$AT1993))),"CLAYTON (COLLEGE PARK)",$E1993)))))</f>
        <v/>
      </c>
      <c r="AV1993" s="2">
        <f>IF($L1993="","",IF(""&amp;$F1993="2","DIESEL",IF(OR(""&amp;$F1993="G",""&amp;$F1993="H"),"GAS","")))</f>
        <v/>
      </c>
      <c r="AW1993" s="2">
        <f>IF($AV1993="","",$R1993)</f>
        <v/>
      </c>
      <c r="AX1993" s="2">
        <f>IF($AV1993="","",IF($AB1993=0,$R1993,0))</f>
        <v/>
      </c>
      <c r="AY1993" s="2">
        <f>IF($AV1993="","",IF(AND($Z1993=0,COUNTIF('AR SALES'!$L$2:$L$2501,$L1993)=0),"YES",""))</f>
        <v/>
      </c>
      <c r="AZ1993" s="2">
        <f>IF($AV1993="","",IFERROR(VLOOKUP($AU1993,CODES!$A:$B,2,FALSE),"NO CODE"))</f>
        <v/>
      </c>
      <c r="BA1993" s="2">
        <f>IF(""&amp;$F1993&lt;&gt;"4","",IF($AY1993="YES","",IF(ROUND(SUMIFS($AE$2:$AE$4001,$L$2:$L$4001,$L1993,$F$2:$F$4001,"4")-SUMIFS('AR SALES'!$Y$2:$Y$2501,'AR SALES'!$L$2:$L$2501,$L1993,'AR SALES'!$AD$2:$AD$2501,"OFF"),2)=0,"","STALE")))</f>
        <v/>
      </c>
      <c r="BB1993" s="2">
        <f>IF(OR(""&amp;$F1993="2",""&amp;$F1993="4",""&amp;$F1993="G",""&amp;$F1993="H"),IF($AY1993="YES","",IF($AB1993&lt;&gt;0,"",IF(COUNTIFS('AR SALES'!$L$2:$L$2501,$L1993,'AR SALES'!$AD$2:$AD$2501,IF(""&amp;$F1993="4","OFF","ON"),'AR SALES'!$AF$2:$AF$2501,"Y")&gt;0,"","NO EXEMPTION"))),"")</f>
        <v/>
      </c>
    </row>
    <row r="1994">
      <c r="AT1994" s="2">
        <f>IF($L1994="","",IFERROR(INDEX('AR SALES'!$H$2:$H$2501,MATCH(""&amp;$L1994,'AR SALES'!$AE$2:$AE$2501,0)),""))</f>
        <v/>
      </c>
      <c r="AU1994" s="2">
        <f>IF($L1994="","",IF($A1994&lt;&gt;"GA","",IF($E1994="FULTON",IF(ISNUMBER(SEARCH("COLLEGE PARK",$AT1994)),"FULTON (COLLEGE PARK)",IF(ISNUMBER(SEARCH("HAPEVILLE",$AT1994)),"FULTON (HAPEVILLE)",IF(ISNUMBER(SEARCH("EAST POINT",$AT1994)),"FULTON (EAST POINT)",IF(ISNUMBER(SEARCH("ATLANTA",$AT1994)),"FULTON (ATL LIMITS)","FULTON")))),IF($E1994="DEKALB",IF(ISNUMBER(SEARCH("ATLANTA",$AT1994)),"DEKALB (ATL LIMITS)","DEKALB"),IF(AND($E1994="CLAYTON",ISNUMBER(SEARCH("COLLEGE PARK",$AT1994))),"CLAYTON (COLLEGE PARK)",$E1994)))))</f>
        <v/>
      </c>
      <c r="AV1994" s="2">
        <f>IF($L1994="","",IF(""&amp;$F1994="2","DIESEL",IF(OR(""&amp;$F1994="G",""&amp;$F1994="H"),"GAS","")))</f>
        <v/>
      </c>
      <c r="AW1994" s="2">
        <f>IF($AV1994="","",$R1994)</f>
        <v/>
      </c>
      <c r="AX1994" s="2">
        <f>IF($AV1994="","",IF($AB1994=0,$R1994,0))</f>
        <v/>
      </c>
      <c r="AY1994" s="2">
        <f>IF($AV1994="","",IF(AND($Z1994=0,COUNTIF('AR SALES'!$L$2:$L$2501,$L1994)=0),"YES",""))</f>
        <v/>
      </c>
      <c r="AZ1994" s="2">
        <f>IF($AV1994="","",IFERROR(VLOOKUP($AU1994,CODES!$A:$B,2,FALSE),"NO CODE"))</f>
        <v/>
      </c>
      <c r="BA1994" s="2">
        <f>IF(""&amp;$F1994&lt;&gt;"4","",IF($AY1994="YES","",IF(ROUND(SUMIFS($AE$2:$AE$4001,$L$2:$L$4001,$L1994,$F$2:$F$4001,"4")-SUMIFS('AR SALES'!$Y$2:$Y$2501,'AR SALES'!$L$2:$L$2501,$L1994,'AR SALES'!$AD$2:$AD$2501,"OFF"),2)=0,"","STALE")))</f>
        <v/>
      </c>
      <c r="BB1994" s="2">
        <f>IF(OR(""&amp;$F1994="2",""&amp;$F1994="4",""&amp;$F1994="G",""&amp;$F1994="H"),IF($AY1994="YES","",IF($AB1994&lt;&gt;0,"",IF(COUNTIFS('AR SALES'!$L$2:$L$2501,$L1994,'AR SALES'!$AD$2:$AD$2501,IF(""&amp;$F1994="4","OFF","ON"),'AR SALES'!$AF$2:$AF$2501,"Y")&gt;0,"","NO EXEMPTION"))),"")</f>
        <v/>
      </c>
    </row>
    <row r="1995">
      <c r="AT1995" s="2">
        <f>IF($L1995="","",IFERROR(INDEX('AR SALES'!$H$2:$H$2501,MATCH(""&amp;$L1995,'AR SALES'!$AE$2:$AE$2501,0)),""))</f>
        <v/>
      </c>
      <c r="AU1995" s="2">
        <f>IF($L1995="","",IF($A1995&lt;&gt;"GA","",IF($E1995="FULTON",IF(ISNUMBER(SEARCH("COLLEGE PARK",$AT1995)),"FULTON (COLLEGE PARK)",IF(ISNUMBER(SEARCH("HAPEVILLE",$AT1995)),"FULTON (HAPEVILLE)",IF(ISNUMBER(SEARCH("EAST POINT",$AT1995)),"FULTON (EAST POINT)",IF(ISNUMBER(SEARCH("ATLANTA",$AT1995)),"FULTON (ATL LIMITS)","FULTON")))),IF($E1995="DEKALB",IF(ISNUMBER(SEARCH("ATLANTA",$AT1995)),"DEKALB (ATL LIMITS)","DEKALB"),IF(AND($E1995="CLAYTON",ISNUMBER(SEARCH("COLLEGE PARK",$AT1995))),"CLAYTON (COLLEGE PARK)",$E1995)))))</f>
        <v/>
      </c>
      <c r="AV1995" s="2">
        <f>IF($L1995="","",IF(""&amp;$F1995="2","DIESEL",IF(OR(""&amp;$F1995="G",""&amp;$F1995="H"),"GAS","")))</f>
        <v/>
      </c>
      <c r="AW1995" s="2">
        <f>IF($AV1995="","",$R1995)</f>
        <v/>
      </c>
      <c r="AX1995" s="2">
        <f>IF($AV1995="","",IF($AB1995=0,$R1995,0))</f>
        <v/>
      </c>
      <c r="AY1995" s="2">
        <f>IF($AV1995="","",IF(AND($Z1995=0,COUNTIF('AR SALES'!$L$2:$L$2501,$L1995)=0),"YES",""))</f>
        <v/>
      </c>
      <c r="AZ1995" s="2">
        <f>IF($AV1995="","",IFERROR(VLOOKUP($AU1995,CODES!$A:$B,2,FALSE),"NO CODE"))</f>
        <v/>
      </c>
      <c r="BA1995" s="2">
        <f>IF(""&amp;$F1995&lt;&gt;"4","",IF($AY1995="YES","",IF(ROUND(SUMIFS($AE$2:$AE$4001,$L$2:$L$4001,$L1995,$F$2:$F$4001,"4")-SUMIFS('AR SALES'!$Y$2:$Y$2501,'AR SALES'!$L$2:$L$2501,$L1995,'AR SALES'!$AD$2:$AD$2501,"OFF"),2)=0,"","STALE")))</f>
        <v/>
      </c>
      <c r="BB1995" s="2">
        <f>IF(OR(""&amp;$F1995="2",""&amp;$F1995="4",""&amp;$F1995="G",""&amp;$F1995="H"),IF($AY1995="YES","",IF($AB1995&lt;&gt;0,"",IF(COUNTIFS('AR SALES'!$L$2:$L$2501,$L1995,'AR SALES'!$AD$2:$AD$2501,IF(""&amp;$F1995="4","OFF","ON"),'AR SALES'!$AF$2:$AF$2501,"Y")&gt;0,"","NO EXEMPTION"))),"")</f>
        <v/>
      </c>
    </row>
    <row r="1996">
      <c r="AT1996" s="2">
        <f>IF($L1996="","",IFERROR(INDEX('AR SALES'!$H$2:$H$2501,MATCH(""&amp;$L1996,'AR SALES'!$AE$2:$AE$2501,0)),""))</f>
        <v/>
      </c>
      <c r="AU1996" s="2">
        <f>IF($L1996="","",IF($A1996&lt;&gt;"GA","",IF($E1996="FULTON",IF(ISNUMBER(SEARCH("COLLEGE PARK",$AT1996)),"FULTON (COLLEGE PARK)",IF(ISNUMBER(SEARCH("HAPEVILLE",$AT1996)),"FULTON (HAPEVILLE)",IF(ISNUMBER(SEARCH("EAST POINT",$AT1996)),"FULTON (EAST POINT)",IF(ISNUMBER(SEARCH("ATLANTA",$AT1996)),"FULTON (ATL LIMITS)","FULTON")))),IF($E1996="DEKALB",IF(ISNUMBER(SEARCH("ATLANTA",$AT1996)),"DEKALB (ATL LIMITS)","DEKALB"),IF(AND($E1996="CLAYTON",ISNUMBER(SEARCH("COLLEGE PARK",$AT1996))),"CLAYTON (COLLEGE PARK)",$E1996)))))</f>
        <v/>
      </c>
      <c r="AV1996" s="2">
        <f>IF($L1996="","",IF(""&amp;$F1996="2","DIESEL",IF(OR(""&amp;$F1996="G",""&amp;$F1996="H"),"GAS","")))</f>
        <v/>
      </c>
      <c r="AW1996" s="2">
        <f>IF($AV1996="","",$R1996)</f>
        <v/>
      </c>
      <c r="AX1996" s="2">
        <f>IF($AV1996="","",IF($AB1996=0,$R1996,0))</f>
        <v/>
      </c>
      <c r="AY1996" s="2">
        <f>IF($AV1996="","",IF(AND($Z1996=0,COUNTIF('AR SALES'!$L$2:$L$2501,$L1996)=0),"YES",""))</f>
        <v/>
      </c>
      <c r="AZ1996" s="2">
        <f>IF($AV1996="","",IFERROR(VLOOKUP($AU1996,CODES!$A:$B,2,FALSE),"NO CODE"))</f>
        <v/>
      </c>
      <c r="BA1996" s="2">
        <f>IF(""&amp;$F1996&lt;&gt;"4","",IF($AY1996="YES","",IF(ROUND(SUMIFS($AE$2:$AE$4001,$L$2:$L$4001,$L1996,$F$2:$F$4001,"4")-SUMIFS('AR SALES'!$Y$2:$Y$2501,'AR SALES'!$L$2:$L$2501,$L1996,'AR SALES'!$AD$2:$AD$2501,"OFF"),2)=0,"","STALE")))</f>
        <v/>
      </c>
      <c r="BB1996" s="2">
        <f>IF(OR(""&amp;$F1996="2",""&amp;$F1996="4",""&amp;$F1996="G",""&amp;$F1996="H"),IF($AY1996="YES","",IF($AB1996&lt;&gt;0,"",IF(COUNTIFS('AR SALES'!$L$2:$L$2501,$L1996,'AR SALES'!$AD$2:$AD$2501,IF(""&amp;$F1996="4","OFF","ON"),'AR SALES'!$AF$2:$AF$2501,"Y")&gt;0,"","NO EXEMPTION"))),"")</f>
        <v/>
      </c>
    </row>
    <row r="1997">
      <c r="AT1997" s="2">
        <f>IF($L1997="","",IFERROR(INDEX('AR SALES'!$H$2:$H$2501,MATCH(""&amp;$L1997,'AR SALES'!$AE$2:$AE$2501,0)),""))</f>
        <v/>
      </c>
      <c r="AU1997" s="2">
        <f>IF($L1997="","",IF($A1997&lt;&gt;"GA","",IF($E1997="FULTON",IF(ISNUMBER(SEARCH("COLLEGE PARK",$AT1997)),"FULTON (COLLEGE PARK)",IF(ISNUMBER(SEARCH("HAPEVILLE",$AT1997)),"FULTON (HAPEVILLE)",IF(ISNUMBER(SEARCH("EAST POINT",$AT1997)),"FULTON (EAST POINT)",IF(ISNUMBER(SEARCH("ATLANTA",$AT1997)),"FULTON (ATL LIMITS)","FULTON")))),IF($E1997="DEKALB",IF(ISNUMBER(SEARCH("ATLANTA",$AT1997)),"DEKALB (ATL LIMITS)","DEKALB"),IF(AND($E1997="CLAYTON",ISNUMBER(SEARCH("COLLEGE PARK",$AT1997))),"CLAYTON (COLLEGE PARK)",$E1997)))))</f>
        <v/>
      </c>
      <c r="AV1997" s="2">
        <f>IF($L1997="","",IF(""&amp;$F1997="2","DIESEL",IF(OR(""&amp;$F1997="G",""&amp;$F1997="H"),"GAS","")))</f>
        <v/>
      </c>
      <c r="AW1997" s="2">
        <f>IF($AV1997="","",$R1997)</f>
        <v/>
      </c>
      <c r="AX1997" s="2">
        <f>IF($AV1997="","",IF($AB1997=0,$R1997,0))</f>
        <v/>
      </c>
      <c r="AY1997" s="2">
        <f>IF($AV1997="","",IF(AND($Z1997=0,COUNTIF('AR SALES'!$L$2:$L$2501,$L1997)=0),"YES",""))</f>
        <v/>
      </c>
      <c r="AZ1997" s="2">
        <f>IF($AV1997="","",IFERROR(VLOOKUP($AU1997,CODES!$A:$B,2,FALSE),"NO CODE"))</f>
        <v/>
      </c>
      <c r="BA1997" s="2">
        <f>IF(""&amp;$F1997&lt;&gt;"4","",IF($AY1997="YES","",IF(ROUND(SUMIFS($AE$2:$AE$4001,$L$2:$L$4001,$L1997,$F$2:$F$4001,"4")-SUMIFS('AR SALES'!$Y$2:$Y$2501,'AR SALES'!$L$2:$L$2501,$L1997,'AR SALES'!$AD$2:$AD$2501,"OFF"),2)=0,"","STALE")))</f>
        <v/>
      </c>
      <c r="BB1997" s="2">
        <f>IF(OR(""&amp;$F1997="2",""&amp;$F1997="4",""&amp;$F1997="G",""&amp;$F1997="H"),IF($AY1997="YES","",IF($AB1997&lt;&gt;0,"",IF(COUNTIFS('AR SALES'!$L$2:$L$2501,$L1997,'AR SALES'!$AD$2:$AD$2501,IF(""&amp;$F1997="4","OFF","ON"),'AR SALES'!$AF$2:$AF$2501,"Y")&gt;0,"","NO EXEMPTION"))),"")</f>
        <v/>
      </c>
    </row>
    <row r="1998">
      <c r="AT1998" s="2">
        <f>IF($L1998="","",IFERROR(INDEX('AR SALES'!$H$2:$H$2501,MATCH(""&amp;$L1998,'AR SALES'!$AE$2:$AE$2501,0)),""))</f>
        <v/>
      </c>
      <c r="AU1998" s="2">
        <f>IF($L1998="","",IF($A1998&lt;&gt;"GA","",IF($E1998="FULTON",IF(ISNUMBER(SEARCH("COLLEGE PARK",$AT1998)),"FULTON (COLLEGE PARK)",IF(ISNUMBER(SEARCH("HAPEVILLE",$AT1998)),"FULTON (HAPEVILLE)",IF(ISNUMBER(SEARCH("EAST POINT",$AT1998)),"FULTON (EAST POINT)",IF(ISNUMBER(SEARCH("ATLANTA",$AT1998)),"FULTON (ATL LIMITS)","FULTON")))),IF($E1998="DEKALB",IF(ISNUMBER(SEARCH("ATLANTA",$AT1998)),"DEKALB (ATL LIMITS)","DEKALB"),IF(AND($E1998="CLAYTON",ISNUMBER(SEARCH("COLLEGE PARK",$AT1998))),"CLAYTON (COLLEGE PARK)",$E1998)))))</f>
        <v/>
      </c>
      <c r="AV1998" s="2">
        <f>IF($L1998="","",IF(""&amp;$F1998="2","DIESEL",IF(OR(""&amp;$F1998="G",""&amp;$F1998="H"),"GAS","")))</f>
        <v/>
      </c>
      <c r="AW1998" s="2">
        <f>IF($AV1998="","",$R1998)</f>
        <v/>
      </c>
      <c r="AX1998" s="2">
        <f>IF($AV1998="","",IF($AB1998=0,$R1998,0))</f>
        <v/>
      </c>
      <c r="AY1998" s="2">
        <f>IF($AV1998="","",IF(AND($Z1998=0,COUNTIF('AR SALES'!$L$2:$L$2501,$L1998)=0),"YES",""))</f>
        <v/>
      </c>
      <c r="AZ1998" s="2">
        <f>IF($AV1998="","",IFERROR(VLOOKUP($AU1998,CODES!$A:$B,2,FALSE),"NO CODE"))</f>
        <v/>
      </c>
      <c r="BA1998" s="2">
        <f>IF(""&amp;$F1998&lt;&gt;"4","",IF($AY1998="YES","",IF(ROUND(SUMIFS($AE$2:$AE$4001,$L$2:$L$4001,$L1998,$F$2:$F$4001,"4")-SUMIFS('AR SALES'!$Y$2:$Y$2501,'AR SALES'!$L$2:$L$2501,$L1998,'AR SALES'!$AD$2:$AD$2501,"OFF"),2)=0,"","STALE")))</f>
        <v/>
      </c>
      <c r="BB1998" s="2">
        <f>IF(OR(""&amp;$F1998="2",""&amp;$F1998="4",""&amp;$F1998="G",""&amp;$F1998="H"),IF($AY1998="YES","",IF($AB1998&lt;&gt;0,"",IF(COUNTIFS('AR SALES'!$L$2:$L$2501,$L1998,'AR SALES'!$AD$2:$AD$2501,IF(""&amp;$F1998="4","OFF","ON"),'AR SALES'!$AF$2:$AF$2501,"Y")&gt;0,"","NO EXEMPTION"))),"")</f>
        <v/>
      </c>
    </row>
    <row r="1999">
      <c r="AT1999" s="2">
        <f>IF($L1999="","",IFERROR(INDEX('AR SALES'!$H$2:$H$2501,MATCH(""&amp;$L1999,'AR SALES'!$AE$2:$AE$2501,0)),""))</f>
        <v/>
      </c>
      <c r="AU1999" s="2">
        <f>IF($L1999="","",IF($A1999&lt;&gt;"GA","",IF($E1999="FULTON",IF(ISNUMBER(SEARCH("COLLEGE PARK",$AT1999)),"FULTON (COLLEGE PARK)",IF(ISNUMBER(SEARCH("HAPEVILLE",$AT1999)),"FULTON (HAPEVILLE)",IF(ISNUMBER(SEARCH("EAST POINT",$AT1999)),"FULTON (EAST POINT)",IF(ISNUMBER(SEARCH("ATLANTA",$AT1999)),"FULTON (ATL LIMITS)","FULTON")))),IF($E1999="DEKALB",IF(ISNUMBER(SEARCH("ATLANTA",$AT1999)),"DEKALB (ATL LIMITS)","DEKALB"),IF(AND($E1999="CLAYTON",ISNUMBER(SEARCH("COLLEGE PARK",$AT1999))),"CLAYTON (COLLEGE PARK)",$E1999)))))</f>
        <v/>
      </c>
      <c r="AV1999" s="2">
        <f>IF($L1999="","",IF(""&amp;$F1999="2","DIESEL",IF(OR(""&amp;$F1999="G",""&amp;$F1999="H"),"GAS","")))</f>
        <v/>
      </c>
      <c r="AW1999" s="2">
        <f>IF($AV1999="","",$R1999)</f>
        <v/>
      </c>
      <c r="AX1999" s="2">
        <f>IF($AV1999="","",IF($AB1999=0,$R1999,0))</f>
        <v/>
      </c>
      <c r="AY1999" s="2">
        <f>IF($AV1999="","",IF(AND($Z1999=0,COUNTIF('AR SALES'!$L$2:$L$2501,$L1999)=0),"YES",""))</f>
        <v/>
      </c>
      <c r="AZ1999" s="2">
        <f>IF($AV1999="","",IFERROR(VLOOKUP($AU1999,CODES!$A:$B,2,FALSE),"NO CODE"))</f>
        <v/>
      </c>
      <c r="BA1999" s="2">
        <f>IF(""&amp;$F1999&lt;&gt;"4","",IF($AY1999="YES","",IF(ROUND(SUMIFS($AE$2:$AE$4001,$L$2:$L$4001,$L1999,$F$2:$F$4001,"4")-SUMIFS('AR SALES'!$Y$2:$Y$2501,'AR SALES'!$L$2:$L$2501,$L1999,'AR SALES'!$AD$2:$AD$2501,"OFF"),2)=0,"","STALE")))</f>
        <v/>
      </c>
      <c r="BB1999" s="2">
        <f>IF(OR(""&amp;$F1999="2",""&amp;$F1999="4",""&amp;$F1999="G",""&amp;$F1999="H"),IF($AY1999="YES","",IF($AB1999&lt;&gt;0,"",IF(COUNTIFS('AR SALES'!$L$2:$L$2501,$L1999,'AR SALES'!$AD$2:$AD$2501,IF(""&amp;$F1999="4","OFF","ON"),'AR SALES'!$AF$2:$AF$2501,"Y")&gt;0,"","NO EXEMPTION"))),"")</f>
        <v/>
      </c>
    </row>
    <row r="2000">
      <c r="AT2000" s="2">
        <f>IF($L2000="","",IFERROR(INDEX('AR SALES'!$H$2:$H$2501,MATCH(""&amp;$L2000,'AR SALES'!$AE$2:$AE$2501,0)),""))</f>
        <v/>
      </c>
      <c r="AU2000" s="2">
        <f>IF($L2000="","",IF($A2000&lt;&gt;"GA","",IF($E2000="FULTON",IF(ISNUMBER(SEARCH("COLLEGE PARK",$AT2000)),"FULTON (COLLEGE PARK)",IF(ISNUMBER(SEARCH("HAPEVILLE",$AT2000)),"FULTON (HAPEVILLE)",IF(ISNUMBER(SEARCH("EAST POINT",$AT2000)),"FULTON (EAST POINT)",IF(ISNUMBER(SEARCH("ATLANTA",$AT2000)),"FULTON (ATL LIMITS)","FULTON")))),IF($E2000="DEKALB",IF(ISNUMBER(SEARCH("ATLANTA",$AT2000)),"DEKALB (ATL LIMITS)","DEKALB"),IF(AND($E2000="CLAYTON",ISNUMBER(SEARCH("COLLEGE PARK",$AT2000))),"CLAYTON (COLLEGE PARK)",$E2000)))))</f>
        <v/>
      </c>
      <c r="AV2000" s="2">
        <f>IF($L2000="","",IF(""&amp;$F2000="2","DIESEL",IF(OR(""&amp;$F2000="G",""&amp;$F2000="H"),"GAS","")))</f>
        <v/>
      </c>
      <c r="AW2000" s="2">
        <f>IF($AV2000="","",$R2000)</f>
        <v/>
      </c>
      <c r="AX2000" s="2">
        <f>IF($AV2000="","",IF($AB2000=0,$R2000,0))</f>
        <v/>
      </c>
      <c r="AY2000" s="2">
        <f>IF($AV2000="","",IF(AND($Z2000=0,COUNTIF('AR SALES'!$L$2:$L$2501,$L2000)=0),"YES",""))</f>
        <v/>
      </c>
      <c r="AZ2000" s="2">
        <f>IF($AV2000="","",IFERROR(VLOOKUP($AU2000,CODES!$A:$B,2,FALSE),"NO CODE"))</f>
        <v/>
      </c>
      <c r="BA2000" s="2">
        <f>IF(""&amp;$F2000&lt;&gt;"4","",IF($AY2000="YES","",IF(ROUND(SUMIFS($AE$2:$AE$4001,$L$2:$L$4001,$L2000,$F$2:$F$4001,"4")-SUMIFS('AR SALES'!$Y$2:$Y$2501,'AR SALES'!$L$2:$L$2501,$L2000,'AR SALES'!$AD$2:$AD$2501,"OFF"),2)=0,"","STALE")))</f>
        <v/>
      </c>
      <c r="BB2000" s="2">
        <f>IF(OR(""&amp;$F2000="2",""&amp;$F2000="4",""&amp;$F2000="G",""&amp;$F2000="H"),IF($AY2000="YES","",IF($AB2000&lt;&gt;0,"",IF(COUNTIFS('AR SALES'!$L$2:$L$2501,$L2000,'AR SALES'!$AD$2:$AD$2501,IF(""&amp;$F2000="4","OFF","ON"),'AR SALES'!$AF$2:$AF$2501,"Y")&gt;0,"","NO EXEMPTION"))),"")</f>
        <v/>
      </c>
    </row>
    <row r="2001">
      <c r="AT2001" s="2">
        <f>IF($L2001="","",IFERROR(INDEX('AR SALES'!$H$2:$H$2501,MATCH(""&amp;$L2001,'AR SALES'!$AE$2:$AE$2501,0)),""))</f>
        <v/>
      </c>
      <c r="AU2001" s="2">
        <f>IF($L2001="","",IF($A2001&lt;&gt;"GA","",IF($E2001="FULTON",IF(ISNUMBER(SEARCH("COLLEGE PARK",$AT2001)),"FULTON (COLLEGE PARK)",IF(ISNUMBER(SEARCH("HAPEVILLE",$AT2001)),"FULTON (HAPEVILLE)",IF(ISNUMBER(SEARCH("EAST POINT",$AT2001)),"FULTON (EAST POINT)",IF(ISNUMBER(SEARCH("ATLANTA",$AT2001)),"FULTON (ATL LIMITS)","FULTON")))),IF($E2001="DEKALB",IF(ISNUMBER(SEARCH("ATLANTA",$AT2001)),"DEKALB (ATL LIMITS)","DEKALB"),IF(AND($E2001="CLAYTON",ISNUMBER(SEARCH("COLLEGE PARK",$AT2001))),"CLAYTON (COLLEGE PARK)",$E2001)))))</f>
        <v/>
      </c>
      <c r="AV2001" s="2">
        <f>IF($L2001="","",IF(""&amp;$F2001="2","DIESEL",IF(OR(""&amp;$F2001="G",""&amp;$F2001="H"),"GAS","")))</f>
        <v/>
      </c>
      <c r="AW2001" s="2">
        <f>IF($AV2001="","",$R2001)</f>
        <v/>
      </c>
      <c r="AX2001" s="2">
        <f>IF($AV2001="","",IF($AB2001=0,$R2001,0))</f>
        <v/>
      </c>
      <c r="AY2001" s="2">
        <f>IF($AV2001="","",IF(AND($Z2001=0,COUNTIF('AR SALES'!$L$2:$L$2501,$L2001)=0),"YES",""))</f>
        <v/>
      </c>
      <c r="AZ2001" s="2">
        <f>IF($AV2001="","",IFERROR(VLOOKUP($AU2001,CODES!$A:$B,2,FALSE),"NO CODE"))</f>
        <v/>
      </c>
      <c r="BA2001" s="2">
        <f>IF(""&amp;$F2001&lt;&gt;"4","",IF($AY2001="YES","",IF(ROUND(SUMIFS($AE$2:$AE$4001,$L$2:$L$4001,$L2001,$F$2:$F$4001,"4")-SUMIFS('AR SALES'!$Y$2:$Y$2501,'AR SALES'!$L$2:$L$2501,$L2001,'AR SALES'!$AD$2:$AD$2501,"OFF"),2)=0,"","STALE")))</f>
        <v/>
      </c>
      <c r="BB2001" s="2">
        <f>IF(OR(""&amp;$F2001="2",""&amp;$F2001="4",""&amp;$F2001="G",""&amp;$F2001="H"),IF($AY2001="YES","",IF($AB2001&lt;&gt;0,"",IF(COUNTIFS('AR SALES'!$L$2:$L$2501,$L2001,'AR SALES'!$AD$2:$AD$2501,IF(""&amp;$F2001="4","OFF","ON"),'AR SALES'!$AF$2:$AF$2501,"Y")&gt;0,"","NO EXEMPTION"))),"")</f>
        <v/>
      </c>
    </row>
    <row r="2002">
      <c r="AT2002" s="2">
        <f>IF($L2002="","",IFERROR(INDEX('AR SALES'!$H$2:$H$2501,MATCH(""&amp;$L2002,'AR SALES'!$AE$2:$AE$2501,0)),""))</f>
        <v/>
      </c>
      <c r="AU2002" s="2">
        <f>IF($L2002="","",IF($A2002&lt;&gt;"GA","",IF($E2002="FULTON",IF(ISNUMBER(SEARCH("COLLEGE PARK",$AT2002)),"FULTON (COLLEGE PARK)",IF(ISNUMBER(SEARCH("HAPEVILLE",$AT2002)),"FULTON (HAPEVILLE)",IF(ISNUMBER(SEARCH("EAST POINT",$AT2002)),"FULTON (EAST POINT)",IF(ISNUMBER(SEARCH("ATLANTA",$AT2002)),"FULTON (ATL LIMITS)","FULTON")))),IF($E2002="DEKALB",IF(ISNUMBER(SEARCH("ATLANTA",$AT2002)),"DEKALB (ATL LIMITS)","DEKALB"),IF(AND($E2002="CLAYTON",ISNUMBER(SEARCH("COLLEGE PARK",$AT2002))),"CLAYTON (COLLEGE PARK)",$E2002)))))</f>
        <v/>
      </c>
      <c r="AV2002" s="2">
        <f>IF($L2002="","",IF(""&amp;$F2002="2","DIESEL",IF(OR(""&amp;$F2002="G",""&amp;$F2002="H"),"GAS","")))</f>
        <v/>
      </c>
      <c r="AW2002" s="2">
        <f>IF($AV2002="","",$R2002)</f>
        <v/>
      </c>
      <c r="AX2002" s="2">
        <f>IF($AV2002="","",IF($AB2002=0,$R2002,0))</f>
        <v/>
      </c>
      <c r="AY2002" s="2">
        <f>IF($AV2002="","",IF(AND($Z2002=0,COUNTIF('AR SALES'!$L$2:$L$2501,$L2002)=0),"YES",""))</f>
        <v/>
      </c>
      <c r="AZ2002" s="2">
        <f>IF($AV2002="","",IFERROR(VLOOKUP($AU2002,CODES!$A:$B,2,FALSE),"NO CODE"))</f>
        <v/>
      </c>
      <c r="BA2002" s="2">
        <f>IF(""&amp;$F2002&lt;&gt;"4","",IF($AY2002="YES","",IF(ROUND(SUMIFS($AE$2:$AE$4001,$L$2:$L$4001,$L2002,$F$2:$F$4001,"4")-SUMIFS('AR SALES'!$Y$2:$Y$2501,'AR SALES'!$L$2:$L$2501,$L2002,'AR SALES'!$AD$2:$AD$2501,"OFF"),2)=0,"","STALE")))</f>
        <v/>
      </c>
      <c r="BB2002" s="2">
        <f>IF(OR(""&amp;$F2002="2",""&amp;$F2002="4",""&amp;$F2002="G",""&amp;$F2002="H"),IF($AY2002="YES","",IF($AB2002&lt;&gt;0,"",IF(COUNTIFS('AR SALES'!$L$2:$L$2501,$L2002,'AR SALES'!$AD$2:$AD$2501,IF(""&amp;$F2002="4","OFF","ON"),'AR SALES'!$AF$2:$AF$2501,"Y")&gt;0,"","NO EXEMPTION"))),"")</f>
        <v/>
      </c>
    </row>
    <row r="2003">
      <c r="AT2003" s="2">
        <f>IF($L2003="","",IFERROR(INDEX('AR SALES'!$H$2:$H$2501,MATCH(""&amp;$L2003,'AR SALES'!$AE$2:$AE$2501,0)),""))</f>
        <v/>
      </c>
      <c r="AU2003" s="2">
        <f>IF($L2003="","",IF($A2003&lt;&gt;"GA","",IF($E2003="FULTON",IF(ISNUMBER(SEARCH("COLLEGE PARK",$AT2003)),"FULTON (COLLEGE PARK)",IF(ISNUMBER(SEARCH("HAPEVILLE",$AT2003)),"FULTON (HAPEVILLE)",IF(ISNUMBER(SEARCH("EAST POINT",$AT2003)),"FULTON (EAST POINT)",IF(ISNUMBER(SEARCH("ATLANTA",$AT2003)),"FULTON (ATL LIMITS)","FULTON")))),IF($E2003="DEKALB",IF(ISNUMBER(SEARCH("ATLANTA",$AT2003)),"DEKALB (ATL LIMITS)","DEKALB"),IF(AND($E2003="CLAYTON",ISNUMBER(SEARCH("COLLEGE PARK",$AT2003))),"CLAYTON (COLLEGE PARK)",$E2003)))))</f>
        <v/>
      </c>
      <c r="AV2003" s="2">
        <f>IF($L2003="","",IF(""&amp;$F2003="2","DIESEL",IF(OR(""&amp;$F2003="G",""&amp;$F2003="H"),"GAS","")))</f>
        <v/>
      </c>
      <c r="AW2003" s="2">
        <f>IF($AV2003="","",$R2003)</f>
        <v/>
      </c>
      <c r="AX2003" s="2">
        <f>IF($AV2003="","",IF($AB2003=0,$R2003,0))</f>
        <v/>
      </c>
      <c r="AY2003" s="2">
        <f>IF($AV2003="","",IF(AND($Z2003=0,COUNTIF('AR SALES'!$L$2:$L$2501,$L2003)=0),"YES",""))</f>
        <v/>
      </c>
      <c r="AZ2003" s="2">
        <f>IF($AV2003="","",IFERROR(VLOOKUP($AU2003,CODES!$A:$B,2,FALSE),"NO CODE"))</f>
        <v/>
      </c>
      <c r="BA2003" s="2">
        <f>IF(""&amp;$F2003&lt;&gt;"4","",IF($AY2003="YES","",IF(ROUND(SUMIFS($AE$2:$AE$4001,$L$2:$L$4001,$L2003,$F$2:$F$4001,"4")-SUMIFS('AR SALES'!$Y$2:$Y$2501,'AR SALES'!$L$2:$L$2501,$L2003,'AR SALES'!$AD$2:$AD$2501,"OFF"),2)=0,"","STALE")))</f>
        <v/>
      </c>
      <c r="BB2003" s="2">
        <f>IF(OR(""&amp;$F2003="2",""&amp;$F2003="4",""&amp;$F2003="G",""&amp;$F2003="H"),IF($AY2003="YES","",IF($AB2003&lt;&gt;0,"",IF(COUNTIFS('AR SALES'!$L$2:$L$2501,$L2003,'AR SALES'!$AD$2:$AD$2501,IF(""&amp;$F2003="4","OFF","ON"),'AR SALES'!$AF$2:$AF$2501,"Y")&gt;0,"","NO EXEMPTION"))),"")</f>
        <v/>
      </c>
    </row>
    <row r="2004">
      <c r="AT2004" s="2">
        <f>IF($L2004="","",IFERROR(INDEX('AR SALES'!$H$2:$H$2501,MATCH(""&amp;$L2004,'AR SALES'!$AE$2:$AE$2501,0)),""))</f>
        <v/>
      </c>
      <c r="AU2004" s="2">
        <f>IF($L2004="","",IF($A2004&lt;&gt;"GA","",IF($E2004="FULTON",IF(ISNUMBER(SEARCH("COLLEGE PARK",$AT2004)),"FULTON (COLLEGE PARK)",IF(ISNUMBER(SEARCH("HAPEVILLE",$AT2004)),"FULTON (HAPEVILLE)",IF(ISNUMBER(SEARCH("EAST POINT",$AT2004)),"FULTON (EAST POINT)",IF(ISNUMBER(SEARCH("ATLANTA",$AT2004)),"FULTON (ATL LIMITS)","FULTON")))),IF($E2004="DEKALB",IF(ISNUMBER(SEARCH("ATLANTA",$AT2004)),"DEKALB (ATL LIMITS)","DEKALB"),IF(AND($E2004="CLAYTON",ISNUMBER(SEARCH("COLLEGE PARK",$AT2004))),"CLAYTON (COLLEGE PARK)",$E2004)))))</f>
        <v/>
      </c>
      <c r="AV2004" s="2">
        <f>IF($L2004="","",IF(""&amp;$F2004="2","DIESEL",IF(OR(""&amp;$F2004="G",""&amp;$F2004="H"),"GAS","")))</f>
        <v/>
      </c>
      <c r="AW2004" s="2">
        <f>IF($AV2004="","",$R2004)</f>
        <v/>
      </c>
      <c r="AX2004" s="2">
        <f>IF($AV2004="","",IF($AB2004=0,$R2004,0))</f>
        <v/>
      </c>
      <c r="AY2004" s="2">
        <f>IF($AV2004="","",IF(AND($Z2004=0,COUNTIF('AR SALES'!$L$2:$L$2501,$L2004)=0),"YES",""))</f>
        <v/>
      </c>
      <c r="AZ2004" s="2">
        <f>IF($AV2004="","",IFERROR(VLOOKUP($AU2004,CODES!$A:$B,2,FALSE),"NO CODE"))</f>
        <v/>
      </c>
      <c r="BA2004" s="2">
        <f>IF(""&amp;$F2004&lt;&gt;"4","",IF($AY2004="YES","",IF(ROUND(SUMIFS($AE$2:$AE$4001,$L$2:$L$4001,$L2004,$F$2:$F$4001,"4")-SUMIFS('AR SALES'!$Y$2:$Y$2501,'AR SALES'!$L$2:$L$2501,$L2004,'AR SALES'!$AD$2:$AD$2501,"OFF"),2)=0,"","STALE")))</f>
        <v/>
      </c>
      <c r="BB2004" s="2">
        <f>IF(OR(""&amp;$F2004="2",""&amp;$F2004="4",""&amp;$F2004="G",""&amp;$F2004="H"),IF($AY2004="YES","",IF($AB2004&lt;&gt;0,"",IF(COUNTIFS('AR SALES'!$L$2:$L$2501,$L2004,'AR SALES'!$AD$2:$AD$2501,IF(""&amp;$F2004="4","OFF","ON"),'AR SALES'!$AF$2:$AF$2501,"Y")&gt;0,"","NO EXEMPTION"))),"")</f>
        <v/>
      </c>
    </row>
    <row r="2005">
      <c r="AT2005" s="2">
        <f>IF($L2005="","",IFERROR(INDEX('AR SALES'!$H$2:$H$2501,MATCH(""&amp;$L2005,'AR SALES'!$AE$2:$AE$2501,0)),""))</f>
        <v/>
      </c>
      <c r="AU2005" s="2">
        <f>IF($L2005="","",IF($A2005&lt;&gt;"GA","",IF($E2005="FULTON",IF(ISNUMBER(SEARCH("COLLEGE PARK",$AT2005)),"FULTON (COLLEGE PARK)",IF(ISNUMBER(SEARCH("HAPEVILLE",$AT2005)),"FULTON (HAPEVILLE)",IF(ISNUMBER(SEARCH("EAST POINT",$AT2005)),"FULTON (EAST POINT)",IF(ISNUMBER(SEARCH("ATLANTA",$AT2005)),"FULTON (ATL LIMITS)","FULTON")))),IF($E2005="DEKALB",IF(ISNUMBER(SEARCH("ATLANTA",$AT2005)),"DEKALB (ATL LIMITS)","DEKALB"),IF(AND($E2005="CLAYTON",ISNUMBER(SEARCH("COLLEGE PARK",$AT2005))),"CLAYTON (COLLEGE PARK)",$E2005)))))</f>
        <v/>
      </c>
      <c r="AV2005" s="2">
        <f>IF($L2005="","",IF(""&amp;$F2005="2","DIESEL",IF(OR(""&amp;$F2005="G",""&amp;$F2005="H"),"GAS","")))</f>
        <v/>
      </c>
      <c r="AW2005" s="2">
        <f>IF($AV2005="","",$R2005)</f>
        <v/>
      </c>
      <c r="AX2005" s="2">
        <f>IF($AV2005="","",IF($AB2005=0,$R2005,0))</f>
        <v/>
      </c>
      <c r="AY2005" s="2">
        <f>IF($AV2005="","",IF(AND($Z2005=0,COUNTIF('AR SALES'!$L$2:$L$2501,$L2005)=0),"YES",""))</f>
        <v/>
      </c>
      <c r="AZ2005" s="2">
        <f>IF($AV2005="","",IFERROR(VLOOKUP($AU2005,CODES!$A:$B,2,FALSE),"NO CODE"))</f>
        <v/>
      </c>
      <c r="BA2005" s="2">
        <f>IF(""&amp;$F2005&lt;&gt;"4","",IF($AY2005="YES","",IF(ROUND(SUMIFS($AE$2:$AE$4001,$L$2:$L$4001,$L2005,$F$2:$F$4001,"4")-SUMIFS('AR SALES'!$Y$2:$Y$2501,'AR SALES'!$L$2:$L$2501,$L2005,'AR SALES'!$AD$2:$AD$2501,"OFF"),2)=0,"","STALE")))</f>
        <v/>
      </c>
      <c r="BB2005" s="2">
        <f>IF(OR(""&amp;$F2005="2",""&amp;$F2005="4",""&amp;$F2005="G",""&amp;$F2005="H"),IF($AY2005="YES","",IF($AB2005&lt;&gt;0,"",IF(COUNTIFS('AR SALES'!$L$2:$L$2501,$L2005,'AR SALES'!$AD$2:$AD$2501,IF(""&amp;$F2005="4","OFF","ON"),'AR SALES'!$AF$2:$AF$2501,"Y")&gt;0,"","NO EXEMPTION"))),"")</f>
        <v/>
      </c>
    </row>
    <row r="2006">
      <c r="AT2006" s="2">
        <f>IF($L2006="","",IFERROR(INDEX('AR SALES'!$H$2:$H$2501,MATCH(""&amp;$L2006,'AR SALES'!$AE$2:$AE$2501,0)),""))</f>
        <v/>
      </c>
      <c r="AU2006" s="2">
        <f>IF($L2006="","",IF($A2006&lt;&gt;"GA","",IF($E2006="FULTON",IF(ISNUMBER(SEARCH("COLLEGE PARK",$AT2006)),"FULTON (COLLEGE PARK)",IF(ISNUMBER(SEARCH("HAPEVILLE",$AT2006)),"FULTON (HAPEVILLE)",IF(ISNUMBER(SEARCH("EAST POINT",$AT2006)),"FULTON (EAST POINT)",IF(ISNUMBER(SEARCH("ATLANTA",$AT2006)),"FULTON (ATL LIMITS)","FULTON")))),IF($E2006="DEKALB",IF(ISNUMBER(SEARCH("ATLANTA",$AT2006)),"DEKALB (ATL LIMITS)","DEKALB"),IF(AND($E2006="CLAYTON",ISNUMBER(SEARCH("COLLEGE PARK",$AT2006))),"CLAYTON (COLLEGE PARK)",$E2006)))))</f>
        <v/>
      </c>
      <c r="AV2006" s="2">
        <f>IF($L2006="","",IF(""&amp;$F2006="2","DIESEL",IF(OR(""&amp;$F2006="G",""&amp;$F2006="H"),"GAS","")))</f>
        <v/>
      </c>
      <c r="AW2006" s="2">
        <f>IF($AV2006="","",$R2006)</f>
        <v/>
      </c>
      <c r="AX2006" s="2">
        <f>IF($AV2006="","",IF($AB2006=0,$R2006,0))</f>
        <v/>
      </c>
      <c r="AY2006" s="2">
        <f>IF($AV2006="","",IF(AND($Z2006=0,COUNTIF('AR SALES'!$L$2:$L$2501,$L2006)=0),"YES",""))</f>
        <v/>
      </c>
      <c r="AZ2006" s="2">
        <f>IF($AV2006="","",IFERROR(VLOOKUP($AU2006,CODES!$A:$B,2,FALSE),"NO CODE"))</f>
        <v/>
      </c>
      <c r="BA2006" s="2">
        <f>IF(""&amp;$F2006&lt;&gt;"4","",IF($AY2006="YES","",IF(ROUND(SUMIFS($AE$2:$AE$4001,$L$2:$L$4001,$L2006,$F$2:$F$4001,"4")-SUMIFS('AR SALES'!$Y$2:$Y$2501,'AR SALES'!$L$2:$L$2501,$L2006,'AR SALES'!$AD$2:$AD$2501,"OFF"),2)=0,"","STALE")))</f>
        <v/>
      </c>
      <c r="BB2006" s="2">
        <f>IF(OR(""&amp;$F2006="2",""&amp;$F2006="4",""&amp;$F2006="G",""&amp;$F2006="H"),IF($AY2006="YES","",IF($AB2006&lt;&gt;0,"",IF(COUNTIFS('AR SALES'!$L$2:$L$2501,$L2006,'AR SALES'!$AD$2:$AD$2501,IF(""&amp;$F2006="4","OFF","ON"),'AR SALES'!$AF$2:$AF$2501,"Y")&gt;0,"","NO EXEMPTION"))),"")</f>
        <v/>
      </c>
    </row>
    <row r="2007">
      <c r="AT2007" s="2">
        <f>IF($L2007="","",IFERROR(INDEX('AR SALES'!$H$2:$H$2501,MATCH(""&amp;$L2007,'AR SALES'!$AE$2:$AE$2501,0)),""))</f>
        <v/>
      </c>
      <c r="AU2007" s="2">
        <f>IF($L2007="","",IF($A2007&lt;&gt;"GA","",IF($E2007="FULTON",IF(ISNUMBER(SEARCH("COLLEGE PARK",$AT2007)),"FULTON (COLLEGE PARK)",IF(ISNUMBER(SEARCH("HAPEVILLE",$AT2007)),"FULTON (HAPEVILLE)",IF(ISNUMBER(SEARCH("EAST POINT",$AT2007)),"FULTON (EAST POINT)",IF(ISNUMBER(SEARCH("ATLANTA",$AT2007)),"FULTON (ATL LIMITS)","FULTON")))),IF($E2007="DEKALB",IF(ISNUMBER(SEARCH("ATLANTA",$AT2007)),"DEKALB (ATL LIMITS)","DEKALB"),IF(AND($E2007="CLAYTON",ISNUMBER(SEARCH("COLLEGE PARK",$AT2007))),"CLAYTON (COLLEGE PARK)",$E2007)))))</f>
        <v/>
      </c>
      <c r="AV2007" s="2">
        <f>IF($L2007="","",IF(""&amp;$F2007="2","DIESEL",IF(OR(""&amp;$F2007="G",""&amp;$F2007="H"),"GAS","")))</f>
        <v/>
      </c>
      <c r="AW2007" s="2">
        <f>IF($AV2007="","",$R2007)</f>
        <v/>
      </c>
      <c r="AX2007" s="2">
        <f>IF($AV2007="","",IF($AB2007=0,$R2007,0))</f>
        <v/>
      </c>
      <c r="AY2007" s="2">
        <f>IF($AV2007="","",IF(AND($Z2007=0,COUNTIF('AR SALES'!$L$2:$L$2501,$L2007)=0),"YES",""))</f>
        <v/>
      </c>
      <c r="AZ2007" s="2">
        <f>IF($AV2007="","",IFERROR(VLOOKUP($AU2007,CODES!$A:$B,2,FALSE),"NO CODE"))</f>
        <v/>
      </c>
      <c r="BA2007" s="2">
        <f>IF(""&amp;$F2007&lt;&gt;"4","",IF($AY2007="YES","",IF(ROUND(SUMIFS($AE$2:$AE$4001,$L$2:$L$4001,$L2007,$F$2:$F$4001,"4")-SUMIFS('AR SALES'!$Y$2:$Y$2501,'AR SALES'!$L$2:$L$2501,$L2007,'AR SALES'!$AD$2:$AD$2501,"OFF"),2)=0,"","STALE")))</f>
        <v/>
      </c>
      <c r="BB2007" s="2">
        <f>IF(OR(""&amp;$F2007="2",""&amp;$F2007="4",""&amp;$F2007="G",""&amp;$F2007="H"),IF($AY2007="YES","",IF($AB2007&lt;&gt;0,"",IF(COUNTIFS('AR SALES'!$L$2:$L$2501,$L2007,'AR SALES'!$AD$2:$AD$2501,IF(""&amp;$F2007="4","OFF","ON"),'AR SALES'!$AF$2:$AF$2501,"Y")&gt;0,"","NO EXEMPTION"))),"")</f>
        <v/>
      </c>
    </row>
    <row r="2008">
      <c r="AT2008" s="2">
        <f>IF($L2008="","",IFERROR(INDEX('AR SALES'!$H$2:$H$2501,MATCH(""&amp;$L2008,'AR SALES'!$AE$2:$AE$2501,0)),""))</f>
        <v/>
      </c>
      <c r="AU2008" s="2">
        <f>IF($L2008="","",IF($A2008&lt;&gt;"GA","",IF($E2008="FULTON",IF(ISNUMBER(SEARCH("COLLEGE PARK",$AT2008)),"FULTON (COLLEGE PARK)",IF(ISNUMBER(SEARCH("HAPEVILLE",$AT2008)),"FULTON (HAPEVILLE)",IF(ISNUMBER(SEARCH("EAST POINT",$AT2008)),"FULTON (EAST POINT)",IF(ISNUMBER(SEARCH("ATLANTA",$AT2008)),"FULTON (ATL LIMITS)","FULTON")))),IF($E2008="DEKALB",IF(ISNUMBER(SEARCH("ATLANTA",$AT2008)),"DEKALB (ATL LIMITS)","DEKALB"),IF(AND($E2008="CLAYTON",ISNUMBER(SEARCH("COLLEGE PARK",$AT2008))),"CLAYTON (COLLEGE PARK)",$E2008)))))</f>
        <v/>
      </c>
      <c r="AV2008" s="2">
        <f>IF($L2008="","",IF(""&amp;$F2008="2","DIESEL",IF(OR(""&amp;$F2008="G",""&amp;$F2008="H"),"GAS","")))</f>
        <v/>
      </c>
      <c r="AW2008" s="2">
        <f>IF($AV2008="","",$R2008)</f>
        <v/>
      </c>
      <c r="AX2008" s="2">
        <f>IF($AV2008="","",IF($AB2008=0,$R2008,0))</f>
        <v/>
      </c>
      <c r="AY2008" s="2">
        <f>IF($AV2008="","",IF(AND($Z2008=0,COUNTIF('AR SALES'!$L$2:$L$2501,$L2008)=0),"YES",""))</f>
        <v/>
      </c>
      <c r="AZ2008" s="2">
        <f>IF($AV2008="","",IFERROR(VLOOKUP($AU2008,CODES!$A:$B,2,FALSE),"NO CODE"))</f>
        <v/>
      </c>
      <c r="BA2008" s="2">
        <f>IF(""&amp;$F2008&lt;&gt;"4","",IF($AY2008="YES","",IF(ROUND(SUMIFS($AE$2:$AE$4001,$L$2:$L$4001,$L2008,$F$2:$F$4001,"4")-SUMIFS('AR SALES'!$Y$2:$Y$2501,'AR SALES'!$L$2:$L$2501,$L2008,'AR SALES'!$AD$2:$AD$2501,"OFF"),2)=0,"","STALE")))</f>
        <v/>
      </c>
      <c r="BB2008" s="2">
        <f>IF(OR(""&amp;$F2008="2",""&amp;$F2008="4",""&amp;$F2008="G",""&amp;$F2008="H"),IF($AY2008="YES","",IF($AB2008&lt;&gt;0,"",IF(COUNTIFS('AR SALES'!$L$2:$L$2501,$L2008,'AR SALES'!$AD$2:$AD$2501,IF(""&amp;$F2008="4","OFF","ON"),'AR SALES'!$AF$2:$AF$2501,"Y")&gt;0,"","NO EXEMPTION"))),"")</f>
        <v/>
      </c>
    </row>
    <row r="2009">
      <c r="AT2009" s="2">
        <f>IF($L2009="","",IFERROR(INDEX('AR SALES'!$H$2:$H$2501,MATCH(""&amp;$L2009,'AR SALES'!$AE$2:$AE$2501,0)),""))</f>
        <v/>
      </c>
      <c r="AU2009" s="2">
        <f>IF($L2009="","",IF($A2009&lt;&gt;"GA","",IF($E2009="FULTON",IF(ISNUMBER(SEARCH("COLLEGE PARK",$AT2009)),"FULTON (COLLEGE PARK)",IF(ISNUMBER(SEARCH("HAPEVILLE",$AT2009)),"FULTON (HAPEVILLE)",IF(ISNUMBER(SEARCH("EAST POINT",$AT2009)),"FULTON (EAST POINT)",IF(ISNUMBER(SEARCH("ATLANTA",$AT2009)),"FULTON (ATL LIMITS)","FULTON")))),IF($E2009="DEKALB",IF(ISNUMBER(SEARCH("ATLANTA",$AT2009)),"DEKALB (ATL LIMITS)","DEKALB"),IF(AND($E2009="CLAYTON",ISNUMBER(SEARCH("COLLEGE PARK",$AT2009))),"CLAYTON (COLLEGE PARK)",$E2009)))))</f>
        <v/>
      </c>
      <c r="AV2009" s="2">
        <f>IF($L2009="","",IF(""&amp;$F2009="2","DIESEL",IF(OR(""&amp;$F2009="G",""&amp;$F2009="H"),"GAS","")))</f>
        <v/>
      </c>
      <c r="AW2009" s="2">
        <f>IF($AV2009="","",$R2009)</f>
        <v/>
      </c>
      <c r="AX2009" s="2">
        <f>IF($AV2009="","",IF($AB2009=0,$R2009,0))</f>
        <v/>
      </c>
      <c r="AY2009" s="2">
        <f>IF($AV2009="","",IF(AND($Z2009=0,COUNTIF('AR SALES'!$L$2:$L$2501,$L2009)=0),"YES",""))</f>
        <v/>
      </c>
      <c r="AZ2009" s="2">
        <f>IF($AV2009="","",IFERROR(VLOOKUP($AU2009,CODES!$A:$B,2,FALSE),"NO CODE"))</f>
        <v/>
      </c>
      <c r="BA2009" s="2">
        <f>IF(""&amp;$F2009&lt;&gt;"4","",IF($AY2009="YES","",IF(ROUND(SUMIFS($AE$2:$AE$4001,$L$2:$L$4001,$L2009,$F$2:$F$4001,"4")-SUMIFS('AR SALES'!$Y$2:$Y$2501,'AR SALES'!$L$2:$L$2501,$L2009,'AR SALES'!$AD$2:$AD$2501,"OFF"),2)=0,"","STALE")))</f>
        <v/>
      </c>
      <c r="BB2009" s="2">
        <f>IF(OR(""&amp;$F2009="2",""&amp;$F2009="4",""&amp;$F2009="G",""&amp;$F2009="H"),IF($AY2009="YES","",IF($AB2009&lt;&gt;0,"",IF(COUNTIFS('AR SALES'!$L$2:$L$2501,$L2009,'AR SALES'!$AD$2:$AD$2501,IF(""&amp;$F2009="4","OFF","ON"),'AR SALES'!$AF$2:$AF$2501,"Y")&gt;0,"","NO EXEMPTION"))),"")</f>
        <v/>
      </c>
    </row>
    <row r="2010">
      <c r="AT2010" s="2">
        <f>IF($L2010="","",IFERROR(INDEX('AR SALES'!$H$2:$H$2501,MATCH(""&amp;$L2010,'AR SALES'!$AE$2:$AE$2501,0)),""))</f>
        <v/>
      </c>
      <c r="AU2010" s="2">
        <f>IF($L2010="","",IF($A2010&lt;&gt;"GA","",IF($E2010="FULTON",IF(ISNUMBER(SEARCH("COLLEGE PARK",$AT2010)),"FULTON (COLLEGE PARK)",IF(ISNUMBER(SEARCH("HAPEVILLE",$AT2010)),"FULTON (HAPEVILLE)",IF(ISNUMBER(SEARCH("EAST POINT",$AT2010)),"FULTON (EAST POINT)",IF(ISNUMBER(SEARCH("ATLANTA",$AT2010)),"FULTON (ATL LIMITS)","FULTON")))),IF($E2010="DEKALB",IF(ISNUMBER(SEARCH("ATLANTA",$AT2010)),"DEKALB (ATL LIMITS)","DEKALB"),IF(AND($E2010="CLAYTON",ISNUMBER(SEARCH("COLLEGE PARK",$AT2010))),"CLAYTON (COLLEGE PARK)",$E2010)))))</f>
        <v/>
      </c>
      <c r="AV2010" s="2">
        <f>IF($L2010="","",IF(""&amp;$F2010="2","DIESEL",IF(OR(""&amp;$F2010="G",""&amp;$F2010="H"),"GAS","")))</f>
        <v/>
      </c>
      <c r="AW2010" s="2">
        <f>IF($AV2010="","",$R2010)</f>
        <v/>
      </c>
      <c r="AX2010" s="2">
        <f>IF($AV2010="","",IF($AB2010=0,$R2010,0))</f>
        <v/>
      </c>
      <c r="AY2010" s="2">
        <f>IF($AV2010="","",IF(AND($Z2010=0,COUNTIF('AR SALES'!$L$2:$L$2501,$L2010)=0),"YES",""))</f>
        <v/>
      </c>
      <c r="AZ2010" s="2">
        <f>IF($AV2010="","",IFERROR(VLOOKUP($AU2010,CODES!$A:$B,2,FALSE),"NO CODE"))</f>
        <v/>
      </c>
      <c r="BA2010" s="2">
        <f>IF(""&amp;$F2010&lt;&gt;"4","",IF($AY2010="YES","",IF(ROUND(SUMIFS($AE$2:$AE$4001,$L$2:$L$4001,$L2010,$F$2:$F$4001,"4")-SUMIFS('AR SALES'!$Y$2:$Y$2501,'AR SALES'!$L$2:$L$2501,$L2010,'AR SALES'!$AD$2:$AD$2501,"OFF"),2)=0,"","STALE")))</f>
        <v/>
      </c>
      <c r="BB2010" s="2">
        <f>IF(OR(""&amp;$F2010="2",""&amp;$F2010="4",""&amp;$F2010="G",""&amp;$F2010="H"),IF($AY2010="YES","",IF($AB2010&lt;&gt;0,"",IF(COUNTIFS('AR SALES'!$L$2:$L$2501,$L2010,'AR SALES'!$AD$2:$AD$2501,IF(""&amp;$F2010="4","OFF","ON"),'AR SALES'!$AF$2:$AF$2501,"Y")&gt;0,"","NO EXEMPTION"))),"")</f>
        <v/>
      </c>
    </row>
    <row r="2011">
      <c r="AT2011" s="2">
        <f>IF($L2011="","",IFERROR(INDEX('AR SALES'!$H$2:$H$2501,MATCH(""&amp;$L2011,'AR SALES'!$AE$2:$AE$2501,0)),""))</f>
        <v/>
      </c>
      <c r="AU2011" s="2">
        <f>IF($L2011="","",IF($A2011&lt;&gt;"GA","",IF($E2011="FULTON",IF(ISNUMBER(SEARCH("COLLEGE PARK",$AT2011)),"FULTON (COLLEGE PARK)",IF(ISNUMBER(SEARCH("HAPEVILLE",$AT2011)),"FULTON (HAPEVILLE)",IF(ISNUMBER(SEARCH("EAST POINT",$AT2011)),"FULTON (EAST POINT)",IF(ISNUMBER(SEARCH("ATLANTA",$AT2011)),"FULTON (ATL LIMITS)","FULTON")))),IF($E2011="DEKALB",IF(ISNUMBER(SEARCH("ATLANTA",$AT2011)),"DEKALB (ATL LIMITS)","DEKALB"),IF(AND($E2011="CLAYTON",ISNUMBER(SEARCH("COLLEGE PARK",$AT2011))),"CLAYTON (COLLEGE PARK)",$E2011)))))</f>
        <v/>
      </c>
      <c r="AV2011" s="2">
        <f>IF($L2011="","",IF(""&amp;$F2011="2","DIESEL",IF(OR(""&amp;$F2011="G",""&amp;$F2011="H"),"GAS","")))</f>
        <v/>
      </c>
      <c r="AW2011" s="2">
        <f>IF($AV2011="","",$R2011)</f>
        <v/>
      </c>
      <c r="AX2011" s="2">
        <f>IF($AV2011="","",IF($AB2011=0,$R2011,0))</f>
        <v/>
      </c>
      <c r="AY2011" s="2">
        <f>IF($AV2011="","",IF(AND($Z2011=0,COUNTIF('AR SALES'!$L$2:$L$2501,$L2011)=0),"YES",""))</f>
        <v/>
      </c>
      <c r="AZ2011" s="2">
        <f>IF($AV2011="","",IFERROR(VLOOKUP($AU2011,CODES!$A:$B,2,FALSE),"NO CODE"))</f>
        <v/>
      </c>
      <c r="BA2011" s="2">
        <f>IF(""&amp;$F2011&lt;&gt;"4","",IF($AY2011="YES","",IF(ROUND(SUMIFS($AE$2:$AE$4001,$L$2:$L$4001,$L2011,$F$2:$F$4001,"4")-SUMIFS('AR SALES'!$Y$2:$Y$2501,'AR SALES'!$L$2:$L$2501,$L2011,'AR SALES'!$AD$2:$AD$2501,"OFF"),2)=0,"","STALE")))</f>
        <v/>
      </c>
      <c r="BB2011" s="2">
        <f>IF(OR(""&amp;$F2011="2",""&amp;$F2011="4",""&amp;$F2011="G",""&amp;$F2011="H"),IF($AY2011="YES","",IF($AB2011&lt;&gt;0,"",IF(COUNTIFS('AR SALES'!$L$2:$L$2501,$L2011,'AR SALES'!$AD$2:$AD$2501,IF(""&amp;$F2011="4","OFF","ON"),'AR SALES'!$AF$2:$AF$2501,"Y")&gt;0,"","NO EXEMPTION"))),"")</f>
        <v/>
      </c>
    </row>
    <row r="2012">
      <c r="AT2012" s="2">
        <f>IF($L2012="","",IFERROR(INDEX('AR SALES'!$H$2:$H$2501,MATCH(""&amp;$L2012,'AR SALES'!$AE$2:$AE$2501,0)),""))</f>
        <v/>
      </c>
      <c r="AU2012" s="2">
        <f>IF($L2012="","",IF($A2012&lt;&gt;"GA","",IF($E2012="FULTON",IF(ISNUMBER(SEARCH("COLLEGE PARK",$AT2012)),"FULTON (COLLEGE PARK)",IF(ISNUMBER(SEARCH("HAPEVILLE",$AT2012)),"FULTON (HAPEVILLE)",IF(ISNUMBER(SEARCH("EAST POINT",$AT2012)),"FULTON (EAST POINT)",IF(ISNUMBER(SEARCH("ATLANTA",$AT2012)),"FULTON (ATL LIMITS)","FULTON")))),IF($E2012="DEKALB",IF(ISNUMBER(SEARCH("ATLANTA",$AT2012)),"DEKALB (ATL LIMITS)","DEKALB"),IF(AND($E2012="CLAYTON",ISNUMBER(SEARCH("COLLEGE PARK",$AT2012))),"CLAYTON (COLLEGE PARK)",$E2012)))))</f>
        <v/>
      </c>
      <c r="AV2012" s="2">
        <f>IF($L2012="","",IF(""&amp;$F2012="2","DIESEL",IF(OR(""&amp;$F2012="G",""&amp;$F2012="H"),"GAS","")))</f>
        <v/>
      </c>
      <c r="AW2012" s="2">
        <f>IF($AV2012="","",$R2012)</f>
        <v/>
      </c>
      <c r="AX2012" s="2">
        <f>IF($AV2012="","",IF($AB2012=0,$R2012,0))</f>
        <v/>
      </c>
      <c r="AY2012" s="2">
        <f>IF($AV2012="","",IF(AND($Z2012=0,COUNTIF('AR SALES'!$L$2:$L$2501,$L2012)=0),"YES",""))</f>
        <v/>
      </c>
      <c r="AZ2012" s="2">
        <f>IF($AV2012="","",IFERROR(VLOOKUP($AU2012,CODES!$A:$B,2,FALSE),"NO CODE"))</f>
        <v/>
      </c>
      <c r="BA2012" s="2">
        <f>IF(""&amp;$F2012&lt;&gt;"4","",IF($AY2012="YES","",IF(ROUND(SUMIFS($AE$2:$AE$4001,$L$2:$L$4001,$L2012,$F$2:$F$4001,"4")-SUMIFS('AR SALES'!$Y$2:$Y$2501,'AR SALES'!$L$2:$L$2501,$L2012,'AR SALES'!$AD$2:$AD$2501,"OFF"),2)=0,"","STALE")))</f>
        <v/>
      </c>
      <c r="BB2012" s="2">
        <f>IF(OR(""&amp;$F2012="2",""&amp;$F2012="4",""&amp;$F2012="G",""&amp;$F2012="H"),IF($AY2012="YES","",IF($AB2012&lt;&gt;0,"",IF(COUNTIFS('AR SALES'!$L$2:$L$2501,$L2012,'AR SALES'!$AD$2:$AD$2501,IF(""&amp;$F2012="4","OFF","ON"),'AR SALES'!$AF$2:$AF$2501,"Y")&gt;0,"","NO EXEMPTION"))),"")</f>
        <v/>
      </c>
    </row>
    <row r="2013">
      <c r="AT2013" s="2">
        <f>IF($L2013="","",IFERROR(INDEX('AR SALES'!$H$2:$H$2501,MATCH(""&amp;$L2013,'AR SALES'!$AE$2:$AE$2501,0)),""))</f>
        <v/>
      </c>
      <c r="AU2013" s="2">
        <f>IF($L2013="","",IF($A2013&lt;&gt;"GA","",IF($E2013="FULTON",IF(ISNUMBER(SEARCH("COLLEGE PARK",$AT2013)),"FULTON (COLLEGE PARK)",IF(ISNUMBER(SEARCH("HAPEVILLE",$AT2013)),"FULTON (HAPEVILLE)",IF(ISNUMBER(SEARCH("EAST POINT",$AT2013)),"FULTON (EAST POINT)",IF(ISNUMBER(SEARCH("ATLANTA",$AT2013)),"FULTON (ATL LIMITS)","FULTON")))),IF($E2013="DEKALB",IF(ISNUMBER(SEARCH("ATLANTA",$AT2013)),"DEKALB (ATL LIMITS)","DEKALB"),IF(AND($E2013="CLAYTON",ISNUMBER(SEARCH("COLLEGE PARK",$AT2013))),"CLAYTON (COLLEGE PARK)",$E2013)))))</f>
        <v/>
      </c>
      <c r="AV2013" s="2">
        <f>IF($L2013="","",IF(""&amp;$F2013="2","DIESEL",IF(OR(""&amp;$F2013="G",""&amp;$F2013="H"),"GAS","")))</f>
        <v/>
      </c>
      <c r="AW2013" s="2">
        <f>IF($AV2013="","",$R2013)</f>
        <v/>
      </c>
      <c r="AX2013" s="2">
        <f>IF($AV2013="","",IF($AB2013=0,$R2013,0))</f>
        <v/>
      </c>
      <c r="AY2013" s="2">
        <f>IF($AV2013="","",IF(AND($Z2013=0,COUNTIF('AR SALES'!$L$2:$L$2501,$L2013)=0),"YES",""))</f>
        <v/>
      </c>
      <c r="AZ2013" s="2">
        <f>IF($AV2013="","",IFERROR(VLOOKUP($AU2013,CODES!$A:$B,2,FALSE),"NO CODE"))</f>
        <v/>
      </c>
      <c r="BA2013" s="2">
        <f>IF(""&amp;$F2013&lt;&gt;"4","",IF($AY2013="YES","",IF(ROUND(SUMIFS($AE$2:$AE$4001,$L$2:$L$4001,$L2013,$F$2:$F$4001,"4")-SUMIFS('AR SALES'!$Y$2:$Y$2501,'AR SALES'!$L$2:$L$2501,$L2013,'AR SALES'!$AD$2:$AD$2501,"OFF"),2)=0,"","STALE")))</f>
        <v/>
      </c>
      <c r="BB2013" s="2">
        <f>IF(OR(""&amp;$F2013="2",""&amp;$F2013="4",""&amp;$F2013="G",""&amp;$F2013="H"),IF($AY2013="YES","",IF($AB2013&lt;&gt;0,"",IF(COUNTIFS('AR SALES'!$L$2:$L$2501,$L2013,'AR SALES'!$AD$2:$AD$2501,IF(""&amp;$F2013="4","OFF","ON"),'AR SALES'!$AF$2:$AF$2501,"Y")&gt;0,"","NO EXEMPTION"))),"")</f>
        <v/>
      </c>
    </row>
    <row r="2014">
      <c r="AT2014" s="2">
        <f>IF($L2014="","",IFERROR(INDEX('AR SALES'!$H$2:$H$2501,MATCH(""&amp;$L2014,'AR SALES'!$AE$2:$AE$2501,0)),""))</f>
        <v/>
      </c>
      <c r="AU2014" s="2">
        <f>IF($L2014="","",IF($A2014&lt;&gt;"GA","",IF($E2014="FULTON",IF(ISNUMBER(SEARCH("COLLEGE PARK",$AT2014)),"FULTON (COLLEGE PARK)",IF(ISNUMBER(SEARCH("HAPEVILLE",$AT2014)),"FULTON (HAPEVILLE)",IF(ISNUMBER(SEARCH("EAST POINT",$AT2014)),"FULTON (EAST POINT)",IF(ISNUMBER(SEARCH("ATLANTA",$AT2014)),"FULTON (ATL LIMITS)","FULTON")))),IF($E2014="DEKALB",IF(ISNUMBER(SEARCH("ATLANTA",$AT2014)),"DEKALB (ATL LIMITS)","DEKALB"),IF(AND($E2014="CLAYTON",ISNUMBER(SEARCH("COLLEGE PARK",$AT2014))),"CLAYTON (COLLEGE PARK)",$E2014)))))</f>
        <v/>
      </c>
      <c r="AV2014" s="2">
        <f>IF($L2014="","",IF(""&amp;$F2014="2","DIESEL",IF(OR(""&amp;$F2014="G",""&amp;$F2014="H"),"GAS","")))</f>
        <v/>
      </c>
      <c r="AW2014" s="2">
        <f>IF($AV2014="","",$R2014)</f>
        <v/>
      </c>
      <c r="AX2014" s="2">
        <f>IF($AV2014="","",IF($AB2014=0,$R2014,0))</f>
        <v/>
      </c>
      <c r="AY2014" s="2">
        <f>IF($AV2014="","",IF(AND($Z2014=0,COUNTIF('AR SALES'!$L$2:$L$2501,$L2014)=0),"YES",""))</f>
        <v/>
      </c>
      <c r="AZ2014" s="2">
        <f>IF($AV2014="","",IFERROR(VLOOKUP($AU2014,CODES!$A:$B,2,FALSE),"NO CODE"))</f>
        <v/>
      </c>
      <c r="BA2014" s="2">
        <f>IF(""&amp;$F2014&lt;&gt;"4","",IF($AY2014="YES","",IF(ROUND(SUMIFS($AE$2:$AE$4001,$L$2:$L$4001,$L2014,$F$2:$F$4001,"4")-SUMIFS('AR SALES'!$Y$2:$Y$2501,'AR SALES'!$L$2:$L$2501,$L2014,'AR SALES'!$AD$2:$AD$2501,"OFF"),2)=0,"","STALE")))</f>
        <v/>
      </c>
      <c r="BB2014" s="2">
        <f>IF(OR(""&amp;$F2014="2",""&amp;$F2014="4",""&amp;$F2014="G",""&amp;$F2014="H"),IF($AY2014="YES","",IF($AB2014&lt;&gt;0,"",IF(COUNTIFS('AR SALES'!$L$2:$L$2501,$L2014,'AR SALES'!$AD$2:$AD$2501,IF(""&amp;$F2014="4","OFF","ON"),'AR SALES'!$AF$2:$AF$2501,"Y")&gt;0,"","NO EXEMPTION"))),"")</f>
        <v/>
      </c>
    </row>
    <row r="2015">
      <c r="AT2015" s="2">
        <f>IF($L2015="","",IFERROR(INDEX('AR SALES'!$H$2:$H$2501,MATCH(""&amp;$L2015,'AR SALES'!$AE$2:$AE$2501,0)),""))</f>
        <v/>
      </c>
      <c r="AU2015" s="2">
        <f>IF($L2015="","",IF($A2015&lt;&gt;"GA","",IF($E2015="FULTON",IF(ISNUMBER(SEARCH("COLLEGE PARK",$AT2015)),"FULTON (COLLEGE PARK)",IF(ISNUMBER(SEARCH("HAPEVILLE",$AT2015)),"FULTON (HAPEVILLE)",IF(ISNUMBER(SEARCH("EAST POINT",$AT2015)),"FULTON (EAST POINT)",IF(ISNUMBER(SEARCH("ATLANTA",$AT2015)),"FULTON (ATL LIMITS)","FULTON")))),IF($E2015="DEKALB",IF(ISNUMBER(SEARCH("ATLANTA",$AT2015)),"DEKALB (ATL LIMITS)","DEKALB"),IF(AND($E2015="CLAYTON",ISNUMBER(SEARCH("COLLEGE PARK",$AT2015))),"CLAYTON (COLLEGE PARK)",$E2015)))))</f>
        <v/>
      </c>
      <c r="AV2015" s="2">
        <f>IF($L2015="","",IF(""&amp;$F2015="2","DIESEL",IF(OR(""&amp;$F2015="G",""&amp;$F2015="H"),"GAS","")))</f>
        <v/>
      </c>
      <c r="AW2015" s="2">
        <f>IF($AV2015="","",$R2015)</f>
        <v/>
      </c>
      <c r="AX2015" s="2">
        <f>IF($AV2015="","",IF($AB2015=0,$R2015,0))</f>
        <v/>
      </c>
      <c r="AY2015" s="2">
        <f>IF($AV2015="","",IF(AND($Z2015=0,COUNTIF('AR SALES'!$L$2:$L$2501,$L2015)=0),"YES",""))</f>
        <v/>
      </c>
      <c r="AZ2015" s="2">
        <f>IF($AV2015="","",IFERROR(VLOOKUP($AU2015,CODES!$A:$B,2,FALSE),"NO CODE"))</f>
        <v/>
      </c>
      <c r="BA2015" s="2">
        <f>IF(""&amp;$F2015&lt;&gt;"4","",IF($AY2015="YES","",IF(ROUND(SUMIFS($AE$2:$AE$4001,$L$2:$L$4001,$L2015,$F$2:$F$4001,"4")-SUMIFS('AR SALES'!$Y$2:$Y$2501,'AR SALES'!$L$2:$L$2501,$L2015,'AR SALES'!$AD$2:$AD$2501,"OFF"),2)=0,"","STALE")))</f>
        <v/>
      </c>
      <c r="BB2015" s="2">
        <f>IF(OR(""&amp;$F2015="2",""&amp;$F2015="4",""&amp;$F2015="G",""&amp;$F2015="H"),IF($AY2015="YES","",IF($AB2015&lt;&gt;0,"",IF(COUNTIFS('AR SALES'!$L$2:$L$2501,$L2015,'AR SALES'!$AD$2:$AD$2501,IF(""&amp;$F2015="4","OFF","ON"),'AR SALES'!$AF$2:$AF$2501,"Y")&gt;0,"","NO EXEMPTION"))),"")</f>
        <v/>
      </c>
    </row>
    <row r="2016">
      <c r="AT2016" s="2">
        <f>IF($L2016="","",IFERROR(INDEX('AR SALES'!$H$2:$H$2501,MATCH(""&amp;$L2016,'AR SALES'!$AE$2:$AE$2501,0)),""))</f>
        <v/>
      </c>
      <c r="AU2016" s="2">
        <f>IF($L2016="","",IF($A2016&lt;&gt;"GA","",IF($E2016="FULTON",IF(ISNUMBER(SEARCH("COLLEGE PARK",$AT2016)),"FULTON (COLLEGE PARK)",IF(ISNUMBER(SEARCH("HAPEVILLE",$AT2016)),"FULTON (HAPEVILLE)",IF(ISNUMBER(SEARCH("EAST POINT",$AT2016)),"FULTON (EAST POINT)",IF(ISNUMBER(SEARCH("ATLANTA",$AT2016)),"FULTON (ATL LIMITS)","FULTON")))),IF($E2016="DEKALB",IF(ISNUMBER(SEARCH("ATLANTA",$AT2016)),"DEKALB (ATL LIMITS)","DEKALB"),IF(AND($E2016="CLAYTON",ISNUMBER(SEARCH("COLLEGE PARK",$AT2016))),"CLAYTON (COLLEGE PARK)",$E2016)))))</f>
        <v/>
      </c>
      <c r="AV2016" s="2">
        <f>IF($L2016="","",IF(""&amp;$F2016="2","DIESEL",IF(OR(""&amp;$F2016="G",""&amp;$F2016="H"),"GAS","")))</f>
        <v/>
      </c>
      <c r="AW2016" s="2">
        <f>IF($AV2016="","",$R2016)</f>
        <v/>
      </c>
      <c r="AX2016" s="2">
        <f>IF($AV2016="","",IF($AB2016=0,$R2016,0))</f>
        <v/>
      </c>
      <c r="AY2016" s="2">
        <f>IF($AV2016="","",IF(AND($Z2016=0,COUNTIF('AR SALES'!$L$2:$L$2501,$L2016)=0),"YES",""))</f>
        <v/>
      </c>
      <c r="AZ2016" s="2">
        <f>IF($AV2016="","",IFERROR(VLOOKUP($AU2016,CODES!$A:$B,2,FALSE),"NO CODE"))</f>
        <v/>
      </c>
      <c r="BA2016" s="2">
        <f>IF(""&amp;$F2016&lt;&gt;"4","",IF($AY2016="YES","",IF(ROUND(SUMIFS($AE$2:$AE$4001,$L$2:$L$4001,$L2016,$F$2:$F$4001,"4")-SUMIFS('AR SALES'!$Y$2:$Y$2501,'AR SALES'!$L$2:$L$2501,$L2016,'AR SALES'!$AD$2:$AD$2501,"OFF"),2)=0,"","STALE")))</f>
        <v/>
      </c>
      <c r="BB2016" s="2">
        <f>IF(OR(""&amp;$F2016="2",""&amp;$F2016="4",""&amp;$F2016="G",""&amp;$F2016="H"),IF($AY2016="YES","",IF($AB2016&lt;&gt;0,"",IF(COUNTIFS('AR SALES'!$L$2:$L$2501,$L2016,'AR SALES'!$AD$2:$AD$2501,IF(""&amp;$F2016="4","OFF","ON"),'AR SALES'!$AF$2:$AF$2501,"Y")&gt;0,"","NO EXEMPTION"))),"")</f>
        <v/>
      </c>
    </row>
    <row r="2017">
      <c r="AT2017" s="2">
        <f>IF($L2017="","",IFERROR(INDEX('AR SALES'!$H$2:$H$2501,MATCH(""&amp;$L2017,'AR SALES'!$AE$2:$AE$2501,0)),""))</f>
        <v/>
      </c>
      <c r="AU2017" s="2">
        <f>IF($L2017="","",IF($A2017&lt;&gt;"GA","",IF($E2017="FULTON",IF(ISNUMBER(SEARCH("COLLEGE PARK",$AT2017)),"FULTON (COLLEGE PARK)",IF(ISNUMBER(SEARCH("HAPEVILLE",$AT2017)),"FULTON (HAPEVILLE)",IF(ISNUMBER(SEARCH("EAST POINT",$AT2017)),"FULTON (EAST POINT)",IF(ISNUMBER(SEARCH("ATLANTA",$AT2017)),"FULTON (ATL LIMITS)","FULTON")))),IF($E2017="DEKALB",IF(ISNUMBER(SEARCH("ATLANTA",$AT2017)),"DEKALB (ATL LIMITS)","DEKALB"),IF(AND($E2017="CLAYTON",ISNUMBER(SEARCH("COLLEGE PARK",$AT2017))),"CLAYTON (COLLEGE PARK)",$E2017)))))</f>
        <v/>
      </c>
      <c r="AV2017" s="2">
        <f>IF($L2017="","",IF(""&amp;$F2017="2","DIESEL",IF(OR(""&amp;$F2017="G",""&amp;$F2017="H"),"GAS","")))</f>
        <v/>
      </c>
      <c r="AW2017" s="2">
        <f>IF($AV2017="","",$R2017)</f>
        <v/>
      </c>
      <c r="AX2017" s="2">
        <f>IF($AV2017="","",IF($AB2017=0,$R2017,0))</f>
        <v/>
      </c>
      <c r="AY2017" s="2">
        <f>IF($AV2017="","",IF(AND($Z2017=0,COUNTIF('AR SALES'!$L$2:$L$2501,$L2017)=0),"YES",""))</f>
        <v/>
      </c>
      <c r="AZ2017" s="2">
        <f>IF($AV2017="","",IFERROR(VLOOKUP($AU2017,CODES!$A:$B,2,FALSE),"NO CODE"))</f>
        <v/>
      </c>
      <c r="BA2017" s="2">
        <f>IF(""&amp;$F2017&lt;&gt;"4","",IF($AY2017="YES","",IF(ROUND(SUMIFS($AE$2:$AE$4001,$L$2:$L$4001,$L2017,$F$2:$F$4001,"4")-SUMIFS('AR SALES'!$Y$2:$Y$2501,'AR SALES'!$L$2:$L$2501,$L2017,'AR SALES'!$AD$2:$AD$2501,"OFF"),2)=0,"","STALE")))</f>
        <v/>
      </c>
      <c r="BB2017" s="2">
        <f>IF(OR(""&amp;$F2017="2",""&amp;$F2017="4",""&amp;$F2017="G",""&amp;$F2017="H"),IF($AY2017="YES","",IF($AB2017&lt;&gt;0,"",IF(COUNTIFS('AR SALES'!$L$2:$L$2501,$L2017,'AR SALES'!$AD$2:$AD$2501,IF(""&amp;$F2017="4","OFF","ON"),'AR SALES'!$AF$2:$AF$2501,"Y")&gt;0,"","NO EXEMPTION"))),"")</f>
        <v/>
      </c>
    </row>
    <row r="2018">
      <c r="AT2018" s="2">
        <f>IF($L2018="","",IFERROR(INDEX('AR SALES'!$H$2:$H$2501,MATCH(""&amp;$L2018,'AR SALES'!$AE$2:$AE$2501,0)),""))</f>
        <v/>
      </c>
      <c r="AU2018" s="2">
        <f>IF($L2018="","",IF($A2018&lt;&gt;"GA","",IF($E2018="FULTON",IF(ISNUMBER(SEARCH("COLLEGE PARK",$AT2018)),"FULTON (COLLEGE PARK)",IF(ISNUMBER(SEARCH("HAPEVILLE",$AT2018)),"FULTON (HAPEVILLE)",IF(ISNUMBER(SEARCH("EAST POINT",$AT2018)),"FULTON (EAST POINT)",IF(ISNUMBER(SEARCH("ATLANTA",$AT2018)),"FULTON (ATL LIMITS)","FULTON")))),IF($E2018="DEKALB",IF(ISNUMBER(SEARCH("ATLANTA",$AT2018)),"DEKALB (ATL LIMITS)","DEKALB"),IF(AND($E2018="CLAYTON",ISNUMBER(SEARCH("COLLEGE PARK",$AT2018))),"CLAYTON (COLLEGE PARK)",$E2018)))))</f>
        <v/>
      </c>
      <c r="AV2018" s="2">
        <f>IF($L2018="","",IF(""&amp;$F2018="2","DIESEL",IF(OR(""&amp;$F2018="G",""&amp;$F2018="H"),"GAS","")))</f>
        <v/>
      </c>
      <c r="AW2018" s="2">
        <f>IF($AV2018="","",$R2018)</f>
        <v/>
      </c>
      <c r="AX2018" s="2">
        <f>IF($AV2018="","",IF($AB2018=0,$R2018,0))</f>
        <v/>
      </c>
      <c r="AY2018" s="2">
        <f>IF($AV2018="","",IF(AND($Z2018=0,COUNTIF('AR SALES'!$L$2:$L$2501,$L2018)=0),"YES",""))</f>
        <v/>
      </c>
      <c r="AZ2018" s="2">
        <f>IF($AV2018="","",IFERROR(VLOOKUP($AU2018,CODES!$A:$B,2,FALSE),"NO CODE"))</f>
        <v/>
      </c>
      <c r="BA2018" s="2">
        <f>IF(""&amp;$F2018&lt;&gt;"4","",IF($AY2018="YES","",IF(ROUND(SUMIFS($AE$2:$AE$4001,$L$2:$L$4001,$L2018,$F$2:$F$4001,"4")-SUMIFS('AR SALES'!$Y$2:$Y$2501,'AR SALES'!$L$2:$L$2501,$L2018,'AR SALES'!$AD$2:$AD$2501,"OFF"),2)=0,"","STALE")))</f>
        <v/>
      </c>
      <c r="BB2018" s="2">
        <f>IF(OR(""&amp;$F2018="2",""&amp;$F2018="4",""&amp;$F2018="G",""&amp;$F2018="H"),IF($AY2018="YES","",IF($AB2018&lt;&gt;0,"",IF(COUNTIFS('AR SALES'!$L$2:$L$2501,$L2018,'AR SALES'!$AD$2:$AD$2501,IF(""&amp;$F2018="4","OFF","ON"),'AR SALES'!$AF$2:$AF$2501,"Y")&gt;0,"","NO EXEMPTION"))),"")</f>
        <v/>
      </c>
    </row>
    <row r="2019">
      <c r="AT2019" s="2">
        <f>IF($L2019="","",IFERROR(INDEX('AR SALES'!$H$2:$H$2501,MATCH(""&amp;$L2019,'AR SALES'!$AE$2:$AE$2501,0)),""))</f>
        <v/>
      </c>
      <c r="AU2019" s="2">
        <f>IF($L2019="","",IF($A2019&lt;&gt;"GA","",IF($E2019="FULTON",IF(ISNUMBER(SEARCH("COLLEGE PARK",$AT2019)),"FULTON (COLLEGE PARK)",IF(ISNUMBER(SEARCH("HAPEVILLE",$AT2019)),"FULTON (HAPEVILLE)",IF(ISNUMBER(SEARCH("EAST POINT",$AT2019)),"FULTON (EAST POINT)",IF(ISNUMBER(SEARCH("ATLANTA",$AT2019)),"FULTON (ATL LIMITS)","FULTON")))),IF($E2019="DEKALB",IF(ISNUMBER(SEARCH("ATLANTA",$AT2019)),"DEKALB (ATL LIMITS)","DEKALB"),IF(AND($E2019="CLAYTON",ISNUMBER(SEARCH("COLLEGE PARK",$AT2019))),"CLAYTON (COLLEGE PARK)",$E2019)))))</f>
        <v/>
      </c>
      <c r="AV2019" s="2">
        <f>IF($L2019="","",IF(""&amp;$F2019="2","DIESEL",IF(OR(""&amp;$F2019="G",""&amp;$F2019="H"),"GAS","")))</f>
        <v/>
      </c>
      <c r="AW2019" s="2">
        <f>IF($AV2019="","",$R2019)</f>
        <v/>
      </c>
      <c r="AX2019" s="2">
        <f>IF($AV2019="","",IF($AB2019=0,$R2019,0))</f>
        <v/>
      </c>
      <c r="AY2019" s="2">
        <f>IF($AV2019="","",IF(AND($Z2019=0,COUNTIF('AR SALES'!$L$2:$L$2501,$L2019)=0),"YES",""))</f>
        <v/>
      </c>
      <c r="AZ2019" s="2">
        <f>IF($AV2019="","",IFERROR(VLOOKUP($AU2019,CODES!$A:$B,2,FALSE),"NO CODE"))</f>
        <v/>
      </c>
      <c r="BA2019" s="2">
        <f>IF(""&amp;$F2019&lt;&gt;"4","",IF($AY2019="YES","",IF(ROUND(SUMIFS($AE$2:$AE$4001,$L$2:$L$4001,$L2019,$F$2:$F$4001,"4")-SUMIFS('AR SALES'!$Y$2:$Y$2501,'AR SALES'!$L$2:$L$2501,$L2019,'AR SALES'!$AD$2:$AD$2501,"OFF"),2)=0,"","STALE")))</f>
        <v/>
      </c>
      <c r="BB2019" s="2">
        <f>IF(OR(""&amp;$F2019="2",""&amp;$F2019="4",""&amp;$F2019="G",""&amp;$F2019="H"),IF($AY2019="YES","",IF($AB2019&lt;&gt;0,"",IF(COUNTIFS('AR SALES'!$L$2:$L$2501,$L2019,'AR SALES'!$AD$2:$AD$2501,IF(""&amp;$F2019="4","OFF","ON"),'AR SALES'!$AF$2:$AF$2501,"Y")&gt;0,"","NO EXEMPTION"))),"")</f>
        <v/>
      </c>
    </row>
    <row r="2020">
      <c r="AT2020" s="2">
        <f>IF($L2020="","",IFERROR(INDEX('AR SALES'!$H$2:$H$2501,MATCH(""&amp;$L2020,'AR SALES'!$AE$2:$AE$2501,0)),""))</f>
        <v/>
      </c>
      <c r="AU2020" s="2">
        <f>IF($L2020="","",IF($A2020&lt;&gt;"GA","",IF($E2020="FULTON",IF(ISNUMBER(SEARCH("COLLEGE PARK",$AT2020)),"FULTON (COLLEGE PARK)",IF(ISNUMBER(SEARCH("HAPEVILLE",$AT2020)),"FULTON (HAPEVILLE)",IF(ISNUMBER(SEARCH("EAST POINT",$AT2020)),"FULTON (EAST POINT)",IF(ISNUMBER(SEARCH("ATLANTA",$AT2020)),"FULTON (ATL LIMITS)","FULTON")))),IF($E2020="DEKALB",IF(ISNUMBER(SEARCH("ATLANTA",$AT2020)),"DEKALB (ATL LIMITS)","DEKALB"),IF(AND($E2020="CLAYTON",ISNUMBER(SEARCH("COLLEGE PARK",$AT2020))),"CLAYTON (COLLEGE PARK)",$E2020)))))</f>
        <v/>
      </c>
      <c r="AV2020" s="2">
        <f>IF($L2020="","",IF(""&amp;$F2020="2","DIESEL",IF(OR(""&amp;$F2020="G",""&amp;$F2020="H"),"GAS","")))</f>
        <v/>
      </c>
      <c r="AW2020" s="2">
        <f>IF($AV2020="","",$R2020)</f>
        <v/>
      </c>
      <c r="AX2020" s="2">
        <f>IF($AV2020="","",IF($AB2020=0,$R2020,0))</f>
        <v/>
      </c>
      <c r="AY2020" s="2">
        <f>IF($AV2020="","",IF(AND($Z2020=0,COUNTIF('AR SALES'!$L$2:$L$2501,$L2020)=0),"YES",""))</f>
        <v/>
      </c>
      <c r="AZ2020" s="2">
        <f>IF($AV2020="","",IFERROR(VLOOKUP($AU2020,CODES!$A:$B,2,FALSE),"NO CODE"))</f>
        <v/>
      </c>
      <c r="BA2020" s="2">
        <f>IF(""&amp;$F2020&lt;&gt;"4","",IF($AY2020="YES","",IF(ROUND(SUMIFS($AE$2:$AE$4001,$L$2:$L$4001,$L2020,$F$2:$F$4001,"4")-SUMIFS('AR SALES'!$Y$2:$Y$2501,'AR SALES'!$L$2:$L$2501,$L2020,'AR SALES'!$AD$2:$AD$2501,"OFF"),2)=0,"","STALE")))</f>
        <v/>
      </c>
      <c r="BB2020" s="2">
        <f>IF(OR(""&amp;$F2020="2",""&amp;$F2020="4",""&amp;$F2020="G",""&amp;$F2020="H"),IF($AY2020="YES","",IF($AB2020&lt;&gt;0,"",IF(COUNTIFS('AR SALES'!$L$2:$L$2501,$L2020,'AR SALES'!$AD$2:$AD$2501,IF(""&amp;$F2020="4","OFF","ON"),'AR SALES'!$AF$2:$AF$2501,"Y")&gt;0,"","NO EXEMPTION"))),"")</f>
        <v/>
      </c>
    </row>
    <row r="2021">
      <c r="AT2021" s="2">
        <f>IF($L2021="","",IFERROR(INDEX('AR SALES'!$H$2:$H$2501,MATCH(""&amp;$L2021,'AR SALES'!$AE$2:$AE$2501,0)),""))</f>
        <v/>
      </c>
      <c r="AU2021" s="2">
        <f>IF($L2021="","",IF($A2021&lt;&gt;"GA","",IF($E2021="FULTON",IF(ISNUMBER(SEARCH("COLLEGE PARK",$AT2021)),"FULTON (COLLEGE PARK)",IF(ISNUMBER(SEARCH("HAPEVILLE",$AT2021)),"FULTON (HAPEVILLE)",IF(ISNUMBER(SEARCH("EAST POINT",$AT2021)),"FULTON (EAST POINT)",IF(ISNUMBER(SEARCH("ATLANTA",$AT2021)),"FULTON (ATL LIMITS)","FULTON")))),IF($E2021="DEKALB",IF(ISNUMBER(SEARCH("ATLANTA",$AT2021)),"DEKALB (ATL LIMITS)","DEKALB"),IF(AND($E2021="CLAYTON",ISNUMBER(SEARCH("COLLEGE PARK",$AT2021))),"CLAYTON (COLLEGE PARK)",$E2021)))))</f>
        <v/>
      </c>
      <c r="AV2021" s="2">
        <f>IF($L2021="","",IF(""&amp;$F2021="2","DIESEL",IF(OR(""&amp;$F2021="G",""&amp;$F2021="H"),"GAS","")))</f>
        <v/>
      </c>
      <c r="AW2021" s="2">
        <f>IF($AV2021="","",$R2021)</f>
        <v/>
      </c>
      <c r="AX2021" s="2">
        <f>IF($AV2021="","",IF($AB2021=0,$R2021,0))</f>
        <v/>
      </c>
      <c r="AY2021" s="2">
        <f>IF($AV2021="","",IF(AND($Z2021=0,COUNTIF('AR SALES'!$L$2:$L$2501,$L2021)=0),"YES",""))</f>
        <v/>
      </c>
      <c r="AZ2021" s="2">
        <f>IF($AV2021="","",IFERROR(VLOOKUP($AU2021,CODES!$A:$B,2,FALSE),"NO CODE"))</f>
        <v/>
      </c>
      <c r="BA2021" s="2">
        <f>IF(""&amp;$F2021&lt;&gt;"4","",IF($AY2021="YES","",IF(ROUND(SUMIFS($AE$2:$AE$4001,$L$2:$L$4001,$L2021,$F$2:$F$4001,"4")-SUMIFS('AR SALES'!$Y$2:$Y$2501,'AR SALES'!$L$2:$L$2501,$L2021,'AR SALES'!$AD$2:$AD$2501,"OFF"),2)=0,"","STALE")))</f>
        <v/>
      </c>
      <c r="BB2021" s="2">
        <f>IF(OR(""&amp;$F2021="2",""&amp;$F2021="4",""&amp;$F2021="G",""&amp;$F2021="H"),IF($AY2021="YES","",IF($AB2021&lt;&gt;0,"",IF(COUNTIFS('AR SALES'!$L$2:$L$2501,$L2021,'AR SALES'!$AD$2:$AD$2501,IF(""&amp;$F2021="4","OFF","ON"),'AR SALES'!$AF$2:$AF$2501,"Y")&gt;0,"","NO EXEMPTION"))),"")</f>
        <v/>
      </c>
    </row>
    <row r="2022">
      <c r="AT2022" s="2">
        <f>IF($L2022="","",IFERROR(INDEX('AR SALES'!$H$2:$H$2501,MATCH(""&amp;$L2022,'AR SALES'!$AE$2:$AE$2501,0)),""))</f>
        <v/>
      </c>
      <c r="AU2022" s="2">
        <f>IF($L2022="","",IF($A2022&lt;&gt;"GA","",IF($E2022="FULTON",IF(ISNUMBER(SEARCH("COLLEGE PARK",$AT2022)),"FULTON (COLLEGE PARK)",IF(ISNUMBER(SEARCH("HAPEVILLE",$AT2022)),"FULTON (HAPEVILLE)",IF(ISNUMBER(SEARCH("EAST POINT",$AT2022)),"FULTON (EAST POINT)",IF(ISNUMBER(SEARCH("ATLANTA",$AT2022)),"FULTON (ATL LIMITS)","FULTON")))),IF($E2022="DEKALB",IF(ISNUMBER(SEARCH("ATLANTA",$AT2022)),"DEKALB (ATL LIMITS)","DEKALB"),IF(AND($E2022="CLAYTON",ISNUMBER(SEARCH("COLLEGE PARK",$AT2022))),"CLAYTON (COLLEGE PARK)",$E2022)))))</f>
        <v/>
      </c>
      <c r="AV2022" s="2">
        <f>IF($L2022="","",IF(""&amp;$F2022="2","DIESEL",IF(OR(""&amp;$F2022="G",""&amp;$F2022="H"),"GAS","")))</f>
        <v/>
      </c>
      <c r="AW2022" s="2">
        <f>IF($AV2022="","",$R2022)</f>
        <v/>
      </c>
      <c r="AX2022" s="2">
        <f>IF($AV2022="","",IF($AB2022=0,$R2022,0))</f>
        <v/>
      </c>
      <c r="AY2022" s="2">
        <f>IF($AV2022="","",IF(AND($Z2022=0,COUNTIF('AR SALES'!$L$2:$L$2501,$L2022)=0),"YES",""))</f>
        <v/>
      </c>
      <c r="AZ2022" s="2">
        <f>IF($AV2022="","",IFERROR(VLOOKUP($AU2022,CODES!$A:$B,2,FALSE),"NO CODE"))</f>
        <v/>
      </c>
      <c r="BA2022" s="2">
        <f>IF(""&amp;$F2022&lt;&gt;"4","",IF($AY2022="YES","",IF(ROUND(SUMIFS($AE$2:$AE$4001,$L$2:$L$4001,$L2022,$F$2:$F$4001,"4")-SUMIFS('AR SALES'!$Y$2:$Y$2501,'AR SALES'!$L$2:$L$2501,$L2022,'AR SALES'!$AD$2:$AD$2501,"OFF"),2)=0,"","STALE")))</f>
        <v/>
      </c>
      <c r="BB2022" s="2">
        <f>IF(OR(""&amp;$F2022="2",""&amp;$F2022="4",""&amp;$F2022="G",""&amp;$F2022="H"),IF($AY2022="YES","",IF($AB2022&lt;&gt;0,"",IF(COUNTIFS('AR SALES'!$L$2:$L$2501,$L2022,'AR SALES'!$AD$2:$AD$2501,IF(""&amp;$F2022="4","OFF","ON"),'AR SALES'!$AF$2:$AF$2501,"Y")&gt;0,"","NO EXEMPTION"))),"")</f>
        <v/>
      </c>
    </row>
    <row r="2023">
      <c r="AT2023" s="2">
        <f>IF($L2023="","",IFERROR(INDEX('AR SALES'!$H$2:$H$2501,MATCH(""&amp;$L2023,'AR SALES'!$AE$2:$AE$2501,0)),""))</f>
        <v/>
      </c>
      <c r="AU2023" s="2">
        <f>IF($L2023="","",IF($A2023&lt;&gt;"GA","",IF($E2023="FULTON",IF(ISNUMBER(SEARCH("COLLEGE PARK",$AT2023)),"FULTON (COLLEGE PARK)",IF(ISNUMBER(SEARCH("HAPEVILLE",$AT2023)),"FULTON (HAPEVILLE)",IF(ISNUMBER(SEARCH("EAST POINT",$AT2023)),"FULTON (EAST POINT)",IF(ISNUMBER(SEARCH("ATLANTA",$AT2023)),"FULTON (ATL LIMITS)","FULTON")))),IF($E2023="DEKALB",IF(ISNUMBER(SEARCH("ATLANTA",$AT2023)),"DEKALB (ATL LIMITS)","DEKALB"),IF(AND($E2023="CLAYTON",ISNUMBER(SEARCH("COLLEGE PARK",$AT2023))),"CLAYTON (COLLEGE PARK)",$E2023)))))</f>
        <v/>
      </c>
      <c r="AV2023" s="2">
        <f>IF($L2023="","",IF(""&amp;$F2023="2","DIESEL",IF(OR(""&amp;$F2023="G",""&amp;$F2023="H"),"GAS","")))</f>
        <v/>
      </c>
      <c r="AW2023" s="2">
        <f>IF($AV2023="","",$R2023)</f>
        <v/>
      </c>
      <c r="AX2023" s="2">
        <f>IF($AV2023="","",IF($AB2023=0,$R2023,0))</f>
        <v/>
      </c>
      <c r="AY2023" s="2">
        <f>IF($AV2023="","",IF(AND($Z2023=0,COUNTIF('AR SALES'!$L$2:$L$2501,$L2023)=0),"YES",""))</f>
        <v/>
      </c>
      <c r="AZ2023" s="2">
        <f>IF($AV2023="","",IFERROR(VLOOKUP($AU2023,CODES!$A:$B,2,FALSE),"NO CODE"))</f>
        <v/>
      </c>
      <c r="BA2023" s="2">
        <f>IF(""&amp;$F2023&lt;&gt;"4","",IF($AY2023="YES","",IF(ROUND(SUMIFS($AE$2:$AE$4001,$L$2:$L$4001,$L2023,$F$2:$F$4001,"4")-SUMIFS('AR SALES'!$Y$2:$Y$2501,'AR SALES'!$L$2:$L$2501,$L2023,'AR SALES'!$AD$2:$AD$2501,"OFF"),2)=0,"","STALE")))</f>
        <v/>
      </c>
      <c r="BB2023" s="2">
        <f>IF(OR(""&amp;$F2023="2",""&amp;$F2023="4",""&amp;$F2023="G",""&amp;$F2023="H"),IF($AY2023="YES","",IF($AB2023&lt;&gt;0,"",IF(COUNTIFS('AR SALES'!$L$2:$L$2501,$L2023,'AR SALES'!$AD$2:$AD$2501,IF(""&amp;$F2023="4","OFF","ON"),'AR SALES'!$AF$2:$AF$2501,"Y")&gt;0,"","NO EXEMPTION"))),"")</f>
        <v/>
      </c>
    </row>
    <row r="2024">
      <c r="AT2024" s="2">
        <f>IF($L2024="","",IFERROR(INDEX('AR SALES'!$H$2:$H$2501,MATCH(""&amp;$L2024,'AR SALES'!$AE$2:$AE$2501,0)),""))</f>
        <v/>
      </c>
      <c r="AU2024" s="2">
        <f>IF($L2024="","",IF($A2024&lt;&gt;"GA","",IF($E2024="FULTON",IF(ISNUMBER(SEARCH("COLLEGE PARK",$AT2024)),"FULTON (COLLEGE PARK)",IF(ISNUMBER(SEARCH("HAPEVILLE",$AT2024)),"FULTON (HAPEVILLE)",IF(ISNUMBER(SEARCH("EAST POINT",$AT2024)),"FULTON (EAST POINT)",IF(ISNUMBER(SEARCH("ATLANTA",$AT2024)),"FULTON (ATL LIMITS)","FULTON")))),IF($E2024="DEKALB",IF(ISNUMBER(SEARCH("ATLANTA",$AT2024)),"DEKALB (ATL LIMITS)","DEKALB"),IF(AND($E2024="CLAYTON",ISNUMBER(SEARCH("COLLEGE PARK",$AT2024))),"CLAYTON (COLLEGE PARK)",$E2024)))))</f>
        <v/>
      </c>
      <c r="AV2024" s="2">
        <f>IF($L2024="","",IF(""&amp;$F2024="2","DIESEL",IF(OR(""&amp;$F2024="G",""&amp;$F2024="H"),"GAS","")))</f>
        <v/>
      </c>
      <c r="AW2024" s="2">
        <f>IF($AV2024="","",$R2024)</f>
        <v/>
      </c>
      <c r="AX2024" s="2">
        <f>IF($AV2024="","",IF($AB2024=0,$R2024,0))</f>
        <v/>
      </c>
      <c r="AY2024" s="2">
        <f>IF($AV2024="","",IF(AND($Z2024=0,COUNTIF('AR SALES'!$L$2:$L$2501,$L2024)=0),"YES",""))</f>
        <v/>
      </c>
      <c r="AZ2024" s="2">
        <f>IF($AV2024="","",IFERROR(VLOOKUP($AU2024,CODES!$A:$B,2,FALSE),"NO CODE"))</f>
        <v/>
      </c>
      <c r="BA2024" s="2">
        <f>IF(""&amp;$F2024&lt;&gt;"4","",IF($AY2024="YES","",IF(ROUND(SUMIFS($AE$2:$AE$4001,$L$2:$L$4001,$L2024,$F$2:$F$4001,"4")-SUMIFS('AR SALES'!$Y$2:$Y$2501,'AR SALES'!$L$2:$L$2501,$L2024,'AR SALES'!$AD$2:$AD$2501,"OFF"),2)=0,"","STALE")))</f>
        <v/>
      </c>
      <c r="BB2024" s="2">
        <f>IF(OR(""&amp;$F2024="2",""&amp;$F2024="4",""&amp;$F2024="G",""&amp;$F2024="H"),IF($AY2024="YES","",IF($AB2024&lt;&gt;0,"",IF(COUNTIFS('AR SALES'!$L$2:$L$2501,$L2024,'AR SALES'!$AD$2:$AD$2501,IF(""&amp;$F2024="4","OFF","ON"),'AR SALES'!$AF$2:$AF$2501,"Y")&gt;0,"","NO EXEMPTION"))),"")</f>
        <v/>
      </c>
    </row>
    <row r="2025">
      <c r="AT2025" s="2">
        <f>IF($L2025="","",IFERROR(INDEX('AR SALES'!$H$2:$H$2501,MATCH(""&amp;$L2025,'AR SALES'!$AE$2:$AE$2501,0)),""))</f>
        <v/>
      </c>
      <c r="AU2025" s="2">
        <f>IF($L2025="","",IF($A2025&lt;&gt;"GA","",IF($E2025="FULTON",IF(ISNUMBER(SEARCH("COLLEGE PARK",$AT2025)),"FULTON (COLLEGE PARK)",IF(ISNUMBER(SEARCH("HAPEVILLE",$AT2025)),"FULTON (HAPEVILLE)",IF(ISNUMBER(SEARCH("EAST POINT",$AT2025)),"FULTON (EAST POINT)",IF(ISNUMBER(SEARCH("ATLANTA",$AT2025)),"FULTON (ATL LIMITS)","FULTON")))),IF($E2025="DEKALB",IF(ISNUMBER(SEARCH("ATLANTA",$AT2025)),"DEKALB (ATL LIMITS)","DEKALB"),IF(AND($E2025="CLAYTON",ISNUMBER(SEARCH("COLLEGE PARK",$AT2025))),"CLAYTON (COLLEGE PARK)",$E2025)))))</f>
        <v/>
      </c>
      <c r="AV2025" s="2">
        <f>IF($L2025="","",IF(""&amp;$F2025="2","DIESEL",IF(OR(""&amp;$F2025="G",""&amp;$F2025="H"),"GAS","")))</f>
        <v/>
      </c>
      <c r="AW2025" s="2">
        <f>IF($AV2025="","",$R2025)</f>
        <v/>
      </c>
      <c r="AX2025" s="2">
        <f>IF($AV2025="","",IF($AB2025=0,$R2025,0))</f>
        <v/>
      </c>
      <c r="AY2025" s="2">
        <f>IF($AV2025="","",IF(AND($Z2025=0,COUNTIF('AR SALES'!$L$2:$L$2501,$L2025)=0),"YES",""))</f>
        <v/>
      </c>
      <c r="AZ2025" s="2">
        <f>IF($AV2025="","",IFERROR(VLOOKUP($AU2025,CODES!$A:$B,2,FALSE),"NO CODE"))</f>
        <v/>
      </c>
      <c r="BA2025" s="2">
        <f>IF(""&amp;$F2025&lt;&gt;"4","",IF($AY2025="YES","",IF(ROUND(SUMIFS($AE$2:$AE$4001,$L$2:$L$4001,$L2025,$F$2:$F$4001,"4")-SUMIFS('AR SALES'!$Y$2:$Y$2501,'AR SALES'!$L$2:$L$2501,$L2025,'AR SALES'!$AD$2:$AD$2501,"OFF"),2)=0,"","STALE")))</f>
        <v/>
      </c>
      <c r="BB2025" s="2">
        <f>IF(OR(""&amp;$F2025="2",""&amp;$F2025="4",""&amp;$F2025="G",""&amp;$F2025="H"),IF($AY2025="YES","",IF($AB2025&lt;&gt;0,"",IF(COUNTIFS('AR SALES'!$L$2:$L$2501,$L2025,'AR SALES'!$AD$2:$AD$2501,IF(""&amp;$F2025="4","OFF","ON"),'AR SALES'!$AF$2:$AF$2501,"Y")&gt;0,"","NO EXEMPTION"))),"")</f>
        <v/>
      </c>
    </row>
    <row r="2026">
      <c r="AT2026" s="2">
        <f>IF($L2026="","",IFERROR(INDEX('AR SALES'!$H$2:$H$2501,MATCH(""&amp;$L2026,'AR SALES'!$AE$2:$AE$2501,0)),""))</f>
        <v/>
      </c>
      <c r="AU2026" s="2">
        <f>IF($L2026="","",IF($A2026&lt;&gt;"GA","",IF($E2026="FULTON",IF(ISNUMBER(SEARCH("COLLEGE PARK",$AT2026)),"FULTON (COLLEGE PARK)",IF(ISNUMBER(SEARCH("HAPEVILLE",$AT2026)),"FULTON (HAPEVILLE)",IF(ISNUMBER(SEARCH("EAST POINT",$AT2026)),"FULTON (EAST POINT)",IF(ISNUMBER(SEARCH("ATLANTA",$AT2026)),"FULTON (ATL LIMITS)","FULTON")))),IF($E2026="DEKALB",IF(ISNUMBER(SEARCH("ATLANTA",$AT2026)),"DEKALB (ATL LIMITS)","DEKALB"),IF(AND($E2026="CLAYTON",ISNUMBER(SEARCH("COLLEGE PARK",$AT2026))),"CLAYTON (COLLEGE PARK)",$E2026)))))</f>
        <v/>
      </c>
      <c r="AV2026" s="2">
        <f>IF($L2026="","",IF(""&amp;$F2026="2","DIESEL",IF(OR(""&amp;$F2026="G",""&amp;$F2026="H"),"GAS","")))</f>
        <v/>
      </c>
      <c r="AW2026" s="2">
        <f>IF($AV2026="","",$R2026)</f>
        <v/>
      </c>
      <c r="AX2026" s="2">
        <f>IF($AV2026="","",IF($AB2026=0,$R2026,0))</f>
        <v/>
      </c>
      <c r="AY2026" s="2">
        <f>IF($AV2026="","",IF(AND($Z2026=0,COUNTIF('AR SALES'!$L$2:$L$2501,$L2026)=0),"YES",""))</f>
        <v/>
      </c>
      <c r="AZ2026" s="2">
        <f>IF($AV2026="","",IFERROR(VLOOKUP($AU2026,CODES!$A:$B,2,FALSE),"NO CODE"))</f>
        <v/>
      </c>
      <c r="BA2026" s="2">
        <f>IF(""&amp;$F2026&lt;&gt;"4","",IF($AY2026="YES","",IF(ROUND(SUMIFS($AE$2:$AE$4001,$L$2:$L$4001,$L2026,$F$2:$F$4001,"4")-SUMIFS('AR SALES'!$Y$2:$Y$2501,'AR SALES'!$L$2:$L$2501,$L2026,'AR SALES'!$AD$2:$AD$2501,"OFF"),2)=0,"","STALE")))</f>
        <v/>
      </c>
      <c r="BB2026" s="2">
        <f>IF(OR(""&amp;$F2026="2",""&amp;$F2026="4",""&amp;$F2026="G",""&amp;$F2026="H"),IF($AY2026="YES","",IF($AB2026&lt;&gt;0,"",IF(COUNTIFS('AR SALES'!$L$2:$L$2501,$L2026,'AR SALES'!$AD$2:$AD$2501,IF(""&amp;$F2026="4","OFF","ON"),'AR SALES'!$AF$2:$AF$2501,"Y")&gt;0,"","NO EXEMPTION"))),"")</f>
        <v/>
      </c>
    </row>
    <row r="2027">
      <c r="AT2027" s="2">
        <f>IF($L2027="","",IFERROR(INDEX('AR SALES'!$H$2:$H$2501,MATCH(""&amp;$L2027,'AR SALES'!$AE$2:$AE$2501,0)),""))</f>
        <v/>
      </c>
      <c r="AU2027" s="2">
        <f>IF($L2027="","",IF($A2027&lt;&gt;"GA","",IF($E2027="FULTON",IF(ISNUMBER(SEARCH("COLLEGE PARK",$AT2027)),"FULTON (COLLEGE PARK)",IF(ISNUMBER(SEARCH("HAPEVILLE",$AT2027)),"FULTON (HAPEVILLE)",IF(ISNUMBER(SEARCH("EAST POINT",$AT2027)),"FULTON (EAST POINT)",IF(ISNUMBER(SEARCH("ATLANTA",$AT2027)),"FULTON (ATL LIMITS)","FULTON")))),IF($E2027="DEKALB",IF(ISNUMBER(SEARCH("ATLANTA",$AT2027)),"DEKALB (ATL LIMITS)","DEKALB"),IF(AND($E2027="CLAYTON",ISNUMBER(SEARCH("COLLEGE PARK",$AT2027))),"CLAYTON (COLLEGE PARK)",$E2027)))))</f>
        <v/>
      </c>
      <c r="AV2027" s="2">
        <f>IF($L2027="","",IF(""&amp;$F2027="2","DIESEL",IF(OR(""&amp;$F2027="G",""&amp;$F2027="H"),"GAS","")))</f>
        <v/>
      </c>
      <c r="AW2027" s="2">
        <f>IF($AV2027="","",$R2027)</f>
        <v/>
      </c>
      <c r="AX2027" s="2">
        <f>IF($AV2027="","",IF($AB2027=0,$R2027,0))</f>
        <v/>
      </c>
      <c r="AY2027" s="2">
        <f>IF($AV2027="","",IF(AND($Z2027=0,COUNTIF('AR SALES'!$L$2:$L$2501,$L2027)=0),"YES",""))</f>
        <v/>
      </c>
      <c r="AZ2027" s="2">
        <f>IF($AV2027="","",IFERROR(VLOOKUP($AU2027,CODES!$A:$B,2,FALSE),"NO CODE"))</f>
        <v/>
      </c>
      <c r="BA2027" s="2">
        <f>IF(""&amp;$F2027&lt;&gt;"4","",IF($AY2027="YES","",IF(ROUND(SUMIFS($AE$2:$AE$4001,$L$2:$L$4001,$L2027,$F$2:$F$4001,"4")-SUMIFS('AR SALES'!$Y$2:$Y$2501,'AR SALES'!$L$2:$L$2501,$L2027,'AR SALES'!$AD$2:$AD$2501,"OFF"),2)=0,"","STALE")))</f>
        <v/>
      </c>
      <c r="BB2027" s="2">
        <f>IF(OR(""&amp;$F2027="2",""&amp;$F2027="4",""&amp;$F2027="G",""&amp;$F2027="H"),IF($AY2027="YES","",IF($AB2027&lt;&gt;0,"",IF(COUNTIFS('AR SALES'!$L$2:$L$2501,$L2027,'AR SALES'!$AD$2:$AD$2501,IF(""&amp;$F2027="4","OFF","ON"),'AR SALES'!$AF$2:$AF$2501,"Y")&gt;0,"","NO EXEMPTION"))),"")</f>
        <v/>
      </c>
    </row>
    <row r="2028">
      <c r="AT2028" s="2">
        <f>IF($L2028="","",IFERROR(INDEX('AR SALES'!$H$2:$H$2501,MATCH(""&amp;$L2028,'AR SALES'!$AE$2:$AE$2501,0)),""))</f>
        <v/>
      </c>
      <c r="AU2028" s="2">
        <f>IF($L2028="","",IF($A2028&lt;&gt;"GA","",IF($E2028="FULTON",IF(ISNUMBER(SEARCH("COLLEGE PARK",$AT2028)),"FULTON (COLLEGE PARK)",IF(ISNUMBER(SEARCH("HAPEVILLE",$AT2028)),"FULTON (HAPEVILLE)",IF(ISNUMBER(SEARCH("EAST POINT",$AT2028)),"FULTON (EAST POINT)",IF(ISNUMBER(SEARCH("ATLANTA",$AT2028)),"FULTON (ATL LIMITS)","FULTON")))),IF($E2028="DEKALB",IF(ISNUMBER(SEARCH("ATLANTA",$AT2028)),"DEKALB (ATL LIMITS)","DEKALB"),IF(AND($E2028="CLAYTON",ISNUMBER(SEARCH("COLLEGE PARK",$AT2028))),"CLAYTON (COLLEGE PARK)",$E2028)))))</f>
        <v/>
      </c>
      <c r="AV2028" s="2">
        <f>IF($L2028="","",IF(""&amp;$F2028="2","DIESEL",IF(OR(""&amp;$F2028="G",""&amp;$F2028="H"),"GAS","")))</f>
        <v/>
      </c>
      <c r="AW2028" s="2">
        <f>IF($AV2028="","",$R2028)</f>
        <v/>
      </c>
      <c r="AX2028" s="2">
        <f>IF($AV2028="","",IF($AB2028=0,$R2028,0))</f>
        <v/>
      </c>
      <c r="AY2028" s="2">
        <f>IF($AV2028="","",IF(AND($Z2028=0,COUNTIF('AR SALES'!$L$2:$L$2501,$L2028)=0),"YES",""))</f>
        <v/>
      </c>
      <c r="AZ2028" s="2">
        <f>IF($AV2028="","",IFERROR(VLOOKUP($AU2028,CODES!$A:$B,2,FALSE),"NO CODE"))</f>
        <v/>
      </c>
      <c r="BA2028" s="2">
        <f>IF(""&amp;$F2028&lt;&gt;"4","",IF($AY2028="YES","",IF(ROUND(SUMIFS($AE$2:$AE$4001,$L$2:$L$4001,$L2028,$F$2:$F$4001,"4")-SUMIFS('AR SALES'!$Y$2:$Y$2501,'AR SALES'!$L$2:$L$2501,$L2028,'AR SALES'!$AD$2:$AD$2501,"OFF"),2)=0,"","STALE")))</f>
        <v/>
      </c>
      <c r="BB2028" s="2">
        <f>IF(OR(""&amp;$F2028="2",""&amp;$F2028="4",""&amp;$F2028="G",""&amp;$F2028="H"),IF($AY2028="YES","",IF($AB2028&lt;&gt;0,"",IF(COUNTIFS('AR SALES'!$L$2:$L$2501,$L2028,'AR SALES'!$AD$2:$AD$2501,IF(""&amp;$F2028="4","OFF","ON"),'AR SALES'!$AF$2:$AF$2501,"Y")&gt;0,"","NO EXEMPTION"))),"")</f>
        <v/>
      </c>
    </row>
    <row r="2029">
      <c r="AT2029" s="2">
        <f>IF($L2029="","",IFERROR(INDEX('AR SALES'!$H$2:$H$2501,MATCH(""&amp;$L2029,'AR SALES'!$AE$2:$AE$2501,0)),""))</f>
        <v/>
      </c>
      <c r="AU2029" s="2">
        <f>IF($L2029="","",IF($A2029&lt;&gt;"GA","",IF($E2029="FULTON",IF(ISNUMBER(SEARCH("COLLEGE PARK",$AT2029)),"FULTON (COLLEGE PARK)",IF(ISNUMBER(SEARCH("HAPEVILLE",$AT2029)),"FULTON (HAPEVILLE)",IF(ISNUMBER(SEARCH("EAST POINT",$AT2029)),"FULTON (EAST POINT)",IF(ISNUMBER(SEARCH("ATLANTA",$AT2029)),"FULTON (ATL LIMITS)","FULTON")))),IF($E2029="DEKALB",IF(ISNUMBER(SEARCH("ATLANTA",$AT2029)),"DEKALB (ATL LIMITS)","DEKALB"),IF(AND($E2029="CLAYTON",ISNUMBER(SEARCH("COLLEGE PARK",$AT2029))),"CLAYTON (COLLEGE PARK)",$E2029)))))</f>
        <v/>
      </c>
      <c r="AV2029" s="2">
        <f>IF($L2029="","",IF(""&amp;$F2029="2","DIESEL",IF(OR(""&amp;$F2029="G",""&amp;$F2029="H"),"GAS","")))</f>
        <v/>
      </c>
      <c r="AW2029" s="2">
        <f>IF($AV2029="","",$R2029)</f>
        <v/>
      </c>
      <c r="AX2029" s="2">
        <f>IF($AV2029="","",IF($AB2029=0,$R2029,0))</f>
        <v/>
      </c>
      <c r="AY2029" s="2">
        <f>IF($AV2029="","",IF(AND($Z2029=0,COUNTIF('AR SALES'!$L$2:$L$2501,$L2029)=0),"YES",""))</f>
        <v/>
      </c>
      <c r="AZ2029" s="2">
        <f>IF($AV2029="","",IFERROR(VLOOKUP($AU2029,CODES!$A:$B,2,FALSE),"NO CODE"))</f>
        <v/>
      </c>
      <c r="BA2029" s="2">
        <f>IF(""&amp;$F2029&lt;&gt;"4","",IF($AY2029="YES","",IF(ROUND(SUMIFS($AE$2:$AE$4001,$L$2:$L$4001,$L2029,$F$2:$F$4001,"4")-SUMIFS('AR SALES'!$Y$2:$Y$2501,'AR SALES'!$L$2:$L$2501,$L2029,'AR SALES'!$AD$2:$AD$2501,"OFF"),2)=0,"","STALE")))</f>
        <v/>
      </c>
      <c r="BB2029" s="2">
        <f>IF(OR(""&amp;$F2029="2",""&amp;$F2029="4",""&amp;$F2029="G",""&amp;$F2029="H"),IF($AY2029="YES","",IF($AB2029&lt;&gt;0,"",IF(COUNTIFS('AR SALES'!$L$2:$L$2501,$L2029,'AR SALES'!$AD$2:$AD$2501,IF(""&amp;$F2029="4","OFF","ON"),'AR SALES'!$AF$2:$AF$2501,"Y")&gt;0,"","NO EXEMPTION"))),"")</f>
        <v/>
      </c>
    </row>
    <row r="2030">
      <c r="AT2030" s="2">
        <f>IF($L2030="","",IFERROR(INDEX('AR SALES'!$H$2:$H$2501,MATCH(""&amp;$L2030,'AR SALES'!$AE$2:$AE$2501,0)),""))</f>
        <v/>
      </c>
      <c r="AU2030" s="2">
        <f>IF($L2030="","",IF($A2030&lt;&gt;"GA","",IF($E2030="FULTON",IF(ISNUMBER(SEARCH("COLLEGE PARK",$AT2030)),"FULTON (COLLEGE PARK)",IF(ISNUMBER(SEARCH("HAPEVILLE",$AT2030)),"FULTON (HAPEVILLE)",IF(ISNUMBER(SEARCH("EAST POINT",$AT2030)),"FULTON (EAST POINT)",IF(ISNUMBER(SEARCH("ATLANTA",$AT2030)),"FULTON (ATL LIMITS)","FULTON")))),IF($E2030="DEKALB",IF(ISNUMBER(SEARCH("ATLANTA",$AT2030)),"DEKALB (ATL LIMITS)","DEKALB"),IF(AND($E2030="CLAYTON",ISNUMBER(SEARCH("COLLEGE PARK",$AT2030))),"CLAYTON (COLLEGE PARK)",$E2030)))))</f>
        <v/>
      </c>
      <c r="AV2030" s="2">
        <f>IF($L2030="","",IF(""&amp;$F2030="2","DIESEL",IF(OR(""&amp;$F2030="G",""&amp;$F2030="H"),"GAS","")))</f>
        <v/>
      </c>
      <c r="AW2030" s="2">
        <f>IF($AV2030="","",$R2030)</f>
        <v/>
      </c>
      <c r="AX2030" s="2">
        <f>IF($AV2030="","",IF($AB2030=0,$R2030,0))</f>
        <v/>
      </c>
      <c r="AY2030" s="2">
        <f>IF($AV2030="","",IF(AND($Z2030=0,COUNTIF('AR SALES'!$L$2:$L$2501,$L2030)=0),"YES",""))</f>
        <v/>
      </c>
      <c r="AZ2030" s="2">
        <f>IF($AV2030="","",IFERROR(VLOOKUP($AU2030,CODES!$A:$B,2,FALSE),"NO CODE"))</f>
        <v/>
      </c>
      <c r="BA2030" s="2">
        <f>IF(""&amp;$F2030&lt;&gt;"4","",IF($AY2030="YES","",IF(ROUND(SUMIFS($AE$2:$AE$4001,$L$2:$L$4001,$L2030,$F$2:$F$4001,"4")-SUMIFS('AR SALES'!$Y$2:$Y$2501,'AR SALES'!$L$2:$L$2501,$L2030,'AR SALES'!$AD$2:$AD$2501,"OFF"),2)=0,"","STALE")))</f>
        <v/>
      </c>
      <c r="BB2030" s="2">
        <f>IF(OR(""&amp;$F2030="2",""&amp;$F2030="4",""&amp;$F2030="G",""&amp;$F2030="H"),IF($AY2030="YES","",IF($AB2030&lt;&gt;0,"",IF(COUNTIFS('AR SALES'!$L$2:$L$2501,$L2030,'AR SALES'!$AD$2:$AD$2501,IF(""&amp;$F2030="4","OFF","ON"),'AR SALES'!$AF$2:$AF$2501,"Y")&gt;0,"","NO EXEMPTION"))),"")</f>
        <v/>
      </c>
    </row>
    <row r="2031">
      <c r="AT2031" s="2">
        <f>IF($L2031="","",IFERROR(INDEX('AR SALES'!$H$2:$H$2501,MATCH(""&amp;$L2031,'AR SALES'!$AE$2:$AE$2501,0)),""))</f>
        <v/>
      </c>
      <c r="AU2031" s="2">
        <f>IF($L2031="","",IF($A2031&lt;&gt;"GA","",IF($E2031="FULTON",IF(ISNUMBER(SEARCH("COLLEGE PARK",$AT2031)),"FULTON (COLLEGE PARK)",IF(ISNUMBER(SEARCH("HAPEVILLE",$AT2031)),"FULTON (HAPEVILLE)",IF(ISNUMBER(SEARCH("EAST POINT",$AT2031)),"FULTON (EAST POINT)",IF(ISNUMBER(SEARCH("ATLANTA",$AT2031)),"FULTON (ATL LIMITS)","FULTON")))),IF($E2031="DEKALB",IF(ISNUMBER(SEARCH("ATLANTA",$AT2031)),"DEKALB (ATL LIMITS)","DEKALB"),IF(AND($E2031="CLAYTON",ISNUMBER(SEARCH("COLLEGE PARK",$AT2031))),"CLAYTON (COLLEGE PARK)",$E2031)))))</f>
        <v/>
      </c>
      <c r="AV2031" s="2">
        <f>IF($L2031="","",IF(""&amp;$F2031="2","DIESEL",IF(OR(""&amp;$F2031="G",""&amp;$F2031="H"),"GAS","")))</f>
        <v/>
      </c>
      <c r="AW2031" s="2">
        <f>IF($AV2031="","",$R2031)</f>
        <v/>
      </c>
      <c r="AX2031" s="2">
        <f>IF($AV2031="","",IF($AB2031=0,$R2031,0))</f>
        <v/>
      </c>
      <c r="AY2031" s="2">
        <f>IF($AV2031="","",IF(AND($Z2031=0,COUNTIF('AR SALES'!$L$2:$L$2501,$L2031)=0),"YES",""))</f>
        <v/>
      </c>
      <c r="AZ2031" s="2">
        <f>IF($AV2031="","",IFERROR(VLOOKUP($AU2031,CODES!$A:$B,2,FALSE),"NO CODE"))</f>
        <v/>
      </c>
      <c r="BA2031" s="2">
        <f>IF(""&amp;$F2031&lt;&gt;"4","",IF($AY2031="YES","",IF(ROUND(SUMIFS($AE$2:$AE$4001,$L$2:$L$4001,$L2031,$F$2:$F$4001,"4")-SUMIFS('AR SALES'!$Y$2:$Y$2501,'AR SALES'!$L$2:$L$2501,$L2031,'AR SALES'!$AD$2:$AD$2501,"OFF"),2)=0,"","STALE")))</f>
        <v/>
      </c>
      <c r="BB2031" s="2">
        <f>IF(OR(""&amp;$F2031="2",""&amp;$F2031="4",""&amp;$F2031="G",""&amp;$F2031="H"),IF($AY2031="YES","",IF($AB2031&lt;&gt;0,"",IF(COUNTIFS('AR SALES'!$L$2:$L$2501,$L2031,'AR SALES'!$AD$2:$AD$2501,IF(""&amp;$F2031="4","OFF","ON"),'AR SALES'!$AF$2:$AF$2501,"Y")&gt;0,"","NO EXEMPTION"))),"")</f>
        <v/>
      </c>
    </row>
    <row r="2032">
      <c r="AT2032" s="2">
        <f>IF($L2032="","",IFERROR(INDEX('AR SALES'!$H$2:$H$2501,MATCH(""&amp;$L2032,'AR SALES'!$AE$2:$AE$2501,0)),""))</f>
        <v/>
      </c>
      <c r="AU2032" s="2">
        <f>IF($L2032="","",IF($A2032&lt;&gt;"GA","",IF($E2032="FULTON",IF(ISNUMBER(SEARCH("COLLEGE PARK",$AT2032)),"FULTON (COLLEGE PARK)",IF(ISNUMBER(SEARCH("HAPEVILLE",$AT2032)),"FULTON (HAPEVILLE)",IF(ISNUMBER(SEARCH("EAST POINT",$AT2032)),"FULTON (EAST POINT)",IF(ISNUMBER(SEARCH("ATLANTA",$AT2032)),"FULTON (ATL LIMITS)","FULTON")))),IF($E2032="DEKALB",IF(ISNUMBER(SEARCH("ATLANTA",$AT2032)),"DEKALB (ATL LIMITS)","DEKALB"),IF(AND($E2032="CLAYTON",ISNUMBER(SEARCH("COLLEGE PARK",$AT2032))),"CLAYTON (COLLEGE PARK)",$E2032)))))</f>
        <v/>
      </c>
      <c r="AV2032" s="2">
        <f>IF($L2032="","",IF(""&amp;$F2032="2","DIESEL",IF(OR(""&amp;$F2032="G",""&amp;$F2032="H"),"GAS","")))</f>
        <v/>
      </c>
      <c r="AW2032" s="2">
        <f>IF($AV2032="","",$R2032)</f>
        <v/>
      </c>
      <c r="AX2032" s="2">
        <f>IF($AV2032="","",IF($AB2032=0,$R2032,0))</f>
        <v/>
      </c>
      <c r="AY2032" s="2">
        <f>IF($AV2032="","",IF(AND($Z2032=0,COUNTIF('AR SALES'!$L$2:$L$2501,$L2032)=0),"YES",""))</f>
        <v/>
      </c>
      <c r="AZ2032" s="2">
        <f>IF($AV2032="","",IFERROR(VLOOKUP($AU2032,CODES!$A:$B,2,FALSE),"NO CODE"))</f>
        <v/>
      </c>
      <c r="BA2032" s="2">
        <f>IF(""&amp;$F2032&lt;&gt;"4","",IF($AY2032="YES","",IF(ROUND(SUMIFS($AE$2:$AE$4001,$L$2:$L$4001,$L2032,$F$2:$F$4001,"4")-SUMIFS('AR SALES'!$Y$2:$Y$2501,'AR SALES'!$L$2:$L$2501,$L2032,'AR SALES'!$AD$2:$AD$2501,"OFF"),2)=0,"","STALE")))</f>
        <v/>
      </c>
      <c r="BB2032" s="2">
        <f>IF(OR(""&amp;$F2032="2",""&amp;$F2032="4",""&amp;$F2032="G",""&amp;$F2032="H"),IF($AY2032="YES","",IF($AB2032&lt;&gt;0,"",IF(COUNTIFS('AR SALES'!$L$2:$L$2501,$L2032,'AR SALES'!$AD$2:$AD$2501,IF(""&amp;$F2032="4","OFF","ON"),'AR SALES'!$AF$2:$AF$2501,"Y")&gt;0,"","NO EXEMPTION"))),"")</f>
        <v/>
      </c>
    </row>
    <row r="2033">
      <c r="AT2033" s="2">
        <f>IF($L2033="","",IFERROR(INDEX('AR SALES'!$H$2:$H$2501,MATCH(""&amp;$L2033,'AR SALES'!$AE$2:$AE$2501,0)),""))</f>
        <v/>
      </c>
      <c r="AU2033" s="2">
        <f>IF($L2033="","",IF($A2033&lt;&gt;"GA","",IF($E2033="FULTON",IF(ISNUMBER(SEARCH("COLLEGE PARK",$AT2033)),"FULTON (COLLEGE PARK)",IF(ISNUMBER(SEARCH("HAPEVILLE",$AT2033)),"FULTON (HAPEVILLE)",IF(ISNUMBER(SEARCH("EAST POINT",$AT2033)),"FULTON (EAST POINT)",IF(ISNUMBER(SEARCH("ATLANTA",$AT2033)),"FULTON (ATL LIMITS)","FULTON")))),IF($E2033="DEKALB",IF(ISNUMBER(SEARCH("ATLANTA",$AT2033)),"DEKALB (ATL LIMITS)","DEKALB"),IF(AND($E2033="CLAYTON",ISNUMBER(SEARCH("COLLEGE PARK",$AT2033))),"CLAYTON (COLLEGE PARK)",$E2033)))))</f>
        <v/>
      </c>
      <c r="AV2033" s="2">
        <f>IF($L2033="","",IF(""&amp;$F2033="2","DIESEL",IF(OR(""&amp;$F2033="G",""&amp;$F2033="H"),"GAS","")))</f>
        <v/>
      </c>
      <c r="AW2033" s="2">
        <f>IF($AV2033="","",$R2033)</f>
        <v/>
      </c>
      <c r="AX2033" s="2">
        <f>IF($AV2033="","",IF($AB2033=0,$R2033,0))</f>
        <v/>
      </c>
      <c r="AY2033" s="2">
        <f>IF($AV2033="","",IF(AND($Z2033=0,COUNTIF('AR SALES'!$L$2:$L$2501,$L2033)=0),"YES",""))</f>
        <v/>
      </c>
      <c r="AZ2033" s="2">
        <f>IF($AV2033="","",IFERROR(VLOOKUP($AU2033,CODES!$A:$B,2,FALSE),"NO CODE"))</f>
        <v/>
      </c>
      <c r="BA2033" s="2">
        <f>IF(""&amp;$F2033&lt;&gt;"4","",IF($AY2033="YES","",IF(ROUND(SUMIFS($AE$2:$AE$4001,$L$2:$L$4001,$L2033,$F$2:$F$4001,"4")-SUMIFS('AR SALES'!$Y$2:$Y$2501,'AR SALES'!$L$2:$L$2501,$L2033,'AR SALES'!$AD$2:$AD$2501,"OFF"),2)=0,"","STALE")))</f>
        <v/>
      </c>
      <c r="BB2033" s="2">
        <f>IF(OR(""&amp;$F2033="2",""&amp;$F2033="4",""&amp;$F2033="G",""&amp;$F2033="H"),IF($AY2033="YES","",IF($AB2033&lt;&gt;0,"",IF(COUNTIFS('AR SALES'!$L$2:$L$2501,$L2033,'AR SALES'!$AD$2:$AD$2501,IF(""&amp;$F2033="4","OFF","ON"),'AR SALES'!$AF$2:$AF$2501,"Y")&gt;0,"","NO EXEMPTION"))),"")</f>
        <v/>
      </c>
    </row>
    <row r="2034">
      <c r="AT2034" s="2">
        <f>IF($L2034="","",IFERROR(INDEX('AR SALES'!$H$2:$H$2501,MATCH(""&amp;$L2034,'AR SALES'!$AE$2:$AE$2501,0)),""))</f>
        <v/>
      </c>
      <c r="AU2034" s="2">
        <f>IF($L2034="","",IF($A2034&lt;&gt;"GA","",IF($E2034="FULTON",IF(ISNUMBER(SEARCH("COLLEGE PARK",$AT2034)),"FULTON (COLLEGE PARK)",IF(ISNUMBER(SEARCH("HAPEVILLE",$AT2034)),"FULTON (HAPEVILLE)",IF(ISNUMBER(SEARCH("EAST POINT",$AT2034)),"FULTON (EAST POINT)",IF(ISNUMBER(SEARCH("ATLANTA",$AT2034)),"FULTON (ATL LIMITS)","FULTON")))),IF($E2034="DEKALB",IF(ISNUMBER(SEARCH("ATLANTA",$AT2034)),"DEKALB (ATL LIMITS)","DEKALB"),IF(AND($E2034="CLAYTON",ISNUMBER(SEARCH("COLLEGE PARK",$AT2034))),"CLAYTON (COLLEGE PARK)",$E2034)))))</f>
        <v/>
      </c>
      <c r="AV2034" s="2">
        <f>IF($L2034="","",IF(""&amp;$F2034="2","DIESEL",IF(OR(""&amp;$F2034="G",""&amp;$F2034="H"),"GAS","")))</f>
        <v/>
      </c>
      <c r="AW2034" s="2">
        <f>IF($AV2034="","",$R2034)</f>
        <v/>
      </c>
      <c r="AX2034" s="2">
        <f>IF($AV2034="","",IF($AB2034=0,$R2034,0))</f>
        <v/>
      </c>
      <c r="AY2034" s="2">
        <f>IF($AV2034="","",IF(AND($Z2034=0,COUNTIF('AR SALES'!$L$2:$L$2501,$L2034)=0),"YES",""))</f>
        <v/>
      </c>
      <c r="AZ2034" s="2">
        <f>IF($AV2034="","",IFERROR(VLOOKUP($AU2034,CODES!$A:$B,2,FALSE),"NO CODE"))</f>
        <v/>
      </c>
      <c r="BA2034" s="2">
        <f>IF(""&amp;$F2034&lt;&gt;"4","",IF($AY2034="YES","",IF(ROUND(SUMIFS($AE$2:$AE$4001,$L$2:$L$4001,$L2034,$F$2:$F$4001,"4")-SUMIFS('AR SALES'!$Y$2:$Y$2501,'AR SALES'!$L$2:$L$2501,$L2034,'AR SALES'!$AD$2:$AD$2501,"OFF"),2)=0,"","STALE")))</f>
        <v/>
      </c>
      <c r="BB2034" s="2">
        <f>IF(OR(""&amp;$F2034="2",""&amp;$F2034="4",""&amp;$F2034="G",""&amp;$F2034="H"),IF($AY2034="YES","",IF($AB2034&lt;&gt;0,"",IF(COUNTIFS('AR SALES'!$L$2:$L$2501,$L2034,'AR SALES'!$AD$2:$AD$2501,IF(""&amp;$F2034="4","OFF","ON"),'AR SALES'!$AF$2:$AF$2501,"Y")&gt;0,"","NO EXEMPTION"))),"")</f>
        <v/>
      </c>
    </row>
    <row r="2035">
      <c r="AT2035" s="2">
        <f>IF($L2035="","",IFERROR(INDEX('AR SALES'!$H$2:$H$2501,MATCH(""&amp;$L2035,'AR SALES'!$AE$2:$AE$2501,0)),""))</f>
        <v/>
      </c>
      <c r="AU2035" s="2">
        <f>IF($L2035="","",IF($A2035&lt;&gt;"GA","",IF($E2035="FULTON",IF(ISNUMBER(SEARCH("COLLEGE PARK",$AT2035)),"FULTON (COLLEGE PARK)",IF(ISNUMBER(SEARCH("HAPEVILLE",$AT2035)),"FULTON (HAPEVILLE)",IF(ISNUMBER(SEARCH("EAST POINT",$AT2035)),"FULTON (EAST POINT)",IF(ISNUMBER(SEARCH("ATLANTA",$AT2035)),"FULTON (ATL LIMITS)","FULTON")))),IF($E2035="DEKALB",IF(ISNUMBER(SEARCH("ATLANTA",$AT2035)),"DEKALB (ATL LIMITS)","DEKALB"),IF(AND($E2035="CLAYTON",ISNUMBER(SEARCH("COLLEGE PARK",$AT2035))),"CLAYTON (COLLEGE PARK)",$E2035)))))</f>
        <v/>
      </c>
      <c r="AV2035" s="2">
        <f>IF($L2035="","",IF(""&amp;$F2035="2","DIESEL",IF(OR(""&amp;$F2035="G",""&amp;$F2035="H"),"GAS","")))</f>
        <v/>
      </c>
      <c r="AW2035" s="2">
        <f>IF($AV2035="","",$R2035)</f>
        <v/>
      </c>
      <c r="AX2035" s="2">
        <f>IF($AV2035="","",IF($AB2035=0,$R2035,0))</f>
        <v/>
      </c>
      <c r="AY2035" s="2">
        <f>IF($AV2035="","",IF(AND($Z2035=0,COUNTIF('AR SALES'!$L$2:$L$2501,$L2035)=0),"YES",""))</f>
        <v/>
      </c>
      <c r="AZ2035" s="2">
        <f>IF($AV2035="","",IFERROR(VLOOKUP($AU2035,CODES!$A:$B,2,FALSE),"NO CODE"))</f>
        <v/>
      </c>
      <c r="BA2035" s="2">
        <f>IF(""&amp;$F2035&lt;&gt;"4","",IF($AY2035="YES","",IF(ROUND(SUMIFS($AE$2:$AE$4001,$L$2:$L$4001,$L2035,$F$2:$F$4001,"4")-SUMIFS('AR SALES'!$Y$2:$Y$2501,'AR SALES'!$L$2:$L$2501,$L2035,'AR SALES'!$AD$2:$AD$2501,"OFF"),2)=0,"","STALE")))</f>
        <v/>
      </c>
      <c r="BB2035" s="2">
        <f>IF(OR(""&amp;$F2035="2",""&amp;$F2035="4",""&amp;$F2035="G",""&amp;$F2035="H"),IF($AY2035="YES","",IF($AB2035&lt;&gt;0,"",IF(COUNTIFS('AR SALES'!$L$2:$L$2501,$L2035,'AR SALES'!$AD$2:$AD$2501,IF(""&amp;$F2035="4","OFF","ON"),'AR SALES'!$AF$2:$AF$2501,"Y")&gt;0,"","NO EXEMPTION"))),"")</f>
        <v/>
      </c>
    </row>
    <row r="2036">
      <c r="AT2036" s="2">
        <f>IF($L2036="","",IFERROR(INDEX('AR SALES'!$H$2:$H$2501,MATCH(""&amp;$L2036,'AR SALES'!$AE$2:$AE$2501,0)),""))</f>
        <v/>
      </c>
      <c r="AU2036" s="2">
        <f>IF($L2036="","",IF($A2036&lt;&gt;"GA","",IF($E2036="FULTON",IF(ISNUMBER(SEARCH("COLLEGE PARK",$AT2036)),"FULTON (COLLEGE PARK)",IF(ISNUMBER(SEARCH("HAPEVILLE",$AT2036)),"FULTON (HAPEVILLE)",IF(ISNUMBER(SEARCH("EAST POINT",$AT2036)),"FULTON (EAST POINT)",IF(ISNUMBER(SEARCH("ATLANTA",$AT2036)),"FULTON (ATL LIMITS)","FULTON")))),IF($E2036="DEKALB",IF(ISNUMBER(SEARCH("ATLANTA",$AT2036)),"DEKALB (ATL LIMITS)","DEKALB"),IF(AND($E2036="CLAYTON",ISNUMBER(SEARCH("COLLEGE PARK",$AT2036))),"CLAYTON (COLLEGE PARK)",$E2036)))))</f>
        <v/>
      </c>
      <c r="AV2036" s="2">
        <f>IF($L2036="","",IF(""&amp;$F2036="2","DIESEL",IF(OR(""&amp;$F2036="G",""&amp;$F2036="H"),"GAS","")))</f>
        <v/>
      </c>
      <c r="AW2036" s="2">
        <f>IF($AV2036="","",$R2036)</f>
        <v/>
      </c>
      <c r="AX2036" s="2">
        <f>IF($AV2036="","",IF($AB2036=0,$R2036,0))</f>
        <v/>
      </c>
      <c r="AY2036" s="2">
        <f>IF($AV2036="","",IF(AND($Z2036=0,COUNTIF('AR SALES'!$L$2:$L$2501,$L2036)=0),"YES",""))</f>
        <v/>
      </c>
      <c r="AZ2036" s="2">
        <f>IF($AV2036="","",IFERROR(VLOOKUP($AU2036,CODES!$A:$B,2,FALSE),"NO CODE"))</f>
        <v/>
      </c>
      <c r="BA2036" s="2">
        <f>IF(""&amp;$F2036&lt;&gt;"4","",IF($AY2036="YES","",IF(ROUND(SUMIFS($AE$2:$AE$4001,$L$2:$L$4001,$L2036,$F$2:$F$4001,"4")-SUMIFS('AR SALES'!$Y$2:$Y$2501,'AR SALES'!$L$2:$L$2501,$L2036,'AR SALES'!$AD$2:$AD$2501,"OFF"),2)=0,"","STALE")))</f>
        <v/>
      </c>
      <c r="BB2036" s="2">
        <f>IF(OR(""&amp;$F2036="2",""&amp;$F2036="4",""&amp;$F2036="G",""&amp;$F2036="H"),IF($AY2036="YES","",IF($AB2036&lt;&gt;0,"",IF(COUNTIFS('AR SALES'!$L$2:$L$2501,$L2036,'AR SALES'!$AD$2:$AD$2501,IF(""&amp;$F2036="4","OFF","ON"),'AR SALES'!$AF$2:$AF$2501,"Y")&gt;0,"","NO EXEMPTION"))),"")</f>
        <v/>
      </c>
    </row>
    <row r="2037">
      <c r="AT2037" s="2">
        <f>IF($L2037="","",IFERROR(INDEX('AR SALES'!$H$2:$H$2501,MATCH(""&amp;$L2037,'AR SALES'!$AE$2:$AE$2501,0)),""))</f>
        <v/>
      </c>
      <c r="AU2037" s="2">
        <f>IF($L2037="","",IF($A2037&lt;&gt;"GA","",IF($E2037="FULTON",IF(ISNUMBER(SEARCH("COLLEGE PARK",$AT2037)),"FULTON (COLLEGE PARK)",IF(ISNUMBER(SEARCH("HAPEVILLE",$AT2037)),"FULTON (HAPEVILLE)",IF(ISNUMBER(SEARCH("EAST POINT",$AT2037)),"FULTON (EAST POINT)",IF(ISNUMBER(SEARCH("ATLANTA",$AT2037)),"FULTON (ATL LIMITS)","FULTON")))),IF($E2037="DEKALB",IF(ISNUMBER(SEARCH("ATLANTA",$AT2037)),"DEKALB (ATL LIMITS)","DEKALB"),IF(AND($E2037="CLAYTON",ISNUMBER(SEARCH("COLLEGE PARK",$AT2037))),"CLAYTON (COLLEGE PARK)",$E2037)))))</f>
        <v/>
      </c>
      <c r="AV2037" s="2">
        <f>IF($L2037="","",IF(""&amp;$F2037="2","DIESEL",IF(OR(""&amp;$F2037="G",""&amp;$F2037="H"),"GAS","")))</f>
        <v/>
      </c>
      <c r="AW2037" s="2">
        <f>IF($AV2037="","",$R2037)</f>
        <v/>
      </c>
      <c r="AX2037" s="2">
        <f>IF($AV2037="","",IF($AB2037=0,$R2037,0))</f>
        <v/>
      </c>
      <c r="AY2037" s="2">
        <f>IF($AV2037="","",IF(AND($Z2037=0,COUNTIF('AR SALES'!$L$2:$L$2501,$L2037)=0),"YES",""))</f>
        <v/>
      </c>
      <c r="AZ2037" s="2">
        <f>IF($AV2037="","",IFERROR(VLOOKUP($AU2037,CODES!$A:$B,2,FALSE),"NO CODE"))</f>
        <v/>
      </c>
      <c r="BA2037" s="2">
        <f>IF(""&amp;$F2037&lt;&gt;"4","",IF($AY2037="YES","",IF(ROUND(SUMIFS($AE$2:$AE$4001,$L$2:$L$4001,$L2037,$F$2:$F$4001,"4")-SUMIFS('AR SALES'!$Y$2:$Y$2501,'AR SALES'!$L$2:$L$2501,$L2037,'AR SALES'!$AD$2:$AD$2501,"OFF"),2)=0,"","STALE")))</f>
        <v/>
      </c>
      <c r="BB2037" s="2">
        <f>IF(OR(""&amp;$F2037="2",""&amp;$F2037="4",""&amp;$F2037="G",""&amp;$F2037="H"),IF($AY2037="YES","",IF($AB2037&lt;&gt;0,"",IF(COUNTIFS('AR SALES'!$L$2:$L$2501,$L2037,'AR SALES'!$AD$2:$AD$2501,IF(""&amp;$F2037="4","OFF","ON"),'AR SALES'!$AF$2:$AF$2501,"Y")&gt;0,"","NO EXEMPTION"))),"")</f>
        <v/>
      </c>
    </row>
    <row r="2038">
      <c r="AT2038" s="2">
        <f>IF($L2038="","",IFERROR(INDEX('AR SALES'!$H$2:$H$2501,MATCH(""&amp;$L2038,'AR SALES'!$AE$2:$AE$2501,0)),""))</f>
        <v/>
      </c>
      <c r="AU2038" s="2">
        <f>IF($L2038="","",IF($A2038&lt;&gt;"GA","",IF($E2038="FULTON",IF(ISNUMBER(SEARCH("COLLEGE PARK",$AT2038)),"FULTON (COLLEGE PARK)",IF(ISNUMBER(SEARCH("HAPEVILLE",$AT2038)),"FULTON (HAPEVILLE)",IF(ISNUMBER(SEARCH("EAST POINT",$AT2038)),"FULTON (EAST POINT)",IF(ISNUMBER(SEARCH("ATLANTA",$AT2038)),"FULTON (ATL LIMITS)","FULTON")))),IF($E2038="DEKALB",IF(ISNUMBER(SEARCH("ATLANTA",$AT2038)),"DEKALB (ATL LIMITS)","DEKALB"),IF(AND($E2038="CLAYTON",ISNUMBER(SEARCH("COLLEGE PARK",$AT2038))),"CLAYTON (COLLEGE PARK)",$E2038)))))</f>
        <v/>
      </c>
      <c r="AV2038" s="2">
        <f>IF($L2038="","",IF(""&amp;$F2038="2","DIESEL",IF(OR(""&amp;$F2038="G",""&amp;$F2038="H"),"GAS","")))</f>
        <v/>
      </c>
      <c r="AW2038" s="2">
        <f>IF($AV2038="","",$R2038)</f>
        <v/>
      </c>
      <c r="AX2038" s="2">
        <f>IF($AV2038="","",IF($AB2038=0,$R2038,0))</f>
        <v/>
      </c>
      <c r="AY2038" s="2">
        <f>IF($AV2038="","",IF(AND($Z2038=0,COUNTIF('AR SALES'!$L$2:$L$2501,$L2038)=0),"YES",""))</f>
        <v/>
      </c>
      <c r="AZ2038" s="2">
        <f>IF($AV2038="","",IFERROR(VLOOKUP($AU2038,CODES!$A:$B,2,FALSE),"NO CODE"))</f>
        <v/>
      </c>
      <c r="BA2038" s="2">
        <f>IF(""&amp;$F2038&lt;&gt;"4","",IF($AY2038="YES","",IF(ROUND(SUMIFS($AE$2:$AE$4001,$L$2:$L$4001,$L2038,$F$2:$F$4001,"4")-SUMIFS('AR SALES'!$Y$2:$Y$2501,'AR SALES'!$L$2:$L$2501,$L2038,'AR SALES'!$AD$2:$AD$2501,"OFF"),2)=0,"","STALE")))</f>
        <v/>
      </c>
      <c r="BB2038" s="2">
        <f>IF(OR(""&amp;$F2038="2",""&amp;$F2038="4",""&amp;$F2038="G",""&amp;$F2038="H"),IF($AY2038="YES","",IF($AB2038&lt;&gt;0,"",IF(COUNTIFS('AR SALES'!$L$2:$L$2501,$L2038,'AR SALES'!$AD$2:$AD$2501,IF(""&amp;$F2038="4","OFF","ON"),'AR SALES'!$AF$2:$AF$2501,"Y")&gt;0,"","NO EXEMPTION"))),"")</f>
        <v/>
      </c>
    </row>
    <row r="2039">
      <c r="AT2039" s="2">
        <f>IF($L2039="","",IFERROR(INDEX('AR SALES'!$H$2:$H$2501,MATCH(""&amp;$L2039,'AR SALES'!$AE$2:$AE$2501,0)),""))</f>
        <v/>
      </c>
      <c r="AU2039" s="2">
        <f>IF($L2039="","",IF($A2039&lt;&gt;"GA","",IF($E2039="FULTON",IF(ISNUMBER(SEARCH("COLLEGE PARK",$AT2039)),"FULTON (COLLEGE PARK)",IF(ISNUMBER(SEARCH("HAPEVILLE",$AT2039)),"FULTON (HAPEVILLE)",IF(ISNUMBER(SEARCH("EAST POINT",$AT2039)),"FULTON (EAST POINT)",IF(ISNUMBER(SEARCH("ATLANTA",$AT2039)),"FULTON (ATL LIMITS)","FULTON")))),IF($E2039="DEKALB",IF(ISNUMBER(SEARCH("ATLANTA",$AT2039)),"DEKALB (ATL LIMITS)","DEKALB"),IF(AND($E2039="CLAYTON",ISNUMBER(SEARCH("COLLEGE PARK",$AT2039))),"CLAYTON (COLLEGE PARK)",$E2039)))))</f>
        <v/>
      </c>
      <c r="AV2039" s="2">
        <f>IF($L2039="","",IF(""&amp;$F2039="2","DIESEL",IF(OR(""&amp;$F2039="G",""&amp;$F2039="H"),"GAS","")))</f>
        <v/>
      </c>
      <c r="AW2039" s="2">
        <f>IF($AV2039="","",$R2039)</f>
        <v/>
      </c>
      <c r="AX2039" s="2">
        <f>IF($AV2039="","",IF($AB2039=0,$R2039,0))</f>
        <v/>
      </c>
      <c r="AY2039" s="2">
        <f>IF($AV2039="","",IF(AND($Z2039=0,COUNTIF('AR SALES'!$L$2:$L$2501,$L2039)=0),"YES",""))</f>
        <v/>
      </c>
      <c r="AZ2039" s="2">
        <f>IF($AV2039="","",IFERROR(VLOOKUP($AU2039,CODES!$A:$B,2,FALSE),"NO CODE"))</f>
        <v/>
      </c>
      <c r="BA2039" s="2">
        <f>IF(""&amp;$F2039&lt;&gt;"4","",IF($AY2039="YES","",IF(ROUND(SUMIFS($AE$2:$AE$4001,$L$2:$L$4001,$L2039,$F$2:$F$4001,"4")-SUMIFS('AR SALES'!$Y$2:$Y$2501,'AR SALES'!$L$2:$L$2501,$L2039,'AR SALES'!$AD$2:$AD$2501,"OFF"),2)=0,"","STALE")))</f>
        <v/>
      </c>
      <c r="BB2039" s="2">
        <f>IF(OR(""&amp;$F2039="2",""&amp;$F2039="4",""&amp;$F2039="G",""&amp;$F2039="H"),IF($AY2039="YES","",IF($AB2039&lt;&gt;0,"",IF(COUNTIFS('AR SALES'!$L$2:$L$2501,$L2039,'AR SALES'!$AD$2:$AD$2501,IF(""&amp;$F2039="4","OFF","ON"),'AR SALES'!$AF$2:$AF$2501,"Y")&gt;0,"","NO EXEMPTION"))),"")</f>
        <v/>
      </c>
    </row>
    <row r="2040">
      <c r="AT2040" s="2">
        <f>IF($L2040="","",IFERROR(INDEX('AR SALES'!$H$2:$H$2501,MATCH(""&amp;$L2040,'AR SALES'!$AE$2:$AE$2501,0)),""))</f>
        <v/>
      </c>
      <c r="AU2040" s="2">
        <f>IF($L2040="","",IF($A2040&lt;&gt;"GA","",IF($E2040="FULTON",IF(ISNUMBER(SEARCH("COLLEGE PARK",$AT2040)),"FULTON (COLLEGE PARK)",IF(ISNUMBER(SEARCH("HAPEVILLE",$AT2040)),"FULTON (HAPEVILLE)",IF(ISNUMBER(SEARCH("EAST POINT",$AT2040)),"FULTON (EAST POINT)",IF(ISNUMBER(SEARCH("ATLANTA",$AT2040)),"FULTON (ATL LIMITS)","FULTON")))),IF($E2040="DEKALB",IF(ISNUMBER(SEARCH("ATLANTA",$AT2040)),"DEKALB (ATL LIMITS)","DEKALB"),IF(AND($E2040="CLAYTON",ISNUMBER(SEARCH("COLLEGE PARK",$AT2040))),"CLAYTON (COLLEGE PARK)",$E2040)))))</f>
        <v/>
      </c>
      <c r="AV2040" s="2">
        <f>IF($L2040="","",IF(""&amp;$F2040="2","DIESEL",IF(OR(""&amp;$F2040="G",""&amp;$F2040="H"),"GAS","")))</f>
        <v/>
      </c>
      <c r="AW2040" s="2">
        <f>IF($AV2040="","",$R2040)</f>
        <v/>
      </c>
      <c r="AX2040" s="2">
        <f>IF($AV2040="","",IF($AB2040=0,$R2040,0))</f>
        <v/>
      </c>
      <c r="AY2040" s="2">
        <f>IF($AV2040="","",IF(AND($Z2040=0,COUNTIF('AR SALES'!$L$2:$L$2501,$L2040)=0),"YES",""))</f>
        <v/>
      </c>
      <c r="AZ2040" s="2">
        <f>IF($AV2040="","",IFERROR(VLOOKUP($AU2040,CODES!$A:$B,2,FALSE),"NO CODE"))</f>
        <v/>
      </c>
      <c r="BA2040" s="2">
        <f>IF(""&amp;$F2040&lt;&gt;"4","",IF($AY2040="YES","",IF(ROUND(SUMIFS($AE$2:$AE$4001,$L$2:$L$4001,$L2040,$F$2:$F$4001,"4")-SUMIFS('AR SALES'!$Y$2:$Y$2501,'AR SALES'!$L$2:$L$2501,$L2040,'AR SALES'!$AD$2:$AD$2501,"OFF"),2)=0,"","STALE")))</f>
        <v/>
      </c>
      <c r="BB2040" s="2">
        <f>IF(OR(""&amp;$F2040="2",""&amp;$F2040="4",""&amp;$F2040="G",""&amp;$F2040="H"),IF($AY2040="YES","",IF($AB2040&lt;&gt;0,"",IF(COUNTIFS('AR SALES'!$L$2:$L$2501,$L2040,'AR SALES'!$AD$2:$AD$2501,IF(""&amp;$F2040="4","OFF","ON"),'AR SALES'!$AF$2:$AF$2501,"Y")&gt;0,"","NO EXEMPTION"))),"")</f>
        <v/>
      </c>
    </row>
    <row r="2041">
      <c r="AT2041" s="2">
        <f>IF($L2041="","",IFERROR(INDEX('AR SALES'!$H$2:$H$2501,MATCH(""&amp;$L2041,'AR SALES'!$AE$2:$AE$2501,0)),""))</f>
        <v/>
      </c>
      <c r="AU2041" s="2">
        <f>IF($L2041="","",IF($A2041&lt;&gt;"GA","",IF($E2041="FULTON",IF(ISNUMBER(SEARCH("COLLEGE PARK",$AT2041)),"FULTON (COLLEGE PARK)",IF(ISNUMBER(SEARCH("HAPEVILLE",$AT2041)),"FULTON (HAPEVILLE)",IF(ISNUMBER(SEARCH("EAST POINT",$AT2041)),"FULTON (EAST POINT)",IF(ISNUMBER(SEARCH("ATLANTA",$AT2041)),"FULTON (ATL LIMITS)","FULTON")))),IF($E2041="DEKALB",IF(ISNUMBER(SEARCH("ATLANTA",$AT2041)),"DEKALB (ATL LIMITS)","DEKALB"),IF(AND($E2041="CLAYTON",ISNUMBER(SEARCH("COLLEGE PARK",$AT2041))),"CLAYTON (COLLEGE PARK)",$E2041)))))</f>
        <v/>
      </c>
      <c r="AV2041" s="2">
        <f>IF($L2041="","",IF(""&amp;$F2041="2","DIESEL",IF(OR(""&amp;$F2041="G",""&amp;$F2041="H"),"GAS","")))</f>
        <v/>
      </c>
      <c r="AW2041" s="2">
        <f>IF($AV2041="","",$R2041)</f>
        <v/>
      </c>
      <c r="AX2041" s="2">
        <f>IF($AV2041="","",IF($AB2041=0,$R2041,0))</f>
        <v/>
      </c>
      <c r="AY2041" s="2">
        <f>IF($AV2041="","",IF(AND($Z2041=0,COUNTIF('AR SALES'!$L$2:$L$2501,$L2041)=0),"YES",""))</f>
        <v/>
      </c>
      <c r="AZ2041" s="2">
        <f>IF($AV2041="","",IFERROR(VLOOKUP($AU2041,CODES!$A:$B,2,FALSE),"NO CODE"))</f>
        <v/>
      </c>
      <c r="BA2041" s="2">
        <f>IF(""&amp;$F2041&lt;&gt;"4","",IF($AY2041="YES","",IF(ROUND(SUMIFS($AE$2:$AE$4001,$L$2:$L$4001,$L2041,$F$2:$F$4001,"4")-SUMIFS('AR SALES'!$Y$2:$Y$2501,'AR SALES'!$L$2:$L$2501,$L2041,'AR SALES'!$AD$2:$AD$2501,"OFF"),2)=0,"","STALE")))</f>
        <v/>
      </c>
      <c r="BB2041" s="2">
        <f>IF(OR(""&amp;$F2041="2",""&amp;$F2041="4",""&amp;$F2041="G",""&amp;$F2041="H"),IF($AY2041="YES","",IF($AB2041&lt;&gt;0,"",IF(COUNTIFS('AR SALES'!$L$2:$L$2501,$L2041,'AR SALES'!$AD$2:$AD$2501,IF(""&amp;$F2041="4","OFF","ON"),'AR SALES'!$AF$2:$AF$2501,"Y")&gt;0,"","NO EXEMPTION"))),"")</f>
        <v/>
      </c>
    </row>
    <row r="2042">
      <c r="AT2042" s="2">
        <f>IF($L2042="","",IFERROR(INDEX('AR SALES'!$H$2:$H$2501,MATCH(""&amp;$L2042,'AR SALES'!$AE$2:$AE$2501,0)),""))</f>
        <v/>
      </c>
      <c r="AU2042" s="2">
        <f>IF($L2042="","",IF($A2042&lt;&gt;"GA","",IF($E2042="FULTON",IF(ISNUMBER(SEARCH("COLLEGE PARK",$AT2042)),"FULTON (COLLEGE PARK)",IF(ISNUMBER(SEARCH("HAPEVILLE",$AT2042)),"FULTON (HAPEVILLE)",IF(ISNUMBER(SEARCH("EAST POINT",$AT2042)),"FULTON (EAST POINT)",IF(ISNUMBER(SEARCH("ATLANTA",$AT2042)),"FULTON (ATL LIMITS)","FULTON")))),IF($E2042="DEKALB",IF(ISNUMBER(SEARCH("ATLANTA",$AT2042)),"DEKALB (ATL LIMITS)","DEKALB"),IF(AND($E2042="CLAYTON",ISNUMBER(SEARCH("COLLEGE PARK",$AT2042))),"CLAYTON (COLLEGE PARK)",$E2042)))))</f>
        <v/>
      </c>
      <c r="AV2042" s="2">
        <f>IF($L2042="","",IF(""&amp;$F2042="2","DIESEL",IF(OR(""&amp;$F2042="G",""&amp;$F2042="H"),"GAS","")))</f>
        <v/>
      </c>
      <c r="AW2042" s="2">
        <f>IF($AV2042="","",$R2042)</f>
        <v/>
      </c>
      <c r="AX2042" s="2">
        <f>IF($AV2042="","",IF($AB2042=0,$R2042,0))</f>
        <v/>
      </c>
      <c r="AY2042" s="2">
        <f>IF($AV2042="","",IF(AND($Z2042=0,COUNTIF('AR SALES'!$L$2:$L$2501,$L2042)=0),"YES",""))</f>
        <v/>
      </c>
      <c r="AZ2042" s="2">
        <f>IF($AV2042="","",IFERROR(VLOOKUP($AU2042,CODES!$A:$B,2,FALSE),"NO CODE"))</f>
        <v/>
      </c>
      <c r="BA2042" s="2">
        <f>IF(""&amp;$F2042&lt;&gt;"4","",IF($AY2042="YES","",IF(ROUND(SUMIFS($AE$2:$AE$4001,$L$2:$L$4001,$L2042,$F$2:$F$4001,"4")-SUMIFS('AR SALES'!$Y$2:$Y$2501,'AR SALES'!$L$2:$L$2501,$L2042,'AR SALES'!$AD$2:$AD$2501,"OFF"),2)=0,"","STALE")))</f>
        <v/>
      </c>
      <c r="BB2042" s="2">
        <f>IF(OR(""&amp;$F2042="2",""&amp;$F2042="4",""&amp;$F2042="G",""&amp;$F2042="H"),IF($AY2042="YES","",IF($AB2042&lt;&gt;0,"",IF(COUNTIFS('AR SALES'!$L$2:$L$2501,$L2042,'AR SALES'!$AD$2:$AD$2501,IF(""&amp;$F2042="4","OFF","ON"),'AR SALES'!$AF$2:$AF$2501,"Y")&gt;0,"","NO EXEMPTION"))),"")</f>
        <v/>
      </c>
    </row>
    <row r="2043">
      <c r="AT2043" s="2">
        <f>IF($L2043="","",IFERROR(INDEX('AR SALES'!$H$2:$H$2501,MATCH(""&amp;$L2043,'AR SALES'!$AE$2:$AE$2501,0)),""))</f>
        <v/>
      </c>
      <c r="AU2043" s="2">
        <f>IF($L2043="","",IF($A2043&lt;&gt;"GA","",IF($E2043="FULTON",IF(ISNUMBER(SEARCH("COLLEGE PARK",$AT2043)),"FULTON (COLLEGE PARK)",IF(ISNUMBER(SEARCH("HAPEVILLE",$AT2043)),"FULTON (HAPEVILLE)",IF(ISNUMBER(SEARCH("EAST POINT",$AT2043)),"FULTON (EAST POINT)",IF(ISNUMBER(SEARCH("ATLANTA",$AT2043)),"FULTON (ATL LIMITS)","FULTON")))),IF($E2043="DEKALB",IF(ISNUMBER(SEARCH("ATLANTA",$AT2043)),"DEKALB (ATL LIMITS)","DEKALB"),IF(AND($E2043="CLAYTON",ISNUMBER(SEARCH("COLLEGE PARK",$AT2043))),"CLAYTON (COLLEGE PARK)",$E2043)))))</f>
        <v/>
      </c>
      <c r="AV2043" s="2">
        <f>IF($L2043="","",IF(""&amp;$F2043="2","DIESEL",IF(OR(""&amp;$F2043="G",""&amp;$F2043="H"),"GAS","")))</f>
        <v/>
      </c>
      <c r="AW2043" s="2">
        <f>IF($AV2043="","",$R2043)</f>
        <v/>
      </c>
      <c r="AX2043" s="2">
        <f>IF($AV2043="","",IF($AB2043=0,$R2043,0))</f>
        <v/>
      </c>
      <c r="AY2043" s="2">
        <f>IF($AV2043="","",IF(AND($Z2043=0,COUNTIF('AR SALES'!$L$2:$L$2501,$L2043)=0),"YES",""))</f>
        <v/>
      </c>
      <c r="AZ2043" s="2">
        <f>IF($AV2043="","",IFERROR(VLOOKUP($AU2043,CODES!$A:$B,2,FALSE),"NO CODE"))</f>
        <v/>
      </c>
      <c r="BA2043" s="2">
        <f>IF(""&amp;$F2043&lt;&gt;"4","",IF($AY2043="YES","",IF(ROUND(SUMIFS($AE$2:$AE$4001,$L$2:$L$4001,$L2043,$F$2:$F$4001,"4")-SUMIFS('AR SALES'!$Y$2:$Y$2501,'AR SALES'!$L$2:$L$2501,$L2043,'AR SALES'!$AD$2:$AD$2501,"OFF"),2)=0,"","STALE")))</f>
        <v/>
      </c>
      <c r="BB2043" s="2">
        <f>IF(OR(""&amp;$F2043="2",""&amp;$F2043="4",""&amp;$F2043="G",""&amp;$F2043="H"),IF($AY2043="YES","",IF($AB2043&lt;&gt;0,"",IF(COUNTIFS('AR SALES'!$L$2:$L$2501,$L2043,'AR SALES'!$AD$2:$AD$2501,IF(""&amp;$F2043="4","OFF","ON"),'AR SALES'!$AF$2:$AF$2501,"Y")&gt;0,"","NO EXEMPTION"))),"")</f>
        <v/>
      </c>
    </row>
    <row r="2044">
      <c r="AT2044" s="2">
        <f>IF($L2044="","",IFERROR(INDEX('AR SALES'!$H$2:$H$2501,MATCH(""&amp;$L2044,'AR SALES'!$AE$2:$AE$2501,0)),""))</f>
        <v/>
      </c>
      <c r="AU2044" s="2">
        <f>IF($L2044="","",IF($A2044&lt;&gt;"GA","",IF($E2044="FULTON",IF(ISNUMBER(SEARCH("COLLEGE PARK",$AT2044)),"FULTON (COLLEGE PARK)",IF(ISNUMBER(SEARCH("HAPEVILLE",$AT2044)),"FULTON (HAPEVILLE)",IF(ISNUMBER(SEARCH("EAST POINT",$AT2044)),"FULTON (EAST POINT)",IF(ISNUMBER(SEARCH("ATLANTA",$AT2044)),"FULTON (ATL LIMITS)","FULTON")))),IF($E2044="DEKALB",IF(ISNUMBER(SEARCH("ATLANTA",$AT2044)),"DEKALB (ATL LIMITS)","DEKALB"),IF(AND($E2044="CLAYTON",ISNUMBER(SEARCH("COLLEGE PARK",$AT2044))),"CLAYTON (COLLEGE PARK)",$E2044)))))</f>
        <v/>
      </c>
      <c r="AV2044" s="2">
        <f>IF($L2044="","",IF(""&amp;$F2044="2","DIESEL",IF(OR(""&amp;$F2044="G",""&amp;$F2044="H"),"GAS","")))</f>
        <v/>
      </c>
      <c r="AW2044" s="2">
        <f>IF($AV2044="","",$R2044)</f>
        <v/>
      </c>
      <c r="AX2044" s="2">
        <f>IF($AV2044="","",IF($AB2044=0,$R2044,0))</f>
        <v/>
      </c>
      <c r="AY2044" s="2">
        <f>IF($AV2044="","",IF(AND($Z2044=0,COUNTIF('AR SALES'!$L$2:$L$2501,$L2044)=0),"YES",""))</f>
        <v/>
      </c>
      <c r="AZ2044" s="2">
        <f>IF($AV2044="","",IFERROR(VLOOKUP($AU2044,CODES!$A:$B,2,FALSE),"NO CODE"))</f>
        <v/>
      </c>
      <c r="BA2044" s="2">
        <f>IF(""&amp;$F2044&lt;&gt;"4","",IF($AY2044="YES","",IF(ROUND(SUMIFS($AE$2:$AE$4001,$L$2:$L$4001,$L2044,$F$2:$F$4001,"4")-SUMIFS('AR SALES'!$Y$2:$Y$2501,'AR SALES'!$L$2:$L$2501,$L2044,'AR SALES'!$AD$2:$AD$2501,"OFF"),2)=0,"","STALE")))</f>
        <v/>
      </c>
      <c r="BB2044" s="2">
        <f>IF(OR(""&amp;$F2044="2",""&amp;$F2044="4",""&amp;$F2044="G",""&amp;$F2044="H"),IF($AY2044="YES","",IF($AB2044&lt;&gt;0,"",IF(COUNTIFS('AR SALES'!$L$2:$L$2501,$L2044,'AR SALES'!$AD$2:$AD$2501,IF(""&amp;$F2044="4","OFF","ON"),'AR SALES'!$AF$2:$AF$2501,"Y")&gt;0,"","NO EXEMPTION"))),"")</f>
        <v/>
      </c>
    </row>
    <row r="2045">
      <c r="AT2045" s="2">
        <f>IF($L2045="","",IFERROR(INDEX('AR SALES'!$H$2:$H$2501,MATCH(""&amp;$L2045,'AR SALES'!$AE$2:$AE$2501,0)),""))</f>
        <v/>
      </c>
      <c r="AU2045" s="2">
        <f>IF($L2045="","",IF($A2045&lt;&gt;"GA","",IF($E2045="FULTON",IF(ISNUMBER(SEARCH("COLLEGE PARK",$AT2045)),"FULTON (COLLEGE PARK)",IF(ISNUMBER(SEARCH("HAPEVILLE",$AT2045)),"FULTON (HAPEVILLE)",IF(ISNUMBER(SEARCH("EAST POINT",$AT2045)),"FULTON (EAST POINT)",IF(ISNUMBER(SEARCH("ATLANTA",$AT2045)),"FULTON (ATL LIMITS)","FULTON")))),IF($E2045="DEKALB",IF(ISNUMBER(SEARCH("ATLANTA",$AT2045)),"DEKALB (ATL LIMITS)","DEKALB"),IF(AND($E2045="CLAYTON",ISNUMBER(SEARCH("COLLEGE PARK",$AT2045))),"CLAYTON (COLLEGE PARK)",$E2045)))))</f>
        <v/>
      </c>
      <c r="AV2045" s="2">
        <f>IF($L2045="","",IF(""&amp;$F2045="2","DIESEL",IF(OR(""&amp;$F2045="G",""&amp;$F2045="H"),"GAS","")))</f>
        <v/>
      </c>
      <c r="AW2045" s="2">
        <f>IF($AV2045="","",$R2045)</f>
        <v/>
      </c>
      <c r="AX2045" s="2">
        <f>IF($AV2045="","",IF($AB2045=0,$R2045,0))</f>
        <v/>
      </c>
      <c r="AY2045" s="2">
        <f>IF($AV2045="","",IF(AND($Z2045=0,COUNTIF('AR SALES'!$L$2:$L$2501,$L2045)=0),"YES",""))</f>
        <v/>
      </c>
      <c r="AZ2045" s="2">
        <f>IF($AV2045="","",IFERROR(VLOOKUP($AU2045,CODES!$A:$B,2,FALSE),"NO CODE"))</f>
        <v/>
      </c>
      <c r="BA2045" s="2">
        <f>IF(""&amp;$F2045&lt;&gt;"4","",IF($AY2045="YES","",IF(ROUND(SUMIFS($AE$2:$AE$4001,$L$2:$L$4001,$L2045,$F$2:$F$4001,"4")-SUMIFS('AR SALES'!$Y$2:$Y$2501,'AR SALES'!$L$2:$L$2501,$L2045,'AR SALES'!$AD$2:$AD$2501,"OFF"),2)=0,"","STALE")))</f>
        <v/>
      </c>
      <c r="BB2045" s="2">
        <f>IF(OR(""&amp;$F2045="2",""&amp;$F2045="4",""&amp;$F2045="G",""&amp;$F2045="H"),IF($AY2045="YES","",IF($AB2045&lt;&gt;0,"",IF(COUNTIFS('AR SALES'!$L$2:$L$2501,$L2045,'AR SALES'!$AD$2:$AD$2501,IF(""&amp;$F2045="4","OFF","ON"),'AR SALES'!$AF$2:$AF$2501,"Y")&gt;0,"","NO EXEMPTION"))),"")</f>
        <v/>
      </c>
    </row>
    <row r="2046">
      <c r="AT2046" s="2">
        <f>IF($L2046="","",IFERROR(INDEX('AR SALES'!$H$2:$H$2501,MATCH(""&amp;$L2046,'AR SALES'!$AE$2:$AE$2501,0)),""))</f>
        <v/>
      </c>
      <c r="AU2046" s="2">
        <f>IF($L2046="","",IF($A2046&lt;&gt;"GA","",IF($E2046="FULTON",IF(ISNUMBER(SEARCH("COLLEGE PARK",$AT2046)),"FULTON (COLLEGE PARK)",IF(ISNUMBER(SEARCH("HAPEVILLE",$AT2046)),"FULTON (HAPEVILLE)",IF(ISNUMBER(SEARCH("EAST POINT",$AT2046)),"FULTON (EAST POINT)",IF(ISNUMBER(SEARCH("ATLANTA",$AT2046)),"FULTON (ATL LIMITS)","FULTON")))),IF($E2046="DEKALB",IF(ISNUMBER(SEARCH("ATLANTA",$AT2046)),"DEKALB (ATL LIMITS)","DEKALB"),IF(AND($E2046="CLAYTON",ISNUMBER(SEARCH("COLLEGE PARK",$AT2046))),"CLAYTON (COLLEGE PARK)",$E2046)))))</f>
        <v/>
      </c>
      <c r="AV2046" s="2">
        <f>IF($L2046="","",IF(""&amp;$F2046="2","DIESEL",IF(OR(""&amp;$F2046="G",""&amp;$F2046="H"),"GAS","")))</f>
        <v/>
      </c>
      <c r="AW2046" s="2">
        <f>IF($AV2046="","",$R2046)</f>
        <v/>
      </c>
      <c r="AX2046" s="2">
        <f>IF($AV2046="","",IF($AB2046=0,$R2046,0))</f>
        <v/>
      </c>
      <c r="AY2046" s="2">
        <f>IF($AV2046="","",IF(AND($Z2046=0,COUNTIF('AR SALES'!$L$2:$L$2501,$L2046)=0),"YES",""))</f>
        <v/>
      </c>
      <c r="AZ2046" s="2">
        <f>IF($AV2046="","",IFERROR(VLOOKUP($AU2046,CODES!$A:$B,2,FALSE),"NO CODE"))</f>
        <v/>
      </c>
      <c r="BA2046" s="2">
        <f>IF(""&amp;$F2046&lt;&gt;"4","",IF($AY2046="YES","",IF(ROUND(SUMIFS($AE$2:$AE$4001,$L$2:$L$4001,$L2046,$F$2:$F$4001,"4")-SUMIFS('AR SALES'!$Y$2:$Y$2501,'AR SALES'!$L$2:$L$2501,$L2046,'AR SALES'!$AD$2:$AD$2501,"OFF"),2)=0,"","STALE")))</f>
        <v/>
      </c>
      <c r="BB2046" s="2">
        <f>IF(OR(""&amp;$F2046="2",""&amp;$F2046="4",""&amp;$F2046="G",""&amp;$F2046="H"),IF($AY2046="YES","",IF($AB2046&lt;&gt;0,"",IF(COUNTIFS('AR SALES'!$L$2:$L$2501,$L2046,'AR SALES'!$AD$2:$AD$2501,IF(""&amp;$F2046="4","OFF","ON"),'AR SALES'!$AF$2:$AF$2501,"Y")&gt;0,"","NO EXEMPTION"))),"")</f>
        <v/>
      </c>
    </row>
    <row r="2047">
      <c r="AT2047" s="2">
        <f>IF($L2047="","",IFERROR(INDEX('AR SALES'!$H$2:$H$2501,MATCH(""&amp;$L2047,'AR SALES'!$AE$2:$AE$2501,0)),""))</f>
        <v/>
      </c>
      <c r="AU2047" s="2">
        <f>IF($L2047="","",IF($A2047&lt;&gt;"GA","",IF($E2047="FULTON",IF(ISNUMBER(SEARCH("COLLEGE PARK",$AT2047)),"FULTON (COLLEGE PARK)",IF(ISNUMBER(SEARCH("HAPEVILLE",$AT2047)),"FULTON (HAPEVILLE)",IF(ISNUMBER(SEARCH("EAST POINT",$AT2047)),"FULTON (EAST POINT)",IF(ISNUMBER(SEARCH("ATLANTA",$AT2047)),"FULTON (ATL LIMITS)","FULTON")))),IF($E2047="DEKALB",IF(ISNUMBER(SEARCH("ATLANTA",$AT2047)),"DEKALB (ATL LIMITS)","DEKALB"),IF(AND($E2047="CLAYTON",ISNUMBER(SEARCH("COLLEGE PARK",$AT2047))),"CLAYTON (COLLEGE PARK)",$E2047)))))</f>
        <v/>
      </c>
      <c r="AV2047" s="2">
        <f>IF($L2047="","",IF(""&amp;$F2047="2","DIESEL",IF(OR(""&amp;$F2047="G",""&amp;$F2047="H"),"GAS","")))</f>
        <v/>
      </c>
      <c r="AW2047" s="2">
        <f>IF($AV2047="","",$R2047)</f>
        <v/>
      </c>
      <c r="AX2047" s="2">
        <f>IF($AV2047="","",IF($AB2047=0,$R2047,0))</f>
        <v/>
      </c>
      <c r="AY2047" s="2">
        <f>IF($AV2047="","",IF(AND($Z2047=0,COUNTIF('AR SALES'!$L$2:$L$2501,$L2047)=0),"YES",""))</f>
        <v/>
      </c>
      <c r="AZ2047" s="2">
        <f>IF($AV2047="","",IFERROR(VLOOKUP($AU2047,CODES!$A:$B,2,FALSE),"NO CODE"))</f>
        <v/>
      </c>
      <c r="BA2047" s="2">
        <f>IF(""&amp;$F2047&lt;&gt;"4","",IF($AY2047="YES","",IF(ROUND(SUMIFS($AE$2:$AE$4001,$L$2:$L$4001,$L2047,$F$2:$F$4001,"4")-SUMIFS('AR SALES'!$Y$2:$Y$2501,'AR SALES'!$L$2:$L$2501,$L2047,'AR SALES'!$AD$2:$AD$2501,"OFF"),2)=0,"","STALE")))</f>
        <v/>
      </c>
      <c r="BB2047" s="2">
        <f>IF(OR(""&amp;$F2047="2",""&amp;$F2047="4",""&amp;$F2047="G",""&amp;$F2047="H"),IF($AY2047="YES","",IF($AB2047&lt;&gt;0,"",IF(COUNTIFS('AR SALES'!$L$2:$L$2501,$L2047,'AR SALES'!$AD$2:$AD$2501,IF(""&amp;$F2047="4","OFF","ON"),'AR SALES'!$AF$2:$AF$2501,"Y")&gt;0,"","NO EXEMPTION"))),"")</f>
        <v/>
      </c>
    </row>
    <row r="2048">
      <c r="AT2048" s="2">
        <f>IF($L2048="","",IFERROR(INDEX('AR SALES'!$H$2:$H$2501,MATCH(""&amp;$L2048,'AR SALES'!$AE$2:$AE$2501,0)),""))</f>
        <v/>
      </c>
      <c r="AU2048" s="2">
        <f>IF($L2048="","",IF($A2048&lt;&gt;"GA","",IF($E2048="FULTON",IF(ISNUMBER(SEARCH("COLLEGE PARK",$AT2048)),"FULTON (COLLEGE PARK)",IF(ISNUMBER(SEARCH("HAPEVILLE",$AT2048)),"FULTON (HAPEVILLE)",IF(ISNUMBER(SEARCH("EAST POINT",$AT2048)),"FULTON (EAST POINT)",IF(ISNUMBER(SEARCH("ATLANTA",$AT2048)),"FULTON (ATL LIMITS)","FULTON")))),IF($E2048="DEKALB",IF(ISNUMBER(SEARCH("ATLANTA",$AT2048)),"DEKALB (ATL LIMITS)","DEKALB"),IF(AND($E2048="CLAYTON",ISNUMBER(SEARCH("COLLEGE PARK",$AT2048))),"CLAYTON (COLLEGE PARK)",$E2048)))))</f>
        <v/>
      </c>
      <c r="AV2048" s="2">
        <f>IF($L2048="","",IF(""&amp;$F2048="2","DIESEL",IF(OR(""&amp;$F2048="G",""&amp;$F2048="H"),"GAS","")))</f>
        <v/>
      </c>
      <c r="AW2048" s="2">
        <f>IF($AV2048="","",$R2048)</f>
        <v/>
      </c>
      <c r="AX2048" s="2">
        <f>IF($AV2048="","",IF($AB2048=0,$R2048,0))</f>
        <v/>
      </c>
      <c r="AY2048" s="2">
        <f>IF($AV2048="","",IF(AND($Z2048=0,COUNTIF('AR SALES'!$L$2:$L$2501,$L2048)=0),"YES",""))</f>
        <v/>
      </c>
      <c r="AZ2048" s="2">
        <f>IF($AV2048="","",IFERROR(VLOOKUP($AU2048,CODES!$A:$B,2,FALSE),"NO CODE"))</f>
        <v/>
      </c>
      <c r="BA2048" s="2">
        <f>IF(""&amp;$F2048&lt;&gt;"4","",IF($AY2048="YES","",IF(ROUND(SUMIFS($AE$2:$AE$4001,$L$2:$L$4001,$L2048,$F$2:$F$4001,"4")-SUMIFS('AR SALES'!$Y$2:$Y$2501,'AR SALES'!$L$2:$L$2501,$L2048,'AR SALES'!$AD$2:$AD$2501,"OFF"),2)=0,"","STALE")))</f>
        <v/>
      </c>
      <c r="BB2048" s="2">
        <f>IF(OR(""&amp;$F2048="2",""&amp;$F2048="4",""&amp;$F2048="G",""&amp;$F2048="H"),IF($AY2048="YES","",IF($AB2048&lt;&gt;0,"",IF(COUNTIFS('AR SALES'!$L$2:$L$2501,$L2048,'AR SALES'!$AD$2:$AD$2501,IF(""&amp;$F2048="4","OFF","ON"),'AR SALES'!$AF$2:$AF$2501,"Y")&gt;0,"","NO EXEMPTION"))),"")</f>
        <v/>
      </c>
    </row>
    <row r="2049">
      <c r="AT2049" s="2">
        <f>IF($L2049="","",IFERROR(INDEX('AR SALES'!$H$2:$H$2501,MATCH(""&amp;$L2049,'AR SALES'!$AE$2:$AE$2501,0)),""))</f>
        <v/>
      </c>
      <c r="AU2049" s="2">
        <f>IF($L2049="","",IF($A2049&lt;&gt;"GA","",IF($E2049="FULTON",IF(ISNUMBER(SEARCH("COLLEGE PARK",$AT2049)),"FULTON (COLLEGE PARK)",IF(ISNUMBER(SEARCH("HAPEVILLE",$AT2049)),"FULTON (HAPEVILLE)",IF(ISNUMBER(SEARCH("EAST POINT",$AT2049)),"FULTON (EAST POINT)",IF(ISNUMBER(SEARCH("ATLANTA",$AT2049)),"FULTON (ATL LIMITS)","FULTON")))),IF($E2049="DEKALB",IF(ISNUMBER(SEARCH("ATLANTA",$AT2049)),"DEKALB (ATL LIMITS)","DEKALB"),IF(AND($E2049="CLAYTON",ISNUMBER(SEARCH("COLLEGE PARK",$AT2049))),"CLAYTON (COLLEGE PARK)",$E2049)))))</f>
        <v/>
      </c>
      <c r="AV2049" s="2">
        <f>IF($L2049="","",IF(""&amp;$F2049="2","DIESEL",IF(OR(""&amp;$F2049="G",""&amp;$F2049="H"),"GAS","")))</f>
        <v/>
      </c>
      <c r="AW2049" s="2">
        <f>IF($AV2049="","",$R2049)</f>
        <v/>
      </c>
      <c r="AX2049" s="2">
        <f>IF($AV2049="","",IF($AB2049=0,$R2049,0))</f>
        <v/>
      </c>
      <c r="AY2049" s="2">
        <f>IF($AV2049="","",IF(AND($Z2049=0,COUNTIF('AR SALES'!$L$2:$L$2501,$L2049)=0),"YES",""))</f>
        <v/>
      </c>
      <c r="AZ2049" s="2">
        <f>IF($AV2049="","",IFERROR(VLOOKUP($AU2049,CODES!$A:$B,2,FALSE),"NO CODE"))</f>
        <v/>
      </c>
      <c r="BA2049" s="2">
        <f>IF(""&amp;$F2049&lt;&gt;"4","",IF($AY2049="YES","",IF(ROUND(SUMIFS($AE$2:$AE$4001,$L$2:$L$4001,$L2049,$F$2:$F$4001,"4")-SUMIFS('AR SALES'!$Y$2:$Y$2501,'AR SALES'!$L$2:$L$2501,$L2049,'AR SALES'!$AD$2:$AD$2501,"OFF"),2)=0,"","STALE")))</f>
        <v/>
      </c>
      <c r="BB2049" s="2">
        <f>IF(OR(""&amp;$F2049="2",""&amp;$F2049="4",""&amp;$F2049="G",""&amp;$F2049="H"),IF($AY2049="YES","",IF($AB2049&lt;&gt;0,"",IF(COUNTIFS('AR SALES'!$L$2:$L$2501,$L2049,'AR SALES'!$AD$2:$AD$2501,IF(""&amp;$F2049="4","OFF","ON"),'AR SALES'!$AF$2:$AF$2501,"Y")&gt;0,"","NO EXEMPTION"))),"")</f>
        <v/>
      </c>
    </row>
    <row r="2050">
      <c r="AT2050" s="2">
        <f>IF($L2050="","",IFERROR(INDEX('AR SALES'!$H$2:$H$2501,MATCH(""&amp;$L2050,'AR SALES'!$AE$2:$AE$2501,0)),""))</f>
        <v/>
      </c>
      <c r="AU2050" s="2">
        <f>IF($L2050="","",IF($A2050&lt;&gt;"GA","",IF($E2050="FULTON",IF(ISNUMBER(SEARCH("COLLEGE PARK",$AT2050)),"FULTON (COLLEGE PARK)",IF(ISNUMBER(SEARCH("HAPEVILLE",$AT2050)),"FULTON (HAPEVILLE)",IF(ISNUMBER(SEARCH("EAST POINT",$AT2050)),"FULTON (EAST POINT)",IF(ISNUMBER(SEARCH("ATLANTA",$AT2050)),"FULTON (ATL LIMITS)","FULTON")))),IF($E2050="DEKALB",IF(ISNUMBER(SEARCH("ATLANTA",$AT2050)),"DEKALB (ATL LIMITS)","DEKALB"),IF(AND($E2050="CLAYTON",ISNUMBER(SEARCH("COLLEGE PARK",$AT2050))),"CLAYTON (COLLEGE PARK)",$E2050)))))</f>
        <v/>
      </c>
      <c r="AV2050" s="2">
        <f>IF($L2050="","",IF(""&amp;$F2050="2","DIESEL",IF(OR(""&amp;$F2050="G",""&amp;$F2050="H"),"GAS","")))</f>
        <v/>
      </c>
      <c r="AW2050" s="2">
        <f>IF($AV2050="","",$R2050)</f>
        <v/>
      </c>
      <c r="AX2050" s="2">
        <f>IF($AV2050="","",IF($AB2050=0,$R2050,0))</f>
        <v/>
      </c>
      <c r="AY2050" s="2">
        <f>IF($AV2050="","",IF(AND($Z2050=0,COUNTIF('AR SALES'!$L$2:$L$2501,$L2050)=0),"YES",""))</f>
        <v/>
      </c>
      <c r="AZ2050" s="2">
        <f>IF($AV2050="","",IFERROR(VLOOKUP($AU2050,CODES!$A:$B,2,FALSE),"NO CODE"))</f>
        <v/>
      </c>
      <c r="BA2050" s="2">
        <f>IF(""&amp;$F2050&lt;&gt;"4","",IF($AY2050="YES","",IF(ROUND(SUMIFS($AE$2:$AE$4001,$L$2:$L$4001,$L2050,$F$2:$F$4001,"4")-SUMIFS('AR SALES'!$Y$2:$Y$2501,'AR SALES'!$L$2:$L$2501,$L2050,'AR SALES'!$AD$2:$AD$2501,"OFF"),2)=0,"","STALE")))</f>
        <v/>
      </c>
      <c r="BB2050" s="2">
        <f>IF(OR(""&amp;$F2050="2",""&amp;$F2050="4",""&amp;$F2050="G",""&amp;$F2050="H"),IF($AY2050="YES","",IF($AB2050&lt;&gt;0,"",IF(COUNTIFS('AR SALES'!$L$2:$L$2501,$L2050,'AR SALES'!$AD$2:$AD$2501,IF(""&amp;$F2050="4","OFF","ON"),'AR SALES'!$AF$2:$AF$2501,"Y")&gt;0,"","NO EXEMPTION"))),"")</f>
        <v/>
      </c>
    </row>
    <row r="2051">
      <c r="AT2051" s="2">
        <f>IF($L2051="","",IFERROR(INDEX('AR SALES'!$H$2:$H$2501,MATCH(""&amp;$L2051,'AR SALES'!$AE$2:$AE$2501,0)),""))</f>
        <v/>
      </c>
      <c r="AU2051" s="2">
        <f>IF($L2051="","",IF($A2051&lt;&gt;"GA","",IF($E2051="FULTON",IF(ISNUMBER(SEARCH("COLLEGE PARK",$AT2051)),"FULTON (COLLEGE PARK)",IF(ISNUMBER(SEARCH("HAPEVILLE",$AT2051)),"FULTON (HAPEVILLE)",IF(ISNUMBER(SEARCH("EAST POINT",$AT2051)),"FULTON (EAST POINT)",IF(ISNUMBER(SEARCH("ATLANTA",$AT2051)),"FULTON (ATL LIMITS)","FULTON")))),IF($E2051="DEKALB",IF(ISNUMBER(SEARCH("ATLANTA",$AT2051)),"DEKALB (ATL LIMITS)","DEKALB"),IF(AND($E2051="CLAYTON",ISNUMBER(SEARCH("COLLEGE PARK",$AT2051))),"CLAYTON (COLLEGE PARK)",$E2051)))))</f>
        <v/>
      </c>
      <c r="AV2051" s="2">
        <f>IF($L2051="","",IF(""&amp;$F2051="2","DIESEL",IF(OR(""&amp;$F2051="G",""&amp;$F2051="H"),"GAS","")))</f>
        <v/>
      </c>
      <c r="AW2051" s="2">
        <f>IF($AV2051="","",$R2051)</f>
        <v/>
      </c>
      <c r="AX2051" s="2">
        <f>IF($AV2051="","",IF($AB2051=0,$R2051,0))</f>
        <v/>
      </c>
      <c r="AY2051" s="2">
        <f>IF($AV2051="","",IF(AND($Z2051=0,COUNTIF('AR SALES'!$L$2:$L$2501,$L2051)=0),"YES",""))</f>
        <v/>
      </c>
      <c r="AZ2051" s="2">
        <f>IF($AV2051="","",IFERROR(VLOOKUP($AU2051,CODES!$A:$B,2,FALSE),"NO CODE"))</f>
        <v/>
      </c>
      <c r="BA2051" s="2">
        <f>IF(""&amp;$F2051&lt;&gt;"4","",IF($AY2051="YES","",IF(ROUND(SUMIFS($AE$2:$AE$4001,$L$2:$L$4001,$L2051,$F$2:$F$4001,"4")-SUMIFS('AR SALES'!$Y$2:$Y$2501,'AR SALES'!$L$2:$L$2501,$L2051,'AR SALES'!$AD$2:$AD$2501,"OFF"),2)=0,"","STALE")))</f>
        <v/>
      </c>
      <c r="BB2051" s="2">
        <f>IF(OR(""&amp;$F2051="2",""&amp;$F2051="4",""&amp;$F2051="G",""&amp;$F2051="H"),IF($AY2051="YES","",IF($AB2051&lt;&gt;0,"",IF(COUNTIFS('AR SALES'!$L$2:$L$2501,$L2051,'AR SALES'!$AD$2:$AD$2501,IF(""&amp;$F2051="4","OFF","ON"),'AR SALES'!$AF$2:$AF$2501,"Y")&gt;0,"","NO EXEMPTION"))),"")</f>
        <v/>
      </c>
    </row>
    <row r="2052">
      <c r="AT2052" s="2">
        <f>IF($L2052="","",IFERROR(INDEX('AR SALES'!$H$2:$H$2501,MATCH(""&amp;$L2052,'AR SALES'!$AE$2:$AE$2501,0)),""))</f>
        <v/>
      </c>
      <c r="AU2052" s="2">
        <f>IF($L2052="","",IF($A2052&lt;&gt;"GA","",IF($E2052="FULTON",IF(ISNUMBER(SEARCH("COLLEGE PARK",$AT2052)),"FULTON (COLLEGE PARK)",IF(ISNUMBER(SEARCH("HAPEVILLE",$AT2052)),"FULTON (HAPEVILLE)",IF(ISNUMBER(SEARCH("EAST POINT",$AT2052)),"FULTON (EAST POINT)",IF(ISNUMBER(SEARCH("ATLANTA",$AT2052)),"FULTON (ATL LIMITS)","FULTON")))),IF($E2052="DEKALB",IF(ISNUMBER(SEARCH("ATLANTA",$AT2052)),"DEKALB (ATL LIMITS)","DEKALB"),IF(AND($E2052="CLAYTON",ISNUMBER(SEARCH("COLLEGE PARK",$AT2052))),"CLAYTON (COLLEGE PARK)",$E2052)))))</f>
        <v/>
      </c>
      <c r="AV2052" s="2">
        <f>IF($L2052="","",IF(""&amp;$F2052="2","DIESEL",IF(OR(""&amp;$F2052="G",""&amp;$F2052="H"),"GAS","")))</f>
        <v/>
      </c>
      <c r="AW2052" s="2">
        <f>IF($AV2052="","",$R2052)</f>
        <v/>
      </c>
      <c r="AX2052" s="2">
        <f>IF($AV2052="","",IF($AB2052=0,$R2052,0))</f>
        <v/>
      </c>
      <c r="AY2052" s="2">
        <f>IF($AV2052="","",IF(AND($Z2052=0,COUNTIF('AR SALES'!$L$2:$L$2501,$L2052)=0),"YES",""))</f>
        <v/>
      </c>
      <c r="AZ2052" s="2">
        <f>IF($AV2052="","",IFERROR(VLOOKUP($AU2052,CODES!$A:$B,2,FALSE),"NO CODE"))</f>
        <v/>
      </c>
      <c r="BA2052" s="2">
        <f>IF(""&amp;$F2052&lt;&gt;"4","",IF($AY2052="YES","",IF(ROUND(SUMIFS($AE$2:$AE$4001,$L$2:$L$4001,$L2052,$F$2:$F$4001,"4")-SUMIFS('AR SALES'!$Y$2:$Y$2501,'AR SALES'!$L$2:$L$2501,$L2052,'AR SALES'!$AD$2:$AD$2501,"OFF"),2)=0,"","STALE")))</f>
        <v/>
      </c>
      <c r="BB2052" s="2">
        <f>IF(OR(""&amp;$F2052="2",""&amp;$F2052="4",""&amp;$F2052="G",""&amp;$F2052="H"),IF($AY2052="YES","",IF($AB2052&lt;&gt;0,"",IF(COUNTIFS('AR SALES'!$L$2:$L$2501,$L2052,'AR SALES'!$AD$2:$AD$2501,IF(""&amp;$F2052="4","OFF","ON"),'AR SALES'!$AF$2:$AF$2501,"Y")&gt;0,"","NO EXEMPTION"))),"")</f>
        <v/>
      </c>
    </row>
    <row r="2053">
      <c r="AT2053" s="2">
        <f>IF($L2053="","",IFERROR(INDEX('AR SALES'!$H$2:$H$2501,MATCH(""&amp;$L2053,'AR SALES'!$AE$2:$AE$2501,0)),""))</f>
        <v/>
      </c>
      <c r="AU2053" s="2">
        <f>IF($L2053="","",IF($A2053&lt;&gt;"GA","",IF($E2053="FULTON",IF(ISNUMBER(SEARCH("COLLEGE PARK",$AT2053)),"FULTON (COLLEGE PARK)",IF(ISNUMBER(SEARCH("HAPEVILLE",$AT2053)),"FULTON (HAPEVILLE)",IF(ISNUMBER(SEARCH("EAST POINT",$AT2053)),"FULTON (EAST POINT)",IF(ISNUMBER(SEARCH("ATLANTA",$AT2053)),"FULTON (ATL LIMITS)","FULTON")))),IF($E2053="DEKALB",IF(ISNUMBER(SEARCH("ATLANTA",$AT2053)),"DEKALB (ATL LIMITS)","DEKALB"),IF(AND($E2053="CLAYTON",ISNUMBER(SEARCH("COLLEGE PARK",$AT2053))),"CLAYTON (COLLEGE PARK)",$E2053)))))</f>
        <v/>
      </c>
      <c r="AV2053" s="2">
        <f>IF($L2053="","",IF(""&amp;$F2053="2","DIESEL",IF(OR(""&amp;$F2053="G",""&amp;$F2053="H"),"GAS","")))</f>
        <v/>
      </c>
      <c r="AW2053" s="2">
        <f>IF($AV2053="","",$R2053)</f>
        <v/>
      </c>
      <c r="AX2053" s="2">
        <f>IF($AV2053="","",IF($AB2053=0,$R2053,0))</f>
        <v/>
      </c>
      <c r="AY2053" s="2">
        <f>IF($AV2053="","",IF(AND($Z2053=0,COUNTIF('AR SALES'!$L$2:$L$2501,$L2053)=0),"YES",""))</f>
        <v/>
      </c>
      <c r="AZ2053" s="2">
        <f>IF($AV2053="","",IFERROR(VLOOKUP($AU2053,CODES!$A:$B,2,FALSE),"NO CODE"))</f>
        <v/>
      </c>
      <c r="BA2053" s="2">
        <f>IF(""&amp;$F2053&lt;&gt;"4","",IF($AY2053="YES","",IF(ROUND(SUMIFS($AE$2:$AE$4001,$L$2:$L$4001,$L2053,$F$2:$F$4001,"4")-SUMIFS('AR SALES'!$Y$2:$Y$2501,'AR SALES'!$L$2:$L$2501,$L2053,'AR SALES'!$AD$2:$AD$2501,"OFF"),2)=0,"","STALE")))</f>
        <v/>
      </c>
      <c r="BB2053" s="2">
        <f>IF(OR(""&amp;$F2053="2",""&amp;$F2053="4",""&amp;$F2053="G",""&amp;$F2053="H"),IF($AY2053="YES","",IF($AB2053&lt;&gt;0,"",IF(COUNTIFS('AR SALES'!$L$2:$L$2501,$L2053,'AR SALES'!$AD$2:$AD$2501,IF(""&amp;$F2053="4","OFF","ON"),'AR SALES'!$AF$2:$AF$2501,"Y")&gt;0,"","NO EXEMPTION"))),"")</f>
        <v/>
      </c>
    </row>
    <row r="2054">
      <c r="AT2054" s="2">
        <f>IF($L2054="","",IFERROR(INDEX('AR SALES'!$H$2:$H$2501,MATCH(""&amp;$L2054,'AR SALES'!$AE$2:$AE$2501,0)),""))</f>
        <v/>
      </c>
      <c r="AU2054" s="2">
        <f>IF($L2054="","",IF($A2054&lt;&gt;"GA","",IF($E2054="FULTON",IF(ISNUMBER(SEARCH("COLLEGE PARK",$AT2054)),"FULTON (COLLEGE PARK)",IF(ISNUMBER(SEARCH("HAPEVILLE",$AT2054)),"FULTON (HAPEVILLE)",IF(ISNUMBER(SEARCH("EAST POINT",$AT2054)),"FULTON (EAST POINT)",IF(ISNUMBER(SEARCH("ATLANTA",$AT2054)),"FULTON (ATL LIMITS)","FULTON")))),IF($E2054="DEKALB",IF(ISNUMBER(SEARCH("ATLANTA",$AT2054)),"DEKALB (ATL LIMITS)","DEKALB"),IF(AND($E2054="CLAYTON",ISNUMBER(SEARCH("COLLEGE PARK",$AT2054))),"CLAYTON (COLLEGE PARK)",$E2054)))))</f>
        <v/>
      </c>
      <c r="AV2054" s="2">
        <f>IF($L2054="","",IF(""&amp;$F2054="2","DIESEL",IF(OR(""&amp;$F2054="G",""&amp;$F2054="H"),"GAS","")))</f>
        <v/>
      </c>
      <c r="AW2054" s="2">
        <f>IF($AV2054="","",$R2054)</f>
        <v/>
      </c>
      <c r="AX2054" s="2">
        <f>IF($AV2054="","",IF($AB2054=0,$R2054,0))</f>
        <v/>
      </c>
      <c r="AY2054" s="2">
        <f>IF($AV2054="","",IF(AND($Z2054=0,COUNTIF('AR SALES'!$L$2:$L$2501,$L2054)=0),"YES",""))</f>
        <v/>
      </c>
      <c r="AZ2054" s="2">
        <f>IF($AV2054="","",IFERROR(VLOOKUP($AU2054,CODES!$A:$B,2,FALSE),"NO CODE"))</f>
        <v/>
      </c>
      <c r="BA2054" s="2">
        <f>IF(""&amp;$F2054&lt;&gt;"4","",IF($AY2054="YES","",IF(ROUND(SUMIFS($AE$2:$AE$4001,$L$2:$L$4001,$L2054,$F$2:$F$4001,"4")-SUMIFS('AR SALES'!$Y$2:$Y$2501,'AR SALES'!$L$2:$L$2501,$L2054,'AR SALES'!$AD$2:$AD$2501,"OFF"),2)=0,"","STALE")))</f>
        <v/>
      </c>
      <c r="BB2054" s="2">
        <f>IF(OR(""&amp;$F2054="2",""&amp;$F2054="4",""&amp;$F2054="G",""&amp;$F2054="H"),IF($AY2054="YES","",IF($AB2054&lt;&gt;0,"",IF(COUNTIFS('AR SALES'!$L$2:$L$2501,$L2054,'AR SALES'!$AD$2:$AD$2501,IF(""&amp;$F2054="4","OFF","ON"),'AR SALES'!$AF$2:$AF$2501,"Y")&gt;0,"","NO EXEMPTION"))),"")</f>
        <v/>
      </c>
    </row>
    <row r="2055">
      <c r="AT2055" s="2">
        <f>IF($L2055="","",IFERROR(INDEX('AR SALES'!$H$2:$H$2501,MATCH(""&amp;$L2055,'AR SALES'!$AE$2:$AE$2501,0)),""))</f>
        <v/>
      </c>
      <c r="AU2055" s="2">
        <f>IF($L2055="","",IF($A2055&lt;&gt;"GA","",IF($E2055="FULTON",IF(ISNUMBER(SEARCH("COLLEGE PARK",$AT2055)),"FULTON (COLLEGE PARK)",IF(ISNUMBER(SEARCH("HAPEVILLE",$AT2055)),"FULTON (HAPEVILLE)",IF(ISNUMBER(SEARCH("EAST POINT",$AT2055)),"FULTON (EAST POINT)",IF(ISNUMBER(SEARCH("ATLANTA",$AT2055)),"FULTON (ATL LIMITS)","FULTON")))),IF($E2055="DEKALB",IF(ISNUMBER(SEARCH("ATLANTA",$AT2055)),"DEKALB (ATL LIMITS)","DEKALB"),IF(AND($E2055="CLAYTON",ISNUMBER(SEARCH("COLLEGE PARK",$AT2055))),"CLAYTON (COLLEGE PARK)",$E2055)))))</f>
        <v/>
      </c>
      <c r="AV2055" s="2">
        <f>IF($L2055="","",IF(""&amp;$F2055="2","DIESEL",IF(OR(""&amp;$F2055="G",""&amp;$F2055="H"),"GAS","")))</f>
        <v/>
      </c>
      <c r="AW2055" s="2">
        <f>IF($AV2055="","",$R2055)</f>
        <v/>
      </c>
      <c r="AX2055" s="2">
        <f>IF($AV2055="","",IF($AB2055=0,$R2055,0))</f>
        <v/>
      </c>
      <c r="AY2055" s="2">
        <f>IF($AV2055="","",IF(AND($Z2055=0,COUNTIF('AR SALES'!$L$2:$L$2501,$L2055)=0),"YES",""))</f>
        <v/>
      </c>
      <c r="AZ2055" s="2">
        <f>IF($AV2055="","",IFERROR(VLOOKUP($AU2055,CODES!$A:$B,2,FALSE),"NO CODE"))</f>
        <v/>
      </c>
      <c r="BA2055" s="2">
        <f>IF(""&amp;$F2055&lt;&gt;"4","",IF($AY2055="YES","",IF(ROUND(SUMIFS($AE$2:$AE$4001,$L$2:$L$4001,$L2055,$F$2:$F$4001,"4")-SUMIFS('AR SALES'!$Y$2:$Y$2501,'AR SALES'!$L$2:$L$2501,$L2055,'AR SALES'!$AD$2:$AD$2501,"OFF"),2)=0,"","STALE")))</f>
        <v/>
      </c>
      <c r="BB2055" s="2">
        <f>IF(OR(""&amp;$F2055="2",""&amp;$F2055="4",""&amp;$F2055="G",""&amp;$F2055="H"),IF($AY2055="YES","",IF($AB2055&lt;&gt;0,"",IF(COUNTIFS('AR SALES'!$L$2:$L$2501,$L2055,'AR SALES'!$AD$2:$AD$2501,IF(""&amp;$F2055="4","OFF","ON"),'AR SALES'!$AF$2:$AF$2501,"Y")&gt;0,"","NO EXEMPTION"))),"")</f>
        <v/>
      </c>
    </row>
    <row r="2056">
      <c r="AT2056" s="2">
        <f>IF($L2056="","",IFERROR(INDEX('AR SALES'!$H$2:$H$2501,MATCH(""&amp;$L2056,'AR SALES'!$AE$2:$AE$2501,0)),""))</f>
        <v/>
      </c>
      <c r="AU2056" s="2">
        <f>IF($L2056="","",IF($A2056&lt;&gt;"GA","",IF($E2056="FULTON",IF(ISNUMBER(SEARCH("COLLEGE PARK",$AT2056)),"FULTON (COLLEGE PARK)",IF(ISNUMBER(SEARCH("HAPEVILLE",$AT2056)),"FULTON (HAPEVILLE)",IF(ISNUMBER(SEARCH("EAST POINT",$AT2056)),"FULTON (EAST POINT)",IF(ISNUMBER(SEARCH("ATLANTA",$AT2056)),"FULTON (ATL LIMITS)","FULTON")))),IF($E2056="DEKALB",IF(ISNUMBER(SEARCH("ATLANTA",$AT2056)),"DEKALB (ATL LIMITS)","DEKALB"),IF(AND($E2056="CLAYTON",ISNUMBER(SEARCH("COLLEGE PARK",$AT2056))),"CLAYTON (COLLEGE PARK)",$E2056)))))</f>
        <v/>
      </c>
      <c r="AV2056" s="2">
        <f>IF($L2056="","",IF(""&amp;$F2056="2","DIESEL",IF(OR(""&amp;$F2056="G",""&amp;$F2056="H"),"GAS","")))</f>
        <v/>
      </c>
      <c r="AW2056" s="2">
        <f>IF($AV2056="","",$R2056)</f>
        <v/>
      </c>
      <c r="AX2056" s="2">
        <f>IF($AV2056="","",IF($AB2056=0,$R2056,0))</f>
        <v/>
      </c>
      <c r="AY2056" s="2">
        <f>IF($AV2056="","",IF(AND($Z2056=0,COUNTIF('AR SALES'!$L$2:$L$2501,$L2056)=0),"YES",""))</f>
        <v/>
      </c>
      <c r="AZ2056" s="2">
        <f>IF($AV2056="","",IFERROR(VLOOKUP($AU2056,CODES!$A:$B,2,FALSE),"NO CODE"))</f>
        <v/>
      </c>
      <c r="BA2056" s="2">
        <f>IF(""&amp;$F2056&lt;&gt;"4","",IF($AY2056="YES","",IF(ROUND(SUMIFS($AE$2:$AE$4001,$L$2:$L$4001,$L2056,$F$2:$F$4001,"4")-SUMIFS('AR SALES'!$Y$2:$Y$2501,'AR SALES'!$L$2:$L$2501,$L2056,'AR SALES'!$AD$2:$AD$2501,"OFF"),2)=0,"","STALE")))</f>
        <v/>
      </c>
      <c r="BB2056" s="2">
        <f>IF(OR(""&amp;$F2056="2",""&amp;$F2056="4",""&amp;$F2056="G",""&amp;$F2056="H"),IF($AY2056="YES","",IF($AB2056&lt;&gt;0,"",IF(COUNTIFS('AR SALES'!$L$2:$L$2501,$L2056,'AR SALES'!$AD$2:$AD$2501,IF(""&amp;$F2056="4","OFF","ON"),'AR SALES'!$AF$2:$AF$2501,"Y")&gt;0,"","NO EXEMPTION"))),"")</f>
        <v/>
      </c>
    </row>
    <row r="2057">
      <c r="AT2057" s="2">
        <f>IF($L2057="","",IFERROR(INDEX('AR SALES'!$H$2:$H$2501,MATCH(""&amp;$L2057,'AR SALES'!$AE$2:$AE$2501,0)),""))</f>
        <v/>
      </c>
      <c r="AU2057" s="2">
        <f>IF($L2057="","",IF($A2057&lt;&gt;"GA","",IF($E2057="FULTON",IF(ISNUMBER(SEARCH("COLLEGE PARK",$AT2057)),"FULTON (COLLEGE PARK)",IF(ISNUMBER(SEARCH("HAPEVILLE",$AT2057)),"FULTON (HAPEVILLE)",IF(ISNUMBER(SEARCH("EAST POINT",$AT2057)),"FULTON (EAST POINT)",IF(ISNUMBER(SEARCH("ATLANTA",$AT2057)),"FULTON (ATL LIMITS)","FULTON")))),IF($E2057="DEKALB",IF(ISNUMBER(SEARCH("ATLANTA",$AT2057)),"DEKALB (ATL LIMITS)","DEKALB"),IF(AND($E2057="CLAYTON",ISNUMBER(SEARCH("COLLEGE PARK",$AT2057))),"CLAYTON (COLLEGE PARK)",$E2057)))))</f>
        <v/>
      </c>
      <c r="AV2057" s="2">
        <f>IF($L2057="","",IF(""&amp;$F2057="2","DIESEL",IF(OR(""&amp;$F2057="G",""&amp;$F2057="H"),"GAS","")))</f>
        <v/>
      </c>
      <c r="AW2057" s="2">
        <f>IF($AV2057="","",$R2057)</f>
        <v/>
      </c>
      <c r="AX2057" s="2">
        <f>IF($AV2057="","",IF($AB2057=0,$R2057,0))</f>
        <v/>
      </c>
      <c r="AY2057" s="2">
        <f>IF($AV2057="","",IF(AND($Z2057=0,COUNTIF('AR SALES'!$L$2:$L$2501,$L2057)=0),"YES",""))</f>
        <v/>
      </c>
      <c r="AZ2057" s="2">
        <f>IF($AV2057="","",IFERROR(VLOOKUP($AU2057,CODES!$A:$B,2,FALSE),"NO CODE"))</f>
        <v/>
      </c>
      <c r="BA2057" s="2">
        <f>IF(""&amp;$F2057&lt;&gt;"4","",IF($AY2057="YES","",IF(ROUND(SUMIFS($AE$2:$AE$4001,$L$2:$L$4001,$L2057,$F$2:$F$4001,"4")-SUMIFS('AR SALES'!$Y$2:$Y$2501,'AR SALES'!$L$2:$L$2501,$L2057,'AR SALES'!$AD$2:$AD$2501,"OFF"),2)=0,"","STALE")))</f>
        <v/>
      </c>
      <c r="BB2057" s="2">
        <f>IF(OR(""&amp;$F2057="2",""&amp;$F2057="4",""&amp;$F2057="G",""&amp;$F2057="H"),IF($AY2057="YES","",IF($AB2057&lt;&gt;0,"",IF(COUNTIFS('AR SALES'!$L$2:$L$2501,$L2057,'AR SALES'!$AD$2:$AD$2501,IF(""&amp;$F2057="4","OFF","ON"),'AR SALES'!$AF$2:$AF$2501,"Y")&gt;0,"","NO EXEMPTION"))),"")</f>
        <v/>
      </c>
    </row>
    <row r="2058">
      <c r="AT2058" s="2">
        <f>IF($L2058="","",IFERROR(INDEX('AR SALES'!$H$2:$H$2501,MATCH(""&amp;$L2058,'AR SALES'!$AE$2:$AE$2501,0)),""))</f>
        <v/>
      </c>
      <c r="AU2058" s="2">
        <f>IF($L2058="","",IF($A2058&lt;&gt;"GA","",IF($E2058="FULTON",IF(ISNUMBER(SEARCH("COLLEGE PARK",$AT2058)),"FULTON (COLLEGE PARK)",IF(ISNUMBER(SEARCH("HAPEVILLE",$AT2058)),"FULTON (HAPEVILLE)",IF(ISNUMBER(SEARCH("EAST POINT",$AT2058)),"FULTON (EAST POINT)",IF(ISNUMBER(SEARCH("ATLANTA",$AT2058)),"FULTON (ATL LIMITS)","FULTON")))),IF($E2058="DEKALB",IF(ISNUMBER(SEARCH("ATLANTA",$AT2058)),"DEKALB (ATL LIMITS)","DEKALB"),IF(AND($E2058="CLAYTON",ISNUMBER(SEARCH("COLLEGE PARK",$AT2058))),"CLAYTON (COLLEGE PARK)",$E2058)))))</f>
        <v/>
      </c>
      <c r="AV2058" s="2">
        <f>IF($L2058="","",IF(""&amp;$F2058="2","DIESEL",IF(OR(""&amp;$F2058="G",""&amp;$F2058="H"),"GAS","")))</f>
        <v/>
      </c>
      <c r="AW2058" s="2">
        <f>IF($AV2058="","",$R2058)</f>
        <v/>
      </c>
      <c r="AX2058" s="2">
        <f>IF($AV2058="","",IF($AB2058=0,$R2058,0))</f>
        <v/>
      </c>
      <c r="AY2058" s="2">
        <f>IF($AV2058="","",IF(AND($Z2058=0,COUNTIF('AR SALES'!$L$2:$L$2501,$L2058)=0),"YES",""))</f>
        <v/>
      </c>
      <c r="AZ2058" s="2">
        <f>IF($AV2058="","",IFERROR(VLOOKUP($AU2058,CODES!$A:$B,2,FALSE),"NO CODE"))</f>
        <v/>
      </c>
      <c r="BA2058" s="2">
        <f>IF(""&amp;$F2058&lt;&gt;"4","",IF($AY2058="YES","",IF(ROUND(SUMIFS($AE$2:$AE$4001,$L$2:$L$4001,$L2058,$F$2:$F$4001,"4")-SUMIFS('AR SALES'!$Y$2:$Y$2501,'AR SALES'!$L$2:$L$2501,$L2058,'AR SALES'!$AD$2:$AD$2501,"OFF"),2)=0,"","STALE")))</f>
        <v/>
      </c>
      <c r="BB2058" s="2">
        <f>IF(OR(""&amp;$F2058="2",""&amp;$F2058="4",""&amp;$F2058="G",""&amp;$F2058="H"),IF($AY2058="YES","",IF($AB2058&lt;&gt;0,"",IF(COUNTIFS('AR SALES'!$L$2:$L$2501,$L2058,'AR SALES'!$AD$2:$AD$2501,IF(""&amp;$F2058="4","OFF","ON"),'AR SALES'!$AF$2:$AF$2501,"Y")&gt;0,"","NO EXEMPTION"))),"")</f>
        <v/>
      </c>
    </row>
    <row r="2059">
      <c r="AT2059" s="2">
        <f>IF($L2059="","",IFERROR(INDEX('AR SALES'!$H$2:$H$2501,MATCH(""&amp;$L2059,'AR SALES'!$AE$2:$AE$2501,0)),""))</f>
        <v/>
      </c>
      <c r="AU2059" s="2">
        <f>IF($L2059="","",IF($A2059&lt;&gt;"GA","",IF($E2059="FULTON",IF(ISNUMBER(SEARCH("COLLEGE PARK",$AT2059)),"FULTON (COLLEGE PARK)",IF(ISNUMBER(SEARCH("HAPEVILLE",$AT2059)),"FULTON (HAPEVILLE)",IF(ISNUMBER(SEARCH("EAST POINT",$AT2059)),"FULTON (EAST POINT)",IF(ISNUMBER(SEARCH("ATLANTA",$AT2059)),"FULTON (ATL LIMITS)","FULTON")))),IF($E2059="DEKALB",IF(ISNUMBER(SEARCH("ATLANTA",$AT2059)),"DEKALB (ATL LIMITS)","DEKALB"),IF(AND($E2059="CLAYTON",ISNUMBER(SEARCH("COLLEGE PARK",$AT2059))),"CLAYTON (COLLEGE PARK)",$E2059)))))</f>
        <v/>
      </c>
      <c r="AV2059" s="2">
        <f>IF($L2059="","",IF(""&amp;$F2059="2","DIESEL",IF(OR(""&amp;$F2059="G",""&amp;$F2059="H"),"GAS","")))</f>
        <v/>
      </c>
      <c r="AW2059" s="2">
        <f>IF($AV2059="","",$R2059)</f>
        <v/>
      </c>
      <c r="AX2059" s="2">
        <f>IF($AV2059="","",IF($AB2059=0,$R2059,0))</f>
        <v/>
      </c>
      <c r="AY2059" s="2">
        <f>IF($AV2059="","",IF(AND($Z2059=0,COUNTIF('AR SALES'!$L$2:$L$2501,$L2059)=0),"YES",""))</f>
        <v/>
      </c>
      <c r="AZ2059" s="2">
        <f>IF($AV2059="","",IFERROR(VLOOKUP($AU2059,CODES!$A:$B,2,FALSE),"NO CODE"))</f>
        <v/>
      </c>
      <c r="BA2059" s="2">
        <f>IF(""&amp;$F2059&lt;&gt;"4","",IF($AY2059="YES","",IF(ROUND(SUMIFS($AE$2:$AE$4001,$L$2:$L$4001,$L2059,$F$2:$F$4001,"4")-SUMIFS('AR SALES'!$Y$2:$Y$2501,'AR SALES'!$L$2:$L$2501,$L2059,'AR SALES'!$AD$2:$AD$2501,"OFF"),2)=0,"","STALE")))</f>
        <v/>
      </c>
      <c r="BB2059" s="2">
        <f>IF(OR(""&amp;$F2059="2",""&amp;$F2059="4",""&amp;$F2059="G",""&amp;$F2059="H"),IF($AY2059="YES","",IF($AB2059&lt;&gt;0,"",IF(COUNTIFS('AR SALES'!$L$2:$L$2501,$L2059,'AR SALES'!$AD$2:$AD$2501,IF(""&amp;$F2059="4","OFF","ON"),'AR SALES'!$AF$2:$AF$2501,"Y")&gt;0,"","NO EXEMPTION"))),"")</f>
        <v/>
      </c>
    </row>
    <row r="2060">
      <c r="AT2060" s="2">
        <f>IF($L2060="","",IFERROR(INDEX('AR SALES'!$H$2:$H$2501,MATCH(""&amp;$L2060,'AR SALES'!$AE$2:$AE$2501,0)),""))</f>
        <v/>
      </c>
      <c r="AU2060" s="2">
        <f>IF($L2060="","",IF($A2060&lt;&gt;"GA","",IF($E2060="FULTON",IF(ISNUMBER(SEARCH("COLLEGE PARK",$AT2060)),"FULTON (COLLEGE PARK)",IF(ISNUMBER(SEARCH("HAPEVILLE",$AT2060)),"FULTON (HAPEVILLE)",IF(ISNUMBER(SEARCH("EAST POINT",$AT2060)),"FULTON (EAST POINT)",IF(ISNUMBER(SEARCH("ATLANTA",$AT2060)),"FULTON (ATL LIMITS)","FULTON")))),IF($E2060="DEKALB",IF(ISNUMBER(SEARCH("ATLANTA",$AT2060)),"DEKALB (ATL LIMITS)","DEKALB"),IF(AND($E2060="CLAYTON",ISNUMBER(SEARCH("COLLEGE PARK",$AT2060))),"CLAYTON (COLLEGE PARK)",$E2060)))))</f>
        <v/>
      </c>
      <c r="AV2060" s="2">
        <f>IF($L2060="","",IF(""&amp;$F2060="2","DIESEL",IF(OR(""&amp;$F2060="G",""&amp;$F2060="H"),"GAS","")))</f>
        <v/>
      </c>
      <c r="AW2060" s="2">
        <f>IF($AV2060="","",$R2060)</f>
        <v/>
      </c>
      <c r="AX2060" s="2">
        <f>IF($AV2060="","",IF($AB2060=0,$R2060,0))</f>
        <v/>
      </c>
      <c r="AY2060" s="2">
        <f>IF($AV2060="","",IF(AND($Z2060=0,COUNTIF('AR SALES'!$L$2:$L$2501,$L2060)=0),"YES",""))</f>
        <v/>
      </c>
      <c r="AZ2060" s="2">
        <f>IF($AV2060="","",IFERROR(VLOOKUP($AU2060,CODES!$A:$B,2,FALSE),"NO CODE"))</f>
        <v/>
      </c>
      <c r="BA2060" s="2">
        <f>IF(""&amp;$F2060&lt;&gt;"4","",IF($AY2060="YES","",IF(ROUND(SUMIFS($AE$2:$AE$4001,$L$2:$L$4001,$L2060,$F$2:$F$4001,"4")-SUMIFS('AR SALES'!$Y$2:$Y$2501,'AR SALES'!$L$2:$L$2501,$L2060,'AR SALES'!$AD$2:$AD$2501,"OFF"),2)=0,"","STALE")))</f>
        <v/>
      </c>
      <c r="BB2060" s="2">
        <f>IF(OR(""&amp;$F2060="2",""&amp;$F2060="4",""&amp;$F2060="G",""&amp;$F2060="H"),IF($AY2060="YES","",IF($AB2060&lt;&gt;0,"",IF(COUNTIFS('AR SALES'!$L$2:$L$2501,$L2060,'AR SALES'!$AD$2:$AD$2501,IF(""&amp;$F2060="4","OFF","ON"),'AR SALES'!$AF$2:$AF$2501,"Y")&gt;0,"","NO EXEMPTION"))),"")</f>
        <v/>
      </c>
    </row>
    <row r="2061">
      <c r="AT2061" s="2">
        <f>IF($L2061="","",IFERROR(INDEX('AR SALES'!$H$2:$H$2501,MATCH(""&amp;$L2061,'AR SALES'!$AE$2:$AE$2501,0)),""))</f>
        <v/>
      </c>
      <c r="AU2061" s="2">
        <f>IF($L2061="","",IF($A2061&lt;&gt;"GA","",IF($E2061="FULTON",IF(ISNUMBER(SEARCH("COLLEGE PARK",$AT2061)),"FULTON (COLLEGE PARK)",IF(ISNUMBER(SEARCH("HAPEVILLE",$AT2061)),"FULTON (HAPEVILLE)",IF(ISNUMBER(SEARCH("EAST POINT",$AT2061)),"FULTON (EAST POINT)",IF(ISNUMBER(SEARCH("ATLANTA",$AT2061)),"FULTON (ATL LIMITS)","FULTON")))),IF($E2061="DEKALB",IF(ISNUMBER(SEARCH("ATLANTA",$AT2061)),"DEKALB (ATL LIMITS)","DEKALB"),IF(AND($E2061="CLAYTON",ISNUMBER(SEARCH("COLLEGE PARK",$AT2061))),"CLAYTON (COLLEGE PARK)",$E2061)))))</f>
        <v/>
      </c>
      <c r="AV2061" s="2">
        <f>IF($L2061="","",IF(""&amp;$F2061="2","DIESEL",IF(OR(""&amp;$F2061="G",""&amp;$F2061="H"),"GAS","")))</f>
        <v/>
      </c>
      <c r="AW2061" s="2">
        <f>IF($AV2061="","",$R2061)</f>
        <v/>
      </c>
      <c r="AX2061" s="2">
        <f>IF($AV2061="","",IF($AB2061=0,$R2061,0))</f>
        <v/>
      </c>
      <c r="AY2061" s="2">
        <f>IF($AV2061="","",IF(AND($Z2061=0,COUNTIF('AR SALES'!$L$2:$L$2501,$L2061)=0),"YES",""))</f>
        <v/>
      </c>
      <c r="AZ2061" s="2">
        <f>IF($AV2061="","",IFERROR(VLOOKUP($AU2061,CODES!$A:$B,2,FALSE),"NO CODE"))</f>
        <v/>
      </c>
      <c r="BA2061" s="2">
        <f>IF(""&amp;$F2061&lt;&gt;"4","",IF($AY2061="YES","",IF(ROUND(SUMIFS($AE$2:$AE$4001,$L$2:$L$4001,$L2061,$F$2:$F$4001,"4")-SUMIFS('AR SALES'!$Y$2:$Y$2501,'AR SALES'!$L$2:$L$2501,$L2061,'AR SALES'!$AD$2:$AD$2501,"OFF"),2)=0,"","STALE")))</f>
        <v/>
      </c>
      <c r="BB2061" s="2">
        <f>IF(OR(""&amp;$F2061="2",""&amp;$F2061="4",""&amp;$F2061="G",""&amp;$F2061="H"),IF($AY2061="YES","",IF($AB2061&lt;&gt;0,"",IF(COUNTIFS('AR SALES'!$L$2:$L$2501,$L2061,'AR SALES'!$AD$2:$AD$2501,IF(""&amp;$F2061="4","OFF","ON"),'AR SALES'!$AF$2:$AF$2501,"Y")&gt;0,"","NO EXEMPTION"))),"")</f>
        <v/>
      </c>
    </row>
    <row r="2062">
      <c r="AT2062" s="2">
        <f>IF($L2062="","",IFERROR(INDEX('AR SALES'!$H$2:$H$2501,MATCH(""&amp;$L2062,'AR SALES'!$AE$2:$AE$2501,0)),""))</f>
        <v/>
      </c>
      <c r="AU2062" s="2">
        <f>IF($L2062="","",IF($A2062&lt;&gt;"GA","",IF($E2062="FULTON",IF(ISNUMBER(SEARCH("COLLEGE PARK",$AT2062)),"FULTON (COLLEGE PARK)",IF(ISNUMBER(SEARCH("HAPEVILLE",$AT2062)),"FULTON (HAPEVILLE)",IF(ISNUMBER(SEARCH("EAST POINT",$AT2062)),"FULTON (EAST POINT)",IF(ISNUMBER(SEARCH("ATLANTA",$AT2062)),"FULTON (ATL LIMITS)","FULTON")))),IF($E2062="DEKALB",IF(ISNUMBER(SEARCH("ATLANTA",$AT2062)),"DEKALB (ATL LIMITS)","DEKALB"),IF(AND($E2062="CLAYTON",ISNUMBER(SEARCH("COLLEGE PARK",$AT2062))),"CLAYTON (COLLEGE PARK)",$E2062)))))</f>
        <v/>
      </c>
      <c r="AV2062" s="2">
        <f>IF($L2062="","",IF(""&amp;$F2062="2","DIESEL",IF(OR(""&amp;$F2062="G",""&amp;$F2062="H"),"GAS","")))</f>
        <v/>
      </c>
      <c r="AW2062" s="2">
        <f>IF($AV2062="","",$R2062)</f>
        <v/>
      </c>
      <c r="AX2062" s="2">
        <f>IF($AV2062="","",IF($AB2062=0,$R2062,0))</f>
        <v/>
      </c>
      <c r="AY2062" s="2">
        <f>IF($AV2062="","",IF(AND($Z2062=0,COUNTIF('AR SALES'!$L$2:$L$2501,$L2062)=0),"YES",""))</f>
        <v/>
      </c>
      <c r="AZ2062" s="2">
        <f>IF($AV2062="","",IFERROR(VLOOKUP($AU2062,CODES!$A:$B,2,FALSE),"NO CODE"))</f>
        <v/>
      </c>
      <c r="BA2062" s="2">
        <f>IF(""&amp;$F2062&lt;&gt;"4","",IF($AY2062="YES","",IF(ROUND(SUMIFS($AE$2:$AE$4001,$L$2:$L$4001,$L2062,$F$2:$F$4001,"4")-SUMIFS('AR SALES'!$Y$2:$Y$2501,'AR SALES'!$L$2:$L$2501,$L2062,'AR SALES'!$AD$2:$AD$2501,"OFF"),2)=0,"","STALE")))</f>
        <v/>
      </c>
      <c r="BB2062" s="2">
        <f>IF(OR(""&amp;$F2062="2",""&amp;$F2062="4",""&amp;$F2062="G",""&amp;$F2062="H"),IF($AY2062="YES","",IF($AB2062&lt;&gt;0,"",IF(COUNTIFS('AR SALES'!$L$2:$L$2501,$L2062,'AR SALES'!$AD$2:$AD$2501,IF(""&amp;$F2062="4","OFF","ON"),'AR SALES'!$AF$2:$AF$2501,"Y")&gt;0,"","NO EXEMPTION"))),"")</f>
        <v/>
      </c>
    </row>
    <row r="2063">
      <c r="AT2063" s="2">
        <f>IF($L2063="","",IFERROR(INDEX('AR SALES'!$H$2:$H$2501,MATCH(""&amp;$L2063,'AR SALES'!$AE$2:$AE$2501,0)),""))</f>
        <v/>
      </c>
      <c r="AU2063" s="2">
        <f>IF($L2063="","",IF($A2063&lt;&gt;"GA","",IF($E2063="FULTON",IF(ISNUMBER(SEARCH("COLLEGE PARK",$AT2063)),"FULTON (COLLEGE PARK)",IF(ISNUMBER(SEARCH("HAPEVILLE",$AT2063)),"FULTON (HAPEVILLE)",IF(ISNUMBER(SEARCH("EAST POINT",$AT2063)),"FULTON (EAST POINT)",IF(ISNUMBER(SEARCH("ATLANTA",$AT2063)),"FULTON (ATL LIMITS)","FULTON")))),IF($E2063="DEKALB",IF(ISNUMBER(SEARCH("ATLANTA",$AT2063)),"DEKALB (ATL LIMITS)","DEKALB"),IF(AND($E2063="CLAYTON",ISNUMBER(SEARCH("COLLEGE PARK",$AT2063))),"CLAYTON (COLLEGE PARK)",$E2063)))))</f>
        <v/>
      </c>
      <c r="AV2063" s="2">
        <f>IF($L2063="","",IF(""&amp;$F2063="2","DIESEL",IF(OR(""&amp;$F2063="G",""&amp;$F2063="H"),"GAS","")))</f>
        <v/>
      </c>
      <c r="AW2063" s="2">
        <f>IF($AV2063="","",$R2063)</f>
        <v/>
      </c>
      <c r="AX2063" s="2">
        <f>IF($AV2063="","",IF($AB2063=0,$R2063,0))</f>
        <v/>
      </c>
      <c r="AY2063" s="2">
        <f>IF($AV2063="","",IF(AND($Z2063=0,COUNTIF('AR SALES'!$L$2:$L$2501,$L2063)=0),"YES",""))</f>
        <v/>
      </c>
      <c r="AZ2063" s="2">
        <f>IF($AV2063="","",IFERROR(VLOOKUP($AU2063,CODES!$A:$B,2,FALSE),"NO CODE"))</f>
        <v/>
      </c>
      <c r="BA2063" s="2">
        <f>IF(""&amp;$F2063&lt;&gt;"4","",IF($AY2063="YES","",IF(ROUND(SUMIFS($AE$2:$AE$4001,$L$2:$L$4001,$L2063,$F$2:$F$4001,"4")-SUMIFS('AR SALES'!$Y$2:$Y$2501,'AR SALES'!$L$2:$L$2501,$L2063,'AR SALES'!$AD$2:$AD$2501,"OFF"),2)=0,"","STALE")))</f>
        <v/>
      </c>
      <c r="BB2063" s="2">
        <f>IF(OR(""&amp;$F2063="2",""&amp;$F2063="4",""&amp;$F2063="G",""&amp;$F2063="H"),IF($AY2063="YES","",IF($AB2063&lt;&gt;0,"",IF(COUNTIFS('AR SALES'!$L$2:$L$2501,$L2063,'AR SALES'!$AD$2:$AD$2501,IF(""&amp;$F2063="4","OFF","ON"),'AR SALES'!$AF$2:$AF$2501,"Y")&gt;0,"","NO EXEMPTION"))),"")</f>
        <v/>
      </c>
    </row>
    <row r="2064">
      <c r="AT2064" s="2">
        <f>IF($L2064="","",IFERROR(INDEX('AR SALES'!$H$2:$H$2501,MATCH(""&amp;$L2064,'AR SALES'!$AE$2:$AE$2501,0)),""))</f>
        <v/>
      </c>
      <c r="AU2064" s="2">
        <f>IF($L2064="","",IF($A2064&lt;&gt;"GA","",IF($E2064="FULTON",IF(ISNUMBER(SEARCH("COLLEGE PARK",$AT2064)),"FULTON (COLLEGE PARK)",IF(ISNUMBER(SEARCH("HAPEVILLE",$AT2064)),"FULTON (HAPEVILLE)",IF(ISNUMBER(SEARCH("EAST POINT",$AT2064)),"FULTON (EAST POINT)",IF(ISNUMBER(SEARCH("ATLANTA",$AT2064)),"FULTON (ATL LIMITS)","FULTON")))),IF($E2064="DEKALB",IF(ISNUMBER(SEARCH("ATLANTA",$AT2064)),"DEKALB (ATL LIMITS)","DEKALB"),IF(AND($E2064="CLAYTON",ISNUMBER(SEARCH("COLLEGE PARK",$AT2064))),"CLAYTON (COLLEGE PARK)",$E2064)))))</f>
        <v/>
      </c>
      <c r="AV2064" s="2">
        <f>IF($L2064="","",IF(""&amp;$F2064="2","DIESEL",IF(OR(""&amp;$F2064="G",""&amp;$F2064="H"),"GAS","")))</f>
        <v/>
      </c>
      <c r="AW2064" s="2">
        <f>IF($AV2064="","",$R2064)</f>
        <v/>
      </c>
      <c r="AX2064" s="2">
        <f>IF($AV2064="","",IF($AB2064=0,$R2064,0))</f>
        <v/>
      </c>
      <c r="AY2064" s="2">
        <f>IF($AV2064="","",IF(AND($Z2064=0,COUNTIF('AR SALES'!$L$2:$L$2501,$L2064)=0),"YES",""))</f>
        <v/>
      </c>
      <c r="AZ2064" s="2">
        <f>IF($AV2064="","",IFERROR(VLOOKUP($AU2064,CODES!$A:$B,2,FALSE),"NO CODE"))</f>
        <v/>
      </c>
      <c r="BA2064" s="2">
        <f>IF(""&amp;$F2064&lt;&gt;"4","",IF($AY2064="YES","",IF(ROUND(SUMIFS($AE$2:$AE$4001,$L$2:$L$4001,$L2064,$F$2:$F$4001,"4")-SUMIFS('AR SALES'!$Y$2:$Y$2501,'AR SALES'!$L$2:$L$2501,$L2064,'AR SALES'!$AD$2:$AD$2501,"OFF"),2)=0,"","STALE")))</f>
        <v/>
      </c>
      <c r="BB2064" s="2">
        <f>IF(OR(""&amp;$F2064="2",""&amp;$F2064="4",""&amp;$F2064="G",""&amp;$F2064="H"),IF($AY2064="YES","",IF($AB2064&lt;&gt;0,"",IF(COUNTIFS('AR SALES'!$L$2:$L$2501,$L2064,'AR SALES'!$AD$2:$AD$2501,IF(""&amp;$F2064="4","OFF","ON"),'AR SALES'!$AF$2:$AF$2501,"Y")&gt;0,"","NO EXEMPTION"))),"")</f>
        <v/>
      </c>
    </row>
    <row r="2065">
      <c r="AT2065" s="2">
        <f>IF($L2065="","",IFERROR(INDEX('AR SALES'!$H$2:$H$2501,MATCH(""&amp;$L2065,'AR SALES'!$AE$2:$AE$2501,0)),""))</f>
        <v/>
      </c>
      <c r="AU2065" s="2">
        <f>IF($L2065="","",IF($A2065&lt;&gt;"GA","",IF($E2065="FULTON",IF(ISNUMBER(SEARCH("COLLEGE PARK",$AT2065)),"FULTON (COLLEGE PARK)",IF(ISNUMBER(SEARCH("HAPEVILLE",$AT2065)),"FULTON (HAPEVILLE)",IF(ISNUMBER(SEARCH("EAST POINT",$AT2065)),"FULTON (EAST POINT)",IF(ISNUMBER(SEARCH("ATLANTA",$AT2065)),"FULTON (ATL LIMITS)","FULTON")))),IF($E2065="DEKALB",IF(ISNUMBER(SEARCH("ATLANTA",$AT2065)),"DEKALB (ATL LIMITS)","DEKALB"),IF(AND($E2065="CLAYTON",ISNUMBER(SEARCH("COLLEGE PARK",$AT2065))),"CLAYTON (COLLEGE PARK)",$E2065)))))</f>
        <v/>
      </c>
      <c r="AV2065" s="2">
        <f>IF($L2065="","",IF(""&amp;$F2065="2","DIESEL",IF(OR(""&amp;$F2065="G",""&amp;$F2065="H"),"GAS","")))</f>
        <v/>
      </c>
      <c r="AW2065" s="2">
        <f>IF($AV2065="","",$R2065)</f>
        <v/>
      </c>
      <c r="AX2065" s="2">
        <f>IF($AV2065="","",IF($AB2065=0,$R2065,0))</f>
        <v/>
      </c>
      <c r="AY2065" s="2">
        <f>IF($AV2065="","",IF(AND($Z2065=0,COUNTIF('AR SALES'!$L$2:$L$2501,$L2065)=0),"YES",""))</f>
        <v/>
      </c>
      <c r="AZ2065" s="2">
        <f>IF($AV2065="","",IFERROR(VLOOKUP($AU2065,CODES!$A:$B,2,FALSE),"NO CODE"))</f>
        <v/>
      </c>
      <c r="BA2065" s="2">
        <f>IF(""&amp;$F2065&lt;&gt;"4","",IF($AY2065="YES","",IF(ROUND(SUMIFS($AE$2:$AE$4001,$L$2:$L$4001,$L2065,$F$2:$F$4001,"4")-SUMIFS('AR SALES'!$Y$2:$Y$2501,'AR SALES'!$L$2:$L$2501,$L2065,'AR SALES'!$AD$2:$AD$2501,"OFF"),2)=0,"","STALE")))</f>
        <v/>
      </c>
      <c r="BB2065" s="2">
        <f>IF(OR(""&amp;$F2065="2",""&amp;$F2065="4",""&amp;$F2065="G",""&amp;$F2065="H"),IF($AY2065="YES","",IF($AB2065&lt;&gt;0,"",IF(COUNTIFS('AR SALES'!$L$2:$L$2501,$L2065,'AR SALES'!$AD$2:$AD$2501,IF(""&amp;$F2065="4","OFF","ON"),'AR SALES'!$AF$2:$AF$2501,"Y")&gt;0,"","NO EXEMPTION"))),"")</f>
        <v/>
      </c>
    </row>
    <row r="2066">
      <c r="AT2066" s="2">
        <f>IF($L2066="","",IFERROR(INDEX('AR SALES'!$H$2:$H$2501,MATCH(""&amp;$L2066,'AR SALES'!$AE$2:$AE$2501,0)),""))</f>
        <v/>
      </c>
      <c r="AU2066" s="2">
        <f>IF($L2066="","",IF($A2066&lt;&gt;"GA","",IF($E2066="FULTON",IF(ISNUMBER(SEARCH("COLLEGE PARK",$AT2066)),"FULTON (COLLEGE PARK)",IF(ISNUMBER(SEARCH("HAPEVILLE",$AT2066)),"FULTON (HAPEVILLE)",IF(ISNUMBER(SEARCH("EAST POINT",$AT2066)),"FULTON (EAST POINT)",IF(ISNUMBER(SEARCH("ATLANTA",$AT2066)),"FULTON (ATL LIMITS)","FULTON")))),IF($E2066="DEKALB",IF(ISNUMBER(SEARCH("ATLANTA",$AT2066)),"DEKALB (ATL LIMITS)","DEKALB"),IF(AND($E2066="CLAYTON",ISNUMBER(SEARCH("COLLEGE PARK",$AT2066))),"CLAYTON (COLLEGE PARK)",$E2066)))))</f>
        <v/>
      </c>
      <c r="AV2066" s="2">
        <f>IF($L2066="","",IF(""&amp;$F2066="2","DIESEL",IF(OR(""&amp;$F2066="G",""&amp;$F2066="H"),"GAS","")))</f>
        <v/>
      </c>
      <c r="AW2066" s="2">
        <f>IF($AV2066="","",$R2066)</f>
        <v/>
      </c>
      <c r="AX2066" s="2">
        <f>IF($AV2066="","",IF($AB2066=0,$R2066,0))</f>
        <v/>
      </c>
      <c r="AY2066" s="2">
        <f>IF($AV2066="","",IF(AND($Z2066=0,COUNTIF('AR SALES'!$L$2:$L$2501,$L2066)=0),"YES",""))</f>
        <v/>
      </c>
      <c r="AZ2066" s="2">
        <f>IF($AV2066="","",IFERROR(VLOOKUP($AU2066,CODES!$A:$B,2,FALSE),"NO CODE"))</f>
        <v/>
      </c>
      <c r="BA2066" s="2">
        <f>IF(""&amp;$F2066&lt;&gt;"4","",IF($AY2066="YES","",IF(ROUND(SUMIFS($AE$2:$AE$4001,$L$2:$L$4001,$L2066,$F$2:$F$4001,"4")-SUMIFS('AR SALES'!$Y$2:$Y$2501,'AR SALES'!$L$2:$L$2501,$L2066,'AR SALES'!$AD$2:$AD$2501,"OFF"),2)=0,"","STALE")))</f>
        <v/>
      </c>
      <c r="BB2066" s="2">
        <f>IF(OR(""&amp;$F2066="2",""&amp;$F2066="4",""&amp;$F2066="G",""&amp;$F2066="H"),IF($AY2066="YES","",IF($AB2066&lt;&gt;0,"",IF(COUNTIFS('AR SALES'!$L$2:$L$2501,$L2066,'AR SALES'!$AD$2:$AD$2501,IF(""&amp;$F2066="4","OFF","ON"),'AR SALES'!$AF$2:$AF$2501,"Y")&gt;0,"","NO EXEMPTION"))),"")</f>
        <v/>
      </c>
    </row>
    <row r="2067">
      <c r="AT2067" s="2">
        <f>IF($L2067="","",IFERROR(INDEX('AR SALES'!$H$2:$H$2501,MATCH(""&amp;$L2067,'AR SALES'!$AE$2:$AE$2501,0)),""))</f>
        <v/>
      </c>
      <c r="AU2067" s="2">
        <f>IF($L2067="","",IF($A2067&lt;&gt;"GA","",IF($E2067="FULTON",IF(ISNUMBER(SEARCH("COLLEGE PARK",$AT2067)),"FULTON (COLLEGE PARK)",IF(ISNUMBER(SEARCH("HAPEVILLE",$AT2067)),"FULTON (HAPEVILLE)",IF(ISNUMBER(SEARCH("EAST POINT",$AT2067)),"FULTON (EAST POINT)",IF(ISNUMBER(SEARCH("ATLANTA",$AT2067)),"FULTON (ATL LIMITS)","FULTON")))),IF($E2067="DEKALB",IF(ISNUMBER(SEARCH("ATLANTA",$AT2067)),"DEKALB (ATL LIMITS)","DEKALB"),IF(AND($E2067="CLAYTON",ISNUMBER(SEARCH("COLLEGE PARK",$AT2067))),"CLAYTON (COLLEGE PARK)",$E2067)))))</f>
        <v/>
      </c>
      <c r="AV2067" s="2">
        <f>IF($L2067="","",IF(""&amp;$F2067="2","DIESEL",IF(OR(""&amp;$F2067="G",""&amp;$F2067="H"),"GAS","")))</f>
        <v/>
      </c>
      <c r="AW2067" s="2">
        <f>IF($AV2067="","",$R2067)</f>
        <v/>
      </c>
      <c r="AX2067" s="2">
        <f>IF($AV2067="","",IF($AB2067=0,$R2067,0))</f>
        <v/>
      </c>
      <c r="AY2067" s="2">
        <f>IF($AV2067="","",IF(AND($Z2067=0,COUNTIF('AR SALES'!$L$2:$L$2501,$L2067)=0),"YES",""))</f>
        <v/>
      </c>
      <c r="AZ2067" s="2">
        <f>IF($AV2067="","",IFERROR(VLOOKUP($AU2067,CODES!$A:$B,2,FALSE),"NO CODE"))</f>
        <v/>
      </c>
      <c r="BA2067" s="2">
        <f>IF(""&amp;$F2067&lt;&gt;"4","",IF($AY2067="YES","",IF(ROUND(SUMIFS($AE$2:$AE$4001,$L$2:$L$4001,$L2067,$F$2:$F$4001,"4")-SUMIFS('AR SALES'!$Y$2:$Y$2501,'AR SALES'!$L$2:$L$2501,$L2067,'AR SALES'!$AD$2:$AD$2501,"OFF"),2)=0,"","STALE")))</f>
        <v/>
      </c>
      <c r="BB2067" s="2">
        <f>IF(OR(""&amp;$F2067="2",""&amp;$F2067="4",""&amp;$F2067="G",""&amp;$F2067="H"),IF($AY2067="YES","",IF($AB2067&lt;&gt;0,"",IF(COUNTIFS('AR SALES'!$L$2:$L$2501,$L2067,'AR SALES'!$AD$2:$AD$2501,IF(""&amp;$F2067="4","OFF","ON"),'AR SALES'!$AF$2:$AF$2501,"Y")&gt;0,"","NO EXEMPTION"))),"")</f>
        <v/>
      </c>
    </row>
    <row r="2068">
      <c r="AT2068" s="2">
        <f>IF($L2068="","",IFERROR(INDEX('AR SALES'!$H$2:$H$2501,MATCH(""&amp;$L2068,'AR SALES'!$AE$2:$AE$2501,0)),""))</f>
        <v/>
      </c>
      <c r="AU2068" s="2">
        <f>IF($L2068="","",IF($A2068&lt;&gt;"GA","",IF($E2068="FULTON",IF(ISNUMBER(SEARCH("COLLEGE PARK",$AT2068)),"FULTON (COLLEGE PARK)",IF(ISNUMBER(SEARCH("HAPEVILLE",$AT2068)),"FULTON (HAPEVILLE)",IF(ISNUMBER(SEARCH("EAST POINT",$AT2068)),"FULTON (EAST POINT)",IF(ISNUMBER(SEARCH("ATLANTA",$AT2068)),"FULTON (ATL LIMITS)","FULTON")))),IF($E2068="DEKALB",IF(ISNUMBER(SEARCH("ATLANTA",$AT2068)),"DEKALB (ATL LIMITS)","DEKALB"),IF(AND($E2068="CLAYTON",ISNUMBER(SEARCH("COLLEGE PARK",$AT2068))),"CLAYTON (COLLEGE PARK)",$E2068)))))</f>
        <v/>
      </c>
      <c r="AV2068" s="2">
        <f>IF($L2068="","",IF(""&amp;$F2068="2","DIESEL",IF(OR(""&amp;$F2068="G",""&amp;$F2068="H"),"GAS","")))</f>
        <v/>
      </c>
      <c r="AW2068" s="2">
        <f>IF($AV2068="","",$R2068)</f>
        <v/>
      </c>
      <c r="AX2068" s="2">
        <f>IF($AV2068="","",IF($AB2068=0,$R2068,0))</f>
        <v/>
      </c>
      <c r="AY2068" s="2">
        <f>IF($AV2068="","",IF(AND($Z2068=0,COUNTIF('AR SALES'!$L$2:$L$2501,$L2068)=0),"YES",""))</f>
        <v/>
      </c>
      <c r="AZ2068" s="2">
        <f>IF($AV2068="","",IFERROR(VLOOKUP($AU2068,CODES!$A:$B,2,FALSE),"NO CODE"))</f>
        <v/>
      </c>
      <c r="BA2068" s="2">
        <f>IF(""&amp;$F2068&lt;&gt;"4","",IF($AY2068="YES","",IF(ROUND(SUMIFS($AE$2:$AE$4001,$L$2:$L$4001,$L2068,$F$2:$F$4001,"4")-SUMIFS('AR SALES'!$Y$2:$Y$2501,'AR SALES'!$L$2:$L$2501,$L2068,'AR SALES'!$AD$2:$AD$2501,"OFF"),2)=0,"","STALE")))</f>
        <v/>
      </c>
      <c r="BB2068" s="2">
        <f>IF(OR(""&amp;$F2068="2",""&amp;$F2068="4",""&amp;$F2068="G",""&amp;$F2068="H"),IF($AY2068="YES","",IF($AB2068&lt;&gt;0,"",IF(COUNTIFS('AR SALES'!$L$2:$L$2501,$L2068,'AR SALES'!$AD$2:$AD$2501,IF(""&amp;$F2068="4","OFF","ON"),'AR SALES'!$AF$2:$AF$2501,"Y")&gt;0,"","NO EXEMPTION"))),"")</f>
        <v/>
      </c>
    </row>
    <row r="2069">
      <c r="AT2069" s="2">
        <f>IF($L2069="","",IFERROR(INDEX('AR SALES'!$H$2:$H$2501,MATCH(""&amp;$L2069,'AR SALES'!$AE$2:$AE$2501,0)),""))</f>
        <v/>
      </c>
      <c r="AU2069" s="2">
        <f>IF($L2069="","",IF($A2069&lt;&gt;"GA","",IF($E2069="FULTON",IF(ISNUMBER(SEARCH("COLLEGE PARK",$AT2069)),"FULTON (COLLEGE PARK)",IF(ISNUMBER(SEARCH("HAPEVILLE",$AT2069)),"FULTON (HAPEVILLE)",IF(ISNUMBER(SEARCH("EAST POINT",$AT2069)),"FULTON (EAST POINT)",IF(ISNUMBER(SEARCH("ATLANTA",$AT2069)),"FULTON (ATL LIMITS)","FULTON")))),IF($E2069="DEKALB",IF(ISNUMBER(SEARCH("ATLANTA",$AT2069)),"DEKALB (ATL LIMITS)","DEKALB"),IF(AND($E2069="CLAYTON",ISNUMBER(SEARCH("COLLEGE PARK",$AT2069))),"CLAYTON (COLLEGE PARK)",$E2069)))))</f>
        <v/>
      </c>
      <c r="AV2069" s="2">
        <f>IF($L2069="","",IF(""&amp;$F2069="2","DIESEL",IF(OR(""&amp;$F2069="G",""&amp;$F2069="H"),"GAS","")))</f>
        <v/>
      </c>
      <c r="AW2069" s="2">
        <f>IF($AV2069="","",$R2069)</f>
        <v/>
      </c>
      <c r="AX2069" s="2">
        <f>IF($AV2069="","",IF($AB2069=0,$R2069,0))</f>
        <v/>
      </c>
      <c r="AY2069" s="2">
        <f>IF($AV2069="","",IF(AND($Z2069=0,COUNTIF('AR SALES'!$L$2:$L$2501,$L2069)=0),"YES",""))</f>
        <v/>
      </c>
      <c r="AZ2069" s="2">
        <f>IF($AV2069="","",IFERROR(VLOOKUP($AU2069,CODES!$A:$B,2,FALSE),"NO CODE"))</f>
        <v/>
      </c>
      <c r="BA2069" s="2">
        <f>IF(""&amp;$F2069&lt;&gt;"4","",IF($AY2069="YES","",IF(ROUND(SUMIFS($AE$2:$AE$4001,$L$2:$L$4001,$L2069,$F$2:$F$4001,"4")-SUMIFS('AR SALES'!$Y$2:$Y$2501,'AR SALES'!$L$2:$L$2501,$L2069,'AR SALES'!$AD$2:$AD$2501,"OFF"),2)=0,"","STALE")))</f>
        <v/>
      </c>
      <c r="BB2069" s="2">
        <f>IF(OR(""&amp;$F2069="2",""&amp;$F2069="4",""&amp;$F2069="G",""&amp;$F2069="H"),IF($AY2069="YES","",IF($AB2069&lt;&gt;0,"",IF(COUNTIFS('AR SALES'!$L$2:$L$2501,$L2069,'AR SALES'!$AD$2:$AD$2501,IF(""&amp;$F2069="4","OFF","ON"),'AR SALES'!$AF$2:$AF$2501,"Y")&gt;0,"","NO EXEMPTION"))),"")</f>
        <v/>
      </c>
    </row>
    <row r="2070">
      <c r="AT2070" s="2">
        <f>IF($L2070="","",IFERROR(INDEX('AR SALES'!$H$2:$H$2501,MATCH(""&amp;$L2070,'AR SALES'!$AE$2:$AE$2501,0)),""))</f>
        <v/>
      </c>
      <c r="AU2070" s="2">
        <f>IF($L2070="","",IF($A2070&lt;&gt;"GA","",IF($E2070="FULTON",IF(ISNUMBER(SEARCH("COLLEGE PARK",$AT2070)),"FULTON (COLLEGE PARK)",IF(ISNUMBER(SEARCH("HAPEVILLE",$AT2070)),"FULTON (HAPEVILLE)",IF(ISNUMBER(SEARCH("EAST POINT",$AT2070)),"FULTON (EAST POINT)",IF(ISNUMBER(SEARCH("ATLANTA",$AT2070)),"FULTON (ATL LIMITS)","FULTON")))),IF($E2070="DEKALB",IF(ISNUMBER(SEARCH("ATLANTA",$AT2070)),"DEKALB (ATL LIMITS)","DEKALB"),IF(AND($E2070="CLAYTON",ISNUMBER(SEARCH("COLLEGE PARK",$AT2070))),"CLAYTON (COLLEGE PARK)",$E2070)))))</f>
        <v/>
      </c>
      <c r="AV2070" s="2">
        <f>IF($L2070="","",IF(""&amp;$F2070="2","DIESEL",IF(OR(""&amp;$F2070="G",""&amp;$F2070="H"),"GAS","")))</f>
        <v/>
      </c>
      <c r="AW2070" s="2">
        <f>IF($AV2070="","",$R2070)</f>
        <v/>
      </c>
      <c r="AX2070" s="2">
        <f>IF($AV2070="","",IF($AB2070=0,$R2070,0))</f>
        <v/>
      </c>
      <c r="AY2070" s="2">
        <f>IF($AV2070="","",IF(AND($Z2070=0,COUNTIF('AR SALES'!$L$2:$L$2501,$L2070)=0),"YES",""))</f>
        <v/>
      </c>
      <c r="AZ2070" s="2">
        <f>IF($AV2070="","",IFERROR(VLOOKUP($AU2070,CODES!$A:$B,2,FALSE),"NO CODE"))</f>
        <v/>
      </c>
      <c r="BA2070" s="2">
        <f>IF(""&amp;$F2070&lt;&gt;"4","",IF($AY2070="YES","",IF(ROUND(SUMIFS($AE$2:$AE$4001,$L$2:$L$4001,$L2070,$F$2:$F$4001,"4")-SUMIFS('AR SALES'!$Y$2:$Y$2501,'AR SALES'!$L$2:$L$2501,$L2070,'AR SALES'!$AD$2:$AD$2501,"OFF"),2)=0,"","STALE")))</f>
        <v/>
      </c>
      <c r="BB2070" s="2">
        <f>IF(OR(""&amp;$F2070="2",""&amp;$F2070="4",""&amp;$F2070="G",""&amp;$F2070="H"),IF($AY2070="YES","",IF($AB2070&lt;&gt;0,"",IF(COUNTIFS('AR SALES'!$L$2:$L$2501,$L2070,'AR SALES'!$AD$2:$AD$2501,IF(""&amp;$F2070="4","OFF","ON"),'AR SALES'!$AF$2:$AF$2501,"Y")&gt;0,"","NO EXEMPTION"))),"")</f>
        <v/>
      </c>
    </row>
    <row r="2071">
      <c r="AT2071" s="2">
        <f>IF($L2071="","",IFERROR(INDEX('AR SALES'!$H$2:$H$2501,MATCH(""&amp;$L2071,'AR SALES'!$AE$2:$AE$2501,0)),""))</f>
        <v/>
      </c>
      <c r="AU2071" s="2">
        <f>IF($L2071="","",IF($A2071&lt;&gt;"GA","",IF($E2071="FULTON",IF(ISNUMBER(SEARCH("COLLEGE PARK",$AT2071)),"FULTON (COLLEGE PARK)",IF(ISNUMBER(SEARCH("HAPEVILLE",$AT2071)),"FULTON (HAPEVILLE)",IF(ISNUMBER(SEARCH("EAST POINT",$AT2071)),"FULTON (EAST POINT)",IF(ISNUMBER(SEARCH("ATLANTA",$AT2071)),"FULTON (ATL LIMITS)","FULTON")))),IF($E2071="DEKALB",IF(ISNUMBER(SEARCH("ATLANTA",$AT2071)),"DEKALB (ATL LIMITS)","DEKALB"),IF(AND($E2071="CLAYTON",ISNUMBER(SEARCH("COLLEGE PARK",$AT2071))),"CLAYTON (COLLEGE PARK)",$E2071)))))</f>
        <v/>
      </c>
      <c r="AV2071" s="2">
        <f>IF($L2071="","",IF(""&amp;$F2071="2","DIESEL",IF(OR(""&amp;$F2071="G",""&amp;$F2071="H"),"GAS","")))</f>
        <v/>
      </c>
      <c r="AW2071" s="2">
        <f>IF($AV2071="","",$R2071)</f>
        <v/>
      </c>
      <c r="AX2071" s="2">
        <f>IF($AV2071="","",IF($AB2071=0,$R2071,0))</f>
        <v/>
      </c>
      <c r="AY2071" s="2">
        <f>IF($AV2071="","",IF(AND($Z2071=0,COUNTIF('AR SALES'!$L$2:$L$2501,$L2071)=0),"YES",""))</f>
        <v/>
      </c>
      <c r="AZ2071" s="2">
        <f>IF($AV2071="","",IFERROR(VLOOKUP($AU2071,CODES!$A:$B,2,FALSE),"NO CODE"))</f>
        <v/>
      </c>
      <c r="BA2071" s="2">
        <f>IF(""&amp;$F2071&lt;&gt;"4","",IF($AY2071="YES","",IF(ROUND(SUMIFS($AE$2:$AE$4001,$L$2:$L$4001,$L2071,$F$2:$F$4001,"4")-SUMIFS('AR SALES'!$Y$2:$Y$2501,'AR SALES'!$L$2:$L$2501,$L2071,'AR SALES'!$AD$2:$AD$2501,"OFF"),2)=0,"","STALE")))</f>
        <v/>
      </c>
      <c r="BB2071" s="2">
        <f>IF(OR(""&amp;$F2071="2",""&amp;$F2071="4",""&amp;$F2071="G",""&amp;$F2071="H"),IF($AY2071="YES","",IF($AB2071&lt;&gt;0,"",IF(COUNTIFS('AR SALES'!$L$2:$L$2501,$L2071,'AR SALES'!$AD$2:$AD$2501,IF(""&amp;$F2071="4","OFF","ON"),'AR SALES'!$AF$2:$AF$2501,"Y")&gt;0,"","NO EXEMPTION"))),"")</f>
        <v/>
      </c>
    </row>
    <row r="2072">
      <c r="AT2072" s="2">
        <f>IF($L2072="","",IFERROR(INDEX('AR SALES'!$H$2:$H$2501,MATCH(""&amp;$L2072,'AR SALES'!$AE$2:$AE$2501,0)),""))</f>
        <v/>
      </c>
      <c r="AU2072" s="2">
        <f>IF($L2072="","",IF($A2072&lt;&gt;"GA","",IF($E2072="FULTON",IF(ISNUMBER(SEARCH("COLLEGE PARK",$AT2072)),"FULTON (COLLEGE PARK)",IF(ISNUMBER(SEARCH("HAPEVILLE",$AT2072)),"FULTON (HAPEVILLE)",IF(ISNUMBER(SEARCH("EAST POINT",$AT2072)),"FULTON (EAST POINT)",IF(ISNUMBER(SEARCH("ATLANTA",$AT2072)),"FULTON (ATL LIMITS)","FULTON")))),IF($E2072="DEKALB",IF(ISNUMBER(SEARCH("ATLANTA",$AT2072)),"DEKALB (ATL LIMITS)","DEKALB"),IF(AND($E2072="CLAYTON",ISNUMBER(SEARCH("COLLEGE PARK",$AT2072))),"CLAYTON (COLLEGE PARK)",$E2072)))))</f>
        <v/>
      </c>
      <c r="AV2072" s="2">
        <f>IF($L2072="","",IF(""&amp;$F2072="2","DIESEL",IF(OR(""&amp;$F2072="G",""&amp;$F2072="H"),"GAS","")))</f>
        <v/>
      </c>
      <c r="AW2072" s="2">
        <f>IF($AV2072="","",$R2072)</f>
        <v/>
      </c>
      <c r="AX2072" s="2">
        <f>IF($AV2072="","",IF($AB2072=0,$R2072,0))</f>
        <v/>
      </c>
      <c r="AY2072" s="2">
        <f>IF($AV2072="","",IF(AND($Z2072=0,COUNTIF('AR SALES'!$L$2:$L$2501,$L2072)=0),"YES",""))</f>
        <v/>
      </c>
      <c r="AZ2072" s="2">
        <f>IF($AV2072="","",IFERROR(VLOOKUP($AU2072,CODES!$A:$B,2,FALSE),"NO CODE"))</f>
        <v/>
      </c>
      <c r="BA2072" s="2">
        <f>IF(""&amp;$F2072&lt;&gt;"4","",IF($AY2072="YES","",IF(ROUND(SUMIFS($AE$2:$AE$4001,$L$2:$L$4001,$L2072,$F$2:$F$4001,"4")-SUMIFS('AR SALES'!$Y$2:$Y$2501,'AR SALES'!$L$2:$L$2501,$L2072,'AR SALES'!$AD$2:$AD$2501,"OFF"),2)=0,"","STALE")))</f>
        <v/>
      </c>
      <c r="BB2072" s="2">
        <f>IF(OR(""&amp;$F2072="2",""&amp;$F2072="4",""&amp;$F2072="G",""&amp;$F2072="H"),IF($AY2072="YES","",IF($AB2072&lt;&gt;0,"",IF(COUNTIFS('AR SALES'!$L$2:$L$2501,$L2072,'AR SALES'!$AD$2:$AD$2501,IF(""&amp;$F2072="4","OFF","ON"),'AR SALES'!$AF$2:$AF$2501,"Y")&gt;0,"","NO EXEMPTION"))),"")</f>
        <v/>
      </c>
    </row>
    <row r="2073">
      <c r="AT2073" s="2">
        <f>IF($L2073="","",IFERROR(INDEX('AR SALES'!$H$2:$H$2501,MATCH(""&amp;$L2073,'AR SALES'!$AE$2:$AE$2501,0)),""))</f>
        <v/>
      </c>
      <c r="AU2073" s="2">
        <f>IF($L2073="","",IF($A2073&lt;&gt;"GA","",IF($E2073="FULTON",IF(ISNUMBER(SEARCH("COLLEGE PARK",$AT2073)),"FULTON (COLLEGE PARK)",IF(ISNUMBER(SEARCH("HAPEVILLE",$AT2073)),"FULTON (HAPEVILLE)",IF(ISNUMBER(SEARCH("EAST POINT",$AT2073)),"FULTON (EAST POINT)",IF(ISNUMBER(SEARCH("ATLANTA",$AT2073)),"FULTON (ATL LIMITS)","FULTON")))),IF($E2073="DEKALB",IF(ISNUMBER(SEARCH("ATLANTA",$AT2073)),"DEKALB (ATL LIMITS)","DEKALB"),IF(AND($E2073="CLAYTON",ISNUMBER(SEARCH("COLLEGE PARK",$AT2073))),"CLAYTON (COLLEGE PARK)",$E2073)))))</f>
        <v/>
      </c>
      <c r="AV2073" s="2">
        <f>IF($L2073="","",IF(""&amp;$F2073="2","DIESEL",IF(OR(""&amp;$F2073="G",""&amp;$F2073="H"),"GAS","")))</f>
        <v/>
      </c>
      <c r="AW2073" s="2">
        <f>IF($AV2073="","",$R2073)</f>
        <v/>
      </c>
      <c r="AX2073" s="2">
        <f>IF($AV2073="","",IF($AB2073=0,$R2073,0))</f>
        <v/>
      </c>
      <c r="AY2073" s="2">
        <f>IF($AV2073="","",IF(AND($Z2073=0,COUNTIF('AR SALES'!$L$2:$L$2501,$L2073)=0),"YES",""))</f>
        <v/>
      </c>
      <c r="AZ2073" s="2">
        <f>IF($AV2073="","",IFERROR(VLOOKUP($AU2073,CODES!$A:$B,2,FALSE),"NO CODE"))</f>
        <v/>
      </c>
      <c r="BA2073" s="2">
        <f>IF(""&amp;$F2073&lt;&gt;"4","",IF($AY2073="YES","",IF(ROUND(SUMIFS($AE$2:$AE$4001,$L$2:$L$4001,$L2073,$F$2:$F$4001,"4")-SUMIFS('AR SALES'!$Y$2:$Y$2501,'AR SALES'!$L$2:$L$2501,$L2073,'AR SALES'!$AD$2:$AD$2501,"OFF"),2)=0,"","STALE")))</f>
        <v/>
      </c>
      <c r="BB2073" s="2">
        <f>IF(OR(""&amp;$F2073="2",""&amp;$F2073="4",""&amp;$F2073="G",""&amp;$F2073="H"),IF($AY2073="YES","",IF($AB2073&lt;&gt;0,"",IF(COUNTIFS('AR SALES'!$L$2:$L$2501,$L2073,'AR SALES'!$AD$2:$AD$2501,IF(""&amp;$F2073="4","OFF","ON"),'AR SALES'!$AF$2:$AF$2501,"Y")&gt;0,"","NO EXEMPTION"))),"")</f>
        <v/>
      </c>
    </row>
    <row r="2074">
      <c r="AT2074" s="2">
        <f>IF($L2074="","",IFERROR(INDEX('AR SALES'!$H$2:$H$2501,MATCH(""&amp;$L2074,'AR SALES'!$AE$2:$AE$2501,0)),""))</f>
        <v/>
      </c>
      <c r="AU2074" s="2">
        <f>IF($L2074="","",IF($A2074&lt;&gt;"GA","",IF($E2074="FULTON",IF(ISNUMBER(SEARCH("COLLEGE PARK",$AT2074)),"FULTON (COLLEGE PARK)",IF(ISNUMBER(SEARCH("HAPEVILLE",$AT2074)),"FULTON (HAPEVILLE)",IF(ISNUMBER(SEARCH("EAST POINT",$AT2074)),"FULTON (EAST POINT)",IF(ISNUMBER(SEARCH("ATLANTA",$AT2074)),"FULTON (ATL LIMITS)","FULTON")))),IF($E2074="DEKALB",IF(ISNUMBER(SEARCH("ATLANTA",$AT2074)),"DEKALB (ATL LIMITS)","DEKALB"),IF(AND($E2074="CLAYTON",ISNUMBER(SEARCH("COLLEGE PARK",$AT2074))),"CLAYTON (COLLEGE PARK)",$E2074)))))</f>
        <v/>
      </c>
      <c r="AV2074" s="2">
        <f>IF($L2074="","",IF(""&amp;$F2074="2","DIESEL",IF(OR(""&amp;$F2074="G",""&amp;$F2074="H"),"GAS","")))</f>
        <v/>
      </c>
      <c r="AW2074" s="2">
        <f>IF($AV2074="","",$R2074)</f>
        <v/>
      </c>
      <c r="AX2074" s="2">
        <f>IF($AV2074="","",IF($AB2074=0,$R2074,0))</f>
        <v/>
      </c>
      <c r="AY2074" s="2">
        <f>IF($AV2074="","",IF(AND($Z2074=0,COUNTIF('AR SALES'!$L$2:$L$2501,$L2074)=0),"YES",""))</f>
        <v/>
      </c>
      <c r="AZ2074" s="2">
        <f>IF($AV2074="","",IFERROR(VLOOKUP($AU2074,CODES!$A:$B,2,FALSE),"NO CODE"))</f>
        <v/>
      </c>
      <c r="BA2074" s="2">
        <f>IF(""&amp;$F2074&lt;&gt;"4","",IF($AY2074="YES","",IF(ROUND(SUMIFS($AE$2:$AE$4001,$L$2:$L$4001,$L2074,$F$2:$F$4001,"4")-SUMIFS('AR SALES'!$Y$2:$Y$2501,'AR SALES'!$L$2:$L$2501,$L2074,'AR SALES'!$AD$2:$AD$2501,"OFF"),2)=0,"","STALE")))</f>
        <v/>
      </c>
      <c r="BB2074" s="2">
        <f>IF(OR(""&amp;$F2074="2",""&amp;$F2074="4",""&amp;$F2074="G",""&amp;$F2074="H"),IF($AY2074="YES","",IF($AB2074&lt;&gt;0,"",IF(COUNTIFS('AR SALES'!$L$2:$L$2501,$L2074,'AR SALES'!$AD$2:$AD$2501,IF(""&amp;$F2074="4","OFF","ON"),'AR SALES'!$AF$2:$AF$2501,"Y")&gt;0,"","NO EXEMPTION"))),"")</f>
        <v/>
      </c>
    </row>
    <row r="2075">
      <c r="AT2075" s="2">
        <f>IF($L2075="","",IFERROR(INDEX('AR SALES'!$H$2:$H$2501,MATCH(""&amp;$L2075,'AR SALES'!$AE$2:$AE$2501,0)),""))</f>
        <v/>
      </c>
      <c r="AU2075" s="2">
        <f>IF($L2075="","",IF($A2075&lt;&gt;"GA","",IF($E2075="FULTON",IF(ISNUMBER(SEARCH("COLLEGE PARK",$AT2075)),"FULTON (COLLEGE PARK)",IF(ISNUMBER(SEARCH("HAPEVILLE",$AT2075)),"FULTON (HAPEVILLE)",IF(ISNUMBER(SEARCH("EAST POINT",$AT2075)),"FULTON (EAST POINT)",IF(ISNUMBER(SEARCH("ATLANTA",$AT2075)),"FULTON (ATL LIMITS)","FULTON")))),IF($E2075="DEKALB",IF(ISNUMBER(SEARCH("ATLANTA",$AT2075)),"DEKALB (ATL LIMITS)","DEKALB"),IF(AND($E2075="CLAYTON",ISNUMBER(SEARCH("COLLEGE PARK",$AT2075))),"CLAYTON (COLLEGE PARK)",$E2075)))))</f>
        <v/>
      </c>
      <c r="AV2075" s="2">
        <f>IF($L2075="","",IF(""&amp;$F2075="2","DIESEL",IF(OR(""&amp;$F2075="G",""&amp;$F2075="H"),"GAS","")))</f>
        <v/>
      </c>
      <c r="AW2075" s="2">
        <f>IF($AV2075="","",$R2075)</f>
        <v/>
      </c>
      <c r="AX2075" s="2">
        <f>IF($AV2075="","",IF($AB2075=0,$R2075,0))</f>
        <v/>
      </c>
      <c r="AY2075" s="2">
        <f>IF($AV2075="","",IF(AND($Z2075=0,COUNTIF('AR SALES'!$L$2:$L$2501,$L2075)=0),"YES",""))</f>
        <v/>
      </c>
      <c r="AZ2075" s="2">
        <f>IF($AV2075="","",IFERROR(VLOOKUP($AU2075,CODES!$A:$B,2,FALSE),"NO CODE"))</f>
        <v/>
      </c>
      <c r="BA2075" s="2">
        <f>IF(""&amp;$F2075&lt;&gt;"4","",IF($AY2075="YES","",IF(ROUND(SUMIFS($AE$2:$AE$4001,$L$2:$L$4001,$L2075,$F$2:$F$4001,"4")-SUMIFS('AR SALES'!$Y$2:$Y$2501,'AR SALES'!$L$2:$L$2501,$L2075,'AR SALES'!$AD$2:$AD$2501,"OFF"),2)=0,"","STALE")))</f>
        <v/>
      </c>
      <c r="BB2075" s="2">
        <f>IF(OR(""&amp;$F2075="2",""&amp;$F2075="4",""&amp;$F2075="G",""&amp;$F2075="H"),IF($AY2075="YES","",IF($AB2075&lt;&gt;0,"",IF(COUNTIFS('AR SALES'!$L$2:$L$2501,$L2075,'AR SALES'!$AD$2:$AD$2501,IF(""&amp;$F2075="4","OFF","ON"),'AR SALES'!$AF$2:$AF$2501,"Y")&gt;0,"","NO EXEMPTION"))),"")</f>
        <v/>
      </c>
    </row>
    <row r="2076">
      <c r="AT2076" s="2">
        <f>IF($L2076="","",IFERROR(INDEX('AR SALES'!$H$2:$H$2501,MATCH(""&amp;$L2076,'AR SALES'!$AE$2:$AE$2501,0)),""))</f>
        <v/>
      </c>
      <c r="AU2076" s="2">
        <f>IF($L2076="","",IF($A2076&lt;&gt;"GA","",IF($E2076="FULTON",IF(ISNUMBER(SEARCH("COLLEGE PARK",$AT2076)),"FULTON (COLLEGE PARK)",IF(ISNUMBER(SEARCH("HAPEVILLE",$AT2076)),"FULTON (HAPEVILLE)",IF(ISNUMBER(SEARCH("EAST POINT",$AT2076)),"FULTON (EAST POINT)",IF(ISNUMBER(SEARCH("ATLANTA",$AT2076)),"FULTON (ATL LIMITS)","FULTON")))),IF($E2076="DEKALB",IF(ISNUMBER(SEARCH("ATLANTA",$AT2076)),"DEKALB (ATL LIMITS)","DEKALB"),IF(AND($E2076="CLAYTON",ISNUMBER(SEARCH("COLLEGE PARK",$AT2076))),"CLAYTON (COLLEGE PARK)",$E2076)))))</f>
        <v/>
      </c>
      <c r="AV2076" s="2">
        <f>IF($L2076="","",IF(""&amp;$F2076="2","DIESEL",IF(OR(""&amp;$F2076="G",""&amp;$F2076="H"),"GAS","")))</f>
        <v/>
      </c>
      <c r="AW2076" s="2">
        <f>IF($AV2076="","",$R2076)</f>
        <v/>
      </c>
      <c r="AX2076" s="2">
        <f>IF($AV2076="","",IF($AB2076=0,$R2076,0))</f>
        <v/>
      </c>
      <c r="AY2076" s="2">
        <f>IF($AV2076="","",IF(AND($Z2076=0,COUNTIF('AR SALES'!$L$2:$L$2501,$L2076)=0),"YES",""))</f>
        <v/>
      </c>
      <c r="AZ2076" s="2">
        <f>IF($AV2076="","",IFERROR(VLOOKUP($AU2076,CODES!$A:$B,2,FALSE),"NO CODE"))</f>
        <v/>
      </c>
      <c r="BA2076" s="2">
        <f>IF(""&amp;$F2076&lt;&gt;"4","",IF($AY2076="YES","",IF(ROUND(SUMIFS($AE$2:$AE$4001,$L$2:$L$4001,$L2076,$F$2:$F$4001,"4")-SUMIFS('AR SALES'!$Y$2:$Y$2501,'AR SALES'!$L$2:$L$2501,$L2076,'AR SALES'!$AD$2:$AD$2501,"OFF"),2)=0,"","STALE")))</f>
        <v/>
      </c>
      <c r="BB2076" s="2">
        <f>IF(OR(""&amp;$F2076="2",""&amp;$F2076="4",""&amp;$F2076="G",""&amp;$F2076="H"),IF($AY2076="YES","",IF($AB2076&lt;&gt;0,"",IF(COUNTIFS('AR SALES'!$L$2:$L$2501,$L2076,'AR SALES'!$AD$2:$AD$2501,IF(""&amp;$F2076="4","OFF","ON"),'AR SALES'!$AF$2:$AF$2501,"Y")&gt;0,"","NO EXEMPTION"))),"")</f>
        <v/>
      </c>
    </row>
    <row r="2077">
      <c r="AT2077" s="2">
        <f>IF($L2077="","",IFERROR(INDEX('AR SALES'!$H$2:$H$2501,MATCH(""&amp;$L2077,'AR SALES'!$AE$2:$AE$2501,0)),""))</f>
        <v/>
      </c>
      <c r="AU2077" s="2">
        <f>IF($L2077="","",IF($A2077&lt;&gt;"GA","",IF($E2077="FULTON",IF(ISNUMBER(SEARCH("COLLEGE PARK",$AT2077)),"FULTON (COLLEGE PARK)",IF(ISNUMBER(SEARCH("HAPEVILLE",$AT2077)),"FULTON (HAPEVILLE)",IF(ISNUMBER(SEARCH("EAST POINT",$AT2077)),"FULTON (EAST POINT)",IF(ISNUMBER(SEARCH("ATLANTA",$AT2077)),"FULTON (ATL LIMITS)","FULTON")))),IF($E2077="DEKALB",IF(ISNUMBER(SEARCH("ATLANTA",$AT2077)),"DEKALB (ATL LIMITS)","DEKALB"),IF(AND($E2077="CLAYTON",ISNUMBER(SEARCH("COLLEGE PARK",$AT2077))),"CLAYTON (COLLEGE PARK)",$E2077)))))</f>
        <v/>
      </c>
      <c r="AV2077" s="2">
        <f>IF($L2077="","",IF(""&amp;$F2077="2","DIESEL",IF(OR(""&amp;$F2077="G",""&amp;$F2077="H"),"GAS","")))</f>
        <v/>
      </c>
      <c r="AW2077" s="2">
        <f>IF($AV2077="","",$R2077)</f>
        <v/>
      </c>
      <c r="AX2077" s="2">
        <f>IF($AV2077="","",IF($AB2077=0,$R2077,0))</f>
        <v/>
      </c>
      <c r="AY2077" s="2">
        <f>IF($AV2077="","",IF(AND($Z2077=0,COUNTIF('AR SALES'!$L$2:$L$2501,$L2077)=0),"YES",""))</f>
        <v/>
      </c>
      <c r="AZ2077" s="2">
        <f>IF($AV2077="","",IFERROR(VLOOKUP($AU2077,CODES!$A:$B,2,FALSE),"NO CODE"))</f>
        <v/>
      </c>
      <c r="BA2077" s="2">
        <f>IF(""&amp;$F2077&lt;&gt;"4","",IF($AY2077="YES","",IF(ROUND(SUMIFS($AE$2:$AE$4001,$L$2:$L$4001,$L2077,$F$2:$F$4001,"4")-SUMIFS('AR SALES'!$Y$2:$Y$2501,'AR SALES'!$L$2:$L$2501,$L2077,'AR SALES'!$AD$2:$AD$2501,"OFF"),2)=0,"","STALE")))</f>
        <v/>
      </c>
      <c r="BB2077" s="2">
        <f>IF(OR(""&amp;$F2077="2",""&amp;$F2077="4",""&amp;$F2077="G",""&amp;$F2077="H"),IF($AY2077="YES","",IF($AB2077&lt;&gt;0,"",IF(COUNTIFS('AR SALES'!$L$2:$L$2501,$L2077,'AR SALES'!$AD$2:$AD$2501,IF(""&amp;$F2077="4","OFF","ON"),'AR SALES'!$AF$2:$AF$2501,"Y")&gt;0,"","NO EXEMPTION"))),"")</f>
        <v/>
      </c>
    </row>
    <row r="2078">
      <c r="AT2078" s="2">
        <f>IF($L2078="","",IFERROR(INDEX('AR SALES'!$H$2:$H$2501,MATCH(""&amp;$L2078,'AR SALES'!$AE$2:$AE$2501,0)),""))</f>
        <v/>
      </c>
      <c r="AU2078" s="2">
        <f>IF($L2078="","",IF($A2078&lt;&gt;"GA","",IF($E2078="FULTON",IF(ISNUMBER(SEARCH("COLLEGE PARK",$AT2078)),"FULTON (COLLEGE PARK)",IF(ISNUMBER(SEARCH("HAPEVILLE",$AT2078)),"FULTON (HAPEVILLE)",IF(ISNUMBER(SEARCH("EAST POINT",$AT2078)),"FULTON (EAST POINT)",IF(ISNUMBER(SEARCH("ATLANTA",$AT2078)),"FULTON (ATL LIMITS)","FULTON")))),IF($E2078="DEKALB",IF(ISNUMBER(SEARCH("ATLANTA",$AT2078)),"DEKALB (ATL LIMITS)","DEKALB"),IF(AND($E2078="CLAYTON",ISNUMBER(SEARCH("COLLEGE PARK",$AT2078))),"CLAYTON (COLLEGE PARK)",$E2078)))))</f>
        <v/>
      </c>
      <c r="AV2078" s="2">
        <f>IF($L2078="","",IF(""&amp;$F2078="2","DIESEL",IF(OR(""&amp;$F2078="G",""&amp;$F2078="H"),"GAS","")))</f>
        <v/>
      </c>
      <c r="AW2078" s="2">
        <f>IF($AV2078="","",$R2078)</f>
        <v/>
      </c>
      <c r="AX2078" s="2">
        <f>IF($AV2078="","",IF($AB2078=0,$R2078,0))</f>
        <v/>
      </c>
      <c r="AY2078" s="2">
        <f>IF($AV2078="","",IF(AND($Z2078=0,COUNTIF('AR SALES'!$L$2:$L$2501,$L2078)=0),"YES",""))</f>
        <v/>
      </c>
      <c r="AZ2078" s="2">
        <f>IF($AV2078="","",IFERROR(VLOOKUP($AU2078,CODES!$A:$B,2,FALSE),"NO CODE"))</f>
        <v/>
      </c>
      <c r="BA2078" s="2">
        <f>IF(""&amp;$F2078&lt;&gt;"4","",IF($AY2078="YES","",IF(ROUND(SUMIFS($AE$2:$AE$4001,$L$2:$L$4001,$L2078,$F$2:$F$4001,"4")-SUMIFS('AR SALES'!$Y$2:$Y$2501,'AR SALES'!$L$2:$L$2501,$L2078,'AR SALES'!$AD$2:$AD$2501,"OFF"),2)=0,"","STALE")))</f>
        <v/>
      </c>
      <c r="BB2078" s="2">
        <f>IF(OR(""&amp;$F2078="2",""&amp;$F2078="4",""&amp;$F2078="G",""&amp;$F2078="H"),IF($AY2078="YES","",IF($AB2078&lt;&gt;0,"",IF(COUNTIFS('AR SALES'!$L$2:$L$2501,$L2078,'AR SALES'!$AD$2:$AD$2501,IF(""&amp;$F2078="4","OFF","ON"),'AR SALES'!$AF$2:$AF$2501,"Y")&gt;0,"","NO EXEMPTION"))),"")</f>
        <v/>
      </c>
    </row>
    <row r="2079">
      <c r="AT2079" s="2">
        <f>IF($L2079="","",IFERROR(INDEX('AR SALES'!$H$2:$H$2501,MATCH(""&amp;$L2079,'AR SALES'!$AE$2:$AE$2501,0)),""))</f>
        <v/>
      </c>
      <c r="AU2079" s="2">
        <f>IF($L2079="","",IF($A2079&lt;&gt;"GA","",IF($E2079="FULTON",IF(ISNUMBER(SEARCH("COLLEGE PARK",$AT2079)),"FULTON (COLLEGE PARK)",IF(ISNUMBER(SEARCH("HAPEVILLE",$AT2079)),"FULTON (HAPEVILLE)",IF(ISNUMBER(SEARCH("EAST POINT",$AT2079)),"FULTON (EAST POINT)",IF(ISNUMBER(SEARCH("ATLANTA",$AT2079)),"FULTON (ATL LIMITS)","FULTON")))),IF($E2079="DEKALB",IF(ISNUMBER(SEARCH("ATLANTA",$AT2079)),"DEKALB (ATL LIMITS)","DEKALB"),IF(AND($E2079="CLAYTON",ISNUMBER(SEARCH("COLLEGE PARK",$AT2079))),"CLAYTON (COLLEGE PARK)",$E2079)))))</f>
        <v/>
      </c>
      <c r="AV2079" s="2">
        <f>IF($L2079="","",IF(""&amp;$F2079="2","DIESEL",IF(OR(""&amp;$F2079="G",""&amp;$F2079="H"),"GAS","")))</f>
        <v/>
      </c>
      <c r="AW2079" s="2">
        <f>IF($AV2079="","",$R2079)</f>
        <v/>
      </c>
      <c r="AX2079" s="2">
        <f>IF($AV2079="","",IF($AB2079=0,$R2079,0))</f>
        <v/>
      </c>
      <c r="AY2079" s="2">
        <f>IF($AV2079="","",IF(AND($Z2079=0,COUNTIF('AR SALES'!$L$2:$L$2501,$L2079)=0),"YES",""))</f>
        <v/>
      </c>
      <c r="AZ2079" s="2">
        <f>IF($AV2079="","",IFERROR(VLOOKUP($AU2079,CODES!$A:$B,2,FALSE),"NO CODE"))</f>
        <v/>
      </c>
      <c r="BA2079" s="2">
        <f>IF(""&amp;$F2079&lt;&gt;"4","",IF($AY2079="YES","",IF(ROUND(SUMIFS($AE$2:$AE$4001,$L$2:$L$4001,$L2079,$F$2:$F$4001,"4")-SUMIFS('AR SALES'!$Y$2:$Y$2501,'AR SALES'!$L$2:$L$2501,$L2079,'AR SALES'!$AD$2:$AD$2501,"OFF"),2)=0,"","STALE")))</f>
        <v/>
      </c>
      <c r="BB2079" s="2">
        <f>IF(OR(""&amp;$F2079="2",""&amp;$F2079="4",""&amp;$F2079="G",""&amp;$F2079="H"),IF($AY2079="YES","",IF($AB2079&lt;&gt;0,"",IF(COUNTIFS('AR SALES'!$L$2:$L$2501,$L2079,'AR SALES'!$AD$2:$AD$2501,IF(""&amp;$F2079="4","OFF","ON"),'AR SALES'!$AF$2:$AF$2501,"Y")&gt;0,"","NO EXEMPTION"))),"")</f>
        <v/>
      </c>
    </row>
    <row r="2080">
      <c r="AT2080" s="2">
        <f>IF($L2080="","",IFERROR(INDEX('AR SALES'!$H$2:$H$2501,MATCH(""&amp;$L2080,'AR SALES'!$AE$2:$AE$2501,0)),""))</f>
        <v/>
      </c>
      <c r="AU2080" s="2">
        <f>IF($L2080="","",IF($A2080&lt;&gt;"GA","",IF($E2080="FULTON",IF(ISNUMBER(SEARCH("COLLEGE PARK",$AT2080)),"FULTON (COLLEGE PARK)",IF(ISNUMBER(SEARCH("HAPEVILLE",$AT2080)),"FULTON (HAPEVILLE)",IF(ISNUMBER(SEARCH("EAST POINT",$AT2080)),"FULTON (EAST POINT)",IF(ISNUMBER(SEARCH("ATLANTA",$AT2080)),"FULTON (ATL LIMITS)","FULTON")))),IF($E2080="DEKALB",IF(ISNUMBER(SEARCH("ATLANTA",$AT2080)),"DEKALB (ATL LIMITS)","DEKALB"),IF(AND($E2080="CLAYTON",ISNUMBER(SEARCH("COLLEGE PARK",$AT2080))),"CLAYTON (COLLEGE PARK)",$E2080)))))</f>
        <v/>
      </c>
      <c r="AV2080" s="2">
        <f>IF($L2080="","",IF(""&amp;$F2080="2","DIESEL",IF(OR(""&amp;$F2080="G",""&amp;$F2080="H"),"GAS","")))</f>
        <v/>
      </c>
      <c r="AW2080" s="2">
        <f>IF($AV2080="","",$R2080)</f>
        <v/>
      </c>
      <c r="AX2080" s="2">
        <f>IF($AV2080="","",IF($AB2080=0,$R2080,0))</f>
        <v/>
      </c>
      <c r="AY2080" s="2">
        <f>IF($AV2080="","",IF(AND($Z2080=0,COUNTIF('AR SALES'!$L$2:$L$2501,$L2080)=0),"YES",""))</f>
        <v/>
      </c>
      <c r="AZ2080" s="2">
        <f>IF($AV2080="","",IFERROR(VLOOKUP($AU2080,CODES!$A:$B,2,FALSE),"NO CODE"))</f>
        <v/>
      </c>
      <c r="BA2080" s="2">
        <f>IF(""&amp;$F2080&lt;&gt;"4","",IF($AY2080="YES","",IF(ROUND(SUMIFS($AE$2:$AE$4001,$L$2:$L$4001,$L2080,$F$2:$F$4001,"4")-SUMIFS('AR SALES'!$Y$2:$Y$2501,'AR SALES'!$L$2:$L$2501,$L2080,'AR SALES'!$AD$2:$AD$2501,"OFF"),2)=0,"","STALE")))</f>
        <v/>
      </c>
      <c r="BB2080" s="2">
        <f>IF(OR(""&amp;$F2080="2",""&amp;$F2080="4",""&amp;$F2080="G",""&amp;$F2080="H"),IF($AY2080="YES","",IF($AB2080&lt;&gt;0,"",IF(COUNTIFS('AR SALES'!$L$2:$L$2501,$L2080,'AR SALES'!$AD$2:$AD$2501,IF(""&amp;$F2080="4","OFF","ON"),'AR SALES'!$AF$2:$AF$2501,"Y")&gt;0,"","NO EXEMPTION"))),"")</f>
        <v/>
      </c>
    </row>
    <row r="2081">
      <c r="AT2081" s="2">
        <f>IF($L2081="","",IFERROR(INDEX('AR SALES'!$H$2:$H$2501,MATCH(""&amp;$L2081,'AR SALES'!$AE$2:$AE$2501,0)),""))</f>
        <v/>
      </c>
      <c r="AU2081" s="2">
        <f>IF($L2081="","",IF($A2081&lt;&gt;"GA","",IF($E2081="FULTON",IF(ISNUMBER(SEARCH("COLLEGE PARK",$AT2081)),"FULTON (COLLEGE PARK)",IF(ISNUMBER(SEARCH("HAPEVILLE",$AT2081)),"FULTON (HAPEVILLE)",IF(ISNUMBER(SEARCH("EAST POINT",$AT2081)),"FULTON (EAST POINT)",IF(ISNUMBER(SEARCH("ATLANTA",$AT2081)),"FULTON (ATL LIMITS)","FULTON")))),IF($E2081="DEKALB",IF(ISNUMBER(SEARCH("ATLANTA",$AT2081)),"DEKALB (ATL LIMITS)","DEKALB"),IF(AND($E2081="CLAYTON",ISNUMBER(SEARCH("COLLEGE PARK",$AT2081))),"CLAYTON (COLLEGE PARK)",$E2081)))))</f>
        <v/>
      </c>
      <c r="AV2081" s="2">
        <f>IF($L2081="","",IF(""&amp;$F2081="2","DIESEL",IF(OR(""&amp;$F2081="G",""&amp;$F2081="H"),"GAS","")))</f>
        <v/>
      </c>
      <c r="AW2081" s="2">
        <f>IF($AV2081="","",$R2081)</f>
        <v/>
      </c>
      <c r="AX2081" s="2">
        <f>IF($AV2081="","",IF($AB2081=0,$R2081,0))</f>
        <v/>
      </c>
      <c r="AY2081" s="2">
        <f>IF($AV2081="","",IF(AND($Z2081=0,COUNTIF('AR SALES'!$L$2:$L$2501,$L2081)=0),"YES",""))</f>
        <v/>
      </c>
      <c r="AZ2081" s="2">
        <f>IF($AV2081="","",IFERROR(VLOOKUP($AU2081,CODES!$A:$B,2,FALSE),"NO CODE"))</f>
        <v/>
      </c>
      <c r="BA2081" s="2">
        <f>IF(""&amp;$F2081&lt;&gt;"4","",IF($AY2081="YES","",IF(ROUND(SUMIFS($AE$2:$AE$4001,$L$2:$L$4001,$L2081,$F$2:$F$4001,"4")-SUMIFS('AR SALES'!$Y$2:$Y$2501,'AR SALES'!$L$2:$L$2501,$L2081,'AR SALES'!$AD$2:$AD$2501,"OFF"),2)=0,"","STALE")))</f>
        <v/>
      </c>
      <c r="BB2081" s="2">
        <f>IF(OR(""&amp;$F2081="2",""&amp;$F2081="4",""&amp;$F2081="G",""&amp;$F2081="H"),IF($AY2081="YES","",IF($AB2081&lt;&gt;0,"",IF(COUNTIFS('AR SALES'!$L$2:$L$2501,$L2081,'AR SALES'!$AD$2:$AD$2501,IF(""&amp;$F2081="4","OFF","ON"),'AR SALES'!$AF$2:$AF$2501,"Y")&gt;0,"","NO EXEMPTION"))),"")</f>
        <v/>
      </c>
    </row>
    <row r="2082">
      <c r="AT2082" s="2">
        <f>IF($L2082="","",IFERROR(INDEX('AR SALES'!$H$2:$H$2501,MATCH(""&amp;$L2082,'AR SALES'!$AE$2:$AE$2501,0)),""))</f>
        <v/>
      </c>
      <c r="AU2082" s="2">
        <f>IF($L2082="","",IF($A2082&lt;&gt;"GA","",IF($E2082="FULTON",IF(ISNUMBER(SEARCH("COLLEGE PARK",$AT2082)),"FULTON (COLLEGE PARK)",IF(ISNUMBER(SEARCH("HAPEVILLE",$AT2082)),"FULTON (HAPEVILLE)",IF(ISNUMBER(SEARCH("EAST POINT",$AT2082)),"FULTON (EAST POINT)",IF(ISNUMBER(SEARCH("ATLANTA",$AT2082)),"FULTON (ATL LIMITS)","FULTON")))),IF($E2082="DEKALB",IF(ISNUMBER(SEARCH("ATLANTA",$AT2082)),"DEKALB (ATL LIMITS)","DEKALB"),IF(AND($E2082="CLAYTON",ISNUMBER(SEARCH("COLLEGE PARK",$AT2082))),"CLAYTON (COLLEGE PARK)",$E2082)))))</f>
        <v/>
      </c>
      <c r="AV2082" s="2">
        <f>IF($L2082="","",IF(""&amp;$F2082="2","DIESEL",IF(OR(""&amp;$F2082="G",""&amp;$F2082="H"),"GAS","")))</f>
        <v/>
      </c>
      <c r="AW2082" s="2">
        <f>IF($AV2082="","",$R2082)</f>
        <v/>
      </c>
      <c r="AX2082" s="2">
        <f>IF($AV2082="","",IF($AB2082=0,$R2082,0))</f>
        <v/>
      </c>
      <c r="AY2082" s="2">
        <f>IF($AV2082="","",IF(AND($Z2082=0,COUNTIF('AR SALES'!$L$2:$L$2501,$L2082)=0),"YES",""))</f>
        <v/>
      </c>
      <c r="AZ2082" s="2">
        <f>IF($AV2082="","",IFERROR(VLOOKUP($AU2082,CODES!$A:$B,2,FALSE),"NO CODE"))</f>
        <v/>
      </c>
      <c r="BA2082" s="2">
        <f>IF(""&amp;$F2082&lt;&gt;"4","",IF($AY2082="YES","",IF(ROUND(SUMIFS($AE$2:$AE$4001,$L$2:$L$4001,$L2082,$F$2:$F$4001,"4")-SUMIFS('AR SALES'!$Y$2:$Y$2501,'AR SALES'!$L$2:$L$2501,$L2082,'AR SALES'!$AD$2:$AD$2501,"OFF"),2)=0,"","STALE")))</f>
        <v/>
      </c>
      <c r="BB2082" s="2">
        <f>IF(OR(""&amp;$F2082="2",""&amp;$F2082="4",""&amp;$F2082="G",""&amp;$F2082="H"),IF($AY2082="YES","",IF($AB2082&lt;&gt;0,"",IF(COUNTIFS('AR SALES'!$L$2:$L$2501,$L2082,'AR SALES'!$AD$2:$AD$2501,IF(""&amp;$F2082="4","OFF","ON"),'AR SALES'!$AF$2:$AF$2501,"Y")&gt;0,"","NO EXEMPTION"))),"")</f>
        <v/>
      </c>
    </row>
    <row r="2083">
      <c r="AT2083" s="2">
        <f>IF($L2083="","",IFERROR(INDEX('AR SALES'!$H$2:$H$2501,MATCH(""&amp;$L2083,'AR SALES'!$AE$2:$AE$2501,0)),""))</f>
        <v/>
      </c>
      <c r="AU2083" s="2">
        <f>IF($L2083="","",IF($A2083&lt;&gt;"GA","",IF($E2083="FULTON",IF(ISNUMBER(SEARCH("COLLEGE PARK",$AT2083)),"FULTON (COLLEGE PARK)",IF(ISNUMBER(SEARCH("HAPEVILLE",$AT2083)),"FULTON (HAPEVILLE)",IF(ISNUMBER(SEARCH("EAST POINT",$AT2083)),"FULTON (EAST POINT)",IF(ISNUMBER(SEARCH("ATLANTA",$AT2083)),"FULTON (ATL LIMITS)","FULTON")))),IF($E2083="DEKALB",IF(ISNUMBER(SEARCH("ATLANTA",$AT2083)),"DEKALB (ATL LIMITS)","DEKALB"),IF(AND($E2083="CLAYTON",ISNUMBER(SEARCH("COLLEGE PARK",$AT2083))),"CLAYTON (COLLEGE PARK)",$E2083)))))</f>
        <v/>
      </c>
      <c r="AV2083" s="2">
        <f>IF($L2083="","",IF(""&amp;$F2083="2","DIESEL",IF(OR(""&amp;$F2083="G",""&amp;$F2083="H"),"GAS","")))</f>
        <v/>
      </c>
      <c r="AW2083" s="2">
        <f>IF($AV2083="","",$R2083)</f>
        <v/>
      </c>
      <c r="AX2083" s="2">
        <f>IF($AV2083="","",IF($AB2083=0,$R2083,0))</f>
        <v/>
      </c>
      <c r="AY2083" s="2">
        <f>IF($AV2083="","",IF(AND($Z2083=0,COUNTIF('AR SALES'!$L$2:$L$2501,$L2083)=0),"YES",""))</f>
        <v/>
      </c>
      <c r="AZ2083" s="2">
        <f>IF($AV2083="","",IFERROR(VLOOKUP($AU2083,CODES!$A:$B,2,FALSE),"NO CODE"))</f>
        <v/>
      </c>
      <c r="BA2083" s="2">
        <f>IF(""&amp;$F2083&lt;&gt;"4","",IF($AY2083="YES","",IF(ROUND(SUMIFS($AE$2:$AE$4001,$L$2:$L$4001,$L2083,$F$2:$F$4001,"4")-SUMIFS('AR SALES'!$Y$2:$Y$2501,'AR SALES'!$L$2:$L$2501,$L2083,'AR SALES'!$AD$2:$AD$2501,"OFF"),2)=0,"","STALE")))</f>
        <v/>
      </c>
      <c r="BB2083" s="2">
        <f>IF(OR(""&amp;$F2083="2",""&amp;$F2083="4",""&amp;$F2083="G",""&amp;$F2083="H"),IF($AY2083="YES","",IF($AB2083&lt;&gt;0,"",IF(COUNTIFS('AR SALES'!$L$2:$L$2501,$L2083,'AR SALES'!$AD$2:$AD$2501,IF(""&amp;$F2083="4","OFF","ON"),'AR SALES'!$AF$2:$AF$2501,"Y")&gt;0,"","NO EXEMPTION"))),"")</f>
        <v/>
      </c>
    </row>
    <row r="2084">
      <c r="AT2084" s="2">
        <f>IF($L2084="","",IFERROR(INDEX('AR SALES'!$H$2:$H$2501,MATCH(""&amp;$L2084,'AR SALES'!$AE$2:$AE$2501,0)),""))</f>
        <v/>
      </c>
      <c r="AU2084" s="2">
        <f>IF($L2084="","",IF($A2084&lt;&gt;"GA","",IF($E2084="FULTON",IF(ISNUMBER(SEARCH("COLLEGE PARK",$AT2084)),"FULTON (COLLEGE PARK)",IF(ISNUMBER(SEARCH("HAPEVILLE",$AT2084)),"FULTON (HAPEVILLE)",IF(ISNUMBER(SEARCH("EAST POINT",$AT2084)),"FULTON (EAST POINT)",IF(ISNUMBER(SEARCH("ATLANTA",$AT2084)),"FULTON (ATL LIMITS)","FULTON")))),IF($E2084="DEKALB",IF(ISNUMBER(SEARCH("ATLANTA",$AT2084)),"DEKALB (ATL LIMITS)","DEKALB"),IF(AND($E2084="CLAYTON",ISNUMBER(SEARCH("COLLEGE PARK",$AT2084))),"CLAYTON (COLLEGE PARK)",$E2084)))))</f>
        <v/>
      </c>
      <c r="AV2084" s="2">
        <f>IF($L2084="","",IF(""&amp;$F2084="2","DIESEL",IF(OR(""&amp;$F2084="G",""&amp;$F2084="H"),"GAS","")))</f>
        <v/>
      </c>
      <c r="AW2084" s="2">
        <f>IF($AV2084="","",$R2084)</f>
        <v/>
      </c>
      <c r="AX2084" s="2">
        <f>IF($AV2084="","",IF($AB2084=0,$R2084,0))</f>
        <v/>
      </c>
      <c r="AY2084" s="2">
        <f>IF($AV2084="","",IF(AND($Z2084=0,COUNTIF('AR SALES'!$L$2:$L$2501,$L2084)=0),"YES",""))</f>
        <v/>
      </c>
      <c r="AZ2084" s="2">
        <f>IF($AV2084="","",IFERROR(VLOOKUP($AU2084,CODES!$A:$B,2,FALSE),"NO CODE"))</f>
        <v/>
      </c>
      <c r="BA2084" s="2">
        <f>IF(""&amp;$F2084&lt;&gt;"4","",IF($AY2084="YES","",IF(ROUND(SUMIFS($AE$2:$AE$4001,$L$2:$L$4001,$L2084,$F$2:$F$4001,"4")-SUMIFS('AR SALES'!$Y$2:$Y$2501,'AR SALES'!$L$2:$L$2501,$L2084,'AR SALES'!$AD$2:$AD$2501,"OFF"),2)=0,"","STALE")))</f>
        <v/>
      </c>
      <c r="BB2084" s="2">
        <f>IF(OR(""&amp;$F2084="2",""&amp;$F2084="4",""&amp;$F2084="G",""&amp;$F2084="H"),IF($AY2084="YES","",IF($AB2084&lt;&gt;0,"",IF(COUNTIFS('AR SALES'!$L$2:$L$2501,$L2084,'AR SALES'!$AD$2:$AD$2501,IF(""&amp;$F2084="4","OFF","ON"),'AR SALES'!$AF$2:$AF$2501,"Y")&gt;0,"","NO EXEMPTION"))),"")</f>
        <v/>
      </c>
    </row>
    <row r="2085">
      <c r="AT2085" s="2">
        <f>IF($L2085="","",IFERROR(INDEX('AR SALES'!$H$2:$H$2501,MATCH(""&amp;$L2085,'AR SALES'!$AE$2:$AE$2501,0)),""))</f>
        <v/>
      </c>
      <c r="AU2085" s="2">
        <f>IF($L2085="","",IF($A2085&lt;&gt;"GA","",IF($E2085="FULTON",IF(ISNUMBER(SEARCH("COLLEGE PARK",$AT2085)),"FULTON (COLLEGE PARK)",IF(ISNUMBER(SEARCH("HAPEVILLE",$AT2085)),"FULTON (HAPEVILLE)",IF(ISNUMBER(SEARCH("EAST POINT",$AT2085)),"FULTON (EAST POINT)",IF(ISNUMBER(SEARCH("ATLANTA",$AT2085)),"FULTON (ATL LIMITS)","FULTON")))),IF($E2085="DEKALB",IF(ISNUMBER(SEARCH("ATLANTA",$AT2085)),"DEKALB (ATL LIMITS)","DEKALB"),IF(AND($E2085="CLAYTON",ISNUMBER(SEARCH("COLLEGE PARK",$AT2085))),"CLAYTON (COLLEGE PARK)",$E2085)))))</f>
        <v/>
      </c>
      <c r="AV2085" s="2">
        <f>IF($L2085="","",IF(""&amp;$F2085="2","DIESEL",IF(OR(""&amp;$F2085="G",""&amp;$F2085="H"),"GAS","")))</f>
        <v/>
      </c>
      <c r="AW2085" s="2">
        <f>IF($AV2085="","",$R2085)</f>
        <v/>
      </c>
      <c r="AX2085" s="2">
        <f>IF($AV2085="","",IF($AB2085=0,$R2085,0))</f>
        <v/>
      </c>
      <c r="AY2085" s="2">
        <f>IF($AV2085="","",IF(AND($Z2085=0,COUNTIF('AR SALES'!$L$2:$L$2501,$L2085)=0),"YES",""))</f>
        <v/>
      </c>
      <c r="AZ2085" s="2">
        <f>IF($AV2085="","",IFERROR(VLOOKUP($AU2085,CODES!$A:$B,2,FALSE),"NO CODE"))</f>
        <v/>
      </c>
      <c r="BA2085" s="2">
        <f>IF(""&amp;$F2085&lt;&gt;"4","",IF($AY2085="YES","",IF(ROUND(SUMIFS($AE$2:$AE$4001,$L$2:$L$4001,$L2085,$F$2:$F$4001,"4")-SUMIFS('AR SALES'!$Y$2:$Y$2501,'AR SALES'!$L$2:$L$2501,$L2085,'AR SALES'!$AD$2:$AD$2501,"OFF"),2)=0,"","STALE")))</f>
        <v/>
      </c>
      <c r="BB2085" s="2">
        <f>IF(OR(""&amp;$F2085="2",""&amp;$F2085="4",""&amp;$F2085="G",""&amp;$F2085="H"),IF($AY2085="YES","",IF($AB2085&lt;&gt;0,"",IF(COUNTIFS('AR SALES'!$L$2:$L$2501,$L2085,'AR SALES'!$AD$2:$AD$2501,IF(""&amp;$F2085="4","OFF","ON"),'AR SALES'!$AF$2:$AF$2501,"Y")&gt;0,"","NO EXEMPTION"))),"")</f>
        <v/>
      </c>
    </row>
    <row r="2086">
      <c r="AT2086" s="2">
        <f>IF($L2086="","",IFERROR(INDEX('AR SALES'!$H$2:$H$2501,MATCH(""&amp;$L2086,'AR SALES'!$AE$2:$AE$2501,0)),""))</f>
        <v/>
      </c>
      <c r="AU2086" s="2">
        <f>IF($L2086="","",IF($A2086&lt;&gt;"GA","",IF($E2086="FULTON",IF(ISNUMBER(SEARCH("COLLEGE PARK",$AT2086)),"FULTON (COLLEGE PARK)",IF(ISNUMBER(SEARCH("HAPEVILLE",$AT2086)),"FULTON (HAPEVILLE)",IF(ISNUMBER(SEARCH("EAST POINT",$AT2086)),"FULTON (EAST POINT)",IF(ISNUMBER(SEARCH("ATLANTA",$AT2086)),"FULTON (ATL LIMITS)","FULTON")))),IF($E2086="DEKALB",IF(ISNUMBER(SEARCH("ATLANTA",$AT2086)),"DEKALB (ATL LIMITS)","DEKALB"),IF(AND($E2086="CLAYTON",ISNUMBER(SEARCH("COLLEGE PARK",$AT2086))),"CLAYTON (COLLEGE PARK)",$E2086)))))</f>
        <v/>
      </c>
      <c r="AV2086" s="2">
        <f>IF($L2086="","",IF(""&amp;$F2086="2","DIESEL",IF(OR(""&amp;$F2086="G",""&amp;$F2086="H"),"GAS","")))</f>
        <v/>
      </c>
      <c r="AW2086" s="2">
        <f>IF($AV2086="","",$R2086)</f>
        <v/>
      </c>
      <c r="AX2086" s="2">
        <f>IF($AV2086="","",IF($AB2086=0,$R2086,0))</f>
        <v/>
      </c>
      <c r="AY2086" s="2">
        <f>IF($AV2086="","",IF(AND($Z2086=0,COUNTIF('AR SALES'!$L$2:$L$2501,$L2086)=0),"YES",""))</f>
        <v/>
      </c>
      <c r="AZ2086" s="2">
        <f>IF($AV2086="","",IFERROR(VLOOKUP($AU2086,CODES!$A:$B,2,FALSE),"NO CODE"))</f>
        <v/>
      </c>
      <c r="BA2086" s="2">
        <f>IF(""&amp;$F2086&lt;&gt;"4","",IF($AY2086="YES","",IF(ROUND(SUMIFS($AE$2:$AE$4001,$L$2:$L$4001,$L2086,$F$2:$F$4001,"4")-SUMIFS('AR SALES'!$Y$2:$Y$2501,'AR SALES'!$L$2:$L$2501,$L2086,'AR SALES'!$AD$2:$AD$2501,"OFF"),2)=0,"","STALE")))</f>
        <v/>
      </c>
      <c r="BB2086" s="2">
        <f>IF(OR(""&amp;$F2086="2",""&amp;$F2086="4",""&amp;$F2086="G",""&amp;$F2086="H"),IF($AY2086="YES","",IF($AB2086&lt;&gt;0,"",IF(COUNTIFS('AR SALES'!$L$2:$L$2501,$L2086,'AR SALES'!$AD$2:$AD$2501,IF(""&amp;$F2086="4","OFF","ON"),'AR SALES'!$AF$2:$AF$2501,"Y")&gt;0,"","NO EXEMPTION"))),"")</f>
        <v/>
      </c>
    </row>
    <row r="2087">
      <c r="AT2087" s="2">
        <f>IF($L2087="","",IFERROR(INDEX('AR SALES'!$H$2:$H$2501,MATCH(""&amp;$L2087,'AR SALES'!$AE$2:$AE$2501,0)),""))</f>
        <v/>
      </c>
      <c r="AU2087" s="2">
        <f>IF($L2087="","",IF($A2087&lt;&gt;"GA","",IF($E2087="FULTON",IF(ISNUMBER(SEARCH("COLLEGE PARK",$AT2087)),"FULTON (COLLEGE PARK)",IF(ISNUMBER(SEARCH("HAPEVILLE",$AT2087)),"FULTON (HAPEVILLE)",IF(ISNUMBER(SEARCH("EAST POINT",$AT2087)),"FULTON (EAST POINT)",IF(ISNUMBER(SEARCH("ATLANTA",$AT2087)),"FULTON (ATL LIMITS)","FULTON")))),IF($E2087="DEKALB",IF(ISNUMBER(SEARCH("ATLANTA",$AT2087)),"DEKALB (ATL LIMITS)","DEKALB"),IF(AND($E2087="CLAYTON",ISNUMBER(SEARCH("COLLEGE PARK",$AT2087))),"CLAYTON (COLLEGE PARK)",$E2087)))))</f>
        <v/>
      </c>
      <c r="AV2087" s="2">
        <f>IF($L2087="","",IF(""&amp;$F2087="2","DIESEL",IF(OR(""&amp;$F2087="G",""&amp;$F2087="H"),"GAS","")))</f>
        <v/>
      </c>
      <c r="AW2087" s="2">
        <f>IF($AV2087="","",$R2087)</f>
        <v/>
      </c>
      <c r="AX2087" s="2">
        <f>IF($AV2087="","",IF($AB2087=0,$R2087,0))</f>
        <v/>
      </c>
      <c r="AY2087" s="2">
        <f>IF($AV2087="","",IF(AND($Z2087=0,COUNTIF('AR SALES'!$L$2:$L$2501,$L2087)=0),"YES",""))</f>
        <v/>
      </c>
      <c r="AZ2087" s="2">
        <f>IF($AV2087="","",IFERROR(VLOOKUP($AU2087,CODES!$A:$B,2,FALSE),"NO CODE"))</f>
        <v/>
      </c>
      <c r="BA2087" s="2">
        <f>IF(""&amp;$F2087&lt;&gt;"4","",IF($AY2087="YES","",IF(ROUND(SUMIFS($AE$2:$AE$4001,$L$2:$L$4001,$L2087,$F$2:$F$4001,"4")-SUMIFS('AR SALES'!$Y$2:$Y$2501,'AR SALES'!$L$2:$L$2501,$L2087,'AR SALES'!$AD$2:$AD$2501,"OFF"),2)=0,"","STALE")))</f>
        <v/>
      </c>
      <c r="BB2087" s="2">
        <f>IF(OR(""&amp;$F2087="2",""&amp;$F2087="4",""&amp;$F2087="G",""&amp;$F2087="H"),IF($AY2087="YES","",IF($AB2087&lt;&gt;0,"",IF(COUNTIFS('AR SALES'!$L$2:$L$2501,$L2087,'AR SALES'!$AD$2:$AD$2501,IF(""&amp;$F2087="4","OFF","ON"),'AR SALES'!$AF$2:$AF$2501,"Y")&gt;0,"","NO EXEMPTION"))),"")</f>
        <v/>
      </c>
    </row>
    <row r="2088">
      <c r="AT2088" s="2">
        <f>IF($L2088="","",IFERROR(INDEX('AR SALES'!$H$2:$H$2501,MATCH(""&amp;$L2088,'AR SALES'!$AE$2:$AE$2501,0)),""))</f>
        <v/>
      </c>
      <c r="AU2088" s="2">
        <f>IF($L2088="","",IF($A2088&lt;&gt;"GA","",IF($E2088="FULTON",IF(ISNUMBER(SEARCH("COLLEGE PARK",$AT2088)),"FULTON (COLLEGE PARK)",IF(ISNUMBER(SEARCH("HAPEVILLE",$AT2088)),"FULTON (HAPEVILLE)",IF(ISNUMBER(SEARCH("EAST POINT",$AT2088)),"FULTON (EAST POINT)",IF(ISNUMBER(SEARCH("ATLANTA",$AT2088)),"FULTON (ATL LIMITS)","FULTON")))),IF($E2088="DEKALB",IF(ISNUMBER(SEARCH("ATLANTA",$AT2088)),"DEKALB (ATL LIMITS)","DEKALB"),IF(AND($E2088="CLAYTON",ISNUMBER(SEARCH("COLLEGE PARK",$AT2088))),"CLAYTON (COLLEGE PARK)",$E2088)))))</f>
        <v/>
      </c>
      <c r="AV2088" s="2">
        <f>IF($L2088="","",IF(""&amp;$F2088="2","DIESEL",IF(OR(""&amp;$F2088="G",""&amp;$F2088="H"),"GAS","")))</f>
        <v/>
      </c>
      <c r="AW2088" s="2">
        <f>IF($AV2088="","",$R2088)</f>
        <v/>
      </c>
      <c r="AX2088" s="2">
        <f>IF($AV2088="","",IF($AB2088=0,$R2088,0))</f>
        <v/>
      </c>
      <c r="AY2088" s="2">
        <f>IF($AV2088="","",IF(AND($Z2088=0,COUNTIF('AR SALES'!$L$2:$L$2501,$L2088)=0),"YES",""))</f>
        <v/>
      </c>
      <c r="AZ2088" s="2">
        <f>IF($AV2088="","",IFERROR(VLOOKUP($AU2088,CODES!$A:$B,2,FALSE),"NO CODE"))</f>
        <v/>
      </c>
      <c r="BA2088" s="2">
        <f>IF(""&amp;$F2088&lt;&gt;"4","",IF($AY2088="YES","",IF(ROUND(SUMIFS($AE$2:$AE$4001,$L$2:$L$4001,$L2088,$F$2:$F$4001,"4")-SUMIFS('AR SALES'!$Y$2:$Y$2501,'AR SALES'!$L$2:$L$2501,$L2088,'AR SALES'!$AD$2:$AD$2501,"OFF"),2)=0,"","STALE")))</f>
        <v/>
      </c>
      <c r="BB2088" s="2">
        <f>IF(OR(""&amp;$F2088="2",""&amp;$F2088="4",""&amp;$F2088="G",""&amp;$F2088="H"),IF($AY2088="YES","",IF($AB2088&lt;&gt;0,"",IF(COUNTIFS('AR SALES'!$L$2:$L$2501,$L2088,'AR SALES'!$AD$2:$AD$2501,IF(""&amp;$F2088="4","OFF","ON"),'AR SALES'!$AF$2:$AF$2501,"Y")&gt;0,"","NO EXEMPTION"))),"")</f>
        <v/>
      </c>
    </row>
    <row r="2089">
      <c r="AT2089" s="2">
        <f>IF($L2089="","",IFERROR(INDEX('AR SALES'!$H$2:$H$2501,MATCH(""&amp;$L2089,'AR SALES'!$AE$2:$AE$2501,0)),""))</f>
        <v/>
      </c>
      <c r="AU2089" s="2">
        <f>IF($L2089="","",IF($A2089&lt;&gt;"GA","",IF($E2089="FULTON",IF(ISNUMBER(SEARCH("COLLEGE PARK",$AT2089)),"FULTON (COLLEGE PARK)",IF(ISNUMBER(SEARCH("HAPEVILLE",$AT2089)),"FULTON (HAPEVILLE)",IF(ISNUMBER(SEARCH("EAST POINT",$AT2089)),"FULTON (EAST POINT)",IF(ISNUMBER(SEARCH("ATLANTA",$AT2089)),"FULTON (ATL LIMITS)","FULTON")))),IF($E2089="DEKALB",IF(ISNUMBER(SEARCH("ATLANTA",$AT2089)),"DEKALB (ATL LIMITS)","DEKALB"),IF(AND($E2089="CLAYTON",ISNUMBER(SEARCH("COLLEGE PARK",$AT2089))),"CLAYTON (COLLEGE PARK)",$E2089)))))</f>
        <v/>
      </c>
      <c r="AV2089" s="2">
        <f>IF($L2089="","",IF(""&amp;$F2089="2","DIESEL",IF(OR(""&amp;$F2089="G",""&amp;$F2089="H"),"GAS","")))</f>
        <v/>
      </c>
      <c r="AW2089" s="2">
        <f>IF($AV2089="","",$R2089)</f>
        <v/>
      </c>
      <c r="AX2089" s="2">
        <f>IF($AV2089="","",IF($AB2089=0,$R2089,0))</f>
        <v/>
      </c>
      <c r="AY2089" s="2">
        <f>IF($AV2089="","",IF(AND($Z2089=0,COUNTIF('AR SALES'!$L$2:$L$2501,$L2089)=0),"YES",""))</f>
        <v/>
      </c>
      <c r="AZ2089" s="2">
        <f>IF($AV2089="","",IFERROR(VLOOKUP($AU2089,CODES!$A:$B,2,FALSE),"NO CODE"))</f>
        <v/>
      </c>
      <c r="BA2089" s="2">
        <f>IF(""&amp;$F2089&lt;&gt;"4","",IF($AY2089="YES","",IF(ROUND(SUMIFS($AE$2:$AE$4001,$L$2:$L$4001,$L2089,$F$2:$F$4001,"4")-SUMIFS('AR SALES'!$Y$2:$Y$2501,'AR SALES'!$L$2:$L$2501,$L2089,'AR SALES'!$AD$2:$AD$2501,"OFF"),2)=0,"","STALE")))</f>
        <v/>
      </c>
      <c r="BB2089" s="2">
        <f>IF(OR(""&amp;$F2089="2",""&amp;$F2089="4",""&amp;$F2089="G",""&amp;$F2089="H"),IF($AY2089="YES","",IF($AB2089&lt;&gt;0,"",IF(COUNTIFS('AR SALES'!$L$2:$L$2501,$L2089,'AR SALES'!$AD$2:$AD$2501,IF(""&amp;$F2089="4","OFF","ON"),'AR SALES'!$AF$2:$AF$2501,"Y")&gt;0,"","NO EXEMPTION"))),"")</f>
        <v/>
      </c>
    </row>
    <row r="2090">
      <c r="AT2090" s="2">
        <f>IF($L2090="","",IFERROR(INDEX('AR SALES'!$H$2:$H$2501,MATCH(""&amp;$L2090,'AR SALES'!$AE$2:$AE$2501,0)),""))</f>
        <v/>
      </c>
      <c r="AU2090" s="2">
        <f>IF($L2090="","",IF($A2090&lt;&gt;"GA","",IF($E2090="FULTON",IF(ISNUMBER(SEARCH("COLLEGE PARK",$AT2090)),"FULTON (COLLEGE PARK)",IF(ISNUMBER(SEARCH("HAPEVILLE",$AT2090)),"FULTON (HAPEVILLE)",IF(ISNUMBER(SEARCH("EAST POINT",$AT2090)),"FULTON (EAST POINT)",IF(ISNUMBER(SEARCH("ATLANTA",$AT2090)),"FULTON (ATL LIMITS)","FULTON")))),IF($E2090="DEKALB",IF(ISNUMBER(SEARCH("ATLANTA",$AT2090)),"DEKALB (ATL LIMITS)","DEKALB"),IF(AND($E2090="CLAYTON",ISNUMBER(SEARCH("COLLEGE PARK",$AT2090))),"CLAYTON (COLLEGE PARK)",$E2090)))))</f>
        <v/>
      </c>
      <c r="AV2090" s="2">
        <f>IF($L2090="","",IF(""&amp;$F2090="2","DIESEL",IF(OR(""&amp;$F2090="G",""&amp;$F2090="H"),"GAS","")))</f>
        <v/>
      </c>
      <c r="AW2090" s="2">
        <f>IF($AV2090="","",$R2090)</f>
        <v/>
      </c>
      <c r="AX2090" s="2">
        <f>IF($AV2090="","",IF($AB2090=0,$R2090,0))</f>
        <v/>
      </c>
      <c r="AY2090" s="2">
        <f>IF($AV2090="","",IF(AND($Z2090=0,COUNTIF('AR SALES'!$L$2:$L$2501,$L2090)=0),"YES",""))</f>
        <v/>
      </c>
      <c r="AZ2090" s="2">
        <f>IF($AV2090="","",IFERROR(VLOOKUP($AU2090,CODES!$A:$B,2,FALSE),"NO CODE"))</f>
        <v/>
      </c>
      <c r="BA2090" s="2">
        <f>IF(""&amp;$F2090&lt;&gt;"4","",IF($AY2090="YES","",IF(ROUND(SUMIFS($AE$2:$AE$4001,$L$2:$L$4001,$L2090,$F$2:$F$4001,"4")-SUMIFS('AR SALES'!$Y$2:$Y$2501,'AR SALES'!$L$2:$L$2501,$L2090,'AR SALES'!$AD$2:$AD$2501,"OFF"),2)=0,"","STALE")))</f>
        <v/>
      </c>
      <c r="BB2090" s="2">
        <f>IF(OR(""&amp;$F2090="2",""&amp;$F2090="4",""&amp;$F2090="G",""&amp;$F2090="H"),IF($AY2090="YES","",IF($AB2090&lt;&gt;0,"",IF(COUNTIFS('AR SALES'!$L$2:$L$2501,$L2090,'AR SALES'!$AD$2:$AD$2501,IF(""&amp;$F2090="4","OFF","ON"),'AR SALES'!$AF$2:$AF$2501,"Y")&gt;0,"","NO EXEMPTION"))),"")</f>
        <v/>
      </c>
    </row>
    <row r="2091">
      <c r="AT2091" s="2">
        <f>IF($L2091="","",IFERROR(INDEX('AR SALES'!$H$2:$H$2501,MATCH(""&amp;$L2091,'AR SALES'!$AE$2:$AE$2501,0)),""))</f>
        <v/>
      </c>
      <c r="AU2091" s="2">
        <f>IF($L2091="","",IF($A2091&lt;&gt;"GA","",IF($E2091="FULTON",IF(ISNUMBER(SEARCH("COLLEGE PARK",$AT2091)),"FULTON (COLLEGE PARK)",IF(ISNUMBER(SEARCH("HAPEVILLE",$AT2091)),"FULTON (HAPEVILLE)",IF(ISNUMBER(SEARCH("EAST POINT",$AT2091)),"FULTON (EAST POINT)",IF(ISNUMBER(SEARCH("ATLANTA",$AT2091)),"FULTON (ATL LIMITS)","FULTON")))),IF($E2091="DEKALB",IF(ISNUMBER(SEARCH("ATLANTA",$AT2091)),"DEKALB (ATL LIMITS)","DEKALB"),IF(AND($E2091="CLAYTON",ISNUMBER(SEARCH("COLLEGE PARK",$AT2091))),"CLAYTON (COLLEGE PARK)",$E2091)))))</f>
        <v/>
      </c>
      <c r="AV2091" s="2">
        <f>IF($L2091="","",IF(""&amp;$F2091="2","DIESEL",IF(OR(""&amp;$F2091="G",""&amp;$F2091="H"),"GAS","")))</f>
        <v/>
      </c>
      <c r="AW2091" s="2">
        <f>IF($AV2091="","",$R2091)</f>
        <v/>
      </c>
      <c r="AX2091" s="2">
        <f>IF($AV2091="","",IF($AB2091=0,$R2091,0))</f>
        <v/>
      </c>
      <c r="AY2091" s="2">
        <f>IF($AV2091="","",IF(AND($Z2091=0,COUNTIF('AR SALES'!$L$2:$L$2501,$L2091)=0),"YES",""))</f>
        <v/>
      </c>
      <c r="AZ2091" s="2">
        <f>IF($AV2091="","",IFERROR(VLOOKUP($AU2091,CODES!$A:$B,2,FALSE),"NO CODE"))</f>
        <v/>
      </c>
      <c r="BA2091" s="2">
        <f>IF(""&amp;$F2091&lt;&gt;"4","",IF($AY2091="YES","",IF(ROUND(SUMIFS($AE$2:$AE$4001,$L$2:$L$4001,$L2091,$F$2:$F$4001,"4")-SUMIFS('AR SALES'!$Y$2:$Y$2501,'AR SALES'!$L$2:$L$2501,$L2091,'AR SALES'!$AD$2:$AD$2501,"OFF"),2)=0,"","STALE")))</f>
        <v/>
      </c>
      <c r="BB2091" s="2">
        <f>IF(OR(""&amp;$F2091="2",""&amp;$F2091="4",""&amp;$F2091="G",""&amp;$F2091="H"),IF($AY2091="YES","",IF($AB2091&lt;&gt;0,"",IF(COUNTIFS('AR SALES'!$L$2:$L$2501,$L2091,'AR SALES'!$AD$2:$AD$2501,IF(""&amp;$F2091="4","OFF","ON"),'AR SALES'!$AF$2:$AF$2501,"Y")&gt;0,"","NO EXEMPTION"))),"")</f>
        <v/>
      </c>
    </row>
    <row r="2092">
      <c r="AT2092" s="2">
        <f>IF($L2092="","",IFERROR(INDEX('AR SALES'!$H$2:$H$2501,MATCH(""&amp;$L2092,'AR SALES'!$AE$2:$AE$2501,0)),""))</f>
        <v/>
      </c>
      <c r="AU2092" s="2">
        <f>IF($L2092="","",IF($A2092&lt;&gt;"GA","",IF($E2092="FULTON",IF(ISNUMBER(SEARCH("COLLEGE PARK",$AT2092)),"FULTON (COLLEGE PARK)",IF(ISNUMBER(SEARCH("HAPEVILLE",$AT2092)),"FULTON (HAPEVILLE)",IF(ISNUMBER(SEARCH("EAST POINT",$AT2092)),"FULTON (EAST POINT)",IF(ISNUMBER(SEARCH("ATLANTA",$AT2092)),"FULTON (ATL LIMITS)","FULTON")))),IF($E2092="DEKALB",IF(ISNUMBER(SEARCH("ATLANTA",$AT2092)),"DEKALB (ATL LIMITS)","DEKALB"),IF(AND($E2092="CLAYTON",ISNUMBER(SEARCH("COLLEGE PARK",$AT2092))),"CLAYTON (COLLEGE PARK)",$E2092)))))</f>
        <v/>
      </c>
      <c r="AV2092" s="2">
        <f>IF($L2092="","",IF(""&amp;$F2092="2","DIESEL",IF(OR(""&amp;$F2092="G",""&amp;$F2092="H"),"GAS","")))</f>
        <v/>
      </c>
      <c r="AW2092" s="2">
        <f>IF($AV2092="","",$R2092)</f>
        <v/>
      </c>
      <c r="AX2092" s="2">
        <f>IF($AV2092="","",IF($AB2092=0,$R2092,0))</f>
        <v/>
      </c>
      <c r="AY2092" s="2">
        <f>IF($AV2092="","",IF(AND($Z2092=0,COUNTIF('AR SALES'!$L$2:$L$2501,$L2092)=0),"YES",""))</f>
        <v/>
      </c>
      <c r="AZ2092" s="2">
        <f>IF($AV2092="","",IFERROR(VLOOKUP($AU2092,CODES!$A:$B,2,FALSE),"NO CODE"))</f>
        <v/>
      </c>
      <c r="BA2092" s="2">
        <f>IF(""&amp;$F2092&lt;&gt;"4","",IF($AY2092="YES","",IF(ROUND(SUMIFS($AE$2:$AE$4001,$L$2:$L$4001,$L2092,$F$2:$F$4001,"4")-SUMIFS('AR SALES'!$Y$2:$Y$2501,'AR SALES'!$L$2:$L$2501,$L2092,'AR SALES'!$AD$2:$AD$2501,"OFF"),2)=0,"","STALE")))</f>
        <v/>
      </c>
      <c r="BB2092" s="2">
        <f>IF(OR(""&amp;$F2092="2",""&amp;$F2092="4",""&amp;$F2092="G",""&amp;$F2092="H"),IF($AY2092="YES","",IF($AB2092&lt;&gt;0,"",IF(COUNTIFS('AR SALES'!$L$2:$L$2501,$L2092,'AR SALES'!$AD$2:$AD$2501,IF(""&amp;$F2092="4","OFF","ON"),'AR SALES'!$AF$2:$AF$2501,"Y")&gt;0,"","NO EXEMPTION"))),"")</f>
        <v/>
      </c>
    </row>
    <row r="2093">
      <c r="AT2093" s="2">
        <f>IF($L2093="","",IFERROR(INDEX('AR SALES'!$H$2:$H$2501,MATCH(""&amp;$L2093,'AR SALES'!$AE$2:$AE$2501,0)),""))</f>
        <v/>
      </c>
      <c r="AU2093" s="2">
        <f>IF($L2093="","",IF($A2093&lt;&gt;"GA","",IF($E2093="FULTON",IF(ISNUMBER(SEARCH("COLLEGE PARK",$AT2093)),"FULTON (COLLEGE PARK)",IF(ISNUMBER(SEARCH("HAPEVILLE",$AT2093)),"FULTON (HAPEVILLE)",IF(ISNUMBER(SEARCH("EAST POINT",$AT2093)),"FULTON (EAST POINT)",IF(ISNUMBER(SEARCH("ATLANTA",$AT2093)),"FULTON (ATL LIMITS)","FULTON")))),IF($E2093="DEKALB",IF(ISNUMBER(SEARCH("ATLANTA",$AT2093)),"DEKALB (ATL LIMITS)","DEKALB"),IF(AND($E2093="CLAYTON",ISNUMBER(SEARCH("COLLEGE PARK",$AT2093))),"CLAYTON (COLLEGE PARK)",$E2093)))))</f>
        <v/>
      </c>
      <c r="AV2093" s="2">
        <f>IF($L2093="","",IF(""&amp;$F2093="2","DIESEL",IF(OR(""&amp;$F2093="G",""&amp;$F2093="H"),"GAS","")))</f>
        <v/>
      </c>
      <c r="AW2093" s="2">
        <f>IF($AV2093="","",$R2093)</f>
        <v/>
      </c>
      <c r="AX2093" s="2">
        <f>IF($AV2093="","",IF($AB2093=0,$R2093,0))</f>
        <v/>
      </c>
      <c r="AY2093" s="2">
        <f>IF($AV2093="","",IF(AND($Z2093=0,COUNTIF('AR SALES'!$L$2:$L$2501,$L2093)=0),"YES",""))</f>
        <v/>
      </c>
      <c r="AZ2093" s="2">
        <f>IF($AV2093="","",IFERROR(VLOOKUP($AU2093,CODES!$A:$B,2,FALSE),"NO CODE"))</f>
        <v/>
      </c>
      <c r="BA2093" s="2">
        <f>IF(""&amp;$F2093&lt;&gt;"4","",IF($AY2093="YES","",IF(ROUND(SUMIFS($AE$2:$AE$4001,$L$2:$L$4001,$L2093,$F$2:$F$4001,"4")-SUMIFS('AR SALES'!$Y$2:$Y$2501,'AR SALES'!$L$2:$L$2501,$L2093,'AR SALES'!$AD$2:$AD$2501,"OFF"),2)=0,"","STALE")))</f>
        <v/>
      </c>
      <c r="BB2093" s="2">
        <f>IF(OR(""&amp;$F2093="2",""&amp;$F2093="4",""&amp;$F2093="G",""&amp;$F2093="H"),IF($AY2093="YES","",IF($AB2093&lt;&gt;0,"",IF(COUNTIFS('AR SALES'!$L$2:$L$2501,$L2093,'AR SALES'!$AD$2:$AD$2501,IF(""&amp;$F2093="4","OFF","ON"),'AR SALES'!$AF$2:$AF$2501,"Y")&gt;0,"","NO EXEMPTION"))),"")</f>
        <v/>
      </c>
    </row>
    <row r="2094">
      <c r="AT2094" s="2">
        <f>IF($L2094="","",IFERROR(INDEX('AR SALES'!$H$2:$H$2501,MATCH(""&amp;$L2094,'AR SALES'!$AE$2:$AE$2501,0)),""))</f>
        <v/>
      </c>
      <c r="AU2094" s="2">
        <f>IF($L2094="","",IF($A2094&lt;&gt;"GA","",IF($E2094="FULTON",IF(ISNUMBER(SEARCH("COLLEGE PARK",$AT2094)),"FULTON (COLLEGE PARK)",IF(ISNUMBER(SEARCH("HAPEVILLE",$AT2094)),"FULTON (HAPEVILLE)",IF(ISNUMBER(SEARCH("EAST POINT",$AT2094)),"FULTON (EAST POINT)",IF(ISNUMBER(SEARCH("ATLANTA",$AT2094)),"FULTON (ATL LIMITS)","FULTON")))),IF($E2094="DEKALB",IF(ISNUMBER(SEARCH("ATLANTA",$AT2094)),"DEKALB (ATL LIMITS)","DEKALB"),IF(AND($E2094="CLAYTON",ISNUMBER(SEARCH("COLLEGE PARK",$AT2094))),"CLAYTON (COLLEGE PARK)",$E2094)))))</f>
        <v/>
      </c>
      <c r="AV2094" s="2">
        <f>IF($L2094="","",IF(""&amp;$F2094="2","DIESEL",IF(OR(""&amp;$F2094="G",""&amp;$F2094="H"),"GAS","")))</f>
        <v/>
      </c>
      <c r="AW2094" s="2">
        <f>IF($AV2094="","",$R2094)</f>
        <v/>
      </c>
      <c r="AX2094" s="2">
        <f>IF($AV2094="","",IF($AB2094=0,$R2094,0))</f>
        <v/>
      </c>
      <c r="AY2094" s="2">
        <f>IF($AV2094="","",IF(AND($Z2094=0,COUNTIF('AR SALES'!$L$2:$L$2501,$L2094)=0),"YES",""))</f>
        <v/>
      </c>
      <c r="AZ2094" s="2">
        <f>IF($AV2094="","",IFERROR(VLOOKUP($AU2094,CODES!$A:$B,2,FALSE),"NO CODE"))</f>
        <v/>
      </c>
      <c r="BA2094" s="2">
        <f>IF(""&amp;$F2094&lt;&gt;"4","",IF($AY2094="YES","",IF(ROUND(SUMIFS($AE$2:$AE$4001,$L$2:$L$4001,$L2094,$F$2:$F$4001,"4")-SUMIFS('AR SALES'!$Y$2:$Y$2501,'AR SALES'!$L$2:$L$2501,$L2094,'AR SALES'!$AD$2:$AD$2501,"OFF"),2)=0,"","STALE")))</f>
        <v/>
      </c>
      <c r="BB2094" s="2">
        <f>IF(OR(""&amp;$F2094="2",""&amp;$F2094="4",""&amp;$F2094="G",""&amp;$F2094="H"),IF($AY2094="YES","",IF($AB2094&lt;&gt;0,"",IF(COUNTIFS('AR SALES'!$L$2:$L$2501,$L2094,'AR SALES'!$AD$2:$AD$2501,IF(""&amp;$F2094="4","OFF","ON"),'AR SALES'!$AF$2:$AF$2501,"Y")&gt;0,"","NO EXEMPTION"))),"")</f>
        <v/>
      </c>
    </row>
    <row r="2095">
      <c r="AT2095" s="2">
        <f>IF($L2095="","",IFERROR(INDEX('AR SALES'!$H$2:$H$2501,MATCH(""&amp;$L2095,'AR SALES'!$AE$2:$AE$2501,0)),""))</f>
        <v/>
      </c>
      <c r="AU2095" s="2">
        <f>IF($L2095="","",IF($A2095&lt;&gt;"GA","",IF($E2095="FULTON",IF(ISNUMBER(SEARCH("COLLEGE PARK",$AT2095)),"FULTON (COLLEGE PARK)",IF(ISNUMBER(SEARCH("HAPEVILLE",$AT2095)),"FULTON (HAPEVILLE)",IF(ISNUMBER(SEARCH("EAST POINT",$AT2095)),"FULTON (EAST POINT)",IF(ISNUMBER(SEARCH("ATLANTA",$AT2095)),"FULTON (ATL LIMITS)","FULTON")))),IF($E2095="DEKALB",IF(ISNUMBER(SEARCH("ATLANTA",$AT2095)),"DEKALB (ATL LIMITS)","DEKALB"),IF(AND($E2095="CLAYTON",ISNUMBER(SEARCH("COLLEGE PARK",$AT2095))),"CLAYTON (COLLEGE PARK)",$E2095)))))</f>
        <v/>
      </c>
      <c r="AV2095" s="2">
        <f>IF($L2095="","",IF(""&amp;$F2095="2","DIESEL",IF(OR(""&amp;$F2095="G",""&amp;$F2095="H"),"GAS","")))</f>
        <v/>
      </c>
      <c r="AW2095" s="2">
        <f>IF($AV2095="","",$R2095)</f>
        <v/>
      </c>
      <c r="AX2095" s="2">
        <f>IF($AV2095="","",IF($AB2095=0,$R2095,0))</f>
        <v/>
      </c>
      <c r="AY2095" s="2">
        <f>IF($AV2095="","",IF(AND($Z2095=0,COUNTIF('AR SALES'!$L$2:$L$2501,$L2095)=0),"YES",""))</f>
        <v/>
      </c>
      <c r="AZ2095" s="2">
        <f>IF($AV2095="","",IFERROR(VLOOKUP($AU2095,CODES!$A:$B,2,FALSE),"NO CODE"))</f>
        <v/>
      </c>
      <c r="BA2095" s="2">
        <f>IF(""&amp;$F2095&lt;&gt;"4","",IF($AY2095="YES","",IF(ROUND(SUMIFS($AE$2:$AE$4001,$L$2:$L$4001,$L2095,$F$2:$F$4001,"4")-SUMIFS('AR SALES'!$Y$2:$Y$2501,'AR SALES'!$L$2:$L$2501,$L2095,'AR SALES'!$AD$2:$AD$2501,"OFF"),2)=0,"","STALE")))</f>
        <v/>
      </c>
      <c r="BB2095" s="2">
        <f>IF(OR(""&amp;$F2095="2",""&amp;$F2095="4",""&amp;$F2095="G",""&amp;$F2095="H"),IF($AY2095="YES","",IF($AB2095&lt;&gt;0,"",IF(COUNTIFS('AR SALES'!$L$2:$L$2501,$L2095,'AR SALES'!$AD$2:$AD$2501,IF(""&amp;$F2095="4","OFF","ON"),'AR SALES'!$AF$2:$AF$2501,"Y")&gt;0,"","NO EXEMPTION"))),"")</f>
        <v/>
      </c>
    </row>
    <row r="2096">
      <c r="AT2096" s="2">
        <f>IF($L2096="","",IFERROR(INDEX('AR SALES'!$H$2:$H$2501,MATCH(""&amp;$L2096,'AR SALES'!$AE$2:$AE$2501,0)),""))</f>
        <v/>
      </c>
      <c r="AU2096" s="2">
        <f>IF($L2096="","",IF($A2096&lt;&gt;"GA","",IF($E2096="FULTON",IF(ISNUMBER(SEARCH("COLLEGE PARK",$AT2096)),"FULTON (COLLEGE PARK)",IF(ISNUMBER(SEARCH("HAPEVILLE",$AT2096)),"FULTON (HAPEVILLE)",IF(ISNUMBER(SEARCH("EAST POINT",$AT2096)),"FULTON (EAST POINT)",IF(ISNUMBER(SEARCH("ATLANTA",$AT2096)),"FULTON (ATL LIMITS)","FULTON")))),IF($E2096="DEKALB",IF(ISNUMBER(SEARCH("ATLANTA",$AT2096)),"DEKALB (ATL LIMITS)","DEKALB"),IF(AND($E2096="CLAYTON",ISNUMBER(SEARCH("COLLEGE PARK",$AT2096))),"CLAYTON (COLLEGE PARK)",$E2096)))))</f>
        <v/>
      </c>
      <c r="AV2096" s="2">
        <f>IF($L2096="","",IF(""&amp;$F2096="2","DIESEL",IF(OR(""&amp;$F2096="G",""&amp;$F2096="H"),"GAS","")))</f>
        <v/>
      </c>
      <c r="AW2096" s="2">
        <f>IF($AV2096="","",$R2096)</f>
        <v/>
      </c>
      <c r="AX2096" s="2">
        <f>IF($AV2096="","",IF($AB2096=0,$R2096,0))</f>
        <v/>
      </c>
      <c r="AY2096" s="2">
        <f>IF($AV2096="","",IF(AND($Z2096=0,COUNTIF('AR SALES'!$L$2:$L$2501,$L2096)=0),"YES",""))</f>
        <v/>
      </c>
      <c r="AZ2096" s="2">
        <f>IF($AV2096="","",IFERROR(VLOOKUP($AU2096,CODES!$A:$B,2,FALSE),"NO CODE"))</f>
        <v/>
      </c>
      <c r="BA2096" s="2">
        <f>IF(""&amp;$F2096&lt;&gt;"4","",IF($AY2096="YES","",IF(ROUND(SUMIFS($AE$2:$AE$4001,$L$2:$L$4001,$L2096,$F$2:$F$4001,"4")-SUMIFS('AR SALES'!$Y$2:$Y$2501,'AR SALES'!$L$2:$L$2501,$L2096,'AR SALES'!$AD$2:$AD$2501,"OFF"),2)=0,"","STALE")))</f>
        <v/>
      </c>
      <c r="BB2096" s="2">
        <f>IF(OR(""&amp;$F2096="2",""&amp;$F2096="4",""&amp;$F2096="G",""&amp;$F2096="H"),IF($AY2096="YES","",IF($AB2096&lt;&gt;0,"",IF(COUNTIFS('AR SALES'!$L$2:$L$2501,$L2096,'AR SALES'!$AD$2:$AD$2501,IF(""&amp;$F2096="4","OFF","ON"),'AR SALES'!$AF$2:$AF$2501,"Y")&gt;0,"","NO EXEMPTION"))),"")</f>
        <v/>
      </c>
    </row>
    <row r="2097">
      <c r="AT2097" s="2">
        <f>IF($L2097="","",IFERROR(INDEX('AR SALES'!$H$2:$H$2501,MATCH(""&amp;$L2097,'AR SALES'!$AE$2:$AE$2501,0)),""))</f>
        <v/>
      </c>
      <c r="AU2097" s="2">
        <f>IF($L2097="","",IF($A2097&lt;&gt;"GA","",IF($E2097="FULTON",IF(ISNUMBER(SEARCH("COLLEGE PARK",$AT2097)),"FULTON (COLLEGE PARK)",IF(ISNUMBER(SEARCH("HAPEVILLE",$AT2097)),"FULTON (HAPEVILLE)",IF(ISNUMBER(SEARCH("EAST POINT",$AT2097)),"FULTON (EAST POINT)",IF(ISNUMBER(SEARCH("ATLANTA",$AT2097)),"FULTON (ATL LIMITS)","FULTON")))),IF($E2097="DEKALB",IF(ISNUMBER(SEARCH("ATLANTA",$AT2097)),"DEKALB (ATL LIMITS)","DEKALB"),IF(AND($E2097="CLAYTON",ISNUMBER(SEARCH("COLLEGE PARK",$AT2097))),"CLAYTON (COLLEGE PARK)",$E2097)))))</f>
        <v/>
      </c>
      <c r="AV2097" s="2">
        <f>IF($L2097="","",IF(""&amp;$F2097="2","DIESEL",IF(OR(""&amp;$F2097="G",""&amp;$F2097="H"),"GAS","")))</f>
        <v/>
      </c>
      <c r="AW2097" s="2">
        <f>IF($AV2097="","",$R2097)</f>
        <v/>
      </c>
      <c r="AX2097" s="2">
        <f>IF($AV2097="","",IF($AB2097=0,$R2097,0))</f>
        <v/>
      </c>
      <c r="AY2097" s="2">
        <f>IF($AV2097="","",IF(AND($Z2097=0,COUNTIF('AR SALES'!$L$2:$L$2501,$L2097)=0),"YES",""))</f>
        <v/>
      </c>
      <c r="AZ2097" s="2">
        <f>IF($AV2097="","",IFERROR(VLOOKUP($AU2097,CODES!$A:$B,2,FALSE),"NO CODE"))</f>
        <v/>
      </c>
      <c r="BA2097" s="2">
        <f>IF(""&amp;$F2097&lt;&gt;"4","",IF($AY2097="YES","",IF(ROUND(SUMIFS($AE$2:$AE$4001,$L$2:$L$4001,$L2097,$F$2:$F$4001,"4")-SUMIFS('AR SALES'!$Y$2:$Y$2501,'AR SALES'!$L$2:$L$2501,$L2097,'AR SALES'!$AD$2:$AD$2501,"OFF"),2)=0,"","STALE")))</f>
        <v/>
      </c>
      <c r="BB2097" s="2">
        <f>IF(OR(""&amp;$F2097="2",""&amp;$F2097="4",""&amp;$F2097="G",""&amp;$F2097="H"),IF($AY2097="YES","",IF($AB2097&lt;&gt;0,"",IF(COUNTIFS('AR SALES'!$L$2:$L$2501,$L2097,'AR SALES'!$AD$2:$AD$2501,IF(""&amp;$F2097="4","OFF","ON"),'AR SALES'!$AF$2:$AF$2501,"Y")&gt;0,"","NO EXEMPTION"))),"")</f>
        <v/>
      </c>
    </row>
    <row r="2098">
      <c r="AT2098" s="2">
        <f>IF($L2098="","",IFERROR(INDEX('AR SALES'!$H$2:$H$2501,MATCH(""&amp;$L2098,'AR SALES'!$AE$2:$AE$2501,0)),""))</f>
        <v/>
      </c>
      <c r="AU2098" s="2">
        <f>IF($L2098="","",IF($A2098&lt;&gt;"GA","",IF($E2098="FULTON",IF(ISNUMBER(SEARCH("COLLEGE PARK",$AT2098)),"FULTON (COLLEGE PARK)",IF(ISNUMBER(SEARCH("HAPEVILLE",$AT2098)),"FULTON (HAPEVILLE)",IF(ISNUMBER(SEARCH("EAST POINT",$AT2098)),"FULTON (EAST POINT)",IF(ISNUMBER(SEARCH("ATLANTA",$AT2098)),"FULTON (ATL LIMITS)","FULTON")))),IF($E2098="DEKALB",IF(ISNUMBER(SEARCH("ATLANTA",$AT2098)),"DEKALB (ATL LIMITS)","DEKALB"),IF(AND($E2098="CLAYTON",ISNUMBER(SEARCH("COLLEGE PARK",$AT2098))),"CLAYTON (COLLEGE PARK)",$E2098)))))</f>
        <v/>
      </c>
      <c r="AV2098" s="2">
        <f>IF($L2098="","",IF(""&amp;$F2098="2","DIESEL",IF(OR(""&amp;$F2098="G",""&amp;$F2098="H"),"GAS","")))</f>
        <v/>
      </c>
      <c r="AW2098" s="2">
        <f>IF($AV2098="","",$R2098)</f>
        <v/>
      </c>
      <c r="AX2098" s="2">
        <f>IF($AV2098="","",IF($AB2098=0,$R2098,0))</f>
        <v/>
      </c>
      <c r="AY2098" s="2">
        <f>IF($AV2098="","",IF(AND($Z2098=0,COUNTIF('AR SALES'!$L$2:$L$2501,$L2098)=0),"YES",""))</f>
        <v/>
      </c>
      <c r="AZ2098" s="2">
        <f>IF($AV2098="","",IFERROR(VLOOKUP($AU2098,CODES!$A:$B,2,FALSE),"NO CODE"))</f>
        <v/>
      </c>
      <c r="BA2098" s="2">
        <f>IF(""&amp;$F2098&lt;&gt;"4","",IF($AY2098="YES","",IF(ROUND(SUMIFS($AE$2:$AE$4001,$L$2:$L$4001,$L2098,$F$2:$F$4001,"4")-SUMIFS('AR SALES'!$Y$2:$Y$2501,'AR SALES'!$L$2:$L$2501,$L2098,'AR SALES'!$AD$2:$AD$2501,"OFF"),2)=0,"","STALE")))</f>
        <v/>
      </c>
      <c r="BB2098" s="2">
        <f>IF(OR(""&amp;$F2098="2",""&amp;$F2098="4",""&amp;$F2098="G",""&amp;$F2098="H"),IF($AY2098="YES","",IF($AB2098&lt;&gt;0,"",IF(COUNTIFS('AR SALES'!$L$2:$L$2501,$L2098,'AR SALES'!$AD$2:$AD$2501,IF(""&amp;$F2098="4","OFF","ON"),'AR SALES'!$AF$2:$AF$2501,"Y")&gt;0,"","NO EXEMPTION"))),"")</f>
        <v/>
      </c>
    </row>
    <row r="2099">
      <c r="AT2099" s="2">
        <f>IF($L2099="","",IFERROR(INDEX('AR SALES'!$H$2:$H$2501,MATCH(""&amp;$L2099,'AR SALES'!$AE$2:$AE$2501,0)),""))</f>
        <v/>
      </c>
      <c r="AU2099" s="2">
        <f>IF($L2099="","",IF($A2099&lt;&gt;"GA","",IF($E2099="FULTON",IF(ISNUMBER(SEARCH("COLLEGE PARK",$AT2099)),"FULTON (COLLEGE PARK)",IF(ISNUMBER(SEARCH("HAPEVILLE",$AT2099)),"FULTON (HAPEVILLE)",IF(ISNUMBER(SEARCH("EAST POINT",$AT2099)),"FULTON (EAST POINT)",IF(ISNUMBER(SEARCH("ATLANTA",$AT2099)),"FULTON (ATL LIMITS)","FULTON")))),IF($E2099="DEKALB",IF(ISNUMBER(SEARCH("ATLANTA",$AT2099)),"DEKALB (ATL LIMITS)","DEKALB"),IF(AND($E2099="CLAYTON",ISNUMBER(SEARCH("COLLEGE PARK",$AT2099))),"CLAYTON (COLLEGE PARK)",$E2099)))))</f>
        <v/>
      </c>
      <c r="AV2099" s="2">
        <f>IF($L2099="","",IF(""&amp;$F2099="2","DIESEL",IF(OR(""&amp;$F2099="G",""&amp;$F2099="H"),"GAS","")))</f>
        <v/>
      </c>
      <c r="AW2099" s="2">
        <f>IF($AV2099="","",$R2099)</f>
        <v/>
      </c>
      <c r="AX2099" s="2">
        <f>IF($AV2099="","",IF($AB2099=0,$R2099,0))</f>
        <v/>
      </c>
      <c r="AY2099" s="2">
        <f>IF($AV2099="","",IF(AND($Z2099=0,COUNTIF('AR SALES'!$L$2:$L$2501,$L2099)=0),"YES",""))</f>
        <v/>
      </c>
      <c r="AZ2099" s="2">
        <f>IF($AV2099="","",IFERROR(VLOOKUP($AU2099,CODES!$A:$B,2,FALSE),"NO CODE"))</f>
        <v/>
      </c>
      <c r="BA2099" s="2">
        <f>IF(""&amp;$F2099&lt;&gt;"4","",IF($AY2099="YES","",IF(ROUND(SUMIFS($AE$2:$AE$4001,$L$2:$L$4001,$L2099,$F$2:$F$4001,"4")-SUMIFS('AR SALES'!$Y$2:$Y$2501,'AR SALES'!$L$2:$L$2501,$L2099,'AR SALES'!$AD$2:$AD$2501,"OFF"),2)=0,"","STALE")))</f>
        <v/>
      </c>
      <c r="BB2099" s="2">
        <f>IF(OR(""&amp;$F2099="2",""&amp;$F2099="4",""&amp;$F2099="G",""&amp;$F2099="H"),IF($AY2099="YES","",IF($AB2099&lt;&gt;0,"",IF(COUNTIFS('AR SALES'!$L$2:$L$2501,$L2099,'AR SALES'!$AD$2:$AD$2501,IF(""&amp;$F2099="4","OFF","ON"),'AR SALES'!$AF$2:$AF$2501,"Y")&gt;0,"","NO EXEMPTION"))),"")</f>
        <v/>
      </c>
    </row>
    <row r="2100">
      <c r="AT2100" s="2">
        <f>IF($L2100="","",IFERROR(INDEX('AR SALES'!$H$2:$H$2501,MATCH(""&amp;$L2100,'AR SALES'!$AE$2:$AE$2501,0)),""))</f>
        <v/>
      </c>
      <c r="AU2100" s="2">
        <f>IF($L2100="","",IF($A2100&lt;&gt;"GA","",IF($E2100="FULTON",IF(ISNUMBER(SEARCH("COLLEGE PARK",$AT2100)),"FULTON (COLLEGE PARK)",IF(ISNUMBER(SEARCH("HAPEVILLE",$AT2100)),"FULTON (HAPEVILLE)",IF(ISNUMBER(SEARCH("EAST POINT",$AT2100)),"FULTON (EAST POINT)",IF(ISNUMBER(SEARCH("ATLANTA",$AT2100)),"FULTON (ATL LIMITS)","FULTON")))),IF($E2100="DEKALB",IF(ISNUMBER(SEARCH("ATLANTA",$AT2100)),"DEKALB (ATL LIMITS)","DEKALB"),IF(AND($E2100="CLAYTON",ISNUMBER(SEARCH("COLLEGE PARK",$AT2100))),"CLAYTON (COLLEGE PARK)",$E2100)))))</f>
        <v/>
      </c>
      <c r="AV2100" s="2">
        <f>IF($L2100="","",IF(""&amp;$F2100="2","DIESEL",IF(OR(""&amp;$F2100="G",""&amp;$F2100="H"),"GAS","")))</f>
        <v/>
      </c>
      <c r="AW2100" s="2">
        <f>IF($AV2100="","",$R2100)</f>
        <v/>
      </c>
      <c r="AX2100" s="2">
        <f>IF($AV2100="","",IF($AB2100=0,$R2100,0))</f>
        <v/>
      </c>
      <c r="AY2100" s="2">
        <f>IF($AV2100="","",IF(AND($Z2100=0,COUNTIF('AR SALES'!$L$2:$L$2501,$L2100)=0),"YES",""))</f>
        <v/>
      </c>
      <c r="AZ2100" s="2">
        <f>IF($AV2100="","",IFERROR(VLOOKUP($AU2100,CODES!$A:$B,2,FALSE),"NO CODE"))</f>
        <v/>
      </c>
      <c r="BA2100" s="2">
        <f>IF(""&amp;$F2100&lt;&gt;"4","",IF($AY2100="YES","",IF(ROUND(SUMIFS($AE$2:$AE$4001,$L$2:$L$4001,$L2100,$F$2:$F$4001,"4")-SUMIFS('AR SALES'!$Y$2:$Y$2501,'AR SALES'!$L$2:$L$2501,$L2100,'AR SALES'!$AD$2:$AD$2501,"OFF"),2)=0,"","STALE")))</f>
        <v/>
      </c>
      <c r="BB2100" s="2">
        <f>IF(OR(""&amp;$F2100="2",""&amp;$F2100="4",""&amp;$F2100="G",""&amp;$F2100="H"),IF($AY2100="YES","",IF($AB2100&lt;&gt;0,"",IF(COUNTIFS('AR SALES'!$L$2:$L$2501,$L2100,'AR SALES'!$AD$2:$AD$2501,IF(""&amp;$F2100="4","OFF","ON"),'AR SALES'!$AF$2:$AF$2501,"Y")&gt;0,"","NO EXEMPTION"))),"")</f>
        <v/>
      </c>
    </row>
    <row r="2101">
      <c r="AT2101" s="2">
        <f>IF($L2101="","",IFERROR(INDEX('AR SALES'!$H$2:$H$2501,MATCH(""&amp;$L2101,'AR SALES'!$AE$2:$AE$2501,0)),""))</f>
        <v/>
      </c>
      <c r="AU2101" s="2">
        <f>IF($L2101="","",IF($A2101&lt;&gt;"GA","",IF($E2101="FULTON",IF(ISNUMBER(SEARCH("COLLEGE PARK",$AT2101)),"FULTON (COLLEGE PARK)",IF(ISNUMBER(SEARCH("HAPEVILLE",$AT2101)),"FULTON (HAPEVILLE)",IF(ISNUMBER(SEARCH("EAST POINT",$AT2101)),"FULTON (EAST POINT)",IF(ISNUMBER(SEARCH("ATLANTA",$AT2101)),"FULTON (ATL LIMITS)","FULTON")))),IF($E2101="DEKALB",IF(ISNUMBER(SEARCH("ATLANTA",$AT2101)),"DEKALB (ATL LIMITS)","DEKALB"),IF(AND($E2101="CLAYTON",ISNUMBER(SEARCH("COLLEGE PARK",$AT2101))),"CLAYTON (COLLEGE PARK)",$E2101)))))</f>
        <v/>
      </c>
      <c r="AV2101" s="2">
        <f>IF($L2101="","",IF(""&amp;$F2101="2","DIESEL",IF(OR(""&amp;$F2101="G",""&amp;$F2101="H"),"GAS","")))</f>
        <v/>
      </c>
      <c r="AW2101" s="2">
        <f>IF($AV2101="","",$R2101)</f>
        <v/>
      </c>
      <c r="AX2101" s="2">
        <f>IF($AV2101="","",IF($AB2101=0,$R2101,0))</f>
        <v/>
      </c>
      <c r="AY2101" s="2">
        <f>IF($AV2101="","",IF(AND($Z2101=0,COUNTIF('AR SALES'!$L$2:$L$2501,$L2101)=0),"YES",""))</f>
        <v/>
      </c>
      <c r="AZ2101" s="2">
        <f>IF($AV2101="","",IFERROR(VLOOKUP($AU2101,CODES!$A:$B,2,FALSE),"NO CODE"))</f>
        <v/>
      </c>
      <c r="BA2101" s="2">
        <f>IF(""&amp;$F2101&lt;&gt;"4","",IF($AY2101="YES","",IF(ROUND(SUMIFS($AE$2:$AE$4001,$L$2:$L$4001,$L2101,$F$2:$F$4001,"4")-SUMIFS('AR SALES'!$Y$2:$Y$2501,'AR SALES'!$L$2:$L$2501,$L2101,'AR SALES'!$AD$2:$AD$2501,"OFF"),2)=0,"","STALE")))</f>
        <v/>
      </c>
      <c r="BB2101" s="2">
        <f>IF(OR(""&amp;$F2101="2",""&amp;$F2101="4",""&amp;$F2101="G",""&amp;$F2101="H"),IF($AY2101="YES","",IF($AB2101&lt;&gt;0,"",IF(COUNTIFS('AR SALES'!$L$2:$L$2501,$L2101,'AR SALES'!$AD$2:$AD$2501,IF(""&amp;$F2101="4","OFF","ON"),'AR SALES'!$AF$2:$AF$2501,"Y")&gt;0,"","NO EXEMPTION"))),"")</f>
        <v/>
      </c>
    </row>
    <row r="2102">
      <c r="AT2102" s="2">
        <f>IF($L2102="","",IFERROR(INDEX('AR SALES'!$H$2:$H$2501,MATCH(""&amp;$L2102,'AR SALES'!$AE$2:$AE$2501,0)),""))</f>
        <v/>
      </c>
      <c r="AU2102" s="2">
        <f>IF($L2102="","",IF($A2102&lt;&gt;"GA","",IF($E2102="FULTON",IF(ISNUMBER(SEARCH("COLLEGE PARK",$AT2102)),"FULTON (COLLEGE PARK)",IF(ISNUMBER(SEARCH("HAPEVILLE",$AT2102)),"FULTON (HAPEVILLE)",IF(ISNUMBER(SEARCH("EAST POINT",$AT2102)),"FULTON (EAST POINT)",IF(ISNUMBER(SEARCH("ATLANTA",$AT2102)),"FULTON (ATL LIMITS)","FULTON")))),IF($E2102="DEKALB",IF(ISNUMBER(SEARCH("ATLANTA",$AT2102)),"DEKALB (ATL LIMITS)","DEKALB"),IF(AND($E2102="CLAYTON",ISNUMBER(SEARCH("COLLEGE PARK",$AT2102))),"CLAYTON (COLLEGE PARK)",$E2102)))))</f>
        <v/>
      </c>
      <c r="AV2102" s="2">
        <f>IF($L2102="","",IF(""&amp;$F2102="2","DIESEL",IF(OR(""&amp;$F2102="G",""&amp;$F2102="H"),"GAS","")))</f>
        <v/>
      </c>
      <c r="AW2102" s="2">
        <f>IF($AV2102="","",$R2102)</f>
        <v/>
      </c>
      <c r="AX2102" s="2">
        <f>IF($AV2102="","",IF($AB2102=0,$R2102,0))</f>
        <v/>
      </c>
      <c r="AY2102" s="2">
        <f>IF($AV2102="","",IF(AND($Z2102=0,COUNTIF('AR SALES'!$L$2:$L$2501,$L2102)=0),"YES",""))</f>
        <v/>
      </c>
      <c r="AZ2102" s="2">
        <f>IF($AV2102="","",IFERROR(VLOOKUP($AU2102,CODES!$A:$B,2,FALSE),"NO CODE"))</f>
        <v/>
      </c>
      <c r="BA2102" s="2">
        <f>IF(""&amp;$F2102&lt;&gt;"4","",IF($AY2102="YES","",IF(ROUND(SUMIFS($AE$2:$AE$4001,$L$2:$L$4001,$L2102,$F$2:$F$4001,"4")-SUMIFS('AR SALES'!$Y$2:$Y$2501,'AR SALES'!$L$2:$L$2501,$L2102,'AR SALES'!$AD$2:$AD$2501,"OFF"),2)=0,"","STALE")))</f>
        <v/>
      </c>
      <c r="BB2102" s="2">
        <f>IF(OR(""&amp;$F2102="2",""&amp;$F2102="4",""&amp;$F2102="G",""&amp;$F2102="H"),IF($AY2102="YES","",IF($AB2102&lt;&gt;0,"",IF(COUNTIFS('AR SALES'!$L$2:$L$2501,$L2102,'AR SALES'!$AD$2:$AD$2501,IF(""&amp;$F2102="4","OFF","ON"),'AR SALES'!$AF$2:$AF$2501,"Y")&gt;0,"","NO EXEMPTION"))),"")</f>
        <v/>
      </c>
    </row>
    <row r="2103">
      <c r="AT2103" s="2">
        <f>IF($L2103="","",IFERROR(INDEX('AR SALES'!$H$2:$H$2501,MATCH(""&amp;$L2103,'AR SALES'!$AE$2:$AE$2501,0)),""))</f>
        <v/>
      </c>
      <c r="AU2103" s="2">
        <f>IF($L2103="","",IF($A2103&lt;&gt;"GA","",IF($E2103="FULTON",IF(ISNUMBER(SEARCH("COLLEGE PARK",$AT2103)),"FULTON (COLLEGE PARK)",IF(ISNUMBER(SEARCH("HAPEVILLE",$AT2103)),"FULTON (HAPEVILLE)",IF(ISNUMBER(SEARCH("EAST POINT",$AT2103)),"FULTON (EAST POINT)",IF(ISNUMBER(SEARCH("ATLANTA",$AT2103)),"FULTON (ATL LIMITS)","FULTON")))),IF($E2103="DEKALB",IF(ISNUMBER(SEARCH("ATLANTA",$AT2103)),"DEKALB (ATL LIMITS)","DEKALB"),IF(AND($E2103="CLAYTON",ISNUMBER(SEARCH("COLLEGE PARK",$AT2103))),"CLAYTON (COLLEGE PARK)",$E2103)))))</f>
        <v/>
      </c>
      <c r="AV2103" s="2">
        <f>IF($L2103="","",IF(""&amp;$F2103="2","DIESEL",IF(OR(""&amp;$F2103="G",""&amp;$F2103="H"),"GAS","")))</f>
        <v/>
      </c>
      <c r="AW2103" s="2">
        <f>IF($AV2103="","",$R2103)</f>
        <v/>
      </c>
      <c r="AX2103" s="2">
        <f>IF($AV2103="","",IF($AB2103=0,$R2103,0))</f>
        <v/>
      </c>
      <c r="AY2103" s="2">
        <f>IF($AV2103="","",IF(AND($Z2103=0,COUNTIF('AR SALES'!$L$2:$L$2501,$L2103)=0),"YES",""))</f>
        <v/>
      </c>
      <c r="AZ2103" s="2">
        <f>IF($AV2103="","",IFERROR(VLOOKUP($AU2103,CODES!$A:$B,2,FALSE),"NO CODE"))</f>
        <v/>
      </c>
      <c r="BA2103" s="2">
        <f>IF(""&amp;$F2103&lt;&gt;"4","",IF($AY2103="YES","",IF(ROUND(SUMIFS($AE$2:$AE$4001,$L$2:$L$4001,$L2103,$F$2:$F$4001,"4")-SUMIFS('AR SALES'!$Y$2:$Y$2501,'AR SALES'!$L$2:$L$2501,$L2103,'AR SALES'!$AD$2:$AD$2501,"OFF"),2)=0,"","STALE")))</f>
        <v/>
      </c>
      <c r="BB2103" s="2">
        <f>IF(OR(""&amp;$F2103="2",""&amp;$F2103="4",""&amp;$F2103="G",""&amp;$F2103="H"),IF($AY2103="YES","",IF($AB2103&lt;&gt;0,"",IF(COUNTIFS('AR SALES'!$L$2:$L$2501,$L2103,'AR SALES'!$AD$2:$AD$2501,IF(""&amp;$F2103="4","OFF","ON"),'AR SALES'!$AF$2:$AF$2501,"Y")&gt;0,"","NO EXEMPTION"))),"")</f>
        <v/>
      </c>
    </row>
    <row r="2104">
      <c r="AT2104" s="2">
        <f>IF($L2104="","",IFERROR(INDEX('AR SALES'!$H$2:$H$2501,MATCH(""&amp;$L2104,'AR SALES'!$AE$2:$AE$2501,0)),""))</f>
        <v/>
      </c>
      <c r="AU2104" s="2">
        <f>IF($L2104="","",IF($A2104&lt;&gt;"GA","",IF($E2104="FULTON",IF(ISNUMBER(SEARCH("COLLEGE PARK",$AT2104)),"FULTON (COLLEGE PARK)",IF(ISNUMBER(SEARCH("HAPEVILLE",$AT2104)),"FULTON (HAPEVILLE)",IF(ISNUMBER(SEARCH("EAST POINT",$AT2104)),"FULTON (EAST POINT)",IF(ISNUMBER(SEARCH("ATLANTA",$AT2104)),"FULTON (ATL LIMITS)","FULTON")))),IF($E2104="DEKALB",IF(ISNUMBER(SEARCH("ATLANTA",$AT2104)),"DEKALB (ATL LIMITS)","DEKALB"),IF(AND($E2104="CLAYTON",ISNUMBER(SEARCH("COLLEGE PARK",$AT2104))),"CLAYTON (COLLEGE PARK)",$E2104)))))</f>
        <v/>
      </c>
      <c r="AV2104" s="2">
        <f>IF($L2104="","",IF(""&amp;$F2104="2","DIESEL",IF(OR(""&amp;$F2104="G",""&amp;$F2104="H"),"GAS","")))</f>
        <v/>
      </c>
      <c r="AW2104" s="2">
        <f>IF($AV2104="","",$R2104)</f>
        <v/>
      </c>
      <c r="AX2104" s="2">
        <f>IF($AV2104="","",IF($AB2104=0,$R2104,0))</f>
        <v/>
      </c>
      <c r="AY2104" s="2">
        <f>IF($AV2104="","",IF(AND($Z2104=0,COUNTIF('AR SALES'!$L$2:$L$2501,$L2104)=0),"YES",""))</f>
        <v/>
      </c>
      <c r="AZ2104" s="2">
        <f>IF($AV2104="","",IFERROR(VLOOKUP($AU2104,CODES!$A:$B,2,FALSE),"NO CODE"))</f>
        <v/>
      </c>
      <c r="BA2104" s="2">
        <f>IF(""&amp;$F2104&lt;&gt;"4","",IF($AY2104="YES","",IF(ROUND(SUMIFS($AE$2:$AE$4001,$L$2:$L$4001,$L2104,$F$2:$F$4001,"4")-SUMIFS('AR SALES'!$Y$2:$Y$2501,'AR SALES'!$L$2:$L$2501,$L2104,'AR SALES'!$AD$2:$AD$2501,"OFF"),2)=0,"","STALE")))</f>
        <v/>
      </c>
      <c r="BB2104" s="2">
        <f>IF(OR(""&amp;$F2104="2",""&amp;$F2104="4",""&amp;$F2104="G",""&amp;$F2104="H"),IF($AY2104="YES","",IF($AB2104&lt;&gt;0,"",IF(COUNTIFS('AR SALES'!$L$2:$L$2501,$L2104,'AR SALES'!$AD$2:$AD$2501,IF(""&amp;$F2104="4","OFF","ON"),'AR SALES'!$AF$2:$AF$2501,"Y")&gt;0,"","NO EXEMPTION"))),"")</f>
        <v/>
      </c>
    </row>
    <row r="2105">
      <c r="AT2105" s="2">
        <f>IF($L2105="","",IFERROR(INDEX('AR SALES'!$H$2:$H$2501,MATCH(""&amp;$L2105,'AR SALES'!$AE$2:$AE$2501,0)),""))</f>
        <v/>
      </c>
      <c r="AU2105" s="2">
        <f>IF($L2105="","",IF($A2105&lt;&gt;"GA","",IF($E2105="FULTON",IF(ISNUMBER(SEARCH("COLLEGE PARK",$AT2105)),"FULTON (COLLEGE PARK)",IF(ISNUMBER(SEARCH("HAPEVILLE",$AT2105)),"FULTON (HAPEVILLE)",IF(ISNUMBER(SEARCH("EAST POINT",$AT2105)),"FULTON (EAST POINT)",IF(ISNUMBER(SEARCH("ATLANTA",$AT2105)),"FULTON (ATL LIMITS)","FULTON")))),IF($E2105="DEKALB",IF(ISNUMBER(SEARCH("ATLANTA",$AT2105)),"DEKALB (ATL LIMITS)","DEKALB"),IF(AND($E2105="CLAYTON",ISNUMBER(SEARCH("COLLEGE PARK",$AT2105))),"CLAYTON (COLLEGE PARK)",$E2105)))))</f>
        <v/>
      </c>
      <c r="AV2105" s="2">
        <f>IF($L2105="","",IF(""&amp;$F2105="2","DIESEL",IF(OR(""&amp;$F2105="G",""&amp;$F2105="H"),"GAS","")))</f>
        <v/>
      </c>
      <c r="AW2105" s="2">
        <f>IF($AV2105="","",$R2105)</f>
        <v/>
      </c>
      <c r="AX2105" s="2">
        <f>IF($AV2105="","",IF($AB2105=0,$R2105,0))</f>
        <v/>
      </c>
      <c r="AY2105" s="2">
        <f>IF($AV2105="","",IF(AND($Z2105=0,COUNTIF('AR SALES'!$L$2:$L$2501,$L2105)=0),"YES",""))</f>
        <v/>
      </c>
      <c r="AZ2105" s="2">
        <f>IF($AV2105="","",IFERROR(VLOOKUP($AU2105,CODES!$A:$B,2,FALSE),"NO CODE"))</f>
        <v/>
      </c>
      <c r="BA2105" s="2">
        <f>IF(""&amp;$F2105&lt;&gt;"4","",IF($AY2105="YES","",IF(ROUND(SUMIFS($AE$2:$AE$4001,$L$2:$L$4001,$L2105,$F$2:$F$4001,"4")-SUMIFS('AR SALES'!$Y$2:$Y$2501,'AR SALES'!$L$2:$L$2501,$L2105,'AR SALES'!$AD$2:$AD$2501,"OFF"),2)=0,"","STALE")))</f>
        <v/>
      </c>
      <c r="BB2105" s="2">
        <f>IF(OR(""&amp;$F2105="2",""&amp;$F2105="4",""&amp;$F2105="G",""&amp;$F2105="H"),IF($AY2105="YES","",IF($AB2105&lt;&gt;0,"",IF(COUNTIFS('AR SALES'!$L$2:$L$2501,$L2105,'AR SALES'!$AD$2:$AD$2501,IF(""&amp;$F2105="4","OFF","ON"),'AR SALES'!$AF$2:$AF$2501,"Y")&gt;0,"","NO EXEMPTION"))),"")</f>
        <v/>
      </c>
    </row>
    <row r="2106">
      <c r="AT2106" s="2">
        <f>IF($L2106="","",IFERROR(INDEX('AR SALES'!$H$2:$H$2501,MATCH(""&amp;$L2106,'AR SALES'!$AE$2:$AE$2501,0)),""))</f>
        <v/>
      </c>
      <c r="AU2106" s="2">
        <f>IF($L2106="","",IF($A2106&lt;&gt;"GA","",IF($E2106="FULTON",IF(ISNUMBER(SEARCH("COLLEGE PARK",$AT2106)),"FULTON (COLLEGE PARK)",IF(ISNUMBER(SEARCH("HAPEVILLE",$AT2106)),"FULTON (HAPEVILLE)",IF(ISNUMBER(SEARCH("EAST POINT",$AT2106)),"FULTON (EAST POINT)",IF(ISNUMBER(SEARCH("ATLANTA",$AT2106)),"FULTON (ATL LIMITS)","FULTON")))),IF($E2106="DEKALB",IF(ISNUMBER(SEARCH("ATLANTA",$AT2106)),"DEKALB (ATL LIMITS)","DEKALB"),IF(AND($E2106="CLAYTON",ISNUMBER(SEARCH("COLLEGE PARK",$AT2106))),"CLAYTON (COLLEGE PARK)",$E2106)))))</f>
        <v/>
      </c>
      <c r="AV2106" s="2">
        <f>IF($L2106="","",IF(""&amp;$F2106="2","DIESEL",IF(OR(""&amp;$F2106="G",""&amp;$F2106="H"),"GAS","")))</f>
        <v/>
      </c>
      <c r="AW2106" s="2">
        <f>IF($AV2106="","",$R2106)</f>
        <v/>
      </c>
      <c r="AX2106" s="2">
        <f>IF($AV2106="","",IF($AB2106=0,$R2106,0))</f>
        <v/>
      </c>
      <c r="AY2106" s="2">
        <f>IF($AV2106="","",IF(AND($Z2106=0,COUNTIF('AR SALES'!$L$2:$L$2501,$L2106)=0),"YES",""))</f>
        <v/>
      </c>
      <c r="AZ2106" s="2">
        <f>IF($AV2106="","",IFERROR(VLOOKUP($AU2106,CODES!$A:$B,2,FALSE),"NO CODE"))</f>
        <v/>
      </c>
      <c r="BA2106" s="2">
        <f>IF(""&amp;$F2106&lt;&gt;"4","",IF($AY2106="YES","",IF(ROUND(SUMIFS($AE$2:$AE$4001,$L$2:$L$4001,$L2106,$F$2:$F$4001,"4")-SUMIFS('AR SALES'!$Y$2:$Y$2501,'AR SALES'!$L$2:$L$2501,$L2106,'AR SALES'!$AD$2:$AD$2501,"OFF"),2)=0,"","STALE")))</f>
        <v/>
      </c>
      <c r="BB2106" s="2">
        <f>IF(OR(""&amp;$F2106="2",""&amp;$F2106="4",""&amp;$F2106="G",""&amp;$F2106="H"),IF($AY2106="YES","",IF($AB2106&lt;&gt;0,"",IF(COUNTIFS('AR SALES'!$L$2:$L$2501,$L2106,'AR SALES'!$AD$2:$AD$2501,IF(""&amp;$F2106="4","OFF","ON"),'AR SALES'!$AF$2:$AF$2501,"Y")&gt;0,"","NO EXEMPTION"))),"")</f>
        <v/>
      </c>
    </row>
    <row r="2107">
      <c r="AT2107" s="2">
        <f>IF($L2107="","",IFERROR(INDEX('AR SALES'!$H$2:$H$2501,MATCH(""&amp;$L2107,'AR SALES'!$AE$2:$AE$2501,0)),""))</f>
        <v/>
      </c>
      <c r="AU2107" s="2">
        <f>IF($L2107="","",IF($A2107&lt;&gt;"GA","",IF($E2107="FULTON",IF(ISNUMBER(SEARCH("COLLEGE PARK",$AT2107)),"FULTON (COLLEGE PARK)",IF(ISNUMBER(SEARCH("HAPEVILLE",$AT2107)),"FULTON (HAPEVILLE)",IF(ISNUMBER(SEARCH("EAST POINT",$AT2107)),"FULTON (EAST POINT)",IF(ISNUMBER(SEARCH("ATLANTA",$AT2107)),"FULTON (ATL LIMITS)","FULTON")))),IF($E2107="DEKALB",IF(ISNUMBER(SEARCH("ATLANTA",$AT2107)),"DEKALB (ATL LIMITS)","DEKALB"),IF(AND($E2107="CLAYTON",ISNUMBER(SEARCH("COLLEGE PARK",$AT2107))),"CLAYTON (COLLEGE PARK)",$E2107)))))</f>
        <v/>
      </c>
      <c r="AV2107" s="2">
        <f>IF($L2107="","",IF(""&amp;$F2107="2","DIESEL",IF(OR(""&amp;$F2107="G",""&amp;$F2107="H"),"GAS","")))</f>
        <v/>
      </c>
      <c r="AW2107" s="2">
        <f>IF($AV2107="","",$R2107)</f>
        <v/>
      </c>
      <c r="AX2107" s="2">
        <f>IF($AV2107="","",IF($AB2107=0,$R2107,0))</f>
        <v/>
      </c>
      <c r="AY2107" s="2">
        <f>IF($AV2107="","",IF(AND($Z2107=0,COUNTIF('AR SALES'!$L$2:$L$2501,$L2107)=0),"YES",""))</f>
        <v/>
      </c>
      <c r="AZ2107" s="2">
        <f>IF($AV2107="","",IFERROR(VLOOKUP($AU2107,CODES!$A:$B,2,FALSE),"NO CODE"))</f>
        <v/>
      </c>
      <c r="BA2107" s="2">
        <f>IF(""&amp;$F2107&lt;&gt;"4","",IF($AY2107="YES","",IF(ROUND(SUMIFS($AE$2:$AE$4001,$L$2:$L$4001,$L2107,$F$2:$F$4001,"4")-SUMIFS('AR SALES'!$Y$2:$Y$2501,'AR SALES'!$L$2:$L$2501,$L2107,'AR SALES'!$AD$2:$AD$2501,"OFF"),2)=0,"","STALE")))</f>
        <v/>
      </c>
      <c r="BB2107" s="2">
        <f>IF(OR(""&amp;$F2107="2",""&amp;$F2107="4",""&amp;$F2107="G",""&amp;$F2107="H"),IF($AY2107="YES","",IF($AB2107&lt;&gt;0,"",IF(COUNTIFS('AR SALES'!$L$2:$L$2501,$L2107,'AR SALES'!$AD$2:$AD$2501,IF(""&amp;$F2107="4","OFF","ON"),'AR SALES'!$AF$2:$AF$2501,"Y")&gt;0,"","NO EXEMPTION"))),"")</f>
        <v/>
      </c>
    </row>
    <row r="2108">
      <c r="AT2108" s="2">
        <f>IF($L2108="","",IFERROR(INDEX('AR SALES'!$H$2:$H$2501,MATCH(""&amp;$L2108,'AR SALES'!$AE$2:$AE$2501,0)),""))</f>
        <v/>
      </c>
      <c r="AU2108" s="2">
        <f>IF($L2108="","",IF($A2108&lt;&gt;"GA","",IF($E2108="FULTON",IF(ISNUMBER(SEARCH("COLLEGE PARK",$AT2108)),"FULTON (COLLEGE PARK)",IF(ISNUMBER(SEARCH("HAPEVILLE",$AT2108)),"FULTON (HAPEVILLE)",IF(ISNUMBER(SEARCH("EAST POINT",$AT2108)),"FULTON (EAST POINT)",IF(ISNUMBER(SEARCH("ATLANTA",$AT2108)),"FULTON (ATL LIMITS)","FULTON")))),IF($E2108="DEKALB",IF(ISNUMBER(SEARCH("ATLANTA",$AT2108)),"DEKALB (ATL LIMITS)","DEKALB"),IF(AND($E2108="CLAYTON",ISNUMBER(SEARCH("COLLEGE PARK",$AT2108))),"CLAYTON (COLLEGE PARK)",$E2108)))))</f>
        <v/>
      </c>
      <c r="AV2108" s="2">
        <f>IF($L2108="","",IF(""&amp;$F2108="2","DIESEL",IF(OR(""&amp;$F2108="G",""&amp;$F2108="H"),"GAS","")))</f>
        <v/>
      </c>
      <c r="AW2108" s="2">
        <f>IF($AV2108="","",$R2108)</f>
        <v/>
      </c>
      <c r="AX2108" s="2">
        <f>IF($AV2108="","",IF($AB2108=0,$R2108,0))</f>
        <v/>
      </c>
      <c r="AY2108" s="2">
        <f>IF($AV2108="","",IF(AND($Z2108=0,COUNTIF('AR SALES'!$L$2:$L$2501,$L2108)=0),"YES",""))</f>
        <v/>
      </c>
      <c r="AZ2108" s="2">
        <f>IF($AV2108="","",IFERROR(VLOOKUP($AU2108,CODES!$A:$B,2,FALSE),"NO CODE"))</f>
        <v/>
      </c>
      <c r="BA2108" s="2">
        <f>IF(""&amp;$F2108&lt;&gt;"4","",IF($AY2108="YES","",IF(ROUND(SUMIFS($AE$2:$AE$4001,$L$2:$L$4001,$L2108,$F$2:$F$4001,"4")-SUMIFS('AR SALES'!$Y$2:$Y$2501,'AR SALES'!$L$2:$L$2501,$L2108,'AR SALES'!$AD$2:$AD$2501,"OFF"),2)=0,"","STALE")))</f>
        <v/>
      </c>
      <c r="BB2108" s="2">
        <f>IF(OR(""&amp;$F2108="2",""&amp;$F2108="4",""&amp;$F2108="G",""&amp;$F2108="H"),IF($AY2108="YES","",IF($AB2108&lt;&gt;0,"",IF(COUNTIFS('AR SALES'!$L$2:$L$2501,$L2108,'AR SALES'!$AD$2:$AD$2501,IF(""&amp;$F2108="4","OFF","ON"),'AR SALES'!$AF$2:$AF$2501,"Y")&gt;0,"","NO EXEMPTION"))),"")</f>
        <v/>
      </c>
    </row>
    <row r="2109">
      <c r="AT2109" s="2">
        <f>IF($L2109="","",IFERROR(INDEX('AR SALES'!$H$2:$H$2501,MATCH(""&amp;$L2109,'AR SALES'!$AE$2:$AE$2501,0)),""))</f>
        <v/>
      </c>
      <c r="AU2109" s="2">
        <f>IF($L2109="","",IF($A2109&lt;&gt;"GA","",IF($E2109="FULTON",IF(ISNUMBER(SEARCH("COLLEGE PARK",$AT2109)),"FULTON (COLLEGE PARK)",IF(ISNUMBER(SEARCH("HAPEVILLE",$AT2109)),"FULTON (HAPEVILLE)",IF(ISNUMBER(SEARCH("EAST POINT",$AT2109)),"FULTON (EAST POINT)",IF(ISNUMBER(SEARCH("ATLANTA",$AT2109)),"FULTON (ATL LIMITS)","FULTON")))),IF($E2109="DEKALB",IF(ISNUMBER(SEARCH("ATLANTA",$AT2109)),"DEKALB (ATL LIMITS)","DEKALB"),IF(AND($E2109="CLAYTON",ISNUMBER(SEARCH("COLLEGE PARK",$AT2109))),"CLAYTON (COLLEGE PARK)",$E2109)))))</f>
        <v/>
      </c>
      <c r="AV2109" s="2">
        <f>IF($L2109="","",IF(""&amp;$F2109="2","DIESEL",IF(OR(""&amp;$F2109="G",""&amp;$F2109="H"),"GAS","")))</f>
        <v/>
      </c>
      <c r="AW2109" s="2">
        <f>IF($AV2109="","",$R2109)</f>
        <v/>
      </c>
      <c r="AX2109" s="2">
        <f>IF($AV2109="","",IF($AB2109=0,$R2109,0))</f>
        <v/>
      </c>
      <c r="AY2109" s="2">
        <f>IF($AV2109="","",IF(AND($Z2109=0,COUNTIF('AR SALES'!$L$2:$L$2501,$L2109)=0),"YES",""))</f>
        <v/>
      </c>
      <c r="AZ2109" s="2">
        <f>IF($AV2109="","",IFERROR(VLOOKUP($AU2109,CODES!$A:$B,2,FALSE),"NO CODE"))</f>
        <v/>
      </c>
      <c r="BA2109" s="2">
        <f>IF(""&amp;$F2109&lt;&gt;"4","",IF($AY2109="YES","",IF(ROUND(SUMIFS($AE$2:$AE$4001,$L$2:$L$4001,$L2109,$F$2:$F$4001,"4")-SUMIFS('AR SALES'!$Y$2:$Y$2501,'AR SALES'!$L$2:$L$2501,$L2109,'AR SALES'!$AD$2:$AD$2501,"OFF"),2)=0,"","STALE")))</f>
        <v/>
      </c>
      <c r="BB2109" s="2">
        <f>IF(OR(""&amp;$F2109="2",""&amp;$F2109="4",""&amp;$F2109="G",""&amp;$F2109="H"),IF($AY2109="YES","",IF($AB2109&lt;&gt;0,"",IF(COUNTIFS('AR SALES'!$L$2:$L$2501,$L2109,'AR SALES'!$AD$2:$AD$2501,IF(""&amp;$F2109="4","OFF","ON"),'AR SALES'!$AF$2:$AF$2501,"Y")&gt;0,"","NO EXEMPTION"))),"")</f>
        <v/>
      </c>
    </row>
    <row r="2110">
      <c r="AT2110" s="2">
        <f>IF($L2110="","",IFERROR(INDEX('AR SALES'!$H$2:$H$2501,MATCH(""&amp;$L2110,'AR SALES'!$AE$2:$AE$2501,0)),""))</f>
        <v/>
      </c>
      <c r="AU2110" s="2">
        <f>IF($L2110="","",IF($A2110&lt;&gt;"GA","",IF($E2110="FULTON",IF(ISNUMBER(SEARCH("COLLEGE PARK",$AT2110)),"FULTON (COLLEGE PARK)",IF(ISNUMBER(SEARCH("HAPEVILLE",$AT2110)),"FULTON (HAPEVILLE)",IF(ISNUMBER(SEARCH("EAST POINT",$AT2110)),"FULTON (EAST POINT)",IF(ISNUMBER(SEARCH("ATLANTA",$AT2110)),"FULTON (ATL LIMITS)","FULTON")))),IF($E2110="DEKALB",IF(ISNUMBER(SEARCH("ATLANTA",$AT2110)),"DEKALB (ATL LIMITS)","DEKALB"),IF(AND($E2110="CLAYTON",ISNUMBER(SEARCH("COLLEGE PARK",$AT2110))),"CLAYTON (COLLEGE PARK)",$E2110)))))</f>
        <v/>
      </c>
      <c r="AV2110" s="2">
        <f>IF($L2110="","",IF(""&amp;$F2110="2","DIESEL",IF(OR(""&amp;$F2110="G",""&amp;$F2110="H"),"GAS","")))</f>
        <v/>
      </c>
      <c r="AW2110" s="2">
        <f>IF($AV2110="","",$R2110)</f>
        <v/>
      </c>
      <c r="AX2110" s="2">
        <f>IF($AV2110="","",IF($AB2110=0,$R2110,0))</f>
        <v/>
      </c>
      <c r="AY2110" s="2">
        <f>IF($AV2110="","",IF(AND($Z2110=0,COUNTIF('AR SALES'!$L$2:$L$2501,$L2110)=0),"YES",""))</f>
        <v/>
      </c>
      <c r="AZ2110" s="2">
        <f>IF($AV2110="","",IFERROR(VLOOKUP($AU2110,CODES!$A:$B,2,FALSE),"NO CODE"))</f>
        <v/>
      </c>
      <c r="BA2110" s="2">
        <f>IF(""&amp;$F2110&lt;&gt;"4","",IF($AY2110="YES","",IF(ROUND(SUMIFS($AE$2:$AE$4001,$L$2:$L$4001,$L2110,$F$2:$F$4001,"4")-SUMIFS('AR SALES'!$Y$2:$Y$2501,'AR SALES'!$L$2:$L$2501,$L2110,'AR SALES'!$AD$2:$AD$2501,"OFF"),2)=0,"","STALE")))</f>
        <v/>
      </c>
      <c r="BB2110" s="2">
        <f>IF(OR(""&amp;$F2110="2",""&amp;$F2110="4",""&amp;$F2110="G",""&amp;$F2110="H"),IF($AY2110="YES","",IF($AB2110&lt;&gt;0,"",IF(COUNTIFS('AR SALES'!$L$2:$L$2501,$L2110,'AR SALES'!$AD$2:$AD$2501,IF(""&amp;$F2110="4","OFF","ON"),'AR SALES'!$AF$2:$AF$2501,"Y")&gt;0,"","NO EXEMPTION"))),"")</f>
        <v/>
      </c>
    </row>
    <row r="2111">
      <c r="AT2111" s="2">
        <f>IF($L2111="","",IFERROR(INDEX('AR SALES'!$H$2:$H$2501,MATCH(""&amp;$L2111,'AR SALES'!$AE$2:$AE$2501,0)),""))</f>
        <v/>
      </c>
      <c r="AU2111" s="2">
        <f>IF($L2111="","",IF($A2111&lt;&gt;"GA","",IF($E2111="FULTON",IF(ISNUMBER(SEARCH("COLLEGE PARK",$AT2111)),"FULTON (COLLEGE PARK)",IF(ISNUMBER(SEARCH("HAPEVILLE",$AT2111)),"FULTON (HAPEVILLE)",IF(ISNUMBER(SEARCH("EAST POINT",$AT2111)),"FULTON (EAST POINT)",IF(ISNUMBER(SEARCH("ATLANTA",$AT2111)),"FULTON (ATL LIMITS)","FULTON")))),IF($E2111="DEKALB",IF(ISNUMBER(SEARCH("ATLANTA",$AT2111)),"DEKALB (ATL LIMITS)","DEKALB"),IF(AND($E2111="CLAYTON",ISNUMBER(SEARCH("COLLEGE PARK",$AT2111))),"CLAYTON (COLLEGE PARK)",$E2111)))))</f>
        <v/>
      </c>
      <c r="AV2111" s="2">
        <f>IF($L2111="","",IF(""&amp;$F2111="2","DIESEL",IF(OR(""&amp;$F2111="G",""&amp;$F2111="H"),"GAS","")))</f>
        <v/>
      </c>
      <c r="AW2111" s="2">
        <f>IF($AV2111="","",$R2111)</f>
        <v/>
      </c>
      <c r="AX2111" s="2">
        <f>IF($AV2111="","",IF($AB2111=0,$R2111,0))</f>
        <v/>
      </c>
      <c r="AY2111" s="2">
        <f>IF($AV2111="","",IF(AND($Z2111=0,COUNTIF('AR SALES'!$L$2:$L$2501,$L2111)=0),"YES",""))</f>
        <v/>
      </c>
      <c r="AZ2111" s="2">
        <f>IF($AV2111="","",IFERROR(VLOOKUP($AU2111,CODES!$A:$B,2,FALSE),"NO CODE"))</f>
        <v/>
      </c>
      <c r="BA2111" s="2">
        <f>IF(""&amp;$F2111&lt;&gt;"4","",IF($AY2111="YES","",IF(ROUND(SUMIFS($AE$2:$AE$4001,$L$2:$L$4001,$L2111,$F$2:$F$4001,"4")-SUMIFS('AR SALES'!$Y$2:$Y$2501,'AR SALES'!$L$2:$L$2501,$L2111,'AR SALES'!$AD$2:$AD$2501,"OFF"),2)=0,"","STALE")))</f>
        <v/>
      </c>
      <c r="BB2111" s="2">
        <f>IF(OR(""&amp;$F2111="2",""&amp;$F2111="4",""&amp;$F2111="G",""&amp;$F2111="H"),IF($AY2111="YES","",IF($AB2111&lt;&gt;0,"",IF(COUNTIFS('AR SALES'!$L$2:$L$2501,$L2111,'AR SALES'!$AD$2:$AD$2501,IF(""&amp;$F2111="4","OFF","ON"),'AR SALES'!$AF$2:$AF$2501,"Y")&gt;0,"","NO EXEMPTION"))),"")</f>
        <v/>
      </c>
    </row>
    <row r="2112">
      <c r="AT2112" s="2">
        <f>IF($L2112="","",IFERROR(INDEX('AR SALES'!$H$2:$H$2501,MATCH(""&amp;$L2112,'AR SALES'!$AE$2:$AE$2501,0)),""))</f>
        <v/>
      </c>
      <c r="AU2112" s="2">
        <f>IF($L2112="","",IF($A2112&lt;&gt;"GA","",IF($E2112="FULTON",IF(ISNUMBER(SEARCH("COLLEGE PARK",$AT2112)),"FULTON (COLLEGE PARK)",IF(ISNUMBER(SEARCH("HAPEVILLE",$AT2112)),"FULTON (HAPEVILLE)",IF(ISNUMBER(SEARCH("EAST POINT",$AT2112)),"FULTON (EAST POINT)",IF(ISNUMBER(SEARCH("ATLANTA",$AT2112)),"FULTON (ATL LIMITS)","FULTON")))),IF($E2112="DEKALB",IF(ISNUMBER(SEARCH("ATLANTA",$AT2112)),"DEKALB (ATL LIMITS)","DEKALB"),IF(AND($E2112="CLAYTON",ISNUMBER(SEARCH("COLLEGE PARK",$AT2112))),"CLAYTON (COLLEGE PARK)",$E2112)))))</f>
        <v/>
      </c>
      <c r="AV2112" s="2">
        <f>IF($L2112="","",IF(""&amp;$F2112="2","DIESEL",IF(OR(""&amp;$F2112="G",""&amp;$F2112="H"),"GAS","")))</f>
        <v/>
      </c>
      <c r="AW2112" s="2">
        <f>IF($AV2112="","",$R2112)</f>
        <v/>
      </c>
      <c r="AX2112" s="2">
        <f>IF($AV2112="","",IF($AB2112=0,$R2112,0))</f>
        <v/>
      </c>
      <c r="AY2112" s="2">
        <f>IF($AV2112="","",IF(AND($Z2112=0,COUNTIF('AR SALES'!$L$2:$L$2501,$L2112)=0),"YES",""))</f>
        <v/>
      </c>
      <c r="AZ2112" s="2">
        <f>IF($AV2112="","",IFERROR(VLOOKUP($AU2112,CODES!$A:$B,2,FALSE),"NO CODE"))</f>
        <v/>
      </c>
      <c r="BA2112" s="2">
        <f>IF(""&amp;$F2112&lt;&gt;"4","",IF($AY2112="YES","",IF(ROUND(SUMIFS($AE$2:$AE$4001,$L$2:$L$4001,$L2112,$F$2:$F$4001,"4")-SUMIFS('AR SALES'!$Y$2:$Y$2501,'AR SALES'!$L$2:$L$2501,$L2112,'AR SALES'!$AD$2:$AD$2501,"OFF"),2)=0,"","STALE")))</f>
        <v/>
      </c>
      <c r="BB2112" s="2">
        <f>IF(OR(""&amp;$F2112="2",""&amp;$F2112="4",""&amp;$F2112="G",""&amp;$F2112="H"),IF($AY2112="YES","",IF($AB2112&lt;&gt;0,"",IF(COUNTIFS('AR SALES'!$L$2:$L$2501,$L2112,'AR SALES'!$AD$2:$AD$2501,IF(""&amp;$F2112="4","OFF","ON"),'AR SALES'!$AF$2:$AF$2501,"Y")&gt;0,"","NO EXEMPTION"))),"")</f>
        <v/>
      </c>
    </row>
    <row r="2113">
      <c r="AT2113" s="2">
        <f>IF($L2113="","",IFERROR(INDEX('AR SALES'!$H$2:$H$2501,MATCH(""&amp;$L2113,'AR SALES'!$AE$2:$AE$2501,0)),""))</f>
        <v/>
      </c>
      <c r="AU2113" s="2">
        <f>IF($L2113="","",IF($A2113&lt;&gt;"GA","",IF($E2113="FULTON",IF(ISNUMBER(SEARCH("COLLEGE PARK",$AT2113)),"FULTON (COLLEGE PARK)",IF(ISNUMBER(SEARCH("HAPEVILLE",$AT2113)),"FULTON (HAPEVILLE)",IF(ISNUMBER(SEARCH("EAST POINT",$AT2113)),"FULTON (EAST POINT)",IF(ISNUMBER(SEARCH("ATLANTA",$AT2113)),"FULTON (ATL LIMITS)","FULTON")))),IF($E2113="DEKALB",IF(ISNUMBER(SEARCH("ATLANTA",$AT2113)),"DEKALB (ATL LIMITS)","DEKALB"),IF(AND($E2113="CLAYTON",ISNUMBER(SEARCH("COLLEGE PARK",$AT2113))),"CLAYTON (COLLEGE PARK)",$E2113)))))</f>
        <v/>
      </c>
      <c r="AV2113" s="2">
        <f>IF($L2113="","",IF(""&amp;$F2113="2","DIESEL",IF(OR(""&amp;$F2113="G",""&amp;$F2113="H"),"GAS","")))</f>
        <v/>
      </c>
      <c r="AW2113" s="2">
        <f>IF($AV2113="","",$R2113)</f>
        <v/>
      </c>
      <c r="AX2113" s="2">
        <f>IF($AV2113="","",IF($AB2113=0,$R2113,0))</f>
        <v/>
      </c>
      <c r="AY2113" s="2">
        <f>IF($AV2113="","",IF(AND($Z2113=0,COUNTIF('AR SALES'!$L$2:$L$2501,$L2113)=0),"YES",""))</f>
        <v/>
      </c>
      <c r="AZ2113" s="2">
        <f>IF($AV2113="","",IFERROR(VLOOKUP($AU2113,CODES!$A:$B,2,FALSE),"NO CODE"))</f>
        <v/>
      </c>
      <c r="BA2113" s="2">
        <f>IF(""&amp;$F2113&lt;&gt;"4","",IF($AY2113="YES","",IF(ROUND(SUMIFS($AE$2:$AE$4001,$L$2:$L$4001,$L2113,$F$2:$F$4001,"4")-SUMIFS('AR SALES'!$Y$2:$Y$2501,'AR SALES'!$L$2:$L$2501,$L2113,'AR SALES'!$AD$2:$AD$2501,"OFF"),2)=0,"","STALE")))</f>
        <v/>
      </c>
      <c r="BB2113" s="2">
        <f>IF(OR(""&amp;$F2113="2",""&amp;$F2113="4",""&amp;$F2113="G",""&amp;$F2113="H"),IF($AY2113="YES","",IF($AB2113&lt;&gt;0,"",IF(COUNTIFS('AR SALES'!$L$2:$L$2501,$L2113,'AR SALES'!$AD$2:$AD$2501,IF(""&amp;$F2113="4","OFF","ON"),'AR SALES'!$AF$2:$AF$2501,"Y")&gt;0,"","NO EXEMPTION"))),"")</f>
        <v/>
      </c>
    </row>
    <row r="2114">
      <c r="AT2114" s="2">
        <f>IF($L2114="","",IFERROR(INDEX('AR SALES'!$H$2:$H$2501,MATCH(""&amp;$L2114,'AR SALES'!$AE$2:$AE$2501,0)),""))</f>
        <v/>
      </c>
      <c r="AU2114" s="2">
        <f>IF($L2114="","",IF($A2114&lt;&gt;"GA","",IF($E2114="FULTON",IF(ISNUMBER(SEARCH("COLLEGE PARK",$AT2114)),"FULTON (COLLEGE PARK)",IF(ISNUMBER(SEARCH("HAPEVILLE",$AT2114)),"FULTON (HAPEVILLE)",IF(ISNUMBER(SEARCH("EAST POINT",$AT2114)),"FULTON (EAST POINT)",IF(ISNUMBER(SEARCH("ATLANTA",$AT2114)),"FULTON (ATL LIMITS)","FULTON")))),IF($E2114="DEKALB",IF(ISNUMBER(SEARCH("ATLANTA",$AT2114)),"DEKALB (ATL LIMITS)","DEKALB"),IF(AND($E2114="CLAYTON",ISNUMBER(SEARCH("COLLEGE PARK",$AT2114))),"CLAYTON (COLLEGE PARK)",$E2114)))))</f>
        <v/>
      </c>
      <c r="AV2114" s="2">
        <f>IF($L2114="","",IF(""&amp;$F2114="2","DIESEL",IF(OR(""&amp;$F2114="G",""&amp;$F2114="H"),"GAS","")))</f>
        <v/>
      </c>
      <c r="AW2114" s="2">
        <f>IF($AV2114="","",$R2114)</f>
        <v/>
      </c>
      <c r="AX2114" s="2">
        <f>IF($AV2114="","",IF($AB2114=0,$R2114,0))</f>
        <v/>
      </c>
      <c r="AY2114" s="2">
        <f>IF($AV2114="","",IF(AND($Z2114=0,COUNTIF('AR SALES'!$L$2:$L$2501,$L2114)=0),"YES",""))</f>
        <v/>
      </c>
      <c r="AZ2114" s="2">
        <f>IF($AV2114="","",IFERROR(VLOOKUP($AU2114,CODES!$A:$B,2,FALSE),"NO CODE"))</f>
        <v/>
      </c>
      <c r="BA2114" s="2">
        <f>IF(""&amp;$F2114&lt;&gt;"4","",IF($AY2114="YES","",IF(ROUND(SUMIFS($AE$2:$AE$4001,$L$2:$L$4001,$L2114,$F$2:$F$4001,"4")-SUMIFS('AR SALES'!$Y$2:$Y$2501,'AR SALES'!$L$2:$L$2501,$L2114,'AR SALES'!$AD$2:$AD$2501,"OFF"),2)=0,"","STALE")))</f>
        <v/>
      </c>
      <c r="BB2114" s="2">
        <f>IF(OR(""&amp;$F2114="2",""&amp;$F2114="4",""&amp;$F2114="G",""&amp;$F2114="H"),IF($AY2114="YES","",IF($AB2114&lt;&gt;0,"",IF(COUNTIFS('AR SALES'!$L$2:$L$2501,$L2114,'AR SALES'!$AD$2:$AD$2501,IF(""&amp;$F2114="4","OFF","ON"),'AR SALES'!$AF$2:$AF$2501,"Y")&gt;0,"","NO EXEMPTION"))),"")</f>
        <v/>
      </c>
    </row>
    <row r="2115">
      <c r="AT2115" s="2">
        <f>IF($L2115="","",IFERROR(INDEX('AR SALES'!$H$2:$H$2501,MATCH(""&amp;$L2115,'AR SALES'!$AE$2:$AE$2501,0)),""))</f>
        <v/>
      </c>
      <c r="AU2115" s="2">
        <f>IF($L2115="","",IF($A2115&lt;&gt;"GA","",IF($E2115="FULTON",IF(ISNUMBER(SEARCH("COLLEGE PARK",$AT2115)),"FULTON (COLLEGE PARK)",IF(ISNUMBER(SEARCH("HAPEVILLE",$AT2115)),"FULTON (HAPEVILLE)",IF(ISNUMBER(SEARCH("EAST POINT",$AT2115)),"FULTON (EAST POINT)",IF(ISNUMBER(SEARCH("ATLANTA",$AT2115)),"FULTON (ATL LIMITS)","FULTON")))),IF($E2115="DEKALB",IF(ISNUMBER(SEARCH("ATLANTA",$AT2115)),"DEKALB (ATL LIMITS)","DEKALB"),IF(AND($E2115="CLAYTON",ISNUMBER(SEARCH("COLLEGE PARK",$AT2115))),"CLAYTON (COLLEGE PARK)",$E2115)))))</f>
        <v/>
      </c>
      <c r="AV2115" s="2">
        <f>IF($L2115="","",IF(""&amp;$F2115="2","DIESEL",IF(OR(""&amp;$F2115="G",""&amp;$F2115="H"),"GAS","")))</f>
        <v/>
      </c>
      <c r="AW2115" s="2">
        <f>IF($AV2115="","",$R2115)</f>
        <v/>
      </c>
      <c r="AX2115" s="2">
        <f>IF($AV2115="","",IF($AB2115=0,$R2115,0))</f>
        <v/>
      </c>
      <c r="AY2115" s="2">
        <f>IF($AV2115="","",IF(AND($Z2115=0,COUNTIF('AR SALES'!$L$2:$L$2501,$L2115)=0),"YES",""))</f>
        <v/>
      </c>
      <c r="AZ2115" s="2">
        <f>IF($AV2115="","",IFERROR(VLOOKUP($AU2115,CODES!$A:$B,2,FALSE),"NO CODE"))</f>
        <v/>
      </c>
      <c r="BA2115" s="2">
        <f>IF(""&amp;$F2115&lt;&gt;"4","",IF($AY2115="YES","",IF(ROUND(SUMIFS($AE$2:$AE$4001,$L$2:$L$4001,$L2115,$F$2:$F$4001,"4")-SUMIFS('AR SALES'!$Y$2:$Y$2501,'AR SALES'!$L$2:$L$2501,$L2115,'AR SALES'!$AD$2:$AD$2501,"OFF"),2)=0,"","STALE")))</f>
        <v/>
      </c>
      <c r="BB2115" s="2">
        <f>IF(OR(""&amp;$F2115="2",""&amp;$F2115="4",""&amp;$F2115="G",""&amp;$F2115="H"),IF($AY2115="YES","",IF($AB2115&lt;&gt;0,"",IF(COUNTIFS('AR SALES'!$L$2:$L$2501,$L2115,'AR SALES'!$AD$2:$AD$2501,IF(""&amp;$F2115="4","OFF","ON"),'AR SALES'!$AF$2:$AF$2501,"Y")&gt;0,"","NO EXEMPTION"))),"")</f>
        <v/>
      </c>
    </row>
    <row r="2116">
      <c r="AT2116" s="2">
        <f>IF($L2116="","",IFERROR(INDEX('AR SALES'!$H$2:$H$2501,MATCH(""&amp;$L2116,'AR SALES'!$AE$2:$AE$2501,0)),""))</f>
        <v/>
      </c>
      <c r="AU2116" s="2">
        <f>IF($L2116="","",IF($A2116&lt;&gt;"GA","",IF($E2116="FULTON",IF(ISNUMBER(SEARCH("COLLEGE PARK",$AT2116)),"FULTON (COLLEGE PARK)",IF(ISNUMBER(SEARCH("HAPEVILLE",$AT2116)),"FULTON (HAPEVILLE)",IF(ISNUMBER(SEARCH("EAST POINT",$AT2116)),"FULTON (EAST POINT)",IF(ISNUMBER(SEARCH("ATLANTA",$AT2116)),"FULTON (ATL LIMITS)","FULTON")))),IF($E2116="DEKALB",IF(ISNUMBER(SEARCH("ATLANTA",$AT2116)),"DEKALB (ATL LIMITS)","DEKALB"),IF(AND($E2116="CLAYTON",ISNUMBER(SEARCH("COLLEGE PARK",$AT2116))),"CLAYTON (COLLEGE PARK)",$E2116)))))</f>
        <v/>
      </c>
      <c r="AV2116" s="2">
        <f>IF($L2116="","",IF(""&amp;$F2116="2","DIESEL",IF(OR(""&amp;$F2116="G",""&amp;$F2116="H"),"GAS","")))</f>
        <v/>
      </c>
      <c r="AW2116" s="2">
        <f>IF($AV2116="","",$R2116)</f>
        <v/>
      </c>
      <c r="AX2116" s="2">
        <f>IF($AV2116="","",IF($AB2116=0,$R2116,0))</f>
        <v/>
      </c>
      <c r="AY2116" s="2">
        <f>IF($AV2116="","",IF(AND($Z2116=0,COUNTIF('AR SALES'!$L$2:$L$2501,$L2116)=0),"YES",""))</f>
        <v/>
      </c>
      <c r="AZ2116" s="2">
        <f>IF($AV2116="","",IFERROR(VLOOKUP($AU2116,CODES!$A:$B,2,FALSE),"NO CODE"))</f>
        <v/>
      </c>
      <c r="BA2116" s="2">
        <f>IF(""&amp;$F2116&lt;&gt;"4","",IF($AY2116="YES","",IF(ROUND(SUMIFS($AE$2:$AE$4001,$L$2:$L$4001,$L2116,$F$2:$F$4001,"4")-SUMIFS('AR SALES'!$Y$2:$Y$2501,'AR SALES'!$L$2:$L$2501,$L2116,'AR SALES'!$AD$2:$AD$2501,"OFF"),2)=0,"","STALE")))</f>
        <v/>
      </c>
      <c r="BB2116" s="2">
        <f>IF(OR(""&amp;$F2116="2",""&amp;$F2116="4",""&amp;$F2116="G",""&amp;$F2116="H"),IF($AY2116="YES","",IF($AB2116&lt;&gt;0,"",IF(COUNTIFS('AR SALES'!$L$2:$L$2501,$L2116,'AR SALES'!$AD$2:$AD$2501,IF(""&amp;$F2116="4","OFF","ON"),'AR SALES'!$AF$2:$AF$2501,"Y")&gt;0,"","NO EXEMPTION"))),"")</f>
        <v/>
      </c>
    </row>
    <row r="2117">
      <c r="AT2117" s="2">
        <f>IF($L2117="","",IFERROR(INDEX('AR SALES'!$H$2:$H$2501,MATCH(""&amp;$L2117,'AR SALES'!$AE$2:$AE$2501,0)),""))</f>
        <v/>
      </c>
      <c r="AU2117" s="2">
        <f>IF($L2117="","",IF($A2117&lt;&gt;"GA","",IF($E2117="FULTON",IF(ISNUMBER(SEARCH("COLLEGE PARK",$AT2117)),"FULTON (COLLEGE PARK)",IF(ISNUMBER(SEARCH("HAPEVILLE",$AT2117)),"FULTON (HAPEVILLE)",IF(ISNUMBER(SEARCH("EAST POINT",$AT2117)),"FULTON (EAST POINT)",IF(ISNUMBER(SEARCH("ATLANTA",$AT2117)),"FULTON (ATL LIMITS)","FULTON")))),IF($E2117="DEKALB",IF(ISNUMBER(SEARCH("ATLANTA",$AT2117)),"DEKALB (ATL LIMITS)","DEKALB"),IF(AND($E2117="CLAYTON",ISNUMBER(SEARCH("COLLEGE PARK",$AT2117))),"CLAYTON (COLLEGE PARK)",$E2117)))))</f>
        <v/>
      </c>
      <c r="AV2117" s="2">
        <f>IF($L2117="","",IF(""&amp;$F2117="2","DIESEL",IF(OR(""&amp;$F2117="G",""&amp;$F2117="H"),"GAS","")))</f>
        <v/>
      </c>
      <c r="AW2117" s="2">
        <f>IF($AV2117="","",$R2117)</f>
        <v/>
      </c>
      <c r="AX2117" s="2">
        <f>IF($AV2117="","",IF($AB2117=0,$R2117,0))</f>
        <v/>
      </c>
      <c r="AY2117" s="2">
        <f>IF($AV2117="","",IF(AND($Z2117=0,COUNTIF('AR SALES'!$L$2:$L$2501,$L2117)=0),"YES",""))</f>
        <v/>
      </c>
      <c r="AZ2117" s="2">
        <f>IF($AV2117="","",IFERROR(VLOOKUP($AU2117,CODES!$A:$B,2,FALSE),"NO CODE"))</f>
        <v/>
      </c>
      <c r="BA2117" s="2">
        <f>IF(""&amp;$F2117&lt;&gt;"4","",IF($AY2117="YES","",IF(ROUND(SUMIFS($AE$2:$AE$4001,$L$2:$L$4001,$L2117,$F$2:$F$4001,"4")-SUMIFS('AR SALES'!$Y$2:$Y$2501,'AR SALES'!$L$2:$L$2501,$L2117,'AR SALES'!$AD$2:$AD$2501,"OFF"),2)=0,"","STALE")))</f>
        <v/>
      </c>
      <c r="BB2117" s="2">
        <f>IF(OR(""&amp;$F2117="2",""&amp;$F2117="4",""&amp;$F2117="G",""&amp;$F2117="H"),IF($AY2117="YES","",IF($AB2117&lt;&gt;0,"",IF(COUNTIFS('AR SALES'!$L$2:$L$2501,$L2117,'AR SALES'!$AD$2:$AD$2501,IF(""&amp;$F2117="4","OFF","ON"),'AR SALES'!$AF$2:$AF$2501,"Y")&gt;0,"","NO EXEMPTION"))),"")</f>
        <v/>
      </c>
    </row>
    <row r="2118">
      <c r="AT2118" s="2">
        <f>IF($L2118="","",IFERROR(INDEX('AR SALES'!$H$2:$H$2501,MATCH(""&amp;$L2118,'AR SALES'!$AE$2:$AE$2501,0)),""))</f>
        <v/>
      </c>
      <c r="AU2118" s="2">
        <f>IF($L2118="","",IF($A2118&lt;&gt;"GA","",IF($E2118="FULTON",IF(ISNUMBER(SEARCH("COLLEGE PARK",$AT2118)),"FULTON (COLLEGE PARK)",IF(ISNUMBER(SEARCH("HAPEVILLE",$AT2118)),"FULTON (HAPEVILLE)",IF(ISNUMBER(SEARCH("EAST POINT",$AT2118)),"FULTON (EAST POINT)",IF(ISNUMBER(SEARCH("ATLANTA",$AT2118)),"FULTON (ATL LIMITS)","FULTON")))),IF($E2118="DEKALB",IF(ISNUMBER(SEARCH("ATLANTA",$AT2118)),"DEKALB (ATL LIMITS)","DEKALB"),IF(AND($E2118="CLAYTON",ISNUMBER(SEARCH("COLLEGE PARK",$AT2118))),"CLAYTON (COLLEGE PARK)",$E2118)))))</f>
        <v/>
      </c>
      <c r="AV2118" s="2">
        <f>IF($L2118="","",IF(""&amp;$F2118="2","DIESEL",IF(OR(""&amp;$F2118="G",""&amp;$F2118="H"),"GAS","")))</f>
        <v/>
      </c>
      <c r="AW2118" s="2">
        <f>IF($AV2118="","",$R2118)</f>
        <v/>
      </c>
      <c r="AX2118" s="2">
        <f>IF($AV2118="","",IF($AB2118=0,$R2118,0))</f>
        <v/>
      </c>
      <c r="AY2118" s="2">
        <f>IF($AV2118="","",IF(AND($Z2118=0,COUNTIF('AR SALES'!$L$2:$L$2501,$L2118)=0),"YES",""))</f>
        <v/>
      </c>
      <c r="AZ2118" s="2">
        <f>IF($AV2118="","",IFERROR(VLOOKUP($AU2118,CODES!$A:$B,2,FALSE),"NO CODE"))</f>
        <v/>
      </c>
      <c r="BA2118" s="2">
        <f>IF(""&amp;$F2118&lt;&gt;"4","",IF($AY2118="YES","",IF(ROUND(SUMIFS($AE$2:$AE$4001,$L$2:$L$4001,$L2118,$F$2:$F$4001,"4")-SUMIFS('AR SALES'!$Y$2:$Y$2501,'AR SALES'!$L$2:$L$2501,$L2118,'AR SALES'!$AD$2:$AD$2501,"OFF"),2)=0,"","STALE")))</f>
        <v/>
      </c>
      <c r="BB2118" s="2">
        <f>IF(OR(""&amp;$F2118="2",""&amp;$F2118="4",""&amp;$F2118="G",""&amp;$F2118="H"),IF($AY2118="YES","",IF($AB2118&lt;&gt;0,"",IF(COUNTIFS('AR SALES'!$L$2:$L$2501,$L2118,'AR SALES'!$AD$2:$AD$2501,IF(""&amp;$F2118="4","OFF","ON"),'AR SALES'!$AF$2:$AF$2501,"Y")&gt;0,"","NO EXEMPTION"))),"")</f>
        <v/>
      </c>
    </row>
    <row r="2119">
      <c r="AT2119" s="2">
        <f>IF($L2119="","",IFERROR(INDEX('AR SALES'!$H$2:$H$2501,MATCH(""&amp;$L2119,'AR SALES'!$AE$2:$AE$2501,0)),""))</f>
        <v/>
      </c>
      <c r="AU2119" s="2">
        <f>IF($L2119="","",IF($A2119&lt;&gt;"GA","",IF($E2119="FULTON",IF(ISNUMBER(SEARCH("COLLEGE PARK",$AT2119)),"FULTON (COLLEGE PARK)",IF(ISNUMBER(SEARCH("HAPEVILLE",$AT2119)),"FULTON (HAPEVILLE)",IF(ISNUMBER(SEARCH("EAST POINT",$AT2119)),"FULTON (EAST POINT)",IF(ISNUMBER(SEARCH("ATLANTA",$AT2119)),"FULTON (ATL LIMITS)","FULTON")))),IF($E2119="DEKALB",IF(ISNUMBER(SEARCH("ATLANTA",$AT2119)),"DEKALB (ATL LIMITS)","DEKALB"),IF(AND($E2119="CLAYTON",ISNUMBER(SEARCH("COLLEGE PARK",$AT2119))),"CLAYTON (COLLEGE PARK)",$E2119)))))</f>
        <v/>
      </c>
      <c r="AV2119" s="2">
        <f>IF($L2119="","",IF(""&amp;$F2119="2","DIESEL",IF(OR(""&amp;$F2119="G",""&amp;$F2119="H"),"GAS","")))</f>
        <v/>
      </c>
      <c r="AW2119" s="2">
        <f>IF($AV2119="","",$R2119)</f>
        <v/>
      </c>
      <c r="AX2119" s="2">
        <f>IF($AV2119="","",IF($AB2119=0,$R2119,0))</f>
        <v/>
      </c>
      <c r="AY2119" s="2">
        <f>IF($AV2119="","",IF(AND($Z2119=0,COUNTIF('AR SALES'!$L$2:$L$2501,$L2119)=0),"YES",""))</f>
        <v/>
      </c>
      <c r="AZ2119" s="2">
        <f>IF($AV2119="","",IFERROR(VLOOKUP($AU2119,CODES!$A:$B,2,FALSE),"NO CODE"))</f>
        <v/>
      </c>
      <c r="BA2119" s="2">
        <f>IF(""&amp;$F2119&lt;&gt;"4","",IF($AY2119="YES","",IF(ROUND(SUMIFS($AE$2:$AE$4001,$L$2:$L$4001,$L2119,$F$2:$F$4001,"4")-SUMIFS('AR SALES'!$Y$2:$Y$2501,'AR SALES'!$L$2:$L$2501,$L2119,'AR SALES'!$AD$2:$AD$2501,"OFF"),2)=0,"","STALE")))</f>
        <v/>
      </c>
      <c r="BB2119" s="2">
        <f>IF(OR(""&amp;$F2119="2",""&amp;$F2119="4",""&amp;$F2119="G",""&amp;$F2119="H"),IF($AY2119="YES","",IF($AB2119&lt;&gt;0,"",IF(COUNTIFS('AR SALES'!$L$2:$L$2501,$L2119,'AR SALES'!$AD$2:$AD$2501,IF(""&amp;$F2119="4","OFF","ON"),'AR SALES'!$AF$2:$AF$2501,"Y")&gt;0,"","NO EXEMPTION"))),"")</f>
        <v/>
      </c>
    </row>
    <row r="2120">
      <c r="AT2120" s="2">
        <f>IF($L2120="","",IFERROR(INDEX('AR SALES'!$H$2:$H$2501,MATCH(""&amp;$L2120,'AR SALES'!$AE$2:$AE$2501,0)),""))</f>
        <v/>
      </c>
      <c r="AU2120" s="2">
        <f>IF($L2120="","",IF($A2120&lt;&gt;"GA","",IF($E2120="FULTON",IF(ISNUMBER(SEARCH("COLLEGE PARK",$AT2120)),"FULTON (COLLEGE PARK)",IF(ISNUMBER(SEARCH("HAPEVILLE",$AT2120)),"FULTON (HAPEVILLE)",IF(ISNUMBER(SEARCH("EAST POINT",$AT2120)),"FULTON (EAST POINT)",IF(ISNUMBER(SEARCH("ATLANTA",$AT2120)),"FULTON (ATL LIMITS)","FULTON")))),IF($E2120="DEKALB",IF(ISNUMBER(SEARCH("ATLANTA",$AT2120)),"DEKALB (ATL LIMITS)","DEKALB"),IF(AND($E2120="CLAYTON",ISNUMBER(SEARCH("COLLEGE PARK",$AT2120))),"CLAYTON (COLLEGE PARK)",$E2120)))))</f>
        <v/>
      </c>
      <c r="AV2120" s="2">
        <f>IF($L2120="","",IF(""&amp;$F2120="2","DIESEL",IF(OR(""&amp;$F2120="G",""&amp;$F2120="H"),"GAS","")))</f>
        <v/>
      </c>
      <c r="AW2120" s="2">
        <f>IF($AV2120="","",$R2120)</f>
        <v/>
      </c>
      <c r="AX2120" s="2">
        <f>IF($AV2120="","",IF($AB2120=0,$R2120,0))</f>
        <v/>
      </c>
      <c r="AY2120" s="2">
        <f>IF($AV2120="","",IF(AND($Z2120=0,COUNTIF('AR SALES'!$L$2:$L$2501,$L2120)=0),"YES",""))</f>
        <v/>
      </c>
      <c r="AZ2120" s="2">
        <f>IF($AV2120="","",IFERROR(VLOOKUP($AU2120,CODES!$A:$B,2,FALSE),"NO CODE"))</f>
        <v/>
      </c>
      <c r="BA2120" s="2">
        <f>IF(""&amp;$F2120&lt;&gt;"4","",IF($AY2120="YES","",IF(ROUND(SUMIFS($AE$2:$AE$4001,$L$2:$L$4001,$L2120,$F$2:$F$4001,"4")-SUMIFS('AR SALES'!$Y$2:$Y$2501,'AR SALES'!$L$2:$L$2501,$L2120,'AR SALES'!$AD$2:$AD$2501,"OFF"),2)=0,"","STALE")))</f>
        <v/>
      </c>
      <c r="BB2120" s="2">
        <f>IF(OR(""&amp;$F2120="2",""&amp;$F2120="4",""&amp;$F2120="G",""&amp;$F2120="H"),IF($AY2120="YES","",IF($AB2120&lt;&gt;0,"",IF(COUNTIFS('AR SALES'!$L$2:$L$2501,$L2120,'AR SALES'!$AD$2:$AD$2501,IF(""&amp;$F2120="4","OFF","ON"),'AR SALES'!$AF$2:$AF$2501,"Y")&gt;0,"","NO EXEMPTION"))),"")</f>
        <v/>
      </c>
    </row>
    <row r="2121">
      <c r="AT2121" s="2">
        <f>IF($L2121="","",IFERROR(INDEX('AR SALES'!$H$2:$H$2501,MATCH(""&amp;$L2121,'AR SALES'!$AE$2:$AE$2501,0)),""))</f>
        <v/>
      </c>
      <c r="AU2121" s="2">
        <f>IF($L2121="","",IF($A2121&lt;&gt;"GA","",IF($E2121="FULTON",IF(ISNUMBER(SEARCH("COLLEGE PARK",$AT2121)),"FULTON (COLLEGE PARK)",IF(ISNUMBER(SEARCH("HAPEVILLE",$AT2121)),"FULTON (HAPEVILLE)",IF(ISNUMBER(SEARCH("EAST POINT",$AT2121)),"FULTON (EAST POINT)",IF(ISNUMBER(SEARCH("ATLANTA",$AT2121)),"FULTON (ATL LIMITS)","FULTON")))),IF($E2121="DEKALB",IF(ISNUMBER(SEARCH("ATLANTA",$AT2121)),"DEKALB (ATL LIMITS)","DEKALB"),IF(AND($E2121="CLAYTON",ISNUMBER(SEARCH("COLLEGE PARK",$AT2121))),"CLAYTON (COLLEGE PARK)",$E2121)))))</f>
        <v/>
      </c>
      <c r="AV2121" s="2">
        <f>IF($L2121="","",IF(""&amp;$F2121="2","DIESEL",IF(OR(""&amp;$F2121="G",""&amp;$F2121="H"),"GAS","")))</f>
        <v/>
      </c>
      <c r="AW2121" s="2">
        <f>IF($AV2121="","",$R2121)</f>
        <v/>
      </c>
      <c r="AX2121" s="2">
        <f>IF($AV2121="","",IF($AB2121=0,$R2121,0))</f>
        <v/>
      </c>
      <c r="AY2121" s="2">
        <f>IF($AV2121="","",IF(AND($Z2121=0,COUNTIF('AR SALES'!$L$2:$L$2501,$L2121)=0),"YES",""))</f>
        <v/>
      </c>
      <c r="AZ2121" s="2">
        <f>IF($AV2121="","",IFERROR(VLOOKUP($AU2121,CODES!$A:$B,2,FALSE),"NO CODE"))</f>
        <v/>
      </c>
      <c r="BA2121" s="2">
        <f>IF(""&amp;$F2121&lt;&gt;"4","",IF($AY2121="YES","",IF(ROUND(SUMIFS($AE$2:$AE$4001,$L$2:$L$4001,$L2121,$F$2:$F$4001,"4")-SUMIFS('AR SALES'!$Y$2:$Y$2501,'AR SALES'!$L$2:$L$2501,$L2121,'AR SALES'!$AD$2:$AD$2501,"OFF"),2)=0,"","STALE")))</f>
        <v/>
      </c>
      <c r="BB2121" s="2">
        <f>IF(OR(""&amp;$F2121="2",""&amp;$F2121="4",""&amp;$F2121="G",""&amp;$F2121="H"),IF($AY2121="YES","",IF($AB2121&lt;&gt;0,"",IF(COUNTIFS('AR SALES'!$L$2:$L$2501,$L2121,'AR SALES'!$AD$2:$AD$2501,IF(""&amp;$F2121="4","OFF","ON"),'AR SALES'!$AF$2:$AF$2501,"Y")&gt;0,"","NO EXEMPTION"))),"")</f>
        <v/>
      </c>
    </row>
    <row r="2122">
      <c r="AT2122" s="2">
        <f>IF($L2122="","",IFERROR(INDEX('AR SALES'!$H$2:$H$2501,MATCH(""&amp;$L2122,'AR SALES'!$AE$2:$AE$2501,0)),""))</f>
        <v/>
      </c>
      <c r="AU2122" s="2">
        <f>IF($L2122="","",IF($A2122&lt;&gt;"GA","",IF($E2122="FULTON",IF(ISNUMBER(SEARCH("COLLEGE PARK",$AT2122)),"FULTON (COLLEGE PARK)",IF(ISNUMBER(SEARCH("HAPEVILLE",$AT2122)),"FULTON (HAPEVILLE)",IF(ISNUMBER(SEARCH("EAST POINT",$AT2122)),"FULTON (EAST POINT)",IF(ISNUMBER(SEARCH("ATLANTA",$AT2122)),"FULTON (ATL LIMITS)","FULTON")))),IF($E2122="DEKALB",IF(ISNUMBER(SEARCH("ATLANTA",$AT2122)),"DEKALB (ATL LIMITS)","DEKALB"),IF(AND($E2122="CLAYTON",ISNUMBER(SEARCH("COLLEGE PARK",$AT2122))),"CLAYTON (COLLEGE PARK)",$E2122)))))</f>
        <v/>
      </c>
      <c r="AV2122" s="2">
        <f>IF($L2122="","",IF(""&amp;$F2122="2","DIESEL",IF(OR(""&amp;$F2122="G",""&amp;$F2122="H"),"GAS","")))</f>
        <v/>
      </c>
      <c r="AW2122" s="2">
        <f>IF($AV2122="","",$R2122)</f>
        <v/>
      </c>
      <c r="AX2122" s="2">
        <f>IF($AV2122="","",IF($AB2122=0,$R2122,0))</f>
        <v/>
      </c>
      <c r="AY2122" s="2">
        <f>IF($AV2122="","",IF(AND($Z2122=0,COUNTIF('AR SALES'!$L$2:$L$2501,$L2122)=0),"YES",""))</f>
        <v/>
      </c>
      <c r="AZ2122" s="2">
        <f>IF($AV2122="","",IFERROR(VLOOKUP($AU2122,CODES!$A:$B,2,FALSE),"NO CODE"))</f>
        <v/>
      </c>
      <c r="BA2122" s="2">
        <f>IF(""&amp;$F2122&lt;&gt;"4","",IF($AY2122="YES","",IF(ROUND(SUMIFS($AE$2:$AE$4001,$L$2:$L$4001,$L2122,$F$2:$F$4001,"4")-SUMIFS('AR SALES'!$Y$2:$Y$2501,'AR SALES'!$L$2:$L$2501,$L2122,'AR SALES'!$AD$2:$AD$2501,"OFF"),2)=0,"","STALE")))</f>
        <v/>
      </c>
      <c r="BB2122" s="2">
        <f>IF(OR(""&amp;$F2122="2",""&amp;$F2122="4",""&amp;$F2122="G",""&amp;$F2122="H"),IF($AY2122="YES","",IF($AB2122&lt;&gt;0,"",IF(COUNTIFS('AR SALES'!$L$2:$L$2501,$L2122,'AR SALES'!$AD$2:$AD$2501,IF(""&amp;$F2122="4","OFF","ON"),'AR SALES'!$AF$2:$AF$2501,"Y")&gt;0,"","NO EXEMPTION"))),"")</f>
        <v/>
      </c>
    </row>
    <row r="2123">
      <c r="AT2123" s="2">
        <f>IF($L2123="","",IFERROR(INDEX('AR SALES'!$H$2:$H$2501,MATCH(""&amp;$L2123,'AR SALES'!$AE$2:$AE$2501,0)),""))</f>
        <v/>
      </c>
      <c r="AU2123" s="2">
        <f>IF($L2123="","",IF($A2123&lt;&gt;"GA","",IF($E2123="FULTON",IF(ISNUMBER(SEARCH("COLLEGE PARK",$AT2123)),"FULTON (COLLEGE PARK)",IF(ISNUMBER(SEARCH("HAPEVILLE",$AT2123)),"FULTON (HAPEVILLE)",IF(ISNUMBER(SEARCH("EAST POINT",$AT2123)),"FULTON (EAST POINT)",IF(ISNUMBER(SEARCH("ATLANTA",$AT2123)),"FULTON (ATL LIMITS)","FULTON")))),IF($E2123="DEKALB",IF(ISNUMBER(SEARCH("ATLANTA",$AT2123)),"DEKALB (ATL LIMITS)","DEKALB"),IF(AND($E2123="CLAYTON",ISNUMBER(SEARCH("COLLEGE PARK",$AT2123))),"CLAYTON (COLLEGE PARK)",$E2123)))))</f>
        <v/>
      </c>
      <c r="AV2123" s="2">
        <f>IF($L2123="","",IF(""&amp;$F2123="2","DIESEL",IF(OR(""&amp;$F2123="G",""&amp;$F2123="H"),"GAS","")))</f>
        <v/>
      </c>
      <c r="AW2123" s="2">
        <f>IF($AV2123="","",$R2123)</f>
        <v/>
      </c>
      <c r="AX2123" s="2">
        <f>IF($AV2123="","",IF($AB2123=0,$R2123,0))</f>
        <v/>
      </c>
      <c r="AY2123" s="2">
        <f>IF($AV2123="","",IF(AND($Z2123=0,COUNTIF('AR SALES'!$L$2:$L$2501,$L2123)=0),"YES",""))</f>
        <v/>
      </c>
      <c r="AZ2123" s="2">
        <f>IF($AV2123="","",IFERROR(VLOOKUP($AU2123,CODES!$A:$B,2,FALSE),"NO CODE"))</f>
        <v/>
      </c>
      <c r="BA2123" s="2">
        <f>IF(""&amp;$F2123&lt;&gt;"4","",IF($AY2123="YES","",IF(ROUND(SUMIFS($AE$2:$AE$4001,$L$2:$L$4001,$L2123,$F$2:$F$4001,"4")-SUMIFS('AR SALES'!$Y$2:$Y$2501,'AR SALES'!$L$2:$L$2501,$L2123,'AR SALES'!$AD$2:$AD$2501,"OFF"),2)=0,"","STALE")))</f>
        <v/>
      </c>
      <c r="BB2123" s="2">
        <f>IF(OR(""&amp;$F2123="2",""&amp;$F2123="4",""&amp;$F2123="G",""&amp;$F2123="H"),IF($AY2123="YES","",IF($AB2123&lt;&gt;0,"",IF(COUNTIFS('AR SALES'!$L$2:$L$2501,$L2123,'AR SALES'!$AD$2:$AD$2501,IF(""&amp;$F2123="4","OFF","ON"),'AR SALES'!$AF$2:$AF$2501,"Y")&gt;0,"","NO EXEMPTION"))),"")</f>
        <v/>
      </c>
    </row>
    <row r="2124">
      <c r="AT2124" s="2">
        <f>IF($L2124="","",IFERROR(INDEX('AR SALES'!$H$2:$H$2501,MATCH(""&amp;$L2124,'AR SALES'!$AE$2:$AE$2501,0)),""))</f>
        <v/>
      </c>
      <c r="AU2124" s="2">
        <f>IF($L2124="","",IF($A2124&lt;&gt;"GA","",IF($E2124="FULTON",IF(ISNUMBER(SEARCH("COLLEGE PARK",$AT2124)),"FULTON (COLLEGE PARK)",IF(ISNUMBER(SEARCH("HAPEVILLE",$AT2124)),"FULTON (HAPEVILLE)",IF(ISNUMBER(SEARCH("EAST POINT",$AT2124)),"FULTON (EAST POINT)",IF(ISNUMBER(SEARCH("ATLANTA",$AT2124)),"FULTON (ATL LIMITS)","FULTON")))),IF($E2124="DEKALB",IF(ISNUMBER(SEARCH("ATLANTA",$AT2124)),"DEKALB (ATL LIMITS)","DEKALB"),IF(AND($E2124="CLAYTON",ISNUMBER(SEARCH("COLLEGE PARK",$AT2124))),"CLAYTON (COLLEGE PARK)",$E2124)))))</f>
        <v/>
      </c>
      <c r="AV2124" s="2">
        <f>IF($L2124="","",IF(""&amp;$F2124="2","DIESEL",IF(OR(""&amp;$F2124="G",""&amp;$F2124="H"),"GAS","")))</f>
        <v/>
      </c>
      <c r="AW2124" s="2">
        <f>IF($AV2124="","",$R2124)</f>
        <v/>
      </c>
      <c r="AX2124" s="2">
        <f>IF($AV2124="","",IF($AB2124=0,$R2124,0))</f>
        <v/>
      </c>
      <c r="AY2124" s="2">
        <f>IF($AV2124="","",IF(AND($Z2124=0,COUNTIF('AR SALES'!$L$2:$L$2501,$L2124)=0),"YES",""))</f>
        <v/>
      </c>
      <c r="AZ2124" s="2">
        <f>IF($AV2124="","",IFERROR(VLOOKUP($AU2124,CODES!$A:$B,2,FALSE),"NO CODE"))</f>
        <v/>
      </c>
      <c r="BA2124" s="2">
        <f>IF(""&amp;$F2124&lt;&gt;"4","",IF($AY2124="YES","",IF(ROUND(SUMIFS($AE$2:$AE$4001,$L$2:$L$4001,$L2124,$F$2:$F$4001,"4")-SUMIFS('AR SALES'!$Y$2:$Y$2501,'AR SALES'!$L$2:$L$2501,$L2124,'AR SALES'!$AD$2:$AD$2501,"OFF"),2)=0,"","STALE")))</f>
        <v/>
      </c>
      <c r="BB2124" s="2">
        <f>IF(OR(""&amp;$F2124="2",""&amp;$F2124="4",""&amp;$F2124="G",""&amp;$F2124="H"),IF($AY2124="YES","",IF($AB2124&lt;&gt;0,"",IF(COUNTIFS('AR SALES'!$L$2:$L$2501,$L2124,'AR SALES'!$AD$2:$AD$2501,IF(""&amp;$F2124="4","OFF","ON"),'AR SALES'!$AF$2:$AF$2501,"Y")&gt;0,"","NO EXEMPTION"))),"")</f>
        <v/>
      </c>
    </row>
    <row r="2125">
      <c r="AT2125" s="2">
        <f>IF($L2125="","",IFERROR(INDEX('AR SALES'!$H$2:$H$2501,MATCH(""&amp;$L2125,'AR SALES'!$AE$2:$AE$2501,0)),""))</f>
        <v/>
      </c>
      <c r="AU2125" s="2">
        <f>IF($L2125="","",IF($A2125&lt;&gt;"GA","",IF($E2125="FULTON",IF(ISNUMBER(SEARCH("COLLEGE PARK",$AT2125)),"FULTON (COLLEGE PARK)",IF(ISNUMBER(SEARCH("HAPEVILLE",$AT2125)),"FULTON (HAPEVILLE)",IF(ISNUMBER(SEARCH("EAST POINT",$AT2125)),"FULTON (EAST POINT)",IF(ISNUMBER(SEARCH("ATLANTA",$AT2125)),"FULTON (ATL LIMITS)","FULTON")))),IF($E2125="DEKALB",IF(ISNUMBER(SEARCH("ATLANTA",$AT2125)),"DEKALB (ATL LIMITS)","DEKALB"),IF(AND($E2125="CLAYTON",ISNUMBER(SEARCH("COLLEGE PARK",$AT2125))),"CLAYTON (COLLEGE PARK)",$E2125)))))</f>
        <v/>
      </c>
      <c r="AV2125" s="2">
        <f>IF($L2125="","",IF(""&amp;$F2125="2","DIESEL",IF(OR(""&amp;$F2125="G",""&amp;$F2125="H"),"GAS","")))</f>
        <v/>
      </c>
      <c r="AW2125" s="2">
        <f>IF($AV2125="","",$R2125)</f>
        <v/>
      </c>
      <c r="AX2125" s="2">
        <f>IF($AV2125="","",IF($AB2125=0,$R2125,0))</f>
        <v/>
      </c>
      <c r="AY2125" s="2">
        <f>IF($AV2125="","",IF(AND($Z2125=0,COUNTIF('AR SALES'!$L$2:$L$2501,$L2125)=0),"YES",""))</f>
        <v/>
      </c>
      <c r="AZ2125" s="2">
        <f>IF($AV2125="","",IFERROR(VLOOKUP($AU2125,CODES!$A:$B,2,FALSE),"NO CODE"))</f>
        <v/>
      </c>
      <c r="BA2125" s="2">
        <f>IF(""&amp;$F2125&lt;&gt;"4","",IF($AY2125="YES","",IF(ROUND(SUMIFS($AE$2:$AE$4001,$L$2:$L$4001,$L2125,$F$2:$F$4001,"4")-SUMIFS('AR SALES'!$Y$2:$Y$2501,'AR SALES'!$L$2:$L$2501,$L2125,'AR SALES'!$AD$2:$AD$2501,"OFF"),2)=0,"","STALE")))</f>
        <v/>
      </c>
      <c r="BB2125" s="2">
        <f>IF(OR(""&amp;$F2125="2",""&amp;$F2125="4",""&amp;$F2125="G",""&amp;$F2125="H"),IF($AY2125="YES","",IF($AB2125&lt;&gt;0,"",IF(COUNTIFS('AR SALES'!$L$2:$L$2501,$L2125,'AR SALES'!$AD$2:$AD$2501,IF(""&amp;$F2125="4","OFF","ON"),'AR SALES'!$AF$2:$AF$2501,"Y")&gt;0,"","NO EXEMPTION"))),"")</f>
        <v/>
      </c>
    </row>
    <row r="2126">
      <c r="AT2126" s="2">
        <f>IF($L2126="","",IFERROR(INDEX('AR SALES'!$H$2:$H$2501,MATCH(""&amp;$L2126,'AR SALES'!$AE$2:$AE$2501,0)),""))</f>
        <v/>
      </c>
      <c r="AU2126" s="2">
        <f>IF($L2126="","",IF($A2126&lt;&gt;"GA","",IF($E2126="FULTON",IF(ISNUMBER(SEARCH("COLLEGE PARK",$AT2126)),"FULTON (COLLEGE PARK)",IF(ISNUMBER(SEARCH("HAPEVILLE",$AT2126)),"FULTON (HAPEVILLE)",IF(ISNUMBER(SEARCH("EAST POINT",$AT2126)),"FULTON (EAST POINT)",IF(ISNUMBER(SEARCH("ATLANTA",$AT2126)),"FULTON (ATL LIMITS)","FULTON")))),IF($E2126="DEKALB",IF(ISNUMBER(SEARCH("ATLANTA",$AT2126)),"DEKALB (ATL LIMITS)","DEKALB"),IF(AND($E2126="CLAYTON",ISNUMBER(SEARCH("COLLEGE PARK",$AT2126))),"CLAYTON (COLLEGE PARK)",$E2126)))))</f>
        <v/>
      </c>
      <c r="AV2126" s="2">
        <f>IF($L2126="","",IF(""&amp;$F2126="2","DIESEL",IF(OR(""&amp;$F2126="G",""&amp;$F2126="H"),"GAS","")))</f>
        <v/>
      </c>
      <c r="AW2126" s="2">
        <f>IF($AV2126="","",$R2126)</f>
        <v/>
      </c>
      <c r="AX2126" s="2">
        <f>IF($AV2126="","",IF($AB2126=0,$R2126,0))</f>
        <v/>
      </c>
      <c r="AY2126" s="2">
        <f>IF($AV2126="","",IF(AND($Z2126=0,COUNTIF('AR SALES'!$L$2:$L$2501,$L2126)=0),"YES",""))</f>
        <v/>
      </c>
      <c r="AZ2126" s="2">
        <f>IF($AV2126="","",IFERROR(VLOOKUP($AU2126,CODES!$A:$B,2,FALSE),"NO CODE"))</f>
        <v/>
      </c>
      <c r="BA2126" s="2">
        <f>IF(""&amp;$F2126&lt;&gt;"4","",IF($AY2126="YES","",IF(ROUND(SUMIFS($AE$2:$AE$4001,$L$2:$L$4001,$L2126,$F$2:$F$4001,"4")-SUMIFS('AR SALES'!$Y$2:$Y$2501,'AR SALES'!$L$2:$L$2501,$L2126,'AR SALES'!$AD$2:$AD$2501,"OFF"),2)=0,"","STALE")))</f>
        <v/>
      </c>
      <c r="BB2126" s="2">
        <f>IF(OR(""&amp;$F2126="2",""&amp;$F2126="4",""&amp;$F2126="G",""&amp;$F2126="H"),IF($AY2126="YES","",IF($AB2126&lt;&gt;0,"",IF(COUNTIFS('AR SALES'!$L$2:$L$2501,$L2126,'AR SALES'!$AD$2:$AD$2501,IF(""&amp;$F2126="4","OFF","ON"),'AR SALES'!$AF$2:$AF$2501,"Y")&gt;0,"","NO EXEMPTION"))),"")</f>
        <v/>
      </c>
    </row>
    <row r="2127">
      <c r="AT2127" s="2">
        <f>IF($L2127="","",IFERROR(INDEX('AR SALES'!$H$2:$H$2501,MATCH(""&amp;$L2127,'AR SALES'!$AE$2:$AE$2501,0)),""))</f>
        <v/>
      </c>
      <c r="AU2127" s="2">
        <f>IF($L2127="","",IF($A2127&lt;&gt;"GA","",IF($E2127="FULTON",IF(ISNUMBER(SEARCH("COLLEGE PARK",$AT2127)),"FULTON (COLLEGE PARK)",IF(ISNUMBER(SEARCH("HAPEVILLE",$AT2127)),"FULTON (HAPEVILLE)",IF(ISNUMBER(SEARCH("EAST POINT",$AT2127)),"FULTON (EAST POINT)",IF(ISNUMBER(SEARCH("ATLANTA",$AT2127)),"FULTON (ATL LIMITS)","FULTON")))),IF($E2127="DEKALB",IF(ISNUMBER(SEARCH("ATLANTA",$AT2127)),"DEKALB (ATL LIMITS)","DEKALB"),IF(AND($E2127="CLAYTON",ISNUMBER(SEARCH("COLLEGE PARK",$AT2127))),"CLAYTON (COLLEGE PARK)",$E2127)))))</f>
        <v/>
      </c>
      <c r="AV2127" s="2">
        <f>IF($L2127="","",IF(""&amp;$F2127="2","DIESEL",IF(OR(""&amp;$F2127="G",""&amp;$F2127="H"),"GAS","")))</f>
        <v/>
      </c>
      <c r="AW2127" s="2">
        <f>IF($AV2127="","",$R2127)</f>
        <v/>
      </c>
      <c r="AX2127" s="2">
        <f>IF($AV2127="","",IF($AB2127=0,$R2127,0))</f>
        <v/>
      </c>
      <c r="AY2127" s="2">
        <f>IF($AV2127="","",IF(AND($Z2127=0,COUNTIF('AR SALES'!$L$2:$L$2501,$L2127)=0),"YES",""))</f>
        <v/>
      </c>
      <c r="AZ2127" s="2">
        <f>IF($AV2127="","",IFERROR(VLOOKUP($AU2127,CODES!$A:$B,2,FALSE),"NO CODE"))</f>
        <v/>
      </c>
      <c r="BA2127" s="2">
        <f>IF(""&amp;$F2127&lt;&gt;"4","",IF($AY2127="YES","",IF(ROUND(SUMIFS($AE$2:$AE$4001,$L$2:$L$4001,$L2127,$F$2:$F$4001,"4")-SUMIFS('AR SALES'!$Y$2:$Y$2501,'AR SALES'!$L$2:$L$2501,$L2127,'AR SALES'!$AD$2:$AD$2501,"OFF"),2)=0,"","STALE")))</f>
        <v/>
      </c>
      <c r="BB2127" s="2">
        <f>IF(OR(""&amp;$F2127="2",""&amp;$F2127="4",""&amp;$F2127="G",""&amp;$F2127="H"),IF($AY2127="YES","",IF($AB2127&lt;&gt;0,"",IF(COUNTIFS('AR SALES'!$L$2:$L$2501,$L2127,'AR SALES'!$AD$2:$AD$2501,IF(""&amp;$F2127="4","OFF","ON"),'AR SALES'!$AF$2:$AF$2501,"Y")&gt;0,"","NO EXEMPTION"))),"")</f>
        <v/>
      </c>
    </row>
    <row r="2128">
      <c r="AT2128" s="2">
        <f>IF($L2128="","",IFERROR(INDEX('AR SALES'!$H$2:$H$2501,MATCH(""&amp;$L2128,'AR SALES'!$AE$2:$AE$2501,0)),""))</f>
        <v/>
      </c>
      <c r="AU2128" s="2">
        <f>IF($L2128="","",IF($A2128&lt;&gt;"GA","",IF($E2128="FULTON",IF(ISNUMBER(SEARCH("COLLEGE PARK",$AT2128)),"FULTON (COLLEGE PARK)",IF(ISNUMBER(SEARCH("HAPEVILLE",$AT2128)),"FULTON (HAPEVILLE)",IF(ISNUMBER(SEARCH("EAST POINT",$AT2128)),"FULTON (EAST POINT)",IF(ISNUMBER(SEARCH("ATLANTA",$AT2128)),"FULTON (ATL LIMITS)","FULTON")))),IF($E2128="DEKALB",IF(ISNUMBER(SEARCH("ATLANTA",$AT2128)),"DEKALB (ATL LIMITS)","DEKALB"),IF(AND($E2128="CLAYTON",ISNUMBER(SEARCH("COLLEGE PARK",$AT2128))),"CLAYTON (COLLEGE PARK)",$E2128)))))</f>
        <v/>
      </c>
      <c r="AV2128" s="2">
        <f>IF($L2128="","",IF(""&amp;$F2128="2","DIESEL",IF(OR(""&amp;$F2128="G",""&amp;$F2128="H"),"GAS","")))</f>
        <v/>
      </c>
      <c r="AW2128" s="2">
        <f>IF($AV2128="","",$R2128)</f>
        <v/>
      </c>
      <c r="AX2128" s="2">
        <f>IF($AV2128="","",IF($AB2128=0,$R2128,0))</f>
        <v/>
      </c>
      <c r="AY2128" s="2">
        <f>IF($AV2128="","",IF(AND($Z2128=0,COUNTIF('AR SALES'!$L$2:$L$2501,$L2128)=0),"YES",""))</f>
        <v/>
      </c>
      <c r="AZ2128" s="2">
        <f>IF($AV2128="","",IFERROR(VLOOKUP($AU2128,CODES!$A:$B,2,FALSE),"NO CODE"))</f>
        <v/>
      </c>
      <c r="BA2128" s="2">
        <f>IF(""&amp;$F2128&lt;&gt;"4","",IF($AY2128="YES","",IF(ROUND(SUMIFS($AE$2:$AE$4001,$L$2:$L$4001,$L2128,$F$2:$F$4001,"4")-SUMIFS('AR SALES'!$Y$2:$Y$2501,'AR SALES'!$L$2:$L$2501,$L2128,'AR SALES'!$AD$2:$AD$2501,"OFF"),2)=0,"","STALE")))</f>
        <v/>
      </c>
      <c r="BB2128" s="2">
        <f>IF(OR(""&amp;$F2128="2",""&amp;$F2128="4",""&amp;$F2128="G",""&amp;$F2128="H"),IF($AY2128="YES","",IF($AB2128&lt;&gt;0,"",IF(COUNTIFS('AR SALES'!$L$2:$L$2501,$L2128,'AR SALES'!$AD$2:$AD$2501,IF(""&amp;$F2128="4","OFF","ON"),'AR SALES'!$AF$2:$AF$2501,"Y")&gt;0,"","NO EXEMPTION"))),"")</f>
        <v/>
      </c>
    </row>
    <row r="2129">
      <c r="AT2129" s="2">
        <f>IF($L2129="","",IFERROR(INDEX('AR SALES'!$H$2:$H$2501,MATCH(""&amp;$L2129,'AR SALES'!$AE$2:$AE$2501,0)),""))</f>
        <v/>
      </c>
      <c r="AU2129" s="2">
        <f>IF($L2129="","",IF($A2129&lt;&gt;"GA","",IF($E2129="FULTON",IF(ISNUMBER(SEARCH("COLLEGE PARK",$AT2129)),"FULTON (COLLEGE PARK)",IF(ISNUMBER(SEARCH("HAPEVILLE",$AT2129)),"FULTON (HAPEVILLE)",IF(ISNUMBER(SEARCH("EAST POINT",$AT2129)),"FULTON (EAST POINT)",IF(ISNUMBER(SEARCH("ATLANTA",$AT2129)),"FULTON (ATL LIMITS)","FULTON")))),IF($E2129="DEKALB",IF(ISNUMBER(SEARCH("ATLANTA",$AT2129)),"DEKALB (ATL LIMITS)","DEKALB"),IF(AND($E2129="CLAYTON",ISNUMBER(SEARCH("COLLEGE PARK",$AT2129))),"CLAYTON (COLLEGE PARK)",$E2129)))))</f>
        <v/>
      </c>
      <c r="AV2129" s="2">
        <f>IF($L2129="","",IF(""&amp;$F2129="2","DIESEL",IF(OR(""&amp;$F2129="G",""&amp;$F2129="H"),"GAS","")))</f>
        <v/>
      </c>
      <c r="AW2129" s="2">
        <f>IF($AV2129="","",$R2129)</f>
        <v/>
      </c>
      <c r="AX2129" s="2">
        <f>IF($AV2129="","",IF($AB2129=0,$R2129,0))</f>
        <v/>
      </c>
      <c r="AY2129" s="2">
        <f>IF($AV2129="","",IF(AND($Z2129=0,COUNTIF('AR SALES'!$L$2:$L$2501,$L2129)=0),"YES",""))</f>
        <v/>
      </c>
      <c r="AZ2129" s="2">
        <f>IF($AV2129="","",IFERROR(VLOOKUP($AU2129,CODES!$A:$B,2,FALSE),"NO CODE"))</f>
        <v/>
      </c>
      <c r="BA2129" s="2">
        <f>IF(""&amp;$F2129&lt;&gt;"4","",IF($AY2129="YES","",IF(ROUND(SUMIFS($AE$2:$AE$4001,$L$2:$L$4001,$L2129,$F$2:$F$4001,"4")-SUMIFS('AR SALES'!$Y$2:$Y$2501,'AR SALES'!$L$2:$L$2501,$L2129,'AR SALES'!$AD$2:$AD$2501,"OFF"),2)=0,"","STALE")))</f>
        <v/>
      </c>
      <c r="BB2129" s="2">
        <f>IF(OR(""&amp;$F2129="2",""&amp;$F2129="4",""&amp;$F2129="G",""&amp;$F2129="H"),IF($AY2129="YES","",IF($AB2129&lt;&gt;0,"",IF(COUNTIFS('AR SALES'!$L$2:$L$2501,$L2129,'AR SALES'!$AD$2:$AD$2501,IF(""&amp;$F2129="4","OFF","ON"),'AR SALES'!$AF$2:$AF$2501,"Y")&gt;0,"","NO EXEMPTION"))),"")</f>
        <v/>
      </c>
    </row>
    <row r="2130">
      <c r="AT2130" s="2">
        <f>IF($L2130="","",IFERROR(INDEX('AR SALES'!$H$2:$H$2501,MATCH(""&amp;$L2130,'AR SALES'!$AE$2:$AE$2501,0)),""))</f>
        <v/>
      </c>
      <c r="AU2130" s="2">
        <f>IF($L2130="","",IF($A2130&lt;&gt;"GA","",IF($E2130="FULTON",IF(ISNUMBER(SEARCH("COLLEGE PARK",$AT2130)),"FULTON (COLLEGE PARK)",IF(ISNUMBER(SEARCH("HAPEVILLE",$AT2130)),"FULTON (HAPEVILLE)",IF(ISNUMBER(SEARCH("EAST POINT",$AT2130)),"FULTON (EAST POINT)",IF(ISNUMBER(SEARCH("ATLANTA",$AT2130)),"FULTON (ATL LIMITS)","FULTON")))),IF($E2130="DEKALB",IF(ISNUMBER(SEARCH("ATLANTA",$AT2130)),"DEKALB (ATL LIMITS)","DEKALB"),IF(AND($E2130="CLAYTON",ISNUMBER(SEARCH("COLLEGE PARK",$AT2130))),"CLAYTON (COLLEGE PARK)",$E2130)))))</f>
        <v/>
      </c>
      <c r="AV2130" s="2">
        <f>IF($L2130="","",IF(""&amp;$F2130="2","DIESEL",IF(OR(""&amp;$F2130="G",""&amp;$F2130="H"),"GAS","")))</f>
        <v/>
      </c>
      <c r="AW2130" s="2">
        <f>IF($AV2130="","",$R2130)</f>
        <v/>
      </c>
      <c r="AX2130" s="2">
        <f>IF($AV2130="","",IF($AB2130=0,$R2130,0))</f>
        <v/>
      </c>
      <c r="AY2130" s="2">
        <f>IF($AV2130="","",IF(AND($Z2130=0,COUNTIF('AR SALES'!$L$2:$L$2501,$L2130)=0),"YES",""))</f>
        <v/>
      </c>
      <c r="AZ2130" s="2">
        <f>IF($AV2130="","",IFERROR(VLOOKUP($AU2130,CODES!$A:$B,2,FALSE),"NO CODE"))</f>
        <v/>
      </c>
      <c r="BA2130" s="2">
        <f>IF(""&amp;$F2130&lt;&gt;"4","",IF($AY2130="YES","",IF(ROUND(SUMIFS($AE$2:$AE$4001,$L$2:$L$4001,$L2130,$F$2:$F$4001,"4")-SUMIFS('AR SALES'!$Y$2:$Y$2501,'AR SALES'!$L$2:$L$2501,$L2130,'AR SALES'!$AD$2:$AD$2501,"OFF"),2)=0,"","STALE")))</f>
        <v/>
      </c>
      <c r="BB2130" s="2">
        <f>IF(OR(""&amp;$F2130="2",""&amp;$F2130="4",""&amp;$F2130="G",""&amp;$F2130="H"),IF($AY2130="YES","",IF($AB2130&lt;&gt;0,"",IF(COUNTIFS('AR SALES'!$L$2:$L$2501,$L2130,'AR SALES'!$AD$2:$AD$2501,IF(""&amp;$F2130="4","OFF","ON"),'AR SALES'!$AF$2:$AF$2501,"Y")&gt;0,"","NO EXEMPTION"))),"")</f>
        <v/>
      </c>
    </row>
    <row r="2131">
      <c r="AT2131" s="2">
        <f>IF($L2131="","",IFERROR(INDEX('AR SALES'!$H$2:$H$2501,MATCH(""&amp;$L2131,'AR SALES'!$AE$2:$AE$2501,0)),""))</f>
        <v/>
      </c>
      <c r="AU2131" s="2">
        <f>IF($L2131="","",IF($A2131&lt;&gt;"GA","",IF($E2131="FULTON",IF(ISNUMBER(SEARCH("COLLEGE PARK",$AT2131)),"FULTON (COLLEGE PARK)",IF(ISNUMBER(SEARCH("HAPEVILLE",$AT2131)),"FULTON (HAPEVILLE)",IF(ISNUMBER(SEARCH("EAST POINT",$AT2131)),"FULTON (EAST POINT)",IF(ISNUMBER(SEARCH("ATLANTA",$AT2131)),"FULTON (ATL LIMITS)","FULTON")))),IF($E2131="DEKALB",IF(ISNUMBER(SEARCH("ATLANTA",$AT2131)),"DEKALB (ATL LIMITS)","DEKALB"),IF(AND($E2131="CLAYTON",ISNUMBER(SEARCH("COLLEGE PARK",$AT2131))),"CLAYTON (COLLEGE PARK)",$E2131)))))</f>
        <v/>
      </c>
      <c r="AV2131" s="2">
        <f>IF($L2131="","",IF(""&amp;$F2131="2","DIESEL",IF(OR(""&amp;$F2131="G",""&amp;$F2131="H"),"GAS","")))</f>
        <v/>
      </c>
      <c r="AW2131" s="2">
        <f>IF($AV2131="","",$R2131)</f>
        <v/>
      </c>
      <c r="AX2131" s="2">
        <f>IF($AV2131="","",IF($AB2131=0,$R2131,0))</f>
        <v/>
      </c>
      <c r="AY2131" s="2">
        <f>IF($AV2131="","",IF(AND($Z2131=0,COUNTIF('AR SALES'!$L$2:$L$2501,$L2131)=0),"YES",""))</f>
        <v/>
      </c>
      <c r="AZ2131" s="2">
        <f>IF($AV2131="","",IFERROR(VLOOKUP($AU2131,CODES!$A:$B,2,FALSE),"NO CODE"))</f>
        <v/>
      </c>
      <c r="BA2131" s="2">
        <f>IF(""&amp;$F2131&lt;&gt;"4","",IF($AY2131="YES","",IF(ROUND(SUMIFS($AE$2:$AE$4001,$L$2:$L$4001,$L2131,$F$2:$F$4001,"4")-SUMIFS('AR SALES'!$Y$2:$Y$2501,'AR SALES'!$L$2:$L$2501,$L2131,'AR SALES'!$AD$2:$AD$2501,"OFF"),2)=0,"","STALE")))</f>
        <v/>
      </c>
      <c r="BB2131" s="2">
        <f>IF(OR(""&amp;$F2131="2",""&amp;$F2131="4",""&amp;$F2131="G",""&amp;$F2131="H"),IF($AY2131="YES","",IF($AB2131&lt;&gt;0,"",IF(COUNTIFS('AR SALES'!$L$2:$L$2501,$L2131,'AR SALES'!$AD$2:$AD$2501,IF(""&amp;$F2131="4","OFF","ON"),'AR SALES'!$AF$2:$AF$2501,"Y")&gt;0,"","NO EXEMPTION"))),"")</f>
        <v/>
      </c>
    </row>
    <row r="2132">
      <c r="AT2132" s="2">
        <f>IF($L2132="","",IFERROR(INDEX('AR SALES'!$H$2:$H$2501,MATCH(""&amp;$L2132,'AR SALES'!$AE$2:$AE$2501,0)),""))</f>
        <v/>
      </c>
      <c r="AU2132" s="2">
        <f>IF($L2132="","",IF($A2132&lt;&gt;"GA","",IF($E2132="FULTON",IF(ISNUMBER(SEARCH("COLLEGE PARK",$AT2132)),"FULTON (COLLEGE PARK)",IF(ISNUMBER(SEARCH("HAPEVILLE",$AT2132)),"FULTON (HAPEVILLE)",IF(ISNUMBER(SEARCH("EAST POINT",$AT2132)),"FULTON (EAST POINT)",IF(ISNUMBER(SEARCH("ATLANTA",$AT2132)),"FULTON (ATL LIMITS)","FULTON")))),IF($E2132="DEKALB",IF(ISNUMBER(SEARCH("ATLANTA",$AT2132)),"DEKALB (ATL LIMITS)","DEKALB"),IF(AND($E2132="CLAYTON",ISNUMBER(SEARCH("COLLEGE PARK",$AT2132))),"CLAYTON (COLLEGE PARK)",$E2132)))))</f>
        <v/>
      </c>
      <c r="AV2132" s="2">
        <f>IF($L2132="","",IF(""&amp;$F2132="2","DIESEL",IF(OR(""&amp;$F2132="G",""&amp;$F2132="H"),"GAS","")))</f>
        <v/>
      </c>
      <c r="AW2132" s="2">
        <f>IF($AV2132="","",$R2132)</f>
        <v/>
      </c>
      <c r="AX2132" s="2">
        <f>IF($AV2132="","",IF($AB2132=0,$R2132,0))</f>
        <v/>
      </c>
      <c r="AY2132" s="2">
        <f>IF($AV2132="","",IF(AND($Z2132=0,COUNTIF('AR SALES'!$L$2:$L$2501,$L2132)=0),"YES",""))</f>
        <v/>
      </c>
      <c r="AZ2132" s="2">
        <f>IF($AV2132="","",IFERROR(VLOOKUP($AU2132,CODES!$A:$B,2,FALSE),"NO CODE"))</f>
        <v/>
      </c>
      <c r="BA2132" s="2">
        <f>IF(""&amp;$F2132&lt;&gt;"4","",IF($AY2132="YES","",IF(ROUND(SUMIFS($AE$2:$AE$4001,$L$2:$L$4001,$L2132,$F$2:$F$4001,"4")-SUMIFS('AR SALES'!$Y$2:$Y$2501,'AR SALES'!$L$2:$L$2501,$L2132,'AR SALES'!$AD$2:$AD$2501,"OFF"),2)=0,"","STALE")))</f>
        <v/>
      </c>
      <c r="BB2132" s="2">
        <f>IF(OR(""&amp;$F2132="2",""&amp;$F2132="4",""&amp;$F2132="G",""&amp;$F2132="H"),IF($AY2132="YES","",IF($AB2132&lt;&gt;0,"",IF(COUNTIFS('AR SALES'!$L$2:$L$2501,$L2132,'AR SALES'!$AD$2:$AD$2501,IF(""&amp;$F2132="4","OFF","ON"),'AR SALES'!$AF$2:$AF$2501,"Y")&gt;0,"","NO EXEMPTION"))),"")</f>
        <v/>
      </c>
    </row>
    <row r="2133">
      <c r="AT2133" s="2">
        <f>IF($L2133="","",IFERROR(INDEX('AR SALES'!$H$2:$H$2501,MATCH(""&amp;$L2133,'AR SALES'!$AE$2:$AE$2501,0)),""))</f>
        <v/>
      </c>
      <c r="AU2133" s="2">
        <f>IF($L2133="","",IF($A2133&lt;&gt;"GA","",IF($E2133="FULTON",IF(ISNUMBER(SEARCH("COLLEGE PARK",$AT2133)),"FULTON (COLLEGE PARK)",IF(ISNUMBER(SEARCH("HAPEVILLE",$AT2133)),"FULTON (HAPEVILLE)",IF(ISNUMBER(SEARCH("EAST POINT",$AT2133)),"FULTON (EAST POINT)",IF(ISNUMBER(SEARCH("ATLANTA",$AT2133)),"FULTON (ATL LIMITS)","FULTON")))),IF($E2133="DEKALB",IF(ISNUMBER(SEARCH("ATLANTA",$AT2133)),"DEKALB (ATL LIMITS)","DEKALB"),IF(AND($E2133="CLAYTON",ISNUMBER(SEARCH("COLLEGE PARK",$AT2133))),"CLAYTON (COLLEGE PARK)",$E2133)))))</f>
        <v/>
      </c>
      <c r="AV2133" s="2">
        <f>IF($L2133="","",IF(""&amp;$F2133="2","DIESEL",IF(OR(""&amp;$F2133="G",""&amp;$F2133="H"),"GAS","")))</f>
        <v/>
      </c>
      <c r="AW2133" s="2">
        <f>IF($AV2133="","",$R2133)</f>
        <v/>
      </c>
      <c r="AX2133" s="2">
        <f>IF($AV2133="","",IF($AB2133=0,$R2133,0))</f>
        <v/>
      </c>
      <c r="AY2133" s="2">
        <f>IF($AV2133="","",IF(AND($Z2133=0,COUNTIF('AR SALES'!$L$2:$L$2501,$L2133)=0),"YES",""))</f>
        <v/>
      </c>
      <c r="AZ2133" s="2">
        <f>IF($AV2133="","",IFERROR(VLOOKUP($AU2133,CODES!$A:$B,2,FALSE),"NO CODE"))</f>
        <v/>
      </c>
      <c r="BA2133" s="2">
        <f>IF(""&amp;$F2133&lt;&gt;"4","",IF($AY2133="YES","",IF(ROUND(SUMIFS($AE$2:$AE$4001,$L$2:$L$4001,$L2133,$F$2:$F$4001,"4")-SUMIFS('AR SALES'!$Y$2:$Y$2501,'AR SALES'!$L$2:$L$2501,$L2133,'AR SALES'!$AD$2:$AD$2501,"OFF"),2)=0,"","STALE")))</f>
        <v/>
      </c>
      <c r="BB2133" s="2">
        <f>IF(OR(""&amp;$F2133="2",""&amp;$F2133="4",""&amp;$F2133="G",""&amp;$F2133="H"),IF($AY2133="YES","",IF($AB2133&lt;&gt;0,"",IF(COUNTIFS('AR SALES'!$L$2:$L$2501,$L2133,'AR SALES'!$AD$2:$AD$2501,IF(""&amp;$F2133="4","OFF","ON"),'AR SALES'!$AF$2:$AF$2501,"Y")&gt;0,"","NO EXEMPTION"))),"")</f>
        <v/>
      </c>
    </row>
    <row r="2134">
      <c r="AT2134" s="2">
        <f>IF($L2134="","",IFERROR(INDEX('AR SALES'!$H$2:$H$2501,MATCH(""&amp;$L2134,'AR SALES'!$AE$2:$AE$2501,0)),""))</f>
        <v/>
      </c>
      <c r="AU2134" s="2">
        <f>IF($L2134="","",IF($A2134&lt;&gt;"GA","",IF($E2134="FULTON",IF(ISNUMBER(SEARCH("COLLEGE PARK",$AT2134)),"FULTON (COLLEGE PARK)",IF(ISNUMBER(SEARCH("HAPEVILLE",$AT2134)),"FULTON (HAPEVILLE)",IF(ISNUMBER(SEARCH("EAST POINT",$AT2134)),"FULTON (EAST POINT)",IF(ISNUMBER(SEARCH("ATLANTA",$AT2134)),"FULTON (ATL LIMITS)","FULTON")))),IF($E2134="DEKALB",IF(ISNUMBER(SEARCH("ATLANTA",$AT2134)),"DEKALB (ATL LIMITS)","DEKALB"),IF(AND($E2134="CLAYTON",ISNUMBER(SEARCH("COLLEGE PARK",$AT2134))),"CLAYTON (COLLEGE PARK)",$E2134)))))</f>
        <v/>
      </c>
      <c r="AV2134" s="2">
        <f>IF($L2134="","",IF(""&amp;$F2134="2","DIESEL",IF(OR(""&amp;$F2134="G",""&amp;$F2134="H"),"GAS","")))</f>
        <v/>
      </c>
      <c r="AW2134" s="2">
        <f>IF($AV2134="","",$R2134)</f>
        <v/>
      </c>
      <c r="AX2134" s="2">
        <f>IF($AV2134="","",IF($AB2134=0,$R2134,0))</f>
        <v/>
      </c>
      <c r="AY2134" s="2">
        <f>IF($AV2134="","",IF(AND($Z2134=0,COUNTIF('AR SALES'!$L$2:$L$2501,$L2134)=0),"YES",""))</f>
        <v/>
      </c>
      <c r="AZ2134" s="2">
        <f>IF($AV2134="","",IFERROR(VLOOKUP($AU2134,CODES!$A:$B,2,FALSE),"NO CODE"))</f>
        <v/>
      </c>
      <c r="BA2134" s="2">
        <f>IF(""&amp;$F2134&lt;&gt;"4","",IF($AY2134="YES","",IF(ROUND(SUMIFS($AE$2:$AE$4001,$L$2:$L$4001,$L2134,$F$2:$F$4001,"4")-SUMIFS('AR SALES'!$Y$2:$Y$2501,'AR SALES'!$L$2:$L$2501,$L2134,'AR SALES'!$AD$2:$AD$2501,"OFF"),2)=0,"","STALE")))</f>
        <v/>
      </c>
      <c r="BB2134" s="2">
        <f>IF(OR(""&amp;$F2134="2",""&amp;$F2134="4",""&amp;$F2134="G",""&amp;$F2134="H"),IF($AY2134="YES","",IF($AB2134&lt;&gt;0,"",IF(COUNTIFS('AR SALES'!$L$2:$L$2501,$L2134,'AR SALES'!$AD$2:$AD$2501,IF(""&amp;$F2134="4","OFF","ON"),'AR SALES'!$AF$2:$AF$2501,"Y")&gt;0,"","NO EXEMPTION"))),"")</f>
        <v/>
      </c>
    </row>
    <row r="2135">
      <c r="AT2135" s="2">
        <f>IF($L2135="","",IFERROR(INDEX('AR SALES'!$H$2:$H$2501,MATCH(""&amp;$L2135,'AR SALES'!$AE$2:$AE$2501,0)),""))</f>
        <v/>
      </c>
      <c r="AU2135" s="2">
        <f>IF($L2135="","",IF($A2135&lt;&gt;"GA","",IF($E2135="FULTON",IF(ISNUMBER(SEARCH("COLLEGE PARK",$AT2135)),"FULTON (COLLEGE PARK)",IF(ISNUMBER(SEARCH("HAPEVILLE",$AT2135)),"FULTON (HAPEVILLE)",IF(ISNUMBER(SEARCH("EAST POINT",$AT2135)),"FULTON (EAST POINT)",IF(ISNUMBER(SEARCH("ATLANTA",$AT2135)),"FULTON (ATL LIMITS)","FULTON")))),IF($E2135="DEKALB",IF(ISNUMBER(SEARCH("ATLANTA",$AT2135)),"DEKALB (ATL LIMITS)","DEKALB"),IF(AND($E2135="CLAYTON",ISNUMBER(SEARCH("COLLEGE PARK",$AT2135))),"CLAYTON (COLLEGE PARK)",$E2135)))))</f>
        <v/>
      </c>
      <c r="AV2135" s="2">
        <f>IF($L2135="","",IF(""&amp;$F2135="2","DIESEL",IF(OR(""&amp;$F2135="G",""&amp;$F2135="H"),"GAS","")))</f>
        <v/>
      </c>
      <c r="AW2135" s="2">
        <f>IF($AV2135="","",$R2135)</f>
        <v/>
      </c>
      <c r="AX2135" s="2">
        <f>IF($AV2135="","",IF($AB2135=0,$R2135,0))</f>
        <v/>
      </c>
      <c r="AY2135" s="2">
        <f>IF($AV2135="","",IF(AND($Z2135=0,COUNTIF('AR SALES'!$L$2:$L$2501,$L2135)=0),"YES",""))</f>
        <v/>
      </c>
      <c r="AZ2135" s="2">
        <f>IF($AV2135="","",IFERROR(VLOOKUP($AU2135,CODES!$A:$B,2,FALSE),"NO CODE"))</f>
        <v/>
      </c>
      <c r="BA2135" s="2">
        <f>IF(""&amp;$F2135&lt;&gt;"4","",IF($AY2135="YES","",IF(ROUND(SUMIFS($AE$2:$AE$4001,$L$2:$L$4001,$L2135,$F$2:$F$4001,"4")-SUMIFS('AR SALES'!$Y$2:$Y$2501,'AR SALES'!$L$2:$L$2501,$L2135,'AR SALES'!$AD$2:$AD$2501,"OFF"),2)=0,"","STALE")))</f>
        <v/>
      </c>
      <c r="BB2135" s="2">
        <f>IF(OR(""&amp;$F2135="2",""&amp;$F2135="4",""&amp;$F2135="G",""&amp;$F2135="H"),IF($AY2135="YES","",IF($AB2135&lt;&gt;0,"",IF(COUNTIFS('AR SALES'!$L$2:$L$2501,$L2135,'AR SALES'!$AD$2:$AD$2501,IF(""&amp;$F2135="4","OFF","ON"),'AR SALES'!$AF$2:$AF$2501,"Y")&gt;0,"","NO EXEMPTION"))),"")</f>
        <v/>
      </c>
    </row>
    <row r="2136">
      <c r="AT2136" s="2">
        <f>IF($L2136="","",IFERROR(INDEX('AR SALES'!$H$2:$H$2501,MATCH(""&amp;$L2136,'AR SALES'!$AE$2:$AE$2501,0)),""))</f>
        <v/>
      </c>
      <c r="AU2136" s="2">
        <f>IF($L2136="","",IF($A2136&lt;&gt;"GA","",IF($E2136="FULTON",IF(ISNUMBER(SEARCH("COLLEGE PARK",$AT2136)),"FULTON (COLLEGE PARK)",IF(ISNUMBER(SEARCH("HAPEVILLE",$AT2136)),"FULTON (HAPEVILLE)",IF(ISNUMBER(SEARCH("EAST POINT",$AT2136)),"FULTON (EAST POINT)",IF(ISNUMBER(SEARCH("ATLANTA",$AT2136)),"FULTON (ATL LIMITS)","FULTON")))),IF($E2136="DEKALB",IF(ISNUMBER(SEARCH("ATLANTA",$AT2136)),"DEKALB (ATL LIMITS)","DEKALB"),IF(AND($E2136="CLAYTON",ISNUMBER(SEARCH("COLLEGE PARK",$AT2136))),"CLAYTON (COLLEGE PARK)",$E2136)))))</f>
        <v/>
      </c>
      <c r="AV2136" s="2">
        <f>IF($L2136="","",IF(""&amp;$F2136="2","DIESEL",IF(OR(""&amp;$F2136="G",""&amp;$F2136="H"),"GAS","")))</f>
        <v/>
      </c>
      <c r="AW2136" s="2">
        <f>IF($AV2136="","",$R2136)</f>
        <v/>
      </c>
      <c r="AX2136" s="2">
        <f>IF($AV2136="","",IF($AB2136=0,$R2136,0))</f>
        <v/>
      </c>
      <c r="AY2136" s="2">
        <f>IF($AV2136="","",IF(AND($Z2136=0,COUNTIF('AR SALES'!$L$2:$L$2501,$L2136)=0),"YES",""))</f>
        <v/>
      </c>
      <c r="AZ2136" s="2">
        <f>IF($AV2136="","",IFERROR(VLOOKUP($AU2136,CODES!$A:$B,2,FALSE),"NO CODE"))</f>
        <v/>
      </c>
      <c r="BA2136" s="2">
        <f>IF(""&amp;$F2136&lt;&gt;"4","",IF($AY2136="YES","",IF(ROUND(SUMIFS($AE$2:$AE$4001,$L$2:$L$4001,$L2136,$F$2:$F$4001,"4")-SUMIFS('AR SALES'!$Y$2:$Y$2501,'AR SALES'!$L$2:$L$2501,$L2136,'AR SALES'!$AD$2:$AD$2501,"OFF"),2)=0,"","STALE")))</f>
        <v/>
      </c>
      <c r="BB2136" s="2">
        <f>IF(OR(""&amp;$F2136="2",""&amp;$F2136="4",""&amp;$F2136="G",""&amp;$F2136="H"),IF($AY2136="YES","",IF($AB2136&lt;&gt;0,"",IF(COUNTIFS('AR SALES'!$L$2:$L$2501,$L2136,'AR SALES'!$AD$2:$AD$2501,IF(""&amp;$F2136="4","OFF","ON"),'AR SALES'!$AF$2:$AF$2501,"Y")&gt;0,"","NO EXEMPTION"))),"")</f>
        <v/>
      </c>
    </row>
    <row r="2137">
      <c r="AT2137" s="2">
        <f>IF($L2137="","",IFERROR(INDEX('AR SALES'!$H$2:$H$2501,MATCH(""&amp;$L2137,'AR SALES'!$AE$2:$AE$2501,0)),""))</f>
        <v/>
      </c>
      <c r="AU2137" s="2">
        <f>IF($L2137="","",IF($A2137&lt;&gt;"GA","",IF($E2137="FULTON",IF(ISNUMBER(SEARCH("COLLEGE PARK",$AT2137)),"FULTON (COLLEGE PARK)",IF(ISNUMBER(SEARCH("HAPEVILLE",$AT2137)),"FULTON (HAPEVILLE)",IF(ISNUMBER(SEARCH("EAST POINT",$AT2137)),"FULTON (EAST POINT)",IF(ISNUMBER(SEARCH("ATLANTA",$AT2137)),"FULTON (ATL LIMITS)","FULTON")))),IF($E2137="DEKALB",IF(ISNUMBER(SEARCH("ATLANTA",$AT2137)),"DEKALB (ATL LIMITS)","DEKALB"),IF(AND($E2137="CLAYTON",ISNUMBER(SEARCH("COLLEGE PARK",$AT2137))),"CLAYTON (COLLEGE PARK)",$E2137)))))</f>
        <v/>
      </c>
      <c r="AV2137" s="2">
        <f>IF($L2137="","",IF(""&amp;$F2137="2","DIESEL",IF(OR(""&amp;$F2137="G",""&amp;$F2137="H"),"GAS","")))</f>
        <v/>
      </c>
      <c r="AW2137" s="2">
        <f>IF($AV2137="","",$R2137)</f>
        <v/>
      </c>
      <c r="AX2137" s="2">
        <f>IF($AV2137="","",IF($AB2137=0,$R2137,0))</f>
        <v/>
      </c>
      <c r="AY2137" s="2">
        <f>IF($AV2137="","",IF(AND($Z2137=0,COUNTIF('AR SALES'!$L$2:$L$2501,$L2137)=0),"YES",""))</f>
        <v/>
      </c>
      <c r="AZ2137" s="2">
        <f>IF($AV2137="","",IFERROR(VLOOKUP($AU2137,CODES!$A:$B,2,FALSE),"NO CODE"))</f>
        <v/>
      </c>
      <c r="BA2137" s="2">
        <f>IF(""&amp;$F2137&lt;&gt;"4","",IF($AY2137="YES","",IF(ROUND(SUMIFS($AE$2:$AE$4001,$L$2:$L$4001,$L2137,$F$2:$F$4001,"4")-SUMIFS('AR SALES'!$Y$2:$Y$2501,'AR SALES'!$L$2:$L$2501,$L2137,'AR SALES'!$AD$2:$AD$2501,"OFF"),2)=0,"","STALE")))</f>
        <v/>
      </c>
      <c r="BB2137" s="2">
        <f>IF(OR(""&amp;$F2137="2",""&amp;$F2137="4",""&amp;$F2137="G",""&amp;$F2137="H"),IF($AY2137="YES","",IF($AB2137&lt;&gt;0,"",IF(COUNTIFS('AR SALES'!$L$2:$L$2501,$L2137,'AR SALES'!$AD$2:$AD$2501,IF(""&amp;$F2137="4","OFF","ON"),'AR SALES'!$AF$2:$AF$2501,"Y")&gt;0,"","NO EXEMPTION"))),"")</f>
        <v/>
      </c>
    </row>
    <row r="2138">
      <c r="AT2138" s="2">
        <f>IF($L2138="","",IFERROR(INDEX('AR SALES'!$H$2:$H$2501,MATCH(""&amp;$L2138,'AR SALES'!$AE$2:$AE$2501,0)),""))</f>
        <v/>
      </c>
      <c r="AU2138" s="2">
        <f>IF($L2138="","",IF($A2138&lt;&gt;"GA","",IF($E2138="FULTON",IF(ISNUMBER(SEARCH("COLLEGE PARK",$AT2138)),"FULTON (COLLEGE PARK)",IF(ISNUMBER(SEARCH("HAPEVILLE",$AT2138)),"FULTON (HAPEVILLE)",IF(ISNUMBER(SEARCH("EAST POINT",$AT2138)),"FULTON (EAST POINT)",IF(ISNUMBER(SEARCH("ATLANTA",$AT2138)),"FULTON (ATL LIMITS)","FULTON")))),IF($E2138="DEKALB",IF(ISNUMBER(SEARCH("ATLANTA",$AT2138)),"DEKALB (ATL LIMITS)","DEKALB"),IF(AND($E2138="CLAYTON",ISNUMBER(SEARCH("COLLEGE PARK",$AT2138))),"CLAYTON (COLLEGE PARK)",$E2138)))))</f>
        <v/>
      </c>
      <c r="AV2138" s="2">
        <f>IF($L2138="","",IF(""&amp;$F2138="2","DIESEL",IF(OR(""&amp;$F2138="G",""&amp;$F2138="H"),"GAS","")))</f>
        <v/>
      </c>
      <c r="AW2138" s="2">
        <f>IF($AV2138="","",$R2138)</f>
        <v/>
      </c>
      <c r="AX2138" s="2">
        <f>IF($AV2138="","",IF($AB2138=0,$R2138,0))</f>
        <v/>
      </c>
      <c r="AY2138" s="2">
        <f>IF($AV2138="","",IF(AND($Z2138=0,COUNTIF('AR SALES'!$L$2:$L$2501,$L2138)=0),"YES",""))</f>
        <v/>
      </c>
      <c r="AZ2138" s="2">
        <f>IF($AV2138="","",IFERROR(VLOOKUP($AU2138,CODES!$A:$B,2,FALSE),"NO CODE"))</f>
        <v/>
      </c>
      <c r="BA2138" s="2">
        <f>IF(""&amp;$F2138&lt;&gt;"4","",IF($AY2138="YES","",IF(ROUND(SUMIFS($AE$2:$AE$4001,$L$2:$L$4001,$L2138,$F$2:$F$4001,"4")-SUMIFS('AR SALES'!$Y$2:$Y$2501,'AR SALES'!$L$2:$L$2501,$L2138,'AR SALES'!$AD$2:$AD$2501,"OFF"),2)=0,"","STALE")))</f>
        <v/>
      </c>
      <c r="BB2138" s="2">
        <f>IF(OR(""&amp;$F2138="2",""&amp;$F2138="4",""&amp;$F2138="G",""&amp;$F2138="H"),IF($AY2138="YES","",IF($AB2138&lt;&gt;0,"",IF(COUNTIFS('AR SALES'!$L$2:$L$2501,$L2138,'AR SALES'!$AD$2:$AD$2501,IF(""&amp;$F2138="4","OFF","ON"),'AR SALES'!$AF$2:$AF$2501,"Y")&gt;0,"","NO EXEMPTION"))),"")</f>
        <v/>
      </c>
    </row>
    <row r="2139">
      <c r="AT2139" s="2">
        <f>IF($L2139="","",IFERROR(INDEX('AR SALES'!$H$2:$H$2501,MATCH(""&amp;$L2139,'AR SALES'!$AE$2:$AE$2501,0)),""))</f>
        <v/>
      </c>
      <c r="AU2139" s="2">
        <f>IF($L2139="","",IF($A2139&lt;&gt;"GA","",IF($E2139="FULTON",IF(ISNUMBER(SEARCH("COLLEGE PARK",$AT2139)),"FULTON (COLLEGE PARK)",IF(ISNUMBER(SEARCH("HAPEVILLE",$AT2139)),"FULTON (HAPEVILLE)",IF(ISNUMBER(SEARCH("EAST POINT",$AT2139)),"FULTON (EAST POINT)",IF(ISNUMBER(SEARCH("ATLANTA",$AT2139)),"FULTON (ATL LIMITS)","FULTON")))),IF($E2139="DEKALB",IF(ISNUMBER(SEARCH("ATLANTA",$AT2139)),"DEKALB (ATL LIMITS)","DEKALB"),IF(AND($E2139="CLAYTON",ISNUMBER(SEARCH("COLLEGE PARK",$AT2139))),"CLAYTON (COLLEGE PARK)",$E2139)))))</f>
        <v/>
      </c>
      <c r="AV2139" s="2">
        <f>IF($L2139="","",IF(""&amp;$F2139="2","DIESEL",IF(OR(""&amp;$F2139="G",""&amp;$F2139="H"),"GAS","")))</f>
        <v/>
      </c>
      <c r="AW2139" s="2">
        <f>IF($AV2139="","",$R2139)</f>
        <v/>
      </c>
      <c r="AX2139" s="2">
        <f>IF($AV2139="","",IF($AB2139=0,$R2139,0))</f>
        <v/>
      </c>
      <c r="AY2139" s="2">
        <f>IF($AV2139="","",IF(AND($Z2139=0,COUNTIF('AR SALES'!$L$2:$L$2501,$L2139)=0),"YES",""))</f>
        <v/>
      </c>
      <c r="AZ2139" s="2">
        <f>IF($AV2139="","",IFERROR(VLOOKUP($AU2139,CODES!$A:$B,2,FALSE),"NO CODE"))</f>
        <v/>
      </c>
      <c r="BA2139" s="2">
        <f>IF(""&amp;$F2139&lt;&gt;"4","",IF($AY2139="YES","",IF(ROUND(SUMIFS($AE$2:$AE$4001,$L$2:$L$4001,$L2139,$F$2:$F$4001,"4")-SUMIFS('AR SALES'!$Y$2:$Y$2501,'AR SALES'!$L$2:$L$2501,$L2139,'AR SALES'!$AD$2:$AD$2501,"OFF"),2)=0,"","STALE")))</f>
        <v/>
      </c>
      <c r="BB2139" s="2">
        <f>IF(OR(""&amp;$F2139="2",""&amp;$F2139="4",""&amp;$F2139="G",""&amp;$F2139="H"),IF($AY2139="YES","",IF($AB2139&lt;&gt;0,"",IF(COUNTIFS('AR SALES'!$L$2:$L$2501,$L2139,'AR SALES'!$AD$2:$AD$2501,IF(""&amp;$F2139="4","OFF","ON"),'AR SALES'!$AF$2:$AF$2501,"Y")&gt;0,"","NO EXEMPTION"))),"")</f>
        <v/>
      </c>
    </row>
    <row r="2140">
      <c r="AT2140" s="2">
        <f>IF($L2140="","",IFERROR(INDEX('AR SALES'!$H$2:$H$2501,MATCH(""&amp;$L2140,'AR SALES'!$AE$2:$AE$2501,0)),""))</f>
        <v/>
      </c>
      <c r="AU2140" s="2">
        <f>IF($L2140="","",IF($A2140&lt;&gt;"GA","",IF($E2140="FULTON",IF(ISNUMBER(SEARCH("COLLEGE PARK",$AT2140)),"FULTON (COLLEGE PARK)",IF(ISNUMBER(SEARCH("HAPEVILLE",$AT2140)),"FULTON (HAPEVILLE)",IF(ISNUMBER(SEARCH("EAST POINT",$AT2140)),"FULTON (EAST POINT)",IF(ISNUMBER(SEARCH("ATLANTA",$AT2140)),"FULTON (ATL LIMITS)","FULTON")))),IF($E2140="DEKALB",IF(ISNUMBER(SEARCH("ATLANTA",$AT2140)),"DEKALB (ATL LIMITS)","DEKALB"),IF(AND($E2140="CLAYTON",ISNUMBER(SEARCH("COLLEGE PARK",$AT2140))),"CLAYTON (COLLEGE PARK)",$E2140)))))</f>
        <v/>
      </c>
      <c r="AV2140" s="2">
        <f>IF($L2140="","",IF(""&amp;$F2140="2","DIESEL",IF(OR(""&amp;$F2140="G",""&amp;$F2140="H"),"GAS","")))</f>
        <v/>
      </c>
      <c r="AW2140" s="2">
        <f>IF($AV2140="","",$R2140)</f>
        <v/>
      </c>
      <c r="AX2140" s="2">
        <f>IF($AV2140="","",IF($AB2140=0,$R2140,0))</f>
        <v/>
      </c>
      <c r="AY2140" s="2">
        <f>IF($AV2140="","",IF(AND($Z2140=0,COUNTIF('AR SALES'!$L$2:$L$2501,$L2140)=0),"YES",""))</f>
        <v/>
      </c>
      <c r="AZ2140" s="2">
        <f>IF($AV2140="","",IFERROR(VLOOKUP($AU2140,CODES!$A:$B,2,FALSE),"NO CODE"))</f>
        <v/>
      </c>
      <c r="BA2140" s="2">
        <f>IF(""&amp;$F2140&lt;&gt;"4","",IF($AY2140="YES","",IF(ROUND(SUMIFS($AE$2:$AE$4001,$L$2:$L$4001,$L2140,$F$2:$F$4001,"4")-SUMIFS('AR SALES'!$Y$2:$Y$2501,'AR SALES'!$L$2:$L$2501,$L2140,'AR SALES'!$AD$2:$AD$2501,"OFF"),2)=0,"","STALE")))</f>
        <v/>
      </c>
      <c r="BB2140" s="2">
        <f>IF(OR(""&amp;$F2140="2",""&amp;$F2140="4",""&amp;$F2140="G",""&amp;$F2140="H"),IF($AY2140="YES","",IF($AB2140&lt;&gt;0,"",IF(COUNTIFS('AR SALES'!$L$2:$L$2501,$L2140,'AR SALES'!$AD$2:$AD$2501,IF(""&amp;$F2140="4","OFF","ON"),'AR SALES'!$AF$2:$AF$2501,"Y")&gt;0,"","NO EXEMPTION"))),"")</f>
        <v/>
      </c>
    </row>
    <row r="2141">
      <c r="AT2141" s="2">
        <f>IF($L2141="","",IFERROR(INDEX('AR SALES'!$H$2:$H$2501,MATCH(""&amp;$L2141,'AR SALES'!$AE$2:$AE$2501,0)),""))</f>
        <v/>
      </c>
      <c r="AU2141" s="2">
        <f>IF($L2141="","",IF($A2141&lt;&gt;"GA","",IF($E2141="FULTON",IF(ISNUMBER(SEARCH("COLLEGE PARK",$AT2141)),"FULTON (COLLEGE PARK)",IF(ISNUMBER(SEARCH("HAPEVILLE",$AT2141)),"FULTON (HAPEVILLE)",IF(ISNUMBER(SEARCH("EAST POINT",$AT2141)),"FULTON (EAST POINT)",IF(ISNUMBER(SEARCH("ATLANTA",$AT2141)),"FULTON (ATL LIMITS)","FULTON")))),IF($E2141="DEKALB",IF(ISNUMBER(SEARCH("ATLANTA",$AT2141)),"DEKALB (ATL LIMITS)","DEKALB"),IF(AND($E2141="CLAYTON",ISNUMBER(SEARCH("COLLEGE PARK",$AT2141))),"CLAYTON (COLLEGE PARK)",$E2141)))))</f>
        <v/>
      </c>
      <c r="AV2141" s="2">
        <f>IF($L2141="","",IF(""&amp;$F2141="2","DIESEL",IF(OR(""&amp;$F2141="G",""&amp;$F2141="H"),"GAS","")))</f>
        <v/>
      </c>
      <c r="AW2141" s="2">
        <f>IF($AV2141="","",$R2141)</f>
        <v/>
      </c>
      <c r="AX2141" s="2">
        <f>IF($AV2141="","",IF($AB2141=0,$R2141,0))</f>
        <v/>
      </c>
      <c r="AY2141" s="2">
        <f>IF($AV2141="","",IF(AND($Z2141=0,COUNTIF('AR SALES'!$L$2:$L$2501,$L2141)=0),"YES",""))</f>
        <v/>
      </c>
      <c r="AZ2141" s="2">
        <f>IF($AV2141="","",IFERROR(VLOOKUP($AU2141,CODES!$A:$B,2,FALSE),"NO CODE"))</f>
        <v/>
      </c>
      <c r="BA2141" s="2">
        <f>IF(""&amp;$F2141&lt;&gt;"4","",IF($AY2141="YES","",IF(ROUND(SUMIFS($AE$2:$AE$4001,$L$2:$L$4001,$L2141,$F$2:$F$4001,"4")-SUMIFS('AR SALES'!$Y$2:$Y$2501,'AR SALES'!$L$2:$L$2501,$L2141,'AR SALES'!$AD$2:$AD$2501,"OFF"),2)=0,"","STALE")))</f>
        <v/>
      </c>
      <c r="BB2141" s="2">
        <f>IF(OR(""&amp;$F2141="2",""&amp;$F2141="4",""&amp;$F2141="G",""&amp;$F2141="H"),IF($AY2141="YES","",IF($AB2141&lt;&gt;0,"",IF(COUNTIFS('AR SALES'!$L$2:$L$2501,$L2141,'AR SALES'!$AD$2:$AD$2501,IF(""&amp;$F2141="4","OFF","ON"),'AR SALES'!$AF$2:$AF$2501,"Y")&gt;0,"","NO EXEMPTION"))),"")</f>
        <v/>
      </c>
    </row>
    <row r="2142">
      <c r="AT2142" s="2">
        <f>IF($L2142="","",IFERROR(INDEX('AR SALES'!$H$2:$H$2501,MATCH(""&amp;$L2142,'AR SALES'!$AE$2:$AE$2501,0)),""))</f>
        <v/>
      </c>
      <c r="AU2142" s="2">
        <f>IF($L2142="","",IF($A2142&lt;&gt;"GA","",IF($E2142="FULTON",IF(ISNUMBER(SEARCH("COLLEGE PARK",$AT2142)),"FULTON (COLLEGE PARK)",IF(ISNUMBER(SEARCH("HAPEVILLE",$AT2142)),"FULTON (HAPEVILLE)",IF(ISNUMBER(SEARCH("EAST POINT",$AT2142)),"FULTON (EAST POINT)",IF(ISNUMBER(SEARCH("ATLANTA",$AT2142)),"FULTON (ATL LIMITS)","FULTON")))),IF($E2142="DEKALB",IF(ISNUMBER(SEARCH("ATLANTA",$AT2142)),"DEKALB (ATL LIMITS)","DEKALB"),IF(AND($E2142="CLAYTON",ISNUMBER(SEARCH("COLLEGE PARK",$AT2142))),"CLAYTON (COLLEGE PARK)",$E2142)))))</f>
        <v/>
      </c>
      <c r="AV2142" s="2">
        <f>IF($L2142="","",IF(""&amp;$F2142="2","DIESEL",IF(OR(""&amp;$F2142="G",""&amp;$F2142="H"),"GAS","")))</f>
        <v/>
      </c>
      <c r="AW2142" s="2">
        <f>IF($AV2142="","",$R2142)</f>
        <v/>
      </c>
      <c r="AX2142" s="2">
        <f>IF($AV2142="","",IF($AB2142=0,$R2142,0))</f>
        <v/>
      </c>
      <c r="AY2142" s="2">
        <f>IF($AV2142="","",IF(AND($Z2142=0,COUNTIF('AR SALES'!$L$2:$L$2501,$L2142)=0),"YES",""))</f>
        <v/>
      </c>
      <c r="AZ2142" s="2">
        <f>IF($AV2142="","",IFERROR(VLOOKUP($AU2142,CODES!$A:$B,2,FALSE),"NO CODE"))</f>
        <v/>
      </c>
      <c r="BA2142" s="2">
        <f>IF(""&amp;$F2142&lt;&gt;"4","",IF($AY2142="YES","",IF(ROUND(SUMIFS($AE$2:$AE$4001,$L$2:$L$4001,$L2142,$F$2:$F$4001,"4")-SUMIFS('AR SALES'!$Y$2:$Y$2501,'AR SALES'!$L$2:$L$2501,$L2142,'AR SALES'!$AD$2:$AD$2501,"OFF"),2)=0,"","STALE")))</f>
        <v/>
      </c>
      <c r="BB2142" s="2">
        <f>IF(OR(""&amp;$F2142="2",""&amp;$F2142="4",""&amp;$F2142="G",""&amp;$F2142="H"),IF($AY2142="YES","",IF($AB2142&lt;&gt;0,"",IF(COUNTIFS('AR SALES'!$L$2:$L$2501,$L2142,'AR SALES'!$AD$2:$AD$2501,IF(""&amp;$F2142="4","OFF","ON"),'AR SALES'!$AF$2:$AF$2501,"Y")&gt;0,"","NO EXEMPTION"))),"")</f>
        <v/>
      </c>
    </row>
    <row r="2143">
      <c r="AT2143" s="2">
        <f>IF($L2143="","",IFERROR(INDEX('AR SALES'!$H$2:$H$2501,MATCH(""&amp;$L2143,'AR SALES'!$AE$2:$AE$2501,0)),""))</f>
        <v/>
      </c>
      <c r="AU2143" s="2">
        <f>IF($L2143="","",IF($A2143&lt;&gt;"GA","",IF($E2143="FULTON",IF(ISNUMBER(SEARCH("COLLEGE PARK",$AT2143)),"FULTON (COLLEGE PARK)",IF(ISNUMBER(SEARCH("HAPEVILLE",$AT2143)),"FULTON (HAPEVILLE)",IF(ISNUMBER(SEARCH("EAST POINT",$AT2143)),"FULTON (EAST POINT)",IF(ISNUMBER(SEARCH("ATLANTA",$AT2143)),"FULTON (ATL LIMITS)","FULTON")))),IF($E2143="DEKALB",IF(ISNUMBER(SEARCH("ATLANTA",$AT2143)),"DEKALB (ATL LIMITS)","DEKALB"),IF(AND($E2143="CLAYTON",ISNUMBER(SEARCH("COLLEGE PARK",$AT2143))),"CLAYTON (COLLEGE PARK)",$E2143)))))</f>
        <v/>
      </c>
      <c r="AV2143" s="2">
        <f>IF($L2143="","",IF(""&amp;$F2143="2","DIESEL",IF(OR(""&amp;$F2143="G",""&amp;$F2143="H"),"GAS","")))</f>
        <v/>
      </c>
      <c r="AW2143" s="2">
        <f>IF($AV2143="","",$R2143)</f>
        <v/>
      </c>
      <c r="AX2143" s="2">
        <f>IF($AV2143="","",IF($AB2143=0,$R2143,0))</f>
        <v/>
      </c>
      <c r="AY2143" s="2">
        <f>IF($AV2143="","",IF(AND($Z2143=0,COUNTIF('AR SALES'!$L$2:$L$2501,$L2143)=0),"YES",""))</f>
        <v/>
      </c>
      <c r="AZ2143" s="2">
        <f>IF($AV2143="","",IFERROR(VLOOKUP($AU2143,CODES!$A:$B,2,FALSE),"NO CODE"))</f>
        <v/>
      </c>
      <c r="BA2143" s="2">
        <f>IF(""&amp;$F2143&lt;&gt;"4","",IF($AY2143="YES","",IF(ROUND(SUMIFS($AE$2:$AE$4001,$L$2:$L$4001,$L2143,$F$2:$F$4001,"4")-SUMIFS('AR SALES'!$Y$2:$Y$2501,'AR SALES'!$L$2:$L$2501,$L2143,'AR SALES'!$AD$2:$AD$2501,"OFF"),2)=0,"","STALE")))</f>
        <v/>
      </c>
      <c r="BB2143" s="2">
        <f>IF(OR(""&amp;$F2143="2",""&amp;$F2143="4",""&amp;$F2143="G",""&amp;$F2143="H"),IF($AY2143="YES","",IF($AB2143&lt;&gt;0,"",IF(COUNTIFS('AR SALES'!$L$2:$L$2501,$L2143,'AR SALES'!$AD$2:$AD$2501,IF(""&amp;$F2143="4","OFF","ON"),'AR SALES'!$AF$2:$AF$2501,"Y")&gt;0,"","NO EXEMPTION"))),"")</f>
        <v/>
      </c>
    </row>
    <row r="2144">
      <c r="AT2144" s="2">
        <f>IF($L2144="","",IFERROR(INDEX('AR SALES'!$H$2:$H$2501,MATCH(""&amp;$L2144,'AR SALES'!$AE$2:$AE$2501,0)),""))</f>
        <v/>
      </c>
      <c r="AU2144" s="2">
        <f>IF($L2144="","",IF($A2144&lt;&gt;"GA","",IF($E2144="FULTON",IF(ISNUMBER(SEARCH("COLLEGE PARK",$AT2144)),"FULTON (COLLEGE PARK)",IF(ISNUMBER(SEARCH("HAPEVILLE",$AT2144)),"FULTON (HAPEVILLE)",IF(ISNUMBER(SEARCH("EAST POINT",$AT2144)),"FULTON (EAST POINT)",IF(ISNUMBER(SEARCH("ATLANTA",$AT2144)),"FULTON (ATL LIMITS)","FULTON")))),IF($E2144="DEKALB",IF(ISNUMBER(SEARCH("ATLANTA",$AT2144)),"DEKALB (ATL LIMITS)","DEKALB"),IF(AND($E2144="CLAYTON",ISNUMBER(SEARCH("COLLEGE PARK",$AT2144))),"CLAYTON (COLLEGE PARK)",$E2144)))))</f>
        <v/>
      </c>
      <c r="AV2144" s="2">
        <f>IF($L2144="","",IF(""&amp;$F2144="2","DIESEL",IF(OR(""&amp;$F2144="G",""&amp;$F2144="H"),"GAS","")))</f>
        <v/>
      </c>
      <c r="AW2144" s="2">
        <f>IF($AV2144="","",$R2144)</f>
        <v/>
      </c>
      <c r="AX2144" s="2">
        <f>IF($AV2144="","",IF($AB2144=0,$R2144,0))</f>
        <v/>
      </c>
      <c r="AY2144" s="2">
        <f>IF($AV2144="","",IF(AND($Z2144=0,COUNTIF('AR SALES'!$L$2:$L$2501,$L2144)=0),"YES",""))</f>
        <v/>
      </c>
      <c r="AZ2144" s="2">
        <f>IF($AV2144="","",IFERROR(VLOOKUP($AU2144,CODES!$A:$B,2,FALSE),"NO CODE"))</f>
        <v/>
      </c>
      <c r="BA2144" s="2">
        <f>IF(""&amp;$F2144&lt;&gt;"4","",IF($AY2144="YES","",IF(ROUND(SUMIFS($AE$2:$AE$4001,$L$2:$L$4001,$L2144,$F$2:$F$4001,"4")-SUMIFS('AR SALES'!$Y$2:$Y$2501,'AR SALES'!$L$2:$L$2501,$L2144,'AR SALES'!$AD$2:$AD$2501,"OFF"),2)=0,"","STALE")))</f>
        <v/>
      </c>
      <c r="BB2144" s="2">
        <f>IF(OR(""&amp;$F2144="2",""&amp;$F2144="4",""&amp;$F2144="G",""&amp;$F2144="H"),IF($AY2144="YES","",IF($AB2144&lt;&gt;0,"",IF(COUNTIFS('AR SALES'!$L$2:$L$2501,$L2144,'AR SALES'!$AD$2:$AD$2501,IF(""&amp;$F2144="4","OFF","ON"),'AR SALES'!$AF$2:$AF$2501,"Y")&gt;0,"","NO EXEMPTION"))),"")</f>
        <v/>
      </c>
    </row>
    <row r="2145">
      <c r="AT2145" s="2">
        <f>IF($L2145="","",IFERROR(INDEX('AR SALES'!$H$2:$H$2501,MATCH(""&amp;$L2145,'AR SALES'!$AE$2:$AE$2501,0)),""))</f>
        <v/>
      </c>
      <c r="AU2145" s="2">
        <f>IF($L2145="","",IF($A2145&lt;&gt;"GA","",IF($E2145="FULTON",IF(ISNUMBER(SEARCH("COLLEGE PARK",$AT2145)),"FULTON (COLLEGE PARK)",IF(ISNUMBER(SEARCH("HAPEVILLE",$AT2145)),"FULTON (HAPEVILLE)",IF(ISNUMBER(SEARCH("EAST POINT",$AT2145)),"FULTON (EAST POINT)",IF(ISNUMBER(SEARCH("ATLANTA",$AT2145)),"FULTON (ATL LIMITS)","FULTON")))),IF($E2145="DEKALB",IF(ISNUMBER(SEARCH("ATLANTA",$AT2145)),"DEKALB (ATL LIMITS)","DEKALB"),IF(AND($E2145="CLAYTON",ISNUMBER(SEARCH("COLLEGE PARK",$AT2145))),"CLAYTON (COLLEGE PARK)",$E2145)))))</f>
        <v/>
      </c>
      <c r="AV2145" s="2">
        <f>IF($L2145="","",IF(""&amp;$F2145="2","DIESEL",IF(OR(""&amp;$F2145="G",""&amp;$F2145="H"),"GAS","")))</f>
        <v/>
      </c>
      <c r="AW2145" s="2">
        <f>IF($AV2145="","",$R2145)</f>
        <v/>
      </c>
      <c r="AX2145" s="2">
        <f>IF($AV2145="","",IF($AB2145=0,$R2145,0))</f>
        <v/>
      </c>
      <c r="AY2145" s="2">
        <f>IF($AV2145="","",IF(AND($Z2145=0,COUNTIF('AR SALES'!$L$2:$L$2501,$L2145)=0),"YES",""))</f>
        <v/>
      </c>
      <c r="AZ2145" s="2">
        <f>IF($AV2145="","",IFERROR(VLOOKUP($AU2145,CODES!$A:$B,2,FALSE),"NO CODE"))</f>
        <v/>
      </c>
      <c r="BA2145" s="2">
        <f>IF(""&amp;$F2145&lt;&gt;"4","",IF($AY2145="YES","",IF(ROUND(SUMIFS($AE$2:$AE$4001,$L$2:$L$4001,$L2145,$F$2:$F$4001,"4")-SUMIFS('AR SALES'!$Y$2:$Y$2501,'AR SALES'!$L$2:$L$2501,$L2145,'AR SALES'!$AD$2:$AD$2501,"OFF"),2)=0,"","STALE")))</f>
        <v/>
      </c>
      <c r="BB2145" s="2">
        <f>IF(OR(""&amp;$F2145="2",""&amp;$F2145="4",""&amp;$F2145="G",""&amp;$F2145="H"),IF($AY2145="YES","",IF($AB2145&lt;&gt;0,"",IF(COUNTIFS('AR SALES'!$L$2:$L$2501,$L2145,'AR SALES'!$AD$2:$AD$2501,IF(""&amp;$F2145="4","OFF","ON"),'AR SALES'!$AF$2:$AF$2501,"Y")&gt;0,"","NO EXEMPTION"))),"")</f>
        <v/>
      </c>
    </row>
    <row r="2146">
      <c r="AT2146" s="2">
        <f>IF($L2146="","",IFERROR(INDEX('AR SALES'!$H$2:$H$2501,MATCH(""&amp;$L2146,'AR SALES'!$AE$2:$AE$2501,0)),""))</f>
        <v/>
      </c>
      <c r="AU2146" s="2">
        <f>IF($L2146="","",IF($A2146&lt;&gt;"GA","",IF($E2146="FULTON",IF(ISNUMBER(SEARCH("COLLEGE PARK",$AT2146)),"FULTON (COLLEGE PARK)",IF(ISNUMBER(SEARCH("HAPEVILLE",$AT2146)),"FULTON (HAPEVILLE)",IF(ISNUMBER(SEARCH("EAST POINT",$AT2146)),"FULTON (EAST POINT)",IF(ISNUMBER(SEARCH("ATLANTA",$AT2146)),"FULTON (ATL LIMITS)","FULTON")))),IF($E2146="DEKALB",IF(ISNUMBER(SEARCH("ATLANTA",$AT2146)),"DEKALB (ATL LIMITS)","DEKALB"),IF(AND($E2146="CLAYTON",ISNUMBER(SEARCH("COLLEGE PARK",$AT2146))),"CLAYTON (COLLEGE PARK)",$E2146)))))</f>
        <v/>
      </c>
      <c r="AV2146" s="2">
        <f>IF($L2146="","",IF(""&amp;$F2146="2","DIESEL",IF(OR(""&amp;$F2146="G",""&amp;$F2146="H"),"GAS","")))</f>
        <v/>
      </c>
      <c r="AW2146" s="2">
        <f>IF($AV2146="","",$R2146)</f>
        <v/>
      </c>
      <c r="AX2146" s="2">
        <f>IF($AV2146="","",IF($AB2146=0,$R2146,0))</f>
        <v/>
      </c>
      <c r="AY2146" s="2">
        <f>IF($AV2146="","",IF(AND($Z2146=0,COUNTIF('AR SALES'!$L$2:$L$2501,$L2146)=0),"YES",""))</f>
        <v/>
      </c>
      <c r="AZ2146" s="2">
        <f>IF($AV2146="","",IFERROR(VLOOKUP($AU2146,CODES!$A:$B,2,FALSE),"NO CODE"))</f>
        <v/>
      </c>
      <c r="BA2146" s="2">
        <f>IF(""&amp;$F2146&lt;&gt;"4","",IF($AY2146="YES","",IF(ROUND(SUMIFS($AE$2:$AE$4001,$L$2:$L$4001,$L2146,$F$2:$F$4001,"4")-SUMIFS('AR SALES'!$Y$2:$Y$2501,'AR SALES'!$L$2:$L$2501,$L2146,'AR SALES'!$AD$2:$AD$2501,"OFF"),2)=0,"","STALE")))</f>
        <v/>
      </c>
      <c r="BB2146" s="2">
        <f>IF(OR(""&amp;$F2146="2",""&amp;$F2146="4",""&amp;$F2146="G",""&amp;$F2146="H"),IF($AY2146="YES","",IF($AB2146&lt;&gt;0,"",IF(COUNTIFS('AR SALES'!$L$2:$L$2501,$L2146,'AR SALES'!$AD$2:$AD$2501,IF(""&amp;$F2146="4","OFF","ON"),'AR SALES'!$AF$2:$AF$2501,"Y")&gt;0,"","NO EXEMPTION"))),"")</f>
        <v/>
      </c>
    </row>
    <row r="2147">
      <c r="AT2147" s="2">
        <f>IF($L2147="","",IFERROR(INDEX('AR SALES'!$H$2:$H$2501,MATCH(""&amp;$L2147,'AR SALES'!$AE$2:$AE$2501,0)),""))</f>
        <v/>
      </c>
      <c r="AU2147" s="2">
        <f>IF($L2147="","",IF($A2147&lt;&gt;"GA","",IF($E2147="FULTON",IF(ISNUMBER(SEARCH("COLLEGE PARK",$AT2147)),"FULTON (COLLEGE PARK)",IF(ISNUMBER(SEARCH("HAPEVILLE",$AT2147)),"FULTON (HAPEVILLE)",IF(ISNUMBER(SEARCH("EAST POINT",$AT2147)),"FULTON (EAST POINT)",IF(ISNUMBER(SEARCH("ATLANTA",$AT2147)),"FULTON (ATL LIMITS)","FULTON")))),IF($E2147="DEKALB",IF(ISNUMBER(SEARCH("ATLANTA",$AT2147)),"DEKALB (ATL LIMITS)","DEKALB"),IF(AND($E2147="CLAYTON",ISNUMBER(SEARCH("COLLEGE PARK",$AT2147))),"CLAYTON (COLLEGE PARK)",$E2147)))))</f>
        <v/>
      </c>
      <c r="AV2147" s="2">
        <f>IF($L2147="","",IF(""&amp;$F2147="2","DIESEL",IF(OR(""&amp;$F2147="G",""&amp;$F2147="H"),"GAS","")))</f>
        <v/>
      </c>
      <c r="AW2147" s="2">
        <f>IF($AV2147="","",$R2147)</f>
        <v/>
      </c>
      <c r="AX2147" s="2">
        <f>IF($AV2147="","",IF($AB2147=0,$R2147,0))</f>
        <v/>
      </c>
      <c r="AY2147" s="2">
        <f>IF($AV2147="","",IF(AND($Z2147=0,COUNTIF('AR SALES'!$L$2:$L$2501,$L2147)=0),"YES",""))</f>
        <v/>
      </c>
      <c r="AZ2147" s="2">
        <f>IF($AV2147="","",IFERROR(VLOOKUP($AU2147,CODES!$A:$B,2,FALSE),"NO CODE"))</f>
        <v/>
      </c>
      <c r="BA2147" s="2">
        <f>IF(""&amp;$F2147&lt;&gt;"4","",IF($AY2147="YES","",IF(ROUND(SUMIFS($AE$2:$AE$4001,$L$2:$L$4001,$L2147,$F$2:$F$4001,"4")-SUMIFS('AR SALES'!$Y$2:$Y$2501,'AR SALES'!$L$2:$L$2501,$L2147,'AR SALES'!$AD$2:$AD$2501,"OFF"),2)=0,"","STALE")))</f>
        <v/>
      </c>
      <c r="BB2147" s="2">
        <f>IF(OR(""&amp;$F2147="2",""&amp;$F2147="4",""&amp;$F2147="G",""&amp;$F2147="H"),IF($AY2147="YES","",IF($AB2147&lt;&gt;0,"",IF(COUNTIFS('AR SALES'!$L$2:$L$2501,$L2147,'AR SALES'!$AD$2:$AD$2501,IF(""&amp;$F2147="4","OFF","ON"),'AR SALES'!$AF$2:$AF$2501,"Y")&gt;0,"","NO EXEMPTION"))),"")</f>
        <v/>
      </c>
    </row>
    <row r="2148">
      <c r="AT2148" s="2">
        <f>IF($L2148="","",IFERROR(INDEX('AR SALES'!$H$2:$H$2501,MATCH(""&amp;$L2148,'AR SALES'!$AE$2:$AE$2501,0)),""))</f>
        <v/>
      </c>
      <c r="AU2148" s="2">
        <f>IF($L2148="","",IF($A2148&lt;&gt;"GA","",IF($E2148="FULTON",IF(ISNUMBER(SEARCH("COLLEGE PARK",$AT2148)),"FULTON (COLLEGE PARK)",IF(ISNUMBER(SEARCH("HAPEVILLE",$AT2148)),"FULTON (HAPEVILLE)",IF(ISNUMBER(SEARCH("EAST POINT",$AT2148)),"FULTON (EAST POINT)",IF(ISNUMBER(SEARCH("ATLANTA",$AT2148)),"FULTON (ATL LIMITS)","FULTON")))),IF($E2148="DEKALB",IF(ISNUMBER(SEARCH("ATLANTA",$AT2148)),"DEKALB (ATL LIMITS)","DEKALB"),IF(AND($E2148="CLAYTON",ISNUMBER(SEARCH("COLLEGE PARK",$AT2148))),"CLAYTON (COLLEGE PARK)",$E2148)))))</f>
        <v/>
      </c>
      <c r="AV2148" s="2">
        <f>IF($L2148="","",IF(""&amp;$F2148="2","DIESEL",IF(OR(""&amp;$F2148="G",""&amp;$F2148="H"),"GAS","")))</f>
        <v/>
      </c>
      <c r="AW2148" s="2">
        <f>IF($AV2148="","",$R2148)</f>
        <v/>
      </c>
      <c r="AX2148" s="2">
        <f>IF($AV2148="","",IF($AB2148=0,$R2148,0))</f>
        <v/>
      </c>
      <c r="AY2148" s="2">
        <f>IF($AV2148="","",IF(AND($Z2148=0,COUNTIF('AR SALES'!$L$2:$L$2501,$L2148)=0),"YES",""))</f>
        <v/>
      </c>
      <c r="AZ2148" s="2">
        <f>IF($AV2148="","",IFERROR(VLOOKUP($AU2148,CODES!$A:$B,2,FALSE),"NO CODE"))</f>
        <v/>
      </c>
      <c r="BA2148" s="2">
        <f>IF(""&amp;$F2148&lt;&gt;"4","",IF($AY2148="YES","",IF(ROUND(SUMIFS($AE$2:$AE$4001,$L$2:$L$4001,$L2148,$F$2:$F$4001,"4")-SUMIFS('AR SALES'!$Y$2:$Y$2501,'AR SALES'!$L$2:$L$2501,$L2148,'AR SALES'!$AD$2:$AD$2501,"OFF"),2)=0,"","STALE")))</f>
        <v/>
      </c>
      <c r="BB2148" s="2">
        <f>IF(OR(""&amp;$F2148="2",""&amp;$F2148="4",""&amp;$F2148="G",""&amp;$F2148="H"),IF($AY2148="YES","",IF($AB2148&lt;&gt;0,"",IF(COUNTIFS('AR SALES'!$L$2:$L$2501,$L2148,'AR SALES'!$AD$2:$AD$2501,IF(""&amp;$F2148="4","OFF","ON"),'AR SALES'!$AF$2:$AF$2501,"Y")&gt;0,"","NO EXEMPTION"))),"")</f>
        <v/>
      </c>
    </row>
    <row r="2149">
      <c r="AT2149" s="2">
        <f>IF($L2149="","",IFERROR(INDEX('AR SALES'!$H$2:$H$2501,MATCH(""&amp;$L2149,'AR SALES'!$AE$2:$AE$2501,0)),""))</f>
        <v/>
      </c>
      <c r="AU2149" s="2">
        <f>IF($L2149="","",IF($A2149&lt;&gt;"GA","",IF($E2149="FULTON",IF(ISNUMBER(SEARCH("COLLEGE PARK",$AT2149)),"FULTON (COLLEGE PARK)",IF(ISNUMBER(SEARCH("HAPEVILLE",$AT2149)),"FULTON (HAPEVILLE)",IF(ISNUMBER(SEARCH("EAST POINT",$AT2149)),"FULTON (EAST POINT)",IF(ISNUMBER(SEARCH("ATLANTA",$AT2149)),"FULTON (ATL LIMITS)","FULTON")))),IF($E2149="DEKALB",IF(ISNUMBER(SEARCH("ATLANTA",$AT2149)),"DEKALB (ATL LIMITS)","DEKALB"),IF(AND($E2149="CLAYTON",ISNUMBER(SEARCH("COLLEGE PARK",$AT2149))),"CLAYTON (COLLEGE PARK)",$E2149)))))</f>
        <v/>
      </c>
      <c r="AV2149" s="2">
        <f>IF($L2149="","",IF(""&amp;$F2149="2","DIESEL",IF(OR(""&amp;$F2149="G",""&amp;$F2149="H"),"GAS","")))</f>
        <v/>
      </c>
      <c r="AW2149" s="2">
        <f>IF($AV2149="","",$R2149)</f>
        <v/>
      </c>
      <c r="AX2149" s="2">
        <f>IF($AV2149="","",IF($AB2149=0,$R2149,0))</f>
        <v/>
      </c>
      <c r="AY2149" s="2">
        <f>IF($AV2149="","",IF(AND($Z2149=0,COUNTIF('AR SALES'!$L$2:$L$2501,$L2149)=0),"YES",""))</f>
        <v/>
      </c>
      <c r="AZ2149" s="2">
        <f>IF($AV2149="","",IFERROR(VLOOKUP($AU2149,CODES!$A:$B,2,FALSE),"NO CODE"))</f>
        <v/>
      </c>
      <c r="BA2149" s="2">
        <f>IF(""&amp;$F2149&lt;&gt;"4","",IF($AY2149="YES","",IF(ROUND(SUMIFS($AE$2:$AE$4001,$L$2:$L$4001,$L2149,$F$2:$F$4001,"4")-SUMIFS('AR SALES'!$Y$2:$Y$2501,'AR SALES'!$L$2:$L$2501,$L2149,'AR SALES'!$AD$2:$AD$2501,"OFF"),2)=0,"","STALE")))</f>
        <v/>
      </c>
      <c r="BB2149" s="2">
        <f>IF(OR(""&amp;$F2149="2",""&amp;$F2149="4",""&amp;$F2149="G",""&amp;$F2149="H"),IF($AY2149="YES","",IF($AB2149&lt;&gt;0,"",IF(COUNTIFS('AR SALES'!$L$2:$L$2501,$L2149,'AR SALES'!$AD$2:$AD$2501,IF(""&amp;$F2149="4","OFF","ON"),'AR SALES'!$AF$2:$AF$2501,"Y")&gt;0,"","NO EXEMPTION"))),"")</f>
        <v/>
      </c>
    </row>
    <row r="2150">
      <c r="AT2150" s="2">
        <f>IF($L2150="","",IFERROR(INDEX('AR SALES'!$H$2:$H$2501,MATCH(""&amp;$L2150,'AR SALES'!$AE$2:$AE$2501,0)),""))</f>
        <v/>
      </c>
      <c r="AU2150" s="2">
        <f>IF($L2150="","",IF($A2150&lt;&gt;"GA","",IF($E2150="FULTON",IF(ISNUMBER(SEARCH("COLLEGE PARK",$AT2150)),"FULTON (COLLEGE PARK)",IF(ISNUMBER(SEARCH("HAPEVILLE",$AT2150)),"FULTON (HAPEVILLE)",IF(ISNUMBER(SEARCH("EAST POINT",$AT2150)),"FULTON (EAST POINT)",IF(ISNUMBER(SEARCH("ATLANTA",$AT2150)),"FULTON (ATL LIMITS)","FULTON")))),IF($E2150="DEKALB",IF(ISNUMBER(SEARCH("ATLANTA",$AT2150)),"DEKALB (ATL LIMITS)","DEKALB"),IF(AND($E2150="CLAYTON",ISNUMBER(SEARCH("COLLEGE PARK",$AT2150))),"CLAYTON (COLLEGE PARK)",$E2150)))))</f>
        <v/>
      </c>
      <c r="AV2150" s="2">
        <f>IF($L2150="","",IF(""&amp;$F2150="2","DIESEL",IF(OR(""&amp;$F2150="G",""&amp;$F2150="H"),"GAS","")))</f>
        <v/>
      </c>
      <c r="AW2150" s="2">
        <f>IF($AV2150="","",$R2150)</f>
        <v/>
      </c>
      <c r="AX2150" s="2">
        <f>IF($AV2150="","",IF($AB2150=0,$R2150,0))</f>
        <v/>
      </c>
      <c r="AY2150" s="2">
        <f>IF($AV2150="","",IF(AND($Z2150=0,COUNTIF('AR SALES'!$L$2:$L$2501,$L2150)=0),"YES",""))</f>
        <v/>
      </c>
      <c r="AZ2150" s="2">
        <f>IF($AV2150="","",IFERROR(VLOOKUP($AU2150,CODES!$A:$B,2,FALSE),"NO CODE"))</f>
        <v/>
      </c>
      <c r="BA2150" s="2">
        <f>IF(""&amp;$F2150&lt;&gt;"4","",IF($AY2150="YES","",IF(ROUND(SUMIFS($AE$2:$AE$4001,$L$2:$L$4001,$L2150,$F$2:$F$4001,"4")-SUMIFS('AR SALES'!$Y$2:$Y$2501,'AR SALES'!$L$2:$L$2501,$L2150,'AR SALES'!$AD$2:$AD$2501,"OFF"),2)=0,"","STALE")))</f>
        <v/>
      </c>
      <c r="BB2150" s="2">
        <f>IF(OR(""&amp;$F2150="2",""&amp;$F2150="4",""&amp;$F2150="G",""&amp;$F2150="H"),IF($AY2150="YES","",IF($AB2150&lt;&gt;0,"",IF(COUNTIFS('AR SALES'!$L$2:$L$2501,$L2150,'AR SALES'!$AD$2:$AD$2501,IF(""&amp;$F2150="4","OFF","ON"),'AR SALES'!$AF$2:$AF$2501,"Y")&gt;0,"","NO EXEMPTION"))),"")</f>
        <v/>
      </c>
    </row>
    <row r="2151">
      <c r="AT2151" s="2">
        <f>IF($L2151="","",IFERROR(INDEX('AR SALES'!$H$2:$H$2501,MATCH(""&amp;$L2151,'AR SALES'!$AE$2:$AE$2501,0)),""))</f>
        <v/>
      </c>
      <c r="AU2151" s="2">
        <f>IF($L2151="","",IF($A2151&lt;&gt;"GA","",IF($E2151="FULTON",IF(ISNUMBER(SEARCH("COLLEGE PARK",$AT2151)),"FULTON (COLLEGE PARK)",IF(ISNUMBER(SEARCH("HAPEVILLE",$AT2151)),"FULTON (HAPEVILLE)",IF(ISNUMBER(SEARCH("EAST POINT",$AT2151)),"FULTON (EAST POINT)",IF(ISNUMBER(SEARCH("ATLANTA",$AT2151)),"FULTON (ATL LIMITS)","FULTON")))),IF($E2151="DEKALB",IF(ISNUMBER(SEARCH("ATLANTA",$AT2151)),"DEKALB (ATL LIMITS)","DEKALB"),IF(AND($E2151="CLAYTON",ISNUMBER(SEARCH("COLLEGE PARK",$AT2151))),"CLAYTON (COLLEGE PARK)",$E2151)))))</f>
        <v/>
      </c>
      <c r="AV2151" s="2">
        <f>IF($L2151="","",IF(""&amp;$F2151="2","DIESEL",IF(OR(""&amp;$F2151="G",""&amp;$F2151="H"),"GAS","")))</f>
        <v/>
      </c>
      <c r="AW2151" s="2">
        <f>IF($AV2151="","",$R2151)</f>
        <v/>
      </c>
      <c r="AX2151" s="2">
        <f>IF($AV2151="","",IF($AB2151=0,$R2151,0))</f>
        <v/>
      </c>
      <c r="AY2151" s="2">
        <f>IF($AV2151="","",IF(AND($Z2151=0,COUNTIF('AR SALES'!$L$2:$L$2501,$L2151)=0),"YES",""))</f>
        <v/>
      </c>
      <c r="AZ2151" s="2">
        <f>IF($AV2151="","",IFERROR(VLOOKUP($AU2151,CODES!$A:$B,2,FALSE),"NO CODE"))</f>
        <v/>
      </c>
      <c r="BA2151" s="2">
        <f>IF(""&amp;$F2151&lt;&gt;"4","",IF($AY2151="YES","",IF(ROUND(SUMIFS($AE$2:$AE$4001,$L$2:$L$4001,$L2151,$F$2:$F$4001,"4")-SUMIFS('AR SALES'!$Y$2:$Y$2501,'AR SALES'!$L$2:$L$2501,$L2151,'AR SALES'!$AD$2:$AD$2501,"OFF"),2)=0,"","STALE")))</f>
        <v/>
      </c>
      <c r="BB2151" s="2">
        <f>IF(OR(""&amp;$F2151="2",""&amp;$F2151="4",""&amp;$F2151="G",""&amp;$F2151="H"),IF($AY2151="YES","",IF($AB2151&lt;&gt;0,"",IF(COUNTIFS('AR SALES'!$L$2:$L$2501,$L2151,'AR SALES'!$AD$2:$AD$2501,IF(""&amp;$F2151="4","OFF","ON"),'AR SALES'!$AF$2:$AF$2501,"Y")&gt;0,"","NO EXEMPTION"))),"")</f>
        <v/>
      </c>
    </row>
    <row r="2152">
      <c r="AT2152" s="2">
        <f>IF($L2152="","",IFERROR(INDEX('AR SALES'!$H$2:$H$2501,MATCH(""&amp;$L2152,'AR SALES'!$AE$2:$AE$2501,0)),""))</f>
        <v/>
      </c>
      <c r="AU2152" s="2">
        <f>IF($L2152="","",IF($A2152&lt;&gt;"GA","",IF($E2152="FULTON",IF(ISNUMBER(SEARCH("COLLEGE PARK",$AT2152)),"FULTON (COLLEGE PARK)",IF(ISNUMBER(SEARCH("HAPEVILLE",$AT2152)),"FULTON (HAPEVILLE)",IF(ISNUMBER(SEARCH("EAST POINT",$AT2152)),"FULTON (EAST POINT)",IF(ISNUMBER(SEARCH("ATLANTA",$AT2152)),"FULTON (ATL LIMITS)","FULTON")))),IF($E2152="DEKALB",IF(ISNUMBER(SEARCH("ATLANTA",$AT2152)),"DEKALB (ATL LIMITS)","DEKALB"),IF(AND($E2152="CLAYTON",ISNUMBER(SEARCH("COLLEGE PARK",$AT2152))),"CLAYTON (COLLEGE PARK)",$E2152)))))</f>
        <v/>
      </c>
      <c r="AV2152" s="2">
        <f>IF($L2152="","",IF(""&amp;$F2152="2","DIESEL",IF(OR(""&amp;$F2152="G",""&amp;$F2152="H"),"GAS","")))</f>
        <v/>
      </c>
      <c r="AW2152" s="2">
        <f>IF($AV2152="","",$R2152)</f>
        <v/>
      </c>
      <c r="AX2152" s="2">
        <f>IF($AV2152="","",IF($AB2152=0,$R2152,0))</f>
        <v/>
      </c>
      <c r="AY2152" s="2">
        <f>IF($AV2152="","",IF(AND($Z2152=0,COUNTIF('AR SALES'!$L$2:$L$2501,$L2152)=0),"YES",""))</f>
        <v/>
      </c>
      <c r="AZ2152" s="2">
        <f>IF($AV2152="","",IFERROR(VLOOKUP($AU2152,CODES!$A:$B,2,FALSE),"NO CODE"))</f>
        <v/>
      </c>
      <c r="BA2152" s="2">
        <f>IF(""&amp;$F2152&lt;&gt;"4","",IF($AY2152="YES","",IF(ROUND(SUMIFS($AE$2:$AE$4001,$L$2:$L$4001,$L2152,$F$2:$F$4001,"4")-SUMIFS('AR SALES'!$Y$2:$Y$2501,'AR SALES'!$L$2:$L$2501,$L2152,'AR SALES'!$AD$2:$AD$2501,"OFF"),2)=0,"","STALE")))</f>
        <v/>
      </c>
      <c r="BB2152" s="2">
        <f>IF(OR(""&amp;$F2152="2",""&amp;$F2152="4",""&amp;$F2152="G",""&amp;$F2152="H"),IF($AY2152="YES","",IF($AB2152&lt;&gt;0,"",IF(COUNTIFS('AR SALES'!$L$2:$L$2501,$L2152,'AR SALES'!$AD$2:$AD$2501,IF(""&amp;$F2152="4","OFF","ON"),'AR SALES'!$AF$2:$AF$2501,"Y")&gt;0,"","NO EXEMPTION"))),"")</f>
        <v/>
      </c>
    </row>
    <row r="2153">
      <c r="AT2153" s="2">
        <f>IF($L2153="","",IFERROR(INDEX('AR SALES'!$H$2:$H$2501,MATCH(""&amp;$L2153,'AR SALES'!$AE$2:$AE$2501,0)),""))</f>
        <v/>
      </c>
      <c r="AU2153" s="2">
        <f>IF($L2153="","",IF($A2153&lt;&gt;"GA","",IF($E2153="FULTON",IF(ISNUMBER(SEARCH("COLLEGE PARK",$AT2153)),"FULTON (COLLEGE PARK)",IF(ISNUMBER(SEARCH("HAPEVILLE",$AT2153)),"FULTON (HAPEVILLE)",IF(ISNUMBER(SEARCH("EAST POINT",$AT2153)),"FULTON (EAST POINT)",IF(ISNUMBER(SEARCH("ATLANTA",$AT2153)),"FULTON (ATL LIMITS)","FULTON")))),IF($E2153="DEKALB",IF(ISNUMBER(SEARCH("ATLANTA",$AT2153)),"DEKALB (ATL LIMITS)","DEKALB"),IF(AND($E2153="CLAYTON",ISNUMBER(SEARCH("COLLEGE PARK",$AT2153))),"CLAYTON (COLLEGE PARK)",$E2153)))))</f>
        <v/>
      </c>
      <c r="AV2153" s="2">
        <f>IF($L2153="","",IF(""&amp;$F2153="2","DIESEL",IF(OR(""&amp;$F2153="G",""&amp;$F2153="H"),"GAS","")))</f>
        <v/>
      </c>
      <c r="AW2153" s="2">
        <f>IF($AV2153="","",$R2153)</f>
        <v/>
      </c>
      <c r="AX2153" s="2">
        <f>IF($AV2153="","",IF($AB2153=0,$R2153,0))</f>
        <v/>
      </c>
      <c r="AY2153" s="2">
        <f>IF($AV2153="","",IF(AND($Z2153=0,COUNTIF('AR SALES'!$L$2:$L$2501,$L2153)=0),"YES",""))</f>
        <v/>
      </c>
      <c r="AZ2153" s="2">
        <f>IF($AV2153="","",IFERROR(VLOOKUP($AU2153,CODES!$A:$B,2,FALSE),"NO CODE"))</f>
        <v/>
      </c>
      <c r="BA2153" s="2">
        <f>IF(""&amp;$F2153&lt;&gt;"4","",IF($AY2153="YES","",IF(ROUND(SUMIFS($AE$2:$AE$4001,$L$2:$L$4001,$L2153,$F$2:$F$4001,"4")-SUMIFS('AR SALES'!$Y$2:$Y$2501,'AR SALES'!$L$2:$L$2501,$L2153,'AR SALES'!$AD$2:$AD$2501,"OFF"),2)=0,"","STALE")))</f>
        <v/>
      </c>
      <c r="BB2153" s="2">
        <f>IF(OR(""&amp;$F2153="2",""&amp;$F2153="4",""&amp;$F2153="G",""&amp;$F2153="H"),IF($AY2153="YES","",IF($AB2153&lt;&gt;0,"",IF(COUNTIFS('AR SALES'!$L$2:$L$2501,$L2153,'AR SALES'!$AD$2:$AD$2501,IF(""&amp;$F2153="4","OFF","ON"),'AR SALES'!$AF$2:$AF$2501,"Y")&gt;0,"","NO EXEMPTION"))),"")</f>
        <v/>
      </c>
    </row>
    <row r="2154">
      <c r="AT2154" s="2">
        <f>IF($L2154="","",IFERROR(INDEX('AR SALES'!$H$2:$H$2501,MATCH(""&amp;$L2154,'AR SALES'!$AE$2:$AE$2501,0)),""))</f>
        <v/>
      </c>
      <c r="AU2154" s="2">
        <f>IF($L2154="","",IF($A2154&lt;&gt;"GA","",IF($E2154="FULTON",IF(ISNUMBER(SEARCH("COLLEGE PARK",$AT2154)),"FULTON (COLLEGE PARK)",IF(ISNUMBER(SEARCH("HAPEVILLE",$AT2154)),"FULTON (HAPEVILLE)",IF(ISNUMBER(SEARCH("EAST POINT",$AT2154)),"FULTON (EAST POINT)",IF(ISNUMBER(SEARCH("ATLANTA",$AT2154)),"FULTON (ATL LIMITS)","FULTON")))),IF($E2154="DEKALB",IF(ISNUMBER(SEARCH("ATLANTA",$AT2154)),"DEKALB (ATL LIMITS)","DEKALB"),IF(AND($E2154="CLAYTON",ISNUMBER(SEARCH("COLLEGE PARK",$AT2154))),"CLAYTON (COLLEGE PARK)",$E2154)))))</f>
        <v/>
      </c>
      <c r="AV2154" s="2">
        <f>IF($L2154="","",IF(""&amp;$F2154="2","DIESEL",IF(OR(""&amp;$F2154="G",""&amp;$F2154="H"),"GAS","")))</f>
        <v/>
      </c>
      <c r="AW2154" s="2">
        <f>IF($AV2154="","",$R2154)</f>
        <v/>
      </c>
      <c r="AX2154" s="2">
        <f>IF($AV2154="","",IF($AB2154=0,$R2154,0))</f>
        <v/>
      </c>
      <c r="AY2154" s="2">
        <f>IF($AV2154="","",IF(AND($Z2154=0,COUNTIF('AR SALES'!$L$2:$L$2501,$L2154)=0),"YES",""))</f>
        <v/>
      </c>
      <c r="AZ2154" s="2">
        <f>IF($AV2154="","",IFERROR(VLOOKUP($AU2154,CODES!$A:$B,2,FALSE),"NO CODE"))</f>
        <v/>
      </c>
      <c r="BA2154" s="2">
        <f>IF(""&amp;$F2154&lt;&gt;"4","",IF($AY2154="YES","",IF(ROUND(SUMIFS($AE$2:$AE$4001,$L$2:$L$4001,$L2154,$F$2:$F$4001,"4")-SUMIFS('AR SALES'!$Y$2:$Y$2501,'AR SALES'!$L$2:$L$2501,$L2154,'AR SALES'!$AD$2:$AD$2501,"OFF"),2)=0,"","STALE")))</f>
        <v/>
      </c>
      <c r="BB2154" s="2">
        <f>IF(OR(""&amp;$F2154="2",""&amp;$F2154="4",""&amp;$F2154="G",""&amp;$F2154="H"),IF($AY2154="YES","",IF($AB2154&lt;&gt;0,"",IF(COUNTIFS('AR SALES'!$L$2:$L$2501,$L2154,'AR SALES'!$AD$2:$AD$2501,IF(""&amp;$F2154="4","OFF","ON"),'AR SALES'!$AF$2:$AF$2501,"Y")&gt;0,"","NO EXEMPTION"))),"")</f>
        <v/>
      </c>
    </row>
    <row r="2155">
      <c r="AT2155" s="2">
        <f>IF($L2155="","",IFERROR(INDEX('AR SALES'!$H$2:$H$2501,MATCH(""&amp;$L2155,'AR SALES'!$AE$2:$AE$2501,0)),""))</f>
        <v/>
      </c>
      <c r="AU2155" s="2">
        <f>IF($L2155="","",IF($A2155&lt;&gt;"GA","",IF($E2155="FULTON",IF(ISNUMBER(SEARCH("COLLEGE PARK",$AT2155)),"FULTON (COLLEGE PARK)",IF(ISNUMBER(SEARCH("HAPEVILLE",$AT2155)),"FULTON (HAPEVILLE)",IF(ISNUMBER(SEARCH("EAST POINT",$AT2155)),"FULTON (EAST POINT)",IF(ISNUMBER(SEARCH("ATLANTA",$AT2155)),"FULTON (ATL LIMITS)","FULTON")))),IF($E2155="DEKALB",IF(ISNUMBER(SEARCH("ATLANTA",$AT2155)),"DEKALB (ATL LIMITS)","DEKALB"),IF(AND($E2155="CLAYTON",ISNUMBER(SEARCH("COLLEGE PARK",$AT2155))),"CLAYTON (COLLEGE PARK)",$E2155)))))</f>
        <v/>
      </c>
      <c r="AV2155" s="2">
        <f>IF($L2155="","",IF(""&amp;$F2155="2","DIESEL",IF(OR(""&amp;$F2155="G",""&amp;$F2155="H"),"GAS","")))</f>
        <v/>
      </c>
      <c r="AW2155" s="2">
        <f>IF($AV2155="","",$R2155)</f>
        <v/>
      </c>
      <c r="AX2155" s="2">
        <f>IF($AV2155="","",IF($AB2155=0,$R2155,0))</f>
        <v/>
      </c>
      <c r="AY2155" s="2">
        <f>IF($AV2155="","",IF(AND($Z2155=0,COUNTIF('AR SALES'!$L$2:$L$2501,$L2155)=0),"YES",""))</f>
        <v/>
      </c>
      <c r="AZ2155" s="2">
        <f>IF($AV2155="","",IFERROR(VLOOKUP($AU2155,CODES!$A:$B,2,FALSE),"NO CODE"))</f>
        <v/>
      </c>
      <c r="BA2155" s="2">
        <f>IF(""&amp;$F2155&lt;&gt;"4","",IF($AY2155="YES","",IF(ROUND(SUMIFS($AE$2:$AE$4001,$L$2:$L$4001,$L2155,$F$2:$F$4001,"4")-SUMIFS('AR SALES'!$Y$2:$Y$2501,'AR SALES'!$L$2:$L$2501,$L2155,'AR SALES'!$AD$2:$AD$2501,"OFF"),2)=0,"","STALE")))</f>
        <v/>
      </c>
      <c r="BB2155" s="2">
        <f>IF(OR(""&amp;$F2155="2",""&amp;$F2155="4",""&amp;$F2155="G",""&amp;$F2155="H"),IF($AY2155="YES","",IF($AB2155&lt;&gt;0,"",IF(COUNTIFS('AR SALES'!$L$2:$L$2501,$L2155,'AR SALES'!$AD$2:$AD$2501,IF(""&amp;$F2155="4","OFF","ON"),'AR SALES'!$AF$2:$AF$2501,"Y")&gt;0,"","NO EXEMPTION"))),"")</f>
        <v/>
      </c>
    </row>
    <row r="2156">
      <c r="AT2156" s="2">
        <f>IF($L2156="","",IFERROR(INDEX('AR SALES'!$H$2:$H$2501,MATCH(""&amp;$L2156,'AR SALES'!$AE$2:$AE$2501,0)),""))</f>
        <v/>
      </c>
      <c r="AU2156" s="2">
        <f>IF($L2156="","",IF($A2156&lt;&gt;"GA","",IF($E2156="FULTON",IF(ISNUMBER(SEARCH("COLLEGE PARK",$AT2156)),"FULTON (COLLEGE PARK)",IF(ISNUMBER(SEARCH("HAPEVILLE",$AT2156)),"FULTON (HAPEVILLE)",IF(ISNUMBER(SEARCH("EAST POINT",$AT2156)),"FULTON (EAST POINT)",IF(ISNUMBER(SEARCH("ATLANTA",$AT2156)),"FULTON (ATL LIMITS)","FULTON")))),IF($E2156="DEKALB",IF(ISNUMBER(SEARCH("ATLANTA",$AT2156)),"DEKALB (ATL LIMITS)","DEKALB"),IF(AND($E2156="CLAYTON",ISNUMBER(SEARCH("COLLEGE PARK",$AT2156))),"CLAYTON (COLLEGE PARK)",$E2156)))))</f>
        <v/>
      </c>
      <c r="AV2156" s="2">
        <f>IF($L2156="","",IF(""&amp;$F2156="2","DIESEL",IF(OR(""&amp;$F2156="G",""&amp;$F2156="H"),"GAS","")))</f>
        <v/>
      </c>
      <c r="AW2156" s="2">
        <f>IF($AV2156="","",$R2156)</f>
        <v/>
      </c>
      <c r="AX2156" s="2">
        <f>IF($AV2156="","",IF($AB2156=0,$R2156,0))</f>
        <v/>
      </c>
      <c r="AY2156" s="2">
        <f>IF($AV2156="","",IF(AND($Z2156=0,COUNTIF('AR SALES'!$L$2:$L$2501,$L2156)=0),"YES",""))</f>
        <v/>
      </c>
      <c r="AZ2156" s="2">
        <f>IF($AV2156="","",IFERROR(VLOOKUP($AU2156,CODES!$A:$B,2,FALSE),"NO CODE"))</f>
        <v/>
      </c>
      <c r="BA2156" s="2">
        <f>IF(""&amp;$F2156&lt;&gt;"4","",IF($AY2156="YES","",IF(ROUND(SUMIFS($AE$2:$AE$4001,$L$2:$L$4001,$L2156,$F$2:$F$4001,"4")-SUMIFS('AR SALES'!$Y$2:$Y$2501,'AR SALES'!$L$2:$L$2501,$L2156,'AR SALES'!$AD$2:$AD$2501,"OFF"),2)=0,"","STALE")))</f>
        <v/>
      </c>
      <c r="BB2156" s="2">
        <f>IF(OR(""&amp;$F2156="2",""&amp;$F2156="4",""&amp;$F2156="G",""&amp;$F2156="H"),IF($AY2156="YES","",IF($AB2156&lt;&gt;0,"",IF(COUNTIFS('AR SALES'!$L$2:$L$2501,$L2156,'AR SALES'!$AD$2:$AD$2501,IF(""&amp;$F2156="4","OFF","ON"),'AR SALES'!$AF$2:$AF$2501,"Y")&gt;0,"","NO EXEMPTION"))),"")</f>
        <v/>
      </c>
    </row>
    <row r="2157">
      <c r="AT2157" s="2">
        <f>IF($L2157="","",IFERROR(INDEX('AR SALES'!$H$2:$H$2501,MATCH(""&amp;$L2157,'AR SALES'!$AE$2:$AE$2501,0)),""))</f>
        <v/>
      </c>
      <c r="AU2157" s="2">
        <f>IF($L2157="","",IF($A2157&lt;&gt;"GA","",IF($E2157="FULTON",IF(ISNUMBER(SEARCH("COLLEGE PARK",$AT2157)),"FULTON (COLLEGE PARK)",IF(ISNUMBER(SEARCH("HAPEVILLE",$AT2157)),"FULTON (HAPEVILLE)",IF(ISNUMBER(SEARCH("EAST POINT",$AT2157)),"FULTON (EAST POINT)",IF(ISNUMBER(SEARCH("ATLANTA",$AT2157)),"FULTON (ATL LIMITS)","FULTON")))),IF($E2157="DEKALB",IF(ISNUMBER(SEARCH("ATLANTA",$AT2157)),"DEKALB (ATL LIMITS)","DEKALB"),IF(AND($E2157="CLAYTON",ISNUMBER(SEARCH("COLLEGE PARK",$AT2157))),"CLAYTON (COLLEGE PARK)",$E2157)))))</f>
        <v/>
      </c>
      <c r="AV2157" s="2">
        <f>IF($L2157="","",IF(""&amp;$F2157="2","DIESEL",IF(OR(""&amp;$F2157="G",""&amp;$F2157="H"),"GAS","")))</f>
        <v/>
      </c>
      <c r="AW2157" s="2">
        <f>IF($AV2157="","",$R2157)</f>
        <v/>
      </c>
      <c r="AX2157" s="2">
        <f>IF($AV2157="","",IF($AB2157=0,$R2157,0))</f>
        <v/>
      </c>
      <c r="AY2157" s="2">
        <f>IF($AV2157="","",IF(AND($Z2157=0,COUNTIF('AR SALES'!$L$2:$L$2501,$L2157)=0),"YES",""))</f>
        <v/>
      </c>
      <c r="AZ2157" s="2">
        <f>IF($AV2157="","",IFERROR(VLOOKUP($AU2157,CODES!$A:$B,2,FALSE),"NO CODE"))</f>
        <v/>
      </c>
      <c r="BA2157" s="2">
        <f>IF(""&amp;$F2157&lt;&gt;"4","",IF($AY2157="YES","",IF(ROUND(SUMIFS($AE$2:$AE$4001,$L$2:$L$4001,$L2157,$F$2:$F$4001,"4")-SUMIFS('AR SALES'!$Y$2:$Y$2501,'AR SALES'!$L$2:$L$2501,$L2157,'AR SALES'!$AD$2:$AD$2501,"OFF"),2)=0,"","STALE")))</f>
        <v/>
      </c>
      <c r="BB2157" s="2">
        <f>IF(OR(""&amp;$F2157="2",""&amp;$F2157="4",""&amp;$F2157="G",""&amp;$F2157="H"),IF($AY2157="YES","",IF($AB2157&lt;&gt;0,"",IF(COUNTIFS('AR SALES'!$L$2:$L$2501,$L2157,'AR SALES'!$AD$2:$AD$2501,IF(""&amp;$F2157="4","OFF","ON"),'AR SALES'!$AF$2:$AF$2501,"Y")&gt;0,"","NO EXEMPTION"))),"")</f>
        <v/>
      </c>
    </row>
    <row r="2158">
      <c r="AT2158" s="2">
        <f>IF($L2158="","",IFERROR(INDEX('AR SALES'!$H$2:$H$2501,MATCH(""&amp;$L2158,'AR SALES'!$AE$2:$AE$2501,0)),""))</f>
        <v/>
      </c>
      <c r="AU2158" s="2">
        <f>IF($L2158="","",IF($A2158&lt;&gt;"GA","",IF($E2158="FULTON",IF(ISNUMBER(SEARCH("COLLEGE PARK",$AT2158)),"FULTON (COLLEGE PARK)",IF(ISNUMBER(SEARCH("HAPEVILLE",$AT2158)),"FULTON (HAPEVILLE)",IF(ISNUMBER(SEARCH("EAST POINT",$AT2158)),"FULTON (EAST POINT)",IF(ISNUMBER(SEARCH("ATLANTA",$AT2158)),"FULTON (ATL LIMITS)","FULTON")))),IF($E2158="DEKALB",IF(ISNUMBER(SEARCH("ATLANTA",$AT2158)),"DEKALB (ATL LIMITS)","DEKALB"),IF(AND($E2158="CLAYTON",ISNUMBER(SEARCH("COLLEGE PARK",$AT2158))),"CLAYTON (COLLEGE PARK)",$E2158)))))</f>
        <v/>
      </c>
      <c r="AV2158" s="2">
        <f>IF($L2158="","",IF(""&amp;$F2158="2","DIESEL",IF(OR(""&amp;$F2158="G",""&amp;$F2158="H"),"GAS","")))</f>
        <v/>
      </c>
      <c r="AW2158" s="2">
        <f>IF($AV2158="","",$R2158)</f>
        <v/>
      </c>
      <c r="AX2158" s="2">
        <f>IF($AV2158="","",IF($AB2158=0,$R2158,0))</f>
        <v/>
      </c>
      <c r="AY2158" s="2">
        <f>IF($AV2158="","",IF(AND($Z2158=0,COUNTIF('AR SALES'!$L$2:$L$2501,$L2158)=0),"YES",""))</f>
        <v/>
      </c>
      <c r="AZ2158" s="2">
        <f>IF($AV2158="","",IFERROR(VLOOKUP($AU2158,CODES!$A:$B,2,FALSE),"NO CODE"))</f>
        <v/>
      </c>
      <c r="BA2158" s="2">
        <f>IF(""&amp;$F2158&lt;&gt;"4","",IF($AY2158="YES","",IF(ROUND(SUMIFS($AE$2:$AE$4001,$L$2:$L$4001,$L2158,$F$2:$F$4001,"4")-SUMIFS('AR SALES'!$Y$2:$Y$2501,'AR SALES'!$L$2:$L$2501,$L2158,'AR SALES'!$AD$2:$AD$2501,"OFF"),2)=0,"","STALE")))</f>
        <v/>
      </c>
      <c r="BB2158" s="2">
        <f>IF(OR(""&amp;$F2158="2",""&amp;$F2158="4",""&amp;$F2158="G",""&amp;$F2158="H"),IF($AY2158="YES","",IF($AB2158&lt;&gt;0,"",IF(COUNTIFS('AR SALES'!$L$2:$L$2501,$L2158,'AR SALES'!$AD$2:$AD$2501,IF(""&amp;$F2158="4","OFF","ON"),'AR SALES'!$AF$2:$AF$2501,"Y")&gt;0,"","NO EXEMPTION"))),"")</f>
        <v/>
      </c>
    </row>
    <row r="2159">
      <c r="AT2159" s="2">
        <f>IF($L2159="","",IFERROR(INDEX('AR SALES'!$H$2:$H$2501,MATCH(""&amp;$L2159,'AR SALES'!$AE$2:$AE$2501,0)),""))</f>
        <v/>
      </c>
      <c r="AU2159" s="2">
        <f>IF($L2159="","",IF($A2159&lt;&gt;"GA","",IF($E2159="FULTON",IF(ISNUMBER(SEARCH("COLLEGE PARK",$AT2159)),"FULTON (COLLEGE PARK)",IF(ISNUMBER(SEARCH("HAPEVILLE",$AT2159)),"FULTON (HAPEVILLE)",IF(ISNUMBER(SEARCH("EAST POINT",$AT2159)),"FULTON (EAST POINT)",IF(ISNUMBER(SEARCH("ATLANTA",$AT2159)),"FULTON (ATL LIMITS)","FULTON")))),IF($E2159="DEKALB",IF(ISNUMBER(SEARCH("ATLANTA",$AT2159)),"DEKALB (ATL LIMITS)","DEKALB"),IF(AND($E2159="CLAYTON",ISNUMBER(SEARCH("COLLEGE PARK",$AT2159))),"CLAYTON (COLLEGE PARK)",$E2159)))))</f>
        <v/>
      </c>
      <c r="AV2159" s="2">
        <f>IF($L2159="","",IF(""&amp;$F2159="2","DIESEL",IF(OR(""&amp;$F2159="G",""&amp;$F2159="H"),"GAS","")))</f>
        <v/>
      </c>
      <c r="AW2159" s="2">
        <f>IF($AV2159="","",$R2159)</f>
        <v/>
      </c>
      <c r="AX2159" s="2">
        <f>IF($AV2159="","",IF($AB2159=0,$R2159,0))</f>
        <v/>
      </c>
      <c r="AY2159" s="2">
        <f>IF($AV2159="","",IF(AND($Z2159=0,COUNTIF('AR SALES'!$L$2:$L$2501,$L2159)=0),"YES",""))</f>
        <v/>
      </c>
      <c r="AZ2159" s="2">
        <f>IF($AV2159="","",IFERROR(VLOOKUP($AU2159,CODES!$A:$B,2,FALSE),"NO CODE"))</f>
        <v/>
      </c>
      <c r="BA2159" s="2">
        <f>IF(""&amp;$F2159&lt;&gt;"4","",IF($AY2159="YES","",IF(ROUND(SUMIFS($AE$2:$AE$4001,$L$2:$L$4001,$L2159,$F$2:$F$4001,"4")-SUMIFS('AR SALES'!$Y$2:$Y$2501,'AR SALES'!$L$2:$L$2501,$L2159,'AR SALES'!$AD$2:$AD$2501,"OFF"),2)=0,"","STALE")))</f>
        <v/>
      </c>
      <c r="BB2159" s="2">
        <f>IF(OR(""&amp;$F2159="2",""&amp;$F2159="4",""&amp;$F2159="G",""&amp;$F2159="H"),IF($AY2159="YES","",IF($AB2159&lt;&gt;0,"",IF(COUNTIFS('AR SALES'!$L$2:$L$2501,$L2159,'AR SALES'!$AD$2:$AD$2501,IF(""&amp;$F2159="4","OFF","ON"),'AR SALES'!$AF$2:$AF$2501,"Y")&gt;0,"","NO EXEMPTION"))),"")</f>
        <v/>
      </c>
    </row>
    <row r="2160">
      <c r="AT2160" s="2">
        <f>IF($L2160="","",IFERROR(INDEX('AR SALES'!$H$2:$H$2501,MATCH(""&amp;$L2160,'AR SALES'!$AE$2:$AE$2501,0)),""))</f>
        <v/>
      </c>
      <c r="AU2160" s="2">
        <f>IF($L2160="","",IF($A2160&lt;&gt;"GA","",IF($E2160="FULTON",IF(ISNUMBER(SEARCH("COLLEGE PARK",$AT2160)),"FULTON (COLLEGE PARK)",IF(ISNUMBER(SEARCH("HAPEVILLE",$AT2160)),"FULTON (HAPEVILLE)",IF(ISNUMBER(SEARCH("EAST POINT",$AT2160)),"FULTON (EAST POINT)",IF(ISNUMBER(SEARCH("ATLANTA",$AT2160)),"FULTON (ATL LIMITS)","FULTON")))),IF($E2160="DEKALB",IF(ISNUMBER(SEARCH("ATLANTA",$AT2160)),"DEKALB (ATL LIMITS)","DEKALB"),IF(AND($E2160="CLAYTON",ISNUMBER(SEARCH("COLLEGE PARK",$AT2160))),"CLAYTON (COLLEGE PARK)",$E2160)))))</f>
        <v/>
      </c>
      <c r="AV2160" s="2">
        <f>IF($L2160="","",IF(""&amp;$F2160="2","DIESEL",IF(OR(""&amp;$F2160="G",""&amp;$F2160="H"),"GAS","")))</f>
        <v/>
      </c>
      <c r="AW2160" s="2">
        <f>IF($AV2160="","",$R2160)</f>
        <v/>
      </c>
      <c r="AX2160" s="2">
        <f>IF($AV2160="","",IF($AB2160=0,$R2160,0))</f>
        <v/>
      </c>
      <c r="AY2160" s="2">
        <f>IF($AV2160="","",IF(AND($Z2160=0,COUNTIF('AR SALES'!$L$2:$L$2501,$L2160)=0),"YES",""))</f>
        <v/>
      </c>
      <c r="AZ2160" s="2">
        <f>IF($AV2160="","",IFERROR(VLOOKUP($AU2160,CODES!$A:$B,2,FALSE),"NO CODE"))</f>
        <v/>
      </c>
      <c r="BA2160" s="2">
        <f>IF(""&amp;$F2160&lt;&gt;"4","",IF($AY2160="YES","",IF(ROUND(SUMIFS($AE$2:$AE$4001,$L$2:$L$4001,$L2160,$F$2:$F$4001,"4")-SUMIFS('AR SALES'!$Y$2:$Y$2501,'AR SALES'!$L$2:$L$2501,$L2160,'AR SALES'!$AD$2:$AD$2501,"OFF"),2)=0,"","STALE")))</f>
        <v/>
      </c>
      <c r="BB2160" s="2">
        <f>IF(OR(""&amp;$F2160="2",""&amp;$F2160="4",""&amp;$F2160="G",""&amp;$F2160="H"),IF($AY2160="YES","",IF($AB2160&lt;&gt;0,"",IF(COUNTIFS('AR SALES'!$L$2:$L$2501,$L2160,'AR SALES'!$AD$2:$AD$2501,IF(""&amp;$F2160="4","OFF","ON"),'AR SALES'!$AF$2:$AF$2501,"Y")&gt;0,"","NO EXEMPTION"))),"")</f>
        <v/>
      </c>
    </row>
    <row r="2161">
      <c r="AT2161" s="2">
        <f>IF($L2161="","",IFERROR(INDEX('AR SALES'!$H$2:$H$2501,MATCH(""&amp;$L2161,'AR SALES'!$AE$2:$AE$2501,0)),""))</f>
        <v/>
      </c>
      <c r="AU2161" s="2">
        <f>IF($L2161="","",IF($A2161&lt;&gt;"GA","",IF($E2161="FULTON",IF(ISNUMBER(SEARCH("COLLEGE PARK",$AT2161)),"FULTON (COLLEGE PARK)",IF(ISNUMBER(SEARCH("HAPEVILLE",$AT2161)),"FULTON (HAPEVILLE)",IF(ISNUMBER(SEARCH("EAST POINT",$AT2161)),"FULTON (EAST POINT)",IF(ISNUMBER(SEARCH("ATLANTA",$AT2161)),"FULTON (ATL LIMITS)","FULTON")))),IF($E2161="DEKALB",IF(ISNUMBER(SEARCH("ATLANTA",$AT2161)),"DEKALB (ATL LIMITS)","DEKALB"),IF(AND($E2161="CLAYTON",ISNUMBER(SEARCH("COLLEGE PARK",$AT2161))),"CLAYTON (COLLEGE PARK)",$E2161)))))</f>
        <v/>
      </c>
      <c r="AV2161" s="2">
        <f>IF($L2161="","",IF(""&amp;$F2161="2","DIESEL",IF(OR(""&amp;$F2161="G",""&amp;$F2161="H"),"GAS","")))</f>
        <v/>
      </c>
      <c r="AW2161" s="2">
        <f>IF($AV2161="","",$R2161)</f>
        <v/>
      </c>
      <c r="AX2161" s="2">
        <f>IF($AV2161="","",IF($AB2161=0,$R2161,0))</f>
        <v/>
      </c>
      <c r="AY2161" s="2">
        <f>IF($AV2161="","",IF(AND($Z2161=0,COUNTIF('AR SALES'!$L$2:$L$2501,$L2161)=0),"YES",""))</f>
        <v/>
      </c>
      <c r="AZ2161" s="2">
        <f>IF($AV2161="","",IFERROR(VLOOKUP($AU2161,CODES!$A:$B,2,FALSE),"NO CODE"))</f>
        <v/>
      </c>
      <c r="BA2161" s="2">
        <f>IF(""&amp;$F2161&lt;&gt;"4","",IF($AY2161="YES","",IF(ROUND(SUMIFS($AE$2:$AE$4001,$L$2:$L$4001,$L2161,$F$2:$F$4001,"4")-SUMIFS('AR SALES'!$Y$2:$Y$2501,'AR SALES'!$L$2:$L$2501,$L2161,'AR SALES'!$AD$2:$AD$2501,"OFF"),2)=0,"","STALE")))</f>
        <v/>
      </c>
      <c r="BB2161" s="2">
        <f>IF(OR(""&amp;$F2161="2",""&amp;$F2161="4",""&amp;$F2161="G",""&amp;$F2161="H"),IF($AY2161="YES","",IF($AB2161&lt;&gt;0,"",IF(COUNTIFS('AR SALES'!$L$2:$L$2501,$L2161,'AR SALES'!$AD$2:$AD$2501,IF(""&amp;$F2161="4","OFF","ON"),'AR SALES'!$AF$2:$AF$2501,"Y")&gt;0,"","NO EXEMPTION"))),"")</f>
        <v/>
      </c>
    </row>
    <row r="2162">
      <c r="AT2162" s="2">
        <f>IF($L2162="","",IFERROR(INDEX('AR SALES'!$H$2:$H$2501,MATCH(""&amp;$L2162,'AR SALES'!$AE$2:$AE$2501,0)),""))</f>
        <v/>
      </c>
      <c r="AU2162" s="2">
        <f>IF($L2162="","",IF($A2162&lt;&gt;"GA","",IF($E2162="FULTON",IF(ISNUMBER(SEARCH("COLLEGE PARK",$AT2162)),"FULTON (COLLEGE PARK)",IF(ISNUMBER(SEARCH("HAPEVILLE",$AT2162)),"FULTON (HAPEVILLE)",IF(ISNUMBER(SEARCH("EAST POINT",$AT2162)),"FULTON (EAST POINT)",IF(ISNUMBER(SEARCH("ATLANTA",$AT2162)),"FULTON (ATL LIMITS)","FULTON")))),IF($E2162="DEKALB",IF(ISNUMBER(SEARCH("ATLANTA",$AT2162)),"DEKALB (ATL LIMITS)","DEKALB"),IF(AND($E2162="CLAYTON",ISNUMBER(SEARCH("COLLEGE PARK",$AT2162))),"CLAYTON (COLLEGE PARK)",$E2162)))))</f>
        <v/>
      </c>
      <c r="AV2162" s="2">
        <f>IF($L2162="","",IF(""&amp;$F2162="2","DIESEL",IF(OR(""&amp;$F2162="G",""&amp;$F2162="H"),"GAS","")))</f>
        <v/>
      </c>
      <c r="AW2162" s="2">
        <f>IF($AV2162="","",$R2162)</f>
        <v/>
      </c>
      <c r="AX2162" s="2">
        <f>IF($AV2162="","",IF($AB2162=0,$R2162,0))</f>
        <v/>
      </c>
      <c r="AY2162" s="2">
        <f>IF($AV2162="","",IF(AND($Z2162=0,COUNTIF('AR SALES'!$L$2:$L$2501,$L2162)=0),"YES",""))</f>
        <v/>
      </c>
      <c r="AZ2162" s="2">
        <f>IF($AV2162="","",IFERROR(VLOOKUP($AU2162,CODES!$A:$B,2,FALSE),"NO CODE"))</f>
        <v/>
      </c>
      <c r="BA2162" s="2">
        <f>IF(""&amp;$F2162&lt;&gt;"4","",IF($AY2162="YES","",IF(ROUND(SUMIFS($AE$2:$AE$4001,$L$2:$L$4001,$L2162,$F$2:$F$4001,"4")-SUMIFS('AR SALES'!$Y$2:$Y$2501,'AR SALES'!$L$2:$L$2501,$L2162,'AR SALES'!$AD$2:$AD$2501,"OFF"),2)=0,"","STALE")))</f>
        <v/>
      </c>
      <c r="BB2162" s="2">
        <f>IF(OR(""&amp;$F2162="2",""&amp;$F2162="4",""&amp;$F2162="G",""&amp;$F2162="H"),IF($AY2162="YES","",IF($AB2162&lt;&gt;0,"",IF(COUNTIFS('AR SALES'!$L$2:$L$2501,$L2162,'AR SALES'!$AD$2:$AD$2501,IF(""&amp;$F2162="4","OFF","ON"),'AR SALES'!$AF$2:$AF$2501,"Y")&gt;0,"","NO EXEMPTION"))),"")</f>
        <v/>
      </c>
    </row>
    <row r="2163">
      <c r="AT2163" s="2">
        <f>IF($L2163="","",IFERROR(INDEX('AR SALES'!$H$2:$H$2501,MATCH(""&amp;$L2163,'AR SALES'!$AE$2:$AE$2501,0)),""))</f>
        <v/>
      </c>
      <c r="AU2163" s="2">
        <f>IF($L2163="","",IF($A2163&lt;&gt;"GA","",IF($E2163="FULTON",IF(ISNUMBER(SEARCH("COLLEGE PARK",$AT2163)),"FULTON (COLLEGE PARK)",IF(ISNUMBER(SEARCH("HAPEVILLE",$AT2163)),"FULTON (HAPEVILLE)",IF(ISNUMBER(SEARCH("EAST POINT",$AT2163)),"FULTON (EAST POINT)",IF(ISNUMBER(SEARCH("ATLANTA",$AT2163)),"FULTON (ATL LIMITS)","FULTON")))),IF($E2163="DEKALB",IF(ISNUMBER(SEARCH("ATLANTA",$AT2163)),"DEKALB (ATL LIMITS)","DEKALB"),IF(AND($E2163="CLAYTON",ISNUMBER(SEARCH("COLLEGE PARK",$AT2163))),"CLAYTON (COLLEGE PARK)",$E2163)))))</f>
        <v/>
      </c>
      <c r="AV2163" s="2">
        <f>IF($L2163="","",IF(""&amp;$F2163="2","DIESEL",IF(OR(""&amp;$F2163="G",""&amp;$F2163="H"),"GAS","")))</f>
        <v/>
      </c>
      <c r="AW2163" s="2">
        <f>IF($AV2163="","",$R2163)</f>
        <v/>
      </c>
      <c r="AX2163" s="2">
        <f>IF($AV2163="","",IF($AB2163=0,$R2163,0))</f>
        <v/>
      </c>
      <c r="AY2163" s="2">
        <f>IF($AV2163="","",IF(AND($Z2163=0,COUNTIF('AR SALES'!$L$2:$L$2501,$L2163)=0),"YES",""))</f>
        <v/>
      </c>
      <c r="AZ2163" s="2">
        <f>IF($AV2163="","",IFERROR(VLOOKUP($AU2163,CODES!$A:$B,2,FALSE),"NO CODE"))</f>
        <v/>
      </c>
      <c r="BA2163" s="2">
        <f>IF(""&amp;$F2163&lt;&gt;"4","",IF($AY2163="YES","",IF(ROUND(SUMIFS($AE$2:$AE$4001,$L$2:$L$4001,$L2163,$F$2:$F$4001,"4")-SUMIFS('AR SALES'!$Y$2:$Y$2501,'AR SALES'!$L$2:$L$2501,$L2163,'AR SALES'!$AD$2:$AD$2501,"OFF"),2)=0,"","STALE")))</f>
        <v/>
      </c>
      <c r="BB2163" s="2">
        <f>IF(OR(""&amp;$F2163="2",""&amp;$F2163="4",""&amp;$F2163="G",""&amp;$F2163="H"),IF($AY2163="YES","",IF($AB2163&lt;&gt;0,"",IF(COUNTIFS('AR SALES'!$L$2:$L$2501,$L2163,'AR SALES'!$AD$2:$AD$2501,IF(""&amp;$F2163="4","OFF","ON"),'AR SALES'!$AF$2:$AF$2501,"Y")&gt;0,"","NO EXEMPTION"))),"")</f>
        <v/>
      </c>
    </row>
    <row r="2164">
      <c r="AT2164" s="2">
        <f>IF($L2164="","",IFERROR(INDEX('AR SALES'!$H$2:$H$2501,MATCH(""&amp;$L2164,'AR SALES'!$AE$2:$AE$2501,0)),""))</f>
        <v/>
      </c>
      <c r="AU2164" s="2">
        <f>IF($L2164="","",IF($A2164&lt;&gt;"GA","",IF($E2164="FULTON",IF(ISNUMBER(SEARCH("COLLEGE PARK",$AT2164)),"FULTON (COLLEGE PARK)",IF(ISNUMBER(SEARCH("HAPEVILLE",$AT2164)),"FULTON (HAPEVILLE)",IF(ISNUMBER(SEARCH("EAST POINT",$AT2164)),"FULTON (EAST POINT)",IF(ISNUMBER(SEARCH("ATLANTA",$AT2164)),"FULTON (ATL LIMITS)","FULTON")))),IF($E2164="DEKALB",IF(ISNUMBER(SEARCH("ATLANTA",$AT2164)),"DEKALB (ATL LIMITS)","DEKALB"),IF(AND($E2164="CLAYTON",ISNUMBER(SEARCH("COLLEGE PARK",$AT2164))),"CLAYTON (COLLEGE PARK)",$E2164)))))</f>
        <v/>
      </c>
      <c r="AV2164" s="2">
        <f>IF($L2164="","",IF(""&amp;$F2164="2","DIESEL",IF(OR(""&amp;$F2164="G",""&amp;$F2164="H"),"GAS","")))</f>
        <v/>
      </c>
      <c r="AW2164" s="2">
        <f>IF($AV2164="","",$R2164)</f>
        <v/>
      </c>
      <c r="AX2164" s="2">
        <f>IF($AV2164="","",IF($AB2164=0,$R2164,0))</f>
        <v/>
      </c>
      <c r="AY2164" s="2">
        <f>IF($AV2164="","",IF(AND($Z2164=0,COUNTIF('AR SALES'!$L$2:$L$2501,$L2164)=0),"YES",""))</f>
        <v/>
      </c>
      <c r="AZ2164" s="2">
        <f>IF($AV2164="","",IFERROR(VLOOKUP($AU2164,CODES!$A:$B,2,FALSE),"NO CODE"))</f>
        <v/>
      </c>
      <c r="BA2164" s="2">
        <f>IF(""&amp;$F2164&lt;&gt;"4","",IF($AY2164="YES","",IF(ROUND(SUMIFS($AE$2:$AE$4001,$L$2:$L$4001,$L2164,$F$2:$F$4001,"4")-SUMIFS('AR SALES'!$Y$2:$Y$2501,'AR SALES'!$L$2:$L$2501,$L2164,'AR SALES'!$AD$2:$AD$2501,"OFF"),2)=0,"","STALE")))</f>
        <v/>
      </c>
      <c r="BB2164" s="2">
        <f>IF(OR(""&amp;$F2164="2",""&amp;$F2164="4",""&amp;$F2164="G",""&amp;$F2164="H"),IF($AY2164="YES","",IF($AB2164&lt;&gt;0,"",IF(COUNTIFS('AR SALES'!$L$2:$L$2501,$L2164,'AR SALES'!$AD$2:$AD$2501,IF(""&amp;$F2164="4","OFF","ON"),'AR SALES'!$AF$2:$AF$2501,"Y")&gt;0,"","NO EXEMPTION"))),"")</f>
        <v/>
      </c>
    </row>
    <row r="2165">
      <c r="AT2165" s="2">
        <f>IF($L2165="","",IFERROR(INDEX('AR SALES'!$H$2:$H$2501,MATCH(""&amp;$L2165,'AR SALES'!$AE$2:$AE$2501,0)),""))</f>
        <v/>
      </c>
      <c r="AU2165" s="2">
        <f>IF($L2165="","",IF($A2165&lt;&gt;"GA","",IF($E2165="FULTON",IF(ISNUMBER(SEARCH("COLLEGE PARK",$AT2165)),"FULTON (COLLEGE PARK)",IF(ISNUMBER(SEARCH("HAPEVILLE",$AT2165)),"FULTON (HAPEVILLE)",IF(ISNUMBER(SEARCH("EAST POINT",$AT2165)),"FULTON (EAST POINT)",IF(ISNUMBER(SEARCH("ATLANTA",$AT2165)),"FULTON (ATL LIMITS)","FULTON")))),IF($E2165="DEKALB",IF(ISNUMBER(SEARCH("ATLANTA",$AT2165)),"DEKALB (ATL LIMITS)","DEKALB"),IF(AND($E2165="CLAYTON",ISNUMBER(SEARCH("COLLEGE PARK",$AT2165))),"CLAYTON (COLLEGE PARK)",$E2165)))))</f>
        <v/>
      </c>
      <c r="AV2165" s="2">
        <f>IF($L2165="","",IF(""&amp;$F2165="2","DIESEL",IF(OR(""&amp;$F2165="G",""&amp;$F2165="H"),"GAS","")))</f>
        <v/>
      </c>
      <c r="AW2165" s="2">
        <f>IF($AV2165="","",$R2165)</f>
        <v/>
      </c>
      <c r="AX2165" s="2">
        <f>IF($AV2165="","",IF($AB2165=0,$R2165,0))</f>
        <v/>
      </c>
      <c r="AY2165" s="2">
        <f>IF($AV2165="","",IF(AND($Z2165=0,COUNTIF('AR SALES'!$L$2:$L$2501,$L2165)=0),"YES",""))</f>
        <v/>
      </c>
      <c r="AZ2165" s="2">
        <f>IF($AV2165="","",IFERROR(VLOOKUP($AU2165,CODES!$A:$B,2,FALSE),"NO CODE"))</f>
        <v/>
      </c>
      <c r="BA2165" s="2">
        <f>IF(""&amp;$F2165&lt;&gt;"4","",IF($AY2165="YES","",IF(ROUND(SUMIFS($AE$2:$AE$4001,$L$2:$L$4001,$L2165,$F$2:$F$4001,"4")-SUMIFS('AR SALES'!$Y$2:$Y$2501,'AR SALES'!$L$2:$L$2501,$L2165,'AR SALES'!$AD$2:$AD$2501,"OFF"),2)=0,"","STALE")))</f>
        <v/>
      </c>
      <c r="BB2165" s="2">
        <f>IF(OR(""&amp;$F2165="2",""&amp;$F2165="4",""&amp;$F2165="G",""&amp;$F2165="H"),IF($AY2165="YES","",IF($AB2165&lt;&gt;0,"",IF(COUNTIFS('AR SALES'!$L$2:$L$2501,$L2165,'AR SALES'!$AD$2:$AD$2501,IF(""&amp;$F2165="4","OFF","ON"),'AR SALES'!$AF$2:$AF$2501,"Y")&gt;0,"","NO EXEMPTION"))),"")</f>
        <v/>
      </c>
    </row>
    <row r="2166">
      <c r="AT2166" s="2">
        <f>IF($L2166="","",IFERROR(INDEX('AR SALES'!$H$2:$H$2501,MATCH(""&amp;$L2166,'AR SALES'!$AE$2:$AE$2501,0)),""))</f>
        <v/>
      </c>
      <c r="AU2166" s="2">
        <f>IF($L2166="","",IF($A2166&lt;&gt;"GA","",IF($E2166="FULTON",IF(ISNUMBER(SEARCH("COLLEGE PARK",$AT2166)),"FULTON (COLLEGE PARK)",IF(ISNUMBER(SEARCH("HAPEVILLE",$AT2166)),"FULTON (HAPEVILLE)",IF(ISNUMBER(SEARCH("EAST POINT",$AT2166)),"FULTON (EAST POINT)",IF(ISNUMBER(SEARCH("ATLANTA",$AT2166)),"FULTON (ATL LIMITS)","FULTON")))),IF($E2166="DEKALB",IF(ISNUMBER(SEARCH("ATLANTA",$AT2166)),"DEKALB (ATL LIMITS)","DEKALB"),IF(AND($E2166="CLAYTON",ISNUMBER(SEARCH("COLLEGE PARK",$AT2166))),"CLAYTON (COLLEGE PARK)",$E2166)))))</f>
        <v/>
      </c>
      <c r="AV2166" s="2">
        <f>IF($L2166="","",IF(""&amp;$F2166="2","DIESEL",IF(OR(""&amp;$F2166="G",""&amp;$F2166="H"),"GAS","")))</f>
        <v/>
      </c>
      <c r="AW2166" s="2">
        <f>IF($AV2166="","",$R2166)</f>
        <v/>
      </c>
      <c r="AX2166" s="2">
        <f>IF($AV2166="","",IF($AB2166=0,$R2166,0))</f>
        <v/>
      </c>
      <c r="AY2166" s="2">
        <f>IF($AV2166="","",IF(AND($Z2166=0,COUNTIF('AR SALES'!$L$2:$L$2501,$L2166)=0),"YES",""))</f>
        <v/>
      </c>
      <c r="AZ2166" s="2">
        <f>IF($AV2166="","",IFERROR(VLOOKUP($AU2166,CODES!$A:$B,2,FALSE),"NO CODE"))</f>
        <v/>
      </c>
      <c r="BA2166" s="2">
        <f>IF(""&amp;$F2166&lt;&gt;"4","",IF($AY2166="YES","",IF(ROUND(SUMIFS($AE$2:$AE$4001,$L$2:$L$4001,$L2166,$F$2:$F$4001,"4")-SUMIFS('AR SALES'!$Y$2:$Y$2501,'AR SALES'!$L$2:$L$2501,$L2166,'AR SALES'!$AD$2:$AD$2501,"OFF"),2)=0,"","STALE")))</f>
        <v/>
      </c>
      <c r="BB2166" s="2">
        <f>IF(OR(""&amp;$F2166="2",""&amp;$F2166="4",""&amp;$F2166="G",""&amp;$F2166="H"),IF($AY2166="YES","",IF($AB2166&lt;&gt;0,"",IF(COUNTIFS('AR SALES'!$L$2:$L$2501,$L2166,'AR SALES'!$AD$2:$AD$2501,IF(""&amp;$F2166="4","OFF","ON"),'AR SALES'!$AF$2:$AF$2501,"Y")&gt;0,"","NO EXEMPTION"))),"")</f>
        <v/>
      </c>
    </row>
    <row r="2167">
      <c r="AT2167" s="2">
        <f>IF($L2167="","",IFERROR(INDEX('AR SALES'!$H$2:$H$2501,MATCH(""&amp;$L2167,'AR SALES'!$AE$2:$AE$2501,0)),""))</f>
        <v/>
      </c>
      <c r="AU2167" s="2">
        <f>IF($L2167="","",IF($A2167&lt;&gt;"GA","",IF($E2167="FULTON",IF(ISNUMBER(SEARCH("COLLEGE PARK",$AT2167)),"FULTON (COLLEGE PARK)",IF(ISNUMBER(SEARCH("HAPEVILLE",$AT2167)),"FULTON (HAPEVILLE)",IF(ISNUMBER(SEARCH("EAST POINT",$AT2167)),"FULTON (EAST POINT)",IF(ISNUMBER(SEARCH("ATLANTA",$AT2167)),"FULTON (ATL LIMITS)","FULTON")))),IF($E2167="DEKALB",IF(ISNUMBER(SEARCH("ATLANTA",$AT2167)),"DEKALB (ATL LIMITS)","DEKALB"),IF(AND($E2167="CLAYTON",ISNUMBER(SEARCH("COLLEGE PARK",$AT2167))),"CLAYTON (COLLEGE PARK)",$E2167)))))</f>
        <v/>
      </c>
      <c r="AV2167" s="2">
        <f>IF($L2167="","",IF(""&amp;$F2167="2","DIESEL",IF(OR(""&amp;$F2167="G",""&amp;$F2167="H"),"GAS","")))</f>
        <v/>
      </c>
      <c r="AW2167" s="2">
        <f>IF($AV2167="","",$R2167)</f>
        <v/>
      </c>
      <c r="AX2167" s="2">
        <f>IF($AV2167="","",IF($AB2167=0,$R2167,0))</f>
        <v/>
      </c>
      <c r="AY2167" s="2">
        <f>IF($AV2167="","",IF(AND($Z2167=0,COUNTIF('AR SALES'!$L$2:$L$2501,$L2167)=0),"YES",""))</f>
        <v/>
      </c>
      <c r="AZ2167" s="2">
        <f>IF($AV2167="","",IFERROR(VLOOKUP($AU2167,CODES!$A:$B,2,FALSE),"NO CODE"))</f>
        <v/>
      </c>
      <c r="BA2167" s="2">
        <f>IF(""&amp;$F2167&lt;&gt;"4","",IF($AY2167="YES","",IF(ROUND(SUMIFS($AE$2:$AE$4001,$L$2:$L$4001,$L2167,$F$2:$F$4001,"4")-SUMIFS('AR SALES'!$Y$2:$Y$2501,'AR SALES'!$L$2:$L$2501,$L2167,'AR SALES'!$AD$2:$AD$2501,"OFF"),2)=0,"","STALE")))</f>
        <v/>
      </c>
      <c r="BB2167" s="2">
        <f>IF(OR(""&amp;$F2167="2",""&amp;$F2167="4",""&amp;$F2167="G",""&amp;$F2167="H"),IF($AY2167="YES","",IF($AB2167&lt;&gt;0,"",IF(COUNTIFS('AR SALES'!$L$2:$L$2501,$L2167,'AR SALES'!$AD$2:$AD$2501,IF(""&amp;$F2167="4","OFF","ON"),'AR SALES'!$AF$2:$AF$2501,"Y")&gt;0,"","NO EXEMPTION"))),"")</f>
        <v/>
      </c>
    </row>
    <row r="2168">
      <c r="AT2168" s="2">
        <f>IF($L2168="","",IFERROR(INDEX('AR SALES'!$H$2:$H$2501,MATCH(""&amp;$L2168,'AR SALES'!$AE$2:$AE$2501,0)),""))</f>
        <v/>
      </c>
      <c r="AU2168" s="2">
        <f>IF($L2168="","",IF($A2168&lt;&gt;"GA","",IF($E2168="FULTON",IF(ISNUMBER(SEARCH("COLLEGE PARK",$AT2168)),"FULTON (COLLEGE PARK)",IF(ISNUMBER(SEARCH("HAPEVILLE",$AT2168)),"FULTON (HAPEVILLE)",IF(ISNUMBER(SEARCH("EAST POINT",$AT2168)),"FULTON (EAST POINT)",IF(ISNUMBER(SEARCH("ATLANTA",$AT2168)),"FULTON (ATL LIMITS)","FULTON")))),IF($E2168="DEKALB",IF(ISNUMBER(SEARCH("ATLANTA",$AT2168)),"DEKALB (ATL LIMITS)","DEKALB"),IF(AND($E2168="CLAYTON",ISNUMBER(SEARCH("COLLEGE PARK",$AT2168))),"CLAYTON (COLLEGE PARK)",$E2168)))))</f>
        <v/>
      </c>
      <c r="AV2168" s="2">
        <f>IF($L2168="","",IF(""&amp;$F2168="2","DIESEL",IF(OR(""&amp;$F2168="G",""&amp;$F2168="H"),"GAS","")))</f>
        <v/>
      </c>
      <c r="AW2168" s="2">
        <f>IF($AV2168="","",$R2168)</f>
        <v/>
      </c>
      <c r="AX2168" s="2">
        <f>IF($AV2168="","",IF($AB2168=0,$R2168,0))</f>
        <v/>
      </c>
      <c r="AY2168" s="2">
        <f>IF($AV2168="","",IF(AND($Z2168=0,COUNTIF('AR SALES'!$L$2:$L$2501,$L2168)=0),"YES",""))</f>
        <v/>
      </c>
      <c r="AZ2168" s="2">
        <f>IF($AV2168="","",IFERROR(VLOOKUP($AU2168,CODES!$A:$B,2,FALSE),"NO CODE"))</f>
        <v/>
      </c>
      <c r="BA2168" s="2">
        <f>IF(""&amp;$F2168&lt;&gt;"4","",IF($AY2168="YES","",IF(ROUND(SUMIFS($AE$2:$AE$4001,$L$2:$L$4001,$L2168,$F$2:$F$4001,"4")-SUMIFS('AR SALES'!$Y$2:$Y$2501,'AR SALES'!$L$2:$L$2501,$L2168,'AR SALES'!$AD$2:$AD$2501,"OFF"),2)=0,"","STALE")))</f>
        <v/>
      </c>
      <c r="BB2168" s="2">
        <f>IF(OR(""&amp;$F2168="2",""&amp;$F2168="4",""&amp;$F2168="G",""&amp;$F2168="H"),IF($AY2168="YES","",IF($AB2168&lt;&gt;0,"",IF(COUNTIFS('AR SALES'!$L$2:$L$2501,$L2168,'AR SALES'!$AD$2:$AD$2501,IF(""&amp;$F2168="4","OFF","ON"),'AR SALES'!$AF$2:$AF$2501,"Y")&gt;0,"","NO EXEMPTION"))),"")</f>
        <v/>
      </c>
    </row>
    <row r="2169">
      <c r="AT2169" s="2">
        <f>IF($L2169="","",IFERROR(INDEX('AR SALES'!$H$2:$H$2501,MATCH(""&amp;$L2169,'AR SALES'!$AE$2:$AE$2501,0)),""))</f>
        <v/>
      </c>
      <c r="AU2169" s="2">
        <f>IF($L2169="","",IF($A2169&lt;&gt;"GA","",IF($E2169="FULTON",IF(ISNUMBER(SEARCH("COLLEGE PARK",$AT2169)),"FULTON (COLLEGE PARK)",IF(ISNUMBER(SEARCH("HAPEVILLE",$AT2169)),"FULTON (HAPEVILLE)",IF(ISNUMBER(SEARCH("EAST POINT",$AT2169)),"FULTON (EAST POINT)",IF(ISNUMBER(SEARCH("ATLANTA",$AT2169)),"FULTON (ATL LIMITS)","FULTON")))),IF($E2169="DEKALB",IF(ISNUMBER(SEARCH("ATLANTA",$AT2169)),"DEKALB (ATL LIMITS)","DEKALB"),IF(AND($E2169="CLAYTON",ISNUMBER(SEARCH("COLLEGE PARK",$AT2169))),"CLAYTON (COLLEGE PARK)",$E2169)))))</f>
        <v/>
      </c>
      <c r="AV2169" s="2">
        <f>IF($L2169="","",IF(""&amp;$F2169="2","DIESEL",IF(OR(""&amp;$F2169="G",""&amp;$F2169="H"),"GAS","")))</f>
        <v/>
      </c>
      <c r="AW2169" s="2">
        <f>IF($AV2169="","",$R2169)</f>
        <v/>
      </c>
      <c r="AX2169" s="2">
        <f>IF($AV2169="","",IF($AB2169=0,$R2169,0))</f>
        <v/>
      </c>
      <c r="AY2169" s="2">
        <f>IF($AV2169="","",IF(AND($Z2169=0,COUNTIF('AR SALES'!$L$2:$L$2501,$L2169)=0),"YES",""))</f>
        <v/>
      </c>
      <c r="AZ2169" s="2">
        <f>IF($AV2169="","",IFERROR(VLOOKUP($AU2169,CODES!$A:$B,2,FALSE),"NO CODE"))</f>
        <v/>
      </c>
      <c r="BA2169" s="2">
        <f>IF(""&amp;$F2169&lt;&gt;"4","",IF($AY2169="YES","",IF(ROUND(SUMIFS($AE$2:$AE$4001,$L$2:$L$4001,$L2169,$F$2:$F$4001,"4")-SUMIFS('AR SALES'!$Y$2:$Y$2501,'AR SALES'!$L$2:$L$2501,$L2169,'AR SALES'!$AD$2:$AD$2501,"OFF"),2)=0,"","STALE")))</f>
        <v/>
      </c>
      <c r="BB2169" s="2">
        <f>IF(OR(""&amp;$F2169="2",""&amp;$F2169="4",""&amp;$F2169="G",""&amp;$F2169="H"),IF($AY2169="YES","",IF($AB2169&lt;&gt;0,"",IF(COUNTIFS('AR SALES'!$L$2:$L$2501,$L2169,'AR SALES'!$AD$2:$AD$2501,IF(""&amp;$F2169="4","OFF","ON"),'AR SALES'!$AF$2:$AF$2501,"Y")&gt;0,"","NO EXEMPTION"))),"")</f>
        <v/>
      </c>
    </row>
    <row r="2170">
      <c r="AT2170" s="2">
        <f>IF($L2170="","",IFERROR(INDEX('AR SALES'!$H$2:$H$2501,MATCH(""&amp;$L2170,'AR SALES'!$AE$2:$AE$2501,0)),""))</f>
        <v/>
      </c>
      <c r="AU2170" s="2">
        <f>IF($L2170="","",IF($A2170&lt;&gt;"GA","",IF($E2170="FULTON",IF(ISNUMBER(SEARCH("COLLEGE PARK",$AT2170)),"FULTON (COLLEGE PARK)",IF(ISNUMBER(SEARCH("HAPEVILLE",$AT2170)),"FULTON (HAPEVILLE)",IF(ISNUMBER(SEARCH("EAST POINT",$AT2170)),"FULTON (EAST POINT)",IF(ISNUMBER(SEARCH("ATLANTA",$AT2170)),"FULTON (ATL LIMITS)","FULTON")))),IF($E2170="DEKALB",IF(ISNUMBER(SEARCH("ATLANTA",$AT2170)),"DEKALB (ATL LIMITS)","DEKALB"),IF(AND($E2170="CLAYTON",ISNUMBER(SEARCH("COLLEGE PARK",$AT2170))),"CLAYTON (COLLEGE PARK)",$E2170)))))</f>
        <v/>
      </c>
      <c r="AV2170" s="2">
        <f>IF($L2170="","",IF(""&amp;$F2170="2","DIESEL",IF(OR(""&amp;$F2170="G",""&amp;$F2170="H"),"GAS","")))</f>
        <v/>
      </c>
      <c r="AW2170" s="2">
        <f>IF($AV2170="","",$R2170)</f>
        <v/>
      </c>
      <c r="AX2170" s="2">
        <f>IF($AV2170="","",IF($AB2170=0,$R2170,0))</f>
        <v/>
      </c>
      <c r="AY2170" s="2">
        <f>IF($AV2170="","",IF(AND($Z2170=0,COUNTIF('AR SALES'!$L$2:$L$2501,$L2170)=0),"YES",""))</f>
        <v/>
      </c>
      <c r="AZ2170" s="2">
        <f>IF($AV2170="","",IFERROR(VLOOKUP($AU2170,CODES!$A:$B,2,FALSE),"NO CODE"))</f>
        <v/>
      </c>
      <c r="BA2170" s="2">
        <f>IF(""&amp;$F2170&lt;&gt;"4","",IF($AY2170="YES","",IF(ROUND(SUMIFS($AE$2:$AE$4001,$L$2:$L$4001,$L2170,$F$2:$F$4001,"4")-SUMIFS('AR SALES'!$Y$2:$Y$2501,'AR SALES'!$L$2:$L$2501,$L2170,'AR SALES'!$AD$2:$AD$2501,"OFF"),2)=0,"","STALE")))</f>
        <v/>
      </c>
      <c r="BB2170" s="2">
        <f>IF(OR(""&amp;$F2170="2",""&amp;$F2170="4",""&amp;$F2170="G",""&amp;$F2170="H"),IF($AY2170="YES","",IF($AB2170&lt;&gt;0,"",IF(COUNTIFS('AR SALES'!$L$2:$L$2501,$L2170,'AR SALES'!$AD$2:$AD$2501,IF(""&amp;$F2170="4","OFF","ON"),'AR SALES'!$AF$2:$AF$2501,"Y")&gt;0,"","NO EXEMPTION"))),"")</f>
        <v/>
      </c>
    </row>
    <row r="2171">
      <c r="AT2171" s="2">
        <f>IF($L2171="","",IFERROR(INDEX('AR SALES'!$H$2:$H$2501,MATCH(""&amp;$L2171,'AR SALES'!$AE$2:$AE$2501,0)),""))</f>
        <v/>
      </c>
      <c r="AU2171" s="2">
        <f>IF($L2171="","",IF($A2171&lt;&gt;"GA","",IF($E2171="FULTON",IF(ISNUMBER(SEARCH("COLLEGE PARK",$AT2171)),"FULTON (COLLEGE PARK)",IF(ISNUMBER(SEARCH("HAPEVILLE",$AT2171)),"FULTON (HAPEVILLE)",IF(ISNUMBER(SEARCH("EAST POINT",$AT2171)),"FULTON (EAST POINT)",IF(ISNUMBER(SEARCH("ATLANTA",$AT2171)),"FULTON (ATL LIMITS)","FULTON")))),IF($E2171="DEKALB",IF(ISNUMBER(SEARCH("ATLANTA",$AT2171)),"DEKALB (ATL LIMITS)","DEKALB"),IF(AND($E2171="CLAYTON",ISNUMBER(SEARCH("COLLEGE PARK",$AT2171))),"CLAYTON (COLLEGE PARK)",$E2171)))))</f>
        <v/>
      </c>
      <c r="AV2171" s="2">
        <f>IF($L2171="","",IF(""&amp;$F2171="2","DIESEL",IF(OR(""&amp;$F2171="G",""&amp;$F2171="H"),"GAS","")))</f>
        <v/>
      </c>
      <c r="AW2171" s="2">
        <f>IF($AV2171="","",$R2171)</f>
        <v/>
      </c>
      <c r="AX2171" s="2">
        <f>IF($AV2171="","",IF($AB2171=0,$R2171,0))</f>
        <v/>
      </c>
      <c r="AY2171" s="2">
        <f>IF($AV2171="","",IF(AND($Z2171=0,COUNTIF('AR SALES'!$L$2:$L$2501,$L2171)=0),"YES",""))</f>
        <v/>
      </c>
      <c r="AZ2171" s="2">
        <f>IF($AV2171="","",IFERROR(VLOOKUP($AU2171,CODES!$A:$B,2,FALSE),"NO CODE"))</f>
        <v/>
      </c>
      <c r="BA2171" s="2">
        <f>IF(""&amp;$F2171&lt;&gt;"4","",IF($AY2171="YES","",IF(ROUND(SUMIFS($AE$2:$AE$4001,$L$2:$L$4001,$L2171,$F$2:$F$4001,"4")-SUMIFS('AR SALES'!$Y$2:$Y$2501,'AR SALES'!$L$2:$L$2501,$L2171,'AR SALES'!$AD$2:$AD$2501,"OFF"),2)=0,"","STALE")))</f>
        <v/>
      </c>
      <c r="BB2171" s="2">
        <f>IF(OR(""&amp;$F2171="2",""&amp;$F2171="4",""&amp;$F2171="G",""&amp;$F2171="H"),IF($AY2171="YES","",IF($AB2171&lt;&gt;0,"",IF(COUNTIFS('AR SALES'!$L$2:$L$2501,$L2171,'AR SALES'!$AD$2:$AD$2501,IF(""&amp;$F2171="4","OFF","ON"),'AR SALES'!$AF$2:$AF$2501,"Y")&gt;0,"","NO EXEMPTION"))),"")</f>
        <v/>
      </c>
    </row>
    <row r="2172">
      <c r="AT2172" s="2">
        <f>IF($L2172="","",IFERROR(INDEX('AR SALES'!$H$2:$H$2501,MATCH(""&amp;$L2172,'AR SALES'!$AE$2:$AE$2501,0)),""))</f>
        <v/>
      </c>
      <c r="AU2172" s="2">
        <f>IF($L2172="","",IF($A2172&lt;&gt;"GA","",IF($E2172="FULTON",IF(ISNUMBER(SEARCH("COLLEGE PARK",$AT2172)),"FULTON (COLLEGE PARK)",IF(ISNUMBER(SEARCH("HAPEVILLE",$AT2172)),"FULTON (HAPEVILLE)",IF(ISNUMBER(SEARCH("EAST POINT",$AT2172)),"FULTON (EAST POINT)",IF(ISNUMBER(SEARCH("ATLANTA",$AT2172)),"FULTON (ATL LIMITS)","FULTON")))),IF($E2172="DEKALB",IF(ISNUMBER(SEARCH("ATLANTA",$AT2172)),"DEKALB (ATL LIMITS)","DEKALB"),IF(AND($E2172="CLAYTON",ISNUMBER(SEARCH("COLLEGE PARK",$AT2172))),"CLAYTON (COLLEGE PARK)",$E2172)))))</f>
        <v/>
      </c>
      <c r="AV2172" s="2">
        <f>IF($L2172="","",IF(""&amp;$F2172="2","DIESEL",IF(OR(""&amp;$F2172="G",""&amp;$F2172="H"),"GAS","")))</f>
        <v/>
      </c>
      <c r="AW2172" s="2">
        <f>IF($AV2172="","",$R2172)</f>
        <v/>
      </c>
      <c r="AX2172" s="2">
        <f>IF($AV2172="","",IF($AB2172=0,$R2172,0))</f>
        <v/>
      </c>
      <c r="AY2172" s="2">
        <f>IF($AV2172="","",IF(AND($Z2172=0,COUNTIF('AR SALES'!$L$2:$L$2501,$L2172)=0),"YES",""))</f>
        <v/>
      </c>
      <c r="AZ2172" s="2">
        <f>IF($AV2172="","",IFERROR(VLOOKUP($AU2172,CODES!$A:$B,2,FALSE),"NO CODE"))</f>
        <v/>
      </c>
      <c r="BA2172" s="2">
        <f>IF(""&amp;$F2172&lt;&gt;"4","",IF($AY2172="YES","",IF(ROUND(SUMIFS($AE$2:$AE$4001,$L$2:$L$4001,$L2172,$F$2:$F$4001,"4")-SUMIFS('AR SALES'!$Y$2:$Y$2501,'AR SALES'!$L$2:$L$2501,$L2172,'AR SALES'!$AD$2:$AD$2501,"OFF"),2)=0,"","STALE")))</f>
        <v/>
      </c>
      <c r="BB2172" s="2">
        <f>IF(OR(""&amp;$F2172="2",""&amp;$F2172="4",""&amp;$F2172="G",""&amp;$F2172="H"),IF($AY2172="YES","",IF($AB2172&lt;&gt;0,"",IF(COUNTIFS('AR SALES'!$L$2:$L$2501,$L2172,'AR SALES'!$AD$2:$AD$2501,IF(""&amp;$F2172="4","OFF","ON"),'AR SALES'!$AF$2:$AF$2501,"Y")&gt;0,"","NO EXEMPTION"))),"")</f>
        <v/>
      </c>
    </row>
    <row r="2173">
      <c r="AT2173" s="2">
        <f>IF($L2173="","",IFERROR(INDEX('AR SALES'!$H$2:$H$2501,MATCH(""&amp;$L2173,'AR SALES'!$AE$2:$AE$2501,0)),""))</f>
        <v/>
      </c>
      <c r="AU2173" s="2">
        <f>IF($L2173="","",IF($A2173&lt;&gt;"GA","",IF($E2173="FULTON",IF(ISNUMBER(SEARCH("COLLEGE PARK",$AT2173)),"FULTON (COLLEGE PARK)",IF(ISNUMBER(SEARCH("HAPEVILLE",$AT2173)),"FULTON (HAPEVILLE)",IF(ISNUMBER(SEARCH("EAST POINT",$AT2173)),"FULTON (EAST POINT)",IF(ISNUMBER(SEARCH("ATLANTA",$AT2173)),"FULTON (ATL LIMITS)","FULTON")))),IF($E2173="DEKALB",IF(ISNUMBER(SEARCH("ATLANTA",$AT2173)),"DEKALB (ATL LIMITS)","DEKALB"),IF(AND($E2173="CLAYTON",ISNUMBER(SEARCH("COLLEGE PARK",$AT2173))),"CLAYTON (COLLEGE PARK)",$E2173)))))</f>
        <v/>
      </c>
      <c r="AV2173" s="2">
        <f>IF($L2173="","",IF(""&amp;$F2173="2","DIESEL",IF(OR(""&amp;$F2173="G",""&amp;$F2173="H"),"GAS","")))</f>
        <v/>
      </c>
      <c r="AW2173" s="2">
        <f>IF($AV2173="","",$R2173)</f>
        <v/>
      </c>
      <c r="AX2173" s="2">
        <f>IF($AV2173="","",IF($AB2173=0,$R2173,0))</f>
        <v/>
      </c>
      <c r="AY2173" s="2">
        <f>IF($AV2173="","",IF(AND($Z2173=0,COUNTIF('AR SALES'!$L$2:$L$2501,$L2173)=0),"YES",""))</f>
        <v/>
      </c>
      <c r="AZ2173" s="2">
        <f>IF($AV2173="","",IFERROR(VLOOKUP($AU2173,CODES!$A:$B,2,FALSE),"NO CODE"))</f>
        <v/>
      </c>
      <c r="BA2173" s="2">
        <f>IF(""&amp;$F2173&lt;&gt;"4","",IF($AY2173="YES","",IF(ROUND(SUMIFS($AE$2:$AE$4001,$L$2:$L$4001,$L2173,$F$2:$F$4001,"4")-SUMIFS('AR SALES'!$Y$2:$Y$2501,'AR SALES'!$L$2:$L$2501,$L2173,'AR SALES'!$AD$2:$AD$2501,"OFF"),2)=0,"","STALE")))</f>
        <v/>
      </c>
      <c r="BB2173" s="2">
        <f>IF(OR(""&amp;$F2173="2",""&amp;$F2173="4",""&amp;$F2173="G",""&amp;$F2173="H"),IF($AY2173="YES","",IF($AB2173&lt;&gt;0,"",IF(COUNTIFS('AR SALES'!$L$2:$L$2501,$L2173,'AR SALES'!$AD$2:$AD$2501,IF(""&amp;$F2173="4","OFF","ON"),'AR SALES'!$AF$2:$AF$2501,"Y")&gt;0,"","NO EXEMPTION"))),"")</f>
        <v/>
      </c>
    </row>
    <row r="2174">
      <c r="AT2174" s="2">
        <f>IF($L2174="","",IFERROR(INDEX('AR SALES'!$H$2:$H$2501,MATCH(""&amp;$L2174,'AR SALES'!$AE$2:$AE$2501,0)),""))</f>
        <v/>
      </c>
      <c r="AU2174" s="2">
        <f>IF($L2174="","",IF($A2174&lt;&gt;"GA","",IF($E2174="FULTON",IF(ISNUMBER(SEARCH("COLLEGE PARK",$AT2174)),"FULTON (COLLEGE PARK)",IF(ISNUMBER(SEARCH("HAPEVILLE",$AT2174)),"FULTON (HAPEVILLE)",IF(ISNUMBER(SEARCH("EAST POINT",$AT2174)),"FULTON (EAST POINT)",IF(ISNUMBER(SEARCH("ATLANTA",$AT2174)),"FULTON (ATL LIMITS)","FULTON")))),IF($E2174="DEKALB",IF(ISNUMBER(SEARCH("ATLANTA",$AT2174)),"DEKALB (ATL LIMITS)","DEKALB"),IF(AND($E2174="CLAYTON",ISNUMBER(SEARCH("COLLEGE PARK",$AT2174))),"CLAYTON (COLLEGE PARK)",$E2174)))))</f>
        <v/>
      </c>
      <c r="AV2174" s="2">
        <f>IF($L2174="","",IF(""&amp;$F2174="2","DIESEL",IF(OR(""&amp;$F2174="G",""&amp;$F2174="H"),"GAS","")))</f>
        <v/>
      </c>
      <c r="AW2174" s="2">
        <f>IF($AV2174="","",$R2174)</f>
        <v/>
      </c>
      <c r="AX2174" s="2">
        <f>IF($AV2174="","",IF($AB2174=0,$R2174,0))</f>
        <v/>
      </c>
      <c r="AY2174" s="2">
        <f>IF($AV2174="","",IF(AND($Z2174=0,COUNTIF('AR SALES'!$L$2:$L$2501,$L2174)=0),"YES",""))</f>
        <v/>
      </c>
      <c r="AZ2174" s="2">
        <f>IF($AV2174="","",IFERROR(VLOOKUP($AU2174,CODES!$A:$B,2,FALSE),"NO CODE"))</f>
        <v/>
      </c>
      <c r="BA2174" s="2">
        <f>IF(""&amp;$F2174&lt;&gt;"4","",IF($AY2174="YES","",IF(ROUND(SUMIFS($AE$2:$AE$4001,$L$2:$L$4001,$L2174,$F$2:$F$4001,"4")-SUMIFS('AR SALES'!$Y$2:$Y$2501,'AR SALES'!$L$2:$L$2501,$L2174,'AR SALES'!$AD$2:$AD$2501,"OFF"),2)=0,"","STALE")))</f>
        <v/>
      </c>
      <c r="BB2174" s="2">
        <f>IF(OR(""&amp;$F2174="2",""&amp;$F2174="4",""&amp;$F2174="G",""&amp;$F2174="H"),IF($AY2174="YES","",IF($AB2174&lt;&gt;0,"",IF(COUNTIFS('AR SALES'!$L$2:$L$2501,$L2174,'AR SALES'!$AD$2:$AD$2501,IF(""&amp;$F2174="4","OFF","ON"),'AR SALES'!$AF$2:$AF$2501,"Y")&gt;0,"","NO EXEMPTION"))),"")</f>
        <v/>
      </c>
    </row>
    <row r="2175">
      <c r="AT2175" s="2">
        <f>IF($L2175="","",IFERROR(INDEX('AR SALES'!$H$2:$H$2501,MATCH(""&amp;$L2175,'AR SALES'!$AE$2:$AE$2501,0)),""))</f>
        <v/>
      </c>
      <c r="AU2175" s="2">
        <f>IF($L2175="","",IF($A2175&lt;&gt;"GA","",IF($E2175="FULTON",IF(ISNUMBER(SEARCH("COLLEGE PARK",$AT2175)),"FULTON (COLLEGE PARK)",IF(ISNUMBER(SEARCH("HAPEVILLE",$AT2175)),"FULTON (HAPEVILLE)",IF(ISNUMBER(SEARCH("EAST POINT",$AT2175)),"FULTON (EAST POINT)",IF(ISNUMBER(SEARCH("ATLANTA",$AT2175)),"FULTON (ATL LIMITS)","FULTON")))),IF($E2175="DEKALB",IF(ISNUMBER(SEARCH("ATLANTA",$AT2175)),"DEKALB (ATL LIMITS)","DEKALB"),IF(AND($E2175="CLAYTON",ISNUMBER(SEARCH("COLLEGE PARK",$AT2175))),"CLAYTON (COLLEGE PARK)",$E2175)))))</f>
        <v/>
      </c>
      <c r="AV2175" s="2">
        <f>IF($L2175="","",IF(""&amp;$F2175="2","DIESEL",IF(OR(""&amp;$F2175="G",""&amp;$F2175="H"),"GAS","")))</f>
        <v/>
      </c>
      <c r="AW2175" s="2">
        <f>IF($AV2175="","",$R2175)</f>
        <v/>
      </c>
      <c r="AX2175" s="2">
        <f>IF($AV2175="","",IF($AB2175=0,$R2175,0))</f>
        <v/>
      </c>
      <c r="AY2175" s="2">
        <f>IF($AV2175="","",IF(AND($Z2175=0,COUNTIF('AR SALES'!$L$2:$L$2501,$L2175)=0),"YES",""))</f>
        <v/>
      </c>
      <c r="AZ2175" s="2">
        <f>IF($AV2175="","",IFERROR(VLOOKUP($AU2175,CODES!$A:$B,2,FALSE),"NO CODE"))</f>
        <v/>
      </c>
      <c r="BA2175" s="2">
        <f>IF(""&amp;$F2175&lt;&gt;"4","",IF($AY2175="YES","",IF(ROUND(SUMIFS($AE$2:$AE$4001,$L$2:$L$4001,$L2175,$F$2:$F$4001,"4")-SUMIFS('AR SALES'!$Y$2:$Y$2501,'AR SALES'!$L$2:$L$2501,$L2175,'AR SALES'!$AD$2:$AD$2501,"OFF"),2)=0,"","STALE")))</f>
        <v/>
      </c>
      <c r="BB2175" s="2">
        <f>IF(OR(""&amp;$F2175="2",""&amp;$F2175="4",""&amp;$F2175="G",""&amp;$F2175="H"),IF($AY2175="YES","",IF($AB2175&lt;&gt;0,"",IF(COUNTIFS('AR SALES'!$L$2:$L$2501,$L2175,'AR SALES'!$AD$2:$AD$2501,IF(""&amp;$F2175="4","OFF","ON"),'AR SALES'!$AF$2:$AF$2501,"Y")&gt;0,"","NO EXEMPTION"))),"")</f>
        <v/>
      </c>
    </row>
    <row r="2176">
      <c r="AT2176" s="2">
        <f>IF($L2176="","",IFERROR(INDEX('AR SALES'!$H$2:$H$2501,MATCH(""&amp;$L2176,'AR SALES'!$AE$2:$AE$2501,0)),""))</f>
        <v/>
      </c>
      <c r="AU2176" s="2">
        <f>IF($L2176="","",IF($A2176&lt;&gt;"GA","",IF($E2176="FULTON",IF(ISNUMBER(SEARCH("COLLEGE PARK",$AT2176)),"FULTON (COLLEGE PARK)",IF(ISNUMBER(SEARCH("HAPEVILLE",$AT2176)),"FULTON (HAPEVILLE)",IF(ISNUMBER(SEARCH("EAST POINT",$AT2176)),"FULTON (EAST POINT)",IF(ISNUMBER(SEARCH("ATLANTA",$AT2176)),"FULTON (ATL LIMITS)","FULTON")))),IF($E2176="DEKALB",IF(ISNUMBER(SEARCH("ATLANTA",$AT2176)),"DEKALB (ATL LIMITS)","DEKALB"),IF(AND($E2176="CLAYTON",ISNUMBER(SEARCH("COLLEGE PARK",$AT2176))),"CLAYTON (COLLEGE PARK)",$E2176)))))</f>
        <v/>
      </c>
      <c r="AV2176" s="2">
        <f>IF($L2176="","",IF(""&amp;$F2176="2","DIESEL",IF(OR(""&amp;$F2176="G",""&amp;$F2176="H"),"GAS","")))</f>
        <v/>
      </c>
      <c r="AW2176" s="2">
        <f>IF($AV2176="","",$R2176)</f>
        <v/>
      </c>
      <c r="AX2176" s="2">
        <f>IF($AV2176="","",IF($AB2176=0,$R2176,0))</f>
        <v/>
      </c>
      <c r="AY2176" s="2">
        <f>IF($AV2176="","",IF(AND($Z2176=0,COUNTIF('AR SALES'!$L$2:$L$2501,$L2176)=0),"YES",""))</f>
        <v/>
      </c>
      <c r="AZ2176" s="2">
        <f>IF($AV2176="","",IFERROR(VLOOKUP($AU2176,CODES!$A:$B,2,FALSE),"NO CODE"))</f>
        <v/>
      </c>
      <c r="BA2176" s="2">
        <f>IF(""&amp;$F2176&lt;&gt;"4","",IF($AY2176="YES","",IF(ROUND(SUMIFS($AE$2:$AE$4001,$L$2:$L$4001,$L2176,$F$2:$F$4001,"4")-SUMIFS('AR SALES'!$Y$2:$Y$2501,'AR SALES'!$L$2:$L$2501,$L2176,'AR SALES'!$AD$2:$AD$2501,"OFF"),2)=0,"","STALE")))</f>
        <v/>
      </c>
      <c r="BB2176" s="2">
        <f>IF(OR(""&amp;$F2176="2",""&amp;$F2176="4",""&amp;$F2176="G",""&amp;$F2176="H"),IF($AY2176="YES","",IF($AB2176&lt;&gt;0,"",IF(COUNTIFS('AR SALES'!$L$2:$L$2501,$L2176,'AR SALES'!$AD$2:$AD$2501,IF(""&amp;$F2176="4","OFF","ON"),'AR SALES'!$AF$2:$AF$2501,"Y")&gt;0,"","NO EXEMPTION"))),"")</f>
        <v/>
      </c>
    </row>
    <row r="2177">
      <c r="AT2177" s="2">
        <f>IF($L2177="","",IFERROR(INDEX('AR SALES'!$H$2:$H$2501,MATCH(""&amp;$L2177,'AR SALES'!$AE$2:$AE$2501,0)),""))</f>
        <v/>
      </c>
      <c r="AU2177" s="2">
        <f>IF($L2177="","",IF($A2177&lt;&gt;"GA","",IF($E2177="FULTON",IF(ISNUMBER(SEARCH("COLLEGE PARK",$AT2177)),"FULTON (COLLEGE PARK)",IF(ISNUMBER(SEARCH("HAPEVILLE",$AT2177)),"FULTON (HAPEVILLE)",IF(ISNUMBER(SEARCH("EAST POINT",$AT2177)),"FULTON (EAST POINT)",IF(ISNUMBER(SEARCH("ATLANTA",$AT2177)),"FULTON (ATL LIMITS)","FULTON")))),IF($E2177="DEKALB",IF(ISNUMBER(SEARCH("ATLANTA",$AT2177)),"DEKALB (ATL LIMITS)","DEKALB"),IF(AND($E2177="CLAYTON",ISNUMBER(SEARCH("COLLEGE PARK",$AT2177))),"CLAYTON (COLLEGE PARK)",$E2177)))))</f>
        <v/>
      </c>
      <c r="AV2177" s="2">
        <f>IF($L2177="","",IF(""&amp;$F2177="2","DIESEL",IF(OR(""&amp;$F2177="G",""&amp;$F2177="H"),"GAS","")))</f>
        <v/>
      </c>
      <c r="AW2177" s="2">
        <f>IF($AV2177="","",$R2177)</f>
        <v/>
      </c>
      <c r="AX2177" s="2">
        <f>IF($AV2177="","",IF($AB2177=0,$R2177,0))</f>
        <v/>
      </c>
      <c r="AY2177" s="2">
        <f>IF($AV2177="","",IF(AND($Z2177=0,COUNTIF('AR SALES'!$L$2:$L$2501,$L2177)=0),"YES",""))</f>
        <v/>
      </c>
      <c r="AZ2177" s="2">
        <f>IF($AV2177="","",IFERROR(VLOOKUP($AU2177,CODES!$A:$B,2,FALSE),"NO CODE"))</f>
        <v/>
      </c>
      <c r="BA2177" s="2">
        <f>IF(""&amp;$F2177&lt;&gt;"4","",IF($AY2177="YES","",IF(ROUND(SUMIFS($AE$2:$AE$4001,$L$2:$L$4001,$L2177,$F$2:$F$4001,"4")-SUMIFS('AR SALES'!$Y$2:$Y$2501,'AR SALES'!$L$2:$L$2501,$L2177,'AR SALES'!$AD$2:$AD$2501,"OFF"),2)=0,"","STALE")))</f>
        <v/>
      </c>
      <c r="BB2177" s="2">
        <f>IF(OR(""&amp;$F2177="2",""&amp;$F2177="4",""&amp;$F2177="G",""&amp;$F2177="H"),IF($AY2177="YES","",IF($AB2177&lt;&gt;0,"",IF(COUNTIFS('AR SALES'!$L$2:$L$2501,$L2177,'AR SALES'!$AD$2:$AD$2501,IF(""&amp;$F2177="4","OFF","ON"),'AR SALES'!$AF$2:$AF$2501,"Y")&gt;0,"","NO EXEMPTION"))),"")</f>
        <v/>
      </c>
    </row>
    <row r="2178">
      <c r="AT2178" s="2">
        <f>IF($L2178="","",IFERROR(INDEX('AR SALES'!$H$2:$H$2501,MATCH(""&amp;$L2178,'AR SALES'!$AE$2:$AE$2501,0)),""))</f>
        <v/>
      </c>
      <c r="AU2178" s="2">
        <f>IF($L2178="","",IF($A2178&lt;&gt;"GA","",IF($E2178="FULTON",IF(ISNUMBER(SEARCH("COLLEGE PARK",$AT2178)),"FULTON (COLLEGE PARK)",IF(ISNUMBER(SEARCH("HAPEVILLE",$AT2178)),"FULTON (HAPEVILLE)",IF(ISNUMBER(SEARCH("EAST POINT",$AT2178)),"FULTON (EAST POINT)",IF(ISNUMBER(SEARCH("ATLANTA",$AT2178)),"FULTON (ATL LIMITS)","FULTON")))),IF($E2178="DEKALB",IF(ISNUMBER(SEARCH("ATLANTA",$AT2178)),"DEKALB (ATL LIMITS)","DEKALB"),IF(AND($E2178="CLAYTON",ISNUMBER(SEARCH("COLLEGE PARK",$AT2178))),"CLAYTON (COLLEGE PARK)",$E2178)))))</f>
        <v/>
      </c>
      <c r="AV2178" s="2">
        <f>IF($L2178="","",IF(""&amp;$F2178="2","DIESEL",IF(OR(""&amp;$F2178="G",""&amp;$F2178="H"),"GAS","")))</f>
        <v/>
      </c>
      <c r="AW2178" s="2">
        <f>IF($AV2178="","",$R2178)</f>
        <v/>
      </c>
      <c r="AX2178" s="2">
        <f>IF($AV2178="","",IF($AB2178=0,$R2178,0))</f>
        <v/>
      </c>
      <c r="AY2178" s="2">
        <f>IF($AV2178="","",IF(AND($Z2178=0,COUNTIF('AR SALES'!$L$2:$L$2501,$L2178)=0),"YES",""))</f>
        <v/>
      </c>
      <c r="AZ2178" s="2">
        <f>IF($AV2178="","",IFERROR(VLOOKUP($AU2178,CODES!$A:$B,2,FALSE),"NO CODE"))</f>
        <v/>
      </c>
      <c r="BA2178" s="2">
        <f>IF(""&amp;$F2178&lt;&gt;"4","",IF($AY2178="YES","",IF(ROUND(SUMIFS($AE$2:$AE$4001,$L$2:$L$4001,$L2178,$F$2:$F$4001,"4")-SUMIFS('AR SALES'!$Y$2:$Y$2501,'AR SALES'!$L$2:$L$2501,$L2178,'AR SALES'!$AD$2:$AD$2501,"OFF"),2)=0,"","STALE")))</f>
        <v/>
      </c>
      <c r="BB2178" s="2">
        <f>IF(OR(""&amp;$F2178="2",""&amp;$F2178="4",""&amp;$F2178="G",""&amp;$F2178="H"),IF($AY2178="YES","",IF($AB2178&lt;&gt;0,"",IF(COUNTIFS('AR SALES'!$L$2:$L$2501,$L2178,'AR SALES'!$AD$2:$AD$2501,IF(""&amp;$F2178="4","OFF","ON"),'AR SALES'!$AF$2:$AF$2501,"Y")&gt;0,"","NO EXEMPTION"))),"")</f>
        <v/>
      </c>
    </row>
    <row r="2179">
      <c r="AT2179" s="2">
        <f>IF($L2179="","",IFERROR(INDEX('AR SALES'!$H$2:$H$2501,MATCH(""&amp;$L2179,'AR SALES'!$AE$2:$AE$2501,0)),""))</f>
        <v/>
      </c>
      <c r="AU2179" s="2">
        <f>IF($L2179="","",IF($A2179&lt;&gt;"GA","",IF($E2179="FULTON",IF(ISNUMBER(SEARCH("COLLEGE PARK",$AT2179)),"FULTON (COLLEGE PARK)",IF(ISNUMBER(SEARCH("HAPEVILLE",$AT2179)),"FULTON (HAPEVILLE)",IF(ISNUMBER(SEARCH("EAST POINT",$AT2179)),"FULTON (EAST POINT)",IF(ISNUMBER(SEARCH("ATLANTA",$AT2179)),"FULTON (ATL LIMITS)","FULTON")))),IF($E2179="DEKALB",IF(ISNUMBER(SEARCH("ATLANTA",$AT2179)),"DEKALB (ATL LIMITS)","DEKALB"),IF(AND($E2179="CLAYTON",ISNUMBER(SEARCH("COLLEGE PARK",$AT2179))),"CLAYTON (COLLEGE PARK)",$E2179)))))</f>
        <v/>
      </c>
      <c r="AV2179" s="2">
        <f>IF($L2179="","",IF(""&amp;$F2179="2","DIESEL",IF(OR(""&amp;$F2179="G",""&amp;$F2179="H"),"GAS","")))</f>
        <v/>
      </c>
      <c r="AW2179" s="2">
        <f>IF($AV2179="","",$R2179)</f>
        <v/>
      </c>
      <c r="AX2179" s="2">
        <f>IF($AV2179="","",IF($AB2179=0,$R2179,0))</f>
        <v/>
      </c>
      <c r="AY2179" s="2">
        <f>IF($AV2179="","",IF(AND($Z2179=0,COUNTIF('AR SALES'!$L$2:$L$2501,$L2179)=0),"YES",""))</f>
        <v/>
      </c>
      <c r="AZ2179" s="2">
        <f>IF($AV2179="","",IFERROR(VLOOKUP($AU2179,CODES!$A:$B,2,FALSE),"NO CODE"))</f>
        <v/>
      </c>
      <c r="BA2179" s="2">
        <f>IF(""&amp;$F2179&lt;&gt;"4","",IF($AY2179="YES","",IF(ROUND(SUMIFS($AE$2:$AE$4001,$L$2:$L$4001,$L2179,$F$2:$F$4001,"4")-SUMIFS('AR SALES'!$Y$2:$Y$2501,'AR SALES'!$L$2:$L$2501,$L2179,'AR SALES'!$AD$2:$AD$2501,"OFF"),2)=0,"","STALE")))</f>
        <v/>
      </c>
      <c r="BB2179" s="2">
        <f>IF(OR(""&amp;$F2179="2",""&amp;$F2179="4",""&amp;$F2179="G",""&amp;$F2179="H"),IF($AY2179="YES","",IF($AB2179&lt;&gt;0,"",IF(COUNTIFS('AR SALES'!$L$2:$L$2501,$L2179,'AR SALES'!$AD$2:$AD$2501,IF(""&amp;$F2179="4","OFF","ON"),'AR SALES'!$AF$2:$AF$2501,"Y")&gt;0,"","NO EXEMPTION"))),"")</f>
        <v/>
      </c>
    </row>
    <row r="2180">
      <c r="AT2180" s="2">
        <f>IF($L2180="","",IFERROR(INDEX('AR SALES'!$H$2:$H$2501,MATCH(""&amp;$L2180,'AR SALES'!$AE$2:$AE$2501,0)),""))</f>
        <v/>
      </c>
      <c r="AU2180" s="2">
        <f>IF($L2180="","",IF($A2180&lt;&gt;"GA","",IF($E2180="FULTON",IF(ISNUMBER(SEARCH("COLLEGE PARK",$AT2180)),"FULTON (COLLEGE PARK)",IF(ISNUMBER(SEARCH("HAPEVILLE",$AT2180)),"FULTON (HAPEVILLE)",IF(ISNUMBER(SEARCH("EAST POINT",$AT2180)),"FULTON (EAST POINT)",IF(ISNUMBER(SEARCH("ATLANTA",$AT2180)),"FULTON (ATL LIMITS)","FULTON")))),IF($E2180="DEKALB",IF(ISNUMBER(SEARCH("ATLANTA",$AT2180)),"DEKALB (ATL LIMITS)","DEKALB"),IF(AND($E2180="CLAYTON",ISNUMBER(SEARCH("COLLEGE PARK",$AT2180))),"CLAYTON (COLLEGE PARK)",$E2180)))))</f>
        <v/>
      </c>
      <c r="AV2180" s="2">
        <f>IF($L2180="","",IF(""&amp;$F2180="2","DIESEL",IF(OR(""&amp;$F2180="G",""&amp;$F2180="H"),"GAS","")))</f>
        <v/>
      </c>
      <c r="AW2180" s="2">
        <f>IF($AV2180="","",$R2180)</f>
        <v/>
      </c>
      <c r="AX2180" s="2">
        <f>IF($AV2180="","",IF($AB2180=0,$R2180,0))</f>
        <v/>
      </c>
      <c r="AY2180" s="2">
        <f>IF($AV2180="","",IF(AND($Z2180=0,COUNTIF('AR SALES'!$L$2:$L$2501,$L2180)=0),"YES",""))</f>
        <v/>
      </c>
      <c r="AZ2180" s="2">
        <f>IF($AV2180="","",IFERROR(VLOOKUP($AU2180,CODES!$A:$B,2,FALSE),"NO CODE"))</f>
        <v/>
      </c>
      <c r="BA2180" s="2">
        <f>IF(""&amp;$F2180&lt;&gt;"4","",IF($AY2180="YES","",IF(ROUND(SUMIFS($AE$2:$AE$4001,$L$2:$L$4001,$L2180,$F$2:$F$4001,"4")-SUMIFS('AR SALES'!$Y$2:$Y$2501,'AR SALES'!$L$2:$L$2501,$L2180,'AR SALES'!$AD$2:$AD$2501,"OFF"),2)=0,"","STALE")))</f>
        <v/>
      </c>
      <c r="BB2180" s="2">
        <f>IF(OR(""&amp;$F2180="2",""&amp;$F2180="4",""&amp;$F2180="G",""&amp;$F2180="H"),IF($AY2180="YES","",IF($AB2180&lt;&gt;0,"",IF(COUNTIFS('AR SALES'!$L$2:$L$2501,$L2180,'AR SALES'!$AD$2:$AD$2501,IF(""&amp;$F2180="4","OFF","ON"),'AR SALES'!$AF$2:$AF$2501,"Y")&gt;0,"","NO EXEMPTION"))),"")</f>
        <v/>
      </c>
    </row>
    <row r="2181">
      <c r="AT2181" s="2">
        <f>IF($L2181="","",IFERROR(INDEX('AR SALES'!$H$2:$H$2501,MATCH(""&amp;$L2181,'AR SALES'!$AE$2:$AE$2501,0)),""))</f>
        <v/>
      </c>
      <c r="AU2181" s="2">
        <f>IF($L2181="","",IF($A2181&lt;&gt;"GA","",IF($E2181="FULTON",IF(ISNUMBER(SEARCH("COLLEGE PARK",$AT2181)),"FULTON (COLLEGE PARK)",IF(ISNUMBER(SEARCH("HAPEVILLE",$AT2181)),"FULTON (HAPEVILLE)",IF(ISNUMBER(SEARCH("EAST POINT",$AT2181)),"FULTON (EAST POINT)",IF(ISNUMBER(SEARCH("ATLANTA",$AT2181)),"FULTON (ATL LIMITS)","FULTON")))),IF($E2181="DEKALB",IF(ISNUMBER(SEARCH("ATLANTA",$AT2181)),"DEKALB (ATL LIMITS)","DEKALB"),IF(AND($E2181="CLAYTON",ISNUMBER(SEARCH("COLLEGE PARK",$AT2181))),"CLAYTON (COLLEGE PARK)",$E2181)))))</f>
        <v/>
      </c>
      <c r="AV2181" s="2">
        <f>IF($L2181="","",IF(""&amp;$F2181="2","DIESEL",IF(OR(""&amp;$F2181="G",""&amp;$F2181="H"),"GAS","")))</f>
        <v/>
      </c>
      <c r="AW2181" s="2">
        <f>IF($AV2181="","",$R2181)</f>
        <v/>
      </c>
      <c r="AX2181" s="2">
        <f>IF($AV2181="","",IF($AB2181=0,$R2181,0))</f>
        <v/>
      </c>
      <c r="AY2181" s="2">
        <f>IF($AV2181="","",IF(AND($Z2181=0,COUNTIF('AR SALES'!$L$2:$L$2501,$L2181)=0),"YES",""))</f>
        <v/>
      </c>
      <c r="AZ2181" s="2">
        <f>IF($AV2181="","",IFERROR(VLOOKUP($AU2181,CODES!$A:$B,2,FALSE),"NO CODE"))</f>
        <v/>
      </c>
      <c r="BA2181" s="2">
        <f>IF(""&amp;$F2181&lt;&gt;"4","",IF($AY2181="YES","",IF(ROUND(SUMIFS($AE$2:$AE$4001,$L$2:$L$4001,$L2181,$F$2:$F$4001,"4")-SUMIFS('AR SALES'!$Y$2:$Y$2501,'AR SALES'!$L$2:$L$2501,$L2181,'AR SALES'!$AD$2:$AD$2501,"OFF"),2)=0,"","STALE")))</f>
        <v/>
      </c>
      <c r="BB2181" s="2">
        <f>IF(OR(""&amp;$F2181="2",""&amp;$F2181="4",""&amp;$F2181="G",""&amp;$F2181="H"),IF($AY2181="YES","",IF($AB2181&lt;&gt;0,"",IF(COUNTIFS('AR SALES'!$L$2:$L$2501,$L2181,'AR SALES'!$AD$2:$AD$2501,IF(""&amp;$F2181="4","OFF","ON"),'AR SALES'!$AF$2:$AF$2501,"Y")&gt;0,"","NO EXEMPTION"))),"")</f>
        <v/>
      </c>
    </row>
    <row r="2182">
      <c r="AT2182" s="2">
        <f>IF($L2182="","",IFERROR(INDEX('AR SALES'!$H$2:$H$2501,MATCH(""&amp;$L2182,'AR SALES'!$AE$2:$AE$2501,0)),""))</f>
        <v/>
      </c>
      <c r="AU2182" s="2">
        <f>IF($L2182="","",IF($A2182&lt;&gt;"GA","",IF($E2182="FULTON",IF(ISNUMBER(SEARCH("COLLEGE PARK",$AT2182)),"FULTON (COLLEGE PARK)",IF(ISNUMBER(SEARCH("HAPEVILLE",$AT2182)),"FULTON (HAPEVILLE)",IF(ISNUMBER(SEARCH("EAST POINT",$AT2182)),"FULTON (EAST POINT)",IF(ISNUMBER(SEARCH("ATLANTA",$AT2182)),"FULTON (ATL LIMITS)","FULTON")))),IF($E2182="DEKALB",IF(ISNUMBER(SEARCH("ATLANTA",$AT2182)),"DEKALB (ATL LIMITS)","DEKALB"),IF(AND($E2182="CLAYTON",ISNUMBER(SEARCH("COLLEGE PARK",$AT2182))),"CLAYTON (COLLEGE PARK)",$E2182)))))</f>
        <v/>
      </c>
      <c r="AV2182" s="2">
        <f>IF($L2182="","",IF(""&amp;$F2182="2","DIESEL",IF(OR(""&amp;$F2182="G",""&amp;$F2182="H"),"GAS","")))</f>
        <v/>
      </c>
      <c r="AW2182" s="2">
        <f>IF($AV2182="","",$R2182)</f>
        <v/>
      </c>
      <c r="AX2182" s="2">
        <f>IF($AV2182="","",IF($AB2182=0,$R2182,0))</f>
        <v/>
      </c>
      <c r="AY2182" s="2">
        <f>IF($AV2182="","",IF(AND($Z2182=0,COUNTIF('AR SALES'!$L$2:$L$2501,$L2182)=0),"YES",""))</f>
        <v/>
      </c>
      <c r="AZ2182" s="2">
        <f>IF($AV2182="","",IFERROR(VLOOKUP($AU2182,CODES!$A:$B,2,FALSE),"NO CODE"))</f>
        <v/>
      </c>
      <c r="BA2182" s="2">
        <f>IF(""&amp;$F2182&lt;&gt;"4","",IF($AY2182="YES","",IF(ROUND(SUMIFS($AE$2:$AE$4001,$L$2:$L$4001,$L2182,$F$2:$F$4001,"4")-SUMIFS('AR SALES'!$Y$2:$Y$2501,'AR SALES'!$L$2:$L$2501,$L2182,'AR SALES'!$AD$2:$AD$2501,"OFF"),2)=0,"","STALE")))</f>
        <v/>
      </c>
      <c r="BB2182" s="2">
        <f>IF(OR(""&amp;$F2182="2",""&amp;$F2182="4",""&amp;$F2182="G",""&amp;$F2182="H"),IF($AY2182="YES","",IF($AB2182&lt;&gt;0,"",IF(COUNTIFS('AR SALES'!$L$2:$L$2501,$L2182,'AR SALES'!$AD$2:$AD$2501,IF(""&amp;$F2182="4","OFF","ON"),'AR SALES'!$AF$2:$AF$2501,"Y")&gt;0,"","NO EXEMPTION"))),"")</f>
        <v/>
      </c>
    </row>
    <row r="2183">
      <c r="AT2183" s="2">
        <f>IF($L2183="","",IFERROR(INDEX('AR SALES'!$H$2:$H$2501,MATCH(""&amp;$L2183,'AR SALES'!$AE$2:$AE$2501,0)),""))</f>
        <v/>
      </c>
      <c r="AU2183" s="2">
        <f>IF($L2183="","",IF($A2183&lt;&gt;"GA","",IF($E2183="FULTON",IF(ISNUMBER(SEARCH("COLLEGE PARK",$AT2183)),"FULTON (COLLEGE PARK)",IF(ISNUMBER(SEARCH("HAPEVILLE",$AT2183)),"FULTON (HAPEVILLE)",IF(ISNUMBER(SEARCH("EAST POINT",$AT2183)),"FULTON (EAST POINT)",IF(ISNUMBER(SEARCH("ATLANTA",$AT2183)),"FULTON (ATL LIMITS)","FULTON")))),IF($E2183="DEKALB",IF(ISNUMBER(SEARCH("ATLANTA",$AT2183)),"DEKALB (ATL LIMITS)","DEKALB"),IF(AND($E2183="CLAYTON",ISNUMBER(SEARCH("COLLEGE PARK",$AT2183))),"CLAYTON (COLLEGE PARK)",$E2183)))))</f>
        <v/>
      </c>
      <c r="AV2183" s="2">
        <f>IF($L2183="","",IF(""&amp;$F2183="2","DIESEL",IF(OR(""&amp;$F2183="G",""&amp;$F2183="H"),"GAS","")))</f>
        <v/>
      </c>
      <c r="AW2183" s="2">
        <f>IF($AV2183="","",$R2183)</f>
        <v/>
      </c>
      <c r="AX2183" s="2">
        <f>IF($AV2183="","",IF($AB2183=0,$R2183,0))</f>
        <v/>
      </c>
      <c r="AY2183" s="2">
        <f>IF($AV2183="","",IF(AND($Z2183=0,COUNTIF('AR SALES'!$L$2:$L$2501,$L2183)=0),"YES",""))</f>
        <v/>
      </c>
      <c r="AZ2183" s="2">
        <f>IF($AV2183="","",IFERROR(VLOOKUP($AU2183,CODES!$A:$B,2,FALSE),"NO CODE"))</f>
        <v/>
      </c>
      <c r="BA2183" s="2">
        <f>IF(""&amp;$F2183&lt;&gt;"4","",IF($AY2183="YES","",IF(ROUND(SUMIFS($AE$2:$AE$4001,$L$2:$L$4001,$L2183,$F$2:$F$4001,"4")-SUMIFS('AR SALES'!$Y$2:$Y$2501,'AR SALES'!$L$2:$L$2501,$L2183,'AR SALES'!$AD$2:$AD$2501,"OFF"),2)=0,"","STALE")))</f>
        <v/>
      </c>
      <c r="BB2183" s="2">
        <f>IF(OR(""&amp;$F2183="2",""&amp;$F2183="4",""&amp;$F2183="G",""&amp;$F2183="H"),IF($AY2183="YES","",IF($AB2183&lt;&gt;0,"",IF(COUNTIFS('AR SALES'!$L$2:$L$2501,$L2183,'AR SALES'!$AD$2:$AD$2501,IF(""&amp;$F2183="4","OFF","ON"),'AR SALES'!$AF$2:$AF$2501,"Y")&gt;0,"","NO EXEMPTION"))),"")</f>
        <v/>
      </c>
    </row>
    <row r="2184">
      <c r="AT2184" s="2">
        <f>IF($L2184="","",IFERROR(INDEX('AR SALES'!$H$2:$H$2501,MATCH(""&amp;$L2184,'AR SALES'!$AE$2:$AE$2501,0)),""))</f>
        <v/>
      </c>
      <c r="AU2184" s="2">
        <f>IF($L2184="","",IF($A2184&lt;&gt;"GA","",IF($E2184="FULTON",IF(ISNUMBER(SEARCH("COLLEGE PARK",$AT2184)),"FULTON (COLLEGE PARK)",IF(ISNUMBER(SEARCH("HAPEVILLE",$AT2184)),"FULTON (HAPEVILLE)",IF(ISNUMBER(SEARCH("EAST POINT",$AT2184)),"FULTON (EAST POINT)",IF(ISNUMBER(SEARCH("ATLANTA",$AT2184)),"FULTON (ATL LIMITS)","FULTON")))),IF($E2184="DEKALB",IF(ISNUMBER(SEARCH("ATLANTA",$AT2184)),"DEKALB (ATL LIMITS)","DEKALB"),IF(AND($E2184="CLAYTON",ISNUMBER(SEARCH("COLLEGE PARK",$AT2184))),"CLAYTON (COLLEGE PARK)",$E2184)))))</f>
        <v/>
      </c>
      <c r="AV2184" s="2">
        <f>IF($L2184="","",IF(""&amp;$F2184="2","DIESEL",IF(OR(""&amp;$F2184="G",""&amp;$F2184="H"),"GAS","")))</f>
        <v/>
      </c>
      <c r="AW2184" s="2">
        <f>IF($AV2184="","",$R2184)</f>
        <v/>
      </c>
      <c r="AX2184" s="2">
        <f>IF($AV2184="","",IF($AB2184=0,$R2184,0))</f>
        <v/>
      </c>
      <c r="AY2184" s="2">
        <f>IF($AV2184="","",IF(AND($Z2184=0,COUNTIF('AR SALES'!$L$2:$L$2501,$L2184)=0),"YES",""))</f>
        <v/>
      </c>
      <c r="AZ2184" s="2">
        <f>IF($AV2184="","",IFERROR(VLOOKUP($AU2184,CODES!$A:$B,2,FALSE),"NO CODE"))</f>
        <v/>
      </c>
      <c r="BA2184" s="2">
        <f>IF(""&amp;$F2184&lt;&gt;"4","",IF($AY2184="YES","",IF(ROUND(SUMIFS($AE$2:$AE$4001,$L$2:$L$4001,$L2184,$F$2:$F$4001,"4")-SUMIFS('AR SALES'!$Y$2:$Y$2501,'AR SALES'!$L$2:$L$2501,$L2184,'AR SALES'!$AD$2:$AD$2501,"OFF"),2)=0,"","STALE")))</f>
        <v/>
      </c>
      <c r="BB2184" s="2">
        <f>IF(OR(""&amp;$F2184="2",""&amp;$F2184="4",""&amp;$F2184="G",""&amp;$F2184="H"),IF($AY2184="YES","",IF($AB2184&lt;&gt;0,"",IF(COUNTIFS('AR SALES'!$L$2:$L$2501,$L2184,'AR SALES'!$AD$2:$AD$2501,IF(""&amp;$F2184="4","OFF","ON"),'AR SALES'!$AF$2:$AF$2501,"Y")&gt;0,"","NO EXEMPTION"))),"")</f>
        <v/>
      </c>
    </row>
    <row r="2185">
      <c r="AT2185" s="2">
        <f>IF($L2185="","",IFERROR(INDEX('AR SALES'!$H$2:$H$2501,MATCH(""&amp;$L2185,'AR SALES'!$AE$2:$AE$2501,0)),""))</f>
        <v/>
      </c>
      <c r="AU2185" s="2">
        <f>IF($L2185="","",IF($A2185&lt;&gt;"GA","",IF($E2185="FULTON",IF(ISNUMBER(SEARCH("COLLEGE PARK",$AT2185)),"FULTON (COLLEGE PARK)",IF(ISNUMBER(SEARCH("HAPEVILLE",$AT2185)),"FULTON (HAPEVILLE)",IF(ISNUMBER(SEARCH("EAST POINT",$AT2185)),"FULTON (EAST POINT)",IF(ISNUMBER(SEARCH("ATLANTA",$AT2185)),"FULTON (ATL LIMITS)","FULTON")))),IF($E2185="DEKALB",IF(ISNUMBER(SEARCH("ATLANTA",$AT2185)),"DEKALB (ATL LIMITS)","DEKALB"),IF(AND($E2185="CLAYTON",ISNUMBER(SEARCH("COLLEGE PARK",$AT2185))),"CLAYTON (COLLEGE PARK)",$E2185)))))</f>
        <v/>
      </c>
      <c r="AV2185" s="2">
        <f>IF($L2185="","",IF(""&amp;$F2185="2","DIESEL",IF(OR(""&amp;$F2185="G",""&amp;$F2185="H"),"GAS","")))</f>
        <v/>
      </c>
      <c r="AW2185" s="2">
        <f>IF($AV2185="","",$R2185)</f>
        <v/>
      </c>
      <c r="AX2185" s="2">
        <f>IF($AV2185="","",IF($AB2185=0,$R2185,0))</f>
        <v/>
      </c>
      <c r="AY2185" s="2">
        <f>IF($AV2185="","",IF(AND($Z2185=0,COUNTIF('AR SALES'!$L$2:$L$2501,$L2185)=0),"YES",""))</f>
        <v/>
      </c>
      <c r="AZ2185" s="2">
        <f>IF($AV2185="","",IFERROR(VLOOKUP($AU2185,CODES!$A:$B,2,FALSE),"NO CODE"))</f>
        <v/>
      </c>
      <c r="BA2185" s="2">
        <f>IF(""&amp;$F2185&lt;&gt;"4","",IF($AY2185="YES","",IF(ROUND(SUMIFS($AE$2:$AE$4001,$L$2:$L$4001,$L2185,$F$2:$F$4001,"4")-SUMIFS('AR SALES'!$Y$2:$Y$2501,'AR SALES'!$L$2:$L$2501,$L2185,'AR SALES'!$AD$2:$AD$2501,"OFF"),2)=0,"","STALE")))</f>
        <v/>
      </c>
      <c r="BB2185" s="2">
        <f>IF(OR(""&amp;$F2185="2",""&amp;$F2185="4",""&amp;$F2185="G",""&amp;$F2185="H"),IF($AY2185="YES","",IF($AB2185&lt;&gt;0,"",IF(COUNTIFS('AR SALES'!$L$2:$L$2501,$L2185,'AR SALES'!$AD$2:$AD$2501,IF(""&amp;$F2185="4","OFF","ON"),'AR SALES'!$AF$2:$AF$2501,"Y")&gt;0,"","NO EXEMPTION"))),"")</f>
        <v/>
      </c>
    </row>
    <row r="2186">
      <c r="AT2186" s="2">
        <f>IF($L2186="","",IFERROR(INDEX('AR SALES'!$H$2:$H$2501,MATCH(""&amp;$L2186,'AR SALES'!$AE$2:$AE$2501,0)),""))</f>
        <v/>
      </c>
      <c r="AU2186" s="2">
        <f>IF($L2186="","",IF($A2186&lt;&gt;"GA","",IF($E2186="FULTON",IF(ISNUMBER(SEARCH("COLLEGE PARK",$AT2186)),"FULTON (COLLEGE PARK)",IF(ISNUMBER(SEARCH("HAPEVILLE",$AT2186)),"FULTON (HAPEVILLE)",IF(ISNUMBER(SEARCH("EAST POINT",$AT2186)),"FULTON (EAST POINT)",IF(ISNUMBER(SEARCH("ATLANTA",$AT2186)),"FULTON (ATL LIMITS)","FULTON")))),IF($E2186="DEKALB",IF(ISNUMBER(SEARCH("ATLANTA",$AT2186)),"DEKALB (ATL LIMITS)","DEKALB"),IF(AND($E2186="CLAYTON",ISNUMBER(SEARCH("COLLEGE PARK",$AT2186))),"CLAYTON (COLLEGE PARK)",$E2186)))))</f>
        <v/>
      </c>
      <c r="AV2186" s="2">
        <f>IF($L2186="","",IF(""&amp;$F2186="2","DIESEL",IF(OR(""&amp;$F2186="G",""&amp;$F2186="H"),"GAS","")))</f>
        <v/>
      </c>
      <c r="AW2186" s="2">
        <f>IF($AV2186="","",$R2186)</f>
        <v/>
      </c>
      <c r="AX2186" s="2">
        <f>IF($AV2186="","",IF($AB2186=0,$R2186,0))</f>
        <v/>
      </c>
      <c r="AY2186" s="2">
        <f>IF($AV2186="","",IF(AND($Z2186=0,COUNTIF('AR SALES'!$L$2:$L$2501,$L2186)=0),"YES",""))</f>
        <v/>
      </c>
      <c r="AZ2186" s="2">
        <f>IF($AV2186="","",IFERROR(VLOOKUP($AU2186,CODES!$A:$B,2,FALSE),"NO CODE"))</f>
        <v/>
      </c>
      <c r="BA2186" s="2">
        <f>IF(""&amp;$F2186&lt;&gt;"4","",IF($AY2186="YES","",IF(ROUND(SUMIFS($AE$2:$AE$4001,$L$2:$L$4001,$L2186,$F$2:$F$4001,"4")-SUMIFS('AR SALES'!$Y$2:$Y$2501,'AR SALES'!$L$2:$L$2501,$L2186,'AR SALES'!$AD$2:$AD$2501,"OFF"),2)=0,"","STALE")))</f>
        <v/>
      </c>
      <c r="BB2186" s="2">
        <f>IF(OR(""&amp;$F2186="2",""&amp;$F2186="4",""&amp;$F2186="G",""&amp;$F2186="H"),IF($AY2186="YES","",IF($AB2186&lt;&gt;0,"",IF(COUNTIFS('AR SALES'!$L$2:$L$2501,$L2186,'AR SALES'!$AD$2:$AD$2501,IF(""&amp;$F2186="4","OFF","ON"),'AR SALES'!$AF$2:$AF$2501,"Y")&gt;0,"","NO EXEMPTION"))),"")</f>
        <v/>
      </c>
    </row>
    <row r="2187">
      <c r="AT2187" s="2">
        <f>IF($L2187="","",IFERROR(INDEX('AR SALES'!$H$2:$H$2501,MATCH(""&amp;$L2187,'AR SALES'!$AE$2:$AE$2501,0)),""))</f>
        <v/>
      </c>
      <c r="AU2187" s="2">
        <f>IF($L2187="","",IF($A2187&lt;&gt;"GA","",IF($E2187="FULTON",IF(ISNUMBER(SEARCH("COLLEGE PARK",$AT2187)),"FULTON (COLLEGE PARK)",IF(ISNUMBER(SEARCH("HAPEVILLE",$AT2187)),"FULTON (HAPEVILLE)",IF(ISNUMBER(SEARCH("EAST POINT",$AT2187)),"FULTON (EAST POINT)",IF(ISNUMBER(SEARCH("ATLANTA",$AT2187)),"FULTON (ATL LIMITS)","FULTON")))),IF($E2187="DEKALB",IF(ISNUMBER(SEARCH("ATLANTA",$AT2187)),"DEKALB (ATL LIMITS)","DEKALB"),IF(AND($E2187="CLAYTON",ISNUMBER(SEARCH("COLLEGE PARK",$AT2187))),"CLAYTON (COLLEGE PARK)",$E2187)))))</f>
        <v/>
      </c>
      <c r="AV2187" s="2">
        <f>IF($L2187="","",IF(""&amp;$F2187="2","DIESEL",IF(OR(""&amp;$F2187="G",""&amp;$F2187="H"),"GAS","")))</f>
        <v/>
      </c>
      <c r="AW2187" s="2">
        <f>IF($AV2187="","",$R2187)</f>
        <v/>
      </c>
      <c r="AX2187" s="2">
        <f>IF($AV2187="","",IF($AB2187=0,$R2187,0))</f>
        <v/>
      </c>
      <c r="AY2187" s="2">
        <f>IF($AV2187="","",IF(AND($Z2187=0,COUNTIF('AR SALES'!$L$2:$L$2501,$L2187)=0),"YES",""))</f>
        <v/>
      </c>
      <c r="AZ2187" s="2">
        <f>IF($AV2187="","",IFERROR(VLOOKUP($AU2187,CODES!$A:$B,2,FALSE),"NO CODE"))</f>
        <v/>
      </c>
      <c r="BA2187" s="2">
        <f>IF(""&amp;$F2187&lt;&gt;"4","",IF($AY2187="YES","",IF(ROUND(SUMIFS($AE$2:$AE$4001,$L$2:$L$4001,$L2187,$F$2:$F$4001,"4")-SUMIFS('AR SALES'!$Y$2:$Y$2501,'AR SALES'!$L$2:$L$2501,$L2187,'AR SALES'!$AD$2:$AD$2501,"OFF"),2)=0,"","STALE")))</f>
        <v/>
      </c>
      <c r="BB2187" s="2">
        <f>IF(OR(""&amp;$F2187="2",""&amp;$F2187="4",""&amp;$F2187="G",""&amp;$F2187="H"),IF($AY2187="YES","",IF($AB2187&lt;&gt;0,"",IF(COUNTIFS('AR SALES'!$L$2:$L$2501,$L2187,'AR SALES'!$AD$2:$AD$2501,IF(""&amp;$F2187="4","OFF","ON"),'AR SALES'!$AF$2:$AF$2501,"Y")&gt;0,"","NO EXEMPTION"))),"")</f>
        <v/>
      </c>
    </row>
    <row r="2188">
      <c r="AT2188" s="2">
        <f>IF($L2188="","",IFERROR(INDEX('AR SALES'!$H$2:$H$2501,MATCH(""&amp;$L2188,'AR SALES'!$AE$2:$AE$2501,0)),""))</f>
        <v/>
      </c>
      <c r="AU2188" s="2">
        <f>IF($L2188="","",IF($A2188&lt;&gt;"GA","",IF($E2188="FULTON",IF(ISNUMBER(SEARCH("COLLEGE PARK",$AT2188)),"FULTON (COLLEGE PARK)",IF(ISNUMBER(SEARCH("HAPEVILLE",$AT2188)),"FULTON (HAPEVILLE)",IF(ISNUMBER(SEARCH("EAST POINT",$AT2188)),"FULTON (EAST POINT)",IF(ISNUMBER(SEARCH("ATLANTA",$AT2188)),"FULTON (ATL LIMITS)","FULTON")))),IF($E2188="DEKALB",IF(ISNUMBER(SEARCH("ATLANTA",$AT2188)),"DEKALB (ATL LIMITS)","DEKALB"),IF(AND($E2188="CLAYTON",ISNUMBER(SEARCH("COLLEGE PARK",$AT2188))),"CLAYTON (COLLEGE PARK)",$E2188)))))</f>
        <v/>
      </c>
      <c r="AV2188" s="2">
        <f>IF($L2188="","",IF(""&amp;$F2188="2","DIESEL",IF(OR(""&amp;$F2188="G",""&amp;$F2188="H"),"GAS","")))</f>
        <v/>
      </c>
      <c r="AW2188" s="2">
        <f>IF($AV2188="","",$R2188)</f>
        <v/>
      </c>
      <c r="AX2188" s="2">
        <f>IF($AV2188="","",IF($AB2188=0,$R2188,0))</f>
        <v/>
      </c>
      <c r="AY2188" s="2">
        <f>IF($AV2188="","",IF(AND($Z2188=0,COUNTIF('AR SALES'!$L$2:$L$2501,$L2188)=0),"YES",""))</f>
        <v/>
      </c>
      <c r="AZ2188" s="2">
        <f>IF($AV2188="","",IFERROR(VLOOKUP($AU2188,CODES!$A:$B,2,FALSE),"NO CODE"))</f>
        <v/>
      </c>
      <c r="BA2188" s="2">
        <f>IF(""&amp;$F2188&lt;&gt;"4","",IF($AY2188="YES","",IF(ROUND(SUMIFS($AE$2:$AE$4001,$L$2:$L$4001,$L2188,$F$2:$F$4001,"4")-SUMIFS('AR SALES'!$Y$2:$Y$2501,'AR SALES'!$L$2:$L$2501,$L2188,'AR SALES'!$AD$2:$AD$2501,"OFF"),2)=0,"","STALE")))</f>
        <v/>
      </c>
      <c r="BB2188" s="2">
        <f>IF(OR(""&amp;$F2188="2",""&amp;$F2188="4",""&amp;$F2188="G",""&amp;$F2188="H"),IF($AY2188="YES","",IF($AB2188&lt;&gt;0,"",IF(COUNTIFS('AR SALES'!$L$2:$L$2501,$L2188,'AR SALES'!$AD$2:$AD$2501,IF(""&amp;$F2188="4","OFF","ON"),'AR SALES'!$AF$2:$AF$2501,"Y")&gt;0,"","NO EXEMPTION"))),"")</f>
        <v/>
      </c>
    </row>
    <row r="2189">
      <c r="AT2189" s="2">
        <f>IF($L2189="","",IFERROR(INDEX('AR SALES'!$H$2:$H$2501,MATCH(""&amp;$L2189,'AR SALES'!$AE$2:$AE$2501,0)),""))</f>
        <v/>
      </c>
      <c r="AU2189" s="2">
        <f>IF($L2189="","",IF($A2189&lt;&gt;"GA","",IF($E2189="FULTON",IF(ISNUMBER(SEARCH("COLLEGE PARK",$AT2189)),"FULTON (COLLEGE PARK)",IF(ISNUMBER(SEARCH("HAPEVILLE",$AT2189)),"FULTON (HAPEVILLE)",IF(ISNUMBER(SEARCH("EAST POINT",$AT2189)),"FULTON (EAST POINT)",IF(ISNUMBER(SEARCH("ATLANTA",$AT2189)),"FULTON (ATL LIMITS)","FULTON")))),IF($E2189="DEKALB",IF(ISNUMBER(SEARCH("ATLANTA",$AT2189)),"DEKALB (ATL LIMITS)","DEKALB"),IF(AND($E2189="CLAYTON",ISNUMBER(SEARCH("COLLEGE PARK",$AT2189))),"CLAYTON (COLLEGE PARK)",$E2189)))))</f>
        <v/>
      </c>
      <c r="AV2189" s="2">
        <f>IF($L2189="","",IF(""&amp;$F2189="2","DIESEL",IF(OR(""&amp;$F2189="G",""&amp;$F2189="H"),"GAS","")))</f>
        <v/>
      </c>
      <c r="AW2189" s="2">
        <f>IF($AV2189="","",$R2189)</f>
        <v/>
      </c>
      <c r="AX2189" s="2">
        <f>IF($AV2189="","",IF($AB2189=0,$R2189,0))</f>
        <v/>
      </c>
      <c r="AY2189" s="2">
        <f>IF($AV2189="","",IF(AND($Z2189=0,COUNTIF('AR SALES'!$L$2:$L$2501,$L2189)=0),"YES",""))</f>
        <v/>
      </c>
      <c r="AZ2189" s="2">
        <f>IF($AV2189="","",IFERROR(VLOOKUP($AU2189,CODES!$A:$B,2,FALSE),"NO CODE"))</f>
        <v/>
      </c>
      <c r="BA2189" s="2">
        <f>IF(""&amp;$F2189&lt;&gt;"4","",IF($AY2189="YES","",IF(ROUND(SUMIFS($AE$2:$AE$4001,$L$2:$L$4001,$L2189,$F$2:$F$4001,"4")-SUMIFS('AR SALES'!$Y$2:$Y$2501,'AR SALES'!$L$2:$L$2501,$L2189,'AR SALES'!$AD$2:$AD$2501,"OFF"),2)=0,"","STALE")))</f>
        <v/>
      </c>
      <c r="BB2189" s="2">
        <f>IF(OR(""&amp;$F2189="2",""&amp;$F2189="4",""&amp;$F2189="G",""&amp;$F2189="H"),IF($AY2189="YES","",IF($AB2189&lt;&gt;0,"",IF(COUNTIFS('AR SALES'!$L$2:$L$2501,$L2189,'AR SALES'!$AD$2:$AD$2501,IF(""&amp;$F2189="4","OFF","ON"),'AR SALES'!$AF$2:$AF$2501,"Y")&gt;0,"","NO EXEMPTION"))),"")</f>
        <v/>
      </c>
    </row>
    <row r="2190">
      <c r="AT2190" s="2">
        <f>IF($L2190="","",IFERROR(INDEX('AR SALES'!$H$2:$H$2501,MATCH(""&amp;$L2190,'AR SALES'!$AE$2:$AE$2501,0)),""))</f>
        <v/>
      </c>
      <c r="AU2190" s="2">
        <f>IF($L2190="","",IF($A2190&lt;&gt;"GA","",IF($E2190="FULTON",IF(ISNUMBER(SEARCH("COLLEGE PARK",$AT2190)),"FULTON (COLLEGE PARK)",IF(ISNUMBER(SEARCH("HAPEVILLE",$AT2190)),"FULTON (HAPEVILLE)",IF(ISNUMBER(SEARCH("EAST POINT",$AT2190)),"FULTON (EAST POINT)",IF(ISNUMBER(SEARCH("ATLANTA",$AT2190)),"FULTON (ATL LIMITS)","FULTON")))),IF($E2190="DEKALB",IF(ISNUMBER(SEARCH("ATLANTA",$AT2190)),"DEKALB (ATL LIMITS)","DEKALB"),IF(AND($E2190="CLAYTON",ISNUMBER(SEARCH("COLLEGE PARK",$AT2190))),"CLAYTON (COLLEGE PARK)",$E2190)))))</f>
        <v/>
      </c>
      <c r="AV2190" s="2">
        <f>IF($L2190="","",IF(""&amp;$F2190="2","DIESEL",IF(OR(""&amp;$F2190="G",""&amp;$F2190="H"),"GAS","")))</f>
        <v/>
      </c>
      <c r="AW2190" s="2">
        <f>IF($AV2190="","",$R2190)</f>
        <v/>
      </c>
      <c r="AX2190" s="2">
        <f>IF($AV2190="","",IF($AB2190=0,$R2190,0))</f>
        <v/>
      </c>
      <c r="AY2190" s="2">
        <f>IF($AV2190="","",IF(AND($Z2190=0,COUNTIF('AR SALES'!$L$2:$L$2501,$L2190)=0),"YES",""))</f>
        <v/>
      </c>
      <c r="AZ2190" s="2">
        <f>IF($AV2190="","",IFERROR(VLOOKUP($AU2190,CODES!$A:$B,2,FALSE),"NO CODE"))</f>
        <v/>
      </c>
      <c r="BA2190" s="2">
        <f>IF(""&amp;$F2190&lt;&gt;"4","",IF($AY2190="YES","",IF(ROUND(SUMIFS($AE$2:$AE$4001,$L$2:$L$4001,$L2190,$F$2:$F$4001,"4")-SUMIFS('AR SALES'!$Y$2:$Y$2501,'AR SALES'!$L$2:$L$2501,$L2190,'AR SALES'!$AD$2:$AD$2501,"OFF"),2)=0,"","STALE")))</f>
        <v/>
      </c>
      <c r="BB2190" s="2">
        <f>IF(OR(""&amp;$F2190="2",""&amp;$F2190="4",""&amp;$F2190="G",""&amp;$F2190="H"),IF($AY2190="YES","",IF($AB2190&lt;&gt;0,"",IF(COUNTIFS('AR SALES'!$L$2:$L$2501,$L2190,'AR SALES'!$AD$2:$AD$2501,IF(""&amp;$F2190="4","OFF","ON"),'AR SALES'!$AF$2:$AF$2501,"Y")&gt;0,"","NO EXEMPTION"))),"")</f>
        <v/>
      </c>
    </row>
    <row r="2191">
      <c r="AT2191" s="2">
        <f>IF($L2191="","",IFERROR(INDEX('AR SALES'!$H$2:$H$2501,MATCH(""&amp;$L2191,'AR SALES'!$AE$2:$AE$2501,0)),""))</f>
        <v/>
      </c>
      <c r="AU2191" s="2">
        <f>IF($L2191="","",IF($A2191&lt;&gt;"GA","",IF($E2191="FULTON",IF(ISNUMBER(SEARCH("COLLEGE PARK",$AT2191)),"FULTON (COLLEGE PARK)",IF(ISNUMBER(SEARCH("HAPEVILLE",$AT2191)),"FULTON (HAPEVILLE)",IF(ISNUMBER(SEARCH("EAST POINT",$AT2191)),"FULTON (EAST POINT)",IF(ISNUMBER(SEARCH("ATLANTA",$AT2191)),"FULTON (ATL LIMITS)","FULTON")))),IF($E2191="DEKALB",IF(ISNUMBER(SEARCH("ATLANTA",$AT2191)),"DEKALB (ATL LIMITS)","DEKALB"),IF(AND($E2191="CLAYTON",ISNUMBER(SEARCH("COLLEGE PARK",$AT2191))),"CLAYTON (COLLEGE PARK)",$E2191)))))</f>
        <v/>
      </c>
      <c r="AV2191" s="2">
        <f>IF($L2191="","",IF(""&amp;$F2191="2","DIESEL",IF(OR(""&amp;$F2191="G",""&amp;$F2191="H"),"GAS","")))</f>
        <v/>
      </c>
      <c r="AW2191" s="2">
        <f>IF($AV2191="","",$R2191)</f>
        <v/>
      </c>
      <c r="AX2191" s="2">
        <f>IF($AV2191="","",IF($AB2191=0,$R2191,0))</f>
        <v/>
      </c>
      <c r="AY2191" s="2">
        <f>IF($AV2191="","",IF(AND($Z2191=0,COUNTIF('AR SALES'!$L$2:$L$2501,$L2191)=0),"YES",""))</f>
        <v/>
      </c>
      <c r="AZ2191" s="2">
        <f>IF($AV2191="","",IFERROR(VLOOKUP($AU2191,CODES!$A:$B,2,FALSE),"NO CODE"))</f>
        <v/>
      </c>
      <c r="BA2191" s="2">
        <f>IF(""&amp;$F2191&lt;&gt;"4","",IF($AY2191="YES","",IF(ROUND(SUMIFS($AE$2:$AE$4001,$L$2:$L$4001,$L2191,$F$2:$F$4001,"4")-SUMIFS('AR SALES'!$Y$2:$Y$2501,'AR SALES'!$L$2:$L$2501,$L2191,'AR SALES'!$AD$2:$AD$2501,"OFF"),2)=0,"","STALE")))</f>
        <v/>
      </c>
      <c r="BB2191" s="2">
        <f>IF(OR(""&amp;$F2191="2",""&amp;$F2191="4",""&amp;$F2191="G",""&amp;$F2191="H"),IF($AY2191="YES","",IF($AB2191&lt;&gt;0,"",IF(COUNTIFS('AR SALES'!$L$2:$L$2501,$L2191,'AR SALES'!$AD$2:$AD$2501,IF(""&amp;$F2191="4","OFF","ON"),'AR SALES'!$AF$2:$AF$2501,"Y")&gt;0,"","NO EXEMPTION"))),"")</f>
        <v/>
      </c>
    </row>
    <row r="2192">
      <c r="AT2192" s="2">
        <f>IF($L2192="","",IFERROR(INDEX('AR SALES'!$H$2:$H$2501,MATCH(""&amp;$L2192,'AR SALES'!$AE$2:$AE$2501,0)),""))</f>
        <v/>
      </c>
      <c r="AU2192" s="2">
        <f>IF($L2192="","",IF($A2192&lt;&gt;"GA","",IF($E2192="FULTON",IF(ISNUMBER(SEARCH("COLLEGE PARK",$AT2192)),"FULTON (COLLEGE PARK)",IF(ISNUMBER(SEARCH("HAPEVILLE",$AT2192)),"FULTON (HAPEVILLE)",IF(ISNUMBER(SEARCH("EAST POINT",$AT2192)),"FULTON (EAST POINT)",IF(ISNUMBER(SEARCH("ATLANTA",$AT2192)),"FULTON (ATL LIMITS)","FULTON")))),IF($E2192="DEKALB",IF(ISNUMBER(SEARCH("ATLANTA",$AT2192)),"DEKALB (ATL LIMITS)","DEKALB"),IF(AND($E2192="CLAYTON",ISNUMBER(SEARCH("COLLEGE PARK",$AT2192))),"CLAYTON (COLLEGE PARK)",$E2192)))))</f>
        <v/>
      </c>
      <c r="AV2192" s="2">
        <f>IF($L2192="","",IF(""&amp;$F2192="2","DIESEL",IF(OR(""&amp;$F2192="G",""&amp;$F2192="H"),"GAS","")))</f>
        <v/>
      </c>
      <c r="AW2192" s="2">
        <f>IF($AV2192="","",$R2192)</f>
        <v/>
      </c>
      <c r="AX2192" s="2">
        <f>IF($AV2192="","",IF($AB2192=0,$R2192,0))</f>
        <v/>
      </c>
      <c r="AY2192" s="2">
        <f>IF($AV2192="","",IF(AND($Z2192=0,COUNTIF('AR SALES'!$L$2:$L$2501,$L2192)=0),"YES",""))</f>
        <v/>
      </c>
      <c r="AZ2192" s="2">
        <f>IF($AV2192="","",IFERROR(VLOOKUP($AU2192,CODES!$A:$B,2,FALSE),"NO CODE"))</f>
        <v/>
      </c>
      <c r="BA2192" s="2">
        <f>IF(""&amp;$F2192&lt;&gt;"4","",IF($AY2192="YES","",IF(ROUND(SUMIFS($AE$2:$AE$4001,$L$2:$L$4001,$L2192,$F$2:$F$4001,"4")-SUMIFS('AR SALES'!$Y$2:$Y$2501,'AR SALES'!$L$2:$L$2501,$L2192,'AR SALES'!$AD$2:$AD$2501,"OFF"),2)=0,"","STALE")))</f>
        <v/>
      </c>
      <c r="BB2192" s="2">
        <f>IF(OR(""&amp;$F2192="2",""&amp;$F2192="4",""&amp;$F2192="G",""&amp;$F2192="H"),IF($AY2192="YES","",IF($AB2192&lt;&gt;0,"",IF(COUNTIFS('AR SALES'!$L$2:$L$2501,$L2192,'AR SALES'!$AD$2:$AD$2501,IF(""&amp;$F2192="4","OFF","ON"),'AR SALES'!$AF$2:$AF$2501,"Y")&gt;0,"","NO EXEMPTION"))),"")</f>
        <v/>
      </c>
    </row>
    <row r="2193">
      <c r="AT2193" s="2">
        <f>IF($L2193="","",IFERROR(INDEX('AR SALES'!$H$2:$H$2501,MATCH(""&amp;$L2193,'AR SALES'!$AE$2:$AE$2501,0)),""))</f>
        <v/>
      </c>
      <c r="AU2193" s="2">
        <f>IF($L2193="","",IF($A2193&lt;&gt;"GA","",IF($E2193="FULTON",IF(ISNUMBER(SEARCH("COLLEGE PARK",$AT2193)),"FULTON (COLLEGE PARK)",IF(ISNUMBER(SEARCH("HAPEVILLE",$AT2193)),"FULTON (HAPEVILLE)",IF(ISNUMBER(SEARCH("EAST POINT",$AT2193)),"FULTON (EAST POINT)",IF(ISNUMBER(SEARCH("ATLANTA",$AT2193)),"FULTON (ATL LIMITS)","FULTON")))),IF($E2193="DEKALB",IF(ISNUMBER(SEARCH("ATLANTA",$AT2193)),"DEKALB (ATL LIMITS)","DEKALB"),IF(AND($E2193="CLAYTON",ISNUMBER(SEARCH("COLLEGE PARK",$AT2193))),"CLAYTON (COLLEGE PARK)",$E2193)))))</f>
        <v/>
      </c>
      <c r="AV2193" s="2">
        <f>IF($L2193="","",IF(""&amp;$F2193="2","DIESEL",IF(OR(""&amp;$F2193="G",""&amp;$F2193="H"),"GAS","")))</f>
        <v/>
      </c>
      <c r="AW2193" s="2">
        <f>IF($AV2193="","",$R2193)</f>
        <v/>
      </c>
      <c r="AX2193" s="2">
        <f>IF($AV2193="","",IF($AB2193=0,$R2193,0))</f>
        <v/>
      </c>
      <c r="AY2193" s="2">
        <f>IF($AV2193="","",IF(AND($Z2193=0,COUNTIF('AR SALES'!$L$2:$L$2501,$L2193)=0),"YES",""))</f>
        <v/>
      </c>
      <c r="AZ2193" s="2">
        <f>IF($AV2193="","",IFERROR(VLOOKUP($AU2193,CODES!$A:$B,2,FALSE),"NO CODE"))</f>
        <v/>
      </c>
      <c r="BA2193" s="2">
        <f>IF(""&amp;$F2193&lt;&gt;"4","",IF($AY2193="YES","",IF(ROUND(SUMIFS($AE$2:$AE$4001,$L$2:$L$4001,$L2193,$F$2:$F$4001,"4")-SUMIFS('AR SALES'!$Y$2:$Y$2501,'AR SALES'!$L$2:$L$2501,$L2193,'AR SALES'!$AD$2:$AD$2501,"OFF"),2)=0,"","STALE")))</f>
        <v/>
      </c>
      <c r="BB2193" s="2">
        <f>IF(OR(""&amp;$F2193="2",""&amp;$F2193="4",""&amp;$F2193="G",""&amp;$F2193="H"),IF($AY2193="YES","",IF($AB2193&lt;&gt;0,"",IF(COUNTIFS('AR SALES'!$L$2:$L$2501,$L2193,'AR SALES'!$AD$2:$AD$2501,IF(""&amp;$F2193="4","OFF","ON"),'AR SALES'!$AF$2:$AF$2501,"Y")&gt;0,"","NO EXEMPTION"))),"")</f>
        <v/>
      </c>
    </row>
    <row r="2194">
      <c r="AT2194" s="2">
        <f>IF($L2194="","",IFERROR(INDEX('AR SALES'!$H$2:$H$2501,MATCH(""&amp;$L2194,'AR SALES'!$AE$2:$AE$2501,0)),""))</f>
        <v/>
      </c>
      <c r="AU2194" s="2">
        <f>IF($L2194="","",IF($A2194&lt;&gt;"GA","",IF($E2194="FULTON",IF(ISNUMBER(SEARCH("COLLEGE PARK",$AT2194)),"FULTON (COLLEGE PARK)",IF(ISNUMBER(SEARCH("HAPEVILLE",$AT2194)),"FULTON (HAPEVILLE)",IF(ISNUMBER(SEARCH("EAST POINT",$AT2194)),"FULTON (EAST POINT)",IF(ISNUMBER(SEARCH("ATLANTA",$AT2194)),"FULTON (ATL LIMITS)","FULTON")))),IF($E2194="DEKALB",IF(ISNUMBER(SEARCH("ATLANTA",$AT2194)),"DEKALB (ATL LIMITS)","DEKALB"),IF(AND($E2194="CLAYTON",ISNUMBER(SEARCH("COLLEGE PARK",$AT2194))),"CLAYTON (COLLEGE PARK)",$E2194)))))</f>
        <v/>
      </c>
      <c r="AV2194" s="2">
        <f>IF($L2194="","",IF(""&amp;$F2194="2","DIESEL",IF(OR(""&amp;$F2194="G",""&amp;$F2194="H"),"GAS","")))</f>
        <v/>
      </c>
      <c r="AW2194" s="2">
        <f>IF($AV2194="","",$R2194)</f>
        <v/>
      </c>
      <c r="AX2194" s="2">
        <f>IF($AV2194="","",IF($AB2194=0,$R2194,0))</f>
        <v/>
      </c>
      <c r="AY2194" s="2">
        <f>IF($AV2194="","",IF(AND($Z2194=0,COUNTIF('AR SALES'!$L$2:$L$2501,$L2194)=0),"YES",""))</f>
        <v/>
      </c>
      <c r="AZ2194" s="2">
        <f>IF($AV2194="","",IFERROR(VLOOKUP($AU2194,CODES!$A:$B,2,FALSE),"NO CODE"))</f>
        <v/>
      </c>
      <c r="BA2194" s="2">
        <f>IF(""&amp;$F2194&lt;&gt;"4","",IF($AY2194="YES","",IF(ROUND(SUMIFS($AE$2:$AE$4001,$L$2:$L$4001,$L2194,$F$2:$F$4001,"4")-SUMIFS('AR SALES'!$Y$2:$Y$2501,'AR SALES'!$L$2:$L$2501,$L2194,'AR SALES'!$AD$2:$AD$2501,"OFF"),2)=0,"","STALE")))</f>
        <v/>
      </c>
      <c r="BB2194" s="2">
        <f>IF(OR(""&amp;$F2194="2",""&amp;$F2194="4",""&amp;$F2194="G",""&amp;$F2194="H"),IF($AY2194="YES","",IF($AB2194&lt;&gt;0,"",IF(COUNTIFS('AR SALES'!$L$2:$L$2501,$L2194,'AR SALES'!$AD$2:$AD$2501,IF(""&amp;$F2194="4","OFF","ON"),'AR SALES'!$AF$2:$AF$2501,"Y")&gt;0,"","NO EXEMPTION"))),"")</f>
        <v/>
      </c>
    </row>
    <row r="2195">
      <c r="AT2195" s="2">
        <f>IF($L2195="","",IFERROR(INDEX('AR SALES'!$H$2:$H$2501,MATCH(""&amp;$L2195,'AR SALES'!$AE$2:$AE$2501,0)),""))</f>
        <v/>
      </c>
      <c r="AU2195" s="2">
        <f>IF($L2195="","",IF($A2195&lt;&gt;"GA","",IF($E2195="FULTON",IF(ISNUMBER(SEARCH("COLLEGE PARK",$AT2195)),"FULTON (COLLEGE PARK)",IF(ISNUMBER(SEARCH("HAPEVILLE",$AT2195)),"FULTON (HAPEVILLE)",IF(ISNUMBER(SEARCH("EAST POINT",$AT2195)),"FULTON (EAST POINT)",IF(ISNUMBER(SEARCH("ATLANTA",$AT2195)),"FULTON (ATL LIMITS)","FULTON")))),IF($E2195="DEKALB",IF(ISNUMBER(SEARCH("ATLANTA",$AT2195)),"DEKALB (ATL LIMITS)","DEKALB"),IF(AND($E2195="CLAYTON",ISNUMBER(SEARCH("COLLEGE PARK",$AT2195))),"CLAYTON (COLLEGE PARK)",$E2195)))))</f>
        <v/>
      </c>
      <c r="AV2195" s="2">
        <f>IF($L2195="","",IF(""&amp;$F2195="2","DIESEL",IF(OR(""&amp;$F2195="G",""&amp;$F2195="H"),"GAS","")))</f>
        <v/>
      </c>
      <c r="AW2195" s="2">
        <f>IF($AV2195="","",$R2195)</f>
        <v/>
      </c>
      <c r="AX2195" s="2">
        <f>IF($AV2195="","",IF($AB2195=0,$R2195,0))</f>
        <v/>
      </c>
      <c r="AY2195" s="2">
        <f>IF($AV2195="","",IF(AND($Z2195=0,COUNTIF('AR SALES'!$L$2:$L$2501,$L2195)=0),"YES",""))</f>
        <v/>
      </c>
      <c r="AZ2195" s="2">
        <f>IF($AV2195="","",IFERROR(VLOOKUP($AU2195,CODES!$A:$B,2,FALSE),"NO CODE"))</f>
        <v/>
      </c>
      <c r="BA2195" s="2">
        <f>IF(""&amp;$F2195&lt;&gt;"4","",IF($AY2195="YES","",IF(ROUND(SUMIFS($AE$2:$AE$4001,$L$2:$L$4001,$L2195,$F$2:$F$4001,"4")-SUMIFS('AR SALES'!$Y$2:$Y$2501,'AR SALES'!$L$2:$L$2501,$L2195,'AR SALES'!$AD$2:$AD$2501,"OFF"),2)=0,"","STALE")))</f>
        <v/>
      </c>
      <c r="BB2195" s="2">
        <f>IF(OR(""&amp;$F2195="2",""&amp;$F2195="4",""&amp;$F2195="G",""&amp;$F2195="H"),IF($AY2195="YES","",IF($AB2195&lt;&gt;0,"",IF(COUNTIFS('AR SALES'!$L$2:$L$2501,$L2195,'AR SALES'!$AD$2:$AD$2501,IF(""&amp;$F2195="4","OFF","ON"),'AR SALES'!$AF$2:$AF$2501,"Y")&gt;0,"","NO EXEMPTION"))),"")</f>
        <v/>
      </c>
    </row>
    <row r="2196">
      <c r="AT2196" s="2">
        <f>IF($L2196="","",IFERROR(INDEX('AR SALES'!$H$2:$H$2501,MATCH(""&amp;$L2196,'AR SALES'!$AE$2:$AE$2501,0)),""))</f>
        <v/>
      </c>
      <c r="AU2196" s="2">
        <f>IF($L2196="","",IF($A2196&lt;&gt;"GA","",IF($E2196="FULTON",IF(ISNUMBER(SEARCH("COLLEGE PARK",$AT2196)),"FULTON (COLLEGE PARK)",IF(ISNUMBER(SEARCH("HAPEVILLE",$AT2196)),"FULTON (HAPEVILLE)",IF(ISNUMBER(SEARCH("EAST POINT",$AT2196)),"FULTON (EAST POINT)",IF(ISNUMBER(SEARCH("ATLANTA",$AT2196)),"FULTON (ATL LIMITS)","FULTON")))),IF($E2196="DEKALB",IF(ISNUMBER(SEARCH("ATLANTA",$AT2196)),"DEKALB (ATL LIMITS)","DEKALB"),IF(AND($E2196="CLAYTON",ISNUMBER(SEARCH("COLLEGE PARK",$AT2196))),"CLAYTON (COLLEGE PARK)",$E2196)))))</f>
        <v/>
      </c>
      <c r="AV2196" s="2">
        <f>IF($L2196="","",IF(""&amp;$F2196="2","DIESEL",IF(OR(""&amp;$F2196="G",""&amp;$F2196="H"),"GAS","")))</f>
        <v/>
      </c>
      <c r="AW2196" s="2">
        <f>IF($AV2196="","",$R2196)</f>
        <v/>
      </c>
      <c r="AX2196" s="2">
        <f>IF($AV2196="","",IF($AB2196=0,$R2196,0))</f>
        <v/>
      </c>
      <c r="AY2196" s="2">
        <f>IF($AV2196="","",IF(AND($Z2196=0,COUNTIF('AR SALES'!$L$2:$L$2501,$L2196)=0),"YES",""))</f>
        <v/>
      </c>
      <c r="AZ2196" s="2">
        <f>IF($AV2196="","",IFERROR(VLOOKUP($AU2196,CODES!$A:$B,2,FALSE),"NO CODE"))</f>
        <v/>
      </c>
      <c r="BA2196" s="2">
        <f>IF(""&amp;$F2196&lt;&gt;"4","",IF($AY2196="YES","",IF(ROUND(SUMIFS($AE$2:$AE$4001,$L$2:$L$4001,$L2196,$F$2:$F$4001,"4")-SUMIFS('AR SALES'!$Y$2:$Y$2501,'AR SALES'!$L$2:$L$2501,$L2196,'AR SALES'!$AD$2:$AD$2501,"OFF"),2)=0,"","STALE")))</f>
        <v/>
      </c>
      <c r="BB2196" s="2">
        <f>IF(OR(""&amp;$F2196="2",""&amp;$F2196="4",""&amp;$F2196="G",""&amp;$F2196="H"),IF($AY2196="YES","",IF($AB2196&lt;&gt;0,"",IF(COUNTIFS('AR SALES'!$L$2:$L$2501,$L2196,'AR SALES'!$AD$2:$AD$2501,IF(""&amp;$F2196="4","OFF","ON"),'AR SALES'!$AF$2:$AF$2501,"Y")&gt;0,"","NO EXEMPTION"))),"")</f>
        <v/>
      </c>
    </row>
    <row r="2197">
      <c r="AT2197" s="2">
        <f>IF($L2197="","",IFERROR(INDEX('AR SALES'!$H$2:$H$2501,MATCH(""&amp;$L2197,'AR SALES'!$AE$2:$AE$2501,0)),""))</f>
        <v/>
      </c>
      <c r="AU2197" s="2">
        <f>IF($L2197="","",IF($A2197&lt;&gt;"GA","",IF($E2197="FULTON",IF(ISNUMBER(SEARCH("COLLEGE PARK",$AT2197)),"FULTON (COLLEGE PARK)",IF(ISNUMBER(SEARCH("HAPEVILLE",$AT2197)),"FULTON (HAPEVILLE)",IF(ISNUMBER(SEARCH("EAST POINT",$AT2197)),"FULTON (EAST POINT)",IF(ISNUMBER(SEARCH("ATLANTA",$AT2197)),"FULTON (ATL LIMITS)","FULTON")))),IF($E2197="DEKALB",IF(ISNUMBER(SEARCH("ATLANTA",$AT2197)),"DEKALB (ATL LIMITS)","DEKALB"),IF(AND($E2197="CLAYTON",ISNUMBER(SEARCH("COLLEGE PARK",$AT2197))),"CLAYTON (COLLEGE PARK)",$E2197)))))</f>
        <v/>
      </c>
      <c r="AV2197" s="2">
        <f>IF($L2197="","",IF(""&amp;$F2197="2","DIESEL",IF(OR(""&amp;$F2197="G",""&amp;$F2197="H"),"GAS","")))</f>
        <v/>
      </c>
      <c r="AW2197" s="2">
        <f>IF($AV2197="","",$R2197)</f>
        <v/>
      </c>
      <c r="AX2197" s="2">
        <f>IF($AV2197="","",IF($AB2197=0,$R2197,0))</f>
        <v/>
      </c>
      <c r="AY2197" s="2">
        <f>IF($AV2197="","",IF(AND($Z2197=0,COUNTIF('AR SALES'!$L$2:$L$2501,$L2197)=0),"YES",""))</f>
        <v/>
      </c>
      <c r="AZ2197" s="2">
        <f>IF($AV2197="","",IFERROR(VLOOKUP($AU2197,CODES!$A:$B,2,FALSE),"NO CODE"))</f>
        <v/>
      </c>
      <c r="BA2197" s="2">
        <f>IF(""&amp;$F2197&lt;&gt;"4","",IF($AY2197="YES","",IF(ROUND(SUMIFS($AE$2:$AE$4001,$L$2:$L$4001,$L2197,$F$2:$F$4001,"4")-SUMIFS('AR SALES'!$Y$2:$Y$2501,'AR SALES'!$L$2:$L$2501,$L2197,'AR SALES'!$AD$2:$AD$2501,"OFF"),2)=0,"","STALE")))</f>
        <v/>
      </c>
      <c r="BB2197" s="2">
        <f>IF(OR(""&amp;$F2197="2",""&amp;$F2197="4",""&amp;$F2197="G",""&amp;$F2197="H"),IF($AY2197="YES","",IF($AB2197&lt;&gt;0,"",IF(COUNTIFS('AR SALES'!$L$2:$L$2501,$L2197,'AR SALES'!$AD$2:$AD$2501,IF(""&amp;$F2197="4","OFF","ON"),'AR SALES'!$AF$2:$AF$2501,"Y")&gt;0,"","NO EXEMPTION"))),"")</f>
        <v/>
      </c>
    </row>
    <row r="2198">
      <c r="AT2198" s="2">
        <f>IF($L2198="","",IFERROR(INDEX('AR SALES'!$H$2:$H$2501,MATCH(""&amp;$L2198,'AR SALES'!$AE$2:$AE$2501,0)),""))</f>
        <v/>
      </c>
      <c r="AU2198" s="2">
        <f>IF($L2198="","",IF($A2198&lt;&gt;"GA","",IF($E2198="FULTON",IF(ISNUMBER(SEARCH("COLLEGE PARK",$AT2198)),"FULTON (COLLEGE PARK)",IF(ISNUMBER(SEARCH("HAPEVILLE",$AT2198)),"FULTON (HAPEVILLE)",IF(ISNUMBER(SEARCH("EAST POINT",$AT2198)),"FULTON (EAST POINT)",IF(ISNUMBER(SEARCH("ATLANTA",$AT2198)),"FULTON (ATL LIMITS)","FULTON")))),IF($E2198="DEKALB",IF(ISNUMBER(SEARCH("ATLANTA",$AT2198)),"DEKALB (ATL LIMITS)","DEKALB"),IF(AND($E2198="CLAYTON",ISNUMBER(SEARCH("COLLEGE PARK",$AT2198))),"CLAYTON (COLLEGE PARK)",$E2198)))))</f>
        <v/>
      </c>
      <c r="AV2198" s="2">
        <f>IF($L2198="","",IF(""&amp;$F2198="2","DIESEL",IF(OR(""&amp;$F2198="G",""&amp;$F2198="H"),"GAS","")))</f>
        <v/>
      </c>
      <c r="AW2198" s="2">
        <f>IF($AV2198="","",$R2198)</f>
        <v/>
      </c>
      <c r="AX2198" s="2">
        <f>IF($AV2198="","",IF($AB2198=0,$R2198,0))</f>
        <v/>
      </c>
      <c r="AY2198" s="2">
        <f>IF($AV2198="","",IF(AND($Z2198=0,COUNTIF('AR SALES'!$L$2:$L$2501,$L2198)=0),"YES",""))</f>
        <v/>
      </c>
      <c r="AZ2198" s="2">
        <f>IF($AV2198="","",IFERROR(VLOOKUP($AU2198,CODES!$A:$B,2,FALSE),"NO CODE"))</f>
        <v/>
      </c>
      <c r="BA2198" s="2">
        <f>IF(""&amp;$F2198&lt;&gt;"4","",IF($AY2198="YES","",IF(ROUND(SUMIFS($AE$2:$AE$4001,$L$2:$L$4001,$L2198,$F$2:$F$4001,"4")-SUMIFS('AR SALES'!$Y$2:$Y$2501,'AR SALES'!$L$2:$L$2501,$L2198,'AR SALES'!$AD$2:$AD$2501,"OFF"),2)=0,"","STALE")))</f>
        <v/>
      </c>
      <c r="BB2198" s="2">
        <f>IF(OR(""&amp;$F2198="2",""&amp;$F2198="4",""&amp;$F2198="G",""&amp;$F2198="H"),IF($AY2198="YES","",IF($AB2198&lt;&gt;0,"",IF(COUNTIFS('AR SALES'!$L$2:$L$2501,$L2198,'AR SALES'!$AD$2:$AD$2501,IF(""&amp;$F2198="4","OFF","ON"),'AR SALES'!$AF$2:$AF$2501,"Y")&gt;0,"","NO EXEMPTION"))),"")</f>
        <v/>
      </c>
    </row>
    <row r="2199">
      <c r="AT2199" s="2">
        <f>IF($L2199="","",IFERROR(INDEX('AR SALES'!$H$2:$H$2501,MATCH(""&amp;$L2199,'AR SALES'!$AE$2:$AE$2501,0)),""))</f>
        <v/>
      </c>
      <c r="AU2199" s="2">
        <f>IF($L2199="","",IF($A2199&lt;&gt;"GA","",IF($E2199="FULTON",IF(ISNUMBER(SEARCH("COLLEGE PARK",$AT2199)),"FULTON (COLLEGE PARK)",IF(ISNUMBER(SEARCH("HAPEVILLE",$AT2199)),"FULTON (HAPEVILLE)",IF(ISNUMBER(SEARCH("EAST POINT",$AT2199)),"FULTON (EAST POINT)",IF(ISNUMBER(SEARCH("ATLANTA",$AT2199)),"FULTON (ATL LIMITS)","FULTON")))),IF($E2199="DEKALB",IF(ISNUMBER(SEARCH("ATLANTA",$AT2199)),"DEKALB (ATL LIMITS)","DEKALB"),IF(AND($E2199="CLAYTON",ISNUMBER(SEARCH("COLLEGE PARK",$AT2199))),"CLAYTON (COLLEGE PARK)",$E2199)))))</f>
        <v/>
      </c>
      <c r="AV2199" s="2">
        <f>IF($L2199="","",IF(""&amp;$F2199="2","DIESEL",IF(OR(""&amp;$F2199="G",""&amp;$F2199="H"),"GAS","")))</f>
        <v/>
      </c>
      <c r="AW2199" s="2">
        <f>IF($AV2199="","",$R2199)</f>
        <v/>
      </c>
      <c r="AX2199" s="2">
        <f>IF($AV2199="","",IF($AB2199=0,$R2199,0))</f>
        <v/>
      </c>
      <c r="AY2199" s="2">
        <f>IF($AV2199="","",IF(AND($Z2199=0,COUNTIF('AR SALES'!$L$2:$L$2501,$L2199)=0),"YES",""))</f>
        <v/>
      </c>
      <c r="AZ2199" s="2">
        <f>IF($AV2199="","",IFERROR(VLOOKUP($AU2199,CODES!$A:$B,2,FALSE),"NO CODE"))</f>
        <v/>
      </c>
      <c r="BA2199" s="2">
        <f>IF(""&amp;$F2199&lt;&gt;"4","",IF($AY2199="YES","",IF(ROUND(SUMIFS($AE$2:$AE$4001,$L$2:$L$4001,$L2199,$F$2:$F$4001,"4")-SUMIFS('AR SALES'!$Y$2:$Y$2501,'AR SALES'!$L$2:$L$2501,$L2199,'AR SALES'!$AD$2:$AD$2501,"OFF"),2)=0,"","STALE")))</f>
        <v/>
      </c>
      <c r="BB2199" s="2">
        <f>IF(OR(""&amp;$F2199="2",""&amp;$F2199="4",""&amp;$F2199="G",""&amp;$F2199="H"),IF($AY2199="YES","",IF($AB2199&lt;&gt;0,"",IF(COUNTIFS('AR SALES'!$L$2:$L$2501,$L2199,'AR SALES'!$AD$2:$AD$2501,IF(""&amp;$F2199="4","OFF","ON"),'AR SALES'!$AF$2:$AF$2501,"Y")&gt;0,"","NO EXEMPTION"))),"")</f>
        <v/>
      </c>
    </row>
    <row r="2200">
      <c r="AT2200" s="2">
        <f>IF($L2200="","",IFERROR(INDEX('AR SALES'!$H$2:$H$2501,MATCH(""&amp;$L2200,'AR SALES'!$AE$2:$AE$2501,0)),""))</f>
        <v/>
      </c>
      <c r="AU2200" s="2">
        <f>IF($L2200="","",IF($A2200&lt;&gt;"GA","",IF($E2200="FULTON",IF(ISNUMBER(SEARCH("COLLEGE PARK",$AT2200)),"FULTON (COLLEGE PARK)",IF(ISNUMBER(SEARCH("HAPEVILLE",$AT2200)),"FULTON (HAPEVILLE)",IF(ISNUMBER(SEARCH("EAST POINT",$AT2200)),"FULTON (EAST POINT)",IF(ISNUMBER(SEARCH("ATLANTA",$AT2200)),"FULTON (ATL LIMITS)","FULTON")))),IF($E2200="DEKALB",IF(ISNUMBER(SEARCH("ATLANTA",$AT2200)),"DEKALB (ATL LIMITS)","DEKALB"),IF(AND($E2200="CLAYTON",ISNUMBER(SEARCH("COLLEGE PARK",$AT2200))),"CLAYTON (COLLEGE PARK)",$E2200)))))</f>
        <v/>
      </c>
      <c r="AV2200" s="2">
        <f>IF($L2200="","",IF(""&amp;$F2200="2","DIESEL",IF(OR(""&amp;$F2200="G",""&amp;$F2200="H"),"GAS","")))</f>
        <v/>
      </c>
      <c r="AW2200" s="2">
        <f>IF($AV2200="","",$R2200)</f>
        <v/>
      </c>
      <c r="AX2200" s="2">
        <f>IF($AV2200="","",IF($AB2200=0,$R2200,0))</f>
        <v/>
      </c>
      <c r="AY2200" s="2">
        <f>IF($AV2200="","",IF(AND($Z2200=0,COUNTIF('AR SALES'!$L$2:$L$2501,$L2200)=0),"YES",""))</f>
        <v/>
      </c>
      <c r="AZ2200" s="2">
        <f>IF($AV2200="","",IFERROR(VLOOKUP($AU2200,CODES!$A:$B,2,FALSE),"NO CODE"))</f>
        <v/>
      </c>
      <c r="BA2200" s="2">
        <f>IF(""&amp;$F2200&lt;&gt;"4","",IF($AY2200="YES","",IF(ROUND(SUMIFS($AE$2:$AE$4001,$L$2:$L$4001,$L2200,$F$2:$F$4001,"4")-SUMIFS('AR SALES'!$Y$2:$Y$2501,'AR SALES'!$L$2:$L$2501,$L2200,'AR SALES'!$AD$2:$AD$2501,"OFF"),2)=0,"","STALE")))</f>
        <v/>
      </c>
      <c r="BB2200" s="2">
        <f>IF(OR(""&amp;$F2200="2",""&amp;$F2200="4",""&amp;$F2200="G",""&amp;$F2200="H"),IF($AY2200="YES","",IF($AB2200&lt;&gt;0,"",IF(COUNTIFS('AR SALES'!$L$2:$L$2501,$L2200,'AR SALES'!$AD$2:$AD$2501,IF(""&amp;$F2200="4","OFF","ON"),'AR SALES'!$AF$2:$AF$2501,"Y")&gt;0,"","NO EXEMPTION"))),"")</f>
        <v/>
      </c>
    </row>
    <row r="2201">
      <c r="AT2201" s="2">
        <f>IF($L2201="","",IFERROR(INDEX('AR SALES'!$H$2:$H$2501,MATCH(""&amp;$L2201,'AR SALES'!$AE$2:$AE$2501,0)),""))</f>
        <v/>
      </c>
      <c r="AU2201" s="2">
        <f>IF($L2201="","",IF($A2201&lt;&gt;"GA","",IF($E2201="FULTON",IF(ISNUMBER(SEARCH("COLLEGE PARK",$AT2201)),"FULTON (COLLEGE PARK)",IF(ISNUMBER(SEARCH("HAPEVILLE",$AT2201)),"FULTON (HAPEVILLE)",IF(ISNUMBER(SEARCH("EAST POINT",$AT2201)),"FULTON (EAST POINT)",IF(ISNUMBER(SEARCH("ATLANTA",$AT2201)),"FULTON (ATL LIMITS)","FULTON")))),IF($E2201="DEKALB",IF(ISNUMBER(SEARCH("ATLANTA",$AT2201)),"DEKALB (ATL LIMITS)","DEKALB"),IF(AND($E2201="CLAYTON",ISNUMBER(SEARCH("COLLEGE PARK",$AT2201))),"CLAYTON (COLLEGE PARK)",$E2201)))))</f>
        <v/>
      </c>
      <c r="AV2201" s="2">
        <f>IF($L2201="","",IF(""&amp;$F2201="2","DIESEL",IF(OR(""&amp;$F2201="G",""&amp;$F2201="H"),"GAS","")))</f>
        <v/>
      </c>
      <c r="AW2201" s="2">
        <f>IF($AV2201="","",$R2201)</f>
        <v/>
      </c>
      <c r="AX2201" s="2">
        <f>IF($AV2201="","",IF($AB2201=0,$R2201,0))</f>
        <v/>
      </c>
      <c r="AY2201" s="2">
        <f>IF($AV2201="","",IF(AND($Z2201=0,COUNTIF('AR SALES'!$L$2:$L$2501,$L2201)=0),"YES",""))</f>
        <v/>
      </c>
      <c r="AZ2201" s="2">
        <f>IF($AV2201="","",IFERROR(VLOOKUP($AU2201,CODES!$A:$B,2,FALSE),"NO CODE"))</f>
        <v/>
      </c>
      <c r="BA2201" s="2">
        <f>IF(""&amp;$F2201&lt;&gt;"4","",IF($AY2201="YES","",IF(ROUND(SUMIFS($AE$2:$AE$4001,$L$2:$L$4001,$L2201,$F$2:$F$4001,"4")-SUMIFS('AR SALES'!$Y$2:$Y$2501,'AR SALES'!$L$2:$L$2501,$L2201,'AR SALES'!$AD$2:$AD$2501,"OFF"),2)=0,"","STALE")))</f>
        <v/>
      </c>
      <c r="BB2201" s="2">
        <f>IF(OR(""&amp;$F2201="2",""&amp;$F2201="4",""&amp;$F2201="G",""&amp;$F2201="H"),IF($AY2201="YES","",IF($AB2201&lt;&gt;0,"",IF(COUNTIFS('AR SALES'!$L$2:$L$2501,$L2201,'AR SALES'!$AD$2:$AD$2501,IF(""&amp;$F2201="4","OFF","ON"),'AR SALES'!$AF$2:$AF$2501,"Y")&gt;0,"","NO EXEMPTION"))),"")</f>
        <v/>
      </c>
    </row>
    <row r="2202">
      <c r="AT2202" s="2">
        <f>IF($L2202="","",IFERROR(INDEX('AR SALES'!$H$2:$H$2501,MATCH(""&amp;$L2202,'AR SALES'!$AE$2:$AE$2501,0)),""))</f>
        <v/>
      </c>
      <c r="AU2202" s="2">
        <f>IF($L2202="","",IF($A2202&lt;&gt;"GA","",IF($E2202="FULTON",IF(ISNUMBER(SEARCH("COLLEGE PARK",$AT2202)),"FULTON (COLLEGE PARK)",IF(ISNUMBER(SEARCH("HAPEVILLE",$AT2202)),"FULTON (HAPEVILLE)",IF(ISNUMBER(SEARCH("EAST POINT",$AT2202)),"FULTON (EAST POINT)",IF(ISNUMBER(SEARCH("ATLANTA",$AT2202)),"FULTON (ATL LIMITS)","FULTON")))),IF($E2202="DEKALB",IF(ISNUMBER(SEARCH("ATLANTA",$AT2202)),"DEKALB (ATL LIMITS)","DEKALB"),IF(AND($E2202="CLAYTON",ISNUMBER(SEARCH("COLLEGE PARK",$AT2202))),"CLAYTON (COLLEGE PARK)",$E2202)))))</f>
        <v/>
      </c>
      <c r="AV2202" s="2">
        <f>IF($L2202="","",IF(""&amp;$F2202="2","DIESEL",IF(OR(""&amp;$F2202="G",""&amp;$F2202="H"),"GAS","")))</f>
        <v/>
      </c>
      <c r="AW2202" s="2">
        <f>IF($AV2202="","",$R2202)</f>
        <v/>
      </c>
      <c r="AX2202" s="2">
        <f>IF($AV2202="","",IF($AB2202=0,$R2202,0))</f>
        <v/>
      </c>
      <c r="AY2202" s="2">
        <f>IF($AV2202="","",IF(AND($Z2202=0,COUNTIF('AR SALES'!$L$2:$L$2501,$L2202)=0),"YES",""))</f>
        <v/>
      </c>
      <c r="AZ2202" s="2">
        <f>IF($AV2202="","",IFERROR(VLOOKUP($AU2202,CODES!$A:$B,2,FALSE),"NO CODE"))</f>
        <v/>
      </c>
      <c r="BA2202" s="2">
        <f>IF(""&amp;$F2202&lt;&gt;"4","",IF($AY2202="YES","",IF(ROUND(SUMIFS($AE$2:$AE$4001,$L$2:$L$4001,$L2202,$F$2:$F$4001,"4")-SUMIFS('AR SALES'!$Y$2:$Y$2501,'AR SALES'!$L$2:$L$2501,$L2202,'AR SALES'!$AD$2:$AD$2501,"OFF"),2)=0,"","STALE")))</f>
        <v/>
      </c>
      <c r="BB2202" s="2">
        <f>IF(OR(""&amp;$F2202="2",""&amp;$F2202="4",""&amp;$F2202="G",""&amp;$F2202="H"),IF($AY2202="YES","",IF($AB2202&lt;&gt;0,"",IF(COUNTIFS('AR SALES'!$L$2:$L$2501,$L2202,'AR SALES'!$AD$2:$AD$2501,IF(""&amp;$F2202="4","OFF","ON"),'AR SALES'!$AF$2:$AF$2501,"Y")&gt;0,"","NO EXEMPTION"))),"")</f>
        <v/>
      </c>
    </row>
    <row r="2203">
      <c r="AT2203" s="2">
        <f>IF($L2203="","",IFERROR(INDEX('AR SALES'!$H$2:$H$2501,MATCH(""&amp;$L2203,'AR SALES'!$AE$2:$AE$2501,0)),""))</f>
        <v/>
      </c>
      <c r="AU2203" s="2">
        <f>IF($L2203="","",IF($A2203&lt;&gt;"GA","",IF($E2203="FULTON",IF(ISNUMBER(SEARCH("COLLEGE PARK",$AT2203)),"FULTON (COLLEGE PARK)",IF(ISNUMBER(SEARCH("HAPEVILLE",$AT2203)),"FULTON (HAPEVILLE)",IF(ISNUMBER(SEARCH("EAST POINT",$AT2203)),"FULTON (EAST POINT)",IF(ISNUMBER(SEARCH("ATLANTA",$AT2203)),"FULTON (ATL LIMITS)","FULTON")))),IF($E2203="DEKALB",IF(ISNUMBER(SEARCH("ATLANTA",$AT2203)),"DEKALB (ATL LIMITS)","DEKALB"),IF(AND($E2203="CLAYTON",ISNUMBER(SEARCH("COLLEGE PARK",$AT2203))),"CLAYTON (COLLEGE PARK)",$E2203)))))</f>
        <v/>
      </c>
      <c r="AV2203" s="2">
        <f>IF($L2203="","",IF(""&amp;$F2203="2","DIESEL",IF(OR(""&amp;$F2203="G",""&amp;$F2203="H"),"GAS","")))</f>
        <v/>
      </c>
      <c r="AW2203" s="2">
        <f>IF($AV2203="","",$R2203)</f>
        <v/>
      </c>
      <c r="AX2203" s="2">
        <f>IF($AV2203="","",IF($AB2203=0,$R2203,0))</f>
        <v/>
      </c>
      <c r="AY2203" s="2">
        <f>IF($AV2203="","",IF(AND($Z2203=0,COUNTIF('AR SALES'!$L$2:$L$2501,$L2203)=0),"YES",""))</f>
        <v/>
      </c>
      <c r="AZ2203" s="2">
        <f>IF($AV2203="","",IFERROR(VLOOKUP($AU2203,CODES!$A:$B,2,FALSE),"NO CODE"))</f>
        <v/>
      </c>
      <c r="BA2203" s="2">
        <f>IF(""&amp;$F2203&lt;&gt;"4","",IF($AY2203="YES","",IF(ROUND(SUMIFS($AE$2:$AE$4001,$L$2:$L$4001,$L2203,$F$2:$F$4001,"4")-SUMIFS('AR SALES'!$Y$2:$Y$2501,'AR SALES'!$L$2:$L$2501,$L2203,'AR SALES'!$AD$2:$AD$2501,"OFF"),2)=0,"","STALE")))</f>
        <v/>
      </c>
      <c r="BB2203" s="2">
        <f>IF(OR(""&amp;$F2203="2",""&amp;$F2203="4",""&amp;$F2203="G",""&amp;$F2203="H"),IF($AY2203="YES","",IF($AB2203&lt;&gt;0,"",IF(COUNTIFS('AR SALES'!$L$2:$L$2501,$L2203,'AR SALES'!$AD$2:$AD$2501,IF(""&amp;$F2203="4","OFF","ON"),'AR SALES'!$AF$2:$AF$2501,"Y")&gt;0,"","NO EXEMPTION"))),"")</f>
        <v/>
      </c>
    </row>
    <row r="2204">
      <c r="AT2204" s="2">
        <f>IF($L2204="","",IFERROR(INDEX('AR SALES'!$H$2:$H$2501,MATCH(""&amp;$L2204,'AR SALES'!$AE$2:$AE$2501,0)),""))</f>
        <v/>
      </c>
      <c r="AU2204" s="2">
        <f>IF($L2204="","",IF($A2204&lt;&gt;"GA","",IF($E2204="FULTON",IF(ISNUMBER(SEARCH("COLLEGE PARK",$AT2204)),"FULTON (COLLEGE PARK)",IF(ISNUMBER(SEARCH("HAPEVILLE",$AT2204)),"FULTON (HAPEVILLE)",IF(ISNUMBER(SEARCH("EAST POINT",$AT2204)),"FULTON (EAST POINT)",IF(ISNUMBER(SEARCH("ATLANTA",$AT2204)),"FULTON (ATL LIMITS)","FULTON")))),IF($E2204="DEKALB",IF(ISNUMBER(SEARCH("ATLANTA",$AT2204)),"DEKALB (ATL LIMITS)","DEKALB"),IF(AND($E2204="CLAYTON",ISNUMBER(SEARCH("COLLEGE PARK",$AT2204))),"CLAYTON (COLLEGE PARK)",$E2204)))))</f>
        <v/>
      </c>
      <c r="AV2204" s="2">
        <f>IF($L2204="","",IF(""&amp;$F2204="2","DIESEL",IF(OR(""&amp;$F2204="G",""&amp;$F2204="H"),"GAS","")))</f>
        <v/>
      </c>
      <c r="AW2204" s="2">
        <f>IF($AV2204="","",$R2204)</f>
        <v/>
      </c>
      <c r="AX2204" s="2">
        <f>IF($AV2204="","",IF($AB2204=0,$R2204,0))</f>
        <v/>
      </c>
      <c r="AY2204" s="2">
        <f>IF($AV2204="","",IF(AND($Z2204=0,COUNTIF('AR SALES'!$L$2:$L$2501,$L2204)=0),"YES",""))</f>
        <v/>
      </c>
      <c r="AZ2204" s="2">
        <f>IF($AV2204="","",IFERROR(VLOOKUP($AU2204,CODES!$A:$B,2,FALSE),"NO CODE"))</f>
        <v/>
      </c>
      <c r="BA2204" s="2">
        <f>IF(""&amp;$F2204&lt;&gt;"4","",IF($AY2204="YES","",IF(ROUND(SUMIFS($AE$2:$AE$4001,$L$2:$L$4001,$L2204,$F$2:$F$4001,"4")-SUMIFS('AR SALES'!$Y$2:$Y$2501,'AR SALES'!$L$2:$L$2501,$L2204,'AR SALES'!$AD$2:$AD$2501,"OFF"),2)=0,"","STALE")))</f>
        <v/>
      </c>
      <c r="BB2204" s="2">
        <f>IF(OR(""&amp;$F2204="2",""&amp;$F2204="4",""&amp;$F2204="G",""&amp;$F2204="H"),IF($AY2204="YES","",IF($AB2204&lt;&gt;0,"",IF(COUNTIFS('AR SALES'!$L$2:$L$2501,$L2204,'AR SALES'!$AD$2:$AD$2501,IF(""&amp;$F2204="4","OFF","ON"),'AR SALES'!$AF$2:$AF$2501,"Y")&gt;0,"","NO EXEMPTION"))),"")</f>
        <v/>
      </c>
    </row>
    <row r="2205">
      <c r="AT2205" s="2">
        <f>IF($L2205="","",IFERROR(INDEX('AR SALES'!$H$2:$H$2501,MATCH(""&amp;$L2205,'AR SALES'!$AE$2:$AE$2501,0)),""))</f>
        <v/>
      </c>
      <c r="AU2205" s="2">
        <f>IF($L2205="","",IF($A2205&lt;&gt;"GA","",IF($E2205="FULTON",IF(ISNUMBER(SEARCH("COLLEGE PARK",$AT2205)),"FULTON (COLLEGE PARK)",IF(ISNUMBER(SEARCH("HAPEVILLE",$AT2205)),"FULTON (HAPEVILLE)",IF(ISNUMBER(SEARCH("EAST POINT",$AT2205)),"FULTON (EAST POINT)",IF(ISNUMBER(SEARCH("ATLANTA",$AT2205)),"FULTON (ATL LIMITS)","FULTON")))),IF($E2205="DEKALB",IF(ISNUMBER(SEARCH("ATLANTA",$AT2205)),"DEKALB (ATL LIMITS)","DEKALB"),IF(AND($E2205="CLAYTON",ISNUMBER(SEARCH("COLLEGE PARK",$AT2205))),"CLAYTON (COLLEGE PARK)",$E2205)))))</f>
        <v/>
      </c>
      <c r="AV2205" s="2">
        <f>IF($L2205="","",IF(""&amp;$F2205="2","DIESEL",IF(OR(""&amp;$F2205="G",""&amp;$F2205="H"),"GAS","")))</f>
        <v/>
      </c>
      <c r="AW2205" s="2">
        <f>IF($AV2205="","",$R2205)</f>
        <v/>
      </c>
      <c r="AX2205" s="2">
        <f>IF($AV2205="","",IF($AB2205=0,$R2205,0))</f>
        <v/>
      </c>
      <c r="AY2205" s="2">
        <f>IF($AV2205="","",IF(AND($Z2205=0,COUNTIF('AR SALES'!$L$2:$L$2501,$L2205)=0),"YES",""))</f>
        <v/>
      </c>
      <c r="AZ2205" s="2">
        <f>IF($AV2205="","",IFERROR(VLOOKUP($AU2205,CODES!$A:$B,2,FALSE),"NO CODE"))</f>
        <v/>
      </c>
      <c r="BA2205" s="2">
        <f>IF(""&amp;$F2205&lt;&gt;"4","",IF($AY2205="YES","",IF(ROUND(SUMIFS($AE$2:$AE$4001,$L$2:$L$4001,$L2205,$F$2:$F$4001,"4")-SUMIFS('AR SALES'!$Y$2:$Y$2501,'AR SALES'!$L$2:$L$2501,$L2205,'AR SALES'!$AD$2:$AD$2501,"OFF"),2)=0,"","STALE")))</f>
        <v/>
      </c>
      <c r="BB2205" s="2">
        <f>IF(OR(""&amp;$F2205="2",""&amp;$F2205="4",""&amp;$F2205="G",""&amp;$F2205="H"),IF($AY2205="YES","",IF($AB2205&lt;&gt;0,"",IF(COUNTIFS('AR SALES'!$L$2:$L$2501,$L2205,'AR SALES'!$AD$2:$AD$2501,IF(""&amp;$F2205="4","OFF","ON"),'AR SALES'!$AF$2:$AF$2501,"Y")&gt;0,"","NO EXEMPTION"))),"")</f>
        <v/>
      </c>
    </row>
    <row r="2206">
      <c r="AT2206" s="2">
        <f>IF($L2206="","",IFERROR(INDEX('AR SALES'!$H$2:$H$2501,MATCH(""&amp;$L2206,'AR SALES'!$AE$2:$AE$2501,0)),""))</f>
        <v/>
      </c>
      <c r="AU2206" s="2">
        <f>IF($L2206="","",IF($A2206&lt;&gt;"GA","",IF($E2206="FULTON",IF(ISNUMBER(SEARCH("COLLEGE PARK",$AT2206)),"FULTON (COLLEGE PARK)",IF(ISNUMBER(SEARCH("HAPEVILLE",$AT2206)),"FULTON (HAPEVILLE)",IF(ISNUMBER(SEARCH("EAST POINT",$AT2206)),"FULTON (EAST POINT)",IF(ISNUMBER(SEARCH("ATLANTA",$AT2206)),"FULTON (ATL LIMITS)","FULTON")))),IF($E2206="DEKALB",IF(ISNUMBER(SEARCH("ATLANTA",$AT2206)),"DEKALB (ATL LIMITS)","DEKALB"),IF(AND($E2206="CLAYTON",ISNUMBER(SEARCH("COLLEGE PARK",$AT2206))),"CLAYTON (COLLEGE PARK)",$E2206)))))</f>
        <v/>
      </c>
      <c r="AV2206" s="2">
        <f>IF($L2206="","",IF(""&amp;$F2206="2","DIESEL",IF(OR(""&amp;$F2206="G",""&amp;$F2206="H"),"GAS","")))</f>
        <v/>
      </c>
      <c r="AW2206" s="2">
        <f>IF($AV2206="","",$R2206)</f>
        <v/>
      </c>
      <c r="AX2206" s="2">
        <f>IF($AV2206="","",IF($AB2206=0,$R2206,0))</f>
        <v/>
      </c>
      <c r="AY2206" s="2">
        <f>IF($AV2206="","",IF(AND($Z2206=0,COUNTIF('AR SALES'!$L$2:$L$2501,$L2206)=0),"YES",""))</f>
        <v/>
      </c>
      <c r="AZ2206" s="2">
        <f>IF($AV2206="","",IFERROR(VLOOKUP($AU2206,CODES!$A:$B,2,FALSE),"NO CODE"))</f>
        <v/>
      </c>
      <c r="BA2206" s="2">
        <f>IF(""&amp;$F2206&lt;&gt;"4","",IF($AY2206="YES","",IF(ROUND(SUMIFS($AE$2:$AE$4001,$L$2:$L$4001,$L2206,$F$2:$F$4001,"4")-SUMIFS('AR SALES'!$Y$2:$Y$2501,'AR SALES'!$L$2:$L$2501,$L2206,'AR SALES'!$AD$2:$AD$2501,"OFF"),2)=0,"","STALE")))</f>
        <v/>
      </c>
      <c r="BB2206" s="2">
        <f>IF(OR(""&amp;$F2206="2",""&amp;$F2206="4",""&amp;$F2206="G",""&amp;$F2206="H"),IF($AY2206="YES","",IF($AB2206&lt;&gt;0,"",IF(COUNTIFS('AR SALES'!$L$2:$L$2501,$L2206,'AR SALES'!$AD$2:$AD$2501,IF(""&amp;$F2206="4","OFF","ON"),'AR SALES'!$AF$2:$AF$2501,"Y")&gt;0,"","NO EXEMPTION"))),"")</f>
        <v/>
      </c>
    </row>
    <row r="2207">
      <c r="AT2207" s="2">
        <f>IF($L2207="","",IFERROR(INDEX('AR SALES'!$H$2:$H$2501,MATCH(""&amp;$L2207,'AR SALES'!$AE$2:$AE$2501,0)),""))</f>
        <v/>
      </c>
      <c r="AU2207" s="2">
        <f>IF($L2207="","",IF($A2207&lt;&gt;"GA","",IF($E2207="FULTON",IF(ISNUMBER(SEARCH("COLLEGE PARK",$AT2207)),"FULTON (COLLEGE PARK)",IF(ISNUMBER(SEARCH("HAPEVILLE",$AT2207)),"FULTON (HAPEVILLE)",IF(ISNUMBER(SEARCH("EAST POINT",$AT2207)),"FULTON (EAST POINT)",IF(ISNUMBER(SEARCH("ATLANTA",$AT2207)),"FULTON (ATL LIMITS)","FULTON")))),IF($E2207="DEKALB",IF(ISNUMBER(SEARCH("ATLANTA",$AT2207)),"DEKALB (ATL LIMITS)","DEKALB"),IF(AND($E2207="CLAYTON",ISNUMBER(SEARCH("COLLEGE PARK",$AT2207))),"CLAYTON (COLLEGE PARK)",$E2207)))))</f>
        <v/>
      </c>
      <c r="AV2207" s="2">
        <f>IF($L2207="","",IF(""&amp;$F2207="2","DIESEL",IF(OR(""&amp;$F2207="G",""&amp;$F2207="H"),"GAS","")))</f>
        <v/>
      </c>
      <c r="AW2207" s="2">
        <f>IF($AV2207="","",$R2207)</f>
        <v/>
      </c>
      <c r="AX2207" s="2">
        <f>IF($AV2207="","",IF($AB2207=0,$R2207,0))</f>
        <v/>
      </c>
      <c r="AY2207" s="2">
        <f>IF($AV2207="","",IF(AND($Z2207=0,COUNTIF('AR SALES'!$L$2:$L$2501,$L2207)=0),"YES",""))</f>
        <v/>
      </c>
      <c r="AZ2207" s="2">
        <f>IF($AV2207="","",IFERROR(VLOOKUP($AU2207,CODES!$A:$B,2,FALSE),"NO CODE"))</f>
        <v/>
      </c>
      <c r="BA2207" s="2">
        <f>IF(""&amp;$F2207&lt;&gt;"4","",IF($AY2207="YES","",IF(ROUND(SUMIFS($AE$2:$AE$4001,$L$2:$L$4001,$L2207,$F$2:$F$4001,"4")-SUMIFS('AR SALES'!$Y$2:$Y$2501,'AR SALES'!$L$2:$L$2501,$L2207,'AR SALES'!$AD$2:$AD$2501,"OFF"),2)=0,"","STALE")))</f>
        <v/>
      </c>
      <c r="BB2207" s="2">
        <f>IF(OR(""&amp;$F2207="2",""&amp;$F2207="4",""&amp;$F2207="G",""&amp;$F2207="H"),IF($AY2207="YES","",IF($AB2207&lt;&gt;0,"",IF(COUNTIFS('AR SALES'!$L$2:$L$2501,$L2207,'AR SALES'!$AD$2:$AD$2501,IF(""&amp;$F2207="4","OFF","ON"),'AR SALES'!$AF$2:$AF$2501,"Y")&gt;0,"","NO EXEMPTION"))),"")</f>
        <v/>
      </c>
    </row>
    <row r="2208">
      <c r="AT2208" s="2">
        <f>IF($L2208="","",IFERROR(INDEX('AR SALES'!$H$2:$H$2501,MATCH(""&amp;$L2208,'AR SALES'!$AE$2:$AE$2501,0)),""))</f>
        <v/>
      </c>
      <c r="AU2208" s="2">
        <f>IF($L2208="","",IF($A2208&lt;&gt;"GA","",IF($E2208="FULTON",IF(ISNUMBER(SEARCH("COLLEGE PARK",$AT2208)),"FULTON (COLLEGE PARK)",IF(ISNUMBER(SEARCH("HAPEVILLE",$AT2208)),"FULTON (HAPEVILLE)",IF(ISNUMBER(SEARCH("EAST POINT",$AT2208)),"FULTON (EAST POINT)",IF(ISNUMBER(SEARCH("ATLANTA",$AT2208)),"FULTON (ATL LIMITS)","FULTON")))),IF($E2208="DEKALB",IF(ISNUMBER(SEARCH("ATLANTA",$AT2208)),"DEKALB (ATL LIMITS)","DEKALB"),IF(AND($E2208="CLAYTON",ISNUMBER(SEARCH("COLLEGE PARK",$AT2208))),"CLAYTON (COLLEGE PARK)",$E2208)))))</f>
        <v/>
      </c>
      <c r="AV2208" s="2">
        <f>IF($L2208="","",IF(""&amp;$F2208="2","DIESEL",IF(OR(""&amp;$F2208="G",""&amp;$F2208="H"),"GAS","")))</f>
        <v/>
      </c>
      <c r="AW2208" s="2">
        <f>IF($AV2208="","",$R2208)</f>
        <v/>
      </c>
      <c r="AX2208" s="2">
        <f>IF($AV2208="","",IF($AB2208=0,$R2208,0))</f>
        <v/>
      </c>
      <c r="AY2208" s="2">
        <f>IF($AV2208="","",IF(AND($Z2208=0,COUNTIF('AR SALES'!$L$2:$L$2501,$L2208)=0),"YES",""))</f>
        <v/>
      </c>
      <c r="AZ2208" s="2">
        <f>IF($AV2208="","",IFERROR(VLOOKUP($AU2208,CODES!$A:$B,2,FALSE),"NO CODE"))</f>
        <v/>
      </c>
      <c r="BA2208" s="2">
        <f>IF(""&amp;$F2208&lt;&gt;"4","",IF($AY2208="YES","",IF(ROUND(SUMIFS($AE$2:$AE$4001,$L$2:$L$4001,$L2208,$F$2:$F$4001,"4")-SUMIFS('AR SALES'!$Y$2:$Y$2501,'AR SALES'!$L$2:$L$2501,$L2208,'AR SALES'!$AD$2:$AD$2501,"OFF"),2)=0,"","STALE")))</f>
        <v/>
      </c>
      <c r="BB2208" s="2">
        <f>IF(OR(""&amp;$F2208="2",""&amp;$F2208="4",""&amp;$F2208="G",""&amp;$F2208="H"),IF($AY2208="YES","",IF($AB2208&lt;&gt;0,"",IF(COUNTIFS('AR SALES'!$L$2:$L$2501,$L2208,'AR SALES'!$AD$2:$AD$2501,IF(""&amp;$F2208="4","OFF","ON"),'AR SALES'!$AF$2:$AF$2501,"Y")&gt;0,"","NO EXEMPTION"))),"")</f>
        <v/>
      </c>
    </row>
    <row r="2209">
      <c r="AT2209" s="2">
        <f>IF($L2209="","",IFERROR(INDEX('AR SALES'!$H$2:$H$2501,MATCH(""&amp;$L2209,'AR SALES'!$AE$2:$AE$2501,0)),""))</f>
        <v/>
      </c>
      <c r="AU2209" s="2">
        <f>IF($L2209="","",IF($A2209&lt;&gt;"GA","",IF($E2209="FULTON",IF(ISNUMBER(SEARCH("COLLEGE PARK",$AT2209)),"FULTON (COLLEGE PARK)",IF(ISNUMBER(SEARCH("HAPEVILLE",$AT2209)),"FULTON (HAPEVILLE)",IF(ISNUMBER(SEARCH("EAST POINT",$AT2209)),"FULTON (EAST POINT)",IF(ISNUMBER(SEARCH("ATLANTA",$AT2209)),"FULTON (ATL LIMITS)","FULTON")))),IF($E2209="DEKALB",IF(ISNUMBER(SEARCH("ATLANTA",$AT2209)),"DEKALB (ATL LIMITS)","DEKALB"),IF(AND($E2209="CLAYTON",ISNUMBER(SEARCH("COLLEGE PARK",$AT2209))),"CLAYTON (COLLEGE PARK)",$E2209)))))</f>
        <v/>
      </c>
      <c r="AV2209" s="2">
        <f>IF($L2209="","",IF(""&amp;$F2209="2","DIESEL",IF(OR(""&amp;$F2209="G",""&amp;$F2209="H"),"GAS","")))</f>
        <v/>
      </c>
      <c r="AW2209" s="2">
        <f>IF($AV2209="","",$R2209)</f>
        <v/>
      </c>
      <c r="AX2209" s="2">
        <f>IF($AV2209="","",IF($AB2209=0,$R2209,0))</f>
        <v/>
      </c>
      <c r="AY2209" s="2">
        <f>IF($AV2209="","",IF(AND($Z2209=0,COUNTIF('AR SALES'!$L$2:$L$2501,$L2209)=0),"YES",""))</f>
        <v/>
      </c>
      <c r="AZ2209" s="2">
        <f>IF($AV2209="","",IFERROR(VLOOKUP($AU2209,CODES!$A:$B,2,FALSE),"NO CODE"))</f>
        <v/>
      </c>
      <c r="BA2209" s="2">
        <f>IF(""&amp;$F2209&lt;&gt;"4","",IF($AY2209="YES","",IF(ROUND(SUMIFS($AE$2:$AE$4001,$L$2:$L$4001,$L2209,$F$2:$F$4001,"4")-SUMIFS('AR SALES'!$Y$2:$Y$2501,'AR SALES'!$L$2:$L$2501,$L2209,'AR SALES'!$AD$2:$AD$2501,"OFF"),2)=0,"","STALE")))</f>
        <v/>
      </c>
      <c r="BB2209" s="2">
        <f>IF(OR(""&amp;$F2209="2",""&amp;$F2209="4",""&amp;$F2209="G",""&amp;$F2209="H"),IF($AY2209="YES","",IF($AB2209&lt;&gt;0,"",IF(COUNTIFS('AR SALES'!$L$2:$L$2501,$L2209,'AR SALES'!$AD$2:$AD$2501,IF(""&amp;$F2209="4","OFF","ON"),'AR SALES'!$AF$2:$AF$2501,"Y")&gt;0,"","NO EXEMPTION"))),"")</f>
        <v/>
      </c>
    </row>
    <row r="2210">
      <c r="AT2210" s="2">
        <f>IF($L2210="","",IFERROR(INDEX('AR SALES'!$H$2:$H$2501,MATCH(""&amp;$L2210,'AR SALES'!$AE$2:$AE$2501,0)),""))</f>
        <v/>
      </c>
      <c r="AU2210" s="2">
        <f>IF($L2210="","",IF($A2210&lt;&gt;"GA","",IF($E2210="FULTON",IF(ISNUMBER(SEARCH("COLLEGE PARK",$AT2210)),"FULTON (COLLEGE PARK)",IF(ISNUMBER(SEARCH("HAPEVILLE",$AT2210)),"FULTON (HAPEVILLE)",IF(ISNUMBER(SEARCH("EAST POINT",$AT2210)),"FULTON (EAST POINT)",IF(ISNUMBER(SEARCH("ATLANTA",$AT2210)),"FULTON (ATL LIMITS)","FULTON")))),IF($E2210="DEKALB",IF(ISNUMBER(SEARCH("ATLANTA",$AT2210)),"DEKALB (ATL LIMITS)","DEKALB"),IF(AND($E2210="CLAYTON",ISNUMBER(SEARCH("COLLEGE PARK",$AT2210))),"CLAYTON (COLLEGE PARK)",$E2210)))))</f>
        <v/>
      </c>
      <c r="AV2210" s="2">
        <f>IF($L2210="","",IF(""&amp;$F2210="2","DIESEL",IF(OR(""&amp;$F2210="G",""&amp;$F2210="H"),"GAS","")))</f>
        <v/>
      </c>
      <c r="AW2210" s="2">
        <f>IF($AV2210="","",$R2210)</f>
        <v/>
      </c>
      <c r="AX2210" s="2">
        <f>IF($AV2210="","",IF($AB2210=0,$R2210,0))</f>
        <v/>
      </c>
      <c r="AY2210" s="2">
        <f>IF($AV2210="","",IF(AND($Z2210=0,COUNTIF('AR SALES'!$L$2:$L$2501,$L2210)=0),"YES",""))</f>
        <v/>
      </c>
      <c r="AZ2210" s="2">
        <f>IF($AV2210="","",IFERROR(VLOOKUP($AU2210,CODES!$A:$B,2,FALSE),"NO CODE"))</f>
        <v/>
      </c>
      <c r="BA2210" s="2">
        <f>IF(""&amp;$F2210&lt;&gt;"4","",IF($AY2210="YES","",IF(ROUND(SUMIFS($AE$2:$AE$4001,$L$2:$L$4001,$L2210,$F$2:$F$4001,"4")-SUMIFS('AR SALES'!$Y$2:$Y$2501,'AR SALES'!$L$2:$L$2501,$L2210,'AR SALES'!$AD$2:$AD$2501,"OFF"),2)=0,"","STALE")))</f>
        <v/>
      </c>
      <c r="BB2210" s="2">
        <f>IF(OR(""&amp;$F2210="2",""&amp;$F2210="4",""&amp;$F2210="G",""&amp;$F2210="H"),IF($AY2210="YES","",IF($AB2210&lt;&gt;0,"",IF(COUNTIFS('AR SALES'!$L$2:$L$2501,$L2210,'AR SALES'!$AD$2:$AD$2501,IF(""&amp;$F2210="4","OFF","ON"),'AR SALES'!$AF$2:$AF$2501,"Y")&gt;0,"","NO EXEMPTION"))),"")</f>
        <v/>
      </c>
    </row>
    <row r="2211">
      <c r="AT2211" s="2">
        <f>IF($L2211="","",IFERROR(INDEX('AR SALES'!$H$2:$H$2501,MATCH(""&amp;$L2211,'AR SALES'!$AE$2:$AE$2501,0)),""))</f>
        <v/>
      </c>
      <c r="AU2211" s="2">
        <f>IF($L2211="","",IF($A2211&lt;&gt;"GA","",IF($E2211="FULTON",IF(ISNUMBER(SEARCH("COLLEGE PARK",$AT2211)),"FULTON (COLLEGE PARK)",IF(ISNUMBER(SEARCH("HAPEVILLE",$AT2211)),"FULTON (HAPEVILLE)",IF(ISNUMBER(SEARCH("EAST POINT",$AT2211)),"FULTON (EAST POINT)",IF(ISNUMBER(SEARCH("ATLANTA",$AT2211)),"FULTON (ATL LIMITS)","FULTON")))),IF($E2211="DEKALB",IF(ISNUMBER(SEARCH("ATLANTA",$AT2211)),"DEKALB (ATL LIMITS)","DEKALB"),IF(AND($E2211="CLAYTON",ISNUMBER(SEARCH("COLLEGE PARK",$AT2211))),"CLAYTON (COLLEGE PARK)",$E2211)))))</f>
        <v/>
      </c>
      <c r="AV2211" s="2">
        <f>IF($L2211="","",IF(""&amp;$F2211="2","DIESEL",IF(OR(""&amp;$F2211="G",""&amp;$F2211="H"),"GAS","")))</f>
        <v/>
      </c>
      <c r="AW2211" s="2">
        <f>IF($AV2211="","",$R2211)</f>
        <v/>
      </c>
      <c r="AX2211" s="2">
        <f>IF($AV2211="","",IF($AB2211=0,$R2211,0))</f>
        <v/>
      </c>
      <c r="AY2211" s="2">
        <f>IF($AV2211="","",IF(AND($Z2211=0,COUNTIF('AR SALES'!$L$2:$L$2501,$L2211)=0),"YES",""))</f>
        <v/>
      </c>
      <c r="AZ2211" s="2">
        <f>IF($AV2211="","",IFERROR(VLOOKUP($AU2211,CODES!$A:$B,2,FALSE),"NO CODE"))</f>
        <v/>
      </c>
      <c r="BA2211" s="2">
        <f>IF(""&amp;$F2211&lt;&gt;"4","",IF($AY2211="YES","",IF(ROUND(SUMIFS($AE$2:$AE$4001,$L$2:$L$4001,$L2211,$F$2:$F$4001,"4")-SUMIFS('AR SALES'!$Y$2:$Y$2501,'AR SALES'!$L$2:$L$2501,$L2211,'AR SALES'!$AD$2:$AD$2501,"OFF"),2)=0,"","STALE")))</f>
        <v/>
      </c>
      <c r="BB2211" s="2">
        <f>IF(OR(""&amp;$F2211="2",""&amp;$F2211="4",""&amp;$F2211="G",""&amp;$F2211="H"),IF($AY2211="YES","",IF($AB2211&lt;&gt;0,"",IF(COUNTIFS('AR SALES'!$L$2:$L$2501,$L2211,'AR SALES'!$AD$2:$AD$2501,IF(""&amp;$F2211="4","OFF","ON"),'AR SALES'!$AF$2:$AF$2501,"Y")&gt;0,"","NO EXEMPTION"))),"")</f>
        <v/>
      </c>
    </row>
    <row r="2212">
      <c r="AT2212" s="2">
        <f>IF($L2212="","",IFERROR(INDEX('AR SALES'!$H$2:$H$2501,MATCH(""&amp;$L2212,'AR SALES'!$AE$2:$AE$2501,0)),""))</f>
        <v/>
      </c>
      <c r="AU2212" s="2">
        <f>IF($L2212="","",IF($A2212&lt;&gt;"GA","",IF($E2212="FULTON",IF(ISNUMBER(SEARCH("COLLEGE PARK",$AT2212)),"FULTON (COLLEGE PARK)",IF(ISNUMBER(SEARCH("HAPEVILLE",$AT2212)),"FULTON (HAPEVILLE)",IF(ISNUMBER(SEARCH("EAST POINT",$AT2212)),"FULTON (EAST POINT)",IF(ISNUMBER(SEARCH("ATLANTA",$AT2212)),"FULTON (ATL LIMITS)","FULTON")))),IF($E2212="DEKALB",IF(ISNUMBER(SEARCH("ATLANTA",$AT2212)),"DEKALB (ATL LIMITS)","DEKALB"),IF(AND($E2212="CLAYTON",ISNUMBER(SEARCH("COLLEGE PARK",$AT2212))),"CLAYTON (COLLEGE PARK)",$E2212)))))</f>
        <v/>
      </c>
      <c r="AV2212" s="2">
        <f>IF($L2212="","",IF(""&amp;$F2212="2","DIESEL",IF(OR(""&amp;$F2212="G",""&amp;$F2212="H"),"GAS","")))</f>
        <v/>
      </c>
      <c r="AW2212" s="2">
        <f>IF($AV2212="","",$R2212)</f>
        <v/>
      </c>
      <c r="AX2212" s="2">
        <f>IF($AV2212="","",IF($AB2212=0,$R2212,0))</f>
        <v/>
      </c>
      <c r="AY2212" s="2">
        <f>IF($AV2212="","",IF(AND($Z2212=0,COUNTIF('AR SALES'!$L$2:$L$2501,$L2212)=0),"YES",""))</f>
        <v/>
      </c>
      <c r="AZ2212" s="2">
        <f>IF($AV2212="","",IFERROR(VLOOKUP($AU2212,CODES!$A:$B,2,FALSE),"NO CODE"))</f>
        <v/>
      </c>
      <c r="BA2212" s="2">
        <f>IF(""&amp;$F2212&lt;&gt;"4","",IF($AY2212="YES","",IF(ROUND(SUMIFS($AE$2:$AE$4001,$L$2:$L$4001,$L2212,$F$2:$F$4001,"4")-SUMIFS('AR SALES'!$Y$2:$Y$2501,'AR SALES'!$L$2:$L$2501,$L2212,'AR SALES'!$AD$2:$AD$2501,"OFF"),2)=0,"","STALE")))</f>
        <v/>
      </c>
      <c r="BB2212" s="2">
        <f>IF(OR(""&amp;$F2212="2",""&amp;$F2212="4",""&amp;$F2212="G",""&amp;$F2212="H"),IF($AY2212="YES","",IF($AB2212&lt;&gt;0,"",IF(COUNTIFS('AR SALES'!$L$2:$L$2501,$L2212,'AR SALES'!$AD$2:$AD$2501,IF(""&amp;$F2212="4","OFF","ON"),'AR SALES'!$AF$2:$AF$2501,"Y")&gt;0,"","NO EXEMPTION"))),"")</f>
        <v/>
      </c>
    </row>
    <row r="2213">
      <c r="AT2213" s="2">
        <f>IF($L2213="","",IFERROR(INDEX('AR SALES'!$H$2:$H$2501,MATCH(""&amp;$L2213,'AR SALES'!$AE$2:$AE$2501,0)),""))</f>
        <v/>
      </c>
      <c r="AU2213" s="2">
        <f>IF($L2213="","",IF($A2213&lt;&gt;"GA","",IF($E2213="FULTON",IF(ISNUMBER(SEARCH("COLLEGE PARK",$AT2213)),"FULTON (COLLEGE PARK)",IF(ISNUMBER(SEARCH("HAPEVILLE",$AT2213)),"FULTON (HAPEVILLE)",IF(ISNUMBER(SEARCH("EAST POINT",$AT2213)),"FULTON (EAST POINT)",IF(ISNUMBER(SEARCH("ATLANTA",$AT2213)),"FULTON (ATL LIMITS)","FULTON")))),IF($E2213="DEKALB",IF(ISNUMBER(SEARCH("ATLANTA",$AT2213)),"DEKALB (ATL LIMITS)","DEKALB"),IF(AND($E2213="CLAYTON",ISNUMBER(SEARCH("COLLEGE PARK",$AT2213))),"CLAYTON (COLLEGE PARK)",$E2213)))))</f>
        <v/>
      </c>
      <c r="AV2213" s="2">
        <f>IF($L2213="","",IF(""&amp;$F2213="2","DIESEL",IF(OR(""&amp;$F2213="G",""&amp;$F2213="H"),"GAS","")))</f>
        <v/>
      </c>
      <c r="AW2213" s="2">
        <f>IF($AV2213="","",$R2213)</f>
        <v/>
      </c>
      <c r="AX2213" s="2">
        <f>IF($AV2213="","",IF($AB2213=0,$R2213,0))</f>
        <v/>
      </c>
      <c r="AY2213" s="2">
        <f>IF($AV2213="","",IF(AND($Z2213=0,COUNTIF('AR SALES'!$L$2:$L$2501,$L2213)=0),"YES",""))</f>
        <v/>
      </c>
      <c r="AZ2213" s="2">
        <f>IF($AV2213="","",IFERROR(VLOOKUP($AU2213,CODES!$A:$B,2,FALSE),"NO CODE"))</f>
        <v/>
      </c>
      <c r="BA2213" s="2">
        <f>IF(""&amp;$F2213&lt;&gt;"4","",IF($AY2213="YES","",IF(ROUND(SUMIFS($AE$2:$AE$4001,$L$2:$L$4001,$L2213,$F$2:$F$4001,"4")-SUMIFS('AR SALES'!$Y$2:$Y$2501,'AR SALES'!$L$2:$L$2501,$L2213,'AR SALES'!$AD$2:$AD$2501,"OFF"),2)=0,"","STALE")))</f>
        <v/>
      </c>
      <c r="BB2213" s="2">
        <f>IF(OR(""&amp;$F2213="2",""&amp;$F2213="4",""&amp;$F2213="G",""&amp;$F2213="H"),IF($AY2213="YES","",IF($AB2213&lt;&gt;0,"",IF(COUNTIFS('AR SALES'!$L$2:$L$2501,$L2213,'AR SALES'!$AD$2:$AD$2501,IF(""&amp;$F2213="4","OFF","ON"),'AR SALES'!$AF$2:$AF$2501,"Y")&gt;0,"","NO EXEMPTION"))),"")</f>
        <v/>
      </c>
    </row>
    <row r="2214">
      <c r="AT2214" s="2">
        <f>IF($L2214="","",IFERROR(INDEX('AR SALES'!$H$2:$H$2501,MATCH(""&amp;$L2214,'AR SALES'!$AE$2:$AE$2501,0)),""))</f>
        <v/>
      </c>
      <c r="AU2214" s="2">
        <f>IF($L2214="","",IF($A2214&lt;&gt;"GA","",IF($E2214="FULTON",IF(ISNUMBER(SEARCH("COLLEGE PARK",$AT2214)),"FULTON (COLLEGE PARK)",IF(ISNUMBER(SEARCH("HAPEVILLE",$AT2214)),"FULTON (HAPEVILLE)",IF(ISNUMBER(SEARCH("EAST POINT",$AT2214)),"FULTON (EAST POINT)",IF(ISNUMBER(SEARCH("ATLANTA",$AT2214)),"FULTON (ATL LIMITS)","FULTON")))),IF($E2214="DEKALB",IF(ISNUMBER(SEARCH("ATLANTA",$AT2214)),"DEKALB (ATL LIMITS)","DEKALB"),IF(AND($E2214="CLAYTON",ISNUMBER(SEARCH("COLLEGE PARK",$AT2214))),"CLAYTON (COLLEGE PARK)",$E2214)))))</f>
        <v/>
      </c>
      <c r="AV2214" s="2">
        <f>IF($L2214="","",IF(""&amp;$F2214="2","DIESEL",IF(OR(""&amp;$F2214="G",""&amp;$F2214="H"),"GAS","")))</f>
        <v/>
      </c>
      <c r="AW2214" s="2">
        <f>IF($AV2214="","",$R2214)</f>
        <v/>
      </c>
      <c r="AX2214" s="2">
        <f>IF($AV2214="","",IF($AB2214=0,$R2214,0))</f>
        <v/>
      </c>
      <c r="AY2214" s="2">
        <f>IF($AV2214="","",IF(AND($Z2214=0,COUNTIF('AR SALES'!$L$2:$L$2501,$L2214)=0),"YES",""))</f>
        <v/>
      </c>
      <c r="AZ2214" s="2">
        <f>IF($AV2214="","",IFERROR(VLOOKUP($AU2214,CODES!$A:$B,2,FALSE),"NO CODE"))</f>
        <v/>
      </c>
      <c r="BA2214" s="2">
        <f>IF(""&amp;$F2214&lt;&gt;"4","",IF($AY2214="YES","",IF(ROUND(SUMIFS($AE$2:$AE$4001,$L$2:$L$4001,$L2214,$F$2:$F$4001,"4")-SUMIFS('AR SALES'!$Y$2:$Y$2501,'AR SALES'!$L$2:$L$2501,$L2214,'AR SALES'!$AD$2:$AD$2501,"OFF"),2)=0,"","STALE")))</f>
        <v/>
      </c>
      <c r="BB2214" s="2">
        <f>IF(OR(""&amp;$F2214="2",""&amp;$F2214="4",""&amp;$F2214="G",""&amp;$F2214="H"),IF($AY2214="YES","",IF($AB2214&lt;&gt;0,"",IF(COUNTIFS('AR SALES'!$L$2:$L$2501,$L2214,'AR SALES'!$AD$2:$AD$2501,IF(""&amp;$F2214="4","OFF","ON"),'AR SALES'!$AF$2:$AF$2501,"Y")&gt;0,"","NO EXEMPTION"))),"")</f>
        <v/>
      </c>
    </row>
    <row r="2215">
      <c r="AT2215" s="2">
        <f>IF($L2215="","",IFERROR(INDEX('AR SALES'!$H$2:$H$2501,MATCH(""&amp;$L2215,'AR SALES'!$AE$2:$AE$2501,0)),""))</f>
        <v/>
      </c>
      <c r="AU2215" s="2">
        <f>IF($L2215="","",IF($A2215&lt;&gt;"GA","",IF($E2215="FULTON",IF(ISNUMBER(SEARCH("COLLEGE PARK",$AT2215)),"FULTON (COLLEGE PARK)",IF(ISNUMBER(SEARCH("HAPEVILLE",$AT2215)),"FULTON (HAPEVILLE)",IF(ISNUMBER(SEARCH("EAST POINT",$AT2215)),"FULTON (EAST POINT)",IF(ISNUMBER(SEARCH("ATLANTA",$AT2215)),"FULTON (ATL LIMITS)","FULTON")))),IF($E2215="DEKALB",IF(ISNUMBER(SEARCH("ATLANTA",$AT2215)),"DEKALB (ATL LIMITS)","DEKALB"),IF(AND($E2215="CLAYTON",ISNUMBER(SEARCH("COLLEGE PARK",$AT2215))),"CLAYTON (COLLEGE PARK)",$E2215)))))</f>
        <v/>
      </c>
      <c r="AV2215" s="2">
        <f>IF($L2215="","",IF(""&amp;$F2215="2","DIESEL",IF(OR(""&amp;$F2215="G",""&amp;$F2215="H"),"GAS","")))</f>
        <v/>
      </c>
      <c r="AW2215" s="2">
        <f>IF($AV2215="","",$R2215)</f>
        <v/>
      </c>
      <c r="AX2215" s="2">
        <f>IF($AV2215="","",IF($AB2215=0,$R2215,0))</f>
        <v/>
      </c>
      <c r="AY2215" s="2">
        <f>IF($AV2215="","",IF(AND($Z2215=0,COUNTIF('AR SALES'!$L$2:$L$2501,$L2215)=0),"YES",""))</f>
        <v/>
      </c>
      <c r="AZ2215" s="2">
        <f>IF($AV2215="","",IFERROR(VLOOKUP($AU2215,CODES!$A:$B,2,FALSE),"NO CODE"))</f>
        <v/>
      </c>
      <c r="BA2215" s="2">
        <f>IF(""&amp;$F2215&lt;&gt;"4","",IF($AY2215="YES","",IF(ROUND(SUMIFS($AE$2:$AE$4001,$L$2:$L$4001,$L2215,$F$2:$F$4001,"4")-SUMIFS('AR SALES'!$Y$2:$Y$2501,'AR SALES'!$L$2:$L$2501,$L2215,'AR SALES'!$AD$2:$AD$2501,"OFF"),2)=0,"","STALE")))</f>
        <v/>
      </c>
      <c r="BB2215" s="2">
        <f>IF(OR(""&amp;$F2215="2",""&amp;$F2215="4",""&amp;$F2215="G",""&amp;$F2215="H"),IF($AY2215="YES","",IF($AB2215&lt;&gt;0,"",IF(COUNTIFS('AR SALES'!$L$2:$L$2501,$L2215,'AR SALES'!$AD$2:$AD$2501,IF(""&amp;$F2215="4","OFF","ON"),'AR SALES'!$AF$2:$AF$2501,"Y")&gt;0,"","NO EXEMPTION"))),"")</f>
        <v/>
      </c>
    </row>
    <row r="2216">
      <c r="AT2216" s="2">
        <f>IF($L2216="","",IFERROR(INDEX('AR SALES'!$H$2:$H$2501,MATCH(""&amp;$L2216,'AR SALES'!$AE$2:$AE$2501,0)),""))</f>
        <v/>
      </c>
      <c r="AU2216" s="2">
        <f>IF($L2216="","",IF($A2216&lt;&gt;"GA","",IF($E2216="FULTON",IF(ISNUMBER(SEARCH("COLLEGE PARK",$AT2216)),"FULTON (COLLEGE PARK)",IF(ISNUMBER(SEARCH("HAPEVILLE",$AT2216)),"FULTON (HAPEVILLE)",IF(ISNUMBER(SEARCH("EAST POINT",$AT2216)),"FULTON (EAST POINT)",IF(ISNUMBER(SEARCH("ATLANTA",$AT2216)),"FULTON (ATL LIMITS)","FULTON")))),IF($E2216="DEKALB",IF(ISNUMBER(SEARCH("ATLANTA",$AT2216)),"DEKALB (ATL LIMITS)","DEKALB"),IF(AND($E2216="CLAYTON",ISNUMBER(SEARCH("COLLEGE PARK",$AT2216))),"CLAYTON (COLLEGE PARK)",$E2216)))))</f>
        <v/>
      </c>
      <c r="AV2216" s="2">
        <f>IF($L2216="","",IF(""&amp;$F2216="2","DIESEL",IF(OR(""&amp;$F2216="G",""&amp;$F2216="H"),"GAS","")))</f>
        <v/>
      </c>
      <c r="AW2216" s="2">
        <f>IF($AV2216="","",$R2216)</f>
        <v/>
      </c>
      <c r="AX2216" s="2">
        <f>IF($AV2216="","",IF($AB2216=0,$R2216,0))</f>
        <v/>
      </c>
      <c r="AY2216" s="2">
        <f>IF($AV2216="","",IF(AND($Z2216=0,COUNTIF('AR SALES'!$L$2:$L$2501,$L2216)=0),"YES",""))</f>
        <v/>
      </c>
      <c r="AZ2216" s="2">
        <f>IF($AV2216="","",IFERROR(VLOOKUP($AU2216,CODES!$A:$B,2,FALSE),"NO CODE"))</f>
        <v/>
      </c>
      <c r="BA2216" s="2">
        <f>IF(""&amp;$F2216&lt;&gt;"4","",IF($AY2216="YES","",IF(ROUND(SUMIFS($AE$2:$AE$4001,$L$2:$L$4001,$L2216,$F$2:$F$4001,"4")-SUMIFS('AR SALES'!$Y$2:$Y$2501,'AR SALES'!$L$2:$L$2501,$L2216,'AR SALES'!$AD$2:$AD$2501,"OFF"),2)=0,"","STALE")))</f>
        <v/>
      </c>
      <c r="BB2216" s="2">
        <f>IF(OR(""&amp;$F2216="2",""&amp;$F2216="4",""&amp;$F2216="G",""&amp;$F2216="H"),IF($AY2216="YES","",IF($AB2216&lt;&gt;0,"",IF(COUNTIFS('AR SALES'!$L$2:$L$2501,$L2216,'AR SALES'!$AD$2:$AD$2501,IF(""&amp;$F2216="4","OFF","ON"),'AR SALES'!$AF$2:$AF$2501,"Y")&gt;0,"","NO EXEMPTION"))),"")</f>
        <v/>
      </c>
    </row>
    <row r="2217">
      <c r="AT2217" s="2">
        <f>IF($L2217="","",IFERROR(INDEX('AR SALES'!$H$2:$H$2501,MATCH(""&amp;$L2217,'AR SALES'!$AE$2:$AE$2501,0)),""))</f>
        <v/>
      </c>
      <c r="AU2217" s="2">
        <f>IF($L2217="","",IF($A2217&lt;&gt;"GA","",IF($E2217="FULTON",IF(ISNUMBER(SEARCH("COLLEGE PARK",$AT2217)),"FULTON (COLLEGE PARK)",IF(ISNUMBER(SEARCH("HAPEVILLE",$AT2217)),"FULTON (HAPEVILLE)",IF(ISNUMBER(SEARCH("EAST POINT",$AT2217)),"FULTON (EAST POINT)",IF(ISNUMBER(SEARCH("ATLANTA",$AT2217)),"FULTON (ATL LIMITS)","FULTON")))),IF($E2217="DEKALB",IF(ISNUMBER(SEARCH("ATLANTA",$AT2217)),"DEKALB (ATL LIMITS)","DEKALB"),IF(AND($E2217="CLAYTON",ISNUMBER(SEARCH("COLLEGE PARK",$AT2217))),"CLAYTON (COLLEGE PARK)",$E2217)))))</f>
        <v/>
      </c>
      <c r="AV2217" s="2">
        <f>IF($L2217="","",IF(""&amp;$F2217="2","DIESEL",IF(OR(""&amp;$F2217="G",""&amp;$F2217="H"),"GAS","")))</f>
        <v/>
      </c>
      <c r="AW2217" s="2">
        <f>IF($AV2217="","",$R2217)</f>
        <v/>
      </c>
      <c r="AX2217" s="2">
        <f>IF($AV2217="","",IF($AB2217=0,$R2217,0))</f>
        <v/>
      </c>
      <c r="AY2217" s="2">
        <f>IF($AV2217="","",IF(AND($Z2217=0,COUNTIF('AR SALES'!$L$2:$L$2501,$L2217)=0),"YES",""))</f>
        <v/>
      </c>
      <c r="AZ2217" s="2">
        <f>IF($AV2217="","",IFERROR(VLOOKUP($AU2217,CODES!$A:$B,2,FALSE),"NO CODE"))</f>
        <v/>
      </c>
      <c r="BA2217" s="2">
        <f>IF(""&amp;$F2217&lt;&gt;"4","",IF($AY2217="YES","",IF(ROUND(SUMIFS($AE$2:$AE$4001,$L$2:$L$4001,$L2217,$F$2:$F$4001,"4")-SUMIFS('AR SALES'!$Y$2:$Y$2501,'AR SALES'!$L$2:$L$2501,$L2217,'AR SALES'!$AD$2:$AD$2501,"OFF"),2)=0,"","STALE")))</f>
        <v/>
      </c>
      <c r="BB2217" s="2">
        <f>IF(OR(""&amp;$F2217="2",""&amp;$F2217="4",""&amp;$F2217="G",""&amp;$F2217="H"),IF($AY2217="YES","",IF($AB2217&lt;&gt;0,"",IF(COUNTIFS('AR SALES'!$L$2:$L$2501,$L2217,'AR SALES'!$AD$2:$AD$2501,IF(""&amp;$F2217="4","OFF","ON"),'AR SALES'!$AF$2:$AF$2501,"Y")&gt;0,"","NO EXEMPTION"))),"")</f>
        <v/>
      </c>
    </row>
    <row r="2218">
      <c r="AT2218" s="2">
        <f>IF($L2218="","",IFERROR(INDEX('AR SALES'!$H$2:$H$2501,MATCH(""&amp;$L2218,'AR SALES'!$AE$2:$AE$2501,0)),""))</f>
        <v/>
      </c>
      <c r="AU2218" s="2">
        <f>IF($L2218="","",IF($A2218&lt;&gt;"GA","",IF($E2218="FULTON",IF(ISNUMBER(SEARCH("COLLEGE PARK",$AT2218)),"FULTON (COLLEGE PARK)",IF(ISNUMBER(SEARCH("HAPEVILLE",$AT2218)),"FULTON (HAPEVILLE)",IF(ISNUMBER(SEARCH("EAST POINT",$AT2218)),"FULTON (EAST POINT)",IF(ISNUMBER(SEARCH("ATLANTA",$AT2218)),"FULTON (ATL LIMITS)","FULTON")))),IF($E2218="DEKALB",IF(ISNUMBER(SEARCH("ATLANTA",$AT2218)),"DEKALB (ATL LIMITS)","DEKALB"),IF(AND($E2218="CLAYTON",ISNUMBER(SEARCH("COLLEGE PARK",$AT2218))),"CLAYTON (COLLEGE PARK)",$E2218)))))</f>
        <v/>
      </c>
      <c r="AV2218" s="2">
        <f>IF($L2218="","",IF(""&amp;$F2218="2","DIESEL",IF(OR(""&amp;$F2218="G",""&amp;$F2218="H"),"GAS","")))</f>
        <v/>
      </c>
      <c r="AW2218" s="2">
        <f>IF($AV2218="","",$R2218)</f>
        <v/>
      </c>
      <c r="AX2218" s="2">
        <f>IF($AV2218="","",IF($AB2218=0,$R2218,0))</f>
        <v/>
      </c>
      <c r="AY2218" s="2">
        <f>IF($AV2218="","",IF(AND($Z2218=0,COUNTIF('AR SALES'!$L$2:$L$2501,$L2218)=0),"YES",""))</f>
        <v/>
      </c>
      <c r="AZ2218" s="2">
        <f>IF($AV2218="","",IFERROR(VLOOKUP($AU2218,CODES!$A:$B,2,FALSE),"NO CODE"))</f>
        <v/>
      </c>
      <c r="BA2218" s="2">
        <f>IF(""&amp;$F2218&lt;&gt;"4","",IF($AY2218="YES","",IF(ROUND(SUMIFS($AE$2:$AE$4001,$L$2:$L$4001,$L2218,$F$2:$F$4001,"4")-SUMIFS('AR SALES'!$Y$2:$Y$2501,'AR SALES'!$L$2:$L$2501,$L2218,'AR SALES'!$AD$2:$AD$2501,"OFF"),2)=0,"","STALE")))</f>
        <v/>
      </c>
      <c r="BB2218" s="2">
        <f>IF(OR(""&amp;$F2218="2",""&amp;$F2218="4",""&amp;$F2218="G",""&amp;$F2218="H"),IF($AY2218="YES","",IF($AB2218&lt;&gt;0,"",IF(COUNTIFS('AR SALES'!$L$2:$L$2501,$L2218,'AR SALES'!$AD$2:$AD$2501,IF(""&amp;$F2218="4","OFF","ON"),'AR SALES'!$AF$2:$AF$2501,"Y")&gt;0,"","NO EXEMPTION"))),"")</f>
        <v/>
      </c>
    </row>
    <row r="2219">
      <c r="AT2219" s="2">
        <f>IF($L2219="","",IFERROR(INDEX('AR SALES'!$H$2:$H$2501,MATCH(""&amp;$L2219,'AR SALES'!$AE$2:$AE$2501,0)),""))</f>
        <v/>
      </c>
      <c r="AU2219" s="2">
        <f>IF($L2219="","",IF($A2219&lt;&gt;"GA","",IF($E2219="FULTON",IF(ISNUMBER(SEARCH("COLLEGE PARK",$AT2219)),"FULTON (COLLEGE PARK)",IF(ISNUMBER(SEARCH("HAPEVILLE",$AT2219)),"FULTON (HAPEVILLE)",IF(ISNUMBER(SEARCH("EAST POINT",$AT2219)),"FULTON (EAST POINT)",IF(ISNUMBER(SEARCH("ATLANTA",$AT2219)),"FULTON (ATL LIMITS)","FULTON")))),IF($E2219="DEKALB",IF(ISNUMBER(SEARCH("ATLANTA",$AT2219)),"DEKALB (ATL LIMITS)","DEKALB"),IF(AND($E2219="CLAYTON",ISNUMBER(SEARCH("COLLEGE PARK",$AT2219))),"CLAYTON (COLLEGE PARK)",$E2219)))))</f>
        <v/>
      </c>
      <c r="AV2219" s="2">
        <f>IF($L2219="","",IF(""&amp;$F2219="2","DIESEL",IF(OR(""&amp;$F2219="G",""&amp;$F2219="H"),"GAS","")))</f>
        <v/>
      </c>
      <c r="AW2219" s="2">
        <f>IF($AV2219="","",$R2219)</f>
        <v/>
      </c>
      <c r="AX2219" s="2">
        <f>IF($AV2219="","",IF($AB2219=0,$R2219,0))</f>
        <v/>
      </c>
      <c r="AY2219" s="2">
        <f>IF($AV2219="","",IF(AND($Z2219=0,COUNTIF('AR SALES'!$L$2:$L$2501,$L2219)=0),"YES",""))</f>
        <v/>
      </c>
      <c r="AZ2219" s="2">
        <f>IF($AV2219="","",IFERROR(VLOOKUP($AU2219,CODES!$A:$B,2,FALSE),"NO CODE"))</f>
        <v/>
      </c>
      <c r="BA2219" s="2">
        <f>IF(""&amp;$F2219&lt;&gt;"4","",IF($AY2219="YES","",IF(ROUND(SUMIFS($AE$2:$AE$4001,$L$2:$L$4001,$L2219,$F$2:$F$4001,"4")-SUMIFS('AR SALES'!$Y$2:$Y$2501,'AR SALES'!$L$2:$L$2501,$L2219,'AR SALES'!$AD$2:$AD$2501,"OFF"),2)=0,"","STALE")))</f>
        <v/>
      </c>
      <c r="BB2219" s="2">
        <f>IF(OR(""&amp;$F2219="2",""&amp;$F2219="4",""&amp;$F2219="G",""&amp;$F2219="H"),IF($AY2219="YES","",IF($AB2219&lt;&gt;0,"",IF(COUNTIFS('AR SALES'!$L$2:$L$2501,$L2219,'AR SALES'!$AD$2:$AD$2501,IF(""&amp;$F2219="4","OFF","ON"),'AR SALES'!$AF$2:$AF$2501,"Y")&gt;0,"","NO EXEMPTION"))),"")</f>
        <v/>
      </c>
    </row>
    <row r="2220">
      <c r="AT2220" s="2">
        <f>IF($L2220="","",IFERROR(INDEX('AR SALES'!$H$2:$H$2501,MATCH(""&amp;$L2220,'AR SALES'!$AE$2:$AE$2501,0)),""))</f>
        <v/>
      </c>
      <c r="AU2220" s="2">
        <f>IF($L2220="","",IF($A2220&lt;&gt;"GA","",IF($E2220="FULTON",IF(ISNUMBER(SEARCH("COLLEGE PARK",$AT2220)),"FULTON (COLLEGE PARK)",IF(ISNUMBER(SEARCH("HAPEVILLE",$AT2220)),"FULTON (HAPEVILLE)",IF(ISNUMBER(SEARCH("EAST POINT",$AT2220)),"FULTON (EAST POINT)",IF(ISNUMBER(SEARCH("ATLANTA",$AT2220)),"FULTON (ATL LIMITS)","FULTON")))),IF($E2220="DEKALB",IF(ISNUMBER(SEARCH("ATLANTA",$AT2220)),"DEKALB (ATL LIMITS)","DEKALB"),IF(AND($E2220="CLAYTON",ISNUMBER(SEARCH("COLLEGE PARK",$AT2220))),"CLAYTON (COLLEGE PARK)",$E2220)))))</f>
        <v/>
      </c>
      <c r="AV2220" s="2">
        <f>IF($L2220="","",IF(""&amp;$F2220="2","DIESEL",IF(OR(""&amp;$F2220="G",""&amp;$F2220="H"),"GAS","")))</f>
        <v/>
      </c>
      <c r="AW2220" s="2">
        <f>IF($AV2220="","",$R2220)</f>
        <v/>
      </c>
      <c r="AX2220" s="2">
        <f>IF($AV2220="","",IF($AB2220=0,$R2220,0))</f>
        <v/>
      </c>
      <c r="AY2220" s="2">
        <f>IF($AV2220="","",IF(AND($Z2220=0,COUNTIF('AR SALES'!$L$2:$L$2501,$L2220)=0),"YES",""))</f>
        <v/>
      </c>
      <c r="AZ2220" s="2">
        <f>IF($AV2220="","",IFERROR(VLOOKUP($AU2220,CODES!$A:$B,2,FALSE),"NO CODE"))</f>
        <v/>
      </c>
      <c r="BA2220" s="2">
        <f>IF(""&amp;$F2220&lt;&gt;"4","",IF($AY2220="YES","",IF(ROUND(SUMIFS($AE$2:$AE$4001,$L$2:$L$4001,$L2220,$F$2:$F$4001,"4")-SUMIFS('AR SALES'!$Y$2:$Y$2501,'AR SALES'!$L$2:$L$2501,$L2220,'AR SALES'!$AD$2:$AD$2501,"OFF"),2)=0,"","STALE")))</f>
        <v/>
      </c>
      <c r="BB2220" s="2">
        <f>IF(OR(""&amp;$F2220="2",""&amp;$F2220="4",""&amp;$F2220="G",""&amp;$F2220="H"),IF($AY2220="YES","",IF($AB2220&lt;&gt;0,"",IF(COUNTIFS('AR SALES'!$L$2:$L$2501,$L2220,'AR SALES'!$AD$2:$AD$2501,IF(""&amp;$F2220="4","OFF","ON"),'AR SALES'!$AF$2:$AF$2501,"Y")&gt;0,"","NO EXEMPTION"))),"")</f>
        <v/>
      </c>
    </row>
    <row r="2221">
      <c r="AT2221" s="2">
        <f>IF($L2221="","",IFERROR(INDEX('AR SALES'!$H$2:$H$2501,MATCH(""&amp;$L2221,'AR SALES'!$AE$2:$AE$2501,0)),""))</f>
        <v/>
      </c>
      <c r="AU2221" s="2">
        <f>IF($L2221="","",IF($A2221&lt;&gt;"GA","",IF($E2221="FULTON",IF(ISNUMBER(SEARCH("COLLEGE PARK",$AT2221)),"FULTON (COLLEGE PARK)",IF(ISNUMBER(SEARCH("HAPEVILLE",$AT2221)),"FULTON (HAPEVILLE)",IF(ISNUMBER(SEARCH("EAST POINT",$AT2221)),"FULTON (EAST POINT)",IF(ISNUMBER(SEARCH("ATLANTA",$AT2221)),"FULTON (ATL LIMITS)","FULTON")))),IF($E2221="DEKALB",IF(ISNUMBER(SEARCH("ATLANTA",$AT2221)),"DEKALB (ATL LIMITS)","DEKALB"),IF(AND($E2221="CLAYTON",ISNUMBER(SEARCH("COLLEGE PARK",$AT2221))),"CLAYTON (COLLEGE PARK)",$E2221)))))</f>
        <v/>
      </c>
      <c r="AV2221" s="2">
        <f>IF($L2221="","",IF(""&amp;$F2221="2","DIESEL",IF(OR(""&amp;$F2221="G",""&amp;$F2221="H"),"GAS","")))</f>
        <v/>
      </c>
      <c r="AW2221" s="2">
        <f>IF($AV2221="","",$R2221)</f>
        <v/>
      </c>
      <c r="AX2221" s="2">
        <f>IF($AV2221="","",IF($AB2221=0,$R2221,0))</f>
        <v/>
      </c>
      <c r="AY2221" s="2">
        <f>IF($AV2221="","",IF(AND($Z2221=0,COUNTIF('AR SALES'!$L$2:$L$2501,$L2221)=0),"YES",""))</f>
        <v/>
      </c>
      <c r="AZ2221" s="2">
        <f>IF($AV2221="","",IFERROR(VLOOKUP($AU2221,CODES!$A:$B,2,FALSE),"NO CODE"))</f>
        <v/>
      </c>
      <c r="BA2221" s="2">
        <f>IF(""&amp;$F2221&lt;&gt;"4","",IF($AY2221="YES","",IF(ROUND(SUMIFS($AE$2:$AE$4001,$L$2:$L$4001,$L2221,$F$2:$F$4001,"4")-SUMIFS('AR SALES'!$Y$2:$Y$2501,'AR SALES'!$L$2:$L$2501,$L2221,'AR SALES'!$AD$2:$AD$2501,"OFF"),2)=0,"","STALE")))</f>
        <v/>
      </c>
      <c r="BB2221" s="2">
        <f>IF(OR(""&amp;$F2221="2",""&amp;$F2221="4",""&amp;$F2221="G",""&amp;$F2221="H"),IF($AY2221="YES","",IF($AB2221&lt;&gt;0,"",IF(COUNTIFS('AR SALES'!$L$2:$L$2501,$L2221,'AR SALES'!$AD$2:$AD$2501,IF(""&amp;$F2221="4","OFF","ON"),'AR SALES'!$AF$2:$AF$2501,"Y")&gt;0,"","NO EXEMPTION"))),"")</f>
        <v/>
      </c>
    </row>
    <row r="2222">
      <c r="AT2222" s="2">
        <f>IF($L2222="","",IFERROR(INDEX('AR SALES'!$H$2:$H$2501,MATCH(""&amp;$L2222,'AR SALES'!$AE$2:$AE$2501,0)),""))</f>
        <v/>
      </c>
      <c r="AU2222" s="2">
        <f>IF($L2222="","",IF($A2222&lt;&gt;"GA","",IF($E2222="FULTON",IF(ISNUMBER(SEARCH("COLLEGE PARK",$AT2222)),"FULTON (COLLEGE PARK)",IF(ISNUMBER(SEARCH("HAPEVILLE",$AT2222)),"FULTON (HAPEVILLE)",IF(ISNUMBER(SEARCH("EAST POINT",$AT2222)),"FULTON (EAST POINT)",IF(ISNUMBER(SEARCH("ATLANTA",$AT2222)),"FULTON (ATL LIMITS)","FULTON")))),IF($E2222="DEKALB",IF(ISNUMBER(SEARCH("ATLANTA",$AT2222)),"DEKALB (ATL LIMITS)","DEKALB"),IF(AND($E2222="CLAYTON",ISNUMBER(SEARCH("COLLEGE PARK",$AT2222))),"CLAYTON (COLLEGE PARK)",$E2222)))))</f>
        <v/>
      </c>
      <c r="AV2222" s="2">
        <f>IF($L2222="","",IF(""&amp;$F2222="2","DIESEL",IF(OR(""&amp;$F2222="G",""&amp;$F2222="H"),"GAS","")))</f>
        <v/>
      </c>
      <c r="AW2222" s="2">
        <f>IF($AV2222="","",$R2222)</f>
        <v/>
      </c>
      <c r="AX2222" s="2">
        <f>IF($AV2222="","",IF($AB2222=0,$R2222,0))</f>
        <v/>
      </c>
      <c r="AY2222" s="2">
        <f>IF($AV2222="","",IF(AND($Z2222=0,COUNTIF('AR SALES'!$L$2:$L$2501,$L2222)=0),"YES",""))</f>
        <v/>
      </c>
      <c r="AZ2222" s="2">
        <f>IF($AV2222="","",IFERROR(VLOOKUP($AU2222,CODES!$A:$B,2,FALSE),"NO CODE"))</f>
        <v/>
      </c>
      <c r="BA2222" s="2">
        <f>IF(""&amp;$F2222&lt;&gt;"4","",IF($AY2222="YES","",IF(ROUND(SUMIFS($AE$2:$AE$4001,$L$2:$L$4001,$L2222,$F$2:$F$4001,"4")-SUMIFS('AR SALES'!$Y$2:$Y$2501,'AR SALES'!$L$2:$L$2501,$L2222,'AR SALES'!$AD$2:$AD$2501,"OFF"),2)=0,"","STALE")))</f>
        <v/>
      </c>
      <c r="BB2222" s="2">
        <f>IF(OR(""&amp;$F2222="2",""&amp;$F2222="4",""&amp;$F2222="G",""&amp;$F2222="H"),IF($AY2222="YES","",IF($AB2222&lt;&gt;0,"",IF(COUNTIFS('AR SALES'!$L$2:$L$2501,$L2222,'AR SALES'!$AD$2:$AD$2501,IF(""&amp;$F2222="4","OFF","ON"),'AR SALES'!$AF$2:$AF$2501,"Y")&gt;0,"","NO EXEMPTION"))),"")</f>
        <v/>
      </c>
    </row>
    <row r="2223">
      <c r="AT2223" s="2">
        <f>IF($L2223="","",IFERROR(INDEX('AR SALES'!$H$2:$H$2501,MATCH(""&amp;$L2223,'AR SALES'!$AE$2:$AE$2501,0)),""))</f>
        <v/>
      </c>
      <c r="AU2223" s="2">
        <f>IF($L2223="","",IF($A2223&lt;&gt;"GA","",IF($E2223="FULTON",IF(ISNUMBER(SEARCH("COLLEGE PARK",$AT2223)),"FULTON (COLLEGE PARK)",IF(ISNUMBER(SEARCH("HAPEVILLE",$AT2223)),"FULTON (HAPEVILLE)",IF(ISNUMBER(SEARCH("EAST POINT",$AT2223)),"FULTON (EAST POINT)",IF(ISNUMBER(SEARCH("ATLANTA",$AT2223)),"FULTON (ATL LIMITS)","FULTON")))),IF($E2223="DEKALB",IF(ISNUMBER(SEARCH("ATLANTA",$AT2223)),"DEKALB (ATL LIMITS)","DEKALB"),IF(AND($E2223="CLAYTON",ISNUMBER(SEARCH("COLLEGE PARK",$AT2223))),"CLAYTON (COLLEGE PARK)",$E2223)))))</f>
        <v/>
      </c>
      <c r="AV2223" s="2">
        <f>IF($L2223="","",IF(""&amp;$F2223="2","DIESEL",IF(OR(""&amp;$F2223="G",""&amp;$F2223="H"),"GAS","")))</f>
        <v/>
      </c>
      <c r="AW2223" s="2">
        <f>IF($AV2223="","",$R2223)</f>
        <v/>
      </c>
      <c r="AX2223" s="2">
        <f>IF($AV2223="","",IF($AB2223=0,$R2223,0))</f>
        <v/>
      </c>
      <c r="AY2223" s="2">
        <f>IF($AV2223="","",IF(AND($Z2223=0,COUNTIF('AR SALES'!$L$2:$L$2501,$L2223)=0),"YES",""))</f>
        <v/>
      </c>
      <c r="AZ2223" s="2">
        <f>IF($AV2223="","",IFERROR(VLOOKUP($AU2223,CODES!$A:$B,2,FALSE),"NO CODE"))</f>
        <v/>
      </c>
      <c r="BA2223" s="2">
        <f>IF(""&amp;$F2223&lt;&gt;"4","",IF($AY2223="YES","",IF(ROUND(SUMIFS($AE$2:$AE$4001,$L$2:$L$4001,$L2223,$F$2:$F$4001,"4")-SUMIFS('AR SALES'!$Y$2:$Y$2501,'AR SALES'!$L$2:$L$2501,$L2223,'AR SALES'!$AD$2:$AD$2501,"OFF"),2)=0,"","STALE")))</f>
        <v/>
      </c>
      <c r="BB2223" s="2">
        <f>IF(OR(""&amp;$F2223="2",""&amp;$F2223="4",""&amp;$F2223="G",""&amp;$F2223="H"),IF($AY2223="YES","",IF($AB2223&lt;&gt;0,"",IF(COUNTIFS('AR SALES'!$L$2:$L$2501,$L2223,'AR SALES'!$AD$2:$AD$2501,IF(""&amp;$F2223="4","OFF","ON"),'AR SALES'!$AF$2:$AF$2501,"Y")&gt;0,"","NO EXEMPTION"))),"")</f>
        <v/>
      </c>
    </row>
    <row r="2224">
      <c r="AT2224" s="2">
        <f>IF($L2224="","",IFERROR(INDEX('AR SALES'!$H$2:$H$2501,MATCH(""&amp;$L2224,'AR SALES'!$AE$2:$AE$2501,0)),""))</f>
        <v/>
      </c>
      <c r="AU2224" s="2">
        <f>IF($L2224="","",IF($A2224&lt;&gt;"GA","",IF($E2224="FULTON",IF(ISNUMBER(SEARCH("COLLEGE PARK",$AT2224)),"FULTON (COLLEGE PARK)",IF(ISNUMBER(SEARCH("HAPEVILLE",$AT2224)),"FULTON (HAPEVILLE)",IF(ISNUMBER(SEARCH("EAST POINT",$AT2224)),"FULTON (EAST POINT)",IF(ISNUMBER(SEARCH("ATLANTA",$AT2224)),"FULTON (ATL LIMITS)","FULTON")))),IF($E2224="DEKALB",IF(ISNUMBER(SEARCH("ATLANTA",$AT2224)),"DEKALB (ATL LIMITS)","DEKALB"),IF(AND($E2224="CLAYTON",ISNUMBER(SEARCH("COLLEGE PARK",$AT2224))),"CLAYTON (COLLEGE PARK)",$E2224)))))</f>
        <v/>
      </c>
      <c r="AV2224" s="2">
        <f>IF($L2224="","",IF(""&amp;$F2224="2","DIESEL",IF(OR(""&amp;$F2224="G",""&amp;$F2224="H"),"GAS","")))</f>
        <v/>
      </c>
      <c r="AW2224" s="2">
        <f>IF($AV2224="","",$R2224)</f>
        <v/>
      </c>
      <c r="AX2224" s="2">
        <f>IF($AV2224="","",IF($AB2224=0,$R2224,0))</f>
        <v/>
      </c>
      <c r="AY2224" s="2">
        <f>IF($AV2224="","",IF(AND($Z2224=0,COUNTIF('AR SALES'!$L$2:$L$2501,$L2224)=0),"YES",""))</f>
        <v/>
      </c>
      <c r="AZ2224" s="2">
        <f>IF($AV2224="","",IFERROR(VLOOKUP($AU2224,CODES!$A:$B,2,FALSE),"NO CODE"))</f>
        <v/>
      </c>
      <c r="BA2224" s="2">
        <f>IF(""&amp;$F2224&lt;&gt;"4","",IF($AY2224="YES","",IF(ROUND(SUMIFS($AE$2:$AE$4001,$L$2:$L$4001,$L2224,$F$2:$F$4001,"4")-SUMIFS('AR SALES'!$Y$2:$Y$2501,'AR SALES'!$L$2:$L$2501,$L2224,'AR SALES'!$AD$2:$AD$2501,"OFF"),2)=0,"","STALE")))</f>
        <v/>
      </c>
      <c r="BB2224" s="2">
        <f>IF(OR(""&amp;$F2224="2",""&amp;$F2224="4",""&amp;$F2224="G",""&amp;$F2224="H"),IF($AY2224="YES","",IF($AB2224&lt;&gt;0,"",IF(COUNTIFS('AR SALES'!$L$2:$L$2501,$L2224,'AR SALES'!$AD$2:$AD$2501,IF(""&amp;$F2224="4","OFF","ON"),'AR SALES'!$AF$2:$AF$2501,"Y")&gt;0,"","NO EXEMPTION"))),"")</f>
        <v/>
      </c>
    </row>
    <row r="2225">
      <c r="AT2225" s="2">
        <f>IF($L2225="","",IFERROR(INDEX('AR SALES'!$H$2:$H$2501,MATCH(""&amp;$L2225,'AR SALES'!$AE$2:$AE$2501,0)),""))</f>
        <v/>
      </c>
      <c r="AU2225" s="2">
        <f>IF($L2225="","",IF($A2225&lt;&gt;"GA","",IF($E2225="FULTON",IF(ISNUMBER(SEARCH("COLLEGE PARK",$AT2225)),"FULTON (COLLEGE PARK)",IF(ISNUMBER(SEARCH("HAPEVILLE",$AT2225)),"FULTON (HAPEVILLE)",IF(ISNUMBER(SEARCH("EAST POINT",$AT2225)),"FULTON (EAST POINT)",IF(ISNUMBER(SEARCH("ATLANTA",$AT2225)),"FULTON (ATL LIMITS)","FULTON")))),IF($E2225="DEKALB",IF(ISNUMBER(SEARCH("ATLANTA",$AT2225)),"DEKALB (ATL LIMITS)","DEKALB"),IF(AND($E2225="CLAYTON",ISNUMBER(SEARCH("COLLEGE PARK",$AT2225))),"CLAYTON (COLLEGE PARK)",$E2225)))))</f>
        <v/>
      </c>
      <c r="AV2225" s="2">
        <f>IF($L2225="","",IF(""&amp;$F2225="2","DIESEL",IF(OR(""&amp;$F2225="G",""&amp;$F2225="H"),"GAS","")))</f>
        <v/>
      </c>
      <c r="AW2225" s="2">
        <f>IF($AV2225="","",$R2225)</f>
        <v/>
      </c>
      <c r="AX2225" s="2">
        <f>IF($AV2225="","",IF($AB2225=0,$R2225,0))</f>
        <v/>
      </c>
      <c r="AY2225" s="2">
        <f>IF($AV2225="","",IF(AND($Z2225=0,COUNTIF('AR SALES'!$L$2:$L$2501,$L2225)=0),"YES",""))</f>
        <v/>
      </c>
      <c r="AZ2225" s="2">
        <f>IF($AV2225="","",IFERROR(VLOOKUP($AU2225,CODES!$A:$B,2,FALSE),"NO CODE"))</f>
        <v/>
      </c>
      <c r="BA2225" s="2">
        <f>IF(""&amp;$F2225&lt;&gt;"4","",IF($AY2225="YES","",IF(ROUND(SUMIFS($AE$2:$AE$4001,$L$2:$L$4001,$L2225,$F$2:$F$4001,"4")-SUMIFS('AR SALES'!$Y$2:$Y$2501,'AR SALES'!$L$2:$L$2501,$L2225,'AR SALES'!$AD$2:$AD$2501,"OFF"),2)=0,"","STALE")))</f>
        <v/>
      </c>
      <c r="BB2225" s="2">
        <f>IF(OR(""&amp;$F2225="2",""&amp;$F2225="4",""&amp;$F2225="G",""&amp;$F2225="H"),IF($AY2225="YES","",IF($AB2225&lt;&gt;0,"",IF(COUNTIFS('AR SALES'!$L$2:$L$2501,$L2225,'AR SALES'!$AD$2:$AD$2501,IF(""&amp;$F2225="4","OFF","ON"),'AR SALES'!$AF$2:$AF$2501,"Y")&gt;0,"","NO EXEMPTION"))),"")</f>
        <v/>
      </c>
    </row>
    <row r="2226">
      <c r="AT2226" s="2">
        <f>IF($L2226="","",IFERROR(INDEX('AR SALES'!$H$2:$H$2501,MATCH(""&amp;$L2226,'AR SALES'!$AE$2:$AE$2501,0)),""))</f>
        <v/>
      </c>
      <c r="AU2226" s="2">
        <f>IF($L2226="","",IF($A2226&lt;&gt;"GA","",IF($E2226="FULTON",IF(ISNUMBER(SEARCH("COLLEGE PARK",$AT2226)),"FULTON (COLLEGE PARK)",IF(ISNUMBER(SEARCH("HAPEVILLE",$AT2226)),"FULTON (HAPEVILLE)",IF(ISNUMBER(SEARCH("EAST POINT",$AT2226)),"FULTON (EAST POINT)",IF(ISNUMBER(SEARCH("ATLANTA",$AT2226)),"FULTON (ATL LIMITS)","FULTON")))),IF($E2226="DEKALB",IF(ISNUMBER(SEARCH("ATLANTA",$AT2226)),"DEKALB (ATL LIMITS)","DEKALB"),IF(AND($E2226="CLAYTON",ISNUMBER(SEARCH("COLLEGE PARK",$AT2226))),"CLAYTON (COLLEGE PARK)",$E2226)))))</f>
        <v/>
      </c>
      <c r="AV2226" s="2">
        <f>IF($L2226="","",IF(""&amp;$F2226="2","DIESEL",IF(OR(""&amp;$F2226="G",""&amp;$F2226="H"),"GAS","")))</f>
        <v/>
      </c>
      <c r="AW2226" s="2">
        <f>IF($AV2226="","",$R2226)</f>
        <v/>
      </c>
      <c r="AX2226" s="2">
        <f>IF($AV2226="","",IF($AB2226=0,$R2226,0))</f>
        <v/>
      </c>
      <c r="AY2226" s="2">
        <f>IF($AV2226="","",IF(AND($Z2226=0,COUNTIF('AR SALES'!$L$2:$L$2501,$L2226)=0),"YES",""))</f>
        <v/>
      </c>
      <c r="AZ2226" s="2">
        <f>IF($AV2226="","",IFERROR(VLOOKUP($AU2226,CODES!$A:$B,2,FALSE),"NO CODE"))</f>
        <v/>
      </c>
      <c r="BA2226" s="2">
        <f>IF(""&amp;$F2226&lt;&gt;"4","",IF($AY2226="YES","",IF(ROUND(SUMIFS($AE$2:$AE$4001,$L$2:$L$4001,$L2226,$F$2:$F$4001,"4")-SUMIFS('AR SALES'!$Y$2:$Y$2501,'AR SALES'!$L$2:$L$2501,$L2226,'AR SALES'!$AD$2:$AD$2501,"OFF"),2)=0,"","STALE")))</f>
        <v/>
      </c>
      <c r="BB2226" s="2">
        <f>IF(OR(""&amp;$F2226="2",""&amp;$F2226="4",""&amp;$F2226="G",""&amp;$F2226="H"),IF($AY2226="YES","",IF($AB2226&lt;&gt;0,"",IF(COUNTIFS('AR SALES'!$L$2:$L$2501,$L2226,'AR SALES'!$AD$2:$AD$2501,IF(""&amp;$F2226="4","OFF","ON"),'AR SALES'!$AF$2:$AF$2501,"Y")&gt;0,"","NO EXEMPTION"))),"")</f>
        <v/>
      </c>
    </row>
    <row r="2227">
      <c r="AT2227" s="2">
        <f>IF($L2227="","",IFERROR(INDEX('AR SALES'!$H$2:$H$2501,MATCH(""&amp;$L2227,'AR SALES'!$AE$2:$AE$2501,0)),""))</f>
        <v/>
      </c>
      <c r="AU2227" s="2">
        <f>IF($L2227="","",IF($A2227&lt;&gt;"GA","",IF($E2227="FULTON",IF(ISNUMBER(SEARCH("COLLEGE PARK",$AT2227)),"FULTON (COLLEGE PARK)",IF(ISNUMBER(SEARCH("HAPEVILLE",$AT2227)),"FULTON (HAPEVILLE)",IF(ISNUMBER(SEARCH("EAST POINT",$AT2227)),"FULTON (EAST POINT)",IF(ISNUMBER(SEARCH("ATLANTA",$AT2227)),"FULTON (ATL LIMITS)","FULTON")))),IF($E2227="DEKALB",IF(ISNUMBER(SEARCH("ATLANTA",$AT2227)),"DEKALB (ATL LIMITS)","DEKALB"),IF(AND($E2227="CLAYTON",ISNUMBER(SEARCH("COLLEGE PARK",$AT2227))),"CLAYTON (COLLEGE PARK)",$E2227)))))</f>
        <v/>
      </c>
      <c r="AV2227" s="2">
        <f>IF($L2227="","",IF(""&amp;$F2227="2","DIESEL",IF(OR(""&amp;$F2227="G",""&amp;$F2227="H"),"GAS","")))</f>
        <v/>
      </c>
      <c r="AW2227" s="2">
        <f>IF($AV2227="","",$R2227)</f>
        <v/>
      </c>
      <c r="AX2227" s="2">
        <f>IF($AV2227="","",IF($AB2227=0,$R2227,0))</f>
        <v/>
      </c>
      <c r="AY2227" s="2">
        <f>IF($AV2227="","",IF(AND($Z2227=0,COUNTIF('AR SALES'!$L$2:$L$2501,$L2227)=0),"YES",""))</f>
        <v/>
      </c>
      <c r="AZ2227" s="2">
        <f>IF($AV2227="","",IFERROR(VLOOKUP($AU2227,CODES!$A:$B,2,FALSE),"NO CODE"))</f>
        <v/>
      </c>
      <c r="BA2227" s="2">
        <f>IF(""&amp;$F2227&lt;&gt;"4","",IF($AY2227="YES","",IF(ROUND(SUMIFS($AE$2:$AE$4001,$L$2:$L$4001,$L2227,$F$2:$F$4001,"4")-SUMIFS('AR SALES'!$Y$2:$Y$2501,'AR SALES'!$L$2:$L$2501,$L2227,'AR SALES'!$AD$2:$AD$2501,"OFF"),2)=0,"","STALE")))</f>
        <v/>
      </c>
      <c r="BB2227" s="2">
        <f>IF(OR(""&amp;$F2227="2",""&amp;$F2227="4",""&amp;$F2227="G",""&amp;$F2227="H"),IF($AY2227="YES","",IF($AB2227&lt;&gt;0,"",IF(COUNTIFS('AR SALES'!$L$2:$L$2501,$L2227,'AR SALES'!$AD$2:$AD$2501,IF(""&amp;$F2227="4","OFF","ON"),'AR SALES'!$AF$2:$AF$2501,"Y")&gt;0,"","NO EXEMPTION"))),"")</f>
        <v/>
      </c>
    </row>
    <row r="2228">
      <c r="AT2228" s="2">
        <f>IF($L2228="","",IFERROR(INDEX('AR SALES'!$H$2:$H$2501,MATCH(""&amp;$L2228,'AR SALES'!$AE$2:$AE$2501,0)),""))</f>
        <v/>
      </c>
      <c r="AU2228" s="2">
        <f>IF($L2228="","",IF($A2228&lt;&gt;"GA","",IF($E2228="FULTON",IF(ISNUMBER(SEARCH("COLLEGE PARK",$AT2228)),"FULTON (COLLEGE PARK)",IF(ISNUMBER(SEARCH("HAPEVILLE",$AT2228)),"FULTON (HAPEVILLE)",IF(ISNUMBER(SEARCH("EAST POINT",$AT2228)),"FULTON (EAST POINT)",IF(ISNUMBER(SEARCH("ATLANTA",$AT2228)),"FULTON (ATL LIMITS)","FULTON")))),IF($E2228="DEKALB",IF(ISNUMBER(SEARCH("ATLANTA",$AT2228)),"DEKALB (ATL LIMITS)","DEKALB"),IF(AND($E2228="CLAYTON",ISNUMBER(SEARCH("COLLEGE PARK",$AT2228))),"CLAYTON (COLLEGE PARK)",$E2228)))))</f>
        <v/>
      </c>
      <c r="AV2228" s="2">
        <f>IF($L2228="","",IF(""&amp;$F2228="2","DIESEL",IF(OR(""&amp;$F2228="G",""&amp;$F2228="H"),"GAS","")))</f>
        <v/>
      </c>
      <c r="AW2228" s="2">
        <f>IF($AV2228="","",$R2228)</f>
        <v/>
      </c>
      <c r="AX2228" s="2">
        <f>IF($AV2228="","",IF($AB2228=0,$R2228,0))</f>
        <v/>
      </c>
      <c r="AY2228" s="2">
        <f>IF($AV2228="","",IF(AND($Z2228=0,COUNTIF('AR SALES'!$L$2:$L$2501,$L2228)=0),"YES",""))</f>
        <v/>
      </c>
      <c r="AZ2228" s="2">
        <f>IF($AV2228="","",IFERROR(VLOOKUP($AU2228,CODES!$A:$B,2,FALSE),"NO CODE"))</f>
        <v/>
      </c>
      <c r="BA2228" s="2">
        <f>IF(""&amp;$F2228&lt;&gt;"4","",IF($AY2228="YES","",IF(ROUND(SUMIFS($AE$2:$AE$4001,$L$2:$L$4001,$L2228,$F$2:$F$4001,"4")-SUMIFS('AR SALES'!$Y$2:$Y$2501,'AR SALES'!$L$2:$L$2501,$L2228,'AR SALES'!$AD$2:$AD$2501,"OFF"),2)=0,"","STALE")))</f>
        <v/>
      </c>
      <c r="BB2228" s="2">
        <f>IF(OR(""&amp;$F2228="2",""&amp;$F2228="4",""&amp;$F2228="G",""&amp;$F2228="H"),IF($AY2228="YES","",IF($AB2228&lt;&gt;0,"",IF(COUNTIFS('AR SALES'!$L$2:$L$2501,$L2228,'AR SALES'!$AD$2:$AD$2501,IF(""&amp;$F2228="4","OFF","ON"),'AR SALES'!$AF$2:$AF$2501,"Y")&gt;0,"","NO EXEMPTION"))),"")</f>
        <v/>
      </c>
    </row>
    <row r="2229">
      <c r="AT2229" s="2">
        <f>IF($L2229="","",IFERROR(INDEX('AR SALES'!$H$2:$H$2501,MATCH(""&amp;$L2229,'AR SALES'!$AE$2:$AE$2501,0)),""))</f>
        <v/>
      </c>
      <c r="AU2229" s="2">
        <f>IF($L2229="","",IF($A2229&lt;&gt;"GA","",IF($E2229="FULTON",IF(ISNUMBER(SEARCH("COLLEGE PARK",$AT2229)),"FULTON (COLLEGE PARK)",IF(ISNUMBER(SEARCH("HAPEVILLE",$AT2229)),"FULTON (HAPEVILLE)",IF(ISNUMBER(SEARCH("EAST POINT",$AT2229)),"FULTON (EAST POINT)",IF(ISNUMBER(SEARCH("ATLANTA",$AT2229)),"FULTON (ATL LIMITS)","FULTON")))),IF($E2229="DEKALB",IF(ISNUMBER(SEARCH("ATLANTA",$AT2229)),"DEKALB (ATL LIMITS)","DEKALB"),IF(AND($E2229="CLAYTON",ISNUMBER(SEARCH("COLLEGE PARK",$AT2229))),"CLAYTON (COLLEGE PARK)",$E2229)))))</f>
        <v/>
      </c>
      <c r="AV2229" s="2">
        <f>IF($L2229="","",IF(""&amp;$F2229="2","DIESEL",IF(OR(""&amp;$F2229="G",""&amp;$F2229="H"),"GAS","")))</f>
        <v/>
      </c>
      <c r="AW2229" s="2">
        <f>IF($AV2229="","",$R2229)</f>
        <v/>
      </c>
      <c r="AX2229" s="2">
        <f>IF($AV2229="","",IF($AB2229=0,$R2229,0))</f>
        <v/>
      </c>
      <c r="AY2229" s="2">
        <f>IF($AV2229="","",IF(AND($Z2229=0,COUNTIF('AR SALES'!$L$2:$L$2501,$L2229)=0),"YES",""))</f>
        <v/>
      </c>
      <c r="AZ2229" s="2">
        <f>IF($AV2229="","",IFERROR(VLOOKUP($AU2229,CODES!$A:$B,2,FALSE),"NO CODE"))</f>
        <v/>
      </c>
      <c r="BA2229" s="2">
        <f>IF(""&amp;$F2229&lt;&gt;"4","",IF($AY2229="YES","",IF(ROUND(SUMIFS($AE$2:$AE$4001,$L$2:$L$4001,$L2229,$F$2:$F$4001,"4")-SUMIFS('AR SALES'!$Y$2:$Y$2501,'AR SALES'!$L$2:$L$2501,$L2229,'AR SALES'!$AD$2:$AD$2501,"OFF"),2)=0,"","STALE")))</f>
        <v/>
      </c>
      <c r="BB2229" s="2">
        <f>IF(OR(""&amp;$F2229="2",""&amp;$F2229="4",""&amp;$F2229="G",""&amp;$F2229="H"),IF($AY2229="YES","",IF($AB2229&lt;&gt;0,"",IF(COUNTIFS('AR SALES'!$L$2:$L$2501,$L2229,'AR SALES'!$AD$2:$AD$2501,IF(""&amp;$F2229="4","OFF","ON"),'AR SALES'!$AF$2:$AF$2501,"Y")&gt;0,"","NO EXEMPTION"))),"")</f>
        <v/>
      </c>
    </row>
    <row r="2230">
      <c r="AT2230" s="2">
        <f>IF($L2230="","",IFERROR(INDEX('AR SALES'!$H$2:$H$2501,MATCH(""&amp;$L2230,'AR SALES'!$AE$2:$AE$2501,0)),""))</f>
        <v/>
      </c>
      <c r="AU2230" s="2">
        <f>IF($L2230="","",IF($A2230&lt;&gt;"GA","",IF($E2230="FULTON",IF(ISNUMBER(SEARCH("COLLEGE PARK",$AT2230)),"FULTON (COLLEGE PARK)",IF(ISNUMBER(SEARCH("HAPEVILLE",$AT2230)),"FULTON (HAPEVILLE)",IF(ISNUMBER(SEARCH("EAST POINT",$AT2230)),"FULTON (EAST POINT)",IF(ISNUMBER(SEARCH("ATLANTA",$AT2230)),"FULTON (ATL LIMITS)","FULTON")))),IF($E2230="DEKALB",IF(ISNUMBER(SEARCH("ATLANTA",$AT2230)),"DEKALB (ATL LIMITS)","DEKALB"),IF(AND($E2230="CLAYTON",ISNUMBER(SEARCH("COLLEGE PARK",$AT2230))),"CLAYTON (COLLEGE PARK)",$E2230)))))</f>
        <v/>
      </c>
      <c r="AV2230" s="2">
        <f>IF($L2230="","",IF(""&amp;$F2230="2","DIESEL",IF(OR(""&amp;$F2230="G",""&amp;$F2230="H"),"GAS","")))</f>
        <v/>
      </c>
      <c r="AW2230" s="2">
        <f>IF($AV2230="","",$R2230)</f>
        <v/>
      </c>
      <c r="AX2230" s="2">
        <f>IF($AV2230="","",IF($AB2230=0,$R2230,0))</f>
        <v/>
      </c>
      <c r="AY2230" s="2">
        <f>IF($AV2230="","",IF(AND($Z2230=0,COUNTIF('AR SALES'!$L$2:$L$2501,$L2230)=0),"YES",""))</f>
        <v/>
      </c>
      <c r="AZ2230" s="2">
        <f>IF($AV2230="","",IFERROR(VLOOKUP($AU2230,CODES!$A:$B,2,FALSE),"NO CODE"))</f>
        <v/>
      </c>
      <c r="BA2230" s="2">
        <f>IF(""&amp;$F2230&lt;&gt;"4","",IF($AY2230="YES","",IF(ROUND(SUMIFS($AE$2:$AE$4001,$L$2:$L$4001,$L2230,$F$2:$F$4001,"4")-SUMIFS('AR SALES'!$Y$2:$Y$2501,'AR SALES'!$L$2:$L$2501,$L2230,'AR SALES'!$AD$2:$AD$2501,"OFF"),2)=0,"","STALE")))</f>
        <v/>
      </c>
      <c r="BB2230" s="2">
        <f>IF(OR(""&amp;$F2230="2",""&amp;$F2230="4",""&amp;$F2230="G",""&amp;$F2230="H"),IF($AY2230="YES","",IF($AB2230&lt;&gt;0,"",IF(COUNTIFS('AR SALES'!$L$2:$L$2501,$L2230,'AR SALES'!$AD$2:$AD$2501,IF(""&amp;$F2230="4","OFF","ON"),'AR SALES'!$AF$2:$AF$2501,"Y")&gt;0,"","NO EXEMPTION"))),"")</f>
        <v/>
      </c>
    </row>
    <row r="2231">
      <c r="AT2231" s="2">
        <f>IF($L2231="","",IFERROR(INDEX('AR SALES'!$H$2:$H$2501,MATCH(""&amp;$L2231,'AR SALES'!$AE$2:$AE$2501,0)),""))</f>
        <v/>
      </c>
      <c r="AU2231" s="2">
        <f>IF($L2231="","",IF($A2231&lt;&gt;"GA","",IF($E2231="FULTON",IF(ISNUMBER(SEARCH("COLLEGE PARK",$AT2231)),"FULTON (COLLEGE PARK)",IF(ISNUMBER(SEARCH("HAPEVILLE",$AT2231)),"FULTON (HAPEVILLE)",IF(ISNUMBER(SEARCH("EAST POINT",$AT2231)),"FULTON (EAST POINT)",IF(ISNUMBER(SEARCH("ATLANTA",$AT2231)),"FULTON (ATL LIMITS)","FULTON")))),IF($E2231="DEKALB",IF(ISNUMBER(SEARCH("ATLANTA",$AT2231)),"DEKALB (ATL LIMITS)","DEKALB"),IF(AND($E2231="CLAYTON",ISNUMBER(SEARCH("COLLEGE PARK",$AT2231))),"CLAYTON (COLLEGE PARK)",$E2231)))))</f>
        <v/>
      </c>
      <c r="AV2231" s="2">
        <f>IF($L2231="","",IF(""&amp;$F2231="2","DIESEL",IF(OR(""&amp;$F2231="G",""&amp;$F2231="H"),"GAS","")))</f>
        <v/>
      </c>
      <c r="AW2231" s="2">
        <f>IF($AV2231="","",$R2231)</f>
        <v/>
      </c>
      <c r="AX2231" s="2">
        <f>IF($AV2231="","",IF($AB2231=0,$R2231,0))</f>
        <v/>
      </c>
      <c r="AY2231" s="2">
        <f>IF($AV2231="","",IF(AND($Z2231=0,COUNTIF('AR SALES'!$L$2:$L$2501,$L2231)=0),"YES",""))</f>
        <v/>
      </c>
      <c r="AZ2231" s="2">
        <f>IF($AV2231="","",IFERROR(VLOOKUP($AU2231,CODES!$A:$B,2,FALSE),"NO CODE"))</f>
        <v/>
      </c>
      <c r="BA2231" s="2">
        <f>IF(""&amp;$F2231&lt;&gt;"4","",IF($AY2231="YES","",IF(ROUND(SUMIFS($AE$2:$AE$4001,$L$2:$L$4001,$L2231,$F$2:$F$4001,"4")-SUMIFS('AR SALES'!$Y$2:$Y$2501,'AR SALES'!$L$2:$L$2501,$L2231,'AR SALES'!$AD$2:$AD$2501,"OFF"),2)=0,"","STALE")))</f>
        <v/>
      </c>
      <c r="BB2231" s="2">
        <f>IF(OR(""&amp;$F2231="2",""&amp;$F2231="4",""&amp;$F2231="G",""&amp;$F2231="H"),IF($AY2231="YES","",IF($AB2231&lt;&gt;0,"",IF(COUNTIFS('AR SALES'!$L$2:$L$2501,$L2231,'AR SALES'!$AD$2:$AD$2501,IF(""&amp;$F2231="4","OFF","ON"),'AR SALES'!$AF$2:$AF$2501,"Y")&gt;0,"","NO EXEMPTION"))),"")</f>
        <v/>
      </c>
    </row>
    <row r="2232">
      <c r="AT2232" s="2">
        <f>IF($L2232="","",IFERROR(INDEX('AR SALES'!$H$2:$H$2501,MATCH(""&amp;$L2232,'AR SALES'!$AE$2:$AE$2501,0)),""))</f>
        <v/>
      </c>
      <c r="AU2232" s="2">
        <f>IF($L2232="","",IF($A2232&lt;&gt;"GA","",IF($E2232="FULTON",IF(ISNUMBER(SEARCH("COLLEGE PARK",$AT2232)),"FULTON (COLLEGE PARK)",IF(ISNUMBER(SEARCH("HAPEVILLE",$AT2232)),"FULTON (HAPEVILLE)",IF(ISNUMBER(SEARCH("EAST POINT",$AT2232)),"FULTON (EAST POINT)",IF(ISNUMBER(SEARCH("ATLANTA",$AT2232)),"FULTON (ATL LIMITS)","FULTON")))),IF($E2232="DEKALB",IF(ISNUMBER(SEARCH("ATLANTA",$AT2232)),"DEKALB (ATL LIMITS)","DEKALB"),IF(AND($E2232="CLAYTON",ISNUMBER(SEARCH("COLLEGE PARK",$AT2232))),"CLAYTON (COLLEGE PARK)",$E2232)))))</f>
        <v/>
      </c>
      <c r="AV2232" s="2">
        <f>IF($L2232="","",IF(""&amp;$F2232="2","DIESEL",IF(OR(""&amp;$F2232="G",""&amp;$F2232="H"),"GAS","")))</f>
        <v/>
      </c>
      <c r="AW2232" s="2">
        <f>IF($AV2232="","",$R2232)</f>
        <v/>
      </c>
      <c r="AX2232" s="2">
        <f>IF($AV2232="","",IF($AB2232=0,$R2232,0))</f>
        <v/>
      </c>
      <c r="AY2232" s="2">
        <f>IF($AV2232="","",IF(AND($Z2232=0,COUNTIF('AR SALES'!$L$2:$L$2501,$L2232)=0),"YES",""))</f>
        <v/>
      </c>
      <c r="AZ2232" s="2">
        <f>IF($AV2232="","",IFERROR(VLOOKUP($AU2232,CODES!$A:$B,2,FALSE),"NO CODE"))</f>
        <v/>
      </c>
      <c r="BA2232" s="2">
        <f>IF(""&amp;$F2232&lt;&gt;"4","",IF($AY2232="YES","",IF(ROUND(SUMIFS($AE$2:$AE$4001,$L$2:$L$4001,$L2232,$F$2:$F$4001,"4")-SUMIFS('AR SALES'!$Y$2:$Y$2501,'AR SALES'!$L$2:$L$2501,$L2232,'AR SALES'!$AD$2:$AD$2501,"OFF"),2)=0,"","STALE")))</f>
        <v/>
      </c>
      <c r="BB2232" s="2">
        <f>IF(OR(""&amp;$F2232="2",""&amp;$F2232="4",""&amp;$F2232="G",""&amp;$F2232="H"),IF($AY2232="YES","",IF($AB2232&lt;&gt;0,"",IF(COUNTIFS('AR SALES'!$L$2:$L$2501,$L2232,'AR SALES'!$AD$2:$AD$2501,IF(""&amp;$F2232="4","OFF","ON"),'AR SALES'!$AF$2:$AF$2501,"Y")&gt;0,"","NO EXEMPTION"))),"")</f>
        <v/>
      </c>
    </row>
    <row r="2233">
      <c r="AT2233" s="2">
        <f>IF($L2233="","",IFERROR(INDEX('AR SALES'!$H$2:$H$2501,MATCH(""&amp;$L2233,'AR SALES'!$AE$2:$AE$2501,0)),""))</f>
        <v/>
      </c>
      <c r="AU2233" s="2">
        <f>IF($L2233="","",IF($A2233&lt;&gt;"GA","",IF($E2233="FULTON",IF(ISNUMBER(SEARCH("COLLEGE PARK",$AT2233)),"FULTON (COLLEGE PARK)",IF(ISNUMBER(SEARCH("HAPEVILLE",$AT2233)),"FULTON (HAPEVILLE)",IF(ISNUMBER(SEARCH("EAST POINT",$AT2233)),"FULTON (EAST POINT)",IF(ISNUMBER(SEARCH("ATLANTA",$AT2233)),"FULTON (ATL LIMITS)","FULTON")))),IF($E2233="DEKALB",IF(ISNUMBER(SEARCH("ATLANTA",$AT2233)),"DEKALB (ATL LIMITS)","DEKALB"),IF(AND($E2233="CLAYTON",ISNUMBER(SEARCH("COLLEGE PARK",$AT2233))),"CLAYTON (COLLEGE PARK)",$E2233)))))</f>
        <v/>
      </c>
      <c r="AV2233" s="2">
        <f>IF($L2233="","",IF(""&amp;$F2233="2","DIESEL",IF(OR(""&amp;$F2233="G",""&amp;$F2233="H"),"GAS","")))</f>
        <v/>
      </c>
      <c r="AW2233" s="2">
        <f>IF($AV2233="","",$R2233)</f>
        <v/>
      </c>
      <c r="AX2233" s="2">
        <f>IF($AV2233="","",IF($AB2233=0,$R2233,0))</f>
        <v/>
      </c>
      <c r="AY2233" s="2">
        <f>IF($AV2233="","",IF(AND($Z2233=0,COUNTIF('AR SALES'!$L$2:$L$2501,$L2233)=0),"YES",""))</f>
        <v/>
      </c>
      <c r="AZ2233" s="2">
        <f>IF($AV2233="","",IFERROR(VLOOKUP($AU2233,CODES!$A:$B,2,FALSE),"NO CODE"))</f>
        <v/>
      </c>
      <c r="BA2233" s="2">
        <f>IF(""&amp;$F2233&lt;&gt;"4","",IF($AY2233="YES","",IF(ROUND(SUMIFS($AE$2:$AE$4001,$L$2:$L$4001,$L2233,$F$2:$F$4001,"4")-SUMIFS('AR SALES'!$Y$2:$Y$2501,'AR SALES'!$L$2:$L$2501,$L2233,'AR SALES'!$AD$2:$AD$2501,"OFF"),2)=0,"","STALE")))</f>
        <v/>
      </c>
      <c r="BB2233" s="2">
        <f>IF(OR(""&amp;$F2233="2",""&amp;$F2233="4",""&amp;$F2233="G",""&amp;$F2233="H"),IF($AY2233="YES","",IF($AB2233&lt;&gt;0,"",IF(COUNTIFS('AR SALES'!$L$2:$L$2501,$L2233,'AR SALES'!$AD$2:$AD$2501,IF(""&amp;$F2233="4","OFF","ON"),'AR SALES'!$AF$2:$AF$2501,"Y")&gt;0,"","NO EXEMPTION"))),"")</f>
        <v/>
      </c>
    </row>
    <row r="2234">
      <c r="AT2234" s="2">
        <f>IF($L2234="","",IFERROR(INDEX('AR SALES'!$H$2:$H$2501,MATCH(""&amp;$L2234,'AR SALES'!$AE$2:$AE$2501,0)),""))</f>
        <v/>
      </c>
      <c r="AU2234" s="2">
        <f>IF($L2234="","",IF($A2234&lt;&gt;"GA","",IF($E2234="FULTON",IF(ISNUMBER(SEARCH("COLLEGE PARK",$AT2234)),"FULTON (COLLEGE PARK)",IF(ISNUMBER(SEARCH("HAPEVILLE",$AT2234)),"FULTON (HAPEVILLE)",IF(ISNUMBER(SEARCH("EAST POINT",$AT2234)),"FULTON (EAST POINT)",IF(ISNUMBER(SEARCH("ATLANTA",$AT2234)),"FULTON (ATL LIMITS)","FULTON")))),IF($E2234="DEKALB",IF(ISNUMBER(SEARCH("ATLANTA",$AT2234)),"DEKALB (ATL LIMITS)","DEKALB"),IF(AND($E2234="CLAYTON",ISNUMBER(SEARCH("COLLEGE PARK",$AT2234))),"CLAYTON (COLLEGE PARK)",$E2234)))))</f>
        <v/>
      </c>
      <c r="AV2234" s="2">
        <f>IF($L2234="","",IF(""&amp;$F2234="2","DIESEL",IF(OR(""&amp;$F2234="G",""&amp;$F2234="H"),"GAS","")))</f>
        <v/>
      </c>
      <c r="AW2234" s="2">
        <f>IF($AV2234="","",$R2234)</f>
        <v/>
      </c>
      <c r="AX2234" s="2">
        <f>IF($AV2234="","",IF($AB2234=0,$R2234,0))</f>
        <v/>
      </c>
      <c r="AY2234" s="2">
        <f>IF($AV2234="","",IF(AND($Z2234=0,COUNTIF('AR SALES'!$L$2:$L$2501,$L2234)=0),"YES",""))</f>
        <v/>
      </c>
      <c r="AZ2234" s="2">
        <f>IF($AV2234="","",IFERROR(VLOOKUP($AU2234,CODES!$A:$B,2,FALSE),"NO CODE"))</f>
        <v/>
      </c>
      <c r="BA2234" s="2">
        <f>IF(""&amp;$F2234&lt;&gt;"4","",IF($AY2234="YES","",IF(ROUND(SUMIFS($AE$2:$AE$4001,$L$2:$L$4001,$L2234,$F$2:$F$4001,"4")-SUMIFS('AR SALES'!$Y$2:$Y$2501,'AR SALES'!$L$2:$L$2501,$L2234,'AR SALES'!$AD$2:$AD$2501,"OFF"),2)=0,"","STALE")))</f>
        <v/>
      </c>
      <c r="BB2234" s="2">
        <f>IF(OR(""&amp;$F2234="2",""&amp;$F2234="4",""&amp;$F2234="G",""&amp;$F2234="H"),IF($AY2234="YES","",IF($AB2234&lt;&gt;0,"",IF(COUNTIFS('AR SALES'!$L$2:$L$2501,$L2234,'AR SALES'!$AD$2:$AD$2501,IF(""&amp;$F2234="4","OFF","ON"),'AR SALES'!$AF$2:$AF$2501,"Y")&gt;0,"","NO EXEMPTION"))),"")</f>
        <v/>
      </c>
    </row>
    <row r="2235">
      <c r="AT2235" s="2">
        <f>IF($L2235="","",IFERROR(INDEX('AR SALES'!$H$2:$H$2501,MATCH(""&amp;$L2235,'AR SALES'!$AE$2:$AE$2501,0)),""))</f>
        <v/>
      </c>
      <c r="AU2235" s="2">
        <f>IF($L2235="","",IF($A2235&lt;&gt;"GA","",IF($E2235="FULTON",IF(ISNUMBER(SEARCH("COLLEGE PARK",$AT2235)),"FULTON (COLLEGE PARK)",IF(ISNUMBER(SEARCH("HAPEVILLE",$AT2235)),"FULTON (HAPEVILLE)",IF(ISNUMBER(SEARCH("EAST POINT",$AT2235)),"FULTON (EAST POINT)",IF(ISNUMBER(SEARCH("ATLANTA",$AT2235)),"FULTON (ATL LIMITS)","FULTON")))),IF($E2235="DEKALB",IF(ISNUMBER(SEARCH("ATLANTA",$AT2235)),"DEKALB (ATL LIMITS)","DEKALB"),IF(AND($E2235="CLAYTON",ISNUMBER(SEARCH("COLLEGE PARK",$AT2235))),"CLAYTON (COLLEGE PARK)",$E2235)))))</f>
        <v/>
      </c>
      <c r="AV2235" s="2">
        <f>IF($L2235="","",IF(""&amp;$F2235="2","DIESEL",IF(OR(""&amp;$F2235="G",""&amp;$F2235="H"),"GAS","")))</f>
        <v/>
      </c>
      <c r="AW2235" s="2">
        <f>IF($AV2235="","",$R2235)</f>
        <v/>
      </c>
      <c r="AX2235" s="2">
        <f>IF($AV2235="","",IF($AB2235=0,$R2235,0))</f>
        <v/>
      </c>
      <c r="AY2235" s="2">
        <f>IF($AV2235="","",IF(AND($Z2235=0,COUNTIF('AR SALES'!$L$2:$L$2501,$L2235)=0),"YES",""))</f>
        <v/>
      </c>
      <c r="AZ2235" s="2">
        <f>IF($AV2235="","",IFERROR(VLOOKUP($AU2235,CODES!$A:$B,2,FALSE),"NO CODE"))</f>
        <v/>
      </c>
      <c r="BA2235" s="2">
        <f>IF(""&amp;$F2235&lt;&gt;"4","",IF($AY2235="YES","",IF(ROUND(SUMIFS($AE$2:$AE$4001,$L$2:$L$4001,$L2235,$F$2:$F$4001,"4")-SUMIFS('AR SALES'!$Y$2:$Y$2501,'AR SALES'!$L$2:$L$2501,$L2235,'AR SALES'!$AD$2:$AD$2501,"OFF"),2)=0,"","STALE")))</f>
        <v/>
      </c>
      <c r="BB2235" s="2">
        <f>IF(OR(""&amp;$F2235="2",""&amp;$F2235="4",""&amp;$F2235="G",""&amp;$F2235="H"),IF($AY2235="YES","",IF($AB2235&lt;&gt;0,"",IF(COUNTIFS('AR SALES'!$L$2:$L$2501,$L2235,'AR SALES'!$AD$2:$AD$2501,IF(""&amp;$F2235="4","OFF","ON"),'AR SALES'!$AF$2:$AF$2501,"Y")&gt;0,"","NO EXEMPTION"))),"")</f>
        <v/>
      </c>
    </row>
    <row r="2236">
      <c r="AT2236" s="2">
        <f>IF($L2236="","",IFERROR(INDEX('AR SALES'!$H$2:$H$2501,MATCH(""&amp;$L2236,'AR SALES'!$AE$2:$AE$2501,0)),""))</f>
        <v/>
      </c>
      <c r="AU2236" s="2">
        <f>IF($L2236="","",IF($A2236&lt;&gt;"GA","",IF($E2236="FULTON",IF(ISNUMBER(SEARCH("COLLEGE PARK",$AT2236)),"FULTON (COLLEGE PARK)",IF(ISNUMBER(SEARCH("HAPEVILLE",$AT2236)),"FULTON (HAPEVILLE)",IF(ISNUMBER(SEARCH("EAST POINT",$AT2236)),"FULTON (EAST POINT)",IF(ISNUMBER(SEARCH("ATLANTA",$AT2236)),"FULTON (ATL LIMITS)","FULTON")))),IF($E2236="DEKALB",IF(ISNUMBER(SEARCH("ATLANTA",$AT2236)),"DEKALB (ATL LIMITS)","DEKALB"),IF(AND($E2236="CLAYTON",ISNUMBER(SEARCH("COLLEGE PARK",$AT2236))),"CLAYTON (COLLEGE PARK)",$E2236)))))</f>
        <v/>
      </c>
      <c r="AV2236" s="2">
        <f>IF($L2236="","",IF(""&amp;$F2236="2","DIESEL",IF(OR(""&amp;$F2236="G",""&amp;$F2236="H"),"GAS","")))</f>
        <v/>
      </c>
      <c r="AW2236" s="2">
        <f>IF($AV2236="","",$R2236)</f>
        <v/>
      </c>
      <c r="AX2236" s="2">
        <f>IF($AV2236="","",IF($AB2236=0,$R2236,0))</f>
        <v/>
      </c>
      <c r="AY2236" s="2">
        <f>IF($AV2236="","",IF(AND($Z2236=0,COUNTIF('AR SALES'!$L$2:$L$2501,$L2236)=0),"YES",""))</f>
        <v/>
      </c>
      <c r="AZ2236" s="2">
        <f>IF($AV2236="","",IFERROR(VLOOKUP($AU2236,CODES!$A:$B,2,FALSE),"NO CODE"))</f>
        <v/>
      </c>
      <c r="BA2236" s="2">
        <f>IF(""&amp;$F2236&lt;&gt;"4","",IF($AY2236="YES","",IF(ROUND(SUMIFS($AE$2:$AE$4001,$L$2:$L$4001,$L2236,$F$2:$F$4001,"4")-SUMIFS('AR SALES'!$Y$2:$Y$2501,'AR SALES'!$L$2:$L$2501,$L2236,'AR SALES'!$AD$2:$AD$2501,"OFF"),2)=0,"","STALE")))</f>
        <v/>
      </c>
      <c r="BB2236" s="2">
        <f>IF(OR(""&amp;$F2236="2",""&amp;$F2236="4",""&amp;$F2236="G",""&amp;$F2236="H"),IF($AY2236="YES","",IF($AB2236&lt;&gt;0,"",IF(COUNTIFS('AR SALES'!$L$2:$L$2501,$L2236,'AR SALES'!$AD$2:$AD$2501,IF(""&amp;$F2236="4","OFF","ON"),'AR SALES'!$AF$2:$AF$2501,"Y")&gt;0,"","NO EXEMPTION"))),"")</f>
        <v/>
      </c>
    </row>
    <row r="2237">
      <c r="AT2237" s="2">
        <f>IF($L2237="","",IFERROR(INDEX('AR SALES'!$H$2:$H$2501,MATCH(""&amp;$L2237,'AR SALES'!$AE$2:$AE$2501,0)),""))</f>
        <v/>
      </c>
      <c r="AU2237" s="2">
        <f>IF($L2237="","",IF($A2237&lt;&gt;"GA","",IF($E2237="FULTON",IF(ISNUMBER(SEARCH("COLLEGE PARK",$AT2237)),"FULTON (COLLEGE PARK)",IF(ISNUMBER(SEARCH("HAPEVILLE",$AT2237)),"FULTON (HAPEVILLE)",IF(ISNUMBER(SEARCH("EAST POINT",$AT2237)),"FULTON (EAST POINT)",IF(ISNUMBER(SEARCH("ATLANTA",$AT2237)),"FULTON (ATL LIMITS)","FULTON")))),IF($E2237="DEKALB",IF(ISNUMBER(SEARCH("ATLANTA",$AT2237)),"DEKALB (ATL LIMITS)","DEKALB"),IF(AND($E2237="CLAYTON",ISNUMBER(SEARCH("COLLEGE PARK",$AT2237))),"CLAYTON (COLLEGE PARK)",$E2237)))))</f>
        <v/>
      </c>
      <c r="AV2237" s="2">
        <f>IF($L2237="","",IF(""&amp;$F2237="2","DIESEL",IF(OR(""&amp;$F2237="G",""&amp;$F2237="H"),"GAS","")))</f>
        <v/>
      </c>
      <c r="AW2237" s="2">
        <f>IF($AV2237="","",$R2237)</f>
        <v/>
      </c>
      <c r="AX2237" s="2">
        <f>IF($AV2237="","",IF($AB2237=0,$R2237,0))</f>
        <v/>
      </c>
      <c r="AY2237" s="2">
        <f>IF($AV2237="","",IF(AND($Z2237=0,COUNTIF('AR SALES'!$L$2:$L$2501,$L2237)=0),"YES",""))</f>
        <v/>
      </c>
      <c r="AZ2237" s="2">
        <f>IF($AV2237="","",IFERROR(VLOOKUP($AU2237,CODES!$A:$B,2,FALSE),"NO CODE"))</f>
        <v/>
      </c>
      <c r="BA2237" s="2">
        <f>IF(""&amp;$F2237&lt;&gt;"4","",IF($AY2237="YES","",IF(ROUND(SUMIFS($AE$2:$AE$4001,$L$2:$L$4001,$L2237,$F$2:$F$4001,"4")-SUMIFS('AR SALES'!$Y$2:$Y$2501,'AR SALES'!$L$2:$L$2501,$L2237,'AR SALES'!$AD$2:$AD$2501,"OFF"),2)=0,"","STALE")))</f>
        <v/>
      </c>
      <c r="BB2237" s="2">
        <f>IF(OR(""&amp;$F2237="2",""&amp;$F2237="4",""&amp;$F2237="G",""&amp;$F2237="H"),IF($AY2237="YES","",IF($AB2237&lt;&gt;0,"",IF(COUNTIFS('AR SALES'!$L$2:$L$2501,$L2237,'AR SALES'!$AD$2:$AD$2501,IF(""&amp;$F2237="4","OFF","ON"),'AR SALES'!$AF$2:$AF$2501,"Y")&gt;0,"","NO EXEMPTION"))),"")</f>
        <v/>
      </c>
    </row>
    <row r="2238">
      <c r="AT2238" s="2">
        <f>IF($L2238="","",IFERROR(INDEX('AR SALES'!$H$2:$H$2501,MATCH(""&amp;$L2238,'AR SALES'!$AE$2:$AE$2501,0)),""))</f>
        <v/>
      </c>
      <c r="AU2238" s="2">
        <f>IF($L2238="","",IF($A2238&lt;&gt;"GA","",IF($E2238="FULTON",IF(ISNUMBER(SEARCH("COLLEGE PARK",$AT2238)),"FULTON (COLLEGE PARK)",IF(ISNUMBER(SEARCH("HAPEVILLE",$AT2238)),"FULTON (HAPEVILLE)",IF(ISNUMBER(SEARCH("EAST POINT",$AT2238)),"FULTON (EAST POINT)",IF(ISNUMBER(SEARCH("ATLANTA",$AT2238)),"FULTON (ATL LIMITS)","FULTON")))),IF($E2238="DEKALB",IF(ISNUMBER(SEARCH("ATLANTA",$AT2238)),"DEKALB (ATL LIMITS)","DEKALB"),IF(AND($E2238="CLAYTON",ISNUMBER(SEARCH("COLLEGE PARK",$AT2238))),"CLAYTON (COLLEGE PARK)",$E2238)))))</f>
        <v/>
      </c>
      <c r="AV2238" s="2">
        <f>IF($L2238="","",IF(""&amp;$F2238="2","DIESEL",IF(OR(""&amp;$F2238="G",""&amp;$F2238="H"),"GAS","")))</f>
        <v/>
      </c>
      <c r="AW2238" s="2">
        <f>IF($AV2238="","",$R2238)</f>
        <v/>
      </c>
      <c r="AX2238" s="2">
        <f>IF($AV2238="","",IF($AB2238=0,$R2238,0))</f>
        <v/>
      </c>
      <c r="AY2238" s="2">
        <f>IF($AV2238="","",IF(AND($Z2238=0,COUNTIF('AR SALES'!$L$2:$L$2501,$L2238)=0),"YES",""))</f>
        <v/>
      </c>
      <c r="AZ2238" s="2">
        <f>IF($AV2238="","",IFERROR(VLOOKUP($AU2238,CODES!$A:$B,2,FALSE),"NO CODE"))</f>
        <v/>
      </c>
      <c r="BA2238" s="2">
        <f>IF(""&amp;$F2238&lt;&gt;"4","",IF($AY2238="YES","",IF(ROUND(SUMIFS($AE$2:$AE$4001,$L$2:$L$4001,$L2238,$F$2:$F$4001,"4")-SUMIFS('AR SALES'!$Y$2:$Y$2501,'AR SALES'!$L$2:$L$2501,$L2238,'AR SALES'!$AD$2:$AD$2501,"OFF"),2)=0,"","STALE")))</f>
        <v/>
      </c>
      <c r="BB2238" s="2">
        <f>IF(OR(""&amp;$F2238="2",""&amp;$F2238="4",""&amp;$F2238="G",""&amp;$F2238="H"),IF($AY2238="YES","",IF($AB2238&lt;&gt;0,"",IF(COUNTIFS('AR SALES'!$L$2:$L$2501,$L2238,'AR SALES'!$AD$2:$AD$2501,IF(""&amp;$F2238="4","OFF","ON"),'AR SALES'!$AF$2:$AF$2501,"Y")&gt;0,"","NO EXEMPTION"))),"")</f>
        <v/>
      </c>
    </row>
    <row r="2239">
      <c r="AT2239" s="2">
        <f>IF($L2239="","",IFERROR(INDEX('AR SALES'!$H$2:$H$2501,MATCH(""&amp;$L2239,'AR SALES'!$AE$2:$AE$2501,0)),""))</f>
        <v/>
      </c>
      <c r="AU2239" s="2">
        <f>IF($L2239="","",IF($A2239&lt;&gt;"GA","",IF($E2239="FULTON",IF(ISNUMBER(SEARCH("COLLEGE PARK",$AT2239)),"FULTON (COLLEGE PARK)",IF(ISNUMBER(SEARCH("HAPEVILLE",$AT2239)),"FULTON (HAPEVILLE)",IF(ISNUMBER(SEARCH("EAST POINT",$AT2239)),"FULTON (EAST POINT)",IF(ISNUMBER(SEARCH("ATLANTA",$AT2239)),"FULTON (ATL LIMITS)","FULTON")))),IF($E2239="DEKALB",IF(ISNUMBER(SEARCH("ATLANTA",$AT2239)),"DEKALB (ATL LIMITS)","DEKALB"),IF(AND($E2239="CLAYTON",ISNUMBER(SEARCH("COLLEGE PARK",$AT2239))),"CLAYTON (COLLEGE PARK)",$E2239)))))</f>
        <v/>
      </c>
      <c r="AV2239" s="2">
        <f>IF($L2239="","",IF(""&amp;$F2239="2","DIESEL",IF(OR(""&amp;$F2239="G",""&amp;$F2239="H"),"GAS","")))</f>
        <v/>
      </c>
      <c r="AW2239" s="2">
        <f>IF($AV2239="","",$R2239)</f>
        <v/>
      </c>
      <c r="AX2239" s="2">
        <f>IF($AV2239="","",IF($AB2239=0,$R2239,0))</f>
        <v/>
      </c>
      <c r="AY2239" s="2">
        <f>IF($AV2239="","",IF(AND($Z2239=0,COUNTIF('AR SALES'!$L$2:$L$2501,$L2239)=0),"YES",""))</f>
        <v/>
      </c>
      <c r="AZ2239" s="2">
        <f>IF($AV2239="","",IFERROR(VLOOKUP($AU2239,CODES!$A:$B,2,FALSE),"NO CODE"))</f>
        <v/>
      </c>
      <c r="BA2239" s="2">
        <f>IF(""&amp;$F2239&lt;&gt;"4","",IF($AY2239="YES","",IF(ROUND(SUMIFS($AE$2:$AE$4001,$L$2:$L$4001,$L2239,$F$2:$F$4001,"4")-SUMIFS('AR SALES'!$Y$2:$Y$2501,'AR SALES'!$L$2:$L$2501,$L2239,'AR SALES'!$AD$2:$AD$2501,"OFF"),2)=0,"","STALE")))</f>
        <v/>
      </c>
      <c r="BB2239" s="2">
        <f>IF(OR(""&amp;$F2239="2",""&amp;$F2239="4",""&amp;$F2239="G",""&amp;$F2239="H"),IF($AY2239="YES","",IF($AB2239&lt;&gt;0,"",IF(COUNTIFS('AR SALES'!$L$2:$L$2501,$L2239,'AR SALES'!$AD$2:$AD$2501,IF(""&amp;$F2239="4","OFF","ON"),'AR SALES'!$AF$2:$AF$2501,"Y")&gt;0,"","NO EXEMPTION"))),"")</f>
        <v/>
      </c>
    </row>
    <row r="2240">
      <c r="AT2240" s="2">
        <f>IF($L2240="","",IFERROR(INDEX('AR SALES'!$H$2:$H$2501,MATCH(""&amp;$L2240,'AR SALES'!$AE$2:$AE$2501,0)),""))</f>
        <v/>
      </c>
      <c r="AU2240" s="2">
        <f>IF($L2240="","",IF($A2240&lt;&gt;"GA","",IF($E2240="FULTON",IF(ISNUMBER(SEARCH("COLLEGE PARK",$AT2240)),"FULTON (COLLEGE PARK)",IF(ISNUMBER(SEARCH("HAPEVILLE",$AT2240)),"FULTON (HAPEVILLE)",IF(ISNUMBER(SEARCH("EAST POINT",$AT2240)),"FULTON (EAST POINT)",IF(ISNUMBER(SEARCH("ATLANTA",$AT2240)),"FULTON (ATL LIMITS)","FULTON")))),IF($E2240="DEKALB",IF(ISNUMBER(SEARCH("ATLANTA",$AT2240)),"DEKALB (ATL LIMITS)","DEKALB"),IF(AND($E2240="CLAYTON",ISNUMBER(SEARCH("COLLEGE PARK",$AT2240))),"CLAYTON (COLLEGE PARK)",$E2240)))))</f>
        <v/>
      </c>
      <c r="AV2240" s="2">
        <f>IF($L2240="","",IF(""&amp;$F2240="2","DIESEL",IF(OR(""&amp;$F2240="G",""&amp;$F2240="H"),"GAS","")))</f>
        <v/>
      </c>
      <c r="AW2240" s="2">
        <f>IF($AV2240="","",$R2240)</f>
        <v/>
      </c>
      <c r="AX2240" s="2">
        <f>IF($AV2240="","",IF($AB2240=0,$R2240,0))</f>
        <v/>
      </c>
      <c r="AY2240" s="2">
        <f>IF($AV2240="","",IF(AND($Z2240=0,COUNTIF('AR SALES'!$L$2:$L$2501,$L2240)=0),"YES",""))</f>
        <v/>
      </c>
      <c r="AZ2240" s="2">
        <f>IF($AV2240="","",IFERROR(VLOOKUP($AU2240,CODES!$A:$B,2,FALSE),"NO CODE"))</f>
        <v/>
      </c>
      <c r="BA2240" s="2">
        <f>IF(""&amp;$F2240&lt;&gt;"4","",IF($AY2240="YES","",IF(ROUND(SUMIFS($AE$2:$AE$4001,$L$2:$L$4001,$L2240,$F$2:$F$4001,"4")-SUMIFS('AR SALES'!$Y$2:$Y$2501,'AR SALES'!$L$2:$L$2501,$L2240,'AR SALES'!$AD$2:$AD$2501,"OFF"),2)=0,"","STALE")))</f>
        <v/>
      </c>
      <c r="BB2240" s="2">
        <f>IF(OR(""&amp;$F2240="2",""&amp;$F2240="4",""&amp;$F2240="G",""&amp;$F2240="H"),IF($AY2240="YES","",IF($AB2240&lt;&gt;0,"",IF(COUNTIFS('AR SALES'!$L$2:$L$2501,$L2240,'AR SALES'!$AD$2:$AD$2501,IF(""&amp;$F2240="4","OFF","ON"),'AR SALES'!$AF$2:$AF$2501,"Y")&gt;0,"","NO EXEMPTION"))),"")</f>
        <v/>
      </c>
    </row>
    <row r="2241">
      <c r="AT2241" s="2">
        <f>IF($L2241="","",IFERROR(INDEX('AR SALES'!$H$2:$H$2501,MATCH(""&amp;$L2241,'AR SALES'!$AE$2:$AE$2501,0)),""))</f>
        <v/>
      </c>
      <c r="AU2241" s="2">
        <f>IF($L2241="","",IF($A2241&lt;&gt;"GA","",IF($E2241="FULTON",IF(ISNUMBER(SEARCH("COLLEGE PARK",$AT2241)),"FULTON (COLLEGE PARK)",IF(ISNUMBER(SEARCH("HAPEVILLE",$AT2241)),"FULTON (HAPEVILLE)",IF(ISNUMBER(SEARCH("EAST POINT",$AT2241)),"FULTON (EAST POINT)",IF(ISNUMBER(SEARCH("ATLANTA",$AT2241)),"FULTON (ATL LIMITS)","FULTON")))),IF($E2241="DEKALB",IF(ISNUMBER(SEARCH("ATLANTA",$AT2241)),"DEKALB (ATL LIMITS)","DEKALB"),IF(AND($E2241="CLAYTON",ISNUMBER(SEARCH("COLLEGE PARK",$AT2241))),"CLAYTON (COLLEGE PARK)",$E2241)))))</f>
        <v/>
      </c>
      <c r="AV2241" s="2">
        <f>IF($L2241="","",IF(""&amp;$F2241="2","DIESEL",IF(OR(""&amp;$F2241="G",""&amp;$F2241="H"),"GAS","")))</f>
        <v/>
      </c>
      <c r="AW2241" s="2">
        <f>IF($AV2241="","",$R2241)</f>
        <v/>
      </c>
      <c r="AX2241" s="2">
        <f>IF($AV2241="","",IF($AB2241=0,$R2241,0))</f>
        <v/>
      </c>
      <c r="AY2241" s="2">
        <f>IF($AV2241="","",IF(AND($Z2241=0,COUNTIF('AR SALES'!$L$2:$L$2501,$L2241)=0),"YES",""))</f>
        <v/>
      </c>
      <c r="AZ2241" s="2">
        <f>IF($AV2241="","",IFERROR(VLOOKUP($AU2241,CODES!$A:$B,2,FALSE),"NO CODE"))</f>
        <v/>
      </c>
      <c r="BA2241" s="2">
        <f>IF(""&amp;$F2241&lt;&gt;"4","",IF($AY2241="YES","",IF(ROUND(SUMIFS($AE$2:$AE$4001,$L$2:$L$4001,$L2241,$F$2:$F$4001,"4")-SUMIFS('AR SALES'!$Y$2:$Y$2501,'AR SALES'!$L$2:$L$2501,$L2241,'AR SALES'!$AD$2:$AD$2501,"OFF"),2)=0,"","STALE")))</f>
        <v/>
      </c>
      <c r="BB2241" s="2">
        <f>IF(OR(""&amp;$F2241="2",""&amp;$F2241="4",""&amp;$F2241="G",""&amp;$F2241="H"),IF($AY2241="YES","",IF($AB2241&lt;&gt;0,"",IF(COUNTIFS('AR SALES'!$L$2:$L$2501,$L2241,'AR SALES'!$AD$2:$AD$2501,IF(""&amp;$F2241="4","OFF","ON"),'AR SALES'!$AF$2:$AF$2501,"Y")&gt;0,"","NO EXEMPTION"))),"")</f>
        <v/>
      </c>
    </row>
    <row r="2242">
      <c r="AT2242" s="2">
        <f>IF($L2242="","",IFERROR(INDEX('AR SALES'!$H$2:$H$2501,MATCH(""&amp;$L2242,'AR SALES'!$AE$2:$AE$2501,0)),""))</f>
        <v/>
      </c>
      <c r="AU2242" s="2">
        <f>IF($L2242="","",IF($A2242&lt;&gt;"GA","",IF($E2242="FULTON",IF(ISNUMBER(SEARCH("COLLEGE PARK",$AT2242)),"FULTON (COLLEGE PARK)",IF(ISNUMBER(SEARCH("HAPEVILLE",$AT2242)),"FULTON (HAPEVILLE)",IF(ISNUMBER(SEARCH("EAST POINT",$AT2242)),"FULTON (EAST POINT)",IF(ISNUMBER(SEARCH("ATLANTA",$AT2242)),"FULTON (ATL LIMITS)","FULTON")))),IF($E2242="DEKALB",IF(ISNUMBER(SEARCH("ATLANTA",$AT2242)),"DEKALB (ATL LIMITS)","DEKALB"),IF(AND($E2242="CLAYTON",ISNUMBER(SEARCH("COLLEGE PARK",$AT2242))),"CLAYTON (COLLEGE PARK)",$E2242)))))</f>
        <v/>
      </c>
      <c r="AV2242" s="2">
        <f>IF($L2242="","",IF(""&amp;$F2242="2","DIESEL",IF(OR(""&amp;$F2242="G",""&amp;$F2242="H"),"GAS","")))</f>
        <v/>
      </c>
      <c r="AW2242" s="2">
        <f>IF($AV2242="","",$R2242)</f>
        <v/>
      </c>
      <c r="AX2242" s="2">
        <f>IF($AV2242="","",IF($AB2242=0,$R2242,0))</f>
        <v/>
      </c>
      <c r="AY2242" s="2">
        <f>IF($AV2242="","",IF(AND($Z2242=0,COUNTIF('AR SALES'!$L$2:$L$2501,$L2242)=0),"YES",""))</f>
        <v/>
      </c>
      <c r="AZ2242" s="2">
        <f>IF($AV2242="","",IFERROR(VLOOKUP($AU2242,CODES!$A:$B,2,FALSE),"NO CODE"))</f>
        <v/>
      </c>
      <c r="BA2242" s="2">
        <f>IF(""&amp;$F2242&lt;&gt;"4","",IF($AY2242="YES","",IF(ROUND(SUMIFS($AE$2:$AE$4001,$L$2:$L$4001,$L2242,$F$2:$F$4001,"4")-SUMIFS('AR SALES'!$Y$2:$Y$2501,'AR SALES'!$L$2:$L$2501,$L2242,'AR SALES'!$AD$2:$AD$2501,"OFF"),2)=0,"","STALE")))</f>
        <v/>
      </c>
      <c r="BB2242" s="2">
        <f>IF(OR(""&amp;$F2242="2",""&amp;$F2242="4",""&amp;$F2242="G",""&amp;$F2242="H"),IF($AY2242="YES","",IF($AB2242&lt;&gt;0,"",IF(COUNTIFS('AR SALES'!$L$2:$L$2501,$L2242,'AR SALES'!$AD$2:$AD$2501,IF(""&amp;$F2242="4","OFF","ON"),'AR SALES'!$AF$2:$AF$2501,"Y")&gt;0,"","NO EXEMPTION"))),"")</f>
        <v/>
      </c>
    </row>
    <row r="2243">
      <c r="AT2243" s="2">
        <f>IF($L2243="","",IFERROR(INDEX('AR SALES'!$H$2:$H$2501,MATCH(""&amp;$L2243,'AR SALES'!$AE$2:$AE$2501,0)),""))</f>
        <v/>
      </c>
      <c r="AU2243" s="2">
        <f>IF($L2243="","",IF($A2243&lt;&gt;"GA","",IF($E2243="FULTON",IF(ISNUMBER(SEARCH("COLLEGE PARK",$AT2243)),"FULTON (COLLEGE PARK)",IF(ISNUMBER(SEARCH("HAPEVILLE",$AT2243)),"FULTON (HAPEVILLE)",IF(ISNUMBER(SEARCH("EAST POINT",$AT2243)),"FULTON (EAST POINT)",IF(ISNUMBER(SEARCH("ATLANTA",$AT2243)),"FULTON (ATL LIMITS)","FULTON")))),IF($E2243="DEKALB",IF(ISNUMBER(SEARCH("ATLANTA",$AT2243)),"DEKALB (ATL LIMITS)","DEKALB"),IF(AND($E2243="CLAYTON",ISNUMBER(SEARCH("COLLEGE PARK",$AT2243))),"CLAYTON (COLLEGE PARK)",$E2243)))))</f>
        <v/>
      </c>
      <c r="AV2243" s="2">
        <f>IF($L2243="","",IF(""&amp;$F2243="2","DIESEL",IF(OR(""&amp;$F2243="G",""&amp;$F2243="H"),"GAS","")))</f>
        <v/>
      </c>
      <c r="AW2243" s="2">
        <f>IF($AV2243="","",$R2243)</f>
        <v/>
      </c>
      <c r="AX2243" s="2">
        <f>IF($AV2243="","",IF($AB2243=0,$R2243,0))</f>
        <v/>
      </c>
      <c r="AY2243" s="2">
        <f>IF($AV2243="","",IF(AND($Z2243=0,COUNTIF('AR SALES'!$L$2:$L$2501,$L2243)=0),"YES",""))</f>
        <v/>
      </c>
      <c r="AZ2243" s="2">
        <f>IF($AV2243="","",IFERROR(VLOOKUP($AU2243,CODES!$A:$B,2,FALSE),"NO CODE"))</f>
        <v/>
      </c>
      <c r="BA2243" s="2">
        <f>IF(""&amp;$F2243&lt;&gt;"4","",IF($AY2243="YES","",IF(ROUND(SUMIFS($AE$2:$AE$4001,$L$2:$L$4001,$L2243,$F$2:$F$4001,"4")-SUMIFS('AR SALES'!$Y$2:$Y$2501,'AR SALES'!$L$2:$L$2501,$L2243,'AR SALES'!$AD$2:$AD$2501,"OFF"),2)=0,"","STALE")))</f>
        <v/>
      </c>
      <c r="BB2243" s="2">
        <f>IF(OR(""&amp;$F2243="2",""&amp;$F2243="4",""&amp;$F2243="G",""&amp;$F2243="H"),IF($AY2243="YES","",IF($AB2243&lt;&gt;0,"",IF(COUNTIFS('AR SALES'!$L$2:$L$2501,$L2243,'AR SALES'!$AD$2:$AD$2501,IF(""&amp;$F2243="4","OFF","ON"),'AR SALES'!$AF$2:$AF$2501,"Y")&gt;0,"","NO EXEMPTION"))),"")</f>
        <v/>
      </c>
    </row>
    <row r="2244">
      <c r="AT2244" s="2">
        <f>IF($L2244="","",IFERROR(INDEX('AR SALES'!$H$2:$H$2501,MATCH(""&amp;$L2244,'AR SALES'!$AE$2:$AE$2501,0)),""))</f>
        <v/>
      </c>
      <c r="AU2244" s="2">
        <f>IF($L2244="","",IF($A2244&lt;&gt;"GA","",IF($E2244="FULTON",IF(ISNUMBER(SEARCH("COLLEGE PARK",$AT2244)),"FULTON (COLLEGE PARK)",IF(ISNUMBER(SEARCH("HAPEVILLE",$AT2244)),"FULTON (HAPEVILLE)",IF(ISNUMBER(SEARCH("EAST POINT",$AT2244)),"FULTON (EAST POINT)",IF(ISNUMBER(SEARCH("ATLANTA",$AT2244)),"FULTON (ATL LIMITS)","FULTON")))),IF($E2244="DEKALB",IF(ISNUMBER(SEARCH("ATLANTA",$AT2244)),"DEKALB (ATL LIMITS)","DEKALB"),IF(AND($E2244="CLAYTON",ISNUMBER(SEARCH("COLLEGE PARK",$AT2244))),"CLAYTON (COLLEGE PARK)",$E2244)))))</f>
        <v/>
      </c>
      <c r="AV2244" s="2">
        <f>IF($L2244="","",IF(""&amp;$F2244="2","DIESEL",IF(OR(""&amp;$F2244="G",""&amp;$F2244="H"),"GAS","")))</f>
        <v/>
      </c>
      <c r="AW2244" s="2">
        <f>IF($AV2244="","",$R2244)</f>
        <v/>
      </c>
      <c r="AX2244" s="2">
        <f>IF($AV2244="","",IF($AB2244=0,$R2244,0))</f>
        <v/>
      </c>
      <c r="AY2244" s="2">
        <f>IF($AV2244="","",IF(AND($Z2244=0,COUNTIF('AR SALES'!$L$2:$L$2501,$L2244)=0),"YES",""))</f>
        <v/>
      </c>
      <c r="AZ2244" s="2">
        <f>IF($AV2244="","",IFERROR(VLOOKUP($AU2244,CODES!$A:$B,2,FALSE),"NO CODE"))</f>
        <v/>
      </c>
      <c r="BA2244" s="2">
        <f>IF(""&amp;$F2244&lt;&gt;"4","",IF($AY2244="YES","",IF(ROUND(SUMIFS($AE$2:$AE$4001,$L$2:$L$4001,$L2244,$F$2:$F$4001,"4")-SUMIFS('AR SALES'!$Y$2:$Y$2501,'AR SALES'!$L$2:$L$2501,$L2244,'AR SALES'!$AD$2:$AD$2501,"OFF"),2)=0,"","STALE")))</f>
        <v/>
      </c>
      <c r="BB2244" s="2">
        <f>IF(OR(""&amp;$F2244="2",""&amp;$F2244="4",""&amp;$F2244="G",""&amp;$F2244="H"),IF($AY2244="YES","",IF($AB2244&lt;&gt;0,"",IF(COUNTIFS('AR SALES'!$L$2:$L$2501,$L2244,'AR SALES'!$AD$2:$AD$2501,IF(""&amp;$F2244="4","OFF","ON"),'AR SALES'!$AF$2:$AF$2501,"Y")&gt;0,"","NO EXEMPTION"))),"")</f>
        <v/>
      </c>
    </row>
    <row r="2245">
      <c r="AT2245" s="2">
        <f>IF($L2245="","",IFERROR(INDEX('AR SALES'!$H$2:$H$2501,MATCH(""&amp;$L2245,'AR SALES'!$AE$2:$AE$2501,0)),""))</f>
        <v/>
      </c>
      <c r="AU2245" s="2">
        <f>IF($L2245="","",IF($A2245&lt;&gt;"GA","",IF($E2245="FULTON",IF(ISNUMBER(SEARCH("COLLEGE PARK",$AT2245)),"FULTON (COLLEGE PARK)",IF(ISNUMBER(SEARCH("HAPEVILLE",$AT2245)),"FULTON (HAPEVILLE)",IF(ISNUMBER(SEARCH("EAST POINT",$AT2245)),"FULTON (EAST POINT)",IF(ISNUMBER(SEARCH("ATLANTA",$AT2245)),"FULTON (ATL LIMITS)","FULTON")))),IF($E2245="DEKALB",IF(ISNUMBER(SEARCH("ATLANTA",$AT2245)),"DEKALB (ATL LIMITS)","DEKALB"),IF(AND($E2245="CLAYTON",ISNUMBER(SEARCH("COLLEGE PARK",$AT2245))),"CLAYTON (COLLEGE PARK)",$E2245)))))</f>
        <v/>
      </c>
      <c r="AV2245" s="2">
        <f>IF($L2245="","",IF(""&amp;$F2245="2","DIESEL",IF(OR(""&amp;$F2245="G",""&amp;$F2245="H"),"GAS","")))</f>
        <v/>
      </c>
      <c r="AW2245" s="2">
        <f>IF($AV2245="","",$R2245)</f>
        <v/>
      </c>
      <c r="AX2245" s="2">
        <f>IF($AV2245="","",IF($AB2245=0,$R2245,0))</f>
        <v/>
      </c>
      <c r="AY2245" s="2">
        <f>IF($AV2245="","",IF(AND($Z2245=0,COUNTIF('AR SALES'!$L$2:$L$2501,$L2245)=0),"YES",""))</f>
        <v/>
      </c>
      <c r="AZ2245" s="2">
        <f>IF($AV2245="","",IFERROR(VLOOKUP($AU2245,CODES!$A:$B,2,FALSE),"NO CODE"))</f>
        <v/>
      </c>
      <c r="BA2245" s="2">
        <f>IF(""&amp;$F2245&lt;&gt;"4","",IF($AY2245="YES","",IF(ROUND(SUMIFS($AE$2:$AE$4001,$L$2:$L$4001,$L2245,$F$2:$F$4001,"4")-SUMIFS('AR SALES'!$Y$2:$Y$2501,'AR SALES'!$L$2:$L$2501,$L2245,'AR SALES'!$AD$2:$AD$2501,"OFF"),2)=0,"","STALE")))</f>
        <v/>
      </c>
      <c r="BB2245" s="2">
        <f>IF(OR(""&amp;$F2245="2",""&amp;$F2245="4",""&amp;$F2245="G",""&amp;$F2245="H"),IF($AY2245="YES","",IF($AB2245&lt;&gt;0,"",IF(COUNTIFS('AR SALES'!$L$2:$L$2501,$L2245,'AR SALES'!$AD$2:$AD$2501,IF(""&amp;$F2245="4","OFF","ON"),'AR SALES'!$AF$2:$AF$2501,"Y")&gt;0,"","NO EXEMPTION"))),"")</f>
        <v/>
      </c>
    </row>
    <row r="2246">
      <c r="AT2246" s="2">
        <f>IF($L2246="","",IFERROR(INDEX('AR SALES'!$H$2:$H$2501,MATCH(""&amp;$L2246,'AR SALES'!$AE$2:$AE$2501,0)),""))</f>
        <v/>
      </c>
      <c r="AU2246" s="2">
        <f>IF($L2246="","",IF($A2246&lt;&gt;"GA","",IF($E2246="FULTON",IF(ISNUMBER(SEARCH("COLLEGE PARK",$AT2246)),"FULTON (COLLEGE PARK)",IF(ISNUMBER(SEARCH("HAPEVILLE",$AT2246)),"FULTON (HAPEVILLE)",IF(ISNUMBER(SEARCH("EAST POINT",$AT2246)),"FULTON (EAST POINT)",IF(ISNUMBER(SEARCH("ATLANTA",$AT2246)),"FULTON (ATL LIMITS)","FULTON")))),IF($E2246="DEKALB",IF(ISNUMBER(SEARCH("ATLANTA",$AT2246)),"DEKALB (ATL LIMITS)","DEKALB"),IF(AND($E2246="CLAYTON",ISNUMBER(SEARCH("COLLEGE PARK",$AT2246))),"CLAYTON (COLLEGE PARK)",$E2246)))))</f>
        <v/>
      </c>
      <c r="AV2246" s="2">
        <f>IF($L2246="","",IF(""&amp;$F2246="2","DIESEL",IF(OR(""&amp;$F2246="G",""&amp;$F2246="H"),"GAS","")))</f>
        <v/>
      </c>
      <c r="AW2246" s="2">
        <f>IF($AV2246="","",$R2246)</f>
        <v/>
      </c>
      <c r="AX2246" s="2">
        <f>IF($AV2246="","",IF($AB2246=0,$R2246,0))</f>
        <v/>
      </c>
      <c r="AY2246" s="2">
        <f>IF($AV2246="","",IF(AND($Z2246=0,COUNTIF('AR SALES'!$L$2:$L$2501,$L2246)=0),"YES",""))</f>
        <v/>
      </c>
      <c r="AZ2246" s="2">
        <f>IF($AV2246="","",IFERROR(VLOOKUP($AU2246,CODES!$A:$B,2,FALSE),"NO CODE"))</f>
        <v/>
      </c>
      <c r="BA2246" s="2">
        <f>IF(""&amp;$F2246&lt;&gt;"4","",IF($AY2246="YES","",IF(ROUND(SUMIFS($AE$2:$AE$4001,$L$2:$L$4001,$L2246,$F$2:$F$4001,"4")-SUMIFS('AR SALES'!$Y$2:$Y$2501,'AR SALES'!$L$2:$L$2501,$L2246,'AR SALES'!$AD$2:$AD$2501,"OFF"),2)=0,"","STALE")))</f>
        <v/>
      </c>
      <c r="BB2246" s="2">
        <f>IF(OR(""&amp;$F2246="2",""&amp;$F2246="4",""&amp;$F2246="G",""&amp;$F2246="H"),IF($AY2246="YES","",IF($AB2246&lt;&gt;0,"",IF(COUNTIFS('AR SALES'!$L$2:$L$2501,$L2246,'AR SALES'!$AD$2:$AD$2501,IF(""&amp;$F2246="4","OFF","ON"),'AR SALES'!$AF$2:$AF$2501,"Y")&gt;0,"","NO EXEMPTION"))),"")</f>
        <v/>
      </c>
    </row>
    <row r="2247">
      <c r="AT2247" s="2">
        <f>IF($L2247="","",IFERROR(INDEX('AR SALES'!$H$2:$H$2501,MATCH(""&amp;$L2247,'AR SALES'!$AE$2:$AE$2501,0)),""))</f>
        <v/>
      </c>
      <c r="AU2247" s="2">
        <f>IF($L2247="","",IF($A2247&lt;&gt;"GA","",IF($E2247="FULTON",IF(ISNUMBER(SEARCH("COLLEGE PARK",$AT2247)),"FULTON (COLLEGE PARK)",IF(ISNUMBER(SEARCH("HAPEVILLE",$AT2247)),"FULTON (HAPEVILLE)",IF(ISNUMBER(SEARCH("EAST POINT",$AT2247)),"FULTON (EAST POINT)",IF(ISNUMBER(SEARCH("ATLANTA",$AT2247)),"FULTON (ATL LIMITS)","FULTON")))),IF($E2247="DEKALB",IF(ISNUMBER(SEARCH("ATLANTA",$AT2247)),"DEKALB (ATL LIMITS)","DEKALB"),IF(AND($E2247="CLAYTON",ISNUMBER(SEARCH("COLLEGE PARK",$AT2247))),"CLAYTON (COLLEGE PARK)",$E2247)))))</f>
        <v/>
      </c>
      <c r="AV2247" s="2">
        <f>IF($L2247="","",IF(""&amp;$F2247="2","DIESEL",IF(OR(""&amp;$F2247="G",""&amp;$F2247="H"),"GAS","")))</f>
        <v/>
      </c>
      <c r="AW2247" s="2">
        <f>IF($AV2247="","",$R2247)</f>
        <v/>
      </c>
      <c r="AX2247" s="2">
        <f>IF($AV2247="","",IF($AB2247=0,$R2247,0))</f>
        <v/>
      </c>
      <c r="AY2247" s="2">
        <f>IF($AV2247="","",IF(AND($Z2247=0,COUNTIF('AR SALES'!$L$2:$L$2501,$L2247)=0),"YES",""))</f>
        <v/>
      </c>
      <c r="AZ2247" s="2">
        <f>IF($AV2247="","",IFERROR(VLOOKUP($AU2247,CODES!$A:$B,2,FALSE),"NO CODE"))</f>
        <v/>
      </c>
      <c r="BA2247" s="2">
        <f>IF(""&amp;$F2247&lt;&gt;"4","",IF($AY2247="YES","",IF(ROUND(SUMIFS($AE$2:$AE$4001,$L$2:$L$4001,$L2247,$F$2:$F$4001,"4")-SUMIFS('AR SALES'!$Y$2:$Y$2501,'AR SALES'!$L$2:$L$2501,$L2247,'AR SALES'!$AD$2:$AD$2501,"OFF"),2)=0,"","STALE")))</f>
        <v/>
      </c>
      <c r="BB2247" s="2">
        <f>IF(OR(""&amp;$F2247="2",""&amp;$F2247="4",""&amp;$F2247="G",""&amp;$F2247="H"),IF($AY2247="YES","",IF($AB2247&lt;&gt;0,"",IF(COUNTIFS('AR SALES'!$L$2:$L$2501,$L2247,'AR SALES'!$AD$2:$AD$2501,IF(""&amp;$F2247="4","OFF","ON"),'AR SALES'!$AF$2:$AF$2501,"Y")&gt;0,"","NO EXEMPTION"))),"")</f>
        <v/>
      </c>
    </row>
    <row r="2248">
      <c r="AT2248" s="2">
        <f>IF($L2248="","",IFERROR(INDEX('AR SALES'!$H$2:$H$2501,MATCH(""&amp;$L2248,'AR SALES'!$AE$2:$AE$2501,0)),""))</f>
        <v/>
      </c>
      <c r="AU2248" s="2">
        <f>IF($L2248="","",IF($A2248&lt;&gt;"GA","",IF($E2248="FULTON",IF(ISNUMBER(SEARCH("COLLEGE PARK",$AT2248)),"FULTON (COLLEGE PARK)",IF(ISNUMBER(SEARCH("HAPEVILLE",$AT2248)),"FULTON (HAPEVILLE)",IF(ISNUMBER(SEARCH("EAST POINT",$AT2248)),"FULTON (EAST POINT)",IF(ISNUMBER(SEARCH("ATLANTA",$AT2248)),"FULTON (ATL LIMITS)","FULTON")))),IF($E2248="DEKALB",IF(ISNUMBER(SEARCH("ATLANTA",$AT2248)),"DEKALB (ATL LIMITS)","DEKALB"),IF(AND($E2248="CLAYTON",ISNUMBER(SEARCH("COLLEGE PARK",$AT2248))),"CLAYTON (COLLEGE PARK)",$E2248)))))</f>
        <v/>
      </c>
      <c r="AV2248" s="2">
        <f>IF($L2248="","",IF(""&amp;$F2248="2","DIESEL",IF(OR(""&amp;$F2248="G",""&amp;$F2248="H"),"GAS","")))</f>
        <v/>
      </c>
      <c r="AW2248" s="2">
        <f>IF($AV2248="","",$R2248)</f>
        <v/>
      </c>
      <c r="AX2248" s="2">
        <f>IF($AV2248="","",IF($AB2248=0,$R2248,0))</f>
        <v/>
      </c>
      <c r="AY2248" s="2">
        <f>IF($AV2248="","",IF(AND($Z2248=0,COUNTIF('AR SALES'!$L$2:$L$2501,$L2248)=0),"YES",""))</f>
        <v/>
      </c>
      <c r="AZ2248" s="2">
        <f>IF($AV2248="","",IFERROR(VLOOKUP($AU2248,CODES!$A:$B,2,FALSE),"NO CODE"))</f>
        <v/>
      </c>
      <c r="BA2248" s="2">
        <f>IF(""&amp;$F2248&lt;&gt;"4","",IF($AY2248="YES","",IF(ROUND(SUMIFS($AE$2:$AE$4001,$L$2:$L$4001,$L2248,$F$2:$F$4001,"4")-SUMIFS('AR SALES'!$Y$2:$Y$2501,'AR SALES'!$L$2:$L$2501,$L2248,'AR SALES'!$AD$2:$AD$2501,"OFF"),2)=0,"","STALE")))</f>
        <v/>
      </c>
      <c r="BB2248" s="2">
        <f>IF(OR(""&amp;$F2248="2",""&amp;$F2248="4",""&amp;$F2248="G",""&amp;$F2248="H"),IF($AY2248="YES","",IF($AB2248&lt;&gt;0,"",IF(COUNTIFS('AR SALES'!$L$2:$L$2501,$L2248,'AR SALES'!$AD$2:$AD$2501,IF(""&amp;$F2248="4","OFF","ON"),'AR SALES'!$AF$2:$AF$2501,"Y")&gt;0,"","NO EXEMPTION"))),"")</f>
        <v/>
      </c>
    </row>
    <row r="2249">
      <c r="AT2249" s="2">
        <f>IF($L2249="","",IFERROR(INDEX('AR SALES'!$H$2:$H$2501,MATCH(""&amp;$L2249,'AR SALES'!$AE$2:$AE$2501,0)),""))</f>
        <v/>
      </c>
      <c r="AU2249" s="2">
        <f>IF($L2249="","",IF($A2249&lt;&gt;"GA","",IF($E2249="FULTON",IF(ISNUMBER(SEARCH("COLLEGE PARK",$AT2249)),"FULTON (COLLEGE PARK)",IF(ISNUMBER(SEARCH("HAPEVILLE",$AT2249)),"FULTON (HAPEVILLE)",IF(ISNUMBER(SEARCH("EAST POINT",$AT2249)),"FULTON (EAST POINT)",IF(ISNUMBER(SEARCH("ATLANTA",$AT2249)),"FULTON (ATL LIMITS)","FULTON")))),IF($E2249="DEKALB",IF(ISNUMBER(SEARCH("ATLANTA",$AT2249)),"DEKALB (ATL LIMITS)","DEKALB"),IF(AND($E2249="CLAYTON",ISNUMBER(SEARCH("COLLEGE PARK",$AT2249))),"CLAYTON (COLLEGE PARK)",$E2249)))))</f>
        <v/>
      </c>
      <c r="AV2249" s="2">
        <f>IF($L2249="","",IF(""&amp;$F2249="2","DIESEL",IF(OR(""&amp;$F2249="G",""&amp;$F2249="H"),"GAS","")))</f>
        <v/>
      </c>
      <c r="AW2249" s="2">
        <f>IF($AV2249="","",$R2249)</f>
        <v/>
      </c>
      <c r="AX2249" s="2">
        <f>IF($AV2249="","",IF($AB2249=0,$R2249,0))</f>
        <v/>
      </c>
      <c r="AY2249" s="2">
        <f>IF($AV2249="","",IF(AND($Z2249=0,COUNTIF('AR SALES'!$L$2:$L$2501,$L2249)=0),"YES",""))</f>
        <v/>
      </c>
      <c r="AZ2249" s="2">
        <f>IF($AV2249="","",IFERROR(VLOOKUP($AU2249,CODES!$A:$B,2,FALSE),"NO CODE"))</f>
        <v/>
      </c>
      <c r="BA2249" s="2">
        <f>IF(""&amp;$F2249&lt;&gt;"4","",IF($AY2249="YES","",IF(ROUND(SUMIFS($AE$2:$AE$4001,$L$2:$L$4001,$L2249,$F$2:$F$4001,"4")-SUMIFS('AR SALES'!$Y$2:$Y$2501,'AR SALES'!$L$2:$L$2501,$L2249,'AR SALES'!$AD$2:$AD$2501,"OFF"),2)=0,"","STALE")))</f>
        <v/>
      </c>
      <c r="BB2249" s="2">
        <f>IF(OR(""&amp;$F2249="2",""&amp;$F2249="4",""&amp;$F2249="G",""&amp;$F2249="H"),IF($AY2249="YES","",IF($AB2249&lt;&gt;0,"",IF(COUNTIFS('AR SALES'!$L$2:$L$2501,$L2249,'AR SALES'!$AD$2:$AD$2501,IF(""&amp;$F2249="4","OFF","ON"),'AR SALES'!$AF$2:$AF$2501,"Y")&gt;0,"","NO EXEMPTION"))),"")</f>
        <v/>
      </c>
    </row>
    <row r="2250">
      <c r="AT2250" s="2">
        <f>IF($L2250="","",IFERROR(INDEX('AR SALES'!$H$2:$H$2501,MATCH(""&amp;$L2250,'AR SALES'!$AE$2:$AE$2501,0)),""))</f>
        <v/>
      </c>
      <c r="AU2250" s="2">
        <f>IF($L2250="","",IF($A2250&lt;&gt;"GA","",IF($E2250="FULTON",IF(ISNUMBER(SEARCH("COLLEGE PARK",$AT2250)),"FULTON (COLLEGE PARK)",IF(ISNUMBER(SEARCH("HAPEVILLE",$AT2250)),"FULTON (HAPEVILLE)",IF(ISNUMBER(SEARCH("EAST POINT",$AT2250)),"FULTON (EAST POINT)",IF(ISNUMBER(SEARCH("ATLANTA",$AT2250)),"FULTON (ATL LIMITS)","FULTON")))),IF($E2250="DEKALB",IF(ISNUMBER(SEARCH("ATLANTA",$AT2250)),"DEKALB (ATL LIMITS)","DEKALB"),IF(AND($E2250="CLAYTON",ISNUMBER(SEARCH("COLLEGE PARK",$AT2250))),"CLAYTON (COLLEGE PARK)",$E2250)))))</f>
        <v/>
      </c>
      <c r="AV2250" s="2">
        <f>IF($L2250="","",IF(""&amp;$F2250="2","DIESEL",IF(OR(""&amp;$F2250="G",""&amp;$F2250="H"),"GAS","")))</f>
        <v/>
      </c>
      <c r="AW2250" s="2">
        <f>IF($AV2250="","",$R2250)</f>
        <v/>
      </c>
      <c r="AX2250" s="2">
        <f>IF($AV2250="","",IF($AB2250=0,$R2250,0))</f>
        <v/>
      </c>
      <c r="AY2250" s="2">
        <f>IF($AV2250="","",IF(AND($Z2250=0,COUNTIF('AR SALES'!$L$2:$L$2501,$L2250)=0),"YES",""))</f>
        <v/>
      </c>
      <c r="AZ2250" s="2">
        <f>IF($AV2250="","",IFERROR(VLOOKUP($AU2250,CODES!$A:$B,2,FALSE),"NO CODE"))</f>
        <v/>
      </c>
      <c r="BA2250" s="2">
        <f>IF(""&amp;$F2250&lt;&gt;"4","",IF($AY2250="YES","",IF(ROUND(SUMIFS($AE$2:$AE$4001,$L$2:$L$4001,$L2250,$F$2:$F$4001,"4")-SUMIFS('AR SALES'!$Y$2:$Y$2501,'AR SALES'!$L$2:$L$2501,$L2250,'AR SALES'!$AD$2:$AD$2501,"OFF"),2)=0,"","STALE")))</f>
        <v/>
      </c>
      <c r="BB2250" s="2">
        <f>IF(OR(""&amp;$F2250="2",""&amp;$F2250="4",""&amp;$F2250="G",""&amp;$F2250="H"),IF($AY2250="YES","",IF($AB2250&lt;&gt;0,"",IF(COUNTIFS('AR SALES'!$L$2:$L$2501,$L2250,'AR SALES'!$AD$2:$AD$2501,IF(""&amp;$F2250="4","OFF","ON"),'AR SALES'!$AF$2:$AF$2501,"Y")&gt;0,"","NO EXEMPTION"))),"")</f>
        <v/>
      </c>
    </row>
    <row r="2251">
      <c r="AT2251" s="2">
        <f>IF($L2251="","",IFERROR(INDEX('AR SALES'!$H$2:$H$2501,MATCH(""&amp;$L2251,'AR SALES'!$AE$2:$AE$2501,0)),""))</f>
        <v/>
      </c>
      <c r="AU2251" s="2">
        <f>IF($L2251="","",IF($A2251&lt;&gt;"GA","",IF($E2251="FULTON",IF(ISNUMBER(SEARCH("COLLEGE PARK",$AT2251)),"FULTON (COLLEGE PARK)",IF(ISNUMBER(SEARCH("HAPEVILLE",$AT2251)),"FULTON (HAPEVILLE)",IF(ISNUMBER(SEARCH("EAST POINT",$AT2251)),"FULTON (EAST POINT)",IF(ISNUMBER(SEARCH("ATLANTA",$AT2251)),"FULTON (ATL LIMITS)","FULTON")))),IF($E2251="DEKALB",IF(ISNUMBER(SEARCH("ATLANTA",$AT2251)),"DEKALB (ATL LIMITS)","DEKALB"),IF(AND($E2251="CLAYTON",ISNUMBER(SEARCH("COLLEGE PARK",$AT2251))),"CLAYTON (COLLEGE PARK)",$E2251)))))</f>
        <v/>
      </c>
      <c r="AV2251" s="2">
        <f>IF($L2251="","",IF(""&amp;$F2251="2","DIESEL",IF(OR(""&amp;$F2251="G",""&amp;$F2251="H"),"GAS","")))</f>
        <v/>
      </c>
      <c r="AW2251" s="2">
        <f>IF($AV2251="","",$R2251)</f>
        <v/>
      </c>
      <c r="AX2251" s="2">
        <f>IF($AV2251="","",IF($AB2251=0,$R2251,0))</f>
        <v/>
      </c>
      <c r="AY2251" s="2">
        <f>IF($AV2251="","",IF(AND($Z2251=0,COUNTIF('AR SALES'!$L$2:$L$2501,$L2251)=0),"YES",""))</f>
        <v/>
      </c>
      <c r="AZ2251" s="2">
        <f>IF($AV2251="","",IFERROR(VLOOKUP($AU2251,CODES!$A:$B,2,FALSE),"NO CODE"))</f>
        <v/>
      </c>
      <c r="BA2251" s="2">
        <f>IF(""&amp;$F2251&lt;&gt;"4","",IF($AY2251="YES","",IF(ROUND(SUMIFS($AE$2:$AE$4001,$L$2:$L$4001,$L2251,$F$2:$F$4001,"4")-SUMIFS('AR SALES'!$Y$2:$Y$2501,'AR SALES'!$L$2:$L$2501,$L2251,'AR SALES'!$AD$2:$AD$2501,"OFF"),2)=0,"","STALE")))</f>
        <v/>
      </c>
      <c r="BB2251" s="2">
        <f>IF(OR(""&amp;$F2251="2",""&amp;$F2251="4",""&amp;$F2251="G",""&amp;$F2251="H"),IF($AY2251="YES","",IF($AB2251&lt;&gt;0,"",IF(COUNTIFS('AR SALES'!$L$2:$L$2501,$L2251,'AR SALES'!$AD$2:$AD$2501,IF(""&amp;$F2251="4","OFF","ON"),'AR SALES'!$AF$2:$AF$2501,"Y")&gt;0,"","NO EXEMPTION"))),"")</f>
        <v/>
      </c>
    </row>
    <row r="2252">
      <c r="AT2252" s="2">
        <f>IF($L2252="","",IFERROR(INDEX('AR SALES'!$H$2:$H$2501,MATCH(""&amp;$L2252,'AR SALES'!$AE$2:$AE$2501,0)),""))</f>
        <v/>
      </c>
      <c r="AU2252" s="2">
        <f>IF($L2252="","",IF($A2252&lt;&gt;"GA","",IF($E2252="FULTON",IF(ISNUMBER(SEARCH("COLLEGE PARK",$AT2252)),"FULTON (COLLEGE PARK)",IF(ISNUMBER(SEARCH("HAPEVILLE",$AT2252)),"FULTON (HAPEVILLE)",IF(ISNUMBER(SEARCH("EAST POINT",$AT2252)),"FULTON (EAST POINT)",IF(ISNUMBER(SEARCH("ATLANTA",$AT2252)),"FULTON (ATL LIMITS)","FULTON")))),IF($E2252="DEKALB",IF(ISNUMBER(SEARCH("ATLANTA",$AT2252)),"DEKALB (ATL LIMITS)","DEKALB"),IF(AND($E2252="CLAYTON",ISNUMBER(SEARCH("COLLEGE PARK",$AT2252))),"CLAYTON (COLLEGE PARK)",$E2252)))))</f>
        <v/>
      </c>
      <c r="AV2252" s="2">
        <f>IF($L2252="","",IF(""&amp;$F2252="2","DIESEL",IF(OR(""&amp;$F2252="G",""&amp;$F2252="H"),"GAS","")))</f>
        <v/>
      </c>
      <c r="AW2252" s="2">
        <f>IF($AV2252="","",$R2252)</f>
        <v/>
      </c>
      <c r="AX2252" s="2">
        <f>IF($AV2252="","",IF($AB2252=0,$R2252,0))</f>
        <v/>
      </c>
      <c r="AY2252" s="2">
        <f>IF($AV2252="","",IF(AND($Z2252=0,COUNTIF('AR SALES'!$L$2:$L$2501,$L2252)=0),"YES",""))</f>
        <v/>
      </c>
      <c r="AZ2252" s="2">
        <f>IF($AV2252="","",IFERROR(VLOOKUP($AU2252,CODES!$A:$B,2,FALSE),"NO CODE"))</f>
        <v/>
      </c>
      <c r="BA2252" s="2">
        <f>IF(""&amp;$F2252&lt;&gt;"4","",IF($AY2252="YES","",IF(ROUND(SUMIFS($AE$2:$AE$4001,$L$2:$L$4001,$L2252,$F$2:$F$4001,"4")-SUMIFS('AR SALES'!$Y$2:$Y$2501,'AR SALES'!$L$2:$L$2501,$L2252,'AR SALES'!$AD$2:$AD$2501,"OFF"),2)=0,"","STALE")))</f>
        <v/>
      </c>
      <c r="BB2252" s="2">
        <f>IF(OR(""&amp;$F2252="2",""&amp;$F2252="4",""&amp;$F2252="G",""&amp;$F2252="H"),IF($AY2252="YES","",IF($AB2252&lt;&gt;0,"",IF(COUNTIFS('AR SALES'!$L$2:$L$2501,$L2252,'AR SALES'!$AD$2:$AD$2501,IF(""&amp;$F2252="4","OFF","ON"),'AR SALES'!$AF$2:$AF$2501,"Y")&gt;0,"","NO EXEMPTION"))),"")</f>
        <v/>
      </c>
    </row>
    <row r="2253">
      <c r="AT2253" s="2">
        <f>IF($L2253="","",IFERROR(INDEX('AR SALES'!$H$2:$H$2501,MATCH(""&amp;$L2253,'AR SALES'!$AE$2:$AE$2501,0)),""))</f>
        <v/>
      </c>
      <c r="AU2253" s="2">
        <f>IF($L2253="","",IF($A2253&lt;&gt;"GA","",IF($E2253="FULTON",IF(ISNUMBER(SEARCH("COLLEGE PARK",$AT2253)),"FULTON (COLLEGE PARK)",IF(ISNUMBER(SEARCH("HAPEVILLE",$AT2253)),"FULTON (HAPEVILLE)",IF(ISNUMBER(SEARCH("EAST POINT",$AT2253)),"FULTON (EAST POINT)",IF(ISNUMBER(SEARCH("ATLANTA",$AT2253)),"FULTON (ATL LIMITS)","FULTON")))),IF($E2253="DEKALB",IF(ISNUMBER(SEARCH("ATLANTA",$AT2253)),"DEKALB (ATL LIMITS)","DEKALB"),IF(AND($E2253="CLAYTON",ISNUMBER(SEARCH("COLLEGE PARK",$AT2253))),"CLAYTON (COLLEGE PARK)",$E2253)))))</f>
        <v/>
      </c>
      <c r="AV2253" s="2">
        <f>IF($L2253="","",IF(""&amp;$F2253="2","DIESEL",IF(OR(""&amp;$F2253="G",""&amp;$F2253="H"),"GAS","")))</f>
        <v/>
      </c>
      <c r="AW2253" s="2">
        <f>IF($AV2253="","",$R2253)</f>
        <v/>
      </c>
      <c r="AX2253" s="2">
        <f>IF($AV2253="","",IF($AB2253=0,$R2253,0))</f>
        <v/>
      </c>
      <c r="AY2253" s="2">
        <f>IF($AV2253="","",IF(AND($Z2253=0,COUNTIF('AR SALES'!$L$2:$L$2501,$L2253)=0),"YES",""))</f>
        <v/>
      </c>
      <c r="AZ2253" s="2">
        <f>IF($AV2253="","",IFERROR(VLOOKUP($AU2253,CODES!$A:$B,2,FALSE),"NO CODE"))</f>
        <v/>
      </c>
      <c r="BA2253" s="2">
        <f>IF(""&amp;$F2253&lt;&gt;"4","",IF($AY2253="YES","",IF(ROUND(SUMIFS($AE$2:$AE$4001,$L$2:$L$4001,$L2253,$F$2:$F$4001,"4")-SUMIFS('AR SALES'!$Y$2:$Y$2501,'AR SALES'!$L$2:$L$2501,$L2253,'AR SALES'!$AD$2:$AD$2501,"OFF"),2)=0,"","STALE")))</f>
        <v/>
      </c>
      <c r="BB2253" s="2">
        <f>IF(OR(""&amp;$F2253="2",""&amp;$F2253="4",""&amp;$F2253="G",""&amp;$F2253="H"),IF($AY2253="YES","",IF($AB2253&lt;&gt;0,"",IF(COUNTIFS('AR SALES'!$L$2:$L$2501,$L2253,'AR SALES'!$AD$2:$AD$2501,IF(""&amp;$F2253="4","OFF","ON"),'AR SALES'!$AF$2:$AF$2501,"Y")&gt;0,"","NO EXEMPTION"))),"")</f>
        <v/>
      </c>
    </row>
    <row r="2254">
      <c r="AT2254" s="2">
        <f>IF($L2254="","",IFERROR(INDEX('AR SALES'!$H$2:$H$2501,MATCH(""&amp;$L2254,'AR SALES'!$AE$2:$AE$2501,0)),""))</f>
        <v/>
      </c>
      <c r="AU2254" s="2">
        <f>IF($L2254="","",IF($A2254&lt;&gt;"GA","",IF($E2254="FULTON",IF(ISNUMBER(SEARCH("COLLEGE PARK",$AT2254)),"FULTON (COLLEGE PARK)",IF(ISNUMBER(SEARCH("HAPEVILLE",$AT2254)),"FULTON (HAPEVILLE)",IF(ISNUMBER(SEARCH("EAST POINT",$AT2254)),"FULTON (EAST POINT)",IF(ISNUMBER(SEARCH("ATLANTA",$AT2254)),"FULTON (ATL LIMITS)","FULTON")))),IF($E2254="DEKALB",IF(ISNUMBER(SEARCH("ATLANTA",$AT2254)),"DEKALB (ATL LIMITS)","DEKALB"),IF(AND($E2254="CLAYTON",ISNUMBER(SEARCH("COLLEGE PARK",$AT2254))),"CLAYTON (COLLEGE PARK)",$E2254)))))</f>
        <v/>
      </c>
      <c r="AV2254" s="2">
        <f>IF($L2254="","",IF(""&amp;$F2254="2","DIESEL",IF(OR(""&amp;$F2254="G",""&amp;$F2254="H"),"GAS","")))</f>
        <v/>
      </c>
      <c r="AW2254" s="2">
        <f>IF($AV2254="","",$R2254)</f>
        <v/>
      </c>
      <c r="AX2254" s="2">
        <f>IF($AV2254="","",IF($AB2254=0,$R2254,0))</f>
        <v/>
      </c>
      <c r="AY2254" s="2">
        <f>IF($AV2254="","",IF(AND($Z2254=0,COUNTIF('AR SALES'!$L$2:$L$2501,$L2254)=0),"YES",""))</f>
        <v/>
      </c>
      <c r="AZ2254" s="2">
        <f>IF($AV2254="","",IFERROR(VLOOKUP($AU2254,CODES!$A:$B,2,FALSE),"NO CODE"))</f>
        <v/>
      </c>
      <c r="BA2254" s="2">
        <f>IF(""&amp;$F2254&lt;&gt;"4","",IF($AY2254="YES","",IF(ROUND(SUMIFS($AE$2:$AE$4001,$L$2:$L$4001,$L2254,$F$2:$F$4001,"4")-SUMIFS('AR SALES'!$Y$2:$Y$2501,'AR SALES'!$L$2:$L$2501,$L2254,'AR SALES'!$AD$2:$AD$2501,"OFF"),2)=0,"","STALE")))</f>
        <v/>
      </c>
      <c r="BB2254" s="2">
        <f>IF(OR(""&amp;$F2254="2",""&amp;$F2254="4",""&amp;$F2254="G",""&amp;$F2254="H"),IF($AY2254="YES","",IF($AB2254&lt;&gt;0,"",IF(COUNTIFS('AR SALES'!$L$2:$L$2501,$L2254,'AR SALES'!$AD$2:$AD$2501,IF(""&amp;$F2254="4","OFF","ON"),'AR SALES'!$AF$2:$AF$2501,"Y")&gt;0,"","NO EXEMPTION"))),"")</f>
        <v/>
      </c>
    </row>
    <row r="2255">
      <c r="AT2255" s="2">
        <f>IF($L2255="","",IFERROR(INDEX('AR SALES'!$H$2:$H$2501,MATCH(""&amp;$L2255,'AR SALES'!$AE$2:$AE$2501,0)),""))</f>
        <v/>
      </c>
      <c r="AU2255" s="2">
        <f>IF($L2255="","",IF($A2255&lt;&gt;"GA","",IF($E2255="FULTON",IF(ISNUMBER(SEARCH("COLLEGE PARK",$AT2255)),"FULTON (COLLEGE PARK)",IF(ISNUMBER(SEARCH("HAPEVILLE",$AT2255)),"FULTON (HAPEVILLE)",IF(ISNUMBER(SEARCH("EAST POINT",$AT2255)),"FULTON (EAST POINT)",IF(ISNUMBER(SEARCH("ATLANTA",$AT2255)),"FULTON (ATL LIMITS)","FULTON")))),IF($E2255="DEKALB",IF(ISNUMBER(SEARCH("ATLANTA",$AT2255)),"DEKALB (ATL LIMITS)","DEKALB"),IF(AND($E2255="CLAYTON",ISNUMBER(SEARCH("COLLEGE PARK",$AT2255))),"CLAYTON (COLLEGE PARK)",$E2255)))))</f>
        <v/>
      </c>
      <c r="AV2255" s="2">
        <f>IF($L2255="","",IF(""&amp;$F2255="2","DIESEL",IF(OR(""&amp;$F2255="G",""&amp;$F2255="H"),"GAS","")))</f>
        <v/>
      </c>
      <c r="AW2255" s="2">
        <f>IF($AV2255="","",$R2255)</f>
        <v/>
      </c>
      <c r="AX2255" s="2">
        <f>IF($AV2255="","",IF($AB2255=0,$R2255,0))</f>
        <v/>
      </c>
      <c r="AY2255" s="2">
        <f>IF($AV2255="","",IF(AND($Z2255=0,COUNTIF('AR SALES'!$L$2:$L$2501,$L2255)=0),"YES",""))</f>
        <v/>
      </c>
      <c r="AZ2255" s="2">
        <f>IF($AV2255="","",IFERROR(VLOOKUP($AU2255,CODES!$A:$B,2,FALSE),"NO CODE"))</f>
        <v/>
      </c>
      <c r="BA2255" s="2">
        <f>IF(""&amp;$F2255&lt;&gt;"4","",IF($AY2255="YES","",IF(ROUND(SUMIFS($AE$2:$AE$4001,$L$2:$L$4001,$L2255,$F$2:$F$4001,"4")-SUMIFS('AR SALES'!$Y$2:$Y$2501,'AR SALES'!$L$2:$L$2501,$L2255,'AR SALES'!$AD$2:$AD$2501,"OFF"),2)=0,"","STALE")))</f>
        <v/>
      </c>
      <c r="BB2255" s="2">
        <f>IF(OR(""&amp;$F2255="2",""&amp;$F2255="4",""&amp;$F2255="G",""&amp;$F2255="H"),IF($AY2255="YES","",IF($AB2255&lt;&gt;0,"",IF(COUNTIFS('AR SALES'!$L$2:$L$2501,$L2255,'AR SALES'!$AD$2:$AD$2501,IF(""&amp;$F2255="4","OFF","ON"),'AR SALES'!$AF$2:$AF$2501,"Y")&gt;0,"","NO EXEMPTION"))),"")</f>
        <v/>
      </c>
    </row>
    <row r="2256">
      <c r="AT2256" s="2">
        <f>IF($L2256="","",IFERROR(INDEX('AR SALES'!$H$2:$H$2501,MATCH(""&amp;$L2256,'AR SALES'!$AE$2:$AE$2501,0)),""))</f>
        <v/>
      </c>
      <c r="AU2256" s="2">
        <f>IF($L2256="","",IF($A2256&lt;&gt;"GA","",IF($E2256="FULTON",IF(ISNUMBER(SEARCH("COLLEGE PARK",$AT2256)),"FULTON (COLLEGE PARK)",IF(ISNUMBER(SEARCH("HAPEVILLE",$AT2256)),"FULTON (HAPEVILLE)",IF(ISNUMBER(SEARCH("EAST POINT",$AT2256)),"FULTON (EAST POINT)",IF(ISNUMBER(SEARCH("ATLANTA",$AT2256)),"FULTON (ATL LIMITS)","FULTON")))),IF($E2256="DEKALB",IF(ISNUMBER(SEARCH("ATLANTA",$AT2256)),"DEKALB (ATL LIMITS)","DEKALB"),IF(AND($E2256="CLAYTON",ISNUMBER(SEARCH("COLLEGE PARK",$AT2256))),"CLAYTON (COLLEGE PARK)",$E2256)))))</f>
        <v/>
      </c>
      <c r="AV2256" s="2">
        <f>IF($L2256="","",IF(""&amp;$F2256="2","DIESEL",IF(OR(""&amp;$F2256="G",""&amp;$F2256="H"),"GAS","")))</f>
        <v/>
      </c>
      <c r="AW2256" s="2">
        <f>IF($AV2256="","",$R2256)</f>
        <v/>
      </c>
      <c r="AX2256" s="2">
        <f>IF($AV2256="","",IF($AB2256=0,$R2256,0))</f>
        <v/>
      </c>
      <c r="AY2256" s="2">
        <f>IF($AV2256="","",IF(AND($Z2256=0,COUNTIF('AR SALES'!$L$2:$L$2501,$L2256)=0),"YES",""))</f>
        <v/>
      </c>
      <c r="AZ2256" s="2">
        <f>IF($AV2256="","",IFERROR(VLOOKUP($AU2256,CODES!$A:$B,2,FALSE),"NO CODE"))</f>
        <v/>
      </c>
      <c r="BA2256" s="2">
        <f>IF(""&amp;$F2256&lt;&gt;"4","",IF($AY2256="YES","",IF(ROUND(SUMIFS($AE$2:$AE$4001,$L$2:$L$4001,$L2256,$F$2:$F$4001,"4")-SUMIFS('AR SALES'!$Y$2:$Y$2501,'AR SALES'!$L$2:$L$2501,$L2256,'AR SALES'!$AD$2:$AD$2501,"OFF"),2)=0,"","STALE")))</f>
        <v/>
      </c>
      <c r="BB2256" s="2">
        <f>IF(OR(""&amp;$F2256="2",""&amp;$F2256="4",""&amp;$F2256="G",""&amp;$F2256="H"),IF($AY2256="YES","",IF($AB2256&lt;&gt;0,"",IF(COUNTIFS('AR SALES'!$L$2:$L$2501,$L2256,'AR SALES'!$AD$2:$AD$2501,IF(""&amp;$F2256="4","OFF","ON"),'AR SALES'!$AF$2:$AF$2501,"Y")&gt;0,"","NO EXEMPTION"))),"")</f>
        <v/>
      </c>
    </row>
    <row r="2257">
      <c r="AT2257" s="2">
        <f>IF($L2257="","",IFERROR(INDEX('AR SALES'!$H$2:$H$2501,MATCH(""&amp;$L2257,'AR SALES'!$AE$2:$AE$2501,0)),""))</f>
        <v/>
      </c>
      <c r="AU2257" s="2">
        <f>IF($L2257="","",IF($A2257&lt;&gt;"GA","",IF($E2257="FULTON",IF(ISNUMBER(SEARCH("COLLEGE PARK",$AT2257)),"FULTON (COLLEGE PARK)",IF(ISNUMBER(SEARCH("HAPEVILLE",$AT2257)),"FULTON (HAPEVILLE)",IF(ISNUMBER(SEARCH("EAST POINT",$AT2257)),"FULTON (EAST POINT)",IF(ISNUMBER(SEARCH("ATLANTA",$AT2257)),"FULTON (ATL LIMITS)","FULTON")))),IF($E2257="DEKALB",IF(ISNUMBER(SEARCH("ATLANTA",$AT2257)),"DEKALB (ATL LIMITS)","DEKALB"),IF(AND($E2257="CLAYTON",ISNUMBER(SEARCH("COLLEGE PARK",$AT2257))),"CLAYTON (COLLEGE PARK)",$E2257)))))</f>
        <v/>
      </c>
      <c r="AV2257" s="2">
        <f>IF($L2257="","",IF(""&amp;$F2257="2","DIESEL",IF(OR(""&amp;$F2257="G",""&amp;$F2257="H"),"GAS","")))</f>
        <v/>
      </c>
      <c r="AW2257" s="2">
        <f>IF($AV2257="","",$R2257)</f>
        <v/>
      </c>
      <c r="AX2257" s="2">
        <f>IF($AV2257="","",IF($AB2257=0,$R2257,0))</f>
        <v/>
      </c>
      <c r="AY2257" s="2">
        <f>IF($AV2257="","",IF(AND($Z2257=0,COUNTIF('AR SALES'!$L$2:$L$2501,$L2257)=0),"YES",""))</f>
        <v/>
      </c>
      <c r="AZ2257" s="2">
        <f>IF($AV2257="","",IFERROR(VLOOKUP($AU2257,CODES!$A:$B,2,FALSE),"NO CODE"))</f>
        <v/>
      </c>
      <c r="BA2257" s="2">
        <f>IF(""&amp;$F2257&lt;&gt;"4","",IF($AY2257="YES","",IF(ROUND(SUMIFS($AE$2:$AE$4001,$L$2:$L$4001,$L2257,$F$2:$F$4001,"4")-SUMIFS('AR SALES'!$Y$2:$Y$2501,'AR SALES'!$L$2:$L$2501,$L2257,'AR SALES'!$AD$2:$AD$2501,"OFF"),2)=0,"","STALE")))</f>
        <v/>
      </c>
      <c r="BB2257" s="2">
        <f>IF(OR(""&amp;$F2257="2",""&amp;$F2257="4",""&amp;$F2257="G",""&amp;$F2257="H"),IF($AY2257="YES","",IF($AB2257&lt;&gt;0,"",IF(COUNTIFS('AR SALES'!$L$2:$L$2501,$L2257,'AR SALES'!$AD$2:$AD$2501,IF(""&amp;$F2257="4","OFF","ON"),'AR SALES'!$AF$2:$AF$2501,"Y")&gt;0,"","NO EXEMPTION"))),"")</f>
        <v/>
      </c>
    </row>
    <row r="2258">
      <c r="AT2258" s="2">
        <f>IF($L2258="","",IFERROR(INDEX('AR SALES'!$H$2:$H$2501,MATCH(""&amp;$L2258,'AR SALES'!$AE$2:$AE$2501,0)),""))</f>
        <v/>
      </c>
      <c r="AU2258" s="2">
        <f>IF($L2258="","",IF($A2258&lt;&gt;"GA","",IF($E2258="FULTON",IF(ISNUMBER(SEARCH("COLLEGE PARK",$AT2258)),"FULTON (COLLEGE PARK)",IF(ISNUMBER(SEARCH("HAPEVILLE",$AT2258)),"FULTON (HAPEVILLE)",IF(ISNUMBER(SEARCH("EAST POINT",$AT2258)),"FULTON (EAST POINT)",IF(ISNUMBER(SEARCH("ATLANTA",$AT2258)),"FULTON (ATL LIMITS)","FULTON")))),IF($E2258="DEKALB",IF(ISNUMBER(SEARCH("ATLANTA",$AT2258)),"DEKALB (ATL LIMITS)","DEKALB"),IF(AND($E2258="CLAYTON",ISNUMBER(SEARCH("COLLEGE PARK",$AT2258))),"CLAYTON (COLLEGE PARK)",$E2258)))))</f>
        <v/>
      </c>
      <c r="AV2258" s="2">
        <f>IF($L2258="","",IF(""&amp;$F2258="2","DIESEL",IF(OR(""&amp;$F2258="G",""&amp;$F2258="H"),"GAS","")))</f>
        <v/>
      </c>
      <c r="AW2258" s="2">
        <f>IF($AV2258="","",$R2258)</f>
        <v/>
      </c>
      <c r="AX2258" s="2">
        <f>IF($AV2258="","",IF($AB2258=0,$R2258,0))</f>
        <v/>
      </c>
      <c r="AY2258" s="2">
        <f>IF($AV2258="","",IF(AND($Z2258=0,COUNTIF('AR SALES'!$L$2:$L$2501,$L2258)=0),"YES",""))</f>
        <v/>
      </c>
      <c r="AZ2258" s="2">
        <f>IF($AV2258="","",IFERROR(VLOOKUP($AU2258,CODES!$A:$B,2,FALSE),"NO CODE"))</f>
        <v/>
      </c>
      <c r="BA2258" s="2">
        <f>IF(""&amp;$F2258&lt;&gt;"4","",IF($AY2258="YES","",IF(ROUND(SUMIFS($AE$2:$AE$4001,$L$2:$L$4001,$L2258,$F$2:$F$4001,"4")-SUMIFS('AR SALES'!$Y$2:$Y$2501,'AR SALES'!$L$2:$L$2501,$L2258,'AR SALES'!$AD$2:$AD$2501,"OFF"),2)=0,"","STALE")))</f>
        <v/>
      </c>
      <c r="BB2258" s="2">
        <f>IF(OR(""&amp;$F2258="2",""&amp;$F2258="4",""&amp;$F2258="G",""&amp;$F2258="H"),IF($AY2258="YES","",IF($AB2258&lt;&gt;0,"",IF(COUNTIFS('AR SALES'!$L$2:$L$2501,$L2258,'AR SALES'!$AD$2:$AD$2501,IF(""&amp;$F2258="4","OFF","ON"),'AR SALES'!$AF$2:$AF$2501,"Y")&gt;0,"","NO EXEMPTION"))),"")</f>
        <v/>
      </c>
    </row>
    <row r="2259">
      <c r="AT2259" s="2">
        <f>IF($L2259="","",IFERROR(INDEX('AR SALES'!$H$2:$H$2501,MATCH(""&amp;$L2259,'AR SALES'!$AE$2:$AE$2501,0)),""))</f>
        <v/>
      </c>
      <c r="AU2259" s="2">
        <f>IF($L2259="","",IF($A2259&lt;&gt;"GA","",IF($E2259="FULTON",IF(ISNUMBER(SEARCH("COLLEGE PARK",$AT2259)),"FULTON (COLLEGE PARK)",IF(ISNUMBER(SEARCH("HAPEVILLE",$AT2259)),"FULTON (HAPEVILLE)",IF(ISNUMBER(SEARCH("EAST POINT",$AT2259)),"FULTON (EAST POINT)",IF(ISNUMBER(SEARCH("ATLANTA",$AT2259)),"FULTON (ATL LIMITS)","FULTON")))),IF($E2259="DEKALB",IF(ISNUMBER(SEARCH("ATLANTA",$AT2259)),"DEKALB (ATL LIMITS)","DEKALB"),IF(AND($E2259="CLAYTON",ISNUMBER(SEARCH("COLLEGE PARK",$AT2259))),"CLAYTON (COLLEGE PARK)",$E2259)))))</f>
        <v/>
      </c>
      <c r="AV2259" s="2">
        <f>IF($L2259="","",IF(""&amp;$F2259="2","DIESEL",IF(OR(""&amp;$F2259="G",""&amp;$F2259="H"),"GAS","")))</f>
        <v/>
      </c>
      <c r="AW2259" s="2">
        <f>IF($AV2259="","",$R2259)</f>
        <v/>
      </c>
      <c r="AX2259" s="2">
        <f>IF($AV2259="","",IF($AB2259=0,$R2259,0))</f>
        <v/>
      </c>
      <c r="AY2259" s="2">
        <f>IF($AV2259="","",IF(AND($Z2259=0,COUNTIF('AR SALES'!$L$2:$L$2501,$L2259)=0),"YES",""))</f>
        <v/>
      </c>
      <c r="AZ2259" s="2">
        <f>IF($AV2259="","",IFERROR(VLOOKUP($AU2259,CODES!$A:$B,2,FALSE),"NO CODE"))</f>
        <v/>
      </c>
      <c r="BA2259" s="2">
        <f>IF(""&amp;$F2259&lt;&gt;"4","",IF($AY2259="YES","",IF(ROUND(SUMIFS($AE$2:$AE$4001,$L$2:$L$4001,$L2259,$F$2:$F$4001,"4")-SUMIFS('AR SALES'!$Y$2:$Y$2501,'AR SALES'!$L$2:$L$2501,$L2259,'AR SALES'!$AD$2:$AD$2501,"OFF"),2)=0,"","STALE")))</f>
        <v/>
      </c>
      <c r="BB2259" s="2">
        <f>IF(OR(""&amp;$F2259="2",""&amp;$F2259="4",""&amp;$F2259="G",""&amp;$F2259="H"),IF($AY2259="YES","",IF($AB2259&lt;&gt;0,"",IF(COUNTIFS('AR SALES'!$L$2:$L$2501,$L2259,'AR SALES'!$AD$2:$AD$2501,IF(""&amp;$F2259="4","OFF","ON"),'AR SALES'!$AF$2:$AF$2501,"Y")&gt;0,"","NO EXEMPTION"))),"")</f>
        <v/>
      </c>
    </row>
    <row r="2260">
      <c r="AT2260" s="2">
        <f>IF($L2260="","",IFERROR(INDEX('AR SALES'!$H$2:$H$2501,MATCH(""&amp;$L2260,'AR SALES'!$AE$2:$AE$2501,0)),""))</f>
        <v/>
      </c>
      <c r="AU2260" s="2">
        <f>IF($L2260="","",IF($A2260&lt;&gt;"GA","",IF($E2260="FULTON",IF(ISNUMBER(SEARCH("COLLEGE PARK",$AT2260)),"FULTON (COLLEGE PARK)",IF(ISNUMBER(SEARCH("HAPEVILLE",$AT2260)),"FULTON (HAPEVILLE)",IF(ISNUMBER(SEARCH("EAST POINT",$AT2260)),"FULTON (EAST POINT)",IF(ISNUMBER(SEARCH("ATLANTA",$AT2260)),"FULTON (ATL LIMITS)","FULTON")))),IF($E2260="DEKALB",IF(ISNUMBER(SEARCH("ATLANTA",$AT2260)),"DEKALB (ATL LIMITS)","DEKALB"),IF(AND($E2260="CLAYTON",ISNUMBER(SEARCH("COLLEGE PARK",$AT2260))),"CLAYTON (COLLEGE PARK)",$E2260)))))</f>
        <v/>
      </c>
      <c r="AV2260" s="2">
        <f>IF($L2260="","",IF(""&amp;$F2260="2","DIESEL",IF(OR(""&amp;$F2260="G",""&amp;$F2260="H"),"GAS","")))</f>
        <v/>
      </c>
      <c r="AW2260" s="2">
        <f>IF($AV2260="","",$R2260)</f>
        <v/>
      </c>
      <c r="AX2260" s="2">
        <f>IF($AV2260="","",IF($AB2260=0,$R2260,0))</f>
        <v/>
      </c>
      <c r="AY2260" s="2">
        <f>IF($AV2260="","",IF(AND($Z2260=0,COUNTIF('AR SALES'!$L$2:$L$2501,$L2260)=0),"YES",""))</f>
        <v/>
      </c>
      <c r="AZ2260" s="2">
        <f>IF($AV2260="","",IFERROR(VLOOKUP($AU2260,CODES!$A:$B,2,FALSE),"NO CODE"))</f>
        <v/>
      </c>
      <c r="BA2260" s="2">
        <f>IF(""&amp;$F2260&lt;&gt;"4","",IF($AY2260="YES","",IF(ROUND(SUMIFS($AE$2:$AE$4001,$L$2:$L$4001,$L2260,$F$2:$F$4001,"4")-SUMIFS('AR SALES'!$Y$2:$Y$2501,'AR SALES'!$L$2:$L$2501,$L2260,'AR SALES'!$AD$2:$AD$2501,"OFF"),2)=0,"","STALE")))</f>
        <v/>
      </c>
      <c r="BB2260" s="2">
        <f>IF(OR(""&amp;$F2260="2",""&amp;$F2260="4",""&amp;$F2260="G",""&amp;$F2260="H"),IF($AY2260="YES","",IF($AB2260&lt;&gt;0,"",IF(COUNTIFS('AR SALES'!$L$2:$L$2501,$L2260,'AR SALES'!$AD$2:$AD$2501,IF(""&amp;$F2260="4","OFF","ON"),'AR SALES'!$AF$2:$AF$2501,"Y")&gt;0,"","NO EXEMPTION"))),"")</f>
        <v/>
      </c>
    </row>
    <row r="2261">
      <c r="AT2261" s="2">
        <f>IF($L2261="","",IFERROR(INDEX('AR SALES'!$H$2:$H$2501,MATCH(""&amp;$L2261,'AR SALES'!$AE$2:$AE$2501,0)),""))</f>
        <v/>
      </c>
      <c r="AU2261" s="2">
        <f>IF($L2261="","",IF($A2261&lt;&gt;"GA","",IF($E2261="FULTON",IF(ISNUMBER(SEARCH("COLLEGE PARK",$AT2261)),"FULTON (COLLEGE PARK)",IF(ISNUMBER(SEARCH("HAPEVILLE",$AT2261)),"FULTON (HAPEVILLE)",IF(ISNUMBER(SEARCH("EAST POINT",$AT2261)),"FULTON (EAST POINT)",IF(ISNUMBER(SEARCH("ATLANTA",$AT2261)),"FULTON (ATL LIMITS)","FULTON")))),IF($E2261="DEKALB",IF(ISNUMBER(SEARCH("ATLANTA",$AT2261)),"DEKALB (ATL LIMITS)","DEKALB"),IF(AND($E2261="CLAYTON",ISNUMBER(SEARCH("COLLEGE PARK",$AT2261))),"CLAYTON (COLLEGE PARK)",$E2261)))))</f>
        <v/>
      </c>
      <c r="AV2261" s="2">
        <f>IF($L2261="","",IF(""&amp;$F2261="2","DIESEL",IF(OR(""&amp;$F2261="G",""&amp;$F2261="H"),"GAS","")))</f>
        <v/>
      </c>
      <c r="AW2261" s="2">
        <f>IF($AV2261="","",$R2261)</f>
        <v/>
      </c>
      <c r="AX2261" s="2">
        <f>IF($AV2261="","",IF($AB2261=0,$R2261,0))</f>
        <v/>
      </c>
      <c r="AY2261" s="2">
        <f>IF($AV2261="","",IF(AND($Z2261=0,COUNTIF('AR SALES'!$L$2:$L$2501,$L2261)=0),"YES",""))</f>
        <v/>
      </c>
      <c r="AZ2261" s="2">
        <f>IF($AV2261="","",IFERROR(VLOOKUP($AU2261,CODES!$A:$B,2,FALSE),"NO CODE"))</f>
        <v/>
      </c>
      <c r="BA2261" s="2">
        <f>IF(""&amp;$F2261&lt;&gt;"4","",IF($AY2261="YES","",IF(ROUND(SUMIFS($AE$2:$AE$4001,$L$2:$L$4001,$L2261,$F$2:$F$4001,"4")-SUMIFS('AR SALES'!$Y$2:$Y$2501,'AR SALES'!$L$2:$L$2501,$L2261,'AR SALES'!$AD$2:$AD$2501,"OFF"),2)=0,"","STALE")))</f>
        <v/>
      </c>
      <c r="BB2261" s="2">
        <f>IF(OR(""&amp;$F2261="2",""&amp;$F2261="4",""&amp;$F2261="G",""&amp;$F2261="H"),IF($AY2261="YES","",IF($AB2261&lt;&gt;0,"",IF(COUNTIFS('AR SALES'!$L$2:$L$2501,$L2261,'AR SALES'!$AD$2:$AD$2501,IF(""&amp;$F2261="4","OFF","ON"),'AR SALES'!$AF$2:$AF$2501,"Y")&gt;0,"","NO EXEMPTION"))),"")</f>
        <v/>
      </c>
    </row>
    <row r="2262">
      <c r="AT2262" s="2">
        <f>IF($L2262="","",IFERROR(INDEX('AR SALES'!$H$2:$H$2501,MATCH(""&amp;$L2262,'AR SALES'!$AE$2:$AE$2501,0)),""))</f>
        <v/>
      </c>
      <c r="AU2262" s="2">
        <f>IF($L2262="","",IF($A2262&lt;&gt;"GA","",IF($E2262="FULTON",IF(ISNUMBER(SEARCH("COLLEGE PARK",$AT2262)),"FULTON (COLLEGE PARK)",IF(ISNUMBER(SEARCH("HAPEVILLE",$AT2262)),"FULTON (HAPEVILLE)",IF(ISNUMBER(SEARCH("EAST POINT",$AT2262)),"FULTON (EAST POINT)",IF(ISNUMBER(SEARCH("ATLANTA",$AT2262)),"FULTON (ATL LIMITS)","FULTON")))),IF($E2262="DEKALB",IF(ISNUMBER(SEARCH("ATLANTA",$AT2262)),"DEKALB (ATL LIMITS)","DEKALB"),IF(AND($E2262="CLAYTON",ISNUMBER(SEARCH("COLLEGE PARK",$AT2262))),"CLAYTON (COLLEGE PARK)",$E2262)))))</f>
        <v/>
      </c>
      <c r="AV2262" s="2">
        <f>IF($L2262="","",IF(""&amp;$F2262="2","DIESEL",IF(OR(""&amp;$F2262="G",""&amp;$F2262="H"),"GAS","")))</f>
        <v/>
      </c>
      <c r="AW2262" s="2">
        <f>IF($AV2262="","",$R2262)</f>
        <v/>
      </c>
      <c r="AX2262" s="2">
        <f>IF($AV2262="","",IF($AB2262=0,$R2262,0))</f>
        <v/>
      </c>
      <c r="AY2262" s="2">
        <f>IF($AV2262="","",IF(AND($Z2262=0,COUNTIF('AR SALES'!$L$2:$L$2501,$L2262)=0),"YES",""))</f>
        <v/>
      </c>
      <c r="AZ2262" s="2">
        <f>IF($AV2262="","",IFERROR(VLOOKUP($AU2262,CODES!$A:$B,2,FALSE),"NO CODE"))</f>
        <v/>
      </c>
      <c r="BA2262" s="2">
        <f>IF(""&amp;$F2262&lt;&gt;"4","",IF($AY2262="YES","",IF(ROUND(SUMIFS($AE$2:$AE$4001,$L$2:$L$4001,$L2262,$F$2:$F$4001,"4")-SUMIFS('AR SALES'!$Y$2:$Y$2501,'AR SALES'!$L$2:$L$2501,$L2262,'AR SALES'!$AD$2:$AD$2501,"OFF"),2)=0,"","STALE")))</f>
        <v/>
      </c>
      <c r="BB2262" s="2">
        <f>IF(OR(""&amp;$F2262="2",""&amp;$F2262="4",""&amp;$F2262="G",""&amp;$F2262="H"),IF($AY2262="YES","",IF($AB2262&lt;&gt;0,"",IF(COUNTIFS('AR SALES'!$L$2:$L$2501,$L2262,'AR SALES'!$AD$2:$AD$2501,IF(""&amp;$F2262="4","OFF","ON"),'AR SALES'!$AF$2:$AF$2501,"Y")&gt;0,"","NO EXEMPTION"))),"")</f>
        <v/>
      </c>
    </row>
    <row r="2263">
      <c r="AT2263" s="2">
        <f>IF($L2263="","",IFERROR(INDEX('AR SALES'!$H$2:$H$2501,MATCH(""&amp;$L2263,'AR SALES'!$AE$2:$AE$2501,0)),""))</f>
        <v/>
      </c>
      <c r="AU2263" s="2">
        <f>IF($L2263="","",IF($A2263&lt;&gt;"GA","",IF($E2263="FULTON",IF(ISNUMBER(SEARCH("COLLEGE PARK",$AT2263)),"FULTON (COLLEGE PARK)",IF(ISNUMBER(SEARCH("HAPEVILLE",$AT2263)),"FULTON (HAPEVILLE)",IF(ISNUMBER(SEARCH("EAST POINT",$AT2263)),"FULTON (EAST POINT)",IF(ISNUMBER(SEARCH("ATLANTA",$AT2263)),"FULTON (ATL LIMITS)","FULTON")))),IF($E2263="DEKALB",IF(ISNUMBER(SEARCH("ATLANTA",$AT2263)),"DEKALB (ATL LIMITS)","DEKALB"),IF(AND($E2263="CLAYTON",ISNUMBER(SEARCH("COLLEGE PARK",$AT2263))),"CLAYTON (COLLEGE PARK)",$E2263)))))</f>
        <v/>
      </c>
      <c r="AV2263" s="2">
        <f>IF($L2263="","",IF(""&amp;$F2263="2","DIESEL",IF(OR(""&amp;$F2263="G",""&amp;$F2263="H"),"GAS","")))</f>
        <v/>
      </c>
      <c r="AW2263" s="2">
        <f>IF($AV2263="","",$R2263)</f>
        <v/>
      </c>
      <c r="AX2263" s="2">
        <f>IF($AV2263="","",IF($AB2263=0,$R2263,0))</f>
        <v/>
      </c>
      <c r="AY2263" s="2">
        <f>IF($AV2263="","",IF(AND($Z2263=0,COUNTIF('AR SALES'!$L$2:$L$2501,$L2263)=0),"YES",""))</f>
        <v/>
      </c>
      <c r="AZ2263" s="2">
        <f>IF($AV2263="","",IFERROR(VLOOKUP($AU2263,CODES!$A:$B,2,FALSE),"NO CODE"))</f>
        <v/>
      </c>
      <c r="BA2263" s="2">
        <f>IF(""&amp;$F2263&lt;&gt;"4","",IF($AY2263="YES","",IF(ROUND(SUMIFS($AE$2:$AE$4001,$L$2:$L$4001,$L2263,$F$2:$F$4001,"4")-SUMIFS('AR SALES'!$Y$2:$Y$2501,'AR SALES'!$L$2:$L$2501,$L2263,'AR SALES'!$AD$2:$AD$2501,"OFF"),2)=0,"","STALE")))</f>
        <v/>
      </c>
      <c r="BB2263" s="2">
        <f>IF(OR(""&amp;$F2263="2",""&amp;$F2263="4",""&amp;$F2263="G",""&amp;$F2263="H"),IF($AY2263="YES","",IF($AB2263&lt;&gt;0,"",IF(COUNTIFS('AR SALES'!$L$2:$L$2501,$L2263,'AR SALES'!$AD$2:$AD$2501,IF(""&amp;$F2263="4","OFF","ON"),'AR SALES'!$AF$2:$AF$2501,"Y")&gt;0,"","NO EXEMPTION"))),"")</f>
        <v/>
      </c>
    </row>
    <row r="2264">
      <c r="AT2264" s="2">
        <f>IF($L2264="","",IFERROR(INDEX('AR SALES'!$H$2:$H$2501,MATCH(""&amp;$L2264,'AR SALES'!$AE$2:$AE$2501,0)),""))</f>
        <v/>
      </c>
      <c r="AU2264" s="2">
        <f>IF($L2264="","",IF($A2264&lt;&gt;"GA","",IF($E2264="FULTON",IF(ISNUMBER(SEARCH("COLLEGE PARK",$AT2264)),"FULTON (COLLEGE PARK)",IF(ISNUMBER(SEARCH("HAPEVILLE",$AT2264)),"FULTON (HAPEVILLE)",IF(ISNUMBER(SEARCH("EAST POINT",$AT2264)),"FULTON (EAST POINT)",IF(ISNUMBER(SEARCH("ATLANTA",$AT2264)),"FULTON (ATL LIMITS)","FULTON")))),IF($E2264="DEKALB",IF(ISNUMBER(SEARCH("ATLANTA",$AT2264)),"DEKALB (ATL LIMITS)","DEKALB"),IF(AND($E2264="CLAYTON",ISNUMBER(SEARCH("COLLEGE PARK",$AT2264))),"CLAYTON (COLLEGE PARK)",$E2264)))))</f>
        <v/>
      </c>
      <c r="AV2264" s="2">
        <f>IF($L2264="","",IF(""&amp;$F2264="2","DIESEL",IF(OR(""&amp;$F2264="G",""&amp;$F2264="H"),"GAS","")))</f>
        <v/>
      </c>
      <c r="AW2264" s="2">
        <f>IF($AV2264="","",$R2264)</f>
        <v/>
      </c>
      <c r="AX2264" s="2">
        <f>IF($AV2264="","",IF($AB2264=0,$R2264,0))</f>
        <v/>
      </c>
      <c r="AY2264" s="2">
        <f>IF($AV2264="","",IF(AND($Z2264=0,COUNTIF('AR SALES'!$L$2:$L$2501,$L2264)=0),"YES",""))</f>
        <v/>
      </c>
      <c r="AZ2264" s="2">
        <f>IF($AV2264="","",IFERROR(VLOOKUP($AU2264,CODES!$A:$B,2,FALSE),"NO CODE"))</f>
        <v/>
      </c>
      <c r="BA2264" s="2">
        <f>IF(""&amp;$F2264&lt;&gt;"4","",IF($AY2264="YES","",IF(ROUND(SUMIFS($AE$2:$AE$4001,$L$2:$L$4001,$L2264,$F$2:$F$4001,"4")-SUMIFS('AR SALES'!$Y$2:$Y$2501,'AR SALES'!$L$2:$L$2501,$L2264,'AR SALES'!$AD$2:$AD$2501,"OFF"),2)=0,"","STALE")))</f>
        <v/>
      </c>
      <c r="BB2264" s="2">
        <f>IF(OR(""&amp;$F2264="2",""&amp;$F2264="4",""&amp;$F2264="G",""&amp;$F2264="H"),IF($AY2264="YES","",IF($AB2264&lt;&gt;0,"",IF(COUNTIFS('AR SALES'!$L$2:$L$2501,$L2264,'AR SALES'!$AD$2:$AD$2501,IF(""&amp;$F2264="4","OFF","ON"),'AR SALES'!$AF$2:$AF$2501,"Y")&gt;0,"","NO EXEMPTION"))),"")</f>
        <v/>
      </c>
    </row>
    <row r="2265">
      <c r="AT2265" s="2">
        <f>IF($L2265="","",IFERROR(INDEX('AR SALES'!$H$2:$H$2501,MATCH(""&amp;$L2265,'AR SALES'!$AE$2:$AE$2501,0)),""))</f>
        <v/>
      </c>
      <c r="AU2265" s="2">
        <f>IF($L2265="","",IF($A2265&lt;&gt;"GA","",IF($E2265="FULTON",IF(ISNUMBER(SEARCH("COLLEGE PARK",$AT2265)),"FULTON (COLLEGE PARK)",IF(ISNUMBER(SEARCH("HAPEVILLE",$AT2265)),"FULTON (HAPEVILLE)",IF(ISNUMBER(SEARCH("EAST POINT",$AT2265)),"FULTON (EAST POINT)",IF(ISNUMBER(SEARCH("ATLANTA",$AT2265)),"FULTON (ATL LIMITS)","FULTON")))),IF($E2265="DEKALB",IF(ISNUMBER(SEARCH("ATLANTA",$AT2265)),"DEKALB (ATL LIMITS)","DEKALB"),IF(AND($E2265="CLAYTON",ISNUMBER(SEARCH("COLLEGE PARK",$AT2265))),"CLAYTON (COLLEGE PARK)",$E2265)))))</f>
        <v/>
      </c>
      <c r="AV2265" s="2">
        <f>IF($L2265="","",IF(""&amp;$F2265="2","DIESEL",IF(OR(""&amp;$F2265="G",""&amp;$F2265="H"),"GAS","")))</f>
        <v/>
      </c>
      <c r="AW2265" s="2">
        <f>IF($AV2265="","",$R2265)</f>
        <v/>
      </c>
      <c r="AX2265" s="2">
        <f>IF($AV2265="","",IF($AB2265=0,$R2265,0))</f>
        <v/>
      </c>
      <c r="AY2265" s="2">
        <f>IF($AV2265="","",IF(AND($Z2265=0,COUNTIF('AR SALES'!$L$2:$L$2501,$L2265)=0),"YES",""))</f>
        <v/>
      </c>
      <c r="AZ2265" s="2">
        <f>IF($AV2265="","",IFERROR(VLOOKUP($AU2265,CODES!$A:$B,2,FALSE),"NO CODE"))</f>
        <v/>
      </c>
      <c r="BA2265" s="2">
        <f>IF(""&amp;$F2265&lt;&gt;"4","",IF($AY2265="YES","",IF(ROUND(SUMIFS($AE$2:$AE$4001,$L$2:$L$4001,$L2265,$F$2:$F$4001,"4")-SUMIFS('AR SALES'!$Y$2:$Y$2501,'AR SALES'!$L$2:$L$2501,$L2265,'AR SALES'!$AD$2:$AD$2501,"OFF"),2)=0,"","STALE")))</f>
        <v/>
      </c>
      <c r="BB2265" s="2">
        <f>IF(OR(""&amp;$F2265="2",""&amp;$F2265="4",""&amp;$F2265="G",""&amp;$F2265="H"),IF($AY2265="YES","",IF($AB2265&lt;&gt;0,"",IF(COUNTIFS('AR SALES'!$L$2:$L$2501,$L2265,'AR SALES'!$AD$2:$AD$2501,IF(""&amp;$F2265="4","OFF","ON"),'AR SALES'!$AF$2:$AF$2501,"Y")&gt;0,"","NO EXEMPTION"))),"")</f>
        <v/>
      </c>
    </row>
    <row r="2266">
      <c r="AT2266" s="2">
        <f>IF($L2266="","",IFERROR(INDEX('AR SALES'!$H$2:$H$2501,MATCH(""&amp;$L2266,'AR SALES'!$AE$2:$AE$2501,0)),""))</f>
        <v/>
      </c>
      <c r="AU2266" s="2">
        <f>IF($L2266="","",IF($A2266&lt;&gt;"GA","",IF($E2266="FULTON",IF(ISNUMBER(SEARCH("COLLEGE PARK",$AT2266)),"FULTON (COLLEGE PARK)",IF(ISNUMBER(SEARCH("HAPEVILLE",$AT2266)),"FULTON (HAPEVILLE)",IF(ISNUMBER(SEARCH("EAST POINT",$AT2266)),"FULTON (EAST POINT)",IF(ISNUMBER(SEARCH("ATLANTA",$AT2266)),"FULTON (ATL LIMITS)","FULTON")))),IF($E2266="DEKALB",IF(ISNUMBER(SEARCH("ATLANTA",$AT2266)),"DEKALB (ATL LIMITS)","DEKALB"),IF(AND($E2266="CLAYTON",ISNUMBER(SEARCH("COLLEGE PARK",$AT2266))),"CLAYTON (COLLEGE PARK)",$E2266)))))</f>
        <v/>
      </c>
      <c r="AV2266" s="2">
        <f>IF($L2266="","",IF(""&amp;$F2266="2","DIESEL",IF(OR(""&amp;$F2266="G",""&amp;$F2266="H"),"GAS","")))</f>
        <v/>
      </c>
      <c r="AW2266" s="2">
        <f>IF($AV2266="","",$R2266)</f>
        <v/>
      </c>
      <c r="AX2266" s="2">
        <f>IF($AV2266="","",IF($AB2266=0,$R2266,0))</f>
        <v/>
      </c>
      <c r="AY2266" s="2">
        <f>IF($AV2266="","",IF(AND($Z2266=0,COUNTIF('AR SALES'!$L$2:$L$2501,$L2266)=0),"YES",""))</f>
        <v/>
      </c>
      <c r="AZ2266" s="2">
        <f>IF($AV2266="","",IFERROR(VLOOKUP($AU2266,CODES!$A:$B,2,FALSE),"NO CODE"))</f>
        <v/>
      </c>
      <c r="BA2266" s="2">
        <f>IF(""&amp;$F2266&lt;&gt;"4","",IF($AY2266="YES","",IF(ROUND(SUMIFS($AE$2:$AE$4001,$L$2:$L$4001,$L2266,$F$2:$F$4001,"4")-SUMIFS('AR SALES'!$Y$2:$Y$2501,'AR SALES'!$L$2:$L$2501,$L2266,'AR SALES'!$AD$2:$AD$2501,"OFF"),2)=0,"","STALE")))</f>
        <v/>
      </c>
      <c r="BB2266" s="2">
        <f>IF(OR(""&amp;$F2266="2",""&amp;$F2266="4",""&amp;$F2266="G",""&amp;$F2266="H"),IF($AY2266="YES","",IF($AB2266&lt;&gt;0,"",IF(COUNTIFS('AR SALES'!$L$2:$L$2501,$L2266,'AR SALES'!$AD$2:$AD$2501,IF(""&amp;$F2266="4","OFF","ON"),'AR SALES'!$AF$2:$AF$2501,"Y")&gt;0,"","NO EXEMPTION"))),"")</f>
        <v/>
      </c>
    </row>
    <row r="2267">
      <c r="AT2267" s="2">
        <f>IF($L2267="","",IFERROR(INDEX('AR SALES'!$H$2:$H$2501,MATCH(""&amp;$L2267,'AR SALES'!$AE$2:$AE$2501,0)),""))</f>
        <v/>
      </c>
      <c r="AU2267" s="2">
        <f>IF($L2267="","",IF($A2267&lt;&gt;"GA","",IF($E2267="FULTON",IF(ISNUMBER(SEARCH("COLLEGE PARK",$AT2267)),"FULTON (COLLEGE PARK)",IF(ISNUMBER(SEARCH("HAPEVILLE",$AT2267)),"FULTON (HAPEVILLE)",IF(ISNUMBER(SEARCH("EAST POINT",$AT2267)),"FULTON (EAST POINT)",IF(ISNUMBER(SEARCH("ATLANTA",$AT2267)),"FULTON (ATL LIMITS)","FULTON")))),IF($E2267="DEKALB",IF(ISNUMBER(SEARCH("ATLANTA",$AT2267)),"DEKALB (ATL LIMITS)","DEKALB"),IF(AND($E2267="CLAYTON",ISNUMBER(SEARCH("COLLEGE PARK",$AT2267))),"CLAYTON (COLLEGE PARK)",$E2267)))))</f>
        <v/>
      </c>
      <c r="AV2267" s="2">
        <f>IF($L2267="","",IF(""&amp;$F2267="2","DIESEL",IF(OR(""&amp;$F2267="G",""&amp;$F2267="H"),"GAS","")))</f>
        <v/>
      </c>
      <c r="AW2267" s="2">
        <f>IF($AV2267="","",$R2267)</f>
        <v/>
      </c>
      <c r="AX2267" s="2">
        <f>IF($AV2267="","",IF($AB2267=0,$R2267,0))</f>
        <v/>
      </c>
      <c r="AY2267" s="2">
        <f>IF($AV2267="","",IF(AND($Z2267=0,COUNTIF('AR SALES'!$L$2:$L$2501,$L2267)=0),"YES",""))</f>
        <v/>
      </c>
      <c r="AZ2267" s="2">
        <f>IF($AV2267="","",IFERROR(VLOOKUP($AU2267,CODES!$A:$B,2,FALSE),"NO CODE"))</f>
        <v/>
      </c>
      <c r="BA2267" s="2">
        <f>IF(""&amp;$F2267&lt;&gt;"4","",IF($AY2267="YES","",IF(ROUND(SUMIFS($AE$2:$AE$4001,$L$2:$L$4001,$L2267,$F$2:$F$4001,"4")-SUMIFS('AR SALES'!$Y$2:$Y$2501,'AR SALES'!$L$2:$L$2501,$L2267,'AR SALES'!$AD$2:$AD$2501,"OFF"),2)=0,"","STALE")))</f>
        <v/>
      </c>
      <c r="BB2267" s="2">
        <f>IF(OR(""&amp;$F2267="2",""&amp;$F2267="4",""&amp;$F2267="G",""&amp;$F2267="H"),IF($AY2267="YES","",IF($AB2267&lt;&gt;0,"",IF(COUNTIFS('AR SALES'!$L$2:$L$2501,$L2267,'AR SALES'!$AD$2:$AD$2501,IF(""&amp;$F2267="4","OFF","ON"),'AR SALES'!$AF$2:$AF$2501,"Y")&gt;0,"","NO EXEMPTION"))),"")</f>
        <v/>
      </c>
    </row>
    <row r="2268">
      <c r="AT2268" s="2">
        <f>IF($L2268="","",IFERROR(INDEX('AR SALES'!$H$2:$H$2501,MATCH(""&amp;$L2268,'AR SALES'!$AE$2:$AE$2501,0)),""))</f>
        <v/>
      </c>
      <c r="AU2268" s="2">
        <f>IF($L2268="","",IF($A2268&lt;&gt;"GA","",IF($E2268="FULTON",IF(ISNUMBER(SEARCH("COLLEGE PARK",$AT2268)),"FULTON (COLLEGE PARK)",IF(ISNUMBER(SEARCH("HAPEVILLE",$AT2268)),"FULTON (HAPEVILLE)",IF(ISNUMBER(SEARCH("EAST POINT",$AT2268)),"FULTON (EAST POINT)",IF(ISNUMBER(SEARCH("ATLANTA",$AT2268)),"FULTON (ATL LIMITS)","FULTON")))),IF($E2268="DEKALB",IF(ISNUMBER(SEARCH("ATLANTA",$AT2268)),"DEKALB (ATL LIMITS)","DEKALB"),IF(AND($E2268="CLAYTON",ISNUMBER(SEARCH("COLLEGE PARK",$AT2268))),"CLAYTON (COLLEGE PARK)",$E2268)))))</f>
        <v/>
      </c>
      <c r="AV2268" s="2">
        <f>IF($L2268="","",IF(""&amp;$F2268="2","DIESEL",IF(OR(""&amp;$F2268="G",""&amp;$F2268="H"),"GAS","")))</f>
        <v/>
      </c>
      <c r="AW2268" s="2">
        <f>IF($AV2268="","",$R2268)</f>
        <v/>
      </c>
      <c r="AX2268" s="2">
        <f>IF($AV2268="","",IF($AB2268=0,$R2268,0))</f>
        <v/>
      </c>
      <c r="AY2268" s="2">
        <f>IF($AV2268="","",IF(AND($Z2268=0,COUNTIF('AR SALES'!$L$2:$L$2501,$L2268)=0),"YES",""))</f>
        <v/>
      </c>
      <c r="AZ2268" s="2">
        <f>IF($AV2268="","",IFERROR(VLOOKUP($AU2268,CODES!$A:$B,2,FALSE),"NO CODE"))</f>
        <v/>
      </c>
      <c r="BA2268" s="2">
        <f>IF(""&amp;$F2268&lt;&gt;"4","",IF($AY2268="YES","",IF(ROUND(SUMIFS($AE$2:$AE$4001,$L$2:$L$4001,$L2268,$F$2:$F$4001,"4")-SUMIFS('AR SALES'!$Y$2:$Y$2501,'AR SALES'!$L$2:$L$2501,$L2268,'AR SALES'!$AD$2:$AD$2501,"OFF"),2)=0,"","STALE")))</f>
        <v/>
      </c>
      <c r="BB2268" s="2">
        <f>IF(OR(""&amp;$F2268="2",""&amp;$F2268="4",""&amp;$F2268="G",""&amp;$F2268="H"),IF($AY2268="YES","",IF($AB2268&lt;&gt;0,"",IF(COUNTIFS('AR SALES'!$L$2:$L$2501,$L2268,'AR SALES'!$AD$2:$AD$2501,IF(""&amp;$F2268="4","OFF","ON"),'AR SALES'!$AF$2:$AF$2501,"Y")&gt;0,"","NO EXEMPTION"))),"")</f>
        <v/>
      </c>
    </row>
    <row r="2269">
      <c r="AT2269" s="2">
        <f>IF($L2269="","",IFERROR(INDEX('AR SALES'!$H$2:$H$2501,MATCH(""&amp;$L2269,'AR SALES'!$AE$2:$AE$2501,0)),""))</f>
        <v/>
      </c>
      <c r="AU2269" s="2">
        <f>IF($L2269="","",IF($A2269&lt;&gt;"GA","",IF($E2269="FULTON",IF(ISNUMBER(SEARCH("COLLEGE PARK",$AT2269)),"FULTON (COLLEGE PARK)",IF(ISNUMBER(SEARCH("HAPEVILLE",$AT2269)),"FULTON (HAPEVILLE)",IF(ISNUMBER(SEARCH("EAST POINT",$AT2269)),"FULTON (EAST POINT)",IF(ISNUMBER(SEARCH("ATLANTA",$AT2269)),"FULTON (ATL LIMITS)","FULTON")))),IF($E2269="DEKALB",IF(ISNUMBER(SEARCH("ATLANTA",$AT2269)),"DEKALB (ATL LIMITS)","DEKALB"),IF(AND($E2269="CLAYTON",ISNUMBER(SEARCH("COLLEGE PARK",$AT2269))),"CLAYTON (COLLEGE PARK)",$E2269)))))</f>
        <v/>
      </c>
      <c r="AV2269" s="2">
        <f>IF($L2269="","",IF(""&amp;$F2269="2","DIESEL",IF(OR(""&amp;$F2269="G",""&amp;$F2269="H"),"GAS","")))</f>
        <v/>
      </c>
      <c r="AW2269" s="2">
        <f>IF($AV2269="","",$R2269)</f>
        <v/>
      </c>
      <c r="AX2269" s="2">
        <f>IF($AV2269="","",IF($AB2269=0,$R2269,0))</f>
        <v/>
      </c>
      <c r="AY2269" s="2">
        <f>IF($AV2269="","",IF(AND($Z2269=0,COUNTIF('AR SALES'!$L$2:$L$2501,$L2269)=0),"YES",""))</f>
        <v/>
      </c>
      <c r="AZ2269" s="2">
        <f>IF($AV2269="","",IFERROR(VLOOKUP($AU2269,CODES!$A:$B,2,FALSE),"NO CODE"))</f>
        <v/>
      </c>
      <c r="BA2269" s="2">
        <f>IF(""&amp;$F2269&lt;&gt;"4","",IF($AY2269="YES","",IF(ROUND(SUMIFS($AE$2:$AE$4001,$L$2:$L$4001,$L2269,$F$2:$F$4001,"4")-SUMIFS('AR SALES'!$Y$2:$Y$2501,'AR SALES'!$L$2:$L$2501,$L2269,'AR SALES'!$AD$2:$AD$2501,"OFF"),2)=0,"","STALE")))</f>
        <v/>
      </c>
      <c r="BB2269" s="2">
        <f>IF(OR(""&amp;$F2269="2",""&amp;$F2269="4",""&amp;$F2269="G",""&amp;$F2269="H"),IF($AY2269="YES","",IF($AB2269&lt;&gt;0,"",IF(COUNTIFS('AR SALES'!$L$2:$L$2501,$L2269,'AR SALES'!$AD$2:$AD$2501,IF(""&amp;$F2269="4","OFF","ON"),'AR SALES'!$AF$2:$AF$2501,"Y")&gt;0,"","NO EXEMPTION"))),"")</f>
        <v/>
      </c>
    </row>
    <row r="2270">
      <c r="AT2270" s="2">
        <f>IF($L2270="","",IFERROR(INDEX('AR SALES'!$H$2:$H$2501,MATCH(""&amp;$L2270,'AR SALES'!$AE$2:$AE$2501,0)),""))</f>
        <v/>
      </c>
      <c r="AU2270" s="2">
        <f>IF($L2270="","",IF($A2270&lt;&gt;"GA","",IF($E2270="FULTON",IF(ISNUMBER(SEARCH("COLLEGE PARK",$AT2270)),"FULTON (COLLEGE PARK)",IF(ISNUMBER(SEARCH("HAPEVILLE",$AT2270)),"FULTON (HAPEVILLE)",IF(ISNUMBER(SEARCH("EAST POINT",$AT2270)),"FULTON (EAST POINT)",IF(ISNUMBER(SEARCH("ATLANTA",$AT2270)),"FULTON (ATL LIMITS)","FULTON")))),IF($E2270="DEKALB",IF(ISNUMBER(SEARCH("ATLANTA",$AT2270)),"DEKALB (ATL LIMITS)","DEKALB"),IF(AND($E2270="CLAYTON",ISNUMBER(SEARCH("COLLEGE PARK",$AT2270))),"CLAYTON (COLLEGE PARK)",$E2270)))))</f>
        <v/>
      </c>
      <c r="AV2270" s="2">
        <f>IF($L2270="","",IF(""&amp;$F2270="2","DIESEL",IF(OR(""&amp;$F2270="G",""&amp;$F2270="H"),"GAS","")))</f>
        <v/>
      </c>
      <c r="AW2270" s="2">
        <f>IF($AV2270="","",$R2270)</f>
        <v/>
      </c>
      <c r="AX2270" s="2">
        <f>IF($AV2270="","",IF($AB2270=0,$R2270,0))</f>
        <v/>
      </c>
      <c r="AY2270" s="2">
        <f>IF($AV2270="","",IF(AND($Z2270=0,COUNTIF('AR SALES'!$L$2:$L$2501,$L2270)=0),"YES",""))</f>
        <v/>
      </c>
      <c r="AZ2270" s="2">
        <f>IF($AV2270="","",IFERROR(VLOOKUP($AU2270,CODES!$A:$B,2,FALSE),"NO CODE"))</f>
        <v/>
      </c>
      <c r="BA2270" s="2">
        <f>IF(""&amp;$F2270&lt;&gt;"4","",IF($AY2270="YES","",IF(ROUND(SUMIFS($AE$2:$AE$4001,$L$2:$L$4001,$L2270,$F$2:$F$4001,"4")-SUMIFS('AR SALES'!$Y$2:$Y$2501,'AR SALES'!$L$2:$L$2501,$L2270,'AR SALES'!$AD$2:$AD$2501,"OFF"),2)=0,"","STALE")))</f>
        <v/>
      </c>
      <c r="BB2270" s="2">
        <f>IF(OR(""&amp;$F2270="2",""&amp;$F2270="4",""&amp;$F2270="G",""&amp;$F2270="H"),IF($AY2270="YES","",IF($AB2270&lt;&gt;0,"",IF(COUNTIFS('AR SALES'!$L$2:$L$2501,$L2270,'AR SALES'!$AD$2:$AD$2501,IF(""&amp;$F2270="4","OFF","ON"),'AR SALES'!$AF$2:$AF$2501,"Y")&gt;0,"","NO EXEMPTION"))),"")</f>
        <v/>
      </c>
    </row>
    <row r="2271">
      <c r="AT2271" s="2">
        <f>IF($L2271="","",IFERROR(INDEX('AR SALES'!$H$2:$H$2501,MATCH(""&amp;$L2271,'AR SALES'!$AE$2:$AE$2501,0)),""))</f>
        <v/>
      </c>
      <c r="AU2271" s="2">
        <f>IF($L2271="","",IF($A2271&lt;&gt;"GA","",IF($E2271="FULTON",IF(ISNUMBER(SEARCH("COLLEGE PARK",$AT2271)),"FULTON (COLLEGE PARK)",IF(ISNUMBER(SEARCH("HAPEVILLE",$AT2271)),"FULTON (HAPEVILLE)",IF(ISNUMBER(SEARCH("EAST POINT",$AT2271)),"FULTON (EAST POINT)",IF(ISNUMBER(SEARCH("ATLANTA",$AT2271)),"FULTON (ATL LIMITS)","FULTON")))),IF($E2271="DEKALB",IF(ISNUMBER(SEARCH("ATLANTA",$AT2271)),"DEKALB (ATL LIMITS)","DEKALB"),IF(AND($E2271="CLAYTON",ISNUMBER(SEARCH("COLLEGE PARK",$AT2271))),"CLAYTON (COLLEGE PARK)",$E2271)))))</f>
        <v/>
      </c>
      <c r="AV2271" s="2">
        <f>IF($L2271="","",IF(""&amp;$F2271="2","DIESEL",IF(OR(""&amp;$F2271="G",""&amp;$F2271="H"),"GAS","")))</f>
        <v/>
      </c>
      <c r="AW2271" s="2">
        <f>IF($AV2271="","",$R2271)</f>
        <v/>
      </c>
      <c r="AX2271" s="2">
        <f>IF($AV2271="","",IF($AB2271=0,$R2271,0))</f>
        <v/>
      </c>
      <c r="AY2271" s="2">
        <f>IF($AV2271="","",IF(AND($Z2271=0,COUNTIF('AR SALES'!$L$2:$L$2501,$L2271)=0),"YES",""))</f>
        <v/>
      </c>
      <c r="AZ2271" s="2">
        <f>IF($AV2271="","",IFERROR(VLOOKUP($AU2271,CODES!$A:$B,2,FALSE),"NO CODE"))</f>
        <v/>
      </c>
      <c r="BA2271" s="2">
        <f>IF(""&amp;$F2271&lt;&gt;"4","",IF($AY2271="YES","",IF(ROUND(SUMIFS($AE$2:$AE$4001,$L$2:$L$4001,$L2271,$F$2:$F$4001,"4")-SUMIFS('AR SALES'!$Y$2:$Y$2501,'AR SALES'!$L$2:$L$2501,$L2271,'AR SALES'!$AD$2:$AD$2501,"OFF"),2)=0,"","STALE")))</f>
        <v/>
      </c>
      <c r="BB2271" s="2">
        <f>IF(OR(""&amp;$F2271="2",""&amp;$F2271="4",""&amp;$F2271="G",""&amp;$F2271="H"),IF($AY2271="YES","",IF($AB2271&lt;&gt;0,"",IF(COUNTIFS('AR SALES'!$L$2:$L$2501,$L2271,'AR SALES'!$AD$2:$AD$2501,IF(""&amp;$F2271="4","OFF","ON"),'AR SALES'!$AF$2:$AF$2501,"Y")&gt;0,"","NO EXEMPTION"))),"")</f>
        <v/>
      </c>
    </row>
    <row r="2272">
      <c r="AT2272" s="2">
        <f>IF($L2272="","",IFERROR(INDEX('AR SALES'!$H$2:$H$2501,MATCH(""&amp;$L2272,'AR SALES'!$AE$2:$AE$2501,0)),""))</f>
        <v/>
      </c>
      <c r="AU2272" s="2">
        <f>IF($L2272="","",IF($A2272&lt;&gt;"GA","",IF($E2272="FULTON",IF(ISNUMBER(SEARCH("COLLEGE PARK",$AT2272)),"FULTON (COLLEGE PARK)",IF(ISNUMBER(SEARCH("HAPEVILLE",$AT2272)),"FULTON (HAPEVILLE)",IF(ISNUMBER(SEARCH("EAST POINT",$AT2272)),"FULTON (EAST POINT)",IF(ISNUMBER(SEARCH("ATLANTA",$AT2272)),"FULTON (ATL LIMITS)","FULTON")))),IF($E2272="DEKALB",IF(ISNUMBER(SEARCH("ATLANTA",$AT2272)),"DEKALB (ATL LIMITS)","DEKALB"),IF(AND($E2272="CLAYTON",ISNUMBER(SEARCH("COLLEGE PARK",$AT2272))),"CLAYTON (COLLEGE PARK)",$E2272)))))</f>
        <v/>
      </c>
      <c r="AV2272" s="2">
        <f>IF($L2272="","",IF(""&amp;$F2272="2","DIESEL",IF(OR(""&amp;$F2272="G",""&amp;$F2272="H"),"GAS","")))</f>
        <v/>
      </c>
      <c r="AW2272" s="2">
        <f>IF($AV2272="","",$R2272)</f>
        <v/>
      </c>
      <c r="AX2272" s="2">
        <f>IF($AV2272="","",IF($AB2272=0,$R2272,0))</f>
        <v/>
      </c>
      <c r="AY2272" s="2">
        <f>IF($AV2272="","",IF(AND($Z2272=0,COUNTIF('AR SALES'!$L$2:$L$2501,$L2272)=0),"YES",""))</f>
        <v/>
      </c>
      <c r="AZ2272" s="2">
        <f>IF($AV2272="","",IFERROR(VLOOKUP($AU2272,CODES!$A:$B,2,FALSE),"NO CODE"))</f>
        <v/>
      </c>
      <c r="BA2272" s="2">
        <f>IF(""&amp;$F2272&lt;&gt;"4","",IF($AY2272="YES","",IF(ROUND(SUMIFS($AE$2:$AE$4001,$L$2:$L$4001,$L2272,$F$2:$F$4001,"4")-SUMIFS('AR SALES'!$Y$2:$Y$2501,'AR SALES'!$L$2:$L$2501,$L2272,'AR SALES'!$AD$2:$AD$2501,"OFF"),2)=0,"","STALE")))</f>
        <v/>
      </c>
      <c r="BB2272" s="2">
        <f>IF(OR(""&amp;$F2272="2",""&amp;$F2272="4",""&amp;$F2272="G",""&amp;$F2272="H"),IF($AY2272="YES","",IF($AB2272&lt;&gt;0,"",IF(COUNTIFS('AR SALES'!$L$2:$L$2501,$L2272,'AR SALES'!$AD$2:$AD$2501,IF(""&amp;$F2272="4","OFF","ON"),'AR SALES'!$AF$2:$AF$2501,"Y")&gt;0,"","NO EXEMPTION"))),"")</f>
        <v/>
      </c>
    </row>
    <row r="2273">
      <c r="AT2273" s="2">
        <f>IF($L2273="","",IFERROR(INDEX('AR SALES'!$H$2:$H$2501,MATCH(""&amp;$L2273,'AR SALES'!$AE$2:$AE$2501,0)),""))</f>
        <v/>
      </c>
      <c r="AU2273" s="2">
        <f>IF($L2273="","",IF($A2273&lt;&gt;"GA","",IF($E2273="FULTON",IF(ISNUMBER(SEARCH("COLLEGE PARK",$AT2273)),"FULTON (COLLEGE PARK)",IF(ISNUMBER(SEARCH("HAPEVILLE",$AT2273)),"FULTON (HAPEVILLE)",IF(ISNUMBER(SEARCH("EAST POINT",$AT2273)),"FULTON (EAST POINT)",IF(ISNUMBER(SEARCH("ATLANTA",$AT2273)),"FULTON (ATL LIMITS)","FULTON")))),IF($E2273="DEKALB",IF(ISNUMBER(SEARCH("ATLANTA",$AT2273)),"DEKALB (ATL LIMITS)","DEKALB"),IF(AND($E2273="CLAYTON",ISNUMBER(SEARCH("COLLEGE PARK",$AT2273))),"CLAYTON (COLLEGE PARK)",$E2273)))))</f>
        <v/>
      </c>
      <c r="AV2273" s="2">
        <f>IF($L2273="","",IF(""&amp;$F2273="2","DIESEL",IF(OR(""&amp;$F2273="G",""&amp;$F2273="H"),"GAS","")))</f>
        <v/>
      </c>
      <c r="AW2273" s="2">
        <f>IF($AV2273="","",$R2273)</f>
        <v/>
      </c>
      <c r="AX2273" s="2">
        <f>IF($AV2273="","",IF($AB2273=0,$R2273,0))</f>
        <v/>
      </c>
      <c r="AY2273" s="2">
        <f>IF($AV2273="","",IF(AND($Z2273=0,COUNTIF('AR SALES'!$L$2:$L$2501,$L2273)=0),"YES",""))</f>
        <v/>
      </c>
      <c r="AZ2273" s="2">
        <f>IF($AV2273="","",IFERROR(VLOOKUP($AU2273,CODES!$A:$B,2,FALSE),"NO CODE"))</f>
        <v/>
      </c>
      <c r="BA2273" s="2">
        <f>IF(""&amp;$F2273&lt;&gt;"4","",IF($AY2273="YES","",IF(ROUND(SUMIFS($AE$2:$AE$4001,$L$2:$L$4001,$L2273,$F$2:$F$4001,"4")-SUMIFS('AR SALES'!$Y$2:$Y$2501,'AR SALES'!$L$2:$L$2501,$L2273,'AR SALES'!$AD$2:$AD$2501,"OFF"),2)=0,"","STALE")))</f>
        <v/>
      </c>
      <c r="BB2273" s="2">
        <f>IF(OR(""&amp;$F2273="2",""&amp;$F2273="4",""&amp;$F2273="G",""&amp;$F2273="H"),IF($AY2273="YES","",IF($AB2273&lt;&gt;0,"",IF(COUNTIFS('AR SALES'!$L$2:$L$2501,$L2273,'AR SALES'!$AD$2:$AD$2501,IF(""&amp;$F2273="4","OFF","ON"),'AR SALES'!$AF$2:$AF$2501,"Y")&gt;0,"","NO EXEMPTION"))),"")</f>
        <v/>
      </c>
    </row>
    <row r="2274">
      <c r="AT2274" s="2">
        <f>IF($L2274="","",IFERROR(INDEX('AR SALES'!$H$2:$H$2501,MATCH(""&amp;$L2274,'AR SALES'!$AE$2:$AE$2501,0)),""))</f>
        <v/>
      </c>
      <c r="AU2274" s="2">
        <f>IF($L2274="","",IF($A2274&lt;&gt;"GA","",IF($E2274="FULTON",IF(ISNUMBER(SEARCH("COLLEGE PARK",$AT2274)),"FULTON (COLLEGE PARK)",IF(ISNUMBER(SEARCH("HAPEVILLE",$AT2274)),"FULTON (HAPEVILLE)",IF(ISNUMBER(SEARCH("EAST POINT",$AT2274)),"FULTON (EAST POINT)",IF(ISNUMBER(SEARCH("ATLANTA",$AT2274)),"FULTON (ATL LIMITS)","FULTON")))),IF($E2274="DEKALB",IF(ISNUMBER(SEARCH("ATLANTA",$AT2274)),"DEKALB (ATL LIMITS)","DEKALB"),IF(AND($E2274="CLAYTON",ISNUMBER(SEARCH("COLLEGE PARK",$AT2274))),"CLAYTON (COLLEGE PARK)",$E2274)))))</f>
        <v/>
      </c>
      <c r="AV2274" s="2">
        <f>IF($L2274="","",IF(""&amp;$F2274="2","DIESEL",IF(OR(""&amp;$F2274="G",""&amp;$F2274="H"),"GAS","")))</f>
        <v/>
      </c>
      <c r="AW2274" s="2">
        <f>IF($AV2274="","",$R2274)</f>
        <v/>
      </c>
      <c r="AX2274" s="2">
        <f>IF($AV2274="","",IF($AB2274=0,$R2274,0))</f>
        <v/>
      </c>
      <c r="AY2274" s="2">
        <f>IF($AV2274="","",IF(AND($Z2274=0,COUNTIF('AR SALES'!$L$2:$L$2501,$L2274)=0),"YES",""))</f>
        <v/>
      </c>
      <c r="AZ2274" s="2">
        <f>IF($AV2274="","",IFERROR(VLOOKUP($AU2274,CODES!$A:$B,2,FALSE),"NO CODE"))</f>
        <v/>
      </c>
      <c r="BA2274" s="2">
        <f>IF(""&amp;$F2274&lt;&gt;"4","",IF($AY2274="YES","",IF(ROUND(SUMIFS($AE$2:$AE$4001,$L$2:$L$4001,$L2274,$F$2:$F$4001,"4")-SUMIFS('AR SALES'!$Y$2:$Y$2501,'AR SALES'!$L$2:$L$2501,$L2274,'AR SALES'!$AD$2:$AD$2501,"OFF"),2)=0,"","STALE")))</f>
        <v/>
      </c>
      <c r="BB2274" s="2">
        <f>IF(OR(""&amp;$F2274="2",""&amp;$F2274="4",""&amp;$F2274="G",""&amp;$F2274="H"),IF($AY2274="YES","",IF($AB2274&lt;&gt;0,"",IF(COUNTIFS('AR SALES'!$L$2:$L$2501,$L2274,'AR SALES'!$AD$2:$AD$2501,IF(""&amp;$F2274="4","OFF","ON"),'AR SALES'!$AF$2:$AF$2501,"Y")&gt;0,"","NO EXEMPTION"))),"")</f>
        <v/>
      </c>
    </row>
    <row r="2275">
      <c r="AT2275" s="2">
        <f>IF($L2275="","",IFERROR(INDEX('AR SALES'!$H$2:$H$2501,MATCH(""&amp;$L2275,'AR SALES'!$AE$2:$AE$2501,0)),""))</f>
        <v/>
      </c>
      <c r="AU2275" s="2">
        <f>IF($L2275="","",IF($A2275&lt;&gt;"GA","",IF($E2275="FULTON",IF(ISNUMBER(SEARCH("COLLEGE PARK",$AT2275)),"FULTON (COLLEGE PARK)",IF(ISNUMBER(SEARCH("HAPEVILLE",$AT2275)),"FULTON (HAPEVILLE)",IF(ISNUMBER(SEARCH("EAST POINT",$AT2275)),"FULTON (EAST POINT)",IF(ISNUMBER(SEARCH("ATLANTA",$AT2275)),"FULTON (ATL LIMITS)","FULTON")))),IF($E2275="DEKALB",IF(ISNUMBER(SEARCH("ATLANTA",$AT2275)),"DEKALB (ATL LIMITS)","DEKALB"),IF(AND($E2275="CLAYTON",ISNUMBER(SEARCH("COLLEGE PARK",$AT2275))),"CLAYTON (COLLEGE PARK)",$E2275)))))</f>
        <v/>
      </c>
      <c r="AV2275" s="2">
        <f>IF($L2275="","",IF(""&amp;$F2275="2","DIESEL",IF(OR(""&amp;$F2275="G",""&amp;$F2275="H"),"GAS","")))</f>
        <v/>
      </c>
      <c r="AW2275" s="2">
        <f>IF($AV2275="","",$R2275)</f>
        <v/>
      </c>
      <c r="AX2275" s="2">
        <f>IF($AV2275="","",IF($AB2275=0,$R2275,0))</f>
        <v/>
      </c>
      <c r="AY2275" s="2">
        <f>IF($AV2275="","",IF(AND($Z2275=0,COUNTIF('AR SALES'!$L$2:$L$2501,$L2275)=0),"YES",""))</f>
        <v/>
      </c>
      <c r="AZ2275" s="2">
        <f>IF($AV2275="","",IFERROR(VLOOKUP($AU2275,CODES!$A:$B,2,FALSE),"NO CODE"))</f>
        <v/>
      </c>
      <c r="BA2275" s="2">
        <f>IF(""&amp;$F2275&lt;&gt;"4","",IF($AY2275="YES","",IF(ROUND(SUMIFS($AE$2:$AE$4001,$L$2:$L$4001,$L2275,$F$2:$F$4001,"4")-SUMIFS('AR SALES'!$Y$2:$Y$2501,'AR SALES'!$L$2:$L$2501,$L2275,'AR SALES'!$AD$2:$AD$2501,"OFF"),2)=0,"","STALE")))</f>
        <v/>
      </c>
      <c r="BB2275" s="2">
        <f>IF(OR(""&amp;$F2275="2",""&amp;$F2275="4",""&amp;$F2275="G",""&amp;$F2275="H"),IF($AY2275="YES","",IF($AB2275&lt;&gt;0,"",IF(COUNTIFS('AR SALES'!$L$2:$L$2501,$L2275,'AR SALES'!$AD$2:$AD$2501,IF(""&amp;$F2275="4","OFF","ON"),'AR SALES'!$AF$2:$AF$2501,"Y")&gt;0,"","NO EXEMPTION"))),"")</f>
        <v/>
      </c>
    </row>
    <row r="2276">
      <c r="AT2276" s="2">
        <f>IF($L2276="","",IFERROR(INDEX('AR SALES'!$H$2:$H$2501,MATCH(""&amp;$L2276,'AR SALES'!$AE$2:$AE$2501,0)),""))</f>
        <v/>
      </c>
      <c r="AU2276" s="2">
        <f>IF($L2276="","",IF($A2276&lt;&gt;"GA","",IF($E2276="FULTON",IF(ISNUMBER(SEARCH("COLLEGE PARK",$AT2276)),"FULTON (COLLEGE PARK)",IF(ISNUMBER(SEARCH("HAPEVILLE",$AT2276)),"FULTON (HAPEVILLE)",IF(ISNUMBER(SEARCH("EAST POINT",$AT2276)),"FULTON (EAST POINT)",IF(ISNUMBER(SEARCH("ATLANTA",$AT2276)),"FULTON (ATL LIMITS)","FULTON")))),IF($E2276="DEKALB",IF(ISNUMBER(SEARCH("ATLANTA",$AT2276)),"DEKALB (ATL LIMITS)","DEKALB"),IF(AND($E2276="CLAYTON",ISNUMBER(SEARCH("COLLEGE PARK",$AT2276))),"CLAYTON (COLLEGE PARK)",$E2276)))))</f>
        <v/>
      </c>
      <c r="AV2276" s="2">
        <f>IF($L2276="","",IF(""&amp;$F2276="2","DIESEL",IF(OR(""&amp;$F2276="G",""&amp;$F2276="H"),"GAS","")))</f>
        <v/>
      </c>
      <c r="AW2276" s="2">
        <f>IF($AV2276="","",$R2276)</f>
        <v/>
      </c>
      <c r="AX2276" s="2">
        <f>IF($AV2276="","",IF($AB2276=0,$R2276,0))</f>
        <v/>
      </c>
      <c r="AY2276" s="2">
        <f>IF($AV2276="","",IF(AND($Z2276=0,COUNTIF('AR SALES'!$L$2:$L$2501,$L2276)=0),"YES",""))</f>
        <v/>
      </c>
      <c r="AZ2276" s="2">
        <f>IF($AV2276="","",IFERROR(VLOOKUP($AU2276,CODES!$A:$B,2,FALSE),"NO CODE"))</f>
        <v/>
      </c>
      <c r="BA2276" s="2">
        <f>IF(""&amp;$F2276&lt;&gt;"4","",IF($AY2276="YES","",IF(ROUND(SUMIFS($AE$2:$AE$4001,$L$2:$L$4001,$L2276,$F$2:$F$4001,"4")-SUMIFS('AR SALES'!$Y$2:$Y$2501,'AR SALES'!$L$2:$L$2501,$L2276,'AR SALES'!$AD$2:$AD$2501,"OFF"),2)=0,"","STALE")))</f>
        <v/>
      </c>
      <c r="BB2276" s="2">
        <f>IF(OR(""&amp;$F2276="2",""&amp;$F2276="4",""&amp;$F2276="G",""&amp;$F2276="H"),IF($AY2276="YES","",IF($AB2276&lt;&gt;0,"",IF(COUNTIFS('AR SALES'!$L$2:$L$2501,$L2276,'AR SALES'!$AD$2:$AD$2501,IF(""&amp;$F2276="4","OFF","ON"),'AR SALES'!$AF$2:$AF$2501,"Y")&gt;0,"","NO EXEMPTION"))),"")</f>
        <v/>
      </c>
    </row>
    <row r="2277">
      <c r="AT2277" s="2">
        <f>IF($L2277="","",IFERROR(INDEX('AR SALES'!$H$2:$H$2501,MATCH(""&amp;$L2277,'AR SALES'!$AE$2:$AE$2501,0)),""))</f>
        <v/>
      </c>
      <c r="AU2277" s="2">
        <f>IF($L2277="","",IF($A2277&lt;&gt;"GA","",IF($E2277="FULTON",IF(ISNUMBER(SEARCH("COLLEGE PARK",$AT2277)),"FULTON (COLLEGE PARK)",IF(ISNUMBER(SEARCH("HAPEVILLE",$AT2277)),"FULTON (HAPEVILLE)",IF(ISNUMBER(SEARCH("EAST POINT",$AT2277)),"FULTON (EAST POINT)",IF(ISNUMBER(SEARCH("ATLANTA",$AT2277)),"FULTON (ATL LIMITS)","FULTON")))),IF($E2277="DEKALB",IF(ISNUMBER(SEARCH("ATLANTA",$AT2277)),"DEKALB (ATL LIMITS)","DEKALB"),IF(AND($E2277="CLAYTON",ISNUMBER(SEARCH("COLLEGE PARK",$AT2277))),"CLAYTON (COLLEGE PARK)",$E2277)))))</f>
        <v/>
      </c>
      <c r="AV2277" s="2">
        <f>IF($L2277="","",IF(""&amp;$F2277="2","DIESEL",IF(OR(""&amp;$F2277="G",""&amp;$F2277="H"),"GAS","")))</f>
        <v/>
      </c>
      <c r="AW2277" s="2">
        <f>IF($AV2277="","",$R2277)</f>
        <v/>
      </c>
      <c r="AX2277" s="2">
        <f>IF($AV2277="","",IF($AB2277=0,$R2277,0))</f>
        <v/>
      </c>
      <c r="AY2277" s="2">
        <f>IF($AV2277="","",IF(AND($Z2277=0,COUNTIF('AR SALES'!$L$2:$L$2501,$L2277)=0),"YES",""))</f>
        <v/>
      </c>
      <c r="AZ2277" s="2">
        <f>IF($AV2277="","",IFERROR(VLOOKUP($AU2277,CODES!$A:$B,2,FALSE),"NO CODE"))</f>
        <v/>
      </c>
      <c r="BA2277" s="2">
        <f>IF(""&amp;$F2277&lt;&gt;"4","",IF($AY2277="YES","",IF(ROUND(SUMIFS($AE$2:$AE$4001,$L$2:$L$4001,$L2277,$F$2:$F$4001,"4")-SUMIFS('AR SALES'!$Y$2:$Y$2501,'AR SALES'!$L$2:$L$2501,$L2277,'AR SALES'!$AD$2:$AD$2501,"OFF"),2)=0,"","STALE")))</f>
        <v/>
      </c>
      <c r="BB2277" s="2">
        <f>IF(OR(""&amp;$F2277="2",""&amp;$F2277="4",""&amp;$F2277="G",""&amp;$F2277="H"),IF($AY2277="YES","",IF($AB2277&lt;&gt;0,"",IF(COUNTIFS('AR SALES'!$L$2:$L$2501,$L2277,'AR SALES'!$AD$2:$AD$2501,IF(""&amp;$F2277="4","OFF","ON"),'AR SALES'!$AF$2:$AF$2501,"Y")&gt;0,"","NO EXEMPTION"))),"")</f>
        <v/>
      </c>
    </row>
    <row r="2278">
      <c r="AT2278" s="2">
        <f>IF($L2278="","",IFERROR(INDEX('AR SALES'!$H$2:$H$2501,MATCH(""&amp;$L2278,'AR SALES'!$AE$2:$AE$2501,0)),""))</f>
        <v/>
      </c>
      <c r="AU2278" s="2">
        <f>IF($L2278="","",IF($A2278&lt;&gt;"GA","",IF($E2278="FULTON",IF(ISNUMBER(SEARCH("COLLEGE PARK",$AT2278)),"FULTON (COLLEGE PARK)",IF(ISNUMBER(SEARCH("HAPEVILLE",$AT2278)),"FULTON (HAPEVILLE)",IF(ISNUMBER(SEARCH("EAST POINT",$AT2278)),"FULTON (EAST POINT)",IF(ISNUMBER(SEARCH("ATLANTA",$AT2278)),"FULTON (ATL LIMITS)","FULTON")))),IF($E2278="DEKALB",IF(ISNUMBER(SEARCH("ATLANTA",$AT2278)),"DEKALB (ATL LIMITS)","DEKALB"),IF(AND($E2278="CLAYTON",ISNUMBER(SEARCH("COLLEGE PARK",$AT2278))),"CLAYTON (COLLEGE PARK)",$E2278)))))</f>
        <v/>
      </c>
      <c r="AV2278" s="2">
        <f>IF($L2278="","",IF(""&amp;$F2278="2","DIESEL",IF(OR(""&amp;$F2278="G",""&amp;$F2278="H"),"GAS","")))</f>
        <v/>
      </c>
      <c r="AW2278" s="2">
        <f>IF($AV2278="","",$R2278)</f>
        <v/>
      </c>
      <c r="AX2278" s="2">
        <f>IF($AV2278="","",IF($AB2278=0,$R2278,0))</f>
        <v/>
      </c>
      <c r="AY2278" s="2">
        <f>IF($AV2278="","",IF(AND($Z2278=0,COUNTIF('AR SALES'!$L$2:$L$2501,$L2278)=0),"YES",""))</f>
        <v/>
      </c>
      <c r="AZ2278" s="2">
        <f>IF($AV2278="","",IFERROR(VLOOKUP($AU2278,CODES!$A:$B,2,FALSE),"NO CODE"))</f>
        <v/>
      </c>
      <c r="BA2278" s="2">
        <f>IF(""&amp;$F2278&lt;&gt;"4","",IF($AY2278="YES","",IF(ROUND(SUMIFS($AE$2:$AE$4001,$L$2:$L$4001,$L2278,$F$2:$F$4001,"4")-SUMIFS('AR SALES'!$Y$2:$Y$2501,'AR SALES'!$L$2:$L$2501,$L2278,'AR SALES'!$AD$2:$AD$2501,"OFF"),2)=0,"","STALE")))</f>
        <v/>
      </c>
      <c r="BB2278" s="2">
        <f>IF(OR(""&amp;$F2278="2",""&amp;$F2278="4",""&amp;$F2278="G",""&amp;$F2278="H"),IF($AY2278="YES","",IF($AB2278&lt;&gt;0,"",IF(COUNTIFS('AR SALES'!$L$2:$L$2501,$L2278,'AR SALES'!$AD$2:$AD$2501,IF(""&amp;$F2278="4","OFF","ON"),'AR SALES'!$AF$2:$AF$2501,"Y")&gt;0,"","NO EXEMPTION"))),"")</f>
        <v/>
      </c>
    </row>
    <row r="2279">
      <c r="AT2279" s="2">
        <f>IF($L2279="","",IFERROR(INDEX('AR SALES'!$H$2:$H$2501,MATCH(""&amp;$L2279,'AR SALES'!$AE$2:$AE$2501,0)),""))</f>
        <v/>
      </c>
      <c r="AU2279" s="2">
        <f>IF($L2279="","",IF($A2279&lt;&gt;"GA","",IF($E2279="FULTON",IF(ISNUMBER(SEARCH("COLLEGE PARK",$AT2279)),"FULTON (COLLEGE PARK)",IF(ISNUMBER(SEARCH("HAPEVILLE",$AT2279)),"FULTON (HAPEVILLE)",IF(ISNUMBER(SEARCH("EAST POINT",$AT2279)),"FULTON (EAST POINT)",IF(ISNUMBER(SEARCH("ATLANTA",$AT2279)),"FULTON (ATL LIMITS)","FULTON")))),IF($E2279="DEKALB",IF(ISNUMBER(SEARCH("ATLANTA",$AT2279)),"DEKALB (ATL LIMITS)","DEKALB"),IF(AND($E2279="CLAYTON",ISNUMBER(SEARCH("COLLEGE PARK",$AT2279))),"CLAYTON (COLLEGE PARK)",$E2279)))))</f>
        <v/>
      </c>
      <c r="AV2279" s="2">
        <f>IF($L2279="","",IF(""&amp;$F2279="2","DIESEL",IF(OR(""&amp;$F2279="G",""&amp;$F2279="H"),"GAS","")))</f>
        <v/>
      </c>
      <c r="AW2279" s="2">
        <f>IF($AV2279="","",$R2279)</f>
        <v/>
      </c>
      <c r="AX2279" s="2">
        <f>IF($AV2279="","",IF($AB2279=0,$R2279,0))</f>
        <v/>
      </c>
      <c r="AY2279" s="2">
        <f>IF($AV2279="","",IF(AND($Z2279=0,COUNTIF('AR SALES'!$L$2:$L$2501,$L2279)=0),"YES",""))</f>
        <v/>
      </c>
      <c r="AZ2279" s="2">
        <f>IF($AV2279="","",IFERROR(VLOOKUP($AU2279,CODES!$A:$B,2,FALSE),"NO CODE"))</f>
        <v/>
      </c>
      <c r="BA2279" s="2">
        <f>IF(""&amp;$F2279&lt;&gt;"4","",IF($AY2279="YES","",IF(ROUND(SUMIFS($AE$2:$AE$4001,$L$2:$L$4001,$L2279,$F$2:$F$4001,"4")-SUMIFS('AR SALES'!$Y$2:$Y$2501,'AR SALES'!$L$2:$L$2501,$L2279,'AR SALES'!$AD$2:$AD$2501,"OFF"),2)=0,"","STALE")))</f>
        <v/>
      </c>
      <c r="BB2279" s="2">
        <f>IF(OR(""&amp;$F2279="2",""&amp;$F2279="4",""&amp;$F2279="G",""&amp;$F2279="H"),IF($AY2279="YES","",IF($AB2279&lt;&gt;0,"",IF(COUNTIFS('AR SALES'!$L$2:$L$2501,$L2279,'AR SALES'!$AD$2:$AD$2501,IF(""&amp;$F2279="4","OFF","ON"),'AR SALES'!$AF$2:$AF$2501,"Y")&gt;0,"","NO EXEMPTION"))),"")</f>
        <v/>
      </c>
    </row>
    <row r="2280">
      <c r="AT2280" s="2">
        <f>IF($L2280="","",IFERROR(INDEX('AR SALES'!$H$2:$H$2501,MATCH(""&amp;$L2280,'AR SALES'!$AE$2:$AE$2501,0)),""))</f>
        <v/>
      </c>
      <c r="AU2280" s="2">
        <f>IF($L2280="","",IF($A2280&lt;&gt;"GA","",IF($E2280="FULTON",IF(ISNUMBER(SEARCH("COLLEGE PARK",$AT2280)),"FULTON (COLLEGE PARK)",IF(ISNUMBER(SEARCH("HAPEVILLE",$AT2280)),"FULTON (HAPEVILLE)",IF(ISNUMBER(SEARCH("EAST POINT",$AT2280)),"FULTON (EAST POINT)",IF(ISNUMBER(SEARCH("ATLANTA",$AT2280)),"FULTON (ATL LIMITS)","FULTON")))),IF($E2280="DEKALB",IF(ISNUMBER(SEARCH("ATLANTA",$AT2280)),"DEKALB (ATL LIMITS)","DEKALB"),IF(AND($E2280="CLAYTON",ISNUMBER(SEARCH("COLLEGE PARK",$AT2280))),"CLAYTON (COLLEGE PARK)",$E2280)))))</f>
        <v/>
      </c>
      <c r="AV2280" s="2">
        <f>IF($L2280="","",IF(""&amp;$F2280="2","DIESEL",IF(OR(""&amp;$F2280="G",""&amp;$F2280="H"),"GAS","")))</f>
        <v/>
      </c>
      <c r="AW2280" s="2">
        <f>IF($AV2280="","",$R2280)</f>
        <v/>
      </c>
      <c r="AX2280" s="2">
        <f>IF($AV2280="","",IF($AB2280=0,$R2280,0))</f>
        <v/>
      </c>
      <c r="AY2280" s="2">
        <f>IF($AV2280="","",IF(AND($Z2280=0,COUNTIF('AR SALES'!$L$2:$L$2501,$L2280)=0),"YES",""))</f>
        <v/>
      </c>
      <c r="AZ2280" s="2">
        <f>IF($AV2280="","",IFERROR(VLOOKUP($AU2280,CODES!$A:$B,2,FALSE),"NO CODE"))</f>
        <v/>
      </c>
      <c r="BA2280" s="2">
        <f>IF(""&amp;$F2280&lt;&gt;"4","",IF($AY2280="YES","",IF(ROUND(SUMIFS($AE$2:$AE$4001,$L$2:$L$4001,$L2280,$F$2:$F$4001,"4")-SUMIFS('AR SALES'!$Y$2:$Y$2501,'AR SALES'!$L$2:$L$2501,$L2280,'AR SALES'!$AD$2:$AD$2501,"OFF"),2)=0,"","STALE")))</f>
        <v/>
      </c>
      <c r="BB2280" s="2">
        <f>IF(OR(""&amp;$F2280="2",""&amp;$F2280="4",""&amp;$F2280="G",""&amp;$F2280="H"),IF($AY2280="YES","",IF($AB2280&lt;&gt;0,"",IF(COUNTIFS('AR SALES'!$L$2:$L$2501,$L2280,'AR SALES'!$AD$2:$AD$2501,IF(""&amp;$F2280="4","OFF","ON"),'AR SALES'!$AF$2:$AF$2501,"Y")&gt;0,"","NO EXEMPTION"))),"")</f>
        <v/>
      </c>
    </row>
    <row r="2281">
      <c r="AT2281" s="2">
        <f>IF($L2281="","",IFERROR(INDEX('AR SALES'!$H$2:$H$2501,MATCH(""&amp;$L2281,'AR SALES'!$AE$2:$AE$2501,0)),""))</f>
        <v/>
      </c>
      <c r="AU2281" s="2">
        <f>IF($L2281="","",IF($A2281&lt;&gt;"GA","",IF($E2281="FULTON",IF(ISNUMBER(SEARCH("COLLEGE PARK",$AT2281)),"FULTON (COLLEGE PARK)",IF(ISNUMBER(SEARCH("HAPEVILLE",$AT2281)),"FULTON (HAPEVILLE)",IF(ISNUMBER(SEARCH("EAST POINT",$AT2281)),"FULTON (EAST POINT)",IF(ISNUMBER(SEARCH("ATLANTA",$AT2281)),"FULTON (ATL LIMITS)","FULTON")))),IF($E2281="DEKALB",IF(ISNUMBER(SEARCH("ATLANTA",$AT2281)),"DEKALB (ATL LIMITS)","DEKALB"),IF(AND($E2281="CLAYTON",ISNUMBER(SEARCH("COLLEGE PARK",$AT2281))),"CLAYTON (COLLEGE PARK)",$E2281)))))</f>
        <v/>
      </c>
      <c r="AV2281" s="2">
        <f>IF($L2281="","",IF(""&amp;$F2281="2","DIESEL",IF(OR(""&amp;$F2281="G",""&amp;$F2281="H"),"GAS","")))</f>
        <v/>
      </c>
      <c r="AW2281" s="2">
        <f>IF($AV2281="","",$R2281)</f>
        <v/>
      </c>
      <c r="AX2281" s="2">
        <f>IF($AV2281="","",IF($AB2281=0,$R2281,0))</f>
        <v/>
      </c>
      <c r="AY2281" s="2">
        <f>IF($AV2281="","",IF(AND($Z2281=0,COUNTIF('AR SALES'!$L$2:$L$2501,$L2281)=0),"YES",""))</f>
        <v/>
      </c>
      <c r="AZ2281" s="2">
        <f>IF($AV2281="","",IFERROR(VLOOKUP($AU2281,CODES!$A:$B,2,FALSE),"NO CODE"))</f>
        <v/>
      </c>
      <c r="BA2281" s="2">
        <f>IF(""&amp;$F2281&lt;&gt;"4","",IF($AY2281="YES","",IF(ROUND(SUMIFS($AE$2:$AE$4001,$L$2:$L$4001,$L2281,$F$2:$F$4001,"4")-SUMIFS('AR SALES'!$Y$2:$Y$2501,'AR SALES'!$L$2:$L$2501,$L2281,'AR SALES'!$AD$2:$AD$2501,"OFF"),2)=0,"","STALE")))</f>
        <v/>
      </c>
      <c r="BB2281" s="2">
        <f>IF(OR(""&amp;$F2281="2",""&amp;$F2281="4",""&amp;$F2281="G",""&amp;$F2281="H"),IF($AY2281="YES","",IF($AB2281&lt;&gt;0,"",IF(COUNTIFS('AR SALES'!$L$2:$L$2501,$L2281,'AR SALES'!$AD$2:$AD$2501,IF(""&amp;$F2281="4","OFF","ON"),'AR SALES'!$AF$2:$AF$2501,"Y")&gt;0,"","NO EXEMPTION"))),"")</f>
        <v/>
      </c>
    </row>
    <row r="2282">
      <c r="AT2282" s="2">
        <f>IF($L2282="","",IFERROR(INDEX('AR SALES'!$H$2:$H$2501,MATCH(""&amp;$L2282,'AR SALES'!$AE$2:$AE$2501,0)),""))</f>
        <v/>
      </c>
      <c r="AU2282" s="2">
        <f>IF($L2282="","",IF($A2282&lt;&gt;"GA","",IF($E2282="FULTON",IF(ISNUMBER(SEARCH("COLLEGE PARK",$AT2282)),"FULTON (COLLEGE PARK)",IF(ISNUMBER(SEARCH("HAPEVILLE",$AT2282)),"FULTON (HAPEVILLE)",IF(ISNUMBER(SEARCH("EAST POINT",$AT2282)),"FULTON (EAST POINT)",IF(ISNUMBER(SEARCH("ATLANTA",$AT2282)),"FULTON (ATL LIMITS)","FULTON")))),IF($E2282="DEKALB",IF(ISNUMBER(SEARCH("ATLANTA",$AT2282)),"DEKALB (ATL LIMITS)","DEKALB"),IF(AND($E2282="CLAYTON",ISNUMBER(SEARCH("COLLEGE PARK",$AT2282))),"CLAYTON (COLLEGE PARK)",$E2282)))))</f>
        <v/>
      </c>
      <c r="AV2282" s="2">
        <f>IF($L2282="","",IF(""&amp;$F2282="2","DIESEL",IF(OR(""&amp;$F2282="G",""&amp;$F2282="H"),"GAS","")))</f>
        <v/>
      </c>
      <c r="AW2282" s="2">
        <f>IF($AV2282="","",$R2282)</f>
        <v/>
      </c>
      <c r="AX2282" s="2">
        <f>IF($AV2282="","",IF($AB2282=0,$R2282,0))</f>
        <v/>
      </c>
      <c r="AY2282" s="2">
        <f>IF($AV2282="","",IF(AND($Z2282=0,COUNTIF('AR SALES'!$L$2:$L$2501,$L2282)=0),"YES",""))</f>
        <v/>
      </c>
      <c r="AZ2282" s="2">
        <f>IF($AV2282="","",IFERROR(VLOOKUP($AU2282,CODES!$A:$B,2,FALSE),"NO CODE"))</f>
        <v/>
      </c>
      <c r="BA2282" s="2">
        <f>IF(""&amp;$F2282&lt;&gt;"4","",IF($AY2282="YES","",IF(ROUND(SUMIFS($AE$2:$AE$4001,$L$2:$L$4001,$L2282,$F$2:$F$4001,"4")-SUMIFS('AR SALES'!$Y$2:$Y$2501,'AR SALES'!$L$2:$L$2501,$L2282,'AR SALES'!$AD$2:$AD$2501,"OFF"),2)=0,"","STALE")))</f>
        <v/>
      </c>
      <c r="BB2282" s="2">
        <f>IF(OR(""&amp;$F2282="2",""&amp;$F2282="4",""&amp;$F2282="G",""&amp;$F2282="H"),IF($AY2282="YES","",IF($AB2282&lt;&gt;0,"",IF(COUNTIFS('AR SALES'!$L$2:$L$2501,$L2282,'AR SALES'!$AD$2:$AD$2501,IF(""&amp;$F2282="4","OFF","ON"),'AR SALES'!$AF$2:$AF$2501,"Y")&gt;0,"","NO EXEMPTION"))),"")</f>
        <v/>
      </c>
    </row>
    <row r="2283">
      <c r="AT2283" s="2">
        <f>IF($L2283="","",IFERROR(INDEX('AR SALES'!$H$2:$H$2501,MATCH(""&amp;$L2283,'AR SALES'!$AE$2:$AE$2501,0)),""))</f>
        <v/>
      </c>
      <c r="AU2283" s="2">
        <f>IF($L2283="","",IF($A2283&lt;&gt;"GA","",IF($E2283="FULTON",IF(ISNUMBER(SEARCH("COLLEGE PARK",$AT2283)),"FULTON (COLLEGE PARK)",IF(ISNUMBER(SEARCH("HAPEVILLE",$AT2283)),"FULTON (HAPEVILLE)",IF(ISNUMBER(SEARCH("EAST POINT",$AT2283)),"FULTON (EAST POINT)",IF(ISNUMBER(SEARCH("ATLANTA",$AT2283)),"FULTON (ATL LIMITS)","FULTON")))),IF($E2283="DEKALB",IF(ISNUMBER(SEARCH("ATLANTA",$AT2283)),"DEKALB (ATL LIMITS)","DEKALB"),IF(AND($E2283="CLAYTON",ISNUMBER(SEARCH("COLLEGE PARK",$AT2283))),"CLAYTON (COLLEGE PARK)",$E2283)))))</f>
        <v/>
      </c>
      <c r="AV2283" s="2">
        <f>IF($L2283="","",IF(""&amp;$F2283="2","DIESEL",IF(OR(""&amp;$F2283="G",""&amp;$F2283="H"),"GAS","")))</f>
        <v/>
      </c>
      <c r="AW2283" s="2">
        <f>IF($AV2283="","",$R2283)</f>
        <v/>
      </c>
      <c r="AX2283" s="2">
        <f>IF($AV2283="","",IF($AB2283=0,$R2283,0))</f>
        <v/>
      </c>
      <c r="AY2283" s="2">
        <f>IF($AV2283="","",IF(AND($Z2283=0,COUNTIF('AR SALES'!$L$2:$L$2501,$L2283)=0),"YES",""))</f>
        <v/>
      </c>
      <c r="AZ2283" s="2">
        <f>IF($AV2283="","",IFERROR(VLOOKUP($AU2283,CODES!$A:$B,2,FALSE),"NO CODE"))</f>
        <v/>
      </c>
      <c r="BA2283" s="2">
        <f>IF(""&amp;$F2283&lt;&gt;"4","",IF($AY2283="YES","",IF(ROUND(SUMIFS($AE$2:$AE$4001,$L$2:$L$4001,$L2283,$F$2:$F$4001,"4")-SUMIFS('AR SALES'!$Y$2:$Y$2501,'AR SALES'!$L$2:$L$2501,$L2283,'AR SALES'!$AD$2:$AD$2501,"OFF"),2)=0,"","STALE")))</f>
        <v/>
      </c>
      <c r="BB2283" s="2">
        <f>IF(OR(""&amp;$F2283="2",""&amp;$F2283="4",""&amp;$F2283="G",""&amp;$F2283="H"),IF($AY2283="YES","",IF($AB2283&lt;&gt;0,"",IF(COUNTIFS('AR SALES'!$L$2:$L$2501,$L2283,'AR SALES'!$AD$2:$AD$2501,IF(""&amp;$F2283="4","OFF","ON"),'AR SALES'!$AF$2:$AF$2501,"Y")&gt;0,"","NO EXEMPTION"))),"")</f>
        <v/>
      </c>
    </row>
    <row r="2284">
      <c r="AT2284" s="2">
        <f>IF($L2284="","",IFERROR(INDEX('AR SALES'!$H$2:$H$2501,MATCH(""&amp;$L2284,'AR SALES'!$AE$2:$AE$2501,0)),""))</f>
        <v/>
      </c>
      <c r="AU2284" s="2">
        <f>IF($L2284="","",IF($A2284&lt;&gt;"GA","",IF($E2284="FULTON",IF(ISNUMBER(SEARCH("COLLEGE PARK",$AT2284)),"FULTON (COLLEGE PARK)",IF(ISNUMBER(SEARCH("HAPEVILLE",$AT2284)),"FULTON (HAPEVILLE)",IF(ISNUMBER(SEARCH("EAST POINT",$AT2284)),"FULTON (EAST POINT)",IF(ISNUMBER(SEARCH("ATLANTA",$AT2284)),"FULTON (ATL LIMITS)","FULTON")))),IF($E2284="DEKALB",IF(ISNUMBER(SEARCH("ATLANTA",$AT2284)),"DEKALB (ATL LIMITS)","DEKALB"),IF(AND($E2284="CLAYTON",ISNUMBER(SEARCH("COLLEGE PARK",$AT2284))),"CLAYTON (COLLEGE PARK)",$E2284)))))</f>
        <v/>
      </c>
      <c r="AV2284" s="2">
        <f>IF($L2284="","",IF(""&amp;$F2284="2","DIESEL",IF(OR(""&amp;$F2284="G",""&amp;$F2284="H"),"GAS","")))</f>
        <v/>
      </c>
      <c r="AW2284" s="2">
        <f>IF($AV2284="","",$R2284)</f>
        <v/>
      </c>
      <c r="AX2284" s="2">
        <f>IF($AV2284="","",IF($AB2284=0,$R2284,0))</f>
        <v/>
      </c>
      <c r="AY2284" s="2">
        <f>IF($AV2284="","",IF(AND($Z2284=0,COUNTIF('AR SALES'!$L$2:$L$2501,$L2284)=0),"YES",""))</f>
        <v/>
      </c>
      <c r="AZ2284" s="2">
        <f>IF($AV2284="","",IFERROR(VLOOKUP($AU2284,CODES!$A:$B,2,FALSE),"NO CODE"))</f>
        <v/>
      </c>
      <c r="BA2284" s="2">
        <f>IF(""&amp;$F2284&lt;&gt;"4","",IF($AY2284="YES","",IF(ROUND(SUMIFS($AE$2:$AE$4001,$L$2:$L$4001,$L2284,$F$2:$F$4001,"4")-SUMIFS('AR SALES'!$Y$2:$Y$2501,'AR SALES'!$L$2:$L$2501,$L2284,'AR SALES'!$AD$2:$AD$2501,"OFF"),2)=0,"","STALE")))</f>
        <v/>
      </c>
      <c r="BB2284" s="2">
        <f>IF(OR(""&amp;$F2284="2",""&amp;$F2284="4",""&amp;$F2284="G",""&amp;$F2284="H"),IF($AY2284="YES","",IF($AB2284&lt;&gt;0,"",IF(COUNTIFS('AR SALES'!$L$2:$L$2501,$L2284,'AR SALES'!$AD$2:$AD$2501,IF(""&amp;$F2284="4","OFF","ON"),'AR SALES'!$AF$2:$AF$2501,"Y")&gt;0,"","NO EXEMPTION"))),"")</f>
        <v/>
      </c>
    </row>
    <row r="2285">
      <c r="AT2285" s="2">
        <f>IF($L2285="","",IFERROR(INDEX('AR SALES'!$H$2:$H$2501,MATCH(""&amp;$L2285,'AR SALES'!$AE$2:$AE$2501,0)),""))</f>
        <v/>
      </c>
      <c r="AU2285" s="2">
        <f>IF($L2285="","",IF($A2285&lt;&gt;"GA","",IF($E2285="FULTON",IF(ISNUMBER(SEARCH("COLLEGE PARK",$AT2285)),"FULTON (COLLEGE PARK)",IF(ISNUMBER(SEARCH("HAPEVILLE",$AT2285)),"FULTON (HAPEVILLE)",IF(ISNUMBER(SEARCH("EAST POINT",$AT2285)),"FULTON (EAST POINT)",IF(ISNUMBER(SEARCH("ATLANTA",$AT2285)),"FULTON (ATL LIMITS)","FULTON")))),IF($E2285="DEKALB",IF(ISNUMBER(SEARCH("ATLANTA",$AT2285)),"DEKALB (ATL LIMITS)","DEKALB"),IF(AND($E2285="CLAYTON",ISNUMBER(SEARCH("COLLEGE PARK",$AT2285))),"CLAYTON (COLLEGE PARK)",$E2285)))))</f>
        <v/>
      </c>
      <c r="AV2285" s="2">
        <f>IF($L2285="","",IF(""&amp;$F2285="2","DIESEL",IF(OR(""&amp;$F2285="G",""&amp;$F2285="H"),"GAS","")))</f>
        <v/>
      </c>
      <c r="AW2285" s="2">
        <f>IF($AV2285="","",$R2285)</f>
        <v/>
      </c>
      <c r="AX2285" s="2">
        <f>IF($AV2285="","",IF($AB2285=0,$R2285,0))</f>
        <v/>
      </c>
      <c r="AY2285" s="2">
        <f>IF($AV2285="","",IF(AND($Z2285=0,COUNTIF('AR SALES'!$L$2:$L$2501,$L2285)=0),"YES",""))</f>
        <v/>
      </c>
      <c r="AZ2285" s="2">
        <f>IF($AV2285="","",IFERROR(VLOOKUP($AU2285,CODES!$A:$B,2,FALSE),"NO CODE"))</f>
        <v/>
      </c>
      <c r="BA2285" s="2">
        <f>IF(""&amp;$F2285&lt;&gt;"4","",IF($AY2285="YES","",IF(ROUND(SUMIFS($AE$2:$AE$4001,$L$2:$L$4001,$L2285,$F$2:$F$4001,"4")-SUMIFS('AR SALES'!$Y$2:$Y$2501,'AR SALES'!$L$2:$L$2501,$L2285,'AR SALES'!$AD$2:$AD$2501,"OFF"),2)=0,"","STALE")))</f>
        <v/>
      </c>
      <c r="BB2285" s="2">
        <f>IF(OR(""&amp;$F2285="2",""&amp;$F2285="4",""&amp;$F2285="G",""&amp;$F2285="H"),IF($AY2285="YES","",IF($AB2285&lt;&gt;0,"",IF(COUNTIFS('AR SALES'!$L$2:$L$2501,$L2285,'AR SALES'!$AD$2:$AD$2501,IF(""&amp;$F2285="4","OFF","ON"),'AR SALES'!$AF$2:$AF$2501,"Y")&gt;0,"","NO EXEMPTION"))),"")</f>
        <v/>
      </c>
    </row>
    <row r="2286">
      <c r="AT2286" s="2">
        <f>IF($L2286="","",IFERROR(INDEX('AR SALES'!$H$2:$H$2501,MATCH(""&amp;$L2286,'AR SALES'!$AE$2:$AE$2501,0)),""))</f>
        <v/>
      </c>
      <c r="AU2286" s="2">
        <f>IF($L2286="","",IF($A2286&lt;&gt;"GA","",IF($E2286="FULTON",IF(ISNUMBER(SEARCH("COLLEGE PARK",$AT2286)),"FULTON (COLLEGE PARK)",IF(ISNUMBER(SEARCH("HAPEVILLE",$AT2286)),"FULTON (HAPEVILLE)",IF(ISNUMBER(SEARCH("EAST POINT",$AT2286)),"FULTON (EAST POINT)",IF(ISNUMBER(SEARCH("ATLANTA",$AT2286)),"FULTON (ATL LIMITS)","FULTON")))),IF($E2286="DEKALB",IF(ISNUMBER(SEARCH("ATLANTA",$AT2286)),"DEKALB (ATL LIMITS)","DEKALB"),IF(AND($E2286="CLAYTON",ISNUMBER(SEARCH("COLLEGE PARK",$AT2286))),"CLAYTON (COLLEGE PARK)",$E2286)))))</f>
        <v/>
      </c>
      <c r="AV2286" s="2">
        <f>IF($L2286="","",IF(""&amp;$F2286="2","DIESEL",IF(OR(""&amp;$F2286="G",""&amp;$F2286="H"),"GAS","")))</f>
        <v/>
      </c>
      <c r="AW2286" s="2">
        <f>IF($AV2286="","",$R2286)</f>
        <v/>
      </c>
      <c r="AX2286" s="2">
        <f>IF($AV2286="","",IF($AB2286=0,$R2286,0))</f>
        <v/>
      </c>
      <c r="AY2286" s="2">
        <f>IF($AV2286="","",IF(AND($Z2286=0,COUNTIF('AR SALES'!$L$2:$L$2501,$L2286)=0),"YES",""))</f>
        <v/>
      </c>
      <c r="AZ2286" s="2">
        <f>IF($AV2286="","",IFERROR(VLOOKUP($AU2286,CODES!$A:$B,2,FALSE),"NO CODE"))</f>
        <v/>
      </c>
      <c r="BA2286" s="2">
        <f>IF(""&amp;$F2286&lt;&gt;"4","",IF($AY2286="YES","",IF(ROUND(SUMIFS($AE$2:$AE$4001,$L$2:$L$4001,$L2286,$F$2:$F$4001,"4")-SUMIFS('AR SALES'!$Y$2:$Y$2501,'AR SALES'!$L$2:$L$2501,$L2286,'AR SALES'!$AD$2:$AD$2501,"OFF"),2)=0,"","STALE")))</f>
        <v/>
      </c>
      <c r="BB2286" s="2">
        <f>IF(OR(""&amp;$F2286="2",""&amp;$F2286="4",""&amp;$F2286="G",""&amp;$F2286="H"),IF($AY2286="YES","",IF($AB2286&lt;&gt;0,"",IF(COUNTIFS('AR SALES'!$L$2:$L$2501,$L2286,'AR SALES'!$AD$2:$AD$2501,IF(""&amp;$F2286="4","OFF","ON"),'AR SALES'!$AF$2:$AF$2501,"Y")&gt;0,"","NO EXEMPTION"))),"")</f>
        <v/>
      </c>
    </row>
    <row r="2287">
      <c r="AT2287" s="2">
        <f>IF($L2287="","",IFERROR(INDEX('AR SALES'!$H$2:$H$2501,MATCH(""&amp;$L2287,'AR SALES'!$AE$2:$AE$2501,0)),""))</f>
        <v/>
      </c>
      <c r="AU2287" s="2">
        <f>IF($L2287="","",IF($A2287&lt;&gt;"GA","",IF($E2287="FULTON",IF(ISNUMBER(SEARCH("COLLEGE PARK",$AT2287)),"FULTON (COLLEGE PARK)",IF(ISNUMBER(SEARCH("HAPEVILLE",$AT2287)),"FULTON (HAPEVILLE)",IF(ISNUMBER(SEARCH("EAST POINT",$AT2287)),"FULTON (EAST POINT)",IF(ISNUMBER(SEARCH("ATLANTA",$AT2287)),"FULTON (ATL LIMITS)","FULTON")))),IF($E2287="DEKALB",IF(ISNUMBER(SEARCH("ATLANTA",$AT2287)),"DEKALB (ATL LIMITS)","DEKALB"),IF(AND($E2287="CLAYTON",ISNUMBER(SEARCH("COLLEGE PARK",$AT2287))),"CLAYTON (COLLEGE PARK)",$E2287)))))</f>
        <v/>
      </c>
      <c r="AV2287" s="2">
        <f>IF($L2287="","",IF(""&amp;$F2287="2","DIESEL",IF(OR(""&amp;$F2287="G",""&amp;$F2287="H"),"GAS","")))</f>
        <v/>
      </c>
      <c r="AW2287" s="2">
        <f>IF($AV2287="","",$R2287)</f>
        <v/>
      </c>
      <c r="AX2287" s="2">
        <f>IF($AV2287="","",IF($AB2287=0,$R2287,0))</f>
        <v/>
      </c>
      <c r="AY2287" s="2">
        <f>IF($AV2287="","",IF(AND($Z2287=0,COUNTIF('AR SALES'!$L$2:$L$2501,$L2287)=0),"YES",""))</f>
        <v/>
      </c>
      <c r="AZ2287" s="2">
        <f>IF($AV2287="","",IFERROR(VLOOKUP($AU2287,CODES!$A:$B,2,FALSE),"NO CODE"))</f>
        <v/>
      </c>
      <c r="BA2287" s="2">
        <f>IF(""&amp;$F2287&lt;&gt;"4","",IF($AY2287="YES","",IF(ROUND(SUMIFS($AE$2:$AE$4001,$L$2:$L$4001,$L2287,$F$2:$F$4001,"4")-SUMIFS('AR SALES'!$Y$2:$Y$2501,'AR SALES'!$L$2:$L$2501,$L2287,'AR SALES'!$AD$2:$AD$2501,"OFF"),2)=0,"","STALE")))</f>
        <v/>
      </c>
      <c r="BB2287" s="2">
        <f>IF(OR(""&amp;$F2287="2",""&amp;$F2287="4",""&amp;$F2287="G",""&amp;$F2287="H"),IF($AY2287="YES","",IF($AB2287&lt;&gt;0,"",IF(COUNTIFS('AR SALES'!$L$2:$L$2501,$L2287,'AR SALES'!$AD$2:$AD$2501,IF(""&amp;$F2287="4","OFF","ON"),'AR SALES'!$AF$2:$AF$2501,"Y")&gt;0,"","NO EXEMPTION"))),"")</f>
        <v/>
      </c>
    </row>
    <row r="2288">
      <c r="AT2288" s="2">
        <f>IF($L2288="","",IFERROR(INDEX('AR SALES'!$H$2:$H$2501,MATCH(""&amp;$L2288,'AR SALES'!$AE$2:$AE$2501,0)),""))</f>
        <v/>
      </c>
      <c r="AU2288" s="2">
        <f>IF($L2288="","",IF($A2288&lt;&gt;"GA","",IF($E2288="FULTON",IF(ISNUMBER(SEARCH("COLLEGE PARK",$AT2288)),"FULTON (COLLEGE PARK)",IF(ISNUMBER(SEARCH("HAPEVILLE",$AT2288)),"FULTON (HAPEVILLE)",IF(ISNUMBER(SEARCH("EAST POINT",$AT2288)),"FULTON (EAST POINT)",IF(ISNUMBER(SEARCH("ATLANTA",$AT2288)),"FULTON (ATL LIMITS)","FULTON")))),IF($E2288="DEKALB",IF(ISNUMBER(SEARCH("ATLANTA",$AT2288)),"DEKALB (ATL LIMITS)","DEKALB"),IF(AND($E2288="CLAYTON",ISNUMBER(SEARCH("COLLEGE PARK",$AT2288))),"CLAYTON (COLLEGE PARK)",$E2288)))))</f>
        <v/>
      </c>
      <c r="AV2288" s="2">
        <f>IF($L2288="","",IF(""&amp;$F2288="2","DIESEL",IF(OR(""&amp;$F2288="G",""&amp;$F2288="H"),"GAS","")))</f>
        <v/>
      </c>
      <c r="AW2288" s="2">
        <f>IF($AV2288="","",$R2288)</f>
        <v/>
      </c>
      <c r="AX2288" s="2">
        <f>IF($AV2288="","",IF($AB2288=0,$R2288,0))</f>
        <v/>
      </c>
      <c r="AY2288" s="2">
        <f>IF($AV2288="","",IF(AND($Z2288=0,COUNTIF('AR SALES'!$L$2:$L$2501,$L2288)=0),"YES",""))</f>
        <v/>
      </c>
      <c r="AZ2288" s="2">
        <f>IF($AV2288="","",IFERROR(VLOOKUP($AU2288,CODES!$A:$B,2,FALSE),"NO CODE"))</f>
        <v/>
      </c>
      <c r="BA2288" s="2">
        <f>IF(""&amp;$F2288&lt;&gt;"4","",IF($AY2288="YES","",IF(ROUND(SUMIFS($AE$2:$AE$4001,$L$2:$L$4001,$L2288,$F$2:$F$4001,"4")-SUMIFS('AR SALES'!$Y$2:$Y$2501,'AR SALES'!$L$2:$L$2501,$L2288,'AR SALES'!$AD$2:$AD$2501,"OFF"),2)=0,"","STALE")))</f>
        <v/>
      </c>
      <c r="BB2288" s="2">
        <f>IF(OR(""&amp;$F2288="2",""&amp;$F2288="4",""&amp;$F2288="G",""&amp;$F2288="H"),IF($AY2288="YES","",IF($AB2288&lt;&gt;0,"",IF(COUNTIFS('AR SALES'!$L$2:$L$2501,$L2288,'AR SALES'!$AD$2:$AD$2501,IF(""&amp;$F2288="4","OFF","ON"),'AR SALES'!$AF$2:$AF$2501,"Y")&gt;0,"","NO EXEMPTION"))),"")</f>
        <v/>
      </c>
    </row>
    <row r="2289">
      <c r="AT2289" s="2">
        <f>IF($L2289="","",IFERROR(INDEX('AR SALES'!$H$2:$H$2501,MATCH(""&amp;$L2289,'AR SALES'!$AE$2:$AE$2501,0)),""))</f>
        <v/>
      </c>
      <c r="AU2289" s="2">
        <f>IF($L2289="","",IF($A2289&lt;&gt;"GA","",IF($E2289="FULTON",IF(ISNUMBER(SEARCH("COLLEGE PARK",$AT2289)),"FULTON (COLLEGE PARK)",IF(ISNUMBER(SEARCH("HAPEVILLE",$AT2289)),"FULTON (HAPEVILLE)",IF(ISNUMBER(SEARCH("EAST POINT",$AT2289)),"FULTON (EAST POINT)",IF(ISNUMBER(SEARCH("ATLANTA",$AT2289)),"FULTON (ATL LIMITS)","FULTON")))),IF($E2289="DEKALB",IF(ISNUMBER(SEARCH("ATLANTA",$AT2289)),"DEKALB (ATL LIMITS)","DEKALB"),IF(AND($E2289="CLAYTON",ISNUMBER(SEARCH("COLLEGE PARK",$AT2289))),"CLAYTON (COLLEGE PARK)",$E2289)))))</f>
        <v/>
      </c>
      <c r="AV2289" s="2">
        <f>IF($L2289="","",IF(""&amp;$F2289="2","DIESEL",IF(OR(""&amp;$F2289="G",""&amp;$F2289="H"),"GAS","")))</f>
        <v/>
      </c>
      <c r="AW2289" s="2">
        <f>IF($AV2289="","",$R2289)</f>
        <v/>
      </c>
      <c r="AX2289" s="2">
        <f>IF($AV2289="","",IF($AB2289=0,$R2289,0))</f>
        <v/>
      </c>
      <c r="AY2289" s="2">
        <f>IF($AV2289="","",IF(AND($Z2289=0,COUNTIF('AR SALES'!$L$2:$L$2501,$L2289)=0),"YES",""))</f>
        <v/>
      </c>
      <c r="AZ2289" s="2">
        <f>IF($AV2289="","",IFERROR(VLOOKUP($AU2289,CODES!$A:$B,2,FALSE),"NO CODE"))</f>
        <v/>
      </c>
      <c r="BA2289" s="2">
        <f>IF(""&amp;$F2289&lt;&gt;"4","",IF($AY2289="YES","",IF(ROUND(SUMIFS($AE$2:$AE$4001,$L$2:$L$4001,$L2289,$F$2:$F$4001,"4")-SUMIFS('AR SALES'!$Y$2:$Y$2501,'AR SALES'!$L$2:$L$2501,$L2289,'AR SALES'!$AD$2:$AD$2501,"OFF"),2)=0,"","STALE")))</f>
        <v/>
      </c>
      <c r="BB2289" s="2">
        <f>IF(OR(""&amp;$F2289="2",""&amp;$F2289="4",""&amp;$F2289="G",""&amp;$F2289="H"),IF($AY2289="YES","",IF($AB2289&lt;&gt;0,"",IF(COUNTIFS('AR SALES'!$L$2:$L$2501,$L2289,'AR SALES'!$AD$2:$AD$2501,IF(""&amp;$F2289="4","OFF","ON"),'AR SALES'!$AF$2:$AF$2501,"Y")&gt;0,"","NO EXEMPTION"))),"")</f>
        <v/>
      </c>
    </row>
    <row r="2290">
      <c r="AT2290" s="2">
        <f>IF($L2290="","",IFERROR(INDEX('AR SALES'!$H$2:$H$2501,MATCH(""&amp;$L2290,'AR SALES'!$AE$2:$AE$2501,0)),""))</f>
        <v/>
      </c>
      <c r="AU2290" s="2">
        <f>IF($L2290="","",IF($A2290&lt;&gt;"GA","",IF($E2290="FULTON",IF(ISNUMBER(SEARCH("COLLEGE PARK",$AT2290)),"FULTON (COLLEGE PARK)",IF(ISNUMBER(SEARCH("HAPEVILLE",$AT2290)),"FULTON (HAPEVILLE)",IF(ISNUMBER(SEARCH("EAST POINT",$AT2290)),"FULTON (EAST POINT)",IF(ISNUMBER(SEARCH("ATLANTA",$AT2290)),"FULTON (ATL LIMITS)","FULTON")))),IF($E2290="DEKALB",IF(ISNUMBER(SEARCH("ATLANTA",$AT2290)),"DEKALB (ATL LIMITS)","DEKALB"),IF(AND($E2290="CLAYTON",ISNUMBER(SEARCH("COLLEGE PARK",$AT2290))),"CLAYTON (COLLEGE PARK)",$E2290)))))</f>
        <v/>
      </c>
      <c r="AV2290" s="2">
        <f>IF($L2290="","",IF(""&amp;$F2290="2","DIESEL",IF(OR(""&amp;$F2290="G",""&amp;$F2290="H"),"GAS","")))</f>
        <v/>
      </c>
      <c r="AW2290" s="2">
        <f>IF($AV2290="","",$R2290)</f>
        <v/>
      </c>
      <c r="AX2290" s="2">
        <f>IF($AV2290="","",IF($AB2290=0,$R2290,0))</f>
        <v/>
      </c>
      <c r="AY2290" s="2">
        <f>IF($AV2290="","",IF(AND($Z2290=0,COUNTIF('AR SALES'!$L$2:$L$2501,$L2290)=0),"YES",""))</f>
        <v/>
      </c>
      <c r="AZ2290" s="2">
        <f>IF($AV2290="","",IFERROR(VLOOKUP($AU2290,CODES!$A:$B,2,FALSE),"NO CODE"))</f>
        <v/>
      </c>
      <c r="BA2290" s="2">
        <f>IF(""&amp;$F2290&lt;&gt;"4","",IF($AY2290="YES","",IF(ROUND(SUMIFS($AE$2:$AE$4001,$L$2:$L$4001,$L2290,$F$2:$F$4001,"4")-SUMIFS('AR SALES'!$Y$2:$Y$2501,'AR SALES'!$L$2:$L$2501,$L2290,'AR SALES'!$AD$2:$AD$2501,"OFF"),2)=0,"","STALE")))</f>
        <v/>
      </c>
      <c r="BB2290" s="2">
        <f>IF(OR(""&amp;$F2290="2",""&amp;$F2290="4",""&amp;$F2290="G",""&amp;$F2290="H"),IF($AY2290="YES","",IF($AB2290&lt;&gt;0,"",IF(COUNTIFS('AR SALES'!$L$2:$L$2501,$L2290,'AR SALES'!$AD$2:$AD$2501,IF(""&amp;$F2290="4","OFF","ON"),'AR SALES'!$AF$2:$AF$2501,"Y")&gt;0,"","NO EXEMPTION"))),"")</f>
        <v/>
      </c>
    </row>
    <row r="2291">
      <c r="AT2291" s="2">
        <f>IF($L2291="","",IFERROR(INDEX('AR SALES'!$H$2:$H$2501,MATCH(""&amp;$L2291,'AR SALES'!$AE$2:$AE$2501,0)),""))</f>
        <v/>
      </c>
      <c r="AU2291" s="2">
        <f>IF($L2291="","",IF($A2291&lt;&gt;"GA","",IF($E2291="FULTON",IF(ISNUMBER(SEARCH("COLLEGE PARK",$AT2291)),"FULTON (COLLEGE PARK)",IF(ISNUMBER(SEARCH("HAPEVILLE",$AT2291)),"FULTON (HAPEVILLE)",IF(ISNUMBER(SEARCH("EAST POINT",$AT2291)),"FULTON (EAST POINT)",IF(ISNUMBER(SEARCH("ATLANTA",$AT2291)),"FULTON (ATL LIMITS)","FULTON")))),IF($E2291="DEKALB",IF(ISNUMBER(SEARCH("ATLANTA",$AT2291)),"DEKALB (ATL LIMITS)","DEKALB"),IF(AND($E2291="CLAYTON",ISNUMBER(SEARCH("COLLEGE PARK",$AT2291))),"CLAYTON (COLLEGE PARK)",$E2291)))))</f>
        <v/>
      </c>
      <c r="AV2291" s="2">
        <f>IF($L2291="","",IF(""&amp;$F2291="2","DIESEL",IF(OR(""&amp;$F2291="G",""&amp;$F2291="H"),"GAS","")))</f>
        <v/>
      </c>
      <c r="AW2291" s="2">
        <f>IF($AV2291="","",$R2291)</f>
        <v/>
      </c>
      <c r="AX2291" s="2">
        <f>IF($AV2291="","",IF($AB2291=0,$R2291,0))</f>
        <v/>
      </c>
      <c r="AY2291" s="2">
        <f>IF($AV2291="","",IF(AND($Z2291=0,COUNTIF('AR SALES'!$L$2:$L$2501,$L2291)=0),"YES",""))</f>
        <v/>
      </c>
      <c r="AZ2291" s="2">
        <f>IF($AV2291="","",IFERROR(VLOOKUP($AU2291,CODES!$A:$B,2,FALSE),"NO CODE"))</f>
        <v/>
      </c>
      <c r="BA2291" s="2">
        <f>IF(""&amp;$F2291&lt;&gt;"4","",IF($AY2291="YES","",IF(ROUND(SUMIFS($AE$2:$AE$4001,$L$2:$L$4001,$L2291,$F$2:$F$4001,"4")-SUMIFS('AR SALES'!$Y$2:$Y$2501,'AR SALES'!$L$2:$L$2501,$L2291,'AR SALES'!$AD$2:$AD$2501,"OFF"),2)=0,"","STALE")))</f>
        <v/>
      </c>
      <c r="BB2291" s="2">
        <f>IF(OR(""&amp;$F2291="2",""&amp;$F2291="4",""&amp;$F2291="G",""&amp;$F2291="H"),IF($AY2291="YES","",IF($AB2291&lt;&gt;0,"",IF(COUNTIFS('AR SALES'!$L$2:$L$2501,$L2291,'AR SALES'!$AD$2:$AD$2501,IF(""&amp;$F2291="4","OFF","ON"),'AR SALES'!$AF$2:$AF$2501,"Y")&gt;0,"","NO EXEMPTION"))),"")</f>
        <v/>
      </c>
    </row>
    <row r="2292">
      <c r="AT2292" s="2">
        <f>IF($L2292="","",IFERROR(INDEX('AR SALES'!$H$2:$H$2501,MATCH(""&amp;$L2292,'AR SALES'!$AE$2:$AE$2501,0)),""))</f>
        <v/>
      </c>
      <c r="AU2292" s="2">
        <f>IF($L2292="","",IF($A2292&lt;&gt;"GA","",IF($E2292="FULTON",IF(ISNUMBER(SEARCH("COLLEGE PARK",$AT2292)),"FULTON (COLLEGE PARK)",IF(ISNUMBER(SEARCH("HAPEVILLE",$AT2292)),"FULTON (HAPEVILLE)",IF(ISNUMBER(SEARCH("EAST POINT",$AT2292)),"FULTON (EAST POINT)",IF(ISNUMBER(SEARCH("ATLANTA",$AT2292)),"FULTON (ATL LIMITS)","FULTON")))),IF($E2292="DEKALB",IF(ISNUMBER(SEARCH("ATLANTA",$AT2292)),"DEKALB (ATL LIMITS)","DEKALB"),IF(AND($E2292="CLAYTON",ISNUMBER(SEARCH("COLLEGE PARK",$AT2292))),"CLAYTON (COLLEGE PARK)",$E2292)))))</f>
        <v/>
      </c>
      <c r="AV2292" s="2">
        <f>IF($L2292="","",IF(""&amp;$F2292="2","DIESEL",IF(OR(""&amp;$F2292="G",""&amp;$F2292="H"),"GAS","")))</f>
        <v/>
      </c>
      <c r="AW2292" s="2">
        <f>IF($AV2292="","",$R2292)</f>
        <v/>
      </c>
      <c r="AX2292" s="2">
        <f>IF($AV2292="","",IF($AB2292=0,$R2292,0))</f>
        <v/>
      </c>
      <c r="AY2292" s="2">
        <f>IF($AV2292="","",IF(AND($Z2292=0,COUNTIF('AR SALES'!$L$2:$L$2501,$L2292)=0),"YES",""))</f>
        <v/>
      </c>
      <c r="AZ2292" s="2">
        <f>IF($AV2292="","",IFERROR(VLOOKUP($AU2292,CODES!$A:$B,2,FALSE),"NO CODE"))</f>
        <v/>
      </c>
      <c r="BA2292" s="2">
        <f>IF(""&amp;$F2292&lt;&gt;"4","",IF($AY2292="YES","",IF(ROUND(SUMIFS($AE$2:$AE$4001,$L$2:$L$4001,$L2292,$F$2:$F$4001,"4")-SUMIFS('AR SALES'!$Y$2:$Y$2501,'AR SALES'!$L$2:$L$2501,$L2292,'AR SALES'!$AD$2:$AD$2501,"OFF"),2)=0,"","STALE")))</f>
        <v/>
      </c>
      <c r="BB2292" s="2">
        <f>IF(OR(""&amp;$F2292="2",""&amp;$F2292="4",""&amp;$F2292="G",""&amp;$F2292="H"),IF($AY2292="YES","",IF($AB2292&lt;&gt;0,"",IF(COUNTIFS('AR SALES'!$L$2:$L$2501,$L2292,'AR SALES'!$AD$2:$AD$2501,IF(""&amp;$F2292="4","OFF","ON"),'AR SALES'!$AF$2:$AF$2501,"Y")&gt;0,"","NO EXEMPTION"))),"")</f>
        <v/>
      </c>
    </row>
    <row r="2293">
      <c r="AT2293" s="2">
        <f>IF($L2293="","",IFERROR(INDEX('AR SALES'!$H$2:$H$2501,MATCH(""&amp;$L2293,'AR SALES'!$AE$2:$AE$2501,0)),""))</f>
        <v/>
      </c>
      <c r="AU2293" s="2">
        <f>IF($L2293="","",IF($A2293&lt;&gt;"GA","",IF($E2293="FULTON",IF(ISNUMBER(SEARCH("COLLEGE PARK",$AT2293)),"FULTON (COLLEGE PARK)",IF(ISNUMBER(SEARCH("HAPEVILLE",$AT2293)),"FULTON (HAPEVILLE)",IF(ISNUMBER(SEARCH("EAST POINT",$AT2293)),"FULTON (EAST POINT)",IF(ISNUMBER(SEARCH("ATLANTA",$AT2293)),"FULTON (ATL LIMITS)","FULTON")))),IF($E2293="DEKALB",IF(ISNUMBER(SEARCH("ATLANTA",$AT2293)),"DEKALB (ATL LIMITS)","DEKALB"),IF(AND($E2293="CLAYTON",ISNUMBER(SEARCH("COLLEGE PARK",$AT2293))),"CLAYTON (COLLEGE PARK)",$E2293)))))</f>
        <v/>
      </c>
      <c r="AV2293" s="2">
        <f>IF($L2293="","",IF(""&amp;$F2293="2","DIESEL",IF(OR(""&amp;$F2293="G",""&amp;$F2293="H"),"GAS","")))</f>
        <v/>
      </c>
      <c r="AW2293" s="2">
        <f>IF($AV2293="","",$R2293)</f>
        <v/>
      </c>
      <c r="AX2293" s="2">
        <f>IF($AV2293="","",IF($AB2293=0,$R2293,0))</f>
        <v/>
      </c>
      <c r="AY2293" s="2">
        <f>IF($AV2293="","",IF(AND($Z2293=0,COUNTIF('AR SALES'!$L$2:$L$2501,$L2293)=0),"YES",""))</f>
        <v/>
      </c>
      <c r="AZ2293" s="2">
        <f>IF($AV2293="","",IFERROR(VLOOKUP($AU2293,CODES!$A:$B,2,FALSE),"NO CODE"))</f>
        <v/>
      </c>
      <c r="BA2293" s="2">
        <f>IF(""&amp;$F2293&lt;&gt;"4","",IF($AY2293="YES","",IF(ROUND(SUMIFS($AE$2:$AE$4001,$L$2:$L$4001,$L2293,$F$2:$F$4001,"4")-SUMIFS('AR SALES'!$Y$2:$Y$2501,'AR SALES'!$L$2:$L$2501,$L2293,'AR SALES'!$AD$2:$AD$2501,"OFF"),2)=0,"","STALE")))</f>
        <v/>
      </c>
      <c r="BB2293" s="2">
        <f>IF(OR(""&amp;$F2293="2",""&amp;$F2293="4",""&amp;$F2293="G",""&amp;$F2293="H"),IF($AY2293="YES","",IF($AB2293&lt;&gt;0,"",IF(COUNTIFS('AR SALES'!$L$2:$L$2501,$L2293,'AR SALES'!$AD$2:$AD$2501,IF(""&amp;$F2293="4","OFF","ON"),'AR SALES'!$AF$2:$AF$2501,"Y")&gt;0,"","NO EXEMPTION"))),"")</f>
        <v/>
      </c>
    </row>
    <row r="2294">
      <c r="AT2294" s="2">
        <f>IF($L2294="","",IFERROR(INDEX('AR SALES'!$H$2:$H$2501,MATCH(""&amp;$L2294,'AR SALES'!$AE$2:$AE$2501,0)),""))</f>
        <v/>
      </c>
      <c r="AU2294" s="2">
        <f>IF($L2294="","",IF($A2294&lt;&gt;"GA","",IF($E2294="FULTON",IF(ISNUMBER(SEARCH("COLLEGE PARK",$AT2294)),"FULTON (COLLEGE PARK)",IF(ISNUMBER(SEARCH("HAPEVILLE",$AT2294)),"FULTON (HAPEVILLE)",IF(ISNUMBER(SEARCH("EAST POINT",$AT2294)),"FULTON (EAST POINT)",IF(ISNUMBER(SEARCH("ATLANTA",$AT2294)),"FULTON (ATL LIMITS)","FULTON")))),IF($E2294="DEKALB",IF(ISNUMBER(SEARCH("ATLANTA",$AT2294)),"DEKALB (ATL LIMITS)","DEKALB"),IF(AND($E2294="CLAYTON",ISNUMBER(SEARCH("COLLEGE PARK",$AT2294))),"CLAYTON (COLLEGE PARK)",$E2294)))))</f>
        <v/>
      </c>
      <c r="AV2294" s="2">
        <f>IF($L2294="","",IF(""&amp;$F2294="2","DIESEL",IF(OR(""&amp;$F2294="G",""&amp;$F2294="H"),"GAS","")))</f>
        <v/>
      </c>
      <c r="AW2294" s="2">
        <f>IF($AV2294="","",$R2294)</f>
        <v/>
      </c>
      <c r="AX2294" s="2">
        <f>IF($AV2294="","",IF($AB2294=0,$R2294,0))</f>
        <v/>
      </c>
      <c r="AY2294" s="2">
        <f>IF($AV2294="","",IF(AND($Z2294=0,COUNTIF('AR SALES'!$L$2:$L$2501,$L2294)=0),"YES",""))</f>
        <v/>
      </c>
      <c r="AZ2294" s="2">
        <f>IF($AV2294="","",IFERROR(VLOOKUP($AU2294,CODES!$A:$B,2,FALSE),"NO CODE"))</f>
        <v/>
      </c>
      <c r="BA2294" s="2">
        <f>IF(""&amp;$F2294&lt;&gt;"4","",IF($AY2294="YES","",IF(ROUND(SUMIFS($AE$2:$AE$4001,$L$2:$L$4001,$L2294,$F$2:$F$4001,"4")-SUMIFS('AR SALES'!$Y$2:$Y$2501,'AR SALES'!$L$2:$L$2501,$L2294,'AR SALES'!$AD$2:$AD$2501,"OFF"),2)=0,"","STALE")))</f>
        <v/>
      </c>
      <c r="BB2294" s="2">
        <f>IF(OR(""&amp;$F2294="2",""&amp;$F2294="4",""&amp;$F2294="G",""&amp;$F2294="H"),IF($AY2294="YES","",IF($AB2294&lt;&gt;0,"",IF(COUNTIFS('AR SALES'!$L$2:$L$2501,$L2294,'AR SALES'!$AD$2:$AD$2501,IF(""&amp;$F2294="4","OFF","ON"),'AR SALES'!$AF$2:$AF$2501,"Y")&gt;0,"","NO EXEMPTION"))),"")</f>
        <v/>
      </c>
    </row>
    <row r="2295">
      <c r="AT2295" s="2">
        <f>IF($L2295="","",IFERROR(INDEX('AR SALES'!$H$2:$H$2501,MATCH(""&amp;$L2295,'AR SALES'!$AE$2:$AE$2501,0)),""))</f>
        <v/>
      </c>
      <c r="AU2295" s="2">
        <f>IF($L2295="","",IF($A2295&lt;&gt;"GA","",IF($E2295="FULTON",IF(ISNUMBER(SEARCH("COLLEGE PARK",$AT2295)),"FULTON (COLLEGE PARK)",IF(ISNUMBER(SEARCH("HAPEVILLE",$AT2295)),"FULTON (HAPEVILLE)",IF(ISNUMBER(SEARCH("EAST POINT",$AT2295)),"FULTON (EAST POINT)",IF(ISNUMBER(SEARCH("ATLANTA",$AT2295)),"FULTON (ATL LIMITS)","FULTON")))),IF($E2295="DEKALB",IF(ISNUMBER(SEARCH("ATLANTA",$AT2295)),"DEKALB (ATL LIMITS)","DEKALB"),IF(AND($E2295="CLAYTON",ISNUMBER(SEARCH("COLLEGE PARK",$AT2295))),"CLAYTON (COLLEGE PARK)",$E2295)))))</f>
        <v/>
      </c>
      <c r="AV2295" s="2">
        <f>IF($L2295="","",IF(""&amp;$F2295="2","DIESEL",IF(OR(""&amp;$F2295="G",""&amp;$F2295="H"),"GAS","")))</f>
        <v/>
      </c>
      <c r="AW2295" s="2">
        <f>IF($AV2295="","",$R2295)</f>
        <v/>
      </c>
      <c r="AX2295" s="2">
        <f>IF($AV2295="","",IF($AB2295=0,$R2295,0))</f>
        <v/>
      </c>
      <c r="AY2295" s="2">
        <f>IF($AV2295="","",IF(AND($Z2295=0,COUNTIF('AR SALES'!$L$2:$L$2501,$L2295)=0),"YES",""))</f>
        <v/>
      </c>
      <c r="AZ2295" s="2">
        <f>IF($AV2295="","",IFERROR(VLOOKUP($AU2295,CODES!$A:$B,2,FALSE),"NO CODE"))</f>
        <v/>
      </c>
      <c r="BA2295" s="2">
        <f>IF(""&amp;$F2295&lt;&gt;"4","",IF($AY2295="YES","",IF(ROUND(SUMIFS($AE$2:$AE$4001,$L$2:$L$4001,$L2295,$F$2:$F$4001,"4")-SUMIFS('AR SALES'!$Y$2:$Y$2501,'AR SALES'!$L$2:$L$2501,$L2295,'AR SALES'!$AD$2:$AD$2501,"OFF"),2)=0,"","STALE")))</f>
        <v/>
      </c>
      <c r="BB2295" s="2">
        <f>IF(OR(""&amp;$F2295="2",""&amp;$F2295="4",""&amp;$F2295="G",""&amp;$F2295="H"),IF($AY2295="YES","",IF($AB2295&lt;&gt;0,"",IF(COUNTIFS('AR SALES'!$L$2:$L$2501,$L2295,'AR SALES'!$AD$2:$AD$2501,IF(""&amp;$F2295="4","OFF","ON"),'AR SALES'!$AF$2:$AF$2501,"Y")&gt;0,"","NO EXEMPTION"))),"")</f>
        <v/>
      </c>
    </row>
    <row r="2296">
      <c r="AT2296" s="2">
        <f>IF($L2296="","",IFERROR(INDEX('AR SALES'!$H$2:$H$2501,MATCH(""&amp;$L2296,'AR SALES'!$AE$2:$AE$2501,0)),""))</f>
        <v/>
      </c>
      <c r="AU2296" s="2">
        <f>IF($L2296="","",IF($A2296&lt;&gt;"GA","",IF($E2296="FULTON",IF(ISNUMBER(SEARCH("COLLEGE PARK",$AT2296)),"FULTON (COLLEGE PARK)",IF(ISNUMBER(SEARCH("HAPEVILLE",$AT2296)),"FULTON (HAPEVILLE)",IF(ISNUMBER(SEARCH("EAST POINT",$AT2296)),"FULTON (EAST POINT)",IF(ISNUMBER(SEARCH("ATLANTA",$AT2296)),"FULTON (ATL LIMITS)","FULTON")))),IF($E2296="DEKALB",IF(ISNUMBER(SEARCH("ATLANTA",$AT2296)),"DEKALB (ATL LIMITS)","DEKALB"),IF(AND($E2296="CLAYTON",ISNUMBER(SEARCH("COLLEGE PARK",$AT2296))),"CLAYTON (COLLEGE PARK)",$E2296)))))</f>
        <v/>
      </c>
      <c r="AV2296" s="2">
        <f>IF($L2296="","",IF(""&amp;$F2296="2","DIESEL",IF(OR(""&amp;$F2296="G",""&amp;$F2296="H"),"GAS","")))</f>
        <v/>
      </c>
      <c r="AW2296" s="2">
        <f>IF($AV2296="","",$R2296)</f>
        <v/>
      </c>
      <c r="AX2296" s="2">
        <f>IF($AV2296="","",IF($AB2296=0,$R2296,0))</f>
        <v/>
      </c>
      <c r="AY2296" s="2">
        <f>IF($AV2296="","",IF(AND($Z2296=0,COUNTIF('AR SALES'!$L$2:$L$2501,$L2296)=0),"YES",""))</f>
        <v/>
      </c>
      <c r="AZ2296" s="2">
        <f>IF($AV2296="","",IFERROR(VLOOKUP($AU2296,CODES!$A:$B,2,FALSE),"NO CODE"))</f>
        <v/>
      </c>
      <c r="BA2296" s="2">
        <f>IF(""&amp;$F2296&lt;&gt;"4","",IF($AY2296="YES","",IF(ROUND(SUMIFS($AE$2:$AE$4001,$L$2:$L$4001,$L2296,$F$2:$F$4001,"4")-SUMIFS('AR SALES'!$Y$2:$Y$2501,'AR SALES'!$L$2:$L$2501,$L2296,'AR SALES'!$AD$2:$AD$2501,"OFF"),2)=0,"","STALE")))</f>
        <v/>
      </c>
      <c r="BB2296" s="2">
        <f>IF(OR(""&amp;$F2296="2",""&amp;$F2296="4",""&amp;$F2296="G",""&amp;$F2296="H"),IF($AY2296="YES","",IF($AB2296&lt;&gt;0,"",IF(COUNTIFS('AR SALES'!$L$2:$L$2501,$L2296,'AR SALES'!$AD$2:$AD$2501,IF(""&amp;$F2296="4","OFF","ON"),'AR SALES'!$AF$2:$AF$2501,"Y")&gt;0,"","NO EXEMPTION"))),"")</f>
        <v/>
      </c>
    </row>
    <row r="2297">
      <c r="AT2297" s="2">
        <f>IF($L2297="","",IFERROR(INDEX('AR SALES'!$H$2:$H$2501,MATCH(""&amp;$L2297,'AR SALES'!$AE$2:$AE$2501,0)),""))</f>
        <v/>
      </c>
      <c r="AU2297" s="2">
        <f>IF($L2297="","",IF($A2297&lt;&gt;"GA","",IF($E2297="FULTON",IF(ISNUMBER(SEARCH("COLLEGE PARK",$AT2297)),"FULTON (COLLEGE PARK)",IF(ISNUMBER(SEARCH("HAPEVILLE",$AT2297)),"FULTON (HAPEVILLE)",IF(ISNUMBER(SEARCH("EAST POINT",$AT2297)),"FULTON (EAST POINT)",IF(ISNUMBER(SEARCH("ATLANTA",$AT2297)),"FULTON (ATL LIMITS)","FULTON")))),IF($E2297="DEKALB",IF(ISNUMBER(SEARCH("ATLANTA",$AT2297)),"DEKALB (ATL LIMITS)","DEKALB"),IF(AND($E2297="CLAYTON",ISNUMBER(SEARCH("COLLEGE PARK",$AT2297))),"CLAYTON (COLLEGE PARK)",$E2297)))))</f>
        <v/>
      </c>
      <c r="AV2297" s="2">
        <f>IF($L2297="","",IF(""&amp;$F2297="2","DIESEL",IF(OR(""&amp;$F2297="G",""&amp;$F2297="H"),"GAS","")))</f>
        <v/>
      </c>
      <c r="AW2297" s="2">
        <f>IF($AV2297="","",$R2297)</f>
        <v/>
      </c>
      <c r="AX2297" s="2">
        <f>IF($AV2297="","",IF($AB2297=0,$R2297,0))</f>
        <v/>
      </c>
      <c r="AY2297" s="2">
        <f>IF($AV2297="","",IF(AND($Z2297=0,COUNTIF('AR SALES'!$L$2:$L$2501,$L2297)=0),"YES",""))</f>
        <v/>
      </c>
      <c r="AZ2297" s="2">
        <f>IF($AV2297="","",IFERROR(VLOOKUP($AU2297,CODES!$A:$B,2,FALSE),"NO CODE"))</f>
        <v/>
      </c>
      <c r="BA2297" s="2">
        <f>IF(""&amp;$F2297&lt;&gt;"4","",IF($AY2297="YES","",IF(ROUND(SUMIFS($AE$2:$AE$4001,$L$2:$L$4001,$L2297,$F$2:$F$4001,"4")-SUMIFS('AR SALES'!$Y$2:$Y$2501,'AR SALES'!$L$2:$L$2501,$L2297,'AR SALES'!$AD$2:$AD$2501,"OFF"),2)=0,"","STALE")))</f>
        <v/>
      </c>
      <c r="BB2297" s="2">
        <f>IF(OR(""&amp;$F2297="2",""&amp;$F2297="4",""&amp;$F2297="G",""&amp;$F2297="H"),IF($AY2297="YES","",IF($AB2297&lt;&gt;0,"",IF(COUNTIFS('AR SALES'!$L$2:$L$2501,$L2297,'AR SALES'!$AD$2:$AD$2501,IF(""&amp;$F2297="4","OFF","ON"),'AR SALES'!$AF$2:$AF$2501,"Y")&gt;0,"","NO EXEMPTION"))),"")</f>
        <v/>
      </c>
    </row>
    <row r="2298">
      <c r="AT2298" s="2">
        <f>IF($L2298="","",IFERROR(INDEX('AR SALES'!$H$2:$H$2501,MATCH(""&amp;$L2298,'AR SALES'!$AE$2:$AE$2501,0)),""))</f>
        <v/>
      </c>
      <c r="AU2298" s="2">
        <f>IF($L2298="","",IF($A2298&lt;&gt;"GA","",IF($E2298="FULTON",IF(ISNUMBER(SEARCH("COLLEGE PARK",$AT2298)),"FULTON (COLLEGE PARK)",IF(ISNUMBER(SEARCH("HAPEVILLE",$AT2298)),"FULTON (HAPEVILLE)",IF(ISNUMBER(SEARCH("EAST POINT",$AT2298)),"FULTON (EAST POINT)",IF(ISNUMBER(SEARCH("ATLANTA",$AT2298)),"FULTON (ATL LIMITS)","FULTON")))),IF($E2298="DEKALB",IF(ISNUMBER(SEARCH("ATLANTA",$AT2298)),"DEKALB (ATL LIMITS)","DEKALB"),IF(AND($E2298="CLAYTON",ISNUMBER(SEARCH("COLLEGE PARK",$AT2298))),"CLAYTON (COLLEGE PARK)",$E2298)))))</f>
        <v/>
      </c>
      <c r="AV2298" s="2">
        <f>IF($L2298="","",IF(""&amp;$F2298="2","DIESEL",IF(OR(""&amp;$F2298="G",""&amp;$F2298="H"),"GAS","")))</f>
        <v/>
      </c>
      <c r="AW2298" s="2">
        <f>IF($AV2298="","",$R2298)</f>
        <v/>
      </c>
      <c r="AX2298" s="2">
        <f>IF($AV2298="","",IF($AB2298=0,$R2298,0))</f>
        <v/>
      </c>
      <c r="AY2298" s="2">
        <f>IF($AV2298="","",IF(AND($Z2298=0,COUNTIF('AR SALES'!$L$2:$L$2501,$L2298)=0),"YES",""))</f>
        <v/>
      </c>
      <c r="AZ2298" s="2">
        <f>IF($AV2298="","",IFERROR(VLOOKUP($AU2298,CODES!$A:$B,2,FALSE),"NO CODE"))</f>
        <v/>
      </c>
      <c r="BA2298" s="2">
        <f>IF(""&amp;$F2298&lt;&gt;"4","",IF($AY2298="YES","",IF(ROUND(SUMIFS($AE$2:$AE$4001,$L$2:$L$4001,$L2298,$F$2:$F$4001,"4")-SUMIFS('AR SALES'!$Y$2:$Y$2501,'AR SALES'!$L$2:$L$2501,$L2298,'AR SALES'!$AD$2:$AD$2501,"OFF"),2)=0,"","STALE")))</f>
        <v/>
      </c>
      <c r="BB2298" s="2">
        <f>IF(OR(""&amp;$F2298="2",""&amp;$F2298="4",""&amp;$F2298="G",""&amp;$F2298="H"),IF($AY2298="YES","",IF($AB2298&lt;&gt;0,"",IF(COUNTIFS('AR SALES'!$L$2:$L$2501,$L2298,'AR SALES'!$AD$2:$AD$2501,IF(""&amp;$F2298="4","OFF","ON"),'AR SALES'!$AF$2:$AF$2501,"Y")&gt;0,"","NO EXEMPTION"))),"")</f>
        <v/>
      </c>
    </row>
    <row r="2299">
      <c r="AT2299" s="2">
        <f>IF($L2299="","",IFERROR(INDEX('AR SALES'!$H$2:$H$2501,MATCH(""&amp;$L2299,'AR SALES'!$AE$2:$AE$2501,0)),""))</f>
        <v/>
      </c>
      <c r="AU2299" s="2">
        <f>IF($L2299="","",IF($A2299&lt;&gt;"GA","",IF($E2299="FULTON",IF(ISNUMBER(SEARCH("COLLEGE PARK",$AT2299)),"FULTON (COLLEGE PARK)",IF(ISNUMBER(SEARCH("HAPEVILLE",$AT2299)),"FULTON (HAPEVILLE)",IF(ISNUMBER(SEARCH("EAST POINT",$AT2299)),"FULTON (EAST POINT)",IF(ISNUMBER(SEARCH("ATLANTA",$AT2299)),"FULTON (ATL LIMITS)","FULTON")))),IF($E2299="DEKALB",IF(ISNUMBER(SEARCH("ATLANTA",$AT2299)),"DEKALB (ATL LIMITS)","DEKALB"),IF(AND($E2299="CLAYTON",ISNUMBER(SEARCH("COLLEGE PARK",$AT2299))),"CLAYTON (COLLEGE PARK)",$E2299)))))</f>
        <v/>
      </c>
      <c r="AV2299" s="2">
        <f>IF($L2299="","",IF(""&amp;$F2299="2","DIESEL",IF(OR(""&amp;$F2299="G",""&amp;$F2299="H"),"GAS","")))</f>
        <v/>
      </c>
      <c r="AW2299" s="2">
        <f>IF($AV2299="","",$R2299)</f>
        <v/>
      </c>
      <c r="AX2299" s="2">
        <f>IF($AV2299="","",IF($AB2299=0,$R2299,0))</f>
        <v/>
      </c>
      <c r="AY2299" s="2">
        <f>IF($AV2299="","",IF(AND($Z2299=0,COUNTIF('AR SALES'!$L$2:$L$2501,$L2299)=0),"YES",""))</f>
        <v/>
      </c>
      <c r="AZ2299" s="2">
        <f>IF($AV2299="","",IFERROR(VLOOKUP($AU2299,CODES!$A:$B,2,FALSE),"NO CODE"))</f>
        <v/>
      </c>
      <c r="BA2299" s="2">
        <f>IF(""&amp;$F2299&lt;&gt;"4","",IF($AY2299="YES","",IF(ROUND(SUMIFS($AE$2:$AE$4001,$L$2:$L$4001,$L2299,$F$2:$F$4001,"4")-SUMIFS('AR SALES'!$Y$2:$Y$2501,'AR SALES'!$L$2:$L$2501,$L2299,'AR SALES'!$AD$2:$AD$2501,"OFF"),2)=0,"","STALE")))</f>
        <v/>
      </c>
      <c r="BB2299" s="2">
        <f>IF(OR(""&amp;$F2299="2",""&amp;$F2299="4",""&amp;$F2299="G",""&amp;$F2299="H"),IF($AY2299="YES","",IF($AB2299&lt;&gt;0,"",IF(COUNTIFS('AR SALES'!$L$2:$L$2501,$L2299,'AR SALES'!$AD$2:$AD$2501,IF(""&amp;$F2299="4","OFF","ON"),'AR SALES'!$AF$2:$AF$2501,"Y")&gt;0,"","NO EXEMPTION"))),"")</f>
        <v/>
      </c>
    </row>
    <row r="2300">
      <c r="AT2300" s="2">
        <f>IF($L2300="","",IFERROR(INDEX('AR SALES'!$H$2:$H$2501,MATCH(""&amp;$L2300,'AR SALES'!$AE$2:$AE$2501,0)),""))</f>
        <v/>
      </c>
      <c r="AU2300" s="2">
        <f>IF($L2300="","",IF($A2300&lt;&gt;"GA","",IF($E2300="FULTON",IF(ISNUMBER(SEARCH("COLLEGE PARK",$AT2300)),"FULTON (COLLEGE PARK)",IF(ISNUMBER(SEARCH("HAPEVILLE",$AT2300)),"FULTON (HAPEVILLE)",IF(ISNUMBER(SEARCH("EAST POINT",$AT2300)),"FULTON (EAST POINT)",IF(ISNUMBER(SEARCH("ATLANTA",$AT2300)),"FULTON (ATL LIMITS)","FULTON")))),IF($E2300="DEKALB",IF(ISNUMBER(SEARCH("ATLANTA",$AT2300)),"DEKALB (ATL LIMITS)","DEKALB"),IF(AND($E2300="CLAYTON",ISNUMBER(SEARCH("COLLEGE PARK",$AT2300))),"CLAYTON (COLLEGE PARK)",$E2300)))))</f>
        <v/>
      </c>
      <c r="AV2300" s="2">
        <f>IF($L2300="","",IF(""&amp;$F2300="2","DIESEL",IF(OR(""&amp;$F2300="G",""&amp;$F2300="H"),"GAS","")))</f>
        <v/>
      </c>
      <c r="AW2300" s="2">
        <f>IF($AV2300="","",$R2300)</f>
        <v/>
      </c>
      <c r="AX2300" s="2">
        <f>IF($AV2300="","",IF($AB2300=0,$R2300,0))</f>
        <v/>
      </c>
      <c r="AY2300" s="2">
        <f>IF($AV2300="","",IF(AND($Z2300=0,COUNTIF('AR SALES'!$L$2:$L$2501,$L2300)=0),"YES",""))</f>
        <v/>
      </c>
      <c r="AZ2300" s="2">
        <f>IF($AV2300="","",IFERROR(VLOOKUP($AU2300,CODES!$A:$B,2,FALSE),"NO CODE"))</f>
        <v/>
      </c>
      <c r="BA2300" s="2">
        <f>IF(""&amp;$F2300&lt;&gt;"4","",IF($AY2300="YES","",IF(ROUND(SUMIFS($AE$2:$AE$4001,$L$2:$L$4001,$L2300,$F$2:$F$4001,"4")-SUMIFS('AR SALES'!$Y$2:$Y$2501,'AR SALES'!$L$2:$L$2501,$L2300,'AR SALES'!$AD$2:$AD$2501,"OFF"),2)=0,"","STALE")))</f>
        <v/>
      </c>
      <c r="BB2300" s="2">
        <f>IF(OR(""&amp;$F2300="2",""&amp;$F2300="4",""&amp;$F2300="G",""&amp;$F2300="H"),IF($AY2300="YES","",IF($AB2300&lt;&gt;0,"",IF(COUNTIFS('AR SALES'!$L$2:$L$2501,$L2300,'AR SALES'!$AD$2:$AD$2501,IF(""&amp;$F2300="4","OFF","ON"),'AR SALES'!$AF$2:$AF$2501,"Y")&gt;0,"","NO EXEMPTION"))),"")</f>
        <v/>
      </c>
    </row>
    <row r="2301">
      <c r="AT2301" s="2">
        <f>IF($L2301="","",IFERROR(INDEX('AR SALES'!$H$2:$H$2501,MATCH(""&amp;$L2301,'AR SALES'!$AE$2:$AE$2501,0)),""))</f>
        <v/>
      </c>
      <c r="AU2301" s="2">
        <f>IF($L2301="","",IF($A2301&lt;&gt;"GA","",IF($E2301="FULTON",IF(ISNUMBER(SEARCH("COLLEGE PARK",$AT2301)),"FULTON (COLLEGE PARK)",IF(ISNUMBER(SEARCH("HAPEVILLE",$AT2301)),"FULTON (HAPEVILLE)",IF(ISNUMBER(SEARCH("EAST POINT",$AT2301)),"FULTON (EAST POINT)",IF(ISNUMBER(SEARCH("ATLANTA",$AT2301)),"FULTON (ATL LIMITS)","FULTON")))),IF($E2301="DEKALB",IF(ISNUMBER(SEARCH("ATLANTA",$AT2301)),"DEKALB (ATL LIMITS)","DEKALB"),IF(AND($E2301="CLAYTON",ISNUMBER(SEARCH("COLLEGE PARK",$AT2301))),"CLAYTON (COLLEGE PARK)",$E2301)))))</f>
        <v/>
      </c>
      <c r="AV2301" s="2">
        <f>IF($L2301="","",IF(""&amp;$F2301="2","DIESEL",IF(OR(""&amp;$F2301="G",""&amp;$F2301="H"),"GAS","")))</f>
        <v/>
      </c>
      <c r="AW2301" s="2">
        <f>IF($AV2301="","",$R2301)</f>
        <v/>
      </c>
      <c r="AX2301" s="2">
        <f>IF($AV2301="","",IF($AB2301=0,$R2301,0))</f>
        <v/>
      </c>
      <c r="AY2301" s="2">
        <f>IF($AV2301="","",IF(AND($Z2301=0,COUNTIF('AR SALES'!$L$2:$L$2501,$L2301)=0),"YES",""))</f>
        <v/>
      </c>
      <c r="AZ2301" s="2">
        <f>IF($AV2301="","",IFERROR(VLOOKUP($AU2301,CODES!$A:$B,2,FALSE),"NO CODE"))</f>
        <v/>
      </c>
      <c r="BA2301" s="2">
        <f>IF(""&amp;$F2301&lt;&gt;"4","",IF($AY2301="YES","",IF(ROUND(SUMIFS($AE$2:$AE$4001,$L$2:$L$4001,$L2301,$F$2:$F$4001,"4")-SUMIFS('AR SALES'!$Y$2:$Y$2501,'AR SALES'!$L$2:$L$2501,$L2301,'AR SALES'!$AD$2:$AD$2501,"OFF"),2)=0,"","STALE")))</f>
        <v/>
      </c>
      <c r="BB2301" s="2">
        <f>IF(OR(""&amp;$F2301="2",""&amp;$F2301="4",""&amp;$F2301="G",""&amp;$F2301="H"),IF($AY2301="YES","",IF($AB2301&lt;&gt;0,"",IF(COUNTIFS('AR SALES'!$L$2:$L$2501,$L2301,'AR SALES'!$AD$2:$AD$2501,IF(""&amp;$F2301="4","OFF","ON"),'AR SALES'!$AF$2:$AF$2501,"Y")&gt;0,"","NO EXEMPTION"))),"")</f>
        <v/>
      </c>
    </row>
    <row r="2302">
      <c r="AT2302" s="2">
        <f>IF($L2302="","",IFERROR(INDEX('AR SALES'!$H$2:$H$2501,MATCH(""&amp;$L2302,'AR SALES'!$AE$2:$AE$2501,0)),""))</f>
        <v/>
      </c>
      <c r="AU2302" s="2">
        <f>IF($L2302="","",IF($A2302&lt;&gt;"GA","",IF($E2302="FULTON",IF(ISNUMBER(SEARCH("COLLEGE PARK",$AT2302)),"FULTON (COLLEGE PARK)",IF(ISNUMBER(SEARCH("HAPEVILLE",$AT2302)),"FULTON (HAPEVILLE)",IF(ISNUMBER(SEARCH("EAST POINT",$AT2302)),"FULTON (EAST POINT)",IF(ISNUMBER(SEARCH("ATLANTA",$AT2302)),"FULTON (ATL LIMITS)","FULTON")))),IF($E2302="DEKALB",IF(ISNUMBER(SEARCH("ATLANTA",$AT2302)),"DEKALB (ATL LIMITS)","DEKALB"),IF(AND($E2302="CLAYTON",ISNUMBER(SEARCH("COLLEGE PARK",$AT2302))),"CLAYTON (COLLEGE PARK)",$E2302)))))</f>
        <v/>
      </c>
      <c r="AV2302" s="2">
        <f>IF($L2302="","",IF(""&amp;$F2302="2","DIESEL",IF(OR(""&amp;$F2302="G",""&amp;$F2302="H"),"GAS","")))</f>
        <v/>
      </c>
      <c r="AW2302" s="2">
        <f>IF($AV2302="","",$R2302)</f>
        <v/>
      </c>
      <c r="AX2302" s="2">
        <f>IF($AV2302="","",IF($AB2302=0,$R2302,0))</f>
        <v/>
      </c>
      <c r="AY2302" s="2">
        <f>IF($AV2302="","",IF(AND($Z2302=0,COUNTIF('AR SALES'!$L$2:$L$2501,$L2302)=0),"YES",""))</f>
        <v/>
      </c>
      <c r="AZ2302" s="2">
        <f>IF($AV2302="","",IFERROR(VLOOKUP($AU2302,CODES!$A:$B,2,FALSE),"NO CODE"))</f>
        <v/>
      </c>
      <c r="BA2302" s="2">
        <f>IF(""&amp;$F2302&lt;&gt;"4","",IF($AY2302="YES","",IF(ROUND(SUMIFS($AE$2:$AE$4001,$L$2:$L$4001,$L2302,$F$2:$F$4001,"4")-SUMIFS('AR SALES'!$Y$2:$Y$2501,'AR SALES'!$L$2:$L$2501,$L2302,'AR SALES'!$AD$2:$AD$2501,"OFF"),2)=0,"","STALE")))</f>
        <v/>
      </c>
      <c r="BB2302" s="2">
        <f>IF(OR(""&amp;$F2302="2",""&amp;$F2302="4",""&amp;$F2302="G",""&amp;$F2302="H"),IF($AY2302="YES","",IF($AB2302&lt;&gt;0,"",IF(COUNTIFS('AR SALES'!$L$2:$L$2501,$L2302,'AR SALES'!$AD$2:$AD$2501,IF(""&amp;$F2302="4","OFF","ON"),'AR SALES'!$AF$2:$AF$2501,"Y")&gt;0,"","NO EXEMPTION"))),"")</f>
        <v/>
      </c>
    </row>
    <row r="2303">
      <c r="AT2303" s="2">
        <f>IF($L2303="","",IFERROR(INDEX('AR SALES'!$H$2:$H$2501,MATCH(""&amp;$L2303,'AR SALES'!$AE$2:$AE$2501,0)),""))</f>
        <v/>
      </c>
      <c r="AU2303" s="2">
        <f>IF($L2303="","",IF($A2303&lt;&gt;"GA","",IF($E2303="FULTON",IF(ISNUMBER(SEARCH("COLLEGE PARK",$AT2303)),"FULTON (COLLEGE PARK)",IF(ISNUMBER(SEARCH("HAPEVILLE",$AT2303)),"FULTON (HAPEVILLE)",IF(ISNUMBER(SEARCH("EAST POINT",$AT2303)),"FULTON (EAST POINT)",IF(ISNUMBER(SEARCH("ATLANTA",$AT2303)),"FULTON (ATL LIMITS)","FULTON")))),IF($E2303="DEKALB",IF(ISNUMBER(SEARCH("ATLANTA",$AT2303)),"DEKALB (ATL LIMITS)","DEKALB"),IF(AND($E2303="CLAYTON",ISNUMBER(SEARCH("COLLEGE PARK",$AT2303))),"CLAYTON (COLLEGE PARK)",$E2303)))))</f>
        <v/>
      </c>
      <c r="AV2303" s="2">
        <f>IF($L2303="","",IF(""&amp;$F2303="2","DIESEL",IF(OR(""&amp;$F2303="G",""&amp;$F2303="H"),"GAS","")))</f>
        <v/>
      </c>
      <c r="AW2303" s="2">
        <f>IF($AV2303="","",$R2303)</f>
        <v/>
      </c>
      <c r="AX2303" s="2">
        <f>IF($AV2303="","",IF($AB2303=0,$R2303,0))</f>
        <v/>
      </c>
      <c r="AY2303" s="2">
        <f>IF($AV2303="","",IF(AND($Z2303=0,COUNTIF('AR SALES'!$L$2:$L$2501,$L2303)=0),"YES",""))</f>
        <v/>
      </c>
      <c r="AZ2303" s="2">
        <f>IF($AV2303="","",IFERROR(VLOOKUP($AU2303,CODES!$A:$B,2,FALSE),"NO CODE"))</f>
        <v/>
      </c>
      <c r="BA2303" s="2">
        <f>IF(""&amp;$F2303&lt;&gt;"4","",IF($AY2303="YES","",IF(ROUND(SUMIFS($AE$2:$AE$4001,$L$2:$L$4001,$L2303,$F$2:$F$4001,"4")-SUMIFS('AR SALES'!$Y$2:$Y$2501,'AR SALES'!$L$2:$L$2501,$L2303,'AR SALES'!$AD$2:$AD$2501,"OFF"),2)=0,"","STALE")))</f>
        <v/>
      </c>
      <c r="BB2303" s="2">
        <f>IF(OR(""&amp;$F2303="2",""&amp;$F2303="4",""&amp;$F2303="G",""&amp;$F2303="H"),IF($AY2303="YES","",IF($AB2303&lt;&gt;0,"",IF(COUNTIFS('AR SALES'!$L$2:$L$2501,$L2303,'AR SALES'!$AD$2:$AD$2501,IF(""&amp;$F2303="4","OFF","ON"),'AR SALES'!$AF$2:$AF$2501,"Y")&gt;0,"","NO EXEMPTION"))),"")</f>
        <v/>
      </c>
    </row>
    <row r="2304">
      <c r="AT2304" s="2">
        <f>IF($L2304="","",IFERROR(INDEX('AR SALES'!$H$2:$H$2501,MATCH(""&amp;$L2304,'AR SALES'!$AE$2:$AE$2501,0)),""))</f>
        <v/>
      </c>
      <c r="AU2304" s="2">
        <f>IF($L2304="","",IF($A2304&lt;&gt;"GA","",IF($E2304="FULTON",IF(ISNUMBER(SEARCH("COLLEGE PARK",$AT2304)),"FULTON (COLLEGE PARK)",IF(ISNUMBER(SEARCH("HAPEVILLE",$AT2304)),"FULTON (HAPEVILLE)",IF(ISNUMBER(SEARCH("EAST POINT",$AT2304)),"FULTON (EAST POINT)",IF(ISNUMBER(SEARCH("ATLANTA",$AT2304)),"FULTON (ATL LIMITS)","FULTON")))),IF($E2304="DEKALB",IF(ISNUMBER(SEARCH("ATLANTA",$AT2304)),"DEKALB (ATL LIMITS)","DEKALB"),IF(AND($E2304="CLAYTON",ISNUMBER(SEARCH("COLLEGE PARK",$AT2304))),"CLAYTON (COLLEGE PARK)",$E2304)))))</f>
        <v/>
      </c>
      <c r="AV2304" s="2">
        <f>IF($L2304="","",IF(""&amp;$F2304="2","DIESEL",IF(OR(""&amp;$F2304="G",""&amp;$F2304="H"),"GAS","")))</f>
        <v/>
      </c>
      <c r="AW2304" s="2">
        <f>IF($AV2304="","",$R2304)</f>
        <v/>
      </c>
      <c r="AX2304" s="2">
        <f>IF($AV2304="","",IF($AB2304=0,$R2304,0))</f>
        <v/>
      </c>
      <c r="AY2304" s="2">
        <f>IF($AV2304="","",IF(AND($Z2304=0,COUNTIF('AR SALES'!$L$2:$L$2501,$L2304)=0),"YES",""))</f>
        <v/>
      </c>
      <c r="AZ2304" s="2">
        <f>IF($AV2304="","",IFERROR(VLOOKUP($AU2304,CODES!$A:$B,2,FALSE),"NO CODE"))</f>
        <v/>
      </c>
      <c r="BA2304" s="2">
        <f>IF(""&amp;$F2304&lt;&gt;"4","",IF($AY2304="YES","",IF(ROUND(SUMIFS($AE$2:$AE$4001,$L$2:$L$4001,$L2304,$F$2:$F$4001,"4")-SUMIFS('AR SALES'!$Y$2:$Y$2501,'AR SALES'!$L$2:$L$2501,$L2304,'AR SALES'!$AD$2:$AD$2501,"OFF"),2)=0,"","STALE")))</f>
        <v/>
      </c>
      <c r="BB2304" s="2">
        <f>IF(OR(""&amp;$F2304="2",""&amp;$F2304="4",""&amp;$F2304="G",""&amp;$F2304="H"),IF($AY2304="YES","",IF($AB2304&lt;&gt;0,"",IF(COUNTIFS('AR SALES'!$L$2:$L$2501,$L2304,'AR SALES'!$AD$2:$AD$2501,IF(""&amp;$F2304="4","OFF","ON"),'AR SALES'!$AF$2:$AF$2501,"Y")&gt;0,"","NO EXEMPTION"))),"")</f>
        <v/>
      </c>
    </row>
    <row r="2305">
      <c r="AT2305" s="2">
        <f>IF($L2305="","",IFERROR(INDEX('AR SALES'!$H$2:$H$2501,MATCH(""&amp;$L2305,'AR SALES'!$AE$2:$AE$2501,0)),""))</f>
        <v/>
      </c>
      <c r="AU2305" s="2">
        <f>IF($L2305="","",IF($A2305&lt;&gt;"GA","",IF($E2305="FULTON",IF(ISNUMBER(SEARCH("COLLEGE PARK",$AT2305)),"FULTON (COLLEGE PARK)",IF(ISNUMBER(SEARCH("HAPEVILLE",$AT2305)),"FULTON (HAPEVILLE)",IF(ISNUMBER(SEARCH("EAST POINT",$AT2305)),"FULTON (EAST POINT)",IF(ISNUMBER(SEARCH("ATLANTA",$AT2305)),"FULTON (ATL LIMITS)","FULTON")))),IF($E2305="DEKALB",IF(ISNUMBER(SEARCH("ATLANTA",$AT2305)),"DEKALB (ATL LIMITS)","DEKALB"),IF(AND($E2305="CLAYTON",ISNUMBER(SEARCH("COLLEGE PARK",$AT2305))),"CLAYTON (COLLEGE PARK)",$E2305)))))</f>
        <v/>
      </c>
      <c r="AV2305" s="2">
        <f>IF($L2305="","",IF(""&amp;$F2305="2","DIESEL",IF(OR(""&amp;$F2305="G",""&amp;$F2305="H"),"GAS","")))</f>
        <v/>
      </c>
      <c r="AW2305" s="2">
        <f>IF($AV2305="","",$R2305)</f>
        <v/>
      </c>
      <c r="AX2305" s="2">
        <f>IF($AV2305="","",IF($AB2305=0,$R2305,0))</f>
        <v/>
      </c>
      <c r="AY2305" s="2">
        <f>IF($AV2305="","",IF(AND($Z2305=0,COUNTIF('AR SALES'!$L$2:$L$2501,$L2305)=0),"YES",""))</f>
        <v/>
      </c>
      <c r="AZ2305" s="2">
        <f>IF($AV2305="","",IFERROR(VLOOKUP($AU2305,CODES!$A:$B,2,FALSE),"NO CODE"))</f>
        <v/>
      </c>
      <c r="BA2305" s="2">
        <f>IF(""&amp;$F2305&lt;&gt;"4","",IF($AY2305="YES","",IF(ROUND(SUMIFS($AE$2:$AE$4001,$L$2:$L$4001,$L2305,$F$2:$F$4001,"4")-SUMIFS('AR SALES'!$Y$2:$Y$2501,'AR SALES'!$L$2:$L$2501,$L2305,'AR SALES'!$AD$2:$AD$2501,"OFF"),2)=0,"","STALE")))</f>
        <v/>
      </c>
      <c r="BB2305" s="2">
        <f>IF(OR(""&amp;$F2305="2",""&amp;$F2305="4",""&amp;$F2305="G",""&amp;$F2305="H"),IF($AY2305="YES","",IF($AB2305&lt;&gt;0,"",IF(COUNTIFS('AR SALES'!$L$2:$L$2501,$L2305,'AR SALES'!$AD$2:$AD$2501,IF(""&amp;$F2305="4","OFF","ON"),'AR SALES'!$AF$2:$AF$2501,"Y")&gt;0,"","NO EXEMPTION"))),"")</f>
        <v/>
      </c>
    </row>
    <row r="2306">
      <c r="AT2306" s="2">
        <f>IF($L2306="","",IFERROR(INDEX('AR SALES'!$H$2:$H$2501,MATCH(""&amp;$L2306,'AR SALES'!$AE$2:$AE$2501,0)),""))</f>
        <v/>
      </c>
      <c r="AU2306" s="2">
        <f>IF($L2306="","",IF($A2306&lt;&gt;"GA","",IF($E2306="FULTON",IF(ISNUMBER(SEARCH("COLLEGE PARK",$AT2306)),"FULTON (COLLEGE PARK)",IF(ISNUMBER(SEARCH("HAPEVILLE",$AT2306)),"FULTON (HAPEVILLE)",IF(ISNUMBER(SEARCH("EAST POINT",$AT2306)),"FULTON (EAST POINT)",IF(ISNUMBER(SEARCH("ATLANTA",$AT2306)),"FULTON (ATL LIMITS)","FULTON")))),IF($E2306="DEKALB",IF(ISNUMBER(SEARCH("ATLANTA",$AT2306)),"DEKALB (ATL LIMITS)","DEKALB"),IF(AND($E2306="CLAYTON",ISNUMBER(SEARCH("COLLEGE PARK",$AT2306))),"CLAYTON (COLLEGE PARK)",$E2306)))))</f>
        <v/>
      </c>
      <c r="AV2306" s="2">
        <f>IF($L2306="","",IF(""&amp;$F2306="2","DIESEL",IF(OR(""&amp;$F2306="G",""&amp;$F2306="H"),"GAS","")))</f>
        <v/>
      </c>
      <c r="AW2306" s="2">
        <f>IF($AV2306="","",$R2306)</f>
        <v/>
      </c>
      <c r="AX2306" s="2">
        <f>IF($AV2306="","",IF($AB2306=0,$R2306,0))</f>
        <v/>
      </c>
      <c r="AY2306" s="2">
        <f>IF($AV2306="","",IF(AND($Z2306=0,COUNTIF('AR SALES'!$L$2:$L$2501,$L2306)=0),"YES",""))</f>
        <v/>
      </c>
      <c r="AZ2306" s="2">
        <f>IF($AV2306="","",IFERROR(VLOOKUP($AU2306,CODES!$A:$B,2,FALSE),"NO CODE"))</f>
        <v/>
      </c>
      <c r="BA2306" s="2">
        <f>IF(""&amp;$F2306&lt;&gt;"4","",IF($AY2306="YES","",IF(ROUND(SUMIFS($AE$2:$AE$4001,$L$2:$L$4001,$L2306,$F$2:$F$4001,"4")-SUMIFS('AR SALES'!$Y$2:$Y$2501,'AR SALES'!$L$2:$L$2501,$L2306,'AR SALES'!$AD$2:$AD$2501,"OFF"),2)=0,"","STALE")))</f>
        <v/>
      </c>
      <c r="BB2306" s="2">
        <f>IF(OR(""&amp;$F2306="2",""&amp;$F2306="4",""&amp;$F2306="G",""&amp;$F2306="H"),IF($AY2306="YES","",IF($AB2306&lt;&gt;0,"",IF(COUNTIFS('AR SALES'!$L$2:$L$2501,$L2306,'AR SALES'!$AD$2:$AD$2501,IF(""&amp;$F2306="4","OFF","ON"),'AR SALES'!$AF$2:$AF$2501,"Y")&gt;0,"","NO EXEMPTION"))),"")</f>
        <v/>
      </c>
    </row>
    <row r="2307">
      <c r="AT2307" s="2">
        <f>IF($L2307="","",IFERROR(INDEX('AR SALES'!$H$2:$H$2501,MATCH(""&amp;$L2307,'AR SALES'!$AE$2:$AE$2501,0)),""))</f>
        <v/>
      </c>
      <c r="AU2307" s="2">
        <f>IF($L2307="","",IF($A2307&lt;&gt;"GA","",IF($E2307="FULTON",IF(ISNUMBER(SEARCH("COLLEGE PARK",$AT2307)),"FULTON (COLLEGE PARK)",IF(ISNUMBER(SEARCH("HAPEVILLE",$AT2307)),"FULTON (HAPEVILLE)",IF(ISNUMBER(SEARCH("EAST POINT",$AT2307)),"FULTON (EAST POINT)",IF(ISNUMBER(SEARCH("ATLANTA",$AT2307)),"FULTON (ATL LIMITS)","FULTON")))),IF($E2307="DEKALB",IF(ISNUMBER(SEARCH("ATLANTA",$AT2307)),"DEKALB (ATL LIMITS)","DEKALB"),IF(AND($E2307="CLAYTON",ISNUMBER(SEARCH("COLLEGE PARK",$AT2307))),"CLAYTON (COLLEGE PARK)",$E2307)))))</f>
        <v/>
      </c>
      <c r="AV2307" s="2">
        <f>IF($L2307="","",IF(""&amp;$F2307="2","DIESEL",IF(OR(""&amp;$F2307="G",""&amp;$F2307="H"),"GAS","")))</f>
        <v/>
      </c>
      <c r="AW2307" s="2">
        <f>IF($AV2307="","",$R2307)</f>
        <v/>
      </c>
      <c r="AX2307" s="2">
        <f>IF($AV2307="","",IF($AB2307=0,$R2307,0))</f>
        <v/>
      </c>
      <c r="AY2307" s="2">
        <f>IF($AV2307="","",IF(AND($Z2307=0,COUNTIF('AR SALES'!$L$2:$L$2501,$L2307)=0),"YES",""))</f>
        <v/>
      </c>
      <c r="AZ2307" s="2">
        <f>IF($AV2307="","",IFERROR(VLOOKUP($AU2307,CODES!$A:$B,2,FALSE),"NO CODE"))</f>
        <v/>
      </c>
      <c r="BA2307" s="2">
        <f>IF(""&amp;$F2307&lt;&gt;"4","",IF($AY2307="YES","",IF(ROUND(SUMIFS($AE$2:$AE$4001,$L$2:$L$4001,$L2307,$F$2:$F$4001,"4")-SUMIFS('AR SALES'!$Y$2:$Y$2501,'AR SALES'!$L$2:$L$2501,$L2307,'AR SALES'!$AD$2:$AD$2501,"OFF"),2)=0,"","STALE")))</f>
        <v/>
      </c>
      <c r="BB2307" s="2">
        <f>IF(OR(""&amp;$F2307="2",""&amp;$F2307="4",""&amp;$F2307="G",""&amp;$F2307="H"),IF($AY2307="YES","",IF($AB2307&lt;&gt;0,"",IF(COUNTIFS('AR SALES'!$L$2:$L$2501,$L2307,'AR SALES'!$AD$2:$AD$2501,IF(""&amp;$F2307="4","OFF","ON"),'AR SALES'!$AF$2:$AF$2501,"Y")&gt;0,"","NO EXEMPTION"))),"")</f>
        <v/>
      </c>
    </row>
    <row r="2308">
      <c r="AT2308" s="2">
        <f>IF($L2308="","",IFERROR(INDEX('AR SALES'!$H$2:$H$2501,MATCH(""&amp;$L2308,'AR SALES'!$AE$2:$AE$2501,0)),""))</f>
        <v/>
      </c>
      <c r="AU2308" s="2">
        <f>IF($L2308="","",IF($A2308&lt;&gt;"GA","",IF($E2308="FULTON",IF(ISNUMBER(SEARCH("COLLEGE PARK",$AT2308)),"FULTON (COLLEGE PARK)",IF(ISNUMBER(SEARCH("HAPEVILLE",$AT2308)),"FULTON (HAPEVILLE)",IF(ISNUMBER(SEARCH("EAST POINT",$AT2308)),"FULTON (EAST POINT)",IF(ISNUMBER(SEARCH("ATLANTA",$AT2308)),"FULTON (ATL LIMITS)","FULTON")))),IF($E2308="DEKALB",IF(ISNUMBER(SEARCH("ATLANTA",$AT2308)),"DEKALB (ATL LIMITS)","DEKALB"),IF(AND($E2308="CLAYTON",ISNUMBER(SEARCH("COLLEGE PARK",$AT2308))),"CLAYTON (COLLEGE PARK)",$E2308)))))</f>
        <v/>
      </c>
      <c r="AV2308" s="2">
        <f>IF($L2308="","",IF(""&amp;$F2308="2","DIESEL",IF(OR(""&amp;$F2308="G",""&amp;$F2308="H"),"GAS","")))</f>
        <v/>
      </c>
      <c r="AW2308" s="2">
        <f>IF($AV2308="","",$R2308)</f>
        <v/>
      </c>
      <c r="AX2308" s="2">
        <f>IF($AV2308="","",IF($AB2308=0,$R2308,0))</f>
        <v/>
      </c>
      <c r="AY2308" s="2">
        <f>IF($AV2308="","",IF(AND($Z2308=0,COUNTIF('AR SALES'!$L$2:$L$2501,$L2308)=0),"YES",""))</f>
        <v/>
      </c>
      <c r="AZ2308" s="2">
        <f>IF($AV2308="","",IFERROR(VLOOKUP($AU2308,CODES!$A:$B,2,FALSE),"NO CODE"))</f>
        <v/>
      </c>
      <c r="BA2308" s="2">
        <f>IF(""&amp;$F2308&lt;&gt;"4","",IF($AY2308="YES","",IF(ROUND(SUMIFS($AE$2:$AE$4001,$L$2:$L$4001,$L2308,$F$2:$F$4001,"4")-SUMIFS('AR SALES'!$Y$2:$Y$2501,'AR SALES'!$L$2:$L$2501,$L2308,'AR SALES'!$AD$2:$AD$2501,"OFF"),2)=0,"","STALE")))</f>
        <v/>
      </c>
      <c r="BB2308" s="2">
        <f>IF(OR(""&amp;$F2308="2",""&amp;$F2308="4",""&amp;$F2308="G",""&amp;$F2308="H"),IF($AY2308="YES","",IF($AB2308&lt;&gt;0,"",IF(COUNTIFS('AR SALES'!$L$2:$L$2501,$L2308,'AR SALES'!$AD$2:$AD$2501,IF(""&amp;$F2308="4","OFF","ON"),'AR SALES'!$AF$2:$AF$2501,"Y")&gt;0,"","NO EXEMPTION"))),"")</f>
        <v/>
      </c>
    </row>
    <row r="2309">
      <c r="AT2309" s="2">
        <f>IF($L2309="","",IFERROR(INDEX('AR SALES'!$H$2:$H$2501,MATCH(""&amp;$L2309,'AR SALES'!$AE$2:$AE$2501,0)),""))</f>
        <v/>
      </c>
      <c r="AU2309" s="2">
        <f>IF($L2309="","",IF($A2309&lt;&gt;"GA","",IF($E2309="FULTON",IF(ISNUMBER(SEARCH("COLLEGE PARK",$AT2309)),"FULTON (COLLEGE PARK)",IF(ISNUMBER(SEARCH("HAPEVILLE",$AT2309)),"FULTON (HAPEVILLE)",IF(ISNUMBER(SEARCH("EAST POINT",$AT2309)),"FULTON (EAST POINT)",IF(ISNUMBER(SEARCH("ATLANTA",$AT2309)),"FULTON (ATL LIMITS)","FULTON")))),IF($E2309="DEKALB",IF(ISNUMBER(SEARCH("ATLANTA",$AT2309)),"DEKALB (ATL LIMITS)","DEKALB"),IF(AND($E2309="CLAYTON",ISNUMBER(SEARCH("COLLEGE PARK",$AT2309))),"CLAYTON (COLLEGE PARK)",$E2309)))))</f>
        <v/>
      </c>
      <c r="AV2309" s="2">
        <f>IF($L2309="","",IF(""&amp;$F2309="2","DIESEL",IF(OR(""&amp;$F2309="G",""&amp;$F2309="H"),"GAS","")))</f>
        <v/>
      </c>
      <c r="AW2309" s="2">
        <f>IF($AV2309="","",$R2309)</f>
        <v/>
      </c>
      <c r="AX2309" s="2">
        <f>IF($AV2309="","",IF($AB2309=0,$R2309,0))</f>
        <v/>
      </c>
      <c r="AY2309" s="2">
        <f>IF($AV2309="","",IF(AND($Z2309=0,COUNTIF('AR SALES'!$L$2:$L$2501,$L2309)=0),"YES",""))</f>
        <v/>
      </c>
      <c r="AZ2309" s="2">
        <f>IF($AV2309="","",IFERROR(VLOOKUP($AU2309,CODES!$A:$B,2,FALSE),"NO CODE"))</f>
        <v/>
      </c>
      <c r="BA2309" s="2">
        <f>IF(""&amp;$F2309&lt;&gt;"4","",IF($AY2309="YES","",IF(ROUND(SUMIFS($AE$2:$AE$4001,$L$2:$L$4001,$L2309,$F$2:$F$4001,"4")-SUMIFS('AR SALES'!$Y$2:$Y$2501,'AR SALES'!$L$2:$L$2501,$L2309,'AR SALES'!$AD$2:$AD$2501,"OFF"),2)=0,"","STALE")))</f>
        <v/>
      </c>
      <c r="BB2309" s="2">
        <f>IF(OR(""&amp;$F2309="2",""&amp;$F2309="4",""&amp;$F2309="G",""&amp;$F2309="H"),IF($AY2309="YES","",IF($AB2309&lt;&gt;0,"",IF(COUNTIFS('AR SALES'!$L$2:$L$2501,$L2309,'AR SALES'!$AD$2:$AD$2501,IF(""&amp;$F2309="4","OFF","ON"),'AR SALES'!$AF$2:$AF$2501,"Y")&gt;0,"","NO EXEMPTION"))),"")</f>
        <v/>
      </c>
    </row>
    <row r="2310">
      <c r="AT2310" s="2">
        <f>IF($L2310="","",IFERROR(INDEX('AR SALES'!$H$2:$H$2501,MATCH(""&amp;$L2310,'AR SALES'!$AE$2:$AE$2501,0)),""))</f>
        <v/>
      </c>
      <c r="AU2310" s="2">
        <f>IF($L2310="","",IF($A2310&lt;&gt;"GA","",IF($E2310="FULTON",IF(ISNUMBER(SEARCH("COLLEGE PARK",$AT2310)),"FULTON (COLLEGE PARK)",IF(ISNUMBER(SEARCH("HAPEVILLE",$AT2310)),"FULTON (HAPEVILLE)",IF(ISNUMBER(SEARCH("EAST POINT",$AT2310)),"FULTON (EAST POINT)",IF(ISNUMBER(SEARCH("ATLANTA",$AT2310)),"FULTON (ATL LIMITS)","FULTON")))),IF($E2310="DEKALB",IF(ISNUMBER(SEARCH("ATLANTA",$AT2310)),"DEKALB (ATL LIMITS)","DEKALB"),IF(AND($E2310="CLAYTON",ISNUMBER(SEARCH("COLLEGE PARK",$AT2310))),"CLAYTON (COLLEGE PARK)",$E2310)))))</f>
        <v/>
      </c>
      <c r="AV2310" s="2">
        <f>IF($L2310="","",IF(""&amp;$F2310="2","DIESEL",IF(OR(""&amp;$F2310="G",""&amp;$F2310="H"),"GAS","")))</f>
        <v/>
      </c>
      <c r="AW2310" s="2">
        <f>IF($AV2310="","",$R2310)</f>
        <v/>
      </c>
      <c r="AX2310" s="2">
        <f>IF($AV2310="","",IF($AB2310=0,$R2310,0))</f>
        <v/>
      </c>
      <c r="AY2310" s="2">
        <f>IF($AV2310="","",IF(AND($Z2310=0,COUNTIF('AR SALES'!$L$2:$L$2501,$L2310)=0),"YES",""))</f>
        <v/>
      </c>
      <c r="AZ2310" s="2">
        <f>IF($AV2310="","",IFERROR(VLOOKUP($AU2310,CODES!$A:$B,2,FALSE),"NO CODE"))</f>
        <v/>
      </c>
      <c r="BA2310" s="2">
        <f>IF(""&amp;$F2310&lt;&gt;"4","",IF($AY2310="YES","",IF(ROUND(SUMIFS($AE$2:$AE$4001,$L$2:$L$4001,$L2310,$F$2:$F$4001,"4")-SUMIFS('AR SALES'!$Y$2:$Y$2501,'AR SALES'!$L$2:$L$2501,$L2310,'AR SALES'!$AD$2:$AD$2501,"OFF"),2)=0,"","STALE")))</f>
        <v/>
      </c>
      <c r="BB2310" s="2">
        <f>IF(OR(""&amp;$F2310="2",""&amp;$F2310="4",""&amp;$F2310="G",""&amp;$F2310="H"),IF($AY2310="YES","",IF($AB2310&lt;&gt;0,"",IF(COUNTIFS('AR SALES'!$L$2:$L$2501,$L2310,'AR SALES'!$AD$2:$AD$2501,IF(""&amp;$F2310="4","OFF","ON"),'AR SALES'!$AF$2:$AF$2501,"Y")&gt;0,"","NO EXEMPTION"))),"")</f>
        <v/>
      </c>
    </row>
    <row r="2311">
      <c r="AT2311" s="2">
        <f>IF($L2311="","",IFERROR(INDEX('AR SALES'!$H$2:$H$2501,MATCH(""&amp;$L2311,'AR SALES'!$AE$2:$AE$2501,0)),""))</f>
        <v/>
      </c>
      <c r="AU2311" s="2">
        <f>IF($L2311="","",IF($A2311&lt;&gt;"GA","",IF($E2311="FULTON",IF(ISNUMBER(SEARCH("COLLEGE PARK",$AT2311)),"FULTON (COLLEGE PARK)",IF(ISNUMBER(SEARCH("HAPEVILLE",$AT2311)),"FULTON (HAPEVILLE)",IF(ISNUMBER(SEARCH("EAST POINT",$AT2311)),"FULTON (EAST POINT)",IF(ISNUMBER(SEARCH("ATLANTA",$AT2311)),"FULTON (ATL LIMITS)","FULTON")))),IF($E2311="DEKALB",IF(ISNUMBER(SEARCH("ATLANTA",$AT2311)),"DEKALB (ATL LIMITS)","DEKALB"),IF(AND($E2311="CLAYTON",ISNUMBER(SEARCH("COLLEGE PARK",$AT2311))),"CLAYTON (COLLEGE PARK)",$E2311)))))</f>
        <v/>
      </c>
      <c r="AV2311" s="2">
        <f>IF($L2311="","",IF(""&amp;$F2311="2","DIESEL",IF(OR(""&amp;$F2311="G",""&amp;$F2311="H"),"GAS","")))</f>
        <v/>
      </c>
      <c r="AW2311" s="2">
        <f>IF($AV2311="","",$R2311)</f>
        <v/>
      </c>
      <c r="AX2311" s="2">
        <f>IF($AV2311="","",IF($AB2311=0,$R2311,0))</f>
        <v/>
      </c>
      <c r="AY2311" s="2">
        <f>IF($AV2311="","",IF(AND($Z2311=0,COUNTIF('AR SALES'!$L$2:$L$2501,$L2311)=0),"YES",""))</f>
        <v/>
      </c>
      <c r="AZ2311" s="2">
        <f>IF($AV2311="","",IFERROR(VLOOKUP($AU2311,CODES!$A:$B,2,FALSE),"NO CODE"))</f>
        <v/>
      </c>
      <c r="BA2311" s="2">
        <f>IF(""&amp;$F2311&lt;&gt;"4","",IF($AY2311="YES","",IF(ROUND(SUMIFS($AE$2:$AE$4001,$L$2:$L$4001,$L2311,$F$2:$F$4001,"4")-SUMIFS('AR SALES'!$Y$2:$Y$2501,'AR SALES'!$L$2:$L$2501,$L2311,'AR SALES'!$AD$2:$AD$2501,"OFF"),2)=0,"","STALE")))</f>
        <v/>
      </c>
      <c r="BB2311" s="2">
        <f>IF(OR(""&amp;$F2311="2",""&amp;$F2311="4",""&amp;$F2311="G",""&amp;$F2311="H"),IF($AY2311="YES","",IF($AB2311&lt;&gt;0,"",IF(COUNTIFS('AR SALES'!$L$2:$L$2501,$L2311,'AR SALES'!$AD$2:$AD$2501,IF(""&amp;$F2311="4","OFF","ON"),'AR SALES'!$AF$2:$AF$2501,"Y")&gt;0,"","NO EXEMPTION"))),"")</f>
        <v/>
      </c>
    </row>
    <row r="2312">
      <c r="AT2312" s="2">
        <f>IF($L2312="","",IFERROR(INDEX('AR SALES'!$H$2:$H$2501,MATCH(""&amp;$L2312,'AR SALES'!$AE$2:$AE$2501,0)),""))</f>
        <v/>
      </c>
      <c r="AU2312" s="2">
        <f>IF($L2312="","",IF($A2312&lt;&gt;"GA","",IF($E2312="FULTON",IF(ISNUMBER(SEARCH("COLLEGE PARK",$AT2312)),"FULTON (COLLEGE PARK)",IF(ISNUMBER(SEARCH("HAPEVILLE",$AT2312)),"FULTON (HAPEVILLE)",IF(ISNUMBER(SEARCH("EAST POINT",$AT2312)),"FULTON (EAST POINT)",IF(ISNUMBER(SEARCH("ATLANTA",$AT2312)),"FULTON (ATL LIMITS)","FULTON")))),IF($E2312="DEKALB",IF(ISNUMBER(SEARCH("ATLANTA",$AT2312)),"DEKALB (ATL LIMITS)","DEKALB"),IF(AND($E2312="CLAYTON",ISNUMBER(SEARCH("COLLEGE PARK",$AT2312))),"CLAYTON (COLLEGE PARK)",$E2312)))))</f>
        <v/>
      </c>
      <c r="AV2312" s="2">
        <f>IF($L2312="","",IF(""&amp;$F2312="2","DIESEL",IF(OR(""&amp;$F2312="G",""&amp;$F2312="H"),"GAS","")))</f>
        <v/>
      </c>
      <c r="AW2312" s="2">
        <f>IF($AV2312="","",$R2312)</f>
        <v/>
      </c>
      <c r="AX2312" s="2">
        <f>IF($AV2312="","",IF($AB2312=0,$R2312,0))</f>
        <v/>
      </c>
      <c r="AY2312" s="2">
        <f>IF($AV2312="","",IF(AND($Z2312=0,COUNTIF('AR SALES'!$L$2:$L$2501,$L2312)=0),"YES",""))</f>
        <v/>
      </c>
      <c r="AZ2312" s="2">
        <f>IF($AV2312="","",IFERROR(VLOOKUP($AU2312,CODES!$A:$B,2,FALSE),"NO CODE"))</f>
        <v/>
      </c>
      <c r="BA2312" s="2">
        <f>IF(""&amp;$F2312&lt;&gt;"4","",IF($AY2312="YES","",IF(ROUND(SUMIFS($AE$2:$AE$4001,$L$2:$L$4001,$L2312,$F$2:$F$4001,"4")-SUMIFS('AR SALES'!$Y$2:$Y$2501,'AR SALES'!$L$2:$L$2501,$L2312,'AR SALES'!$AD$2:$AD$2501,"OFF"),2)=0,"","STALE")))</f>
        <v/>
      </c>
      <c r="BB2312" s="2">
        <f>IF(OR(""&amp;$F2312="2",""&amp;$F2312="4",""&amp;$F2312="G",""&amp;$F2312="H"),IF($AY2312="YES","",IF($AB2312&lt;&gt;0,"",IF(COUNTIFS('AR SALES'!$L$2:$L$2501,$L2312,'AR SALES'!$AD$2:$AD$2501,IF(""&amp;$F2312="4","OFF","ON"),'AR SALES'!$AF$2:$AF$2501,"Y")&gt;0,"","NO EXEMPTION"))),"")</f>
        <v/>
      </c>
    </row>
    <row r="2313">
      <c r="AT2313" s="2">
        <f>IF($L2313="","",IFERROR(INDEX('AR SALES'!$H$2:$H$2501,MATCH(""&amp;$L2313,'AR SALES'!$AE$2:$AE$2501,0)),""))</f>
        <v/>
      </c>
      <c r="AU2313" s="2">
        <f>IF($L2313="","",IF($A2313&lt;&gt;"GA","",IF($E2313="FULTON",IF(ISNUMBER(SEARCH("COLLEGE PARK",$AT2313)),"FULTON (COLLEGE PARK)",IF(ISNUMBER(SEARCH("HAPEVILLE",$AT2313)),"FULTON (HAPEVILLE)",IF(ISNUMBER(SEARCH("EAST POINT",$AT2313)),"FULTON (EAST POINT)",IF(ISNUMBER(SEARCH("ATLANTA",$AT2313)),"FULTON (ATL LIMITS)","FULTON")))),IF($E2313="DEKALB",IF(ISNUMBER(SEARCH("ATLANTA",$AT2313)),"DEKALB (ATL LIMITS)","DEKALB"),IF(AND($E2313="CLAYTON",ISNUMBER(SEARCH("COLLEGE PARK",$AT2313))),"CLAYTON (COLLEGE PARK)",$E2313)))))</f>
        <v/>
      </c>
      <c r="AV2313" s="2">
        <f>IF($L2313="","",IF(""&amp;$F2313="2","DIESEL",IF(OR(""&amp;$F2313="G",""&amp;$F2313="H"),"GAS","")))</f>
        <v/>
      </c>
      <c r="AW2313" s="2">
        <f>IF($AV2313="","",$R2313)</f>
        <v/>
      </c>
      <c r="AX2313" s="2">
        <f>IF($AV2313="","",IF($AB2313=0,$R2313,0))</f>
        <v/>
      </c>
      <c r="AY2313" s="2">
        <f>IF($AV2313="","",IF(AND($Z2313=0,COUNTIF('AR SALES'!$L$2:$L$2501,$L2313)=0),"YES",""))</f>
        <v/>
      </c>
      <c r="AZ2313" s="2">
        <f>IF($AV2313="","",IFERROR(VLOOKUP($AU2313,CODES!$A:$B,2,FALSE),"NO CODE"))</f>
        <v/>
      </c>
      <c r="BA2313" s="2">
        <f>IF(""&amp;$F2313&lt;&gt;"4","",IF($AY2313="YES","",IF(ROUND(SUMIFS($AE$2:$AE$4001,$L$2:$L$4001,$L2313,$F$2:$F$4001,"4")-SUMIFS('AR SALES'!$Y$2:$Y$2501,'AR SALES'!$L$2:$L$2501,$L2313,'AR SALES'!$AD$2:$AD$2501,"OFF"),2)=0,"","STALE")))</f>
        <v/>
      </c>
      <c r="BB2313" s="2">
        <f>IF(OR(""&amp;$F2313="2",""&amp;$F2313="4",""&amp;$F2313="G",""&amp;$F2313="H"),IF($AY2313="YES","",IF($AB2313&lt;&gt;0,"",IF(COUNTIFS('AR SALES'!$L$2:$L$2501,$L2313,'AR SALES'!$AD$2:$AD$2501,IF(""&amp;$F2313="4","OFF","ON"),'AR SALES'!$AF$2:$AF$2501,"Y")&gt;0,"","NO EXEMPTION"))),"")</f>
        <v/>
      </c>
    </row>
    <row r="2314">
      <c r="AT2314" s="2">
        <f>IF($L2314="","",IFERROR(INDEX('AR SALES'!$H$2:$H$2501,MATCH(""&amp;$L2314,'AR SALES'!$AE$2:$AE$2501,0)),""))</f>
        <v/>
      </c>
      <c r="AU2314" s="2">
        <f>IF($L2314="","",IF($A2314&lt;&gt;"GA","",IF($E2314="FULTON",IF(ISNUMBER(SEARCH("COLLEGE PARK",$AT2314)),"FULTON (COLLEGE PARK)",IF(ISNUMBER(SEARCH("HAPEVILLE",$AT2314)),"FULTON (HAPEVILLE)",IF(ISNUMBER(SEARCH("EAST POINT",$AT2314)),"FULTON (EAST POINT)",IF(ISNUMBER(SEARCH("ATLANTA",$AT2314)),"FULTON (ATL LIMITS)","FULTON")))),IF($E2314="DEKALB",IF(ISNUMBER(SEARCH("ATLANTA",$AT2314)),"DEKALB (ATL LIMITS)","DEKALB"),IF(AND($E2314="CLAYTON",ISNUMBER(SEARCH("COLLEGE PARK",$AT2314))),"CLAYTON (COLLEGE PARK)",$E2314)))))</f>
        <v/>
      </c>
      <c r="AV2314" s="2">
        <f>IF($L2314="","",IF(""&amp;$F2314="2","DIESEL",IF(OR(""&amp;$F2314="G",""&amp;$F2314="H"),"GAS","")))</f>
        <v/>
      </c>
      <c r="AW2314" s="2">
        <f>IF($AV2314="","",$R2314)</f>
        <v/>
      </c>
      <c r="AX2314" s="2">
        <f>IF($AV2314="","",IF($AB2314=0,$R2314,0))</f>
        <v/>
      </c>
      <c r="AY2314" s="2">
        <f>IF($AV2314="","",IF(AND($Z2314=0,COUNTIF('AR SALES'!$L$2:$L$2501,$L2314)=0),"YES",""))</f>
        <v/>
      </c>
      <c r="AZ2314" s="2">
        <f>IF($AV2314="","",IFERROR(VLOOKUP($AU2314,CODES!$A:$B,2,FALSE),"NO CODE"))</f>
        <v/>
      </c>
      <c r="BA2314" s="2">
        <f>IF(""&amp;$F2314&lt;&gt;"4","",IF($AY2314="YES","",IF(ROUND(SUMIFS($AE$2:$AE$4001,$L$2:$L$4001,$L2314,$F$2:$F$4001,"4")-SUMIFS('AR SALES'!$Y$2:$Y$2501,'AR SALES'!$L$2:$L$2501,$L2314,'AR SALES'!$AD$2:$AD$2501,"OFF"),2)=0,"","STALE")))</f>
        <v/>
      </c>
      <c r="BB2314" s="2">
        <f>IF(OR(""&amp;$F2314="2",""&amp;$F2314="4",""&amp;$F2314="G",""&amp;$F2314="H"),IF($AY2314="YES","",IF($AB2314&lt;&gt;0,"",IF(COUNTIFS('AR SALES'!$L$2:$L$2501,$L2314,'AR SALES'!$AD$2:$AD$2501,IF(""&amp;$F2314="4","OFF","ON"),'AR SALES'!$AF$2:$AF$2501,"Y")&gt;0,"","NO EXEMPTION"))),"")</f>
        <v/>
      </c>
    </row>
    <row r="2315">
      <c r="AT2315" s="2">
        <f>IF($L2315="","",IFERROR(INDEX('AR SALES'!$H$2:$H$2501,MATCH(""&amp;$L2315,'AR SALES'!$AE$2:$AE$2501,0)),""))</f>
        <v/>
      </c>
      <c r="AU2315" s="2">
        <f>IF($L2315="","",IF($A2315&lt;&gt;"GA","",IF($E2315="FULTON",IF(ISNUMBER(SEARCH("COLLEGE PARK",$AT2315)),"FULTON (COLLEGE PARK)",IF(ISNUMBER(SEARCH("HAPEVILLE",$AT2315)),"FULTON (HAPEVILLE)",IF(ISNUMBER(SEARCH("EAST POINT",$AT2315)),"FULTON (EAST POINT)",IF(ISNUMBER(SEARCH("ATLANTA",$AT2315)),"FULTON (ATL LIMITS)","FULTON")))),IF($E2315="DEKALB",IF(ISNUMBER(SEARCH("ATLANTA",$AT2315)),"DEKALB (ATL LIMITS)","DEKALB"),IF(AND($E2315="CLAYTON",ISNUMBER(SEARCH("COLLEGE PARK",$AT2315))),"CLAYTON (COLLEGE PARK)",$E2315)))))</f>
        <v/>
      </c>
      <c r="AV2315" s="2">
        <f>IF($L2315="","",IF(""&amp;$F2315="2","DIESEL",IF(OR(""&amp;$F2315="G",""&amp;$F2315="H"),"GAS","")))</f>
        <v/>
      </c>
      <c r="AW2315" s="2">
        <f>IF($AV2315="","",$R2315)</f>
        <v/>
      </c>
      <c r="AX2315" s="2">
        <f>IF($AV2315="","",IF($AB2315=0,$R2315,0))</f>
        <v/>
      </c>
      <c r="AY2315" s="2">
        <f>IF($AV2315="","",IF(AND($Z2315=0,COUNTIF('AR SALES'!$L$2:$L$2501,$L2315)=0),"YES",""))</f>
        <v/>
      </c>
      <c r="AZ2315" s="2">
        <f>IF($AV2315="","",IFERROR(VLOOKUP($AU2315,CODES!$A:$B,2,FALSE),"NO CODE"))</f>
        <v/>
      </c>
      <c r="BA2315" s="2">
        <f>IF(""&amp;$F2315&lt;&gt;"4","",IF($AY2315="YES","",IF(ROUND(SUMIFS($AE$2:$AE$4001,$L$2:$L$4001,$L2315,$F$2:$F$4001,"4")-SUMIFS('AR SALES'!$Y$2:$Y$2501,'AR SALES'!$L$2:$L$2501,$L2315,'AR SALES'!$AD$2:$AD$2501,"OFF"),2)=0,"","STALE")))</f>
        <v/>
      </c>
      <c r="BB2315" s="2">
        <f>IF(OR(""&amp;$F2315="2",""&amp;$F2315="4",""&amp;$F2315="G",""&amp;$F2315="H"),IF($AY2315="YES","",IF($AB2315&lt;&gt;0,"",IF(COUNTIFS('AR SALES'!$L$2:$L$2501,$L2315,'AR SALES'!$AD$2:$AD$2501,IF(""&amp;$F2315="4","OFF","ON"),'AR SALES'!$AF$2:$AF$2501,"Y")&gt;0,"","NO EXEMPTION"))),"")</f>
        <v/>
      </c>
    </row>
    <row r="2316">
      <c r="AT2316" s="2">
        <f>IF($L2316="","",IFERROR(INDEX('AR SALES'!$H$2:$H$2501,MATCH(""&amp;$L2316,'AR SALES'!$AE$2:$AE$2501,0)),""))</f>
        <v/>
      </c>
      <c r="AU2316" s="2">
        <f>IF($L2316="","",IF($A2316&lt;&gt;"GA","",IF($E2316="FULTON",IF(ISNUMBER(SEARCH("COLLEGE PARK",$AT2316)),"FULTON (COLLEGE PARK)",IF(ISNUMBER(SEARCH("HAPEVILLE",$AT2316)),"FULTON (HAPEVILLE)",IF(ISNUMBER(SEARCH("EAST POINT",$AT2316)),"FULTON (EAST POINT)",IF(ISNUMBER(SEARCH("ATLANTA",$AT2316)),"FULTON (ATL LIMITS)","FULTON")))),IF($E2316="DEKALB",IF(ISNUMBER(SEARCH("ATLANTA",$AT2316)),"DEKALB (ATL LIMITS)","DEKALB"),IF(AND($E2316="CLAYTON",ISNUMBER(SEARCH("COLLEGE PARK",$AT2316))),"CLAYTON (COLLEGE PARK)",$E2316)))))</f>
        <v/>
      </c>
      <c r="AV2316" s="2">
        <f>IF($L2316="","",IF(""&amp;$F2316="2","DIESEL",IF(OR(""&amp;$F2316="G",""&amp;$F2316="H"),"GAS","")))</f>
        <v/>
      </c>
      <c r="AW2316" s="2">
        <f>IF($AV2316="","",$R2316)</f>
        <v/>
      </c>
      <c r="AX2316" s="2">
        <f>IF($AV2316="","",IF($AB2316=0,$R2316,0))</f>
        <v/>
      </c>
      <c r="AY2316" s="2">
        <f>IF($AV2316="","",IF(AND($Z2316=0,COUNTIF('AR SALES'!$L$2:$L$2501,$L2316)=0),"YES",""))</f>
        <v/>
      </c>
      <c r="AZ2316" s="2">
        <f>IF($AV2316="","",IFERROR(VLOOKUP($AU2316,CODES!$A:$B,2,FALSE),"NO CODE"))</f>
        <v/>
      </c>
      <c r="BA2316" s="2">
        <f>IF(""&amp;$F2316&lt;&gt;"4","",IF($AY2316="YES","",IF(ROUND(SUMIFS($AE$2:$AE$4001,$L$2:$L$4001,$L2316,$F$2:$F$4001,"4")-SUMIFS('AR SALES'!$Y$2:$Y$2501,'AR SALES'!$L$2:$L$2501,$L2316,'AR SALES'!$AD$2:$AD$2501,"OFF"),2)=0,"","STALE")))</f>
        <v/>
      </c>
      <c r="BB2316" s="2">
        <f>IF(OR(""&amp;$F2316="2",""&amp;$F2316="4",""&amp;$F2316="G",""&amp;$F2316="H"),IF($AY2316="YES","",IF($AB2316&lt;&gt;0,"",IF(COUNTIFS('AR SALES'!$L$2:$L$2501,$L2316,'AR SALES'!$AD$2:$AD$2501,IF(""&amp;$F2316="4","OFF","ON"),'AR SALES'!$AF$2:$AF$2501,"Y")&gt;0,"","NO EXEMPTION"))),"")</f>
        <v/>
      </c>
    </row>
    <row r="2317">
      <c r="AT2317" s="2">
        <f>IF($L2317="","",IFERROR(INDEX('AR SALES'!$H$2:$H$2501,MATCH(""&amp;$L2317,'AR SALES'!$AE$2:$AE$2501,0)),""))</f>
        <v/>
      </c>
      <c r="AU2317" s="2">
        <f>IF($L2317="","",IF($A2317&lt;&gt;"GA","",IF($E2317="FULTON",IF(ISNUMBER(SEARCH("COLLEGE PARK",$AT2317)),"FULTON (COLLEGE PARK)",IF(ISNUMBER(SEARCH("HAPEVILLE",$AT2317)),"FULTON (HAPEVILLE)",IF(ISNUMBER(SEARCH("EAST POINT",$AT2317)),"FULTON (EAST POINT)",IF(ISNUMBER(SEARCH("ATLANTA",$AT2317)),"FULTON (ATL LIMITS)","FULTON")))),IF($E2317="DEKALB",IF(ISNUMBER(SEARCH("ATLANTA",$AT2317)),"DEKALB (ATL LIMITS)","DEKALB"),IF(AND($E2317="CLAYTON",ISNUMBER(SEARCH("COLLEGE PARK",$AT2317))),"CLAYTON (COLLEGE PARK)",$E2317)))))</f>
        <v/>
      </c>
      <c r="AV2317" s="2">
        <f>IF($L2317="","",IF(""&amp;$F2317="2","DIESEL",IF(OR(""&amp;$F2317="G",""&amp;$F2317="H"),"GAS","")))</f>
        <v/>
      </c>
      <c r="AW2317" s="2">
        <f>IF($AV2317="","",$R2317)</f>
        <v/>
      </c>
      <c r="AX2317" s="2">
        <f>IF($AV2317="","",IF($AB2317=0,$R2317,0))</f>
        <v/>
      </c>
      <c r="AY2317" s="2">
        <f>IF($AV2317="","",IF(AND($Z2317=0,COUNTIF('AR SALES'!$L$2:$L$2501,$L2317)=0),"YES",""))</f>
        <v/>
      </c>
      <c r="AZ2317" s="2">
        <f>IF($AV2317="","",IFERROR(VLOOKUP($AU2317,CODES!$A:$B,2,FALSE),"NO CODE"))</f>
        <v/>
      </c>
      <c r="BA2317" s="2">
        <f>IF(""&amp;$F2317&lt;&gt;"4","",IF($AY2317="YES","",IF(ROUND(SUMIFS($AE$2:$AE$4001,$L$2:$L$4001,$L2317,$F$2:$F$4001,"4")-SUMIFS('AR SALES'!$Y$2:$Y$2501,'AR SALES'!$L$2:$L$2501,$L2317,'AR SALES'!$AD$2:$AD$2501,"OFF"),2)=0,"","STALE")))</f>
        <v/>
      </c>
      <c r="BB2317" s="2">
        <f>IF(OR(""&amp;$F2317="2",""&amp;$F2317="4",""&amp;$F2317="G",""&amp;$F2317="H"),IF($AY2317="YES","",IF($AB2317&lt;&gt;0,"",IF(COUNTIFS('AR SALES'!$L$2:$L$2501,$L2317,'AR SALES'!$AD$2:$AD$2501,IF(""&amp;$F2317="4","OFF","ON"),'AR SALES'!$AF$2:$AF$2501,"Y")&gt;0,"","NO EXEMPTION"))),"")</f>
        <v/>
      </c>
    </row>
    <row r="2318">
      <c r="AT2318" s="2">
        <f>IF($L2318="","",IFERROR(INDEX('AR SALES'!$H$2:$H$2501,MATCH(""&amp;$L2318,'AR SALES'!$AE$2:$AE$2501,0)),""))</f>
        <v/>
      </c>
      <c r="AU2318" s="2">
        <f>IF($L2318="","",IF($A2318&lt;&gt;"GA","",IF($E2318="FULTON",IF(ISNUMBER(SEARCH("COLLEGE PARK",$AT2318)),"FULTON (COLLEGE PARK)",IF(ISNUMBER(SEARCH("HAPEVILLE",$AT2318)),"FULTON (HAPEVILLE)",IF(ISNUMBER(SEARCH("EAST POINT",$AT2318)),"FULTON (EAST POINT)",IF(ISNUMBER(SEARCH("ATLANTA",$AT2318)),"FULTON (ATL LIMITS)","FULTON")))),IF($E2318="DEKALB",IF(ISNUMBER(SEARCH("ATLANTA",$AT2318)),"DEKALB (ATL LIMITS)","DEKALB"),IF(AND($E2318="CLAYTON",ISNUMBER(SEARCH("COLLEGE PARK",$AT2318))),"CLAYTON (COLLEGE PARK)",$E2318)))))</f>
        <v/>
      </c>
      <c r="AV2318" s="2">
        <f>IF($L2318="","",IF(""&amp;$F2318="2","DIESEL",IF(OR(""&amp;$F2318="G",""&amp;$F2318="H"),"GAS","")))</f>
        <v/>
      </c>
      <c r="AW2318" s="2">
        <f>IF($AV2318="","",$R2318)</f>
        <v/>
      </c>
      <c r="AX2318" s="2">
        <f>IF($AV2318="","",IF($AB2318=0,$R2318,0))</f>
        <v/>
      </c>
      <c r="AY2318" s="2">
        <f>IF($AV2318="","",IF(AND($Z2318=0,COUNTIF('AR SALES'!$L$2:$L$2501,$L2318)=0),"YES",""))</f>
        <v/>
      </c>
      <c r="AZ2318" s="2">
        <f>IF($AV2318="","",IFERROR(VLOOKUP($AU2318,CODES!$A:$B,2,FALSE),"NO CODE"))</f>
        <v/>
      </c>
      <c r="BA2318" s="2">
        <f>IF(""&amp;$F2318&lt;&gt;"4","",IF($AY2318="YES","",IF(ROUND(SUMIFS($AE$2:$AE$4001,$L$2:$L$4001,$L2318,$F$2:$F$4001,"4")-SUMIFS('AR SALES'!$Y$2:$Y$2501,'AR SALES'!$L$2:$L$2501,$L2318,'AR SALES'!$AD$2:$AD$2501,"OFF"),2)=0,"","STALE")))</f>
        <v/>
      </c>
      <c r="BB2318" s="2">
        <f>IF(OR(""&amp;$F2318="2",""&amp;$F2318="4",""&amp;$F2318="G",""&amp;$F2318="H"),IF($AY2318="YES","",IF($AB2318&lt;&gt;0,"",IF(COUNTIFS('AR SALES'!$L$2:$L$2501,$L2318,'AR SALES'!$AD$2:$AD$2501,IF(""&amp;$F2318="4","OFF","ON"),'AR SALES'!$AF$2:$AF$2501,"Y")&gt;0,"","NO EXEMPTION"))),"")</f>
        <v/>
      </c>
    </row>
    <row r="2319">
      <c r="AT2319" s="2">
        <f>IF($L2319="","",IFERROR(INDEX('AR SALES'!$H$2:$H$2501,MATCH(""&amp;$L2319,'AR SALES'!$AE$2:$AE$2501,0)),""))</f>
        <v/>
      </c>
      <c r="AU2319" s="2">
        <f>IF($L2319="","",IF($A2319&lt;&gt;"GA","",IF($E2319="FULTON",IF(ISNUMBER(SEARCH("COLLEGE PARK",$AT2319)),"FULTON (COLLEGE PARK)",IF(ISNUMBER(SEARCH("HAPEVILLE",$AT2319)),"FULTON (HAPEVILLE)",IF(ISNUMBER(SEARCH("EAST POINT",$AT2319)),"FULTON (EAST POINT)",IF(ISNUMBER(SEARCH("ATLANTA",$AT2319)),"FULTON (ATL LIMITS)","FULTON")))),IF($E2319="DEKALB",IF(ISNUMBER(SEARCH("ATLANTA",$AT2319)),"DEKALB (ATL LIMITS)","DEKALB"),IF(AND($E2319="CLAYTON",ISNUMBER(SEARCH("COLLEGE PARK",$AT2319))),"CLAYTON (COLLEGE PARK)",$E2319)))))</f>
        <v/>
      </c>
      <c r="AV2319" s="2">
        <f>IF($L2319="","",IF(""&amp;$F2319="2","DIESEL",IF(OR(""&amp;$F2319="G",""&amp;$F2319="H"),"GAS","")))</f>
        <v/>
      </c>
      <c r="AW2319" s="2">
        <f>IF($AV2319="","",$R2319)</f>
        <v/>
      </c>
      <c r="AX2319" s="2">
        <f>IF($AV2319="","",IF($AB2319=0,$R2319,0))</f>
        <v/>
      </c>
      <c r="AY2319" s="2">
        <f>IF($AV2319="","",IF(AND($Z2319=0,COUNTIF('AR SALES'!$L$2:$L$2501,$L2319)=0),"YES",""))</f>
        <v/>
      </c>
      <c r="AZ2319" s="2">
        <f>IF($AV2319="","",IFERROR(VLOOKUP($AU2319,CODES!$A:$B,2,FALSE),"NO CODE"))</f>
        <v/>
      </c>
      <c r="BA2319" s="2">
        <f>IF(""&amp;$F2319&lt;&gt;"4","",IF($AY2319="YES","",IF(ROUND(SUMIFS($AE$2:$AE$4001,$L$2:$L$4001,$L2319,$F$2:$F$4001,"4")-SUMIFS('AR SALES'!$Y$2:$Y$2501,'AR SALES'!$L$2:$L$2501,$L2319,'AR SALES'!$AD$2:$AD$2501,"OFF"),2)=0,"","STALE")))</f>
        <v/>
      </c>
      <c r="BB2319" s="2">
        <f>IF(OR(""&amp;$F2319="2",""&amp;$F2319="4",""&amp;$F2319="G",""&amp;$F2319="H"),IF($AY2319="YES","",IF($AB2319&lt;&gt;0,"",IF(COUNTIFS('AR SALES'!$L$2:$L$2501,$L2319,'AR SALES'!$AD$2:$AD$2501,IF(""&amp;$F2319="4","OFF","ON"),'AR SALES'!$AF$2:$AF$2501,"Y")&gt;0,"","NO EXEMPTION"))),"")</f>
        <v/>
      </c>
    </row>
    <row r="2320">
      <c r="AT2320" s="2">
        <f>IF($L2320="","",IFERROR(INDEX('AR SALES'!$H$2:$H$2501,MATCH(""&amp;$L2320,'AR SALES'!$AE$2:$AE$2501,0)),""))</f>
        <v/>
      </c>
      <c r="AU2320" s="2">
        <f>IF($L2320="","",IF($A2320&lt;&gt;"GA","",IF($E2320="FULTON",IF(ISNUMBER(SEARCH("COLLEGE PARK",$AT2320)),"FULTON (COLLEGE PARK)",IF(ISNUMBER(SEARCH("HAPEVILLE",$AT2320)),"FULTON (HAPEVILLE)",IF(ISNUMBER(SEARCH("EAST POINT",$AT2320)),"FULTON (EAST POINT)",IF(ISNUMBER(SEARCH("ATLANTA",$AT2320)),"FULTON (ATL LIMITS)","FULTON")))),IF($E2320="DEKALB",IF(ISNUMBER(SEARCH("ATLANTA",$AT2320)),"DEKALB (ATL LIMITS)","DEKALB"),IF(AND($E2320="CLAYTON",ISNUMBER(SEARCH("COLLEGE PARK",$AT2320))),"CLAYTON (COLLEGE PARK)",$E2320)))))</f>
        <v/>
      </c>
      <c r="AV2320" s="2">
        <f>IF($L2320="","",IF(""&amp;$F2320="2","DIESEL",IF(OR(""&amp;$F2320="G",""&amp;$F2320="H"),"GAS","")))</f>
        <v/>
      </c>
      <c r="AW2320" s="2">
        <f>IF($AV2320="","",$R2320)</f>
        <v/>
      </c>
      <c r="AX2320" s="2">
        <f>IF($AV2320="","",IF($AB2320=0,$R2320,0))</f>
        <v/>
      </c>
      <c r="AY2320" s="2">
        <f>IF($AV2320="","",IF(AND($Z2320=0,COUNTIF('AR SALES'!$L$2:$L$2501,$L2320)=0),"YES",""))</f>
        <v/>
      </c>
      <c r="AZ2320" s="2">
        <f>IF($AV2320="","",IFERROR(VLOOKUP($AU2320,CODES!$A:$B,2,FALSE),"NO CODE"))</f>
        <v/>
      </c>
      <c r="BA2320" s="2">
        <f>IF(""&amp;$F2320&lt;&gt;"4","",IF($AY2320="YES","",IF(ROUND(SUMIFS($AE$2:$AE$4001,$L$2:$L$4001,$L2320,$F$2:$F$4001,"4")-SUMIFS('AR SALES'!$Y$2:$Y$2501,'AR SALES'!$L$2:$L$2501,$L2320,'AR SALES'!$AD$2:$AD$2501,"OFF"),2)=0,"","STALE")))</f>
        <v/>
      </c>
      <c r="BB2320" s="2">
        <f>IF(OR(""&amp;$F2320="2",""&amp;$F2320="4",""&amp;$F2320="G",""&amp;$F2320="H"),IF($AY2320="YES","",IF($AB2320&lt;&gt;0,"",IF(COUNTIFS('AR SALES'!$L$2:$L$2501,$L2320,'AR SALES'!$AD$2:$AD$2501,IF(""&amp;$F2320="4","OFF","ON"),'AR SALES'!$AF$2:$AF$2501,"Y")&gt;0,"","NO EXEMPTION"))),"")</f>
        <v/>
      </c>
    </row>
    <row r="2321">
      <c r="AT2321" s="2">
        <f>IF($L2321="","",IFERROR(INDEX('AR SALES'!$H$2:$H$2501,MATCH(""&amp;$L2321,'AR SALES'!$AE$2:$AE$2501,0)),""))</f>
        <v/>
      </c>
      <c r="AU2321" s="2">
        <f>IF($L2321="","",IF($A2321&lt;&gt;"GA","",IF($E2321="FULTON",IF(ISNUMBER(SEARCH("COLLEGE PARK",$AT2321)),"FULTON (COLLEGE PARK)",IF(ISNUMBER(SEARCH("HAPEVILLE",$AT2321)),"FULTON (HAPEVILLE)",IF(ISNUMBER(SEARCH("EAST POINT",$AT2321)),"FULTON (EAST POINT)",IF(ISNUMBER(SEARCH("ATLANTA",$AT2321)),"FULTON (ATL LIMITS)","FULTON")))),IF($E2321="DEKALB",IF(ISNUMBER(SEARCH("ATLANTA",$AT2321)),"DEKALB (ATL LIMITS)","DEKALB"),IF(AND($E2321="CLAYTON",ISNUMBER(SEARCH("COLLEGE PARK",$AT2321))),"CLAYTON (COLLEGE PARK)",$E2321)))))</f>
        <v/>
      </c>
      <c r="AV2321" s="2">
        <f>IF($L2321="","",IF(""&amp;$F2321="2","DIESEL",IF(OR(""&amp;$F2321="G",""&amp;$F2321="H"),"GAS","")))</f>
        <v/>
      </c>
      <c r="AW2321" s="2">
        <f>IF($AV2321="","",$R2321)</f>
        <v/>
      </c>
      <c r="AX2321" s="2">
        <f>IF($AV2321="","",IF($AB2321=0,$R2321,0))</f>
        <v/>
      </c>
      <c r="AY2321" s="2">
        <f>IF($AV2321="","",IF(AND($Z2321=0,COUNTIF('AR SALES'!$L$2:$L$2501,$L2321)=0),"YES",""))</f>
        <v/>
      </c>
      <c r="AZ2321" s="2">
        <f>IF($AV2321="","",IFERROR(VLOOKUP($AU2321,CODES!$A:$B,2,FALSE),"NO CODE"))</f>
        <v/>
      </c>
      <c r="BA2321" s="2">
        <f>IF(""&amp;$F2321&lt;&gt;"4","",IF($AY2321="YES","",IF(ROUND(SUMIFS($AE$2:$AE$4001,$L$2:$L$4001,$L2321,$F$2:$F$4001,"4")-SUMIFS('AR SALES'!$Y$2:$Y$2501,'AR SALES'!$L$2:$L$2501,$L2321,'AR SALES'!$AD$2:$AD$2501,"OFF"),2)=0,"","STALE")))</f>
        <v/>
      </c>
      <c r="BB2321" s="2">
        <f>IF(OR(""&amp;$F2321="2",""&amp;$F2321="4",""&amp;$F2321="G",""&amp;$F2321="H"),IF($AY2321="YES","",IF($AB2321&lt;&gt;0,"",IF(COUNTIFS('AR SALES'!$L$2:$L$2501,$L2321,'AR SALES'!$AD$2:$AD$2501,IF(""&amp;$F2321="4","OFF","ON"),'AR SALES'!$AF$2:$AF$2501,"Y")&gt;0,"","NO EXEMPTION"))),"")</f>
        <v/>
      </c>
    </row>
    <row r="2322">
      <c r="AT2322" s="2">
        <f>IF($L2322="","",IFERROR(INDEX('AR SALES'!$H$2:$H$2501,MATCH(""&amp;$L2322,'AR SALES'!$AE$2:$AE$2501,0)),""))</f>
        <v/>
      </c>
      <c r="AU2322" s="2">
        <f>IF($L2322="","",IF($A2322&lt;&gt;"GA","",IF($E2322="FULTON",IF(ISNUMBER(SEARCH("COLLEGE PARK",$AT2322)),"FULTON (COLLEGE PARK)",IF(ISNUMBER(SEARCH("HAPEVILLE",$AT2322)),"FULTON (HAPEVILLE)",IF(ISNUMBER(SEARCH("EAST POINT",$AT2322)),"FULTON (EAST POINT)",IF(ISNUMBER(SEARCH("ATLANTA",$AT2322)),"FULTON (ATL LIMITS)","FULTON")))),IF($E2322="DEKALB",IF(ISNUMBER(SEARCH("ATLANTA",$AT2322)),"DEKALB (ATL LIMITS)","DEKALB"),IF(AND($E2322="CLAYTON",ISNUMBER(SEARCH("COLLEGE PARK",$AT2322))),"CLAYTON (COLLEGE PARK)",$E2322)))))</f>
        <v/>
      </c>
      <c r="AV2322" s="2">
        <f>IF($L2322="","",IF(""&amp;$F2322="2","DIESEL",IF(OR(""&amp;$F2322="G",""&amp;$F2322="H"),"GAS","")))</f>
        <v/>
      </c>
      <c r="AW2322" s="2">
        <f>IF($AV2322="","",$R2322)</f>
        <v/>
      </c>
      <c r="AX2322" s="2">
        <f>IF($AV2322="","",IF($AB2322=0,$R2322,0))</f>
        <v/>
      </c>
      <c r="AY2322" s="2">
        <f>IF($AV2322="","",IF(AND($Z2322=0,COUNTIF('AR SALES'!$L$2:$L$2501,$L2322)=0),"YES",""))</f>
        <v/>
      </c>
      <c r="AZ2322" s="2">
        <f>IF($AV2322="","",IFERROR(VLOOKUP($AU2322,CODES!$A:$B,2,FALSE),"NO CODE"))</f>
        <v/>
      </c>
      <c r="BA2322" s="2">
        <f>IF(""&amp;$F2322&lt;&gt;"4","",IF($AY2322="YES","",IF(ROUND(SUMIFS($AE$2:$AE$4001,$L$2:$L$4001,$L2322,$F$2:$F$4001,"4")-SUMIFS('AR SALES'!$Y$2:$Y$2501,'AR SALES'!$L$2:$L$2501,$L2322,'AR SALES'!$AD$2:$AD$2501,"OFF"),2)=0,"","STALE")))</f>
        <v/>
      </c>
      <c r="BB2322" s="2">
        <f>IF(OR(""&amp;$F2322="2",""&amp;$F2322="4",""&amp;$F2322="G",""&amp;$F2322="H"),IF($AY2322="YES","",IF($AB2322&lt;&gt;0,"",IF(COUNTIFS('AR SALES'!$L$2:$L$2501,$L2322,'AR SALES'!$AD$2:$AD$2501,IF(""&amp;$F2322="4","OFF","ON"),'AR SALES'!$AF$2:$AF$2501,"Y")&gt;0,"","NO EXEMPTION"))),"")</f>
        <v/>
      </c>
    </row>
    <row r="2323">
      <c r="AT2323" s="2">
        <f>IF($L2323="","",IFERROR(INDEX('AR SALES'!$H$2:$H$2501,MATCH(""&amp;$L2323,'AR SALES'!$AE$2:$AE$2501,0)),""))</f>
        <v/>
      </c>
      <c r="AU2323" s="2">
        <f>IF($L2323="","",IF($A2323&lt;&gt;"GA","",IF($E2323="FULTON",IF(ISNUMBER(SEARCH("COLLEGE PARK",$AT2323)),"FULTON (COLLEGE PARK)",IF(ISNUMBER(SEARCH("HAPEVILLE",$AT2323)),"FULTON (HAPEVILLE)",IF(ISNUMBER(SEARCH("EAST POINT",$AT2323)),"FULTON (EAST POINT)",IF(ISNUMBER(SEARCH("ATLANTA",$AT2323)),"FULTON (ATL LIMITS)","FULTON")))),IF($E2323="DEKALB",IF(ISNUMBER(SEARCH("ATLANTA",$AT2323)),"DEKALB (ATL LIMITS)","DEKALB"),IF(AND($E2323="CLAYTON",ISNUMBER(SEARCH("COLLEGE PARK",$AT2323))),"CLAYTON (COLLEGE PARK)",$E2323)))))</f>
        <v/>
      </c>
      <c r="AV2323" s="2">
        <f>IF($L2323="","",IF(""&amp;$F2323="2","DIESEL",IF(OR(""&amp;$F2323="G",""&amp;$F2323="H"),"GAS","")))</f>
        <v/>
      </c>
      <c r="AW2323" s="2">
        <f>IF($AV2323="","",$R2323)</f>
        <v/>
      </c>
      <c r="AX2323" s="2">
        <f>IF($AV2323="","",IF($AB2323=0,$R2323,0))</f>
        <v/>
      </c>
      <c r="AY2323" s="2">
        <f>IF($AV2323="","",IF(AND($Z2323=0,COUNTIF('AR SALES'!$L$2:$L$2501,$L2323)=0),"YES",""))</f>
        <v/>
      </c>
      <c r="AZ2323" s="2">
        <f>IF($AV2323="","",IFERROR(VLOOKUP($AU2323,CODES!$A:$B,2,FALSE),"NO CODE"))</f>
        <v/>
      </c>
      <c r="BA2323" s="2">
        <f>IF(""&amp;$F2323&lt;&gt;"4","",IF($AY2323="YES","",IF(ROUND(SUMIFS($AE$2:$AE$4001,$L$2:$L$4001,$L2323,$F$2:$F$4001,"4")-SUMIFS('AR SALES'!$Y$2:$Y$2501,'AR SALES'!$L$2:$L$2501,$L2323,'AR SALES'!$AD$2:$AD$2501,"OFF"),2)=0,"","STALE")))</f>
        <v/>
      </c>
      <c r="BB2323" s="2">
        <f>IF(OR(""&amp;$F2323="2",""&amp;$F2323="4",""&amp;$F2323="G",""&amp;$F2323="H"),IF($AY2323="YES","",IF($AB2323&lt;&gt;0,"",IF(COUNTIFS('AR SALES'!$L$2:$L$2501,$L2323,'AR SALES'!$AD$2:$AD$2501,IF(""&amp;$F2323="4","OFF","ON"),'AR SALES'!$AF$2:$AF$2501,"Y")&gt;0,"","NO EXEMPTION"))),"")</f>
        <v/>
      </c>
    </row>
    <row r="2324">
      <c r="AT2324" s="2">
        <f>IF($L2324="","",IFERROR(INDEX('AR SALES'!$H$2:$H$2501,MATCH(""&amp;$L2324,'AR SALES'!$AE$2:$AE$2501,0)),""))</f>
        <v/>
      </c>
      <c r="AU2324" s="2">
        <f>IF($L2324="","",IF($A2324&lt;&gt;"GA","",IF($E2324="FULTON",IF(ISNUMBER(SEARCH("COLLEGE PARK",$AT2324)),"FULTON (COLLEGE PARK)",IF(ISNUMBER(SEARCH("HAPEVILLE",$AT2324)),"FULTON (HAPEVILLE)",IF(ISNUMBER(SEARCH("EAST POINT",$AT2324)),"FULTON (EAST POINT)",IF(ISNUMBER(SEARCH("ATLANTA",$AT2324)),"FULTON (ATL LIMITS)","FULTON")))),IF($E2324="DEKALB",IF(ISNUMBER(SEARCH("ATLANTA",$AT2324)),"DEKALB (ATL LIMITS)","DEKALB"),IF(AND($E2324="CLAYTON",ISNUMBER(SEARCH("COLLEGE PARK",$AT2324))),"CLAYTON (COLLEGE PARK)",$E2324)))))</f>
        <v/>
      </c>
      <c r="AV2324" s="2">
        <f>IF($L2324="","",IF(""&amp;$F2324="2","DIESEL",IF(OR(""&amp;$F2324="G",""&amp;$F2324="H"),"GAS","")))</f>
        <v/>
      </c>
      <c r="AW2324" s="2">
        <f>IF($AV2324="","",$R2324)</f>
        <v/>
      </c>
      <c r="AX2324" s="2">
        <f>IF($AV2324="","",IF($AB2324=0,$R2324,0))</f>
        <v/>
      </c>
      <c r="AY2324" s="2">
        <f>IF($AV2324="","",IF(AND($Z2324=0,COUNTIF('AR SALES'!$L$2:$L$2501,$L2324)=0),"YES",""))</f>
        <v/>
      </c>
      <c r="AZ2324" s="2">
        <f>IF($AV2324="","",IFERROR(VLOOKUP($AU2324,CODES!$A:$B,2,FALSE),"NO CODE"))</f>
        <v/>
      </c>
      <c r="BA2324" s="2">
        <f>IF(""&amp;$F2324&lt;&gt;"4","",IF($AY2324="YES","",IF(ROUND(SUMIFS($AE$2:$AE$4001,$L$2:$L$4001,$L2324,$F$2:$F$4001,"4")-SUMIFS('AR SALES'!$Y$2:$Y$2501,'AR SALES'!$L$2:$L$2501,$L2324,'AR SALES'!$AD$2:$AD$2501,"OFF"),2)=0,"","STALE")))</f>
        <v/>
      </c>
      <c r="BB2324" s="2">
        <f>IF(OR(""&amp;$F2324="2",""&amp;$F2324="4",""&amp;$F2324="G",""&amp;$F2324="H"),IF($AY2324="YES","",IF($AB2324&lt;&gt;0,"",IF(COUNTIFS('AR SALES'!$L$2:$L$2501,$L2324,'AR SALES'!$AD$2:$AD$2501,IF(""&amp;$F2324="4","OFF","ON"),'AR SALES'!$AF$2:$AF$2501,"Y")&gt;0,"","NO EXEMPTION"))),"")</f>
        <v/>
      </c>
    </row>
    <row r="2325">
      <c r="AT2325" s="2">
        <f>IF($L2325="","",IFERROR(INDEX('AR SALES'!$H$2:$H$2501,MATCH(""&amp;$L2325,'AR SALES'!$AE$2:$AE$2501,0)),""))</f>
        <v/>
      </c>
      <c r="AU2325" s="2">
        <f>IF($L2325="","",IF($A2325&lt;&gt;"GA","",IF($E2325="FULTON",IF(ISNUMBER(SEARCH("COLLEGE PARK",$AT2325)),"FULTON (COLLEGE PARK)",IF(ISNUMBER(SEARCH("HAPEVILLE",$AT2325)),"FULTON (HAPEVILLE)",IF(ISNUMBER(SEARCH("EAST POINT",$AT2325)),"FULTON (EAST POINT)",IF(ISNUMBER(SEARCH("ATLANTA",$AT2325)),"FULTON (ATL LIMITS)","FULTON")))),IF($E2325="DEKALB",IF(ISNUMBER(SEARCH("ATLANTA",$AT2325)),"DEKALB (ATL LIMITS)","DEKALB"),IF(AND($E2325="CLAYTON",ISNUMBER(SEARCH("COLLEGE PARK",$AT2325))),"CLAYTON (COLLEGE PARK)",$E2325)))))</f>
        <v/>
      </c>
      <c r="AV2325" s="2">
        <f>IF($L2325="","",IF(""&amp;$F2325="2","DIESEL",IF(OR(""&amp;$F2325="G",""&amp;$F2325="H"),"GAS","")))</f>
        <v/>
      </c>
      <c r="AW2325" s="2">
        <f>IF($AV2325="","",$R2325)</f>
        <v/>
      </c>
      <c r="AX2325" s="2">
        <f>IF($AV2325="","",IF($AB2325=0,$R2325,0))</f>
        <v/>
      </c>
      <c r="AY2325" s="2">
        <f>IF($AV2325="","",IF(AND($Z2325=0,COUNTIF('AR SALES'!$L$2:$L$2501,$L2325)=0),"YES",""))</f>
        <v/>
      </c>
      <c r="AZ2325" s="2">
        <f>IF($AV2325="","",IFERROR(VLOOKUP($AU2325,CODES!$A:$B,2,FALSE),"NO CODE"))</f>
        <v/>
      </c>
      <c r="BA2325" s="2">
        <f>IF(""&amp;$F2325&lt;&gt;"4","",IF($AY2325="YES","",IF(ROUND(SUMIFS($AE$2:$AE$4001,$L$2:$L$4001,$L2325,$F$2:$F$4001,"4")-SUMIFS('AR SALES'!$Y$2:$Y$2501,'AR SALES'!$L$2:$L$2501,$L2325,'AR SALES'!$AD$2:$AD$2501,"OFF"),2)=0,"","STALE")))</f>
        <v/>
      </c>
      <c r="BB2325" s="2">
        <f>IF(OR(""&amp;$F2325="2",""&amp;$F2325="4",""&amp;$F2325="G",""&amp;$F2325="H"),IF($AY2325="YES","",IF($AB2325&lt;&gt;0,"",IF(COUNTIFS('AR SALES'!$L$2:$L$2501,$L2325,'AR SALES'!$AD$2:$AD$2501,IF(""&amp;$F2325="4","OFF","ON"),'AR SALES'!$AF$2:$AF$2501,"Y")&gt;0,"","NO EXEMPTION"))),"")</f>
        <v/>
      </c>
    </row>
    <row r="2326">
      <c r="AT2326" s="2">
        <f>IF($L2326="","",IFERROR(INDEX('AR SALES'!$H$2:$H$2501,MATCH(""&amp;$L2326,'AR SALES'!$AE$2:$AE$2501,0)),""))</f>
        <v/>
      </c>
      <c r="AU2326" s="2">
        <f>IF($L2326="","",IF($A2326&lt;&gt;"GA","",IF($E2326="FULTON",IF(ISNUMBER(SEARCH("COLLEGE PARK",$AT2326)),"FULTON (COLLEGE PARK)",IF(ISNUMBER(SEARCH("HAPEVILLE",$AT2326)),"FULTON (HAPEVILLE)",IF(ISNUMBER(SEARCH("EAST POINT",$AT2326)),"FULTON (EAST POINT)",IF(ISNUMBER(SEARCH("ATLANTA",$AT2326)),"FULTON (ATL LIMITS)","FULTON")))),IF($E2326="DEKALB",IF(ISNUMBER(SEARCH("ATLANTA",$AT2326)),"DEKALB (ATL LIMITS)","DEKALB"),IF(AND($E2326="CLAYTON",ISNUMBER(SEARCH("COLLEGE PARK",$AT2326))),"CLAYTON (COLLEGE PARK)",$E2326)))))</f>
        <v/>
      </c>
      <c r="AV2326" s="2">
        <f>IF($L2326="","",IF(""&amp;$F2326="2","DIESEL",IF(OR(""&amp;$F2326="G",""&amp;$F2326="H"),"GAS","")))</f>
        <v/>
      </c>
      <c r="AW2326" s="2">
        <f>IF($AV2326="","",$R2326)</f>
        <v/>
      </c>
      <c r="AX2326" s="2">
        <f>IF($AV2326="","",IF($AB2326=0,$R2326,0))</f>
        <v/>
      </c>
      <c r="AY2326" s="2">
        <f>IF($AV2326="","",IF(AND($Z2326=0,COUNTIF('AR SALES'!$L$2:$L$2501,$L2326)=0),"YES",""))</f>
        <v/>
      </c>
      <c r="AZ2326" s="2">
        <f>IF($AV2326="","",IFERROR(VLOOKUP($AU2326,CODES!$A:$B,2,FALSE),"NO CODE"))</f>
        <v/>
      </c>
      <c r="BA2326" s="2">
        <f>IF(""&amp;$F2326&lt;&gt;"4","",IF($AY2326="YES","",IF(ROUND(SUMIFS($AE$2:$AE$4001,$L$2:$L$4001,$L2326,$F$2:$F$4001,"4")-SUMIFS('AR SALES'!$Y$2:$Y$2501,'AR SALES'!$L$2:$L$2501,$L2326,'AR SALES'!$AD$2:$AD$2501,"OFF"),2)=0,"","STALE")))</f>
        <v/>
      </c>
      <c r="BB2326" s="2">
        <f>IF(OR(""&amp;$F2326="2",""&amp;$F2326="4",""&amp;$F2326="G",""&amp;$F2326="H"),IF($AY2326="YES","",IF($AB2326&lt;&gt;0,"",IF(COUNTIFS('AR SALES'!$L$2:$L$2501,$L2326,'AR SALES'!$AD$2:$AD$2501,IF(""&amp;$F2326="4","OFF","ON"),'AR SALES'!$AF$2:$AF$2501,"Y")&gt;0,"","NO EXEMPTION"))),"")</f>
        <v/>
      </c>
    </row>
    <row r="2327">
      <c r="AT2327" s="2">
        <f>IF($L2327="","",IFERROR(INDEX('AR SALES'!$H$2:$H$2501,MATCH(""&amp;$L2327,'AR SALES'!$AE$2:$AE$2501,0)),""))</f>
        <v/>
      </c>
      <c r="AU2327" s="2">
        <f>IF($L2327="","",IF($A2327&lt;&gt;"GA","",IF($E2327="FULTON",IF(ISNUMBER(SEARCH("COLLEGE PARK",$AT2327)),"FULTON (COLLEGE PARK)",IF(ISNUMBER(SEARCH("HAPEVILLE",$AT2327)),"FULTON (HAPEVILLE)",IF(ISNUMBER(SEARCH("EAST POINT",$AT2327)),"FULTON (EAST POINT)",IF(ISNUMBER(SEARCH("ATLANTA",$AT2327)),"FULTON (ATL LIMITS)","FULTON")))),IF($E2327="DEKALB",IF(ISNUMBER(SEARCH("ATLANTA",$AT2327)),"DEKALB (ATL LIMITS)","DEKALB"),IF(AND($E2327="CLAYTON",ISNUMBER(SEARCH("COLLEGE PARK",$AT2327))),"CLAYTON (COLLEGE PARK)",$E2327)))))</f>
        <v/>
      </c>
      <c r="AV2327" s="2">
        <f>IF($L2327="","",IF(""&amp;$F2327="2","DIESEL",IF(OR(""&amp;$F2327="G",""&amp;$F2327="H"),"GAS","")))</f>
        <v/>
      </c>
      <c r="AW2327" s="2">
        <f>IF($AV2327="","",$R2327)</f>
        <v/>
      </c>
      <c r="AX2327" s="2">
        <f>IF($AV2327="","",IF($AB2327=0,$R2327,0))</f>
        <v/>
      </c>
      <c r="AY2327" s="2">
        <f>IF($AV2327="","",IF(AND($Z2327=0,COUNTIF('AR SALES'!$L$2:$L$2501,$L2327)=0),"YES",""))</f>
        <v/>
      </c>
      <c r="AZ2327" s="2">
        <f>IF($AV2327="","",IFERROR(VLOOKUP($AU2327,CODES!$A:$B,2,FALSE),"NO CODE"))</f>
        <v/>
      </c>
      <c r="BA2327" s="2">
        <f>IF(""&amp;$F2327&lt;&gt;"4","",IF($AY2327="YES","",IF(ROUND(SUMIFS($AE$2:$AE$4001,$L$2:$L$4001,$L2327,$F$2:$F$4001,"4")-SUMIFS('AR SALES'!$Y$2:$Y$2501,'AR SALES'!$L$2:$L$2501,$L2327,'AR SALES'!$AD$2:$AD$2501,"OFF"),2)=0,"","STALE")))</f>
        <v/>
      </c>
      <c r="BB2327" s="2">
        <f>IF(OR(""&amp;$F2327="2",""&amp;$F2327="4",""&amp;$F2327="G",""&amp;$F2327="H"),IF($AY2327="YES","",IF($AB2327&lt;&gt;0,"",IF(COUNTIFS('AR SALES'!$L$2:$L$2501,$L2327,'AR SALES'!$AD$2:$AD$2501,IF(""&amp;$F2327="4","OFF","ON"),'AR SALES'!$AF$2:$AF$2501,"Y")&gt;0,"","NO EXEMPTION"))),"")</f>
        <v/>
      </c>
    </row>
    <row r="2328">
      <c r="AT2328" s="2">
        <f>IF($L2328="","",IFERROR(INDEX('AR SALES'!$H$2:$H$2501,MATCH(""&amp;$L2328,'AR SALES'!$AE$2:$AE$2501,0)),""))</f>
        <v/>
      </c>
      <c r="AU2328" s="2">
        <f>IF($L2328="","",IF($A2328&lt;&gt;"GA","",IF($E2328="FULTON",IF(ISNUMBER(SEARCH("COLLEGE PARK",$AT2328)),"FULTON (COLLEGE PARK)",IF(ISNUMBER(SEARCH("HAPEVILLE",$AT2328)),"FULTON (HAPEVILLE)",IF(ISNUMBER(SEARCH("EAST POINT",$AT2328)),"FULTON (EAST POINT)",IF(ISNUMBER(SEARCH("ATLANTA",$AT2328)),"FULTON (ATL LIMITS)","FULTON")))),IF($E2328="DEKALB",IF(ISNUMBER(SEARCH("ATLANTA",$AT2328)),"DEKALB (ATL LIMITS)","DEKALB"),IF(AND($E2328="CLAYTON",ISNUMBER(SEARCH("COLLEGE PARK",$AT2328))),"CLAYTON (COLLEGE PARK)",$E2328)))))</f>
        <v/>
      </c>
      <c r="AV2328" s="2">
        <f>IF($L2328="","",IF(""&amp;$F2328="2","DIESEL",IF(OR(""&amp;$F2328="G",""&amp;$F2328="H"),"GAS","")))</f>
        <v/>
      </c>
      <c r="AW2328" s="2">
        <f>IF($AV2328="","",$R2328)</f>
        <v/>
      </c>
      <c r="AX2328" s="2">
        <f>IF($AV2328="","",IF($AB2328=0,$R2328,0))</f>
        <v/>
      </c>
      <c r="AY2328" s="2">
        <f>IF($AV2328="","",IF(AND($Z2328=0,COUNTIF('AR SALES'!$L$2:$L$2501,$L2328)=0),"YES",""))</f>
        <v/>
      </c>
      <c r="AZ2328" s="2">
        <f>IF($AV2328="","",IFERROR(VLOOKUP($AU2328,CODES!$A:$B,2,FALSE),"NO CODE"))</f>
        <v/>
      </c>
      <c r="BA2328" s="2">
        <f>IF(""&amp;$F2328&lt;&gt;"4","",IF($AY2328="YES","",IF(ROUND(SUMIFS($AE$2:$AE$4001,$L$2:$L$4001,$L2328,$F$2:$F$4001,"4")-SUMIFS('AR SALES'!$Y$2:$Y$2501,'AR SALES'!$L$2:$L$2501,$L2328,'AR SALES'!$AD$2:$AD$2501,"OFF"),2)=0,"","STALE")))</f>
        <v/>
      </c>
      <c r="BB2328" s="2">
        <f>IF(OR(""&amp;$F2328="2",""&amp;$F2328="4",""&amp;$F2328="G",""&amp;$F2328="H"),IF($AY2328="YES","",IF($AB2328&lt;&gt;0,"",IF(COUNTIFS('AR SALES'!$L$2:$L$2501,$L2328,'AR SALES'!$AD$2:$AD$2501,IF(""&amp;$F2328="4","OFF","ON"),'AR SALES'!$AF$2:$AF$2501,"Y")&gt;0,"","NO EXEMPTION"))),"")</f>
        <v/>
      </c>
    </row>
    <row r="2329">
      <c r="AT2329" s="2">
        <f>IF($L2329="","",IFERROR(INDEX('AR SALES'!$H$2:$H$2501,MATCH(""&amp;$L2329,'AR SALES'!$AE$2:$AE$2501,0)),""))</f>
        <v/>
      </c>
      <c r="AU2329" s="2">
        <f>IF($L2329="","",IF($A2329&lt;&gt;"GA","",IF($E2329="FULTON",IF(ISNUMBER(SEARCH("COLLEGE PARK",$AT2329)),"FULTON (COLLEGE PARK)",IF(ISNUMBER(SEARCH("HAPEVILLE",$AT2329)),"FULTON (HAPEVILLE)",IF(ISNUMBER(SEARCH("EAST POINT",$AT2329)),"FULTON (EAST POINT)",IF(ISNUMBER(SEARCH("ATLANTA",$AT2329)),"FULTON (ATL LIMITS)","FULTON")))),IF($E2329="DEKALB",IF(ISNUMBER(SEARCH("ATLANTA",$AT2329)),"DEKALB (ATL LIMITS)","DEKALB"),IF(AND($E2329="CLAYTON",ISNUMBER(SEARCH("COLLEGE PARK",$AT2329))),"CLAYTON (COLLEGE PARK)",$E2329)))))</f>
        <v/>
      </c>
      <c r="AV2329" s="2">
        <f>IF($L2329="","",IF(""&amp;$F2329="2","DIESEL",IF(OR(""&amp;$F2329="G",""&amp;$F2329="H"),"GAS","")))</f>
        <v/>
      </c>
      <c r="AW2329" s="2">
        <f>IF($AV2329="","",$R2329)</f>
        <v/>
      </c>
      <c r="AX2329" s="2">
        <f>IF($AV2329="","",IF($AB2329=0,$R2329,0))</f>
        <v/>
      </c>
      <c r="AY2329" s="2">
        <f>IF($AV2329="","",IF(AND($Z2329=0,COUNTIF('AR SALES'!$L$2:$L$2501,$L2329)=0),"YES",""))</f>
        <v/>
      </c>
      <c r="AZ2329" s="2">
        <f>IF($AV2329="","",IFERROR(VLOOKUP($AU2329,CODES!$A:$B,2,FALSE),"NO CODE"))</f>
        <v/>
      </c>
      <c r="BA2329" s="2">
        <f>IF(""&amp;$F2329&lt;&gt;"4","",IF($AY2329="YES","",IF(ROUND(SUMIFS($AE$2:$AE$4001,$L$2:$L$4001,$L2329,$F$2:$F$4001,"4")-SUMIFS('AR SALES'!$Y$2:$Y$2501,'AR SALES'!$L$2:$L$2501,$L2329,'AR SALES'!$AD$2:$AD$2501,"OFF"),2)=0,"","STALE")))</f>
        <v/>
      </c>
      <c r="BB2329" s="2">
        <f>IF(OR(""&amp;$F2329="2",""&amp;$F2329="4",""&amp;$F2329="G",""&amp;$F2329="H"),IF($AY2329="YES","",IF($AB2329&lt;&gt;0,"",IF(COUNTIFS('AR SALES'!$L$2:$L$2501,$L2329,'AR SALES'!$AD$2:$AD$2501,IF(""&amp;$F2329="4","OFF","ON"),'AR SALES'!$AF$2:$AF$2501,"Y")&gt;0,"","NO EXEMPTION"))),"")</f>
        <v/>
      </c>
    </row>
    <row r="2330">
      <c r="AT2330" s="2">
        <f>IF($L2330="","",IFERROR(INDEX('AR SALES'!$H$2:$H$2501,MATCH(""&amp;$L2330,'AR SALES'!$AE$2:$AE$2501,0)),""))</f>
        <v/>
      </c>
      <c r="AU2330" s="2">
        <f>IF($L2330="","",IF($A2330&lt;&gt;"GA","",IF($E2330="FULTON",IF(ISNUMBER(SEARCH("COLLEGE PARK",$AT2330)),"FULTON (COLLEGE PARK)",IF(ISNUMBER(SEARCH("HAPEVILLE",$AT2330)),"FULTON (HAPEVILLE)",IF(ISNUMBER(SEARCH("EAST POINT",$AT2330)),"FULTON (EAST POINT)",IF(ISNUMBER(SEARCH("ATLANTA",$AT2330)),"FULTON (ATL LIMITS)","FULTON")))),IF($E2330="DEKALB",IF(ISNUMBER(SEARCH("ATLANTA",$AT2330)),"DEKALB (ATL LIMITS)","DEKALB"),IF(AND($E2330="CLAYTON",ISNUMBER(SEARCH("COLLEGE PARK",$AT2330))),"CLAYTON (COLLEGE PARK)",$E2330)))))</f>
        <v/>
      </c>
      <c r="AV2330" s="2">
        <f>IF($L2330="","",IF(""&amp;$F2330="2","DIESEL",IF(OR(""&amp;$F2330="G",""&amp;$F2330="H"),"GAS","")))</f>
        <v/>
      </c>
      <c r="AW2330" s="2">
        <f>IF($AV2330="","",$R2330)</f>
        <v/>
      </c>
      <c r="AX2330" s="2">
        <f>IF($AV2330="","",IF($AB2330=0,$R2330,0))</f>
        <v/>
      </c>
      <c r="AY2330" s="2">
        <f>IF($AV2330="","",IF(AND($Z2330=0,COUNTIF('AR SALES'!$L$2:$L$2501,$L2330)=0),"YES",""))</f>
        <v/>
      </c>
      <c r="AZ2330" s="2">
        <f>IF($AV2330="","",IFERROR(VLOOKUP($AU2330,CODES!$A:$B,2,FALSE),"NO CODE"))</f>
        <v/>
      </c>
      <c r="BA2330" s="2">
        <f>IF(""&amp;$F2330&lt;&gt;"4","",IF($AY2330="YES","",IF(ROUND(SUMIFS($AE$2:$AE$4001,$L$2:$L$4001,$L2330,$F$2:$F$4001,"4")-SUMIFS('AR SALES'!$Y$2:$Y$2501,'AR SALES'!$L$2:$L$2501,$L2330,'AR SALES'!$AD$2:$AD$2501,"OFF"),2)=0,"","STALE")))</f>
        <v/>
      </c>
      <c r="BB2330" s="2">
        <f>IF(OR(""&amp;$F2330="2",""&amp;$F2330="4",""&amp;$F2330="G",""&amp;$F2330="H"),IF($AY2330="YES","",IF($AB2330&lt;&gt;0,"",IF(COUNTIFS('AR SALES'!$L$2:$L$2501,$L2330,'AR SALES'!$AD$2:$AD$2501,IF(""&amp;$F2330="4","OFF","ON"),'AR SALES'!$AF$2:$AF$2501,"Y")&gt;0,"","NO EXEMPTION"))),"")</f>
        <v/>
      </c>
    </row>
    <row r="2331">
      <c r="AT2331" s="2">
        <f>IF($L2331="","",IFERROR(INDEX('AR SALES'!$H$2:$H$2501,MATCH(""&amp;$L2331,'AR SALES'!$AE$2:$AE$2501,0)),""))</f>
        <v/>
      </c>
      <c r="AU2331" s="2">
        <f>IF($L2331="","",IF($A2331&lt;&gt;"GA","",IF($E2331="FULTON",IF(ISNUMBER(SEARCH("COLLEGE PARK",$AT2331)),"FULTON (COLLEGE PARK)",IF(ISNUMBER(SEARCH("HAPEVILLE",$AT2331)),"FULTON (HAPEVILLE)",IF(ISNUMBER(SEARCH("EAST POINT",$AT2331)),"FULTON (EAST POINT)",IF(ISNUMBER(SEARCH("ATLANTA",$AT2331)),"FULTON (ATL LIMITS)","FULTON")))),IF($E2331="DEKALB",IF(ISNUMBER(SEARCH("ATLANTA",$AT2331)),"DEKALB (ATL LIMITS)","DEKALB"),IF(AND($E2331="CLAYTON",ISNUMBER(SEARCH("COLLEGE PARK",$AT2331))),"CLAYTON (COLLEGE PARK)",$E2331)))))</f>
        <v/>
      </c>
      <c r="AV2331" s="2">
        <f>IF($L2331="","",IF(""&amp;$F2331="2","DIESEL",IF(OR(""&amp;$F2331="G",""&amp;$F2331="H"),"GAS","")))</f>
        <v/>
      </c>
      <c r="AW2331" s="2">
        <f>IF($AV2331="","",$R2331)</f>
        <v/>
      </c>
      <c r="AX2331" s="2">
        <f>IF($AV2331="","",IF($AB2331=0,$R2331,0))</f>
        <v/>
      </c>
      <c r="AY2331" s="2">
        <f>IF($AV2331="","",IF(AND($Z2331=0,COUNTIF('AR SALES'!$L$2:$L$2501,$L2331)=0),"YES",""))</f>
        <v/>
      </c>
      <c r="AZ2331" s="2">
        <f>IF($AV2331="","",IFERROR(VLOOKUP($AU2331,CODES!$A:$B,2,FALSE),"NO CODE"))</f>
        <v/>
      </c>
      <c r="BA2331" s="2">
        <f>IF(""&amp;$F2331&lt;&gt;"4","",IF($AY2331="YES","",IF(ROUND(SUMIFS($AE$2:$AE$4001,$L$2:$L$4001,$L2331,$F$2:$F$4001,"4")-SUMIFS('AR SALES'!$Y$2:$Y$2501,'AR SALES'!$L$2:$L$2501,$L2331,'AR SALES'!$AD$2:$AD$2501,"OFF"),2)=0,"","STALE")))</f>
        <v/>
      </c>
      <c r="BB2331" s="2">
        <f>IF(OR(""&amp;$F2331="2",""&amp;$F2331="4",""&amp;$F2331="G",""&amp;$F2331="H"),IF($AY2331="YES","",IF($AB2331&lt;&gt;0,"",IF(COUNTIFS('AR SALES'!$L$2:$L$2501,$L2331,'AR SALES'!$AD$2:$AD$2501,IF(""&amp;$F2331="4","OFF","ON"),'AR SALES'!$AF$2:$AF$2501,"Y")&gt;0,"","NO EXEMPTION"))),"")</f>
        <v/>
      </c>
    </row>
    <row r="2332">
      <c r="AT2332" s="2">
        <f>IF($L2332="","",IFERROR(INDEX('AR SALES'!$H$2:$H$2501,MATCH(""&amp;$L2332,'AR SALES'!$AE$2:$AE$2501,0)),""))</f>
        <v/>
      </c>
      <c r="AU2332" s="2">
        <f>IF($L2332="","",IF($A2332&lt;&gt;"GA","",IF($E2332="FULTON",IF(ISNUMBER(SEARCH("COLLEGE PARK",$AT2332)),"FULTON (COLLEGE PARK)",IF(ISNUMBER(SEARCH("HAPEVILLE",$AT2332)),"FULTON (HAPEVILLE)",IF(ISNUMBER(SEARCH("EAST POINT",$AT2332)),"FULTON (EAST POINT)",IF(ISNUMBER(SEARCH("ATLANTA",$AT2332)),"FULTON (ATL LIMITS)","FULTON")))),IF($E2332="DEKALB",IF(ISNUMBER(SEARCH("ATLANTA",$AT2332)),"DEKALB (ATL LIMITS)","DEKALB"),IF(AND($E2332="CLAYTON",ISNUMBER(SEARCH("COLLEGE PARK",$AT2332))),"CLAYTON (COLLEGE PARK)",$E2332)))))</f>
        <v/>
      </c>
      <c r="AV2332" s="2">
        <f>IF($L2332="","",IF(""&amp;$F2332="2","DIESEL",IF(OR(""&amp;$F2332="G",""&amp;$F2332="H"),"GAS","")))</f>
        <v/>
      </c>
      <c r="AW2332" s="2">
        <f>IF($AV2332="","",$R2332)</f>
        <v/>
      </c>
      <c r="AX2332" s="2">
        <f>IF($AV2332="","",IF($AB2332=0,$R2332,0))</f>
        <v/>
      </c>
      <c r="AY2332" s="2">
        <f>IF($AV2332="","",IF(AND($Z2332=0,COUNTIF('AR SALES'!$L$2:$L$2501,$L2332)=0),"YES",""))</f>
        <v/>
      </c>
      <c r="AZ2332" s="2">
        <f>IF($AV2332="","",IFERROR(VLOOKUP($AU2332,CODES!$A:$B,2,FALSE),"NO CODE"))</f>
        <v/>
      </c>
      <c r="BA2332" s="2">
        <f>IF(""&amp;$F2332&lt;&gt;"4","",IF($AY2332="YES","",IF(ROUND(SUMIFS($AE$2:$AE$4001,$L$2:$L$4001,$L2332,$F$2:$F$4001,"4")-SUMIFS('AR SALES'!$Y$2:$Y$2501,'AR SALES'!$L$2:$L$2501,$L2332,'AR SALES'!$AD$2:$AD$2501,"OFF"),2)=0,"","STALE")))</f>
        <v/>
      </c>
      <c r="BB2332" s="2">
        <f>IF(OR(""&amp;$F2332="2",""&amp;$F2332="4",""&amp;$F2332="G",""&amp;$F2332="H"),IF($AY2332="YES","",IF($AB2332&lt;&gt;0,"",IF(COUNTIFS('AR SALES'!$L$2:$L$2501,$L2332,'AR SALES'!$AD$2:$AD$2501,IF(""&amp;$F2332="4","OFF","ON"),'AR SALES'!$AF$2:$AF$2501,"Y")&gt;0,"","NO EXEMPTION"))),"")</f>
        <v/>
      </c>
    </row>
    <row r="2333">
      <c r="AT2333" s="2">
        <f>IF($L2333="","",IFERROR(INDEX('AR SALES'!$H$2:$H$2501,MATCH(""&amp;$L2333,'AR SALES'!$AE$2:$AE$2501,0)),""))</f>
        <v/>
      </c>
      <c r="AU2333" s="2">
        <f>IF($L2333="","",IF($A2333&lt;&gt;"GA","",IF($E2333="FULTON",IF(ISNUMBER(SEARCH("COLLEGE PARK",$AT2333)),"FULTON (COLLEGE PARK)",IF(ISNUMBER(SEARCH("HAPEVILLE",$AT2333)),"FULTON (HAPEVILLE)",IF(ISNUMBER(SEARCH("EAST POINT",$AT2333)),"FULTON (EAST POINT)",IF(ISNUMBER(SEARCH("ATLANTA",$AT2333)),"FULTON (ATL LIMITS)","FULTON")))),IF($E2333="DEKALB",IF(ISNUMBER(SEARCH("ATLANTA",$AT2333)),"DEKALB (ATL LIMITS)","DEKALB"),IF(AND($E2333="CLAYTON",ISNUMBER(SEARCH("COLLEGE PARK",$AT2333))),"CLAYTON (COLLEGE PARK)",$E2333)))))</f>
        <v/>
      </c>
      <c r="AV2333" s="2">
        <f>IF($L2333="","",IF(""&amp;$F2333="2","DIESEL",IF(OR(""&amp;$F2333="G",""&amp;$F2333="H"),"GAS","")))</f>
        <v/>
      </c>
      <c r="AW2333" s="2">
        <f>IF($AV2333="","",$R2333)</f>
        <v/>
      </c>
      <c r="AX2333" s="2">
        <f>IF($AV2333="","",IF($AB2333=0,$R2333,0))</f>
        <v/>
      </c>
      <c r="AY2333" s="2">
        <f>IF($AV2333="","",IF(AND($Z2333=0,COUNTIF('AR SALES'!$L$2:$L$2501,$L2333)=0),"YES",""))</f>
        <v/>
      </c>
      <c r="AZ2333" s="2">
        <f>IF($AV2333="","",IFERROR(VLOOKUP($AU2333,CODES!$A:$B,2,FALSE),"NO CODE"))</f>
        <v/>
      </c>
      <c r="BA2333" s="2">
        <f>IF(""&amp;$F2333&lt;&gt;"4","",IF($AY2333="YES","",IF(ROUND(SUMIFS($AE$2:$AE$4001,$L$2:$L$4001,$L2333,$F$2:$F$4001,"4")-SUMIFS('AR SALES'!$Y$2:$Y$2501,'AR SALES'!$L$2:$L$2501,$L2333,'AR SALES'!$AD$2:$AD$2501,"OFF"),2)=0,"","STALE")))</f>
        <v/>
      </c>
      <c r="BB2333" s="2">
        <f>IF(OR(""&amp;$F2333="2",""&amp;$F2333="4",""&amp;$F2333="G",""&amp;$F2333="H"),IF($AY2333="YES","",IF($AB2333&lt;&gt;0,"",IF(COUNTIFS('AR SALES'!$L$2:$L$2501,$L2333,'AR SALES'!$AD$2:$AD$2501,IF(""&amp;$F2333="4","OFF","ON"),'AR SALES'!$AF$2:$AF$2501,"Y")&gt;0,"","NO EXEMPTION"))),"")</f>
        <v/>
      </c>
    </row>
    <row r="2334">
      <c r="AT2334" s="2">
        <f>IF($L2334="","",IFERROR(INDEX('AR SALES'!$H$2:$H$2501,MATCH(""&amp;$L2334,'AR SALES'!$AE$2:$AE$2501,0)),""))</f>
        <v/>
      </c>
      <c r="AU2334" s="2">
        <f>IF($L2334="","",IF($A2334&lt;&gt;"GA","",IF($E2334="FULTON",IF(ISNUMBER(SEARCH("COLLEGE PARK",$AT2334)),"FULTON (COLLEGE PARK)",IF(ISNUMBER(SEARCH("HAPEVILLE",$AT2334)),"FULTON (HAPEVILLE)",IF(ISNUMBER(SEARCH("EAST POINT",$AT2334)),"FULTON (EAST POINT)",IF(ISNUMBER(SEARCH("ATLANTA",$AT2334)),"FULTON (ATL LIMITS)","FULTON")))),IF($E2334="DEKALB",IF(ISNUMBER(SEARCH("ATLANTA",$AT2334)),"DEKALB (ATL LIMITS)","DEKALB"),IF(AND($E2334="CLAYTON",ISNUMBER(SEARCH("COLLEGE PARK",$AT2334))),"CLAYTON (COLLEGE PARK)",$E2334)))))</f>
        <v/>
      </c>
      <c r="AV2334" s="2">
        <f>IF($L2334="","",IF(""&amp;$F2334="2","DIESEL",IF(OR(""&amp;$F2334="G",""&amp;$F2334="H"),"GAS","")))</f>
        <v/>
      </c>
      <c r="AW2334" s="2">
        <f>IF($AV2334="","",$R2334)</f>
        <v/>
      </c>
      <c r="AX2334" s="2">
        <f>IF($AV2334="","",IF($AB2334=0,$R2334,0))</f>
        <v/>
      </c>
      <c r="AY2334" s="2">
        <f>IF($AV2334="","",IF(AND($Z2334=0,COUNTIF('AR SALES'!$L$2:$L$2501,$L2334)=0),"YES",""))</f>
        <v/>
      </c>
      <c r="AZ2334" s="2">
        <f>IF($AV2334="","",IFERROR(VLOOKUP($AU2334,CODES!$A:$B,2,FALSE),"NO CODE"))</f>
        <v/>
      </c>
      <c r="BA2334" s="2">
        <f>IF(""&amp;$F2334&lt;&gt;"4","",IF($AY2334="YES","",IF(ROUND(SUMIFS($AE$2:$AE$4001,$L$2:$L$4001,$L2334,$F$2:$F$4001,"4")-SUMIFS('AR SALES'!$Y$2:$Y$2501,'AR SALES'!$L$2:$L$2501,$L2334,'AR SALES'!$AD$2:$AD$2501,"OFF"),2)=0,"","STALE")))</f>
        <v/>
      </c>
      <c r="BB2334" s="2">
        <f>IF(OR(""&amp;$F2334="2",""&amp;$F2334="4",""&amp;$F2334="G",""&amp;$F2334="H"),IF($AY2334="YES","",IF($AB2334&lt;&gt;0,"",IF(COUNTIFS('AR SALES'!$L$2:$L$2501,$L2334,'AR SALES'!$AD$2:$AD$2501,IF(""&amp;$F2334="4","OFF","ON"),'AR SALES'!$AF$2:$AF$2501,"Y")&gt;0,"","NO EXEMPTION"))),"")</f>
        <v/>
      </c>
    </row>
    <row r="2335">
      <c r="AT2335" s="2">
        <f>IF($L2335="","",IFERROR(INDEX('AR SALES'!$H$2:$H$2501,MATCH(""&amp;$L2335,'AR SALES'!$AE$2:$AE$2501,0)),""))</f>
        <v/>
      </c>
      <c r="AU2335" s="2">
        <f>IF($L2335="","",IF($A2335&lt;&gt;"GA","",IF($E2335="FULTON",IF(ISNUMBER(SEARCH("COLLEGE PARK",$AT2335)),"FULTON (COLLEGE PARK)",IF(ISNUMBER(SEARCH("HAPEVILLE",$AT2335)),"FULTON (HAPEVILLE)",IF(ISNUMBER(SEARCH("EAST POINT",$AT2335)),"FULTON (EAST POINT)",IF(ISNUMBER(SEARCH("ATLANTA",$AT2335)),"FULTON (ATL LIMITS)","FULTON")))),IF($E2335="DEKALB",IF(ISNUMBER(SEARCH("ATLANTA",$AT2335)),"DEKALB (ATL LIMITS)","DEKALB"),IF(AND($E2335="CLAYTON",ISNUMBER(SEARCH("COLLEGE PARK",$AT2335))),"CLAYTON (COLLEGE PARK)",$E2335)))))</f>
        <v/>
      </c>
      <c r="AV2335" s="2">
        <f>IF($L2335="","",IF(""&amp;$F2335="2","DIESEL",IF(OR(""&amp;$F2335="G",""&amp;$F2335="H"),"GAS","")))</f>
        <v/>
      </c>
      <c r="AW2335" s="2">
        <f>IF($AV2335="","",$R2335)</f>
        <v/>
      </c>
      <c r="AX2335" s="2">
        <f>IF($AV2335="","",IF($AB2335=0,$R2335,0))</f>
        <v/>
      </c>
      <c r="AY2335" s="2">
        <f>IF($AV2335="","",IF(AND($Z2335=0,COUNTIF('AR SALES'!$L$2:$L$2501,$L2335)=0),"YES",""))</f>
        <v/>
      </c>
      <c r="AZ2335" s="2">
        <f>IF($AV2335="","",IFERROR(VLOOKUP($AU2335,CODES!$A:$B,2,FALSE),"NO CODE"))</f>
        <v/>
      </c>
      <c r="BA2335" s="2">
        <f>IF(""&amp;$F2335&lt;&gt;"4","",IF($AY2335="YES","",IF(ROUND(SUMIFS($AE$2:$AE$4001,$L$2:$L$4001,$L2335,$F$2:$F$4001,"4")-SUMIFS('AR SALES'!$Y$2:$Y$2501,'AR SALES'!$L$2:$L$2501,$L2335,'AR SALES'!$AD$2:$AD$2501,"OFF"),2)=0,"","STALE")))</f>
        <v/>
      </c>
      <c r="BB2335" s="2">
        <f>IF(OR(""&amp;$F2335="2",""&amp;$F2335="4",""&amp;$F2335="G",""&amp;$F2335="H"),IF($AY2335="YES","",IF($AB2335&lt;&gt;0,"",IF(COUNTIFS('AR SALES'!$L$2:$L$2501,$L2335,'AR SALES'!$AD$2:$AD$2501,IF(""&amp;$F2335="4","OFF","ON"),'AR SALES'!$AF$2:$AF$2501,"Y")&gt;0,"","NO EXEMPTION"))),"")</f>
        <v/>
      </c>
    </row>
    <row r="2336">
      <c r="AT2336" s="2">
        <f>IF($L2336="","",IFERROR(INDEX('AR SALES'!$H$2:$H$2501,MATCH(""&amp;$L2336,'AR SALES'!$AE$2:$AE$2501,0)),""))</f>
        <v/>
      </c>
      <c r="AU2336" s="2">
        <f>IF($L2336="","",IF($A2336&lt;&gt;"GA","",IF($E2336="FULTON",IF(ISNUMBER(SEARCH("COLLEGE PARK",$AT2336)),"FULTON (COLLEGE PARK)",IF(ISNUMBER(SEARCH("HAPEVILLE",$AT2336)),"FULTON (HAPEVILLE)",IF(ISNUMBER(SEARCH("EAST POINT",$AT2336)),"FULTON (EAST POINT)",IF(ISNUMBER(SEARCH("ATLANTA",$AT2336)),"FULTON (ATL LIMITS)","FULTON")))),IF($E2336="DEKALB",IF(ISNUMBER(SEARCH("ATLANTA",$AT2336)),"DEKALB (ATL LIMITS)","DEKALB"),IF(AND($E2336="CLAYTON",ISNUMBER(SEARCH("COLLEGE PARK",$AT2336))),"CLAYTON (COLLEGE PARK)",$E2336)))))</f>
        <v/>
      </c>
      <c r="AV2336" s="2">
        <f>IF($L2336="","",IF(""&amp;$F2336="2","DIESEL",IF(OR(""&amp;$F2336="G",""&amp;$F2336="H"),"GAS","")))</f>
        <v/>
      </c>
      <c r="AW2336" s="2">
        <f>IF($AV2336="","",$R2336)</f>
        <v/>
      </c>
      <c r="AX2336" s="2">
        <f>IF($AV2336="","",IF($AB2336=0,$R2336,0))</f>
        <v/>
      </c>
      <c r="AY2336" s="2">
        <f>IF($AV2336="","",IF(AND($Z2336=0,COUNTIF('AR SALES'!$L$2:$L$2501,$L2336)=0),"YES",""))</f>
        <v/>
      </c>
      <c r="AZ2336" s="2">
        <f>IF($AV2336="","",IFERROR(VLOOKUP($AU2336,CODES!$A:$B,2,FALSE),"NO CODE"))</f>
        <v/>
      </c>
      <c r="BA2336" s="2">
        <f>IF(""&amp;$F2336&lt;&gt;"4","",IF($AY2336="YES","",IF(ROUND(SUMIFS($AE$2:$AE$4001,$L$2:$L$4001,$L2336,$F$2:$F$4001,"4")-SUMIFS('AR SALES'!$Y$2:$Y$2501,'AR SALES'!$L$2:$L$2501,$L2336,'AR SALES'!$AD$2:$AD$2501,"OFF"),2)=0,"","STALE")))</f>
        <v/>
      </c>
      <c r="BB2336" s="2">
        <f>IF(OR(""&amp;$F2336="2",""&amp;$F2336="4",""&amp;$F2336="G",""&amp;$F2336="H"),IF($AY2336="YES","",IF($AB2336&lt;&gt;0,"",IF(COUNTIFS('AR SALES'!$L$2:$L$2501,$L2336,'AR SALES'!$AD$2:$AD$2501,IF(""&amp;$F2336="4","OFF","ON"),'AR SALES'!$AF$2:$AF$2501,"Y")&gt;0,"","NO EXEMPTION"))),"")</f>
        <v/>
      </c>
    </row>
    <row r="2337">
      <c r="AT2337" s="2">
        <f>IF($L2337="","",IFERROR(INDEX('AR SALES'!$H$2:$H$2501,MATCH(""&amp;$L2337,'AR SALES'!$AE$2:$AE$2501,0)),""))</f>
        <v/>
      </c>
      <c r="AU2337" s="2">
        <f>IF($L2337="","",IF($A2337&lt;&gt;"GA","",IF($E2337="FULTON",IF(ISNUMBER(SEARCH("COLLEGE PARK",$AT2337)),"FULTON (COLLEGE PARK)",IF(ISNUMBER(SEARCH("HAPEVILLE",$AT2337)),"FULTON (HAPEVILLE)",IF(ISNUMBER(SEARCH("EAST POINT",$AT2337)),"FULTON (EAST POINT)",IF(ISNUMBER(SEARCH("ATLANTA",$AT2337)),"FULTON (ATL LIMITS)","FULTON")))),IF($E2337="DEKALB",IF(ISNUMBER(SEARCH("ATLANTA",$AT2337)),"DEKALB (ATL LIMITS)","DEKALB"),IF(AND($E2337="CLAYTON",ISNUMBER(SEARCH("COLLEGE PARK",$AT2337))),"CLAYTON (COLLEGE PARK)",$E2337)))))</f>
        <v/>
      </c>
      <c r="AV2337" s="2">
        <f>IF($L2337="","",IF(""&amp;$F2337="2","DIESEL",IF(OR(""&amp;$F2337="G",""&amp;$F2337="H"),"GAS","")))</f>
        <v/>
      </c>
      <c r="AW2337" s="2">
        <f>IF($AV2337="","",$R2337)</f>
        <v/>
      </c>
      <c r="AX2337" s="2">
        <f>IF($AV2337="","",IF($AB2337=0,$R2337,0))</f>
        <v/>
      </c>
      <c r="AY2337" s="2">
        <f>IF($AV2337="","",IF(AND($Z2337=0,COUNTIF('AR SALES'!$L$2:$L$2501,$L2337)=0),"YES",""))</f>
        <v/>
      </c>
      <c r="AZ2337" s="2">
        <f>IF($AV2337="","",IFERROR(VLOOKUP($AU2337,CODES!$A:$B,2,FALSE),"NO CODE"))</f>
        <v/>
      </c>
      <c r="BA2337" s="2">
        <f>IF(""&amp;$F2337&lt;&gt;"4","",IF($AY2337="YES","",IF(ROUND(SUMIFS($AE$2:$AE$4001,$L$2:$L$4001,$L2337,$F$2:$F$4001,"4")-SUMIFS('AR SALES'!$Y$2:$Y$2501,'AR SALES'!$L$2:$L$2501,$L2337,'AR SALES'!$AD$2:$AD$2501,"OFF"),2)=0,"","STALE")))</f>
        <v/>
      </c>
      <c r="BB2337" s="2">
        <f>IF(OR(""&amp;$F2337="2",""&amp;$F2337="4",""&amp;$F2337="G",""&amp;$F2337="H"),IF($AY2337="YES","",IF($AB2337&lt;&gt;0,"",IF(COUNTIFS('AR SALES'!$L$2:$L$2501,$L2337,'AR SALES'!$AD$2:$AD$2501,IF(""&amp;$F2337="4","OFF","ON"),'AR SALES'!$AF$2:$AF$2501,"Y")&gt;0,"","NO EXEMPTION"))),"")</f>
        <v/>
      </c>
    </row>
    <row r="2338">
      <c r="AT2338" s="2">
        <f>IF($L2338="","",IFERROR(INDEX('AR SALES'!$H$2:$H$2501,MATCH(""&amp;$L2338,'AR SALES'!$AE$2:$AE$2501,0)),""))</f>
        <v/>
      </c>
      <c r="AU2338" s="2">
        <f>IF($L2338="","",IF($A2338&lt;&gt;"GA","",IF($E2338="FULTON",IF(ISNUMBER(SEARCH("COLLEGE PARK",$AT2338)),"FULTON (COLLEGE PARK)",IF(ISNUMBER(SEARCH("HAPEVILLE",$AT2338)),"FULTON (HAPEVILLE)",IF(ISNUMBER(SEARCH("EAST POINT",$AT2338)),"FULTON (EAST POINT)",IF(ISNUMBER(SEARCH("ATLANTA",$AT2338)),"FULTON (ATL LIMITS)","FULTON")))),IF($E2338="DEKALB",IF(ISNUMBER(SEARCH("ATLANTA",$AT2338)),"DEKALB (ATL LIMITS)","DEKALB"),IF(AND($E2338="CLAYTON",ISNUMBER(SEARCH("COLLEGE PARK",$AT2338))),"CLAYTON (COLLEGE PARK)",$E2338)))))</f>
        <v/>
      </c>
      <c r="AV2338" s="2">
        <f>IF($L2338="","",IF(""&amp;$F2338="2","DIESEL",IF(OR(""&amp;$F2338="G",""&amp;$F2338="H"),"GAS","")))</f>
        <v/>
      </c>
      <c r="AW2338" s="2">
        <f>IF($AV2338="","",$R2338)</f>
        <v/>
      </c>
      <c r="AX2338" s="2">
        <f>IF($AV2338="","",IF($AB2338=0,$R2338,0))</f>
        <v/>
      </c>
      <c r="AY2338" s="2">
        <f>IF($AV2338="","",IF(AND($Z2338=0,COUNTIF('AR SALES'!$L$2:$L$2501,$L2338)=0),"YES",""))</f>
        <v/>
      </c>
      <c r="AZ2338" s="2">
        <f>IF($AV2338="","",IFERROR(VLOOKUP($AU2338,CODES!$A:$B,2,FALSE),"NO CODE"))</f>
        <v/>
      </c>
      <c r="BA2338" s="2">
        <f>IF(""&amp;$F2338&lt;&gt;"4","",IF($AY2338="YES","",IF(ROUND(SUMIFS($AE$2:$AE$4001,$L$2:$L$4001,$L2338,$F$2:$F$4001,"4")-SUMIFS('AR SALES'!$Y$2:$Y$2501,'AR SALES'!$L$2:$L$2501,$L2338,'AR SALES'!$AD$2:$AD$2501,"OFF"),2)=0,"","STALE")))</f>
        <v/>
      </c>
      <c r="BB2338" s="2">
        <f>IF(OR(""&amp;$F2338="2",""&amp;$F2338="4",""&amp;$F2338="G",""&amp;$F2338="H"),IF($AY2338="YES","",IF($AB2338&lt;&gt;0,"",IF(COUNTIFS('AR SALES'!$L$2:$L$2501,$L2338,'AR SALES'!$AD$2:$AD$2501,IF(""&amp;$F2338="4","OFF","ON"),'AR SALES'!$AF$2:$AF$2501,"Y")&gt;0,"","NO EXEMPTION"))),"")</f>
        <v/>
      </c>
    </row>
    <row r="2339">
      <c r="AT2339" s="2">
        <f>IF($L2339="","",IFERROR(INDEX('AR SALES'!$H$2:$H$2501,MATCH(""&amp;$L2339,'AR SALES'!$AE$2:$AE$2501,0)),""))</f>
        <v/>
      </c>
      <c r="AU2339" s="2">
        <f>IF($L2339="","",IF($A2339&lt;&gt;"GA","",IF($E2339="FULTON",IF(ISNUMBER(SEARCH("COLLEGE PARK",$AT2339)),"FULTON (COLLEGE PARK)",IF(ISNUMBER(SEARCH("HAPEVILLE",$AT2339)),"FULTON (HAPEVILLE)",IF(ISNUMBER(SEARCH("EAST POINT",$AT2339)),"FULTON (EAST POINT)",IF(ISNUMBER(SEARCH("ATLANTA",$AT2339)),"FULTON (ATL LIMITS)","FULTON")))),IF($E2339="DEKALB",IF(ISNUMBER(SEARCH("ATLANTA",$AT2339)),"DEKALB (ATL LIMITS)","DEKALB"),IF(AND($E2339="CLAYTON",ISNUMBER(SEARCH("COLLEGE PARK",$AT2339))),"CLAYTON (COLLEGE PARK)",$E2339)))))</f>
        <v/>
      </c>
      <c r="AV2339" s="2">
        <f>IF($L2339="","",IF(""&amp;$F2339="2","DIESEL",IF(OR(""&amp;$F2339="G",""&amp;$F2339="H"),"GAS","")))</f>
        <v/>
      </c>
      <c r="AW2339" s="2">
        <f>IF($AV2339="","",$R2339)</f>
        <v/>
      </c>
      <c r="AX2339" s="2">
        <f>IF($AV2339="","",IF($AB2339=0,$R2339,0))</f>
        <v/>
      </c>
      <c r="AY2339" s="2">
        <f>IF($AV2339="","",IF(AND($Z2339=0,COUNTIF('AR SALES'!$L$2:$L$2501,$L2339)=0),"YES",""))</f>
        <v/>
      </c>
      <c r="AZ2339" s="2">
        <f>IF($AV2339="","",IFERROR(VLOOKUP($AU2339,CODES!$A:$B,2,FALSE),"NO CODE"))</f>
        <v/>
      </c>
      <c r="BA2339" s="2">
        <f>IF(""&amp;$F2339&lt;&gt;"4","",IF($AY2339="YES","",IF(ROUND(SUMIFS($AE$2:$AE$4001,$L$2:$L$4001,$L2339,$F$2:$F$4001,"4")-SUMIFS('AR SALES'!$Y$2:$Y$2501,'AR SALES'!$L$2:$L$2501,$L2339,'AR SALES'!$AD$2:$AD$2501,"OFF"),2)=0,"","STALE")))</f>
        <v/>
      </c>
      <c r="BB2339" s="2">
        <f>IF(OR(""&amp;$F2339="2",""&amp;$F2339="4",""&amp;$F2339="G",""&amp;$F2339="H"),IF($AY2339="YES","",IF($AB2339&lt;&gt;0,"",IF(COUNTIFS('AR SALES'!$L$2:$L$2501,$L2339,'AR SALES'!$AD$2:$AD$2501,IF(""&amp;$F2339="4","OFF","ON"),'AR SALES'!$AF$2:$AF$2501,"Y")&gt;0,"","NO EXEMPTION"))),"")</f>
        <v/>
      </c>
    </row>
    <row r="2340">
      <c r="AT2340" s="2">
        <f>IF($L2340="","",IFERROR(INDEX('AR SALES'!$H$2:$H$2501,MATCH(""&amp;$L2340,'AR SALES'!$AE$2:$AE$2501,0)),""))</f>
        <v/>
      </c>
      <c r="AU2340" s="2">
        <f>IF($L2340="","",IF($A2340&lt;&gt;"GA","",IF($E2340="FULTON",IF(ISNUMBER(SEARCH("COLLEGE PARK",$AT2340)),"FULTON (COLLEGE PARK)",IF(ISNUMBER(SEARCH("HAPEVILLE",$AT2340)),"FULTON (HAPEVILLE)",IF(ISNUMBER(SEARCH("EAST POINT",$AT2340)),"FULTON (EAST POINT)",IF(ISNUMBER(SEARCH("ATLANTA",$AT2340)),"FULTON (ATL LIMITS)","FULTON")))),IF($E2340="DEKALB",IF(ISNUMBER(SEARCH("ATLANTA",$AT2340)),"DEKALB (ATL LIMITS)","DEKALB"),IF(AND($E2340="CLAYTON",ISNUMBER(SEARCH("COLLEGE PARK",$AT2340))),"CLAYTON (COLLEGE PARK)",$E2340)))))</f>
        <v/>
      </c>
      <c r="AV2340" s="2">
        <f>IF($L2340="","",IF(""&amp;$F2340="2","DIESEL",IF(OR(""&amp;$F2340="G",""&amp;$F2340="H"),"GAS","")))</f>
        <v/>
      </c>
      <c r="AW2340" s="2">
        <f>IF($AV2340="","",$R2340)</f>
        <v/>
      </c>
      <c r="AX2340" s="2">
        <f>IF($AV2340="","",IF($AB2340=0,$R2340,0))</f>
        <v/>
      </c>
      <c r="AY2340" s="2">
        <f>IF($AV2340="","",IF(AND($Z2340=0,COUNTIF('AR SALES'!$L$2:$L$2501,$L2340)=0),"YES",""))</f>
        <v/>
      </c>
      <c r="AZ2340" s="2">
        <f>IF($AV2340="","",IFERROR(VLOOKUP($AU2340,CODES!$A:$B,2,FALSE),"NO CODE"))</f>
        <v/>
      </c>
      <c r="BA2340" s="2">
        <f>IF(""&amp;$F2340&lt;&gt;"4","",IF($AY2340="YES","",IF(ROUND(SUMIFS($AE$2:$AE$4001,$L$2:$L$4001,$L2340,$F$2:$F$4001,"4")-SUMIFS('AR SALES'!$Y$2:$Y$2501,'AR SALES'!$L$2:$L$2501,$L2340,'AR SALES'!$AD$2:$AD$2501,"OFF"),2)=0,"","STALE")))</f>
        <v/>
      </c>
      <c r="BB2340" s="2">
        <f>IF(OR(""&amp;$F2340="2",""&amp;$F2340="4",""&amp;$F2340="G",""&amp;$F2340="H"),IF($AY2340="YES","",IF($AB2340&lt;&gt;0,"",IF(COUNTIFS('AR SALES'!$L$2:$L$2501,$L2340,'AR SALES'!$AD$2:$AD$2501,IF(""&amp;$F2340="4","OFF","ON"),'AR SALES'!$AF$2:$AF$2501,"Y")&gt;0,"","NO EXEMPTION"))),"")</f>
        <v/>
      </c>
    </row>
    <row r="2341">
      <c r="AT2341" s="2">
        <f>IF($L2341="","",IFERROR(INDEX('AR SALES'!$H$2:$H$2501,MATCH(""&amp;$L2341,'AR SALES'!$AE$2:$AE$2501,0)),""))</f>
        <v/>
      </c>
      <c r="AU2341" s="2">
        <f>IF($L2341="","",IF($A2341&lt;&gt;"GA","",IF($E2341="FULTON",IF(ISNUMBER(SEARCH("COLLEGE PARK",$AT2341)),"FULTON (COLLEGE PARK)",IF(ISNUMBER(SEARCH("HAPEVILLE",$AT2341)),"FULTON (HAPEVILLE)",IF(ISNUMBER(SEARCH("EAST POINT",$AT2341)),"FULTON (EAST POINT)",IF(ISNUMBER(SEARCH("ATLANTA",$AT2341)),"FULTON (ATL LIMITS)","FULTON")))),IF($E2341="DEKALB",IF(ISNUMBER(SEARCH("ATLANTA",$AT2341)),"DEKALB (ATL LIMITS)","DEKALB"),IF(AND($E2341="CLAYTON",ISNUMBER(SEARCH("COLLEGE PARK",$AT2341))),"CLAYTON (COLLEGE PARK)",$E2341)))))</f>
        <v/>
      </c>
      <c r="AV2341" s="2">
        <f>IF($L2341="","",IF(""&amp;$F2341="2","DIESEL",IF(OR(""&amp;$F2341="G",""&amp;$F2341="H"),"GAS","")))</f>
        <v/>
      </c>
      <c r="AW2341" s="2">
        <f>IF($AV2341="","",$R2341)</f>
        <v/>
      </c>
      <c r="AX2341" s="2">
        <f>IF($AV2341="","",IF($AB2341=0,$R2341,0))</f>
        <v/>
      </c>
      <c r="AY2341" s="2">
        <f>IF($AV2341="","",IF(AND($Z2341=0,COUNTIF('AR SALES'!$L$2:$L$2501,$L2341)=0),"YES",""))</f>
        <v/>
      </c>
      <c r="AZ2341" s="2">
        <f>IF($AV2341="","",IFERROR(VLOOKUP($AU2341,CODES!$A:$B,2,FALSE),"NO CODE"))</f>
        <v/>
      </c>
      <c r="BA2341" s="2">
        <f>IF(""&amp;$F2341&lt;&gt;"4","",IF($AY2341="YES","",IF(ROUND(SUMIFS($AE$2:$AE$4001,$L$2:$L$4001,$L2341,$F$2:$F$4001,"4")-SUMIFS('AR SALES'!$Y$2:$Y$2501,'AR SALES'!$L$2:$L$2501,$L2341,'AR SALES'!$AD$2:$AD$2501,"OFF"),2)=0,"","STALE")))</f>
        <v/>
      </c>
      <c r="BB2341" s="2">
        <f>IF(OR(""&amp;$F2341="2",""&amp;$F2341="4",""&amp;$F2341="G",""&amp;$F2341="H"),IF($AY2341="YES","",IF($AB2341&lt;&gt;0,"",IF(COUNTIFS('AR SALES'!$L$2:$L$2501,$L2341,'AR SALES'!$AD$2:$AD$2501,IF(""&amp;$F2341="4","OFF","ON"),'AR SALES'!$AF$2:$AF$2501,"Y")&gt;0,"","NO EXEMPTION"))),"")</f>
        <v/>
      </c>
    </row>
    <row r="2342">
      <c r="AT2342" s="2">
        <f>IF($L2342="","",IFERROR(INDEX('AR SALES'!$H$2:$H$2501,MATCH(""&amp;$L2342,'AR SALES'!$AE$2:$AE$2501,0)),""))</f>
        <v/>
      </c>
      <c r="AU2342" s="2">
        <f>IF($L2342="","",IF($A2342&lt;&gt;"GA","",IF($E2342="FULTON",IF(ISNUMBER(SEARCH("COLLEGE PARK",$AT2342)),"FULTON (COLLEGE PARK)",IF(ISNUMBER(SEARCH("HAPEVILLE",$AT2342)),"FULTON (HAPEVILLE)",IF(ISNUMBER(SEARCH("EAST POINT",$AT2342)),"FULTON (EAST POINT)",IF(ISNUMBER(SEARCH("ATLANTA",$AT2342)),"FULTON (ATL LIMITS)","FULTON")))),IF($E2342="DEKALB",IF(ISNUMBER(SEARCH("ATLANTA",$AT2342)),"DEKALB (ATL LIMITS)","DEKALB"),IF(AND($E2342="CLAYTON",ISNUMBER(SEARCH("COLLEGE PARK",$AT2342))),"CLAYTON (COLLEGE PARK)",$E2342)))))</f>
        <v/>
      </c>
      <c r="AV2342" s="2">
        <f>IF($L2342="","",IF(""&amp;$F2342="2","DIESEL",IF(OR(""&amp;$F2342="G",""&amp;$F2342="H"),"GAS","")))</f>
        <v/>
      </c>
      <c r="AW2342" s="2">
        <f>IF($AV2342="","",$R2342)</f>
        <v/>
      </c>
      <c r="AX2342" s="2">
        <f>IF($AV2342="","",IF($AB2342=0,$R2342,0))</f>
        <v/>
      </c>
      <c r="AY2342" s="2">
        <f>IF($AV2342="","",IF(AND($Z2342=0,COUNTIF('AR SALES'!$L$2:$L$2501,$L2342)=0),"YES",""))</f>
        <v/>
      </c>
      <c r="AZ2342" s="2">
        <f>IF($AV2342="","",IFERROR(VLOOKUP($AU2342,CODES!$A:$B,2,FALSE),"NO CODE"))</f>
        <v/>
      </c>
      <c r="BA2342" s="2">
        <f>IF(""&amp;$F2342&lt;&gt;"4","",IF($AY2342="YES","",IF(ROUND(SUMIFS($AE$2:$AE$4001,$L$2:$L$4001,$L2342,$F$2:$F$4001,"4")-SUMIFS('AR SALES'!$Y$2:$Y$2501,'AR SALES'!$L$2:$L$2501,$L2342,'AR SALES'!$AD$2:$AD$2501,"OFF"),2)=0,"","STALE")))</f>
        <v/>
      </c>
      <c r="BB2342" s="2">
        <f>IF(OR(""&amp;$F2342="2",""&amp;$F2342="4",""&amp;$F2342="G",""&amp;$F2342="H"),IF($AY2342="YES","",IF($AB2342&lt;&gt;0,"",IF(COUNTIFS('AR SALES'!$L$2:$L$2501,$L2342,'AR SALES'!$AD$2:$AD$2501,IF(""&amp;$F2342="4","OFF","ON"),'AR SALES'!$AF$2:$AF$2501,"Y")&gt;0,"","NO EXEMPTION"))),"")</f>
        <v/>
      </c>
    </row>
    <row r="2343">
      <c r="AT2343" s="2">
        <f>IF($L2343="","",IFERROR(INDEX('AR SALES'!$H$2:$H$2501,MATCH(""&amp;$L2343,'AR SALES'!$AE$2:$AE$2501,0)),""))</f>
        <v/>
      </c>
      <c r="AU2343" s="2">
        <f>IF($L2343="","",IF($A2343&lt;&gt;"GA","",IF($E2343="FULTON",IF(ISNUMBER(SEARCH("COLLEGE PARK",$AT2343)),"FULTON (COLLEGE PARK)",IF(ISNUMBER(SEARCH("HAPEVILLE",$AT2343)),"FULTON (HAPEVILLE)",IF(ISNUMBER(SEARCH("EAST POINT",$AT2343)),"FULTON (EAST POINT)",IF(ISNUMBER(SEARCH("ATLANTA",$AT2343)),"FULTON (ATL LIMITS)","FULTON")))),IF($E2343="DEKALB",IF(ISNUMBER(SEARCH("ATLANTA",$AT2343)),"DEKALB (ATL LIMITS)","DEKALB"),IF(AND($E2343="CLAYTON",ISNUMBER(SEARCH("COLLEGE PARK",$AT2343))),"CLAYTON (COLLEGE PARK)",$E2343)))))</f>
        <v/>
      </c>
      <c r="AV2343" s="2">
        <f>IF($L2343="","",IF(""&amp;$F2343="2","DIESEL",IF(OR(""&amp;$F2343="G",""&amp;$F2343="H"),"GAS","")))</f>
        <v/>
      </c>
      <c r="AW2343" s="2">
        <f>IF($AV2343="","",$R2343)</f>
        <v/>
      </c>
      <c r="AX2343" s="2">
        <f>IF($AV2343="","",IF($AB2343=0,$R2343,0))</f>
        <v/>
      </c>
      <c r="AY2343" s="2">
        <f>IF($AV2343="","",IF(AND($Z2343=0,COUNTIF('AR SALES'!$L$2:$L$2501,$L2343)=0),"YES",""))</f>
        <v/>
      </c>
      <c r="AZ2343" s="2">
        <f>IF($AV2343="","",IFERROR(VLOOKUP($AU2343,CODES!$A:$B,2,FALSE),"NO CODE"))</f>
        <v/>
      </c>
      <c r="BA2343" s="2">
        <f>IF(""&amp;$F2343&lt;&gt;"4","",IF($AY2343="YES","",IF(ROUND(SUMIFS($AE$2:$AE$4001,$L$2:$L$4001,$L2343,$F$2:$F$4001,"4")-SUMIFS('AR SALES'!$Y$2:$Y$2501,'AR SALES'!$L$2:$L$2501,$L2343,'AR SALES'!$AD$2:$AD$2501,"OFF"),2)=0,"","STALE")))</f>
        <v/>
      </c>
      <c r="BB2343" s="2">
        <f>IF(OR(""&amp;$F2343="2",""&amp;$F2343="4",""&amp;$F2343="G",""&amp;$F2343="H"),IF($AY2343="YES","",IF($AB2343&lt;&gt;0,"",IF(COUNTIFS('AR SALES'!$L$2:$L$2501,$L2343,'AR SALES'!$AD$2:$AD$2501,IF(""&amp;$F2343="4","OFF","ON"),'AR SALES'!$AF$2:$AF$2501,"Y")&gt;0,"","NO EXEMPTION"))),"")</f>
        <v/>
      </c>
    </row>
    <row r="2344">
      <c r="AT2344" s="2">
        <f>IF($L2344="","",IFERROR(INDEX('AR SALES'!$H$2:$H$2501,MATCH(""&amp;$L2344,'AR SALES'!$AE$2:$AE$2501,0)),""))</f>
        <v/>
      </c>
      <c r="AU2344" s="2">
        <f>IF($L2344="","",IF($A2344&lt;&gt;"GA","",IF($E2344="FULTON",IF(ISNUMBER(SEARCH("COLLEGE PARK",$AT2344)),"FULTON (COLLEGE PARK)",IF(ISNUMBER(SEARCH("HAPEVILLE",$AT2344)),"FULTON (HAPEVILLE)",IF(ISNUMBER(SEARCH("EAST POINT",$AT2344)),"FULTON (EAST POINT)",IF(ISNUMBER(SEARCH("ATLANTA",$AT2344)),"FULTON (ATL LIMITS)","FULTON")))),IF($E2344="DEKALB",IF(ISNUMBER(SEARCH("ATLANTA",$AT2344)),"DEKALB (ATL LIMITS)","DEKALB"),IF(AND($E2344="CLAYTON",ISNUMBER(SEARCH("COLLEGE PARK",$AT2344))),"CLAYTON (COLLEGE PARK)",$E2344)))))</f>
        <v/>
      </c>
      <c r="AV2344" s="2">
        <f>IF($L2344="","",IF(""&amp;$F2344="2","DIESEL",IF(OR(""&amp;$F2344="G",""&amp;$F2344="H"),"GAS","")))</f>
        <v/>
      </c>
      <c r="AW2344" s="2">
        <f>IF($AV2344="","",$R2344)</f>
        <v/>
      </c>
      <c r="AX2344" s="2">
        <f>IF($AV2344="","",IF($AB2344=0,$R2344,0))</f>
        <v/>
      </c>
      <c r="AY2344" s="2">
        <f>IF($AV2344="","",IF(AND($Z2344=0,COUNTIF('AR SALES'!$L$2:$L$2501,$L2344)=0),"YES",""))</f>
        <v/>
      </c>
      <c r="AZ2344" s="2">
        <f>IF($AV2344="","",IFERROR(VLOOKUP($AU2344,CODES!$A:$B,2,FALSE),"NO CODE"))</f>
        <v/>
      </c>
      <c r="BA2344" s="2">
        <f>IF(""&amp;$F2344&lt;&gt;"4","",IF($AY2344="YES","",IF(ROUND(SUMIFS($AE$2:$AE$4001,$L$2:$L$4001,$L2344,$F$2:$F$4001,"4")-SUMIFS('AR SALES'!$Y$2:$Y$2501,'AR SALES'!$L$2:$L$2501,$L2344,'AR SALES'!$AD$2:$AD$2501,"OFF"),2)=0,"","STALE")))</f>
        <v/>
      </c>
      <c r="BB2344" s="2">
        <f>IF(OR(""&amp;$F2344="2",""&amp;$F2344="4",""&amp;$F2344="G",""&amp;$F2344="H"),IF($AY2344="YES","",IF($AB2344&lt;&gt;0,"",IF(COUNTIFS('AR SALES'!$L$2:$L$2501,$L2344,'AR SALES'!$AD$2:$AD$2501,IF(""&amp;$F2344="4","OFF","ON"),'AR SALES'!$AF$2:$AF$2501,"Y")&gt;0,"","NO EXEMPTION"))),"")</f>
        <v/>
      </c>
    </row>
    <row r="2345">
      <c r="AT2345" s="2">
        <f>IF($L2345="","",IFERROR(INDEX('AR SALES'!$H$2:$H$2501,MATCH(""&amp;$L2345,'AR SALES'!$AE$2:$AE$2501,0)),""))</f>
        <v/>
      </c>
      <c r="AU2345" s="2">
        <f>IF($L2345="","",IF($A2345&lt;&gt;"GA","",IF($E2345="FULTON",IF(ISNUMBER(SEARCH("COLLEGE PARK",$AT2345)),"FULTON (COLLEGE PARK)",IF(ISNUMBER(SEARCH("HAPEVILLE",$AT2345)),"FULTON (HAPEVILLE)",IF(ISNUMBER(SEARCH("EAST POINT",$AT2345)),"FULTON (EAST POINT)",IF(ISNUMBER(SEARCH("ATLANTA",$AT2345)),"FULTON (ATL LIMITS)","FULTON")))),IF($E2345="DEKALB",IF(ISNUMBER(SEARCH("ATLANTA",$AT2345)),"DEKALB (ATL LIMITS)","DEKALB"),IF(AND($E2345="CLAYTON",ISNUMBER(SEARCH("COLLEGE PARK",$AT2345))),"CLAYTON (COLLEGE PARK)",$E2345)))))</f>
        <v/>
      </c>
      <c r="AV2345" s="2">
        <f>IF($L2345="","",IF(""&amp;$F2345="2","DIESEL",IF(OR(""&amp;$F2345="G",""&amp;$F2345="H"),"GAS","")))</f>
        <v/>
      </c>
      <c r="AW2345" s="2">
        <f>IF($AV2345="","",$R2345)</f>
        <v/>
      </c>
      <c r="AX2345" s="2">
        <f>IF($AV2345="","",IF($AB2345=0,$R2345,0))</f>
        <v/>
      </c>
      <c r="AY2345" s="2">
        <f>IF($AV2345="","",IF(AND($Z2345=0,COUNTIF('AR SALES'!$L$2:$L$2501,$L2345)=0),"YES",""))</f>
        <v/>
      </c>
      <c r="AZ2345" s="2">
        <f>IF($AV2345="","",IFERROR(VLOOKUP($AU2345,CODES!$A:$B,2,FALSE),"NO CODE"))</f>
        <v/>
      </c>
      <c r="BA2345" s="2">
        <f>IF(""&amp;$F2345&lt;&gt;"4","",IF($AY2345="YES","",IF(ROUND(SUMIFS($AE$2:$AE$4001,$L$2:$L$4001,$L2345,$F$2:$F$4001,"4")-SUMIFS('AR SALES'!$Y$2:$Y$2501,'AR SALES'!$L$2:$L$2501,$L2345,'AR SALES'!$AD$2:$AD$2501,"OFF"),2)=0,"","STALE")))</f>
        <v/>
      </c>
      <c r="BB2345" s="2">
        <f>IF(OR(""&amp;$F2345="2",""&amp;$F2345="4",""&amp;$F2345="G",""&amp;$F2345="H"),IF($AY2345="YES","",IF($AB2345&lt;&gt;0,"",IF(COUNTIFS('AR SALES'!$L$2:$L$2501,$L2345,'AR SALES'!$AD$2:$AD$2501,IF(""&amp;$F2345="4","OFF","ON"),'AR SALES'!$AF$2:$AF$2501,"Y")&gt;0,"","NO EXEMPTION"))),"")</f>
        <v/>
      </c>
    </row>
    <row r="2346">
      <c r="AT2346" s="2">
        <f>IF($L2346="","",IFERROR(INDEX('AR SALES'!$H$2:$H$2501,MATCH(""&amp;$L2346,'AR SALES'!$AE$2:$AE$2501,0)),""))</f>
        <v/>
      </c>
      <c r="AU2346" s="2">
        <f>IF($L2346="","",IF($A2346&lt;&gt;"GA","",IF($E2346="FULTON",IF(ISNUMBER(SEARCH("COLLEGE PARK",$AT2346)),"FULTON (COLLEGE PARK)",IF(ISNUMBER(SEARCH("HAPEVILLE",$AT2346)),"FULTON (HAPEVILLE)",IF(ISNUMBER(SEARCH("EAST POINT",$AT2346)),"FULTON (EAST POINT)",IF(ISNUMBER(SEARCH("ATLANTA",$AT2346)),"FULTON (ATL LIMITS)","FULTON")))),IF($E2346="DEKALB",IF(ISNUMBER(SEARCH("ATLANTA",$AT2346)),"DEKALB (ATL LIMITS)","DEKALB"),IF(AND($E2346="CLAYTON",ISNUMBER(SEARCH("COLLEGE PARK",$AT2346))),"CLAYTON (COLLEGE PARK)",$E2346)))))</f>
        <v/>
      </c>
      <c r="AV2346" s="2">
        <f>IF($L2346="","",IF(""&amp;$F2346="2","DIESEL",IF(OR(""&amp;$F2346="G",""&amp;$F2346="H"),"GAS","")))</f>
        <v/>
      </c>
      <c r="AW2346" s="2">
        <f>IF($AV2346="","",$R2346)</f>
        <v/>
      </c>
      <c r="AX2346" s="2">
        <f>IF($AV2346="","",IF($AB2346=0,$R2346,0))</f>
        <v/>
      </c>
      <c r="AY2346" s="2">
        <f>IF($AV2346="","",IF(AND($Z2346=0,COUNTIF('AR SALES'!$L$2:$L$2501,$L2346)=0),"YES",""))</f>
        <v/>
      </c>
      <c r="AZ2346" s="2">
        <f>IF($AV2346="","",IFERROR(VLOOKUP($AU2346,CODES!$A:$B,2,FALSE),"NO CODE"))</f>
        <v/>
      </c>
      <c r="BA2346" s="2">
        <f>IF(""&amp;$F2346&lt;&gt;"4","",IF($AY2346="YES","",IF(ROUND(SUMIFS($AE$2:$AE$4001,$L$2:$L$4001,$L2346,$F$2:$F$4001,"4")-SUMIFS('AR SALES'!$Y$2:$Y$2501,'AR SALES'!$L$2:$L$2501,$L2346,'AR SALES'!$AD$2:$AD$2501,"OFF"),2)=0,"","STALE")))</f>
        <v/>
      </c>
      <c r="BB2346" s="2">
        <f>IF(OR(""&amp;$F2346="2",""&amp;$F2346="4",""&amp;$F2346="G",""&amp;$F2346="H"),IF($AY2346="YES","",IF($AB2346&lt;&gt;0,"",IF(COUNTIFS('AR SALES'!$L$2:$L$2501,$L2346,'AR SALES'!$AD$2:$AD$2501,IF(""&amp;$F2346="4","OFF","ON"),'AR SALES'!$AF$2:$AF$2501,"Y")&gt;0,"","NO EXEMPTION"))),"")</f>
        <v/>
      </c>
    </row>
    <row r="2347">
      <c r="AT2347" s="2">
        <f>IF($L2347="","",IFERROR(INDEX('AR SALES'!$H$2:$H$2501,MATCH(""&amp;$L2347,'AR SALES'!$AE$2:$AE$2501,0)),""))</f>
        <v/>
      </c>
      <c r="AU2347" s="2">
        <f>IF($L2347="","",IF($A2347&lt;&gt;"GA","",IF($E2347="FULTON",IF(ISNUMBER(SEARCH("COLLEGE PARK",$AT2347)),"FULTON (COLLEGE PARK)",IF(ISNUMBER(SEARCH("HAPEVILLE",$AT2347)),"FULTON (HAPEVILLE)",IF(ISNUMBER(SEARCH("EAST POINT",$AT2347)),"FULTON (EAST POINT)",IF(ISNUMBER(SEARCH("ATLANTA",$AT2347)),"FULTON (ATL LIMITS)","FULTON")))),IF($E2347="DEKALB",IF(ISNUMBER(SEARCH("ATLANTA",$AT2347)),"DEKALB (ATL LIMITS)","DEKALB"),IF(AND($E2347="CLAYTON",ISNUMBER(SEARCH("COLLEGE PARK",$AT2347))),"CLAYTON (COLLEGE PARK)",$E2347)))))</f>
        <v/>
      </c>
      <c r="AV2347" s="2">
        <f>IF($L2347="","",IF(""&amp;$F2347="2","DIESEL",IF(OR(""&amp;$F2347="G",""&amp;$F2347="H"),"GAS","")))</f>
        <v/>
      </c>
      <c r="AW2347" s="2">
        <f>IF($AV2347="","",$R2347)</f>
        <v/>
      </c>
      <c r="AX2347" s="2">
        <f>IF($AV2347="","",IF($AB2347=0,$R2347,0))</f>
        <v/>
      </c>
      <c r="AY2347" s="2">
        <f>IF($AV2347="","",IF(AND($Z2347=0,COUNTIF('AR SALES'!$L$2:$L$2501,$L2347)=0),"YES",""))</f>
        <v/>
      </c>
      <c r="AZ2347" s="2">
        <f>IF($AV2347="","",IFERROR(VLOOKUP($AU2347,CODES!$A:$B,2,FALSE),"NO CODE"))</f>
        <v/>
      </c>
      <c r="BA2347" s="2">
        <f>IF(""&amp;$F2347&lt;&gt;"4","",IF($AY2347="YES","",IF(ROUND(SUMIFS($AE$2:$AE$4001,$L$2:$L$4001,$L2347,$F$2:$F$4001,"4")-SUMIFS('AR SALES'!$Y$2:$Y$2501,'AR SALES'!$L$2:$L$2501,$L2347,'AR SALES'!$AD$2:$AD$2501,"OFF"),2)=0,"","STALE")))</f>
        <v/>
      </c>
      <c r="BB2347" s="2">
        <f>IF(OR(""&amp;$F2347="2",""&amp;$F2347="4",""&amp;$F2347="G",""&amp;$F2347="H"),IF($AY2347="YES","",IF($AB2347&lt;&gt;0,"",IF(COUNTIFS('AR SALES'!$L$2:$L$2501,$L2347,'AR SALES'!$AD$2:$AD$2501,IF(""&amp;$F2347="4","OFF","ON"),'AR SALES'!$AF$2:$AF$2501,"Y")&gt;0,"","NO EXEMPTION"))),"")</f>
        <v/>
      </c>
    </row>
    <row r="2348">
      <c r="AT2348" s="2">
        <f>IF($L2348="","",IFERROR(INDEX('AR SALES'!$H$2:$H$2501,MATCH(""&amp;$L2348,'AR SALES'!$AE$2:$AE$2501,0)),""))</f>
        <v/>
      </c>
      <c r="AU2348" s="2">
        <f>IF($L2348="","",IF($A2348&lt;&gt;"GA","",IF($E2348="FULTON",IF(ISNUMBER(SEARCH("COLLEGE PARK",$AT2348)),"FULTON (COLLEGE PARK)",IF(ISNUMBER(SEARCH("HAPEVILLE",$AT2348)),"FULTON (HAPEVILLE)",IF(ISNUMBER(SEARCH("EAST POINT",$AT2348)),"FULTON (EAST POINT)",IF(ISNUMBER(SEARCH("ATLANTA",$AT2348)),"FULTON (ATL LIMITS)","FULTON")))),IF($E2348="DEKALB",IF(ISNUMBER(SEARCH("ATLANTA",$AT2348)),"DEKALB (ATL LIMITS)","DEKALB"),IF(AND($E2348="CLAYTON",ISNUMBER(SEARCH("COLLEGE PARK",$AT2348))),"CLAYTON (COLLEGE PARK)",$E2348)))))</f>
        <v/>
      </c>
      <c r="AV2348" s="2">
        <f>IF($L2348="","",IF(""&amp;$F2348="2","DIESEL",IF(OR(""&amp;$F2348="G",""&amp;$F2348="H"),"GAS","")))</f>
        <v/>
      </c>
      <c r="AW2348" s="2">
        <f>IF($AV2348="","",$R2348)</f>
        <v/>
      </c>
      <c r="AX2348" s="2">
        <f>IF($AV2348="","",IF($AB2348=0,$R2348,0))</f>
        <v/>
      </c>
      <c r="AY2348" s="2">
        <f>IF($AV2348="","",IF(AND($Z2348=0,COUNTIF('AR SALES'!$L$2:$L$2501,$L2348)=0),"YES",""))</f>
        <v/>
      </c>
      <c r="AZ2348" s="2">
        <f>IF($AV2348="","",IFERROR(VLOOKUP($AU2348,CODES!$A:$B,2,FALSE),"NO CODE"))</f>
        <v/>
      </c>
      <c r="BA2348" s="2">
        <f>IF(""&amp;$F2348&lt;&gt;"4","",IF($AY2348="YES","",IF(ROUND(SUMIFS($AE$2:$AE$4001,$L$2:$L$4001,$L2348,$F$2:$F$4001,"4")-SUMIFS('AR SALES'!$Y$2:$Y$2501,'AR SALES'!$L$2:$L$2501,$L2348,'AR SALES'!$AD$2:$AD$2501,"OFF"),2)=0,"","STALE")))</f>
        <v/>
      </c>
      <c r="BB2348" s="2">
        <f>IF(OR(""&amp;$F2348="2",""&amp;$F2348="4",""&amp;$F2348="G",""&amp;$F2348="H"),IF($AY2348="YES","",IF($AB2348&lt;&gt;0,"",IF(COUNTIFS('AR SALES'!$L$2:$L$2501,$L2348,'AR SALES'!$AD$2:$AD$2501,IF(""&amp;$F2348="4","OFF","ON"),'AR SALES'!$AF$2:$AF$2501,"Y")&gt;0,"","NO EXEMPTION"))),"")</f>
        <v/>
      </c>
    </row>
    <row r="2349">
      <c r="AT2349" s="2">
        <f>IF($L2349="","",IFERROR(INDEX('AR SALES'!$H$2:$H$2501,MATCH(""&amp;$L2349,'AR SALES'!$AE$2:$AE$2501,0)),""))</f>
        <v/>
      </c>
      <c r="AU2349" s="2">
        <f>IF($L2349="","",IF($A2349&lt;&gt;"GA","",IF($E2349="FULTON",IF(ISNUMBER(SEARCH("COLLEGE PARK",$AT2349)),"FULTON (COLLEGE PARK)",IF(ISNUMBER(SEARCH("HAPEVILLE",$AT2349)),"FULTON (HAPEVILLE)",IF(ISNUMBER(SEARCH("EAST POINT",$AT2349)),"FULTON (EAST POINT)",IF(ISNUMBER(SEARCH("ATLANTA",$AT2349)),"FULTON (ATL LIMITS)","FULTON")))),IF($E2349="DEKALB",IF(ISNUMBER(SEARCH("ATLANTA",$AT2349)),"DEKALB (ATL LIMITS)","DEKALB"),IF(AND($E2349="CLAYTON",ISNUMBER(SEARCH("COLLEGE PARK",$AT2349))),"CLAYTON (COLLEGE PARK)",$E2349)))))</f>
        <v/>
      </c>
      <c r="AV2349" s="2">
        <f>IF($L2349="","",IF(""&amp;$F2349="2","DIESEL",IF(OR(""&amp;$F2349="G",""&amp;$F2349="H"),"GAS","")))</f>
        <v/>
      </c>
      <c r="AW2349" s="2">
        <f>IF($AV2349="","",$R2349)</f>
        <v/>
      </c>
      <c r="AX2349" s="2">
        <f>IF($AV2349="","",IF($AB2349=0,$R2349,0))</f>
        <v/>
      </c>
      <c r="AY2349" s="2">
        <f>IF($AV2349="","",IF(AND($Z2349=0,COUNTIF('AR SALES'!$L$2:$L$2501,$L2349)=0),"YES",""))</f>
        <v/>
      </c>
      <c r="AZ2349" s="2">
        <f>IF($AV2349="","",IFERROR(VLOOKUP($AU2349,CODES!$A:$B,2,FALSE),"NO CODE"))</f>
        <v/>
      </c>
      <c r="BA2349" s="2">
        <f>IF(""&amp;$F2349&lt;&gt;"4","",IF($AY2349="YES","",IF(ROUND(SUMIFS($AE$2:$AE$4001,$L$2:$L$4001,$L2349,$F$2:$F$4001,"4")-SUMIFS('AR SALES'!$Y$2:$Y$2501,'AR SALES'!$L$2:$L$2501,$L2349,'AR SALES'!$AD$2:$AD$2501,"OFF"),2)=0,"","STALE")))</f>
        <v/>
      </c>
      <c r="BB2349" s="2">
        <f>IF(OR(""&amp;$F2349="2",""&amp;$F2349="4",""&amp;$F2349="G",""&amp;$F2349="H"),IF($AY2349="YES","",IF($AB2349&lt;&gt;0,"",IF(COUNTIFS('AR SALES'!$L$2:$L$2501,$L2349,'AR SALES'!$AD$2:$AD$2501,IF(""&amp;$F2349="4","OFF","ON"),'AR SALES'!$AF$2:$AF$2501,"Y")&gt;0,"","NO EXEMPTION"))),"")</f>
        <v/>
      </c>
    </row>
    <row r="2350">
      <c r="AT2350" s="2">
        <f>IF($L2350="","",IFERROR(INDEX('AR SALES'!$H$2:$H$2501,MATCH(""&amp;$L2350,'AR SALES'!$AE$2:$AE$2501,0)),""))</f>
        <v/>
      </c>
      <c r="AU2350" s="2">
        <f>IF($L2350="","",IF($A2350&lt;&gt;"GA","",IF($E2350="FULTON",IF(ISNUMBER(SEARCH("COLLEGE PARK",$AT2350)),"FULTON (COLLEGE PARK)",IF(ISNUMBER(SEARCH("HAPEVILLE",$AT2350)),"FULTON (HAPEVILLE)",IF(ISNUMBER(SEARCH("EAST POINT",$AT2350)),"FULTON (EAST POINT)",IF(ISNUMBER(SEARCH("ATLANTA",$AT2350)),"FULTON (ATL LIMITS)","FULTON")))),IF($E2350="DEKALB",IF(ISNUMBER(SEARCH("ATLANTA",$AT2350)),"DEKALB (ATL LIMITS)","DEKALB"),IF(AND($E2350="CLAYTON",ISNUMBER(SEARCH("COLLEGE PARK",$AT2350))),"CLAYTON (COLLEGE PARK)",$E2350)))))</f>
        <v/>
      </c>
      <c r="AV2350" s="2">
        <f>IF($L2350="","",IF(""&amp;$F2350="2","DIESEL",IF(OR(""&amp;$F2350="G",""&amp;$F2350="H"),"GAS","")))</f>
        <v/>
      </c>
      <c r="AW2350" s="2">
        <f>IF($AV2350="","",$R2350)</f>
        <v/>
      </c>
      <c r="AX2350" s="2">
        <f>IF($AV2350="","",IF($AB2350=0,$R2350,0))</f>
        <v/>
      </c>
      <c r="AY2350" s="2">
        <f>IF($AV2350="","",IF(AND($Z2350=0,COUNTIF('AR SALES'!$L$2:$L$2501,$L2350)=0),"YES",""))</f>
        <v/>
      </c>
      <c r="AZ2350" s="2">
        <f>IF($AV2350="","",IFERROR(VLOOKUP($AU2350,CODES!$A:$B,2,FALSE),"NO CODE"))</f>
        <v/>
      </c>
      <c r="BA2350" s="2">
        <f>IF(""&amp;$F2350&lt;&gt;"4","",IF($AY2350="YES","",IF(ROUND(SUMIFS($AE$2:$AE$4001,$L$2:$L$4001,$L2350,$F$2:$F$4001,"4")-SUMIFS('AR SALES'!$Y$2:$Y$2501,'AR SALES'!$L$2:$L$2501,$L2350,'AR SALES'!$AD$2:$AD$2501,"OFF"),2)=0,"","STALE")))</f>
        <v/>
      </c>
      <c r="BB2350" s="2">
        <f>IF(OR(""&amp;$F2350="2",""&amp;$F2350="4",""&amp;$F2350="G",""&amp;$F2350="H"),IF($AY2350="YES","",IF($AB2350&lt;&gt;0,"",IF(COUNTIFS('AR SALES'!$L$2:$L$2501,$L2350,'AR SALES'!$AD$2:$AD$2501,IF(""&amp;$F2350="4","OFF","ON"),'AR SALES'!$AF$2:$AF$2501,"Y")&gt;0,"","NO EXEMPTION"))),"")</f>
        <v/>
      </c>
    </row>
    <row r="2351">
      <c r="AT2351" s="2">
        <f>IF($L2351="","",IFERROR(INDEX('AR SALES'!$H$2:$H$2501,MATCH(""&amp;$L2351,'AR SALES'!$AE$2:$AE$2501,0)),""))</f>
        <v/>
      </c>
      <c r="AU2351" s="2">
        <f>IF($L2351="","",IF($A2351&lt;&gt;"GA","",IF($E2351="FULTON",IF(ISNUMBER(SEARCH("COLLEGE PARK",$AT2351)),"FULTON (COLLEGE PARK)",IF(ISNUMBER(SEARCH("HAPEVILLE",$AT2351)),"FULTON (HAPEVILLE)",IF(ISNUMBER(SEARCH("EAST POINT",$AT2351)),"FULTON (EAST POINT)",IF(ISNUMBER(SEARCH("ATLANTA",$AT2351)),"FULTON (ATL LIMITS)","FULTON")))),IF($E2351="DEKALB",IF(ISNUMBER(SEARCH("ATLANTA",$AT2351)),"DEKALB (ATL LIMITS)","DEKALB"),IF(AND($E2351="CLAYTON",ISNUMBER(SEARCH("COLLEGE PARK",$AT2351))),"CLAYTON (COLLEGE PARK)",$E2351)))))</f>
        <v/>
      </c>
      <c r="AV2351" s="2">
        <f>IF($L2351="","",IF(""&amp;$F2351="2","DIESEL",IF(OR(""&amp;$F2351="G",""&amp;$F2351="H"),"GAS","")))</f>
        <v/>
      </c>
      <c r="AW2351" s="2">
        <f>IF($AV2351="","",$R2351)</f>
        <v/>
      </c>
      <c r="AX2351" s="2">
        <f>IF($AV2351="","",IF($AB2351=0,$R2351,0))</f>
        <v/>
      </c>
      <c r="AY2351" s="2">
        <f>IF($AV2351="","",IF(AND($Z2351=0,COUNTIF('AR SALES'!$L$2:$L$2501,$L2351)=0),"YES",""))</f>
        <v/>
      </c>
      <c r="AZ2351" s="2">
        <f>IF($AV2351="","",IFERROR(VLOOKUP($AU2351,CODES!$A:$B,2,FALSE),"NO CODE"))</f>
        <v/>
      </c>
      <c r="BA2351" s="2">
        <f>IF(""&amp;$F2351&lt;&gt;"4","",IF($AY2351="YES","",IF(ROUND(SUMIFS($AE$2:$AE$4001,$L$2:$L$4001,$L2351,$F$2:$F$4001,"4")-SUMIFS('AR SALES'!$Y$2:$Y$2501,'AR SALES'!$L$2:$L$2501,$L2351,'AR SALES'!$AD$2:$AD$2501,"OFF"),2)=0,"","STALE")))</f>
        <v/>
      </c>
      <c r="BB2351" s="2">
        <f>IF(OR(""&amp;$F2351="2",""&amp;$F2351="4",""&amp;$F2351="G",""&amp;$F2351="H"),IF($AY2351="YES","",IF($AB2351&lt;&gt;0,"",IF(COUNTIFS('AR SALES'!$L$2:$L$2501,$L2351,'AR SALES'!$AD$2:$AD$2501,IF(""&amp;$F2351="4","OFF","ON"),'AR SALES'!$AF$2:$AF$2501,"Y")&gt;0,"","NO EXEMPTION"))),"")</f>
        <v/>
      </c>
    </row>
    <row r="2352">
      <c r="AT2352" s="2">
        <f>IF($L2352="","",IFERROR(INDEX('AR SALES'!$H$2:$H$2501,MATCH(""&amp;$L2352,'AR SALES'!$AE$2:$AE$2501,0)),""))</f>
        <v/>
      </c>
      <c r="AU2352" s="2">
        <f>IF($L2352="","",IF($A2352&lt;&gt;"GA","",IF($E2352="FULTON",IF(ISNUMBER(SEARCH("COLLEGE PARK",$AT2352)),"FULTON (COLLEGE PARK)",IF(ISNUMBER(SEARCH("HAPEVILLE",$AT2352)),"FULTON (HAPEVILLE)",IF(ISNUMBER(SEARCH("EAST POINT",$AT2352)),"FULTON (EAST POINT)",IF(ISNUMBER(SEARCH("ATLANTA",$AT2352)),"FULTON (ATL LIMITS)","FULTON")))),IF($E2352="DEKALB",IF(ISNUMBER(SEARCH("ATLANTA",$AT2352)),"DEKALB (ATL LIMITS)","DEKALB"),IF(AND($E2352="CLAYTON",ISNUMBER(SEARCH("COLLEGE PARK",$AT2352))),"CLAYTON (COLLEGE PARK)",$E2352)))))</f>
        <v/>
      </c>
      <c r="AV2352" s="2">
        <f>IF($L2352="","",IF(""&amp;$F2352="2","DIESEL",IF(OR(""&amp;$F2352="G",""&amp;$F2352="H"),"GAS","")))</f>
        <v/>
      </c>
      <c r="AW2352" s="2">
        <f>IF($AV2352="","",$R2352)</f>
        <v/>
      </c>
      <c r="AX2352" s="2">
        <f>IF($AV2352="","",IF($AB2352=0,$R2352,0))</f>
        <v/>
      </c>
      <c r="AY2352" s="2">
        <f>IF($AV2352="","",IF(AND($Z2352=0,COUNTIF('AR SALES'!$L$2:$L$2501,$L2352)=0),"YES",""))</f>
        <v/>
      </c>
      <c r="AZ2352" s="2">
        <f>IF($AV2352="","",IFERROR(VLOOKUP($AU2352,CODES!$A:$B,2,FALSE),"NO CODE"))</f>
        <v/>
      </c>
      <c r="BA2352" s="2">
        <f>IF(""&amp;$F2352&lt;&gt;"4","",IF($AY2352="YES","",IF(ROUND(SUMIFS($AE$2:$AE$4001,$L$2:$L$4001,$L2352,$F$2:$F$4001,"4")-SUMIFS('AR SALES'!$Y$2:$Y$2501,'AR SALES'!$L$2:$L$2501,$L2352,'AR SALES'!$AD$2:$AD$2501,"OFF"),2)=0,"","STALE")))</f>
        <v/>
      </c>
      <c r="BB2352" s="2">
        <f>IF(OR(""&amp;$F2352="2",""&amp;$F2352="4",""&amp;$F2352="G",""&amp;$F2352="H"),IF($AY2352="YES","",IF($AB2352&lt;&gt;0,"",IF(COUNTIFS('AR SALES'!$L$2:$L$2501,$L2352,'AR SALES'!$AD$2:$AD$2501,IF(""&amp;$F2352="4","OFF","ON"),'AR SALES'!$AF$2:$AF$2501,"Y")&gt;0,"","NO EXEMPTION"))),"")</f>
        <v/>
      </c>
    </row>
    <row r="2353">
      <c r="AT2353" s="2">
        <f>IF($L2353="","",IFERROR(INDEX('AR SALES'!$H$2:$H$2501,MATCH(""&amp;$L2353,'AR SALES'!$AE$2:$AE$2501,0)),""))</f>
        <v/>
      </c>
      <c r="AU2353" s="2">
        <f>IF($L2353="","",IF($A2353&lt;&gt;"GA","",IF($E2353="FULTON",IF(ISNUMBER(SEARCH("COLLEGE PARK",$AT2353)),"FULTON (COLLEGE PARK)",IF(ISNUMBER(SEARCH("HAPEVILLE",$AT2353)),"FULTON (HAPEVILLE)",IF(ISNUMBER(SEARCH("EAST POINT",$AT2353)),"FULTON (EAST POINT)",IF(ISNUMBER(SEARCH("ATLANTA",$AT2353)),"FULTON (ATL LIMITS)","FULTON")))),IF($E2353="DEKALB",IF(ISNUMBER(SEARCH("ATLANTA",$AT2353)),"DEKALB (ATL LIMITS)","DEKALB"),IF(AND($E2353="CLAYTON",ISNUMBER(SEARCH("COLLEGE PARK",$AT2353))),"CLAYTON (COLLEGE PARK)",$E2353)))))</f>
        <v/>
      </c>
      <c r="AV2353" s="2">
        <f>IF($L2353="","",IF(""&amp;$F2353="2","DIESEL",IF(OR(""&amp;$F2353="G",""&amp;$F2353="H"),"GAS","")))</f>
        <v/>
      </c>
      <c r="AW2353" s="2">
        <f>IF($AV2353="","",$R2353)</f>
        <v/>
      </c>
      <c r="AX2353" s="2">
        <f>IF($AV2353="","",IF($AB2353=0,$R2353,0))</f>
        <v/>
      </c>
      <c r="AY2353" s="2">
        <f>IF($AV2353="","",IF(AND($Z2353=0,COUNTIF('AR SALES'!$L$2:$L$2501,$L2353)=0),"YES",""))</f>
        <v/>
      </c>
      <c r="AZ2353" s="2">
        <f>IF($AV2353="","",IFERROR(VLOOKUP($AU2353,CODES!$A:$B,2,FALSE),"NO CODE"))</f>
        <v/>
      </c>
      <c r="BA2353" s="2">
        <f>IF(""&amp;$F2353&lt;&gt;"4","",IF($AY2353="YES","",IF(ROUND(SUMIFS($AE$2:$AE$4001,$L$2:$L$4001,$L2353,$F$2:$F$4001,"4")-SUMIFS('AR SALES'!$Y$2:$Y$2501,'AR SALES'!$L$2:$L$2501,$L2353,'AR SALES'!$AD$2:$AD$2501,"OFF"),2)=0,"","STALE")))</f>
        <v/>
      </c>
      <c r="BB2353" s="2">
        <f>IF(OR(""&amp;$F2353="2",""&amp;$F2353="4",""&amp;$F2353="G",""&amp;$F2353="H"),IF($AY2353="YES","",IF($AB2353&lt;&gt;0,"",IF(COUNTIFS('AR SALES'!$L$2:$L$2501,$L2353,'AR SALES'!$AD$2:$AD$2501,IF(""&amp;$F2353="4","OFF","ON"),'AR SALES'!$AF$2:$AF$2501,"Y")&gt;0,"","NO EXEMPTION"))),"")</f>
        <v/>
      </c>
    </row>
    <row r="2354">
      <c r="AT2354" s="2">
        <f>IF($L2354="","",IFERROR(INDEX('AR SALES'!$H$2:$H$2501,MATCH(""&amp;$L2354,'AR SALES'!$AE$2:$AE$2501,0)),""))</f>
        <v/>
      </c>
      <c r="AU2354" s="2">
        <f>IF($L2354="","",IF($A2354&lt;&gt;"GA","",IF($E2354="FULTON",IF(ISNUMBER(SEARCH("COLLEGE PARK",$AT2354)),"FULTON (COLLEGE PARK)",IF(ISNUMBER(SEARCH("HAPEVILLE",$AT2354)),"FULTON (HAPEVILLE)",IF(ISNUMBER(SEARCH("EAST POINT",$AT2354)),"FULTON (EAST POINT)",IF(ISNUMBER(SEARCH("ATLANTA",$AT2354)),"FULTON (ATL LIMITS)","FULTON")))),IF($E2354="DEKALB",IF(ISNUMBER(SEARCH("ATLANTA",$AT2354)),"DEKALB (ATL LIMITS)","DEKALB"),IF(AND($E2354="CLAYTON",ISNUMBER(SEARCH("COLLEGE PARK",$AT2354))),"CLAYTON (COLLEGE PARK)",$E2354)))))</f>
        <v/>
      </c>
      <c r="AV2354" s="2">
        <f>IF($L2354="","",IF(""&amp;$F2354="2","DIESEL",IF(OR(""&amp;$F2354="G",""&amp;$F2354="H"),"GAS","")))</f>
        <v/>
      </c>
      <c r="AW2354" s="2">
        <f>IF($AV2354="","",$R2354)</f>
        <v/>
      </c>
      <c r="AX2354" s="2">
        <f>IF($AV2354="","",IF($AB2354=0,$R2354,0))</f>
        <v/>
      </c>
      <c r="AY2354" s="2">
        <f>IF($AV2354="","",IF(AND($Z2354=0,COUNTIF('AR SALES'!$L$2:$L$2501,$L2354)=0),"YES",""))</f>
        <v/>
      </c>
      <c r="AZ2354" s="2">
        <f>IF($AV2354="","",IFERROR(VLOOKUP($AU2354,CODES!$A:$B,2,FALSE),"NO CODE"))</f>
        <v/>
      </c>
      <c r="BA2354" s="2">
        <f>IF(""&amp;$F2354&lt;&gt;"4","",IF($AY2354="YES","",IF(ROUND(SUMIFS($AE$2:$AE$4001,$L$2:$L$4001,$L2354,$F$2:$F$4001,"4")-SUMIFS('AR SALES'!$Y$2:$Y$2501,'AR SALES'!$L$2:$L$2501,$L2354,'AR SALES'!$AD$2:$AD$2501,"OFF"),2)=0,"","STALE")))</f>
        <v/>
      </c>
      <c r="BB2354" s="2">
        <f>IF(OR(""&amp;$F2354="2",""&amp;$F2354="4",""&amp;$F2354="G",""&amp;$F2354="H"),IF($AY2354="YES","",IF($AB2354&lt;&gt;0,"",IF(COUNTIFS('AR SALES'!$L$2:$L$2501,$L2354,'AR SALES'!$AD$2:$AD$2501,IF(""&amp;$F2354="4","OFF","ON"),'AR SALES'!$AF$2:$AF$2501,"Y")&gt;0,"","NO EXEMPTION"))),"")</f>
        <v/>
      </c>
    </row>
    <row r="2355">
      <c r="AT2355" s="2">
        <f>IF($L2355="","",IFERROR(INDEX('AR SALES'!$H$2:$H$2501,MATCH(""&amp;$L2355,'AR SALES'!$AE$2:$AE$2501,0)),""))</f>
        <v/>
      </c>
      <c r="AU2355" s="2">
        <f>IF($L2355="","",IF($A2355&lt;&gt;"GA","",IF($E2355="FULTON",IF(ISNUMBER(SEARCH("COLLEGE PARK",$AT2355)),"FULTON (COLLEGE PARK)",IF(ISNUMBER(SEARCH("HAPEVILLE",$AT2355)),"FULTON (HAPEVILLE)",IF(ISNUMBER(SEARCH("EAST POINT",$AT2355)),"FULTON (EAST POINT)",IF(ISNUMBER(SEARCH("ATLANTA",$AT2355)),"FULTON (ATL LIMITS)","FULTON")))),IF($E2355="DEKALB",IF(ISNUMBER(SEARCH("ATLANTA",$AT2355)),"DEKALB (ATL LIMITS)","DEKALB"),IF(AND($E2355="CLAYTON",ISNUMBER(SEARCH("COLLEGE PARK",$AT2355))),"CLAYTON (COLLEGE PARK)",$E2355)))))</f>
        <v/>
      </c>
      <c r="AV2355" s="2">
        <f>IF($L2355="","",IF(""&amp;$F2355="2","DIESEL",IF(OR(""&amp;$F2355="G",""&amp;$F2355="H"),"GAS","")))</f>
        <v/>
      </c>
      <c r="AW2355" s="2">
        <f>IF($AV2355="","",$R2355)</f>
        <v/>
      </c>
      <c r="AX2355" s="2">
        <f>IF($AV2355="","",IF($AB2355=0,$R2355,0))</f>
        <v/>
      </c>
      <c r="AY2355" s="2">
        <f>IF($AV2355="","",IF(AND($Z2355=0,COUNTIF('AR SALES'!$L$2:$L$2501,$L2355)=0),"YES",""))</f>
        <v/>
      </c>
      <c r="AZ2355" s="2">
        <f>IF($AV2355="","",IFERROR(VLOOKUP($AU2355,CODES!$A:$B,2,FALSE),"NO CODE"))</f>
        <v/>
      </c>
      <c r="BA2355" s="2">
        <f>IF(""&amp;$F2355&lt;&gt;"4","",IF($AY2355="YES","",IF(ROUND(SUMIFS($AE$2:$AE$4001,$L$2:$L$4001,$L2355,$F$2:$F$4001,"4")-SUMIFS('AR SALES'!$Y$2:$Y$2501,'AR SALES'!$L$2:$L$2501,$L2355,'AR SALES'!$AD$2:$AD$2501,"OFF"),2)=0,"","STALE")))</f>
        <v/>
      </c>
      <c r="BB2355" s="2">
        <f>IF(OR(""&amp;$F2355="2",""&amp;$F2355="4",""&amp;$F2355="G",""&amp;$F2355="H"),IF($AY2355="YES","",IF($AB2355&lt;&gt;0,"",IF(COUNTIFS('AR SALES'!$L$2:$L$2501,$L2355,'AR SALES'!$AD$2:$AD$2501,IF(""&amp;$F2355="4","OFF","ON"),'AR SALES'!$AF$2:$AF$2501,"Y")&gt;0,"","NO EXEMPTION"))),"")</f>
        <v/>
      </c>
    </row>
    <row r="2356">
      <c r="AT2356" s="2">
        <f>IF($L2356="","",IFERROR(INDEX('AR SALES'!$H$2:$H$2501,MATCH(""&amp;$L2356,'AR SALES'!$AE$2:$AE$2501,0)),""))</f>
        <v/>
      </c>
      <c r="AU2356" s="2">
        <f>IF($L2356="","",IF($A2356&lt;&gt;"GA","",IF($E2356="FULTON",IF(ISNUMBER(SEARCH("COLLEGE PARK",$AT2356)),"FULTON (COLLEGE PARK)",IF(ISNUMBER(SEARCH("HAPEVILLE",$AT2356)),"FULTON (HAPEVILLE)",IF(ISNUMBER(SEARCH("EAST POINT",$AT2356)),"FULTON (EAST POINT)",IF(ISNUMBER(SEARCH("ATLANTA",$AT2356)),"FULTON (ATL LIMITS)","FULTON")))),IF($E2356="DEKALB",IF(ISNUMBER(SEARCH("ATLANTA",$AT2356)),"DEKALB (ATL LIMITS)","DEKALB"),IF(AND($E2356="CLAYTON",ISNUMBER(SEARCH("COLLEGE PARK",$AT2356))),"CLAYTON (COLLEGE PARK)",$E2356)))))</f>
        <v/>
      </c>
      <c r="AV2356" s="2">
        <f>IF($L2356="","",IF(""&amp;$F2356="2","DIESEL",IF(OR(""&amp;$F2356="G",""&amp;$F2356="H"),"GAS","")))</f>
        <v/>
      </c>
      <c r="AW2356" s="2">
        <f>IF($AV2356="","",$R2356)</f>
        <v/>
      </c>
      <c r="AX2356" s="2">
        <f>IF($AV2356="","",IF($AB2356=0,$R2356,0))</f>
        <v/>
      </c>
      <c r="AY2356" s="2">
        <f>IF($AV2356="","",IF(AND($Z2356=0,COUNTIF('AR SALES'!$L$2:$L$2501,$L2356)=0),"YES",""))</f>
        <v/>
      </c>
      <c r="AZ2356" s="2">
        <f>IF($AV2356="","",IFERROR(VLOOKUP($AU2356,CODES!$A:$B,2,FALSE),"NO CODE"))</f>
        <v/>
      </c>
      <c r="BA2356" s="2">
        <f>IF(""&amp;$F2356&lt;&gt;"4","",IF($AY2356="YES","",IF(ROUND(SUMIFS($AE$2:$AE$4001,$L$2:$L$4001,$L2356,$F$2:$F$4001,"4")-SUMIFS('AR SALES'!$Y$2:$Y$2501,'AR SALES'!$L$2:$L$2501,$L2356,'AR SALES'!$AD$2:$AD$2501,"OFF"),2)=0,"","STALE")))</f>
        <v/>
      </c>
      <c r="BB2356" s="2">
        <f>IF(OR(""&amp;$F2356="2",""&amp;$F2356="4",""&amp;$F2356="G",""&amp;$F2356="H"),IF($AY2356="YES","",IF($AB2356&lt;&gt;0,"",IF(COUNTIFS('AR SALES'!$L$2:$L$2501,$L2356,'AR SALES'!$AD$2:$AD$2501,IF(""&amp;$F2356="4","OFF","ON"),'AR SALES'!$AF$2:$AF$2501,"Y")&gt;0,"","NO EXEMPTION"))),"")</f>
        <v/>
      </c>
    </row>
    <row r="2357">
      <c r="AT2357" s="2">
        <f>IF($L2357="","",IFERROR(INDEX('AR SALES'!$H$2:$H$2501,MATCH(""&amp;$L2357,'AR SALES'!$AE$2:$AE$2501,0)),""))</f>
        <v/>
      </c>
      <c r="AU2357" s="2">
        <f>IF($L2357="","",IF($A2357&lt;&gt;"GA","",IF($E2357="FULTON",IF(ISNUMBER(SEARCH("COLLEGE PARK",$AT2357)),"FULTON (COLLEGE PARK)",IF(ISNUMBER(SEARCH("HAPEVILLE",$AT2357)),"FULTON (HAPEVILLE)",IF(ISNUMBER(SEARCH("EAST POINT",$AT2357)),"FULTON (EAST POINT)",IF(ISNUMBER(SEARCH("ATLANTA",$AT2357)),"FULTON (ATL LIMITS)","FULTON")))),IF($E2357="DEKALB",IF(ISNUMBER(SEARCH("ATLANTA",$AT2357)),"DEKALB (ATL LIMITS)","DEKALB"),IF(AND($E2357="CLAYTON",ISNUMBER(SEARCH("COLLEGE PARK",$AT2357))),"CLAYTON (COLLEGE PARK)",$E2357)))))</f>
        <v/>
      </c>
      <c r="AV2357" s="2">
        <f>IF($L2357="","",IF(""&amp;$F2357="2","DIESEL",IF(OR(""&amp;$F2357="G",""&amp;$F2357="H"),"GAS","")))</f>
        <v/>
      </c>
      <c r="AW2357" s="2">
        <f>IF($AV2357="","",$R2357)</f>
        <v/>
      </c>
      <c r="AX2357" s="2">
        <f>IF($AV2357="","",IF($AB2357=0,$R2357,0))</f>
        <v/>
      </c>
      <c r="AY2357" s="2">
        <f>IF($AV2357="","",IF(AND($Z2357=0,COUNTIF('AR SALES'!$L$2:$L$2501,$L2357)=0),"YES",""))</f>
        <v/>
      </c>
      <c r="AZ2357" s="2">
        <f>IF($AV2357="","",IFERROR(VLOOKUP($AU2357,CODES!$A:$B,2,FALSE),"NO CODE"))</f>
        <v/>
      </c>
      <c r="BA2357" s="2">
        <f>IF(""&amp;$F2357&lt;&gt;"4","",IF($AY2357="YES","",IF(ROUND(SUMIFS($AE$2:$AE$4001,$L$2:$L$4001,$L2357,$F$2:$F$4001,"4")-SUMIFS('AR SALES'!$Y$2:$Y$2501,'AR SALES'!$L$2:$L$2501,$L2357,'AR SALES'!$AD$2:$AD$2501,"OFF"),2)=0,"","STALE")))</f>
        <v/>
      </c>
      <c r="BB2357" s="2">
        <f>IF(OR(""&amp;$F2357="2",""&amp;$F2357="4",""&amp;$F2357="G",""&amp;$F2357="H"),IF($AY2357="YES","",IF($AB2357&lt;&gt;0,"",IF(COUNTIFS('AR SALES'!$L$2:$L$2501,$L2357,'AR SALES'!$AD$2:$AD$2501,IF(""&amp;$F2357="4","OFF","ON"),'AR SALES'!$AF$2:$AF$2501,"Y")&gt;0,"","NO EXEMPTION"))),"")</f>
        <v/>
      </c>
    </row>
    <row r="2358">
      <c r="AT2358" s="2">
        <f>IF($L2358="","",IFERROR(INDEX('AR SALES'!$H$2:$H$2501,MATCH(""&amp;$L2358,'AR SALES'!$AE$2:$AE$2501,0)),""))</f>
        <v/>
      </c>
      <c r="AU2358" s="2">
        <f>IF($L2358="","",IF($A2358&lt;&gt;"GA","",IF($E2358="FULTON",IF(ISNUMBER(SEARCH("COLLEGE PARK",$AT2358)),"FULTON (COLLEGE PARK)",IF(ISNUMBER(SEARCH("HAPEVILLE",$AT2358)),"FULTON (HAPEVILLE)",IF(ISNUMBER(SEARCH("EAST POINT",$AT2358)),"FULTON (EAST POINT)",IF(ISNUMBER(SEARCH("ATLANTA",$AT2358)),"FULTON (ATL LIMITS)","FULTON")))),IF($E2358="DEKALB",IF(ISNUMBER(SEARCH("ATLANTA",$AT2358)),"DEKALB (ATL LIMITS)","DEKALB"),IF(AND($E2358="CLAYTON",ISNUMBER(SEARCH("COLLEGE PARK",$AT2358))),"CLAYTON (COLLEGE PARK)",$E2358)))))</f>
        <v/>
      </c>
      <c r="AV2358" s="2">
        <f>IF($L2358="","",IF(""&amp;$F2358="2","DIESEL",IF(OR(""&amp;$F2358="G",""&amp;$F2358="H"),"GAS","")))</f>
        <v/>
      </c>
      <c r="AW2358" s="2">
        <f>IF($AV2358="","",$R2358)</f>
        <v/>
      </c>
      <c r="AX2358" s="2">
        <f>IF($AV2358="","",IF($AB2358=0,$R2358,0))</f>
        <v/>
      </c>
      <c r="AY2358" s="2">
        <f>IF($AV2358="","",IF(AND($Z2358=0,COUNTIF('AR SALES'!$L$2:$L$2501,$L2358)=0),"YES",""))</f>
        <v/>
      </c>
      <c r="AZ2358" s="2">
        <f>IF($AV2358="","",IFERROR(VLOOKUP($AU2358,CODES!$A:$B,2,FALSE),"NO CODE"))</f>
        <v/>
      </c>
      <c r="BA2358" s="2">
        <f>IF(""&amp;$F2358&lt;&gt;"4","",IF($AY2358="YES","",IF(ROUND(SUMIFS($AE$2:$AE$4001,$L$2:$L$4001,$L2358,$F$2:$F$4001,"4")-SUMIFS('AR SALES'!$Y$2:$Y$2501,'AR SALES'!$L$2:$L$2501,$L2358,'AR SALES'!$AD$2:$AD$2501,"OFF"),2)=0,"","STALE")))</f>
        <v/>
      </c>
      <c r="BB2358" s="2">
        <f>IF(OR(""&amp;$F2358="2",""&amp;$F2358="4",""&amp;$F2358="G",""&amp;$F2358="H"),IF($AY2358="YES","",IF($AB2358&lt;&gt;0,"",IF(COUNTIFS('AR SALES'!$L$2:$L$2501,$L2358,'AR SALES'!$AD$2:$AD$2501,IF(""&amp;$F2358="4","OFF","ON"),'AR SALES'!$AF$2:$AF$2501,"Y")&gt;0,"","NO EXEMPTION"))),"")</f>
        <v/>
      </c>
    </row>
    <row r="2359">
      <c r="AT2359" s="2">
        <f>IF($L2359="","",IFERROR(INDEX('AR SALES'!$H$2:$H$2501,MATCH(""&amp;$L2359,'AR SALES'!$AE$2:$AE$2501,0)),""))</f>
        <v/>
      </c>
      <c r="AU2359" s="2">
        <f>IF($L2359="","",IF($A2359&lt;&gt;"GA","",IF($E2359="FULTON",IF(ISNUMBER(SEARCH("COLLEGE PARK",$AT2359)),"FULTON (COLLEGE PARK)",IF(ISNUMBER(SEARCH("HAPEVILLE",$AT2359)),"FULTON (HAPEVILLE)",IF(ISNUMBER(SEARCH("EAST POINT",$AT2359)),"FULTON (EAST POINT)",IF(ISNUMBER(SEARCH("ATLANTA",$AT2359)),"FULTON (ATL LIMITS)","FULTON")))),IF($E2359="DEKALB",IF(ISNUMBER(SEARCH("ATLANTA",$AT2359)),"DEKALB (ATL LIMITS)","DEKALB"),IF(AND($E2359="CLAYTON",ISNUMBER(SEARCH("COLLEGE PARK",$AT2359))),"CLAYTON (COLLEGE PARK)",$E2359)))))</f>
        <v/>
      </c>
      <c r="AV2359" s="2">
        <f>IF($L2359="","",IF(""&amp;$F2359="2","DIESEL",IF(OR(""&amp;$F2359="G",""&amp;$F2359="H"),"GAS","")))</f>
        <v/>
      </c>
      <c r="AW2359" s="2">
        <f>IF($AV2359="","",$R2359)</f>
        <v/>
      </c>
      <c r="AX2359" s="2">
        <f>IF($AV2359="","",IF($AB2359=0,$R2359,0))</f>
        <v/>
      </c>
      <c r="AY2359" s="2">
        <f>IF($AV2359="","",IF(AND($Z2359=0,COUNTIF('AR SALES'!$L$2:$L$2501,$L2359)=0),"YES",""))</f>
        <v/>
      </c>
      <c r="AZ2359" s="2">
        <f>IF($AV2359="","",IFERROR(VLOOKUP($AU2359,CODES!$A:$B,2,FALSE),"NO CODE"))</f>
        <v/>
      </c>
      <c r="BA2359" s="2">
        <f>IF(""&amp;$F2359&lt;&gt;"4","",IF($AY2359="YES","",IF(ROUND(SUMIFS($AE$2:$AE$4001,$L$2:$L$4001,$L2359,$F$2:$F$4001,"4")-SUMIFS('AR SALES'!$Y$2:$Y$2501,'AR SALES'!$L$2:$L$2501,$L2359,'AR SALES'!$AD$2:$AD$2501,"OFF"),2)=0,"","STALE")))</f>
        <v/>
      </c>
      <c r="BB2359" s="2">
        <f>IF(OR(""&amp;$F2359="2",""&amp;$F2359="4",""&amp;$F2359="G",""&amp;$F2359="H"),IF($AY2359="YES","",IF($AB2359&lt;&gt;0,"",IF(COUNTIFS('AR SALES'!$L$2:$L$2501,$L2359,'AR SALES'!$AD$2:$AD$2501,IF(""&amp;$F2359="4","OFF","ON"),'AR SALES'!$AF$2:$AF$2501,"Y")&gt;0,"","NO EXEMPTION"))),"")</f>
        <v/>
      </c>
    </row>
    <row r="2360">
      <c r="AT2360" s="2">
        <f>IF($L2360="","",IFERROR(INDEX('AR SALES'!$H$2:$H$2501,MATCH(""&amp;$L2360,'AR SALES'!$AE$2:$AE$2501,0)),""))</f>
        <v/>
      </c>
      <c r="AU2360" s="2">
        <f>IF($L2360="","",IF($A2360&lt;&gt;"GA","",IF($E2360="FULTON",IF(ISNUMBER(SEARCH("COLLEGE PARK",$AT2360)),"FULTON (COLLEGE PARK)",IF(ISNUMBER(SEARCH("HAPEVILLE",$AT2360)),"FULTON (HAPEVILLE)",IF(ISNUMBER(SEARCH("EAST POINT",$AT2360)),"FULTON (EAST POINT)",IF(ISNUMBER(SEARCH("ATLANTA",$AT2360)),"FULTON (ATL LIMITS)","FULTON")))),IF($E2360="DEKALB",IF(ISNUMBER(SEARCH("ATLANTA",$AT2360)),"DEKALB (ATL LIMITS)","DEKALB"),IF(AND($E2360="CLAYTON",ISNUMBER(SEARCH("COLLEGE PARK",$AT2360))),"CLAYTON (COLLEGE PARK)",$E2360)))))</f>
        <v/>
      </c>
      <c r="AV2360" s="2">
        <f>IF($L2360="","",IF(""&amp;$F2360="2","DIESEL",IF(OR(""&amp;$F2360="G",""&amp;$F2360="H"),"GAS","")))</f>
        <v/>
      </c>
      <c r="AW2360" s="2">
        <f>IF($AV2360="","",$R2360)</f>
        <v/>
      </c>
      <c r="AX2360" s="2">
        <f>IF($AV2360="","",IF($AB2360=0,$R2360,0))</f>
        <v/>
      </c>
      <c r="AY2360" s="2">
        <f>IF($AV2360="","",IF(AND($Z2360=0,COUNTIF('AR SALES'!$L$2:$L$2501,$L2360)=0),"YES",""))</f>
        <v/>
      </c>
      <c r="AZ2360" s="2">
        <f>IF($AV2360="","",IFERROR(VLOOKUP($AU2360,CODES!$A:$B,2,FALSE),"NO CODE"))</f>
        <v/>
      </c>
      <c r="BA2360" s="2">
        <f>IF(""&amp;$F2360&lt;&gt;"4","",IF($AY2360="YES","",IF(ROUND(SUMIFS($AE$2:$AE$4001,$L$2:$L$4001,$L2360,$F$2:$F$4001,"4")-SUMIFS('AR SALES'!$Y$2:$Y$2501,'AR SALES'!$L$2:$L$2501,$L2360,'AR SALES'!$AD$2:$AD$2501,"OFF"),2)=0,"","STALE")))</f>
        <v/>
      </c>
      <c r="BB2360" s="2">
        <f>IF(OR(""&amp;$F2360="2",""&amp;$F2360="4",""&amp;$F2360="G",""&amp;$F2360="H"),IF($AY2360="YES","",IF($AB2360&lt;&gt;0,"",IF(COUNTIFS('AR SALES'!$L$2:$L$2501,$L2360,'AR SALES'!$AD$2:$AD$2501,IF(""&amp;$F2360="4","OFF","ON"),'AR SALES'!$AF$2:$AF$2501,"Y")&gt;0,"","NO EXEMPTION"))),"")</f>
        <v/>
      </c>
    </row>
    <row r="2361">
      <c r="AT2361" s="2">
        <f>IF($L2361="","",IFERROR(INDEX('AR SALES'!$H$2:$H$2501,MATCH(""&amp;$L2361,'AR SALES'!$AE$2:$AE$2501,0)),""))</f>
        <v/>
      </c>
      <c r="AU2361" s="2">
        <f>IF($L2361="","",IF($A2361&lt;&gt;"GA","",IF($E2361="FULTON",IF(ISNUMBER(SEARCH("COLLEGE PARK",$AT2361)),"FULTON (COLLEGE PARK)",IF(ISNUMBER(SEARCH("HAPEVILLE",$AT2361)),"FULTON (HAPEVILLE)",IF(ISNUMBER(SEARCH("EAST POINT",$AT2361)),"FULTON (EAST POINT)",IF(ISNUMBER(SEARCH("ATLANTA",$AT2361)),"FULTON (ATL LIMITS)","FULTON")))),IF($E2361="DEKALB",IF(ISNUMBER(SEARCH("ATLANTA",$AT2361)),"DEKALB (ATL LIMITS)","DEKALB"),IF(AND($E2361="CLAYTON",ISNUMBER(SEARCH("COLLEGE PARK",$AT2361))),"CLAYTON (COLLEGE PARK)",$E2361)))))</f>
        <v/>
      </c>
      <c r="AV2361" s="2">
        <f>IF($L2361="","",IF(""&amp;$F2361="2","DIESEL",IF(OR(""&amp;$F2361="G",""&amp;$F2361="H"),"GAS","")))</f>
        <v/>
      </c>
      <c r="AW2361" s="2">
        <f>IF($AV2361="","",$R2361)</f>
        <v/>
      </c>
      <c r="AX2361" s="2">
        <f>IF($AV2361="","",IF($AB2361=0,$R2361,0))</f>
        <v/>
      </c>
      <c r="AY2361" s="2">
        <f>IF($AV2361="","",IF(AND($Z2361=0,COUNTIF('AR SALES'!$L$2:$L$2501,$L2361)=0),"YES",""))</f>
        <v/>
      </c>
      <c r="AZ2361" s="2">
        <f>IF($AV2361="","",IFERROR(VLOOKUP($AU2361,CODES!$A:$B,2,FALSE),"NO CODE"))</f>
        <v/>
      </c>
      <c r="BA2361" s="2">
        <f>IF(""&amp;$F2361&lt;&gt;"4","",IF($AY2361="YES","",IF(ROUND(SUMIFS($AE$2:$AE$4001,$L$2:$L$4001,$L2361,$F$2:$F$4001,"4")-SUMIFS('AR SALES'!$Y$2:$Y$2501,'AR SALES'!$L$2:$L$2501,$L2361,'AR SALES'!$AD$2:$AD$2501,"OFF"),2)=0,"","STALE")))</f>
        <v/>
      </c>
      <c r="BB2361" s="2">
        <f>IF(OR(""&amp;$F2361="2",""&amp;$F2361="4",""&amp;$F2361="G",""&amp;$F2361="H"),IF($AY2361="YES","",IF($AB2361&lt;&gt;0,"",IF(COUNTIFS('AR SALES'!$L$2:$L$2501,$L2361,'AR SALES'!$AD$2:$AD$2501,IF(""&amp;$F2361="4","OFF","ON"),'AR SALES'!$AF$2:$AF$2501,"Y")&gt;0,"","NO EXEMPTION"))),"")</f>
        <v/>
      </c>
    </row>
    <row r="2362">
      <c r="AT2362" s="2">
        <f>IF($L2362="","",IFERROR(INDEX('AR SALES'!$H$2:$H$2501,MATCH(""&amp;$L2362,'AR SALES'!$AE$2:$AE$2501,0)),""))</f>
        <v/>
      </c>
      <c r="AU2362" s="2">
        <f>IF($L2362="","",IF($A2362&lt;&gt;"GA","",IF($E2362="FULTON",IF(ISNUMBER(SEARCH("COLLEGE PARK",$AT2362)),"FULTON (COLLEGE PARK)",IF(ISNUMBER(SEARCH("HAPEVILLE",$AT2362)),"FULTON (HAPEVILLE)",IF(ISNUMBER(SEARCH("EAST POINT",$AT2362)),"FULTON (EAST POINT)",IF(ISNUMBER(SEARCH("ATLANTA",$AT2362)),"FULTON (ATL LIMITS)","FULTON")))),IF($E2362="DEKALB",IF(ISNUMBER(SEARCH("ATLANTA",$AT2362)),"DEKALB (ATL LIMITS)","DEKALB"),IF(AND($E2362="CLAYTON",ISNUMBER(SEARCH("COLLEGE PARK",$AT2362))),"CLAYTON (COLLEGE PARK)",$E2362)))))</f>
        <v/>
      </c>
      <c r="AV2362" s="2">
        <f>IF($L2362="","",IF(""&amp;$F2362="2","DIESEL",IF(OR(""&amp;$F2362="G",""&amp;$F2362="H"),"GAS","")))</f>
        <v/>
      </c>
      <c r="AW2362" s="2">
        <f>IF($AV2362="","",$R2362)</f>
        <v/>
      </c>
      <c r="AX2362" s="2">
        <f>IF($AV2362="","",IF($AB2362=0,$R2362,0))</f>
        <v/>
      </c>
      <c r="AY2362" s="2">
        <f>IF($AV2362="","",IF(AND($Z2362=0,COUNTIF('AR SALES'!$L$2:$L$2501,$L2362)=0),"YES",""))</f>
        <v/>
      </c>
      <c r="AZ2362" s="2">
        <f>IF($AV2362="","",IFERROR(VLOOKUP($AU2362,CODES!$A:$B,2,FALSE),"NO CODE"))</f>
        <v/>
      </c>
      <c r="BA2362" s="2">
        <f>IF(""&amp;$F2362&lt;&gt;"4","",IF($AY2362="YES","",IF(ROUND(SUMIFS($AE$2:$AE$4001,$L$2:$L$4001,$L2362,$F$2:$F$4001,"4")-SUMIFS('AR SALES'!$Y$2:$Y$2501,'AR SALES'!$L$2:$L$2501,$L2362,'AR SALES'!$AD$2:$AD$2501,"OFF"),2)=0,"","STALE")))</f>
        <v/>
      </c>
      <c r="BB2362" s="2">
        <f>IF(OR(""&amp;$F2362="2",""&amp;$F2362="4",""&amp;$F2362="G",""&amp;$F2362="H"),IF($AY2362="YES","",IF($AB2362&lt;&gt;0,"",IF(COUNTIFS('AR SALES'!$L$2:$L$2501,$L2362,'AR SALES'!$AD$2:$AD$2501,IF(""&amp;$F2362="4","OFF","ON"),'AR SALES'!$AF$2:$AF$2501,"Y")&gt;0,"","NO EXEMPTION"))),"")</f>
        <v/>
      </c>
    </row>
    <row r="2363">
      <c r="AT2363" s="2">
        <f>IF($L2363="","",IFERROR(INDEX('AR SALES'!$H$2:$H$2501,MATCH(""&amp;$L2363,'AR SALES'!$AE$2:$AE$2501,0)),""))</f>
        <v/>
      </c>
      <c r="AU2363" s="2">
        <f>IF($L2363="","",IF($A2363&lt;&gt;"GA","",IF($E2363="FULTON",IF(ISNUMBER(SEARCH("COLLEGE PARK",$AT2363)),"FULTON (COLLEGE PARK)",IF(ISNUMBER(SEARCH("HAPEVILLE",$AT2363)),"FULTON (HAPEVILLE)",IF(ISNUMBER(SEARCH("EAST POINT",$AT2363)),"FULTON (EAST POINT)",IF(ISNUMBER(SEARCH("ATLANTA",$AT2363)),"FULTON (ATL LIMITS)","FULTON")))),IF($E2363="DEKALB",IF(ISNUMBER(SEARCH("ATLANTA",$AT2363)),"DEKALB (ATL LIMITS)","DEKALB"),IF(AND($E2363="CLAYTON",ISNUMBER(SEARCH("COLLEGE PARK",$AT2363))),"CLAYTON (COLLEGE PARK)",$E2363)))))</f>
        <v/>
      </c>
      <c r="AV2363" s="2">
        <f>IF($L2363="","",IF(""&amp;$F2363="2","DIESEL",IF(OR(""&amp;$F2363="G",""&amp;$F2363="H"),"GAS","")))</f>
        <v/>
      </c>
      <c r="AW2363" s="2">
        <f>IF($AV2363="","",$R2363)</f>
        <v/>
      </c>
      <c r="AX2363" s="2">
        <f>IF($AV2363="","",IF($AB2363=0,$R2363,0))</f>
        <v/>
      </c>
      <c r="AY2363" s="2">
        <f>IF($AV2363="","",IF(AND($Z2363=0,COUNTIF('AR SALES'!$L$2:$L$2501,$L2363)=0),"YES",""))</f>
        <v/>
      </c>
      <c r="AZ2363" s="2">
        <f>IF($AV2363="","",IFERROR(VLOOKUP($AU2363,CODES!$A:$B,2,FALSE),"NO CODE"))</f>
        <v/>
      </c>
      <c r="BA2363" s="2">
        <f>IF(""&amp;$F2363&lt;&gt;"4","",IF($AY2363="YES","",IF(ROUND(SUMIFS($AE$2:$AE$4001,$L$2:$L$4001,$L2363,$F$2:$F$4001,"4")-SUMIFS('AR SALES'!$Y$2:$Y$2501,'AR SALES'!$L$2:$L$2501,$L2363,'AR SALES'!$AD$2:$AD$2501,"OFF"),2)=0,"","STALE")))</f>
        <v/>
      </c>
      <c r="BB2363" s="2">
        <f>IF(OR(""&amp;$F2363="2",""&amp;$F2363="4",""&amp;$F2363="G",""&amp;$F2363="H"),IF($AY2363="YES","",IF($AB2363&lt;&gt;0,"",IF(COUNTIFS('AR SALES'!$L$2:$L$2501,$L2363,'AR SALES'!$AD$2:$AD$2501,IF(""&amp;$F2363="4","OFF","ON"),'AR SALES'!$AF$2:$AF$2501,"Y")&gt;0,"","NO EXEMPTION"))),"")</f>
        <v/>
      </c>
    </row>
    <row r="2364">
      <c r="AT2364" s="2">
        <f>IF($L2364="","",IFERROR(INDEX('AR SALES'!$H$2:$H$2501,MATCH(""&amp;$L2364,'AR SALES'!$AE$2:$AE$2501,0)),""))</f>
        <v/>
      </c>
      <c r="AU2364" s="2">
        <f>IF($L2364="","",IF($A2364&lt;&gt;"GA","",IF($E2364="FULTON",IF(ISNUMBER(SEARCH("COLLEGE PARK",$AT2364)),"FULTON (COLLEGE PARK)",IF(ISNUMBER(SEARCH("HAPEVILLE",$AT2364)),"FULTON (HAPEVILLE)",IF(ISNUMBER(SEARCH("EAST POINT",$AT2364)),"FULTON (EAST POINT)",IF(ISNUMBER(SEARCH("ATLANTA",$AT2364)),"FULTON (ATL LIMITS)","FULTON")))),IF($E2364="DEKALB",IF(ISNUMBER(SEARCH("ATLANTA",$AT2364)),"DEKALB (ATL LIMITS)","DEKALB"),IF(AND($E2364="CLAYTON",ISNUMBER(SEARCH("COLLEGE PARK",$AT2364))),"CLAYTON (COLLEGE PARK)",$E2364)))))</f>
        <v/>
      </c>
      <c r="AV2364" s="2">
        <f>IF($L2364="","",IF(""&amp;$F2364="2","DIESEL",IF(OR(""&amp;$F2364="G",""&amp;$F2364="H"),"GAS","")))</f>
        <v/>
      </c>
      <c r="AW2364" s="2">
        <f>IF($AV2364="","",$R2364)</f>
        <v/>
      </c>
      <c r="AX2364" s="2">
        <f>IF($AV2364="","",IF($AB2364=0,$R2364,0))</f>
        <v/>
      </c>
      <c r="AY2364" s="2">
        <f>IF($AV2364="","",IF(AND($Z2364=0,COUNTIF('AR SALES'!$L$2:$L$2501,$L2364)=0),"YES",""))</f>
        <v/>
      </c>
      <c r="AZ2364" s="2">
        <f>IF($AV2364="","",IFERROR(VLOOKUP($AU2364,CODES!$A:$B,2,FALSE),"NO CODE"))</f>
        <v/>
      </c>
      <c r="BA2364" s="2">
        <f>IF(""&amp;$F2364&lt;&gt;"4","",IF($AY2364="YES","",IF(ROUND(SUMIFS($AE$2:$AE$4001,$L$2:$L$4001,$L2364,$F$2:$F$4001,"4")-SUMIFS('AR SALES'!$Y$2:$Y$2501,'AR SALES'!$L$2:$L$2501,$L2364,'AR SALES'!$AD$2:$AD$2501,"OFF"),2)=0,"","STALE")))</f>
        <v/>
      </c>
      <c r="BB2364" s="2">
        <f>IF(OR(""&amp;$F2364="2",""&amp;$F2364="4",""&amp;$F2364="G",""&amp;$F2364="H"),IF($AY2364="YES","",IF($AB2364&lt;&gt;0,"",IF(COUNTIFS('AR SALES'!$L$2:$L$2501,$L2364,'AR SALES'!$AD$2:$AD$2501,IF(""&amp;$F2364="4","OFF","ON"),'AR SALES'!$AF$2:$AF$2501,"Y")&gt;0,"","NO EXEMPTION"))),"")</f>
        <v/>
      </c>
    </row>
    <row r="2365">
      <c r="AT2365" s="2">
        <f>IF($L2365="","",IFERROR(INDEX('AR SALES'!$H$2:$H$2501,MATCH(""&amp;$L2365,'AR SALES'!$AE$2:$AE$2501,0)),""))</f>
        <v/>
      </c>
      <c r="AU2365" s="2">
        <f>IF($L2365="","",IF($A2365&lt;&gt;"GA","",IF($E2365="FULTON",IF(ISNUMBER(SEARCH("COLLEGE PARK",$AT2365)),"FULTON (COLLEGE PARK)",IF(ISNUMBER(SEARCH("HAPEVILLE",$AT2365)),"FULTON (HAPEVILLE)",IF(ISNUMBER(SEARCH("EAST POINT",$AT2365)),"FULTON (EAST POINT)",IF(ISNUMBER(SEARCH("ATLANTA",$AT2365)),"FULTON (ATL LIMITS)","FULTON")))),IF($E2365="DEKALB",IF(ISNUMBER(SEARCH("ATLANTA",$AT2365)),"DEKALB (ATL LIMITS)","DEKALB"),IF(AND($E2365="CLAYTON",ISNUMBER(SEARCH("COLLEGE PARK",$AT2365))),"CLAYTON (COLLEGE PARK)",$E2365)))))</f>
        <v/>
      </c>
      <c r="AV2365" s="2">
        <f>IF($L2365="","",IF(""&amp;$F2365="2","DIESEL",IF(OR(""&amp;$F2365="G",""&amp;$F2365="H"),"GAS","")))</f>
        <v/>
      </c>
      <c r="AW2365" s="2">
        <f>IF($AV2365="","",$R2365)</f>
        <v/>
      </c>
      <c r="AX2365" s="2">
        <f>IF($AV2365="","",IF($AB2365=0,$R2365,0))</f>
        <v/>
      </c>
      <c r="AY2365" s="2">
        <f>IF($AV2365="","",IF(AND($Z2365=0,COUNTIF('AR SALES'!$L$2:$L$2501,$L2365)=0),"YES",""))</f>
        <v/>
      </c>
      <c r="AZ2365" s="2">
        <f>IF($AV2365="","",IFERROR(VLOOKUP($AU2365,CODES!$A:$B,2,FALSE),"NO CODE"))</f>
        <v/>
      </c>
      <c r="BA2365" s="2">
        <f>IF(""&amp;$F2365&lt;&gt;"4","",IF($AY2365="YES","",IF(ROUND(SUMIFS($AE$2:$AE$4001,$L$2:$L$4001,$L2365,$F$2:$F$4001,"4")-SUMIFS('AR SALES'!$Y$2:$Y$2501,'AR SALES'!$L$2:$L$2501,$L2365,'AR SALES'!$AD$2:$AD$2501,"OFF"),2)=0,"","STALE")))</f>
        <v/>
      </c>
      <c r="BB2365" s="2">
        <f>IF(OR(""&amp;$F2365="2",""&amp;$F2365="4",""&amp;$F2365="G",""&amp;$F2365="H"),IF($AY2365="YES","",IF($AB2365&lt;&gt;0,"",IF(COUNTIFS('AR SALES'!$L$2:$L$2501,$L2365,'AR SALES'!$AD$2:$AD$2501,IF(""&amp;$F2365="4","OFF","ON"),'AR SALES'!$AF$2:$AF$2501,"Y")&gt;0,"","NO EXEMPTION"))),"")</f>
        <v/>
      </c>
    </row>
    <row r="2366">
      <c r="AT2366" s="2">
        <f>IF($L2366="","",IFERROR(INDEX('AR SALES'!$H$2:$H$2501,MATCH(""&amp;$L2366,'AR SALES'!$AE$2:$AE$2501,0)),""))</f>
        <v/>
      </c>
      <c r="AU2366" s="2">
        <f>IF($L2366="","",IF($A2366&lt;&gt;"GA","",IF($E2366="FULTON",IF(ISNUMBER(SEARCH("COLLEGE PARK",$AT2366)),"FULTON (COLLEGE PARK)",IF(ISNUMBER(SEARCH("HAPEVILLE",$AT2366)),"FULTON (HAPEVILLE)",IF(ISNUMBER(SEARCH("EAST POINT",$AT2366)),"FULTON (EAST POINT)",IF(ISNUMBER(SEARCH("ATLANTA",$AT2366)),"FULTON (ATL LIMITS)","FULTON")))),IF($E2366="DEKALB",IF(ISNUMBER(SEARCH("ATLANTA",$AT2366)),"DEKALB (ATL LIMITS)","DEKALB"),IF(AND($E2366="CLAYTON",ISNUMBER(SEARCH("COLLEGE PARK",$AT2366))),"CLAYTON (COLLEGE PARK)",$E2366)))))</f>
        <v/>
      </c>
      <c r="AV2366" s="2">
        <f>IF($L2366="","",IF(""&amp;$F2366="2","DIESEL",IF(OR(""&amp;$F2366="G",""&amp;$F2366="H"),"GAS","")))</f>
        <v/>
      </c>
      <c r="AW2366" s="2">
        <f>IF($AV2366="","",$R2366)</f>
        <v/>
      </c>
      <c r="AX2366" s="2">
        <f>IF($AV2366="","",IF($AB2366=0,$R2366,0))</f>
        <v/>
      </c>
      <c r="AY2366" s="2">
        <f>IF($AV2366="","",IF(AND($Z2366=0,COUNTIF('AR SALES'!$L$2:$L$2501,$L2366)=0),"YES",""))</f>
        <v/>
      </c>
      <c r="AZ2366" s="2">
        <f>IF($AV2366="","",IFERROR(VLOOKUP($AU2366,CODES!$A:$B,2,FALSE),"NO CODE"))</f>
        <v/>
      </c>
      <c r="BA2366" s="2">
        <f>IF(""&amp;$F2366&lt;&gt;"4","",IF($AY2366="YES","",IF(ROUND(SUMIFS($AE$2:$AE$4001,$L$2:$L$4001,$L2366,$F$2:$F$4001,"4")-SUMIFS('AR SALES'!$Y$2:$Y$2501,'AR SALES'!$L$2:$L$2501,$L2366,'AR SALES'!$AD$2:$AD$2501,"OFF"),2)=0,"","STALE")))</f>
        <v/>
      </c>
      <c r="BB2366" s="2">
        <f>IF(OR(""&amp;$F2366="2",""&amp;$F2366="4",""&amp;$F2366="G",""&amp;$F2366="H"),IF($AY2366="YES","",IF($AB2366&lt;&gt;0,"",IF(COUNTIFS('AR SALES'!$L$2:$L$2501,$L2366,'AR SALES'!$AD$2:$AD$2501,IF(""&amp;$F2366="4","OFF","ON"),'AR SALES'!$AF$2:$AF$2501,"Y")&gt;0,"","NO EXEMPTION"))),"")</f>
        <v/>
      </c>
    </row>
    <row r="2367">
      <c r="AT2367" s="2">
        <f>IF($L2367="","",IFERROR(INDEX('AR SALES'!$H$2:$H$2501,MATCH(""&amp;$L2367,'AR SALES'!$AE$2:$AE$2501,0)),""))</f>
        <v/>
      </c>
      <c r="AU2367" s="2">
        <f>IF($L2367="","",IF($A2367&lt;&gt;"GA","",IF($E2367="FULTON",IF(ISNUMBER(SEARCH("COLLEGE PARK",$AT2367)),"FULTON (COLLEGE PARK)",IF(ISNUMBER(SEARCH("HAPEVILLE",$AT2367)),"FULTON (HAPEVILLE)",IF(ISNUMBER(SEARCH("EAST POINT",$AT2367)),"FULTON (EAST POINT)",IF(ISNUMBER(SEARCH("ATLANTA",$AT2367)),"FULTON (ATL LIMITS)","FULTON")))),IF($E2367="DEKALB",IF(ISNUMBER(SEARCH("ATLANTA",$AT2367)),"DEKALB (ATL LIMITS)","DEKALB"),IF(AND($E2367="CLAYTON",ISNUMBER(SEARCH("COLLEGE PARK",$AT2367))),"CLAYTON (COLLEGE PARK)",$E2367)))))</f>
        <v/>
      </c>
      <c r="AV2367" s="2">
        <f>IF($L2367="","",IF(""&amp;$F2367="2","DIESEL",IF(OR(""&amp;$F2367="G",""&amp;$F2367="H"),"GAS","")))</f>
        <v/>
      </c>
      <c r="AW2367" s="2">
        <f>IF($AV2367="","",$R2367)</f>
        <v/>
      </c>
      <c r="AX2367" s="2">
        <f>IF($AV2367="","",IF($AB2367=0,$R2367,0))</f>
        <v/>
      </c>
      <c r="AY2367" s="2">
        <f>IF($AV2367="","",IF(AND($Z2367=0,COUNTIF('AR SALES'!$L$2:$L$2501,$L2367)=0),"YES",""))</f>
        <v/>
      </c>
      <c r="AZ2367" s="2">
        <f>IF($AV2367="","",IFERROR(VLOOKUP($AU2367,CODES!$A:$B,2,FALSE),"NO CODE"))</f>
        <v/>
      </c>
      <c r="BA2367" s="2">
        <f>IF(""&amp;$F2367&lt;&gt;"4","",IF($AY2367="YES","",IF(ROUND(SUMIFS($AE$2:$AE$4001,$L$2:$L$4001,$L2367,$F$2:$F$4001,"4")-SUMIFS('AR SALES'!$Y$2:$Y$2501,'AR SALES'!$L$2:$L$2501,$L2367,'AR SALES'!$AD$2:$AD$2501,"OFF"),2)=0,"","STALE")))</f>
        <v/>
      </c>
      <c r="BB2367" s="2">
        <f>IF(OR(""&amp;$F2367="2",""&amp;$F2367="4",""&amp;$F2367="G",""&amp;$F2367="H"),IF($AY2367="YES","",IF($AB2367&lt;&gt;0,"",IF(COUNTIFS('AR SALES'!$L$2:$L$2501,$L2367,'AR SALES'!$AD$2:$AD$2501,IF(""&amp;$F2367="4","OFF","ON"),'AR SALES'!$AF$2:$AF$2501,"Y")&gt;0,"","NO EXEMPTION"))),"")</f>
        <v/>
      </c>
    </row>
    <row r="2368">
      <c r="AT2368" s="2">
        <f>IF($L2368="","",IFERROR(INDEX('AR SALES'!$H$2:$H$2501,MATCH(""&amp;$L2368,'AR SALES'!$AE$2:$AE$2501,0)),""))</f>
        <v/>
      </c>
      <c r="AU2368" s="2">
        <f>IF($L2368="","",IF($A2368&lt;&gt;"GA","",IF($E2368="FULTON",IF(ISNUMBER(SEARCH("COLLEGE PARK",$AT2368)),"FULTON (COLLEGE PARK)",IF(ISNUMBER(SEARCH("HAPEVILLE",$AT2368)),"FULTON (HAPEVILLE)",IF(ISNUMBER(SEARCH("EAST POINT",$AT2368)),"FULTON (EAST POINT)",IF(ISNUMBER(SEARCH("ATLANTA",$AT2368)),"FULTON (ATL LIMITS)","FULTON")))),IF($E2368="DEKALB",IF(ISNUMBER(SEARCH("ATLANTA",$AT2368)),"DEKALB (ATL LIMITS)","DEKALB"),IF(AND($E2368="CLAYTON",ISNUMBER(SEARCH("COLLEGE PARK",$AT2368))),"CLAYTON (COLLEGE PARK)",$E2368)))))</f>
        <v/>
      </c>
      <c r="AV2368" s="2">
        <f>IF($L2368="","",IF(""&amp;$F2368="2","DIESEL",IF(OR(""&amp;$F2368="G",""&amp;$F2368="H"),"GAS","")))</f>
        <v/>
      </c>
      <c r="AW2368" s="2">
        <f>IF($AV2368="","",$R2368)</f>
        <v/>
      </c>
      <c r="AX2368" s="2">
        <f>IF($AV2368="","",IF($AB2368=0,$R2368,0))</f>
        <v/>
      </c>
      <c r="AY2368" s="2">
        <f>IF($AV2368="","",IF(AND($Z2368=0,COUNTIF('AR SALES'!$L$2:$L$2501,$L2368)=0),"YES",""))</f>
        <v/>
      </c>
      <c r="AZ2368" s="2">
        <f>IF($AV2368="","",IFERROR(VLOOKUP($AU2368,CODES!$A:$B,2,FALSE),"NO CODE"))</f>
        <v/>
      </c>
      <c r="BA2368" s="2">
        <f>IF(""&amp;$F2368&lt;&gt;"4","",IF($AY2368="YES","",IF(ROUND(SUMIFS($AE$2:$AE$4001,$L$2:$L$4001,$L2368,$F$2:$F$4001,"4")-SUMIFS('AR SALES'!$Y$2:$Y$2501,'AR SALES'!$L$2:$L$2501,$L2368,'AR SALES'!$AD$2:$AD$2501,"OFF"),2)=0,"","STALE")))</f>
        <v/>
      </c>
      <c r="BB2368" s="2">
        <f>IF(OR(""&amp;$F2368="2",""&amp;$F2368="4",""&amp;$F2368="G",""&amp;$F2368="H"),IF($AY2368="YES","",IF($AB2368&lt;&gt;0,"",IF(COUNTIFS('AR SALES'!$L$2:$L$2501,$L2368,'AR SALES'!$AD$2:$AD$2501,IF(""&amp;$F2368="4","OFF","ON"),'AR SALES'!$AF$2:$AF$2501,"Y")&gt;0,"","NO EXEMPTION"))),"")</f>
        <v/>
      </c>
    </row>
    <row r="2369">
      <c r="AT2369" s="2">
        <f>IF($L2369="","",IFERROR(INDEX('AR SALES'!$H$2:$H$2501,MATCH(""&amp;$L2369,'AR SALES'!$AE$2:$AE$2501,0)),""))</f>
        <v/>
      </c>
      <c r="AU2369" s="2">
        <f>IF($L2369="","",IF($A2369&lt;&gt;"GA","",IF($E2369="FULTON",IF(ISNUMBER(SEARCH("COLLEGE PARK",$AT2369)),"FULTON (COLLEGE PARK)",IF(ISNUMBER(SEARCH("HAPEVILLE",$AT2369)),"FULTON (HAPEVILLE)",IF(ISNUMBER(SEARCH("EAST POINT",$AT2369)),"FULTON (EAST POINT)",IF(ISNUMBER(SEARCH("ATLANTA",$AT2369)),"FULTON (ATL LIMITS)","FULTON")))),IF($E2369="DEKALB",IF(ISNUMBER(SEARCH("ATLANTA",$AT2369)),"DEKALB (ATL LIMITS)","DEKALB"),IF(AND($E2369="CLAYTON",ISNUMBER(SEARCH("COLLEGE PARK",$AT2369))),"CLAYTON (COLLEGE PARK)",$E2369)))))</f>
        <v/>
      </c>
      <c r="AV2369" s="2">
        <f>IF($L2369="","",IF(""&amp;$F2369="2","DIESEL",IF(OR(""&amp;$F2369="G",""&amp;$F2369="H"),"GAS","")))</f>
        <v/>
      </c>
      <c r="AW2369" s="2">
        <f>IF($AV2369="","",$R2369)</f>
        <v/>
      </c>
      <c r="AX2369" s="2">
        <f>IF($AV2369="","",IF($AB2369=0,$R2369,0))</f>
        <v/>
      </c>
      <c r="AY2369" s="2">
        <f>IF($AV2369="","",IF(AND($Z2369=0,COUNTIF('AR SALES'!$L$2:$L$2501,$L2369)=0),"YES",""))</f>
        <v/>
      </c>
      <c r="AZ2369" s="2">
        <f>IF($AV2369="","",IFERROR(VLOOKUP($AU2369,CODES!$A:$B,2,FALSE),"NO CODE"))</f>
        <v/>
      </c>
      <c r="BA2369" s="2">
        <f>IF(""&amp;$F2369&lt;&gt;"4","",IF($AY2369="YES","",IF(ROUND(SUMIFS($AE$2:$AE$4001,$L$2:$L$4001,$L2369,$F$2:$F$4001,"4")-SUMIFS('AR SALES'!$Y$2:$Y$2501,'AR SALES'!$L$2:$L$2501,$L2369,'AR SALES'!$AD$2:$AD$2501,"OFF"),2)=0,"","STALE")))</f>
        <v/>
      </c>
      <c r="BB2369" s="2">
        <f>IF(OR(""&amp;$F2369="2",""&amp;$F2369="4",""&amp;$F2369="G",""&amp;$F2369="H"),IF($AY2369="YES","",IF($AB2369&lt;&gt;0,"",IF(COUNTIFS('AR SALES'!$L$2:$L$2501,$L2369,'AR SALES'!$AD$2:$AD$2501,IF(""&amp;$F2369="4","OFF","ON"),'AR SALES'!$AF$2:$AF$2501,"Y")&gt;0,"","NO EXEMPTION"))),"")</f>
        <v/>
      </c>
    </row>
    <row r="2370">
      <c r="AT2370" s="2">
        <f>IF($L2370="","",IFERROR(INDEX('AR SALES'!$H$2:$H$2501,MATCH(""&amp;$L2370,'AR SALES'!$AE$2:$AE$2501,0)),""))</f>
        <v/>
      </c>
      <c r="AU2370" s="2">
        <f>IF($L2370="","",IF($A2370&lt;&gt;"GA","",IF($E2370="FULTON",IF(ISNUMBER(SEARCH("COLLEGE PARK",$AT2370)),"FULTON (COLLEGE PARK)",IF(ISNUMBER(SEARCH("HAPEVILLE",$AT2370)),"FULTON (HAPEVILLE)",IF(ISNUMBER(SEARCH("EAST POINT",$AT2370)),"FULTON (EAST POINT)",IF(ISNUMBER(SEARCH("ATLANTA",$AT2370)),"FULTON (ATL LIMITS)","FULTON")))),IF($E2370="DEKALB",IF(ISNUMBER(SEARCH("ATLANTA",$AT2370)),"DEKALB (ATL LIMITS)","DEKALB"),IF(AND($E2370="CLAYTON",ISNUMBER(SEARCH("COLLEGE PARK",$AT2370))),"CLAYTON (COLLEGE PARK)",$E2370)))))</f>
        <v/>
      </c>
      <c r="AV2370" s="2">
        <f>IF($L2370="","",IF(""&amp;$F2370="2","DIESEL",IF(OR(""&amp;$F2370="G",""&amp;$F2370="H"),"GAS","")))</f>
        <v/>
      </c>
      <c r="AW2370" s="2">
        <f>IF($AV2370="","",$R2370)</f>
        <v/>
      </c>
      <c r="AX2370" s="2">
        <f>IF($AV2370="","",IF($AB2370=0,$R2370,0))</f>
        <v/>
      </c>
      <c r="AY2370" s="2">
        <f>IF($AV2370="","",IF(AND($Z2370=0,COUNTIF('AR SALES'!$L$2:$L$2501,$L2370)=0),"YES",""))</f>
        <v/>
      </c>
      <c r="AZ2370" s="2">
        <f>IF($AV2370="","",IFERROR(VLOOKUP($AU2370,CODES!$A:$B,2,FALSE),"NO CODE"))</f>
        <v/>
      </c>
      <c r="BA2370" s="2">
        <f>IF(""&amp;$F2370&lt;&gt;"4","",IF($AY2370="YES","",IF(ROUND(SUMIFS($AE$2:$AE$4001,$L$2:$L$4001,$L2370,$F$2:$F$4001,"4")-SUMIFS('AR SALES'!$Y$2:$Y$2501,'AR SALES'!$L$2:$L$2501,$L2370,'AR SALES'!$AD$2:$AD$2501,"OFF"),2)=0,"","STALE")))</f>
        <v/>
      </c>
      <c r="BB2370" s="2">
        <f>IF(OR(""&amp;$F2370="2",""&amp;$F2370="4",""&amp;$F2370="G",""&amp;$F2370="H"),IF($AY2370="YES","",IF($AB2370&lt;&gt;0,"",IF(COUNTIFS('AR SALES'!$L$2:$L$2501,$L2370,'AR SALES'!$AD$2:$AD$2501,IF(""&amp;$F2370="4","OFF","ON"),'AR SALES'!$AF$2:$AF$2501,"Y")&gt;0,"","NO EXEMPTION"))),"")</f>
        <v/>
      </c>
    </row>
    <row r="2371">
      <c r="AT2371" s="2">
        <f>IF($L2371="","",IFERROR(INDEX('AR SALES'!$H$2:$H$2501,MATCH(""&amp;$L2371,'AR SALES'!$AE$2:$AE$2501,0)),""))</f>
        <v/>
      </c>
      <c r="AU2371" s="2">
        <f>IF($L2371="","",IF($A2371&lt;&gt;"GA","",IF($E2371="FULTON",IF(ISNUMBER(SEARCH("COLLEGE PARK",$AT2371)),"FULTON (COLLEGE PARK)",IF(ISNUMBER(SEARCH("HAPEVILLE",$AT2371)),"FULTON (HAPEVILLE)",IF(ISNUMBER(SEARCH("EAST POINT",$AT2371)),"FULTON (EAST POINT)",IF(ISNUMBER(SEARCH("ATLANTA",$AT2371)),"FULTON (ATL LIMITS)","FULTON")))),IF($E2371="DEKALB",IF(ISNUMBER(SEARCH("ATLANTA",$AT2371)),"DEKALB (ATL LIMITS)","DEKALB"),IF(AND($E2371="CLAYTON",ISNUMBER(SEARCH("COLLEGE PARK",$AT2371))),"CLAYTON (COLLEGE PARK)",$E2371)))))</f>
        <v/>
      </c>
      <c r="AV2371" s="2">
        <f>IF($L2371="","",IF(""&amp;$F2371="2","DIESEL",IF(OR(""&amp;$F2371="G",""&amp;$F2371="H"),"GAS","")))</f>
        <v/>
      </c>
      <c r="AW2371" s="2">
        <f>IF($AV2371="","",$R2371)</f>
        <v/>
      </c>
      <c r="AX2371" s="2">
        <f>IF($AV2371="","",IF($AB2371=0,$R2371,0))</f>
        <v/>
      </c>
      <c r="AY2371" s="2">
        <f>IF($AV2371="","",IF(AND($Z2371=0,COUNTIF('AR SALES'!$L$2:$L$2501,$L2371)=0),"YES",""))</f>
        <v/>
      </c>
      <c r="AZ2371" s="2">
        <f>IF($AV2371="","",IFERROR(VLOOKUP($AU2371,CODES!$A:$B,2,FALSE),"NO CODE"))</f>
        <v/>
      </c>
      <c r="BA2371" s="2">
        <f>IF(""&amp;$F2371&lt;&gt;"4","",IF($AY2371="YES","",IF(ROUND(SUMIFS($AE$2:$AE$4001,$L$2:$L$4001,$L2371,$F$2:$F$4001,"4")-SUMIFS('AR SALES'!$Y$2:$Y$2501,'AR SALES'!$L$2:$L$2501,$L2371,'AR SALES'!$AD$2:$AD$2501,"OFF"),2)=0,"","STALE")))</f>
        <v/>
      </c>
      <c r="BB2371" s="2">
        <f>IF(OR(""&amp;$F2371="2",""&amp;$F2371="4",""&amp;$F2371="G",""&amp;$F2371="H"),IF($AY2371="YES","",IF($AB2371&lt;&gt;0,"",IF(COUNTIFS('AR SALES'!$L$2:$L$2501,$L2371,'AR SALES'!$AD$2:$AD$2501,IF(""&amp;$F2371="4","OFF","ON"),'AR SALES'!$AF$2:$AF$2501,"Y")&gt;0,"","NO EXEMPTION"))),"")</f>
        <v/>
      </c>
    </row>
    <row r="2372">
      <c r="AT2372" s="2">
        <f>IF($L2372="","",IFERROR(INDEX('AR SALES'!$H$2:$H$2501,MATCH(""&amp;$L2372,'AR SALES'!$AE$2:$AE$2501,0)),""))</f>
        <v/>
      </c>
      <c r="AU2372" s="2">
        <f>IF($L2372="","",IF($A2372&lt;&gt;"GA","",IF($E2372="FULTON",IF(ISNUMBER(SEARCH("COLLEGE PARK",$AT2372)),"FULTON (COLLEGE PARK)",IF(ISNUMBER(SEARCH("HAPEVILLE",$AT2372)),"FULTON (HAPEVILLE)",IF(ISNUMBER(SEARCH("EAST POINT",$AT2372)),"FULTON (EAST POINT)",IF(ISNUMBER(SEARCH("ATLANTA",$AT2372)),"FULTON (ATL LIMITS)","FULTON")))),IF($E2372="DEKALB",IF(ISNUMBER(SEARCH("ATLANTA",$AT2372)),"DEKALB (ATL LIMITS)","DEKALB"),IF(AND($E2372="CLAYTON",ISNUMBER(SEARCH("COLLEGE PARK",$AT2372))),"CLAYTON (COLLEGE PARK)",$E2372)))))</f>
        <v/>
      </c>
      <c r="AV2372" s="2">
        <f>IF($L2372="","",IF(""&amp;$F2372="2","DIESEL",IF(OR(""&amp;$F2372="G",""&amp;$F2372="H"),"GAS","")))</f>
        <v/>
      </c>
      <c r="AW2372" s="2">
        <f>IF($AV2372="","",$R2372)</f>
        <v/>
      </c>
      <c r="AX2372" s="2">
        <f>IF($AV2372="","",IF($AB2372=0,$R2372,0))</f>
        <v/>
      </c>
      <c r="AY2372" s="2">
        <f>IF($AV2372="","",IF(AND($Z2372=0,COUNTIF('AR SALES'!$L$2:$L$2501,$L2372)=0),"YES",""))</f>
        <v/>
      </c>
      <c r="AZ2372" s="2">
        <f>IF($AV2372="","",IFERROR(VLOOKUP($AU2372,CODES!$A:$B,2,FALSE),"NO CODE"))</f>
        <v/>
      </c>
      <c r="BA2372" s="2">
        <f>IF(""&amp;$F2372&lt;&gt;"4","",IF($AY2372="YES","",IF(ROUND(SUMIFS($AE$2:$AE$4001,$L$2:$L$4001,$L2372,$F$2:$F$4001,"4")-SUMIFS('AR SALES'!$Y$2:$Y$2501,'AR SALES'!$L$2:$L$2501,$L2372,'AR SALES'!$AD$2:$AD$2501,"OFF"),2)=0,"","STALE")))</f>
        <v/>
      </c>
      <c r="BB2372" s="2">
        <f>IF(OR(""&amp;$F2372="2",""&amp;$F2372="4",""&amp;$F2372="G",""&amp;$F2372="H"),IF($AY2372="YES","",IF($AB2372&lt;&gt;0,"",IF(COUNTIFS('AR SALES'!$L$2:$L$2501,$L2372,'AR SALES'!$AD$2:$AD$2501,IF(""&amp;$F2372="4","OFF","ON"),'AR SALES'!$AF$2:$AF$2501,"Y")&gt;0,"","NO EXEMPTION"))),"")</f>
        <v/>
      </c>
    </row>
    <row r="2373">
      <c r="AT2373" s="2">
        <f>IF($L2373="","",IFERROR(INDEX('AR SALES'!$H$2:$H$2501,MATCH(""&amp;$L2373,'AR SALES'!$AE$2:$AE$2501,0)),""))</f>
        <v/>
      </c>
      <c r="AU2373" s="2">
        <f>IF($L2373="","",IF($A2373&lt;&gt;"GA","",IF($E2373="FULTON",IF(ISNUMBER(SEARCH("COLLEGE PARK",$AT2373)),"FULTON (COLLEGE PARK)",IF(ISNUMBER(SEARCH("HAPEVILLE",$AT2373)),"FULTON (HAPEVILLE)",IF(ISNUMBER(SEARCH("EAST POINT",$AT2373)),"FULTON (EAST POINT)",IF(ISNUMBER(SEARCH("ATLANTA",$AT2373)),"FULTON (ATL LIMITS)","FULTON")))),IF($E2373="DEKALB",IF(ISNUMBER(SEARCH("ATLANTA",$AT2373)),"DEKALB (ATL LIMITS)","DEKALB"),IF(AND($E2373="CLAYTON",ISNUMBER(SEARCH("COLLEGE PARK",$AT2373))),"CLAYTON (COLLEGE PARK)",$E2373)))))</f>
        <v/>
      </c>
      <c r="AV2373" s="2">
        <f>IF($L2373="","",IF(""&amp;$F2373="2","DIESEL",IF(OR(""&amp;$F2373="G",""&amp;$F2373="H"),"GAS","")))</f>
        <v/>
      </c>
      <c r="AW2373" s="2">
        <f>IF($AV2373="","",$R2373)</f>
        <v/>
      </c>
      <c r="AX2373" s="2">
        <f>IF($AV2373="","",IF($AB2373=0,$R2373,0))</f>
        <v/>
      </c>
      <c r="AY2373" s="2">
        <f>IF($AV2373="","",IF(AND($Z2373=0,COUNTIF('AR SALES'!$L$2:$L$2501,$L2373)=0),"YES",""))</f>
        <v/>
      </c>
      <c r="AZ2373" s="2">
        <f>IF($AV2373="","",IFERROR(VLOOKUP($AU2373,CODES!$A:$B,2,FALSE),"NO CODE"))</f>
        <v/>
      </c>
      <c r="BA2373" s="2">
        <f>IF(""&amp;$F2373&lt;&gt;"4","",IF($AY2373="YES","",IF(ROUND(SUMIFS($AE$2:$AE$4001,$L$2:$L$4001,$L2373,$F$2:$F$4001,"4")-SUMIFS('AR SALES'!$Y$2:$Y$2501,'AR SALES'!$L$2:$L$2501,$L2373,'AR SALES'!$AD$2:$AD$2501,"OFF"),2)=0,"","STALE")))</f>
        <v/>
      </c>
      <c r="BB2373" s="2">
        <f>IF(OR(""&amp;$F2373="2",""&amp;$F2373="4",""&amp;$F2373="G",""&amp;$F2373="H"),IF($AY2373="YES","",IF($AB2373&lt;&gt;0,"",IF(COUNTIFS('AR SALES'!$L$2:$L$2501,$L2373,'AR SALES'!$AD$2:$AD$2501,IF(""&amp;$F2373="4","OFF","ON"),'AR SALES'!$AF$2:$AF$2501,"Y")&gt;0,"","NO EXEMPTION"))),"")</f>
        <v/>
      </c>
    </row>
    <row r="2374">
      <c r="AT2374" s="2">
        <f>IF($L2374="","",IFERROR(INDEX('AR SALES'!$H$2:$H$2501,MATCH(""&amp;$L2374,'AR SALES'!$AE$2:$AE$2501,0)),""))</f>
        <v/>
      </c>
      <c r="AU2374" s="2">
        <f>IF($L2374="","",IF($A2374&lt;&gt;"GA","",IF($E2374="FULTON",IF(ISNUMBER(SEARCH("COLLEGE PARK",$AT2374)),"FULTON (COLLEGE PARK)",IF(ISNUMBER(SEARCH("HAPEVILLE",$AT2374)),"FULTON (HAPEVILLE)",IF(ISNUMBER(SEARCH("EAST POINT",$AT2374)),"FULTON (EAST POINT)",IF(ISNUMBER(SEARCH("ATLANTA",$AT2374)),"FULTON (ATL LIMITS)","FULTON")))),IF($E2374="DEKALB",IF(ISNUMBER(SEARCH("ATLANTA",$AT2374)),"DEKALB (ATL LIMITS)","DEKALB"),IF(AND($E2374="CLAYTON",ISNUMBER(SEARCH("COLLEGE PARK",$AT2374))),"CLAYTON (COLLEGE PARK)",$E2374)))))</f>
        <v/>
      </c>
      <c r="AV2374" s="2">
        <f>IF($L2374="","",IF(""&amp;$F2374="2","DIESEL",IF(OR(""&amp;$F2374="G",""&amp;$F2374="H"),"GAS","")))</f>
        <v/>
      </c>
      <c r="AW2374" s="2">
        <f>IF($AV2374="","",$R2374)</f>
        <v/>
      </c>
      <c r="AX2374" s="2">
        <f>IF($AV2374="","",IF($AB2374=0,$R2374,0))</f>
        <v/>
      </c>
      <c r="AY2374" s="2">
        <f>IF($AV2374="","",IF(AND($Z2374=0,COUNTIF('AR SALES'!$L$2:$L$2501,$L2374)=0),"YES",""))</f>
        <v/>
      </c>
      <c r="AZ2374" s="2">
        <f>IF($AV2374="","",IFERROR(VLOOKUP($AU2374,CODES!$A:$B,2,FALSE),"NO CODE"))</f>
        <v/>
      </c>
      <c r="BA2374" s="2">
        <f>IF(""&amp;$F2374&lt;&gt;"4","",IF($AY2374="YES","",IF(ROUND(SUMIFS($AE$2:$AE$4001,$L$2:$L$4001,$L2374,$F$2:$F$4001,"4")-SUMIFS('AR SALES'!$Y$2:$Y$2501,'AR SALES'!$L$2:$L$2501,$L2374,'AR SALES'!$AD$2:$AD$2501,"OFF"),2)=0,"","STALE")))</f>
        <v/>
      </c>
      <c r="BB2374" s="2">
        <f>IF(OR(""&amp;$F2374="2",""&amp;$F2374="4",""&amp;$F2374="G",""&amp;$F2374="H"),IF($AY2374="YES","",IF($AB2374&lt;&gt;0,"",IF(COUNTIFS('AR SALES'!$L$2:$L$2501,$L2374,'AR SALES'!$AD$2:$AD$2501,IF(""&amp;$F2374="4","OFF","ON"),'AR SALES'!$AF$2:$AF$2501,"Y")&gt;0,"","NO EXEMPTION"))),"")</f>
        <v/>
      </c>
    </row>
    <row r="2375">
      <c r="AT2375" s="2">
        <f>IF($L2375="","",IFERROR(INDEX('AR SALES'!$H$2:$H$2501,MATCH(""&amp;$L2375,'AR SALES'!$AE$2:$AE$2501,0)),""))</f>
        <v/>
      </c>
      <c r="AU2375" s="2">
        <f>IF($L2375="","",IF($A2375&lt;&gt;"GA","",IF($E2375="FULTON",IF(ISNUMBER(SEARCH("COLLEGE PARK",$AT2375)),"FULTON (COLLEGE PARK)",IF(ISNUMBER(SEARCH("HAPEVILLE",$AT2375)),"FULTON (HAPEVILLE)",IF(ISNUMBER(SEARCH("EAST POINT",$AT2375)),"FULTON (EAST POINT)",IF(ISNUMBER(SEARCH("ATLANTA",$AT2375)),"FULTON (ATL LIMITS)","FULTON")))),IF($E2375="DEKALB",IF(ISNUMBER(SEARCH("ATLANTA",$AT2375)),"DEKALB (ATL LIMITS)","DEKALB"),IF(AND($E2375="CLAYTON",ISNUMBER(SEARCH("COLLEGE PARK",$AT2375))),"CLAYTON (COLLEGE PARK)",$E2375)))))</f>
        <v/>
      </c>
      <c r="AV2375" s="2">
        <f>IF($L2375="","",IF(""&amp;$F2375="2","DIESEL",IF(OR(""&amp;$F2375="G",""&amp;$F2375="H"),"GAS","")))</f>
        <v/>
      </c>
      <c r="AW2375" s="2">
        <f>IF($AV2375="","",$R2375)</f>
        <v/>
      </c>
      <c r="AX2375" s="2">
        <f>IF($AV2375="","",IF($AB2375=0,$R2375,0))</f>
        <v/>
      </c>
      <c r="AY2375" s="2">
        <f>IF($AV2375="","",IF(AND($Z2375=0,COUNTIF('AR SALES'!$L$2:$L$2501,$L2375)=0),"YES",""))</f>
        <v/>
      </c>
      <c r="AZ2375" s="2">
        <f>IF($AV2375="","",IFERROR(VLOOKUP($AU2375,CODES!$A:$B,2,FALSE),"NO CODE"))</f>
        <v/>
      </c>
      <c r="BA2375" s="2">
        <f>IF(""&amp;$F2375&lt;&gt;"4","",IF($AY2375="YES","",IF(ROUND(SUMIFS($AE$2:$AE$4001,$L$2:$L$4001,$L2375,$F$2:$F$4001,"4")-SUMIFS('AR SALES'!$Y$2:$Y$2501,'AR SALES'!$L$2:$L$2501,$L2375,'AR SALES'!$AD$2:$AD$2501,"OFF"),2)=0,"","STALE")))</f>
        <v/>
      </c>
      <c r="BB2375" s="2">
        <f>IF(OR(""&amp;$F2375="2",""&amp;$F2375="4",""&amp;$F2375="G",""&amp;$F2375="H"),IF($AY2375="YES","",IF($AB2375&lt;&gt;0,"",IF(COUNTIFS('AR SALES'!$L$2:$L$2501,$L2375,'AR SALES'!$AD$2:$AD$2501,IF(""&amp;$F2375="4","OFF","ON"),'AR SALES'!$AF$2:$AF$2501,"Y")&gt;0,"","NO EXEMPTION"))),"")</f>
        <v/>
      </c>
    </row>
    <row r="2376">
      <c r="AT2376" s="2">
        <f>IF($L2376="","",IFERROR(INDEX('AR SALES'!$H$2:$H$2501,MATCH(""&amp;$L2376,'AR SALES'!$AE$2:$AE$2501,0)),""))</f>
        <v/>
      </c>
      <c r="AU2376" s="2">
        <f>IF($L2376="","",IF($A2376&lt;&gt;"GA","",IF($E2376="FULTON",IF(ISNUMBER(SEARCH("COLLEGE PARK",$AT2376)),"FULTON (COLLEGE PARK)",IF(ISNUMBER(SEARCH("HAPEVILLE",$AT2376)),"FULTON (HAPEVILLE)",IF(ISNUMBER(SEARCH("EAST POINT",$AT2376)),"FULTON (EAST POINT)",IF(ISNUMBER(SEARCH("ATLANTA",$AT2376)),"FULTON (ATL LIMITS)","FULTON")))),IF($E2376="DEKALB",IF(ISNUMBER(SEARCH("ATLANTA",$AT2376)),"DEKALB (ATL LIMITS)","DEKALB"),IF(AND($E2376="CLAYTON",ISNUMBER(SEARCH("COLLEGE PARK",$AT2376))),"CLAYTON (COLLEGE PARK)",$E2376)))))</f>
        <v/>
      </c>
      <c r="AV2376" s="2">
        <f>IF($L2376="","",IF(""&amp;$F2376="2","DIESEL",IF(OR(""&amp;$F2376="G",""&amp;$F2376="H"),"GAS","")))</f>
        <v/>
      </c>
      <c r="AW2376" s="2">
        <f>IF($AV2376="","",$R2376)</f>
        <v/>
      </c>
      <c r="AX2376" s="2">
        <f>IF($AV2376="","",IF($AB2376=0,$R2376,0))</f>
        <v/>
      </c>
      <c r="AY2376" s="2">
        <f>IF($AV2376="","",IF(AND($Z2376=0,COUNTIF('AR SALES'!$L$2:$L$2501,$L2376)=0),"YES",""))</f>
        <v/>
      </c>
      <c r="AZ2376" s="2">
        <f>IF($AV2376="","",IFERROR(VLOOKUP($AU2376,CODES!$A:$B,2,FALSE),"NO CODE"))</f>
        <v/>
      </c>
      <c r="BA2376" s="2">
        <f>IF(""&amp;$F2376&lt;&gt;"4","",IF($AY2376="YES","",IF(ROUND(SUMIFS($AE$2:$AE$4001,$L$2:$L$4001,$L2376,$F$2:$F$4001,"4")-SUMIFS('AR SALES'!$Y$2:$Y$2501,'AR SALES'!$L$2:$L$2501,$L2376,'AR SALES'!$AD$2:$AD$2501,"OFF"),2)=0,"","STALE")))</f>
        <v/>
      </c>
      <c r="BB2376" s="2">
        <f>IF(OR(""&amp;$F2376="2",""&amp;$F2376="4",""&amp;$F2376="G",""&amp;$F2376="H"),IF($AY2376="YES","",IF($AB2376&lt;&gt;0,"",IF(COUNTIFS('AR SALES'!$L$2:$L$2501,$L2376,'AR SALES'!$AD$2:$AD$2501,IF(""&amp;$F2376="4","OFF","ON"),'AR SALES'!$AF$2:$AF$2501,"Y")&gt;0,"","NO EXEMPTION"))),"")</f>
        <v/>
      </c>
    </row>
    <row r="2377">
      <c r="AT2377" s="2">
        <f>IF($L2377="","",IFERROR(INDEX('AR SALES'!$H$2:$H$2501,MATCH(""&amp;$L2377,'AR SALES'!$AE$2:$AE$2501,0)),""))</f>
        <v/>
      </c>
      <c r="AU2377" s="2">
        <f>IF($L2377="","",IF($A2377&lt;&gt;"GA","",IF($E2377="FULTON",IF(ISNUMBER(SEARCH("COLLEGE PARK",$AT2377)),"FULTON (COLLEGE PARK)",IF(ISNUMBER(SEARCH("HAPEVILLE",$AT2377)),"FULTON (HAPEVILLE)",IF(ISNUMBER(SEARCH("EAST POINT",$AT2377)),"FULTON (EAST POINT)",IF(ISNUMBER(SEARCH("ATLANTA",$AT2377)),"FULTON (ATL LIMITS)","FULTON")))),IF($E2377="DEKALB",IF(ISNUMBER(SEARCH("ATLANTA",$AT2377)),"DEKALB (ATL LIMITS)","DEKALB"),IF(AND($E2377="CLAYTON",ISNUMBER(SEARCH("COLLEGE PARK",$AT2377))),"CLAYTON (COLLEGE PARK)",$E2377)))))</f>
        <v/>
      </c>
      <c r="AV2377" s="2">
        <f>IF($L2377="","",IF(""&amp;$F2377="2","DIESEL",IF(OR(""&amp;$F2377="G",""&amp;$F2377="H"),"GAS","")))</f>
        <v/>
      </c>
      <c r="AW2377" s="2">
        <f>IF($AV2377="","",$R2377)</f>
        <v/>
      </c>
      <c r="AX2377" s="2">
        <f>IF($AV2377="","",IF($AB2377=0,$R2377,0))</f>
        <v/>
      </c>
      <c r="AY2377" s="2">
        <f>IF($AV2377="","",IF(AND($Z2377=0,COUNTIF('AR SALES'!$L$2:$L$2501,$L2377)=0),"YES",""))</f>
        <v/>
      </c>
      <c r="AZ2377" s="2">
        <f>IF($AV2377="","",IFERROR(VLOOKUP($AU2377,CODES!$A:$B,2,FALSE),"NO CODE"))</f>
        <v/>
      </c>
      <c r="BA2377" s="2">
        <f>IF(""&amp;$F2377&lt;&gt;"4","",IF($AY2377="YES","",IF(ROUND(SUMIFS($AE$2:$AE$4001,$L$2:$L$4001,$L2377,$F$2:$F$4001,"4")-SUMIFS('AR SALES'!$Y$2:$Y$2501,'AR SALES'!$L$2:$L$2501,$L2377,'AR SALES'!$AD$2:$AD$2501,"OFF"),2)=0,"","STALE")))</f>
        <v/>
      </c>
      <c r="BB2377" s="2">
        <f>IF(OR(""&amp;$F2377="2",""&amp;$F2377="4",""&amp;$F2377="G",""&amp;$F2377="H"),IF($AY2377="YES","",IF($AB2377&lt;&gt;0,"",IF(COUNTIFS('AR SALES'!$L$2:$L$2501,$L2377,'AR SALES'!$AD$2:$AD$2501,IF(""&amp;$F2377="4","OFF","ON"),'AR SALES'!$AF$2:$AF$2501,"Y")&gt;0,"","NO EXEMPTION"))),"")</f>
        <v/>
      </c>
    </row>
    <row r="2378">
      <c r="AT2378" s="2">
        <f>IF($L2378="","",IFERROR(INDEX('AR SALES'!$H$2:$H$2501,MATCH(""&amp;$L2378,'AR SALES'!$AE$2:$AE$2501,0)),""))</f>
        <v/>
      </c>
      <c r="AU2378" s="2">
        <f>IF($L2378="","",IF($A2378&lt;&gt;"GA","",IF($E2378="FULTON",IF(ISNUMBER(SEARCH("COLLEGE PARK",$AT2378)),"FULTON (COLLEGE PARK)",IF(ISNUMBER(SEARCH("HAPEVILLE",$AT2378)),"FULTON (HAPEVILLE)",IF(ISNUMBER(SEARCH("EAST POINT",$AT2378)),"FULTON (EAST POINT)",IF(ISNUMBER(SEARCH("ATLANTA",$AT2378)),"FULTON (ATL LIMITS)","FULTON")))),IF($E2378="DEKALB",IF(ISNUMBER(SEARCH("ATLANTA",$AT2378)),"DEKALB (ATL LIMITS)","DEKALB"),IF(AND($E2378="CLAYTON",ISNUMBER(SEARCH("COLLEGE PARK",$AT2378))),"CLAYTON (COLLEGE PARK)",$E2378)))))</f>
        <v/>
      </c>
      <c r="AV2378" s="2">
        <f>IF($L2378="","",IF(""&amp;$F2378="2","DIESEL",IF(OR(""&amp;$F2378="G",""&amp;$F2378="H"),"GAS","")))</f>
        <v/>
      </c>
      <c r="AW2378" s="2">
        <f>IF($AV2378="","",$R2378)</f>
        <v/>
      </c>
      <c r="AX2378" s="2">
        <f>IF($AV2378="","",IF($AB2378=0,$R2378,0))</f>
        <v/>
      </c>
      <c r="AY2378" s="2">
        <f>IF($AV2378="","",IF(AND($Z2378=0,COUNTIF('AR SALES'!$L$2:$L$2501,$L2378)=0),"YES",""))</f>
        <v/>
      </c>
      <c r="AZ2378" s="2">
        <f>IF($AV2378="","",IFERROR(VLOOKUP($AU2378,CODES!$A:$B,2,FALSE),"NO CODE"))</f>
        <v/>
      </c>
      <c r="BA2378" s="2">
        <f>IF(""&amp;$F2378&lt;&gt;"4","",IF($AY2378="YES","",IF(ROUND(SUMIFS($AE$2:$AE$4001,$L$2:$L$4001,$L2378,$F$2:$F$4001,"4")-SUMIFS('AR SALES'!$Y$2:$Y$2501,'AR SALES'!$L$2:$L$2501,$L2378,'AR SALES'!$AD$2:$AD$2501,"OFF"),2)=0,"","STALE")))</f>
        <v/>
      </c>
      <c r="BB2378" s="2">
        <f>IF(OR(""&amp;$F2378="2",""&amp;$F2378="4",""&amp;$F2378="G",""&amp;$F2378="H"),IF($AY2378="YES","",IF($AB2378&lt;&gt;0,"",IF(COUNTIFS('AR SALES'!$L$2:$L$2501,$L2378,'AR SALES'!$AD$2:$AD$2501,IF(""&amp;$F2378="4","OFF","ON"),'AR SALES'!$AF$2:$AF$2501,"Y")&gt;0,"","NO EXEMPTION"))),"")</f>
        <v/>
      </c>
    </row>
    <row r="2379">
      <c r="AT2379" s="2">
        <f>IF($L2379="","",IFERROR(INDEX('AR SALES'!$H$2:$H$2501,MATCH(""&amp;$L2379,'AR SALES'!$AE$2:$AE$2501,0)),""))</f>
        <v/>
      </c>
      <c r="AU2379" s="2">
        <f>IF($L2379="","",IF($A2379&lt;&gt;"GA","",IF($E2379="FULTON",IF(ISNUMBER(SEARCH("COLLEGE PARK",$AT2379)),"FULTON (COLLEGE PARK)",IF(ISNUMBER(SEARCH("HAPEVILLE",$AT2379)),"FULTON (HAPEVILLE)",IF(ISNUMBER(SEARCH("EAST POINT",$AT2379)),"FULTON (EAST POINT)",IF(ISNUMBER(SEARCH("ATLANTA",$AT2379)),"FULTON (ATL LIMITS)","FULTON")))),IF($E2379="DEKALB",IF(ISNUMBER(SEARCH("ATLANTA",$AT2379)),"DEKALB (ATL LIMITS)","DEKALB"),IF(AND($E2379="CLAYTON",ISNUMBER(SEARCH("COLLEGE PARK",$AT2379))),"CLAYTON (COLLEGE PARK)",$E2379)))))</f>
        <v/>
      </c>
      <c r="AV2379" s="2">
        <f>IF($L2379="","",IF(""&amp;$F2379="2","DIESEL",IF(OR(""&amp;$F2379="G",""&amp;$F2379="H"),"GAS","")))</f>
        <v/>
      </c>
      <c r="AW2379" s="2">
        <f>IF($AV2379="","",$R2379)</f>
        <v/>
      </c>
      <c r="AX2379" s="2">
        <f>IF($AV2379="","",IF($AB2379=0,$R2379,0))</f>
        <v/>
      </c>
      <c r="AY2379" s="2">
        <f>IF($AV2379="","",IF(AND($Z2379=0,COUNTIF('AR SALES'!$L$2:$L$2501,$L2379)=0),"YES",""))</f>
        <v/>
      </c>
      <c r="AZ2379" s="2">
        <f>IF($AV2379="","",IFERROR(VLOOKUP($AU2379,CODES!$A:$B,2,FALSE),"NO CODE"))</f>
        <v/>
      </c>
      <c r="BA2379" s="2">
        <f>IF(""&amp;$F2379&lt;&gt;"4","",IF($AY2379="YES","",IF(ROUND(SUMIFS($AE$2:$AE$4001,$L$2:$L$4001,$L2379,$F$2:$F$4001,"4")-SUMIFS('AR SALES'!$Y$2:$Y$2501,'AR SALES'!$L$2:$L$2501,$L2379,'AR SALES'!$AD$2:$AD$2501,"OFF"),2)=0,"","STALE")))</f>
        <v/>
      </c>
      <c r="BB2379" s="2">
        <f>IF(OR(""&amp;$F2379="2",""&amp;$F2379="4",""&amp;$F2379="G",""&amp;$F2379="H"),IF($AY2379="YES","",IF($AB2379&lt;&gt;0,"",IF(COUNTIFS('AR SALES'!$L$2:$L$2501,$L2379,'AR SALES'!$AD$2:$AD$2501,IF(""&amp;$F2379="4","OFF","ON"),'AR SALES'!$AF$2:$AF$2501,"Y")&gt;0,"","NO EXEMPTION"))),"")</f>
        <v/>
      </c>
    </row>
    <row r="2380">
      <c r="AT2380" s="2">
        <f>IF($L2380="","",IFERROR(INDEX('AR SALES'!$H$2:$H$2501,MATCH(""&amp;$L2380,'AR SALES'!$AE$2:$AE$2501,0)),""))</f>
        <v/>
      </c>
      <c r="AU2380" s="2">
        <f>IF($L2380="","",IF($A2380&lt;&gt;"GA","",IF($E2380="FULTON",IF(ISNUMBER(SEARCH("COLLEGE PARK",$AT2380)),"FULTON (COLLEGE PARK)",IF(ISNUMBER(SEARCH("HAPEVILLE",$AT2380)),"FULTON (HAPEVILLE)",IF(ISNUMBER(SEARCH("EAST POINT",$AT2380)),"FULTON (EAST POINT)",IF(ISNUMBER(SEARCH("ATLANTA",$AT2380)),"FULTON (ATL LIMITS)","FULTON")))),IF($E2380="DEKALB",IF(ISNUMBER(SEARCH("ATLANTA",$AT2380)),"DEKALB (ATL LIMITS)","DEKALB"),IF(AND($E2380="CLAYTON",ISNUMBER(SEARCH("COLLEGE PARK",$AT2380))),"CLAYTON (COLLEGE PARK)",$E2380)))))</f>
        <v/>
      </c>
      <c r="AV2380" s="2">
        <f>IF($L2380="","",IF(""&amp;$F2380="2","DIESEL",IF(OR(""&amp;$F2380="G",""&amp;$F2380="H"),"GAS","")))</f>
        <v/>
      </c>
      <c r="AW2380" s="2">
        <f>IF($AV2380="","",$R2380)</f>
        <v/>
      </c>
      <c r="AX2380" s="2">
        <f>IF($AV2380="","",IF($AB2380=0,$R2380,0))</f>
        <v/>
      </c>
      <c r="AY2380" s="2">
        <f>IF($AV2380="","",IF(AND($Z2380=0,COUNTIF('AR SALES'!$L$2:$L$2501,$L2380)=0),"YES",""))</f>
        <v/>
      </c>
      <c r="AZ2380" s="2">
        <f>IF($AV2380="","",IFERROR(VLOOKUP($AU2380,CODES!$A:$B,2,FALSE),"NO CODE"))</f>
        <v/>
      </c>
      <c r="BA2380" s="2">
        <f>IF(""&amp;$F2380&lt;&gt;"4","",IF($AY2380="YES","",IF(ROUND(SUMIFS($AE$2:$AE$4001,$L$2:$L$4001,$L2380,$F$2:$F$4001,"4")-SUMIFS('AR SALES'!$Y$2:$Y$2501,'AR SALES'!$L$2:$L$2501,$L2380,'AR SALES'!$AD$2:$AD$2501,"OFF"),2)=0,"","STALE")))</f>
        <v/>
      </c>
      <c r="BB2380" s="2">
        <f>IF(OR(""&amp;$F2380="2",""&amp;$F2380="4",""&amp;$F2380="G",""&amp;$F2380="H"),IF($AY2380="YES","",IF($AB2380&lt;&gt;0,"",IF(COUNTIFS('AR SALES'!$L$2:$L$2501,$L2380,'AR SALES'!$AD$2:$AD$2501,IF(""&amp;$F2380="4","OFF","ON"),'AR SALES'!$AF$2:$AF$2501,"Y")&gt;0,"","NO EXEMPTION"))),"")</f>
        <v/>
      </c>
    </row>
    <row r="2381">
      <c r="AT2381" s="2">
        <f>IF($L2381="","",IFERROR(INDEX('AR SALES'!$H$2:$H$2501,MATCH(""&amp;$L2381,'AR SALES'!$AE$2:$AE$2501,0)),""))</f>
        <v/>
      </c>
      <c r="AU2381" s="2">
        <f>IF($L2381="","",IF($A2381&lt;&gt;"GA","",IF($E2381="FULTON",IF(ISNUMBER(SEARCH("COLLEGE PARK",$AT2381)),"FULTON (COLLEGE PARK)",IF(ISNUMBER(SEARCH("HAPEVILLE",$AT2381)),"FULTON (HAPEVILLE)",IF(ISNUMBER(SEARCH("EAST POINT",$AT2381)),"FULTON (EAST POINT)",IF(ISNUMBER(SEARCH("ATLANTA",$AT2381)),"FULTON (ATL LIMITS)","FULTON")))),IF($E2381="DEKALB",IF(ISNUMBER(SEARCH("ATLANTA",$AT2381)),"DEKALB (ATL LIMITS)","DEKALB"),IF(AND($E2381="CLAYTON",ISNUMBER(SEARCH("COLLEGE PARK",$AT2381))),"CLAYTON (COLLEGE PARK)",$E2381)))))</f>
        <v/>
      </c>
      <c r="AV2381" s="2">
        <f>IF($L2381="","",IF(""&amp;$F2381="2","DIESEL",IF(OR(""&amp;$F2381="G",""&amp;$F2381="H"),"GAS","")))</f>
        <v/>
      </c>
      <c r="AW2381" s="2">
        <f>IF($AV2381="","",$R2381)</f>
        <v/>
      </c>
      <c r="AX2381" s="2">
        <f>IF($AV2381="","",IF($AB2381=0,$R2381,0))</f>
        <v/>
      </c>
      <c r="AY2381" s="2">
        <f>IF($AV2381="","",IF(AND($Z2381=0,COUNTIF('AR SALES'!$L$2:$L$2501,$L2381)=0),"YES",""))</f>
        <v/>
      </c>
      <c r="AZ2381" s="2">
        <f>IF($AV2381="","",IFERROR(VLOOKUP($AU2381,CODES!$A:$B,2,FALSE),"NO CODE"))</f>
        <v/>
      </c>
      <c r="BA2381" s="2">
        <f>IF(""&amp;$F2381&lt;&gt;"4","",IF($AY2381="YES","",IF(ROUND(SUMIFS($AE$2:$AE$4001,$L$2:$L$4001,$L2381,$F$2:$F$4001,"4")-SUMIFS('AR SALES'!$Y$2:$Y$2501,'AR SALES'!$L$2:$L$2501,$L2381,'AR SALES'!$AD$2:$AD$2501,"OFF"),2)=0,"","STALE")))</f>
        <v/>
      </c>
      <c r="BB2381" s="2">
        <f>IF(OR(""&amp;$F2381="2",""&amp;$F2381="4",""&amp;$F2381="G",""&amp;$F2381="H"),IF($AY2381="YES","",IF($AB2381&lt;&gt;0,"",IF(COUNTIFS('AR SALES'!$L$2:$L$2501,$L2381,'AR SALES'!$AD$2:$AD$2501,IF(""&amp;$F2381="4","OFF","ON"),'AR SALES'!$AF$2:$AF$2501,"Y")&gt;0,"","NO EXEMPTION"))),"")</f>
        <v/>
      </c>
    </row>
    <row r="2382">
      <c r="AT2382" s="2">
        <f>IF($L2382="","",IFERROR(INDEX('AR SALES'!$H$2:$H$2501,MATCH(""&amp;$L2382,'AR SALES'!$AE$2:$AE$2501,0)),""))</f>
        <v/>
      </c>
      <c r="AU2382" s="2">
        <f>IF($L2382="","",IF($A2382&lt;&gt;"GA","",IF($E2382="FULTON",IF(ISNUMBER(SEARCH("COLLEGE PARK",$AT2382)),"FULTON (COLLEGE PARK)",IF(ISNUMBER(SEARCH("HAPEVILLE",$AT2382)),"FULTON (HAPEVILLE)",IF(ISNUMBER(SEARCH("EAST POINT",$AT2382)),"FULTON (EAST POINT)",IF(ISNUMBER(SEARCH("ATLANTA",$AT2382)),"FULTON (ATL LIMITS)","FULTON")))),IF($E2382="DEKALB",IF(ISNUMBER(SEARCH("ATLANTA",$AT2382)),"DEKALB (ATL LIMITS)","DEKALB"),IF(AND($E2382="CLAYTON",ISNUMBER(SEARCH("COLLEGE PARK",$AT2382))),"CLAYTON (COLLEGE PARK)",$E2382)))))</f>
        <v/>
      </c>
      <c r="AV2382" s="2">
        <f>IF($L2382="","",IF(""&amp;$F2382="2","DIESEL",IF(OR(""&amp;$F2382="G",""&amp;$F2382="H"),"GAS","")))</f>
        <v/>
      </c>
      <c r="AW2382" s="2">
        <f>IF($AV2382="","",$R2382)</f>
        <v/>
      </c>
      <c r="AX2382" s="2">
        <f>IF($AV2382="","",IF($AB2382=0,$R2382,0))</f>
        <v/>
      </c>
      <c r="AY2382" s="2">
        <f>IF($AV2382="","",IF(AND($Z2382=0,COUNTIF('AR SALES'!$L$2:$L$2501,$L2382)=0),"YES",""))</f>
        <v/>
      </c>
      <c r="AZ2382" s="2">
        <f>IF($AV2382="","",IFERROR(VLOOKUP($AU2382,CODES!$A:$B,2,FALSE),"NO CODE"))</f>
        <v/>
      </c>
      <c r="BA2382" s="2">
        <f>IF(""&amp;$F2382&lt;&gt;"4","",IF($AY2382="YES","",IF(ROUND(SUMIFS($AE$2:$AE$4001,$L$2:$L$4001,$L2382,$F$2:$F$4001,"4")-SUMIFS('AR SALES'!$Y$2:$Y$2501,'AR SALES'!$L$2:$L$2501,$L2382,'AR SALES'!$AD$2:$AD$2501,"OFF"),2)=0,"","STALE")))</f>
        <v/>
      </c>
      <c r="BB2382" s="2">
        <f>IF(OR(""&amp;$F2382="2",""&amp;$F2382="4",""&amp;$F2382="G",""&amp;$F2382="H"),IF($AY2382="YES","",IF($AB2382&lt;&gt;0,"",IF(COUNTIFS('AR SALES'!$L$2:$L$2501,$L2382,'AR SALES'!$AD$2:$AD$2501,IF(""&amp;$F2382="4","OFF","ON"),'AR SALES'!$AF$2:$AF$2501,"Y")&gt;0,"","NO EXEMPTION"))),"")</f>
        <v/>
      </c>
    </row>
    <row r="2383">
      <c r="AT2383" s="2">
        <f>IF($L2383="","",IFERROR(INDEX('AR SALES'!$H$2:$H$2501,MATCH(""&amp;$L2383,'AR SALES'!$AE$2:$AE$2501,0)),""))</f>
        <v/>
      </c>
      <c r="AU2383" s="2">
        <f>IF($L2383="","",IF($A2383&lt;&gt;"GA","",IF($E2383="FULTON",IF(ISNUMBER(SEARCH("COLLEGE PARK",$AT2383)),"FULTON (COLLEGE PARK)",IF(ISNUMBER(SEARCH("HAPEVILLE",$AT2383)),"FULTON (HAPEVILLE)",IF(ISNUMBER(SEARCH("EAST POINT",$AT2383)),"FULTON (EAST POINT)",IF(ISNUMBER(SEARCH("ATLANTA",$AT2383)),"FULTON (ATL LIMITS)","FULTON")))),IF($E2383="DEKALB",IF(ISNUMBER(SEARCH("ATLANTA",$AT2383)),"DEKALB (ATL LIMITS)","DEKALB"),IF(AND($E2383="CLAYTON",ISNUMBER(SEARCH("COLLEGE PARK",$AT2383))),"CLAYTON (COLLEGE PARK)",$E2383)))))</f>
        <v/>
      </c>
      <c r="AV2383" s="2">
        <f>IF($L2383="","",IF(""&amp;$F2383="2","DIESEL",IF(OR(""&amp;$F2383="G",""&amp;$F2383="H"),"GAS","")))</f>
        <v/>
      </c>
      <c r="AW2383" s="2">
        <f>IF($AV2383="","",$R2383)</f>
        <v/>
      </c>
      <c r="AX2383" s="2">
        <f>IF($AV2383="","",IF($AB2383=0,$R2383,0))</f>
        <v/>
      </c>
      <c r="AY2383" s="2">
        <f>IF($AV2383="","",IF(AND($Z2383=0,COUNTIF('AR SALES'!$L$2:$L$2501,$L2383)=0),"YES",""))</f>
        <v/>
      </c>
      <c r="AZ2383" s="2">
        <f>IF($AV2383="","",IFERROR(VLOOKUP($AU2383,CODES!$A:$B,2,FALSE),"NO CODE"))</f>
        <v/>
      </c>
      <c r="BA2383" s="2">
        <f>IF(""&amp;$F2383&lt;&gt;"4","",IF($AY2383="YES","",IF(ROUND(SUMIFS($AE$2:$AE$4001,$L$2:$L$4001,$L2383,$F$2:$F$4001,"4")-SUMIFS('AR SALES'!$Y$2:$Y$2501,'AR SALES'!$L$2:$L$2501,$L2383,'AR SALES'!$AD$2:$AD$2501,"OFF"),2)=0,"","STALE")))</f>
        <v/>
      </c>
      <c r="BB2383" s="2">
        <f>IF(OR(""&amp;$F2383="2",""&amp;$F2383="4",""&amp;$F2383="G",""&amp;$F2383="H"),IF($AY2383="YES","",IF($AB2383&lt;&gt;0,"",IF(COUNTIFS('AR SALES'!$L$2:$L$2501,$L2383,'AR SALES'!$AD$2:$AD$2501,IF(""&amp;$F2383="4","OFF","ON"),'AR SALES'!$AF$2:$AF$2501,"Y")&gt;0,"","NO EXEMPTION"))),"")</f>
        <v/>
      </c>
    </row>
    <row r="2384">
      <c r="AT2384" s="2">
        <f>IF($L2384="","",IFERROR(INDEX('AR SALES'!$H$2:$H$2501,MATCH(""&amp;$L2384,'AR SALES'!$AE$2:$AE$2501,0)),""))</f>
        <v/>
      </c>
      <c r="AU2384" s="2">
        <f>IF($L2384="","",IF($A2384&lt;&gt;"GA","",IF($E2384="FULTON",IF(ISNUMBER(SEARCH("COLLEGE PARK",$AT2384)),"FULTON (COLLEGE PARK)",IF(ISNUMBER(SEARCH("HAPEVILLE",$AT2384)),"FULTON (HAPEVILLE)",IF(ISNUMBER(SEARCH("EAST POINT",$AT2384)),"FULTON (EAST POINT)",IF(ISNUMBER(SEARCH("ATLANTA",$AT2384)),"FULTON (ATL LIMITS)","FULTON")))),IF($E2384="DEKALB",IF(ISNUMBER(SEARCH("ATLANTA",$AT2384)),"DEKALB (ATL LIMITS)","DEKALB"),IF(AND($E2384="CLAYTON",ISNUMBER(SEARCH("COLLEGE PARK",$AT2384))),"CLAYTON (COLLEGE PARK)",$E2384)))))</f>
        <v/>
      </c>
      <c r="AV2384" s="2">
        <f>IF($L2384="","",IF(""&amp;$F2384="2","DIESEL",IF(OR(""&amp;$F2384="G",""&amp;$F2384="H"),"GAS","")))</f>
        <v/>
      </c>
      <c r="AW2384" s="2">
        <f>IF($AV2384="","",$R2384)</f>
        <v/>
      </c>
      <c r="AX2384" s="2">
        <f>IF($AV2384="","",IF($AB2384=0,$R2384,0))</f>
        <v/>
      </c>
      <c r="AY2384" s="2">
        <f>IF($AV2384="","",IF(AND($Z2384=0,COUNTIF('AR SALES'!$L$2:$L$2501,$L2384)=0),"YES",""))</f>
        <v/>
      </c>
      <c r="AZ2384" s="2">
        <f>IF($AV2384="","",IFERROR(VLOOKUP($AU2384,CODES!$A:$B,2,FALSE),"NO CODE"))</f>
        <v/>
      </c>
      <c r="BA2384" s="2">
        <f>IF(""&amp;$F2384&lt;&gt;"4","",IF($AY2384="YES","",IF(ROUND(SUMIFS($AE$2:$AE$4001,$L$2:$L$4001,$L2384,$F$2:$F$4001,"4")-SUMIFS('AR SALES'!$Y$2:$Y$2501,'AR SALES'!$L$2:$L$2501,$L2384,'AR SALES'!$AD$2:$AD$2501,"OFF"),2)=0,"","STALE")))</f>
        <v/>
      </c>
      <c r="BB2384" s="2">
        <f>IF(OR(""&amp;$F2384="2",""&amp;$F2384="4",""&amp;$F2384="G",""&amp;$F2384="H"),IF($AY2384="YES","",IF($AB2384&lt;&gt;0,"",IF(COUNTIFS('AR SALES'!$L$2:$L$2501,$L2384,'AR SALES'!$AD$2:$AD$2501,IF(""&amp;$F2384="4","OFF","ON"),'AR SALES'!$AF$2:$AF$2501,"Y")&gt;0,"","NO EXEMPTION"))),"")</f>
        <v/>
      </c>
    </row>
    <row r="2385">
      <c r="AT2385" s="2">
        <f>IF($L2385="","",IFERROR(INDEX('AR SALES'!$H$2:$H$2501,MATCH(""&amp;$L2385,'AR SALES'!$AE$2:$AE$2501,0)),""))</f>
        <v/>
      </c>
      <c r="AU2385" s="2">
        <f>IF($L2385="","",IF($A2385&lt;&gt;"GA","",IF($E2385="FULTON",IF(ISNUMBER(SEARCH("COLLEGE PARK",$AT2385)),"FULTON (COLLEGE PARK)",IF(ISNUMBER(SEARCH("HAPEVILLE",$AT2385)),"FULTON (HAPEVILLE)",IF(ISNUMBER(SEARCH("EAST POINT",$AT2385)),"FULTON (EAST POINT)",IF(ISNUMBER(SEARCH("ATLANTA",$AT2385)),"FULTON (ATL LIMITS)","FULTON")))),IF($E2385="DEKALB",IF(ISNUMBER(SEARCH("ATLANTA",$AT2385)),"DEKALB (ATL LIMITS)","DEKALB"),IF(AND($E2385="CLAYTON",ISNUMBER(SEARCH("COLLEGE PARK",$AT2385))),"CLAYTON (COLLEGE PARK)",$E2385)))))</f>
        <v/>
      </c>
      <c r="AV2385" s="2">
        <f>IF($L2385="","",IF(""&amp;$F2385="2","DIESEL",IF(OR(""&amp;$F2385="G",""&amp;$F2385="H"),"GAS","")))</f>
        <v/>
      </c>
      <c r="AW2385" s="2">
        <f>IF($AV2385="","",$R2385)</f>
        <v/>
      </c>
      <c r="AX2385" s="2">
        <f>IF($AV2385="","",IF($AB2385=0,$R2385,0))</f>
        <v/>
      </c>
      <c r="AY2385" s="2">
        <f>IF($AV2385="","",IF(AND($Z2385=0,COUNTIF('AR SALES'!$L$2:$L$2501,$L2385)=0),"YES",""))</f>
        <v/>
      </c>
      <c r="AZ2385" s="2">
        <f>IF($AV2385="","",IFERROR(VLOOKUP($AU2385,CODES!$A:$B,2,FALSE),"NO CODE"))</f>
        <v/>
      </c>
      <c r="BA2385" s="2">
        <f>IF(""&amp;$F2385&lt;&gt;"4","",IF($AY2385="YES","",IF(ROUND(SUMIFS($AE$2:$AE$4001,$L$2:$L$4001,$L2385,$F$2:$F$4001,"4")-SUMIFS('AR SALES'!$Y$2:$Y$2501,'AR SALES'!$L$2:$L$2501,$L2385,'AR SALES'!$AD$2:$AD$2501,"OFF"),2)=0,"","STALE")))</f>
        <v/>
      </c>
      <c r="BB2385" s="2">
        <f>IF(OR(""&amp;$F2385="2",""&amp;$F2385="4",""&amp;$F2385="G",""&amp;$F2385="H"),IF($AY2385="YES","",IF($AB2385&lt;&gt;0,"",IF(COUNTIFS('AR SALES'!$L$2:$L$2501,$L2385,'AR SALES'!$AD$2:$AD$2501,IF(""&amp;$F2385="4","OFF","ON"),'AR SALES'!$AF$2:$AF$2501,"Y")&gt;0,"","NO EXEMPTION"))),"")</f>
        <v/>
      </c>
    </row>
    <row r="2386">
      <c r="AT2386" s="2">
        <f>IF($L2386="","",IFERROR(INDEX('AR SALES'!$H$2:$H$2501,MATCH(""&amp;$L2386,'AR SALES'!$AE$2:$AE$2501,0)),""))</f>
        <v/>
      </c>
      <c r="AU2386" s="2">
        <f>IF($L2386="","",IF($A2386&lt;&gt;"GA","",IF($E2386="FULTON",IF(ISNUMBER(SEARCH("COLLEGE PARK",$AT2386)),"FULTON (COLLEGE PARK)",IF(ISNUMBER(SEARCH("HAPEVILLE",$AT2386)),"FULTON (HAPEVILLE)",IF(ISNUMBER(SEARCH("EAST POINT",$AT2386)),"FULTON (EAST POINT)",IF(ISNUMBER(SEARCH("ATLANTA",$AT2386)),"FULTON (ATL LIMITS)","FULTON")))),IF($E2386="DEKALB",IF(ISNUMBER(SEARCH("ATLANTA",$AT2386)),"DEKALB (ATL LIMITS)","DEKALB"),IF(AND($E2386="CLAYTON",ISNUMBER(SEARCH("COLLEGE PARK",$AT2386))),"CLAYTON (COLLEGE PARK)",$E2386)))))</f>
        <v/>
      </c>
      <c r="AV2386" s="2">
        <f>IF($L2386="","",IF(""&amp;$F2386="2","DIESEL",IF(OR(""&amp;$F2386="G",""&amp;$F2386="H"),"GAS","")))</f>
        <v/>
      </c>
      <c r="AW2386" s="2">
        <f>IF($AV2386="","",$R2386)</f>
        <v/>
      </c>
      <c r="AX2386" s="2">
        <f>IF($AV2386="","",IF($AB2386=0,$R2386,0))</f>
        <v/>
      </c>
      <c r="AY2386" s="2">
        <f>IF($AV2386="","",IF(AND($Z2386=0,COUNTIF('AR SALES'!$L$2:$L$2501,$L2386)=0),"YES",""))</f>
        <v/>
      </c>
      <c r="AZ2386" s="2">
        <f>IF($AV2386="","",IFERROR(VLOOKUP($AU2386,CODES!$A:$B,2,FALSE),"NO CODE"))</f>
        <v/>
      </c>
      <c r="BA2386" s="2">
        <f>IF(""&amp;$F2386&lt;&gt;"4","",IF($AY2386="YES","",IF(ROUND(SUMIFS($AE$2:$AE$4001,$L$2:$L$4001,$L2386,$F$2:$F$4001,"4")-SUMIFS('AR SALES'!$Y$2:$Y$2501,'AR SALES'!$L$2:$L$2501,$L2386,'AR SALES'!$AD$2:$AD$2501,"OFF"),2)=0,"","STALE")))</f>
        <v/>
      </c>
      <c r="BB2386" s="2">
        <f>IF(OR(""&amp;$F2386="2",""&amp;$F2386="4",""&amp;$F2386="G",""&amp;$F2386="H"),IF($AY2386="YES","",IF($AB2386&lt;&gt;0,"",IF(COUNTIFS('AR SALES'!$L$2:$L$2501,$L2386,'AR SALES'!$AD$2:$AD$2501,IF(""&amp;$F2386="4","OFF","ON"),'AR SALES'!$AF$2:$AF$2501,"Y")&gt;0,"","NO EXEMPTION"))),"")</f>
        <v/>
      </c>
    </row>
    <row r="2387">
      <c r="AT2387" s="2">
        <f>IF($L2387="","",IFERROR(INDEX('AR SALES'!$H$2:$H$2501,MATCH(""&amp;$L2387,'AR SALES'!$AE$2:$AE$2501,0)),""))</f>
        <v/>
      </c>
      <c r="AU2387" s="2">
        <f>IF($L2387="","",IF($A2387&lt;&gt;"GA","",IF($E2387="FULTON",IF(ISNUMBER(SEARCH("COLLEGE PARK",$AT2387)),"FULTON (COLLEGE PARK)",IF(ISNUMBER(SEARCH("HAPEVILLE",$AT2387)),"FULTON (HAPEVILLE)",IF(ISNUMBER(SEARCH("EAST POINT",$AT2387)),"FULTON (EAST POINT)",IF(ISNUMBER(SEARCH("ATLANTA",$AT2387)),"FULTON (ATL LIMITS)","FULTON")))),IF($E2387="DEKALB",IF(ISNUMBER(SEARCH("ATLANTA",$AT2387)),"DEKALB (ATL LIMITS)","DEKALB"),IF(AND($E2387="CLAYTON",ISNUMBER(SEARCH("COLLEGE PARK",$AT2387))),"CLAYTON (COLLEGE PARK)",$E2387)))))</f>
        <v/>
      </c>
      <c r="AV2387" s="2">
        <f>IF($L2387="","",IF(""&amp;$F2387="2","DIESEL",IF(OR(""&amp;$F2387="G",""&amp;$F2387="H"),"GAS","")))</f>
        <v/>
      </c>
      <c r="AW2387" s="2">
        <f>IF($AV2387="","",$R2387)</f>
        <v/>
      </c>
      <c r="AX2387" s="2">
        <f>IF($AV2387="","",IF($AB2387=0,$R2387,0))</f>
        <v/>
      </c>
      <c r="AY2387" s="2">
        <f>IF($AV2387="","",IF(AND($Z2387=0,COUNTIF('AR SALES'!$L$2:$L$2501,$L2387)=0),"YES",""))</f>
        <v/>
      </c>
      <c r="AZ2387" s="2">
        <f>IF($AV2387="","",IFERROR(VLOOKUP($AU2387,CODES!$A:$B,2,FALSE),"NO CODE"))</f>
        <v/>
      </c>
      <c r="BA2387" s="2">
        <f>IF(""&amp;$F2387&lt;&gt;"4","",IF($AY2387="YES","",IF(ROUND(SUMIFS($AE$2:$AE$4001,$L$2:$L$4001,$L2387,$F$2:$F$4001,"4")-SUMIFS('AR SALES'!$Y$2:$Y$2501,'AR SALES'!$L$2:$L$2501,$L2387,'AR SALES'!$AD$2:$AD$2501,"OFF"),2)=0,"","STALE")))</f>
        <v/>
      </c>
      <c r="BB2387" s="2">
        <f>IF(OR(""&amp;$F2387="2",""&amp;$F2387="4",""&amp;$F2387="G",""&amp;$F2387="H"),IF($AY2387="YES","",IF($AB2387&lt;&gt;0,"",IF(COUNTIFS('AR SALES'!$L$2:$L$2501,$L2387,'AR SALES'!$AD$2:$AD$2501,IF(""&amp;$F2387="4","OFF","ON"),'AR SALES'!$AF$2:$AF$2501,"Y")&gt;0,"","NO EXEMPTION"))),"")</f>
        <v/>
      </c>
    </row>
    <row r="2388">
      <c r="AT2388" s="2">
        <f>IF($L2388="","",IFERROR(INDEX('AR SALES'!$H$2:$H$2501,MATCH(""&amp;$L2388,'AR SALES'!$AE$2:$AE$2501,0)),""))</f>
        <v/>
      </c>
      <c r="AU2388" s="2">
        <f>IF($L2388="","",IF($A2388&lt;&gt;"GA","",IF($E2388="FULTON",IF(ISNUMBER(SEARCH("COLLEGE PARK",$AT2388)),"FULTON (COLLEGE PARK)",IF(ISNUMBER(SEARCH("HAPEVILLE",$AT2388)),"FULTON (HAPEVILLE)",IF(ISNUMBER(SEARCH("EAST POINT",$AT2388)),"FULTON (EAST POINT)",IF(ISNUMBER(SEARCH("ATLANTA",$AT2388)),"FULTON (ATL LIMITS)","FULTON")))),IF($E2388="DEKALB",IF(ISNUMBER(SEARCH("ATLANTA",$AT2388)),"DEKALB (ATL LIMITS)","DEKALB"),IF(AND($E2388="CLAYTON",ISNUMBER(SEARCH("COLLEGE PARK",$AT2388))),"CLAYTON (COLLEGE PARK)",$E2388)))))</f>
        <v/>
      </c>
      <c r="AV2388" s="2">
        <f>IF($L2388="","",IF(""&amp;$F2388="2","DIESEL",IF(OR(""&amp;$F2388="G",""&amp;$F2388="H"),"GAS","")))</f>
        <v/>
      </c>
      <c r="AW2388" s="2">
        <f>IF($AV2388="","",$R2388)</f>
        <v/>
      </c>
      <c r="AX2388" s="2">
        <f>IF($AV2388="","",IF($AB2388=0,$R2388,0))</f>
        <v/>
      </c>
      <c r="AY2388" s="2">
        <f>IF($AV2388="","",IF(AND($Z2388=0,COUNTIF('AR SALES'!$L$2:$L$2501,$L2388)=0),"YES",""))</f>
        <v/>
      </c>
      <c r="AZ2388" s="2">
        <f>IF($AV2388="","",IFERROR(VLOOKUP($AU2388,CODES!$A:$B,2,FALSE),"NO CODE"))</f>
        <v/>
      </c>
      <c r="BA2388" s="2">
        <f>IF(""&amp;$F2388&lt;&gt;"4","",IF($AY2388="YES","",IF(ROUND(SUMIFS($AE$2:$AE$4001,$L$2:$L$4001,$L2388,$F$2:$F$4001,"4")-SUMIFS('AR SALES'!$Y$2:$Y$2501,'AR SALES'!$L$2:$L$2501,$L2388,'AR SALES'!$AD$2:$AD$2501,"OFF"),2)=0,"","STALE")))</f>
        <v/>
      </c>
      <c r="BB2388" s="2">
        <f>IF(OR(""&amp;$F2388="2",""&amp;$F2388="4",""&amp;$F2388="G",""&amp;$F2388="H"),IF($AY2388="YES","",IF($AB2388&lt;&gt;0,"",IF(COUNTIFS('AR SALES'!$L$2:$L$2501,$L2388,'AR SALES'!$AD$2:$AD$2501,IF(""&amp;$F2388="4","OFF","ON"),'AR SALES'!$AF$2:$AF$2501,"Y")&gt;0,"","NO EXEMPTION"))),"")</f>
        <v/>
      </c>
    </row>
    <row r="2389">
      <c r="AT2389" s="2">
        <f>IF($L2389="","",IFERROR(INDEX('AR SALES'!$H$2:$H$2501,MATCH(""&amp;$L2389,'AR SALES'!$AE$2:$AE$2501,0)),""))</f>
        <v/>
      </c>
      <c r="AU2389" s="2">
        <f>IF($L2389="","",IF($A2389&lt;&gt;"GA","",IF($E2389="FULTON",IF(ISNUMBER(SEARCH("COLLEGE PARK",$AT2389)),"FULTON (COLLEGE PARK)",IF(ISNUMBER(SEARCH("HAPEVILLE",$AT2389)),"FULTON (HAPEVILLE)",IF(ISNUMBER(SEARCH("EAST POINT",$AT2389)),"FULTON (EAST POINT)",IF(ISNUMBER(SEARCH("ATLANTA",$AT2389)),"FULTON (ATL LIMITS)","FULTON")))),IF($E2389="DEKALB",IF(ISNUMBER(SEARCH("ATLANTA",$AT2389)),"DEKALB (ATL LIMITS)","DEKALB"),IF(AND($E2389="CLAYTON",ISNUMBER(SEARCH("COLLEGE PARK",$AT2389))),"CLAYTON (COLLEGE PARK)",$E2389)))))</f>
        <v/>
      </c>
      <c r="AV2389" s="2">
        <f>IF($L2389="","",IF(""&amp;$F2389="2","DIESEL",IF(OR(""&amp;$F2389="G",""&amp;$F2389="H"),"GAS","")))</f>
        <v/>
      </c>
      <c r="AW2389" s="2">
        <f>IF($AV2389="","",$R2389)</f>
        <v/>
      </c>
      <c r="AX2389" s="2">
        <f>IF($AV2389="","",IF($AB2389=0,$R2389,0))</f>
        <v/>
      </c>
      <c r="AY2389" s="2">
        <f>IF($AV2389="","",IF(AND($Z2389=0,COUNTIF('AR SALES'!$L$2:$L$2501,$L2389)=0),"YES",""))</f>
        <v/>
      </c>
      <c r="AZ2389" s="2">
        <f>IF($AV2389="","",IFERROR(VLOOKUP($AU2389,CODES!$A:$B,2,FALSE),"NO CODE"))</f>
        <v/>
      </c>
      <c r="BA2389" s="2">
        <f>IF(""&amp;$F2389&lt;&gt;"4","",IF($AY2389="YES","",IF(ROUND(SUMIFS($AE$2:$AE$4001,$L$2:$L$4001,$L2389,$F$2:$F$4001,"4")-SUMIFS('AR SALES'!$Y$2:$Y$2501,'AR SALES'!$L$2:$L$2501,$L2389,'AR SALES'!$AD$2:$AD$2501,"OFF"),2)=0,"","STALE")))</f>
        <v/>
      </c>
      <c r="BB2389" s="2">
        <f>IF(OR(""&amp;$F2389="2",""&amp;$F2389="4",""&amp;$F2389="G",""&amp;$F2389="H"),IF($AY2389="YES","",IF($AB2389&lt;&gt;0,"",IF(COUNTIFS('AR SALES'!$L$2:$L$2501,$L2389,'AR SALES'!$AD$2:$AD$2501,IF(""&amp;$F2389="4","OFF","ON"),'AR SALES'!$AF$2:$AF$2501,"Y")&gt;0,"","NO EXEMPTION"))),"")</f>
        <v/>
      </c>
    </row>
    <row r="2390">
      <c r="AT2390" s="2">
        <f>IF($L2390="","",IFERROR(INDEX('AR SALES'!$H$2:$H$2501,MATCH(""&amp;$L2390,'AR SALES'!$AE$2:$AE$2501,0)),""))</f>
        <v/>
      </c>
      <c r="AU2390" s="2">
        <f>IF($L2390="","",IF($A2390&lt;&gt;"GA","",IF($E2390="FULTON",IF(ISNUMBER(SEARCH("COLLEGE PARK",$AT2390)),"FULTON (COLLEGE PARK)",IF(ISNUMBER(SEARCH("HAPEVILLE",$AT2390)),"FULTON (HAPEVILLE)",IF(ISNUMBER(SEARCH("EAST POINT",$AT2390)),"FULTON (EAST POINT)",IF(ISNUMBER(SEARCH("ATLANTA",$AT2390)),"FULTON (ATL LIMITS)","FULTON")))),IF($E2390="DEKALB",IF(ISNUMBER(SEARCH("ATLANTA",$AT2390)),"DEKALB (ATL LIMITS)","DEKALB"),IF(AND($E2390="CLAYTON",ISNUMBER(SEARCH("COLLEGE PARK",$AT2390))),"CLAYTON (COLLEGE PARK)",$E2390)))))</f>
        <v/>
      </c>
      <c r="AV2390" s="2">
        <f>IF($L2390="","",IF(""&amp;$F2390="2","DIESEL",IF(OR(""&amp;$F2390="G",""&amp;$F2390="H"),"GAS","")))</f>
        <v/>
      </c>
      <c r="AW2390" s="2">
        <f>IF($AV2390="","",$R2390)</f>
        <v/>
      </c>
      <c r="AX2390" s="2">
        <f>IF($AV2390="","",IF($AB2390=0,$R2390,0))</f>
        <v/>
      </c>
      <c r="AY2390" s="2">
        <f>IF($AV2390="","",IF(AND($Z2390=0,COUNTIF('AR SALES'!$L$2:$L$2501,$L2390)=0),"YES",""))</f>
        <v/>
      </c>
      <c r="AZ2390" s="2">
        <f>IF($AV2390="","",IFERROR(VLOOKUP($AU2390,CODES!$A:$B,2,FALSE),"NO CODE"))</f>
        <v/>
      </c>
      <c r="BA2390" s="2">
        <f>IF(""&amp;$F2390&lt;&gt;"4","",IF($AY2390="YES","",IF(ROUND(SUMIFS($AE$2:$AE$4001,$L$2:$L$4001,$L2390,$F$2:$F$4001,"4")-SUMIFS('AR SALES'!$Y$2:$Y$2501,'AR SALES'!$L$2:$L$2501,$L2390,'AR SALES'!$AD$2:$AD$2501,"OFF"),2)=0,"","STALE")))</f>
        <v/>
      </c>
      <c r="BB2390" s="2">
        <f>IF(OR(""&amp;$F2390="2",""&amp;$F2390="4",""&amp;$F2390="G",""&amp;$F2390="H"),IF($AY2390="YES","",IF($AB2390&lt;&gt;0,"",IF(COUNTIFS('AR SALES'!$L$2:$L$2501,$L2390,'AR SALES'!$AD$2:$AD$2501,IF(""&amp;$F2390="4","OFF","ON"),'AR SALES'!$AF$2:$AF$2501,"Y")&gt;0,"","NO EXEMPTION"))),"")</f>
        <v/>
      </c>
    </row>
    <row r="2391">
      <c r="AT2391" s="2">
        <f>IF($L2391="","",IFERROR(INDEX('AR SALES'!$H$2:$H$2501,MATCH(""&amp;$L2391,'AR SALES'!$AE$2:$AE$2501,0)),""))</f>
        <v/>
      </c>
      <c r="AU2391" s="2">
        <f>IF($L2391="","",IF($A2391&lt;&gt;"GA","",IF($E2391="FULTON",IF(ISNUMBER(SEARCH("COLLEGE PARK",$AT2391)),"FULTON (COLLEGE PARK)",IF(ISNUMBER(SEARCH("HAPEVILLE",$AT2391)),"FULTON (HAPEVILLE)",IF(ISNUMBER(SEARCH("EAST POINT",$AT2391)),"FULTON (EAST POINT)",IF(ISNUMBER(SEARCH("ATLANTA",$AT2391)),"FULTON (ATL LIMITS)","FULTON")))),IF($E2391="DEKALB",IF(ISNUMBER(SEARCH("ATLANTA",$AT2391)),"DEKALB (ATL LIMITS)","DEKALB"),IF(AND($E2391="CLAYTON",ISNUMBER(SEARCH("COLLEGE PARK",$AT2391))),"CLAYTON (COLLEGE PARK)",$E2391)))))</f>
        <v/>
      </c>
      <c r="AV2391" s="2">
        <f>IF($L2391="","",IF(""&amp;$F2391="2","DIESEL",IF(OR(""&amp;$F2391="G",""&amp;$F2391="H"),"GAS","")))</f>
        <v/>
      </c>
      <c r="AW2391" s="2">
        <f>IF($AV2391="","",$R2391)</f>
        <v/>
      </c>
      <c r="AX2391" s="2">
        <f>IF($AV2391="","",IF($AB2391=0,$R2391,0))</f>
        <v/>
      </c>
      <c r="AY2391" s="2">
        <f>IF($AV2391="","",IF(AND($Z2391=0,COUNTIF('AR SALES'!$L$2:$L$2501,$L2391)=0),"YES",""))</f>
        <v/>
      </c>
      <c r="AZ2391" s="2">
        <f>IF($AV2391="","",IFERROR(VLOOKUP($AU2391,CODES!$A:$B,2,FALSE),"NO CODE"))</f>
        <v/>
      </c>
      <c r="BA2391" s="2">
        <f>IF(""&amp;$F2391&lt;&gt;"4","",IF($AY2391="YES","",IF(ROUND(SUMIFS($AE$2:$AE$4001,$L$2:$L$4001,$L2391,$F$2:$F$4001,"4")-SUMIFS('AR SALES'!$Y$2:$Y$2501,'AR SALES'!$L$2:$L$2501,$L2391,'AR SALES'!$AD$2:$AD$2501,"OFF"),2)=0,"","STALE")))</f>
        <v/>
      </c>
      <c r="BB2391" s="2">
        <f>IF(OR(""&amp;$F2391="2",""&amp;$F2391="4",""&amp;$F2391="G",""&amp;$F2391="H"),IF($AY2391="YES","",IF($AB2391&lt;&gt;0,"",IF(COUNTIFS('AR SALES'!$L$2:$L$2501,$L2391,'AR SALES'!$AD$2:$AD$2501,IF(""&amp;$F2391="4","OFF","ON"),'AR SALES'!$AF$2:$AF$2501,"Y")&gt;0,"","NO EXEMPTION"))),"")</f>
        <v/>
      </c>
    </row>
    <row r="2392">
      <c r="AT2392" s="2">
        <f>IF($L2392="","",IFERROR(INDEX('AR SALES'!$H$2:$H$2501,MATCH(""&amp;$L2392,'AR SALES'!$AE$2:$AE$2501,0)),""))</f>
        <v/>
      </c>
      <c r="AU2392" s="2">
        <f>IF($L2392="","",IF($A2392&lt;&gt;"GA","",IF($E2392="FULTON",IF(ISNUMBER(SEARCH("COLLEGE PARK",$AT2392)),"FULTON (COLLEGE PARK)",IF(ISNUMBER(SEARCH("HAPEVILLE",$AT2392)),"FULTON (HAPEVILLE)",IF(ISNUMBER(SEARCH("EAST POINT",$AT2392)),"FULTON (EAST POINT)",IF(ISNUMBER(SEARCH("ATLANTA",$AT2392)),"FULTON (ATL LIMITS)","FULTON")))),IF($E2392="DEKALB",IF(ISNUMBER(SEARCH("ATLANTA",$AT2392)),"DEKALB (ATL LIMITS)","DEKALB"),IF(AND($E2392="CLAYTON",ISNUMBER(SEARCH("COLLEGE PARK",$AT2392))),"CLAYTON (COLLEGE PARK)",$E2392)))))</f>
        <v/>
      </c>
      <c r="AV2392" s="2">
        <f>IF($L2392="","",IF(""&amp;$F2392="2","DIESEL",IF(OR(""&amp;$F2392="G",""&amp;$F2392="H"),"GAS","")))</f>
        <v/>
      </c>
      <c r="AW2392" s="2">
        <f>IF($AV2392="","",$R2392)</f>
        <v/>
      </c>
      <c r="AX2392" s="2">
        <f>IF($AV2392="","",IF($AB2392=0,$R2392,0))</f>
        <v/>
      </c>
      <c r="AY2392" s="2">
        <f>IF($AV2392="","",IF(AND($Z2392=0,COUNTIF('AR SALES'!$L$2:$L$2501,$L2392)=0),"YES",""))</f>
        <v/>
      </c>
      <c r="AZ2392" s="2">
        <f>IF($AV2392="","",IFERROR(VLOOKUP($AU2392,CODES!$A:$B,2,FALSE),"NO CODE"))</f>
        <v/>
      </c>
      <c r="BA2392" s="2">
        <f>IF(""&amp;$F2392&lt;&gt;"4","",IF($AY2392="YES","",IF(ROUND(SUMIFS($AE$2:$AE$4001,$L$2:$L$4001,$L2392,$F$2:$F$4001,"4")-SUMIFS('AR SALES'!$Y$2:$Y$2501,'AR SALES'!$L$2:$L$2501,$L2392,'AR SALES'!$AD$2:$AD$2501,"OFF"),2)=0,"","STALE")))</f>
        <v/>
      </c>
      <c r="BB2392" s="2">
        <f>IF(OR(""&amp;$F2392="2",""&amp;$F2392="4",""&amp;$F2392="G",""&amp;$F2392="H"),IF($AY2392="YES","",IF($AB2392&lt;&gt;0,"",IF(COUNTIFS('AR SALES'!$L$2:$L$2501,$L2392,'AR SALES'!$AD$2:$AD$2501,IF(""&amp;$F2392="4","OFF","ON"),'AR SALES'!$AF$2:$AF$2501,"Y")&gt;0,"","NO EXEMPTION"))),"")</f>
        <v/>
      </c>
    </row>
    <row r="2393">
      <c r="AT2393" s="2">
        <f>IF($L2393="","",IFERROR(INDEX('AR SALES'!$H$2:$H$2501,MATCH(""&amp;$L2393,'AR SALES'!$AE$2:$AE$2501,0)),""))</f>
        <v/>
      </c>
      <c r="AU2393" s="2">
        <f>IF($L2393="","",IF($A2393&lt;&gt;"GA","",IF($E2393="FULTON",IF(ISNUMBER(SEARCH("COLLEGE PARK",$AT2393)),"FULTON (COLLEGE PARK)",IF(ISNUMBER(SEARCH("HAPEVILLE",$AT2393)),"FULTON (HAPEVILLE)",IF(ISNUMBER(SEARCH("EAST POINT",$AT2393)),"FULTON (EAST POINT)",IF(ISNUMBER(SEARCH("ATLANTA",$AT2393)),"FULTON (ATL LIMITS)","FULTON")))),IF($E2393="DEKALB",IF(ISNUMBER(SEARCH("ATLANTA",$AT2393)),"DEKALB (ATL LIMITS)","DEKALB"),IF(AND($E2393="CLAYTON",ISNUMBER(SEARCH("COLLEGE PARK",$AT2393))),"CLAYTON (COLLEGE PARK)",$E2393)))))</f>
        <v/>
      </c>
      <c r="AV2393" s="2">
        <f>IF($L2393="","",IF(""&amp;$F2393="2","DIESEL",IF(OR(""&amp;$F2393="G",""&amp;$F2393="H"),"GAS","")))</f>
        <v/>
      </c>
      <c r="AW2393" s="2">
        <f>IF($AV2393="","",$R2393)</f>
        <v/>
      </c>
      <c r="AX2393" s="2">
        <f>IF($AV2393="","",IF($AB2393=0,$R2393,0))</f>
        <v/>
      </c>
      <c r="AY2393" s="2">
        <f>IF($AV2393="","",IF(AND($Z2393=0,COUNTIF('AR SALES'!$L$2:$L$2501,$L2393)=0),"YES",""))</f>
        <v/>
      </c>
      <c r="AZ2393" s="2">
        <f>IF($AV2393="","",IFERROR(VLOOKUP($AU2393,CODES!$A:$B,2,FALSE),"NO CODE"))</f>
        <v/>
      </c>
      <c r="BA2393" s="2">
        <f>IF(""&amp;$F2393&lt;&gt;"4","",IF($AY2393="YES","",IF(ROUND(SUMIFS($AE$2:$AE$4001,$L$2:$L$4001,$L2393,$F$2:$F$4001,"4")-SUMIFS('AR SALES'!$Y$2:$Y$2501,'AR SALES'!$L$2:$L$2501,$L2393,'AR SALES'!$AD$2:$AD$2501,"OFF"),2)=0,"","STALE")))</f>
        <v/>
      </c>
      <c r="BB2393" s="2">
        <f>IF(OR(""&amp;$F2393="2",""&amp;$F2393="4",""&amp;$F2393="G",""&amp;$F2393="H"),IF($AY2393="YES","",IF($AB2393&lt;&gt;0,"",IF(COUNTIFS('AR SALES'!$L$2:$L$2501,$L2393,'AR SALES'!$AD$2:$AD$2501,IF(""&amp;$F2393="4","OFF","ON"),'AR SALES'!$AF$2:$AF$2501,"Y")&gt;0,"","NO EXEMPTION"))),"")</f>
        <v/>
      </c>
    </row>
    <row r="2394">
      <c r="AT2394" s="2">
        <f>IF($L2394="","",IFERROR(INDEX('AR SALES'!$H$2:$H$2501,MATCH(""&amp;$L2394,'AR SALES'!$AE$2:$AE$2501,0)),""))</f>
        <v/>
      </c>
      <c r="AU2394" s="2">
        <f>IF($L2394="","",IF($A2394&lt;&gt;"GA","",IF($E2394="FULTON",IF(ISNUMBER(SEARCH("COLLEGE PARK",$AT2394)),"FULTON (COLLEGE PARK)",IF(ISNUMBER(SEARCH("HAPEVILLE",$AT2394)),"FULTON (HAPEVILLE)",IF(ISNUMBER(SEARCH("EAST POINT",$AT2394)),"FULTON (EAST POINT)",IF(ISNUMBER(SEARCH("ATLANTA",$AT2394)),"FULTON (ATL LIMITS)","FULTON")))),IF($E2394="DEKALB",IF(ISNUMBER(SEARCH("ATLANTA",$AT2394)),"DEKALB (ATL LIMITS)","DEKALB"),IF(AND($E2394="CLAYTON",ISNUMBER(SEARCH("COLLEGE PARK",$AT2394))),"CLAYTON (COLLEGE PARK)",$E2394)))))</f>
        <v/>
      </c>
      <c r="AV2394" s="2">
        <f>IF($L2394="","",IF(""&amp;$F2394="2","DIESEL",IF(OR(""&amp;$F2394="G",""&amp;$F2394="H"),"GAS","")))</f>
        <v/>
      </c>
      <c r="AW2394" s="2">
        <f>IF($AV2394="","",$R2394)</f>
        <v/>
      </c>
      <c r="AX2394" s="2">
        <f>IF($AV2394="","",IF($AB2394=0,$R2394,0))</f>
        <v/>
      </c>
      <c r="AY2394" s="2">
        <f>IF($AV2394="","",IF(AND($Z2394=0,COUNTIF('AR SALES'!$L$2:$L$2501,$L2394)=0),"YES",""))</f>
        <v/>
      </c>
      <c r="AZ2394" s="2">
        <f>IF($AV2394="","",IFERROR(VLOOKUP($AU2394,CODES!$A:$B,2,FALSE),"NO CODE"))</f>
        <v/>
      </c>
      <c r="BA2394" s="2">
        <f>IF(""&amp;$F2394&lt;&gt;"4","",IF($AY2394="YES","",IF(ROUND(SUMIFS($AE$2:$AE$4001,$L$2:$L$4001,$L2394,$F$2:$F$4001,"4")-SUMIFS('AR SALES'!$Y$2:$Y$2501,'AR SALES'!$L$2:$L$2501,$L2394,'AR SALES'!$AD$2:$AD$2501,"OFF"),2)=0,"","STALE")))</f>
        <v/>
      </c>
      <c r="BB2394" s="2">
        <f>IF(OR(""&amp;$F2394="2",""&amp;$F2394="4",""&amp;$F2394="G",""&amp;$F2394="H"),IF($AY2394="YES","",IF($AB2394&lt;&gt;0,"",IF(COUNTIFS('AR SALES'!$L$2:$L$2501,$L2394,'AR SALES'!$AD$2:$AD$2501,IF(""&amp;$F2394="4","OFF","ON"),'AR SALES'!$AF$2:$AF$2501,"Y")&gt;0,"","NO EXEMPTION"))),"")</f>
        <v/>
      </c>
    </row>
    <row r="2395">
      <c r="AT2395" s="2">
        <f>IF($L2395="","",IFERROR(INDEX('AR SALES'!$H$2:$H$2501,MATCH(""&amp;$L2395,'AR SALES'!$AE$2:$AE$2501,0)),""))</f>
        <v/>
      </c>
      <c r="AU2395" s="2">
        <f>IF($L2395="","",IF($A2395&lt;&gt;"GA","",IF($E2395="FULTON",IF(ISNUMBER(SEARCH("COLLEGE PARK",$AT2395)),"FULTON (COLLEGE PARK)",IF(ISNUMBER(SEARCH("HAPEVILLE",$AT2395)),"FULTON (HAPEVILLE)",IF(ISNUMBER(SEARCH("EAST POINT",$AT2395)),"FULTON (EAST POINT)",IF(ISNUMBER(SEARCH("ATLANTA",$AT2395)),"FULTON (ATL LIMITS)","FULTON")))),IF($E2395="DEKALB",IF(ISNUMBER(SEARCH("ATLANTA",$AT2395)),"DEKALB (ATL LIMITS)","DEKALB"),IF(AND($E2395="CLAYTON",ISNUMBER(SEARCH("COLLEGE PARK",$AT2395))),"CLAYTON (COLLEGE PARK)",$E2395)))))</f>
        <v/>
      </c>
      <c r="AV2395" s="2">
        <f>IF($L2395="","",IF(""&amp;$F2395="2","DIESEL",IF(OR(""&amp;$F2395="G",""&amp;$F2395="H"),"GAS","")))</f>
        <v/>
      </c>
      <c r="AW2395" s="2">
        <f>IF($AV2395="","",$R2395)</f>
        <v/>
      </c>
      <c r="AX2395" s="2">
        <f>IF($AV2395="","",IF($AB2395=0,$R2395,0))</f>
        <v/>
      </c>
      <c r="AY2395" s="2">
        <f>IF($AV2395="","",IF(AND($Z2395=0,COUNTIF('AR SALES'!$L$2:$L$2501,$L2395)=0),"YES",""))</f>
        <v/>
      </c>
      <c r="AZ2395" s="2">
        <f>IF($AV2395="","",IFERROR(VLOOKUP($AU2395,CODES!$A:$B,2,FALSE),"NO CODE"))</f>
        <v/>
      </c>
      <c r="BA2395" s="2">
        <f>IF(""&amp;$F2395&lt;&gt;"4","",IF($AY2395="YES","",IF(ROUND(SUMIFS($AE$2:$AE$4001,$L$2:$L$4001,$L2395,$F$2:$F$4001,"4")-SUMIFS('AR SALES'!$Y$2:$Y$2501,'AR SALES'!$L$2:$L$2501,$L2395,'AR SALES'!$AD$2:$AD$2501,"OFF"),2)=0,"","STALE")))</f>
        <v/>
      </c>
      <c r="BB2395" s="2">
        <f>IF(OR(""&amp;$F2395="2",""&amp;$F2395="4",""&amp;$F2395="G",""&amp;$F2395="H"),IF($AY2395="YES","",IF($AB2395&lt;&gt;0,"",IF(COUNTIFS('AR SALES'!$L$2:$L$2501,$L2395,'AR SALES'!$AD$2:$AD$2501,IF(""&amp;$F2395="4","OFF","ON"),'AR SALES'!$AF$2:$AF$2501,"Y")&gt;0,"","NO EXEMPTION"))),"")</f>
        <v/>
      </c>
    </row>
    <row r="2396">
      <c r="AT2396" s="2">
        <f>IF($L2396="","",IFERROR(INDEX('AR SALES'!$H$2:$H$2501,MATCH(""&amp;$L2396,'AR SALES'!$AE$2:$AE$2501,0)),""))</f>
        <v/>
      </c>
      <c r="AU2396" s="2">
        <f>IF($L2396="","",IF($A2396&lt;&gt;"GA","",IF($E2396="FULTON",IF(ISNUMBER(SEARCH("COLLEGE PARK",$AT2396)),"FULTON (COLLEGE PARK)",IF(ISNUMBER(SEARCH("HAPEVILLE",$AT2396)),"FULTON (HAPEVILLE)",IF(ISNUMBER(SEARCH("EAST POINT",$AT2396)),"FULTON (EAST POINT)",IF(ISNUMBER(SEARCH("ATLANTA",$AT2396)),"FULTON (ATL LIMITS)","FULTON")))),IF($E2396="DEKALB",IF(ISNUMBER(SEARCH("ATLANTA",$AT2396)),"DEKALB (ATL LIMITS)","DEKALB"),IF(AND($E2396="CLAYTON",ISNUMBER(SEARCH("COLLEGE PARK",$AT2396))),"CLAYTON (COLLEGE PARK)",$E2396)))))</f>
        <v/>
      </c>
      <c r="AV2396" s="2">
        <f>IF($L2396="","",IF(""&amp;$F2396="2","DIESEL",IF(OR(""&amp;$F2396="G",""&amp;$F2396="H"),"GAS","")))</f>
        <v/>
      </c>
      <c r="AW2396" s="2">
        <f>IF($AV2396="","",$R2396)</f>
        <v/>
      </c>
      <c r="AX2396" s="2">
        <f>IF($AV2396="","",IF($AB2396=0,$R2396,0))</f>
        <v/>
      </c>
      <c r="AY2396" s="2">
        <f>IF($AV2396="","",IF(AND($Z2396=0,COUNTIF('AR SALES'!$L$2:$L$2501,$L2396)=0),"YES",""))</f>
        <v/>
      </c>
      <c r="AZ2396" s="2">
        <f>IF($AV2396="","",IFERROR(VLOOKUP($AU2396,CODES!$A:$B,2,FALSE),"NO CODE"))</f>
        <v/>
      </c>
      <c r="BA2396" s="2">
        <f>IF(""&amp;$F2396&lt;&gt;"4","",IF($AY2396="YES","",IF(ROUND(SUMIFS($AE$2:$AE$4001,$L$2:$L$4001,$L2396,$F$2:$F$4001,"4")-SUMIFS('AR SALES'!$Y$2:$Y$2501,'AR SALES'!$L$2:$L$2501,$L2396,'AR SALES'!$AD$2:$AD$2501,"OFF"),2)=0,"","STALE")))</f>
        <v/>
      </c>
      <c r="BB2396" s="2">
        <f>IF(OR(""&amp;$F2396="2",""&amp;$F2396="4",""&amp;$F2396="G",""&amp;$F2396="H"),IF($AY2396="YES","",IF($AB2396&lt;&gt;0,"",IF(COUNTIFS('AR SALES'!$L$2:$L$2501,$L2396,'AR SALES'!$AD$2:$AD$2501,IF(""&amp;$F2396="4","OFF","ON"),'AR SALES'!$AF$2:$AF$2501,"Y")&gt;0,"","NO EXEMPTION"))),"")</f>
        <v/>
      </c>
    </row>
    <row r="2397">
      <c r="AT2397" s="2">
        <f>IF($L2397="","",IFERROR(INDEX('AR SALES'!$H$2:$H$2501,MATCH(""&amp;$L2397,'AR SALES'!$AE$2:$AE$2501,0)),""))</f>
        <v/>
      </c>
      <c r="AU2397" s="2">
        <f>IF($L2397="","",IF($A2397&lt;&gt;"GA","",IF($E2397="FULTON",IF(ISNUMBER(SEARCH("COLLEGE PARK",$AT2397)),"FULTON (COLLEGE PARK)",IF(ISNUMBER(SEARCH("HAPEVILLE",$AT2397)),"FULTON (HAPEVILLE)",IF(ISNUMBER(SEARCH("EAST POINT",$AT2397)),"FULTON (EAST POINT)",IF(ISNUMBER(SEARCH("ATLANTA",$AT2397)),"FULTON (ATL LIMITS)","FULTON")))),IF($E2397="DEKALB",IF(ISNUMBER(SEARCH("ATLANTA",$AT2397)),"DEKALB (ATL LIMITS)","DEKALB"),IF(AND($E2397="CLAYTON",ISNUMBER(SEARCH("COLLEGE PARK",$AT2397))),"CLAYTON (COLLEGE PARK)",$E2397)))))</f>
        <v/>
      </c>
      <c r="AV2397" s="2">
        <f>IF($L2397="","",IF(""&amp;$F2397="2","DIESEL",IF(OR(""&amp;$F2397="G",""&amp;$F2397="H"),"GAS","")))</f>
        <v/>
      </c>
      <c r="AW2397" s="2">
        <f>IF($AV2397="","",$R2397)</f>
        <v/>
      </c>
      <c r="AX2397" s="2">
        <f>IF($AV2397="","",IF($AB2397=0,$R2397,0))</f>
        <v/>
      </c>
      <c r="AY2397" s="2">
        <f>IF($AV2397="","",IF(AND($Z2397=0,COUNTIF('AR SALES'!$L$2:$L$2501,$L2397)=0),"YES",""))</f>
        <v/>
      </c>
      <c r="AZ2397" s="2">
        <f>IF($AV2397="","",IFERROR(VLOOKUP($AU2397,CODES!$A:$B,2,FALSE),"NO CODE"))</f>
        <v/>
      </c>
      <c r="BA2397" s="2">
        <f>IF(""&amp;$F2397&lt;&gt;"4","",IF($AY2397="YES","",IF(ROUND(SUMIFS($AE$2:$AE$4001,$L$2:$L$4001,$L2397,$F$2:$F$4001,"4")-SUMIFS('AR SALES'!$Y$2:$Y$2501,'AR SALES'!$L$2:$L$2501,$L2397,'AR SALES'!$AD$2:$AD$2501,"OFF"),2)=0,"","STALE")))</f>
        <v/>
      </c>
      <c r="BB2397" s="2">
        <f>IF(OR(""&amp;$F2397="2",""&amp;$F2397="4",""&amp;$F2397="G",""&amp;$F2397="H"),IF($AY2397="YES","",IF($AB2397&lt;&gt;0,"",IF(COUNTIFS('AR SALES'!$L$2:$L$2501,$L2397,'AR SALES'!$AD$2:$AD$2501,IF(""&amp;$F2397="4","OFF","ON"),'AR SALES'!$AF$2:$AF$2501,"Y")&gt;0,"","NO EXEMPTION"))),"")</f>
        <v/>
      </c>
    </row>
    <row r="2398">
      <c r="AT2398" s="2">
        <f>IF($L2398="","",IFERROR(INDEX('AR SALES'!$H$2:$H$2501,MATCH(""&amp;$L2398,'AR SALES'!$AE$2:$AE$2501,0)),""))</f>
        <v/>
      </c>
      <c r="AU2398" s="2">
        <f>IF($L2398="","",IF($A2398&lt;&gt;"GA","",IF($E2398="FULTON",IF(ISNUMBER(SEARCH("COLLEGE PARK",$AT2398)),"FULTON (COLLEGE PARK)",IF(ISNUMBER(SEARCH("HAPEVILLE",$AT2398)),"FULTON (HAPEVILLE)",IF(ISNUMBER(SEARCH("EAST POINT",$AT2398)),"FULTON (EAST POINT)",IF(ISNUMBER(SEARCH("ATLANTA",$AT2398)),"FULTON (ATL LIMITS)","FULTON")))),IF($E2398="DEKALB",IF(ISNUMBER(SEARCH("ATLANTA",$AT2398)),"DEKALB (ATL LIMITS)","DEKALB"),IF(AND($E2398="CLAYTON",ISNUMBER(SEARCH("COLLEGE PARK",$AT2398))),"CLAYTON (COLLEGE PARK)",$E2398)))))</f>
        <v/>
      </c>
      <c r="AV2398" s="2">
        <f>IF($L2398="","",IF(""&amp;$F2398="2","DIESEL",IF(OR(""&amp;$F2398="G",""&amp;$F2398="H"),"GAS","")))</f>
        <v/>
      </c>
      <c r="AW2398" s="2">
        <f>IF($AV2398="","",$R2398)</f>
        <v/>
      </c>
      <c r="AX2398" s="2">
        <f>IF($AV2398="","",IF($AB2398=0,$R2398,0))</f>
        <v/>
      </c>
      <c r="AY2398" s="2">
        <f>IF($AV2398="","",IF(AND($Z2398=0,COUNTIF('AR SALES'!$L$2:$L$2501,$L2398)=0),"YES",""))</f>
        <v/>
      </c>
      <c r="AZ2398" s="2">
        <f>IF($AV2398="","",IFERROR(VLOOKUP($AU2398,CODES!$A:$B,2,FALSE),"NO CODE"))</f>
        <v/>
      </c>
      <c r="BA2398" s="2">
        <f>IF(""&amp;$F2398&lt;&gt;"4","",IF($AY2398="YES","",IF(ROUND(SUMIFS($AE$2:$AE$4001,$L$2:$L$4001,$L2398,$F$2:$F$4001,"4")-SUMIFS('AR SALES'!$Y$2:$Y$2501,'AR SALES'!$L$2:$L$2501,$L2398,'AR SALES'!$AD$2:$AD$2501,"OFF"),2)=0,"","STALE")))</f>
        <v/>
      </c>
      <c r="BB2398" s="2">
        <f>IF(OR(""&amp;$F2398="2",""&amp;$F2398="4",""&amp;$F2398="G",""&amp;$F2398="H"),IF($AY2398="YES","",IF($AB2398&lt;&gt;0,"",IF(COUNTIFS('AR SALES'!$L$2:$L$2501,$L2398,'AR SALES'!$AD$2:$AD$2501,IF(""&amp;$F2398="4","OFF","ON"),'AR SALES'!$AF$2:$AF$2501,"Y")&gt;0,"","NO EXEMPTION"))),"")</f>
        <v/>
      </c>
    </row>
    <row r="2399">
      <c r="AT2399" s="2">
        <f>IF($L2399="","",IFERROR(INDEX('AR SALES'!$H$2:$H$2501,MATCH(""&amp;$L2399,'AR SALES'!$AE$2:$AE$2501,0)),""))</f>
        <v/>
      </c>
      <c r="AU2399" s="2">
        <f>IF($L2399="","",IF($A2399&lt;&gt;"GA","",IF($E2399="FULTON",IF(ISNUMBER(SEARCH("COLLEGE PARK",$AT2399)),"FULTON (COLLEGE PARK)",IF(ISNUMBER(SEARCH("HAPEVILLE",$AT2399)),"FULTON (HAPEVILLE)",IF(ISNUMBER(SEARCH("EAST POINT",$AT2399)),"FULTON (EAST POINT)",IF(ISNUMBER(SEARCH("ATLANTA",$AT2399)),"FULTON (ATL LIMITS)","FULTON")))),IF($E2399="DEKALB",IF(ISNUMBER(SEARCH("ATLANTA",$AT2399)),"DEKALB (ATL LIMITS)","DEKALB"),IF(AND($E2399="CLAYTON",ISNUMBER(SEARCH("COLLEGE PARK",$AT2399))),"CLAYTON (COLLEGE PARK)",$E2399)))))</f>
        <v/>
      </c>
      <c r="AV2399" s="2">
        <f>IF($L2399="","",IF(""&amp;$F2399="2","DIESEL",IF(OR(""&amp;$F2399="G",""&amp;$F2399="H"),"GAS","")))</f>
        <v/>
      </c>
      <c r="AW2399" s="2">
        <f>IF($AV2399="","",$R2399)</f>
        <v/>
      </c>
      <c r="AX2399" s="2">
        <f>IF($AV2399="","",IF($AB2399=0,$R2399,0))</f>
        <v/>
      </c>
      <c r="AY2399" s="2">
        <f>IF($AV2399="","",IF(AND($Z2399=0,COUNTIF('AR SALES'!$L$2:$L$2501,$L2399)=0),"YES",""))</f>
        <v/>
      </c>
      <c r="AZ2399" s="2">
        <f>IF($AV2399="","",IFERROR(VLOOKUP($AU2399,CODES!$A:$B,2,FALSE),"NO CODE"))</f>
        <v/>
      </c>
      <c r="BA2399" s="2">
        <f>IF(""&amp;$F2399&lt;&gt;"4","",IF($AY2399="YES","",IF(ROUND(SUMIFS($AE$2:$AE$4001,$L$2:$L$4001,$L2399,$F$2:$F$4001,"4")-SUMIFS('AR SALES'!$Y$2:$Y$2501,'AR SALES'!$L$2:$L$2501,$L2399,'AR SALES'!$AD$2:$AD$2501,"OFF"),2)=0,"","STALE")))</f>
        <v/>
      </c>
      <c r="BB2399" s="2">
        <f>IF(OR(""&amp;$F2399="2",""&amp;$F2399="4",""&amp;$F2399="G",""&amp;$F2399="H"),IF($AY2399="YES","",IF($AB2399&lt;&gt;0,"",IF(COUNTIFS('AR SALES'!$L$2:$L$2501,$L2399,'AR SALES'!$AD$2:$AD$2501,IF(""&amp;$F2399="4","OFF","ON"),'AR SALES'!$AF$2:$AF$2501,"Y")&gt;0,"","NO EXEMPTION"))),"")</f>
        <v/>
      </c>
    </row>
    <row r="2400">
      <c r="AT2400" s="2">
        <f>IF($L2400="","",IFERROR(INDEX('AR SALES'!$H$2:$H$2501,MATCH(""&amp;$L2400,'AR SALES'!$AE$2:$AE$2501,0)),""))</f>
        <v/>
      </c>
      <c r="AU2400" s="2">
        <f>IF($L2400="","",IF($A2400&lt;&gt;"GA","",IF($E2400="FULTON",IF(ISNUMBER(SEARCH("COLLEGE PARK",$AT2400)),"FULTON (COLLEGE PARK)",IF(ISNUMBER(SEARCH("HAPEVILLE",$AT2400)),"FULTON (HAPEVILLE)",IF(ISNUMBER(SEARCH("EAST POINT",$AT2400)),"FULTON (EAST POINT)",IF(ISNUMBER(SEARCH("ATLANTA",$AT2400)),"FULTON (ATL LIMITS)","FULTON")))),IF($E2400="DEKALB",IF(ISNUMBER(SEARCH("ATLANTA",$AT2400)),"DEKALB (ATL LIMITS)","DEKALB"),IF(AND($E2400="CLAYTON",ISNUMBER(SEARCH("COLLEGE PARK",$AT2400))),"CLAYTON (COLLEGE PARK)",$E2400)))))</f>
        <v/>
      </c>
      <c r="AV2400" s="2">
        <f>IF($L2400="","",IF(""&amp;$F2400="2","DIESEL",IF(OR(""&amp;$F2400="G",""&amp;$F2400="H"),"GAS","")))</f>
        <v/>
      </c>
      <c r="AW2400" s="2">
        <f>IF($AV2400="","",$R2400)</f>
        <v/>
      </c>
      <c r="AX2400" s="2">
        <f>IF($AV2400="","",IF($AB2400=0,$R2400,0))</f>
        <v/>
      </c>
      <c r="AY2400" s="2">
        <f>IF($AV2400="","",IF(AND($Z2400=0,COUNTIF('AR SALES'!$L$2:$L$2501,$L2400)=0),"YES",""))</f>
        <v/>
      </c>
      <c r="AZ2400" s="2">
        <f>IF($AV2400="","",IFERROR(VLOOKUP($AU2400,CODES!$A:$B,2,FALSE),"NO CODE"))</f>
        <v/>
      </c>
      <c r="BA2400" s="2">
        <f>IF(""&amp;$F2400&lt;&gt;"4","",IF($AY2400="YES","",IF(ROUND(SUMIFS($AE$2:$AE$4001,$L$2:$L$4001,$L2400,$F$2:$F$4001,"4")-SUMIFS('AR SALES'!$Y$2:$Y$2501,'AR SALES'!$L$2:$L$2501,$L2400,'AR SALES'!$AD$2:$AD$2501,"OFF"),2)=0,"","STALE")))</f>
        <v/>
      </c>
      <c r="BB2400" s="2">
        <f>IF(OR(""&amp;$F2400="2",""&amp;$F2400="4",""&amp;$F2400="G",""&amp;$F2400="H"),IF($AY2400="YES","",IF($AB2400&lt;&gt;0,"",IF(COUNTIFS('AR SALES'!$L$2:$L$2501,$L2400,'AR SALES'!$AD$2:$AD$2501,IF(""&amp;$F2400="4","OFF","ON"),'AR SALES'!$AF$2:$AF$2501,"Y")&gt;0,"","NO EXEMPTION"))),"")</f>
        <v/>
      </c>
    </row>
    <row r="2401">
      <c r="AT2401" s="2">
        <f>IF($L2401="","",IFERROR(INDEX('AR SALES'!$H$2:$H$2501,MATCH(""&amp;$L2401,'AR SALES'!$AE$2:$AE$2501,0)),""))</f>
        <v/>
      </c>
      <c r="AU2401" s="2">
        <f>IF($L2401="","",IF($A2401&lt;&gt;"GA","",IF($E2401="FULTON",IF(ISNUMBER(SEARCH("COLLEGE PARK",$AT2401)),"FULTON (COLLEGE PARK)",IF(ISNUMBER(SEARCH("HAPEVILLE",$AT2401)),"FULTON (HAPEVILLE)",IF(ISNUMBER(SEARCH("EAST POINT",$AT2401)),"FULTON (EAST POINT)",IF(ISNUMBER(SEARCH("ATLANTA",$AT2401)),"FULTON (ATL LIMITS)","FULTON")))),IF($E2401="DEKALB",IF(ISNUMBER(SEARCH("ATLANTA",$AT2401)),"DEKALB (ATL LIMITS)","DEKALB"),IF(AND($E2401="CLAYTON",ISNUMBER(SEARCH("COLLEGE PARK",$AT2401))),"CLAYTON (COLLEGE PARK)",$E2401)))))</f>
        <v/>
      </c>
      <c r="AV2401" s="2">
        <f>IF($L2401="","",IF(""&amp;$F2401="2","DIESEL",IF(OR(""&amp;$F2401="G",""&amp;$F2401="H"),"GAS","")))</f>
        <v/>
      </c>
      <c r="AW2401" s="2">
        <f>IF($AV2401="","",$R2401)</f>
        <v/>
      </c>
      <c r="AX2401" s="2">
        <f>IF($AV2401="","",IF($AB2401=0,$R2401,0))</f>
        <v/>
      </c>
      <c r="AY2401" s="2">
        <f>IF($AV2401="","",IF(AND($Z2401=0,COUNTIF('AR SALES'!$L$2:$L$2501,$L2401)=0),"YES",""))</f>
        <v/>
      </c>
      <c r="AZ2401" s="2">
        <f>IF($AV2401="","",IFERROR(VLOOKUP($AU2401,CODES!$A:$B,2,FALSE),"NO CODE"))</f>
        <v/>
      </c>
      <c r="BA2401" s="2">
        <f>IF(""&amp;$F2401&lt;&gt;"4","",IF($AY2401="YES","",IF(ROUND(SUMIFS($AE$2:$AE$4001,$L$2:$L$4001,$L2401,$F$2:$F$4001,"4")-SUMIFS('AR SALES'!$Y$2:$Y$2501,'AR SALES'!$L$2:$L$2501,$L2401,'AR SALES'!$AD$2:$AD$2501,"OFF"),2)=0,"","STALE")))</f>
        <v/>
      </c>
      <c r="BB2401" s="2">
        <f>IF(OR(""&amp;$F2401="2",""&amp;$F2401="4",""&amp;$F2401="G",""&amp;$F2401="H"),IF($AY2401="YES","",IF($AB2401&lt;&gt;0,"",IF(COUNTIFS('AR SALES'!$L$2:$L$2501,$L2401,'AR SALES'!$AD$2:$AD$2501,IF(""&amp;$F2401="4","OFF","ON"),'AR SALES'!$AF$2:$AF$2501,"Y")&gt;0,"","NO EXEMPTION"))),"")</f>
        <v/>
      </c>
    </row>
    <row r="2402">
      <c r="AT2402" s="2">
        <f>IF($L2402="","",IFERROR(INDEX('AR SALES'!$H$2:$H$2501,MATCH(""&amp;$L2402,'AR SALES'!$AE$2:$AE$2501,0)),""))</f>
        <v/>
      </c>
      <c r="AU2402" s="2">
        <f>IF($L2402="","",IF($A2402&lt;&gt;"GA","",IF($E2402="FULTON",IF(ISNUMBER(SEARCH("COLLEGE PARK",$AT2402)),"FULTON (COLLEGE PARK)",IF(ISNUMBER(SEARCH("HAPEVILLE",$AT2402)),"FULTON (HAPEVILLE)",IF(ISNUMBER(SEARCH("EAST POINT",$AT2402)),"FULTON (EAST POINT)",IF(ISNUMBER(SEARCH("ATLANTA",$AT2402)),"FULTON (ATL LIMITS)","FULTON")))),IF($E2402="DEKALB",IF(ISNUMBER(SEARCH("ATLANTA",$AT2402)),"DEKALB (ATL LIMITS)","DEKALB"),IF(AND($E2402="CLAYTON",ISNUMBER(SEARCH("COLLEGE PARK",$AT2402))),"CLAYTON (COLLEGE PARK)",$E2402)))))</f>
        <v/>
      </c>
      <c r="AV2402" s="2">
        <f>IF($L2402="","",IF(""&amp;$F2402="2","DIESEL",IF(OR(""&amp;$F2402="G",""&amp;$F2402="H"),"GAS","")))</f>
        <v/>
      </c>
      <c r="AW2402" s="2">
        <f>IF($AV2402="","",$R2402)</f>
        <v/>
      </c>
      <c r="AX2402" s="2">
        <f>IF($AV2402="","",IF($AB2402=0,$R2402,0))</f>
        <v/>
      </c>
      <c r="AY2402" s="2">
        <f>IF($AV2402="","",IF(AND($Z2402=0,COUNTIF('AR SALES'!$L$2:$L$2501,$L2402)=0),"YES",""))</f>
        <v/>
      </c>
      <c r="AZ2402" s="2">
        <f>IF($AV2402="","",IFERROR(VLOOKUP($AU2402,CODES!$A:$B,2,FALSE),"NO CODE"))</f>
        <v/>
      </c>
      <c r="BA2402" s="2">
        <f>IF(""&amp;$F2402&lt;&gt;"4","",IF($AY2402="YES","",IF(ROUND(SUMIFS($AE$2:$AE$4001,$L$2:$L$4001,$L2402,$F$2:$F$4001,"4")-SUMIFS('AR SALES'!$Y$2:$Y$2501,'AR SALES'!$L$2:$L$2501,$L2402,'AR SALES'!$AD$2:$AD$2501,"OFF"),2)=0,"","STALE")))</f>
        <v/>
      </c>
      <c r="BB2402" s="2">
        <f>IF(OR(""&amp;$F2402="2",""&amp;$F2402="4",""&amp;$F2402="G",""&amp;$F2402="H"),IF($AY2402="YES","",IF($AB2402&lt;&gt;0,"",IF(COUNTIFS('AR SALES'!$L$2:$L$2501,$L2402,'AR SALES'!$AD$2:$AD$2501,IF(""&amp;$F2402="4","OFF","ON"),'AR SALES'!$AF$2:$AF$2501,"Y")&gt;0,"","NO EXEMPTION"))),"")</f>
        <v/>
      </c>
    </row>
    <row r="2403">
      <c r="AT2403" s="2">
        <f>IF($L2403="","",IFERROR(INDEX('AR SALES'!$H$2:$H$2501,MATCH(""&amp;$L2403,'AR SALES'!$AE$2:$AE$2501,0)),""))</f>
        <v/>
      </c>
      <c r="AU2403" s="2">
        <f>IF($L2403="","",IF($A2403&lt;&gt;"GA","",IF($E2403="FULTON",IF(ISNUMBER(SEARCH("COLLEGE PARK",$AT2403)),"FULTON (COLLEGE PARK)",IF(ISNUMBER(SEARCH("HAPEVILLE",$AT2403)),"FULTON (HAPEVILLE)",IF(ISNUMBER(SEARCH("EAST POINT",$AT2403)),"FULTON (EAST POINT)",IF(ISNUMBER(SEARCH("ATLANTA",$AT2403)),"FULTON (ATL LIMITS)","FULTON")))),IF($E2403="DEKALB",IF(ISNUMBER(SEARCH("ATLANTA",$AT2403)),"DEKALB (ATL LIMITS)","DEKALB"),IF(AND($E2403="CLAYTON",ISNUMBER(SEARCH("COLLEGE PARK",$AT2403))),"CLAYTON (COLLEGE PARK)",$E2403)))))</f>
        <v/>
      </c>
      <c r="AV2403" s="2">
        <f>IF($L2403="","",IF(""&amp;$F2403="2","DIESEL",IF(OR(""&amp;$F2403="G",""&amp;$F2403="H"),"GAS","")))</f>
        <v/>
      </c>
      <c r="AW2403" s="2">
        <f>IF($AV2403="","",$R2403)</f>
        <v/>
      </c>
      <c r="AX2403" s="2">
        <f>IF($AV2403="","",IF($AB2403=0,$R2403,0))</f>
        <v/>
      </c>
      <c r="AY2403" s="2">
        <f>IF($AV2403="","",IF(AND($Z2403=0,COUNTIF('AR SALES'!$L$2:$L$2501,$L2403)=0),"YES",""))</f>
        <v/>
      </c>
      <c r="AZ2403" s="2">
        <f>IF($AV2403="","",IFERROR(VLOOKUP($AU2403,CODES!$A:$B,2,FALSE),"NO CODE"))</f>
        <v/>
      </c>
      <c r="BA2403" s="2">
        <f>IF(""&amp;$F2403&lt;&gt;"4","",IF($AY2403="YES","",IF(ROUND(SUMIFS($AE$2:$AE$4001,$L$2:$L$4001,$L2403,$F$2:$F$4001,"4")-SUMIFS('AR SALES'!$Y$2:$Y$2501,'AR SALES'!$L$2:$L$2501,$L2403,'AR SALES'!$AD$2:$AD$2501,"OFF"),2)=0,"","STALE")))</f>
        <v/>
      </c>
      <c r="BB2403" s="2">
        <f>IF(OR(""&amp;$F2403="2",""&amp;$F2403="4",""&amp;$F2403="G",""&amp;$F2403="H"),IF($AY2403="YES","",IF($AB2403&lt;&gt;0,"",IF(COUNTIFS('AR SALES'!$L$2:$L$2501,$L2403,'AR SALES'!$AD$2:$AD$2501,IF(""&amp;$F2403="4","OFF","ON"),'AR SALES'!$AF$2:$AF$2501,"Y")&gt;0,"","NO EXEMPTION"))),"")</f>
        <v/>
      </c>
    </row>
    <row r="2404">
      <c r="AT2404" s="2">
        <f>IF($L2404="","",IFERROR(INDEX('AR SALES'!$H$2:$H$2501,MATCH(""&amp;$L2404,'AR SALES'!$AE$2:$AE$2501,0)),""))</f>
        <v/>
      </c>
      <c r="AU2404" s="2">
        <f>IF($L2404="","",IF($A2404&lt;&gt;"GA","",IF($E2404="FULTON",IF(ISNUMBER(SEARCH("COLLEGE PARK",$AT2404)),"FULTON (COLLEGE PARK)",IF(ISNUMBER(SEARCH("HAPEVILLE",$AT2404)),"FULTON (HAPEVILLE)",IF(ISNUMBER(SEARCH("EAST POINT",$AT2404)),"FULTON (EAST POINT)",IF(ISNUMBER(SEARCH("ATLANTA",$AT2404)),"FULTON (ATL LIMITS)","FULTON")))),IF($E2404="DEKALB",IF(ISNUMBER(SEARCH("ATLANTA",$AT2404)),"DEKALB (ATL LIMITS)","DEKALB"),IF(AND($E2404="CLAYTON",ISNUMBER(SEARCH("COLLEGE PARK",$AT2404))),"CLAYTON (COLLEGE PARK)",$E2404)))))</f>
        <v/>
      </c>
      <c r="AV2404" s="2">
        <f>IF($L2404="","",IF(""&amp;$F2404="2","DIESEL",IF(OR(""&amp;$F2404="G",""&amp;$F2404="H"),"GAS","")))</f>
        <v/>
      </c>
      <c r="AW2404" s="2">
        <f>IF($AV2404="","",$R2404)</f>
        <v/>
      </c>
      <c r="AX2404" s="2">
        <f>IF($AV2404="","",IF($AB2404=0,$R2404,0))</f>
        <v/>
      </c>
      <c r="AY2404" s="2">
        <f>IF($AV2404="","",IF(AND($Z2404=0,COUNTIF('AR SALES'!$L$2:$L$2501,$L2404)=0),"YES",""))</f>
        <v/>
      </c>
      <c r="AZ2404" s="2">
        <f>IF($AV2404="","",IFERROR(VLOOKUP($AU2404,CODES!$A:$B,2,FALSE),"NO CODE"))</f>
        <v/>
      </c>
      <c r="BA2404" s="2">
        <f>IF(""&amp;$F2404&lt;&gt;"4","",IF($AY2404="YES","",IF(ROUND(SUMIFS($AE$2:$AE$4001,$L$2:$L$4001,$L2404,$F$2:$F$4001,"4")-SUMIFS('AR SALES'!$Y$2:$Y$2501,'AR SALES'!$L$2:$L$2501,$L2404,'AR SALES'!$AD$2:$AD$2501,"OFF"),2)=0,"","STALE")))</f>
        <v/>
      </c>
      <c r="BB2404" s="2">
        <f>IF(OR(""&amp;$F2404="2",""&amp;$F2404="4",""&amp;$F2404="G",""&amp;$F2404="H"),IF($AY2404="YES","",IF($AB2404&lt;&gt;0,"",IF(COUNTIFS('AR SALES'!$L$2:$L$2501,$L2404,'AR SALES'!$AD$2:$AD$2501,IF(""&amp;$F2404="4","OFF","ON"),'AR SALES'!$AF$2:$AF$2501,"Y")&gt;0,"","NO EXEMPTION"))),"")</f>
        <v/>
      </c>
    </row>
    <row r="2405">
      <c r="AT2405" s="2">
        <f>IF($L2405="","",IFERROR(INDEX('AR SALES'!$H$2:$H$2501,MATCH(""&amp;$L2405,'AR SALES'!$AE$2:$AE$2501,0)),""))</f>
        <v/>
      </c>
      <c r="AU2405" s="2">
        <f>IF($L2405="","",IF($A2405&lt;&gt;"GA","",IF($E2405="FULTON",IF(ISNUMBER(SEARCH("COLLEGE PARK",$AT2405)),"FULTON (COLLEGE PARK)",IF(ISNUMBER(SEARCH("HAPEVILLE",$AT2405)),"FULTON (HAPEVILLE)",IF(ISNUMBER(SEARCH("EAST POINT",$AT2405)),"FULTON (EAST POINT)",IF(ISNUMBER(SEARCH("ATLANTA",$AT2405)),"FULTON (ATL LIMITS)","FULTON")))),IF($E2405="DEKALB",IF(ISNUMBER(SEARCH("ATLANTA",$AT2405)),"DEKALB (ATL LIMITS)","DEKALB"),IF(AND($E2405="CLAYTON",ISNUMBER(SEARCH("COLLEGE PARK",$AT2405))),"CLAYTON (COLLEGE PARK)",$E2405)))))</f>
        <v/>
      </c>
      <c r="AV2405" s="2">
        <f>IF($L2405="","",IF(""&amp;$F2405="2","DIESEL",IF(OR(""&amp;$F2405="G",""&amp;$F2405="H"),"GAS","")))</f>
        <v/>
      </c>
      <c r="AW2405" s="2">
        <f>IF($AV2405="","",$R2405)</f>
        <v/>
      </c>
      <c r="AX2405" s="2">
        <f>IF($AV2405="","",IF($AB2405=0,$R2405,0))</f>
        <v/>
      </c>
      <c r="AY2405" s="2">
        <f>IF($AV2405="","",IF(AND($Z2405=0,COUNTIF('AR SALES'!$L$2:$L$2501,$L2405)=0),"YES",""))</f>
        <v/>
      </c>
      <c r="AZ2405" s="2">
        <f>IF($AV2405="","",IFERROR(VLOOKUP($AU2405,CODES!$A:$B,2,FALSE),"NO CODE"))</f>
        <v/>
      </c>
      <c r="BA2405" s="2">
        <f>IF(""&amp;$F2405&lt;&gt;"4","",IF($AY2405="YES","",IF(ROUND(SUMIFS($AE$2:$AE$4001,$L$2:$L$4001,$L2405,$F$2:$F$4001,"4")-SUMIFS('AR SALES'!$Y$2:$Y$2501,'AR SALES'!$L$2:$L$2501,$L2405,'AR SALES'!$AD$2:$AD$2501,"OFF"),2)=0,"","STALE")))</f>
        <v/>
      </c>
      <c r="BB2405" s="2">
        <f>IF(OR(""&amp;$F2405="2",""&amp;$F2405="4",""&amp;$F2405="G",""&amp;$F2405="H"),IF($AY2405="YES","",IF($AB2405&lt;&gt;0,"",IF(COUNTIFS('AR SALES'!$L$2:$L$2501,$L2405,'AR SALES'!$AD$2:$AD$2501,IF(""&amp;$F2405="4","OFF","ON"),'AR SALES'!$AF$2:$AF$2501,"Y")&gt;0,"","NO EXEMPTION"))),"")</f>
        <v/>
      </c>
    </row>
    <row r="2406">
      <c r="AT2406" s="2">
        <f>IF($L2406="","",IFERROR(INDEX('AR SALES'!$H$2:$H$2501,MATCH(""&amp;$L2406,'AR SALES'!$AE$2:$AE$2501,0)),""))</f>
        <v/>
      </c>
      <c r="AU2406" s="2">
        <f>IF($L2406="","",IF($A2406&lt;&gt;"GA","",IF($E2406="FULTON",IF(ISNUMBER(SEARCH("COLLEGE PARK",$AT2406)),"FULTON (COLLEGE PARK)",IF(ISNUMBER(SEARCH("HAPEVILLE",$AT2406)),"FULTON (HAPEVILLE)",IF(ISNUMBER(SEARCH("EAST POINT",$AT2406)),"FULTON (EAST POINT)",IF(ISNUMBER(SEARCH("ATLANTA",$AT2406)),"FULTON (ATL LIMITS)","FULTON")))),IF($E2406="DEKALB",IF(ISNUMBER(SEARCH("ATLANTA",$AT2406)),"DEKALB (ATL LIMITS)","DEKALB"),IF(AND($E2406="CLAYTON",ISNUMBER(SEARCH("COLLEGE PARK",$AT2406))),"CLAYTON (COLLEGE PARK)",$E2406)))))</f>
        <v/>
      </c>
      <c r="AV2406" s="2">
        <f>IF($L2406="","",IF(""&amp;$F2406="2","DIESEL",IF(OR(""&amp;$F2406="G",""&amp;$F2406="H"),"GAS","")))</f>
        <v/>
      </c>
      <c r="AW2406" s="2">
        <f>IF($AV2406="","",$R2406)</f>
        <v/>
      </c>
      <c r="AX2406" s="2">
        <f>IF($AV2406="","",IF($AB2406=0,$R2406,0))</f>
        <v/>
      </c>
      <c r="AY2406" s="2">
        <f>IF($AV2406="","",IF(AND($Z2406=0,COUNTIF('AR SALES'!$L$2:$L$2501,$L2406)=0),"YES",""))</f>
        <v/>
      </c>
      <c r="AZ2406" s="2">
        <f>IF($AV2406="","",IFERROR(VLOOKUP($AU2406,CODES!$A:$B,2,FALSE),"NO CODE"))</f>
        <v/>
      </c>
      <c r="BA2406" s="2">
        <f>IF(""&amp;$F2406&lt;&gt;"4","",IF($AY2406="YES","",IF(ROUND(SUMIFS($AE$2:$AE$4001,$L$2:$L$4001,$L2406,$F$2:$F$4001,"4")-SUMIFS('AR SALES'!$Y$2:$Y$2501,'AR SALES'!$L$2:$L$2501,$L2406,'AR SALES'!$AD$2:$AD$2501,"OFF"),2)=0,"","STALE")))</f>
        <v/>
      </c>
      <c r="BB2406" s="2">
        <f>IF(OR(""&amp;$F2406="2",""&amp;$F2406="4",""&amp;$F2406="G",""&amp;$F2406="H"),IF($AY2406="YES","",IF($AB2406&lt;&gt;0,"",IF(COUNTIFS('AR SALES'!$L$2:$L$2501,$L2406,'AR SALES'!$AD$2:$AD$2501,IF(""&amp;$F2406="4","OFF","ON"),'AR SALES'!$AF$2:$AF$2501,"Y")&gt;0,"","NO EXEMPTION"))),"")</f>
        <v/>
      </c>
    </row>
    <row r="2407">
      <c r="AT2407" s="2">
        <f>IF($L2407="","",IFERROR(INDEX('AR SALES'!$H$2:$H$2501,MATCH(""&amp;$L2407,'AR SALES'!$AE$2:$AE$2501,0)),""))</f>
        <v/>
      </c>
      <c r="AU2407" s="2">
        <f>IF($L2407="","",IF($A2407&lt;&gt;"GA","",IF($E2407="FULTON",IF(ISNUMBER(SEARCH("COLLEGE PARK",$AT2407)),"FULTON (COLLEGE PARK)",IF(ISNUMBER(SEARCH("HAPEVILLE",$AT2407)),"FULTON (HAPEVILLE)",IF(ISNUMBER(SEARCH("EAST POINT",$AT2407)),"FULTON (EAST POINT)",IF(ISNUMBER(SEARCH("ATLANTA",$AT2407)),"FULTON (ATL LIMITS)","FULTON")))),IF($E2407="DEKALB",IF(ISNUMBER(SEARCH("ATLANTA",$AT2407)),"DEKALB (ATL LIMITS)","DEKALB"),IF(AND($E2407="CLAYTON",ISNUMBER(SEARCH("COLLEGE PARK",$AT2407))),"CLAYTON (COLLEGE PARK)",$E2407)))))</f>
        <v/>
      </c>
      <c r="AV2407" s="2">
        <f>IF($L2407="","",IF(""&amp;$F2407="2","DIESEL",IF(OR(""&amp;$F2407="G",""&amp;$F2407="H"),"GAS","")))</f>
        <v/>
      </c>
      <c r="AW2407" s="2">
        <f>IF($AV2407="","",$R2407)</f>
        <v/>
      </c>
      <c r="AX2407" s="2">
        <f>IF($AV2407="","",IF($AB2407=0,$R2407,0))</f>
        <v/>
      </c>
      <c r="AY2407" s="2">
        <f>IF($AV2407="","",IF(AND($Z2407=0,COUNTIF('AR SALES'!$L$2:$L$2501,$L2407)=0),"YES",""))</f>
        <v/>
      </c>
      <c r="AZ2407" s="2">
        <f>IF($AV2407="","",IFERROR(VLOOKUP($AU2407,CODES!$A:$B,2,FALSE),"NO CODE"))</f>
        <v/>
      </c>
      <c r="BA2407" s="2">
        <f>IF(""&amp;$F2407&lt;&gt;"4","",IF($AY2407="YES","",IF(ROUND(SUMIFS($AE$2:$AE$4001,$L$2:$L$4001,$L2407,$F$2:$F$4001,"4")-SUMIFS('AR SALES'!$Y$2:$Y$2501,'AR SALES'!$L$2:$L$2501,$L2407,'AR SALES'!$AD$2:$AD$2501,"OFF"),2)=0,"","STALE")))</f>
        <v/>
      </c>
      <c r="BB2407" s="2">
        <f>IF(OR(""&amp;$F2407="2",""&amp;$F2407="4",""&amp;$F2407="G",""&amp;$F2407="H"),IF($AY2407="YES","",IF($AB2407&lt;&gt;0,"",IF(COUNTIFS('AR SALES'!$L$2:$L$2501,$L2407,'AR SALES'!$AD$2:$AD$2501,IF(""&amp;$F2407="4","OFF","ON"),'AR SALES'!$AF$2:$AF$2501,"Y")&gt;0,"","NO EXEMPTION"))),"")</f>
        <v/>
      </c>
    </row>
    <row r="2408">
      <c r="AT2408" s="2">
        <f>IF($L2408="","",IFERROR(INDEX('AR SALES'!$H$2:$H$2501,MATCH(""&amp;$L2408,'AR SALES'!$AE$2:$AE$2501,0)),""))</f>
        <v/>
      </c>
      <c r="AU2408" s="2">
        <f>IF($L2408="","",IF($A2408&lt;&gt;"GA","",IF($E2408="FULTON",IF(ISNUMBER(SEARCH("COLLEGE PARK",$AT2408)),"FULTON (COLLEGE PARK)",IF(ISNUMBER(SEARCH("HAPEVILLE",$AT2408)),"FULTON (HAPEVILLE)",IF(ISNUMBER(SEARCH("EAST POINT",$AT2408)),"FULTON (EAST POINT)",IF(ISNUMBER(SEARCH("ATLANTA",$AT2408)),"FULTON (ATL LIMITS)","FULTON")))),IF($E2408="DEKALB",IF(ISNUMBER(SEARCH("ATLANTA",$AT2408)),"DEKALB (ATL LIMITS)","DEKALB"),IF(AND($E2408="CLAYTON",ISNUMBER(SEARCH("COLLEGE PARK",$AT2408))),"CLAYTON (COLLEGE PARK)",$E2408)))))</f>
        <v/>
      </c>
      <c r="AV2408" s="2">
        <f>IF($L2408="","",IF(""&amp;$F2408="2","DIESEL",IF(OR(""&amp;$F2408="G",""&amp;$F2408="H"),"GAS","")))</f>
        <v/>
      </c>
      <c r="AW2408" s="2">
        <f>IF($AV2408="","",$R2408)</f>
        <v/>
      </c>
      <c r="AX2408" s="2">
        <f>IF($AV2408="","",IF($AB2408=0,$R2408,0))</f>
        <v/>
      </c>
      <c r="AY2408" s="2">
        <f>IF($AV2408="","",IF(AND($Z2408=0,COUNTIF('AR SALES'!$L$2:$L$2501,$L2408)=0),"YES",""))</f>
        <v/>
      </c>
      <c r="AZ2408" s="2">
        <f>IF($AV2408="","",IFERROR(VLOOKUP($AU2408,CODES!$A:$B,2,FALSE),"NO CODE"))</f>
        <v/>
      </c>
      <c r="BA2408" s="2">
        <f>IF(""&amp;$F2408&lt;&gt;"4","",IF($AY2408="YES","",IF(ROUND(SUMIFS($AE$2:$AE$4001,$L$2:$L$4001,$L2408,$F$2:$F$4001,"4")-SUMIFS('AR SALES'!$Y$2:$Y$2501,'AR SALES'!$L$2:$L$2501,$L2408,'AR SALES'!$AD$2:$AD$2501,"OFF"),2)=0,"","STALE")))</f>
        <v/>
      </c>
      <c r="BB2408" s="2">
        <f>IF(OR(""&amp;$F2408="2",""&amp;$F2408="4",""&amp;$F2408="G",""&amp;$F2408="H"),IF($AY2408="YES","",IF($AB2408&lt;&gt;0,"",IF(COUNTIFS('AR SALES'!$L$2:$L$2501,$L2408,'AR SALES'!$AD$2:$AD$2501,IF(""&amp;$F2408="4","OFF","ON"),'AR SALES'!$AF$2:$AF$2501,"Y")&gt;0,"","NO EXEMPTION"))),"")</f>
        <v/>
      </c>
    </row>
    <row r="2409">
      <c r="AT2409" s="2">
        <f>IF($L2409="","",IFERROR(INDEX('AR SALES'!$H$2:$H$2501,MATCH(""&amp;$L2409,'AR SALES'!$AE$2:$AE$2501,0)),""))</f>
        <v/>
      </c>
      <c r="AU2409" s="2">
        <f>IF($L2409="","",IF($A2409&lt;&gt;"GA","",IF($E2409="FULTON",IF(ISNUMBER(SEARCH("COLLEGE PARK",$AT2409)),"FULTON (COLLEGE PARK)",IF(ISNUMBER(SEARCH("HAPEVILLE",$AT2409)),"FULTON (HAPEVILLE)",IF(ISNUMBER(SEARCH("EAST POINT",$AT2409)),"FULTON (EAST POINT)",IF(ISNUMBER(SEARCH("ATLANTA",$AT2409)),"FULTON (ATL LIMITS)","FULTON")))),IF($E2409="DEKALB",IF(ISNUMBER(SEARCH("ATLANTA",$AT2409)),"DEKALB (ATL LIMITS)","DEKALB"),IF(AND($E2409="CLAYTON",ISNUMBER(SEARCH("COLLEGE PARK",$AT2409))),"CLAYTON (COLLEGE PARK)",$E2409)))))</f>
        <v/>
      </c>
      <c r="AV2409" s="2">
        <f>IF($L2409="","",IF(""&amp;$F2409="2","DIESEL",IF(OR(""&amp;$F2409="G",""&amp;$F2409="H"),"GAS","")))</f>
        <v/>
      </c>
      <c r="AW2409" s="2">
        <f>IF($AV2409="","",$R2409)</f>
        <v/>
      </c>
      <c r="AX2409" s="2">
        <f>IF($AV2409="","",IF($AB2409=0,$R2409,0))</f>
        <v/>
      </c>
      <c r="AY2409" s="2">
        <f>IF($AV2409="","",IF(AND($Z2409=0,COUNTIF('AR SALES'!$L$2:$L$2501,$L2409)=0),"YES",""))</f>
        <v/>
      </c>
      <c r="AZ2409" s="2">
        <f>IF($AV2409="","",IFERROR(VLOOKUP($AU2409,CODES!$A:$B,2,FALSE),"NO CODE"))</f>
        <v/>
      </c>
      <c r="BA2409" s="2">
        <f>IF(""&amp;$F2409&lt;&gt;"4","",IF($AY2409="YES","",IF(ROUND(SUMIFS($AE$2:$AE$4001,$L$2:$L$4001,$L2409,$F$2:$F$4001,"4")-SUMIFS('AR SALES'!$Y$2:$Y$2501,'AR SALES'!$L$2:$L$2501,$L2409,'AR SALES'!$AD$2:$AD$2501,"OFF"),2)=0,"","STALE")))</f>
        <v/>
      </c>
      <c r="BB2409" s="2">
        <f>IF(OR(""&amp;$F2409="2",""&amp;$F2409="4",""&amp;$F2409="G",""&amp;$F2409="H"),IF($AY2409="YES","",IF($AB2409&lt;&gt;0,"",IF(COUNTIFS('AR SALES'!$L$2:$L$2501,$L2409,'AR SALES'!$AD$2:$AD$2501,IF(""&amp;$F2409="4","OFF","ON"),'AR SALES'!$AF$2:$AF$2501,"Y")&gt;0,"","NO EXEMPTION"))),"")</f>
        <v/>
      </c>
    </row>
    <row r="2410">
      <c r="AT2410" s="2">
        <f>IF($L2410="","",IFERROR(INDEX('AR SALES'!$H$2:$H$2501,MATCH(""&amp;$L2410,'AR SALES'!$AE$2:$AE$2501,0)),""))</f>
        <v/>
      </c>
      <c r="AU2410" s="2">
        <f>IF($L2410="","",IF($A2410&lt;&gt;"GA","",IF($E2410="FULTON",IF(ISNUMBER(SEARCH("COLLEGE PARK",$AT2410)),"FULTON (COLLEGE PARK)",IF(ISNUMBER(SEARCH("HAPEVILLE",$AT2410)),"FULTON (HAPEVILLE)",IF(ISNUMBER(SEARCH("EAST POINT",$AT2410)),"FULTON (EAST POINT)",IF(ISNUMBER(SEARCH("ATLANTA",$AT2410)),"FULTON (ATL LIMITS)","FULTON")))),IF($E2410="DEKALB",IF(ISNUMBER(SEARCH("ATLANTA",$AT2410)),"DEKALB (ATL LIMITS)","DEKALB"),IF(AND($E2410="CLAYTON",ISNUMBER(SEARCH("COLLEGE PARK",$AT2410))),"CLAYTON (COLLEGE PARK)",$E2410)))))</f>
        <v/>
      </c>
      <c r="AV2410" s="2">
        <f>IF($L2410="","",IF(""&amp;$F2410="2","DIESEL",IF(OR(""&amp;$F2410="G",""&amp;$F2410="H"),"GAS","")))</f>
        <v/>
      </c>
      <c r="AW2410" s="2">
        <f>IF($AV2410="","",$R2410)</f>
        <v/>
      </c>
      <c r="AX2410" s="2">
        <f>IF($AV2410="","",IF($AB2410=0,$R2410,0))</f>
        <v/>
      </c>
      <c r="AY2410" s="2">
        <f>IF($AV2410="","",IF(AND($Z2410=0,COUNTIF('AR SALES'!$L$2:$L$2501,$L2410)=0),"YES",""))</f>
        <v/>
      </c>
      <c r="AZ2410" s="2">
        <f>IF($AV2410="","",IFERROR(VLOOKUP($AU2410,CODES!$A:$B,2,FALSE),"NO CODE"))</f>
        <v/>
      </c>
      <c r="BA2410" s="2">
        <f>IF(""&amp;$F2410&lt;&gt;"4","",IF($AY2410="YES","",IF(ROUND(SUMIFS($AE$2:$AE$4001,$L$2:$L$4001,$L2410,$F$2:$F$4001,"4")-SUMIFS('AR SALES'!$Y$2:$Y$2501,'AR SALES'!$L$2:$L$2501,$L2410,'AR SALES'!$AD$2:$AD$2501,"OFF"),2)=0,"","STALE")))</f>
        <v/>
      </c>
      <c r="BB2410" s="2">
        <f>IF(OR(""&amp;$F2410="2",""&amp;$F2410="4",""&amp;$F2410="G",""&amp;$F2410="H"),IF($AY2410="YES","",IF($AB2410&lt;&gt;0,"",IF(COUNTIFS('AR SALES'!$L$2:$L$2501,$L2410,'AR SALES'!$AD$2:$AD$2501,IF(""&amp;$F2410="4","OFF","ON"),'AR SALES'!$AF$2:$AF$2501,"Y")&gt;0,"","NO EXEMPTION"))),"")</f>
        <v/>
      </c>
    </row>
    <row r="2411">
      <c r="AT2411" s="2">
        <f>IF($L2411="","",IFERROR(INDEX('AR SALES'!$H$2:$H$2501,MATCH(""&amp;$L2411,'AR SALES'!$AE$2:$AE$2501,0)),""))</f>
        <v/>
      </c>
      <c r="AU2411" s="2">
        <f>IF($L2411="","",IF($A2411&lt;&gt;"GA","",IF($E2411="FULTON",IF(ISNUMBER(SEARCH("COLLEGE PARK",$AT2411)),"FULTON (COLLEGE PARK)",IF(ISNUMBER(SEARCH("HAPEVILLE",$AT2411)),"FULTON (HAPEVILLE)",IF(ISNUMBER(SEARCH("EAST POINT",$AT2411)),"FULTON (EAST POINT)",IF(ISNUMBER(SEARCH("ATLANTA",$AT2411)),"FULTON (ATL LIMITS)","FULTON")))),IF($E2411="DEKALB",IF(ISNUMBER(SEARCH("ATLANTA",$AT2411)),"DEKALB (ATL LIMITS)","DEKALB"),IF(AND($E2411="CLAYTON",ISNUMBER(SEARCH("COLLEGE PARK",$AT2411))),"CLAYTON (COLLEGE PARK)",$E2411)))))</f>
        <v/>
      </c>
      <c r="AV2411" s="2">
        <f>IF($L2411="","",IF(""&amp;$F2411="2","DIESEL",IF(OR(""&amp;$F2411="G",""&amp;$F2411="H"),"GAS","")))</f>
        <v/>
      </c>
      <c r="AW2411" s="2">
        <f>IF($AV2411="","",$R2411)</f>
        <v/>
      </c>
      <c r="AX2411" s="2">
        <f>IF($AV2411="","",IF($AB2411=0,$R2411,0))</f>
        <v/>
      </c>
      <c r="AY2411" s="2">
        <f>IF($AV2411="","",IF(AND($Z2411=0,COUNTIF('AR SALES'!$L$2:$L$2501,$L2411)=0),"YES",""))</f>
        <v/>
      </c>
      <c r="AZ2411" s="2">
        <f>IF($AV2411="","",IFERROR(VLOOKUP($AU2411,CODES!$A:$B,2,FALSE),"NO CODE"))</f>
        <v/>
      </c>
      <c r="BA2411" s="2">
        <f>IF(""&amp;$F2411&lt;&gt;"4","",IF($AY2411="YES","",IF(ROUND(SUMIFS($AE$2:$AE$4001,$L$2:$L$4001,$L2411,$F$2:$F$4001,"4")-SUMIFS('AR SALES'!$Y$2:$Y$2501,'AR SALES'!$L$2:$L$2501,$L2411,'AR SALES'!$AD$2:$AD$2501,"OFF"),2)=0,"","STALE")))</f>
        <v/>
      </c>
      <c r="BB2411" s="2">
        <f>IF(OR(""&amp;$F2411="2",""&amp;$F2411="4",""&amp;$F2411="G",""&amp;$F2411="H"),IF($AY2411="YES","",IF($AB2411&lt;&gt;0,"",IF(COUNTIFS('AR SALES'!$L$2:$L$2501,$L2411,'AR SALES'!$AD$2:$AD$2501,IF(""&amp;$F2411="4","OFF","ON"),'AR SALES'!$AF$2:$AF$2501,"Y")&gt;0,"","NO EXEMPTION"))),"")</f>
        <v/>
      </c>
    </row>
    <row r="2412">
      <c r="AT2412" s="2">
        <f>IF($L2412="","",IFERROR(INDEX('AR SALES'!$H$2:$H$2501,MATCH(""&amp;$L2412,'AR SALES'!$AE$2:$AE$2501,0)),""))</f>
        <v/>
      </c>
      <c r="AU2412" s="2">
        <f>IF($L2412="","",IF($A2412&lt;&gt;"GA","",IF($E2412="FULTON",IF(ISNUMBER(SEARCH("COLLEGE PARK",$AT2412)),"FULTON (COLLEGE PARK)",IF(ISNUMBER(SEARCH("HAPEVILLE",$AT2412)),"FULTON (HAPEVILLE)",IF(ISNUMBER(SEARCH("EAST POINT",$AT2412)),"FULTON (EAST POINT)",IF(ISNUMBER(SEARCH("ATLANTA",$AT2412)),"FULTON (ATL LIMITS)","FULTON")))),IF($E2412="DEKALB",IF(ISNUMBER(SEARCH("ATLANTA",$AT2412)),"DEKALB (ATL LIMITS)","DEKALB"),IF(AND($E2412="CLAYTON",ISNUMBER(SEARCH("COLLEGE PARK",$AT2412))),"CLAYTON (COLLEGE PARK)",$E2412)))))</f>
        <v/>
      </c>
      <c r="AV2412" s="2">
        <f>IF($L2412="","",IF(""&amp;$F2412="2","DIESEL",IF(OR(""&amp;$F2412="G",""&amp;$F2412="H"),"GAS","")))</f>
        <v/>
      </c>
      <c r="AW2412" s="2">
        <f>IF($AV2412="","",$R2412)</f>
        <v/>
      </c>
      <c r="AX2412" s="2">
        <f>IF($AV2412="","",IF($AB2412=0,$R2412,0))</f>
        <v/>
      </c>
      <c r="AY2412" s="2">
        <f>IF($AV2412="","",IF(AND($Z2412=0,COUNTIF('AR SALES'!$L$2:$L$2501,$L2412)=0),"YES",""))</f>
        <v/>
      </c>
      <c r="AZ2412" s="2">
        <f>IF($AV2412="","",IFERROR(VLOOKUP($AU2412,CODES!$A:$B,2,FALSE),"NO CODE"))</f>
        <v/>
      </c>
      <c r="BA2412" s="2">
        <f>IF(""&amp;$F2412&lt;&gt;"4","",IF($AY2412="YES","",IF(ROUND(SUMIFS($AE$2:$AE$4001,$L$2:$L$4001,$L2412,$F$2:$F$4001,"4")-SUMIFS('AR SALES'!$Y$2:$Y$2501,'AR SALES'!$L$2:$L$2501,$L2412,'AR SALES'!$AD$2:$AD$2501,"OFF"),2)=0,"","STALE")))</f>
        <v/>
      </c>
      <c r="BB2412" s="2">
        <f>IF(OR(""&amp;$F2412="2",""&amp;$F2412="4",""&amp;$F2412="G",""&amp;$F2412="H"),IF($AY2412="YES","",IF($AB2412&lt;&gt;0,"",IF(COUNTIFS('AR SALES'!$L$2:$L$2501,$L2412,'AR SALES'!$AD$2:$AD$2501,IF(""&amp;$F2412="4","OFF","ON"),'AR SALES'!$AF$2:$AF$2501,"Y")&gt;0,"","NO EXEMPTION"))),"")</f>
        <v/>
      </c>
    </row>
    <row r="2413">
      <c r="AT2413" s="2">
        <f>IF($L2413="","",IFERROR(INDEX('AR SALES'!$H$2:$H$2501,MATCH(""&amp;$L2413,'AR SALES'!$AE$2:$AE$2501,0)),""))</f>
        <v/>
      </c>
      <c r="AU2413" s="2">
        <f>IF($L2413="","",IF($A2413&lt;&gt;"GA","",IF($E2413="FULTON",IF(ISNUMBER(SEARCH("COLLEGE PARK",$AT2413)),"FULTON (COLLEGE PARK)",IF(ISNUMBER(SEARCH("HAPEVILLE",$AT2413)),"FULTON (HAPEVILLE)",IF(ISNUMBER(SEARCH("EAST POINT",$AT2413)),"FULTON (EAST POINT)",IF(ISNUMBER(SEARCH("ATLANTA",$AT2413)),"FULTON (ATL LIMITS)","FULTON")))),IF($E2413="DEKALB",IF(ISNUMBER(SEARCH("ATLANTA",$AT2413)),"DEKALB (ATL LIMITS)","DEKALB"),IF(AND($E2413="CLAYTON",ISNUMBER(SEARCH("COLLEGE PARK",$AT2413))),"CLAYTON (COLLEGE PARK)",$E2413)))))</f>
        <v/>
      </c>
      <c r="AV2413" s="2">
        <f>IF($L2413="","",IF(""&amp;$F2413="2","DIESEL",IF(OR(""&amp;$F2413="G",""&amp;$F2413="H"),"GAS","")))</f>
        <v/>
      </c>
      <c r="AW2413" s="2">
        <f>IF($AV2413="","",$R2413)</f>
        <v/>
      </c>
      <c r="AX2413" s="2">
        <f>IF($AV2413="","",IF($AB2413=0,$R2413,0))</f>
        <v/>
      </c>
      <c r="AY2413" s="2">
        <f>IF($AV2413="","",IF(AND($Z2413=0,COUNTIF('AR SALES'!$L$2:$L$2501,$L2413)=0),"YES",""))</f>
        <v/>
      </c>
      <c r="AZ2413" s="2">
        <f>IF($AV2413="","",IFERROR(VLOOKUP($AU2413,CODES!$A:$B,2,FALSE),"NO CODE"))</f>
        <v/>
      </c>
      <c r="BA2413" s="2">
        <f>IF(""&amp;$F2413&lt;&gt;"4","",IF($AY2413="YES","",IF(ROUND(SUMIFS($AE$2:$AE$4001,$L$2:$L$4001,$L2413,$F$2:$F$4001,"4")-SUMIFS('AR SALES'!$Y$2:$Y$2501,'AR SALES'!$L$2:$L$2501,$L2413,'AR SALES'!$AD$2:$AD$2501,"OFF"),2)=0,"","STALE")))</f>
        <v/>
      </c>
      <c r="BB2413" s="2">
        <f>IF(OR(""&amp;$F2413="2",""&amp;$F2413="4",""&amp;$F2413="G",""&amp;$F2413="H"),IF($AY2413="YES","",IF($AB2413&lt;&gt;0,"",IF(COUNTIFS('AR SALES'!$L$2:$L$2501,$L2413,'AR SALES'!$AD$2:$AD$2501,IF(""&amp;$F2413="4","OFF","ON"),'AR SALES'!$AF$2:$AF$2501,"Y")&gt;0,"","NO EXEMPTION"))),"")</f>
        <v/>
      </c>
    </row>
    <row r="2414">
      <c r="AT2414" s="2">
        <f>IF($L2414="","",IFERROR(INDEX('AR SALES'!$H$2:$H$2501,MATCH(""&amp;$L2414,'AR SALES'!$AE$2:$AE$2501,0)),""))</f>
        <v/>
      </c>
      <c r="AU2414" s="2">
        <f>IF($L2414="","",IF($A2414&lt;&gt;"GA","",IF($E2414="FULTON",IF(ISNUMBER(SEARCH("COLLEGE PARK",$AT2414)),"FULTON (COLLEGE PARK)",IF(ISNUMBER(SEARCH("HAPEVILLE",$AT2414)),"FULTON (HAPEVILLE)",IF(ISNUMBER(SEARCH("EAST POINT",$AT2414)),"FULTON (EAST POINT)",IF(ISNUMBER(SEARCH("ATLANTA",$AT2414)),"FULTON (ATL LIMITS)","FULTON")))),IF($E2414="DEKALB",IF(ISNUMBER(SEARCH("ATLANTA",$AT2414)),"DEKALB (ATL LIMITS)","DEKALB"),IF(AND($E2414="CLAYTON",ISNUMBER(SEARCH("COLLEGE PARK",$AT2414))),"CLAYTON (COLLEGE PARK)",$E2414)))))</f>
        <v/>
      </c>
      <c r="AV2414" s="2">
        <f>IF($L2414="","",IF(""&amp;$F2414="2","DIESEL",IF(OR(""&amp;$F2414="G",""&amp;$F2414="H"),"GAS","")))</f>
        <v/>
      </c>
      <c r="AW2414" s="2">
        <f>IF($AV2414="","",$R2414)</f>
        <v/>
      </c>
      <c r="AX2414" s="2">
        <f>IF($AV2414="","",IF($AB2414=0,$R2414,0))</f>
        <v/>
      </c>
      <c r="AY2414" s="2">
        <f>IF($AV2414="","",IF(AND($Z2414=0,COUNTIF('AR SALES'!$L$2:$L$2501,$L2414)=0),"YES",""))</f>
        <v/>
      </c>
      <c r="AZ2414" s="2">
        <f>IF($AV2414="","",IFERROR(VLOOKUP($AU2414,CODES!$A:$B,2,FALSE),"NO CODE"))</f>
        <v/>
      </c>
      <c r="BA2414" s="2">
        <f>IF(""&amp;$F2414&lt;&gt;"4","",IF($AY2414="YES","",IF(ROUND(SUMIFS($AE$2:$AE$4001,$L$2:$L$4001,$L2414,$F$2:$F$4001,"4")-SUMIFS('AR SALES'!$Y$2:$Y$2501,'AR SALES'!$L$2:$L$2501,$L2414,'AR SALES'!$AD$2:$AD$2501,"OFF"),2)=0,"","STALE")))</f>
        <v/>
      </c>
      <c r="BB2414" s="2">
        <f>IF(OR(""&amp;$F2414="2",""&amp;$F2414="4",""&amp;$F2414="G",""&amp;$F2414="H"),IF($AY2414="YES","",IF($AB2414&lt;&gt;0,"",IF(COUNTIFS('AR SALES'!$L$2:$L$2501,$L2414,'AR SALES'!$AD$2:$AD$2501,IF(""&amp;$F2414="4","OFF","ON"),'AR SALES'!$AF$2:$AF$2501,"Y")&gt;0,"","NO EXEMPTION"))),"")</f>
        <v/>
      </c>
    </row>
    <row r="2415">
      <c r="AT2415" s="2">
        <f>IF($L2415="","",IFERROR(INDEX('AR SALES'!$H$2:$H$2501,MATCH(""&amp;$L2415,'AR SALES'!$AE$2:$AE$2501,0)),""))</f>
        <v/>
      </c>
      <c r="AU2415" s="2">
        <f>IF($L2415="","",IF($A2415&lt;&gt;"GA","",IF($E2415="FULTON",IF(ISNUMBER(SEARCH("COLLEGE PARK",$AT2415)),"FULTON (COLLEGE PARK)",IF(ISNUMBER(SEARCH("HAPEVILLE",$AT2415)),"FULTON (HAPEVILLE)",IF(ISNUMBER(SEARCH("EAST POINT",$AT2415)),"FULTON (EAST POINT)",IF(ISNUMBER(SEARCH("ATLANTA",$AT2415)),"FULTON (ATL LIMITS)","FULTON")))),IF($E2415="DEKALB",IF(ISNUMBER(SEARCH("ATLANTA",$AT2415)),"DEKALB (ATL LIMITS)","DEKALB"),IF(AND($E2415="CLAYTON",ISNUMBER(SEARCH("COLLEGE PARK",$AT2415))),"CLAYTON (COLLEGE PARK)",$E2415)))))</f>
        <v/>
      </c>
      <c r="AV2415" s="2">
        <f>IF($L2415="","",IF(""&amp;$F2415="2","DIESEL",IF(OR(""&amp;$F2415="G",""&amp;$F2415="H"),"GAS","")))</f>
        <v/>
      </c>
      <c r="AW2415" s="2">
        <f>IF($AV2415="","",$R2415)</f>
        <v/>
      </c>
      <c r="AX2415" s="2">
        <f>IF($AV2415="","",IF($AB2415=0,$R2415,0))</f>
        <v/>
      </c>
      <c r="AY2415" s="2">
        <f>IF($AV2415="","",IF(AND($Z2415=0,COUNTIF('AR SALES'!$L$2:$L$2501,$L2415)=0),"YES",""))</f>
        <v/>
      </c>
      <c r="AZ2415" s="2">
        <f>IF($AV2415="","",IFERROR(VLOOKUP($AU2415,CODES!$A:$B,2,FALSE),"NO CODE"))</f>
        <v/>
      </c>
      <c r="BA2415" s="2">
        <f>IF(""&amp;$F2415&lt;&gt;"4","",IF($AY2415="YES","",IF(ROUND(SUMIFS($AE$2:$AE$4001,$L$2:$L$4001,$L2415,$F$2:$F$4001,"4")-SUMIFS('AR SALES'!$Y$2:$Y$2501,'AR SALES'!$L$2:$L$2501,$L2415,'AR SALES'!$AD$2:$AD$2501,"OFF"),2)=0,"","STALE")))</f>
        <v/>
      </c>
      <c r="BB2415" s="2">
        <f>IF(OR(""&amp;$F2415="2",""&amp;$F2415="4",""&amp;$F2415="G",""&amp;$F2415="H"),IF($AY2415="YES","",IF($AB2415&lt;&gt;0,"",IF(COUNTIFS('AR SALES'!$L$2:$L$2501,$L2415,'AR SALES'!$AD$2:$AD$2501,IF(""&amp;$F2415="4","OFF","ON"),'AR SALES'!$AF$2:$AF$2501,"Y")&gt;0,"","NO EXEMPTION"))),"")</f>
        <v/>
      </c>
    </row>
    <row r="2416">
      <c r="AT2416" s="2">
        <f>IF($L2416="","",IFERROR(INDEX('AR SALES'!$H$2:$H$2501,MATCH(""&amp;$L2416,'AR SALES'!$AE$2:$AE$2501,0)),""))</f>
        <v/>
      </c>
      <c r="AU2416" s="2">
        <f>IF($L2416="","",IF($A2416&lt;&gt;"GA","",IF($E2416="FULTON",IF(ISNUMBER(SEARCH("COLLEGE PARK",$AT2416)),"FULTON (COLLEGE PARK)",IF(ISNUMBER(SEARCH("HAPEVILLE",$AT2416)),"FULTON (HAPEVILLE)",IF(ISNUMBER(SEARCH("EAST POINT",$AT2416)),"FULTON (EAST POINT)",IF(ISNUMBER(SEARCH("ATLANTA",$AT2416)),"FULTON (ATL LIMITS)","FULTON")))),IF($E2416="DEKALB",IF(ISNUMBER(SEARCH("ATLANTA",$AT2416)),"DEKALB (ATL LIMITS)","DEKALB"),IF(AND($E2416="CLAYTON",ISNUMBER(SEARCH("COLLEGE PARK",$AT2416))),"CLAYTON (COLLEGE PARK)",$E2416)))))</f>
        <v/>
      </c>
      <c r="AV2416" s="2">
        <f>IF($L2416="","",IF(""&amp;$F2416="2","DIESEL",IF(OR(""&amp;$F2416="G",""&amp;$F2416="H"),"GAS","")))</f>
        <v/>
      </c>
      <c r="AW2416" s="2">
        <f>IF($AV2416="","",$R2416)</f>
        <v/>
      </c>
      <c r="AX2416" s="2">
        <f>IF($AV2416="","",IF($AB2416=0,$R2416,0))</f>
        <v/>
      </c>
      <c r="AY2416" s="2">
        <f>IF($AV2416="","",IF(AND($Z2416=0,COUNTIF('AR SALES'!$L$2:$L$2501,$L2416)=0),"YES",""))</f>
        <v/>
      </c>
      <c r="AZ2416" s="2">
        <f>IF($AV2416="","",IFERROR(VLOOKUP($AU2416,CODES!$A:$B,2,FALSE),"NO CODE"))</f>
        <v/>
      </c>
      <c r="BA2416" s="2">
        <f>IF(""&amp;$F2416&lt;&gt;"4","",IF($AY2416="YES","",IF(ROUND(SUMIFS($AE$2:$AE$4001,$L$2:$L$4001,$L2416,$F$2:$F$4001,"4")-SUMIFS('AR SALES'!$Y$2:$Y$2501,'AR SALES'!$L$2:$L$2501,$L2416,'AR SALES'!$AD$2:$AD$2501,"OFF"),2)=0,"","STALE")))</f>
        <v/>
      </c>
      <c r="BB2416" s="2">
        <f>IF(OR(""&amp;$F2416="2",""&amp;$F2416="4",""&amp;$F2416="G",""&amp;$F2416="H"),IF($AY2416="YES","",IF($AB2416&lt;&gt;0,"",IF(COUNTIFS('AR SALES'!$L$2:$L$2501,$L2416,'AR SALES'!$AD$2:$AD$2501,IF(""&amp;$F2416="4","OFF","ON"),'AR SALES'!$AF$2:$AF$2501,"Y")&gt;0,"","NO EXEMPTION"))),"")</f>
        <v/>
      </c>
    </row>
    <row r="2417">
      <c r="AT2417" s="2">
        <f>IF($L2417="","",IFERROR(INDEX('AR SALES'!$H$2:$H$2501,MATCH(""&amp;$L2417,'AR SALES'!$AE$2:$AE$2501,0)),""))</f>
        <v/>
      </c>
      <c r="AU2417" s="2">
        <f>IF($L2417="","",IF($A2417&lt;&gt;"GA","",IF($E2417="FULTON",IF(ISNUMBER(SEARCH("COLLEGE PARK",$AT2417)),"FULTON (COLLEGE PARK)",IF(ISNUMBER(SEARCH("HAPEVILLE",$AT2417)),"FULTON (HAPEVILLE)",IF(ISNUMBER(SEARCH("EAST POINT",$AT2417)),"FULTON (EAST POINT)",IF(ISNUMBER(SEARCH("ATLANTA",$AT2417)),"FULTON (ATL LIMITS)","FULTON")))),IF($E2417="DEKALB",IF(ISNUMBER(SEARCH("ATLANTA",$AT2417)),"DEKALB (ATL LIMITS)","DEKALB"),IF(AND($E2417="CLAYTON",ISNUMBER(SEARCH("COLLEGE PARK",$AT2417))),"CLAYTON (COLLEGE PARK)",$E2417)))))</f>
        <v/>
      </c>
      <c r="AV2417" s="2">
        <f>IF($L2417="","",IF(""&amp;$F2417="2","DIESEL",IF(OR(""&amp;$F2417="G",""&amp;$F2417="H"),"GAS","")))</f>
        <v/>
      </c>
      <c r="AW2417" s="2">
        <f>IF($AV2417="","",$R2417)</f>
        <v/>
      </c>
      <c r="AX2417" s="2">
        <f>IF($AV2417="","",IF($AB2417=0,$R2417,0))</f>
        <v/>
      </c>
      <c r="AY2417" s="2">
        <f>IF($AV2417="","",IF(AND($Z2417=0,COUNTIF('AR SALES'!$L$2:$L$2501,$L2417)=0),"YES",""))</f>
        <v/>
      </c>
      <c r="AZ2417" s="2">
        <f>IF($AV2417="","",IFERROR(VLOOKUP($AU2417,CODES!$A:$B,2,FALSE),"NO CODE"))</f>
        <v/>
      </c>
      <c r="BA2417" s="2">
        <f>IF(""&amp;$F2417&lt;&gt;"4","",IF($AY2417="YES","",IF(ROUND(SUMIFS($AE$2:$AE$4001,$L$2:$L$4001,$L2417,$F$2:$F$4001,"4")-SUMIFS('AR SALES'!$Y$2:$Y$2501,'AR SALES'!$L$2:$L$2501,$L2417,'AR SALES'!$AD$2:$AD$2501,"OFF"),2)=0,"","STALE")))</f>
        <v/>
      </c>
      <c r="BB2417" s="2">
        <f>IF(OR(""&amp;$F2417="2",""&amp;$F2417="4",""&amp;$F2417="G",""&amp;$F2417="H"),IF($AY2417="YES","",IF($AB2417&lt;&gt;0,"",IF(COUNTIFS('AR SALES'!$L$2:$L$2501,$L2417,'AR SALES'!$AD$2:$AD$2501,IF(""&amp;$F2417="4","OFF","ON"),'AR SALES'!$AF$2:$AF$2501,"Y")&gt;0,"","NO EXEMPTION"))),"")</f>
        <v/>
      </c>
    </row>
    <row r="2418">
      <c r="AT2418" s="2">
        <f>IF($L2418="","",IFERROR(INDEX('AR SALES'!$H$2:$H$2501,MATCH(""&amp;$L2418,'AR SALES'!$AE$2:$AE$2501,0)),""))</f>
        <v/>
      </c>
      <c r="AU2418" s="2">
        <f>IF($L2418="","",IF($A2418&lt;&gt;"GA","",IF($E2418="FULTON",IF(ISNUMBER(SEARCH("COLLEGE PARK",$AT2418)),"FULTON (COLLEGE PARK)",IF(ISNUMBER(SEARCH("HAPEVILLE",$AT2418)),"FULTON (HAPEVILLE)",IF(ISNUMBER(SEARCH("EAST POINT",$AT2418)),"FULTON (EAST POINT)",IF(ISNUMBER(SEARCH("ATLANTA",$AT2418)),"FULTON (ATL LIMITS)","FULTON")))),IF($E2418="DEKALB",IF(ISNUMBER(SEARCH("ATLANTA",$AT2418)),"DEKALB (ATL LIMITS)","DEKALB"),IF(AND($E2418="CLAYTON",ISNUMBER(SEARCH("COLLEGE PARK",$AT2418))),"CLAYTON (COLLEGE PARK)",$E2418)))))</f>
        <v/>
      </c>
      <c r="AV2418" s="2">
        <f>IF($L2418="","",IF(""&amp;$F2418="2","DIESEL",IF(OR(""&amp;$F2418="G",""&amp;$F2418="H"),"GAS","")))</f>
        <v/>
      </c>
      <c r="AW2418" s="2">
        <f>IF($AV2418="","",$R2418)</f>
        <v/>
      </c>
      <c r="AX2418" s="2">
        <f>IF($AV2418="","",IF($AB2418=0,$R2418,0))</f>
        <v/>
      </c>
      <c r="AY2418" s="2">
        <f>IF($AV2418="","",IF(AND($Z2418=0,COUNTIF('AR SALES'!$L$2:$L$2501,$L2418)=0),"YES",""))</f>
        <v/>
      </c>
      <c r="AZ2418" s="2">
        <f>IF($AV2418="","",IFERROR(VLOOKUP($AU2418,CODES!$A:$B,2,FALSE),"NO CODE"))</f>
        <v/>
      </c>
      <c r="BA2418" s="2">
        <f>IF(""&amp;$F2418&lt;&gt;"4","",IF($AY2418="YES","",IF(ROUND(SUMIFS($AE$2:$AE$4001,$L$2:$L$4001,$L2418,$F$2:$F$4001,"4")-SUMIFS('AR SALES'!$Y$2:$Y$2501,'AR SALES'!$L$2:$L$2501,$L2418,'AR SALES'!$AD$2:$AD$2501,"OFF"),2)=0,"","STALE")))</f>
        <v/>
      </c>
      <c r="BB2418" s="2">
        <f>IF(OR(""&amp;$F2418="2",""&amp;$F2418="4",""&amp;$F2418="G",""&amp;$F2418="H"),IF($AY2418="YES","",IF($AB2418&lt;&gt;0,"",IF(COUNTIFS('AR SALES'!$L$2:$L$2501,$L2418,'AR SALES'!$AD$2:$AD$2501,IF(""&amp;$F2418="4","OFF","ON"),'AR SALES'!$AF$2:$AF$2501,"Y")&gt;0,"","NO EXEMPTION"))),"")</f>
        <v/>
      </c>
    </row>
    <row r="2419">
      <c r="AT2419" s="2">
        <f>IF($L2419="","",IFERROR(INDEX('AR SALES'!$H$2:$H$2501,MATCH(""&amp;$L2419,'AR SALES'!$AE$2:$AE$2501,0)),""))</f>
        <v/>
      </c>
      <c r="AU2419" s="2">
        <f>IF($L2419="","",IF($A2419&lt;&gt;"GA","",IF($E2419="FULTON",IF(ISNUMBER(SEARCH("COLLEGE PARK",$AT2419)),"FULTON (COLLEGE PARK)",IF(ISNUMBER(SEARCH("HAPEVILLE",$AT2419)),"FULTON (HAPEVILLE)",IF(ISNUMBER(SEARCH("EAST POINT",$AT2419)),"FULTON (EAST POINT)",IF(ISNUMBER(SEARCH("ATLANTA",$AT2419)),"FULTON (ATL LIMITS)","FULTON")))),IF($E2419="DEKALB",IF(ISNUMBER(SEARCH("ATLANTA",$AT2419)),"DEKALB (ATL LIMITS)","DEKALB"),IF(AND($E2419="CLAYTON",ISNUMBER(SEARCH("COLLEGE PARK",$AT2419))),"CLAYTON (COLLEGE PARK)",$E2419)))))</f>
        <v/>
      </c>
      <c r="AV2419" s="2">
        <f>IF($L2419="","",IF(""&amp;$F2419="2","DIESEL",IF(OR(""&amp;$F2419="G",""&amp;$F2419="H"),"GAS","")))</f>
        <v/>
      </c>
      <c r="AW2419" s="2">
        <f>IF($AV2419="","",$R2419)</f>
        <v/>
      </c>
      <c r="AX2419" s="2">
        <f>IF($AV2419="","",IF($AB2419=0,$R2419,0))</f>
        <v/>
      </c>
      <c r="AY2419" s="2">
        <f>IF($AV2419="","",IF(AND($Z2419=0,COUNTIF('AR SALES'!$L$2:$L$2501,$L2419)=0),"YES",""))</f>
        <v/>
      </c>
      <c r="AZ2419" s="2">
        <f>IF($AV2419="","",IFERROR(VLOOKUP($AU2419,CODES!$A:$B,2,FALSE),"NO CODE"))</f>
        <v/>
      </c>
      <c r="BA2419" s="2">
        <f>IF(""&amp;$F2419&lt;&gt;"4","",IF($AY2419="YES","",IF(ROUND(SUMIFS($AE$2:$AE$4001,$L$2:$L$4001,$L2419,$F$2:$F$4001,"4")-SUMIFS('AR SALES'!$Y$2:$Y$2501,'AR SALES'!$L$2:$L$2501,$L2419,'AR SALES'!$AD$2:$AD$2501,"OFF"),2)=0,"","STALE")))</f>
        <v/>
      </c>
      <c r="BB2419" s="2">
        <f>IF(OR(""&amp;$F2419="2",""&amp;$F2419="4",""&amp;$F2419="G",""&amp;$F2419="H"),IF($AY2419="YES","",IF($AB2419&lt;&gt;0,"",IF(COUNTIFS('AR SALES'!$L$2:$L$2501,$L2419,'AR SALES'!$AD$2:$AD$2501,IF(""&amp;$F2419="4","OFF","ON"),'AR SALES'!$AF$2:$AF$2501,"Y")&gt;0,"","NO EXEMPTION"))),"")</f>
        <v/>
      </c>
    </row>
    <row r="2420">
      <c r="AT2420" s="2">
        <f>IF($L2420="","",IFERROR(INDEX('AR SALES'!$H$2:$H$2501,MATCH(""&amp;$L2420,'AR SALES'!$AE$2:$AE$2501,0)),""))</f>
        <v/>
      </c>
      <c r="AU2420" s="2">
        <f>IF($L2420="","",IF($A2420&lt;&gt;"GA","",IF($E2420="FULTON",IF(ISNUMBER(SEARCH("COLLEGE PARK",$AT2420)),"FULTON (COLLEGE PARK)",IF(ISNUMBER(SEARCH("HAPEVILLE",$AT2420)),"FULTON (HAPEVILLE)",IF(ISNUMBER(SEARCH("EAST POINT",$AT2420)),"FULTON (EAST POINT)",IF(ISNUMBER(SEARCH("ATLANTA",$AT2420)),"FULTON (ATL LIMITS)","FULTON")))),IF($E2420="DEKALB",IF(ISNUMBER(SEARCH("ATLANTA",$AT2420)),"DEKALB (ATL LIMITS)","DEKALB"),IF(AND($E2420="CLAYTON",ISNUMBER(SEARCH("COLLEGE PARK",$AT2420))),"CLAYTON (COLLEGE PARK)",$E2420)))))</f>
        <v/>
      </c>
      <c r="AV2420" s="2">
        <f>IF($L2420="","",IF(""&amp;$F2420="2","DIESEL",IF(OR(""&amp;$F2420="G",""&amp;$F2420="H"),"GAS","")))</f>
        <v/>
      </c>
      <c r="AW2420" s="2">
        <f>IF($AV2420="","",$R2420)</f>
        <v/>
      </c>
      <c r="AX2420" s="2">
        <f>IF($AV2420="","",IF($AB2420=0,$R2420,0))</f>
        <v/>
      </c>
      <c r="AY2420" s="2">
        <f>IF($AV2420="","",IF(AND($Z2420=0,COUNTIF('AR SALES'!$L$2:$L$2501,$L2420)=0),"YES",""))</f>
        <v/>
      </c>
      <c r="AZ2420" s="2">
        <f>IF($AV2420="","",IFERROR(VLOOKUP($AU2420,CODES!$A:$B,2,FALSE),"NO CODE"))</f>
        <v/>
      </c>
      <c r="BA2420" s="2">
        <f>IF(""&amp;$F2420&lt;&gt;"4","",IF($AY2420="YES","",IF(ROUND(SUMIFS($AE$2:$AE$4001,$L$2:$L$4001,$L2420,$F$2:$F$4001,"4")-SUMIFS('AR SALES'!$Y$2:$Y$2501,'AR SALES'!$L$2:$L$2501,$L2420,'AR SALES'!$AD$2:$AD$2501,"OFF"),2)=0,"","STALE")))</f>
        <v/>
      </c>
      <c r="BB2420" s="2">
        <f>IF(OR(""&amp;$F2420="2",""&amp;$F2420="4",""&amp;$F2420="G",""&amp;$F2420="H"),IF($AY2420="YES","",IF($AB2420&lt;&gt;0,"",IF(COUNTIFS('AR SALES'!$L$2:$L$2501,$L2420,'AR SALES'!$AD$2:$AD$2501,IF(""&amp;$F2420="4","OFF","ON"),'AR SALES'!$AF$2:$AF$2501,"Y")&gt;0,"","NO EXEMPTION"))),"")</f>
        <v/>
      </c>
    </row>
    <row r="2421">
      <c r="AT2421" s="2">
        <f>IF($L2421="","",IFERROR(INDEX('AR SALES'!$H$2:$H$2501,MATCH(""&amp;$L2421,'AR SALES'!$AE$2:$AE$2501,0)),""))</f>
        <v/>
      </c>
      <c r="AU2421" s="2">
        <f>IF($L2421="","",IF($A2421&lt;&gt;"GA","",IF($E2421="FULTON",IF(ISNUMBER(SEARCH("COLLEGE PARK",$AT2421)),"FULTON (COLLEGE PARK)",IF(ISNUMBER(SEARCH("HAPEVILLE",$AT2421)),"FULTON (HAPEVILLE)",IF(ISNUMBER(SEARCH("EAST POINT",$AT2421)),"FULTON (EAST POINT)",IF(ISNUMBER(SEARCH("ATLANTA",$AT2421)),"FULTON (ATL LIMITS)","FULTON")))),IF($E2421="DEKALB",IF(ISNUMBER(SEARCH("ATLANTA",$AT2421)),"DEKALB (ATL LIMITS)","DEKALB"),IF(AND($E2421="CLAYTON",ISNUMBER(SEARCH("COLLEGE PARK",$AT2421))),"CLAYTON (COLLEGE PARK)",$E2421)))))</f>
        <v/>
      </c>
      <c r="AV2421" s="2">
        <f>IF($L2421="","",IF(""&amp;$F2421="2","DIESEL",IF(OR(""&amp;$F2421="G",""&amp;$F2421="H"),"GAS","")))</f>
        <v/>
      </c>
      <c r="AW2421" s="2">
        <f>IF($AV2421="","",$R2421)</f>
        <v/>
      </c>
      <c r="AX2421" s="2">
        <f>IF($AV2421="","",IF($AB2421=0,$R2421,0))</f>
        <v/>
      </c>
      <c r="AY2421" s="2">
        <f>IF($AV2421="","",IF(AND($Z2421=0,COUNTIF('AR SALES'!$L$2:$L$2501,$L2421)=0),"YES",""))</f>
        <v/>
      </c>
      <c r="AZ2421" s="2">
        <f>IF($AV2421="","",IFERROR(VLOOKUP($AU2421,CODES!$A:$B,2,FALSE),"NO CODE"))</f>
        <v/>
      </c>
      <c r="BA2421" s="2">
        <f>IF(""&amp;$F2421&lt;&gt;"4","",IF($AY2421="YES","",IF(ROUND(SUMIFS($AE$2:$AE$4001,$L$2:$L$4001,$L2421,$F$2:$F$4001,"4")-SUMIFS('AR SALES'!$Y$2:$Y$2501,'AR SALES'!$L$2:$L$2501,$L2421,'AR SALES'!$AD$2:$AD$2501,"OFF"),2)=0,"","STALE")))</f>
        <v/>
      </c>
      <c r="BB2421" s="2">
        <f>IF(OR(""&amp;$F2421="2",""&amp;$F2421="4",""&amp;$F2421="G",""&amp;$F2421="H"),IF($AY2421="YES","",IF($AB2421&lt;&gt;0,"",IF(COUNTIFS('AR SALES'!$L$2:$L$2501,$L2421,'AR SALES'!$AD$2:$AD$2501,IF(""&amp;$F2421="4","OFF","ON"),'AR SALES'!$AF$2:$AF$2501,"Y")&gt;0,"","NO EXEMPTION"))),"")</f>
        <v/>
      </c>
    </row>
    <row r="2422">
      <c r="AT2422" s="2">
        <f>IF($L2422="","",IFERROR(INDEX('AR SALES'!$H$2:$H$2501,MATCH(""&amp;$L2422,'AR SALES'!$AE$2:$AE$2501,0)),""))</f>
        <v/>
      </c>
      <c r="AU2422" s="2">
        <f>IF($L2422="","",IF($A2422&lt;&gt;"GA","",IF($E2422="FULTON",IF(ISNUMBER(SEARCH("COLLEGE PARK",$AT2422)),"FULTON (COLLEGE PARK)",IF(ISNUMBER(SEARCH("HAPEVILLE",$AT2422)),"FULTON (HAPEVILLE)",IF(ISNUMBER(SEARCH("EAST POINT",$AT2422)),"FULTON (EAST POINT)",IF(ISNUMBER(SEARCH("ATLANTA",$AT2422)),"FULTON (ATL LIMITS)","FULTON")))),IF($E2422="DEKALB",IF(ISNUMBER(SEARCH("ATLANTA",$AT2422)),"DEKALB (ATL LIMITS)","DEKALB"),IF(AND($E2422="CLAYTON",ISNUMBER(SEARCH("COLLEGE PARK",$AT2422))),"CLAYTON (COLLEGE PARK)",$E2422)))))</f>
        <v/>
      </c>
      <c r="AV2422" s="2">
        <f>IF($L2422="","",IF(""&amp;$F2422="2","DIESEL",IF(OR(""&amp;$F2422="G",""&amp;$F2422="H"),"GAS","")))</f>
        <v/>
      </c>
      <c r="AW2422" s="2">
        <f>IF($AV2422="","",$R2422)</f>
        <v/>
      </c>
      <c r="AX2422" s="2">
        <f>IF($AV2422="","",IF($AB2422=0,$R2422,0))</f>
        <v/>
      </c>
      <c r="AY2422" s="2">
        <f>IF($AV2422="","",IF(AND($Z2422=0,COUNTIF('AR SALES'!$L$2:$L$2501,$L2422)=0),"YES",""))</f>
        <v/>
      </c>
      <c r="AZ2422" s="2">
        <f>IF($AV2422="","",IFERROR(VLOOKUP($AU2422,CODES!$A:$B,2,FALSE),"NO CODE"))</f>
        <v/>
      </c>
      <c r="BA2422" s="2">
        <f>IF(""&amp;$F2422&lt;&gt;"4","",IF($AY2422="YES","",IF(ROUND(SUMIFS($AE$2:$AE$4001,$L$2:$L$4001,$L2422,$F$2:$F$4001,"4")-SUMIFS('AR SALES'!$Y$2:$Y$2501,'AR SALES'!$L$2:$L$2501,$L2422,'AR SALES'!$AD$2:$AD$2501,"OFF"),2)=0,"","STALE")))</f>
        <v/>
      </c>
      <c r="BB2422" s="2">
        <f>IF(OR(""&amp;$F2422="2",""&amp;$F2422="4",""&amp;$F2422="G",""&amp;$F2422="H"),IF($AY2422="YES","",IF($AB2422&lt;&gt;0,"",IF(COUNTIFS('AR SALES'!$L$2:$L$2501,$L2422,'AR SALES'!$AD$2:$AD$2501,IF(""&amp;$F2422="4","OFF","ON"),'AR SALES'!$AF$2:$AF$2501,"Y")&gt;0,"","NO EXEMPTION"))),"")</f>
        <v/>
      </c>
    </row>
    <row r="2423">
      <c r="AT2423" s="2">
        <f>IF($L2423="","",IFERROR(INDEX('AR SALES'!$H$2:$H$2501,MATCH(""&amp;$L2423,'AR SALES'!$AE$2:$AE$2501,0)),""))</f>
        <v/>
      </c>
      <c r="AU2423" s="2">
        <f>IF($L2423="","",IF($A2423&lt;&gt;"GA","",IF($E2423="FULTON",IF(ISNUMBER(SEARCH("COLLEGE PARK",$AT2423)),"FULTON (COLLEGE PARK)",IF(ISNUMBER(SEARCH("HAPEVILLE",$AT2423)),"FULTON (HAPEVILLE)",IF(ISNUMBER(SEARCH("EAST POINT",$AT2423)),"FULTON (EAST POINT)",IF(ISNUMBER(SEARCH("ATLANTA",$AT2423)),"FULTON (ATL LIMITS)","FULTON")))),IF($E2423="DEKALB",IF(ISNUMBER(SEARCH("ATLANTA",$AT2423)),"DEKALB (ATL LIMITS)","DEKALB"),IF(AND($E2423="CLAYTON",ISNUMBER(SEARCH("COLLEGE PARK",$AT2423))),"CLAYTON (COLLEGE PARK)",$E2423)))))</f>
        <v/>
      </c>
      <c r="AV2423" s="2">
        <f>IF($L2423="","",IF(""&amp;$F2423="2","DIESEL",IF(OR(""&amp;$F2423="G",""&amp;$F2423="H"),"GAS","")))</f>
        <v/>
      </c>
      <c r="AW2423" s="2">
        <f>IF($AV2423="","",$R2423)</f>
        <v/>
      </c>
      <c r="AX2423" s="2">
        <f>IF($AV2423="","",IF($AB2423=0,$R2423,0))</f>
        <v/>
      </c>
      <c r="AY2423" s="2">
        <f>IF($AV2423="","",IF(AND($Z2423=0,COUNTIF('AR SALES'!$L$2:$L$2501,$L2423)=0),"YES",""))</f>
        <v/>
      </c>
      <c r="AZ2423" s="2">
        <f>IF($AV2423="","",IFERROR(VLOOKUP($AU2423,CODES!$A:$B,2,FALSE),"NO CODE"))</f>
        <v/>
      </c>
      <c r="BA2423" s="2">
        <f>IF(""&amp;$F2423&lt;&gt;"4","",IF($AY2423="YES","",IF(ROUND(SUMIFS($AE$2:$AE$4001,$L$2:$L$4001,$L2423,$F$2:$F$4001,"4")-SUMIFS('AR SALES'!$Y$2:$Y$2501,'AR SALES'!$L$2:$L$2501,$L2423,'AR SALES'!$AD$2:$AD$2501,"OFF"),2)=0,"","STALE")))</f>
        <v/>
      </c>
      <c r="BB2423" s="2">
        <f>IF(OR(""&amp;$F2423="2",""&amp;$F2423="4",""&amp;$F2423="G",""&amp;$F2423="H"),IF($AY2423="YES","",IF($AB2423&lt;&gt;0,"",IF(COUNTIFS('AR SALES'!$L$2:$L$2501,$L2423,'AR SALES'!$AD$2:$AD$2501,IF(""&amp;$F2423="4","OFF","ON"),'AR SALES'!$AF$2:$AF$2501,"Y")&gt;0,"","NO EXEMPTION"))),"")</f>
        <v/>
      </c>
    </row>
    <row r="2424">
      <c r="AT2424" s="2">
        <f>IF($L2424="","",IFERROR(INDEX('AR SALES'!$H$2:$H$2501,MATCH(""&amp;$L2424,'AR SALES'!$AE$2:$AE$2501,0)),""))</f>
        <v/>
      </c>
      <c r="AU2424" s="2">
        <f>IF($L2424="","",IF($A2424&lt;&gt;"GA","",IF($E2424="FULTON",IF(ISNUMBER(SEARCH("COLLEGE PARK",$AT2424)),"FULTON (COLLEGE PARK)",IF(ISNUMBER(SEARCH("HAPEVILLE",$AT2424)),"FULTON (HAPEVILLE)",IF(ISNUMBER(SEARCH("EAST POINT",$AT2424)),"FULTON (EAST POINT)",IF(ISNUMBER(SEARCH("ATLANTA",$AT2424)),"FULTON (ATL LIMITS)","FULTON")))),IF($E2424="DEKALB",IF(ISNUMBER(SEARCH("ATLANTA",$AT2424)),"DEKALB (ATL LIMITS)","DEKALB"),IF(AND($E2424="CLAYTON",ISNUMBER(SEARCH("COLLEGE PARK",$AT2424))),"CLAYTON (COLLEGE PARK)",$E2424)))))</f>
        <v/>
      </c>
      <c r="AV2424" s="2">
        <f>IF($L2424="","",IF(""&amp;$F2424="2","DIESEL",IF(OR(""&amp;$F2424="G",""&amp;$F2424="H"),"GAS","")))</f>
        <v/>
      </c>
      <c r="AW2424" s="2">
        <f>IF($AV2424="","",$R2424)</f>
        <v/>
      </c>
      <c r="AX2424" s="2">
        <f>IF($AV2424="","",IF($AB2424=0,$R2424,0))</f>
        <v/>
      </c>
      <c r="AY2424" s="2">
        <f>IF($AV2424="","",IF(AND($Z2424=0,COUNTIF('AR SALES'!$L$2:$L$2501,$L2424)=0),"YES",""))</f>
        <v/>
      </c>
      <c r="AZ2424" s="2">
        <f>IF($AV2424="","",IFERROR(VLOOKUP($AU2424,CODES!$A:$B,2,FALSE),"NO CODE"))</f>
        <v/>
      </c>
      <c r="BA2424" s="2">
        <f>IF(""&amp;$F2424&lt;&gt;"4","",IF($AY2424="YES","",IF(ROUND(SUMIFS($AE$2:$AE$4001,$L$2:$L$4001,$L2424,$F$2:$F$4001,"4")-SUMIFS('AR SALES'!$Y$2:$Y$2501,'AR SALES'!$L$2:$L$2501,$L2424,'AR SALES'!$AD$2:$AD$2501,"OFF"),2)=0,"","STALE")))</f>
        <v/>
      </c>
      <c r="BB2424" s="2">
        <f>IF(OR(""&amp;$F2424="2",""&amp;$F2424="4",""&amp;$F2424="G",""&amp;$F2424="H"),IF($AY2424="YES","",IF($AB2424&lt;&gt;0,"",IF(COUNTIFS('AR SALES'!$L$2:$L$2501,$L2424,'AR SALES'!$AD$2:$AD$2501,IF(""&amp;$F2424="4","OFF","ON"),'AR SALES'!$AF$2:$AF$2501,"Y")&gt;0,"","NO EXEMPTION"))),"")</f>
        <v/>
      </c>
    </row>
    <row r="2425">
      <c r="AT2425" s="2">
        <f>IF($L2425="","",IFERROR(INDEX('AR SALES'!$H$2:$H$2501,MATCH(""&amp;$L2425,'AR SALES'!$AE$2:$AE$2501,0)),""))</f>
        <v/>
      </c>
      <c r="AU2425" s="2">
        <f>IF($L2425="","",IF($A2425&lt;&gt;"GA","",IF($E2425="FULTON",IF(ISNUMBER(SEARCH("COLLEGE PARK",$AT2425)),"FULTON (COLLEGE PARK)",IF(ISNUMBER(SEARCH("HAPEVILLE",$AT2425)),"FULTON (HAPEVILLE)",IF(ISNUMBER(SEARCH("EAST POINT",$AT2425)),"FULTON (EAST POINT)",IF(ISNUMBER(SEARCH("ATLANTA",$AT2425)),"FULTON (ATL LIMITS)","FULTON")))),IF($E2425="DEKALB",IF(ISNUMBER(SEARCH("ATLANTA",$AT2425)),"DEKALB (ATL LIMITS)","DEKALB"),IF(AND($E2425="CLAYTON",ISNUMBER(SEARCH("COLLEGE PARK",$AT2425))),"CLAYTON (COLLEGE PARK)",$E2425)))))</f>
        <v/>
      </c>
      <c r="AV2425" s="2">
        <f>IF($L2425="","",IF(""&amp;$F2425="2","DIESEL",IF(OR(""&amp;$F2425="G",""&amp;$F2425="H"),"GAS","")))</f>
        <v/>
      </c>
      <c r="AW2425" s="2">
        <f>IF($AV2425="","",$R2425)</f>
        <v/>
      </c>
      <c r="AX2425" s="2">
        <f>IF($AV2425="","",IF($AB2425=0,$R2425,0))</f>
        <v/>
      </c>
      <c r="AY2425" s="2">
        <f>IF($AV2425="","",IF(AND($Z2425=0,COUNTIF('AR SALES'!$L$2:$L$2501,$L2425)=0),"YES",""))</f>
        <v/>
      </c>
      <c r="AZ2425" s="2">
        <f>IF($AV2425="","",IFERROR(VLOOKUP($AU2425,CODES!$A:$B,2,FALSE),"NO CODE"))</f>
        <v/>
      </c>
      <c r="BA2425" s="2">
        <f>IF(""&amp;$F2425&lt;&gt;"4","",IF($AY2425="YES","",IF(ROUND(SUMIFS($AE$2:$AE$4001,$L$2:$L$4001,$L2425,$F$2:$F$4001,"4")-SUMIFS('AR SALES'!$Y$2:$Y$2501,'AR SALES'!$L$2:$L$2501,$L2425,'AR SALES'!$AD$2:$AD$2501,"OFF"),2)=0,"","STALE")))</f>
        <v/>
      </c>
      <c r="BB2425" s="2">
        <f>IF(OR(""&amp;$F2425="2",""&amp;$F2425="4",""&amp;$F2425="G",""&amp;$F2425="H"),IF($AY2425="YES","",IF($AB2425&lt;&gt;0,"",IF(COUNTIFS('AR SALES'!$L$2:$L$2501,$L2425,'AR SALES'!$AD$2:$AD$2501,IF(""&amp;$F2425="4","OFF","ON"),'AR SALES'!$AF$2:$AF$2501,"Y")&gt;0,"","NO EXEMPTION"))),"")</f>
        <v/>
      </c>
    </row>
    <row r="2426">
      <c r="AT2426" s="2">
        <f>IF($L2426="","",IFERROR(INDEX('AR SALES'!$H$2:$H$2501,MATCH(""&amp;$L2426,'AR SALES'!$AE$2:$AE$2501,0)),""))</f>
        <v/>
      </c>
      <c r="AU2426" s="2">
        <f>IF($L2426="","",IF($A2426&lt;&gt;"GA","",IF($E2426="FULTON",IF(ISNUMBER(SEARCH("COLLEGE PARK",$AT2426)),"FULTON (COLLEGE PARK)",IF(ISNUMBER(SEARCH("HAPEVILLE",$AT2426)),"FULTON (HAPEVILLE)",IF(ISNUMBER(SEARCH("EAST POINT",$AT2426)),"FULTON (EAST POINT)",IF(ISNUMBER(SEARCH("ATLANTA",$AT2426)),"FULTON (ATL LIMITS)","FULTON")))),IF($E2426="DEKALB",IF(ISNUMBER(SEARCH("ATLANTA",$AT2426)),"DEKALB (ATL LIMITS)","DEKALB"),IF(AND($E2426="CLAYTON",ISNUMBER(SEARCH("COLLEGE PARK",$AT2426))),"CLAYTON (COLLEGE PARK)",$E2426)))))</f>
        <v/>
      </c>
      <c r="AV2426" s="2">
        <f>IF($L2426="","",IF(""&amp;$F2426="2","DIESEL",IF(OR(""&amp;$F2426="G",""&amp;$F2426="H"),"GAS","")))</f>
        <v/>
      </c>
      <c r="AW2426" s="2">
        <f>IF($AV2426="","",$R2426)</f>
        <v/>
      </c>
      <c r="AX2426" s="2">
        <f>IF($AV2426="","",IF($AB2426=0,$R2426,0))</f>
        <v/>
      </c>
      <c r="AY2426" s="2">
        <f>IF($AV2426="","",IF(AND($Z2426=0,COUNTIF('AR SALES'!$L$2:$L$2501,$L2426)=0),"YES",""))</f>
        <v/>
      </c>
      <c r="AZ2426" s="2">
        <f>IF($AV2426="","",IFERROR(VLOOKUP($AU2426,CODES!$A:$B,2,FALSE),"NO CODE"))</f>
        <v/>
      </c>
      <c r="BA2426" s="2">
        <f>IF(""&amp;$F2426&lt;&gt;"4","",IF($AY2426="YES","",IF(ROUND(SUMIFS($AE$2:$AE$4001,$L$2:$L$4001,$L2426,$F$2:$F$4001,"4")-SUMIFS('AR SALES'!$Y$2:$Y$2501,'AR SALES'!$L$2:$L$2501,$L2426,'AR SALES'!$AD$2:$AD$2501,"OFF"),2)=0,"","STALE")))</f>
        <v/>
      </c>
      <c r="BB2426" s="2">
        <f>IF(OR(""&amp;$F2426="2",""&amp;$F2426="4",""&amp;$F2426="G",""&amp;$F2426="H"),IF($AY2426="YES","",IF($AB2426&lt;&gt;0,"",IF(COUNTIFS('AR SALES'!$L$2:$L$2501,$L2426,'AR SALES'!$AD$2:$AD$2501,IF(""&amp;$F2426="4","OFF","ON"),'AR SALES'!$AF$2:$AF$2501,"Y")&gt;0,"","NO EXEMPTION"))),"")</f>
        <v/>
      </c>
    </row>
    <row r="2427">
      <c r="AT2427" s="2">
        <f>IF($L2427="","",IFERROR(INDEX('AR SALES'!$H$2:$H$2501,MATCH(""&amp;$L2427,'AR SALES'!$AE$2:$AE$2501,0)),""))</f>
        <v/>
      </c>
      <c r="AU2427" s="2">
        <f>IF($L2427="","",IF($A2427&lt;&gt;"GA","",IF($E2427="FULTON",IF(ISNUMBER(SEARCH("COLLEGE PARK",$AT2427)),"FULTON (COLLEGE PARK)",IF(ISNUMBER(SEARCH("HAPEVILLE",$AT2427)),"FULTON (HAPEVILLE)",IF(ISNUMBER(SEARCH("EAST POINT",$AT2427)),"FULTON (EAST POINT)",IF(ISNUMBER(SEARCH("ATLANTA",$AT2427)),"FULTON (ATL LIMITS)","FULTON")))),IF($E2427="DEKALB",IF(ISNUMBER(SEARCH("ATLANTA",$AT2427)),"DEKALB (ATL LIMITS)","DEKALB"),IF(AND($E2427="CLAYTON",ISNUMBER(SEARCH("COLLEGE PARK",$AT2427))),"CLAYTON (COLLEGE PARK)",$E2427)))))</f>
        <v/>
      </c>
      <c r="AV2427" s="2">
        <f>IF($L2427="","",IF(""&amp;$F2427="2","DIESEL",IF(OR(""&amp;$F2427="G",""&amp;$F2427="H"),"GAS","")))</f>
        <v/>
      </c>
      <c r="AW2427" s="2">
        <f>IF($AV2427="","",$R2427)</f>
        <v/>
      </c>
      <c r="AX2427" s="2">
        <f>IF($AV2427="","",IF($AB2427=0,$R2427,0))</f>
        <v/>
      </c>
      <c r="AY2427" s="2">
        <f>IF($AV2427="","",IF(AND($Z2427=0,COUNTIF('AR SALES'!$L$2:$L$2501,$L2427)=0),"YES",""))</f>
        <v/>
      </c>
      <c r="AZ2427" s="2">
        <f>IF($AV2427="","",IFERROR(VLOOKUP($AU2427,CODES!$A:$B,2,FALSE),"NO CODE"))</f>
        <v/>
      </c>
      <c r="BA2427" s="2">
        <f>IF(""&amp;$F2427&lt;&gt;"4","",IF($AY2427="YES","",IF(ROUND(SUMIFS($AE$2:$AE$4001,$L$2:$L$4001,$L2427,$F$2:$F$4001,"4")-SUMIFS('AR SALES'!$Y$2:$Y$2501,'AR SALES'!$L$2:$L$2501,$L2427,'AR SALES'!$AD$2:$AD$2501,"OFF"),2)=0,"","STALE")))</f>
        <v/>
      </c>
      <c r="BB2427" s="2">
        <f>IF(OR(""&amp;$F2427="2",""&amp;$F2427="4",""&amp;$F2427="G",""&amp;$F2427="H"),IF($AY2427="YES","",IF($AB2427&lt;&gt;0,"",IF(COUNTIFS('AR SALES'!$L$2:$L$2501,$L2427,'AR SALES'!$AD$2:$AD$2501,IF(""&amp;$F2427="4","OFF","ON"),'AR SALES'!$AF$2:$AF$2501,"Y")&gt;0,"","NO EXEMPTION"))),"")</f>
        <v/>
      </c>
    </row>
    <row r="2428">
      <c r="AT2428" s="2">
        <f>IF($L2428="","",IFERROR(INDEX('AR SALES'!$H$2:$H$2501,MATCH(""&amp;$L2428,'AR SALES'!$AE$2:$AE$2501,0)),""))</f>
        <v/>
      </c>
      <c r="AU2428" s="2">
        <f>IF($L2428="","",IF($A2428&lt;&gt;"GA","",IF($E2428="FULTON",IF(ISNUMBER(SEARCH("COLLEGE PARK",$AT2428)),"FULTON (COLLEGE PARK)",IF(ISNUMBER(SEARCH("HAPEVILLE",$AT2428)),"FULTON (HAPEVILLE)",IF(ISNUMBER(SEARCH("EAST POINT",$AT2428)),"FULTON (EAST POINT)",IF(ISNUMBER(SEARCH("ATLANTA",$AT2428)),"FULTON (ATL LIMITS)","FULTON")))),IF($E2428="DEKALB",IF(ISNUMBER(SEARCH("ATLANTA",$AT2428)),"DEKALB (ATL LIMITS)","DEKALB"),IF(AND($E2428="CLAYTON",ISNUMBER(SEARCH("COLLEGE PARK",$AT2428))),"CLAYTON (COLLEGE PARK)",$E2428)))))</f>
        <v/>
      </c>
      <c r="AV2428" s="2">
        <f>IF($L2428="","",IF(""&amp;$F2428="2","DIESEL",IF(OR(""&amp;$F2428="G",""&amp;$F2428="H"),"GAS","")))</f>
        <v/>
      </c>
      <c r="AW2428" s="2">
        <f>IF($AV2428="","",$R2428)</f>
        <v/>
      </c>
      <c r="AX2428" s="2">
        <f>IF($AV2428="","",IF($AB2428=0,$R2428,0))</f>
        <v/>
      </c>
      <c r="AY2428" s="2">
        <f>IF($AV2428="","",IF(AND($Z2428=0,COUNTIF('AR SALES'!$L$2:$L$2501,$L2428)=0),"YES",""))</f>
        <v/>
      </c>
      <c r="AZ2428" s="2">
        <f>IF($AV2428="","",IFERROR(VLOOKUP($AU2428,CODES!$A:$B,2,FALSE),"NO CODE"))</f>
        <v/>
      </c>
      <c r="BA2428" s="2">
        <f>IF(""&amp;$F2428&lt;&gt;"4","",IF($AY2428="YES","",IF(ROUND(SUMIFS($AE$2:$AE$4001,$L$2:$L$4001,$L2428,$F$2:$F$4001,"4")-SUMIFS('AR SALES'!$Y$2:$Y$2501,'AR SALES'!$L$2:$L$2501,$L2428,'AR SALES'!$AD$2:$AD$2501,"OFF"),2)=0,"","STALE")))</f>
        <v/>
      </c>
      <c r="BB2428" s="2">
        <f>IF(OR(""&amp;$F2428="2",""&amp;$F2428="4",""&amp;$F2428="G",""&amp;$F2428="H"),IF($AY2428="YES","",IF($AB2428&lt;&gt;0,"",IF(COUNTIFS('AR SALES'!$L$2:$L$2501,$L2428,'AR SALES'!$AD$2:$AD$2501,IF(""&amp;$F2428="4","OFF","ON"),'AR SALES'!$AF$2:$AF$2501,"Y")&gt;0,"","NO EXEMPTION"))),"")</f>
        <v/>
      </c>
    </row>
    <row r="2429">
      <c r="AT2429" s="2">
        <f>IF($L2429="","",IFERROR(INDEX('AR SALES'!$H$2:$H$2501,MATCH(""&amp;$L2429,'AR SALES'!$AE$2:$AE$2501,0)),""))</f>
        <v/>
      </c>
      <c r="AU2429" s="2">
        <f>IF($L2429="","",IF($A2429&lt;&gt;"GA","",IF($E2429="FULTON",IF(ISNUMBER(SEARCH("COLLEGE PARK",$AT2429)),"FULTON (COLLEGE PARK)",IF(ISNUMBER(SEARCH("HAPEVILLE",$AT2429)),"FULTON (HAPEVILLE)",IF(ISNUMBER(SEARCH("EAST POINT",$AT2429)),"FULTON (EAST POINT)",IF(ISNUMBER(SEARCH("ATLANTA",$AT2429)),"FULTON (ATL LIMITS)","FULTON")))),IF($E2429="DEKALB",IF(ISNUMBER(SEARCH("ATLANTA",$AT2429)),"DEKALB (ATL LIMITS)","DEKALB"),IF(AND($E2429="CLAYTON",ISNUMBER(SEARCH("COLLEGE PARK",$AT2429))),"CLAYTON (COLLEGE PARK)",$E2429)))))</f>
        <v/>
      </c>
      <c r="AV2429" s="2">
        <f>IF($L2429="","",IF(""&amp;$F2429="2","DIESEL",IF(OR(""&amp;$F2429="G",""&amp;$F2429="H"),"GAS","")))</f>
        <v/>
      </c>
      <c r="AW2429" s="2">
        <f>IF($AV2429="","",$R2429)</f>
        <v/>
      </c>
      <c r="AX2429" s="2">
        <f>IF($AV2429="","",IF($AB2429=0,$R2429,0))</f>
        <v/>
      </c>
      <c r="AY2429" s="2">
        <f>IF($AV2429="","",IF(AND($Z2429=0,COUNTIF('AR SALES'!$L$2:$L$2501,$L2429)=0),"YES",""))</f>
        <v/>
      </c>
      <c r="AZ2429" s="2">
        <f>IF($AV2429="","",IFERROR(VLOOKUP($AU2429,CODES!$A:$B,2,FALSE),"NO CODE"))</f>
        <v/>
      </c>
      <c r="BA2429" s="2">
        <f>IF(""&amp;$F2429&lt;&gt;"4","",IF($AY2429="YES","",IF(ROUND(SUMIFS($AE$2:$AE$4001,$L$2:$L$4001,$L2429,$F$2:$F$4001,"4")-SUMIFS('AR SALES'!$Y$2:$Y$2501,'AR SALES'!$L$2:$L$2501,$L2429,'AR SALES'!$AD$2:$AD$2501,"OFF"),2)=0,"","STALE")))</f>
        <v/>
      </c>
      <c r="BB2429" s="2">
        <f>IF(OR(""&amp;$F2429="2",""&amp;$F2429="4",""&amp;$F2429="G",""&amp;$F2429="H"),IF($AY2429="YES","",IF($AB2429&lt;&gt;0,"",IF(COUNTIFS('AR SALES'!$L$2:$L$2501,$L2429,'AR SALES'!$AD$2:$AD$2501,IF(""&amp;$F2429="4","OFF","ON"),'AR SALES'!$AF$2:$AF$2501,"Y")&gt;0,"","NO EXEMPTION"))),"")</f>
        <v/>
      </c>
    </row>
    <row r="2430">
      <c r="AT2430" s="2">
        <f>IF($L2430="","",IFERROR(INDEX('AR SALES'!$H$2:$H$2501,MATCH(""&amp;$L2430,'AR SALES'!$AE$2:$AE$2501,0)),""))</f>
        <v/>
      </c>
      <c r="AU2430" s="2">
        <f>IF($L2430="","",IF($A2430&lt;&gt;"GA","",IF($E2430="FULTON",IF(ISNUMBER(SEARCH("COLLEGE PARK",$AT2430)),"FULTON (COLLEGE PARK)",IF(ISNUMBER(SEARCH("HAPEVILLE",$AT2430)),"FULTON (HAPEVILLE)",IF(ISNUMBER(SEARCH("EAST POINT",$AT2430)),"FULTON (EAST POINT)",IF(ISNUMBER(SEARCH("ATLANTA",$AT2430)),"FULTON (ATL LIMITS)","FULTON")))),IF($E2430="DEKALB",IF(ISNUMBER(SEARCH("ATLANTA",$AT2430)),"DEKALB (ATL LIMITS)","DEKALB"),IF(AND($E2430="CLAYTON",ISNUMBER(SEARCH("COLLEGE PARK",$AT2430))),"CLAYTON (COLLEGE PARK)",$E2430)))))</f>
        <v/>
      </c>
      <c r="AV2430" s="2">
        <f>IF($L2430="","",IF(""&amp;$F2430="2","DIESEL",IF(OR(""&amp;$F2430="G",""&amp;$F2430="H"),"GAS","")))</f>
        <v/>
      </c>
      <c r="AW2430" s="2">
        <f>IF($AV2430="","",$R2430)</f>
        <v/>
      </c>
      <c r="AX2430" s="2">
        <f>IF($AV2430="","",IF($AB2430=0,$R2430,0))</f>
        <v/>
      </c>
      <c r="AY2430" s="2">
        <f>IF($AV2430="","",IF(AND($Z2430=0,COUNTIF('AR SALES'!$L$2:$L$2501,$L2430)=0),"YES",""))</f>
        <v/>
      </c>
      <c r="AZ2430" s="2">
        <f>IF($AV2430="","",IFERROR(VLOOKUP($AU2430,CODES!$A:$B,2,FALSE),"NO CODE"))</f>
        <v/>
      </c>
      <c r="BA2430" s="2">
        <f>IF(""&amp;$F2430&lt;&gt;"4","",IF($AY2430="YES","",IF(ROUND(SUMIFS($AE$2:$AE$4001,$L$2:$L$4001,$L2430,$F$2:$F$4001,"4")-SUMIFS('AR SALES'!$Y$2:$Y$2501,'AR SALES'!$L$2:$L$2501,$L2430,'AR SALES'!$AD$2:$AD$2501,"OFF"),2)=0,"","STALE")))</f>
        <v/>
      </c>
      <c r="BB2430" s="2">
        <f>IF(OR(""&amp;$F2430="2",""&amp;$F2430="4",""&amp;$F2430="G",""&amp;$F2430="H"),IF($AY2430="YES","",IF($AB2430&lt;&gt;0,"",IF(COUNTIFS('AR SALES'!$L$2:$L$2501,$L2430,'AR SALES'!$AD$2:$AD$2501,IF(""&amp;$F2430="4","OFF","ON"),'AR SALES'!$AF$2:$AF$2501,"Y")&gt;0,"","NO EXEMPTION"))),"")</f>
        <v/>
      </c>
    </row>
    <row r="2431">
      <c r="AT2431" s="2">
        <f>IF($L2431="","",IFERROR(INDEX('AR SALES'!$H$2:$H$2501,MATCH(""&amp;$L2431,'AR SALES'!$AE$2:$AE$2501,0)),""))</f>
        <v/>
      </c>
      <c r="AU2431" s="2">
        <f>IF($L2431="","",IF($A2431&lt;&gt;"GA","",IF($E2431="FULTON",IF(ISNUMBER(SEARCH("COLLEGE PARK",$AT2431)),"FULTON (COLLEGE PARK)",IF(ISNUMBER(SEARCH("HAPEVILLE",$AT2431)),"FULTON (HAPEVILLE)",IF(ISNUMBER(SEARCH("EAST POINT",$AT2431)),"FULTON (EAST POINT)",IF(ISNUMBER(SEARCH("ATLANTA",$AT2431)),"FULTON (ATL LIMITS)","FULTON")))),IF($E2431="DEKALB",IF(ISNUMBER(SEARCH("ATLANTA",$AT2431)),"DEKALB (ATL LIMITS)","DEKALB"),IF(AND($E2431="CLAYTON",ISNUMBER(SEARCH("COLLEGE PARK",$AT2431))),"CLAYTON (COLLEGE PARK)",$E2431)))))</f>
        <v/>
      </c>
      <c r="AV2431" s="2">
        <f>IF($L2431="","",IF(""&amp;$F2431="2","DIESEL",IF(OR(""&amp;$F2431="G",""&amp;$F2431="H"),"GAS","")))</f>
        <v/>
      </c>
      <c r="AW2431" s="2">
        <f>IF($AV2431="","",$R2431)</f>
        <v/>
      </c>
      <c r="AX2431" s="2">
        <f>IF($AV2431="","",IF($AB2431=0,$R2431,0))</f>
        <v/>
      </c>
      <c r="AY2431" s="2">
        <f>IF($AV2431="","",IF(AND($Z2431=0,COUNTIF('AR SALES'!$L$2:$L$2501,$L2431)=0),"YES",""))</f>
        <v/>
      </c>
      <c r="AZ2431" s="2">
        <f>IF($AV2431="","",IFERROR(VLOOKUP($AU2431,CODES!$A:$B,2,FALSE),"NO CODE"))</f>
        <v/>
      </c>
      <c r="BA2431" s="2">
        <f>IF(""&amp;$F2431&lt;&gt;"4","",IF($AY2431="YES","",IF(ROUND(SUMIFS($AE$2:$AE$4001,$L$2:$L$4001,$L2431,$F$2:$F$4001,"4")-SUMIFS('AR SALES'!$Y$2:$Y$2501,'AR SALES'!$L$2:$L$2501,$L2431,'AR SALES'!$AD$2:$AD$2501,"OFF"),2)=0,"","STALE")))</f>
        <v/>
      </c>
      <c r="BB2431" s="2">
        <f>IF(OR(""&amp;$F2431="2",""&amp;$F2431="4",""&amp;$F2431="G",""&amp;$F2431="H"),IF($AY2431="YES","",IF($AB2431&lt;&gt;0,"",IF(COUNTIFS('AR SALES'!$L$2:$L$2501,$L2431,'AR SALES'!$AD$2:$AD$2501,IF(""&amp;$F2431="4","OFF","ON"),'AR SALES'!$AF$2:$AF$2501,"Y")&gt;0,"","NO EXEMPTION"))),"")</f>
        <v/>
      </c>
    </row>
    <row r="2432">
      <c r="AT2432" s="2">
        <f>IF($L2432="","",IFERROR(INDEX('AR SALES'!$H$2:$H$2501,MATCH(""&amp;$L2432,'AR SALES'!$AE$2:$AE$2501,0)),""))</f>
        <v/>
      </c>
      <c r="AU2432" s="2">
        <f>IF($L2432="","",IF($A2432&lt;&gt;"GA","",IF($E2432="FULTON",IF(ISNUMBER(SEARCH("COLLEGE PARK",$AT2432)),"FULTON (COLLEGE PARK)",IF(ISNUMBER(SEARCH("HAPEVILLE",$AT2432)),"FULTON (HAPEVILLE)",IF(ISNUMBER(SEARCH("EAST POINT",$AT2432)),"FULTON (EAST POINT)",IF(ISNUMBER(SEARCH("ATLANTA",$AT2432)),"FULTON (ATL LIMITS)","FULTON")))),IF($E2432="DEKALB",IF(ISNUMBER(SEARCH("ATLANTA",$AT2432)),"DEKALB (ATL LIMITS)","DEKALB"),IF(AND($E2432="CLAYTON",ISNUMBER(SEARCH("COLLEGE PARK",$AT2432))),"CLAYTON (COLLEGE PARK)",$E2432)))))</f>
        <v/>
      </c>
      <c r="AV2432" s="2">
        <f>IF($L2432="","",IF(""&amp;$F2432="2","DIESEL",IF(OR(""&amp;$F2432="G",""&amp;$F2432="H"),"GAS","")))</f>
        <v/>
      </c>
      <c r="AW2432" s="2">
        <f>IF($AV2432="","",$R2432)</f>
        <v/>
      </c>
      <c r="AX2432" s="2">
        <f>IF($AV2432="","",IF($AB2432=0,$R2432,0))</f>
        <v/>
      </c>
      <c r="AY2432" s="2">
        <f>IF($AV2432="","",IF(AND($Z2432=0,COUNTIF('AR SALES'!$L$2:$L$2501,$L2432)=0),"YES",""))</f>
        <v/>
      </c>
      <c r="AZ2432" s="2">
        <f>IF($AV2432="","",IFERROR(VLOOKUP($AU2432,CODES!$A:$B,2,FALSE),"NO CODE"))</f>
        <v/>
      </c>
      <c r="BA2432" s="2">
        <f>IF(""&amp;$F2432&lt;&gt;"4","",IF($AY2432="YES","",IF(ROUND(SUMIFS($AE$2:$AE$4001,$L$2:$L$4001,$L2432,$F$2:$F$4001,"4")-SUMIFS('AR SALES'!$Y$2:$Y$2501,'AR SALES'!$L$2:$L$2501,$L2432,'AR SALES'!$AD$2:$AD$2501,"OFF"),2)=0,"","STALE")))</f>
        <v/>
      </c>
      <c r="BB2432" s="2">
        <f>IF(OR(""&amp;$F2432="2",""&amp;$F2432="4",""&amp;$F2432="G",""&amp;$F2432="H"),IF($AY2432="YES","",IF($AB2432&lt;&gt;0,"",IF(COUNTIFS('AR SALES'!$L$2:$L$2501,$L2432,'AR SALES'!$AD$2:$AD$2501,IF(""&amp;$F2432="4","OFF","ON"),'AR SALES'!$AF$2:$AF$2501,"Y")&gt;0,"","NO EXEMPTION"))),"")</f>
        <v/>
      </c>
    </row>
    <row r="2433">
      <c r="AT2433" s="2">
        <f>IF($L2433="","",IFERROR(INDEX('AR SALES'!$H$2:$H$2501,MATCH(""&amp;$L2433,'AR SALES'!$AE$2:$AE$2501,0)),""))</f>
        <v/>
      </c>
      <c r="AU2433" s="2">
        <f>IF($L2433="","",IF($A2433&lt;&gt;"GA","",IF($E2433="FULTON",IF(ISNUMBER(SEARCH("COLLEGE PARK",$AT2433)),"FULTON (COLLEGE PARK)",IF(ISNUMBER(SEARCH("HAPEVILLE",$AT2433)),"FULTON (HAPEVILLE)",IF(ISNUMBER(SEARCH("EAST POINT",$AT2433)),"FULTON (EAST POINT)",IF(ISNUMBER(SEARCH("ATLANTA",$AT2433)),"FULTON (ATL LIMITS)","FULTON")))),IF($E2433="DEKALB",IF(ISNUMBER(SEARCH("ATLANTA",$AT2433)),"DEKALB (ATL LIMITS)","DEKALB"),IF(AND($E2433="CLAYTON",ISNUMBER(SEARCH("COLLEGE PARK",$AT2433))),"CLAYTON (COLLEGE PARK)",$E2433)))))</f>
        <v/>
      </c>
      <c r="AV2433" s="2">
        <f>IF($L2433="","",IF(""&amp;$F2433="2","DIESEL",IF(OR(""&amp;$F2433="G",""&amp;$F2433="H"),"GAS","")))</f>
        <v/>
      </c>
      <c r="AW2433" s="2">
        <f>IF($AV2433="","",$R2433)</f>
        <v/>
      </c>
      <c r="AX2433" s="2">
        <f>IF($AV2433="","",IF($AB2433=0,$R2433,0))</f>
        <v/>
      </c>
      <c r="AY2433" s="2">
        <f>IF($AV2433="","",IF(AND($Z2433=0,COUNTIF('AR SALES'!$L$2:$L$2501,$L2433)=0),"YES",""))</f>
        <v/>
      </c>
      <c r="AZ2433" s="2">
        <f>IF($AV2433="","",IFERROR(VLOOKUP($AU2433,CODES!$A:$B,2,FALSE),"NO CODE"))</f>
        <v/>
      </c>
      <c r="BA2433" s="2">
        <f>IF(""&amp;$F2433&lt;&gt;"4","",IF($AY2433="YES","",IF(ROUND(SUMIFS($AE$2:$AE$4001,$L$2:$L$4001,$L2433,$F$2:$F$4001,"4")-SUMIFS('AR SALES'!$Y$2:$Y$2501,'AR SALES'!$L$2:$L$2501,$L2433,'AR SALES'!$AD$2:$AD$2501,"OFF"),2)=0,"","STALE")))</f>
        <v/>
      </c>
      <c r="BB2433" s="2">
        <f>IF(OR(""&amp;$F2433="2",""&amp;$F2433="4",""&amp;$F2433="G",""&amp;$F2433="H"),IF($AY2433="YES","",IF($AB2433&lt;&gt;0,"",IF(COUNTIFS('AR SALES'!$L$2:$L$2501,$L2433,'AR SALES'!$AD$2:$AD$2501,IF(""&amp;$F2433="4","OFF","ON"),'AR SALES'!$AF$2:$AF$2501,"Y")&gt;0,"","NO EXEMPTION"))),"")</f>
        <v/>
      </c>
    </row>
    <row r="2434">
      <c r="AT2434" s="2">
        <f>IF($L2434="","",IFERROR(INDEX('AR SALES'!$H$2:$H$2501,MATCH(""&amp;$L2434,'AR SALES'!$AE$2:$AE$2501,0)),""))</f>
        <v/>
      </c>
      <c r="AU2434" s="2">
        <f>IF($L2434="","",IF($A2434&lt;&gt;"GA","",IF($E2434="FULTON",IF(ISNUMBER(SEARCH("COLLEGE PARK",$AT2434)),"FULTON (COLLEGE PARK)",IF(ISNUMBER(SEARCH("HAPEVILLE",$AT2434)),"FULTON (HAPEVILLE)",IF(ISNUMBER(SEARCH("EAST POINT",$AT2434)),"FULTON (EAST POINT)",IF(ISNUMBER(SEARCH("ATLANTA",$AT2434)),"FULTON (ATL LIMITS)","FULTON")))),IF($E2434="DEKALB",IF(ISNUMBER(SEARCH("ATLANTA",$AT2434)),"DEKALB (ATL LIMITS)","DEKALB"),IF(AND($E2434="CLAYTON",ISNUMBER(SEARCH("COLLEGE PARK",$AT2434))),"CLAYTON (COLLEGE PARK)",$E2434)))))</f>
        <v/>
      </c>
      <c r="AV2434" s="2">
        <f>IF($L2434="","",IF(""&amp;$F2434="2","DIESEL",IF(OR(""&amp;$F2434="G",""&amp;$F2434="H"),"GAS","")))</f>
        <v/>
      </c>
      <c r="AW2434" s="2">
        <f>IF($AV2434="","",$R2434)</f>
        <v/>
      </c>
      <c r="AX2434" s="2">
        <f>IF($AV2434="","",IF($AB2434=0,$R2434,0))</f>
        <v/>
      </c>
      <c r="AY2434" s="2">
        <f>IF($AV2434="","",IF(AND($Z2434=0,COUNTIF('AR SALES'!$L$2:$L$2501,$L2434)=0),"YES",""))</f>
        <v/>
      </c>
      <c r="AZ2434" s="2">
        <f>IF($AV2434="","",IFERROR(VLOOKUP($AU2434,CODES!$A:$B,2,FALSE),"NO CODE"))</f>
        <v/>
      </c>
      <c r="BA2434" s="2">
        <f>IF(""&amp;$F2434&lt;&gt;"4","",IF($AY2434="YES","",IF(ROUND(SUMIFS($AE$2:$AE$4001,$L$2:$L$4001,$L2434,$F$2:$F$4001,"4")-SUMIFS('AR SALES'!$Y$2:$Y$2501,'AR SALES'!$L$2:$L$2501,$L2434,'AR SALES'!$AD$2:$AD$2501,"OFF"),2)=0,"","STALE")))</f>
        <v/>
      </c>
      <c r="BB2434" s="2">
        <f>IF(OR(""&amp;$F2434="2",""&amp;$F2434="4",""&amp;$F2434="G",""&amp;$F2434="H"),IF($AY2434="YES","",IF($AB2434&lt;&gt;0,"",IF(COUNTIFS('AR SALES'!$L$2:$L$2501,$L2434,'AR SALES'!$AD$2:$AD$2501,IF(""&amp;$F2434="4","OFF","ON"),'AR SALES'!$AF$2:$AF$2501,"Y")&gt;0,"","NO EXEMPTION"))),"")</f>
        <v/>
      </c>
    </row>
    <row r="2435">
      <c r="AT2435" s="2">
        <f>IF($L2435="","",IFERROR(INDEX('AR SALES'!$H$2:$H$2501,MATCH(""&amp;$L2435,'AR SALES'!$AE$2:$AE$2501,0)),""))</f>
        <v/>
      </c>
      <c r="AU2435" s="2">
        <f>IF($L2435="","",IF($A2435&lt;&gt;"GA","",IF($E2435="FULTON",IF(ISNUMBER(SEARCH("COLLEGE PARK",$AT2435)),"FULTON (COLLEGE PARK)",IF(ISNUMBER(SEARCH("HAPEVILLE",$AT2435)),"FULTON (HAPEVILLE)",IF(ISNUMBER(SEARCH("EAST POINT",$AT2435)),"FULTON (EAST POINT)",IF(ISNUMBER(SEARCH("ATLANTA",$AT2435)),"FULTON (ATL LIMITS)","FULTON")))),IF($E2435="DEKALB",IF(ISNUMBER(SEARCH("ATLANTA",$AT2435)),"DEKALB (ATL LIMITS)","DEKALB"),IF(AND($E2435="CLAYTON",ISNUMBER(SEARCH("COLLEGE PARK",$AT2435))),"CLAYTON (COLLEGE PARK)",$E2435)))))</f>
        <v/>
      </c>
      <c r="AV2435" s="2">
        <f>IF($L2435="","",IF(""&amp;$F2435="2","DIESEL",IF(OR(""&amp;$F2435="G",""&amp;$F2435="H"),"GAS","")))</f>
        <v/>
      </c>
      <c r="AW2435" s="2">
        <f>IF($AV2435="","",$R2435)</f>
        <v/>
      </c>
      <c r="AX2435" s="2">
        <f>IF($AV2435="","",IF($AB2435=0,$R2435,0))</f>
        <v/>
      </c>
      <c r="AY2435" s="2">
        <f>IF($AV2435="","",IF(AND($Z2435=0,COUNTIF('AR SALES'!$L$2:$L$2501,$L2435)=0),"YES",""))</f>
        <v/>
      </c>
      <c r="AZ2435" s="2">
        <f>IF($AV2435="","",IFERROR(VLOOKUP($AU2435,CODES!$A:$B,2,FALSE),"NO CODE"))</f>
        <v/>
      </c>
      <c r="BA2435" s="2">
        <f>IF(""&amp;$F2435&lt;&gt;"4","",IF($AY2435="YES","",IF(ROUND(SUMIFS($AE$2:$AE$4001,$L$2:$L$4001,$L2435,$F$2:$F$4001,"4")-SUMIFS('AR SALES'!$Y$2:$Y$2501,'AR SALES'!$L$2:$L$2501,$L2435,'AR SALES'!$AD$2:$AD$2501,"OFF"),2)=0,"","STALE")))</f>
        <v/>
      </c>
      <c r="BB2435" s="2">
        <f>IF(OR(""&amp;$F2435="2",""&amp;$F2435="4",""&amp;$F2435="G",""&amp;$F2435="H"),IF($AY2435="YES","",IF($AB2435&lt;&gt;0,"",IF(COUNTIFS('AR SALES'!$L$2:$L$2501,$L2435,'AR SALES'!$AD$2:$AD$2501,IF(""&amp;$F2435="4","OFF","ON"),'AR SALES'!$AF$2:$AF$2501,"Y")&gt;0,"","NO EXEMPTION"))),"")</f>
        <v/>
      </c>
    </row>
    <row r="2436">
      <c r="AT2436" s="2">
        <f>IF($L2436="","",IFERROR(INDEX('AR SALES'!$H$2:$H$2501,MATCH(""&amp;$L2436,'AR SALES'!$AE$2:$AE$2501,0)),""))</f>
        <v/>
      </c>
      <c r="AU2436" s="2">
        <f>IF($L2436="","",IF($A2436&lt;&gt;"GA","",IF($E2436="FULTON",IF(ISNUMBER(SEARCH("COLLEGE PARK",$AT2436)),"FULTON (COLLEGE PARK)",IF(ISNUMBER(SEARCH("HAPEVILLE",$AT2436)),"FULTON (HAPEVILLE)",IF(ISNUMBER(SEARCH("EAST POINT",$AT2436)),"FULTON (EAST POINT)",IF(ISNUMBER(SEARCH("ATLANTA",$AT2436)),"FULTON (ATL LIMITS)","FULTON")))),IF($E2436="DEKALB",IF(ISNUMBER(SEARCH("ATLANTA",$AT2436)),"DEKALB (ATL LIMITS)","DEKALB"),IF(AND($E2436="CLAYTON",ISNUMBER(SEARCH("COLLEGE PARK",$AT2436))),"CLAYTON (COLLEGE PARK)",$E2436)))))</f>
        <v/>
      </c>
      <c r="AV2436" s="2">
        <f>IF($L2436="","",IF(""&amp;$F2436="2","DIESEL",IF(OR(""&amp;$F2436="G",""&amp;$F2436="H"),"GAS","")))</f>
        <v/>
      </c>
      <c r="AW2436" s="2">
        <f>IF($AV2436="","",$R2436)</f>
        <v/>
      </c>
      <c r="AX2436" s="2">
        <f>IF($AV2436="","",IF($AB2436=0,$R2436,0))</f>
        <v/>
      </c>
      <c r="AY2436" s="2">
        <f>IF($AV2436="","",IF(AND($Z2436=0,COUNTIF('AR SALES'!$L$2:$L$2501,$L2436)=0),"YES",""))</f>
        <v/>
      </c>
      <c r="AZ2436" s="2">
        <f>IF($AV2436="","",IFERROR(VLOOKUP($AU2436,CODES!$A:$B,2,FALSE),"NO CODE"))</f>
        <v/>
      </c>
      <c r="BA2436" s="2">
        <f>IF(""&amp;$F2436&lt;&gt;"4","",IF($AY2436="YES","",IF(ROUND(SUMIFS($AE$2:$AE$4001,$L$2:$L$4001,$L2436,$F$2:$F$4001,"4")-SUMIFS('AR SALES'!$Y$2:$Y$2501,'AR SALES'!$L$2:$L$2501,$L2436,'AR SALES'!$AD$2:$AD$2501,"OFF"),2)=0,"","STALE")))</f>
        <v/>
      </c>
      <c r="BB2436" s="2">
        <f>IF(OR(""&amp;$F2436="2",""&amp;$F2436="4",""&amp;$F2436="G",""&amp;$F2436="H"),IF($AY2436="YES","",IF($AB2436&lt;&gt;0,"",IF(COUNTIFS('AR SALES'!$L$2:$L$2501,$L2436,'AR SALES'!$AD$2:$AD$2501,IF(""&amp;$F2436="4","OFF","ON"),'AR SALES'!$AF$2:$AF$2501,"Y")&gt;0,"","NO EXEMPTION"))),"")</f>
        <v/>
      </c>
    </row>
    <row r="2437">
      <c r="AT2437" s="2">
        <f>IF($L2437="","",IFERROR(INDEX('AR SALES'!$H$2:$H$2501,MATCH(""&amp;$L2437,'AR SALES'!$AE$2:$AE$2501,0)),""))</f>
        <v/>
      </c>
      <c r="AU2437" s="2">
        <f>IF($L2437="","",IF($A2437&lt;&gt;"GA","",IF($E2437="FULTON",IF(ISNUMBER(SEARCH("COLLEGE PARK",$AT2437)),"FULTON (COLLEGE PARK)",IF(ISNUMBER(SEARCH("HAPEVILLE",$AT2437)),"FULTON (HAPEVILLE)",IF(ISNUMBER(SEARCH("EAST POINT",$AT2437)),"FULTON (EAST POINT)",IF(ISNUMBER(SEARCH("ATLANTA",$AT2437)),"FULTON (ATL LIMITS)","FULTON")))),IF($E2437="DEKALB",IF(ISNUMBER(SEARCH("ATLANTA",$AT2437)),"DEKALB (ATL LIMITS)","DEKALB"),IF(AND($E2437="CLAYTON",ISNUMBER(SEARCH("COLLEGE PARK",$AT2437))),"CLAYTON (COLLEGE PARK)",$E2437)))))</f>
        <v/>
      </c>
      <c r="AV2437" s="2">
        <f>IF($L2437="","",IF(""&amp;$F2437="2","DIESEL",IF(OR(""&amp;$F2437="G",""&amp;$F2437="H"),"GAS","")))</f>
        <v/>
      </c>
      <c r="AW2437" s="2">
        <f>IF($AV2437="","",$R2437)</f>
        <v/>
      </c>
      <c r="AX2437" s="2">
        <f>IF($AV2437="","",IF($AB2437=0,$R2437,0))</f>
        <v/>
      </c>
      <c r="AY2437" s="2">
        <f>IF($AV2437="","",IF(AND($Z2437=0,COUNTIF('AR SALES'!$L$2:$L$2501,$L2437)=0),"YES",""))</f>
        <v/>
      </c>
      <c r="AZ2437" s="2">
        <f>IF($AV2437="","",IFERROR(VLOOKUP($AU2437,CODES!$A:$B,2,FALSE),"NO CODE"))</f>
        <v/>
      </c>
      <c r="BA2437" s="2">
        <f>IF(""&amp;$F2437&lt;&gt;"4","",IF($AY2437="YES","",IF(ROUND(SUMIFS($AE$2:$AE$4001,$L$2:$L$4001,$L2437,$F$2:$F$4001,"4")-SUMIFS('AR SALES'!$Y$2:$Y$2501,'AR SALES'!$L$2:$L$2501,$L2437,'AR SALES'!$AD$2:$AD$2501,"OFF"),2)=0,"","STALE")))</f>
        <v/>
      </c>
      <c r="BB2437" s="2">
        <f>IF(OR(""&amp;$F2437="2",""&amp;$F2437="4",""&amp;$F2437="G",""&amp;$F2437="H"),IF($AY2437="YES","",IF($AB2437&lt;&gt;0,"",IF(COUNTIFS('AR SALES'!$L$2:$L$2501,$L2437,'AR SALES'!$AD$2:$AD$2501,IF(""&amp;$F2437="4","OFF","ON"),'AR SALES'!$AF$2:$AF$2501,"Y")&gt;0,"","NO EXEMPTION"))),"")</f>
        <v/>
      </c>
    </row>
    <row r="2438">
      <c r="AT2438" s="2">
        <f>IF($L2438="","",IFERROR(INDEX('AR SALES'!$H$2:$H$2501,MATCH(""&amp;$L2438,'AR SALES'!$AE$2:$AE$2501,0)),""))</f>
        <v/>
      </c>
      <c r="AU2438" s="2">
        <f>IF($L2438="","",IF($A2438&lt;&gt;"GA","",IF($E2438="FULTON",IF(ISNUMBER(SEARCH("COLLEGE PARK",$AT2438)),"FULTON (COLLEGE PARK)",IF(ISNUMBER(SEARCH("HAPEVILLE",$AT2438)),"FULTON (HAPEVILLE)",IF(ISNUMBER(SEARCH("EAST POINT",$AT2438)),"FULTON (EAST POINT)",IF(ISNUMBER(SEARCH("ATLANTA",$AT2438)),"FULTON (ATL LIMITS)","FULTON")))),IF($E2438="DEKALB",IF(ISNUMBER(SEARCH("ATLANTA",$AT2438)),"DEKALB (ATL LIMITS)","DEKALB"),IF(AND($E2438="CLAYTON",ISNUMBER(SEARCH("COLLEGE PARK",$AT2438))),"CLAYTON (COLLEGE PARK)",$E2438)))))</f>
        <v/>
      </c>
      <c r="AV2438" s="2">
        <f>IF($L2438="","",IF(""&amp;$F2438="2","DIESEL",IF(OR(""&amp;$F2438="G",""&amp;$F2438="H"),"GAS","")))</f>
        <v/>
      </c>
      <c r="AW2438" s="2">
        <f>IF($AV2438="","",$R2438)</f>
        <v/>
      </c>
      <c r="AX2438" s="2">
        <f>IF($AV2438="","",IF($AB2438=0,$R2438,0))</f>
        <v/>
      </c>
      <c r="AY2438" s="2">
        <f>IF($AV2438="","",IF(AND($Z2438=0,COUNTIF('AR SALES'!$L$2:$L$2501,$L2438)=0),"YES",""))</f>
        <v/>
      </c>
      <c r="AZ2438" s="2">
        <f>IF($AV2438="","",IFERROR(VLOOKUP($AU2438,CODES!$A:$B,2,FALSE),"NO CODE"))</f>
        <v/>
      </c>
      <c r="BA2438" s="2">
        <f>IF(""&amp;$F2438&lt;&gt;"4","",IF($AY2438="YES","",IF(ROUND(SUMIFS($AE$2:$AE$4001,$L$2:$L$4001,$L2438,$F$2:$F$4001,"4")-SUMIFS('AR SALES'!$Y$2:$Y$2501,'AR SALES'!$L$2:$L$2501,$L2438,'AR SALES'!$AD$2:$AD$2501,"OFF"),2)=0,"","STALE")))</f>
        <v/>
      </c>
      <c r="BB2438" s="2">
        <f>IF(OR(""&amp;$F2438="2",""&amp;$F2438="4",""&amp;$F2438="G",""&amp;$F2438="H"),IF($AY2438="YES","",IF($AB2438&lt;&gt;0,"",IF(COUNTIFS('AR SALES'!$L$2:$L$2501,$L2438,'AR SALES'!$AD$2:$AD$2501,IF(""&amp;$F2438="4","OFF","ON"),'AR SALES'!$AF$2:$AF$2501,"Y")&gt;0,"","NO EXEMPTION"))),"")</f>
        <v/>
      </c>
    </row>
    <row r="2439">
      <c r="AT2439" s="2">
        <f>IF($L2439="","",IFERROR(INDEX('AR SALES'!$H$2:$H$2501,MATCH(""&amp;$L2439,'AR SALES'!$AE$2:$AE$2501,0)),""))</f>
        <v/>
      </c>
      <c r="AU2439" s="2">
        <f>IF($L2439="","",IF($A2439&lt;&gt;"GA","",IF($E2439="FULTON",IF(ISNUMBER(SEARCH("COLLEGE PARK",$AT2439)),"FULTON (COLLEGE PARK)",IF(ISNUMBER(SEARCH("HAPEVILLE",$AT2439)),"FULTON (HAPEVILLE)",IF(ISNUMBER(SEARCH("EAST POINT",$AT2439)),"FULTON (EAST POINT)",IF(ISNUMBER(SEARCH("ATLANTA",$AT2439)),"FULTON (ATL LIMITS)","FULTON")))),IF($E2439="DEKALB",IF(ISNUMBER(SEARCH("ATLANTA",$AT2439)),"DEKALB (ATL LIMITS)","DEKALB"),IF(AND($E2439="CLAYTON",ISNUMBER(SEARCH("COLLEGE PARK",$AT2439))),"CLAYTON (COLLEGE PARK)",$E2439)))))</f>
        <v/>
      </c>
      <c r="AV2439" s="2">
        <f>IF($L2439="","",IF(""&amp;$F2439="2","DIESEL",IF(OR(""&amp;$F2439="G",""&amp;$F2439="H"),"GAS","")))</f>
        <v/>
      </c>
      <c r="AW2439" s="2">
        <f>IF($AV2439="","",$R2439)</f>
        <v/>
      </c>
      <c r="AX2439" s="2">
        <f>IF($AV2439="","",IF($AB2439=0,$R2439,0))</f>
        <v/>
      </c>
      <c r="AY2439" s="2">
        <f>IF($AV2439="","",IF(AND($Z2439=0,COUNTIF('AR SALES'!$L$2:$L$2501,$L2439)=0),"YES",""))</f>
        <v/>
      </c>
      <c r="AZ2439" s="2">
        <f>IF($AV2439="","",IFERROR(VLOOKUP($AU2439,CODES!$A:$B,2,FALSE),"NO CODE"))</f>
        <v/>
      </c>
      <c r="BA2439" s="2">
        <f>IF(""&amp;$F2439&lt;&gt;"4","",IF($AY2439="YES","",IF(ROUND(SUMIFS($AE$2:$AE$4001,$L$2:$L$4001,$L2439,$F$2:$F$4001,"4")-SUMIFS('AR SALES'!$Y$2:$Y$2501,'AR SALES'!$L$2:$L$2501,$L2439,'AR SALES'!$AD$2:$AD$2501,"OFF"),2)=0,"","STALE")))</f>
        <v/>
      </c>
      <c r="BB2439" s="2">
        <f>IF(OR(""&amp;$F2439="2",""&amp;$F2439="4",""&amp;$F2439="G",""&amp;$F2439="H"),IF($AY2439="YES","",IF($AB2439&lt;&gt;0,"",IF(COUNTIFS('AR SALES'!$L$2:$L$2501,$L2439,'AR SALES'!$AD$2:$AD$2501,IF(""&amp;$F2439="4","OFF","ON"),'AR SALES'!$AF$2:$AF$2501,"Y")&gt;0,"","NO EXEMPTION"))),"")</f>
        <v/>
      </c>
    </row>
    <row r="2440">
      <c r="AT2440" s="2">
        <f>IF($L2440="","",IFERROR(INDEX('AR SALES'!$H$2:$H$2501,MATCH(""&amp;$L2440,'AR SALES'!$AE$2:$AE$2501,0)),""))</f>
        <v/>
      </c>
      <c r="AU2440" s="2">
        <f>IF($L2440="","",IF($A2440&lt;&gt;"GA","",IF($E2440="FULTON",IF(ISNUMBER(SEARCH("COLLEGE PARK",$AT2440)),"FULTON (COLLEGE PARK)",IF(ISNUMBER(SEARCH("HAPEVILLE",$AT2440)),"FULTON (HAPEVILLE)",IF(ISNUMBER(SEARCH("EAST POINT",$AT2440)),"FULTON (EAST POINT)",IF(ISNUMBER(SEARCH("ATLANTA",$AT2440)),"FULTON (ATL LIMITS)","FULTON")))),IF($E2440="DEKALB",IF(ISNUMBER(SEARCH("ATLANTA",$AT2440)),"DEKALB (ATL LIMITS)","DEKALB"),IF(AND($E2440="CLAYTON",ISNUMBER(SEARCH("COLLEGE PARK",$AT2440))),"CLAYTON (COLLEGE PARK)",$E2440)))))</f>
        <v/>
      </c>
      <c r="AV2440" s="2">
        <f>IF($L2440="","",IF(""&amp;$F2440="2","DIESEL",IF(OR(""&amp;$F2440="G",""&amp;$F2440="H"),"GAS","")))</f>
        <v/>
      </c>
      <c r="AW2440" s="2">
        <f>IF($AV2440="","",$R2440)</f>
        <v/>
      </c>
      <c r="AX2440" s="2">
        <f>IF($AV2440="","",IF($AB2440=0,$R2440,0))</f>
        <v/>
      </c>
      <c r="AY2440" s="2">
        <f>IF($AV2440="","",IF(AND($Z2440=0,COUNTIF('AR SALES'!$L$2:$L$2501,$L2440)=0),"YES",""))</f>
        <v/>
      </c>
      <c r="AZ2440" s="2">
        <f>IF($AV2440="","",IFERROR(VLOOKUP($AU2440,CODES!$A:$B,2,FALSE),"NO CODE"))</f>
        <v/>
      </c>
      <c r="BA2440" s="2">
        <f>IF(""&amp;$F2440&lt;&gt;"4","",IF($AY2440="YES","",IF(ROUND(SUMIFS($AE$2:$AE$4001,$L$2:$L$4001,$L2440,$F$2:$F$4001,"4")-SUMIFS('AR SALES'!$Y$2:$Y$2501,'AR SALES'!$L$2:$L$2501,$L2440,'AR SALES'!$AD$2:$AD$2501,"OFF"),2)=0,"","STALE")))</f>
        <v/>
      </c>
      <c r="BB2440" s="2">
        <f>IF(OR(""&amp;$F2440="2",""&amp;$F2440="4",""&amp;$F2440="G",""&amp;$F2440="H"),IF($AY2440="YES","",IF($AB2440&lt;&gt;0,"",IF(COUNTIFS('AR SALES'!$L$2:$L$2501,$L2440,'AR SALES'!$AD$2:$AD$2501,IF(""&amp;$F2440="4","OFF","ON"),'AR SALES'!$AF$2:$AF$2501,"Y")&gt;0,"","NO EXEMPTION"))),"")</f>
        <v/>
      </c>
    </row>
    <row r="2441">
      <c r="AT2441" s="2">
        <f>IF($L2441="","",IFERROR(INDEX('AR SALES'!$H$2:$H$2501,MATCH(""&amp;$L2441,'AR SALES'!$AE$2:$AE$2501,0)),""))</f>
        <v/>
      </c>
      <c r="AU2441" s="2">
        <f>IF($L2441="","",IF($A2441&lt;&gt;"GA","",IF($E2441="FULTON",IF(ISNUMBER(SEARCH("COLLEGE PARK",$AT2441)),"FULTON (COLLEGE PARK)",IF(ISNUMBER(SEARCH("HAPEVILLE",$AT2441)),"FULTON (HAPEVILLE)",IF(ISNUMBER(SEARCH("EAST POINT",$AT2441)),"FULTON (EAST POINT)",IF(ISNUMBER(SEARCH("ATLANTA",$AT2441)),"FULTON (ATL LIMITS)","FULTON")))),IF($E2441="DEKALB",IF(ISNUMBER(SEARCH("ATLANTA",$AT2441)),"DEKALB (ATL LIMITS)","DEKALB"),IF(AND($E2441="CLAYTON",ISNUMBER(SEARCH("COLLEGE PARK",$AT2441))),"CLAYTON (COLLEGE PARK)",$E2441)))))</f>
        <v/>
      </c>
      <c r="AV2441" s="2">
        <f>IF($L2441="","",IF(""&amp;$F2441="2","DIESEL",IF(OR(""&amp;$F2441="G",""&amp;$F2441="H"),"GAS","")))</f>
        <v/>
      </c>
      <c r="AW2441" s="2">
        <f>IF($AV2441="","",$R2441)</f>
        <v/>
      </c>
      <c r="AX2441" s="2">
        <f>IF($AV2441="","",IF($AB2441=0,$R2441,0))</f>
        <v/>
      </c>
      <c r="AY2441" s="2">
        <f>IF($AV2441="","",IF(AND($Z2441=0,COUNTIF('AR SALES'!$L$2:$L$2501,$L2441)=0),"YES",""))</f>
        <v/>
      </c>
      <c r="AZ2441" s="2">
        <f>IF($AV2441="","",IFERROR(VLOOKUP($AU2441,CODES!$A:$B,2,FALSE),"NO CODE"))</f>
        <v/>
      </c>
      <c r="BA2441" s="2">
        <f>IF(""&amp;$F2441&lt;&gt;"4","",IF($AY2441="YES","",IF(ROUND(SUMIFS($AE$2:$AE$4001,$L$2:$L$4001,$L2441,$F$2:$F$4001,"4")-SUMIFS('AR SALES'!$Y$2:$Y$2501,'AR SALES'!$L$2:$L$2501,$L2441,'AR SALES'!$AD$2:$AD$2501,"OFF"),2)=0,"","STALE")))</f>
        <v/>
      </c>
      <c r="BB2441" s="2">
        <f>IF(OR(""&amp;$F2441="2",""&amp;$F2441="4",""&amp;$F2441="G",""&amp;$F2441="H"),IF($AY2441="YES","",IF($AB2441&lt;&gt;0,"",IF(COUNTIFS('AR SALES'!$L$2:$L$2501,$L2441,'AR SALES'!$AD$2:$AD$2501,IF(""&amp;$F2441="4","OFF","ON"),'AR SALES'!$AF$2:$AF$2501,"Y")&gt;0,"","NO EXEMPTION"))),"")</f>
        <v/>
      </c>
    </row>
    <row r="2442">
      <c r="AT2442" s="2">
        <f>IF($L2442="","",IFERROR(INDEX('AR SALES'!$H$2:$H$2501,MATCH(""&amp;$L2442,'AR SALES'!$AE$2:$AE$2501,0)),""))</f>
        <v/>
      </c>
      <c r="AU2442" s="2">
        <f>IF($L2442="","",IF($A2442&lt;&gt;"GA","",IF($E2442="FULTON",IF(ISNUMBER(SEARCH("COLLEGE PARK",$AT2442)),"FULTON (COLLEGE PARK)",IF(ISNUMBER(SEARCH("HAPEVILLE",$AT2442)),"FULTON (HAPEVILLE)",IF(ISNUMBER(SEARCH("EAST POINT",$AT2442)),"FULTON (EAST POINT)",IF(ISNUMBER(SEARCH("ATLANTA",$AT2442)),"FULTON (ATL LIMITS)","FULTON")))),IF($E2442="DEKALB",IF(ISNUMBER(SEARCH("ATLANTA",$AT2442)),"DEKALB (ATL LIMITS)","DEKALB"),IF(AND($E2442="CLAYTON",ISNUMBER(SEARCH("COLLEGE PARK",$AT2442))),"CLAYTON (COLLEGE PARK)",$E2442)))))</f>
        <v/>
      </c>
      <c r="AV2442" s="2">
        <f>IF($L2442="","",IF(""&amp;$F2442="2","DIESEL",IF(OR(""&amp;$F2442="G",""&amp;$F2442="H"),"GAS","")))</f>
        <v/>
      </c>
      <c r="AW2442" s="2">
        <f>IF($AV2442="","",$R2442)</f>
        <v/>
      </c>
      <c r="AX2442" s="2">
        <f>IF($AV2442="","",IF($AB2442=0,$R2442,0))</f>
        <v/>
      </c>
      <c r="AY2442" s="2">
        <f>IF($AV2442="","",IF(AND($Z2442=0,COUNTIF('AR SALES'!$L$2:$L$2501,$L2442)=0),"YES",""))</f>
        <v/>
      </c>
      <c r="AZ2442" s="2">
        <f>IF($AV2442="","",IFERROR(VLOOKUP($AU2442,CODES!$A:$B,2,FALSE),"NO CODE"))</f>
        <v/>
      </c>
      <c r="BA2442" s="2">
        <f>IF(""&amp;$F2442&lt;&gt;"4","",IF($AY2442="YES","",IF(ROUND(SUMIFS($AE$2:$AE$4001,$L$2:$L$4001,$L2442,$F$2:$F$4001,"4")-SUMIFS('AR SALES'!$Y$2:$Y$2501,'AR SALES'!$L$2:$L$2501,$L2442,'AR SALES'!$AD$2:$AD$2501,"OFF"),2)=0,"","STALE")))</f>
        <v/>
      </c>
      <c r="BB2442" s="2">
        <f>IF(OR(""&amp;$F2442="2",""&amp;$F2442="4",""&amp;$F2442="G",""&amp;$F2442="H"),IF($AY2442="YES","",IF($AB2442&lt;&gt;0,"",IF(COUNTIFS('AR SALES'!$L$2:$L$2501,$L2442,'AR SALES'!$AD$2:$AD$2501,IF(""&amp;$F2442="4","OFF","ON"),'AR SALES'!$AF$2:$AF$2501,"Y")&gt;0,"","NO EXEMPTION"))),"")</f>
        <v/>
      </c>
    </row>
    <row r="2443">
      <c r="AT2443" s="2">
        <f>IF($L2443="","",IFERROR(INDEX('AR SALES'!$H$2:$H$2501,MATCH(""&amp;$L2443,'AR SALES'!$AE$2:$AE$2501,0)),""))</f>
        <v/>
      </c>
      <c r="AU2443" s="2">
        <f>IF($L2443="","",IF($A2443&lt;&gt;"GA","",IF($E2443="FULTON",IF(ISNUMBER(SEARCH("COLLEGE PARK",$AT2443)),"FULTON (COLLEGE PARK)",IF(ISNUMBER(SEARCH("HAPEVILLE",$AT2443)),"FULTON (HAPEVILLE)",IF(ISNUMBER(SEARCH("EAST POINT",$AT2443)),"FULTON (EAST POINT)",IF(ISNUMBER(SEARCH("ATLANTA",$AT2443)),"FULTON (ATL LIMITS)","FULTON")))),IF($E2443="DEKALB",IF(ISNUMBER(SEARCH("ATLANTA",$AT2443)),"DEKALB (ATL LIMITS)","DEKALB"),IF(AND($E2443="CLAYTON",ISNUMBER(SEARCH("COLLEGE PARK",$AT2443))),"CLAYTON (COLLEGE PARK)",$E2443)))))</f>
        <v/>
      </c>
      <c r="AV2443" s="2">
        <f>IF($L2443="","",IF(""&amp;$F2443="2","DIESEL",IF(OR(""&amp;$F2443="G",""&amp;$F2443="H"),"GAS","")))</f>
        <v/>
      </c>
      <c r="AW2443" s="2">
        <f>IF($AV2443="","",$R2443)</f>
        <v/>
      </c>
      <c r="AX2443" s="2">
        <f>IF($AV2443="","",IF($AB2443=0,$R2443,0))</f>
        <v/>
      </c>
      <c r="AY2443" s="2">
        <f>IF($AV2443="","",IF(AND($Z2443=0,COUNTIF('AR SALES'!$L$2:$L$2501,$L2443)=0),"YES",""))</f>
        <v/>
      </c>
      <c r="AZ2443" s="2">
        <f>IF($AV2443="","",IFERROR(VLOOKUP($AU2443,CODES!$A:$B,2,FALSE),"NO CODE"))</f>
        <v/>
      </c>
      <c r="BA2443" s="2">
        <f>IF(""&amp;$F2443&lt;&gt;"4","",IF($AY2443="YES","",IF(ROUND(SUMIFS($AE$2:$AE$4001,$L$2:$L$4001,$L2443,$F$2:$F$4001,"4")-SUMIFS('AR SALES'!$Y$2:$Y$2501,'AR SALES'!$L$2:$L$2501,$L2443,'AR SALES'!$AD$2:$AD$2501,"OFF"),2)=0,"","STALE")))</f>
        <v/>
      </c>
      <c r="BB2443" s="2">
        <f>IF(OR(""&amp;$F2443="2",""&amp;$F2443="4",""&amp;$F2443="G",""&amp;$F2443="H"),IF($AY2443="YES","",IF($AB2443&lt;&gt;0,"",IF(COUNTIFS('AR SALES'!$L$2:$L$2501,$L2443,'AR SALES'!$AD$2:$AD$2501,IF(""&amp;$F2443="4","OFF","ON"),'AR SALES'!$AF$2:$AF$2501,"Y")&gt;0,"","NO EXEMPTION"))),"")</f>
        <v/>
      </c>
    </row>
    <row r="2444">
      <c r="AT2444" s="2">
        <f>IF($L2444="","",IFERROR(INDEX('AR SALES'!$H$2:$H$2501,MATCH(""&amp;$L2444,'AR SALES'!$AE$2:$AE$2501,0)),""))</f>
        <v/>
      </c>
      <c r="AU2444" s="2">
        <f>IF($L2444="","",IF($A2444&lt;&gt;"GA","",IF($E2444="FULTON",IF(ISNUMBER(SEARCH("COLLEGE PARK",$AT2444)),"FULTON (COLLEGE PARK)",IF(ISNUMBER(SEARCH("HAPEVILLE",$AT2444)),"FULTON (HAPEVILLE)",IF(ISNUMBER(SEARCH("EAST POINT",$AT2444)),"FULTON (EAST POINT)",IF(ISNUMBER(SEARCH("ATLANTA",$AT2444)),"FULTON (ATL LIMITS)","FULTON")))),IF($E2444="DEKALB",IF(ISNUMBER(SEARCH("ATLANTA",$AT2444)),"DEKALB (ATL LIMITS)","DEKALB"),IF(AND($E2444="CLAYTON",ISNUMBER(SEARCH("COLLEGE PARK",$AT2444))),"CLAYTON (COLLEGE PARK)",$E2444)))))</f>
        <v/>
      </c>
      <c r="AV2444" s="2">
        <f>IF($L2444="","",IF(""&amp;$F2444="2","DIESEL",IF(OR(""&amp;$F2444="G",""&amp;$F2444="H"),"GAS","")))</f>
        <v/>
      </c>
      <c r="AW2444" s="2">
        <f>IF($AV2444="","",$R2444)</f>
        <v/>
      </c>
      <c r="AX2444" s="2">
        <f>IF($AV2444="","",IF($AB2444=0,$R2444,0))</f>
        <v/>
      </c>
      <c r="AY2444" s="2">
        <f>IF($AV2444="","",IF(AND($Z2444=0,COUNTIF('AR SALES'!$L$2:$L$2501,$L2444)=0),"YES",""))</f>
        <v/>
      </c>
      <c r="AZ2444" s="2">
        <f>IF($AV2444="","",IFERROR(VLOOKUP($AU2444,CODES!$A:$B,2,FALSE),"NO CODE"))</f>
        <v/>
      </c>
      <c r="BA2444" s="2">
        <f>IF(""&amp;$F2444&lt;&gt;"4","",IF($AY2444="YES","",IF(ROUND(SUMIFS($AE$2:$AE$4001,$L$2:$L$4001,$L2444,$F$2:$F$4001,"4")-SUMIFS('AR SALES'!$Y$2:$Y$2501,'AR SALES'!$L$2:$L$2501,$L2444,'AR SALES'!$AD$2:$AD$2501,"OFF"),2)=0,"","STALE")))</f>
        <v/>
      </c>
      <c r="BB2444" s="2">
        <f>IF(OR(""&amp;$F2444="2",""&amp;$F2444="4",""&amp;$F2444="G",""&amp;$F2444="H"),IF($AY2444="YES","",IF($AB2444&lt;&gt;0,"",IF(COUNTIFS('AR SALES'!$L$2:$L$2501,$L2444,'AR SALES'!$AD$2:$AD$2501,IF(""&amp;$F2444="4","OFF","ON"),'AR SALES'!$AF$2:$AF$2501,"Y")&gt;0,"","NO EXEMPTION"))),"")</f>
        <v/>
      </c>
    </row>
    <row r="2445">
      <c r="AT2445" s="2">
        <f>IF($L2445="","",IFERROR(INDEX('AR SALES'!$H$2:$H$2501,MATCH(""&amp;$L2445,'AR SALES'!$AE$2:$AE$2501,0)),""))</f>
        <v/>
      </c>
      <c r="AU2445" s="2">
        <f>IF($L2445="","",IF($A2445&lt;&gt;"GA","",IF($E2445="FULTON",IF(ISNUMBER(SEARCH("COLLEGE PARK",$AT2445)),"FULTON (COLLEGE PARK)",IF(ISNUMBER(SEARCH("HAPEVILLE",$AT2445)),"FULTON (HAPEVILLE)",IF(ISNUMBER(SEARCH("EAST POINT",$AT2445)),"FULTON (EAST POINT)",IF(ISNUMBER(SEARCH("ATLANTA",$AT2445)),"FULTON (ATL LIMITS)","FULTON")))),IF($E2445="DEKALB",IF(ISNUMBER(SEARCH("ATLANTA",$AT2445)),"DEKALB (ATL LIMITS)","DEKALB"),IF(AND($E2445="CLAYTON",ISNUMBER(SEARCH("COLLEGE PARK",$AT2445))),"CLAYTON (COLLEGE PARK)",$E2445)))))</f>
        <v/>
      </c>
      <c r="AV2445" s="2">
        <f>IF($L2445="","",IF(""&amp;$F2445="2","DIESEL",IF(OR(""&amp;$F2445="G",""&amp;$F2445="H"),"GAS","")))</f>
        <v/>
      </c>
      <c r="AW2445" s="2">
        <f>IF($AV2445="","",$R2445)</f>
        <v/>
      </c>
      <c r="AX2445" s="2">
        <f>IF($AV2445="","",IF($AB2445=0,$R2445,0))</f>
        <v/>
      </c>
      <c r="AY2445" s="2">
        <f>IF($AV2445="","",IF(AND($Z2445=0,COUNTIF('AR SALES'!$L$2:$L$2501,$L2445)=0),"YES",""))</f>
        <v/>
      </c>
      <c r="AZ2445" s="2">
        <f>IF($AV2445="","",IFERROR(VLOOKUP($AU2445,CODES!$A:$B,2,FALSE),"NO CODE"))</f>
        <v/>
      </c>
      <c r="BA2445" s="2">
        <f>IF(""&amp;$F2445&lt;&gt;"4","",IF($AY2445="YES","",IF(ROUND(SUMIFS($AE$2:$AE$4001,$L$2:$L$4001,$L2445,$F$2:$F$4001,"4")-SUMIFS('AR SALES'!$Y$2:$Y$2501,'AR SALES'!$L$2:$L$2501,$L2445,'AR SALES'!$AD$2:$AD$2501,"OFF"),2)=0,"","STALE")))</f>
        <v/>
      </c>
      <c r="BB2445" s="2">
        <f>IF(OR(""&amp;$F2445="2",""&amp;$F2445="4",""&amp;$F2445="G",""&amp;$F2445="H"),IF($AY2445="YES","",IF($AB2445&lt;&gt;0,"",IF(COUNTIFS('AR SALES'!$L$2:$L$2501,$L2445,'AR SALES'!$AD$2:$AD$2501,IF(""&amp;$F2445="4","OFF","ON"),'AR SALES'!$AF$2:$AF$2501,"Y")&gt;0,"","NO EXEMPTION"))),"")</f>
        <v/>
      </c>
    </row>
    <row r="2446">
      <c r="AT2446" s="2">
        <f>IF($L2446="","",IFERROR(INDEX('AR SALES'!$H$2:$H$2501,MATCH(""&amp;$L2446,'AR SALES'!$AE$2:$AE$2501,0)),""))</f>
        <v/>
      </c>
      <c r="AU2446" s="2">
        <f>IF($L2446="","",IF($A2446&lt;&gt;"GA","",IF($E2446="FULTON",IF(ISNUMBER(SEARCH("COLLEGE PARK",$AT2446)),"FULTON (COLLEGE PARK)",IF(ISNUMBER(SEARCH("HAPEVILLE",$AT2446)),"FULTON (HAPEVILLE)",IF(ISNUMBER(SEARCH("EAST POINT",$AT2446)),"FULTON (EAST POINT)",IF(ISNUMBER(SEARCH("ATLANTA",$AT2446)),"FULTON (ATL LIMITS)","FULTON")))),IF($E2446="DEKALB",IF(ISNUMBER(SEARCH("ATLANTA",$AT2446)),"DEKALB (ATL LIMITS)","DEKALB"),IF(AND($E2446="CLAYTON",ISNUMBER(SEARCH("COLLEGE PARK",$AT2446))),"CLAYTON (COLLEGE PARK)",$E2446)))))</f>
        <v/>
      </c>
      <c r="AV2446" s="2">
        <f>IF($L2446="","",IF(""&amp;$F2446="2","DIESEL",IF(OR(""&amp;$F2446="G",""&amp;$F2446="H"),"GAS","")))</f>
        <v/>
      </c>
      <c r="AW2446" s="2">
        <f>IF($AV2446="","",$R2446)</f>
        <v/>
      </c>
      <c r="AX2446" s="2">
        <f>IF($AV2446="","",IF($AB2446=0,$R2446,0))</f>
        <v/>
      </c>
      <c r="AY2446" s="2">
        <f>IF($AV2446="","",IF(AND($Z2446=0,COUNTIF('AR SALES'!$L$2:$L$2501,$L2446)=0),"YES",""))</f>
        <v/>
      </c>
      <c r="AZ2446" s="2">
        <f>IF($AV2446="","",IFERROR(VLOOKUP($AU2446,CODES!$A:$B,2,FALSE),"NO CODE"))</f>
        <v/>
      </c>
      <c r="BA2446" s="2">
        <f>IF(""&amp;$F2446&lt;&gt;"4","",IF($AY2446="YES","",IF(ROUND(SUMIFS($AE$2:$AE$4001,$L$2:$L$4001,$L2446,$F$2:$F$4001,"4")-SUMIFS('AR SALES'!$Y$2:$Y$2501,'AR SALES'!$L$2:$L$2501,$L2446,'AR SALES'!$AD$2:$AD$2501,"OFF"),2)=0,"","STALE")))</f>
        <v/>
      </c>
      <c r="BB2446" s="2">
        <f>IF(OR(""&amp;$F2446="2",""&amp;$F2446="4",""&amp;$F2446="G",""&amp;$F2446="H"),IF($AY2446="YES","",IF($AB2446&lt;&gt;0,"",IF(COUNTIFS('AR SALES'!$L$2:$L$2501,$L2446,'AR SALES'!$AD$2:$AD$2501,IF(""&amp;$F2446="4","OFF","ON"),'AR SALES'!$AF$2:$AF$2501,"Y")&gt;0,"","NO EXEMPTION"))),"")</f>
        <v/>
      </c>
    </row>
    <row r="2447">
      <c r="AT2447" s="2">
        <f>IF($L2447="","",IFERROR(INDEX('AR SALES'!$H$2:$H$2501,MATCH(""&amp;$L2447,'AR SALES'!$AE$2:$AE$2501,0)),""))</f>
        <v/>
      </c>
      <c r="AU2447" s="2">
        <f>IF($L2447="","",IF($A2447&lt;&gt;"GA","",IF($E2447="FULTON",IF(ISNUMBER(SEARCH("COLLEGE PARK",$AT2447)),"FULTON (COLLEGE PARK)",IF(ISNUMBER(SEARCH("HAPEVILLE",$AT2447)),"FULTON (HAPEVILLE)",IF(ISNUMBER(SEARCH("EAST POINT",$AT2447)),"FULTON (EAST POINT)",IF(ISNUMBER(SEARCH("ATLANTA",$AT2447)),"FULTON (ATL LIMITS)","FULTON")))),IF($E2447="DEKALB",IF(ISNUMBER(SEARCH("ATLANTA",$AT2447)),"DEKALB (ATL LIMITS)","DEKALB"),IF(AND($E2447="CLAYTON",ISNUMBER(SEARCH("COLLEGE PARK",$AT2447))),"CLAYTON (COLLEGE PARK)",$E2447)))))</f>
        <v/>
      </c>
      <c r="AV2447" s="2">
        <f>IF($L2447="","",IF(""&amp;$F2447="2","DIESEL",IF(OR(""&amp;$F2447="G",""&amp;$F2447="H"),"GAS","")))</f>
        <v/>
      </c>
      <c r="AW2447" s="2">
        <f>IF($AV2447="","",$R2447)</f>
        <v/>
      </c>
      <c r="AX2447" s="2">
        <f>IF($AV2447="","",IF($AB2447=0,$R2447,0))</f>
        <v/>
      </c>
      <c r="AY2447" s="2">
        <f>IF($AV2447="","",IF(AND($Z2447=0,COUNTIF('AR SALES'!$L$2:$L$2501,$L2447)=0),"YES",""))</f>
        <v/>
      </c>
      <c r="AZ2447" s="2">
        <f>IF($AV2447="","",IFERROR(VLOOKUP($AU2447,CODES!$A:$B,2,FALSE),"NO CODE"))</f>
        <v/>
      </c>
      <c r="BA2447" s="2">
        <f>IF(""&amp;$F2447&lt;&gt;"4","",IF($AY2447="YES","",IF(ROUND(SUMIFS($AE$2:$AE$4001,$L$2:$L$4001,$L2447,$F$2:$F$4001,"4")-SUMIFS('AR SALES'!$Y$2:$Y$2501,'AR SALES'!$L$2:$L$2501,$L2447,'AR SALES'!$AD$2:$AD$2501,"OFF"),2)=0,"","STALE")))</f>
        <v/>
      </c>
      <c r="BB2447" s="2">
        <f>IF(OR(""&amp;$F2447="2",""&amp;$F2447="4",""&amp;$F2447="G",""&amp;$F2447="H"),IF($AY2447="YES","",IF($AB2447&lt;&gt;0,"",IF(COUNTIFS('AR SALES'!$L$2:$L$2501,$L2447,'AR SALES'!$AD$2:$AD$2501,IF(""&amp;$F2447="4","OFF","ON"),'AR SALES'!$AF$2:$AF$2501,"Y")&gt;0,"","NO EXEMPTION"))),"")</f>
        <v/>
      </c>
    </row>
    <row r="2448">
      <c r="AT2448" s="2">
        <f>IF($L2448="","",IFERROR(INDEX('AR SALES'!$H$2:$H$2501,MATCH(""&amp;$L2448,'AR SALES'!$AE$2:$AE$2501,0)),""))</f>
        <v/>
      </c>
      <c r="AU2448" s="2">
        <f>IF($L2448="","",IF($A2448&lt;&gt;"GA","",IF($E2448="FULTON",IF(ISNUMBER(SEARCH("COLLEGE PARK",$AT2448)),"FULTON (COLLEGE PARK)",IF(ISNUMBER(SEARCH("HAPEVILLE",$AT2448)),"FULTON (HAPEVILLE)",IF(ISNUMBER(SEARCH("EAST POINT",$AT2448)),"FULTON (EAST POINT)",IF(ISNUMBER(SEARCH("ATLANTA",$AT2448)),"FULTON (ATL LIMITS)","FULTON")))),IF($E2448="DEKALB",IF(ISNUMBER(SEARCH("ATLANTA",$AT2448)),"DEKALB (ATL LIMITS)","DEKALB"),IF(AND($E2448="CLAYTON",ISNUMBER(SEARCH("COLLEGE PARK",$AT2448))),"CLAYTON (COLLEGE PARK)",$E2448)))))</f>
        <v/>
      </c>
      <c r="AV2448" s="2">
        <f>IF($L2448="","",IF(""&amp;$F2448="2","DIESEL",IF(OR(""&amp;$F2448="G",""&amp;$F2448="H"),"GAS","")))</f>
        <v/>
      </c>
      <c r="AW2448" s="2">
        <f>IF($AV2448="","",$R2448)</f>
        <v/>
      </c>
      <c r="AX2448" s="2">
        <f>IF($AV2448="","",IF($AB2448=0,$R2448,0))</f>
        <v/>
      </c>
      <c r="AY2448" s="2">
        <f>IF($AV2448="","",IF(AND($Z2448=0,COUNTIF('AR SALES'!$L$2:$L$2501,$L2448)=0),"YES",""))</f>
        <v/>
      </c>
      <c r="AZ2448" s="2">
        <f>IF($AV2448="","",IFERROR(VLOOKUP($AU2448,CODES!$A:$B,2,FALSE),"NO CODE"))</f>
        <v/>
      </c>
      <c r="BA2448" s="2">
        <f>IF(""&amp;$F2448&lt;&gt;"4","",IF($AY2448="YES","",IF(ROUND(SUMIFS($AE$2:$AE$4001,$L$2:$L$4001,$L2448,$F$2:$F$4001,"4")-SUMIFS('AR SALES'!$Y$2:$Y$2501,'AR SALES'!$L$2:$L$2501,$L2448,'AR SALES'!$AD$2:$AD$2501,"OFF"),2)=0,"","STALE")))</f>
        <v/>
      </c>
      <c r="BB2448" s="2">
        <f>IF(OR(""&amp;$F2448="2",""&amp;$F2448="4",""&amp;$F2448="G",""&amp;$F2448="H"),IF($AY2448="YES","",IF($AB2448&lt;&gt;0,"",IF(COUNTIFS('AR SALES'!$L$2:$L$2501,$L2448,'AR SALES'!$AD$2:$AD$2501,IF(""&amp;$F2448="4","OFF","ON"),'AR SALES'!$AF$2:$AF$2501,"Y")&gt;0,"","NO EXEMPTION"))),"")</f>
        <v/>
      </c>
    </row>
    <row r="2449">
      <c r="AT2449" s="2">
        <f>IF($L2449="","",IFERROR(INDEX('AR SALES'!$H$2:$H$2501,MATCH(""&amp;$L2449,'AR SALES'!$AE$2:$AE$2501,0)),""))</f>
        <v/>
      </c>
      <c r="AU2449" s="2">
        <f>IF($L2449="","",IF($A2449&lt;&gt;"GA","",IF($E2449="FULTON",IF(ISNUMBER(SEARCH("COLLEGE PARK",$AT2449)),"FULTON (COLLEGE PARK)",IF(ISNUMBER(SEARCH("HAPEVILLE",$AT2449)),"FULTON (HAPEVILLE)",IF(ISNUMBER(SEARCH("EAST POINT",$AT2449)),"FULTON (EAST POINT)",IF(ISNUMBER(SEARCH("ATLANTA",$AT2449)),"FULTON (ATL LIMITS)","FULTON")))),IF($E2449="DEKALB",IF(ISNUMBER(SEARCH("ATLANTA",$AT2449)),"DEKALB (ATL LIMITS)","DEKALB"),IF(AND($E2449="CLAYTON",ISNUMBER(SEARCH("COLLEGE PARK",$AT2449))),"CLAYTON (COLLEGE PARK)",$E2449)))))</f>
        <v/>
      </c>
      <c r="AV2449" s="2">
        <f>IF($L2449="","",IF(""&amp;$F2449="2","DIESEL",IF(OR(""&amp;$F2449="G",""&amp;$F2449="H"),"GAS","")))</f>
        <v/>
      </c>
      <c r="AW2449" s="2">
        <f>IF($AV2449="","",$R2449)</f>
        <v/>
      </c>
      <c r="AX2449" s="2">
        <f>IF($AV2449="","",IF($AB2449=0,$R2449,0))</f>
        <v/>
      </c>
      <c r="AY2449" s="2">
        <f>IF($AV2449="","",IF(AND($Z2449=0,COUNTIF('AR SALES'!$L$2:$L$2501,$L2449)=0),"YES",""))</f>
        <v/>
      </c>
      <c r="AZ2449" s="2">
        <f>IF($AV2449="","",IFERROR(VLOOKUP($AU2449,CODES!$A:$B,2,FALSE),"NO CODE"))</f>
        <v/>
      </c>
      <c r="BA2449" s="2">
        <f>IF(""&amp;$F2449&lt;&gt;"4","",IF($AY2449="YES","",IF(ROUND(SUMIFS($AE$2:$AE$4001,$L$2:$L$4001,$L2449,$F$2:$F$4001,"4")-SUMIFS('AR SALES'!$Y$2:$Y$2501,'AR SALES'!$L$2:$L$2501,$L2449,'AR SALES'!$AD$2:$AD$2501,"OFF"),2)=0,"","STALE")))</f>
        <v/>
      </c>
      <c r="BB2449" s="2">
        <f>IF(OR(""&amp;$F2449="2",""&amp;$F2449="4",""&amp;$F2449="G",""&amp;$F2449="H"),IF($AY2449="YES","",IF($AB2449&lt;&gt;0,"",IF(COUNTIFS('AR SALES'!$L$2:$L$2501,$L2449,'AR SALES'!$AD$2:$AD$2501,IF(""&amp;$F2449="4","OFF","ON"),'AR SALES'!$AF$2:$AF$2501,"Y")&gt;0,"","NO EXEMPTION"))),"")</f>
        <v/>
      </c>
    </row>
    <row r="2450">
      <c r="AT2450" s="2">
        <f>IF($L2450="","",IFERROR(INDEX('AR SALES'!$H$2:$H$2501,MATCH(""&amp;$L2450,'AR SALES'!$AE$2:$AE$2501,0)),""))</f>
        <v/>
      </c>
      <c r="AU2450" s="2">
        <f>IF($L2450="","",IF($A2450&lt;&gt;"GA","",IF($E2450="FULTON",IF(ISNUMBER(SEARCH("COLLEGE PARK",$AT2450)),"FULTON (COLLEGE PARK)",IF(ISNUMBER(SEARCH("HAPEVILLE",$AT2450)),"FULTON (HAPEVILLE)",IF(ISNUMBER(SEARCH("EAST POINT",$AT2450)),"FULTON (EAST POINT)",IF(ISNUMBER(SEARCH("ATLANTA",$AT2450)),"FULTON (ATL LIMITS)","FULTON")))),IF($E2450="DEKALB",IF(ISNUMBER(SEARCH("ATLANTA",$AT2450)),"DEKALB (ATL LIMITS)","DEKALB"),IF(AND($E2450="CLAYTON",ISNUMBER(SEARCH("COLLEGE PARK",$AT2450))),"CLAYTON (COLLEGE PARK)",$E2450)))))</f>
        <v/>
      </c>
      <c r="AV2450" s="2">
        <f>IF($L2450="","",IF(""&amp;$F2450="2","DIESEL",IF(OR(""&amp;$F2450="G",""&amp;$F2450="H"),"GAS","")))</f>
        <v/>
      </c>
      <c r="AW2450" s="2">
        <f>IF($AV2450="","",$R2450)</f>
        <v/>
      </c>
      <c r="AX2450" s="2">
        <f>IF($AV2450="","",IF($AB2450=0,$R2450,0))</f>
        <v/>
      </c>
      <c r="AY2450" s="2">
        <f>IF($AV2450="","",IF(AND($Z2450=0,COUNTIF('AR SALES'!$L$2:$L$2501,$L2450)=0),"YES",""))</f>
        <v/>
      </c>
      <c r="AZ2450" s="2">
        <f>IF($AV2450="","",IFERROR(VLOOKUP($AU2450,CODES!$A:$B,2,FALSE),"NO CODE"))</f>
        <v/>
      </c>
      <c r="BA2450" s="2">
        <f>IF(""&amp;$F2450&lt;&gt;"4","",IF($AY2450="YES","",IF(ROUND(SUMIFS($AE$2:$AE$4001,$L$2:$L$4001,$L2450,$F$2:$F$4001,"4")-SUMIFS('AR SALES'!$Y$2:$Y$2501,'AR SALES'!$L$2:$L$2501,$L2450,'AR SALES'!$AD$2:$AD$2501,"OFF"),2)=0,"","STALE")))</f>
        <v/>
      </c>
      <c r="BB2450" s="2">
        <f>IF(OR(""&amp;$F2450="2",""&amp;$F2450="4",""&amp;$F2450="G",""&amp;$F2450="H"),IF($AY2450="YES","",IF($AB2450&lt;&gt;0,"",IF(COUNTIFS('AR SALES'!$L$2:$L$2501,$L2450,'AR SALES'!$AD$2:$AD$2501,IF(""&amp;$F2450="4","OFF","ON"),'AR SALES'!$AF$2:$AF$2501,"Y")&gt;0,"","NO EXEMPTION"))),"")</f>
        <v/>
      </c>
    </row>
    <row r="2451">
      <c r="AT2451" s="2">
        <f>IF($L2451="","",IFERROR(INDEX('AR SALES'!$H$2:$H$2501,MATCH(""&amp;$L2451,'AR SALES'!$AE$2:$AE$2501,0)),""))</f>
        <v/>
      </c>
      <c r="AU2451" s="2">
        <f>IF($L2451="","",IF($A2451&lt;&gt;"GA","",IF($E2451="FULTON",IF(ISNUMBER(SEARCH("COLLEGE PARK",$AT2451)),"FULTON (COLLEGE PARK)",IF(ISNUMBER(SEARCH("HAPEVILLE",$AT2451)),"FULTON (HAPEVILLE)",IF(ISNUMBER(SEARCH("EAST POINT",$AT2451)),"FULTON (EAST POINT)",IF(ISNUMBER(SEARCH("ATLANTA",$AT2451)),"FULTON (ATL LIMITS)","FULTON")))),IF($E2451="DEKALB",IF(ISNUMBER(SEARCH("ATLANTA",$AT2451)),"DEKALB (ATL LIMITS)","DEKALB"),IF(AND($E2451="CLAYTON",ISNUMBER(SEARCH("COLLEGE PARK",$AT2451))),"CLAYTON (COLLEGE PARK)",$E2451)))))</f>
        <v/>
      </c>
      <c r="AV2451" s="2">
        <f>IF($L2451="","",IF(""&amp;$F2451="2","DIESEL",IF(OR(""&amp;$F2451="G",""&amp;$F2451="H"),"GAS","")))</f>
        <v/>
      </c>
      <c r="AW2451" s="2">
        <f>IF($AV2451="","",$R2451)</f>
        <v/>
      </c>
      <c r="AX2451" s="2">
        <f>IF($AV2451="","",IF($AB2451=0,$R2451,0))</f>
        <v/>
      </c>
      <c r="AY2451" s="2">
        <f>IF($AV2451="","",IF(AND($Z2451=0,COUNTIF('AR SALES'!$L$2:$L$2501,$L2451)=0),"YES",""))</f>
        <v/>
      </c>
      <c r="AZ2451" s="2">
        <f>IF($AV2451="","",IFERROR(VLOOKUP($AU2451,CODES!$A:$B,2,FALSE),"NO CODE"))</f>
        <v/>
      </c>
      <c r="BA2451" s="2">
        <f>IF(""&amp;$F2451&lt;&gt;"4","",IF($AY2451="YES","",IF(ROUND(SUMIFS($AE$2:$AE$4001,$L$2:$L$4001,$L2451,$F$2:$F$4001,"4")-SUMIFS('AR SALES'!$Y$2:$Y$2501,'AR SALES'!$L$2:$L$2501,$L2451,'AR SALES'!$AD$2:$AD$2501,"OFF"),2)=0,"","STALE")))</f>
        <v/>
      </c>
      <c r="BB2451" s="2">
        <f>IF(OR(""&amp;$F2451="2",""&amp;$F2451="4",""&amp;$F2451="G",""&amp;$F2451="H"),IF($AY2451="YES","",IF($AB2451&lt;&gt;0,"",IF(COUNTIFS('AR SALES'!$L$2:$L$2501,$L2451,'AR SALES'!$AD$2:$AD$2501,IF(""&amp;$F2451="4","OFF","ON"),'AR SALES'!$AF$2:$AF$2501,"Y")&gt;0,"","NO EXEMPTION"))),"")</f>
        <v/>
      </c>
    </row>
    <row r="2452">
      <c r="AT2452" s="2">
        <f>IF($L2452="","",IFERROR(INDEX('AR SALES'!$H$2:$H$2501,MATCH(""&amp;$L2452,'AR SALES'!$AE$2:$AE$2501,0)),""))</f>
        <v/>
      </c>
      <c r="AU2452" s="2">
        <f>IF($L2452="","",IF($A2452&lt;&gt;"GA","",IF($E2452="FULTON",IF(ISNUMBER(SEARCH("COLLEGE PARK",$AT2452)),"FULTON (COLLEGE PARK)",IF(ISNUMBER(SEARCH("HAPEVILLE",$AT2452)),"FULTON (HAPEVILLE)",IF(ISNUMBER(SEARCH("EAST POINT",$AT2452)),"FULTON (EAST POINT)",IF(ISNUMBER(SEARCH("ATLANTA",$AT2452)),"FULTON (ATL LIMITS)","FULTON")))),IF($E2452="DEKALB",IF(ISNUMBER(SEARCH("ATLANTA",$AT2452)),"DEKALB (ATL LIMITS)","DEKALB"),IF(AND($E2452="CLAYTON",ISNUMBER(SEARCH("COLLEGE PARK",$AT2452))),"CLAYTON (COLLEGE PARK)",$E2452)))))</f>
        <v/>
      </c>
      <c r="AV2452" s="2">
        <f>IF($L2452="","",IF(""&amp;$F2452="2","DIESEL",IF(OR(""&amp;$F2452="G",""&amp;$F2452="H"),"GAS","")))</f>
        <v/>
      </c>
      <c r="AW2452" s="2">
        <f>IF($AV2452="","",$R2452)</f>
        <v/>
      </c>
      <c r="AX2452" s="2">
        <f>IF($AV2452="","",IF($AB2452=0,$R2452,0))</f>
        <v/>
      </c>
      <c r="AY2452" s="2">
        <f>IF($AV2452="","",IF(AND($Z2452=0,COUNTIF('AR SALES'!$L$2:$L$2501,$L2452)=0),"YES",""))</f>
        <v/>
      </c>
      <c r="AZ2452" s="2">
        <f>IF($AV2452="","",IFERROR(VLOOKUP($AU2452,CODES!$A:$B,2,FALSE),"NO CODE"))</f>
        <v/>
      </c>
      <c r="BA2452" s="2">
        <f>IF(""&amp;$F2452&lt;&gt;"4","",IF($AY2452="YES","",IF(ROUND(SUMIFS($AE$2:$AE$4001,$L$2:$L$4001,$L2452,$F$2:$F$4001,"4")-SUMIFS('AR SALES'!$Y$2:$Y$2501,'AR SALES'!$L$2:$L$2501,$L2452,'AR SALES'!$AD$2:$AD$2501,"OFF"),2)=0,"","STALE")))</f>
        <v/>
      </c>
      <c r="BB2452" s="2">
        <f>IF(OR(""&amp;$F2452="2",""&amp;$F2452="4",""&amp;$F2452="G",""&amp;$F2452="H"),IF($AY2452="YES","",IF($AB2452&lt;&gt;0,"",IF(COUNTIFS('AR SALES'!$L$2:$L$2501,$L2452,'AR SALES'!$AD$2:$AD$2501,IF(""&amp;$F2452="4","OFF","ON"),'AR SALES'!$AF$2:$AF$2501,"Y")&gt;0,"","NO EXEMPTION"))),"")</f>
        <v/>
      </c>
    </row>
    <row r="2453">
      <c r="AT2453" s="2">
        <f>IF($L2453="","",IFERROR(INDEX('AR SALES'!$H$2:$H$2501,MATCH(""&amp;$L2453,'AR SALES'!$AE$2:$AE$2501,0)),""))</f>
        <v/>
      </c>
      <c r="AU2453" s="2">
        <f>IF($L2453="","",IF($A2453&lt;&gt;"GA","",IF($E2453="FULTON",IF(ISNUMBER(SEARCH("COLLEGE PARK",$AT2453)),"FULTON (COLLEGE PARK)",IF(ISNUMBER(SEARCH("HAPEVILLE",$AT2453)),"FULTON (HAPEVILLE)",IF(ISNUMBER(SEARCH("EAST POINT",$AT2453)),"FULTON (EAST POINT)",IF(ISNUMBER(SEARCH("ATLANTA",$AT2453)),"FULTON (ATL LIMITS)","FULTON")))),IF($E2453="DEKALB",IF(ISNUMBER(SEARCH("ATLANTA",$AT2453)),"DEKALB (ATL LIMITS)","DEKALB"),IF(AND($E2453="CLAYTON",ISNUMBER(SEARCH("COLLEGE PARK",$AT2453))),"CLAYTON (COLLEGE PARK)",$E2453)))))</f>
        <v/>
      </c>
      <c r="AV2453" s="2">
        <f>IF($L2453="","",IF(""&amp;$F2453="2","DIESEL",IF(OR(""&amp;$F2453="G",""&amp;$F2453="H"),"GAS","")))</f>
        <v/>
      </c>
      <c r="AW2453" s="2">
        <f>IF($AV2453="","",$R2453)</f>
        <v/>
      </c>
      <c r="AX2453" s="2">
        <f>IF($AV2453="","",IF($AB2453=0,$R2453,0))</f>
        <v/>
      </c>
      <c r="AY2453" s="2">
        <f>IF($AV2453="","",IF(AND($Z2453=0,COUNTIF('AR SALES'!$L$2:$L$2501,$L2453)=0),"YES",""))</f>
        <v/>
      </c>
      <c r="AZ2453" s="2">
        <f>IF($AV2453="","",IFERROR(VLOOKUP($AU2453,CODES!$A:$B,2,FALSE),"NO CODE"))</f>
        <v/>
      </c>
      <c r="BA2453" s="2">
        <f>IF(""&amp;$F2453&lt;&gt;"4","",IF($AY2453="YES","",IF(ROUND(SUMIFS($AE$2:$AE$4001,$L$2:$L$4001,$L2453,$F$2:$F$4001,"4")-SUMIFS('AR SALES'!$Y$2:$Y$2501,'AR SALES'!$L$2:$L$2501,$L2453,'AR SALES'!$AD$2:$AD$2501,"OFF"),2)=0,"","STALE")))</f>
        <v/>
      </c>
      <c r="BB2453" s="2">
        <f>IF(OR(""&amp;$F2453="2",""&amp;$F2453="4",""&amp;$F2453="G",""&amp;$F2453="H"),IF($AY2453="YES","",IF($AB2453&lt;&gt;0,"",IF(COUNTIFS('AR SALES'!$L$2:$L$2501,$L2453,'AR SALES'!$AD$2:$AD$2501,IF(""&amp;$F2453="4","OFF","ON"),'AR SALES'!$AF$2:$AF$2501,"Y")&gt;0,"","NO EXEMPTION"))),"")</f>
        <v/>
      </c>
    </row>
    <row r="2454">
      <c r="AT2454" s="2">
        <f>IF($L2454="","",IFERROR(INDEX('AR SALES'!$H$2:$H$2501,MATCH(""&amp;$L2454,'AR SALES'!$AE$2:$AE$2501,0)),""))</f>
        <v/>
      </c>
      <c r="AU2454" s="2">
        <f>IF($L2454="","",IF($A2454&lt;&gt;"GA","",IF($E2454="FULTON",IF(ISNUMBER(SEARCH("COLLEGE PARK",$AT2454)),"FULTON (COLLEGE PARK)",IF(ISNUMBER(SEARCH("HAPEVILLE",$AT2454)),"FULTON (HAPEVILLE)",IF(ISNUMBER(SEARCH("EAST POINT",$AT2454)),"FULTON (EAST POINT)",IF(ISNUMBER(SEARCH("ATLANTA",$AT2454)),"FULTON (ATL LIMITS)","FULTON")))),IF($E2454="DEKALB",IF(ISNUMBER(SEARCH("ATLANTA",$AT2454)),"DEKALB (ATL LIMITS)","DEKALB"),IF(AND($E2454="CLAYTON",ISNUMBER(SEARCH("COLLEGE PARK",$AT2454))),"CLAYTON (COLLEGE PARK)",$E2454)))))</f>
        <v/>
      </c>
      <c r="AV2454" s="2">
        <f>IF($L2454="","",IF(""&amp;$F2454="2","DIESEL",IF(OR(""&amp;$F2454="G",""&amp;$F2454="H"),"GAS","")))</f>
        <v/>
      </c>
      <c r="AW2454" s="2">
        <f>IF($AV2454="","",$R2454)</f>
        <v/>
      </c>
      <c r="AX2454" s="2">
        <f>IF($AV2454="","",IF($AB2454=0,$R2454,0))</f>
        <v/>
      </c>
      <c r="AY2454" s="2">
        <f>IF($AV2454="","",IF(AND($Z2454=0,COUNTIF('AR SALES'!$L$2:$L$2501,$L2454)=0),"YES",""))</f>
        <v/>
      </c>
      <c r="AZ2454" s="2">
        <f>IF($AV2454="","",IFERROR(VLOOKUP($AU2454,CODES!$A:$B,2,FALSE),"NO CODE"))</f>
        <v/>
      </c>
      <c r="BA2454" s="2">
        <f>IF(""&amp;$F2454&lt;&gt;"4","",IF($AY2454="YES","",IF(ROUND(SUMIFS($AE$2:$AE$4001,$L$2:$L$4001,$L2454,$F$2:$F$4001,"4")-SUMIFS('AR SALES'!$Y$2:$Y$2501,'AR SALES'!$L$2:$L$2501,$L2454,'AR SALES'!$AD$2:$AD$2501,"OFF"),2)=0,"","STALE")))</f>
        <v/>
      </c>
      <c r="BB2454" s="2">
        <f>IF(OR(""&amp;$F2454="2",""&amp;$F2454="4",""&amp;$F2454="G",""&amp;$F2454="H"),IF($AY2454="YES","",IF($AB2454&lt;&gt;0,"",IF(COUNTIFS('AR SALES'!$L$2:$L$2501,$L2454,'AR SALES'!$AD$2:$AD$2501,IF(""&amp;$F2454="4","OFF","ON"),'AR SALES'!$AF$2:$AF$2501,"Y")&gt;0,"","NO EXEMPTION"))),"")</f>
        <v/>
      </c>
    </row>
    <row r="2455">
      <c r="AT2455" s="2">
        <f>IF($L2455="","",IFERROR(INDEX('AR SALES'!$H$2:$H$2501,MATCH(""&amp;$L2455,'AR SALES'!$AE$2:$AE$2501,0)),""))</f>
        <v/>
      </c>
      <c r="AU2455" s="2">
        <f>IF($L2455="","",IF($A2455&lt;&gt;"GA","",IF($E2455="FULTON",IF(ISNUMBER(SEARCH("COLLEGE PARK",$AT2455)),"FULTON (COLLEGE PARK)",IF(ISNUMBER(SEARCH("HAPEVILLE",$AT2455)),"FULTON (HAPEVILLE)",IF(ISNUMBER(SEARCH("EAST POINT",$AT2455)),"FULTON (EAST POINT)",IF(ISNUMBER(SEARCH("ATLANTA",$AT2455)),"FULTON (ATL LIMITS)","FULTON")))),IF($E2455="DEKALB",IF(ISNUMBER(SEARCH("ATLANTA",$AT2455)),"DEKALB (ATL LIMITS)","DEKALB"),IF(AND($E2455="CLAYTON",ISNUMBER(SEARCH("COLLEGE PARK",$AT2455))),"CLAYTON (COLLEGE PARK)",$E2455)))))</f>
        <v/>
      </c>
      <c r="AV2455" s="2">
        <f>IF($L2455="","",IF(""&amp;$F2455="2","DIESEL",IF(OR(""&amp;$F2455="G",""&amp;$F2455="H"),"GAS","")))</f>
        <v/>
      </c>
      <c r="AW2455" s="2">
        <f>IF($AV2455="","",$R2455)</f>
        <v/>
      </c>
      <c r="AX2455" s="2">
        <f>IF($AV2455="","",IF($AB2455=0,$R2455,0))</f>
        <v/>
      </c>
      <c r="AY2455" s="2">
        <f>IF($AV2455="","",IF(AND($Z2455=0,COUNTIF('AR SALES'!$L$2:$L$2501,$L2455)=0),"YES",""))</f>
        <v/>
      </c>
      <c r="AZ2455" s="2">
        <f>IF($AV2455="","",IFERROR(VLOOKUP($AU2455,CODES!$A:$B,2,FALSE),"NO CODE"))</f>
        <v/>
      </c>
      <c r="BA2455" s="2">
        <f>IF(""&amp;$F2455&lt;&gt;"4","",IF($AY2455="YES","",IF(ROUND(SUMIFS($AE$2:$AE$4001,$L$2:$L$4001,$L2455,$F$2:$F$4001,"4")-SUMIFS('AR SALES'!$Y$2:$Y$2501,'AR SALES'!$L$2:$L$2501,$L2455,'AR SALES'!$AD$2:$AD$2501,"OFF"),2)=0,"","STALE")))</f>
        <v/>
      </c>
      <c r="BB2455" s="2">
        <f>IF(OR(""&amp;$F2455="2",""&amp;$F2455="4",""&amp;$F2455="G",""&amp;$F2455="H"),IF($AY2455="YES","",IF($AB2455&lt;&gt;0,"",IF(COUNTIFS('AR SALES'!$L$2:$L$2501,$L2455,'AR SALES'!$AD$2:$AD$2501,IF(""&amp;$F2455="4","OFF","ON"),'AR SALES'!$AF$2:$AF$2501,"Y")&gt;0,"","NO EXEMPTION"))),"")</f>
        <v/>
      </c>
    </row>
    <row r="2456">
      <c r="AT2456" s="2">
        <f>IF($L2456="","",IFERROR(INDEX('AR SALES'!$H$2:$H$2501,MATCH(""&amp;$L2456,'AR SALES'!$AE$2:$AE$2501,0)),""))</f>
        <v/>
      </c>
      <c r="AU2456" s="2">
        <f>IF($L2456="","",IF($A2456&lt;&gt;"GA","",IF($E2456="FULTON",IF(ISNUMBER(SEARCH("COLLEGE PARK",$AT2456)),"FULTON (COLLEGE PARK)",IF(ISNUMBER(SEARCH("HAPEVILLE",$AT2456)),"FULTON (HAPEVILLE)",IF(ISNUMBER(SEARCH("EAST POINT",$AT2456)),"FULTON (EAST POINT)",IF(ISNUMBER(SEARCH("ATLANTA",$AT2456)),"FULTON (ATL LIMITS)","FULTON")))),IF($E2456="DEKALB",IF(ISNUMBER(SEARCH("ATLANTA",$AT2456)),"DEKALB (ATL LIMITS)","DEKALB"),IF(AND($E2456="CLAYTON",ISNUMBER(SEARCH("COLLEGE PARK",$AT2456))),"CLAYTON (COLLEGE PARK)",$E2456)))))</f>
        <v/>
      </c>
      <c r="AV2456" s="2">
        <f>IF($L2456="","",IF(""&amp;$F2456="2","DIESEL",IF(OR(""&amp;$F2456="G",""&amp;$F2456="H"),"GAS","")))</f>
        <v/>
      </c>
      <c r="AW2456" s="2">
        <f>IF($AV2456="","",$R2456)</f>
        <v/>
      </c>
      <c r="AX2456" s="2">
        <f>IF($AV2456="","",IF($AB2456=0,$R2456,0))</f>
        <v/>
      </c>
      <c r="AY2456" s="2">
        <f>IF($AV2456="","",IF(AND($Z2456=0,COUNTIF('AR SALES'!$L$2:$L$2501,$L2456)=0),"YES",""))</f>
        <v/>
      </c>
      <c r="AZ2456" s="2">
        <f>IF($AV2456="","",IFERROR(VLOOKUP($AU2456,CODES!$A:$B,2,FALSE),"NO CODE"))</f>
        <v/>
      </c>
      <c r="BA2456" s="2">
        <f>IF(""&amp;$F2456&lt;&gt;"4","",IF($AY2456="YES","",IF(ROUND(SUMIFS($AE$2:$AE$4001,$L$2:$L$4001,$L2456,$F$2:$F$4001,"4")-SUMIFS('AR SALES'!$Y$2:$Y$2501,'AR SALES'!$L$2:$L$2501,$L2456,'AR SALES'!$AD$2:$AD$2501,"OFF"),2)=0,"","STALE")))</f>
        <v/>
      </c>
      <c r="BB2456" s="2">
        <f>IF(OR(""&amp;$F2456="2",""&amp;$F2456="4",""&amp;$F2456="G",""&amp;$F2456="H"),IF($AY2456="YES","",IF($AB2456&lt;&gt;0,"",IF(COUNTIFS('AR SALES'!$L$2:$L$2501,$L2456,'AR SALES'!$AD$2:$AD$2501,IF(""&amp;$F2456="4","OFF","ON"),'AR SALES'!$AF$2:$AF$2501,"Y")&gt;0,"","NO EXEMPTION"))),"")</f>
        <v/>
      </c>
    </row>
    <row r="2457">
      <c r="AT2457" s="2">
        <f>IF($L2457="","",IFERROR(INDEX('AR SALES'!$H$2:$H$2501,MATCH(""&amp;$L2457,'AR SALES'!$AE$2:$AE$2501,0)),""))</f>
        <v/>
      </c>
      <c r="AU2457" s="2">
        <f>IF($L2457="","",IF($A2457&lt;&gt;"GA","",IF($E2457="FULTON",IF(ISNUMBER(SEARCH("COLLEGE PARK",$AT2457)),"FULTON (COLLEGE PARK)",IF(ISNUMBER(SEARCH("HAPEVILLE",$AT2457)),"FULTON (HAPEVILLE)",IF(ISNUMBER(SEARCH("EAST POINT",$AT2457)),"FULTON (EAST POINT)",IF(ISNUMBER(SEARCH("ATLANTA",$AT2457)),"FULTON (ATL LIMITS)","FULTON")))),IF($E2457="DEKALB",IF(ISNUMBER(SEARCH("ATLANTA",$AT2457)),"DEKALB (ATL LIMITS)","DEKALB"),IF(AND($E2457="CLAYTON",ISNUMBER(SEARCH("COLLEGE PARK",$AT2457))),"CLAYTON (COLLEGE PARK)",$E2457)))))</f>
        <v/>
      </c>
      <c r="AV2457" s="2">
        <f>IF($L2457="","",IF(""&amp;$F2457="2","DIESEL",IF(OR(""&amp;$F2457="G",""&amp;$F2457="H"),"GAS","")))</f>
        <v/>
      </c>
      <c r="AW2457" s="2">
        <f>IF($AV2457="","",$R2457)</f>
        <v/>
      </c>
      <c r="AX2457" s="2">
        <f>IF($AV2457="","",IF($AB2457=0,$R2457,0))</f>
        <v/>
      </c>
      <c r="AY2457" s="2">
        <f>IF($AV2457="","",IF(AND($Z2457=0,COUNTIF('AR SALES'!$L$2:$L$2501,$L2457)=0),"YES",""))</f>
        <v/>
      </c>
      <c r="AZ2457" s="2">
        <f>IF($AV2457="","",IFERROR(VLOOKUP($AU2457,CODES!$A:$B,2,FALSE),"NO CODE"))</f>
        <v/>
      </c>
      <c r="BA2457" s="2">
        <f>IF(""&amp;$F2457&lt;&gt;"4","",IF($AY2457="YES","",IF(ROUND(SUMIFS($AE$2:$AE$4001,$L$2:$L$4001,$L2457,$F$2:$F$4001,"4")-SUMIFS('AR SALES'!$Y$2:$Y$2501,'AR SALES'!$L$2:$L$2501,$L2457,'AR SALES'!$AD$2:$AD$2501,"OFF"),2)=0,"","STALE")))</f>
        <v/>
      </c>
      <c r="BB2457" s="2">
        <f>IF(OR(""&amp;$F2457="2",""&amp;$F2457="4",""&amp;$F2457="G",""&amp;$F2457="H"),IF($AY2457="YES","",IF($AB2457&lt;&gt;0,"",IF(COUNTIFS('AR SALES'!$L$2:$L$2501,$L2457,'AR SALES'!$AD$2:$AD$2501,IF(""&amp;$F2457="4","OFF","ON"),'AR SALES'!$AF$2:$AF$2501,"Y")&gt;0,"","NO EXEMPTION"))),"")</f>
        <v/>
      </c>
    </row>
    <row r="2458">
      <c r="AT2458" s="2">
        <f>IF($L2458="","",IFERROR(INDEX('AR SALES'!$H$2:$H$2501,MATCH(""&amp;$L2458,'AR SALES'!$AE$2:$AE$2501,0)),""))</f>
        <v/>
      </c>
      <c r="AU2458" s="2">
        <f>IF($L2458="","",IF($A2458&lt;&gt;"GA","",IF($E2458="FULTON",IF(ISNUMBER(SEARCH("COLLEGE PARK",$AT2458)),"FULTON (COLLEGE PARK)",IF(ISNUMBER(SEARCH("HAPEVILLE",$AT2458)),"FULTON (HAPEVILLE)",IF(ISNUMBER(SEARCH("EAST POINT",$AT2458)),"FULTON (EAST POINT)",IF(ISNUMBER(SEARCH("ATLANTA",$AT2458)),"FULTON (ATL LIMITS)","FULTON")))),IF($E2458="DEKALB",IF(ISNUMBER(SEARCH("ATLANTA",$AT2458)),"DEKALB (ATL LIMITS)","DEKALB"),IF(AND($E2458="CLAYTON",ISNUMBER(SEARCH("COLLEGE PARK",$AT2458))),"CLAYTON (COLLEGE PARK)",$E2458)))))</f>
        <v/>
      </c>
      <c r="AV2458" s="2">
        <f>IF($L2458="","",IF(""&amp;$F2458="2","DIESEL",IF(OR(""&amp;$F2458="G",""&amp;$F2458="H"),"GAS","")))</f>
        <v/>
      </c>
      <c r="AW2458" s="2">
        <f>IF($AV2458="","",$R2458)</f>
        <v/>
      </c>
      <c r="AX2458" s="2">
        <f>IF($AV2458="","",IF($AB2458=0,$R2458,0))</f>
        <v/>
      </c>
      <c r="AY2458" s="2">
        <f>IF($AV2458="","",IF(AND($Z2458=0,COUNTIF('AR SALES'!$L$2:$L$2501,$L2458)=0),"YES",""))</f>
        <v/>
      </c>
      <c r="AZ2458" s="2">
        <f>IF($AV2458="","",IFERROR(VLOOKUP($AU2458,CODES!$A:$B,2,FALSE),"NO CODE"))</f>
        <v/>
      </c>
      <c r="BA2458" s="2">
        <f>IF(""&amp;$F2458&lt;&gt;"4","",IF($AY2458="YES","",IF(ROUND(SUMIFS($AE$2:$AE$4001,$L$2:$L$4001,$L2458,$F$2:$F$4001,"4")-SUMIFS('AR SALES'!$Y$2:$Y$2501,'AR SALES'!$L$2:$L$2501,$L2458,'AR SALES'!$AD$2:$AD$2501,"OFF"),2)=0,"","STALE")))</f>
        <v/>
      </c>
      <c r="BB2458" s="2">
        <f>IF(OR(""&amp;$F2458="2",""&amp;$F2458="4",""&amp;$F2458="G",""&amp;$F2458="H"),IF($AY2458="YES","",IF($AB2458&lt;&gt;0,"",IF(COUNTIFS('AR SALES'!$L$2:$L$2501,$L2458,'AR SALES'!$AD$2:$AD$2501,IF(""&amp;$F2458="4","OFF","ON"),'AR SALES'!$AF$2:$AF$2501,"Y")&gt;0,"","NO EXEMPTION"))),"")</f>
        <v/>
      </c>
    </row>
    <row r="2459">
      <c r="AT2459" s="2">
        <f>IF($L2459="","",IFERROR(INDEX('AR SALES'!$H$2:$H$2501,MATCH(""&amp;$L2459,'AR SALES'!$AE$2:$AE$2501,0)),""))</f>
        <v/>
      </c>
      <c r="AU2459" s="2">
        <f>IF($L2459="","",IF($A2459&lt;&gt;"GA","",IF($E2459="FULTON",IF(ISNUMBER(SEARCH("COLLEGE PARK",$AT2459)),"FULTON (COLLEGE PARK)",IF(ISNUMBER(SEARCH("HAPEVILLE",$AT2459)),"FULTON (HAPEVILLE)",IF(ISNUMBER(SEARCH("EAST POINT",$AT2459)),"FULTON (EAST POINT)",IF(ISNUMBER(SEARCH("ATLANTA",$AT2459)),"FULTON (ATL LIMITS)","FULTON")))),IF($E2459="DEKALB",IF(ISNUMBER(SEARCH("ATLANTA",$AT2459)),"DEKALB (ATL LIMITS)","DEKALB"),IF(AND($E2459="CLAYTON",ISNUMBER(SEARCH("COLLEGE PARK",$AT2459))),"CLAYTON (COLLEGE PARK)",$E2459)))))</f>
        <v/>
      </c>
      <c r="AV2459" s="2">
        <f>IF($L2459="","",IF(""&amp;$F2459="2","DIESEL",IF(OR(""&amp;$F2459="G",""&amp;$F2459="H"),"GAS","")))</f>
        <v/>
      </c>
      <c r="AW2459" s="2">
        <f>IF($AV2459="","",$R2459)</f>
        <v/>
      </c>
      <c r="AX2459" s="2">
        <f>IF($AV2459="","",IF($AB2459=0,$R2459,0))</f>
        <v/>
      </c>
      <c r="AY2459" s="2">
        <f>IF($AV2459="","",IF(AND($Z2459=0,COUNTIF('AR SALES'!$L$2:$L$2501,$L2459)=0),"YES",""))</f>
        <v/>
      </c>
      <c r="AZ2459" s="2">
        <f>IF($AV2459="","",IFERROR(VLOOKUP($AU2459,CODES!$A:$B,2,FALSE),"NO CODE"))</f>
        <v/>
      </c>
      <c r="BA2459" s="2">
        <f>IF(""&amp;$F2459&lt;&gt;"4","",IF($AY2459="YES","",IF(ROUND(SUMIFS($AE$2:$AE$4001,$L$2:$L$4001,$L2459,$F$2:$F$4001,"4")-SUMIFS('AR SALES'!$Y$2:$Y$2501,'AR SALES'!$L$2:$L$2501,$L2459,'AR SALES'!$AD$2:$AD$2501,"OFF"),2)=0,"","STALE")))</f>
        <v/>
      </c>
      <c r="BB2459" s="2">
        <f>IF(OR(""&amp;$F2459="2",""&amp;$F2459="4",""&amp;$F2459="G",""&amp;$F2459="H"),IF($AY2459="YES","",IF($AB2459&lt;&gt;0,"",IF(COUNTIFS('AR SALES'!$L$2:$L$2501,$L2459,'AR SALES'!$AD$2:$AD$2501,IF(""&amp;$F2459="4","OFF","ON"),'AR SALES'!$AF$2:$AF$2501,"Y")&gt;0,"","NO EXEMPTION"))),"")</f>
        <v/>
      </c>
    </row>
    <row r="2460">
      <c r="AT2460" s="2">
        <f>IF($L2460="","",IFERROR(INDEX('AR SALES'!$H$2:$H$2501,MATCH(""&amp;$L2460,'AR SALES'!$AE$2:$AE$2501,0)),""))</f>
        <v/>
      </c>
      <c r="AU2460" s="2">
        <f>IF($L2460="","",IF($A2460&lt;&gt;"GA","",IF($E2460="FULTON",IF(ISNUMBER(SEARCH("COLLEGE PARK",$AT2460)),"FULTON (COLLEGE PARK)",IF(ISNUMBER(SEARCH("HAPEVILLE",$AT2460)),"FULTON (HAPEVILLE)",IF(ISNUMBER(SEARCH("EAST POINT",$AT2460)),"FULTON (EAST POINT)",IF(ISNUMBER(SEARCH("ATLANTA",$AT2460)),"FULTON (ATL LIMITS)","FULTON")))),IF($E2460="DEKALB",IF(ISNUMBER(SEARCH("ATLANTA",$AT2460)),"DEKALB (ATL LIMITS)","DEKALB"),IF(AND($E2460="CLAYTON",ISNUMBER(SEARCH("COLLEGE PARK",$AT2460))),"CLAYTON (COLLEGE PARK)",$E2460)))))</f>
        <v/>
      </c>
      <c r="AV2460" s="2">
        <f>IF($L2460="","",IF(""&amp;$F2460="2","DIESEL",IF(OR(""&amp;$F2460="G",""&amp;$F2460="H"),"GAS","")))</f>
        <v/>
      </c>
      <c r="AW2460" s="2">
        <f>IF($AV2460="","",$R2460)</f>
        <v/>
      </c>
      <c r="AX2460" s="2">
        <f>IF($AV2460="","",IF($AB2460=0,$R2460,0))</f>
        <v/>
      </c>
      <c r="AY2460" s="2">
        <f>IF($AV2460="","",IF(AND($Z2460=0,COUNTIF('AR SALES'!$L$2:$L$2501,$L2460)=0),"YES",""))</f>
        <v/>
      </c>
      <c r="AZ2460" s="2">
        <f>IF($AV2460="","",IFERROR(VLOOKUP($AU2460,CODES!$A:$B,2,FALSE),"NO CODE"))</f>
        <v/>
      </c>
      <c r="BA2460" s="2">
        <f>IF(""&amp;$F2460&lt;&gt;"4","",IF($AY2460="YES","",IF(ROUND(SUMIFS($AE$2:$AE$4001,$L$2:$L$4001,$L2460,$F$2:$F$4001,"4")-SUMIFS('AR SALES'!$Y$2:$Y$2501,'AR SALES'!$L$2:$L$2501,$L2460,'AR SALES'!$AD$2:$AD$2501,"OFF"),2)=0,"","STALE")))</f>
        <v/>
      </c>
      <c r="BB2460" s="2">
        <f>IF(OR(""&amp;$F2460="2",""&amp;$F2460="4",""&amp;$F2460="G",""&amp;$F2460="H"),IF($AY2460="YES","",IF($AB2460&lt;&gt;0,"",IF(COUNTIFS('AR SALES'!$L$2:$L$2501,$L2460,'AR SALES'!$AD$2:$AD$2501,IF(""&amp;$F2460="4","OFF","ON"),'AR SALES'!$AF$2:$AF$2501,"Y")&gt;0,"","NO EXEMPTION"))),"")</f>
        <v/>
      </c>
    </row>
    <row r="2461">
      <c r="AT2461" s="2">
        <f>IF($L2461="","",IFERROR(INDEX('AR SALES'!$H$2:$H$2501,MATCH(""&amp;$L2461,'AR SALES'!$AE$2:$AE$2501,0)),""))</f>
        <v/>
      </c>
      <c r="AU2461" s="2">
        <f>IF($L2461="","",IF($A2461&lt;&gt;"GA","",IF($E2461="FULTON",IF(ISNUMBER(SEARCH("COLLEGE PARK",$AT2461)),"FULTON (COLLEGE PARK)",IF(ISNUMBER(SEARCH("HAPEVILLE",$AT2461)),"FULTON (HAPEVILLE)",IF(ISNUMBER(SEARCH("EAST POINT",$AT2461)),"FULTON (EAST POINT)",IF(ISNUMBER(SEARCH("ATLANTA",$AT2461)),"FULTON (ATL LIMITS)","FULTON")))),IF($E2461="DEKALB",IF(ISNUMBER(SEARCH("ATLANTA",$AT2461)),"DEKALB (ATL LIMITS)","DEKALB"),IF(AND($E2461="CLAYTON",ISNUMBER(SEARCH("COLLEGE PARK",$AT2461))),"CLAYTON (COLLEGE PARK)",$E2461)))))</f>
        <v/>
      </c>
      <c r="AV2461" s="2">
        <f>IF($L2461="","",IF(""&amp;$F2461="2","DIESEL",IF(OR(""&amp;$F2461="G",""&amp;$F2461="H"),"GAS","")))</f>
        <v/>
      </c>
      <c r="AW2461" s="2">
        <f>IF($AV2461="","",$R2461)</f>
        <v/>
      </c>
      <c r="AX2461" s="2">
        <f>IF($AV2461="","",IF($AB2461=0,$R2461,0))</f>
        <v/>
      </c>
      <c r="AY2461" s="2">
        <f>IF($AV2461="","",IF(AND($Z2461=0,COUNTIF('AR SALES'!$L$2:$L$2501,$L2461)=0),"YES",""))</f>
        <v/>
      </c>
      <c r="AZ2461" s="2">
        <f>IF($AV2461="","",IFERROR(VLOOKUP($AU2461,CODES!$A:$B,2,FALSE),"NO CODE"))</f>
        <v/>
      </c>
      <c r="BA2461" s="2">
        <f>IF(""&amp;$F2461&lt;&gt;"4","",IF($AY2461="YES","",IF(ROUND(SUMIFS($AE$2:$AE$4001,$L$2:$L$4001,$L2461,$F$2:$F$4001,"4")-SUMIFS('AR SALES'!$Y$2:$Y$2501,'AR SALES'!$L$2:$L$2501,$L2461,'AR SALES'!$AD$2:$AD$2501,"OFF"),2)=0,"","STALE")))</f>
        <v/>
      </c>
      <c r="BB2461" s="2">
        <f>IF(OR(""&amp;$F2461="2",""&amp;$F2461="4",""&amp;$F2461="G",""&amp;$F2461="H"),IF($AY2461="YES","",IF($AB2461&lt;&gt;0,"",IF(COUNTIFS('AR SALES'!$L$2:$L$2501,$L2461,'AR SALES'!$AD$2:$AD$2501,IF(""&amp;$F2461="4","OFF","ON"),'AR SALES'!$AF$2:$AF$2501,"Y")&gt;0,"","NO EXEMPTION"))),"")</f>
        <v/>
      </c>
    </row>
    <row r="2462">
      <c r="AT2462" s="2">
        <f>IF($L2462="","",IFERROR(INDEX('AR SALES'!$H$2:$H$2501,MATCH(""&amp;$L2462,'AR SALES'!$AE$2:$AE$2501,0)),""))</f>
        <v/>
      </c>
      <c r="AU2462" s="2">
        <f>IF($L2462="","",IF($A2462&lt;&gt;"GA","",IF($E2462="FULTON",IF(ISNUMBER(SEARCH("COLLEGE PARK",$AT2462)),"FULTON (COLLEGE PARK)",IF(ISNUMBER(SEARCH("HAPEVILLE",$AT2462)),"FULTON (HAPEVILLE)",IF(ISNUMBER(SEARCH("EAST POINT",$AT2462)),"FULTON (EAST POINT)",IF(ISNUMBER(SEARCH("ATLANTA",$AT2462)),"FULTON (ATL LIMITS)","FULTON")))),IF($E2462="DEKALB",IF(ISNUMBER(SEARCH("ATLANTA",$AT2462)),"DEKALB (ATL LIMITS)","DEKALB"),IF(AND($E2462="CLAYTON",ISNUMBER(SEARCH("COLLEGE PARK",$AT2462))),"CLAYTON (COLLEGE PARK)",$E2462)))))</f>
        <v/>
      </c>
      <c r="AV2462" s="2">
        <f>IF($L2462="","",IF(""&amp;$F2462="2","DIESEL",IF(OR(""&amp;$F2462="G",""&amp;$F2462="H"),"GAS","")))</f>
        <v/>
      </c>
      <c r="AW2462" s="2">
        <f>IF($AV2462="","",$R2462)</f>
        <v/>
      </c>
      <c r="AX2462" s="2">
        <f>IF($AV2462="","",IF($AB2462=0,$R2462,0))</f>
        <v/>
      </c>
      <c r="AY2462" s="2">
        <f>IF($AV2462="","",IF(AND($Z2462=0,COUNTIF('AR SALES'!$L$2:$L$2501,$L2462)=0),"YES",""))</f>
        <v/>
      </c>
      <c r="AZ2462" s="2">
        <f>IF($AV2462="","",IFERROR(VLOOKUP($AU2462,CODES!$A:$B,2,FALSE),"NO CODE"))</f>
        <v/>
      </c>
      <c r="BA2462" s="2">
        <f>IF(""&amp;$F2462&lt;&gt;"4","",IF($AY2462="YES","",IF(ROUND(SUMIFS($AE$2:$AE$4001,$L$2:$L$4001,$L2462,$F$2:$F$4001,"4")-SUMIFS('AR SALES'!$Y$2:$Y$2501,'AR SALES'!$L$2:$L$2501,$L2462,'AR SALES'!$AD$2:$AD$2501,"OFF"),2)=0,"","STALE")))</f>
        <v/>
      </c>
      <c r="BB2462" s="2">
        <f>IF(OR(""&amp;$F2462="2",""&amp;$F2462="4",""&amp;$F2462="G",""&amp;$F2462="H"),IF($AY2462="YES","",IF($AB2462&lt;&gt;0,"",IF(COUNTIFS('AR SALES'!$L$2:$L$2501,$L2462,'AR SALES'!$AD$2:$AD$2501,IF(""&amp;$F2462="4","OFF","ON"),'AR SALES'!$AF$2:$AF$2501,"Y")&gt;0,"","NO EXEMPTION"))),"")</f>
        <v/>
      </c>
    </row>
    <row r="2463">
      <c r="AT2463" s="2">
        <f>IF($L2463="","",IFERROR(INDEX('AR SALES'!$H$2:$H$2501,MATCH(""&amp;$L2463,'AR SALES'!$AE$2:$AE$2501,0)),""))</f>
        <v/>
      </c>
      <c r="AU2463" s="2">
        <f>IF($L2463="","",IF($A2463&lt;&gt;"GA","",IF($E2463="FULTON",IF(ISNUMBER(SEARCH("COLLEGE PARK",$AT2463)),"FULTON (COLLEGE PARK)",IF(ISNUMBER(SEARCH("HAPEVILLE",$AT2463)),"FULTON (HAPEVILLE)",IF(ISNUMBER(SEARCH("EAST POINT",$AT2463)),"FULTON (EAST POINT)",IF(ISNUMBER(SEARCH("ATLANTA",$AT2463)),"FULTON (ATL LIMITS)","FULTON")))),IF($E2463="DEKALB",IF(ISNUMBER(SEARCH("ATLANTA",$AT2463)),"DEKALB (ATL LIMITS)","DEKALB"),IF(AND($E2463="CLAYTON",ISNUMBER(SEARCH("COLLEGE PARK",$AT2463))),"CLAYTON (COLLEGE PARK)",$E2463)))))</f>
        <v/>
      </c>
      <c r="AV2463" s="2">
        <f>IF($L2463="","",IF(""&amp;$F2463="2","DIESEL",IF(OR(""&amp;$F2463="G",""&amp;$F2463="H"),"GAS","")))</f>
        <v/>
      </c>
      <c r="AW2463" s="2">
        <f>IF($AV2463="","",$R2463)</f>
        <v/>
      </c>
      <c r="AX2463" s="2">
        <f>IF($AV2463="","",IF($AB2463=0,$R2463,0))</f>
        <v/>
      </c>
      <c r="AY2463" s="2">
        <f>IF($AV2463="","",IF(AND($Z2463=0,COUNTIF('AR SALES'!$L$2:$L$2501,$L2463)=0),"YES",""))</f>
        <v/>
      </c>
      <c r="AZ2463" s="2">
        <f>IF($AV2463="","",IFERROR(VLOOKUP($AU2463,CODES!$A:$B,2,FALSE),"NO CODE"))</f>
        <v/>
      </c>
      <c r="BA2463" s="2">
        <f>IF(""&amp;$F2463&lt;&gt;"4","",IF($AY2463="YES","",IF(ROUND(SUMIFS($AE$2:$AE$4001,$L$2:$L$4001,$L2463,$F$2:$F$4001,"4")-SUMIFS('AR SALES'!$Y$2:$Y$2501,'AR SALES'!$L$2:$L$2501,$L2463,'AR SALES'!$AD$2:$AD$2501,"OFF"),2)=0,"","STALE")))</f>
        <v/>
      </c>
      <c r="BB2463" s="2">
        <f>IF(OR(""&amp;$F2463="2",""&amp;$F2463="4",""&amp;$F2463="G",""&amp;$F2463="H"),IF($AY2463="YES","",IF($AB2463&lt;&gt;0,"",IF(COUNTIFS('AR SALES'!$L$2:$L$2501,$L2463,'AR SALES'!$AD$2:$AD$2501,IF(""&amp;$F2463="4","OFF","ON"),'AR SALES'!$AF$2:$AF$2501,"Y")&gt;0,"","NO EXEMPTION"))),"")</f>
        <v/>
      </c>
    </row>
    <row r="2464">
      <c r="AT2464" s="2">
        <f>IF($L2464="","",IFERROR(INDEX('AR SALES'!$H$2:$H$2501,MATCH(""&amp;$L2464,'AR SALES'!$AE$2:$AE$2501,0)),""))</f>
        <v/>
      </c>
      <c r="AU2464" s="2">
        <f>IF($L2464="","",IF($A2464&lt;&gt;"GA","",IF($E2464="FULTON",IF(ISNUMBER(SEARCH("COLLEGE PARK",$AT2464)),"FULTON (COLLEGE PARK)",IF(ISNUMBER(SEARCH("HAPEVILLE",$AT2464)),"FULTON (HAPEVILLE)",IF(ISNUMBER(SEARCH("EAST POINT",$AT2464)),"FULTON (EAST POINT)",IF(ISNUMBER(SEARCH("ATLANTA",$AT2464)),"FULTON (ATL LIMITS)","FULTON")))),IF($E2464="DEKALB",IF(ISNUMBER(SEARCH("ATLANTA",$AT2464)),"DEKALB (ATL LIMITS)","DEKALB"),IF(AND($E2464="CLAYTON",ISNUMBER(SEARCH("COLLEGE PARK",$AT2464))),"CLAYTON (COLLEGE PARK)",$E2464)))))</f>
        <v/>
      </c>
      <c r="AV2464" s="2">
        <f>IF($L2464="","",IF(""&amp;$F2464="2","DIESEL",IF(OR(""&amp;$F2464="G",""&amp;$F2464="H"),"GAS","")))</f>
        <v/>
      </c>
      <c r="AW2464" s="2">
        <f>IF($AV2464="","",$R2464)</f>
        <v/>
      </c>
      <c r="AX2464" s="2">
        <f>IF($AV2464="","",IF($AB2464=0,$R2464,0))</f>
        <v/>
      </c>
      <c r="AY2464" s="2">
        <f>IF($AV2464="","",IF(AND($Z2464=0,COUNTIF('AR SALES'!$L$2:$L$2501,$L2464)=0),"YES",""))</f>
        <v/>
      </c>
      <c r="AZ2464" s="2">
        <f>IF($AV2464="","",IFERROR(VLOOKUP($AU2464,CODES!$A:$B,2,FALSE),"NO CODE"))</f>
        <v/>
      </c>
      <c r="BA2464" s="2">
        <f>IF(""&amp;$F2464&lt;&gt;"4","",IF($AY2464="YES","",IF(ROUND(SUMIFS($AE$2:$AE$4001,$L$2:$L$4001,$L2464,$F$2:$F$4001,"4")-SUMIFS('AR SALES'!$Y$2:$Y$2501,'AR SALES'!$L$2:$L$2501,$L2464,'AR SALES'!$AD$2:$AD$2501,"OFF"),2)=0,"","STALE")))</f>
        <v/>
      </c>
      <c r="BB2464" s="2">
        <f>IF(OR(""&amp;$F2464="2",""&amp;$F2464="4",""&amp;$F2464="G",""&amp;$F2464="H"),IF($AY2464="YES","",IF($AB2464&lt;&gt;0,"",IF(COUNTIFS('AR SALES'!$L$2:$L$2501,$L2464,'AR SALES'!$AD$2:$AD$2501,IF(""&amp;$F2464="4","OFF","ON"),'AR SALES'!$AF$2:$AF$2501,"Y")&gt;0,"","NO EXEMPTION"))),"")</f>
        <v/>
      </c>
    </row>
    <row r="2465">
      <c r="AT2465" s="2">
        <f>IF($L2465="","",IFERROR(INDEX('AR SALES'!$H$2:$H$2501,MATCH(""&amp;$L2465,'AR SALES'!$AE$2:$AE$2501,0)),""))</f>
        <v/>
      </c>
      <c r="AU2465" s="2">
        <f>IF($L2465="","",IF($A2465&lt;&gt;"GA","",IF($E2465="FULTON",IF(ISNUMBER(SEARCH("COLLEGE PARK",$AT2465)),"FULTON (COLLEGE PARK)",IF(ISNUMBER(SEARCH("HAPEVILLE",$AT2465)),"FULTON (HAPEVILLE)",IF(ISNUMBER(SEARCH("EAST POINT",$AT2465)),"FULTON (EAST POINT)",IF(ISNUMBER(SEARCH("ATLANTA",$AT2465)),"FULTON (ATL LIMITS)","FULTON")))),IF($E2465="DEKALB",IF(ISNUMBER(SEARCH("ATLANTA",$AT2465)),"DEKALB (ATL LIMITS)","DEKALB"),IF(AND($E2465="CLAYTON",ISNUMBER(SEARCH("COLLEGE PARK",$AT2465))),"CLAYTON (COLLEGE PARK)",$E2465)))))</f>
        <v/>
      </c>
      <c r="AV2465" s="2">
        <f>IF($L2465="","",IF(""&amp;$F2465="2","DIESEL",IF(OR(""&amp;$F2465="G",""&amp;$F2465="H"),"GAS","")))</f>
        <v/>
      </c>
      <c r="AW2465" s="2">
        <f>IF($AV2465="","",$R2465)</f>
        <v/>
      </c>
      <c r="AX2465" s="2">
        <f>IF($AV2465="","",IF($AB2465=0,$R2465,0))</f>
        <v/>
      </c>
      <c r="AY2465" s="2">
        <f>IF($AV2465="","",IF(AND($Z2465=0,COUNTIF('AR SALES'!$L$2:$L$2501,$L2465)=0),"YES",""))</f>
        <v/>
      </c>
      <c r="AZ2465" s="2">
        <f>IF($AV2465="","",IFERROR(VLOOKUP($AU2465,CODES!$A:$B,2,FALSE),"NO CODE"))</f>
        <v/>
      </c>
      <c r="BA2465" s="2">
        <f>IF(""&amp;$F2465&lt;&gt;"4","",IF($AY2465="YES","",IF(ROUND(SUMIFS($AE$2:$AE$4001,$L$2:$L$4001,$L2465,$F$2:$F$4001,"4")-SUMIFS('AR SALES'!$Y$2:$Y$2501,'AR SALES'!$L$2:$L$2501,$L2465,'AR SALES'!$AD$2:$AD$2501,"OFF"),2)=0,"","STALE")))</f>
        <v/>
      </c>
      <c r="BB2465" s="2">
        <f>IF(OR(""&amp;$F2465="2",""&amp;$F2465="4",""&amp;$F2465="G",""&amp;$F2465="H"),IF($AY2465="YES","",IF($AB2465&lt;&gt;0,"",IF(COUNTIFS('AR SALES'!$L$2:$L$2501,$L2465,'AR SALES'!$AD$2:$AD$2501,IF(""&amp;$F2465="4","OFF","ON"),'AR SALES'!$AF$2:$AF$2501,"Y")&gt;0,"","NO EXEMPTION"))),"")</f>
        <v/>
      </c>
    </row>
    <row r="2466">
      <c r="AT2466" s="2">
        <f>IF($L2466="","",IFERROR(INDEX('AR SALES'!$H$2:$H$2501,MATCH(""&amp;$L2466,'AR SALES'!$AE$2:$AE$2501,0)),""))</f>
        <v/>
      </c>
      <c r="AU2466" s="2">
        <f>IF($L2466="","",IF($A2466&lt;&gt;"GA","",IF($E2466="FULTON",IF(ISNUMBER(SEARCH("COLLEGE PARK",$AT2466)),"FULTON (COLLEGE PARK)",IF(ISNUMBER(SEARCH("HAPEVILLE",$AT2466)),"FULTON (HAPEVILLE)",IF(ISNUMBER(SEARCH("EAST POINT",$AT2466)),"FULTON (EAST POINT)",IF(ISNUMBER(SEARCH("ATLANTA",$AT2466)),"FULTON (ATL LIMITS)","FULTON")))),IF($E2466="DEKALB",IF(ISNUMBER(SEARCH("ATLANTA",$AT2466)),"DEKALB (ATL LIMITS)","DEKALB"),IF(AND($E2466="CLAYTON",ISNUMBER(SEARCH("COLLEGE PARK",$AT2466))),"CLAYTON (COLLEGE PARK)",$E2466)))))</f>
        <v/>
      </c>
      <c r="AV2466" s="2">
        <f>IF($L2466="","",IF(""&amp;$F2466="2","DIESEL",IF(OR(""&amp;$F2466="G",""&amp;$F2466="H"),"GAS","")))</f>
        <v/>
      </c>
      <c r="AW2466" s="2">
        <f>IF($AV2466="","",$R2466)</f>
        <v/>
      </c>
      <c r="AX2466" s="2">
        <f>IF($AV2466="","",IF($AB2466=0,$R2466,0))</f>
        <v/>
      </c>
      <c r="AY2466" s="2">
        <f>IF($AV2466="","",IF(AND($Z2466=0,COUNTIF('AR SALES'!$L$2:$L$2501,$L2466)=0),"YES",""))</f>
        <v/>
      </c>
      <c r="AZ2466" s="2">
        <f>IF($AV2466="","",IFERROR(VLOOKUP($AU2466,CODES!$A:$B,2,FALSE),"NO CODE"))</f>
        <v/>
      </c>
      <c r="BA2466" s="2">
        <f>IF(""&amp;$F2466&lt;&gt;"4","",IF($AY2466="YES","",IF(ROUND(SUMIFS($AE$2:$AE$4001,$L$2:$L$4001,$L2466,$F$2:$F$4001,"4")-SUMIFS('AR SALES'!$Y$2:$Y$2501,'AR SALES'!$L$2:$L$2501,$L2466,'AR SALES'!$AD$2:$AD$2501,"OFF"),2)=0,"","STALE")))</f>
        <v/>
      </c>
      <c r="BB2466" s="2">
        <f>IF(OR(""&amp;$F2466="2",""&amp;$F2466="4",""&amp;$F2466="G",""&amp;$F2466="H"),IF($AY2466="YES","",IF($AB2466&lt;&gt;0,"",IF(COUNTIFS('AR SALES'!$L$2:$L$2501,$L2466,'AR SALES'!$AD$2:$AD$2501,IF(""&amp;$F2466="4","OFF","ON"),'AR SALES'!$AF$2:$AF$2501,"Y")&gt;0,"","NO EXEMPTION"))),"")</f>
        <v/>
      </c>
    </row>
    <row r="2467">
      <c r="AT2467" s="2">
        <f>IF($L2467="","",IFERROR(INDEX('AR SALES'!$H$2:$H$2501,MATCH(""&amp;$L2467,'AR SALES'!$AE$2:$AE$2501,0)),""))</f>
        <v/>
      </c>
      <c r="AU2467" s="2">
        <f>IF($L2467="","",IF($A2467&lt;&gt;"GA","",IF($E2467="FULTON",IF(ISNUMBER(SEARCH("COLLEGE PARK",$AT2467)),"FULTON (COLLEGE PARK)",IF(ISNUMBER(SEARCH("HAPEVILLE",$AT2467)),"FULTON (HAPEVILLE)",IF(ISNUMBER(SEARCH("EAST POINT",$AT2467)),"FULTON (EAST POINT)",IF(ISNUMBER(SEARCH("ATLANTA",$AT2467)),"FULTON (ATL LIMITS)","FULTON")))),IF($E2467="DEKALB",IF(ISNUMBER(SEARCH("ATLANTA",$AT2467)),"DEKALB (ATL LIMITS)","DEKALB"),IF(AND($E2467="CLAYTON",ISNUMBER(SEARCH("COLLEGE PARK",$AT2467))),"CLAYTON (COLLEGE PARK)",$E2467)))))</f>
        <v/>
      </c>
      <c r="AV2467" s="2">
        <f>IF($L2467="","",IF(""&amp;$F2467="2","DIESEL",IF(OR(""&amp;$F2467="G",""&amp;$F2467="H"),"GAS","")))</f>
        <v/>
      </c>
      <c r="AW2467" s="2">
        <f>IF($AV2467="","",$R2467)</f>
        <v/>
      </c>
      <c r="AX2467" s="2">
        <f>IF($AV2467="","",IF($AB2467=0,$R2467,0))</f>
        <v/>
      </c>
      <c r="AY2467" s="2">
        <f>IF($AV2467="","",IF(AND($Z2467=0,COUNTIF('AR SALES'!$L$2:$L$2501,$L2467)=0),"YES",""))</f>
        <v/>
      </c>
      <c r="AZ2467" s="2">
        <f>IF($AV2467="","",IFERROR(VLOOKUP($AU2467,CODES!$A:$B,2,FALSE),"NO CODE"))</f>
        <v/>
      </c>
      <c r="BA2467" s="2">
        <f>IF(""&amp;$F2467&lt;&gt;"4","",IF($AY2467="YES","",IF(ROUND(SUMIFS($AE$2:$AE$4001,$L$2:$L$4001,$L2467,$F$2:$F$4001,"4")-SUMIFS('AR SALES'!$Y$2:$Y$2501,'AR SALES'!$L$2:$L$2501,$L2467,'AR SALES'!$AD$2:$AD$2501,"OFF"),2)=0,"","STALE")))</f>
        <v/>
      </c>
      <c r="BB2467" s="2">
        <f>IF(OR(""&amp;$F2467="2",""&amp;$F2467="4",""&amp;$F2467="G",""&amp;$F2467="H"),IF($AY2467="YES","",IF($AB2467&lt;&gt;0,"",IF(COUNTIFS('AR SALES'!$L$2:$L$2501,$L2467,'AR SALES'!$AD$2:$AD$2501,IF(""&amp;$F2467="4","OFF","ON"),'AR SALES'!$AF$2:$AF$2501,"Y")&gt;0,"","NO EXEMPTION"))),"")</f>
        <v/>
      </c>
    </row>
    <row r="2468">
      <c r="AT2468" s="2">
        <f>IF($L2468="","",IFERROR(INDEX('AR SALES'!$H$2:$H$2501,MATCH(""&amp;$L2468,'AR SALES'!$AE$2:$AE$2501,0)),""))</f>
        <v/>
      </c>
      <c r="AU2468" s="2">
        <f>IF($L2468="","",IF($A2468&lt;&gt;"GA","",IF($E2468="FULTON",IF(ISNUMBER(SEARCH("COLLEGE PARK",$AT2468)),"FULTON (COLLEGE PARK)",IF(ISNUMBER(SEARCH("HAPEVILLE",$AT2468)),"FULTON (HAPEVILLE)",IF(ISNUMBER(SEARCH("EAST POINT",$AT2468)),"FULTON (EAST POINT)",IF(ISNUMBER(SEARCH("ATLANTA",$AT2468)),"FULTON (ATL LIMITS)","FULTON")))),IF($E2468="DEKALB",IF(ISNUMBER(SEARCH("ATLANTA",$AT2468)),"DEKALB (ATL LIMITS)","DEKALB"),IF(AND($E2468="CLAYTON",ISNUMBER(SEARCH("COLLEGE PARK",$AT2468))),"CLAYTON (COLLEGE PARK)",$E2468)))))</f>
        <v/>
      </c>
      <c r="AV2468" s="2">
        <f>IF($L2468="","",IF(""&amp;$F2468="2","DIESEL",IF(OR(""&amp;$F2468="G",""&amp;$F2468="H"),"GAS","")))</f>
        <v/>
      </c>
      <c r="AW2468" s="2">
        <f>IF($AV2468="","",$R2468)</f>
        <v/>
      </c>
      <c r="AX2468" s="2">
        <f>IF($AV2468="","",IF($AB2468=0,$R2468,0))</f>
        <v/>
      </c>
      <c r="AY2468" s="2">
        <f>IF($AV2468="","",IF(AND($Z2468=0,COUNTIF('AR SALES'!$L$2:$L$2501,$L2468)=0),"YES",""))</f>
        <v/>
      </c>
      <c r="AZ2468" s="2">
        <f>IF($AV2468="","",IFERROR(VLOOKUP($AU2468,CODES!$A:$B,2,FALSE),"NO CODE"))</f>
        <v/>
      </c>
      <c r="BA2468" s="2">
        <f>IF(""&amp;$F2468&lt;&gt;"4","",IF($AY2468="YES","",IF(ROUND(SUMIFS($AE$2:$AE$4001,$L$2:$L$4001,$L2468,$F$2:$F$4001,"4")-SUMIFS('AR SALES'!$Y$2:$Y$2501,'AR SALES'!$L$2:$L$2501,$L2468,'AR SALES'!$AD$2:$AD$2501,"OFF"),2)=0,"","STALE")))</f>
        <v/>
      </c>
      <c r="BB2468" s="2">
        <f>IF(OR(""&amp;$F2468="2",""&amp;$F2468="4",""&amp;$F2468="G",""&amp;$F2468="H"),IF($AY2468="YES","",IF($AB2468&lt;&gt;0,"",IF(COUNTIFS('AR SALES'!$L$2:$L$2501,$L2468,'AR SALES'!$AD$2:$AD$2501,IF(""&amp;$F2468="4","OFF","ON"),'AR SALES'!$AF$2:$AF$2501,"Y")&gt;0,"","NO EXEMPTION"))),"")</f>
        <v/>
      </c>
    </row>
    <row r="2469">
      <c r="AT2469" s="2">
        <f>IF($L2469="","",IFERROR(INDEX('AR SALES'!$H$2:$H$2501,MATCH(""&amp;$L2469,'AR SALES'!$AE$2:$AE$2501,0)),""))</f>
        <v/>
      </c>
      <c r="AU2469" s="2">
        <f>IF($L2469="","",IF($A2469&lt;&gt;"GA","",IF($E2469="FULTON",IF(ISNUMBER(SEARCH("COLLEGE PARK",$AT2469)),"FULTON (COLLEGE PARK)",IF(ISNUMBER(SEARCH("HAPEVILLE",$AT2469)),"FULTON (HAPEVILLE)",IF(ISNUMBER(SEARCH("EAST POINT",$AT2469)),"FULTON (EAST POINT)",IF(ISNUMBER(SEARCH("ATLANTA",$AT2469)),"FULTON (ATL LIMITS)","FULTON")))),IF($E2469="DEKALB",IF(ISNUMBER(SEARCH("ATLANTA",$AT2469)),"DEKALB (ATL LIMITS)","DEKALB"),IF(AND($E2469="CLAYTON",ISNUMBER(SEARCH("COLLEGE PARK",$AT2469))),"CLAYTON (COLLEGE PARK)",$E2469)))))</f>
        <v/>
      </c>
      <c r="AV2469" s="2">
        <f>IF($L2469="","",IF(""&amp;$F2469="2","DIESEL",IF(OR(""&amp;$F2469="G",""&amp;$F2469="H"),"GAS","")))</f>
        <v/>
      </c>
      <c r="AW2469" s="2">
        <f>IF($AV2469="","",$R2469)</f>
        <v/>
      </c>
      <c r="AX2469" s="2">
        <f>IF($AV2469="","",IF($AB2469=0,$R2469,0))</f>
        <v/>
      </c>
      <c r="AY2469" s="2">
        <f>IF($AV2469="","",IF(AND($Z2469=0,COUNTIF('AR SALES'!$L$2:$L$2501,$L2469)=0),"YES",""))</f>
        <v/>
      </c>
      <c r="AZ2469" s="2">
        <f>IF($AV2469="","",IFERROR(VLOOKUP($AU2469,CODES!$A:$B,2,FALSE),"NO CODE"))</f>
        <v/>
      </c>
      <c r="BA2469" s="2">
        <f>IF(""&amp;$F2469&lt;&gt;"4","",IF($AY2469="YES","",IF(ROUND(SUMIFS($AE$2:$AE$4001,$L$2:$L$4001,$L2469,$F$2:$F$4001,"4")-SUMIFS('AR SALES'!$Y$2:$Y$2501,'AR SALES'!$L$2:$L$2501,$L2469,'AR SALES'!$AD$2:$AD$2501,"OFF"),2)=0,"","STALE")))</f>
        <v/>
      </c>
      <c r="BB2469" s="2">
        <f>IF(OR(""&amp;$F2469="2",""&amp;$F2469="4",""&amp;$F2469="G",""&amp;$F2469="H"),IF($AY2469="YES","",IF($AB2469&lt;&gt;0,"",IF(COUNTIFS('AR SALES'!$L$2:$L$2501,$L2469,'AR SALES'!$AD$2:$AD$2501,IF(""&amp;$F2469="4","OFF","ON"),'AR SALES'!$AF$2:$AF$2501,"Y")&gt;0,"","NO EXEMPTION"))),"")</f>
        <v/>
      </c>
    </row>
    <row r="2470">
      <c r="AT2470" s="2">
        <f>IF($L2470="","",IFERROR(INDEX('AR SALES'!$H$2:$H$2501,MATCH(""&amp;$L2470,'AR SALES'!$AE$2:$AE$2501,0)),""))</f>
        <v/>
      </c>
      <c r="AU2470" s="2">
        <f>IF($L2470="","",IF($A2470&lt;&gt;"GA","",IF($E2470="FULTON",IF(ISNUMBER(SEARCH("COLLEGE PARK",$AT2470)),"FULTON (COLLEGE PARK)",IF(ISNUMBER(SEARCH("HAPEVILLE",$AT2470)),"FULTON (HAPEVILLE)",IF(ISNUMBER(SEARCH("EAST POINT",$AT2470)),"FULTON (EAST POINT)",IF(ISNUMBER(SEARCH("ATLANTA",$AT2470)),"FULTON (ATL LIMITS)","FULTON")))),IF($E2470="DEKALB",IF(ISNUMBER(SEARCH("ATLANTA",$AT2470)),"DEKALB (ATL LIMITS)","DEKALB"),IF(AND($E2470="CLAYTON",ISNUMBER(SEARCH("COLLEGE PARK",$AT2470))),"CLAYTON (COLLEGE PARK)",$E2470)))))</f>
        <v/>
      </c>
      <c r="AV2470" s="2">
        <f>IF($L2470="","",IF(""&amp;$F2470="2","DIESEL",IF(OR(""&amp;$F2470="G",""&amp;$F2470="H"),"GAS","")))</f>
        <v/>
      </c>
      <c r="AW2470" s="2">
        <f>IF($AV2470="","",$R2470)</f>
        <v/>
      </c>
      <c r="AX2470" s="2">
        <f>IF($AV2470="","",IF($AB2470=0,$R2470,0))</f>
        <v/>
      </c>
      <c r="AY2470" s="2">
        <f>IF($AV2470="","",IF(AND($Z2470=0,COUNTIF('AR SALES'!$L$2:$L$2501,$L2470)=0),"YES",""))</f>
        <v/>
      </c>
      <c r="AZ2470" s="2">
        <f>IF($AV2470="","",IFERROR(VLOOKUP($AU2470,CODES!$A:$B,2,FALSE),"NO CODE"))</f>
        <v/>
      </c>
      <c r="BA2470" s="2">
        <f>IF(""&amp;$F2470&lt;&gt;"4","",IF($AY2470="YES","",IF(ROUND(SUMIFS($AE$2:$AE$4001,$L$2:$L$4001,$L2470,$F$2:$F$4001,"4")-SUMIFS('AR SALES'!$Y$2:$Y$2501,'AR SALES'!$L$2:$L$2501,$L2470,'AR SALES'!$AD$2:$AD$2501,"OFF"),2)=0,"","STALE")))</f>
        <v/>
      </c>
      <c r="BB2470" s="2">
        <f>IF(OR(""&amp;$F2470="2",""&amp;$F2470="4",""&amp;$F2470="G",""&amp;$F2470="H"),IF($AY2470="YES","",IF($AB2470&lt;&gt;0,"",IF(COUNTIFS('AR SALES'!$L$2:$L$2501,$L2470,'AR SALES'!$AD$2:$AD$2501,IF(""&amp;$F2470="4","OFF","ON"),'AR SALES'!$AF$2:$AF$2501,"Y")&gt;0,"","NO EXEMPTION"))),"")</f>
        <v/>
      </c>
    </row>
    <row r="2471">
      <c r="AT2471" s="2">
        <f>IF($L2471="","",IFERROR(INDEX('AR SALES'!$H$2:$H$2501,MATCH(""&amp;$L2471,'AR SALES'!$AE$2:$AE$2501,0)),""))</f>
        <v/>
      </c>
      <c r="AU2471" s="2">
        <f>IF($L2471="","",IF($A2471&lt;&gt;"GA","",IF($E2471="FULTON",IF(ISNUMBER(SEARCH("COLLEGE PARK",$AT2471)),"FULTON (COLLEGE PARK)",IF(ISNUMBER(SEARCH("HAPEVILLE",$AT2471)),"FULTON (HAPEVILLE)",IF(ISNUMBER(SEARCH("EAST POINT",$AT2471)),"FULTON (EAST POINT)",IF(ISNUMBER(SEARCH("ATLANTA",$AT2471)),"FULTON (ATL LIMITS)","FULTON")))),IF($E2471="DEKALB",IF(ISNUMBER(SEARCH("ATLANTA",$AT2471)),"DEKALB (ATL LIMITS)","DEKALB"),IF(AND($E2471="CLAYTON",ISNUMBER(SEARCH("COLLEGE PARK",$AT2471))),"CLAYTON (COLLEGE PARK)",$E2471)))))</f>
        <v/>
      </c>
      <c r="AV2471" s="2">
        <f>IF($L2471="","",IF(""&amp;$F2471="2","DIESEL",IF(OR(""&amp;$F2471="G",""&amp;$F2471="H"),"GAS","")))</f>
        <v/>
      </c>
      <c r="AW2471" s="2">
        <f>IF($AV2471="","",$R2471)</f>
        <v/>
      </c>
      <c r="AX2471" s="2">
        <f>IF($AV2471="","",IF($AB2471=0,$R2471,0))</f>
        <v/>
      </c>
      <c r="AY2471" s="2">
        <f>IF($AV2471="","",IF(AND($Z2471=0,COUNTIF('AR SALES'!$L$2:$L$2501,$L2471)=0),"YES",""))</f>
        <v/>
      </c>
      <c r="AZ2471" s="2">
        <f>IF($AV2471="","",IFERROR(VLOOKUP($AU2471,CODES!$A:$B,2,FALSE),"NO CODE"))</f>
        <v/>
      </c>
      <c r="BA2471" s="2">
        <f>IF(""&amp;$F2471&lt;&gt;"4","",IF($AY2471="YES","",IF(ROUND(SUMIFS($AE$2:$AE$4001,$L$2:$L$4001,$L2471,$F$2:$F$4001,"4")-SUMIFS('AR SALES'!$Y$2:$Y$2501,'AR SALES'!$L$2:$L$2501,$L2471,'AR SALES'!$AD$2:$AD$2501,"OFF"),2)=0,"","STALE")))</f>
        <v/>
      </c>
      <c r="BB2471" s="2">
        <f>IF(OR(""&amp;$F2471="2",""&amp;$F2471="4",""&amp;$F2471="G",""&amp;$F2471="H"),IF($AY2471="YES","",IF($AB2471&lt;&gt;0,"",IF(COUNTIFS('AR SALES'!$L$2:$L$2501,$L2471,'AR SALES'!$AD$2:$AD$2501,IF(""&amp;$F2471="4","OFF","ON"),'AR SALES'!$AF$2:$AF$2501,"Y")&gt;0,"","NO EXEMPTION"))),"")</f>
        <v/>
      </c>
    </row>
    <row r="2472">
      <c r="AT2472" s="2">
        <f>IF($L2472="","",IFERROR(INDEX('AR SALES'!$H$2:$H$2501,MATCH(""&amp;$L2472,'AR SALES'!$AE$2:$AE$2501,0)),""))</f>
        <v/>
      </c>
      <c r="AU2472" s="2">
        <f>IF($L2472="","",IF($A2472&lt;&gt;"GA","",IF($E2472="FULTON",IF(ISNUMBER(SEARCH("COLLEGE PARK",$AT2472)),"FULTON (COLLEGE PARK)",IF(ISNUMBER(SEARCH("HAPEVILLE",$AT2472)),"FULTON (HAPEVILLE)",IF(ISNUMBER(SEARCH("EAST POINT",$AT2472)),"FULTON (EAST POINT)",IF(ISNUMBER(SEARCH("ATLANTA",$AT2472)),"FULTON (ATL LIMITS)","FULTON")))),IF($E2472="DEKALB",IF(ISNUMBER(SEARCH("ATLANTA",$AT2472)),"DEKALB (ATL LIMITS)","DEKALB"),IF(AND($E2472="CLAYTON",ISNUMBER(SEARCH("COLLEGE PARK",$AT2472))),"CLAYTON (COLLEGE PARK)",$E2472)))))</f>
        <v/>
      </c>
      <c r="AV2472" s="2">
        <f>IF($L2472="","",IF(""&amp;$F2472="2","DIESEL",IF(OR(""&amp;$F2472="G",""&amp;$F2472="H"),"GAS","")))</f>
        <v/>
      </c>
      <c r="AW2472" s="2">
        <f>IF($AV2472="","",$R2472)</f>
        <v/>
      </c>
      <c r="AX2472" s="2">
        <f>IF($AV2472="","",IF($AB2472=0,$R2472,0))</f>
        <v/>
      </c>
      <c r="AY2472" s="2">
        <f>IF($AV2472="","",IF(AND($Z2472=0,COUNTIF('AR SALES'!$L$2:$L$2501,$L2472)=0),"YES",""))</f>
        <v/>
      </c>
      <c r="AZ2472" s="2">
        <f>IF($AV2472="","",IFERROR(VLOOKUP($AU2472,CODES!$A:$B,2,FALSE),"NO CODE"))</f>
        <v/>
      </c>
      <c r="BA2472" s="2">
        <f>IF(""&amp;$F2472&lt;&gt;"4","",IF($AY2472="YES","",IF(ROUND(SUMIFS($AE$2:$AE$4001,$L$2:$L$4001,$L2472,$F$2:$F$4001,"4")-SUMIFS('AR SALES'!$Y$2:$Y$2501,'AR SALES'!$L$2:$L$2501,$L2472,'AR SALES'!$AD$2:$AD$2501,"OFF"),2)=0,"","STALE")))</f>
        <v/>
      </c>
      <c r="BB2472" s="2">
        <f>IF(OR(""&amp;$F2472="2",""&amp;$F2472="4",""&amp;$F2472="G",""&amp;$F2472="H"),IF($AY2472="YES","",IF($AB2472&lt;&gt;0,"",IF(COUNTIFS('AR SALES'!$L$2:$L$2501,$L2472,'AR SALES'!$AD$2:$AD$2501,IF(""&amp;$F2472="4","OFF","ON"),'AR SALES'!$AF$2:$AF$2501,"Y")&gt;0,"","NO EXEMPTION"))),"")</f>
        <v/>
      </c>
    </row>
    <row r="2473">
      <c r="AT2473" s="2">
        <f>IF($L2473="","",IFERROR(INDEX('AR SALES'!$H$2:$H$2501,MATCH(""&amp;$L2473,'AR SALES'!$AE$2:$AE$2501,0)),""))</f>
        <v/>
      </c>
      <c r="AU2473" s="2">
        <f>IF($L2473="","",IF($A2473&lt;&gt;"GA","",IF($E2473="FULTON",IF(ISNUMBER(SEARCH("COLLEGE PARK",$AT2473)),"FULTON (COLLEGE PARK)",IF(ISNUMBER(SEARCH("HAPEVILLE",$AT2473)),"FULTON (HAPEVILLE)",IF(ISNUMBER(SEARCH("EAST POINT",$AT2473)),"FULTON (EAST POINT)",IF(ISNUMBER(SEARCH("ATLANTA",$AT2473)),"FULTON (ATL LIMITS)","FULTON")))),IF($E2473="DEKALB",IF(ISNUMBER(SEARCH("ATLANTA",$AT2473)),"DEKALB (ATL LIMITS)","DEKALB"),IF(AND($E2473="CLAYTON",ISNUMBER(SEARCH("COLLEGE PARK",$AT2473))),"CLAYTON (COLLEGE PARK)",$E2473)))))</f>
        <v/>
      </c>
      <c r="AV2473" s="2">
        <f>IF($L2473="","",IF(""&amp;$F2473="2","DIESEL",IF(OR(""&amp;$F2473="G",""&amp;$F2473="H"),"GAS","")))</f>
        <v/>
      </c>
      <c r="AW2473" s="2">
        <f>IF($AV2473="","",$R2473)</f>
        <v/>
      </c>
      <c r="AX2473" s="2">
        <f>IF($AV2473="","",IF($AB2473=0,$R2473,0))</f>
        <v/>
      </c>
      <c r="AY2473" s="2">
        <f>IF($AV2473="","",IF(AND($Z2473=0,COUNTIF('AR SALES'!$L$2:$L$2501,$L2473)=0),"YES",""))</f>
        <v/>
      </c>
      <c r="AZ2473" s="2">
        <f>IF($AV2473="","",IFERROR(VLOOKUP($AU2473,CODES!$A:$B,2,FALSE),"NO CODE"))</f>
        <v/>
      </c>
      <c r="BA2473" s="2">
        <f>IF(""&amp;$F2473&lt;&gt;"4","",IF($AY2473="YES","",IF(ROUND(SUMIFS($AE$2:$AE$4001,$L$2:$L$4001,$L2473,$F$2:$F$4001,"4")-SUMIFS('AR SALES'!$Y$2:$Y$2501,'AR SALES'!$L$2:$L$2501,$L2473,'AR SALES'!$AD$2:$AD$2501,"OFF"),2)=0,"","STALE")))</f>
        <v/>
      </c>
      <c r="BB2473" s="2">
        <f>IF(OR(""&amp;$F2473="2",""&amp;$F2473="4",""&amp;$F2473="G",""&amp;$F2473="H"),IF($AY2473="YES","",IF($AB2473&lt;&gt;0,"",IF(COUNTIFS('AR SALES'!$L$2:$L$2501,$L2473,'AR SALES'!$AD$2:$AD$2501,IF(""&amp;$F2473="4","OFF","ON"),'AR SALES'!$AF$2:$AF$2501,"Y")&gt;0,"","NO EXEMPTION"))),"")</f>
        <v/>
      </c>
    </row>
    <row r="2474">
      <c r="AT2474" s="2">
        <f>IF($L2474="","",IFERROR(INDEX('AR SALES'!$H$2:$H$2501,MATCH(""&amp;$L2474,'AR SALES'!$AE$2:$AE$2501,0)),""))</f>
        <v/>
      </c>
      <c r="AU2474" s="2">
        <f>IF($L2474="","",IF($A2474&lt;&gt;"GA","",IF($E2474="FULTON",IF(ISNUMBER(SEARCH("COLLEGE PARK",$AT2474)),"FULTON (COLLEGE PARK)",IF(ISNUMBER(SEARCH("HAPEVILLE",$AT2474)),"FULTON (HAPEVILLE)",IF(ISNUMBER(SEARCH("EAST POINT",$AT2474)),"FULTON (EAST POINT)",IF(ISNUMBER(SEARCH("ATLANTA",$AT2474)),"FULTON (ATL LIMITS)","FULTON")))),IF($E2474="DEKALB",IF(ISNUMBER(SEARCH("ATLANTA",$AT2474)),"DEKALB (ATL LIMITS)","DEKALB"),IF(AND($E2474="CLAYTON",ISNUMBER(SEARCH("COLLEGE PARK",$AT2474))),"CLAYTON (COLLEGE PARK)",$E2474)))))</f>
        <v/>
      </c>
      <c r="AV2474" s="2">
        <f>IF($L2474="","",IF(""&amp;$F2474="2","DIESEL",IF(OR(""&amp;$F2474="G",""&amp;$F2474="H"),"GAS","")))</f>
        <v/>
      </c>
      <c r="AW2474" s="2">
        <f>IF($AV2474="","",$R2474)</f>
        <v/>
      </c>
      <c r="AX2474" s="2">
        <f>IF($AV2474="","",IF($AB2474=0,$R2474,0))</f>
        <v/>
      </c>
      <c r="AY2474" s="2">
        <f>IF($AV2474="","",IF(AND($Z2474=0,COUNTIF('AR SALES'!$L$2:$L$2501,$L2474)=0),"YES",""))</f>
        <v/>
      </c>
      <c r="AZ2474" s="2">
        <f>IF($AV2474="","",IFERROR(VLOOKUP($AU2474,CODES!$A:$B,2,FALSE),"NO CODE"))</f>
        <v/>
      </c>
      <c r="BA2474" s="2">
        <f>IF(""&amp;$F2474&lt;&gt;"4","",IF($AY2474="YES","",IF(ROUND(SUMIFS($AE$2:$AE$4001,$L$2:$L$4001,$L2474,$F$2:$F$4001,"4")-SUMIFS('AR SALES'!$Y$2:$Y$2501,'AR SALES'!$L$2:$L$2501,$L2474,'AR SALES'!$AD$2:$AD$2501,"OFF"),2)=0,"","STALE")))</f>
        <v/>
      </c>
      <c r="BB2474" s="2">
        <f>IF(OR(""&amp;$F2474="2",""&amp;$F2474="4",""&amp;$F2474="G",""&amp;$F2474="H"),IF($AY2474="YES","",IF($AB2474&lt;&gt;0,"",IF(COUNTIFS('AR SALES'!$L$2:$L$2501,$L2474,'AR SALES'!$AD$2:$AD$2501,IF(""&amp;$F2474="4","OFF","ON"),'AR SALES'!$AF$2:$AF$2501,"Y")&gt;0,"","NO EXEMPTION"))),"")</f>
        <v/>
      </c>
    </row>
    <row r="2475">
      <c r="AT2475" s="2">
        <f>IF($L2475="","",IFERROR(INDEX('AR SALES'!$H$2:$H$2501,MATCH(""&amp;$L2475,'AR SALES'!$AE$2:$AE$2501,0)),""))</f>
        <v/>
      </c>
      <c r="AU2475" s="2">
        <f>IF($L2475="","",IF($A2475&lt;&gt;"GA","",IF($E2475="FULTON",IF(ISNUMBER(SEARCH("COLLEGE PARK",$AT2475)),"FULTON (COLLEGE PARK)",IF(ISNUMBER(SEARCH("HAPEVILLE",$AT2475)),"FULTON (HAPEVILLE)",IF(ISNUMBER(SEARCH("EAST POINT",$AT2475)),"FULTON (EAST POINT)",IF(ISNUMBER(SEARCH("ATLANTA",$AT2475)),"FULTON (ATL LIMITS)","FULTON")))),IF($E2475="DEKALB",IF(ISNUMBER(SEARCH("ATLANTA",$AT2475)),"DEKALB (ATL LIMITS)","DEKALB"),IF(AND($E2475="CLAYTON",ISNUMBER(SEARCH("COLLEGE PARK",$AT2475))),"CLAYTON (COLLEGE PARK)",$E2475)))))</f>
        <v/>
      </c>
      <c r="AV2475" s="2">
        <f>IF($L2475="","",IF(""&amp;$F2475="2","DIESEL",IF(OR(""&amp;$F2475="G",""&amp;$F2475="H"),"GAS","")))</f>
        <v/>
      </c>
      <c r="AW2475" s="2">
        <f>IF($AV2475="","",$R2475)</f>
        <v/>
      </c>
      <c r="AX2475" s="2">
        <f>IF($AV2475="","",IF($AB2475=0,$R2475,0))</f>
        <v/>
      </c>
      <c r="AY2475" s="2">
        <f>IF($AV2475="","",IF(AND($Z2475=0,COUNTIF('AR SALES'!$L$2:$L$2501,$L2475)=0),"YES",""))</f>
        <v/>
      </c>
      <c r="AZ2475" s="2">
        <f>IF($AV2475="","",IFERROR(VLOOKUP($AU2475,CODES!$A:$B,2,FALSE),"NO CODE"))</f>
        <v/>
      </c>
      <c r="BA2475" s="2">
        <f>IF(""&amp;$F2475&lt;&gt;"4","",IF($AY2475="YES","",IF(ROUND(SUMIFS($AE$2:$AE$4001,$L$2:$L$4001,$L2475,$F$2:$F$4001,"4")-SUMIFS('AR SALES'!$Y$2:$Y$2501,'AR SALES'!$L$2:$L$2501,$L2475,'AR SALES'!$AD$2:$AD$2501,"OFF"),2)=0,"","STALE")))</f>
        <v/>
      </c>
      <c r="BB2475" s="2">
        <f>IF(OR(""&amp;$F2475="2",""&amp;$F2475="4",""&amp;$F2475="G",""&amp;$F2475="H"),IF($AY2475="YES","",IF($AB2475&lt;&gt;0,"",IF(COUNTIFS('AR SALES'!$L$2:$L$2501,$L2475,'AR SALES'!$AD$2:$AD$2501,IF(""&amp;$F2475="4","OFF","ON"),'AR SALES'!$AF$2:$AF$2501,"Y")&gt;0,"","NO EXEMPTION"))),"")</f>
        <v/>
      </c>
    </row>
    <row r="2476">
      <c r="AT2476" s="2">
        <f>IF($L2476="","",IFERROR(INDEX('AR SALES'!$H$2:$H$2501,MATCH(""&amp;$L2476,'AR SALES'!$AE$2:$AE$2501,0)),""))</f>
        <v/>
      </c>
      <c r="AU2476" s="2">
        <f>IF($L2476="","",IF($A2476&lt;&gt;"GA","",IF($E2476="FULTON",IF(ISNUMBER(SEARCH("COLLEGE PARK",$AT2476)),"FULTON (COLLEGE PARK)",IF(ISNUMBER(SEARCH("HAPEVILLE",$AT2476)),"FULTON (HAPEVILLE)",IF(ISNUMBER(SEARCH("EAST POINT",$AT2476)),"FULTON (EAST POINT)",IF(ISNUMBER(SEARCH("ATLANTA",$AT2476)),"FULTON (ATL LIMITS)","FULTON")))),IF($E2476="DEKALB",IF(ISNUMBER(SEARCH("ATLANTA",$AT2476)),"DEKALB (ATL LIMITS)","DEKALB"),IF(AND($E2476="CLAYTON",ISNUMBER(SEARCH("COLLEGE PARK",$AT2476))),"CLAYTON (COLLEGE PARK)",$E2476)))))</f>
        <v/>
      </c>
      <c r="AV2476" s="2">
        <f>IF($L2476="","",IF(""&amp;$F2476="2","DIESEL",IF(OR(""&amp;$F2476="G",""&amp;$F2476="H"),"GAS","")))</f>
        <v/>
      </c>
      <c r="AW2476" s="2">
        <f>IF($AV2476="","",$R2476)</f>
        <v/>
      </c>
      <c r="AX2476" s="2">
        <f>IF($AV2476="","",IF($AB2476=0,$R2476,0))</f>
        <v/>
      </c>
      <c r="AY2476" s="2">
        <f>IF($AV2476="","",IF(AND($Z2476=0,COUNTIF('AR SALES'!$L$2:$L$2501,$L2476)=0),"YES",""))</f>
        <v/>
      </c>
      <c r="AZ2476" s="2">
        <f>IF($AV2476="","",IFERROR(VLOOKUP($AU2476,CODES!$A:$B,2,FALSE),"NO CODE"))</f>
        <v/>
      </c>
      <c r="BA2476" s="2">
        <f>IF(""&amp;$F2476&lt;&gt;"4","",IF($AY2476="YES","",IF(ROUND(SUMIFS($AE$2:$AE$4001,$L$2:$L$4001,$L2476,$F$2:$F$4001,"4")-SUMIFS('AR SALES'!$Y$2:$Y$2501,'AR SALES'!$L$2:$L$2501,$L2476,'AR SALES'!$AD$2:$AD$2501,"OFF"),2)=0,"","STALE")))</f>
        <v/>
      </c>
      <c r="BB2476" s="2">
        <f>IF(OR(""&amp;$F2476="2",""&amp;$F2476="4",""&amp;$F2476="G",""&amp;$F2476="H"),IF($AY2476="YES","",IF($AB2476&lt;&gt;0,"",IF(COUNTIFS('AR SALES'!$L$2:$L$2501,$L2476,'AR SALES'!$AD$2:$AD$2501,IF(""&amp;$F2476="4","OFF","ON"),'AR SALES'!$AF$2:$AF$2501,"Y")&gt;0,"","NO EXEMPTION"))),"")</f>
        <v/>
      </c>
    </row>
    <row r="2477">
      <c r="AT2477" s="2">
        <f>IF($L2477="","",IFERROR(INDEX('AR SALES'!$H$2:$H$2501,MATCH(""&amp;$L2477,'AR SALES'!$AE$2:$AE$2501,0)),""))</f>
        <v/>
      </c>
      <c r="AU2477" s="2">
        <f>IF($L2477="","",IF($A2477&lt;&gt;"GA","",IF($E2477="FULTON",IF(ISNUMBER(SEARCH("COLLEGE PARK",$AT2477)),"FULTON (COLLEGE PARK)",IF(ISNUMBER(SEARCH("HAPEVILLE",$AT2477)),"FULTON (HAPEVILLE)",IF(ISNUMBER(SEARCH("EAST POINT",$AT2477)),"FULTON (EAST POINT)",IF(ISNUMBER(SEARCH("ATLANTA",$AT2477)),"FULTON (ATL LIMITS)","FULTON")))),IF($E2477="DEKALB",IF(ISNUMBER(SEARCH("ATLANTA",$AT2477)),"DEKALB (ATL LIMITS)","DEKALB"),IF(AND($E2477="CLAYTON",ISNUMBER(SEARCH("COLLEGE PARK",$AT2477))),"CLAYTON (COLLEGE PARK)",$E2477)))))</f>
        <v/>
      </c>
      <c r="AV2477" s="2">
        <f>IF($L2477="","",IF(""&amp;$F2477="2","DIESEL",IF(OR(""&amp;$F2477="G",""&amp;$F2477="H"),"GAS","")))</f>
        <v/>
      </c>
      <c r="AW2477" s="2">
        <f>IF($AV2477="","",$R2477)</f>
        <v/>
      </c>
      <c r="AX2477" s="2">
        <f>IF($AV2477="","",IF($AB2477=0,$R2477,0))</f>
        <v/>
      </c>
      <c r="AY2477" s="2">
        <f>IF($AV2477="","",IF(AND($Z2477=0,COUNTIF('AR SALES'!$L$2:$L$2501,$L2477)=0),"YES",""))</f>
        <v/>
      </c>
      <c r="AZ2477" s="2">
        <f>IF($AV2477="","",IFERROR(VLOOKUP($AU2477,CODES!$A:$B,2,FALSE),"NO CODE"))</f>
        <v/>
      </c>
      <c r="BA2477" s="2">
        <f>IF(""&amp;$F2477&lt;&gt;"4","",IF($AY2477="YES","",IF(ROUND(SUMIFS($AE$2:$AE$4001,$L$2:$L$4001,$L2477,$F$2:$F$4001,"4")-SUMIFS('AR SALES'!$Y$2:$Y$2501,'AR SALES'!$L$2:$L$2501,$L2477,'AR SALES'!$AD$2:$AD$2501,"OFF"),2)=0,"","STALE")))</f>
        <v/>
      </c>
      <c r="BB2477" s="2">
        <f>IF(OR(""&amp;$F2477="2",""&amp;$F2477="4",""&amp;$F2477="G",""&amp;$F2477="H"),IF($AY2477="YES","",IF($AB2477&lt;&gt;0,"",IF(COUNTIFS('AR SALES'!$L$2:$L$2501,$L2477,'AR SALES'!$AD$2:$AD$2501,IF(""&amp;$F2477="4","OFF","ON"),'AR SALES'!$AF$2:$AF$2501,"Y")&gt;0,"","NO EXEMPTION"))),"")</f>
        <v/>
      </c>
    </row>
    <row r="2478">
      <c r="AT2478" s="2">
        <f>IF($L2478="","",IFERROR(INDEX('AR SALES'!$H$2:$H$2501,MATCH(""&amp;$L2478,'AR SALES'!$AE$2:$AE$2501,0)),""))</f>
        <v/>
      </c>
      <c r="AU2478" s="2">
        <f>IF($L2478="","",IF($A2478&lt;&gt;"GA","",IF($E2478="FULTON",IF(ISNUMBER(SEARCH("COLLEGE PARK",$AT2478)),"FULTON (COLLEGE PARK)",IF(ISNUMBER(SEARCH("HAPEVILLE",$AT2478)),"FULTON (HAPEVILLE)",IF(ISNUMBER(SEARCH("EAST POINT",$AT2478)),"FULTON (EAST POINT)",IF(ISNUMBER(SEARCH("ATLANTA",$AT2478)),"FULTON (ATL LIMITS)","FULTON")))),IF($E2478="DEKALB",IF(ISNUMBER(SEARCH("ATLANTA",$AT2478)),"DEKALB (ATL LIMITS)","DEKALB"),IF(AND($E2478="CLAYTON",ISNUMBER(SEARCH("COLLEGE PARK",$AT2478))),"CLAYTON (COLLEGE PARK)",$E2478)))))</f>
        <v/>
      </c>
      <c r="AV2478" s="2">
        <f>IF($L2478="","",IF(""&amp;$F2478="2","DIESEL",IF(OR(""&amp;$F2478="G",""&amp;$F2478="H"),"GAS","")))</f>
        <v/>
      </c>
      <c r="AW2478" s="2">
        <f>IF($AV2478="","",$R2478)</f>
        <v/>
      </c>
      <c r="AX2478" s="2">
        <f>IF($AV2478="","",IF($AB2478=0,$R2478,0))</f>
        <v/>
      </c>
      <c r="AY2478" s="2">
        <f>IF($AV2478="","",IF(AND($Z2478=0,COUNTIF('AR SALES'!$L$2:$L$2501,$L2478)=0),"YES",""))</f>
        <v/>
      </c>
      <c r="AZ2478" s="2">
        <f>IF($AV2478="","",IFERROR(VLOOKUP($AU2478,CODES!$A:$B,2,FALSE),"NO CODE"))</f>
        <v/>
      </c>
      <c r="BA2478" s="2">
        <f>IF(""&amp;$F2478&lt;&gt;"4","",IF($AY2478="YES","",IF(ROUND(SUMIFS($AE$2:$AE$4001,$L$2:$L$4001,$L2478,$F$2:$F$4001,"4")-SUMIFS('AR SALES'!$Y$2:$Y$2501,'AR SALES'!$L$2:$L$2501,$L2478,'AR SALES'!$AD$2:$AD$2501,"OFF"),2)=0,"","STALE")))</f>
        <v/>
      </c>
      <c r="BB2478" s="2">
        <f>IF(OR(""&amp;$F2478="2",""&amp;$F2478="4",""&amp;$F2478="G",""&amp;$F2478="H"),IF($AY2478="YES","",IF($AB2478&lt;&gt;0,"",IF(COUNTIFS('AR SALES'!$L$2:$L$2501,$L2478,'AR SALES'!$AD$2:$AD$2501,IF(""&amp;$F2478="4","OFF","ON"),'AR SALES'!$AF$2:$AF$2501,"Y")&gt;0,"","NO EXEMPTION"))),"")</f>
        <v/>
      </c>
    </row>
    <row r="2479">
      <c r="AT2479" s="2">
        <f>IF($L2479="","",IFERROR(INDEX('AR SALES'!$H$2:$H$2501,MATCH(""&amp;$L2479,'AR SALES'!$AE$2:$AE$2501,0)),""))</f>
        <v/>
      </c>
      <c r="AU2479" s="2">
        <f>IF($L2479="","",IF($A2479&lt;&gt;"GA","",IF($E2479="FULTON",IF(ISNUMBER(SEARCH("COLLEGE PARK",$AT2479)),"FULTON (COLLEGE PARK)",IF(ISNUMBER(SEARCH("HAPEVILLE",$AT2479)),"FULTON (HAPEVILLE)",IF(ISNUMBER(SEARCH("EAST POINT",$AT2479)),"FULTON (EAST POINT)",IF(ISNUMBER(SEARCH("ATLANTA",$AT2479)),"FULTON (ATL LIMITS)","FULTON")))),IF($E2479="DEKALB",IF(ISNUMBER(SEARCH("ATLANTA",$AT2479)),"DEKALB (ATL LIMITS)","DEKALB"),IF(AND($E2479="CLAYTON",ISNUMBER(SEARCH("COLLEGE PARK",$AT2479))),"CLAYTON (COLLEGE PARK)",$E2479)))))</f>
        <v/>
      </c>
      <c r="AV2479" s="2">
        <f>IF($L2479="","",IF(""&amp;$F2479="2","DIESEL",IF(OR(""&amp;$F2479="G",""&amp;$F2479="H"),"GAS","")))</f>
        <v/>
      </c>
      <c r="AW2479" s="2">
        <f>IF($AV2479="","",$R2479)</f>
        <v/>
      </c>
      <c r="AX2479" s="2">
        <f>IF($AV2479="","",IF($AB2479=0,$R2479,0))</f>
        <v/>
      </c>
      <c r="AY2479" s="2">
        <f>IF($AV2479="","",IF(AND($Z2479=0,COUNTIF('AR SALES'!$L$2:$L$2501,$L2479)=0),"YES",""))</f>
        <v/>
      </c>
      <c r="AZ2479" s="2">
        <f>IF($AV2479="","",IFERROR(VLOOKUP($AU2479,CODES!$A:$B,2,FALSE),"NO CODE"))</f>
        <v/>
      </c>
      <c r="BA2479" s="2">
        <f>IF(""&amp;$F2479&lt;&gt;"4","",IF($AY2479="YES","",IF(ROUND(SUMIFS($AE$2:$AE$4001,$L$2:$L$4001,$L2479,$F$2:$F$4001,"4")-SUMIFS('AR SALES'!$Y$2:$Y$2501,'AR SALES'!$L$2:$L$2501,$L2479,'AR SALES'!$AD$2:$AD$2501,"OFF"),2)=0,"","STALE")))</f>
        <v/>
      </c>
      <c r="BB2479" s="2">
        <f>IF(OR(""&amp;$F2479="2",""&amp;$F2479="4",""&amp;$F2479="G",""&amp;$F2479="H"),IF($AY2479="YES","",IF($AB2479&lt;&gt;0,"",IF(COUNTIFS('AR SALES'!$L$2:$L$2501,$L2479,'AR SALES'!$AD$2:$AD$2501,IF(""&amp;$F2479="4","OFF","ON"),'AR SALES'!$AF$2:$AF$2501,"Y")&gt;0,"","NO EXEMPTION"))),"")</f>
        <v/>
      </c>
    </row>
    <row r="2480">
      <c r="AT2480" s="2">
        <f>IF($L2480="","",IFERROR(INDEX('AR SALES'!$H$2:$H$2501,MATCH(""&amp;$L2480,'AR SALES'!$AE$2:$AE$2501,0)),""))</f>
        <v/>
      </c>
      <c r="AU2480" s="2">
        <f>IF($L2480="","",IF($A2480&lt;&gt;"GA","",IF($E2480="FULTON",IF(ISNUMBER(SEARCH("COLLEGE PARK",$AT2480)),"FULTON (COLLEGE PARK)",IF(ISNUMBER(SEARCH("HAPEVILLE",$AT2480)),"FULTON (HAPEVILLE)",IF(ISNUMBER(SEARCH("EAST POINT",$AT2480)),"FULTON (EAST POINT)",IF(ISNUMBER(SEARCH("ATLANTA",$AT2480)),"FULTON (ATL LIMITS)","FULTON")))),IF($E2480="DEKALB",IF(ISNUMBER(SEARCH("ATLANTA",$AT2480)),"DEKALB (ATL LIMITS)","DEKALB"),IF(AND($E2480="CLAYTON",ISNUMBER(SEARCH("COLLEGE PARK",$AT2480))),"CLAYTON (COLLEGE PARK)",$E2480)))))</f>
        <v/>
      </c>
      <c r="AV2480" s="2">
        <f>IF($L2480="","",IF(""&amp;$F2480="2","DIESEL",IF(OR(""&amp;$F2480="G",""&amp;$F2480="H"),"GAS","")))</f>
        <v/>
      </c>
      <c r="AW2480" s="2">
        <f>IF($AV2480="","",$R2480)</f>
        <v/>
      </c>
      <c r="AX2480" s="2">
        <f>IF($AV2480="","",IF($AB2480=0,$R2480,0))</f>
        <v/>
      </c>
      <c r="AY2480" s="2">
        <f>IF($AV2480="","",IF(AND($Z2480=0,COUNTIF('AR SALES'!$L$2:$L$2501,$L2480)=0),"YES",""))</f>
        <v/>
      </c>
      <c r="AZ2480" s="2">
        <f>IF($AV2480="","",IFERROR(VLOOKUP($AU2480,CODES!$A:$B,2,FALSE),"NO CODE"))</f>
        <v/>
      </c>
      <c r="BA2480" s="2">
        <f>IF(""&amp;$F2480&lt;&gt;"4","",IF($AY2480="YES","",IF(ROUND(SUMIFS($AE$2:$AE$4001,$L$2:$L$4001,$L2480,$F$2:$F$4001,"4")-SUMIFS('AR SALES'!$Y$2:$Y$2501,'AR SALES'!$L$2:$L$2501,$L2480,'AR SALES'!$AD$2:$AD$2501,"OFF"),2)=0,"","STALE")))</f>
        <v/>
      </c>
      <c r="BB2480" s="2">
        <f>IF(OR(""&amp;$F2480="2",""&amp;$F2480="4",""&amp;$F2480="G",""&amp;$F2480="H"),IF($AY2480="YES","",IF($AB2480&lt;&gt;0,"",IF(COUNTIFS('AR SALES'!$L$2:$L$2501,$L2480,'AR SALES'!$AD$2:$AD$2501,IF(""&amp;$F2480="4","OFF","ON"),'AR SALES'!$AF$2:$AF$2501,"Y")&gt;0,"","NO EXEMPTION"))),"")</f>
        <v/>
      </c>
    </row>
    <row r="2481">
      <c r="AT2481" s="2">
        <f>IF($L2481="","",IFERROR(INDEX('AR SALES'!$H$2:$H$2501,MATCH(""&amp;$L2481,'AR SALES'!$AE$2:$AE$2501,0)),""))</f>
        <v/>
      </c>
      <c r="AU2481" s="2">
        <f>IF($L2481="","",IF($A2481&lt;&gt;"GA","",IF($E2481="FULTON",IF(ISNUMBER(SEARCH("COLLEGE PARK",$AT2481)),"FULTON (COLLEGE PARK)",IF(ISNUMBER(SEARCH("HAPEVILLE",$AT2481)),"FULTON (HAPEVILLE)",IF(ISNUMBER(SEARCH("EAST POINT",$AT2481)),"FULTON (EAST POINT)",IF(ISNUMBER(SEARCH("ATLANTA",$AT2481)),"FULTON (ATL LIMITS)","FULTON")))),IF($E2481="DEKALB",IF(ISNUMBER(SEARCH("ATLANTA",$AT2481)),"DEKALB (ATL LIMITS)","DEKALB"),IF(AND($E2481="CLAYTON",ISNUMBER(SEARCH("COLLEGE PARK",$AT2481))),"CLAYTON (COLLEGE PARK)",$E2481)))))</f>
        <v/>
      </c>
      <c r="AV2481" s="2">
        <f>IF($L2481="","",IF(""&amp;$F2481="2","DIESEL",IF(OR(""&amp;$F2481="G",""&amp;$F2481="H"),"GAS","")))</f>
        <v/>
      </c>
      <c r="AW2481" s="2">
        <f>IF($AV2481="","",$R2481)</f>
        <v/>
      </c>
      <c r="AX2481" s="2">
        <f>IF($AV2481="","",IF($AB2481=0,$R2481,0))</f>
        <v/>
      </c>
      <c r="AY2481" s="2">
        <f>IF($AV2481="","",IF(AND($Z2481=0,COUNTIF('AR SALES'!$L$2:$L$2501,$L2481)=0),"YES",""))</f>
        <v/>
      </c>
      <c r="AZ2481" s="2">
        <f>IF($AV2481="","",IFERROR(VLOOKUP($AU2481,CODES!$A:$B,2,FALSE),"NO CODE"))</f>
        <v/>
      </c>
      <c r="BA2481" s="2">
        <f>IF(""&amp;$F2481&lt;&gt;"4","",IF($AY2481="YES","",IF(ROUND(SUMIFS($AE$2:$AE$4001,$L$2:$L$4001,$L2481,$F$2:$F$4001,"4")-SUMIFS('AR SALES'!$Y$2:$Y$2501,'AR SALES'!$L$2:$L$2501,$L2481,'AR SALES'!$AD$2:$AD$2501,"OFF"),2)=0,"","STALE")))</f>
        <v/>
      </c>
      <c r="BB2481" s="2">
        <f>IF(OR(""&amp;$F2481="2",""&amp;$F2481="4",""&amp;$F2481="G",""&amp;$F2481="H"),IF($AY2481="YES","",IF($AB2481&lt;&gt;0,"",IF(COUNTIFS('AR SALES'!$L$2:$L$2501,$L2481,'AR SALES'!$AD$2:$AD$2501,IF(""&amp;$F2481="4","OFF","ON"),'AR SALES'!$AF$2:$AF$2501,"Y")&gt;0,"","NO EXEMPTION"))),"")</f>
        <v/>
      </c>
    </row>
    <row r="2482">
      <c r="AT2482" s="2">
        <f>IF($L2482="","",IFERROR(INDEX('AR SALES'!$H$2:$H$2501,MATCH(""&amp;$L2482,'AR SALES'!$AE$2:$AE$2501,0)),""))</f>
        <v/>
      </c>
      <c r="AU2482" s="2">
        <f>IF($L2482="","",IF($A2482&lt;&gt;"GA","",IF($E2482="FULTON",IF(ISNUMBER(SEARCH("COLLEGE PARK",$AT2482)),"FULTON (COLLEGE PARK)",IF(ISNUMBER(SEARCH("HAPEVILLE",$AT2482)),"FULTON (HAPEVILLE)",IF(ISNUMBER(SEARCH("EAST POINT",$AT2482)),"FULTON (EAST POINT)",IF(ISNUMBER(SEARCH("ATLANTA",$AT2482)),"FULTON (ATL LIMITS)","FULTON")))),IF($E2482="DEKALB",IF(ISNUMBER(SEARCH("ATLANTA",$AT2482)),"DEKALB (ATL LIMITS)","DEKALB"),IF(AND($E2482="CLAYTON",ISNUMBER(SEARCH("COLLEGE PARK",$AT2482))),"CLAYTON (COLLEGE PARK)",$E2482)))))</f>
        <v/>
      </c>
      <c r="AV2482" s="2">
        <f>IF($L2482="","",IF(""&amp;$F2482="2","DIESEL",IF(OR(""&amp;$F2482="G",""&amp;$F2482="H"),"GAS","")))</f>
        <v/>
      </c>
      <c r="AW2482" s="2">
        <f>IF($AV2482="","",$R2482)</f>
        <v/>
      </c>
      <c r="AX2482" s="2">
        <f>IF($AV2482="","",IF($AB2482=0,$R2482,0))</f>
        <v/>
      </c>
      <c r="AY2482" s="2">
        <f>IF($AV2482="","",IF(AND($Z2482=0,COUNTIF('AR SALES'!$L$2:$L$2501,$L2482)=0),"YES",""))</f>
        <v/>
      </c>
      <c r="AZ2482" s="2">
        <f>IF($AV2482="","",IFERROR(VLOOKUP($AU2482,CODES!$A:$B,2,FALSE),"NO CODE"))</f>
        <v/>
      </c>
      <c r="BA2482" s="2">
        <f>IF(""&amp;$F2482&lt;&gt;"4","",IF($AY2482="YES","",IF(ROUND(SUMIFS($AE$2:$AE$4001,$L$2:$L$4001,$L2482,$F$2:$F$4001,"4")-SUMIFS('AR SALES'!$Y$2:$Y$2501,'AR SALES'!$L$2:$L$2501,$L2482,'AR SALES'!$AD$2:$AD$2501,"OFF"),2)=0,"","STALE")))</f>
        <v/>
      </c>
      <c r="BB2482" s="2">
        <f>IF(OR(""&amp;$F2482="2",""&amp;$F2482="4",""&amp;$F2482="G",""&amp;$F2482="H"),IF($AY2482="YES","",IF($AB2482&lt;&gt;0,"",IF(COUNTIFS('AR SALES'!$L$2:$L$2501,$L2482,'AR SALES'!$AD$2:$AD$2501,IF(""&amp;$F2482="4","OFF","ON"),'AR SALES'!$AF$2:$AF$2501,"Y")&gt;0,"","NO EXEMPTION"))),"")</f>
        <v/>
      </c>
    </row>
    <row r="2483">
      <c r="AT2483" s="2">
        <f>IF($L2483="","",IFERROR(INDEX('AR SALES'!$H$2:$H$2501,MATCH(""&amp;$L2483,'AR SALES'!$AE$2:$AE$2501,0)),""))</f>
        <v/>
      </c>
      <c r="AU2483" s="2">
        <f>IF($L2483="","",IF($A2483&lt;&gt;"GA","",IF($E2483="FULTON",IF(ISNUMBER(SEARCH("COLLEGE PARK",$AT2483)),"FULTON (COLLEGE PARK)",IF(ISNUMBER(SEARCH("HAPEVILLE",$AT2483)),"FULTON (HAPEVILLE)",IF(ISNUMBER(SEARCH("EAST POINT",$AT2483)),"FULTON (EAST POINT)",IF(ISNUMBER(SEARCH("ATLANTA",$AT2483)),"FULTON (ATL LIMITS)","FULTON")))),IF($E2483="DEKALB",IF(ISNUMBER(SEARCH("ATLANTA",$AT2483)),"DEKALB (ATL LIMITS)","DEKALB"),IF(AND($E2483="CLAYTON",ISNUMBER(SEARCH("COLLEGE PARK",$AT2483))),"CLAYTON (COLLEGE PARK)",$E2483)))))</f>
        <v/>
      </c>
      <c r="AV2483" s="2">
        <f>IF($L2483="","",IF(""&amp;$F2483="2","DIESEL",IF(OR(""&amp;$F2483="G",""&amp;$F2483="H"),"GAS","")))</f>
        <v/>
      </c>
      <c r="AW2483" s="2">
        <f>IF($AV2483="","",$R2483)</f>
        <v/>
      </c>
      <c r="AX2483" s="2">
        <f>IF($AV2483="","",IF($AB2483=0,$R2483,0))</f>
        <v/>
      </c>
      <c r="AY2483" s="2">
        <f>IF($AV2483="","",IF(AND($Z2483=0,COUNTIF('AR SALES'!$L$2:$L$2501,$L2483)=0),"YES",""))</f>
        <v/>
      </c>
      <c r="AZ2483" s="2">
        <f>IF($AV2483="","",IFERROR(VLOOKUP($AU2483,CODES!$A:$B,2,FALSE),"NO CODE"))</f>
        <v/>
      </c>
      <c r="BA2483" s="2">
        <f>IF(""&amp;$F2483&lt;&gt;"4","",IF($AY2483="YES","",IF(ROUND(SUMIFS($AE$2:$AE$4001,$L$2:$L$4001,$L2483,$F$2:$F$4001,"4")-SUMIFS('AR SALES'!$Y$2:$Y$2501,'AR SALES'!$L$2:$L$2501,$L2483,'AR SALES'!$AD$2:$AD$2501,"OFF"),2)=0,"","STALE")))</f>
        <v/>
      </c>
      <c r="BB2483" s="2">
        <f>IF(OR(""&amp;$F2483="2",""&amp;$F2483="4",""&amp;$F2483="G",""&amp;$F2483="H"),IF($AY2483="YES","",IF($AB2483&lt;&gt;0,"",IF(COUNTIFS('AR SALES'!$L$2:$L$2501,$L2483,'AR SALES'!$AD$2:$AD$2501,IF(""&amp;$F2483="4","OFF","ON"),'AR SALES'!$AF$2:$AF$2501,"Y")&gt;0,"","NO EXEMPTION"))),"")</f>
        <v/>
      </c>
    </row>
    <row r="2484">
      <c r="AT2484" s="2">
        <f>IF($L2484="","",IFERROR(INDEX('AR SALES'!$H$2:$H$2501,MATCH(""&amp;$L2484,'AR SALES'!$AE$2:$AE$2501,0)),""))</f>
        <v/>
      </c>
      <c r="AU2484" s="2">
        <f>IF($L2484="","",IF($A2484&lt;&gt;"GA","",IF($E2484="FULTON",IF(ISNUMBER(SEARCH("COLLEGE PARK",$AT2484)),"FULTON (COLLEGE PARK)",IF(ISNUMBER(SEARCH("HAPEVILLE",$AT2484)),"FULTON (HAPEVILLE)",IF(ISNUMBER(SEARCH("EAST POINT",$AT2484)),"FULTON (EAST POINT)",IF(ISNUMBER(SEARCH("ATLANTA",$AT2484)),"FULTON (ATL LIMITS)","FULTON")))),IF($E2484="DEKALB",IF(ISNUMBER(SEARCH("ATLANTA",$AT2484)),"DEKALB (ATL LIMITS)","DEKALB"),IF(AND($E2484="CLAYTON",ISNUMBER(SEARCH("COLLEGE PARK",$AT2484))),"CLAYTON (COLLEGE PARK)",$E2484)))))</f>
        <v/>
      </c>
      <c r="AV2484" s="2">
        <f>IF($L2484="","",IF(""&amp;$F2484="2","DIESEL",IF(OR(""&amp;$F2484="G",""&amp;$F2484="H"),"GAS","")))</f>
        <v/>
      </c>
      <c r="AW2484" s="2">
        <f>IF($AV2484="","",$R2484)</f>
        <v/>
      </c>
      <c r="AX2484" s="2">
        <f>IF($AV2484="","",IF($AB2484=0,$R2484,0))</f>
        <v/>
      </c>
      <c r="AY2484" s="2">
        <f>IF($AV2484="","",IF(AND($Z2484=0,COUNTIF('AR SALES'!$L$2:$L$2501,$L2484)=0),"YES",""))</f>
        <v/>
      </c>
      <c r="AZ2484" s="2">
        <f>IF($AV2484="","",IFERROR(VLOOKUP($AU2484,CODES!$A:$B,2,FALSE),"NO CODE"))</f>
        <v/>
      </c>
      <c r="BA2484" s="2">
        <f>IF(""&amp;$F2484&lt;&gt;"4","",IF($AY2484="YES","",IF(ROUND(SUMIFS($AE$2:$AE$4001,$L$2:$L$4001,$L2484,$F$2:$F$4001,"4")-SUMIFS('AR SALES'!$Y$2:$Y$2501,'AR SALES'!$L$2:$L$2501,$L2484,'AR SALES'!$AD$2:$AD$2501,"OFF"),2)=0,"","STALE")))</f>
        <v/>
      </c>
      <c r="BB2484" s="2">
        <f>IF(OR(""&amp;$F2484="2",""&amp;$F2484="4",""&amp;$F2484="G",""&amp;$F2484="H"),IF($AY2484="YES","",IF($AB2484&lt;&gt;0,"",IF(COUNTIFS('AR SALES'!$L$2:$L$2501,$L2484,'AR SALES'!$AD$2:$AD$2501,IF(""&amp;$F2484="4","OFF","ON"),'AR SALES'!$AF$2:$AF$2501,"Y")&gt;0,"","NO EXEMPTION"))),"")</f>
        <v/>
      </c>
    </row>
    <row r="2485">
      <c r="AT2485" s="2">
        <f>IF($L2485="","",IFERROR(INDEX('AR SALES'!$H$2:$H$2501,MATCH(""&amp;$L2485,'AR SALES'!$AE$2:$AE$2501,0)),""))</f>
        <v/>
      </c>
      <c r="AU2485" s="2">
        <f>IF($L2485="","",IF($A2485&lt;&gt;"GA","",IF($E2485="FULTON",IF(ISNUMBER(SEARCH("COLLEGE PARK",$AT2485)),"FULTON (COLLEGE PARK)",IF(ISNUMBER(SEARCH("HAPEVILLE",$AT2485)),"FULTON (HAPEVILLE)",IF(ISNUMBER(SEARCH("EAST POINT",$AT2485)),"FULTON (EAST POINT)",IF(ISNUMBER(SEARCH("ATLANTA",$AT2485)),"FULTON (ATL LIMITS)","FULTON")))),IF($E2485="DEKALB",IF(ISNUMBER(SEARCH("ATLANTA",$AT2485)),"DEKALB (ATL LIMITS)","DEKALB"),IF(AND($E2485="CLAYTON",ISNUMBER(SEARCH("COLLEGE PARK",$AT2485))),"CLAYTON (COLLEGE PARK)",$E2485)))))</f>
        <v/>
      </c>
      <c r="AV2485" s="2">
        <f>IF($L2485="","",IF(""&amp;$F2485="2","DIESEL",IF(OR(""&amp;$F2485="G",""&amp;$F2485="H"),"GAS","")))</f>
        <v/>
      </c>
      <c r="AW2485" s="2">
        <f>IF($AV2485="","",$R2485)</f>
        <v/>
      </c>
      <c r="AX2485" s="2">
        <f>IF($AV2485="","",IF($AB2485=0,$R2485,0))</f>
        <v/>
      </c>
      <c r="AY2485" s="2">
        <f>IF($AV2485="","",IF(AND($Z2485=0,COUNTIF('AR SALES'!$L$2:$L$2501,$L2485)=0),"YES",""))</f>
        <v/>
      </c>
      <c r="AZ2485" s="2">
        <f>IF($AV2485="","",IFERROR(VLOOKUP($AU2485,CODES!$A:$B,2,FALSE),"NO CODE"))</f>
        <v/>
      </c>
      <c r="BA2485" s="2">
        <f>IF(""&amp;$F2485&lt;&gt;"4","",IF($AY2485="YES","",IF(ROUND(SUMIFS($AE$2:$AE$4001,$L$2:$L$4001,$L2485,$F$2:$F$4001,"4")-SUMIFS('AR SALES'!$Y$2:$Y$2501,'AR SALES'!$L$2:$L$2501,$L2485,'AR SALES'!$AD$2:$AD$2501,"OFF"),2)=0,"","STALE")))</f>
        <v/>
      </c>
      <c r="BB2485" s="2">
        <f>IF(OR(""&amp;$F2485="2",""&amp;$F2485="4",""&amp;$F2485="G",""&amp;$F2485="H"),IF($AY2485="YES","",IF($AB2485&lt;&gt;0,"",IF(COUNTIFS('AR SALES'!$L$2:$L$2501,$L2485,'AR SALES'!$AD$2:$AD$2501,IF(""&amp;$F2485="4","OFF","ON"),'AR SALES'!$AF$2:$AF$2501,"Y")&gt;0,"","NO EXEMPTION"))),"")</f>
        <v/>
      </c>
    </row>
    <row r="2486">
      <c r="AT2486" s="2">
        <f>IF($L2486="","",IFERROR(INDEX('AR SALES'!$H$2:$H$2501,MATCH(""&amp;$L2486,'AR SALES'!$AE$2:$AE$2501,0)),""))</f>
        <v/>
      </c>
      <c r="AU2486" s="2">
        <f>IF($L2486="","",IF($A2486&lt;&gt;"GA","",IF($E2486="FULTON",IF(ISNUMBER(SEARCH("COLLEGE PARK",$AT2486)),"FULTON (COLLEGE PARK)",IF(ISNUMBER(SEARCH("HAPEVILLE",$AT2486)),"FULTON (HAPEVILLE)",IF(ISNUMBER(SEARCH("EAST POINT",$AT2486)),"FULTON (EAST POINT)",IF(ISNUMBER(SEARCH("ATLANTA",$AT2486)),"FULTON (ATL LIMITS)","FULTON")))),IF($E2486="DEKALB",IF(ISNUMBER(SEARCH("ATLANTA",$AT2486)),"DEKALB (ATL LIMITS)","DEKALB"),IF(AND($E2486="CLAYTON",ISNUMBER(SEARCH("COLLEGE PARK",$AT2486))),"CLAYTON (COLLEGE PARK)",$E2486)))))</f>
        <v/>
      </c>
      <c r="AV2486" s="2">
        <f>IF($L2486="","",IF(""&amp;$F2486="2","DIESEL",IF(OR(""&amp;$F2486="G",""&amp;$F2486="H"),"GAS","")))</f>
        <v/>
      </c>
      <c r="AW2486" s="2">
        <f>IF($AV2486="","",$R2486)</f>
        <v/>
      </c>
      <c r="AX2486" s="2">
        <f>IF($AV2486="","",IF($AB2486=0,$R2486,0))</f>
        <v/>
      </c>
      <c r="AY2486" s="2">
        <f>IF($AV2486="","",IF(AND($Z2486=0,COUNTIF('AR SALES'!$L$2:$L$2501,$L2486)=0),"YES",""))</f>
        <v/>
      </c>
      <c r="AZ2486" s="2">
        <f>IF($AV2486="","",IFERROR(VLOOKUP($AU2486,CODES!$A:$B,2,FALSE),"NO CODE"))</f>
        <v/>
      </c>
      <c r="BA2486" s="2">
        <f>IF(""&amp;$F2486&lt;&gt;"4","",IF($AY2486="YES","",IF(ROUND(SUMIFS($AE$2:$AE$4001,$L$2:$L$4001,$L2486,$F$2:$F$4001,"4")-SUMIFS('AR SALES'!$Y$2:$Y$2501,'AR SALES'!$L$2:$L$2501,$L2486,'AR SALES'!$AD$2:$AD$2501,"OFF"),2)=0,"","STALE")))</f>
        <v/>
      </c>
      <c r="BB2486" s="2">
        <f>IF(OR(""&amp;$F2486="2",""&amp;$F2486="4",""&amp;$F2486="G",""&amp;$F2486="H"),IF($AY2486="YES","",IF($AB2486&lt;&gt;0,"",IF(COUNTIFS('AR SALES'!$L$2:$L$2501,$L2486,'AR SALES'!$AD$2:$AD$2501,IF(""&amp;$F2486="4","OFF","ON"),'AR SALES'!$AF$2:$AF$2501,"Y")&gt;0,"","NO EXEMPTION"))),"")</f>
        <v/>
      </c>
    </row>
    <row r="2487">
      <c r="AT2487" s="2">
        <f>IF($L2487="","",IFERROR(INDEX('AR SALES'!$H$2:$H$2501,MATCH(""&amp;$L2487,'AR SALES'!$AE$2:$AE$2501,0)),""))</f>
        <v/>
      </c>
      <c r="AU2487" s="2">
        <f>IF($L2487="","",IF($A2487&lt;&gt;"GA","",IF($E2487="FULTON",IF(ISNUMBER(SEARCH("COLLEGE PARK",$AT2487)),"FULTON (COLLEGE PARK)",IF(ISNUMBER(SEARCH("HAPEVILLE",$AT2487)),"FULTON (HAPEVILLE)",IF(ISNUMBER(SEARCH("EAST POINT",$AT2487)),"FULTON (EAST POINT)",IF(ISNUMBER(SEARCH("ATLANTA",$AT2487)),"FULTON (ATL LIMITS)","FULTON")))),IF($E2487="DEKALB",IF(ISNUMBER(SEARCH("ATLANTA",$AT2487)),"DEKALB (ATL LIMITS)","DEKALB"),IF(AND($E2487="CLAYTON",ISNUMBER(SEARCH("COLLEGE PARK",$AT2487))),"CLAYTON (COLLEGE PARK)",$E2487)))))</f>
        <v/>
      </c>
      <c r="AV2487" s="2">
        <f>IF($L2487="","",IF(""&amp;$F2487="2","DIESEL",IF(OR(""&amp;$F2487="G",""&amp;$F2487="H"),"GAS","")))</f>
        <v/>
      </c>
      <c r="AW2487" s="2">
        <f>IF($AV2487="","",$R2487)</f>
        <v/>
      </c>
      <c r="AX2487" s="2">
        <f>IF($AV2487="","",IF($AB2487=0,$R2487,0))</f>
        <v/>
      </c>
      <c r="AY2487" s="2">
        <f>IF($AV2487="","",IF(AND($Z2487=0,COUNTIF('AR SALES'!$L$2:$L$2501,$L2487)=0),"YES",""))</f>
        <v/>
      </c>
      <c r="AZ2487" s="2">
        <f>IF($AV2487="","",IFERROR(VLOOKUP($AU2487,CODES!$A:$B,2,FALSE),"NO CODE"))</f>
        <v/>
      </c>
      <c r="BA2487" s="2">
        <f>IF(""&amp;$F2487&lt;&gt;"4","",IF($AY2487="YES","",IF(ROUND(SUMIFS($AE$2:$AE$4001,$L$2:$L$4001,$L2487,$F$2:$F$4001,"4")-SUMIFS('AR SALES'!$Y$2:$Y$2501,'AR SALES'!$L$2:$L$2501,$L2487,'AR SALES'!$AD$2:$AD$2501,"OFF"),2)=0,"","STALE")))</f>
        <v/>
      </c>
      <c r="BB2487" s="2">
        <f>IF(OR(""&amp;$F2487="2",""&amp;$F2487="4",""&amp;$F2487="G",""&amp;$F2487="H"),IF($AY2487="YES","",IF($AB2487&lt;&gt;0,"",IF(COUNTIFS('AR SALES'!$L$2:$L$2501,$L2487,'AR SALES'!$AD$2:$AD$2501,IF(""&amp;$F2487="4","OFF","ON"),'AR SALES'!$AF$2:$AF$2501,"Y")&gt;0,"","NO EXEMPTION"))),"")</f>
        <v/>
      </c>
    </row>
    <row r="2488">
      <c r="AT2488" s="2">
        <f>IF($L2488="","",IFERROR(INDEX('AR SALES'!$H$2:$H$2501,MATCH(""&amp;$L2488,'AR SALES'!$AE$2:$AE$2501,0)),""))</f>
        <v/>
      </c>
      <c r="AU2488" s="2">
        <f>IF($L2488="","",IF($A2488&lt;&gt;"GA","",IF($E2488="FULTON",IF(ISNUMBER(SEARCH("COLLEGE PARK",$AT2488)),"FULTON (COLLEGE PARK)",IF(ISNUMBER(SEARCH("HAPEVILLE",$AT2488)),"FULTON (HAPEVILLE)",IF(ISNUMBER(SEARCH("EAST POINT",$AT2488)),"FULTON (EAST POINT)",IF(ISNUMBER(SEARCH("ATLANTA",$AT2488)),"FULTON (ATL LIMITS)","FULTON")))),IF($E2488="DEKALB",IF(ISNUMBER(SEARCH("ATLANTA",$AT2488)),"DEKALB (ATL LIMITS)","DEKALB"),IF(AND($E2488="CLAYTON",ISNUMBER(SEARCH("COLLEGE PARK",$AT2488))),"CLAYTON (COLLEGE PARK)",$E2488)))))</f>
        <v/>
      </c>
      <c r="AV2488" s="2">
        <f>IF($L2488="","",IF(""&amp;$F2488="2","DIESEL",IF(OR(""&amp;$F2488="G",""&amp;$F2488="H"),"GAS","")))</f>
        <v/>
      </c>
      <c r="AW2488" s="2">
        <f>IF($AV2488="","",$R2488)</f>
        <v/>
      </c>
      <c r="AX2488" s="2">
        <f>IF($AV2488="","",IF($AB2488=0,$R2488,0))</f>
        <v/>
      </c>
      <c r="AY2488" s="2">
        <f>IF($AV2488="","",IF(AND($Z2488=0,COUNTIF('AR SALES'!$L$2:$L$2501,$L2488)=0),"YES",""))</f>
        <v/>
      </c>
      <c r="AZ2488" s="2">
        <f>IF($AV2488="","",IFERROR(VLOOKUP($AU2488,CODES!$A:$B,2,FALSE),"NO CODE"))</f>
        <v/>
      </c>
      <c r="BA2488" s="2">
        <f>IF(""&amp;$F2488&lt;&gt;"4","",IF($AY2488="YES","",IF(ROUND(SUMIFS($AE$2:$AE$4001,$L$2:$L$4001,$L2488,$F$2:$F$4001,"4")-SUMIFS('AR SALES'!$Y$2:$Y$2501,'AR SALES'!$L$2:$L$2501,$L2488,'AR SALES'!$AD$2:$AD$2501,"OFF"),2)=0,"","STALE")))</f>
        <v/>
      </c>
      <c r="BB2488" s="2">
        <f>IF(OR(""&amp;$F2488="2",""&amp;$F2488="4",""&amp;$F2488="G",""&amp;$F2488="H"),IF($AY2488="YES","",IF($AB2488&lt;&gt;0,"",IF(COUNTIFS('AR SALES'!$L$2:$L$2501,$L2488,'AR SALES'!$AD$2:$AD$2501,IF(""&amp;$F2488="4","OFF","ON"),'AR SALES'!$AF$2:$AF$2501,"Y")&gt;0,"","NO EXEMPTION"))),"")</f>
        <v/>
      </c>
    </row>
    <row r="2489">
      <c r="AT2489" s="2">
        <f>IF($L2489="","",IFERROR(INDEX('AR SALES'!$H$2:$H$2501,MATCH(""&amp;$L2489,'AR SALES'!$AE$2:$AE$2501,0)),""))</f>
        <v/>
      </c>
      <c r="AU2489" s="2">
        <f>IF($L2489="","",IF($A2489&lt;&gt;"GA","",IF($E2489="FULTON",IF(ISNUMBER(SEARCH("COLLEGE PARK",$AT2489)),"FULTON (COLLEGE PARK)",IF(ISNUMBER(SEARCH("HAPEVILLE",$AT2489)),"FULTON (HAPEVILLE)",IF(ISNUMBER(SEARCH("EAST POINT",$AT2489)),"FULTON (EAST POINT)",IF(ISNUMBER(SEARCH("ATLANTA",$AT2489)),"FULTON (ATL LIMITS)","FULTON")))),IF($E2489="DEKALB",IF(ISNUMBER(SEARCH("ATLANTA",$AT2489)),"DEKALB (ATL LIMITS)","DEKALB"),IF(AND($E2489="CLAYTON",ISNUMBER(SEARCH("COLLEGE PARK",$AT2489))),"CLAYTON (COLLEGE PARK)",$E2489)))))</f>
        <v/>
      </c>
      <c r="AV2489" s="2">
        <f>IF($L2489="","",IF(""&amp;$F2489="2","DIESEL",IF(OR(""&amp;$F2489="G",""&amp;$F2489="H"),"GAS","")))</f>
        <v/>
      </c>
      <c r="AW2489" s="2">
        <f>IF($AV2489="","",$R2489)</f>
        <v/>
      </c>
      <c r="AX2489" s="2">
        <f>IF($AV2489="","",IF($AB2489=0,$R2489,0))</f>
        <v/>
      </c>
      <c r="AY2489" s="2">
        <f>IF($AV2489="","",IF(AND($Z2489=0,COUNTIF('AR SALES'!$L$2:$L$2501,$L2489)=0),"YES",""))</f>
        <v/>
      </c>
      <c r="AZ2489" s="2">
        <f>IF($AV2489="","",IFERROR(VLOOKUP($AU2489,CODES!$A:$B,2,FALSE),"NO CODE"))</f>
        <v/>
      </c>
      <c r="BA2489" s="2">
        <f>IF(""&amp;$F2489&lt;&gt;"4","",IF($AY2489="YES","",IF(ROUND(SUMIFS($AE$2:$AE$4001,$L$2:$L$4001,$L2489,$F$2:$F$4001,"4")-SUMIFS('AR SALES'!$Y$2:$Y$2501,'AR SALES'!$L$2:$L$2501,$L2489,'AR SALES'!$AD$2:$AD$2501,"OFF"),2)=0,"","STALE")))</f>
        <v/>
      </c>
      <c r="BB2489" s="2">
        <f>IF(OR(""&amp;$F2489="2",""&amp;$F2489="4",""&amp;$F2489="G",""&amp;$F2489="H"),IF($AY2489="YES","",IF($AB2489&lt;&gt;0,"",IF(COUNTIFS('AR SALES'!$L$2:$L$2501,$L2489,'AR SALES'!$AD$2:$AD$2501,IF(""&amp;$F2489="4","OFF","ON"),'AR SALES'!$AF$2:$AF$2501,"Y")&gt;0,"","NO EXEMPTION"))),"")</f>
        <v/>
      </c>
    </row>
    <row r="2490">
      <c r="AT2490" s="2">
        <f>IF($L2490="","",IFERROR(INDEX('AR SALES'!$H$2:$H$2501,MATCH(""&amp;$L2490,'AR SALES'!$AE$2:$AE$2501,0)),""))</f>
        <v/>
      </c>
      <c r="AU2490" s="2">
        <f>IF($L2490="","",IF($A2490&lt;&gt;"GA","",IF($E2490="FULTON",IF(ISNUMBER(SEARCH("COLLEGE PARK",$AT2490)),"FULTON (COLLEGE PARK)",IF(ISNUMBER(SEARCH("HAPEVILLE",$AT2490)),"FULTON (HAPEVILLE)",IF(ISNUMBER(SEARCH("EAST POINT",$AT2490)),"FULTON (EAST POINT)",IF(ISNUMBER(SEARCH("ATLANTA",$AT2490)),"FULTON (ATL LIMITS)","FULTON")))),IF($E2490="DEKALB",IF(ISNUMBER(SEARCH("ATLANTA",$AT2490)),"DEKALB (ATL LIMITS)","DEKALB"),IF(AND($E2490="CLAYTON",ISNUMBER(SEARCH("COLLEGE PARK",$AT2490))),"CLAYTON (COLLEGE PARK)",$E2490)))))</f>
        <v/>
      </c>
      <c r="AV2490" s="2">
        <f>IF($L2490="","",IF(""&amp;$F2490="2","DIESEL",IF(OR(""&amp;$F2490="G",""&amp;$F2490="H"),"GAS","")))</f>
        <v/>
      </c>
      <c r="AW2490" s="2">
        <f>IF($AV2490="","",$R2490)</f>
        <v/>
      </c>
      <c r="AX2490" s="2">
        <f>IF($AV2490="","",IF($AB2490=0,$R2490,0))</f>
        <v/>
      </c>
      <c r="AY2490" s="2">
        <f>IF($AV2490="","",IF(AND($Z2490=0,COUNTIF('AR SALES'!$L$2:$L$2501,$L2490)=0),"YES",""))</f>
        <v/>
      </c>
      <c r="AZ2490" s="2">
        <f>IF($AV2490="","",IFERROR(VLOOKUP($AU2490,CODES!$A:$B,2,FALSE),"NO CODE"))</f>
        <v/>
      </c>
      <c r="BA2490" s="2">
        <f>IF(""&amp;$F2490&lt;&gt;"4","",IF($AY2490="YES","",IF(ROUND(SUMIFS($AE$2:$AE$4001,$L$2:$L$4001,$L2490,$F$2:$F$4001,"4")-SUMIFS('AR SALES'!$Y$2:$Y$2501,'AR SALES'!$L$2:$L$2501,$L2490,'AR SALES'!$AD$2:$AD$2501,"OFF"),2)=0,"","STALE")))</f>
        <v/>
      </c>
      <c r="BB2490" s="2">
        <f>IF(OR(""&amp;$F2490="2",""&amp;$F2490="4",""&amp;$F2490="G",""&amp;$F2490="H"),IF($AY2490="YES","",IF($AB2490&lt;&gt;0,"",IF(COUNTIFS('AR SALES'!$L$2:$L$2501,$L2490,'AR SALES'!$AD$2:$AD$2501,IF(""&amp;$F2490="4","OFF","ON"),'AR SALES'!$AF$2:$AF$2501,"Y")&gt;0,"","NO EXEMPTION"))),"")</f>
        <v/>
      </c>
    </row>
    <row r="2491">
      <c r="AT2491" s="2">
        <f>IF($L2491="","",IFERROR(INDEX('AR SALES'!$H$2:$H$2501,MATCH(""&amp;$L2491,'AR SALES'!$AE$2:$AE$2501,0)),""))</f>
        <v/>
      </c>
      <c r="AU2491" s="2">
        <f>IF($L2491="","",IF($A2491&lt;&gt;"GA","",IF($E2491="FULTON",IF(ISNUMBER(SEARCH("COLLEGE PARK",$AT2491)),"FULTON (COLLEGE PARK)",IF(ISNUMBER(SEARCH("HAPEVILLE",$AT2491)),"FULTON (HAPEVILLE)",IF(ISNUMBER(SEARCH("EAST POINT",$AT2491)),"FULTON (EAST POINT)",IF(ISNUMBER(SEARCH("ATLANTA",$AT2491)),"FULTON (ATL LIMITS)","FULTON")))),IF($E2491="DEKALB",IF(ISNUMBER(SEARCH("ATLANTA",$AT2491)),"DEKALB (ATL LIMITS)","DEKALB"),IF(AND($E2491="CLAYTON",ISNUMBER(SEARCH("COLLEGE PARK",$AT2491))),"CLAYTON (COLLEGE PARK)",$E2491)))))</f>
        <v/>
      </c>
      <c r="AV2491" s="2">
        <f>IF($L2491="","",IF(""&amp;$F2491="2","DIESEL",IF(OR(""&amp;$F2491="G",""&amp;$F2491="H"),"GAS","")))</f>
        <v/>
      </c>
      <c r="AW2491" s="2">
        <f>IF($AV2491="","",$R2491)</f>
        <v/>
      </c>
      <c r="AX2491" s="2">
        <f>IF($AV2491="","",IF($AB2491=0,$R2491,0))</f>
        <v/>
      </c>
      <c r="AY2491" s="2">
        <f>IF($AV2491="","",IF(AND($Z2491=0,COUNTIF('AR SALES'!$L$2:$L$2501,$L2491)=0),"YES",""))</f>
        <v/>
      </c>
      <c r="AZ2491" s="2">
        <f>IF($AV2491="","",IFERROR(VLOOKUP($AU2491,CODES!$A:$B,2,FALSE),"NO CODE"))</f>
        <v/>
      </c>
      <c r="BA2491" s="2">
        <f>IF(""&amp;$F2491&lt;&gt;"4","",IF($AY2491="YES","",IF(ROUND(SUMIFS($AE$2:$AE$4001,$L$2:$L$4001,$L2491,$F$2:$F$4001,"4")-SUMIFS('AR SALES'!$Y$2:$Y$2501,'AR SALES'!$L$2:$L$2501,$L2491,'AR SALES'!$AD$2:$AD$2501,"OFF"),2)=0,"","STALE")))</f>
        <v/>
      </c>
      <c r="BB2491" s="2">
        <f>IF(OR(""&amp;$F2491="2",""&amp;$F2491="4",""&amp;$F2491="G",""&amp;$F2491="H"),IF($AY2491="YES","",IF($AB2491&lt;&gt;0,"",IF(COUNTIFS('AR SALES'!$L$2:$L$2501,$L2491,'AR SALES'!$AD$2:$AD$2501,IF(""&amp;$F2491="4","OFF","ON"),'AR SALES'!$AF$2:$AF$2501,"Y")&gt;0,"","NO EXEMPTION"))),"")</f>
        <v/>
      </c>
    </row>
    <row r="2492">
      <c r="AT2492" s="2">
        <f>IF($L2492="","",IFERROR(INDEX('AR SALES'!$H$2:$H$2501,MATCH(""&amp;$L2492,'AR SALES'!$AE$2:$AE$2501,0)),""))</f>
        <v/>
      </c>
      <c r="AU2492" s="2">
        <f>IF($L2492="","",IF($A2492&lt;&gt;"GA","",IF($E2492="FULTON",IF(ISNUMBER(SEARCH("COLLEGE PARK",$AT2492)),"FULTON (COLLEGE PARK)",IF(ISNUMBER(SEARCH("HAPEVILLE",$AT2492)),"FULTON (HAPEVILLE)",IF(ISNUMBER(SEARCH("EAST POINT",$AT2492)),"FULTON (EAST POINT)",IF(ISNUMBER(SEARCH("ATLANTA",$AT2492)),"FULTON (ATL LIMITS)","FULTON")))),IF($E2492="DEKALB",IF(ISNUMBER(SEARCH("ATLANTA",$AT2492)),"DEKALB (ATL LIMITS)","DEKALB"),IF(AND($E2492="CLAYTON",ISNUMBER(SEARCH("COLLEGE PARK",$AT2492))),"CLAYTON (COLLEGE PARK)",$E2492)))))</f>
        <v/>
      </c>
      <c r="AV2492" s="2">
        <f>IF($L2492="","",IF(""&amp;$F2492="2","DIESEL",IF(OR(""&amp;$F2492="G",""&amp;$F2492="H"),"GAS","")))</f>
        <v/>
      </c>
      <c r="AW2492" s="2">
        <f>IF($AV2492="","",$R2492)</f>
        <v/>
      </c>
      <c r="AX2492" s="2">
        <f>IF($AV2492="","",IF($AB2492=0,$R2492,0))</f>
        <v/>
      </c>
      <c r="AY2492" s="2">
        <f>IF($AV2492="","",IF(AND($Z2492=0,COUNTIF('AR SALES'!$L$2:$L$2501,$L2492)=0),"YES",""))</f>
        <v/>
      </c>
      <c r="AZ2492" s="2">
        <f>IF($AV2492="","",IFERROR(VLOOKUP($AU2492,CODES!$A:$B,2,FALSE),"NO CODE"))</f>
        <v/>
      </c>
      <c r="BA2492" s="2">
        <f>IF(""&amp;$F2492&lt;&gt;"4","",IF($AY2492="YES","",IF(ROUND(SUMIFS($AE$2:$AE$4001,$L$2:$L$4001,$L2492,$F$2:$F$4001,"4")-SUMIFS('AR SALES'!$Y$2:$Y$2501,'AR SALES'!$L$2:$L$2501,$L2492,'AR SALES'!$AD$2:$AD$2501,"OFF"),2)=0,"","STALE")))</f>
        <v/>
      </c>
      <c r="BB2492" s="2">
        <f>IF(OR(""&amp;$F2492="2",""&amp;$F2492="4",""&amp;$F2492="G",""&amp;$F2492="H"),IF($AY2492="YES","",IF($AB2492&lt;&gt;0,"",IF(COUNTIFS('AR SALES'!$L$2:$L$2501,$L2492,'AR SALES'!$AD$2:$AD$2501,IF(""&amp;$F2492="4","OFF","ON"),'AR SALES'!$AF$2:$AF$2501,"Y")&gt;0,"","NO EXEMPTION"))),"")</f>
        <v/>
      </c>
    </row>
    <row r="2493">
      <c r="AT2493" s="2">
        <f>IF($L2493="","",IFERROR(INDEX('AR SALES'!$H$2:$H$2501,MATCH(""&amp;$L2493,'AR SALES'!$AE$2:$AE$2501,0)),""))</f>
        <v/>
      </c>
      <c r="AU2493" s="2">
        <f>IF($L2493="","",IF($A2493&lt;&gt;"GA","",IF($E2493="FULTON",IF(ISNUMBER(SEARCH("COLLEGE PARK",$AT2493)),"FULTON (COLLEGE PARK)",IF(ISNUMBER(SEARCH("HAPEVILLE",$AT2493)),"FULTON (HAPEVILLE)",IF(ISNUMBER(SEARCH("EAST POINT",$AT2493)),"FULTON (EAST POINT)",IF(ISNUMBER(SEARCH("ATLANTA",$AT2493)),"FULTON (ATL LIMITS)","FULTON")))),IF($E2493="DEKALB",IF(ISNUMBER(SEARCH("ATLANTA",$AT2493)),"DEKALB (ATL LIMITS)","DEKALB"),IF(AND($E2493="CLAYTON",ISNUMBER(SEARCH("COLLEGE PARK",$AT2493))),"CLAYTON (COLLEGE PARK)",$E2493)))))</f>
        <v/>
      </c>
      <c r="AV2493" s="2">
        <f>IF($L2493="","",IF(""&amp;$F2493="2","DIESEL",IF(OR(""&amp;$F2493="G",""&amp;$F2493="H"),"GAS","")))</f>
        <v/>
      </c>
      <c r="AW2493" s="2">
        <f>IF($AV2493="","",$R2493)</f>
        <v/>
      </c>
      <c r="AX2493" s="2">
        <f>IF($AV2493="","",IF($AB2493=0,$R2493,0))</f>
        <v/>
      </c>
      <c r="AY2493" s="2">
        <f>IF($AV2493="","",IF(AND($Z2493=0,COUNTIF('AR SALES'!$L$2:$L$2501,$L2493)=0),"YES",""))</f>
        <v/>
      </c>
      <c r="AZ2493" s="2">
        <f>IF($AV2493="","",IFERROR(VLOOKUP($AU2493,CODES!$A:$B,2,FALSE),"NO CODE"))</f>
        <v/>
      </c>
      <c r="BA2493" s="2">
        <f>IF(""&amp;$F2493&lt;&gt;"4","",IF($AY2493="YES","",IF(ROUND(SUMIFS($AE$2:$AE$4001,$L$2:$L$4001,$L2493,$F$2:$F$4001,"4")-SUMIFS('AR SALES'!$Y$2:$Y$2501,'AR SALES'!$L$2:$L$2501,$L2493,'AR SALES'!$AD$2:$AD$2501,"OFF"),2)=0,"","STALE")))</f>
        <v/>
      </c>
      <c r="BB2493" s="2">
        <f>IF(OR(""&amp;$F2493="2",""&amp;$F2493="4",""&amp;$F2493="G",""&amp;$F2493="H"),IF($AY2493="YES","",IF($AB2493&lt;&gt;0,"",IF(COUNTIFS('AR SALES'!$L$2:$L$2501,$L2493,'AR SALES'!$AD$2:$AD$2501,IF(""&amp;$F2493="4","OFF","ON"),'AR SALES'!$AF$2:$AF$2501,"Y")&gt;0,"","NO EXEMPTION"))),"")</f>
        <v/>
      </c>
    </row>
    <row r="2494">
      <c r="AT2494" s="2">
        <f>IF($L2494="","",IFERROR(INDEX('AR SALES'!$H$2:$H$2501,MATCH(""&amp;$L2494,'AR SALES'!$AE$2:$AE$2501,0)),""))</f>
        <v/>
      </c>
      <c r="AU2494" s="2">
        <f>IF($L2494="","",IF($A2494&lt;&gt;"GA","",IF($E2494="FULTON",IF(ISNUMBER(SEARCH("COLLEGE PARK",$AT2494)),"FULTON (COLLEGE PARK)",IF(ISNUMBER(SEARCH("HAPEVILLE",$AT2494)),"FULTON (HAPEVILLE)",IF(ISNUMBER(SEARCH("EAST POINT",$AT2494)),"FULTON (EAST POINT)",IF(ISNUMBER(SEARCH("ATLANTA",$AT2494)),"FULTON (ATL LIMITS)","FULTON")))),IF($E2494="DEKALB",IF(ISNUMBER(SEARCH("ATLANTA",$AT2494)),"DEKALB (ATL LIMITS)","DEKALB"),IF(AND($E2494="CLAYTON",ISNUMBER(SEARCH("COLLEGE PARK",$AT2494))),"CLAYTON (COLLEGE PARK)",$E2494)))))</f>
        <v/>
      </c>
      <c r="AV2494" s="2">
        <f>IF($L2494="","",IF(""&amp;$F2494="2","DIESEL",IF(OR(""&amp;$F2494="G",""&amp;$F2494="H"),"GAS","")))</f>
        <v/>
      </c>
      <c r="AW2494" s="2">
        <f>IF($AV2494="","",$R2494)</f>
        <v/>
      </c>
      <c r="AX2494" s="2">
        <f>IF($AV2494="","",IF($AB2494=0,$R2494,0))</f>
        <v/>
      </c>
      <c r="AY2494" s="2">
        <f>IF($AV2494="","",IF(AND($Z2494=0,COUNTIF('AR SALES'!$L$2:$L$2501,$L2494)=0),"YES",""))</f>
        <v/>
      </c>
      <c r="AZ2494" s="2">
        <f>IF($AV2494="","",IFERROR(VLOOKUP($AU2494,CODES!$A:$B,2,FALSE),"NO CODE"))</f>
        <v/>
      </c>
      <c r="BA2494" s="2">
        <f>IF(""&amp;$F2494&lt;&gt;"4","",IF($AY2494="YES","",IF(ROUND(SUMIFS($AE$2:$AE$4001,$L$2:$L$4001,$L2494,$F$2:$F$4001,"4")-SUMIFS('AR SALES'!$Y$2:$Y$2501,'AR SALES'!$L$2:$L$2501,$L2494,'AR SALES'!$AD$2:$AD$2501,"OFF"),2)=0,"","STALE")))</f>
        <v/>
      </c>
      <c r="BB2494" s="2">
        <f>IF(OR(""&amp;$F2494="2",""&amp;$F2494="4",""&amp;$F2494="G",""&amp;$F2494="H"),IF($AY2494="YES","",IF($AB2494&lt;&gt;0,"",IF(COUNTIFS('AR SALES'!$L$2:$L$2501,$L2494,'AR SALES'!$AD$2:$AD$2501,IF(""&amp;$F2494="4","OFF","ON"),'AR SALES'!$AF$2:$AF$2501,"Y")&gt;0,"","NO EXEMPTION"))),"")</f>
        <v/>
      </c>
    </row>
    <row r="2495">
      <c r="AT2495" s="2">
        <f>IF($L2495="","",IFERROR(INDEX('AR SALES'!$H$2:$H$2501,MATCH(""&amp;$L2495,'AR SALES'!$AE$2:$AE$2501,0)),""))</f>
        <v/>
      </c>
      <c r="AU2495" s="2">
        <f>IF($L2495="","",IF($A2495&lt;&gt;"GA","",IF($E2495="FULTON",IF(ISNUMBER(SEARCH("COLLEGE PARK",$AT2495)),"FULTON (COLLEGE PARK)",IF(ISNUMBER(SEARCH("HAPEVILLE",$AT2495)),"FULTON (HAPEVILLE)",IF(ISNUMBER(SEARCH("EAST POINT",$AT2495)),"FULTON (EAST POINT)",IF(ISNUMBER(SEARCH("ATLANTA",$AT2495)),"FULTON (ATL LIMITS)","FULTON")))),IF($E2495="DEKALB",IF(ISNUMBER(SEARCH("ATLANTA",$AT2495)),"DEKALB (ATL LIMITS)","DEKALB"),IF(AND($E2495="CLAYTON",ISNUMBER(SEARCH("COLLEGE PARK",$AT2495))),"CLAYTON (COLLEGE PARK)",$E2495)))))</f>
        <v/>
      </c>
      <c r="AV2495" s="2">
        <f>IF($L2495="","",IF(""&amp;$F2495="2","DIESEL",IF(OR(""&amp;$F2495="G",""&amp;$F2495="H"),"GAS","")))</f>
        <v/>
      </c>
      <c r="AW2495" s="2">
        <f>IF($AV2495="","",$R2495)</f>
        <v/>
      </c>
      <c r="AX2495" s="2">
        <f>IF($AV2495="","",IF($AB2495=0,$R2495,0))</f>
        <v/>
      </c>
      <c r="AY2495" s="2">
        <f>IF($AV2495="","",IF(AND($Z2495=0,COUNTIF('AR SALES'!$L$2:$L$2501,$L2495)=0),"YES",""))</f>
        <v/>
      </c>
      <c r="AZ2495" s="2">
        <f>IF($AV2495="","",IFERROR(VLOOKUP($AU2495,CODES!$A:$B,2,FALSE),"NO CODE"))</f>
        <v/>
      </c>
      <c r="BA2495" s="2">
        <f>IF(""&amp;$F2495&lt;&gt;"4","",IF($AY2495="YES","",IF(ROUND(SUMIFS($AE$2:$AE$4001,$L$2:$L$4001,$L2495,$F$2:$F$4001,"4")-SUMIFS('AR SALES'!$Y$2:$Y$2501,'AR SALES'!$L$2:$L$2501,$L2495,'AR SALES'!$AD$2:$AD$2501,"OFF"),2)=0,"","STALE")))</f>
        <v/>
      </c>
      <c r="BB2495" s="2">
        <f>IF(OR(""&amp;$F2495="2",""&amp;$F2495="4",""&amp;$F2495="G",""&amp;$F2495="H"),IF($AY2495="YES","",IF($AB2495&lt;&gt;0,"",IF(COUNTIFS('AR SALES'!$L$2:$L$2501,$L2495,'AR SALES'!$AD$2:$AD$2501,IF(""&amp;$F2495="4","OFF","ON"),'AR SALES'!$AF$2:$AF$2501,"Y")&gt;0,"","NO EXEMPTION"))),"")</f>
        <v/>
      </c>
    </row>
    <row r="2496">
      <c r="AT2496" s="2">
        <f>IF($L2496="","",IFERROR(INDEX('AR SALES'!$H$2:$H$2501,MATCH(""&amp;$L2496,'AR SALES'!$AE$2:$AE$2501,0)),""))</f>
        <v/>
      </c>
      <c r="AU2496" s="2">
        <f>IF($L2496="","",IF($A2496&lt;&gt;"GA","",IF($E2496="FULTON",IF(ISNUMBER(SEARCH("COLLEGE PARK",$AT2496)),"FULTON (COLLEGE PARK)",IF(ISNUMBER(SEARCH("HAPEVILLE",$AT2496)),"FULTON (HAPEVILLE)",IF(ISNUMBER(SEARCH("EAST POINT",$AT2496)),"FULTON (EAST POINT)",IF(ISNUMBER(SEARCH("ATLANTA",$AT2496)),"FULTON (ATL LIMITS)","FULTON")))),IF($E2496="DEKALB",IF(ISNUMBER(SEARCH("ATLANTA",$AT2496)),"DEKALB (ATL LIMITS)","DEKALB"),IF(AND($E2496="CLAYTON",ISNUMBER(SEARCH("COLLEGE PARK",$AT2496))),"CLAYTON (COLLEGE PARK)",$E2496)))))</f>
        <v/>
      </c>
      <c r="AV2496" s="2">
        <f>IF($L2496="","",IF(""&amp;$F2496="2","DIESEL",IF(OR(""&amp;$F2496="G",""&amp;$F2496="H"),"GAS","")))</f>
        <v/>
      </c>
      <c r="AW2496" s="2">
        <f>IF($AV2496="","",$R2496)</f>
        <v/>
      </c>
      <c r="AX2496" s="2">
        <f>IF($AV2496="","",IF($AB2496=0,$R2496,0))</f>
        <v/>
      </c>
      <c r="AY2496" s="2">
        <f>IF($AV2496="","",IF(AND($Z2496=0,COUNTIF('AR SALES'!$L$2:$L$2501,$L2496)=0),"YES",""))</f>
        <v/>
      </c>
      <c r="AZ2496" s="2">
        <f>IF($AV2496="","",IFERROR(VLOOKUP($AU2496,CODES!$A:$B,2,FALSE),"NO CODE"))</f>
        <v/>
      </c>
      <c r="BA2496" s="2">
        <f>IF(""&amp;$F2496&lt;&gt;"4","",IF($AY2496="YES","",IF(ROUND(SUMIFS($AE$2:$AE$4001,$L$2:$L$4001,$L2496,$F$2:$F$4001,"4")-SUMIFS('AR SALES'!$Y$2:$Y$2501,'AR SALES'!$L$2:$L$2501,$L2496,'AR SALES'!$AD$2:$AD$2501,"OFF"),2)=0,"","STALE")))</f>
        <v/>
      </c>
      <c r="BB2496" s="2">
        <f>IF(OR(""&amp;$F2496="2",""&amp;$F2496="4",""&amp;$F2496="G",""&amp;$F2496="H"),IF($AY2496="YES","",IF($AB2496&lt;&gt;0,"",IF(COUNTIFS('AR SALES'!$L$2:$L$2501,$L2496,'AR SALES'!$AD$2:$AD$2501,IF(""&amp;$F2496="4","OFF","ON"),'AR SALES'!$AF$2:$AF$2501,"Y")&gt;0,"","NO EXEMPTION"))),"")</f>
        <v/>
      </c>
    </row>
    <row r="2497">
      <c r="AT2497" s="2">
        <f>IF($L2497="","",IFERROR(INDEX('AR SALES'!$H$2:$H$2501,MATCH(""&amp;$L2497,'AR SALES'!$AE$2:$AE$2501,0)),""))</f>
        <v/>
      </c>
      <c r="AU2497" s="2">
        <f>IF($L2497="","",IF($A2497&lt;&gt;"GA","",IF($E2497="FULTON",IF(ISNUMBER(SEARCH("COLLEGE PARK",$AT2497)),"FULTON (COLLEGE PARK)",IF(ISNUMBER(SEARCH("HAPEVILLE",$AT2497)),"FULTON (HAPEVILLE)",IF(ISNUMBER(SEARCH("EAST POINT",$AT2497)),"FULTON (EAST POINT)",IF(ISNUMBER(SEARCH("ATLANTA",$AT2497)),"FULTON (ATL LIMITS)","FULTON")))),IF($E2497="DEKALB",IF(ISNUMBER(SEARCH("ATLANTA",$AT2497)),"DEKALB (ATL LIMITS)","DEKALB"),IF(AND($E2497="CLAYTON",ISNUMBER(SEARCH("COLLEGE PARK",$AT2497))),"CLAYTON (COLLEGE PARK)",$E2497)))))</f>
        <v/>
      </c>
      <c r="AV2497" s="2">
        <f>IF($L2497="","",IF(""&amp;$F2497="2","DIESEL",IF(OR(""&amp;$F2497="G",""&amp;$F2497="H"),"GAS","")))</f>
        <v/>
      </c>
      <c r="AW2497" s="2">
        <f>IF($AV2497="","",$R2497)</f>
        <v/>
      </c>
      <c r="AX2497" s="2">
        <f>IF($AV2497="","",IF($AB2497=0,$R2497,0))</f>
        <v/>
      </c>
      <c r="AY2497" s="2">
        <f>IF($AV2497="","",IF(AND($Z2497=0,COUNTIF('AR SALES'!$L$2:$L$2501,$L2497)=0),"YES",""))</f>
        <v/>
      </c>
      <c r="AZ2497" s="2">
        <f>IF($AV2497="","",IFERROR(VLOOKUP($AU2497,CODES!$A:$B,2,FALSE),"NO CODE"))</f>
        <v/>
      </c>
      <c r="BA2497" s="2">
        <f>IF(""&amp;$F2497&lt;&gt;"4","",IF($AY2497="YES","",IF(ROUND(SUMIFS($AE$2:$AE$4001,$L$2:$L$4001,$L2497,$F$2:$F$4001,"4")-SUMIFS('AR SALES'!$Y$2:$Y$2501,'AR SALES'!$L$2:$L$2501,$L2497,'AR SALES'!$AD$2:$AD$2501,"OFF"),2)=0,"","STALE")))</f>
        <v/>
      </c>
      <c r="BB2497" s="2">
        <f>IF(OR(""&amp;$F2497="2",""&amp;$F2497="4",""&amp;$F2497="G",""&amp;$F2497="H"),IF($AY2497="YES","",IF($AB2497&lt;&gt;0,"",IF(COUNTIFS('AR SALES'!$L$2:$L$2501,$L2497,'AR SALES'!$AD$2:$AD$2501,IF(""&amp;$F2497="4","OFF","ON"),'AR SALES'!$AF$2:$AF$2501,"Y")&gt;0,"","NO EXEMPTION"))),"")</f>
        <v/>
      </c>
    </row>
    <row r="2498">
      <c r="AT2498" s="2">
        <f>IF($L2498="","",IFERROR(INDEX('AR SALES'!$H$2:$H$2501,MATCH(""&amp;$L2498,'AR SALES'!$AE$2:$AE$2501,0)),""))</f>
        <v/>
      </c>
      <c r="AU2498" s="2">
        <f>IF($L2498="","",IF($A2498&lt;&gt;"GA","",IF($E2498="FULTON",IF(ISNUMBER(SEARCH("COLLEGE PARK",$AT2498)),"FULTON (COLLEGE PARK)",IF(ISNUMBER(SEARCH("HAPEVILLE",$AT2498)),"FULTON (HAPEVILLE)",IF(ISNUMBER(SEARCH("EAST POINT",$AT2498)),"FULTON (EAST POINT)",IF(ISNUMBER(SEARCH("ATLANTA",$AT2498)),"FULTON (ATL LIMITS)","FULTON")))),IF($E2498="DEKALB",IF(ISNUMBER(SEARCH("ATLANTA",$AT2498)),"DEKALB (ATL LIMITS)","DEKALB"),IF(AND($E2498="CLAYTON",ISNUMBER(SEARCH("COLLEGE PARK",$AT2498))),"CLAYTON (COLLEGE PARK)",$E2498)))))</f>
        <v/>
      </c>
      <c r="AV2498" s="2">
        <f>IF($L2498="","",IF(""&amp;$F2498="2","DIESEL",IF(OR(""&amp;$F2498="G",""&amp;$F2498="H"),"GAS","")))</f>
        <v/>
      </c>
      <c r="AW2498" s="2">
        <f>IF($AV2498="","",$R2498)</f>
        <v/>
      </c>
      <c r="AX2498" s="2">
        <f>IF($AV2498="","",IF($AB2498=0,$R2498,0))</f>
        <v/>
      </c>
      <c r="AY2498" s="2">
        <f>IF($AV2498="","",IF(AND($Z2498=0,COUNTIF('AR SALES'!$L$2:$L$2501,$L2498)=0),"YES",""))</f>
        <v/>
      </c>
      <c r="AZ2498" s="2">
        <f>IF($AV2498="","",IFERROR(VLOOKUP($AU2498,CODES!$A:$B,2,FALSE),"NO CODE"))</f>
        <v/>
      </c>
      <c r="BA2498" s="2">
        <f>IF(""&amp;$F2498&lt;&gt;"4","",IF($AY2498="YES","",IF(ROUND(SUMIFS($AE$2:$AE$4001,$L$2:$L$4001,$L2498,$F$2:$F$4001,"4")-SUMIFS('AR SALES'!$Y$2:$Y$2501,'AR SALES'!$L$2:$L$2501,$L2498,'AR SALES'!$AD$2:$AD$2501,"OFF"),2)=0,"","STALE")))</f>
        <v/>
      </c>
      <c r="BB2498" s="2">
        <f>IF(OR(""&amp;$F2498="2",""&amp;$F2498="4",""&amp;$F2498="G",""&amp;$F2498="H"),IF($AY2498="YES","",IF($AB2498&lt;&gt;0,"",IF(COUNTIFS('AR SALES'!$L$2:$L$2501,$L2498,'AR SALES'!$AD$2:$AD$2501,IF(""&amp;$F2498="4","OFF","ON"),'AR SALES'!$AF$2:$AF$2501,"Y")&gt;0,"","NO EXEMPTION"))),"")</f>
        <v/>
      </c>
    </row>
    <row r="2499">
      <c r="AT2499" s="2">
        <f>IF($L2499="","",IFERROR(INDEX('AR SALES'!$H$2:$H$2501,MATCH(""&amp;$L2499,'AR SALES'!$AE$2:$AE$2501,0)),""))</f>
        <v/>
      </c>
      <c r="AU2499" s="2">
        <f>IF($L2499="","",IF($A2499&lt;&gt;"GA","",IF($E2499="FULTON",IF(ISNUMBER(SEARCH("COLLEGE PARK",$AT2499)),"FULTON (COLLEGE PARK)",IF(ISNUMBER(SEARCH("HAPEVILLE",$AT2499)),"FULTON (HAPEVILLE)",IF(ISNUMBER(SEARCH("EAST POINT",$AT2499)),"FULTON (EAST POINT)",IF(ISNUMBER(SEARCH("ATLANTA",$AT2499)),"FULTON (ATL LIMITS)","FULTON")))),IF($E2499="DEKALB",IF(ISNUMBER(SEARCH("ATLANTA",$AT2499)),"DEKALB (ATL LIMITS)","DEKALB"),IF(AND($E2499="CLAYTON",ISNUMBER(SEARCH("COLLEGE PARK",$AT2499))),"CLAYTON (COLLEGE PARK)",$E2499)))))</f>
        <v/>
      </c>
      <c r="AV2499" s="2">
        <f>IF($L2499="","",IF(""&amp;$F2499="2","DIESEL",IF(OR(""&amp;$F2499="G",""&amp;$F2499="H"),"GAS","")))</f>
        <v/>
      </c>
      <c r="AW2499" s="2">
        <f>IF($AV2499="","",$R2499)</f>
        <v/>
      </c>
      <c r="AX2499" s="2">
        <f>IF($AV2499="","",IF($AB2499=0,$R2499,0))</f>
        <v/>
      </c>
      <c r="AY2499" s="2">
        <f>IF($AV2499="","",IF(AND($Z2499=0,COUNTIF('AR SALES'!$L$2:$L$2501,$L2499)=0),"YES",""))</f>
        <v/>
      </c>
      <c r="AZ2499" s="2">
        <f>IF($AV2499="","",IFERROR(VLOOKUP($AU2499,CODES!$A:$B,2,FALSE),"NO CODE"))</f>
        <v/>
      </c>
      <c r="BA2499" s="2">
        <f>IF(""&amp;$F2499&lt;&gt;"4","",IF($AY2499="YES","",IF(ROUND(SUMIFS($AE$2:$AE$4001,$L$2:$L$4001,$L2499,$F$2:$F$4001,"4")-SUMIFS('AR SALES'!$Y$2:$Y$2501,'AR SALES'!$L$2:$L$2501,$L2499,'AR SALES'!$AD$2:$AD$2501,"OFF"),2)=0,"","STALE")))</f>
        <v/>
      </c>
      <c r="BB2499" s="2">
        <f>IF(OR(""&amp;$F2499="2",""&amp;$F2499="4",""&amp;$F2499="G",""&amp;$F2499="H"),IF($AY2499="YES","",IF($AB2499&lt;&gt;0,"",IF(COUNTIFS('AR SALES'!$L$2:$L$2501,$L2499,'AR SALES'!$AD$2:$AD$2501,IF(""&amp;$F2499="4","OFF","ON"),'AR SALES'!$AF$2:$AF$2501,"Y")&gt;0,"","NO EXEMPTION"))),"")</f>
        <v/>
      </c>
    </row>
    <row r="2500">
      <c r="AT2500" s="2">
        <f>IF($L2500="","",IFERROR(INDEX('AR SALES'!$H$2:$H$2501,MATCH(""&amp;$L2500,'AR SALES'!$AE$2:$AE$2501,0)),""))</f>
        <v/>
      </c>
      <c r="AU2500" s="2">
        <f>IF($L2500="","",IF($A2500&lt;&gt;"GA","",IF($E2500="FULTON",IF(ISNUMBER(SEARCH("COLLEGE PARK",$AT2500)),"FULTON (COLLEGE PARK)",IF(ISNUMBER(SEARCH("HAPEVILLE",$AT2500)),"FULTON (HAPEVILLE)",IF(ISNUMBER(SEARCH("EAST POINT",$AT2500)),"FULTON (EAST POINT)",IF(ISNUMBER(SEARCH("ATLANTA",$AT2500)),"FULTON (ATL LIMITS)","FULTON")))),IF($E2500="DEKALB",IF(ISNUMBER(SEARCH("ATLANTA",$AT2500)),"DEKALB (ATL LIMITS)","DEKALB"),IF(AND($E2500="CLAYTON",ISNUMBER(SEARCH("COLLEGE PARK",$AT2500))),"CLAYTON (COLLEGE PARK)",$E2500)))))</f>
        <v/>
      </c>
      <c r="AV2500" s="2">
        <f>IF($L2500="","",IF(""&amp;$F2500="2","DIESEL",IF(OR(""&amp;$F2500="G",""&amp;$F2500="H"),"GAS","")))</f>
        <v/>
      </c>
      <c r="AW2500" s="2">
        <f>IF($AV2500="","",$R2500)</f>
        <v/>
      </c>
      <c r="AX2500" s="2">
        <f>IF($AV2500="","",IF($AB2500=0,$R2500,0))</f>
        <v/>
      </c>
      <c r="AY2500" s="2">
        <f>IF($AV2500="","",IF(AND($Z2500=0,COUNTIF('AR SALES'!$L$2:$L$2501,$L2500)=0),"YES",""))</f>
        <v/>
      </c>
      <c r="AZ2500" s="2">
        <f>IF($AV2500="","",IFERROR(VLOOKUP($AU2500,CODES!$A:$B,2,FALSE),"NO CODE"))</f>
        <v/>
      </c>
      <c r="BA2500" s="2">
        <f>IF(""&amp;$F2500&lt;&gt;"4","",IF($AY2500="YES","",IF(ROUND(SUMIFS($AE$2:$AE$4001,$L$2:$L$4001,$L2500,$F$2:$F$4001,"4")-SUMIFS('AR SALES'!$Y$2:$Y$2501,'AR SALES'!$L$2:$L$2501,$L2500,'AR SALES'!$AD$2:$AD$2501,"OFF"),2)=0,"","STALE")))</f>
        <v/>
      </c>
      <c r="BB2500" s="2">
        <f>IF(OR(""&amp;$F2500="2",""&amp;$F2500="4",""&amp;$F2500="G",""&amp;$F2500="H"),IF($AY2500="YES","",IF($AB2500&lt;&gt;0,"",IF(COUNTIFS('AR SALES'!$L$2:$L$2501,$L2500,'AR SALES'!$AD$2:$AD$2501,IF(""&amp;$F2500="4","OFF","ON"),'AR SALES'!$AF$2:$AF$2501,"Y")&gt;0,"","NO EXEMPTION"))),"")</f>
        <v/>
      </c>
    </row>
    <row r="2501">
      <c r="AT2501" s="2">
        <f>IF($L2501="","",IFERROR(INDEX('AR SALES'!$H$2:$H$2501,MATCH(""&amp;$L2501,'AR SALES'!$AE$2:$AE$2501,0)),""))</f>
        <v/>
      </c>
      <c r="AU2501" s="2">
        <f>IF($L2501="","",IF($A2501&lt;&gt;"GA","",IF($E2501="FULTON",IF(ISNUMBER(SEARCH("COLLEGE PARK",$AT2501)),"FULTON (COLLEGE PARK)",IF(ISNUMBER(SEARCH("HAPEVILLE",$AT2501)),"FULTON (HAPEVILLE)",IF(ISNUMBER(SEARCH("EAST POINT",$AT2501)),"FULTON (EAST POINT)",IF(ISNUMBER(SEARCH("ATLANTA",$AT2501)),"FULTON (ATL LIMITS)","FULTON")))),IF($E2501="DEKALB",IF(ISNUMBER(SEARCH("ATLANTA",$AT2501)),"DEKALB (ATL LIMITS)","DEKALB"),IF(AND($E2501="CLAYTON",ISNUMBER(SEARCH("COLLEGE PARK",$AT2501))),"CLAYTON (COLLEGE PARK)",$E2501)))))</f>
        <v/>
      </c>
      <c r="AV2501" s="2">
        <f>IF($L2501="","",IF(""&amp;$F2501="2","DIESEL",IF(OR(""&amp;$F2501="G",""&amp;$F2501="H"),"GAS","")))</f>
        <v/>
      </c>
      <c r="AW2501" s="2">
        <f>IF($AV2501="","",$R2501)</f>
        <v/>
      </c>
      <c r="AX2501" s="2">
        <f>IF($AV2501="","",IF($AB2501=0,$R2501,0))</f>
        <v/>
      </c>
      <c r="AY2501" s="2">
        <f>IF($AV2501="","",IF(AND($Z2501=0,COUNTIF('AR SALES'!$L$2:$L$2501,$L2501)=0),"YES",""))</f>
        <v/>
      </c>
      <c r="AZ2501" s="2">
        <f>IF($AV2501="","",IFERROR(VLOOKUP($AU2501,CODES!$A:$B,2,FALSE),"NO CODE"))</f>
        <v/>
      </c>
      <c r="BA2501" s="2">
        <f>IF(""&amp;$F2501&lt;&gt;"4","",IF($AY2501="YES","",IF(ROUND(SUMIFS($AE$2:$AE$4001,$L$2:$L$4001,$L2501,$F$2:$F$4001,"4")-SUMIFS('AR SALES'!$Y$2:$Y$2501,'AR SALES'!$L$2:$L$2501,$L2501,'AR SALES'!$AD$2:$AD$2501,"OFF"),2)=0,"","STALE")))</f>
        <v/>
      </c>
      <c r="BB2501" s="2">
        <f>IF(OR(""&amp;$F2501="2",""&amp;$F2501="4",""&amp;$F2501="G",""&amp;$F2501="H"),IF($AY2501="YES","",IF($AB2501&lt;&gt;0,"",IF(COUNTIFS('AR SALES'!$L$2:$L$2501,$L2501,'AR SALES'!$AD$2:$AD$2501,IF(""&amp;$F2501="4","OFF","ON"),'AR SALES'!$AF$2:$AF$2501,"Y")&gt;0,"","NO EXEMPTION"))),"")</f>
        <v/>
      </c>
    </row>
    <row r="2502">
      <c r="AT2502" s="2">
        <f>IF($L2502="","",IFERROR(INDEX('AR SALES'!$H$2:$H$2501,MATCH(""&amp;$L2502,'AR SALES'!$AE$2:$AE$2501,0)),""))</f>
        <v/>
      </c>
      <c r="AU2502" s="2">
        <f>IF($L2502="","",IF($A2502&lt;&gt;"GA","",IF($E2502="FULTON",IF(ISNUMBER(SEARCH("COLLEGE PARK",$AT2502)),"FULTON (COLLEGE PARK)",IF(ISNUMBER(SEARCH("HAPEVILLE",$AT2502)),"FULTON (HAPEVILLE)",IF(ISNUMBER(SEARCH("EAST POINT",$AT2502)),"FULTON (EAST POINT)",IF(ISNUMBER(SEARCH("ATLANTA",$AT2502)),"FULTON (ATL LIMITS)","FULTON")))),IF($E2502="DEKALB",IF(ISNUMBER(SEARCH("ATLANTA",$AT2502)),"DEKALB (ATL LIMITS)","DEKALB"),IF(AND($E2502="CLAYTON",ISNUMBER(SEARCH("COLLEGE PARK",$AT2502))),"CLAYTON (COLLEGE PARK)",$E2502)))))</f>
        <v/>
      </c>
      <c r="AV2502" s="2">
        <f>IF($L2502="","",IF(""&amp;$F2502="2","DIESEL",IF(OR(""&amp;$F2502="G",""&amp;$F2502="H"),"GAS","")))</f>
        <v/>
      </c>
      <c r="AW2502" s="2">
        <f>IF($AV2502="","",$R2502)</f>
        <v/>
      </c>
      <c r="AX2502" s="2">
        <f>IF($AV2502="","",IF($AB2502=0,$R2502,0))</f>
        <v/>
      </c>
      <c r="AY2502" s="2">
        <f>IF($AV2502="","",IF(AND($Z2502=0,COUNTIF('AR SALES'!$L$2:$L$2501,$L2502)=0),"YES",""))</f>
        <v/>
      </c>
      <c r="AZ2502" s="2">
        <f>IF($AV2502="","",IFERROR(VLOOKUP($AU2502,CODES!$A:$B,2,FALSE),"NO CODE"))</f>
        <v/>
      </c>
      <c r="BA2502" s="2">
        <f>IF(""&amp;$F2502&lt;&gt;"4","",IF($AY2502="YES","",IF(ROUND(SUMIFS($AE$2:$AE$4001,$L$2:$L$4001,$L2502,$F$2:$F$4001,"4")-SUMIFS('AR SALES'!$Y$2:$Y$2501,'AR SALES'!$L$2:$L$2501,$L2502,'AR SALES'!$AD$2:$AD$2501,"OFF"),2)=0,"","STALE")))</f>
        <v/>
      </c>
      <c r="BB2502" s="2">
        <f>IF(OR(""&amp;$F2502="2",""&amp;$F2502="4",""&amp;$F2502="G",""&amp;$F2502="H"),IF($AY2502="YES","",IF($AB2502&lt;&gt;0,"",IF(COUNTIFS('AR SALES'!$L$2:$L$2501,$L2502,'AR SALES'!$AD$2:$AD$2501,IF(""&amp;$F2502="4","OFF","ON"),'AR SALES'!$AF$2:$AF$2501,"Y")&gt;0,"","NO EXEMPTION"))),"")</f>
        <v/>
      </c>
    </row>
    <row r="2503">
      <c r="AT2503" s="2">
        <f>IF($L2503="","",IFERROR(INDEX('AR SALES'!$H$2:$H$2501,MATCH(""&amp;$L2503,'AR SALES'!$AE$2:$AE$2501,0)),""))</f>
        <v/>
      </c>
      <c r="AU2503" s="2">
        <f>IF($L2503="","",IF($A2503&lt;&gt;"GA","",IF($E2503="FULTON",IF(ISNUMBER(SEARCH("COLLEGE PARK",$AT2503)),"FULTON (COLLEGE PARK)",IF(ISNUMBER(SEARCH("HAPEVILLE",$AT2503)),"FULTON (HAPEVILLE)",IF(ISNUMBER(SEARCH("EAST POINT",$AT2503)),"FULTON (EAST POINT)",IF(ISNUMBER(SEARCH("ATLANTA",$AT2503)),"FULTON (ATL LIMITS)","FULTON")))),IF($E2503="DEKALB",IF(ISNUMBER(SEARCH("ATLANTA",$AT2503)),"DEKALB (ATL LIMITS)","DEKALB"),IF(AND($E2503="CLAYTON",ISNUMBER(SEARCH("COLLEGE PARK",$AT2503))),"CLAYTON (COLLEGE PARK)",$E2503)))))</f>
        <v/>
      </c>
      <c r="AV2503" s="2">
        <f>IF($L2503="","",IF(""&amp;$F2503="2","DIESEL",IF(OR(""&amp;$F2503="G",""&amp;$F2503="H"),"GAS","")))</f>
        <v/>
      </c>
      <c r="AW2503" s="2">
        <f>IF($AV2503="","",$R2503)</f>
        <v/>
      </c>
      <c r="AX2503" s="2">
        <f>IF($AV2503="","",IF($AB2503=0,$R2503,0))</f>
        <v/>
      </c>
      <c r="AY2503" s="2">
        <f>IF($AV2503="","",IF(AND($Z2503=0,COUNTIF('AR SALES'!$L$2:$L$2501,$L2503)=0),"YES",""))</f>
        <v/>
      </c>
      <c r="AZ2503" s="2">
        <f>IF($AV2503="","",IFERROR(VLOOKUP($AU2503,CODES!$A:$B,2,FALSE),"NO CODE"))</f>
        <v/>
      </c>
      <c r="BA2503" s="2">
        <f>IF(""&amp;$F2503&lt;&gt;"4","",IF($AY2503="YES","",IF(ROUND(SUMIFS($AE$2:$AE$4001,$L$2:$L$4001,$L2503,$F$2:$F$4001,"4")-SUMIFS('AR SALES'!$Y$2:$Y$2501,'AR SALES'!$L$2:$L$2501,$L2503,'AR SALES'!$AD$2:$AD$2501,"OFF"),2)=0,"","STALE")))</f>
        <v/>
      </c>
      <c r="BB2503" s="2">
        <f>IF(OR(""&amp;$F2503="2",""&amp;$F2503="4",""&amp;$F2503="G",""&amp;$F2503="H"),IF($AY2503="YES","",IF($AB2503&lt;&gt;0,"",IF(COUNTIFS('AR SALES'!$L$2:$L$2501,$L2503,'AR SALES'!$AD$2:$AD$2501,IF(""&amp;$F2503="4","OFF","ON"),'AR SALES'!$AF$2:$AF$2501,"Y")&gt;0,"","NO EXEMPTION"))),"")</f>
        <v/>
      </c>
    </row>
    <row r="2504">
      <c r="AT2504" s="2">
        <f>IF($L2504="","",IFERROR(INDEX('AR SALES'!$H$2:$H$2501,MATCH(""&amp;$L2504,'AR SALES'!$AE$2:$AE$2501,0)),""))</f>
        <v/>
      </c>
      <c r="AU2504" s="2">
        <f>IF($L2504="","",IF($A2504&lt;&gt;"GA","",IF($E2504="FULTON",IF(ISNUMBER(SEARCH("COLLEGE PARK",$AT2504)),"FULTON (COLLEGE PARK)",IF(ISNUMBER(SEARCH("HAPEVILLE",$AT2504)),"FULTON (HAPEVILLE)",IF(ISNUMBER(SEARCH("EAST POINT",$AT2504)),"FULTON (EAST POINT)",IF(ISNUMBER(SEARCH("ATLANTA",$AT2504)),"FULTON (ATL LIMITS)","FULTON")))),IF($E2504="DEKALB",IF(ISNUMBER(SEARCH("ATLANTA",$AT2504)),"DEKALB (ATL LIMITS)","DEKALB"),IF(AND($E2504="CLAYTON",ISNUMBER(SEARCH("COLLEGE PARK",$AT2504))),"CLAYTON (COLLEGE PARK)",$E2504)))))</f>
        <v/>
      </c>
      <c r="AV2504" s="2">
        <f>IF($L2504="","",IF(""&amp;$F2504="2","DIESEL",IF(OR(""&amp;$F2504="G",""&amp;$F2504="H"),"GAS","")))</f>
        <v/>
      </c>
      <c r="AW2504" s="2">
        <f>IF($AV2504="","",$R2504)</f>
        <v/>
      </c>
      <c r="AX2504" s="2">
        <f>IF($AV2504="","",IF($AB2504=0,$R2504,0))</f>
        <v/>
      </c>
      <c r="AY2504" s="2">
        <f>IF($AV2504="","",IF(AND($Z2504=0,COUNTIF('AR SALES'!$L$2:$L$2501,$L2504)=0),"YES",""))</f>
        <v/>
      </c>
      <c r="AZ2504" s="2">
        <f>IF($AV2504="","",IFERROR(VLOOKUP($AU2504,CODES!$A:$B,2,FALSE),"NO CODE"))</f>
        <v/>
      </c>
      <c r="BA2504" s="2">
        <f>IF(""&amp;$F2504&lt;&gt;"4","",IF($AY2504="YES","",IF(ROUND(SUMIFS($AE$2:$AE$4001,$L$2:$L$4001,$L2504,$F$2:$F$4001,"4")-SUMIFS('AR SALES'!$Y$2:$Y$2501,'AR SALES'!$L$2:$L$2501,$L2504,'AR SALES'!$AD$2:$AD$2501,"OFF"),2)=0,"","STALE")))</f>
        <v/>
      </c>
      <c r="BB2504" s="2">
        <f>IF(OR(""&amp;$F2504="2",""&amp;$F2504="4",""&amp;$F2504="G",""&amp;$F2504="H"),IF($AY2504="YES","",IF($AB2504&lt;&gt;0,"",IF(COUNTIFS('AR SALES'!$L$2:$L$2501,$L2504,'AR SALES'!$AD$2:$AD$2501,IF(""&amp;$F2504="4","OFF","ON"),'AR SALES'!$AF$2:$AF$2501,"Y")&gt;0,"","NO EXEMPTION"))),"")</f>
        <v/>
      </c>
    </row>
    <row r="2505">
      <c r="AT2505" s="2">
        <f>IF($L2505="","",IFERROR(INDEX('AR SALES'!$H$2:$H$2501,MATCH(""&amp;$L2505,'AR SALES'!$AE$2:$AE$2501,0)),""))</f>
        <v/>
      </c>
      <c r="AU2505" s="2">
        <f>IF($L2505="","",IF($A2505&lt;&gt;"GA","",IF($E2505="FULTON",IF(ISNUMBER(SEARCH("COLLEGE PARK",$AT2505)),"FULTON (COLLEGE PARK)",IF(ISNUMBER(SEARCH("HAPEVILLE",$AT2505)),"FULTON (HAPEVILLE)",IF(ISNUMBER(SEARCH("EAST POINT",$AT2505)),"FULTON (EAST POINT)",IF(ISNUMBER(SEARCH("ATLANTA",$AT2505)),"FULTON (ATL LIMITS)","FULTON")))),IF($E2505="DEKALB",IF(ISNUMBER(SEARCH("ATLANTA",$AT2505)),"DEKALB (ATL LIMITS)","DEKALB"),IF(AND($E2505="CLAYTON",ISNUMBER(SEARCH("COLLEGE PARK",$AT2505))),"CLAYTON (COLLEGE PARK)",$E2505)))))</f>
        <v/>
      </c>
      <c r="AV2505" s="2">
        <f>IF($L2505="","",IF(""&amp;$F2505="2","DIESEL",IF(OR(""&amp;$F2505="G",""&amp;$F2505="H"),"GAS","")))</f>
        <v/>
      </c>
      <c r="AW2505" s="2">
        <f>IF($AV2505="","",$R2505)</f>
        <v/>
      </c>
      <c r="AX2505" s="2">
        <f>IF($AV2505="","",IF($AB2505=0,$R2505,0))</f>
        <v/>
      </c>
      <c r="AY2505" s="2">
        <f>IF($AV2505="","",IF(AND($Z2505=0,COUNTIF('AR SALES'!$L$2:$L$2501,$L2505)=0),"YES",""))</f>
        <v/>
      </c>
      <c r="AZ2505" s="2">
        <f>IF($AV2505="","",IFERROR(VLOOKUP($AU2505,CODES!$A:$B,2,FALSE),"NO CODE"))</f>
        <v/>
      </c>
      <c r="BA2505" s="2">
        <f>IF(""&amp;$F2505&lt;&gt;"4","",IF($AY2505="YES","",IF(ROUND(SUMIFS($AE$2:$AE$4001,$L$2:$L$4001,$L2505,$F$2:$F$4001,"4")-SUMIFS('AR SALES'!$Y$2:$Y$2501,'AR SALES'!$L$2:$L$2501,$L2505,'AR SALES'!$AD$2:$AD$2501,"OFF"),2)=0,"","STALE")))</f>
        <v/>
      </c>
      <c r="BB2505" s="2">
        <f>IF(OR(""&amp;$F2505="2",""&amp;$F2505="4",""&amp;$F2505="G",""&amp;$F2505="H"),IF($AY2505="YES","",IF($AB2505&lt;&gt;0,"",IF(COUNTIFS('AR SALES'!$L$2:$L$2501,$L2505,'AR SALES'!$AD$2:$AD$2501,IF(""&amp;$F2505="4","OFF","ON"),'AR SALES'!$AF$2:$AF$2501,"Y")&gt;0,"","NO EXEMPTION"))),"")</f>
        <v/>
      </c>
    </row>
    <row r="2506">
      <c r="AT2506" s="2">
        <f>IF($L2506="","",IFERROR(INDEX('AR SALES'!$H$2:$H$2501,MATCH(""&amp;$L2506,'AR SALES'!$AE$2:$AE$2501,0)),""))</f>
        <v/>
      </c>
      <c r="AU2506" s="2">
        <f>IF($L2506="","",IF($A2506&lt;&gt;"GA","",IF($E2506="FULTON",IF(ISNUMBER(SEARCH("COLLEGE PARK",$AT2506)),"FULTON (COLLEGE PARK)",IF(ISNUMBER(SEARCH("HAPEVILLE",$AT2506)),"FULTON (HAPEVILLE)",IF(ISNUMBER(SEARCH("EAST POINT",$AT2506)),"FULTON (EAST POINT)",IF(ISNUMBER(SEARCH("ATLANTA",$AT2506)),"FULTON (ATL LIMITS)","FULTON")))),IF($E2506="DEKALB",IF(ISNUMBER(SEARCH("ATLANTA",$AT2506)),"DEKALB (ATL LIMITS)","DEKALB"),IF(AND($E2506="CLAYTON",ISNUMBER(SEARCH("COLLEGE PARK",$AT2506))),"CLAYTON (COLLEGE PARK)",$E2506)))))</f>
        <v/>
      </c>
      <c r="AV2506" s="2">
        <f>IF($L2506="","",IF(""&amp;$F2506="2","DIESEL",IF(OR(""&amp;$F2506="G",""&amp;$F2506="H"),"GAS","")))</f>
        <v/>
      </c>
      <c r="AW2506" s="2">
        <f>IF($AV2506="","",$R2506)</f>
        <v/>
      </c>
      <c r="AX2506" s="2">
        <f>IF($AV2506="","",IF($AB2506=0,$R2506,0))</f>
        <v/>
      </c>
      <c r="AY2506" s="2">
        <f>IF($AV2506="","",IF(AND($Z2506=0,COUNTIF('AR SALES'!$L$2:$L$2501,$L2506)=0),"YES",""))</f>
        <v/>
      </c>
      <c r="AZ2506" s="2">
        <f>IF($AV2506="","",IFERROR(VLOOKUP($AU2506,CODES!$A:$B,2,FALSE),"NO CODE"))</f>
        <v/>
      </c>
      <c r="BA2506" s="2">
        <f>IF(""&amp;$F2506&lt;&gt;"4","",IF($AY2506="YES","",IF(ROUND(SUMIFS($AE$2:$AE$4001,$L$2:$L$4001,$L2506,$F$2:$F$4001,"4")-SUMIFS('AR SALES'!$Y$2:$Y$2501,'AR SALES'!$L$2:$L$2501,$L2506,'AR SALES'!$AD$2:$AD$2501,"OFF"),2)=0,"","STALE")))</f>
        <v/>
      </c>
      <c r="BB2506" s="2">
        <f>IF(OR(""&amp;$F2506="2",""&amp;$F2506="4",""&amp;$F2506="G",""&amp;$F2506="H"),IF($AY2506="YES","",IF($AB2506&lt;&gt;0,"",IF(COUNTIFS('AR SALES'!$L$2:$L$2501,$L2506,'AR SALES'!$AD$2:$AD$2501,IF(""&amp;$F2506="4","OFF","ON"),'AR SALES'!$AF$2:$AF$2501,"Y")&gt;0,"","NO EXEMPTION"))),"")</f>
        <v/>
      </c>
    </row>
    <row r="2507">
      <c r="AT2507" s="2">
        <f>IF($L2507="","",IFERROR(INDEX('AR SALES'!$H$2:$H$2501,MATCH(""&amp;$L2507,'AR SALES'!$AE$2:$AE$2501,0)),""))</f>
        <v/>
      </c>
      <c r="AU2507" s="2">
        <f>IF($L2507="","",IF($A2507&lt;&gt;"GA","",IF($E2507="FULTON",IF(ISNUMBER(SEARCH("COLLEGE PARK",$AT2507)),"FULTON (COLLEGE PARK)",IF(ISNUMBER(SEARCH("HAPEVILLE",$AT2507)),"FULTON (HAPEVILLE)",IF(ISNUMBER(SEARCH("EAST POINT",$AT2507)),"FULTON (EAST POINT)",IF(ISNUMBER(SEARCH("ATLANTA",$AT2507)),"FULTON (ATL LIMITS)","FULTON")))),IF($E2507="DEKALB",IF(ISNUMBER(SEARCH("ATLANTA",$AT2507)),"DEKALB (ATL LIMITS)","DEKALB"),IF(AND($E2507="CLAYTON",ISNUMBER(SEARCH("COLLEGE PARK",$AT2507))),"CLAYTON (COLLEGE PARK)",$E2507)))))</f>
        <v/>
      </c>
      <c r="AV2507" s="2">
        <f>IF($L2507="","",IF(""&amp;$F2507="2","DIESEL",IF(OR(""&amp;$F2507="G",""&amp;$F2507="H"),"GAS","")))</f>
        <v/>
      </c>
      <c r="AW2507" s="2">
        <f>IF($AV2507="","",$R2507)</f>
        <v/>
      </c>
      <c r="AX2507" s="2">
        <f>IF($AV2507="","",IF($AB2507=0,$R2507,0))</f>
        <v/>
      </c>
      <c r="AY2507" s="2">
        <f>IF($AV2507="","",IF(AND($Z2507=0,COUNTIF('AR SALES'!$L$2:$L$2501,$L2507)=0),"YES",""))</f>
        <v/>
      </c>
      <c r="AZ2507" s="2">
        <f>IF($AV2507="","",IFERROR(VLOOKUP($AU2507,CODES!$A:$B,2,FALSE),"NO CODE"))</f>
        <v/>
      </c>
      <c r="BA2507" s="2">
        <f>IF(""&amp;$F2507&lt;&gt;"4","",IF($AY2507="YES","",IF(ROUND(SUMIFS($AE$2:$AE$4001,$L$2:$L$4001,$L2507,$F$2:$F$4001,"4")-SUMIFS('AR SALES'!$Y$2:$Y$2501,'AR SALES'!$L$2:$L$2501,$L2507,'AR SALES'!$AD$2:$AD$2501,"OFF"),2)=0,"","STALE")))</f>
        <v/>
      </c>
      <c r="BB2507" s="2">
        <f>IF(OR(""&amp;$F2507="2",""&amp;$F2507="4",""&amp;$F2507="G",""&amp;$F2507="H"),IF($AY2507="YES","",IF($AB2507&lt;&gt;0,"",IF(COUNTIFS('AR SALES'!$L$2:$L$2501,$L2507,'AR SALES'!$AD$2:$AD$2501,IF(""&amp;$F2507="4","OFF","ON"),'AR SALES'!$AF$2:$AF$2501,"Y")&gt;0,"","NO EXEMPTION"))),"")</f>
        <v/>
      </c>
    </row>
    <row r="2508">
      <c r="AT2508" s="2">
        <f>IF($L2508="","",IFERROR(INDEX('AR SALES'!$H$2:$H$2501,MATCH(""&amp;$L2508,'AR SALES'!$AE$2:$AE$2501,0)),""))</f>
        <v/>
      </c>
      <c r="AU2508" s="2">
        <f>IF($L2508="","",IF($A2508&lt;&gt;"GA","",IF($E2508="FULTON",IF(ISNUMBER(SEARCH("COLLEGE PARK",$AT2508)),"FULTON (COLLEGE PARK)",IF(ISNUMBER(SEARCH("HAPEVILLE",$AT2508)),"FULTON (HAPEVILLE)",IF(ISNUMBER(SEARCH("EAST POINT",$AT2508)),"FULTON (EAST POINT)",IF(ISNUMBER(SEARCH("ATLANTA",$AT2508)),"FULTON (ATL LIMITS)","FULTON")))),IF($E2508="DEKALB",IF(ISNUMBER(SEARCH("ATLANTA",$AT2508)),"DEKALB (ATL LIMITS)","DEKALB"),IF(AND($E2508="CLAYTON",ISNUMBER(SEARCH("COLLEGE PARK",$AT2508))),"CLAYTON (COLLEGE PARK)",$E2508)))))</f>
        <v/>
      </c>
      <c r="AV2508" s="2">
        <f>IF($L2508="","",IF(""&amp;$F2508="2","DIESEL",IF(OR(""&amp;$F2508="G",""&amp;$F2508="H"),"GAS","")))</f>
        <v/>
      </c>
      <c r="AW2508" s="2">
        <f>IF($AV2508="","",$R2508)</f>
        <v/>
      </c>
      <c r="AX2508" s="2">
        <f>IF($AV2508="","",IF($AB2508=0,$R2508,0))</f>
        <v/>
      </c>
      <c r="AY2508" s="2">
        <f>IF($AV2508="","",IF(AND($Z2508=0,COUNTIF('AR SALES'!$L$2:$L$2501,$L2508)=0),"YES",""))</f>
        <v/>
      </c>
      <c r="AZ2508" s="2">
        <f>IF($AV2508="","",IFERROR(VLOOKUP($AU2508,CODES!$A:$B,2,FALSE),"NO CODE"))</f>
        <v/>
      </c>
      <c r="BA2508" s="2">
        <f>IF(""&amp;$F2508&lt;&gt;"4","",IF($AY2508="YES","",IF(ROUND(SUMIFS($AE$2:$AE$4001,$L$2:$L$4001,$L2508,$F$2:$F$4001,"4")-SUMIFS('AR SALES'!$Y$2:$Y$2501,'AR SALES'!$L$2:$L$2501,$L2508,'AR SALES'!$AD$2:$AD$2501,"OFF"),2)=0,"","STALE")))</f>
        <v/>
      </c>
      <c r="BB2508" s="2">
        <f>IF(OR(""&amp;$F2508="2",""&amp;$F2508="4",""&amp;$F2508="G",""&amp;$F2508="H"),IF($AY2508="YES","",IF($AB2508&lt;&gt;0,"",IF(COUNTIFS('AR SALES'!$L$2:$L$2501,$L2508,'AR SALES'!$AD$2:$AD$2501,IF(""&amp;$F2508="4","OFF","ON"),'AR SALES'!$AF$2:$AF$2501,"Y")&gt;0,"","NO EXEMPTION"))),"")</f>
        <v/>
      </c>
    </row>
    <row r="2509">
      <c r="AT2509" s="2">
        <f>IF($L2509="","",IFERROR(INDEX('AR SALES'!$H$2:$H$2501,MATCH(""&amp;$L2509,'AR SALES'!$AE$2:$AE$2501,0)),""))</f>
        <v/>
      </c>
      <c r="AU2509" s="2">
        <f>IF($L2509="","",IF($A2509&lt;&gt;"GA","",IF($E2509="FULTON",IF(ISNUMBER(SEARCH("COLLEGE PARK",$AT2509)),"FULTON (COLLEGE PARK)",IF(ISNUMBER(SEARCH("HAPEVILLE",$AT2509)),"FULTON (HAPEVILLE)",IF(ISNUMBER(SEARCH("EAST POINT",$AT2509)),"FULTON (EAST POINT)",IF(ISNUMBER(SEARCH("ATLANTA",$AT2509)),"FULTON (ATL LIMITS)","FULTON")))),IF($E2509="DEKALB",IF(ISNUMBER(SEARCH("ATLANTA",$AT2509)),"DEKALB (ATL LIMITS)","DEKALB"),IF(AND($E2509="CLAYTON",ISNUMBER(SEARCH("COLLEGE PARK",$AT2509))),"CLAYTON (COLLEGE PARK)",$E2509)))))</f>
        <v/>
      </c>
      <c r="AV2509" s="2">
        <f>IF($L2509="","",IF(""&amp;$F2509="2","DIESEL",IF(OR(""&amp;$F2509="G",""&amp;$F2509="H"),"GAS","")))</f>
        <v/>
      </c>
      <c r="AW2509" s="2">
        <f>IF($AV2509="","",$R2509)</f>
        <v/>
      </c>
      <c r="AX2509" s="2">
        <f>IF($AV2509="","",IF($AB2509=0,$R2509,0))</f>
        <v/>
      </c>
      <c r="AY2509" s="2">
        <f>IF($AV2509="","",IF(AND($Z2509=0,COUNTIF('AR SALES'!$L$2:$L$2501,$L2509)=0),"YES",""))</f>
        <v/>
      </c>
      <c r="AZ2509" s="2">
        <f>IF($AV2509="","",IFERROR(VLOOKUP($AU2509,CODES!$A:$B,2,FALSE),"NO CODE"))</f>
        <v/>
      </c>
      <c r="BA2509" s="2">
        <f>IF(""&amp;$F2509&lt;&gt;"4","",IF($AY2509="YES","",IF(ROUND(SUMIFS($AE$2:$AE$4001,$L$2:$L$4001,$L2509,$F$2:$F$4001,"4")-SUMIFS('AR SALES'!$Y$2:$Y$2501,'AR SALES'!$L$2:$L$2501,$L2509,'AR SALES'!$AD$2:$AD$2501,"OFF"),2)=0,"","STALE")))</f>
        <v/>
      </c>
      <c r="BB2509" s="2">
        <f>IF(OR(""&amp;$F2509="2",""&amp;$F2509="4",""&amp;$F2509="G",""&amp;$F2509="H"),IF($AY2509="YES","",IF($AB2509&lt;&gt;0,"",IF(COUNTIFS('AR SALES'!$L$2:$L$2501,$L2509,'AR SALES'!$AD$2:$AD$2501,IF(""&amp;$F2509="4","OFF","ON"),'AR SALES'!$AF$2:$AF$2501,"Y")&gt;0,"","NO EXEMPTION"))),"")</f>
        <v/>
      </c>
    </row>
    <row r="2510">
      <c r="AT2510" s="2">
        <f>IF($L2510="","",IFERROR(INDEX('AR SALES'!$H$2:$H$2501,MATCH(""&amp;$L2510,'AR SALES'!$AE$2:$AE$2501,0)),""))</f>
        <v/>
      </c>
      <c r="AU2510" s="2">
        <f>IF($L2510="","",IF($A2510&lt;&gt;"GA","",IF($E2510="FULTON",IF(ISNUMBER(SEARCH("COLLEGE PARK",$AT2510)),"FULTON (COLLEGE PARK)",IF(ISNUMBER(SEARCH("HAPEVILLE",$AT2510)),"FULTON (HAPEVILLE)",IF(ISNUMBER(SEARCH("EAST POINT",$AT2510)),"FULTON (EAST POINT)",IF(ISNUMBER(SEARCH("ATLANTA",$AT2510)),"FULTON (ATL LIMITS)","FULTON")))),IF($E2510="DEKALB",IF(ISNUMBER(SEARCH("ATLANTA",$AT2510)),"DEKALB (ATL LIMITS)","DEKALB"),IF(AND($E2510="CLAYTON",ISNUMBER(SEARCH("COLLEGE PARK",$AT2510))),"CLAYTON (COLLEGE PARK)",$E2510)))))</f>
        <v/>
      </c>
      <c r="AV2510" s="2">
        <f>IF($L2510="","",IF(""&amp;$F2510="2","DIESEL",IF(OR(""&amp;$F2510="G",""&amp;$F2510="H"),"GAS","")))</f>
        <v/>
      </c>
      <c r="AW2510" s="2">
        <f>IF($AV2510="","",$R2510)</f>
        <v/>
      </c>
      <c r="AX2510" s="2">
        <f>IF($AV2510="","",IF($AB2510=0,$R2510,0))</f>
        <v/>
      </c>
      <c r="AY2510" s="2">
        <f>IF($AV2510="","",IF(AND($Z2510=0,COUNTIF('AR SALES'!$L$2:$L$2501,$L2510)=0),"YES",""))</f>
        <v/>
      </c>
      <c r="AZ2510" s="2">
        <f>IF($AV2510="","",IFERROR(VLOOKUP($AU2510,CODES!$A:$B,2,FALSE),"NO CODE"))</f>
        <v/>
      </c>
      <c r="BA2510" s="2">
        <f>IF(""&amp;$F2510&lt;&gt;"4","",IF($AY2510="YES","",IF(ROUND(SUMIFS($AE$2:$AE$4001,$L$2:$L$4001,$L2510,$F$2:$F$4001,"4")-SUMIFS('AR SALES'!$Y$2:$Y$2501,'AR SALES'!$L$2:$L$2501,$L2510,'AR SALES'!$AD$2:$AD$2501,"OFF"),2)=0,"","STALE")))</f>
        <v/>
      </c>
      <c r="BB2510" s="2">
        <f>IF(OR(""&amp;$F2510="2",""&amp;$F2510="4",""&amp;$F2510="G",""&amp;$F2510="H"),IF($AY2510="YES","",IF($AB2510&lt;&gt;0,"",IF(COUNTIFS('AR SALES'!$L$2:$L$2501,$L2510,'AR SALES'!$AD$2:$AD$2501,IF(""&amp;$F2510="4","OFF","ON"),'AR SALES'!$AF$2:$AF$2501,"Y")&gt;0,"","NO EXEMPTION"))),"")</f>
        <v/>
      </c>
    </row>
    <row r="2511">
      <c r="AT2511" s="2">
        <f>IF($L2511="","",IFERROR(INDEX('AR SALES'!$H$2:$H$2501,MATCH(""&amp;$L2511,'AR SALES'!$AE$2:$AE$2501,0)),""))</f>
        <v/>
      </c>
      <c r="AU2511" s="2">
        <f>IF($L2511="","",IF($A2511&lt;&gt;"GA","",IF($E2511="FULTON",IF(ISNUMBER(SEARCH("COLLEGE PARK",$AT2511)),"FULTON (COLLEGE PARK)",IF(ISNUMBER(SEARCH("HAPEVILLE",$AT2511)),"FULTON (HAPEVILLE)",IF(ISNUMBER(SEARCH("EAST POINT",$AT2511)),"FULTON (EAST POINT)",IF(ISNUMBER(SEARCH("ATLANTA",$AT2511)),"FULTON (ATL LIMITS)","FULTON")))),IF($E2511="DEKALB",IF(ISNUMBER(SEARCH("ATLANTA",$AT2511)),"DEKALB (ATL LIMITS)","DEKALB"),IF(AND($E2511="CLAYTON",ISNUMBER(SEARCH("COLLEGE PARK",$AT2511))),"CLAYTON (COLLEGE PARK)",$E2511)))))</f>
        <v/>
      </c>
      <c r="AV2511" s="2">
        <f>IF($L2511="","",IF(""&amp;$F2511="2","DIESEL",IF(OR(""&amp;$F2511="G",""&amp;$F2511="H"),"GAS","")))</f>
        <v/>
      </c>
      <c r="AW2511" s="2">
        <f>IF($AV2511="","",$R2511)</f>
        <v/>
      </c>
      <c r="AX2511" s="2">
        <f>IF($AV2511="","",IF($AB2511=0,$R2511,0))</f>
        <v/>
      </c>
      <c r="AY2511" s="2">
        <f>IF($AV2511="","",IF(AND($Z2511=0,COUNTIF('AR SALES'!$L$2:$L$2501,$L2511)=0),"YES",""))</f>
        <v/>
      </c>
      <c r="AZ2511" s="2">
        <f>IF($AV2511="","",IFERROR(VLOOKUP($AU2511,CODES!$A:$B,2,FALSE),"NO CODE"))</f>
        <v/>
      </c>
      <c r="BA2511" s="2">
        <f>IF(""&amp;$F2511&lt;&gt;"4","",IF($AY2511="YES","",IF(ROUND(SUMIFS($AE$2:$AE$4001,$L$2:$L$4001,$L2511,$F$2:$F$4001,"4")-SUMIFS('AR SALES'!$Y$2:$Y$2501,'AR SALES'!$L$2:$L$2501,$L2511,'AR SALES'!$AD$2:$AD$2501,"OFF"),2)=0,"","STALE")))</f>
        <v/>
      </c>
      <c r="BB2511" s="2">
        <f>IF(OR(""&amp;$F2511="2",""&amp;$F2511="4",""&amp;$F2511="G",""&amp;$F2511="H"),IF($AY2511="YES","",IF($AB2511&lt;&gt;0,"",IF(COUNTIFS('AR SALES'!$L$2:$L$2501,$L2511,'AR SALES'!$AD$2:$AD$2501,IF(""&amp;$F2511="4","OFF","ON"),'AR SALES'!$AF$2:$AF$2501,"Y")&gt;0,"","NO EXEMPTION"))),"")</f>
        <v/>
      </c>
    </row>
    <row r="2512">
      <c r="AT2512" s="2">
        <f>IF($L2512="","",IFERROR(INDEX('AR SALES'!$H$2:$H$2501,MATCH(""&amp;$L2512,'AR SALES'!$AE$2:$AE$2501,0)),""))</f>
        <v/>
      </c>
      <c r="AU2512" s="2">
        <f>IF($L2512="","",IF($A2512&lt;&gt;"GA","",IF($E2512="FULTON",IF(ISNUMBER(SEARCH("COLLEGE PARK",$AT2512)),"FULTON (COLLEGE PARK)",IF(ISNUMBER(SEARCH("HAPEVILLE",$AT2512)),"FULTON (HAPEVILLE)",IF(ISNUMBER(SEARCH("EAST POINT",$AT2512)),"FULTON (EAST POINT)",IF(ISNUMBER(SEARCH("ATLANTA",$AT2512)),"FULTON (ATL LIMITS)","FULTON")))),IF($E2512="DEKALB",IF(ISNUMBER(SEARCH("ATLANTA",$AT2512)),"DEKALB (ATL LIMITS)","DEKALB"),IF(AND($E2512="CLAYTON",ISNUMBER(SEARCH("COLLEGE PARK",$AT2512))),"CLAYTON (COLLEGE PARK)",$E2512)))))</f>
        <v/>
      </c>
      <c r="AV2512" s="2">
        <f>IF($L2512="","",IF(""&amp;$F2512="2","DIESEL",IF(OR(""&amp;$F2512="G",""&amp;$F2512="H"),"GAS","")))</f>
        <v/>
      </c>
      <c r="AW2512" s="2">
        <f>IF($AV2512="","",$R2512)</f>
        <v/>
      </c>
      <c r="AX2512" s="2">
        <f>IF($AV2512="","",IF($AB2512=0,$R2512,0))</f>
        <v/>
      </c>
      <c r="AY2512" s="2">
        <f>IF($AV2512="","",IF(AND($Z2512=0,COUNTIF('AR SALES'!$L$2:$L$2501,$L2512)=0),"YES",""))</f>
        <v/>
      </c>
      <c r="AZ2512" s="2">
        <f>IF($AV2512="","",IFERROR(VLOOKUP($AU2512,CODES!$A:$B,2,FALSE),"NO CODE"))</f>
        <v/>
      </c>
      <c r="BA2512" s="2">
        <f>IF(""&amp;$F2512&lt;&gt;"4","",IF($AY2512="YES","",IF(ROUND(SUMIFS($AE$2:$AE$4001,$L$2:$L$4001,$L2512,$F$2:$F$4001,"4")-SUMIFS('AR SALES'!$Y$2:$Y$2501,'AR SALES'!$L$2:$L$2501,$L2512,'AR SALES'!$AD$2:$AD$2501,"OFF"),2)=0,"","STALE")))</f>
        <v/>
      </c>
      <c r="BB2512" s="2">
        <f>IF(OR(""&amp;$F2512="2",""&amp;$F2512="4",""&amp;$F2512="G",""&amp;$F2512="H"),IF($AY2512="YES","",IF($AB2512&lt;&gt;0,"",IF(COUNTIFS('AR SALES'!$L$2:$L$2501,$L2512,'AR SALES'!$AD$2:$AD$2501,IF(""&amp;$F2512="4","OFF","ON"),'AR SALES'!$AF$2:$AF$2501,"Y")&gt;0,"","NO EXEMPTION"))),"")</f>
        <v/>
      </c>
    </row>
    <row r="2513">
      <c r="AT2513" s="2">
        <f>IF($L2513="","",IFERROR(INDEX('AR SALES'!$H$2:$H$2501,MATCH(""&amp;$L2513,'AR SALES'!$AE$2:$AE$2501,0)),""))</f>
        <v/>
      </c>
      <c r="AU2513" s="2">
        <f>IF($L2513="","",IF($A2513&lt;&gt;"GA","",IF($E2513="FULTON",IF(ISNUMBER(SEARCH("COLLEGE PARK",$AT2513)),"FULTON (COLLEGE PARK)",IF(ISNUMBER(SEARCH("HAPEVILLE",$AT2513)),"FULTON (HAPEVILLE)",IF(ISNUMBER(SEARCH("EAST POINT",$AT2513)),"FULTON (EAST POINT)",IF(ISNUMBER(SEARCH("ATLANTA",$AT2513)),"FULTON (ATL LIMITS)","FULTON")))),IF($E2513="DEKALB",IF(ISNUMBER(SEARCH("ATLANTA",$AT2513)),"DEKALB (ATL LIMITS)","DEKALB"),IF(AND($E2513="CLAYTON",ISNUMBER(SEARCH("COLLEGE PARK",$AT2513))),"CLAYTON (COLLEGE PARK)",$E2513)))))</f>
        <v/>
      </c>
      <c r="AV2513" s="2">
        <f>IF($L2513="","",IF(""&amp;$F2513="2","DIESEL",IF(OR(""&amp;$F2513="G",""&amp;$F2513="H"),"GAS","")))</f>
        <v/>
      </c>
      <c r="AW2513" s="2">
        <f>IF($AV2513="","",$R2513)</f>
        <v/>
      </c>
      <c r="AX2513" s="2">
        <f>IF($AV2513="","",IF($AB2513=0,$R2513,0))</f>
        <v/>
      </c>
      <c r="AY2513" s="2">
        <f>IF($AV2513="","",IF(AND($Z2513=0,COUNTIF('AR SALES'!$L$2:$L$2501,$L2513)=0),"YES",""))</f>
        <v/>
      </c>
      <c r="AZ2513" s="2">
        <f>IF($AV2513="","",IFERROR(VLOOKUP($AU2513,CODES!$A:$B,2,FALSE),"NO CODE"))</f>
        <v/>
      </c>
      <c r="BA2513" s="2">
        <f>IF(""&amp;$F2513&lt;&gt;"4","",IF($AY2513="YES","",IF(ROUND(SUMIFS($AE$2:$AE$4001,$L$2:$L$4001,$L2513,$F$2:$F$4001,"4")-SUMIFS('AR SALES'!$Y$2:$Y$2501,'AR SALES'!$L$2:$L$2501,$L2513,'AR SALES'!$AD$2:$AD$2501,"OFF"),2)=0,"","STALE")))</f>
        <v/>
      </c>
      <c r="BB2513" s="2">
        <f>IF(OR(""&amp;$F2513="2",""&amp;$F2513="4",""&amp;$F2513="G",""&amp;$F2513="H"),IF($AY2513="YES","",IF($AB2513&lt;&gt;0,"",IF(COUNTIFS('AR SALES'!$L$2:$L$2501,$L2513,'AR SALES'!$AD$2:$AD$2501,IF(""&amp;$F2513="4","OFF","ON"),'AR SALES'!$AF$2:$AF$2501,"Y")&gt;0,"","NO EXEMPTION"))),"")</f>
        <v/>
      </c>
    </row>
    <row r="2514">
      <c r="AT2514" s="2">
        <f>IF($L2514="","",IFERROR(INDEX('AR SALES'!$H$2:$H$2501,MATCH(""&amp;$L2514,'AR SALES'!$AE$2:$AE$2501,0)),""))</f>
        <v/>
      </c>
      <c r="AU2514" s="2">
        <f>IF($L2514="","",IF($A2514&lt;&gt;"GA","",IF($E2514="FULTON",IF(ISNUMBER(SEARCH("COLLEGE PARK",$AT2514)),"FULTON (COLLEGE PARK)",IF(ISNUMBER(SEARCH("HAPEVILLE",$AT2514)),"FULTON (HAPEVILLE)",IF(ISNUMBER(SEARCH("EAST POINT",$AT2514)),"FULTON (EAST POINT)",IF(ISNUMBER(SEARCH("ATLANTA",$AT2514)),"FULTON (ATL LIMITS)","FULTON")))),IF($E2514="DEKALB",IF(ISNUMBER(SEARCH("ATLANTA",$AT2514)),"DEKALB (ATL LIMITS)","DEKALB"),IF(AND($E2514="CLAYTON",ISNUMBER(SEARCH("COLLEGE PARK",$AT2514))),"CLAYTON (COLLEGE PARK)",$E2514)))))</f>
        <v/>
      </c>
      <c r="AV2514" s="2">
        <f>IF($L2514="","",IF(""&amp;$F2514="2","DIESEL",IF(OR(""&amp;$F2514="G",""&amp;$F2514="H"),"GAS","")))</f>
        <v/>
      </c>
      <c r="AW2514" s="2">
        <f>IF($AV2514="","",$R2514)</f>
        <v/>
      </c>
      <c r="AX2514" s="2">
        <f>IF($AV2514="","",IF($AB2514=0,$R2514,0))</f>
        <v/>
      </c>
      <c r="AY2514" s="2">
        <f>IF($AV2514="","",IF(AND($Z2514=0,COUNTIF('AR SALES'!$L$2:$L$2501,$L2514)=0),"YES",""))</f>
        <v/>
      </c>
      <c r="AZ2514" s="2">
        <f>IF($AV2514="","",IFERROR(VLOOKUP($AU2514,CODES!$A:$B,2,FALSE),"NO CODE"))</f>
        <v/>
      </c>
      <c r="BA2514" s="2">
        <f>IF(""&amp;$F2514&lt;&gt;"4","",IF($AY2514="YES","",IF(ROUND(SUMIFS($AE$2:$AE$4001,$L$2:$L$4001,$L2514,$F$2:$F$4001,"4")-SUMIFS('AR SALES'!$Y$2:$Y$2501,'AR SALES'!$L$2:$L$2501,$L2514,'AR SALES'!$AD$2:$AD$2501,"OFF"),2)=0,"","STALE")))</f>
        <v/>
      </c>
      <c r="BB2514" s="2">
        <f>IF(OR(""&amp;$F2514="2",""&amp;$F2514="4",""&amp;$F2514="G",""&amp;$F2514="H"),IF($AY2514="YES","",IF($AB2514&lt;&gt;0,"",IF(COUNTIFS('AR SALES'!$L$2:$L$2501,$L2514,'AR SALES'!$AD$2:$AD$2501,IF(""&amp;$F2514="4","OFF","ON"),'AR SALES'!$AF$2:$AF$2501,"Y")&gt;0,"","NO EXEMPTION"))),"")</f>
        <v/>
      </c>
    </row>
    <row r="2515">
      <c r="AT2515" s="2">
        <f>IF($L2515="","",IFERROR(INDEX('AR SALES'!$H$2:$H$2501,MATCH(""&amp;$L2515,'AR SALES'!$AE$2:$AE$2501,0)),""))</f>
        <v/>
      </c>
      <c r="AU2515" s="2">
        <f>IF($L2515="","",IF($A2515&lt;&gt;"GA","",IF($E2515="FULTON",IF(ISNUMBER(SEARCH("COLLEGE PARK",$AT2515)),"FULTON (COLLEGE PARK)",IF(ISNUMBER(SEARCH("HAPEVILLE",$AT2515)),"FULTON (HAPEVILLE)",IF(ISNUMBER(SEARCH("EAST POINT",$AT2515)),"FULTON (EAST POINT)",IF(ISNUMBER(SEARCH("ATLANTA",$AT2515)),"FULTON (ATL LIMITS)","FULTON")))),IF($E2515="DEKALB",IF(ISNUMBER(SEARCH("ATLANTA",$AT2515)),"DEKALB (ATL LIMITS)","DEKALB"),IF(AND($E2515="CLAYTON",ISNUMBER(SEARCH("COLLEGE PARK",$AT2515))),"CLAYTON (COLLEGE PARK)",$E2515)))))</f>
        <v/>
      </c>
      <c r="AV2515" s="2">
        <f>IF($L2515="","",IF(""&amp;$F2515="2","DIESEL",IF(OR(""&amp;$F2515="G",""&amp;$F2515="H"),"GAS","")))</f>
        <v/>
      </c>
      <c r="AW2515" s="2">
        <f>IF($AV2515="","",$R2515)</f>
        <v/>
      </c>
      <c r="AX2515" s="2">
        <f>IF($AV2515="","",IF($AB2515=0,$R2515,0))</f>
        <v/>
      </c>
      <c r="AY2515" s="2">
        <f>IF($AV2515="","",IF(AND($Z2515=0,COUNTIF('AR SALES'!$L$2:$L$2501,$L2515)=0),"YES",""))</f>
        <v/>
      </c>
      <c r="AZ2515" s="2">
        <f>IF($AV2515="","",IFERROR(VLOOKUP($AU2515,CODES!$A:$B,2,FALSE),"NO CODE"))</f>
        <v/>
      </c>
      <c r="BA2515" s="2">
        <f>IF(""&amp;$F2515&lt;&gt;"4","",IF($AY2515="YES","",IF(ROUND(SUMIFS($AE$2:$AE$4001,$L$2:$L$4001,$L2515,$F$2:$F$4001,"4")-SUMIFS('AR SALES'!$Y$2:$Y$2501,'AR SALES'!$L$2:$L$2501,$L2515,'AR SALES'!$AD$2:$AD$2501,"OFF"),2)=0,"","STALE")))</f>
        <v/>
      </c>
      <c r="BB2515" s="2">
        <f>IF(OR(""&amp;$F2515="2",""&amp;$F2515="4",""&amp;$F2515="G",""&amp;$F2515="H"),IF($AY2515="YES","",IF($AB2515&lt;&gt;0,"",IF(COUNTIFS('AR SALES'!$L$2:$L$2501,$L2515,'AR SALES'!$AD$2:$AD$2501,IF(""&amp;$F2515="4","OFF","ON"),'AR SALES'!$AF$2:$AF$2501,"Y")&gt;0,"","NO EXEMPTION"))),"")</f>
        <v/>
      </c>
    </row>
    <row r="2516">
      <c r="AT2516" s="2">
        <f>IF($L2516="","",IFERROR(INDEX('AR SALES'!$H$2:$H$2501,MATCH(""&amp;$L2516,'AR SALES'!$AE$2:$AE$2501,0)),""))</f>
        <v/>
      </c>
      <c r="AU2516" s="2">
        <f>IF($L2516="","",IF($A2516&lt;&gt;"GA","",IF($E2516="FULTON",IF(ISNUMBER(SEARCH("COLLEGE PARK",$AT2516)),"FULTON (COLLEGE PARK)",IF(ISNUMBER(SEARCH("HAPEVILLE",$AT2516)),"FULTON (HAPEVILLE)",IF(ISNUMBER(SEARCH("EAST POINT",$AT2516)),"FULTON (EAST POINT)",IF(ISNUMBER(SEARCH("ATLANTA",$AT2516)),"FULTON (ATL LIMITS)","FULTON")))),IF($E2516="DEKALB",IF(ISNUMBER(SEARCH("ATLANTA",$AT2516)),"DEKALB (ATL LIMITS)","DEKALB"),IF(AND($E2516="CLAYTON",ISNUMBER(SEARCH("COLLEGE PARK",$AT2516))),"CLAYTON (COLLEGE PARK)",$E2516)))))</f>
        <v/>
      </c>
      <c r="AV2516" s="2">
        <f>IF($L2516="","",IF(""&amp;$F2516="2","DIESEL",IF(OR(""&amp;$F2516="G",""&amp;$F2516="H"),"GAS","")))</f>
        <v/>
      </c>
      <c r="AW2516" s="2">
        <f>IF($AV2516="","",$R2516)</f>
        <v/>
      </c>
      <c r="AX2516" s="2">
        <f>IF($AV2516="","",IF($AB2516=0,$R2516,0))</f>
        <v/>
      </c>
      <c r="AY2516" s="2">
        <f>IF($AV2516="","",IF(AND($Z2516=0,COUNTIF('AR SALES'!$L$2:$L$2501,$L2516)=0),"YES",""))</f>
        <v/>
      </c>
      <c r="AZ2516" s="2">
        <f>IF($AV2516="","",IFERROR(VLOOKUP($AU2516,CODES!$A:$B,2,FALSE),"NO CODE"))</f>
        <v/>
      </c>
      <c r="BA2516" s="2">
        <f>IF(""&amp;$F2516&lt;&gt;"4","",IF($AY2516="YES","",IF(ROUND(SUMIFS($AE$2:$AE$4001,$L$2:$L$4001,$L2516,$F$2:$F$4001,"4")-SUMIFS('AR SALES'!$Y$2:$Y$2501,'AR SALES'!$L$2:$L$2501,$L2516,'AR SALES'!$AD$2:$AD$2501,"OFF"),2)=0,"","STALE")))</f>
        <v/>
      </c>
      <c r="BB2516" s="2">
        <f>IF(OR(""&amp;$F2516="2",""&amp;$F2516="4",""&amp;$F2516="G",""&amp;$F2516="H"),IF($AY2516="YES","",IF($AB2516&lt;&gt;0,"",IF(COUNTIFS('AR SALES'!$L$2:$L$2501,$L2516,'AR SALES'!$AD$2:$AD$2501,IF(""&amp;$F2516="4","OFF","ON"),'AR SALES'!$AF$2:$AF$2501,"Y")&gt;0,"","NO EXEMPTION"))),"")</f>
        <v/>
      </c>
    </row>
    <row r="2517">
      <c r="AT2517" s="2">
        <f>IF($L2517="","",IFERROR(INDEX('AR SALES'!$H$2:$H$2501,MATCH(""&amp;$L2517,'AR SALES'!$AE$2:$AE$2501,0)),""))</f>
        <v/>
      </c>
      <c r="AU2517" s="2">
        <f>IF($L2517="","",IF($A2517&lt;&gt;"GA","",IF($E2517="FULTON",IF(ISNUMBER(SEARCH("COLLEGE PARK",$AT2517)),"FULTON (COLLEGE PARK)",IF(ISNUMBER(SEARCH("HAPEVILLE",$AT2517)),"FULTON (HAPEVILLE)",IF(ISNUMBER(SEARCH("EAST POINT",$AT2517)),"FULTON (EAST POINT)",IF(ISNUMBER(SEARCH("ATLANTA",$AT2517)),"FULTON (ATL LIMITS)","FULTON")))),IF($E2517="DEKALB",IF(ISNUMBER(SEARCH("ATLANTA",$AT2517)),"DEKALB (ATL LIMITS)","DEKALB"),IF(AND($E2517="CLAYTON",ISNUMBER(SEARCH("COLLEGE PARK",$AT2517))),"CLAYTON (COLLEGE PARK)",$E2517)))))</f>
        <v/>
      </c>
      <c r="AV2517" s="2">
        <f>IF($L2517="","",IF(""&amp;$F2517="2","DIESEL",IF(OR(""&amp;$F2517="G",""&amp;$F2517="H"),"GAS","")))</f>
        <v/>
      </c>
      <c r="AW2517" s="2">
        <f>IF($AV2517="","",$R2517)</f>
        <v/>
      </c>
      <c r="AX2517" s="2">
        <f>IF($AV2517="","",IF($AB2517=0,$R2517,0))</f>
        <v/>
      </c>
      <c r="AY2517" s="2">
        <f>IF($AV2517="","",IF(AND($Z2517=0,COUNTIF('AR SALES'!$L$2:$L$2501,$L2517)=0),"YES",""))</f>
        <v/>
      </c>
      <c r="AZ2517" s="2">
        <f>IF($AV2517="","",IFERROR(VLOOKUP($AU2517,CODES!$A:$B,2,FALSE),"NO CODE"))</f>
        <v/>
      </c>
      <c r="BA2517" s="2">
        <f>IF(""&amp;$F2517&lt;&gt;"4","",IF($AY2517="YES","",IF(ROUND(SUMIFS($AE$2:$AE$4001,$L$2:$L$4001,$L2517,$F$2:$F$4001,"4")-SUMIFS('AR SALES'!$Y$2:$Y$2501,'AR SALES'!$L$2:$L$2501,$L2517,'AR SALES'!$AD$2:$AD$2501,"OFF"),2)=0,"","STALE")))</f>
        <v/>
      </c>
      <c r="BB2517" s="2">
        <f>IF(OR(""&amp;$F2517="2",""&amp;$F2517="4",""&amp;$F2517="G",""&amp;$F2517="H"),IF($AY2517="YES","",IF($AB2517&lt;&gt;0,"",IF(COUNTIFS('AR SALES'!$L$2:$L$2501,$L2517,'AR SALES'!$AD$2:$AD$2501,IF(""&amp;$F2517="4","OFF","ON"),'AR SALES'!$AF$2:$AF$2501,"Y")&gt;0,"","NO EXEMPTION"))),"")</f>
        <v/>
      </c>
    </row>
    <row r="2518">
      <c r="AT2518" s="2">
        <f>IF($L2518="","",IFERROR(INDEX('AR SALES'!$H$2:$H$2501,MATCH(""&amp;$L2518,'AR SALES'!$AE$2:$AE$2501,0)),""))</f>
        <v/>
      </c>
      <c r="AU2518" s="2">
        <f>IF($L2518="","",IF($A2518&lt;&gt;"GA","",IF($E2518="FULTON",IF(ISNUMBER(SEARCH("COLLEGE PARK",$AT2518)),"FULTON (COLLEGE PARK)",IF(ISNUMBER(SEARCH("HAPEVILLE",$AT2518)),"FULTON (HAPEVILLE)",IF(ISNUMBER(SEARCH("EAST POINT",$AT2518)),"FULTON (EAST POINT)",IF(ISNUMBER(SEARCH("ATLANTA",$AT2518)),"FULTON (ATL LIMITS)","FULTON")))),IF($E2518="DEKALB",IF(ISNUMBER(SEARCH("ATLANTA",$AT2518)),"DEKALB (ATL LIMITS)","DEKALB"),IF(AND($E2518="CLAYTON",ISNUMBER(SEARCH("COLLEGE PARK",$AT2518))),"CLAYTON (COLLEGE PARK)",$E2518)))))</f>
        <v/>
      </c>
      <c r="AV2518" s="2">
        <f>IF($L2518="","",IF(""&amp;$F2518="2","DIESEL",IF(OR(""&amp;$F2518="G",""&amp;$F2518="H"),"GAS","")))</f>
        <v/>
      </c>
      <c r="AW2518" s="2">
        <f>IF($AV2518="","",$R2518)</f>
        <v/>
      </c>
      <c r="AX2518" s="2">
        <f>IF($AV2518="","",IF($AB2518=0,$R2518,0))</f>
        <v/>
      </c>
      <c r="AY2518" s="2">
        <f>IF($AV2518="","",IF(AND($Z2518=0,COUNTIF('AR SALES'!$L$2:$L$2501,$L2518)=0),"YES",""))</f>
        <v/>
      </c>
      <c r="AZ2518" s="2">
        <f>IF($AV2518="","",IFERROR(VLOOKUP($AU2518,CODES!$A:$B,2,FALSE),"NO CODE"))</f>
        <v/>
      </c>
      <c r="BA2518" s="2">
        <f>IF(""&amp;$F2518&lt;&gt;"4","",IF($AY2518="YES","",IF(ROUND(SUMIFS($AE$2:$AE$4001,$L$2:$L$4001,$L2518,$F$2:$F$4001,"4")-SUMIFS('AR SALES'!$Y$2:$Y$2501,'AR SALES'!$L$2:$L$2501,$L2518,'AR SALES'!$AD$2:$AD$2501,"OFF"),2)=0,"","STALE")))</f>
        <v/>
      </c>
      <c r="BB2518" s="2">
        <f>IF(OR(""&amp;$F2518="2",""&amp;$F2518="4",""&amp;$F2518="G",""&amp;$F2518="H"),IF($AY2518="YES","",IF($AB2518&lt;&gt;0,"",IF(COUNTIFS('AR SALES'!$L$2:$L$2501,$L2518,'AR SALES'!$AD$2:$AD$2501,IF(""&amp;$F2518="4","OFF","ON"),'AR SALES'!$AF$2:$AF$2501,"Y")&gt;0,"","NO EXEMPTION"))),"")</f>
        <v/>
      </c>
    </row>
    <row r="2519">
      <c r="AT2519" s="2">
        <f>IF($L2519="","",IFERROR(INDEX('AR SALES'!$H$2:$H$2501,MATCH(""&amp;$L2519,'AR SALES'!$AE$2:$AE$2501,0)),""))</f>
        <v/>
      </c>
      <c r="AU2519" s="2">
        <f>IF($L2519="","",IF($A2519&lt;&gt;"GA","",IF($E2519="FULTON",IF(ISNUMBER(SEARCH("COLLEGE PARK",$AT2519)),"FULTON (COLLEGE PARK)",IF(ISNUMBER(SEARCH("HAPEVILLE",$AT2519)),"FULTON (HAPEVILLE)",IF(ISNUMBER(SEARCH("EAST POINT",$AT2519)),"FULTON (EAST POINT)",IF(ISNUMBER(SEARCH("ATLANTA",$AT2519)),"FULTON (ATL LIMITS)","FULTON")))),IF($E2519="DEKALB",IF(ISNUMBER(SEARCH("ATLANTA",$AT2519)),"DEKALB (ATL LIMITS)","DEKALB"),IF(AND($E2519="CLAYTON",ISNUMBER(SEARCH("COLLEGE PARK",$AT2519))),"CLAYTON (COLLEGE PARK)",$E2519)))))</f>
        <v/>
      </c>
      <c r="AV2519" s="2">
        <f>IF($L2519="","",IF(""&amp;$F2519="2","DIESEL",IF(OR(""&amp;$F2519="G",""&amp;$F2519="H"),"GAS","")))</f>
        <v/>
      </c>
      <c r="AW2519" s="2">
        <f>IF($AV2519="","",$R2519)</f>
        <v/>
      </c>
      <c r="AX2519" s="2">
        <f>IF($AV2519="","",IF($AB2519=0,$R2519,0))</f>
        <v/>
      </c>
      <c r="AY2519" s="2">
        <f>IF($AV2519="","",IF(AND($Z2519=0,COUNTIF('AR SALES'!$L$2:$L$2501,$L2519)=0),"YES",""))</f>
        <v/>
      </c>
      <c r="AZ2519" s="2">
        <f>IF($AV2519="","",IFERROR(VLOOKUP($AU2519,CODES!$A:$B,2,FALSE),"NO CODE"))</f>
        <v/>
      </c>
      <c r="BA2519" s="2">
        <f>IF(""&amp;$F2519&lt;&gt;"4","",IF($AY2519="YES","",IF(ROUND(SUMIFS($AE$2:$AE$4001,$L$2:$L$4001,$L2519,$F$2:$F$4001,"4")-SUMIFS('AR SALES'!$Y$2:$Y$2501,'AR SALES'!$L$2:$L$2501,$L2519,'AR SALES'!$AD$2:$AD$2501,"OFF"),2)=0,"","STALE")))</f>
        <v/>
      </c>
      <c r="BB2519" s="2">
        <f>IF(OR(""&amp;$F2519="2",""&amp;$F2519="4",""&amp;$F2519="G",""&amp;$F2519="H"),IF($AY2519="YES","",IF($AB2519&lt;&gt;0,"",IF(COUNTIFS('AR SALES'!$L$2:$L$2501,$L2519,'AR SALES'!$AD$2:$AD$2501,IF(""&amp;$F2519="4","OFF","ON"),'AR SALES'!$AF$2:$AF$2501,"Y")&gt;0,"","NO EXEMPTION"))),"")</f>
        <v/>
      </c>
    </row>
    <row r="2520">
      <c r="AT2520" s="2">
        <f>IF($L2520="","",IFERROR(INDEX('AR SALES'!$H$2:$H$2501,MATCH(""&amp;$L2520,'AR SALES'!$AE$2:$AE$2501,0)),""))</f>
        <v/>
      </c>
      <c r="AU2520" s="2">
        <f>IF($L2520="","",IF($A2520&lt;&gt;"GA","",IF($E2520="FULTON",IF(ISNUMBER(SEARCH("COLLEGE PARK",$AT2520)),"FULTON (COLLEGE PARK)",IF(ISNUMBER(SEARCH("HAPEVILLE",$AT2520)),"FULTON (HAPEVILLE)",IF(ISNUMBER(SEARCH("EAST POINT",$AT2520)),"FULTON (EAST POINT)",IF(ISNUMBER(SEARCH("ATLANTA",$AT2520)),"FULTON (ATL LIMITS)","FULTON")))),IF($E2520="DEKALB",IF(ISNUMBER(SEARCH("ATLANTA",$AT2520)),"DEKALB (ATL LIMITS)","DEKALB"),IF(AND($E2520="CLAYTON",ISNUMBER(SEARCH("COLLEGE PARK",$AT2520))),"CLAYTON (COLLEGE PARK)",$E2520)))))</f>
        <v/>
      </c>
      <c r="AV2520" s="2">
        <f>IF($L2520="","",IF(""&amp;$F2520="2","DIESEL",IF(OR(""&amp;$F2520="G",""&amp;$F2520="H"),"GAS","")))</f>
        <v/>
      </c>
      <c r="AW2520" s="2">
        <f>IF($AV2520="","",$R2520)</f>
        <v/>
      </c>
      <c r="AX2520" s="2">
        <f>IF($AV2520="","",IF($AB2520=0,$R2520,0))</f>
        <v/>
      </c>
      <c r="AY2520" s="2">
        <f>IF($AV2520="","",IF(AND($Z2520=0,COUNTIF('AR SALES'!$L$2:$L$2501,$L2520)=0),"YES",""))</f>
        <v/>
      </c>
      <c r="AZ2520" s="2">
        <f>IF($AV2520="","",IFERROR(VLOOKUP($AU2520,CODES!$A:$B,2,FALSE),"NO CODE"))</f>
        <v/>
      </c>
      <c r="BA2520" s="2">
        <f>IF(""&amp;$F2520&lt;&gt;"4","",IF($AY2520="YES","",IF(ROUND(SUMIFS($AE$2:$AE$4001,$L$2:$L$4001,$L2520,$F$2:$F$4001,"4")-SUMIFS('AR SALES'!$Y$2:$Y$2501,'AR SALES'!$L$2:$L$2501,$L2520,'AR SALES'!$AD$2:$AD$2501,"OFF"),2)=0,"","STALE")))</f>
        <v/>
      </c>
      <c r="BB2520" s="2">
        <f>IF(OR(""&amp;$F2520="2",""&amp;$F2520="4",""&amp;$F2520="G",""&amp;$F2520="H"),IF($AY2520="YES","",IF($AB2520&lt;&gt;0,"",IF(COUNTIFS('AR SALES'!$L$2:$L$2501,$L2520,'AR SALES'!$AD$2:$AD$2501,IF(""&amp;$F2520="4","OFF","ON"),'AR SALES'!$AF$2:$AF$2501,"Y")&gt;0,"","NO EXEMPTION"))),"")</f>
        <v/>
      </c>
    </row>
    <row r="2521">
      <c r="AT2521" s="2">
        <f>IF($L2521="","",IFERROR(INDEX('AR SALES'!$H$2:$H$2501,MATCH(""&amp;$L2521,'AR SALES'!$AE$2:$AE$2501,0)),""))</f>
        <v/>
      </c>
      <c r="AU2521" s="2">
        <f>IF($L2521="","",IF($A2521&lt;&gt;"GA","",IF($E2521="FULTON",IF(ISNUMBER(SEARCH("COLLEGE PARK",$AT2521)),"FULTON (COLLEGE PARK)",IF(ISNUMBER(SEARCH("HAPEVILLE",$AT2521)),"FULTON (HAPEVILLE)",IF(ISNUMBER(SEARCH("EAST POINT",$AT2521)),"FULTON (EAST POINT)",IF(ISNUMBER(SEARCH("ATLANTA",$AT2521)),"FULTON (ATL LIMITS)","FULTON")))),IF($E2521="DEKALB",IF(ISNUMBER(SEARCH("ATLANTA",$AT2521)),"DEKALB (ATL LIMITS)","DEKALB"),IF(AND($E2521="CLAYTON",ISNUMBER(SEARCH("COLLEGE PARK",$AT2521))),"CLAYTON (COLLEGE PARK)",$E2521)))))</f>
        <v/>
      </c>
      <c r="AV2521" s="2">
        <f>IF($L2521="","",IF(""&amp;$F2521="2","DIESEL",IF(OR(""&amp;$F2521="G",""&amp;$F2521="H"),"GAS","")))</f>
        <v/>
      </c>
      <c r="AW2521" s="2">
        <f>IF($AV2521="","",$R2521)</f>
        <v/>
      </c>
      <c r="AX2521" s="2">
        <f>IF($AV2521="","",IF($AB2521=0,$R2521,0))</f>
        <v/>
      </c>
      <c r="AY2521" s="2">
        <f>IF($AV2521="","",IF(AND($Z2521=0,COUNTIF('AR SALES'!$L$2:$L$2501,$L2521)=0),"YES",""))</f>
        <v/>
      </c>
      <c r="AZ2521" s="2">
        <f>IF($AV2521="","",IFERROR(VLOOKUP($AU2521,CODES!$A:$B,2,FALSE),"NO CODE"))</f>
        <v/>
      </c>
      <c r="BA2521" s="2">
        <f>IF(""&amp;$F2521&lt;&gt;"4","",IF($AY2521="YES","",IF(ROUND(SUMIFS($AE$2:$AE$4001,$L$2:$L$4001,$L2521,$F$2:$F$4001,"4")-SUMIFS('AR SALES'!$Y$2:$Y$2501,'AR SALES'!$L$2:$L$2501,$L2521,'AR SALES'!$AD$2:$AD$2501,"OFF"),2)=0,"","STALE")))</f>
        <v/>
      </c>
      <c r="BB2521" s="2">
        <f>IF(OR(""&amp;$F2521="2",""&amp;$F2521="4",""&amp;$F2521="G",""&amp;$F2521="H"),IF($AY2521="YES","",IF($AB2521&lt;&gt;0,"",IF(COUNTIFS('AR SALES'!$L$2:$L$2501,$L2521,'AR SALES'!$AD$2:$AD$2501,IF(""&amp;$F2521="4","OFF","ON"),'AR SALES'!$AF$2:$AF$2501,"Y")&gt;0,"","NO EXEMPTION"))),"")</f>
        <v/>
      </c>
    </row>
    <row r="2522">
      <c r="AT2522" s="2">
        <f>IF($L2522="","",IFERROR(INDEX('AR SALES'!$H$2:$H$2501,MATCH(""&amp;$L2522,'AR SALES'!$AE$2:$AE$2501,0)),""))</f>
        <v/>
      </c>
      <c r="AU2522" s="2">
        <f>IF($L2522="","",IF($A2522&lt;&gt;"GA","",IF($E2522="FULTON",IF(ISNUMBER(SEARCH("COLLEGE PARK",$AT2522)),"FULTON (COLLEGE PARK)",IF(ISNUMBER(SEARCH("HAPEVILLE",$AT2522)),"FULTON (HAPEVILLE)",IF(ISNUMBER(SEARCH("EAST POINT",$AT2522)),"FULTON (EAST POINT)",IF(ISNUMBER(SEARCH("ATLANTA",$AT2522)),"FULTON (ATL LIMITS)","FULTON")))),IF($E2522="DEKALB",IF(ISNUMBER(SEARCH("ATLANTA",$AT2522)),"DEKALB (ATL LIMITS)","DEKALB"),IF(AND($E2522="CLAYTON",ISNUMBER(SEARCH("COLLEGE PARK",$AT2522))),"CLAYTON (COLLEGE PARK)",$E2522)))))</f>
        <v/>
      </c>
      <c r="AV2522" s="2">
        <f>IF($L2522="","",IF(""&amp;$F2522="2","DIESEL",IF(OR(""&amp;$F2522="G",""&amp;$F2522="H"),"GAS","")))</f>
        <v/>
      </c>
      <c r="AW2522" s="2">
        <f>IF($AV2522="","",$R2522)</f>
        <v/>
      </c>
      <c r="AX2522" s="2">
        <f>IF($AV2522="","",IF($AB2522=0,$R2522,0))</f>
        <v/>
      </c>
      <c r="AY2522" s="2">
        <f>IF($AV2522="","",IF(AND($Z2522=0,COUNTIF('AR SALES'!$L$2:$L$2501,$L2522)=0),"YES",""))</f>
        <v/>
      </c>
      <c r="AZ2522" s="2">
        <f>IF($AV2522="","",IFERROR(VLOOKUP($AU2522,CODES!$A:$B,2,FALSE),"NO CODE"))</f>
        <v/>
      </c>
      <c r="BA2522" s="2">
        <f>IF(""&amp;$F2522&lt;&gt;"4","",IF($AY2522="YES","",IF(ROUND(SUMIFS($AE$2:$AE$4001,$L$2:$L$4001,$L2522,$F$2:$F$4001,"4")-SUMIFS('AR SALES'!$Y$2:$Y$2501,'AR SALES'!$L$2:$L$2501,$L2522,'AR SALES'!$AD$2:$AD$2501,"OFF"),2)=0,"","STALE")))</f>
        <v/>
      </c>
      <c r="BB2522" s="2">
        <f>IF(OR(""&amp;$F2522="2",""&amp;$F2522="4",""&amp;$F2522="G",""&amp;$F2522="H"),IF($AY2522="YES","",IF($AB2522&lt;&gt;0,"",IF(COUNTIFS('AR SALES'!$L$2:$L$2501,$L2522,'AR SALES'!$AD$2:$AD$2501,IF(""&amp;$F2522="4","OFF","ON"),'AR SALES'!$AF$2:$AF$2501,"Y")&gt;0,"","NO EXEMPTION"))),"")</f>
        <v/>
      </c>
    </row>
    <row r="2523">
      <c r="AT2523" s="2">
        <f>IF($L2523="","",IFERROR(INDEX('AR SALES'!$H$2:$H$2501,MATCH(""&amp;$L2523,'AR SALES'!$AE$2:$AE$2501,0)),""))</f>
        <v/>
      </c>
      <c r="AU2523" s="2">
        <f>IF($L2523="","",IF($A2523&lt;&gt;"GA","",IF($E2523="FULTON",IF(ISNUMBER(SEARCH("COLLEGE PARK",$AT2523)),"FULTON (COLLEGE PARK)",IF(ISNUMBER(SEARCH("HAPEVILLE",$AT2523)),"FULTON (HAPEVILLE)",IF(ISNUMBER(SEARCH("EAST POINT",$AT2523)),"FULTON (EAST POINT)",IF(ISNUMBER(SEARCH("ATLANTA",$AT2523)),"FULTON (ATL LIMITS)","FULTON")))),IF($E2523="DEKALB",IF(ISNUMBER(SEARCH("ATLANTA",$AT2523)),"DEKALB (ATL LIMITS)","DEKALB"),IF(AND($E2523="CLAYTON",ISNUMBER(SEARCH("COLLEGE PARK",$AT2523))),"CLAYTON (COLLEGE PARK)",$E2523)))))</f>
        <v/>
      </c>
      <c r="AV2523" s="2">
        <f>IF($L2523="","",IF(""&amp;$F2523="2","DIESEL",IF(OR(""&amp;$F2523="G",""&amp;$F2523="H"),"GAS","")))</f>
        <v/>
      </c>
      <c r="AW2523" s="2">
        <f>IF($AV2523="","",$R2523)</f>
        <v/>
      </c>
      <c r="AX2523" s="2">
        <f>IF($AV2523="","",IF($AB2523=0,$R2523,0))</f>
        <v/>
      </c>
      <c r="AY2523" s="2">
        <f>IF($AV2523="","",IF(AND($Z2523=0,COUNTIF('AR SALES'!$L$2:$L$2501,$L2523)=0),"YES",""))</f>
        <v/>
      </c>
      <c r="AZ2523" s="2">
        <f>IF($AV2523="","",IFERROR(VLOOKUP($AU2523,CODES!$A:$B,2,FALSE),"NO CODE"))</f>
        <v/>
      </c>
      <c r="BA2523" s="2">
        <f>IF(""&amp;$F2523&lt;&gt;"4","",IF($AY2523="YES","",IF(ROUND(SUMIFS($AE$2:$AE$4001,$L$2:$L$4001,$L2523,$F$2:$F$4001,"4")-SUMIFS('AR SALES'!$Y$2:$Y$2501,'AR SALES'!$L$2:$L$2501,$L2523,'AR SALES'!$AD$2:$AD$2501,"OFF"),2)=0,"","STALE")))</f>
        <v/>
      </c>
      <c r="BB2523" s="2">
        <f>IF(OR(""&amp;$F2523="2",""&amp;$F2523="4",""&amp;$F2523="G",""&amp;$F2523="H"),IF($AY2523="YES","",IF($AB2523&lt;&gt;0,"",IF(COUNTIFS('AR SALES'!$L$2:$L$2501,$L2523,'AR SALES'!$AD$2:$AD$2501,IF(""&amp;$F2523="4","OFF","ON"),'AR SALES'!$AF$2:$AF$2501,"Y")&gt;0,"","NO EXEMPTION"))),"")</f>
        <v/>
      </c>
    </row>
    <row r="2524">
      <c r="AT2524" s="2">
        <f>IF($L2524="","",IFERROR(INDEX('AR SALES'!$H$2:$H$2501,MATCH(""&amp;$L2524,'AR SALES'!$AE$2:$AE$2501,0)),""))</f>
        <v/>
      </c>
      <c r="AU2524" s="2">
        <f>IF($L2524="","",IF($A2524&lt;&gt;"GA","",IF($E2524="FULTON",IF(ISNUMBER(SEARCH("COLLEGE PARK",$AT2524)),"FULTON (COLLEGE PARK)",IF(ISNUMBER(SEARCH("HAPEVILLE",$AT2524)),"FULTON (HAPEVILLE)",IF(ISNUMBER(SEARCH("EAST POINT",$AT2524)),"FULTON (EAST POINT)",IF(ISNUMBER(SEARCH("ATLANTA",$AT2524)),"FULTON (ATL LIMITS)","FULTON")))),IF($E2524="DEKALB",IF(ISNUMBER(SEARCH("ATLANTA",$AT2524)),"DEKALB (ATL LIMITS)","DEKALB"),IF(AND($E2524="CLAYTON",ISNUMBER(SEARCH("COLLEGE PARK",$AT2524))),"CLAYTON (COLLEGE PARK)",$E2524)))))</f>
        <v/>
      </c>
      <c r="AV2524" s="2">
        <f>IF($L2524="","",IF(""&amp;$F2524="2","DIESEL",IF(OR(""&amp;$F2524="G",""&amp;$F2524="H"),"GAS","")))</f>
        <v/>
      </c>
      <c r="AW2524" s="2">
        <f>IF($AV2524="","",$R2524)</f>
        <v/>
      </c>
      <c r="AX2524" s="2">
        <f>IF($AV2524="","",IF($AB2524=0,$R2524,0))</f>
        <v/>
      </c>
      <c r="AY2524" s="2">
        <f>IF($AV2524="","",IF(AND($Z2524=0,COUNTIF('AR SALES'!$L$2:$L$2501,$L2524)=0),"YES",""))</f>
        <v/>
      </c>
      <c r="AZ2524" s="2">
        <f>IF($AV2524="","",IFERROR(VLOOKUP($AU2524,CODES!$A:$B,2,FALSE),"NO CODE"))</f>
        <v/>
      </c>
      <c r="BA2524" s="2">
        <f>IF(""&amp;$F2524&lt;&gt;"4","",IF($AY2524="YES","",IF(ROUND(SUMIFS($AE$2:$AE$4001,$L$2:$L$4001,$L2524,$F$2:$F$4001,"4")-SUMIFS('AR SALES'!$Y$2:$Y$2501,'AR SALES'!$L$2:$L$2501,$L2524,'AR SALES'!$AD$2:$AD$2501,"OFF"),2)=0,"","STALE")))</f>
        <v/>
      </c>
      <c r="BB2524" s="2">
        <f>IF(OR(""&amp;$F2524="2",""&amp;$F2524="4",""&amp;$F2524="G",""&amp;$F2524="H"),IF($AY2524="YES","",IF($AB2524&lt;&gt;0,"",IF(COUNTIFS('AR SALES'!$L$2:$L$2501,$L2524,'AR SALES'!$AD$2:$AD$2501,IF(""&amp;$F2524="4","OFF","ON"),'AR SALES'!$AF$2:$AF$2501,"Y")&gt;0,"","NO EXEMPTION"))),"")</f>
        <v/>
      </c>
    </row>
    <row r="2525">
      <c r="AT2525" s="2">
        <f>IF($L2525="","",IFERROR(INDEX('AR SALES'!$H$2:$H$2501,MATCH(""&amp;$L2525,'AR SALES'!$AE$2:$AE$2501,0)),""))</f>
        <v/>
      </c>
      <c r="AU2525" s="2">
        <f>IF($L2525="","",IF($A2525&lt;&gt;"GA","",IF($E2525="FULTON",IF(ISNUMBER(SEARCH("COLLEGE PARK",$AT2525)),"FULTON (COLLEGE PARK)",IF(ISNUMBER(SEARCH("HAPEVILLE",$AT2525)),"FULTON (HAPEVILLE)",IF(ISNUMBER(SEARCH("EAST POINT",$AT2525)),"FULTON (EAST POINT)",IF(ISNUMBER(SEARCH("ATLANTA",$AT2525)),"FULTON (ATL LIMITS)","FULTON")))),IF($E2525="DEKALB",IF(ISNUMBER(SEARCH("ATLANTA",$AT2525)),"DEKALB (ATL LIMITS)","DEKALB"),IF(AND($E2525="CLAYTON",ISNUMBER(SEARCH("COLLEGE PARK",$AT2525))),"CLAYTON (COLLEGE PARK)",$E2525)))))</f>
        <v/>
      </c>
      <c r="AV2525" s="2">
        <f>IF($L2525="","",IF(""&amp;$F2525="2","DIESEL",IF(OR(""&amp;$F2525="G",""&amp;$F2525="H"),"GAS","")))</f>
        <v/>
      </c>
      <c r="AW2525" s="2">
        <f>IF($AV2525="","",$R2525)</f>
        <v/>
      </c>
      <c r="AX2525" s="2">
        <f>IF($AV2525="","",IF($AB2525=0,$R2525,0))</f>
        <v/>
      </c>
      <c r="AY2525" s="2">
        <f>IF($AV2525="","",IF(AND($Z2525=0,COUNTIF('AR SALES'!$L$2:$L$2501,$L2525)=0),"YES",""))</f>
        <v/>
      </c>
      <c r="AZ2525" s="2">
        <f>IF($AV2525="","",IFERROR(VLOOKUP($AU2525,CODES!$A:$B,2,FALSE),"NO CODE"))</f>
        <v/>
      </c>
      <c r="BA2525" s="2">
        <f>IF(""&amp;$F2525&lt;&gt;"4","",IF($AY2525="YES","",IF(ROUND(SUMIFS($AE$2:$AE$4001,$L$2:$L$4001,$L2525,$F$2:$F$4001,"4")-SUMIFS('AR SALES'!$Y$2:$Y$2501,'AR SALES'!$L$2:$L$2501,$L2525,'AR SALES'!$AD$2:$AD$2501,"OFF"),2)=0,"","STALE")))</f>
        <v/>
      </c>
      <c r="BB2525" s="2">
        <f>IF(OR(""&amp;$F2525="2",""&amp;$F2525="4",""&amp;$F2525="G",""&amp;$F2525="H"),IF($AY2525="YES","",IF($AB2525&lt;&gt;0,"",IF(COUNTIFS('AR SALES'!$L$2:$L$2501,$L2525,'AR SALES'!$AD$2:$AD$2501,IF(""&amp;$F2525="4","OFF","ON"),'AR SALES'!$AF$2:$AF$2501,"Y")&gt;0,"","NO EXEMPTION"))),"")</f>
        <v/>
      </c>
    </row>
    <row r="2526">
      <c r="AT2526" s="2">
        <f>IF($L2526="","",IFERROR(INDEX('AR SALES'!$H$2:$H$2501,MATCH(""&amp;$L2526,'AR SALES'!$AE$2:$AE$2501,0)),""))</f>
        <v/>
      </c>
      <c r="AU2526" s="2">
        <f>IF($L2526="","",IF($A2526&lt;&gt;"GA","",IF($E2526="FULTON",IF(ISNUMBER(SEARCH("COLLEGE PARK",$AT2526)),"FULTON (COLLEGE PARK)",IF(ISNUMBER(SEARCH("HAPEVILLE",$AT2526)),"FULTON (HAPEVILLE)",IF(ISNUMBER(SEARCH("EAST POINT",$AT2526)),"FULTON (EAST POINT)",IF(ISNUMBER(SEARCH("ATLANTA",$AT2526)),"FULTON (ATL LIMITS)","FULTON")))),IF($E2526="DEKALB",IF(ISNUMBER(SEARCH("ATLANTA",$AT2526)),"DEKALB (ATL LIMITS)","DEKALB"),IF(AND($E2526="CLAYTON",ISNUMBER(SEARCH("COLLEGE PARK",$AT2526))),"CLAYTON (COLLEGE PARK)",$E2526)))))</f>
        <v/>
      </c>
      <c r="AV2526" s="2">
        <f>IF($L2526="","",IF(""&amp;$F2526="2","DIESEL",IF(OR(""&amp;$F2526="G",""&amp;$F2526="H"),"GAS","")))</f>
        <v/>
      </c>
      <c r="AW2526" s="2">
        <f>IF($AV2526="","",$R2526)</f>
        <v/>
      </c>
      <c r="AX2526" s="2">
        <f>IF($AV2526="","",IF($AB2526=0,$R2526,0))</f>
        <v/>
      </c>
      <c r="AY2526" s="2">
        <f>IF($AV2526="","",IF(AND($Z2526=0,COUNTIF('AR SALES'!$L$2:$L$2501,$L2526)=0),"YES",""))</f>
        <v/>
      </c>
      <c r="AZ2526" s="2">
        <f>IF($AV2526="","",IFERROR(VLOOKUP($AU2526,CODES!$A:$B,2,FALSE),"NO CODE"))</f>
        <v/>
      </c>
      <c r="BA2526" s="2">
        <f>IF(""&amp;$F2526&lt;&gt;"4","",IF($AY2526="YES","",IF(ROUND(SUMIFS($AE$2:$AE$4001,$L$2:$L$4001,$L2526,$F$2:$F$4001,"4")-SUMIFS('AR SALES'!$Y$2:$Y$2501,'AR SALES'!$L$2:$L$2501,$L2526,'AR SALES'!$AD$2:$AD$2501,"OFF"),2)=0,"","STALE")))</f>
        <v/>
      </c>
      <c r="BB2526" s="2">
        <f>IF(OR(""&amp;$F2526="2",""&amp;$F2526="4",""&amp;$F2526="G",""&amp;$F2526="H"),IF($AY2526="YES","",IF($AB2526&lt;&gt;0,"",IF(COUNTIFS('AR SALES'!$L$2:$L$2501,$L2526,'AR SALES'!$AD$2:$AD$2501,IF(""&amp;$F2526="4","OFF","ON"),'AR SALES'!$AF$2:$AF$2501,"Y")&gt;0,"","NO EXEMPTION"))),"")</f>
        <v/>
      </c>
    </row>
    <row r="2527">
      <c r="AT2527" s="2">
        <f>IF($L2527="","",IFERROR(INDEX('AR SALES'!$H$2:$H$2501,MATCH(""&amp;$L2527,'AR SALES'!$AE$2:$AE$2501,0)),""))</f>
        <v/>
      </c>
      <c r="AU2527" s="2">
        <f>IF($L2527="","",IF($A2527&lt;&gt;"GA","",IF($E2527="FULTON",IF(ISNUMBER(SEARCH("COLLEGE PARK",$AT2527)),"FULTON (COLLEGE PARK)",IF(ISNUMBER(SEARCH("HAPEVILLE",$AT2527)),"FULTON (HAPEVILLE)",IF(ISNUMBER(SEARCH("EAST POINT",$AT2527)),"FULTON (EAST POINT)",IF(ISNUMBER(SEARCH("ATLANTA",$AT2527)),"FULTON (ATL LIMITS)","FULTON")))),IF($E2527="DEKALB",IF(ISNUMBER(SEARCH("ATLANTA",$AT2527)),"DEKALB (ATL LIMITS)","DEKALB"),IF(AND($E2527="CLAYTON",ISNUMBER(SEARCH("COLLEGE PARK",$AT2527))),"CLAYTON (COLLEGE PARK)",$E2527)))))</f>
        <v/>
      </c>
      <c r="AV2527" s="2">
        <f>IF($L2527="","",IF(""&amp;$F2527="2","DIESEL",IF(OR(""&amp;$F2527="G",""&amp;$F2527="H"),"GAS","")))</f>
        <v/>
      </c>
      <c r="AW2527" s="2">
        <f>IF($AV2527="","",$R2527)</f>
        <v/>
      </c>
      <c r="AX2527" s="2">
        <f>IF($AV2527="","",IF($AB2527=0,$R2527,0))</f>
        <v/>
      </c>
      <c r="AY2527" s="2">
        <f>IF($AV2527="","",IF(AND($Z2527=0,COUNTIF('AR SALES'!$L$2:$L$2501,$L2527)=0),"YES",""))</f>
        <v/>
      </c>
      <c r="AZ2527" s="2">
        <f>IF($AV2527="","",IFERROR(VLOOKUP($AU2527,CODES!$A:$B,2,FALSE),"NO CODE"))</f>
        <v/>
      </c>
      <c r="BA2527" s="2">
        <f>IF(""&amp;$F2527&lt;&gt;"4","",IF($AY2527="YES","",IF(ROUND(SUMIFS($AE$2:$AE$4001,$L$2:$L$4001,$L2527,$F$2:$F$4001,"4")-SUMIFS('AR SALES'!$Y$2:$Y$2501,'AR SALES'!$L$2:$L$2501,$L2527,'AR SALES'!$AD$2:$AD$2501,"OFF"),2)=0,"","STALE")))</f>
        <v/>
      </c>
      <c r="BB2527" s="2">
        <f>IF(OR(""&amp;$F2527="2",""&amp;$F2527="4",""&amp;$F2527="G",""&amp;$F2527="H"),IF($AY2527="YES","",IF($AB2527&lt;&gt;0,"",IF(COUNTIFS('AR SALES'!$L$2:$L$2501,$L2527,'AR SALES'!$AD$2:$AD$2501,IF(""&amp;$F2527="4","OFF","ON"),'AR SALES'!$AF$2:$AF$2501,"Y")&gt;0,"","NO EXEMPTION"))),"")</f>
        <v/>
      </c>
    </row>
    <row r="2528">
      <c r="AT2528" s="2">
        <f>IF($L2528="","",IFERROR(INDEX('AR SALES'!$H$2:$H$2501,MATCH(""&amp;$L2528,'AR SALES'!$AE$2:$AE$2501,0)),""))</f>
        <v/>
      </c>
      <c r="AU2528" s="2">
        <f>IF($L2528="","",IF($A2528&lt;&gt;"GA","",IF($E2528="FULTON",IF(ISNUMBER(SEARCH("COLLEGE PARK",$AT2528)),"FULTON (COLLEGE PARK)",IF(ISNUMBER(SEARCH("HAPEVILLE",$AT2528)),"FULTON (HAPEVILLE)",IF(ISNUMBER(SEARCH("EAST POINT",$AT2528)),"FULTON (EAST POINT)",IF(ISNUMBER(SEARCH("ATLANTA",$AT2528)),"FULTON (ATL LIMITS)","FULTON")))),IF($E2528="DEKALB",IF(ISNUMBER(SEARCH("ATLANTA",$AT2528)),"DEKALB (ATL LIMITS)","DEKALB"),IF(AND($E2528="CLAYTON",ISNUMBER(SEARCH("COLLEGE PARK",$AT2528))),"CLAYTON (COLLEGE PARK)",$E2528)))))</f>
        <v/>
      </c>
      <c r="AV2528" s="2">
        <f>IF($L2528="","",IF(""&amp;$F2528="2","DIESEL",IF(OR(""&amp;$F2528="G",""&amp;$F2528="H"),"GAS","")))</f>
        <v/>
      </c>
      <c r="AW2528" s="2">
        <f>IF($AV2528="","",$R2528)</f>
        <v/>
      </c>
      <c r="AX2528" s="2">
        <f>IF($AV2528="","",IF($AB2528=0,$R2528,0))</f>
        <v/>
      </c>
      <c r="AY2528" s="2">
        <f>IF($AV2528="","",IF(AND($Z2528=0,COUNTIF('AR SALES'!$L$2:$L$2501,$L2528)=0),"YES",""))</f>
        <v/>
      </c>
      <c r="AZ2528" s="2">
        <f>IF($AV2528="","",IFERROR(VLOOKUP($AU2528,CODES!$A:$B,2,FALSE),"NO CODE"))</f>
        <v/>
      </c>
      <c r="BA2528" s="2">
        <f>IF(""&amp;$F2528&lt;&gt;"4","",IF($AY2528="YES","",IF(ROUND(SUMIFS($AE$2:$AE$4001,$L$2:$L$4001,$L2528,$F$2:$F$4001,"4")-SUMIFS('AR SALES'!$Y$2:$Y$2501,'AR SALES'!$L$2:$L$2501,$L2528,'AR SALES'!$AD$2:$AD$2501,"OFF"),2)=0,"","STALE")))</f>
        <v/>
      </c>
      <c r="BB2528" s="2">
        <f>IF(OR(""&amp;$F2528="2",""&amp;$F2528="4",""&amp;$F2528="G",""&amp;$F2528="H"),IF($AY2528="YES","",IF($AB2528&lt;&gt;0,"",IF(COUNTIFS('AR SALES'!$L$2:$L$2501,$L2528,'AR SALES'!$AD$2:$AD$2501,IF(""&amp;$F2528="4","OFF","ON"),'AR SALES'!$AF$2:$AF$2501,"Y")&gt;0,"","NO EXEMPTION"))),"")</f>
        <v/>
      </c>
    </row>
    <row r="2529">
      <c r="AT2529" s="2">
        <f>IF($L2529="","",IFERROR(INDEX('AR SALES'!$H$2:$H$2501,MATCH(""&amp;$L2529,'AR SALES'!$AE$2:$AE$2501,0)),""))</f>
        <v/>
      </c>
      <c r="AU2529" s="2">
        <f>IF($L2529="","",IF($A2529&lt;&gt;"GA","",IF($E2529="FULTON",IF(ISNUMBER(SEARCH("COLLEGE PARK",$AT2529)),"FULTON (COLLEGE PARK)",IF(ISNUMBER(SEARCH("HAPEVILLE",$AT2529)),"FULTON (HAPEVILLE)",IF(ISNUMBER(SEARCH("EAST POINT",$AT2529)),"FULTON (EAST POINT)",IF(ISNUMBER(SEARCH("ATLANTA",$AT2529)),"FULTON (ATL LIMITS)","FULTON")))),IF($E2529="DEKALB",IF(ISNUMBER(SEARCH("ATLANTA",$AT2529)),"DEKALB (ATL LIMITS)","DEKALB"),IF(AND($E2529="CLAYTON",ISNUMBER(SEARCH("COLLEGE PARK",$AT2529))),"CLAYTON (COLLEGE PARK)",$E2529)))))</f>
        <v/>
      </c>
      <c r="AV2529" s="2">
        <f>IF($L2529="","",IF(""&amp;$F2529="2","DIESEL",IF(OR(""&amp;$F2529="G",""&amp;$F2529="H"),"GAS","")))</f>
        <v/>
      </c>
      <c r="AW2529" s="2">
        <f>IF($AV2529="","",$R2529)</f>
        <v/>
      </c>
      <c r="AX2529" s="2">
        <f>IF($AV2529="","",IF($AB2529=0,$R2529,0))</f>
        <v/>
      </c>
      <c r="AY2529" s="2">
        <f>IF($AV2529="","",IF(AND($Z2529=0,COUNTIF('AR SALES'!$L$2:$L$2501,$L2529)=0),"YES",""))</f>
        <v/>
      </c>
      <c r="AZ2529" s="2">
        <f>IF($AV2529="","",IFERROR(VLOOKUP($AU2529,CODES!$A:$B,2,FALSE),"NO CODE"))</f>
        <v/>
      </c>
      <c r="BA2529" s="2">
        <f>IF(""&amp;$F2529&lt;&gt;"4","",IF($AY2529="YES","",IF(ROUND(SUMIFS($AE$2:$AE$4001,$L$2:$L$4001,$L2529,$F$2:$F$4001,"4")-SUMIFS('AR SALES'!$Y$2:$Y$2501,'AR SALES'!$L$2:$L$2501,$L2529,'AR SALES'!$AD$2:$AD$2501,"OFF"),2)=0,"","STALE")))</f>
        <v/>
      </c>
      <c r="BB2529" s="2">
        <f>IF(OR(""&amp;$F2529="2",""&amp;$F2529="4",""&amp;$F2529="G",""&amp;$F2529="H"),IF($AY2529="YES","",IF($AB2529&lt;&gt;0,"",IF(COUNTIFS('AR SALES'!$L$2:$L$2501,$L2529,'AR SALES'!$AD$2:$AD$2501,IF(""&amp;$F2529="4","OFF","ON"),'AR SALES'!$AF$2:$AF$2501,"Y")&gt;0,"","NO EXEMPTION"))),"")</f>
        <v/>
      </c>
    </row>
    <row r="2530">
      <c r="AT2530" s="2">
        <f>IF($L2530="","",IFERROR(INDEX('AR SALES'!$H$2:$H$2501,MATCH(""&amp;$L2530,'AR SALES'!$AE$2:$AE$2501,0)),""))</f>
        <v/>
      </c>
      <c r="AU2530" s="2">
        <f>IF($L2530="","",IF($A2530&lt;&gt;"GA","",IF($E2530="FULTON",IF(ISNUMBER(SEARCH("COLLEGE PARK",$AT2530)),"FULTON (COLLEGE PARK)",IF(ISNUMBER(SEARCH("HAPEVILLE",$AT2530)),"FULTON (HAPEVILLE)",IF(ISNUMBER(SEARCH("EAST POINT",$AT2530)),"FULTON (EAST POINT)",IF(ISNUMBER(SEARCH("ATLANTA",$AT2530)),"FULTON (ATL LIMITS)","FULTON")))),IF($E2530="DEKALB",IF(ISNUMBER(SEARCH("ATLANTA",$AT2530)),"DEKALB (ATL LIMITS)","DEKALB"),IF(AND($E2530="CLAYTON",ISNUMBER(SEARCH("COLLEGE PARK",$AT2530))),"CLAYTON (COLLEGE PARK)",$E2530)))))</f>
        <v/>
      </c>
      <c r="AV2530" s="2">
        <f>IF($L2530="","",IF(""&amp;$F2530="2","DIESEL",IF(OR(""&amp;$F2530="G",""&amp;$F2530="H"),"GAS","")))</f>
        <v/>
      </c>
      <c r="AW2530" s="2">
        <f>IF($AV2530="","",$R2530)</f>
        <v/>
      </c>
      <c r="AX2530" s="2">
        <f>IF($AV2530="","",IF($AB2530=0,$R2530,0))</f>
        <v/>
      </c>
      <c r="AY2530" s="2">
        <f>IF($AV2530="","",IF(AND($Z2530=0,COUNTIF('AR SALES'!$L$2:$L$2501,$L2530)=0),"YES",""))</f>
        <v/>
      </c>
      <c r="AZ2530" s="2">
        <f>IF($AV2530="","",IFERROR(VLOOKUP($AU2530,CODES!$A:$B,2,FALSE),"NO CODE"))</f>
        <v/>
      </c>
      <c r="BA2530" s="2">
        <f>IF(""&amp;$F2530&lt;&gt;"4","",IF($AY2530="YES","",IF(ROUND(SUMIFS($AE$2:$AE$4001,$L$2:$L$4001,$L2530,$F$2:$F$4001,"4")-SUMIFS('AR SALES'!$Y$2:$Y$2501,'AR SALES'!$L$2:$L$2501,$L2530,'AR SALES'!$AD$2:$AD$2501,"OFF"),2)=0,"","STALE")))</f>
        <v/>
      </c>
      <c r="BB2530" s="2">
        <f>IF(OR(""&amp;$F2530="2",""&amp;$F2530="4",""&amp;$F2530="G",""&amp;$F2530="H"),IF($AY2530="YES","",IF($AB2530&lt;&gt;0,"",IF(COUNTIFS('AR SALES'!$L$2:$L$2501,$L2530,'AR SALES'!$AD$2:$AD$2501,IF(""&amp;$F2530="4","OFF","ON"),'AR SALES'!$AF$2:$AF$2501,"Y")&gt;0,"","NO EXEMPTION"))),"")</f>
        <v/>
      </c>
    </row>
    <row r="2531">
      <c r="AT2531" s="2">
        <f>IF($L2531="","",IFERROR(INDEX('AR SALES'!$H$2:$H$2501,MATCH(""&amp;$L2531,'AR SALES'!$AE$2:$AE$2501,0)),""))</f>
        <v/>
      </c>
      <c r="AU2531" s="2">
        <f>IF($L2531="","",IF($A2531&lt;&gt;"GA","",IF($E2531="FULTON",IF(ISNUMBER(SEARCH("COLLEGE PARK",$AT2531)),"FULTON (COLLEGE PARK)",IF(ISNUMBER(SEARCH("HAPEVILLE",$AT2531)),"FULTON (HAPEVILLE)",IF(ISNUMBER(SEARCH("EAST POINT",$AT2531)),"FULTON (EAST POINT)",IF(ISNUMBER(SEARCH("ATLANTA",$AT2531)),"FULTON (ATL LIMITS)","FULTON")))),IF($E2531="DEKALB",IF(ISNUMBER(SEARCH("ATLANTA",$AT2531)),"DEKALB (ATL LIMITS)","DEKALB"),IF(AND($E2531="CLAYTON",ISNUMBER(SEARCH("COLLEGE PARK",$AT2531))),"CLAYTON (COLLEGE PARK)",$E2531)))))</f>
        <v/>
      </c>
      <c r="AV2531" s="2">
        <f>IF($L2531="","",IF(""&amp;$F2531="2","DIESEL",IF(OR(""&amp;$F2531="G",""&amp;$F2531="H"),"GAS","")))</f>
        <v/>
      </c>
      <c r="AW2531" s="2">
        <f>IF($AV2531="","",$R2531)</f>
        <v/>
      </c>
      <c r="AX2531" s="2">
        <f>IF($AV2531="","",IF($AB2531=0,$R2531,0))</f>
        <v/>
      </c>
      <c r="AY2531" s="2">
        <f>IF($AV2531="","",IF(AND($Z2531=0,COUNTIF('AR SALES'!$L$2:$L$2501,$L2531)=0),"YES",""))</f>
        <v/>
      </c>
      <c r="AZ2531" s="2">
        <f>IF($AV2531="","",IFERROR(VLOOKUP($AU2531,CODES!$A:$B,2,FALSE),"NO CODE"))</f>
        <v/>
      </c>
      <c r="BA2531" s="2">
        <f>IF(""&amp;$F2531&lt;&gt;"4","",IF($AY2531="YES","",IF(ROUND(SUMIFS($AE$2:$AE$4001,$L$2:$L$4001,$L2531,$F$2:$F$4001,"4")-SUMIFS('AR SALES'!$Y$2:$Y$2501,'AR SALES'!$L$2:$L$2501,$L2531,'AR SALES'!$AD$2:$AD$2501,"OFF"),2)=0,"","STALE")))</f>
        <v/>
      </c>
      <c r="BB2531" s="2">
        <f>IF(OR(""&amp;$F2531="2",""&amp;$F2531="4",""&amp;$F2531="G",""&amp;$F2531="H"),IF($AY2531="YES","",IF($AB2531&lt;&gt;0,"",IF(COUNTIFS('AR SALES'!$L$2:$L$2501,$L2531,'AR SALES'!$AD$2:$AD$2501,IF(""&amp;$F2531="4","OFF","ON"),'AR SALES'!$AF$2:$AF$2501,"Y")&gt;0,"","NO EXEMPTION"))),"")</f>
        <v/>
      </c>
    </row>
    <row r="2532">
      <c r="AT2532" s="2">
        <f>IF($L2532="","",IFERROR(INDEX('AR SALES'!$H$2:$H$2501,MATCH(""&amp;$L2532,'AR SALES'!$AE$2:$AE$2501,0)),""))</f>
        <v/>
      </c>
      <c r="AU2532" s="2">
        <f>IF($L2532="","",IF($A2532&lt;&gt;"GA","",IF($E2532="FULTON",IF(ISNUMBER(SEARCH("COLLEGE PARK",$AT2532)),"FULTON (COLLEGE PARK)",IF(ISNUMBER(SEARCH("HAPEVILLE",$AT2532)),"FULTON (HAPEVILLE)",IF(ISNUMBER(SEARCH("EAST POINT",$AT2532)),"FULTON (EAST POINT)",IF(ISNUMBER(SEARCH("ATLANTA",$AT2532)),"FULTON (ATL LIMITS)","FULTON")))),IF($E2532="DEKALB",IF(ISNUMBER(SEARCH("ATLANTA",$AT2532)),"DEKALB (ATL LIMITS)","DEKALB"),IF(AND($E2532="CLAYTON",ISNUMBER(SEARCH("COLLEGE PARK",$AT2532))),"CLAYTON (COLLEGE PARK)",$E2532)))))</f>
        <v/>
      </c>
      <c r="AV2532" s="2">
        <f>IF($L2532="","",IF(""&amp;$F2532="2","DIESEL",IF(OR(""&amp;$F2532="G",""&amp;$F2532="H"),"GAS","")))</f>
        <v/>
      </c>
      <c r="AW2532" s="2">
        <f>IF($AV2532="","",$R2532)</f>
        <v/>
      </c>
      <c r="AX2532" s="2">
        <f>IF($AV2532="","",IF($AB2532=0,$R2532,0))</f>
        <v/>
      </c>
      <c r="AY2532" s="2">
        <f>IF($AV2532="","",IF(AND($Z2532=0,COUNTIF('AR SALES'!$L$2:$L$2501,$L2532)=0),"YES",""))</f>
        <v/>
      </c>
      <c r="AZ2532" s="2">
        <f>IF($AV2532="","",IFERROR(VLOOKUP($AU2532,CODES!$A:$B,2,FALSE),"NO CODE"))</f>
        <v/>
      </c>
      <c r="BA2532" s="2">
        <f>IF(""&amp;$F2532&lt;&gt;"4","",IF($AY2532="YES","",IF(ROUND(SUMIFS($AE$2:$AE$4001,$L$2:$L$4001,$L2532,$F$2:$F$4001,"4")-SUMIFS('AR SALES'!$Y$2:$Y$2501,'AR SALES'!$L$2:$L$2501,$L2532,'AR SALES'!$AD$2:$AD$2501,"OFF"),2)=0,"","STALE")))</f>
        <v/>
      </c>
      <c r="BB2532" s="2">
        <f>IF(OR(""&amp;$F2532="2",""&amp;$F2532="4",""&amp;$F2532="G",""&amp;$F2532="H"),IF($AY2532="YES","",IF($AB2532&lt;&gt;0,"",IF(COUNTIFS('AR SALES'!$L$2:$L$2501,$L2532,'AR SALES'!$AD$2:$AD$2501,IF(""&amp;$F2532="4","OFF","ON"),'AR SALES'!$AF$2:$AF$2501,"Y")&gt;0,"","NO EXEMPTION"))),"")</f>
        <v/>
      </c>
    </row>
    <row r="2533">
      <c r="AT2533" s="2">
        <f>IF($L2533="","",IFERROR(INDEX('AR SALES'!$H$2:$H$2501,MATCH(""&amp;$L2533,'AR SALES'!$AE$2:$AE$2501,0)),""))</f>
        <v/>
      </c>
      <c r="AU2533" s="2">
        <f>IF($L2533="","",IF($A2533&lt;&gt;"GA","",IF($E2533="FULTON",IF(ISNUMBER(SEARCH("COLLEGE PARK",$AT2533)),"FULTON (COLLEGE PARK)",IF(ISNUMBER(SEARCH("HAPEVILLE",$AT2533)),"FULTON (HAPEVILLE)",IF(ISNUMBER(SEARCH("EAST POINT",$AT2533)),"FULTON (EAST POINT)",IF(ISNUMBER(SEARCH("ATLANTA",$AT2533)),"FULTON (ATL LIMITS)","FULTON")))),IF($E2533="DEKALB",IF(ISNUMBER(SEARCH("ATLANTA",$AT2533)),"DEKALB (ATL LIMITS)","DEKALB"),IF(AND($E2533="CLAYTON",ISNUMBER(SEARCH("COLLEGE PARK",$AT2533))),"CLAYTON (COLLEGE PARK)",$E2533)))))</f>
        <v/>
      </c>
      <c r="AV2533" s="2">
        <f>IF($L2533="","",IF(""&amp;$F2533="2","DIESEL",IF(OR(""&amp;$F2533="G",""&amp;$F2533="H"),"GAS","")))</f>
        <v/>
      </c>
      <c r="AW2533" s="2">
        <f>IF($AV2533="","",$R2533)</f>
        <v/>
      </c>
      <c r="AX2533" s="2">
        <f>IF($AV2533="","",IF($AB2533=0,$R2533,0))</f>
        <v/>
      </c>
      <c r="AY2533" s="2">
        <f>IF($AV2533="","",IF(AND($Z2533=0,COUNTIF('AR SALES'!$L$2:$L$2501,$L2533)=0),"YES",""))</f>
        <v/>
      </c>
      <c r="AZ2533" s="2">
        <f>IF($AV2533="","",IFERROR(VLOOKUP($AU2533,CODES!$A:$B,2,FALSE),"NO CODE"))</f>
        <v/>
      </c>
      <c r="BA2533" s="2">
        <f>IF(""&amp;$F2533&lt;&gt;"4","",IF($AY2533="YES","",IF(ROUND(SUMIFS($AE$2:$AE$4001,$L$2:$L$4001,$L2533,$F$2:$F$4001,"4")-SUMIFS('AR SALES'!$Y$2:$Y$2501,'AR SALES'!$L$2:$L$2501,$L2533,'AR SALES'!$AD$2:$AD$2501,"OFF"),2)=0,"","STALE")))</f>
        <v/>
      </c>
      <c r="BB2533" s="2">
        <f>IF(OR(""&amp;$F2533="2",""&amp;$F2533="4",""&amp;$F2533="G",""&amp;$F2533="H"),IF($AY2533="YES","",IF($AB2533&lt;&gt;0,"",IF(COUNTIFS('AR SALES'!$L$2:$L$2501,$L2533,'AR SALES'!$AD$2:$AD$2501,IF(""&amp;$F2533="4","OFF","ON"),'AR SALES'!$AF$2:$AF$2501,"Y")&gt;0,"","NO EXEMPTION"))),"")</f>
        <v/>
      </c>
    </row>
    <row r="2534">
      <c r="AT2534" s="2">
        <f>IF($L2534="","",IFERROR(INDEX('AR SALES'!$H$2:$H$2501,MATCH(""&amp;$L2534,'AR SALES'!$AE$2:$AE$2501,0)),""))</f>
        <v/>
      </c>
      <c r="AU2534" s="2">
        <f>IF($L2534="","",IF($A2534&lt;&gt;"GA","",IF($E2534="FULTON",IF(ISNUMBER(SEARCH("COLLEGE PARK",$AT2534)),"FULTON (COLLEGE PARK)",IF(ISNUMBER(SEARCH("HAPEVILLE",$AT2534)),"FULTON (HAPEVILLE)",IF(ISNUMBER(SEARCH("EAST POINT",$AT2534)),"FULTON (EAST POINT)",IF(ISNUMBER(SEARCH("ATLANTA",$AT2534)),"FULTON (ATL LIMITS)","FULTON")))),IF($E2534="DEKALB",IF(ISNUMBER(SEARCH("ATLANTA",$AT2534)),"DEKALB (ATL LIMITS)","DEKALB"),IF(AND($E2534="CLAYTON",ISNUMBER(SEARCH("COLLEGE PARK",$AT2534))),"CLAYTON (COLLEGE PARK)",$E2534)))))</f>
        <v/>
      </c>
      <c r="AV2534" s="2">
        <f>IF($L2534="","",IF(""&amp;$F2534="2","DIESEL",IF(OR(""&amp;$F2534="G",""&amp;$F2534="H"),"GAS","")))</f>
        <v/>
      </c>
      <c r="AW2534" s="2">
        <f>IF($AV2534="","",$R2534)</f>
        <v/>
      </c>
      <c r="AX2534" s="2">
        <f>IF($AV2534="","",IF($AB2534=0,$R2534,0))</f>
        <v/>
      </c>
      <c r="AY2534" s="2">
        <f>IF($AV2534="","",IF(AND($Z2534=0,COUNTIF('AR SALES'!$L$2:$L$2501,$L2534)=0),"YES",""))</f>
        <v/>
      </c>
      <c r="AZ2534" s="2">
        <f>IF($AV2534="","",IFERROR(VLOOKUP($AU2534,CODES!$A:$B,2,FALSE),"NO CODE"))</f>
        <v/>
      </c>
      <c r="BA2534" s="2">
        <f>IF(""&amp;$F2534&lt;&gt;"4","",IF($AY2534="YES","",IF(ROUND(SUMIFS($AE$2:$AE$4001,$L$2:$L$4001,$L2534,$F$2:$F$4001,"4")-SUMIFS('AR SALES'!$Y$2:$Y$2501,'AR SALES'!$L$2:$L$2501,$L2534,'AR SALES'!$AD$2:$AD$2501,"OFF"),2)=0,"","STALE")))</f>
        <v/>
      </c>
      <c r="BB2534" s="2">
        <f>IF(OR(""&amp;$F2534="2",""&amp;$F2534="4",""&amp;$F2534="G",""&amp;$F2534="H"),IF($AY2534="YES","",IF($AB2534&lt;&gt;0,"",IF(COUNTIFS('AR SALES'!$L$2:$L$2501,$L2534,'AR SALES'!$AD$2:$AD$2501,IF(""&amp;$F2534="4","OFF","ON"),'AR SALES'!$AF$2:$AF$2501,"Y")&gt;0,"","NO EXEMPTION"))),"")</f>
        <v/>
      </c>
    </row>
    <row r="2535">
      <c r="AT2535" s="2">
        <f>IF($L2535="","",IFERROR(INDEX('AR SALES'!$H$2:$H$2501,MATCH(""&amp;$L2535,'AR SALES'!$AE$2:$AE$2501,0)),""))</f>
        <v/>
      </c>
      <c r="AU2535" s="2">
        <f>IF($L2535="","",IF($A2535&lt;&gt;"GA","",IF($E2535="FULTON",IF(ISNUMBER(SEARCH("COLLEGE PARK",$AT2535)),"FULTON (COLLEGE PARK)",IF(ISNUMBER(SEARCH("HAPEVILLE",$AT2535)),"FULTON (HAPEVILLE)",IF(ISNUMBER(SEARCH("EAST POINT",$AT2535)),"FULTON (EAST POINT)",IF(ISNUMBER(SEARCH("ATLANTA",$AT2535)),"FULTON (ATL LIMITS)","FULTON")))),IF($E2535="DEKALB",IF(ISNUMBER(SEARCH("ATLANTA",$AT2535)),"DEKALB (ATL LIMITS)","DEKALB"),IF(AND($E2535="CLAYTON",ISNUMBER(SEARCH("COLLEGE PARK",$AT2535))),"CLAYTON (COLLEGE PARK)",$E2535)))))</f>
        <v/>
      </c>
      <c r="AV2535" s="2">
        <f>IF($L2535="","",IF(""&amp;$F2535="2","DIESEL",IF(OR(""&amp;$F2535="G",""&amp;$F2535="H"),"GAS","")))</f>
        <v/>
      </c>
      <c r="AW2535" s="2">
        <f>IF($AV2535="","",$R2535)</f>
        <v/>
      </c>
      <c r="AX2535" s="2">
        <f>IF($AV2535="","",IF($AB2535=0,$R2535,0))</f>
        <v/>
      </c>
      <c r="AY2535" s="2">
        <f>IF($AV2535="","",IF(AND($Z2535=0,COUNTIF('AR SALES'!$L$2:$L$2501,$L2535)=0),"YES",""))</f>
        <v/>
      </c>
      <c r="AZ2535" s="2">
        <f>IF($AV2535="","",IFERROR(VLOOKUP($AU2535,CODES!$A:$B,2,FALSE),"NO CODE"))</f>
        <v/>
      </c>
      <c r="BA2535" s="2">
        <f>IF(""&amp;$F2535&lt;&gt;"4","",IF($AY2535="YES","",IF(ROUND(SUMIFS($AE$2:$AE$4001,$L$2:$L$4001,$L2535,$F$2:$F$4001,"4")-SUMIFS('AR SALES'!$Y$2:$Y$2501,'AR SALES'!$L$2:$L$2501,$L2535,'AR SALES'!$AD$2:$AD$2501,"OFF"),2)=0,"","STALE")))</f>
        <v/>
      </c>
      <c r="BB2535" s="2">
        <f>IF(OR(""&amp;$F2535="2",""&amp;$F2535="4",""&amp;$F2535="G",""&amp;$F2535="H"),IF($AY2535="YES","",IF($AB2535&lt;&gt;0,"",IF(COUNTIFS('AR SALES'!$L$2:$L$2501,$L2535,'AR SALES'!$AD$2:$AD$2501,IF(""&amp;$F2535="4","OFF","ON"),'AR SALES'!$AF$2:$AF$2501,"Y")&gt;0,"","NO EXEMPTION"))),"")</f>
        <v/>
      </c>
    </row>
    <row r="2536">
      <c r="AT2536" s="2">
        <f>IF($L2536="","",IFERROR(INDEX('AR SALES'!$H$2:$H$2501,MATCH(""&amp;$L2536,'AR SALES'!$AE$2:$AE$2501,0)),""))</f>
        <v/>
      </c>
      <c r="AU2536" s="2">
        <f>IF($L2536="","",IF($A2536&lt;&gt;"GA","",IF($E2536="FULTON",IF(ISNUMBER(SEARCH("COLLEGE PARK",$AT2536)),"FULTON (COLLEGE PARK)",IF(ISNUMBER(SEARCH("HAPEVILLE",$AT2536)),"FULTON (HAPEVILLE)",IF(ISNUMBER(SEARCH("EAST POINT",$AT2536)),"FULTON (EAST POINT)",IF(ISNUMBER(SEARCH("ATLANTA",$AT2536)),"FULTON (ATL LIMITS)","FULTON")))),IF($E2536="DEKALB",IF(ISNUMBER(SEARCH("ATLANTA",$AT2536)),"DEKALB (ATL LIMITS)","DEKALB"),IF(AND($E2536="CLAYTON",ISNUMBER(SEARCH("COLLEGE PARK",$AT2536))),"CLAYTON (COLLEGE PARK)",$E2536)))))</f>
        <v/>
      </c>
      <c r="AV2536" s="2">
        <f>IF($L2536="","",IF(""&amp;$F2536="2","DIESEL",IF(OR(""&amp;$F2536="G",""&amp;$F2536="H"),"GAS","")))</f>
        <v/>
      </c>
      <c r="AW2536" s="2">
        <f>IF($AV2536="","",$R2536)</f>
        <v/>
      </c>
      <c r="AX2536" s="2">
        <f>IF($AV2536="","",IF($AB2536=0,$R2536,0))</f>
        <v/>
      </c>
      <c r="AY2536" s="2">
        <f>IF($AV2536="","",IF(AND($Z2536=0,COUNTIF('AR SALES'!$L$2:$L$2501,$L2536)=0),"YES",""))</f>
        <v/>
      </c>
      <c r="AZ2536" s="2">
        <f>IF($AV2536="","",IFERROR(VLOOKUP($AU2536,CODES!$A:$B,2,FALSE),"NO CODE"))</f>
        <v/>
      </c>
      <c r="BA2536" s="2">
        <f>IF(""&amp;$F2536&lt;&gt;"4","",IF($AY2536="YES","",IF(ROUND(SUMIFS($AE$2:$AE$4001,$L$2:$L$4001,$L2536,$F$2:$F$4001,"4")-SUMIFS('AR SALES'!$Y$2:$Y$2501,'AR SALES'!$L$2:$L$2501,$L2536,'AR SALES'!$AD$2:$AD$2501,"OFF"),2)=0,"","STALE")))</f>
        <v/>
      </c>
      <c r="BB2536" s="2">
        <f>IF(OR(""&amp;$F2536="2",""&amp;$F2536="4",""&amp;$F2536="G",""&amp;$F2536="H"),IF($AY2536="YES","",IF($AB2536&lt;&gt;0,"",IF(COUNTIFS('AR SALES'!$L$2:$L$2501,$L2536,'AR SALES'!$AD$2:$AD$2501,IF(""&amp;$F2536="4","OFF","ON"),'AR SALES'!$AF$2:$AF$2501,"Y")&gt;0,"","NO EXEMPTION"))),"")</f>
        <v/>
      </c>
    </row>
    <row r="2537">
      <c r="AT2537" s="2">
        <f>IF($L2537="","",IFERROR(INDEX('AR SALES'!$H$2:$H$2501,MATCH(""&amp;$L2537,'AR SALES'!$AE$2:$AE$2501,0)),""))</f>
        <v/>
      </c>
      <c r="AU2537" s="2">
        <f>IF($L2537="","",IF($A2537&lt;&gt;"GA","",IF($E2537="FULTON",IF(ISNUMBER(SEARCH("COLLEGE PARK",$AT2537)),"FULTON (COLLEGE PARK)",IF(ISNUMBER(SEARCH("HAPEVILLE",$AT2537)),"FULTON (HAPEVILLE)",IF(ISNUMBER(SEARCH("EAST POINT",$AT2537)),"FULTON (EAST POINT)",IF(ISNUMBER(SEARCH("ATLANTA",$AT2537)),"FULTON (ATL LIMITS)","FULTON")))),IF($E2537="DEKALB",IF(ISNUMBER(SEARCH("ATLANTA",$AT2537)),"DEKALB (ATL LIMITS)","DEKALB"),IF(AND($E2537="CLAYTON",ISNUMBER(SEARCH("COLLEGE PARK",$AT2537))),"CLAYTON (COLLEGE PARK)",$E2537)))))</f>
        <v/>
      </c>
      <c r="AV2537" s="2">
        <f>IF($L2537="","",IF(""&amp;$F2537="2","DIESEL",IF(OR(""&amp;$F2537="G",""&amp;$F2537="H"),"GAS","")))</f>
        <v/>
      </c>
      <c r="AW2537" s="2">
        <f>IF($AV2537="","",$R2537)</f>
        <v/>
      </c>
      <c r="AX2537" s="2">
        <f>IF($AV2537="","",IF($AB2537=0,$R2537,0))</f>
        <v/>
      </c>
      <c r="AY2537" s="2">
        <f>IF($AV2537="","",IF(AND($Z2537=0,COUNTIF('AR SALES'!$L$2:$L$2501,$L2537)=0),"YES",""))</f>
        <v/>
      </c>
      <c r="AZ2537" s="2">
        <f>IF($AV2537="","",IFERROR(VLOOKUP($AU2537,CODES!$A:$B,2,FALSE),"NO CODE"))</f>
        <v/>
      </c>
      <c r="BA2537" s="2">
        <f>IF(""&amp;$F2537&lt;&gt;"4","",IF($AY2537="YES","",IF(ROUND(SUMIFS($AE$2:$AE$4001,$L$2:$L$4001,$L2537,$F$2:$F$4001,"4")-SUMIFS('AR SALES'!$Y$2:$Y$2501,'AR SALES'!$L$2:$L$2501,$L2537,'AR SALES'!$AD$2:$AD$2501,"OFF"),2)=0,"","STALE")))</f>
        <v/>
      </c>
      <c r="BB2537" s="2">
        <f>IF(OR(""&amp;$F2537="2",""&amp;$F2537="4",""&amp;$F2537="G",""&amp;$F2537="H"),IF($AY2537="YES","",IF($AB2537&lt;&gt;0,"",IF(COUNTIFS('AR SALES'!$L$2:$L$2501,$L2537,'AR SALES'!$AD$2:$AD$2501,IF(""&amp;$F2537="4","OFF","ON"),'AR SALES'!$AF$2:$AF$2501,"Y")&gt;0,"","NO EXEMPTION"))),"")</f>
        <v/>
      </c>
    </row>
    <row r="2538">
      <c r="AT2538" s="2">
        <f>IF($L2538="","",IFERROR(INDEX('AR SALES'!$H$2:$H$2501,MATCH(""&amp;$L2538,'AR SALES'!$AE$2:$AE$2501,0)),""))</f>
        <v/>
      </c>
      <c r="AU2538" s="2">
        <f>IF($L2538="","",IF($A2538&lt;&gt;"GA","",IF($E2538="FULTON",IF(ISNUMBER(SEARCH("COLLEGE PARK",$AT2538)),"FULTON (COLLEGE PARK)",IF(ISNUMBER(SEARCH("HAPEVILLE",$AT2538)),"FULTON (HAPEVILLE)",IF(ISNUMBER(SEARCH("EAST POINT",$AT2538)),"FULTON (EAST POINT)",IF(ISNUMBER(SEARCH("ATLANTA",$AT2538)),"FULTON (ATL LIMITS)","FULTON")))),IF($E2538="DEKALB",IF(ISNUMBER(SEARCH("ATLANTA",$AT2538)),"DEKALB (ATL LIMITS)","DEKALB"),IF(AND($E2538="CLAYTON",ISNUMBER(SEARCH("COLLEGE PARK",$AT2538))),"CLAYTON (COLLEGE PARK)",$E2538)))))</f>
        <v/>
      </c>
      <c r="AV2538" s="2">
        <f>IF($L2538="","",IF(""&amp;$F2538="2","DIESEL",IF(OR(""&amp;$F2538="G",""&amp;$F2538="H"),"GAS","")))</f>
        <v/>
      </c>
      <c r="AW2538" s="2">
        <f>IF($AV2538="","",$R2538)</f>
        <v/>
      </c>
      <c r="AX2538" s="2">
        <f>IF($AV2538="","",IF($AB2538=0,$R2538,0))</f>
        <v/>
      </c>
      <c r="AY2538" s="2">
        <f>IF($AV2538="","",IF(AND($Z2538=0,COUNTIF('AR SALES'!$L$2:$L$2501,$L2538)=0),"YES",""))</f>
        <v/>
      </c>
      <c r="AZ2538" s="2">
        <f>IF($AV2538="","",IFERROR(VLOOKUP($AU2538,CODES!$A:$B,2,FALSE),"NO CODE"))</f>
        <v/>
      </c>
      <c r="BA2538" s="2">
        <f>IF(""&amp;$F2538&lt;&gt;"4","",IF($AY2538="YES","",IF(ROUND(SUMIFS($AE$2:$AE$4001,$L$2:$L$4001,$L2538,$F$2:$F$4001,"4")-SUMIFS('AR SALES'!$Y$2:$Y$2501,'AR SALES'!$L$2:$L$2501,$L2538,'AR SALES'!$AD$2:$AD$2501,"OFF"),2)=0,"","STALE")))</f>
        <v/>
      </c>
      <c r="BB2538" s="2">
        <f>IF(OR(""&amp;$F2538="2",""&amp;$F2538="4",""&amp;$F2538="G",""&amp;$F2538="H"),IF($AY2538="YES","",IF($AB2538&lt;&gt;0,"",IF(COUNTIFS('AR SALES'!$L$2:$L$2501,$L2538,'AR SALES'!$AD$2:$AD$2501,IF(""&amp;$F2538="4","OFF","ON"),'AR SALES'!$AF$2:$AF$2501,"Y")&gt;0,"","NO EXEMPTION"))),"")</f>
        <v/>
      </c>
    </row>
    <row r="2539">
      <c r="AT2539" s="2">
        <f>IF($L2539="","",IFERROR(INDEX('AR SALES'!$H$2:$H$2501,MATCH(""&amp;$L2539,'AR SALES'!$AE$2:$AE$2501,0)),""))</f>
        <v/>
      </c>
      <c r="AU2539" s="2">
        <f>IF($L2539="","",IF($A2539&lt;&gt;"GA","",IF($E2539="FULTON",IF(ISNUMBER(SEARCH("COLLEGE PARK",$AT2539)),"FULTON (COLLEGE PARK)",IF(ISNUMBER(SEARCH("HAPEVILLE",$AT2539)),"FULTON (HAPEVILLE)",IF(ISNUMBER(SEARCH("EAST POINT",$AT2539)),"FULTON (EAST POINT)",IF(ISNUMBER(SEARCH("ATLANTA",$AT2539)),"FULTON (ATL LIMITS)","FULTON")))),IF($E2539="DEKALB",IF(ISNUMBER(SEARCH("ATLANTA",$AT2539)),"DEKALB (ATL LIMITS)","DEKALB"),IF(AND($E2539="CLAYTON",ISNUMBER(SEARCH("COLLEGE PARK",$AT2539))),"CLAYTON (COLLEGE PARK)",$E2539)))))</f>
        <v/>
      </c>
      <c r="AV2539" s="2">
        <f>IF($L2539="","",IF(""&amp;$F2539="2","DIESEL",IF(OR(""&amp;$F2539="G",""&amp;$F2539="H"),"GAS","")))</f>
        <v/>
      </c>
      <c r="AW2539" s="2">
        <f>IF($AV2539="","",$R2539)</f>
        <v/>
      </c>
      <c r="AX2539" s="2">
        <f>IF($AV2539="","",IF($AB2539=0,$R2539,0))</f>
        <v/>
      </c>
      <c r="AY2539" s="2">
        <f>IF($AV2539="","",IF(AND($Z2539=0,COUNTIF('AR SALES'!$L$2:$L$2501,$L2539)=0),"YES",""))</f>
        <v/>
      </c>
      <c r="AZ2539" s="2">
        <f>IF($AV2539="","",IFERROR(VLOOKUP($AU2539,CODES!$A:$B,2,FALSE),"NO CODE"))</f>
        <v/>
      </c>
      <c r="BA2539" s="2">
        <f>IF(""&amp;$F2539&lt;&gt;"4","",IF($AY2539="YES","",IF(ROUND(SUMIFS($AE$2:$AE$4001,$L$2:$L$4001,$L2539,$F$2:$F$4001,"4")-SUMIFS('AR SALES'!$Y$2:$Y$2501,'AR SALES'!$L$2:$L$2501,$L2539,'AR SALES'!$AD$2:$AD$2501,"OFF"),2)=0,"","STALE")))</f>
        <v/>
      </c>
      <c r="BB2539" s="2">
        <f>IF(OR(""&amp;$F2539="2",""&amp;$F2539="4",""&amp;$F2539="G",""&amp;$F2539="H"),IF($AY2539="YES","",IF($AB2539&lt;&gt;0,"",IF(COUNTIFS('AR SALES'!$L$2:$L$2501,$L2539,'AR SALES'!$AD$2:$AD$2501,IF(""&amp;$F2539="4","OFF","ON"),'AR SALES'!$AF$2:$AF$2501,"Y")&gt;0,"","NO EXEMPTION"))),"")</f>
        <v/>
      </c>
    </row>
    <row r="2540">
      <c r="AT2540" s="2">
        <f>IF($L2540="","",IFERROR(INDEX('AR SALES'!$H$2:$H$2501,MATCH(""&amp;$L2540,'AR SALES'!$AE$2:$AE$2501,0)),""))</f>
        <v/>
      </c>
      <c r="AU2540" s="2">
        <f>IF($L2540="","",IF($A2540&lt;&gt;"GA","",IF($E2540="FULTON",IF(ISNUMBER(SEARCH("COLLEGE PARK",$AT2540)),"FULTON (COLLEGE PARK)",IF(ISNUMBER(SEARCH("HAPEVILLE",$AT2540)),"FULTON (HAPEVILLE)",IF(ISNUMBER(SEARCH("EAST POINT",$AT2540)),"FULTON (EAST POINT)",IF(ISNUMBER(SEARCH("ATLANTA",$AT2540)),"FULTON (ATL LIMITS)","FULTON")))),IF($E2540="DEKALB",IF(ISNUMBER(SEARCH("ATLANTA",$AT2540)),"DEKALB (ATL LIMITS)","DEKALB"),IF(AND($E2540="CLAYTON",ISNUMBER(SEARCH("COLLEGE PARK",$AT2540))),"CLAYTON (COLLEGE PARK)",$E2540)))))</f>
        <v/>
      </c>
      <c r="AV2540" s="2">
        <f>IF($L2540="","",IF(""&amp;$F2540="2","DIESEL",IF(OR(""&amp;$F2540="G",""&amp;$F2540="H"),"GAS","")))</f>
        <v/>
      </c>
      <c r="AW2540" s="2">
        <f>IF($AV2540="","",$R2540)</f>
        <v/>
      </c>
      <c r="AX2540" s="2">
        <f>IF($AV2540="","",IF($AB2540=0,$R2540,0))</f>
        <v/>
      </c>
      <c r="AY2540" s="2">
        <f>IF($AV2540="","",IF(AND($Z2540=0,COUNTIF('AR SALES'!$L$2:$L$2501,$L2540)=0),"YES",""))</f>
        <v/>
      </c>
      <c r="AZ2540" s="2">
        <f>IF($AV2540="","",IFERROR(VLOOKUP($AU2540,CODES!$A:$B,2,FALSE),"NO CODE"))</f>
        <v/>
      </c>
      <c r="BA2540" s="2">
        <f>IF(""&amp;$F2540&lt;&gt;"4","",IF($AY2540="YES","",IF(ROUND(SUMIFS($AE$2:$AE$4001,$L$2:$L$4001,$L2540,$F$2:$F$4001,"4")-SUMIFS('AR SALES'!$Y$2:$Y$2501,'AR SALES'!$L$2:$L$2501,$L2540,'AR SALES'!$AD$2:$AD$2501,"OFF"),2)=0,"","STALE")))</f>
        <v/>
      </c>
      <c r="BB2540" s="2">
        <f>IF(OR(""&amp;$F2540="2",""&amp;$F2540="4",""&amp;$F2540="G",""&amp;$F2540="H"),IF($AY2540="YES","",IF($AB2540&lt;&gt;0,"",IF(COUNTIFS('AR SALES'!$L$2:$L$2501,$L2540,'AR SALES'!$AD$2:$AD$2501,IF(""&amp;$F2540="4","OFF","ON"),'AR SALES'!$AF$2:$AF$2501,"Y")&gt;0,"","NO EXEMPTION"))),"")</f>
        <v/>
      </c>
    </row>
    <row r="2541">
      <c r="AT2541" s="2">
        <f>IF($L2541="","",IFERROR(INDEX('AR SALES'!$H$2:$H$2501,MATCH(""&amp;$L2541,'AR SALES'!$AE$2:$AE$2501,0)),""))</f>
        <v/>
      </c>
      <c r="AU2541" s="2">
        <f>IF($L2541="","",IF($A2541&lt;&gt;"GA","",IF($E2541="FULTON",IF(ISNUMBER(SEARCH("COLLEGE PARK",$AT2541)),"FULTON (COLLEGE PARK)",IF(ISNUMBER(SEARCH("HAPEVILLE",$AT2541)),"FULTON (HAPEVILLE)",IF(ISNUMBER(SEARCH("EAST POINT",$AT2541)),"FULTON (EAST POINT)",IF(ISNUMBER(SEARCH("ATLANTA",$AT2541)),"FULTON (ATL LIMITS)","FULTON")))),IF($E2541="DEKALB",IF(ISNUMBER(SEARCH("ATLANTA",$AT2541)),"DEKALB (ATL LIMITS)","DEKALB"),IF(AND($E2541="CLAYTON",ISNUMBER(SEARCH("COLLEGE PARK",$AT2541))),"CLAYTON (COLLEGE PARK)",$E2541)))))</f>
        <v/>
      </c>
      <c r="AV2541" s="2">
        <f>IF($L2541="","",IF(""&amp;$F2541="2","DIESEL",IF(OR(""&amp;$F2541="G",""&amp;$F2541="H"),"GAS","")))</f>
        <v/>
      </c>
      <c r="AW2541" s="2">
        <f>IF($AV2541="","",$R2541)</f>
        <v/>
      </c>
      <c r="AX2541" s="2">
        <f>IF($AV2541="","",IF($AB2541=0,$R2541,0))</f>
        <v/>
      </c>
      <c r="AY2541" s="2">
        <f>IF($AV2541="","",IF(AND($Z2541=0,COUNTIF('AR SALES'!$L$2:$L$2501,$L2541)=0),"YES",""))</f>
        <v/>
      </c>
      <c r="AZ2541" s="2">
        <f>IF($AV2541="","",IFERROR(VLOOKUP($AU2541,CODES!$A:$B,2,FALSE),"NO CODE"))</f>
        <v/>
      </c>
      <c r="BA2541" s="2">
        <f>IF(""&amp;$F2541&lt;&gt;"4","",IF($AY2541="YES","",IF(ROUND(SUMIFS($AE$2:$AE$4001,$L$2:$L$4001,$L2541,$F$2:$F$4001,"4")-SUMIFS('AR SALES'!$Y$2:$Y$2501,'AR SALES'!$L$2:$L$2501,$L2541,'AR SALES'!$AD$2:$AD$2501,"OFF"),2)=0,"","STALE")))</f>
        <v/>
      </c>
      <c r="BB2541" s="2">
        <f>IF(OR(""&amp;$F2541="2",""&amp;$F2541="4",""&amp;$F2541="G",""&amp;$F2541="H"),IF($AY2541="YES","",IF($AB2541&lt;&gt;0,"",IF(COUNTIFS('AR SALES'!$L$2:$L$2501,$L2541,'AR SALES'!$AD$2:$AD$2501,IF(""&amp;$F2541="4","OFF","ON"),'AR SALES'!$AF$2:$AF$2501,"Y")&gt;0,"","NO EXEMPTION"))),"")</f>
        <v/>
      </c>
    </row>
    <row r="2542">
      <c r="AT2542" s="2">
        <f>IF($L2542="","",IFERROR(INDEX('AR SALES'!$H$2:$H$2501,MATCH(""&amp;$L2542,'AR SALES'!$AE$2:$AE$2501,0)),""))</f>
        <v/>
      </c>
      <c r="AU2542" s="2">
        <f>IF($L2542="","",IF($A2542&lt;&gt;"GA","",IF($E2542="FULTON",IF(ISNUMBER(SEARCH("COLLEGE PARK",$AT2542)),"FULTON (COLLEGE PARK)",IF(ISNUMBER(SEARCH("HAPEVILLE",$AT2542)),"FULTON (HAPEVILLE)",IF(ISNUMBER(SEARCH("EAST POINT",$AT2542)),"FULTON (EAST POINT)",IF(ISNUMBER(SEARCH("ATLANTA",$AT2542)),"FULTON (ATL LIMITS)","FULTON")))),IF($E2542="DEKALB",IF(ISNUMBER(SEARCH("ATLANTA",$AT2542)),"DEKALB (ATL LIMITS)","DEKALB"),IF(AND($E2542="CLAYTON",ISNUMBER(SEARCH("COLLEGE PARK",$AT2542))),"CLAYTON (COLLEGE PARK)",$E2542)))))</f>
        <v/>
      </c>
      <c r="AV2542" s="2">
        <f>IF($L2542="","",IF(""&amp;$F2542="2","DIESEL",IF(OR(""&amp;$F2542="G",""&amp;$F2542="H"),"GAS","")))</f>
        <v/>
      </c>
      <c r="AW2542" s="2">
        <f>IF($AV2542="","",$R2542)</f>
        <v/>
      </c>
      <c r="AX2542" s="2">
        <f>IF($AV2542="","",IF($AB2542=0,$R2542,0))</f>
        <v/>
      </c>
      <c r="AY2542" s="2">
        <f>IF($AV2542="","",IF(AND($Z2542=0,COUNTIF('AR SALES'!$L$2:$L$2501,$L2542)=0),"YES",""))</f>
        <v/>
      </c>
      <c r="AZ2542" s="2">
        <f>IF($AV2542="","",IFERROR(VLOOKUP($AU2542,CODES!$A:$B,2,FALSE),"NO CODE"))</f>
        <v/>
      </c>
      <c r="BA2542" s="2">
        <f>IF(""&amp;$F2542&lt;&gt;"4","",IF($AY2542="YES","",IF(ROUND(SUMIFS($AE$2:$AE$4001,$L$2:$L$4001,$L2542,$F$2:$F$4001,"4")-SUMIFS('AR SALES'!$Y$2:$Y$2501,'AR SALES'!$L$2:$L$2501,$L2542,'AR SALES'!$AD$2:$AD$2501,"OFF"),2)=0,"","STALE")))</f>
        <v/>
      </c>
      <c r="BB2542" s="2">
        <f>IF(OR(""&amp;$F2542="2",""&amp;$F2542="4",""&amp;$F2542="G",""&amp;$F2542="H"),IF($AY2542="YES","",IF($AB2542&lt;&gt;0,"",IF(COUNTIFS('AR SALES'!$L$2:$L$2501,$L2542,'AR SALES'!$AD$2:$AD$2501,IF(""&amp;$F2542="4","OFF","ON"),'AR SALES'!$AF$2:$AF$2501,"Y")&gt;0,"","NO EXEMPTION"))),"")</f>
        <v/>
      </c>
    </row>
    <row r="2543">
      <c r="AT2543" s="2">
        <f>IF($L2543="","",IFERROR(INDEX('AR SALES'!$H$2:$H$2501,MATCH(""&amp;$L2543,'AR SALES'!$AE$2:$AE$2501,0)),""))</f>
        <v/>
      </c>
      <c r="AU2543" s="2">
        <f>IF($L2543="","",IF($A2543&lt;&gt;"GA","",IF($E2543="FULTON",IF(ISNUMBER(SEARCH("COLLEGE PARK",$AT2543)),"FULTON (COLLEGE PARK)",IF(ISNUMBER(SEARCH("HAPEVILLE",$AT2543)),"FULTON (HAPEVILLE)",IF(ISNUMBER(SEARCH("EAST POINT",$AT2543)),"FULTON (EAST POINT)",IF(ISNUMBER(SEARCH("ATLANTA",$AT2543)),"FULTON (ATL LIMITS)","FULTON")))),IF($E2543="DEKALB",IF(ISNUMBER(SEARCH("ATLANTA",$AT2543)),"DEKALB (ATL LIMITS)","DEKALB"),IF(AND($E2543="CLAYTON",ISNUMBER(SEARCH("COLLEGE PARK",$AT2543))),"CLAYTON (COLLEGE PARK)",$E2543)))))</f>
        <v/>
      </c>
      <c r="AV2543" s="2">
        <f>IF($L2543="","",IF(""&amp;$F2543="2","DIESEL",IF(OR(""&amp;$F2543="G",""&amp;$F2543="H"),"GAS","")))</f>
        <v/>
      </c>
      <c r="AW2543" s="2">
        <f>IF($AV2543="","",$R2543)</f>
        <v/>
      </c>
      <c r="AX2543" s="2">
        <f>IF($AV2543="","",IF($AB2543=0,$R2543,0))</f>
        <v/>
      </c>
      <c r="AY2543" s="2">
        <f>IF($AV2543="","",IF(AND($Z2543=0,COUNTIF('AR SALES'!$L$2:$L$2501,$L2543)=0),"YES",""))</f>
        <v/>
      </c>
      <c r="AZ2543" s="2">
        <f>IF($AV2543="","",IFERROR(VLOOKUP($AU2543,CODES!$A:$B,2,FALSE),"NO CODE"))</f>
        <v/>
      </c>
      <c r="BA2543" s="2">
        <f>IF(""&amp;$F2543&lt;&gt;"4","",IF($AY2543="YES","",IF(ROUND(SUMIFS($AE$2:$AE$4001,$L$2:$L$4001,$L2543,$F$2:$F$4001,"4")-SUMIFS('AR SALES'!$Y$2:$Y$2501,'AR SALES'!$L$2:$L$2501,$L2543,'AR SALES'!$AD$2:$AD$2501,"OFF"),2)=0,"","STALE")))</f>
        <v/>
      </c>
      <c r="BB2543" s="2">
        <f>IF(OR(""&amp;$F2543="2",""&amp;$F2543="4",""&amp;$F2543="G",""&amp;$F2543="H"),IF($AY2543="YES","",IF($AB2543&lt;&gt;0,"",IF(COUNTIFS('AR SALES'!$L$2:$L$2501,$L2543,'AR SALES'!$AD$2:$AD$2501,IF(""&amp;$F2543="4","OFF","ON"),'AR SALES'!$AF$2:$AF$2501,"Y")&gt;0,"","NO EXEMPTION"))),"")</f>
        <v/>
      </c>
    </row>
    <row r="2544">
      <c r="AT2544" s="2">
        <f>IF($L2544="","",IFERROR(INDEX('AR SALES'!$H$2:$H$2501,MATCH(""&amp;$L2544,'AR SALES'!$AE$2:$AE$2501,0)),""))</f>
        <v/>
      </c>
      <c r="AU2544" s="2">
        <f>IF($L2544="","",IF($A2544&lt;&gt;"GA","",IF($E2544="FULTON",IF(ISNUMBER(SEARCH("COLLEGE PARK",$AT2544)),"FULTON (COLLEGE PARK)",IF(ISNUMBER(SEARCH("HAPEVILLE",$AT2544)),"FULTON (HAPEVILLE)",IF(ISNUMBER(SEARCH("EAST POINT",$AT2544)),"FULTON (EAST POINT)",IF(ISNUMBER(SEARCH("ATLANTA",$AT2544)),"FULTON (ATL LIMITS)","FULTON")))),IF($E2544="DEKALB",IF(ISNUMBER(SEARCH("ATLANTA",$AT2544)),"DEKALB (ATL LIMITS)","DEKALB"),IF(AND($E2544="CLAYTON",ISNUMBER(SEARCH("COLLEGE PARK",$AT2544))),"CLAYTON (COLLEGE PARK)",$E2544)))))</f>
        <v/>
      </c>
      <c r="AV2544" s="2">
        <f>IF($L2544="","",IF(""&amp;$F2544="2","DIESEL",IF(OR(""&amp;$F2544="G",""&amp;$F2544="H"),"GAS","")))</f>
        <v/>
      </c>
      <c r="AW2544" s="2">
        <f>IF($AV2544="","",$R2544)</f>
        <v/>
      </c>
      <c r="AX2544" s="2">
        <f>IF($AV2544="","",IF($AB2544=0,$R2544,0))</f>
        <v/>
      </c>
      <c r="AY2544" s="2">
        <f>IF($AV2544="","",IF(AND($Z2544=0,COUNTIF('AR SALES'!$L$2:$L$2501,$L2544)=0),"YES",""))</f>
        <v/>
      </c>
      <c r="AZ2544" s="2">
        <f>IF($AV2544="","",IFERROR(VLOOKUP($AU2544,CODES!$A:$B,2,FALSE),"NO CODE"))</f>
        <v/>
      </c>
      <c r="BA2544" s="2">
        <f>IF(""&amp;$F2544&lt;&gt;"4","",IF($AY2544="YES","",IF(ROUND(SUMIFS($AE$2:$AE$4001,$L$2:$L$4001,$L2544,$F$2:$F$4001,"4")-SUMIFS('AR SALES'!$Y$2:$Y$2501,'AR SALES'!$L$2:$L$2501,$L2544,'AR SALES'!$AD$2:$AD$2501,"OFF"),2)=0,"","STALE")))</f>
        <v/>
      </c>
      <c r="BB2544" s="2">
        <f>IF(OR(""&amp;$F2544="2",""&amp;$F2544="4",""&amp;$F2544="G",""&amp;$F2544="H"),IF($AY2544="YES","",IF($AB2544&lt;&gt;0,"",IF(COUNTIFS('AR SALES'!$L$2:$L$2501,$L2544,'AR SALES'!$AD$2:$AD$2501,IF(""&amp;$F2544="4","OFF","ON"),'AR SALES'!$AF$2:$AF$2501,"Y")&gt;0,"","NO EXEMPTION"))),"")</f>
        <v/>
      </c>
    </row>
    <row r="2545">
      <c r="AT2545" s="2">
        <f>IF($L2545="","",IFERROR(INDEX('AR SALES'!$H$2:$H$2501,MATCH(""&amp;$L2545,'AR SALES'!$AE$2:$AE$2501,0)),""))</f>
        <v/>
      </c>
      <c r="AU2545" s="2">
        <f>IF($L2545="","",IF($A2545&lt;&gt;"GA","",IF($E2545="FULTON",IF(ISNUMBER(SEARCH("COLLEGE PARK",$AT2545)),"FULTON (COLLEGE PARK)",IF(ISNUMBER(SEARCH("HAPEVILLE",$AT2545)),"FULTON (HAPEVILLE)",IF(ISNUMBER(SEARCH("EAST POINT",$AT2545)),"FULTON (EAST POINT)",IF(ISNUMBER(SEARCH("ATLANTA",$AT2545)),"FULTON (ATL LIMITS)","FULTON")))),IF($E2545="DEKALB",IF(ISNUMBER(SEARCH("ATLANTA",$AT2545)),"DEKALB (ATL LIMITS)","DEKALB"),IF(AND($E2545="CLAYTON",ISNUMBER(SEARCH("COLLEGE PARK",$AT2545))),"CLAYTON (COLLEGE PARK)",$E2545)))))</f>
        <v/>
      </c>
      <c r="AV2545" s="2">
        <f>IF($L2545="","",IF(""&amp;$F2545="2","DIESEL",IF(OR(""&amp;$F2545="G",""&amp;$F2545="H"),"GAS","")))</f>
        <v/>
      </c>
      <c r="AW2545" s="2">
        <f>IF($AV2545="","",$R2545)</f>
        <v/>
      </c>
      <c r="AX2545" s="2">
        <f>IF($AV2545="","",IF($AB2545=0,$R2545,0))</f>
        <v/>
      </c>
      <c r="AY2545" s="2">
        <f>IF($AV2545="","",IF(AND($Z2545=0,COUNTIF('AR SALES'!$L$2:$L$2501,$L2545)=0),"YES",""))</f>
        <v/>
      </c>
      <c r="AZ2545" s="2">
        <f>IF($AV2545="","",IFERROR(VLOOKUP($AU2545,CODES!$A:$B,2,FALSE),"NO CODE"))</f>
        <v/>
      </c>
      <c r="BA2545" s="2">
        <f>IF(""&amp;$F2545&lt;&gt;"4","",IF($AY2545="YES","",IF(ROUND(SUMIFS($AE$2:$AE$4001,$L$2:$L$4001,$L2545,$F$2:$F$4001,"4")-SUMIFS('AR SALES'!$Y$2:$Y$2501,'AR SALES'!$L$2:$L$2501,$L2545,'AR SALES'!$AD$2:$AD$2501,"OFF"),2)=0,"","STALE")))</f>
        <v/>
      </c>
      <c r="BB2545" s="2">
        <f>IF(OR(""&amp;$F2545="2",""&amp;$F2545="4",""&amp;$F2545="G",""&amp;$F2545="H"),IF($AY2545="YES","",IF($AB2545&lt;&gt;0,"",IF(COUNTIFS('AR SALES'!$L$2:$L$2501,$L2545,'AR SALES'!$AD$2:$AD$2501,IF(""&amp;$F2545="4","OFF","ON"),'AR SALES'!$AF$2:$AF$2501,"Y")&gt;0,"","NO EXEMPTION"))),"")</f>
        <v/>
      </c>
    </row>
    <row r="2546">
      <c r="AT2546" s="2">
        <f>IF($L2546="","",IFERROR(INDEX('AR SALES'!$H$2:$H$2501,MATCH(""&amp;$L2546,'AR SALES'!$AE$2:$AE$2501,0)),""))</f>
        <v/>
      </c>
      <c r="AU2546" s="2">
        <f>IF($L2546="","",IF($A2546&lt;&gt;"GA","",IF($E2546="FULTON",IF(ISNUMBER(SEARCH("COLLEGE PARK",$AT2546)),"FULTON (COLLEGE PARK)",IF(ISNUMBER(SEARCH("HAPEVILLE",$AT2546)),"FULTON (HAPEVILLE)",IF(ISNUMBER(SEARCH("EAST POINT",$AT2546)),"FULTON (EAST POINT)",IF(ISNUMBER(SEARCH("ATLANTA",$AT2546)),"FULTON (ATL LIMITS)","FULTON")))),IF($E2546="DEKALB",IF(ISNUMBER(SEARCH("ATLANTA",$AT2546)),"DEKALB (ATL LIMITS)","DEKALB"),IF(AND($E2546="CLAYTON",ISNUMBER(SEARCH("COLLEGE PARK",$AT2546))),"CLAYTON (COLLEGE PARK)",$E2546)))))</f>
        <v/>
      </c>
      <c r="AV2546" s="2">
        <f>IF($L2546="","",IF(""&amp;$F2546="2","DIESEL",IF(OR(""&amp;$F2546="G",""&amp;$F2546="H"),"GAS","")))</f>
        <v/>
      </c>
      <c r="AW2546" s="2">
        <f>IF($AV2546="","",$R2546)</f>
        <v/>
      </c>
      <c r="AX2546" s="2">
        <f>IF($AV2546="","",IF($AB2546=0,$R2546,0))</f>
        <v/>
      </c>
      <c r="AY2546" s="2">
        <f>IF($AV2546="","",IF(AND($Z2546=0,COUNTIF('AR SALES'!$L$2:$L$2501,$L2546)=0),"YES",""))</f>
        <v/>
      </c>
      <c r="AZ2546" s="2">
        <f>IF($AV2546="","",IFERROR(VLOOKUP($AU2546,CODES!$A:$B,2,FALSE),"NO CODE"))</f>
        <v/>
      </c>
      <c r="BA2546" s="2">
        <f>IF(""&amp;$F2546&lt;&gt;"4","",IF($AY2546="YES","",IF(ROUND(SUMIFS($AE$2:$AE$4001,$L$2:$L$4001,$L2546,$F$2:$F$4001,"4")-SUMIFS('AR SALES'!$Y$2:$Y$2501,'AR SALES'!$L$2:$L$2501,$L2546,'AR SALES'!$AD$2:$AD$2501,"OFF"),2)=0,"","STALE")))</f>
        <v/>
      </c>
      <c r="BB2546" s="2">
        <f>IF(OR(""&amp;$F2546="2",""&amp;$F2546="4",""&amp;$F2546="G",""&amp;$F2546="H"),IF($AY2546="YES","",IF($AB2546&lt;&gt;0,"",IF(COUNTIFS('AR SALES'!$L$2:$L$2501,$L2546,'AR SALES'!$AD$2:$AD$2501,IF(""&amp;$F2546="4","OFF","ON"),'AR SALES'!$AF$2:$AF$2501,"Y")&gt;0,"","NO EXEMPTION"))),"")</f>
        <v/>
      </c>
    </row>
    <row r="2547">
      <c r="AT2547" s="2">
        <f>IF($L2547="","",IFERROR(INDEX('AR SALES'!$H$2:$H$2501,MATCH(""&amp;$L2547,'AR SALES'!$AE$2:$AE$2501,0)),""))</f>
        <v/>
      </c>
      <c r="AU2547" s="2">
        <f>IF($L2547="","",IF($A2547&lt;&gt;"GA","",IF($E2547="FULTON",IF(ISNUMBER(SEARCH("COLLEGE PARK",$AT2547)),"FULTON (COLLEGE PARK)",IF(ISNUMBER(SEARCH("HAPEVILLE",$AT2547)),"FULTON (HAPEVILLE)",IF(ISNUMBER(SEARCH("EAST POINT",$AT2547)),"FULTON (EAST POINT)",IF(ISNUMBER(SEARCH("ATLANTA",$AT2547)),"FULTON (ATL LIMITS)","FULTON")))),IF($E2547="DEKALB",IF(ISNUMBER(SEARCH("ATLANTA",$AT2547)),"DEKALB (ATL LIMITS)","DEKALB"),IF(AND($E2547="CLAYTON",ISNUMBER(SEARCH("COLLEGE PARK",$AT2547))),"CLAYTON (COLLEGE PARK)",$E2547)))))</f>
        <v/>
      </c>
      <c r="AV2547" s="2">
        <f>IF($L2547="","",IF(""&amp;$F2547="2","DIESEL",IF(OR(""&amp;$F2547="G",""&amp;$F2547="H"),"GAS","")))</f>
        <v/>
      </c>
      <c r="AW2547" s="2">
        <f>IF($AV2547="","",$R2547)</f>
        <v/>
      </c>
      <c r="AX2547" s="2">
        <f>IF($AV2547="","",IF($AB2547=0,$R2547,0))</f>
        <v/>
      </c>
      <c r="AY2547" s="2">
        <f>IF($AV2547="","",IF(AND($Z2547=0,COUNTIF('AR SALES'!$L$2:$L$2501,$L2547)=0),"YES",""))</f>
        <v/>
      </c>
      <c r="AZ2547" s="2">
        <f>IF($AV2547="","",IFERROR(VLOOKUP($AU2547,CODES!$A:$B,2,FALSE),"NO CODE"))</f>
        <v/>
      </c>
      <c r="BA2547" s="2">
        <f>IF(""&amp;$F2547&lt;&gt;"4","",IF($AY2547="YES","",IF(ROUND(SUMIFS($AE$2:$AE$4001,$L$2:$L$4001,$L2547,$F$2:$F$4001,"4")-SUMIFS('AR SALES'!$Y$2:$Y$2501,'AR SALES'!$L$2:$L$2501,$L2547,'AR SALES'!$AD$2:$AD$2501,"OFF"),2)=0,"","STALE")))</f>
        <v/>
      </c>
      <c r="BB2547" s="2">
        <f>IF(OR(""&amp;$F2547="2",""&amp;$F2547="4",""&amp;$F2547="G",""&amp;$F2547="H"),IF($AY2547="YES","",IF($AB2547&lt;&gt;0,"",IF(COUNTIFS('AR SALES'!$L$2:$L$2501,$L2547,'AR SALES'!$AD$2:$AD$2501,IF(""&amp;$F2547="4","OFF","ON"),'AR SALES'!$AF$2:$AF$2501,"Y")&gt;0,"","NO EXEMPTION"))),"")</f>
        <v/>
      </c>
    </row>
    <row r="2548">
      <c r="AT2548" s="2">
        <f>IF($L2548="","",IFERROR(INDEX('AR SALES'!$H$2:$H$2501,MATCH(""&amp;$L2548,'AR SALES'!$AE$2:$AE$2501,0)),""))</f>
        <v/>
      </c>
      <c r="AU2548" s="2">
        <f>IF($L2548="","",IF($A2548&lt;&gt;"GA","",IF($E2548="FULTON",IF(ISNUMBER(SEARCH("COLLEGE PARK",$AT2548)),"FULTON (COLLEGE PARK)",IF(ISNUMBER(SEARCH("HAPEVILLE",$AT2548)),"FULTON (HAPEVILLE)",IF(ISNUMBER(SEARCH("EAST POINT",$AT2548)),"FULTON (EAST POINT)",IF(ISNUMBER(SEARCH("ATLANTA",$AT2548)),"FULTON (ATL LIMITS)","FULTON")))),IF($E2548="DEKALB",IF(ISNUMBER(SEARCH("ATLANTA",$AT2548)),"DEKALB (ATL LIMITS)","DEKALB"),IF(AND($E2548="CLAYTON",ISNUMBER(SEARCH("COLLEGE PARK",$AT2548))),"CLAYTON (COLLEGE PARK)",$E2548)))))</f>
        <v/>
      </c>
      <c r="AV2548" s="2">
        <f>IF($L2548="","",IF(""&amp;$F2548="2","DIESEL",IF(OR(""&amp;$F2548="G",""&amp;$F2548="H"),"GAS","")))</f>
        <v/>
      </c>
      <c r="AW2548" s="2">
        <f>IF($AV2548="","",$R2548)</f>
        <v/>
      </c>
      <c r="AX2548" s="2">
        <f>IF($AV2548="","",IF($AB2548=0,$R2548,0))</f>
        <v/>
      </c>
      <c r="AY2548" s="2">
        <f>IF($AV2548="","",IF(AND($Z2548=0,COUNTIF('AR SALES'!$L$2:$L$2501,$L2548)=0),"YES",""))</f>
        <v/>
      </c>
      <c r="AZ2548" s="2">
        <f>IF($AV2548="","",IFERROR(VLOOKUP($AU2548,CODES!$A:$B,2,FALSE),"NO CODE"))</f>
        <v/>
      </c>
      <c r="BA2548" s="2">
        <f>IF(""&amp;$F2548&lt;&gt;"4","",IF($AY2548="YES","",IF(ROUND(SUMIFS($AE$2:$AE$4001,$L$2:$L$4001,$L2548,$F$2:$F$4001,"4")-SUMIFS('AR SALES'!$Y$2:$Y$2501,'AR SALES'!$L$2:$L$2501,$L2548,'AR SALES'!$AD$2:$AD$2501,"OFF"),2)=0,"","STALE")))</f>
        <v/>
      </c>
      <c r="BB2548" s="2">
        <f>IF(OR(""&amp;$F2548="2",""&amp;$F2548="4",""&amp;$F2548="G",""&amp;$F2548="H"),IF($AY2548="YES","",IF($AB2548&lt;&gt;0,"",IF(COUNTIFS('AR SALES'!$L$2:$L$2501,$L2548,'AR SALES'!$AD$2:$AD$2501,IF(""&amp;$F2548="4","OFF","ON"),'AR SALES'!$AF$2:$AF$2501,"Y")&gt;0,"","NO EXEMPTION"))),"")</f>
        <v/>
      </c>
    </row>
    <row r="2549">
      <c r="AT2549" s="2">
        <f>IF($L2549="","",IFERROR(INDEX('AR SALES'!$H$2:$H$2501,MATCH(""&amp;$L2549,'AR SALES'!$AE$2:$AE$2501,0)),""))</f>
        <v/>
      </c>
      <c r="AU2549" s="2">
        <f>IF($L2549="","",IF($A2549&lt;&gt;"GA","",IF($E2549="FULTON",IF(ISNUMBER(SEARCH("COLLEGE PARK",$AT2549)),"FULTON (COLLEGE PARK)",IF(ISNUMBER(SEARCH("HAPEVILLE",$AT2549)),"FULTON (HAPEVILLE)",IF(ISNUMBER(SEARCH("EAST POINT",$AT2549)),"FULTON (EAST POINT)",IF(ISNUMBER(SEARCH("ATLANTA",$AT2549)),"FULTON (ATL LIMITS)","FULTON")))),IF($E2549="DEKALB",IF(ISNUMBER(SEARCH("ATLANTA",$AT2549)),"DEKALB (ATL LIMITS)","DEKALB"),IF(AND($E2549="CLAYTON",ISNUMBER(SEARCH("COLLEGE PARK",$AT2549))),"CLAYTON (COLLEGE PARK)",$E2549)))))</f>
        <v/>
      </c>
      <c r="AV2549" s="2">
        <f>IF($L2549="","",IF(""&amp;$F2549="2","DIESEL",IF(OR(""&amp;$F2549="G",""&amp;$F2549="H"),"GAS","")))</f>
        <v/>
      </c>
      <c r="AW2549" s="2">
        <f>IF($AV2549="","",$R2549)</f>
        <v/>
      </c>
      <c r="AX2549" s="2">
        <f>IF($AV2549="","",IF($AB2549=0,$R2549,0))</f>
        <v/>
      </c>
      <c r="AY2549" s="2">
        <f>IF($AV2549="","",IF(AND($Z2549=0,COUNTIF('AR SALES'!$L$2:$L$2501,$L2549)=0),"YES",""))</f>
        <v/>
      </c>
      <c r="AZ2549" s="2">
        <f>IF($AV2549="","",IFERROR(VLOOKUP($AU2549,CODES!$A:$B,2,FALSE),"NO CODE"))</f>
        <v/>
      </c>
      <c r="BA2549" s="2">
        <f>IF(""&amp;$F2549&lt;&gt;"4","",IF($AY2549="YES","",IF(ROUND(SUMIFS($AE$2:$AE$4001,$L$2:$L$4001,$L2549,$F$2:$F$4001,"4")-SUMIFS('AR SALES'!$Y$2:$Y$2501,'AR SALES'!$L$2:$L$2501,$L2549,'AR SALES'!$AD$2:$AD$2501,"OFF"),2)=0,"","STALE")))</f>
        <v/>
      </c>
      <c r="BB2549" s="2">
        <f>IF(OR(""&amp;$F2549="2",""&amp;$F2549="4",""&amp;$F2549="G",""&amp;$F2549="H"),IF($AY2549="YES","",IF($AB2549&lt;&gt;0,"",IF(COUNTIFS('AR SALES'!$L$2:$L$2501,$L2549,'AR SALES'!$AD$2:$AD$2501,IF(""&amp;$F2549="4","OFF","ON"),'AR SALES'!$AF$2:$AF$2501,"Y")&gt;0,"","NO EXEMPTION"))),"")</f>
        <v/>
      </c>
    </row>
    <row r="2550">
      <c r="AT2550" s="2">
        <f>IF($L2550="","",IFERROR(INDEX('AR SALES'!$H$2:$H$2501,MATCH(""&amp;$L2550,'AR SALES'!$AE$2:$AE$2501,0)),""))</f>
        <v/>
      </c>
      <c r="AU2550" s="2">
        <f>IF($L2550="","",IF($A2550&lt;&gt;"GA","",IF($E2550="FULTON",IF(ISNUMBER(SEARCH("COLLEGE PARK",$AT2550)),"FULTON (COLLEGE PARK)",IF(ISNUMBER(SEARCH("HAPEVILLE",$AT2550)),"FULTON (HAPEVILLE)",IF(ISNUMBER(SEARCH("EAST POINT",$AT2550)),"FULTON (EAST POINT)",IF(ISNUMBER(SEARCH("ATLANTA",$AT2550)),"FULTON (ATL LIMITS)","FULTON")))),IF($E2550="DEKALB",IF(ISNUMBER(SEARCH("ATLANTA",$AT2550)),"DEKALB (ATL LIMITS)","DEKALB"),IF(AND($E2550="CLAYTON",ISNUMBER(SEARCH("COLLEGE PARK",$AT2550))),"CLAYTON (COLLEGE PARK)",$E2550)))))</f>
        <v/>
      </c>
      <c r="AV2550" s="2">
        <f>IF($L2550="","",IF(""&amp;$F2550="2","DIESEL",IF(OR(""&amp;$F2550="G",""&amp;$F2550="H"),"GAS","")))</f>
        <v/>
      </c>
      <c r="AW2550" s="2">
        <f>IF($AV2550="","",$R2550)</f>
        <v/>
      </c>
      <c r="AX2550" s="2">
        <f>IF($AV2550="","",IF($AB2550=0,$R2550,0))</f>
        <v/>
      </c>
      <c r="AY2550" s="2">
        <f>IF($AV2550="","",IF(AND($Z2550=0,COUNTIF('AR SALES'!$L$2:$L$2501,$L2550)=0),"YES",""))</f>
        <v/>
      </c>
      <c r="AZ2550" s="2">
        <f>IF($AV2550="","",IFERROR(VLOOKUP($AU2550,CODES!$A:$B,2,FALSE),"NO CODE"))</f>
        <v/>
      </c>
      <c r="BA2550" s="2">
        <f>IF(""&amp;$F2550&lt;&gt;"4","",IF($AY2550="YES","",IF(ROUND(SUMIFS($AE$2:$AE$4001,$L$2:$L$4001,$L2550,$F$2:$F$4001,"4")-SUMIFS('AR SALES'!$Y$2:$Y$2501,'AR SALES'!$L$2:$L$2501,$L2550,'AR SALES'!$AD$2:$AD$2501,"OFF"),2)=0,"","STALE")))</f>
        <v/>
      </c>
      <c r="BB2550" s="2">
        <f>IF(OR(""&amp;$F2550="2",""&amp;$F2550="4",""&amp;$F2550="G",""&amp;$F2550="H"),IF($AY2550="YES","",IF($AB2550&lt;&gt;0,"",IF(COUNTIFS('AR SALES'!$L$2:$L$2501,$L2550,'AR SALES'!$AD$2:$AD$2501,IF(""&amp;$F2550="4","OFF","ON"),'AR SALES'!$AF$2:$AF$2501,"Y")&gt;0,"","NO EXEMPTION"))),"")</f>
        <v/>
      </c>
    </row>
    <row r="2551">
      <c r="AT2551" s="2">
        <f>IF($L2551="","",IFERROR(INDEX('AR SALES'!$H$2:$H$2501,MATCH(""&amp;$L2551,'AR SALES'!$AE$2:$AE$2501,0)),""))</f>
        <v/>
      </c>
      <c r="AU2551" s="2">
        <f>IF($L2551="","",IF($A2551&lt;&gt;"GA","",IF($E2551="FULTON",IF(ISNUMBER(SEARCH("COLLEGE PARK",$AT2551)),"FULTON (COLLEGE PARK)",IF(ISNUMBER(SEARCH("HAPEVILLE",$AT2551)),"FULTON (HAPEVILLE)",IF(ISNUMBER(SEARCH("EAST POINT",$AT2551)),"FULTON (EAST POINT)",IF(ISNUMBER(SEARCH("ATLANTA",$AT2551)),"FULTON (ATL LIMITS)","FULTON")))),IF($E2551="DEKALB",IF(ISNUMBER(SEARCH("ATLANTA",$AT2551)),"DEKALB (ATL LIMITS)","DEKALB"),IF(AND($E2551="CLAYTON",ISNUMBER(SEARCH("COLLEGE PARK",$AT2551))),"CLAYTON (COLLEGE PARK)",$E2551)))))</f>
        <v/>
      </c>
      <c r="AV2551" s="2">
        <f>IF($L2551="","",IF(""&amp;$F2551="2","DIESEL",IF(OR(""&amp;$F2551="G",""&amp;$F2551="H"),"GAS","")))</f>
        <v/>
      </c>
      <c r="AW2551" s="2">
        <f>IF($AV2551="","",$R2551)</f>
        <v/>
      </c>
      <c r="AX2551" s="2">
        <f>IF($AV2551="","",IF($AB2551=0,$R2551,0))</f>
        <v/>
      </c>
      <c r="AY2551" s="2">
        <f>IF($AV2551="","",IF(AND($Z2551=0,COUNTIF('AR SALES'!$L$2:$L$2501,$L2551)=0),"YES",""))</f>
        <v/>
      </c>
      <c r="AZ2551" s="2">
        <f>IF($AV2551="","",IFERROR(VLOOKUP($AU2551,CODES!$A:$B,2,FALSE),"NO CODE"))</f>
        <v/>
      </c>
      <c r="BA2551" s="2">
        <f>IF(""&amp;$F2551&lt;&gt;"4","",IF($AY2551="YES","",IF(ROUND(SUMIFS($AE$2:$AE$4001,$L$2:$L$4001,$L2551,$F$2:$F$4001,"4")-SUMIFS('AR SALES'!$Y$2:$Y$2501,'AR SALES'!$L$2:$L$2501,$L2551,'AR SALES'!$AD$2:$AD$2501,"OFF"),2)=0,"","STALE")))</f>
        <v/>
      </c>
      <c r="BB2551" s="2">
        <f>IF(OR(""&amp;$F2551="2",""&amp;$F2551="4",""&amp;$F2551="G",""&amp;$F2551="H"),IF($AY2551="YES","",IF($AB2551&lt;&gt;0,"",IF(COUNTIFS('AR SALES'!$L$2:$L$2501,$L2551,'AR SALES'!$AD$2:$AD$2501,IF(""&amp;$F2551="4","OFF","ON"),'AR SALES'!$AF$2:$AF$2501,"Y")&gt;0,"","NO EXEMPTION"))),"")</f>
        <v/>
      </c>
    </row>
    <row r="2552">
      <c r="AT2552" s="2">
        <f>IF($L2552="","",IFERROR(INDEX('AR SALES'!$H$2:$H$2501,MATCH(""&amp;$L2552,'AR SALES'!$AE$2:$AE$2501,0)),""))</f>
        <v/>
      </c>
      <c r="AU2552" s="2">
        <f>IF($L2552="","",IF($A2552&lt;&gt;"GA","",IF($E2552="FULTON",IF(ISNUMBER(SEARCH("COLLEGE PARK",$AT2552)),"FULTON (COLLEGE PARK)",IF(ISNUMBER(SEARCH("HAPEVILLE",$AT2552)),"FULTON (HAPEVILLE)",IF(ISNUMBER(SEARCH("EAST POINT",$AT2552)),"FULTON (EAST POINT)",IF(ISNUMBER(SEARCH("ATLANTA",$AT2552)),"FULTON (ATL LIMITS)","FULTON")))),IF($E2552="DEKALB",IF(ISNUMBER(SEARCH("ATLANTA",$AT2552)),"DEKALB (ATL LIMITS)","DEKALB"),IF(AND($E2552="CLAYTON",ISNUMBER(SEARCH("COLLEGE PARK",$AT2552))),"CLAYTON (COLLEGE PARK)",$E2552)))))</f>
        <v/>
      </c>
      <c r="AV2552" s="2">
        <f>IF($L2552="","",IF(""&amp;$F2552="2","DIESEL",IF(OR(""&amp;$F2552="G",""&amp;$F2552="H"),"GAS","")))</f>
        <v/>
      </c>
      <c r="AW2552" s="2">
        <f>IF($AV2552="","",$R2552)</f>
        <v/>
      </c>
      <c r="AX2552" s="2">
        <f>IF($AV2552="","",IF($AB2552=0,$R2552,0))</f>
        <v/>
      </c>
      <c r="AY2552" s="2">
        <f>IF($AV2552="","",IF(AND($Z2552=0,COUNTIF('AR SALES'!$L$2:$L$2501,$L2552)=0),"YES",""))</f>
        <v/>
      </c>
      <c r="AZ2552" s="2">
        <f>IF($AV2552="","",IFERROR(VLOOKUP($AU2552,CODES!$A:$B,2,FALSE),"NO CODE"))</f>
        <v/>
      </c>
      <c r="BA2552" s="2">
        <f>IF(""&amp;$F2552&lt;&gt;"4","",IF($AY2552="YES","",IF(ROUND(SUMIFS($AE$2:$AE$4001,$L$2:$L$4001,$L2552,$F$2:$F$4001,"4")-SUMIFS('AR SALES'!$Y$2:$Y$2501,'AR SALES'!$L$2:$L$2501,$L2552,'AR SALES'!$AD$2:$AD$2501,"OFF"),2)=0,"","STALE")))</f>
        <v/>
      </c>
      <c r="BB2552" s="2">
        <f>IF(OR(""&amp;$F2552="2",""&amp;$F2552="4",""&amp;$F2552="G",""&amp;$F2552="H"),IF($AY2552="YES","",IF($AB2552&lt;&gt;0,"",IF(COUNTIFS('AR SALES'!$L$2:$L$2501,$L2552,'AR SALES'!$AD$2:$AD$2501,IF(""&amp;$F2552="4","OFF","ON"),'AR SALES'!$AF$2:$AF$2501,"Y")&gt;0,"","NO EXEMPTION"))),"")</f>
        <v/>
      </c>
    </row>
    <row r="2553">
      <c r="AT2553" s="2">
        <f>IF($L2553="","",IFERROR(INDEX('AR SALES'!$H$2:$H$2501,MATCH(""&amp;$L2553,'AR SALES'!$AE$2:$AE$2501,0)),""))</f>
        <v/>
      </c>
      <c r="AU2553" s="2">
        <f>IF($L2553="","",IF($A2553&lt;&gt;"GA","",IF($E2553="FULTON",IF(ISNUMBER(SEARCH("COLLEGE PARK",$AT2553)),"FULTON (COLLEGE PARK)",IF(ISNUMBER(SEARCH("HAPEVILLE",$AT2553)),"FULTON (HAPEVILLE)",IF(ISNUMBER(SEARCH("EAST POINT",$AT2553)),"FULTON (EAST POINT)",IF(ISNUMBER(SEARCH("ATLANTA",$AT2553)),"FULTON (ATL LIMITS)","FULTON")))),IF($E2553="DEKALB",IF(ISNUMBER(SEARCH("ATLANTA",$AT2553)),"DEKALB (ATL LIMITS)","DEKALB"),IF(AND($E2553="CLAYTON",ISNUMBER(SEARCH("COLLEGE PARK",$AT2553))),"CLAYTON (COLLEGE PARK)",$E2553)))))</f>
        <v/>
      </c>
      <c r="AV2553" s="2">
        <f>IF($L2553="","",IF(""&amp;$F2553="2","DIESEL",IF(OR(""&amp;$F2553="G",""&amp;$F2553="H"),"GAS","")))</f>
        <v/>
      </c>
      <c r="AW2553" s="2">
        <f>IF($AV2553="","",$R2553)</f>
        <v/>
      </c>
      <c r="AX2553" s="2">
        <f>IF($AV2553="","",IF($AB2553=0,$R2553,0))</f>
        <v/>
      </c>
      <c r="AY2553" s="2">
        <f>IF($AV2553="","",IF(AND($Z2553=0,COUNTIF('AR SALES'!$L$2:$L$2501,$L2553)=0),"YES",""))</f>
        <v/>
      </c>
      <c r="AZ2553" s="2">
        <f>IF($AV2553="","",IFERROR(VLOOKUP($AU2553,CODES!$A:$B,2,FALSE),"NO CODE"))</f>
        <v/>
      </c>
      <c r="BA2553" s="2">
        <f>IF(""&amp;$F2553&lt;&gt;"4","",IF($AY2553="YES","",IF(ROUND(SUMIFS($AE$2:$AE$4001,$L$2:$L$4001,$L2553,$F$2:$F$4001,"4")-SUMIFS('AR SALES'!$Y$2:$Y$2501,'AR SALES'!$L$2:$L$2501,$L2553,'AR SALES'!$AD$2:$AD$2501,"OFF"),2)=0,"","STALE")))</f>
        <v/>
      </c>
      <c r="BB2553" s="2">
        <f>IF(OR(""&amp;$F2553="2",""&amp;$F2553="4",""&amp;$F2553="G",""&amp;$F2553="H"),IF($AY2553="YES","",IF($AB2553&lt;&gt;0,"",IF(COUNTIFS('AR SALES'!$L$2:$L$2501,$L2553,'AR SALES'!$AD$2:$AD$2501,IF(""&amp;$F2553="4","OFF","ON"),'AR SALES'!$AF$2:$AF$2501,"Y")&gt;0,"","NO EXEMPTION"))),"")</f>
        <v/>
      </c>
    </row>
    <row r="2554">
      <c r="AT2554" s="2">
        <f>IF($L2554="","",IFERROR(INDEX('AR SALES'!$H$2:$H$2501,MATCH(""&amp;$L2554,'AR SALES'!$AE$2:$AE$2501,0)),""))</f>
        <v/>
      </c>
      <c r="AU2554" s="2">
        <f>IF($L2554="","",IF($A2554&lt;&gt;"GA","",IF($E2554="FULTON",IF(ISNUMBER(SEARCH("COLLEGE PARK",$AT2554)),"FULTON (COLLEGE PARK)",IF(ISNUMBER(SEARCH("HAPEVILLE",$AT2554)),"FULTON (HAPEVILLE)",IF(ISNUMBER(SEARCH("EAST POINT",$AT2554)),"FULTON (EAST POINT)",IF(ISNUMBER(SEARCH("ATLANTA",$AT2554)),"FULTON (ATL LIMITS)","FULTON")))),IF($E2554="DEKALB",IF(ISNUMBER(SEARCH("ATLANTA",$AT2554)),"DEKALB (ATL LIMITS)","DEKALB"),IF(AND($E2554="CLAYTON",ISNUMBER(SEARCH("COLLEGE PARK",$AT2554))),"CLAYTON (COLLEGE PARK)",$E2554)))))</f>
        <v/>
      </c>
      <c r="AV2554" s="2">
        <f>IF($L2554="","",IF(""&amp;$F2554="2","DIESEL",IF(OR(""&amp;$F2554="G",""&amp;$F2554="H"),"GAS","")))</f>
        <v/>
      </c>
      <c r="AW2554" s="2">
        <f>IF($AV2554="","",$R2554)</f>
        <v/>
      </c>
      <c r="AX2554" s="2">
        <f>IF($AV2554="","",IF($AB2554=0,$R2554,0))</f>
        <v/>
      </c>
      <c r="AY2554" s="2">
        <f>IF($AV2554="","",IF(AND($Z2554=0,COUNTIF('AR SALES'!$L$2:$L$2501,$L2554)=0),"YES",""))</f>
        <v/>
      </c>
      <c r="AZ2554" s="2">
        <f>IF($AV2554="","",IFERROR(VLOOKUP($AU2554,CODES!$A:$B,2,FALSE),"NO CODE"))</f>
        <v/>
      </c>
      <c r="BA2554" s="2">
        <f>IF(""&amp;$F2554&lt;&gt;"4","",IF($AY2554="YES","",IF(ROUND(SUMIFS($AE$2:$AE$4001,$L$2:$L$4001,$L2554,$F$2:$F$4001,"4")-SUMIFS('AR SALES'!$Y$2:$Y$2501,'AR SALES'!$L$2:$L$2501,$L2554,'AR SALES'!$AD$2:$AD$2501,"OFF"),2)=0,"","STALE")))</f>
        <v/>
      </c>
      <c r="BB2554" s="2">
        <f>IF(OR(""&amp;$F2554="2",""&amp;$F2554="4",""&amp;$F2554="G",""&amp;$F2554="H"),IF($AY2554="YES","",IF($AB2554&lt;&gt;0,"",IF(COUNTIFS('AR SALES'!$L$2:$L$2501,$L2554,'AR SALES'!$AD$2:$AD$2501,IF(""&amp;$F2554="4","OFF","ON"),'AR SALES'!$AF$2:$AF$2501,"Y")&gt;0,"","NO EXEMPTION"))),"")</f>
        <v/>
      </c>
    </row>
    <row r="2555">
      <c r="AT2555" s="2">
        <f>IF($L2555="","",IFERROR(INDEX('AR SALES'!$H$2:$H$2501,MATCH(""&amp;$L2555,'AR SALES'!$AE$2:$AE$2501,0)),""))</f>
        <v/>
      </c>
      <c r="AU2555" s="2">
        <f>IF($L2555="","",IF($A2555&lt;&gt;"GA","",IF($E2555="FULTON",IF(ISNUMBER(SEARCH("COLLEGE PARK",$AT2555)),"FULTON (COLLEGE PARK)",IF(ISNUMBER(SEARCH("HAPEVILLE",$AT2555)),"FULTON (HAPEVILLE)",IF(ISNUMBER(SEARCH("EAST POINT",$AT2555)),"FULTON (EAST POINT)",IF(ISNUMBER(SEARCH("ATLANTA",$AT2555)),"FULTON (ATL LIMITS)","FULTON")))),IF($E2555="DEKALB",IF(ISNUMBER(SEARCH("ATLANTA",$AT2555)),"DEKALB (ATL LIMITS)","DEKALB"),IF(AND($E2555="CLAYTON",ISNUMBER(SEARCH("COLLEGE PARK",$AT2555))),"CLAYTON (COLLEGE PARK)",$E2555)))))</f>
        <v/>
      </c>
      <c r="AV2555" s="2">
        <f>IF($L2555="","",IF(""&amp;$F2555="2","DIESEL",IF(OR(""&amp;$F2555="G",""&amp;$F2555="H"),"GAS","")))</f>
        <v/>
      </c>
      <c r="AW2555" s="2">
        <f>IF($AV2555="","",$R2555)</f>
        <v/>
      </c>
      <c r="AX2555" s="2">
        <f>IF($AV2555="","",IF($AB2555=0,$R2555,0))</f>
        <v/>
      </c>
      <c r="AY2555" s="2">
        <f>IF($AV2555="","",IF(AND($Z2555=0,COUNTIF('AR SALES'!$L$2:$L$2501,$L2555)=0),"YES",""))</f>
        <v/>
      </c>
      <c r="AZ2555" s="2">
        <f>IF($AV2555="","",IFERROR(VLOOKUP($AU2555,CODES!$A:$B,2,FALSE),"NO CODE"))</f>
        <v/>
      </c>
      <c r="BA2555" s="2">
        <f>IF(""&amp;$F2555&lt;&gt;"4","",IF($AY2555="YES","",IF(ROUND(SUMIFS($AE$2:$AE$4001,$L$2:$L$4001,$L2555,$F$2:$F$4001,"4")-SUMIFS('AR SALES'!$Y$2:$Y$2501,'AR SALES'!$L$2:$L$2501,$L2555,'AR SALES'!$AD$2:$AD$2501,"OFF"),2)=0,"","STALE")))</f>
        <v/>
      </c>
      <c r="BB2555" s="2">
        <f>IF(OR(""&amp;$F2555="2",""&amp;$F2555="4",""&amp;$F2555="G",""&amp;$F2555="H"),IF($AY2555="YES","",IF($AB2555&lt;&gt;0,"",IF(COUNTIFS('AR SALES'!$L$2:$L$2501,$L2555,'AR SALES'!$AD$2:$AD$2501,IF(""&amp;$F2555="4","OFF","ON"),'AR SALES'!$AF$2:$AF$2501,"Y")&gt;0,"","NO EXEMPTION"))),"")</f>
        <v/>
      </c>
    </row>
    <row r="2556">
      <c r="AT2556" s="2">
        <f>IF($L2556="","",IFERROR(INDEX('AR SALES'!$H$2:$H$2501,MATCH(""&amp;$L2556,'AR SALES'!$AE$2:$AE$2501,0)),""))</f>
        <v/>
      </c>
      <c r="AU2556" s="2">
        <f>IF($L2556="","",IF($A2556&lt;&gt;"GA","",IF($E2556="FULTON",IF(ISNUMBER(SEARCH("COLLEGE PARK",$AT2556)),"FULTON (COLLEGE PARK)",IF(ISNUMBER(SEARCH("HAPEVILLE",$AT2556)),"FULTON (HAPEVILLE)",IF(ISNUMBER(SEARCH("EAST POINT",$AT2556)),"FULTON (EAST POINT)",IF(ISNUMBER(SEARCH("ATLANTA",$AT2556)),"FULTON (ATL LIMITS)","FULTON")))),IF($E2556="DEKALB",IF(ISNUMBER(SEARCH("ATLANTA",$AT2556)),"DEKALB (ATL LIMITS)","DEKALB"),IF(AND($E2556="CLAYTON",ISNUMBER(SEARCH("COLLEGE PARK",$AT2556))),"CLAYTON (COLLEGE PARK)",$E2556)))))</f>
        <v/>
      </c>
      <c r="AV2556" s="2">
        <f>IF($L2556="","",IF(""&amp;$F2556="2","DIESEL",IF(OR(""&amp;$F2556="G",""&amp;$F2556="H"),"GAS","")))</f>
        <v/>
      </c>
      <c r="AW2556" s="2">
        <f>IF($AV2556="","",$R2556)</f>
        <v/>
      </c>
      <c r="AX2556" s="2">
        <f>IF($AV2556="","",IF($AB2556=0,$R2556,0))</f>
        <v/>
      </c>
      <c r="AY2556" s="2">
        <f>IF($AV2556="","",IF(AND($Z2556=0,COUNTIF('AR SALES'!$L$2:$L$2501,$L2556)=0),"YES",""))</f>
        <v/>
      </c>
      <c r="AZ2556" s="2">
        <f>IF($AV2556="","",IFERROR(VLOOKUP($AU2556,CODES!$A:$B,2,FALSE),"NO CODE"))</f>
        <v/>
      </c>
      <c r="BA2556" s="2">
        <f>IF(""&amp;$F2556&lt;&gt;"4","",IF($AY2556="YES","",IF(ROUND(SUMIFS($AE$2:$AE$4001,$L$2:$L$4001,$L2556,$F$2:$F$4001,"4")-SUMIFS('AR SALES'!$Y$2:$Y$2501,'AR SALES'!$L$2:$L$2501,$L2556,'AR SALES'!$AD$2:$AD$2501,"OFF"),2)=0,"","STALE")))</f>
        <v/>
      </c>
      <c r="BB2556" s="2">
        <f>IF(OR(""&amp;$F2556="2",""&amp;$F2556="4",""&amp;$F2556="G",""&amp;$F2556="H"),IF($AY2556="YES","",IF($AB2556&lt;&gt;0,"",IF(COUNTIFS('AR SALES'!$L$2:$L$2501,$L2556,'AR SALES'!$AD$2:$AD$2501,IF(""&amp;$F2556="4","OFF","ON"),'AR SALES'!$AF$2:$AF$2501,"Y")&gt;0,"","NO EXEMPTION"))),"")</f>
        <v/>
      </c>
    </row>
    <row r="2557">
      <c r="AT2557" s="2">
        <f>IF($L2557="","",IFERROR(INDEX('AR SALES'!$H$2:$H$2501,MATCH(""&amp;$L2557,'AR SALES'!$AE$2:$AE$2501,0)),""))</f>
        <v/>
      </c>
      <c r="AU2557" s="2">
        <f>IF($L2557="","",IF($A2557&lt;&gt;"GA","",IF($E2557="FULTON",IF(ISNUMBER(SEARCH("COLLEGE PARK",$AT2557)),"FULTON (COLLEGE PARK)",IF(ISNUMBER(SEARCH("HAPEVILLE",$AT2557)),"FULTON (HAPEVILLE)",IF(ISNUMBER(SEARCH("EAST POINT",$AT2557)),"FULTON (EAST POINT)",IF(ISNUMBER(SEARCH("ATLANTA",$AT2557)),"FULTON (ATL LIMITS)","FULTON")))),IF($E2557="DEKALB",IF(ISNUMBER(SEARCH("ATLANTA",$AT2557)),"DEKALB (ATL LIMITS)","DEKALB"),IF(AND($E2557="CLAYTON",ISNUMBER(SEARCH("COLLEGE PARK",$AT2557))),"CLAYTON (COLLEGE PARK)",$E2557)))))</f>
        <v/>
      </c>
      <c r="AV2557" s="2">
        <f>IF($L2557="","",IF(""&amp;$F2557="2","DIESEL",IF(OR(""&amp;$F2557="G",""&amp;$F2557="H"),"GAS","")))</f>
        <v/>
      </c>
      <c r="AW2557" s="2">
        <f>IF($AV2557="","",$R2557)</f>
        <v/>
      </c>
      <c r="AX2557" s="2">
        <f>IF($AV2557="","",IF($AB2557=0,$R2557,0))</f>
        <v/>
      </c>
      <c r="AY2557" s="2">
        <f>IF($AV2557="","",IF(AND($Z2557=0,COUNTIF('AR SALES'!$L$2:$L$2501,$L2557)=0),"YES",""))</f>
        <v/>
      </c>
      <c r="AZ2557" s="2">
        <f>IF($AV2557="","",IFERROR(VLOOKUP($AU2557,CODES!$A:$B,2,FALSE),"NO CODE"))</f>
        <v/>
      </c>
      <c r="BA2557" s="2">
        <f>IF(""&amp;$F2557&lt;&gt;"4","",IF($AY2557="YES","",IF(ROUND(SUMIFS($AE$2:$AE$4001,$L$2:$L$4001,$L2557,$F$2:$F$4001,"4")-SUMIFS('AR SALES'!$Y$2:$Y$2501,'AR SALES'!$L$2:$L$2501,$L2557,'AR SALES'!$AD$2:$AD$2501,"OFF"),2)=0,"","STALE")))</f>
        <v/>
      </c>
      <c r="BB2557" s="2">
        <f>IF(OR(""&amp;$F2557="2",""&amp;$F2557="4",""&amp;$F2557="G",""&amp;$F2557="H"),IF($AY2557="YES","",IF($AB2557&lt;&gt;0,"",IF(COUNTIFS('AR SALES'!$L$2:$L$2501,$L2557,'AR SALES'!$AD$2:$AD$2501,IF(""&amp;$F2557="4","OFF","ON"),'AR SALES'!$AF$2:$AF$2501,"Y")&gt;0,"","NO EXEMPTION"))),"")</f>
        <v/>
      </c>
    </row>
    <row r="2558">
      <c r="AT2558" s="2">
        <f>IF($L2558="","",IFERROR(INDEX('AR SALES'!$H$2:$H$2501,MATCH(""&amp;$L2558,'AR SALES'!$AE$2:$AE$2501,0)),""))</f>
        <v/>
      </c>
      <c r="AU2558" s="2">
        <f>IF($L2558="","",IF($A2558&lt;&gt;"GA","",IF($E2558="FULTON",IF(ISNUMBER(SEARCH("COLLEGE PARK",$AT2558)),"FULTON (COLLEGE PARK)",IF(ISNUMBER(SEARCH("HAPEVILLE",$AT2558)),"FULTON (HAPEVILLE)",IF(ISNUMBER(SEARCH("EAST POINT",$AT2558)),"FULTON (EAST POINT)",IF(ISNUMBER(SEARCH("ATLANTA",$AT2558)),"FULTON (ATL LIMITS)","FULTON")))),IF($E2558="DEKALB",IF(ISNUMBER(SEARCH("ATLANTA",$AT2558)),"DEKALB (ATL LIMITS)","DEKALB"),IF(AND($E2558="CLAYTON",ISNUMBER(SEARCH("COLLEGE PARK",$AT2558))),"CLAYTON (COLLEGE PARK)",$E2558)))))</f>
        <v/>
      </c>
      <c r="AV2558" s="2">
        <f>IF($L2558="","",IF(""&amp;$F2558="2","DIESEL",IF(OR(""&amp;$F2558="G",""&amp;$F2558="H"),"GAS","")))</f>
        <v/>
      </c>
      <c r="AW2558" s="2">
        <f>IF($AV2558="","",$R2558)</f>
        <v/>
      </c>
      <c r="AX2558" s="2">
        <f>IF($AV2558="","",IF($AB2558=0,$R2558,0))</f>
        <v/>
      </c>
      <c r="AY2558" s="2">
        <f>IF($AV2558="","",IF(AND($Z2558=0,COUNTIF('AR SALES'!$L$2:$L$2501,$L2558)=0),"YES",""))</f>
        <v/>
      </c>
      <c r="AZ2558" s="2">
        <f>IF($AV2558="","",IFERROR(VLOOKUP($AU2558,CODES!$A:$B,2,FALSE),"NO CODE"))</f>
        <v/>
      </c>
      <c r="BA2558" s="2">
        <f>IF(""&amp;$F2558&lt;&gt;"4","",IF($AY2558="YES","",IF(ROUND(SUMIFS($AE$2:$AE$4001,$L$2:$L$4001,$L2558,$F$2:$F$4001,"4")-SUMIFS('AR SALES'!$Y$2:$Y$2501,'AR SALES'!$L$2:$L$2501,$L2558,'AR SALES'!$AD$2:$AD$2501,"OFF"),2)=0,"","STALE")))</f>
        <v/>
      </c>
      <c r="BB2558" s="2">
        <f>IF(OR(""&amp;$F2558="2",""&amp;$F2558="4",""&amp;$F2558="G",""&amp;$F2558="H"),IF($AY2558="YES","",IF($AB2558&lt;&gt;0,"",IF(COUNTIFS('AR SALES'!$L$2:$L$2501,$L2558,'AR SALES'!$AD$2:$AD$2501,IF(""&amp;$F2558="4","OFF","ON"),'AR SALES'!$AF$2:$AF$2501,"Y")&gt;0,"","NO EXEMPTION"))),"")</f>
        <v/>
      </c>
    </row>
    <row r="2559">
      <c r="AT2559" s="2">
        <f>IF($L2559="","",IFERROR(INDEX('AR SALES'!$H$2:$H$2501,MATCH(""&amp;$L2559,'AR SALES'!$AE$2:$AE$2501,0)),""))</f>
        <v/>
      </c>
      <c r="AU2559" s="2">
        <f>IF($L2559="","",IF($A2559&lt;&gt;"GA","",IF($E2559="FULTON",IF(ISNUMBER(SEARCH("COLLEGE PARK",$AT2559)),"FULTON (COLLEGE PARK)",IF(ISNUMBER(SEARCH("HAPEVILLE",$AT2559)),"FULTON (HAPEVILLE)",IF(ISNUMBER(SEARCH("EAST POINT",$AT2559)),"FULTON (EAST POINT)",IF(ISNUMBER(SEARCH("ATLANTA",$AT2559)),"FULTON (ATL LIMITS)","FULTON")))),IF($E2559="DEKALB",IF(ISNUMBER(SEARCH("ATLANTA",$AT2559)),"DEKALB (ATL LIMITS)","DEKALB"),IF(AND($E2559="CLAYTON",ISNUMBER(SEARCH("COLLEGE PARK",$AT2559))),"CLAYTON (COLLEGE PARK)",$E2559)))))</f>
        <v/>
      </c>
      <c r="AV2559" s="2">
        <f>IF($L2559="","",IF(""&amp;$F2559="2","DIESEL",IF(OR(""&amp;$F2559="G",""&amp;$F2559="H"),"GAS","")))</f>
        <v/>
      </c>
      <c r="AW2559" s="2">
        <f>IF($AV2559="","",$R2559)</f>
        <v/>
      </c>
      <c r="AX2559" s="2">
        <f>IF($AV2559="","",IF($AB2559=0,$R2559,0))</f>
        <v/>
      </c>
      <c r="AY2559" s="2">
        <f>IF($AV2559="","",IF(AND($Z2559=0,COUNTIF('AR SALES'!$L$2:$L$2501,$L2559)=0),"YES",""))</f>
        <v/>
      </c>
      <c r="AZ2559" s="2">
        <f>IF($AV2559="","",IFERROR(VLOOKUP($AU2559,CODES!$A:$B,2,FALSE),"NO CODE"))</f>
        <v/>
      </c>
      <c r="BA2559" s="2">
        <f>IF(""&amp;$F2559&lt;&gt;"4","",IF($AY2559="YES","",IF(ROUND(SUMIFS($AE$2:$AE$4001,$L$2:$L$4001,$L2559,$F$2:$F$4001,"4")-SUMIFS('AR SALES'!$Y$2:$Y$2501,'AR SALES'!$L$2:$L$2501,$L2559,'AR SALES'!$AD$2:$AD$2501,"OFF"),2)=0,"","STALE")))</f>
        <v/>
      </c>
      <c r="BB2559" s="2">
        <f>IF(OR(""&amp;$F2559="2",""&amp;$F2559="4",""&amp;$F2559="G",""&amp;$F2559="H"),IF($AY2559="YES","",IF($AB2559&lt;&gt;0,"",IF(COUNTIFS('AR SALES'!$L$2:$L$2501,$L2559,'AR SALES'!$AD$2:$AD$2501,IF(""&amp;$F2559="4","OFF","ON"),'AR SALES'!$AF$2:$AF$2501,"Y")&gt;0,"","NO EXEMPTION"))),"")</f>
        <v/>
      </c>
    </row>
    <row r="2560">
      <c r="AT2560" s="2">
        <f>IF($L2560="","",IFERROR(INDEX('AR SALES'!$H$2:$H$2501,MATCH(""&amp;$L2560,'AR SALES'!$AE$2:$AE$2501,0)),""))</f>
        <v/>
      </c>
      <c r="AU2560" s="2">
        <f>IF($L2560="","",IF($A2560&lt;&gt;"GA","",IF($E2560="FULTON",IF(ISNUMBER(SEARCH("COLLEGE PARK",$AT2560)),"FULTON (COLLEGE PARK)",IF(ISNUMBER(SEARCH("HAPEVILLE",$AT2560)),"FULTON (HAPEVILLE)",IF(ISNUMBER(SEARCH("EAST POINT",$AT2560)),"FULTON (EAST POINT)",IF(ISNUMBER(SEARCH("ATLANTA",$AT2560)),"FULTON (ATL LIMITS)","FULTON")))),IF($E2560="DEKALB",IF(ISNUMBER(SEARCH("ATLANTA",$AT2560)),"DEKALB (ATL LIMITS)","DEKALB"),IF(AND($E2560="CLAYTON",ISNUMBER(SEARCH("COLLEGE PARK",$AT2560))),"CLAYTON (COLLEGE PARK)",$E2560)))))</f>
        <v/>
      </c>
      <c r="AV2560" s="2">
        <f>IF($L2560="","",IF(""&amp;$F2560="2","DIESEL",IF(OR(""&amp;$F2560="G",""&amp;$F2560="H"),"GAS","")))</f>
        <v/>
      </c>
      <c r="AW2560" s="2">
        <f>IF($AV2560="","",$R2560)</f>
        <v/>
      </c>
      <c r="AX2560" s="2">
        <f>IF($AV2560="","",IF($AB2560=0,$R2560,0))</f>
        <v/>
      </c>
      <c r="AY2560" s="2">
        <f>IF($AV2560="","",IF(AND($Z2560=0,COUNTIF('AR SALES'!$L$2:$L$2501,$L2560)=0),"YES",""))</f>
        <v/>
      </c>
      <c r="AZ2560" s="2">
        <f>IF($AV2560="","",IFERROR(VLOOKUP($AU2560,CODES!$A:$B,2,FALSE),"NO CODE"))</f>
        <v/>
      </c>
      <c r="BA2560" s="2">
        <f>IF(""&amp;$F2560&lt;&gt;"4","",IF($AY2560="YES","",IF(ROUND(SUMIFS($AE$2:$AE$4001,$L$2:$L$4001,$L2560,$F$2:$F$4001,"4")-SUMIFS('AR SALES'!$Y$2:$Y$2501,'AR SALES'!$L$2:$L$2501,$L2560,'AR SALES'!$AD$2:$AD$2501,"OFF"),2)=0,"","STALE")))</f>
        <v/>
      </c>
      <c r="BB2560" s="2">
        <f>IF(OR(""&amp;$F2560="2",""&amp;$F2560="4",""&amp;$F2560="G",""&amp;$F2560="H"),IF($AY2560="YES","",IF($AB2560&lt;&gt;0,"",IF(COUNTIFS('AR SALES'!$L$2:$L$2501,$L2560,'AR SALES'!$AD$2:$AD$2501,IF(""&amp;$F2560="4","OFF","ON"),'AR SALES'!$AF$2:$AF$2501,"Y")&gt;0,"","NO EXEMPTION"))),"")</f>
        <v/>
      </c>
    </row>
    <row r="2561">
      <c r="AT2561" s="2">
        <f>IF($L2561="","",IFERROR(INDEX('AR SALES'!$H$2:$H$2501,MATCH(""&amp;$L2561,'AR SALES'!$AE$2:$AE$2501,0)),""))</f>
        <v/>
      </c>
      <c r="AU2561" s="2">
        <f>IF($L2561="","",IF($A2561&lt;&gt;"GA","",IF($E2561="FULTON",IF(ISNUMBER(SEARCH("COLLEGE PARK",$AT2561)),"FULTON (COLLEGE PARK)",IF(ISNUMBER(SEARCH("HAPEVILLE",$AT2561)),"FULTON (HAPEVILLE)",IF(ISNUMBER(SEARCH("EAST POINT",$AT2561)),"FULTON (EAST POINT)",IF(ISNUMBER(SEARCH("ATLANTA",$AT2561)),"FULTON (ATL LIMITS)","FULTON")))),IF($E2561="DEKALB",IF(ISNUMBER(SEARCH("ATLANTA",$AT2561)),"DEKALB (ATL LIMITS)","DEKALB"),IF(AND($E2561="CLAYTON",ISNUMBER(SEARCH("COLLEGE PARK",$AT2561))),"CLAYTON (COLLEGE PARK)",$E2561)))))</f>
        <v/>
      </c>
      <c r="AV2561" s="2">
        <f>IF($L2561="","",IF(""&amp;$F2561="2","DIESEL",IF(OR(""&amp;$F2561="G",""&amp;$F2561="H"),"GAS","")))</f>
        <v/>
      </c>
      <c r="AW2561" s="2">
        <f>IF($AV2561="","",$R2561)</f>
        <v/>
      </c>
      <c r="AX2561" s="2">
        <f>IF($AV2561="","",IF($AB2561=0,$R2561,0))</f>
        <v/>
      </c>
      <c r="AY2561" s="2">
        <f>IF($AV2561="","",IF(AND($Z2561=0,COUNTIF('AR SALES'!$L$2:$L$2501,$L2561)=0),"YES",""))</f>
        <v/>
      </c>
      <c r="AZ2561" s="2">
        <f>IF($AV2561="","",IFERROR(VLOOKUP($AU2561,CODES!$A:$B,2,FALSE),"NO CODE"))</f>
        <v/>
      </c>
      <c r="BA2561" s="2">
        <f>IF(""&amp;$F2561&lt;&gt;"4","",IF($AY2561="YES","",IF(ROUND(SUMIFS($AE$2:$AE$4001,$L$2:$L$4001,$L2561,$F$2:$F$4001,"4")-SUMIFS('AR SALES'!$Y$2:$Y$2501,'AR SALES'!$L$2:$L$2501,$L2561,'AR SALES'!$AD$2:$AD$2501,"OFF"),2)=0,"","STALE")))</f>
        <v/>
      </c>
      <c r="BB2561" s="2">
        <f>IF(OR(""&amp;$F2561="2",""&amp;$F2561="4",""&amp;$F2561="G",""&amp;$F2561="H"),IF($AY2561="YES","",IF($AB2561&lt;&gt;0,"",IF(COUNTIFS('AR SALES'!$L$2:$L$2501,$L2561,'AR SALES'!$AD$2:$AD$2501,IF(""&amp;$F2561="4","OFF","ON"),'AR SALES'!$AF$2:$AF$2501,"Y")&gt;0,"","NO EXEMPTION"))),"")</f>
        <v/>
      </c>
    </row>
    <row r="2562">
      <c r="AT2562" s="2">
        <f>IF($L2562="","",IFERROR(INDEX('AR SALES'!$H$2:$H$2501,MATCH(""&amp;$L2562,'AR SALES'!$AE$2:$AE$2501,0)),""))</f>
        <v/>
      </c>
      <c r="AU2562" s="2">
        <f>IF($L2562="","",IF($A2562&lt;&gt;"GA","",IF($E2562="FULTON",IF(ISNUMBER(SEARCH("COLLEGE PARK",$AT2562)),"FULTON (COLLEGE PARK)",IF(ISNUMBER(SEARCH("HAPEVILLE",$AT2562)),"FULTON (HAPEVILLE)",IF(ISNUMBER(SEARCH("EAST POINT",$AT2562)),"FULTON (EAST POINT)",IF(ISNUMBER(SEARCH("ATLANTA",$AT2562)),"FULTON (ATL LIMITS)","FULTON")))),IF($E2562="DEKALB",IF(ISNUMBER(SEARCH("ATLANTA",$AT2562)),"DEKALB (ATL LIMITS)","DEKALB"),IF(AND($E2562="CLAYTON",ISNUMBER(SEARCH("COLLEGE PARK",$AT2562))),"CLAYTON (COLLEGE PARK)",$E2562)))))</f>
        <v/>
      </c>
      <c r="AV2562" s="2">
        <f>IF($L2562="","",IF(""&amp;$F2562="2","DIESEL",IF(OR(""&amp;$F2562="G",""&amp;$F2562="H"),"GAS","")))</f>
        <v/>
      </c>
      <c r="AW2562" s="2">
        <f>IF($AV2562="","",$R2562)</f>
        <v/>
      </c>
      <c r="AX2562" s="2">
        <f>IF($AV2562="","",IF($AB2562=0,$R2562,0))</f>
        <v/>
      </c>
      <c r="AY2562" s="2">
        <f>IF($AV2562="","",IF(AND($Z2562=0,COUNTIF('AR SALES'!$L$2:$L$2501,$L2562)=0),"YES",""))</f>
        <v/>
      </c>
      <c r="AZ2562" s="2">
        <f>IF($AV2562="","",IFERROR(VLOOKUP($AU2562,CODES!$A:$B,2,FALSE),"NO CODE"))</f>
        <v/>
      </c>
      <c r="BA2562" s="2">
        <f>IF(""&amp;$F2562&lt;&gt;"4","",IF($AY2562="YES","",IF(ROUND(SUMIFS($AE$2:$AE$4001,$L$2:$L$4001,$L2562,$F$2:$F$4001,"4")-SUMIFS('AR SALES'!$Y$2:$Y$2501,'AR SALES'!$L$2:$L$2501,$L2562,'AR SALES'!$AD$2:$AD$2501,"OFF"),2)=0,"","STALE")))</f>
        <v/>
      </c>
      <c r="BB2562" s="2">
        <f>IF(OR(""&amp;$F2562="2",""&amp;$F2562="4",""&amp;$F2562="G",""&amp;$F2562="H"),IF($AY2562="YES","",IF($AB2562&lt;&gt;0,"",IF(COUNTIFS('AR SALES'!$L$2:$L$2501,$L2562,'AR SALES'!$AD$2:$AD$2501,IF(""&amp;$F2562="4","OFF","ON"),'AR SALES'!$AF$2:$AF$2501,"Y")&gt;0,"","NO EXEMPTION"))),"")</f>
        <v/>
      </c>
    </row>
    <row r="2563">
      <c r="AT2563" s="2">
        <f>IF($L2563="","",IFERROR(INDEX('AR SALES'!$H$2:$H$2501,MATCH(""&amp;$L2563,'AR SALES'!$AE$2:$AE$2501,0)),""))</f>
        <v/>
      </c>
      <c r="AU2563" s="2">
        <f>IF($L2563="","",IF($A2563&lt;&gt;"GA","",IF($E2563="FULTON",IF(ISNUMBER(SEARCH("COLLEGE PARK",$AT2563)),"FULTON (COLLEGE PARK)",IF(ISNUMBER(SEARCH("HAPEVILLE",$AT2563)),"FULTON (HAPEVILLE)",IF(ISNUMBER(SEARCH("EAST POINT",$AT2563)),"FULTON (EAST POINT)",IF(ISNUMBER(SEARCH("ATLANTA",$AT2563)),"FULTON (ATL LIMITS)","FULTON")))),IF($E2563="DEKALB",IF(ISNUMBER(SEARCH("ATLANTA",$AT2563)),"DEKALB (ATL LIMITS)","DEKALB"),IF(AND($E2563="CLAYTON",ISNUMBER(SEARCH("COLLEGE PARK",$AT2563))),"CLAYTON (COLLEGE PARK)",$E2563)))))</f>
        <v/>
      </c>
      <c r="AV2563" s="2">
        <f>IF($L2563="","",IF(""&amp;$F2563="2","DIESEL",IF(OR(""&amp;$F2563="G",""&amp;$F2563="H"),"GAS","")))</f>
        <v/>
      </c>
      <c r="AW2563" s="2">
        <f>IF($AV2563="","",$R2563)</f>
        <v/>
      </c>
      <c r="AX2563" s="2">
        <f>IF($AV2563="","",IF($AB2563=0,$R2563,0))</f>
        <v/>
      </c>
      <c r="AY2563" s="2">
        <f>IF($AV2563="","",IF(AND($Z2563=0,COUNTIF('AR SALES'!$L$2:$L$2501,$L2563)=0),"YES",""))</f>
        <v/>
      </c>
      <c r="AZ2563" s="2">
        <f>IF($AV2563="","",IFERROR(VLOOKUP($AU2563,CODES!$A:$B,2,FALSE),"NO CODE"))</f>
        <v/>
      </c>
      <c r="BA2563" s="2">
        <f>IF(""&amp;$F2563&lt;&gt;"4","",IF($AY2563="YES","",IF(ROUND(SUMIFS($AE$2:$AE$4001,$L$2:$L$4001,$L2563,$F$2:$F$4001,"4")-SUMIFS('AR SALES'!$Y$2:$Y$2501,'AR SALES'!$L$2:$L$2501,$L2563,'AR SALES'!$AD$2:$AD$2501,"OFF"),2)=0,"","STALE")))</f>
        <v/>
      </c>
      <c r="BB2563" s="2">
        <f>IF(OR(""&amp;$F2563="2",""&amp;$F2563="4",""&amp;$F2563="G",""&amp;$F2563="H"),IF($AY2563="YES","",IF($AB2563&lt;&gt;0,"",IF(COUNTIFS('AR SALES'!$L$2:$L$2501,$L2563,'AR SALES'!$AD$2:$AD$2501,IF(""&amp;$F2563="4","OFF","ON"),'AR SALES'!$AF$2:$AF$2501,"Y")&gt;0,"","NO EXEMPTION"))),"")</f>
        <v/>
      </c>
    </row>
    <row r="2564">
      <c r="AT2564" s="2">
        <f>IF($L2564="","",IFERROR(INDEX('AR SALES'!$H$2:$H$2501,MATCH(""&amp;$L2564,'AR SALES'!$AE$2:$AE$2501,0)),""))</f>
        <v/>
      </c>
      <c r="AU2564" s="2">
        <f>IF($L2564="","",IF($A2564&lt;&gt;"GA","",IF($E2564="FULTON",IF(ISNUMBER(SEARCH("COLLEGE PARK",$AT2564)),"FULTON (COLLEGE PARK)",IF(ISNUMBER(SEARCH("HAPEVILLE",$AT2564)),"FULTON (HAPEVILLE)",IF(ISNUMBER(SEARCH("EAST POINT",$AT2564)),"FULTON (EAST POINT)",IF(ISNUMBER(SEARCH("ATLANTA",$AT2564)),"FULTON (ATL LIMITS)","FULTON")))),IF($E2564="DEKALB",IF(ISNUMBER(SEARCH("ATLANTA",$AT2564)),"DEKALB (ATL LIMITS)","DEKALB"),IF(AND($E2564="CLAYTON",ISNUMBER(SEARCH("COLLEGE PARK",$AT2564))),"CLAYTON (COLLEGE PARK)",$E2564)))))</f>
        <v/>
      </c>
      <c r="AV2564" s="2">
        <f>IF($L2564="","",IF(""&amp;$F2564="2","DIESEL",IF(OR(""&amp;$F2564="G",""&amp;$F2564="H"),"GAS","")))</f>
        <v/>
      </c>
      <c r="AW2564" s="2">
        <f>IF($AV2564="","",$R2564)</f>
        <v/>
      </c>
      <c r="AX2564" s="2">
        <f>IF($AV2564="","",IF($AB2564=0,$R2564,0))</f>
        <v/>
      </c>
      <c r="AY2564" s="2">
        <f>IF($AV2564="","",IF(AND($Z2564=0,COUNTIF('AR SALES'!$L$2:$L$2501,$L2564)=0),"YES",""))</f>
        <v/>
      </c>
      <c r="AZ2564" s="2">
        <f>IF($AV2564="","",IFERROR(VLOOKUP($AU2564,CODES!$A:$B,2,FALSE),"NO CODE"))</f>
        <v/>
      </c>
      <c r="BA2564" s="2">
        <f>IF(""&amp;$F2564&lt;&gt;"4","",IF($AY2564="YES","",IF(ROUND(SUMIFS($AE$2:$AE$4001,$L$2:$L$4001,$L2564,$F$2:$F$4001,"4")-SUMIFS('AR SALES'!$Y$2:$Y$2501,'AR SALES'!$L$2:$L$2501,$L2564,'AR SALES'!$AD$2:$AD$2501,"OFF"),2)=0,"","STALE")))</f>
        <v/>
      </c>
      <c r="BB2564" s="2">
        <f>IF(OR(""&amp;$F2564="2",""&amp;$F2564="4",""&amp;$F2564="G",""&amp;$F2564="H"),IF($AY2564="YES","",IF($AB2564&lt;&gt;0,"",IF(COUNTIFS('AR SALES'!$L$2:$L$2501,$L2564,'AR SALES'!$AD$2:$AD$2501,IF(""&amp;$F2564="4","OFF","ON"),'AR SALES'!$AF$2:$AF$2501,"Y")&gt;0,"","NO EXEMPTION"))),"")</f>
        <v/>
      </c>
    </row>
    <row r="2565">
      <c r="AT2565" s="2">
        <f>IF($L2565="","",IFERROR(INDEX('AR SALES'!$H$2:$H$2501,MATCH(""&amp;$L2565,'AR SALES'!$AE$2:$AE$2501,0)),""))</f>
        <v/>
      </c>
      <c r="AU2565" s="2">
        <f>IF($L2565="","",IF($A2565&lt;&gt;"GA","",IF($E2565="FULTON",IF(ISNUMBER(SEARCH("COLLEGE PARK",$AT2565)),"FULTON (COLLEGE PARK)",IF(ISNUMBER(SEARCH("HAPEVILLE",$AT2565)),"FULTON (HAPEVILLE)",IF(ISNUMBER(SEARCH("EAST POINT",$AT2565)),"FULTON (EAST POINT)",IF(ISNUMBER(SEARCH("ATLANTA",$AT2565)),"FULTON (ATL LIMITS)","FULTON")))),IF($E2565="DEKALB",IF(ISNUMBER(SEARCH("ATLANTA",$AT2565)),"DEKALB (ATL LIMITS)","DEKALB"),IF(AND($E2565="CLAYTON",ISNUMBER(SEARCH("COLLEGE PARK",$AT2565))),"CLAYTON (COLLEGE PARK)",$E2565)))))</f>
        <v/>
      </c>
      <c r="AV2565" s="2">
        <f>IF($L2565="","",IF(""&amp;$F2565="2","DIESEL",IF(OR(""&amp;$F2565="G",""&amp;$F2565="H"),"GAS","")))</f>
        <v/>
      </c>
      <c r="AW2565" s="2">
        <f>IF($AV2565="","",$R2565)</f>
        <v/>
      </c>
      <c r="AX2565" s="2">
        <f>IF($AV2565="","",IF($AB2565=0,$R2565,0))</f>
        <v/>
      </c>
      <c r="AY2565" s="2">
        <f>IF($AV2565="","",IF(AND($Z2565=0,COUNTIF('AR SALES'!$L$2:$L$2501,$L2565)=0),"YES",""))</f>
        <v/>
      </c>
      <c r="AZ2565" s="2">
        <f>IF($AV2565="","",IFERROR(VLOOKUP($AU2565,CODES!$A:$B,2,FALSE),"NO CODE"))</f>
        <v/>
      </c>
      <c r="BA2565" s="2">
        <f>IF(""&amp;$F2565&lt;&gt;"4","",IF($AY2565="YES","",IF(ROUND(SUMIFS($AE$2:$AE$4001,$L$2:$L$4001,$L2565,$F$2:$F$4001,"4")-SUMIFS('AR SALES'!$Y$2:$Y$2501,'AR SALES'!$L$2:$L$2501,$L2565,'AR SALES'!$AD$2:$AD$2501,"OFF"),2)=0,"","STALE")))</f>
        <v/>
      </c>
      <c r="BB2565" s="2">
        <f>IF(OR(""&amp;$F2565="2",""&amp;$F2565="4",""&amp;$F2565="G",""&amp;$F2565="H"),IF($AY2565="YES","",IF($AB2565&lt;&gt;0,"",IF(COUNTIFS('AR SALES'!$L$2:$L$2501,$L2565,'AR SALES'!$AD$2:$AD$2501,IF(""&amp;$F2565="4","OFF","ON"),'AR SALES'!$AF$2:$AF$2501,"Y")&gt;0,"","NO EXEMPTION"))),"")</f>
        <v/>
      </c>
    </row>
    <row r="2566">
      <c r="AT2566" s="2">
        <f>IF($L2566="","",IFERROR(INDEX('AR SALES'!$H$2:$H$2501,MATCH(""&amp;$L2566,'AR SALES'!$AE$2:$AE$2501,0)),""))</f>
        <v/>
      </c>
      <c r="AU2566" s="2">
        <f>IF($L2566="","",IF($A2566&lt;&gt;"GA","",IF($E2566="FULTON",IF(ISNUMBER(SEARCH("COLLEGE PARK",$AT2566)),"FULTON (COLLEGE PARK)",IF(ISNUMBER(SEARCH("HAPEVILLE",$AT2566)),"FULTON (HAPEVILLE)",IF(ISNUMBER(SEARCH("EAST POINT",$AT2566)),"FULTON (EAST POINT)",IF(ISNUMBER(SEARCH("ATLANTA",$AT2566)),"FULTON (ATL LIMITS)","FULTON")))),IF($E2566="DEKALB",IF(ISNUMBER(SEARCH("ATLANTA",$AT2566)),"DEKALB (ATL LIMITS)","DEKALB"),IF(AND($E2566="CLAYTON",ISNUMBER(SEARCH("COLLEGE PARK",$AT2566))),"CLAYTON (COLLEGE PARK)",$E2566)))))</f>
        <v/>
      </c>
      <c r="AV2566" s="2">
        <f>IF($L2566="","",IF(""&amp;$F2566="2","DIESEL",IF(OR(""&amp;$F2566="G",""&amp;$F2566="H"),"GAS","")))</f>
        <v/>
      </c>
      <c r="AW2566" s="2">
        <f>IF($AV2566="","",$R2566)</f>
        <v/>
      </c>
      <c r="AX2566" s="2">
        <f>IF($AV2566="","",IF($AB2566=0,$R2566,0))</f>
        <v/>
      </c>
      <c r="AY2566" s="2">
        <f>IF($AV2566="","",IF(AND($Z2566=0,COUNTIF('AR SALES'!$L$2:$L$2501,$L2566)=0),"YES",""))</f>
        <v/>
      </c>
      <c r="AZ2566" s="2">
        <f>IF($AV2566="","",IFERROR(VLOOKUP($AU2566,CODES!$A:$B,2,FALSE),"NO CODE"))</f>
        <v/>
      </c>
      <c r="BA2566" s="2">
        <f>IF(""&amp;$F2566&lt;&gt;"4","",IF($AY2566="YES","",IF(ROUND(SUMIFS($AE$2:$AE$4001,$L$2:$L$4001,$L2566,$F$2:$F$4001,"4")-SUMIFS('AR SALES'!$Y$2:$Y$2501,'AR SALES'!$L$2:$L$2501,$L2566,'AR SALES'!$AD$2:$AD$2501,"OFF"),2)=0,"","STALE")))</f>
        <v/>
      </c>
      <c r="BB2566" s="2">
        <f>IF(OR(""&amp;$F2566="2",""&amp;$F2566="4",""&amp;$F2566="G",""&amp;$F2566="H"),IF($AY2566="YES","",IF($AB2566&lt;&gt;0,"",IF(COUNTIFS('AR SALES'!$L$2:$L$2501,$L2566,'AR SALES'!$AD$2:$AD$2501,IF(""&amp;$F2566="4","OFF","ON"),'AR SALES'!$AF$2:$AF$2501,"Y")&gt;0,"","NO EXEMPTION"))),"")</f>
        <v/>
      </c>
    </row>
    <row r="2567">
      <c r="AT2567" s="2">
        <f>IF($L2567="","",IFERROR(INDEX('AR SALES'!$H$2:$H$2501,MATCH(""&amp;$L2567,'AR SALES'!$AE$2:$AE$2501,0)),""))</f>
        <v/>
      </c>
      <c r="AU2567" s="2">
        <f>IF($L2567="","",IF($A2567&lt;&gt;"GA","",IF($E2567="FULTON",IF(ISNUMBER(SEARCH("COLLEGE PARK",$AT2567)),"FULTON (COLLEGE PARK)",IF(ISNUMBER(SEARCH("HAPEVILLE",$AT2567)),"FULTON (HAPEVILLE)",IF(ISNUMBER(SEARCH("EAST POINT",$AT2567)),"FULTON (EAST POINT)",IF(ISNUMBER(SEARCH("ATLANTA",$AT2567)),"FULTON (ATL LIMITS)","FULTON")))),IF($E2567="DEKALB",IF(ISNUMBER(SEARCH("ATLANTA",$AT2567)),"DEKALB (ATL LIMITS)","DEKALB"),IF(AND($E2567="CLAYTON",ISNUMBER(SEARCH("COLLEGE PARK",$AT2567))),"CLAYTON (COLLEGE PARK)",$E2567)))))</f>
        <v/>
      </c>
      <c r="AV2567" s="2">
        <f>IF($L2567="","",IF(""&amp;$F2567="2","DIESEL",IF(OR(""&amp;$F2567="G",""&amp;$F2567="H"),"GAS","")))</f>
        <v/>
      </c>
      <c r="AW2567" s="2">
        <f>IF($AV2567="","",$R2567)</f>
        <v/>
      </c>
      <c r="AX2567" s="2">
        <f>IF($AV2567="","",IF($AB2567=0,$R2567,0))</f>
        <v/>
      </c>
      <c r="AY2567" s="2">
        <f>IF($AV2567="","",IF(AND($Z2567=0,COUNTIF('AR SALES'!$L$2:$L$2501,$L2567)=0),"YES",""))</f>
        <v/>
      </c>
      <c r="AZ2567" s="2">
        <f>IF($AV2567="","",IFERROR(VLOOKUP($AU2567,CODES!$A:$B,2,FALSE),"NO CODE"))</f>
        <v/>
      </c>
      <c r="BA2567" s="2">
        <f>IF(""&amp;$F2567&lt;&gt;"4","",IF($AY2567="YES","",IF(ROUND(SUMIFS($AE$2:$AE$4001,$L$2:$L$4001,$L2567,$F$2:$F$4001,"4")-SUMIFS('AR SALES'!$Y$2:$Y$2501,'AR SALES'!$L$2:$L$2501,$L2567,'AR SALES'!$AD$2:$AD$2501,"OFF"),2)=0,"","STALE")))</f>
        <v/>
      </c>
      <c r="BB2567" s="2">
        <f>IF(OR(""&amp;$F2567="2",""&amp;$F2567="4",""&amp;$F2567="G",""&amp;$F2567="H"),IF($AY2567="YES","",IF($AB2567&lt;&gt;0,"",IF(COUNTIFS('AR SALES'!$L$2:$L$2501,$L2567,'AR SALES'!$AD$2:$AD$2501,IF(""&amp;$F2567="4","OFF","ON"),'AR SALES'!$AF$2:$AF$2501,"Y")&gt;0,"","NO EXEMPTION"))),"")</f>
        <v/>
      </c>
    </row>
    <row r="2568">
      <c r="AT2568" s="2">
        <f>IF($L2568="","",IFERROR(INDEX('AR SALES'!$H$2:$H$2501,MATCH(""&amp;$L2568,'AR SALES'!$AE$2:$AE$2501,0)),""))</f>
        <v/>
      </c>
      <c r="AU2568" s="2">
        <f>IF($L2568="","",IF($A2568&lt;&gt;"GA","",IF($E2568="FULTON",IF(ISNUMBER(SEARCH("COLLEGE PARK",$AT2568)),"FULTON (COLLEGE PARK)",IF(ISNUMBER(SEARCH("HAPEVILLE",$AT2568)),"FULTON (HAPEVILLE)",IF(ISNUMBER(SEARCH("EAST POINT",$AT2568)),"FULTON (EAST POINT)",IF(ISNUMBER(SEARCH("ATLANTA",$AT2568)),"FULTON (ATL LIMITS)","FULTON")))),IF($E2568="DEKALB",IF(ISNUMBER(SEARCH("ATLANTA",$AT2568)),"DEKALB (ATL LIMITS)","DEKALB"),IF(AND($E2568="CLAYTON",ISNUMBER(SEARCH("COLLEGE PARK",$AT2568))),"CLAYTON (COLLEGE PARK)",$E2568)))))</f>
        <v/>
      </c>
      <c r="AV2568" s="2">
        <f>IF($L2568="","",IF(""&amp;$F2568="2","DIESEL",IF(OR(""&amp;$F2568="G",""&amp;$F2568="H"),"GAS","")))</f>
        <v/>
      </c>
      <c r="AW2568" s="2">
        <f>IF($AV2568="","",$R2568)</f>
        <v/>
      </c>
      <c r="AX2568" s="2">
        <f>IF($AV2568="","",IF($AB2568=0,$R2568,0))</f>
        <v/>
      </c>
      <c r="AY2568" s="2">
        <f>IF($AV2568="","",IF(AND($Z2568=0,COUNTIF('AR SALES'!$L$2:$L$2501,$L2568)=0),"YES",""))</f>
        <v/>
      </c>
      <c r="AZ2568" s="2">
        <f>IF($AV2568="","",IFERROR(VLOOKUP($AU2568,CODES!$A:$B,2,FALSE),"NO CODE"))</f>
        <v/>
      </c>
      <c r="BA2568" s="2">
        <f>IF(""&amp;$F2568&lt;&gt;"4","",IF($AY2568="YES","",IF(ROUND(SUMIFS($AE$2:$AE$4001,$L$2:$L$4001,$L2568,$F$2:$F$4001,"4")-SUMIFS('AR SALES'!$Y$2:$Y$2501,'AR SALES'!$L$2:$L$2501,$L2568,'AR SALES'!$AD$2:$AD$2501,"OFF"),2)=0,"","STALE")))</f>
        <v/>
      </c>
      <c r="BB2568" s="2">
        <f>IF(OR(""&amp;$F2568="2",""&amp;$F2568="4",""&amp;$F2568="G",""&amp;$F2568="H"),IF($AY2568="YES","",IF($AB2568&lt;&gt;0,"",IF(COUNTIFS('AR SALES'!$L$2:$L$2501,$L2568,'AR SALES'!$AD$2:$AD$2501,IF(""&amp;$F2568="4","OFF","ON"),'AR SALES'!$AF$2:$AF$2501,"Y")&gt;0,"","NO EXEMPTION"))),"")</f>
        <v/>
      </c>
    </row>
    <row r="2569">
      <c r="AT2569" s="2">
        <f>IF($L2569="","",IFERROR(INDEX('AR SALES'!$H$2:$H$2501,MATCH(""&amp;$L2569,'AR SALES'!$AE$2:$AE$2501,0)),""))</f>
        <v/>
      </c>
      <c r="AU2569" s="2">
        <f>IF($L2569="","",IF($A2569&lt;&gt;"GA","",IF($E2569="FULTON",IF(ISNUMBER(SEARCH("COLLEGE PARK",$AT2569)),"FULTON (COLLEGE PARK)",IF(ISNUMBER(SEARCH("HAPEVILLE",$AT2569)),"FULTON (HAPEVILLE)",IF(ISNUMBER(SEARCH("EAST POINT",$AT2569)),"FULTON (EAST POINT)",IF(ISNUMBER(SEARCH("ATLANTA",$AT2569)),"FULTON (ATL LIMITS)","FULTON")))),IF($E2569="DEKALB",IF(ISNUMBER(SEARCH("ATLANTA",$AT2569)),"DEKALB (ATL LIMITS)","DEKALB"),IF(AND($E2569="CLAYTON",ISNUMBER(SEARCH("COLLEGE PARK",$AT2569))),"CLAYTON (COLLEGE PARK)",$E2569)))))</f>
        <v/>
      </c>
      <c r="AV2569" s="2">
        <f>IF($L2569="","",IF(""&amp;$F2569="2","DIESEL",IF(OR(""&amp;$F2569="G",""&amp;$F2569="H"),"GAS","")))</f>
        <v/>
      </c>
      <c r="AW2569" s="2">
        <f>IF($AV2569="","",$R2569)</f>
        <v/>
      </c>
      <c r="AX2569" s="2">
        <f>IF($AV2569="","",IF($AB2569=0,$R2569,0))</f>
        <v/>
      </c>
      <c r="AY2569" s="2">
        <f>IF($AV2569="","",IF(AND($Z2569=0,COUNTIF('AR SALES'!$L$2:$L$2501,$L2569)=0),"YES",""))</f>
        <v/>
      </c>
      <c r="AZ2569" s="2">
        <f>IF($AV2569="","",IFERROR(VLOOKUP($AU2569,CODES!$A:$B,2,FALSE),"NO CODE"))</f>
        <v/>
      </c>
      <c r="BA2569" s="2">
        <f>IF(""&amp;$F2569&lt;&gt;"4","",IF($AY2569="YES","",IF(ROUND(SUMIFS($AE$2:$AE$4001,$L$2:$L$4001,$L2569,$F$2:$F$4001,"4")-SUMIFS('AR SALES'!$Y$2:$Y$2501,'AR SALES'!$L$2:$L$2501,$L2569,'AR SALES'!$AD$2:$AD$2501,"OFF"),2)=0,"","STALE")))</f>
        <v/>
      </c>
      <c r="BB2569" s="2">
        <f>IF(OR(""&amp;$F2569="2",""&amp;$F2569="4",""&amp;$F2569="G",""&amp;$F2569="H"),IF($AY2569="YES","",IF($AB2569&lt;&gt;0,"",IF(COUNTIFS('AR SALES'!$L$2:$L$2501,$L2569,'AR SALES'!$AD$2:$AD$2501,IF(""&amp;$F2569="4","OFF","ON"),'AR SALES'!$AF$2:$AF$2501,"Y")&gt;0,"","NO EXEMPTION"))),"")</f>
        <v/>
      </c>
    </row>
    <row r="2570">
      <c r="AT2570" s="2">
        <f>IF($L2570="","",IFERROR(INDEX('AR SALES'!$H$2:$H$2501,MATCH(""&amp;$L2570,'AR SALES'!$AE$2:$AE$2501,0)),""))</f>
        <v/>
      </c>
      <c r="AU2570" s="2">
        <f>IF($L2570="","",IF($A2570&lt;&gt;"GA","",IF($E2570="FULTON",IF(ISNUMBER(SEARCH("COLLEGE PARK",$AT2570)),"FULTON (COLLEGE PARK)",IF(ISNUMBER(SEARCH("HAPEVILLE",$AT2570)),"FULTON (HAPEVILLE)",IF(ISNUMBER(SEARCH("EAST POINT",$AT2570)),"FULTON (EAST POINT)",IF(ISNUMBER(SEARCH("ATLANTA",$AT2570)),"FULTON (ATL LIMITS)","FULTON")))),IF($E2570="DEKALB",IF(ISNUMBER(SEARCH("ATLANTA",$AT2570)),"DEKALB (ATL LIMITS)","DEKALB"),IF(AND($E2570="CLAYTON",ISNUMBER(SEARCH("COLLEGE PARK",$AT2570))),"CLAYTON (COLLEGE PARK)",$E2570)))))</f>
        <v/>
      </c>
      <c r="AV2570" s="2">
        <f>IF($L2570="","",IF(""&amp;$F2570="2","DIESEL",IF(OR(""&amp;$F2570="G",""&amp;$F2570="H"),"GAS","")))</f>
        <v/>
      </c>
      <c r="AW2570" s="2">
        <f>IF($AV2570="","",$R2570)</f>
        <v/>
      </c>
      <c r="AX2570" s="2">
        <f>IF($AV2570="","",IF($AB2570=0,$R2570,0))</f>
        <v/>
      </c>
      <c r="AY2570" s="2">
        <f>IF($AV2570="","",IF(AND($Z2570=0,COUNTIF('AR SALES'!$L$2:$L$2501,$L2570)=0),"YES",""))</f>
        <v/>
      </c>
      <c r="AZ2570" s="2">
        <f>IF($AV2570="","",IFERROR(VLOOKUP($AU2570,CODES!$A:$B,2,FALSE),"NO CODE"))</f>
        <v/>
      </c>
      <c r="BA2570" s="2">
        <f>IF(""&amp;$F2570&lt;&gt;"4","",IF($AY2570="YES","",IF(ROUND(SUMIFS($AE$2:$AE$4001,$L$2:$L$4001,$L2570,$F$2:$F$4001,"4")-SUMIFS('AR SALES'!$Y$2:$Y$2501,'AR SALES'!$L$2:$L$2501,$L2570,'AR SALES'!$AD$2:$AD$2501,"OFF"),2)=0,"","STALE")))</f>
        <v/>
      </c>
      <c r="BB2570" s="2">
        <f>IF(OR(""&amp;$F2570="2",""&amp;$F2570="4",""&amp;$F2570="G",""&amp;$F2570="H"),IF($AY2570="YES","",IF($AB2570&lt;&gt;0,"",IF(COUNTIFS('AR SALES'!$L$2:$L$2501,$L2570,'AR SALES'!$AD$2:$AD$2501,IF(""&amp;$F2570="4","OFF","ON"),'AR SALES'!$AF$2:$AF$2501,"Y")&gt;0,"","NO EXEMPTION"))),"")</f>
        <v/>
      </c>
    </row>
    <row r="2571">
      <c r="AT2571" s="2">
        <f>IF($L2571="","",IFERROR(INDEX('AR SALES'!$H$2:$H$2501,MATCH(""&amp;$L2571,'AR SALES'!$AE$2:$AE$2501,0)),""))</f>
        <v/>
      </c>
      <c r="AU2571" s="2">
        <f>IF($L2571="","",IF($A2571&lt;&gt;"GA","",IF($E2571="FULTON",IF(ISNUMBER(SEARCH("COLLEGE PARK",$AT2571)),"FULTON (COLLEGE PARK)",IF(ISNUMBER(SEARCH("HAPEVILLE",$AT2571)),"FULTON (HAPEVILLE)",IF(ISNUMBER(SEARCH("EAST POINT",$AT2571)),"FULTON (EAST POINT)",IF(ISNUMBER(SEARCH("ATLANTA",$AT2571)),"FULTON (ATL LIMITS)","FULTON")))),IF($E2571="DEKALB",IF(ISNUMBER(SEARCH("ATLANTA",$AT2571)),"DEKALB (ATL LIMITS)","DEKALB"),IF(AND($E2571="CLAYTON",ISNUMBER(SEARCH("COLLEGE PARK",$AT2571))),"CLAYTON (COLLEGE PARK)",$E2571)))))</f>
        <v/>
      </c>
      <c r="AV2571" s="2">
        <f>IF($L2571="","",IF(""&amp;$F2571="2","DIESEL",IF(OR(""&amp;$F2571="G",""&amp;$F2571="H"),"GAS","")))</f>
        <v/>
      </c>
      <c r="AW2571" s="2">
        <f>IF($AV2571="","",$R2571)</f>
        <v/>
      </c>
      <c r="AX2571" s="2">
        <f>IF($AV2571="","",IF($AB2571=0,$R2571,0))</f>
        <v/>
      </c>
      <c r="AY2571" s="2">
        <f>IF($AV2571="","",IF(AND($Z2571=0,COUNTIF('AR SALES'!$L$2:$L$2501,$L2571)=0),"YES",""))</f>
        <v/>
      </c>
      <c r="AZ2571" s="2">
        <f>IF($AV2571="","",IFERROR(VLOOKUP($AU2571,CODES!$A:$B,2,FALSE),"NO CODE"))</f>
        <v/>
      </c>
      <c r="BA2571" s="2">
        <f>IF(""&amp;$F2571&lt;&gt;"4","",IF($AY2571="YES","",IF(ROUND(SUMIFS($AE$2:$AE$4001,$L$2:$L$4001,$L2571,$F$2:$F$4001,"4")-SUMIFS('AR SALES'!$Y$2:$Y$2501,'AR SALES'!$L$2:$L$2501,$L2571,'AR SALES'!$AD$2:$AD$2501,"OFF"),2)=0,"","STALE")))</f>
        <v/>
      </c>
      <c r="BB2571" s="2">
        <f>IF(OR(""&amp;$F2571="2",""&amp;$F2571="4",""&amp;$F2571="G",""&amp;$F2571="H"),IF($AY2571="YES","",IF($AB2571&lt;&gt;0,"",IF(COUNTIFS('AR SALES'!$L$2:$L$2501,$L2571,'AR SALES'!$AD$2:$AD$2501,IF(""&amp;$F2571="4","OFF","ON"),'AR SALES'!$AF$2:$AF$2501,"Y")&gt;0,"","NO EXEMPTION"))),"")</f>
        <v/>
      </c>
    </row>
    <row r="2572">
      <c r="AT2572" s="2">
        <f>IF($L2572="","",IFERROR(INDEX('AR SALES'!$H$2:$H$2501,MATCH(""&amp;$L2572,'AR SALES'!$AE$2:$AE$2501,0)),""))</f>
        <v/>
      </c>
      <c r="AU2572" s="2">
        <f>IF($L2572="","",IF($A2572&lt;&gt;"GA","",IF($E2572="FULTON",IF(ISNUMBER(SEARCH("COLLEGE PARK",$AT2572)),"FULTON (COLLEGE PARK)",IF(ISNUMBER(SEARCH("HAPEVILLE",$AT2572)),"FULTON (HAPEVILLE)",IF(ISNUMBER(SEARCH("EAST POINT",$AT2572)),"FULTON (EAST POINT)",IF(ISNUMBER(SEARCH("ATLANTA",$AT2572)),"FULTON (ATL LIMITS)","FULTON")))),IF($E2572="DEKALB",IF(ISNUMBER(SEARCH("ATLANTA",$AT2572)),"DEKALB (ATL LIMITS)","DEKALB"),IF(AND($E2572="CLAYTON",ISNUMBER(SEARCH("COLLEGE PARK",$AT2572))),"CLAYTON (COLLEGE PARK)",$E2572)))))</f>
        <v/>
      </c>
      <c r="AV2572" s="2">
        <f>IF($L2572="","",IF(""&amp;$F2572="2","DIESEL",IF(OR(""&amp;$F2572="G",""&amp;$F2572="H"),"GAS","")))</f>
        <v/>
      </c>
      <c r="AW2572" s="2">
        <f>IF($AV2572="","",$R2572)</f>
        <v/>
      </c>
      <c r="AX2572" s="2">
        <f>IF($AV2572="","",IF($AB2572=0,$R2572,0))</f>
        <v/>
      </c>
      <c r="AY2572" s="2">
        <f>IF($AV2572="","",IF(AND($Z2572=0,COUNTIF('AR SALES'!$L$2:$L$2501,$L2572)=0),"YES",""))</f>
        <v/>
      </c>
      <c r="AZ2572" s="2">
        <f>IF($AV2572="","",IFERROR(VLOOKUP($AU2572,CODES!$A:$B,2,FALSE),"NO CODE"))</f>
        <v/>
      </c>
      <c r="BA2572" s="2">
        <f>IF(""&amp;$F2572&lt;&gt;"4","",IF($AY2572="YES","",IF(ROUND(SUMIFS($AE$2:$AE$4001,$L$2:$L$4001,$L2572,$F$2:$F$4001,"4")-SUMIFS('AR SALES'!$Y$2:$Y$2501,'AR SALES'!$L$2:$L$2501,$L2572,'AR SALES'!$AD$2:$AD$2501,"OFF"),2)=0,"","STALE")))</f>
        <v/>
      </c>
      <c r="BB2572" s="2">
        <f>IF(OR(""&amp;$F2572="2",""&amp;$F2572="4",""&amp;$F2572="G",""&amp;$F2572="H"),IF($AY2572="YES","",IF($AB2572&lt;&gt;0,"",IF(COUNTIFS('AR SALES'!$L$2:$L$2501,$L2572,'AR SALES'!$AD$2:$AD$2501,IF(""&amp;$F2572="4","OFF","ON"),'AR SALES'!$AF$2:$AF$2501,"Y")&gt;0,"","NO EXEMPTION"))),"")</f>
        <v/>
      </c>
    </row>
    <row r="2573">
      <c r="AT2573" s="2">
        <f>IF($L2573="","",IFERROR(INDEX('AR SALES'!$H$2:$H$2501,MATCH(""&amp;$L2573,'AR SALES'!$AE$2:$AE$2501,0)),""))</f>
        <v/>
      </c>
      <c r="AU2573" s="2">
        <f>IF($L2573="","",IF($A2573&lt;&gt;"GA","",IF($E2573="FULTON",IF(ISNUMBER(SEARCH("COLLEGE PARK",$AT2573)),"FULTON (COLLEGE PARK)",IF(ISNUMBER(SEARCH("HAPEVILLE",$AT2573)),"FULTON (HAPEVILLE)",IF(ISNUMBER(SEARCH("EAST POINT",$AT2573)),"FULTON (EAST POINT)",IF(ISNUMBER(SEARCH("ATLANTA",$AT2573)),"FULTON (ATL LIMITS)","FULTON")))),IF($E2573="DEKALB",IF(ISNUMBER(SEARCH("ATLANTA",$AT2573)),"DEKALB (ATL LIMITS)","DEKALB"),IF(AND($E2573="CLAYTON",ISNUMBER(SEARCH("COLLEGE PARK",$AT2573))),"CLAYTON (COLLEGE PARK)",$E2573)))))</f>
        <v/>
      </c>
      <c r="AV2573" s="2">
        <f>IF($L2573="","",IF(""&amp;$F2573="2","DIESEL",IF(OR(""&amp;$F2573="G",""&amp;$F2573="H"),"GAS","")))</f>
        <v/>
      </c>
      <c r="AW2573" s="2">
        <f>IF($AV2573="","",$R2573)</f>
        <v/>
      </c>
      <c r="AX2573" s="2">
        <f>IF($AV2573="","",IF($AB2573=0,$R2573,0))</f>
        <v/>
      </c>
      <c r="AY2573" s="2">
        <f>IF($AV2573="","",IF(AND($Z2573=0,COUNTIF('AR SALES'!$L$2:$L$2501,$L2573)=0),"YES",""))</f>
        <v/>
      </c>
      <c r="AZ2573" s="2">
        <f>IF($AV2573="","",IFERROR(VLOOKUP($AU2573,CODES!$A:$B,2,FALSE),"NO CODE"))</f>
        <v/>
      </c>
      <c r="BA2573" s="2">
        <f>IF(""&amp;$F2573&lt;&gt;"4","",IF($AY2573="YES","",IF(ROUND(SUMIFS($AE$2:$AE$4001,$L$2:$L$4001,$L2573,$F$2:$F$4001,"4")-SUMIFS('AR SALES'!$Y$2:$Y$2501,'AR SALES'!$L$2:$L$2501,$L2573,'AR SALES'!$AD$2:$AD$2501,"OFF"),2)=0,"","STALE")))</f>
        <v/>
      </c>
      <c r="BB2573" s="2">
        <f>IF(OR(""&amp;$F2573="2",""&amp;$F2573="4",""&amp;$F2573="G",""&amp;$F2573="H"),IF($AY2573="YES","",IF($AB2573&lt;&gt;0,"",IF(COUNTIFS('AR SALES'!$L$2:$L$2501,$L2573,'AR SALES'!$AD$2:$AD$2501,IF(""&amp;$F2573="4","OFF","ON"),'AR SALES'!$AF$2:$AF$2501,"Y")&gt;0,"","NO EXEMPTION"))),"")</f>
        <v/>
      </c>
    </row>
    <row r="2574">
      <c r="AT2574" s="2">
        <f>IF($L2574="","",IFERROR(INDEX('AR SALES'!$H$2:$H$2501,MATCH(""&amp;$L2574,'AR SALES'!$AE$2:$AE$2501,0)),""))</f>
        <v/>
      </c>
      <c r="AU2574" s="2">
        <f>IF($L2574="","",IF($A2574&lt;&gt;"GA","",IF($E2574="FULTON",IF(ISNUMBER(SEARCH("COLLEGE PARK",$AT2574)),"FULTON (COLLEGE PARK)",IF(ISNUMBER(SEARCH("HAPEVILLE",$AT2574)),"FULTON (HAPEVILLE)",IF(ISNUMBER(SEARCH("EAST POINT",$AT2574)),"FULTON (EAST POINT)",IF(ISNUMBER(SEARCH("ATLANTA",$AT2574)),"FULTON (ATL LIMITS)","FULTON")))),IF($E2574="DEKALB",IF(ISNUMBER(SEARCH("ATLANTA",$AT2574)),"DEKALB (ATL LIMITS)","DEKALB"),IF(AND($E2574="CLAYTON",ISNUMBER(SEARCH("COLLEGE PARK",$AT2574))),"CLAYTON (COLLEGE PARK)",$E2574)))))</f>
        <v/>
      </c>
      <c r="AV2574" s="2">
        <f>IF($L2574="","",IF(""&amp;$F2574="2","DIESEL",IF(OR(""&amp;$F2574="G",""&amp;$F2574="H"),"GAS","")))</f>
        <v/>
      </c>
      <c r="AW2574" s="2">
        <f>IF($AV2574="","",$R2574)</f>
        <v/>
      </c>
      <c r="AX2574" s="2">
        <f>IF($AV2574="","",IF($AB2574=0,$R2574,0))</f>
        <v/>
      </c>
      <c r="AY2574" s="2">
        <f>IF($AV2574="","",IF(AND($Z2574=0,COUNTIF('AR SALES'!$L$2:$L$2501,$L2574)=0),"YES",""))</f>
        <v/>
      </c>
      <c r="AZ2574" s="2">
        <f>IF($AV2574="","",IFERROR(VLOOKUP($AU2574,CODES!$A:$B,2,FALSE),"NO CODE"))</f>
        <v/>
      </c>
      <c r="BA2574" s="2">
        <f>IF(""&amp;$F2574&lt;&gt;"4","",IF($AY2574="YES","",IF(ROUND(SUMIFS($AE$2:$AE$4001,$L$2:$L$4001,$L2574,$F$2:$F$4001,"4")-SUMIFS('AR SALES'!$Y$2:$Y$2501,'AR SALES'!$L$2:$L$2501,$L2574,'AR SALES'!$AD$2:$AD$2501,"OFF"),2)=0,"","STALE")))</f>
        <v/>
      </c>
      <c r="BB2574" s="2">
        <f>IF(OR(""&amp;$F2574="2",""&amp;$F2574="4",""&amp;$F2574="G",""&amp;$F2574="H"),IF($AY2574="YES","",IF($AB2574&lt;&gt;0,"",IF(COUNTIFS('AR SALES'!$L$2:$L$2501,$L2574,'AR SALES'!$AD$2:$AD$2501,IF(""&amp;$F2574="4","OFF","ON"),'AR SALES'!$AF$2:$AF$2501,"Y")&gt;0,"","NO EXEMPTION"))),"")</f>
        <v/>
      </c>
    </row>
    <row r="2575">
      <c r="AT2575" s="2">
        <f>IF($L2575="","",IFERROR(INDEX('AR SALES'!$H$2:$H$2501,MATCH(""&amp;$L2575,'AR SALES'!$AE$2:$AE$2501,0)),""))</f>
        <v/>
      </c>
      <c r="AU2575" s="2">
        <f>IF($L2575="","",IF($A2575&lt;&gt;"GA","",IF($E2575="FULTON",IF(ISNUMBER(SEARCH("COLLEGE PARK",$AT2575)),"FULTON (COLLEGE PARK)",IF(ISNUMBER(SEARCH("HAPEVILLE",$AT2575)),"FULTON (HAPEVILLE)",IF(ISNUMBER(SEARCH("EAST POINT",$AT2575)),"FULTON (EAST POINT)",IF(ISNUMBER(SEARCH("ATLANTA",$AT2575)),"FULTON (ATL LIMITS)","FULTON")))),IF($E2575="DEKALB",IF(ISNUMBER(SEARCH("ATLANTA",$AT2575)),"DEKALB (ATL LIMITS)","DEKALB"),IF(AND($E2575="CLAYTON",ISNUMBER(SEARCH("COLLEGE PARK",$AT2575))),"CLAYTON (COLLEGE PARK)",$E2575)))))</f>
        <v/>
      </c>
      <c r="AV2575" s="2">
        <f>IF($L2575="","",IF(""&amp;$F2575="2","DIESEL",IF(OR(""&amp;$F2575="G",""&amp;$F2575="H"),"GAS","")))</f>
        <v/>
      </c>
      <c r="AW2575" s="2">
        <f>IF($AV2575="","",$R2575)</f>
        <v/>
      </c>
      <c r="AX2575" s="2">
        <f>IF($AV2575="","",IF($AB2575=0,$R2575,0))</f>
        <v/>
      </c>
      <c r="AY2575" s="2">
        <f>IF($AV2575="","",IF(AND($Z2575=0,COUNTIF('AR SALES'!$L$2:$L$2501,$L2575)=0),"YES",""))</f>
        <v/>
      </c>
      <c r="AZ2575" s="2">
        <f>IF($AV2575="","",IFERROR(VLOOKUP($AU2575,CODES!$A:$B,2,FALSE),"NO CODE"))</f>
        <v/>
      </c>
      <c r="BA2575" s="2">
        <f>IF(""&amp;$F2575&lt;&gt;"4","",IF($AY2575="YES","",IF(ROUND(SUMIFS($AE$2:$AE$4001,$L$2:$L$4001,$L2575,$F$2:$F$4001,"4")-SUMIFS('AR SALES'!$Y$2:$Y$2501,'AR SALES'!$L$2:$L$2501,$L2575,'AR SALES'!$AD$2:$AD$2501,"OFF"),2)=0,"","STALE")))</f>
        <v/>
      </c>
      <c r="BB2575" s="2">
        <f>IF(OR(""&amp;$F2575="2",""&amp;$F2575="4",""&amp;$F2575="G",""&amp;$F2575="H"),IF($AY2575="YES","",IF($AB2575&lt;&gt;0,"",IF(COUNTIFS('AR SALES'!$L$2:$L$2501,$L2575,'AR SALES'!$AD$2:$AD$2501,IF(""&amp;$F2575="4","OFF","ON"),'AR SALES'!$AF$2:$AF$2501,"Y")&gt;0,"","NO EXEMPTION"))),"")</f>
        <v/>
      </c>
    </row>
    <row r="2576">
      <c r="AT2576" s="2">
        <f>IF($L2576="","",IFERROR(INDEX('AR SALES'!$H$2:$H$2501,MATCH(""&amp;$L2576,'AR SALES'!$AE$2:$AE$2501,0)),""))</f>
        <v/>
      </c>
      <c r="AU2576" s="2">
        <f>IF($L2576="","",IF($A2576&lt;&gt;"GA","",IF($E2576="FULTON",IF(ISNUMBER(SEARCH("COLLEGE PARK",$AT2576)),"FULTON (COLLEGE PARK)",IF(ISNUMBER(SEARCH("HAPEVILLE",$AT2576)),"FULTON (HAPEVILLE)",IF(ISNUMBER(SEARCH("EAST POINT",$AT2576)),"FULTON (EAST POINT)",IF(ISNUMBER(SEARCH("ATLANTA",$AT2576)),"FULTON (ATL LIMITS)","FULTON")))),IF($E2576="DEKALB",IF(ISNUMBER(SEARCH("ATLANTA",$AT2576)),"DEKALB (ATL LIMITS)","DEKALB"),IF(AND($E2576="CLAYTON",ISNUMBER(SEARCH("COLLEGE PARK",$AT2576))),"CLAYTON (COLLEGE PARK)",$E2576)))))</f>
        <v/>
      </c>
      <c r="AV2576" s="2">
        <f>IF($L2576="","",IF(""&amp;$F2576="2","DIESEL",IF(OR(""&amp;$F2576="G",""&amp;$F2576="H"),"GAS","")))</f>
        <v/>
      </c>
      <c r="AW2576" s="2">
        <f>IF($AV2576="","",$R2576)</f>
        <v/>
      </c>
      <c r="AX2576" s="2">
        <f>IF($AV2576="","",IF($AB2576=0,$R2576,0))</f>
        <v/>
      </c>
      <c r="AY2576" s="2">
        <f>IF($AV2576="","",IF(AND($Z2576=0,COUNTIF('AR SALES'!$L$2:$L$2501,$L2576)=0),"YES",""))</f>
        <v/>
      </c>
      <c r="AZ2576" s="2">
        <f>IF($AV2576="","",IFERROR(VLOOKUP($AU2576,CODES!$A:$B,2,FALSE),"NO CODE"))</f>
        <v/>
      </c>
      <c r="BA2576" s="2">
        <f>IF(""&amp;$F2576&lt;&gt;"4","",IF($AY2576="YES","",IF(ROUND(SUMIFS($AE$2:$AE$4001,$L$2:$L$4001,$L2576,$F$2:$F$4001,"4")-SUMIFS('AR SALES'!$Y$2:$Y$2501,'AR SALES'!$L$2:$L$2501,$L2576,'AR SALES'!$AD$2:$AD$2501,"OFF"),2)=0,"","STALE")))</f>
        <v/>
      </c>
      <c r="BB2576" s="2">
        <f>IF(OR(""&amp;$F2576="2",""&amp;$F2576="4",""&amp;$F2576="G",""&amp;$F2576="H"),IF($AY2576="YES","",IF($AB2576&lt;&gt;0,"",IF(COUNTIFS('AR SALES'!$L$2:$L$2501,$L2576,'AR SALES'!$AD$2:$AD$2501,IF(""&amp;$F2576="4","OFF","ON"),'AR SALES'!$AF$2:$AF$2501,"Y")&gt;0,"","NO EXEMPTION"))),"")</f>
        <v/>
      </c>
    </row>
    <row r="2577">
      <c r="AT2577" s="2">
        <f>IF($L2577="","",IFERROR(INDEX('AR SALES'!$H$2:$H$2501,MATCH(""&amp;$L2577,'AR SALES'!$AE$2:$AE$2501,0)),""))</f>
        <v/>
      </c>
      <c r="AU2577" s="2">
        <f>IF($L2577="","",IF($A2577&lt;&gt;"GA","",IF($E2577="FULTON",IF(ISNUMBER(SEARCH("COLLEGE PARK",$AT2577)),"FULTON (COLLEGE PARK)",IF(ISNUMBER(SEARCH("HAPEVILLE",$AT2577)),"FULTON (HAPEVILLE)",IF(ISNUMBER(SEARCH("EAST POINT",$AT2577)),"FULTON (EAST POINT)",IF(ISNUMBER(SEARCH("ATLANTA",$AT2577)),"FULTON (ATL LIMITS)","FULTON")))),IF($E2577="DEKALB",IF(ISNUMBER(SEARCH("ATLANTA",$AT2577)),"DEKALB (ATL LIMITS)","DEKALB"),IF(AND($E2577="CLAYTON",ISNUMBER(SEARCH("COLLEGE PARK",$AT2577))),"CLAYTON (COLLEGE PARK)",$E2577)))))</f>
        <v/>
      </c>
      <c r="AV2577" s="2">
        <f>IF($L2577="","",IF(""&amp;$F2577="2","DIESEL",IF(OR(""&amp;$F2577="G",""&amp;$F2577="H"),"GAS","")))</f>
        <v/>
      </c>
      <c r="AW2577" s="2">
        <f>IF($AV2577="","",$R2577)</f>
        <v/>
      </c>
      <c r="AX2577" s="2">
        <f>IF($AV2577="","",IF($AB2577=0,$R2577,0))</f>
        <v/>
      </c>
      <c r="AY2577" s="2">
        <f>IF($AV2577="","",IF(AND($Z2577=0,COUNTIF('AR SALES'!$L$2:$L$2501,$L2577)=0),"YES",""))</f>
        <v/>
      </c>
      <c r="AZ2577" s="2">
        <f>IF($AV2577="","",IFERROR(VLOOKUP($AU2577,CODES!$A:$B,2,FALSE),"NO CODE"))</f>
        <v/>
      </c>
      <c r="BA2577" s="2">
        <f>IF(""&amp;$F2577&lt;&gt;"4","",IF($AY2577="YES","",IF(ROUND(SUMIFS($AE$2:$AE$4001,$L$2:$L$4001,$L2577,$F$2:$F$4001,"4")-SUMIFS('AR SALES'!$Y$2:$Y$2501,'AR SALES'!$L$2:$L$2501,$L2577,'AR SALES'!$AD$2:$AD$2501,"OFF"),2)=0,"","STALE")))</f>
        <v/>
      </c>
      <c r="BB2577" s="2">
        <f>IF(OR(""&amp;$F2577="2",""&amp;$F2577="4",""&amp;$F2577="G",""&amp;$F2577="H"),IF($AY2577="YES","",IF($AB2577&lt;&gt;0,"",IF(COUNTIFS('AR SALES'!$L$2:$L$2501,$L2577,'AR SALES'!$AD$2:$AD$2501,IF(""&amp;$F2577="4","OFF","ON"),'AR SALES'!$AF$2:$AF$2501,"Y")&gt;0,"","NO EXEMPTION"))),"")</f>
        <v/>
      </c>
    </row>
    <row r="2578">
      <c r="AT2578" s="2">
        <f>IF($L2578="","",IFERROR(INDEX('AR SALES'!$H$2:$H$2501,MATCH(""&amp;$L2578,'AR SALES'!$AE$2:$AE$2501,0)),""))</f>
        <v/>
      </c>
      <c r="AU2578" s="2">
        <f>IF($L2578="","",IF($A2578&lt;&gt;"GA","",IF($E2578="FULTON",IF(ISNUMBER(SEARCH("COLLEGE PARK",$AT2578)),"FULTON (COLLEGE PARK)",IF(ISNUMBER(SEARCH("HAPEVILLE",$AT2578)),"FULTON (HAPEVILLE)",IF(ISNUMBER(SEARCH("EAST POINT",$AT2578)),"FULTON (EAST POINT)",IF(ISNUMBER(SEARCH("ATLANTA",$AT2578)),"FULTON (ATL LIMITS)","FULTON")))),IF($E2578="DEKALB",IF(ISNUMBER(SEARCH("ATLANTA",$AT2578)),"DEKALB (ATL LIMITS)","DEKALB"),IF(AND($E2578="CLAYTON",ISNUMBER(SEARCH("COLLEGE PARK",$AT2578))),"CLAYTON (COLLEGE PARK)",$E2578)))))</f>
        <v/>
      </c>
      <c r="AV2578" s="2">
        <f>IF($L2578="","",IF(""&amp;$F2578="2","DIESEL",IF(OR(""&amp;$F2578="G",""&amp;$F2578="H"),"GAS","")))</f>
        <v/>
      </c>
      <c r="AW2578" s="2">
        <f>IF($AV2578="","",$R2578)</f>
        <v/>
      </c>
      <c r="AX2578" s="2">
        <f>IF($AV2578="","",IF($AB2578=0,$R2578,0))</f>
        <v/>
      </c>
      <c r="AY2578" s="2">
        <f>IF($AV2578="","",IF(AND($Z2578=0,COUNTIF('AR SALES'!$L$2:$L$2501,$L2578)=0),"YES",""))</f>
        <v/>
      </c>
      <c r="AZ2578" s="2">
        <f>IF($AV2578="","",IFERROR(VLOOKUP($AU2578,CODES!$A:$B,2,FALSE),"NO CODE"))</f>
        <v/>
      </c>
      <c r="BA2578" s="2">
        <f>IF(""&amp;$F2578&lt;&gt;"4","",IF($AY2578="YES","",IF(ROUND(SUMIFS($AE$2:$AE$4001,$L$2:$L$4001,$L2578,$F$2:$F$4001,"4")-SUMIFS('AR SALES'!$Y$2:$Y$2501,'AR SALES'!$L$2:$L$2501,$L2578,'AR SALES'!$AD$2:$AD$2501,"OFF"),2)=0,"","STALE")))</f>
        <v/>
      </c>
      <c r="BB2578" s="2">
        <f>IF(OR(""&amp;$F2578="2",""&amp;$F2578="4",""&amp;$F2578="G",""&amp;$F2578="H"),IF($AY2578="YES","",IF($AB2578&lt;&gt;0,"",IF(COUNTIFS('AR SALES'!$L$2:$L$2501,$L2578,'AR SALES'!$AD$2:$AD$2501,IF(""&amp;$F2578="4","OFF","ON"),'AR SALES'!$AF$2:$AF$2501,"Y")&gt;0,"","NO EXEMPTION"))),"")</f>
        <v/>
      </c>
    </row>
    <row r="2579">
      <c r="AT2579" s="2">
        <f>IF($L2579="","",IFERROR(INDEX('AR SALES'!$H$2:$H$2501,MATCH(""&amp;$L2579,'AR SALES'!$AE$2:$AE$2501,0)),""))</f>
        <v/>
      </c>
      <c r="AU2579" s="2">
        <f>IF($L2579="","",IF($A2579&lt;&gt;"GA","",IF($E2579="FULTON",IF(ISNUMBER(SEARCH("COLLEGE PARK",$AT2579)),"FULTON (COLLEGE PARK)",IF(ISNUMBER(SEARCH("HAPEVILLE",$AT2579)),"FULTON (HAPEVILLE)",IF(ISNUMBER(SEARCH("EAST POINT",$AT2579)),"FULTON (EAST POINT)",IF(ISNUMBER(SEARCH("ATLANTA",$AT2579)),"FULTON (ATL LIMITS)","FULTON")))),IF($E2579="DEKALB",IF(ISNUMBER(SEARCH("ATLANTA",$AT2579)),"DEKALB (ATL LIMITS)","DEKALB"),IF(AND($E2579="CLAYTON",ISNUMBER(SEARCH("COLLEGE PARK",$AT2579))),"CLAYTON (COLLEGE PARK)",$E2579)))))</f>
        <v/>
      </c>
      <c r="AV2579" s="2">
        <f>IF($L2579="","",IF(""&amp;$F2579="2","DIESEL",IF(OR(""&amp;$F2579="G",""&amp;$F2579="H"),"GAS","")))</f>
        <v/>
      </c>
      <c r="AW2579" s="2">
        <f>IF($AV2579="","",$R2579)</f>
        <v/>
      </c>
      <c r="AX2579" s="2">
        <f>IF($AV2579="","",IF($AB2579=0,$R2579,0))</f>
        <v/>
      </c>
      <c r="AY2579" s="2">
        <f>IF($AV2579="","",IF(AND($Z2579=0,COUNTIF('AR SALES'!$L$2:$L$2501,$L2579)=0),"YES",""))</f>
        <v/>
      </c>
      <c r="AZ2579" s="2">
        <f>IF($AV2579="","",IFERROR(VLOOKUP($AU2579,CODES!$A:$B,2,FALSE),"NO CODE"))</f>
        <v/>
      </c>
      <c r="BA2579" s="2">
        <f>IF(""&amp;$F2579&lt;&gt;"4","",IF($AY2579="YES","",IF(ROUND(SUMIFS($AE$2:$AE$4001,$L$2:$L$4001,$L2579,$F$2:$F$4001,"4")-SUMIFS('AR SALES'!$Y$2:$Y$2501,'AR SALES'!$L$2:$L$2501,$L2579,'AR SALES'!$AD$2:$AD$2501,"OFF"),2)=0,"","STALE")))</f>
        <v/>
      </c>
      <c r="BB2579" s="2">
        <f>IF(OR(""&amp;$F2579="2",""&amp;$F2579="4",""&amp;$F2579="G",""&amp;$F2579="H"),IF($AY2579="YES","",IF($AB2579&lt;&gt;0,"",IF(COUNTIFS('AR SALES'!$L$2:$L$2501,$L2579,'AR SALES'!$AD$2:$AD$2501,IF(""&amp;$F2579="4","OFF","ON"),'AR SALES'!$AF$2:$AF$2501,"Y")&gt;0,"","NO EXEMPTION"))),"")</f>
        <v/>
      </c>
    </row>
    <row r="2580">
      <c r="AT2580" s="2">
        <f>IF($L2580="","",IFERROR(INDEX('AR SALES'!$H$2:$H$2501,MATCH(""&amp;$L2580,'AR SALES'!$AE$2:$AE$2501,0)),""))</f>
        <v/>
      </c>
      <c r="AU2580" s="2">
        <f>IF($L2580="","",IF($A2580&lt;&gt;"GA","",IF($E2580="FULTON",IF(ISNUMBER(SEARCH("COLLEGE PARK",$AT2580)),"FULTON (COLLEGE PARK)",IF(ISNUMBER(SEARCH("HAPEVILLE",$AT2580)),"FULTON (HAPEVILLE)",IF(ISNUMBER(SEARCH("EAST POINT",$AT2580)),"FULTON (EAST POINT)",IF(ISNUMBER(SEARCH("ATLANTA",$AT2580)),"FULTON (ATL LIMITS)","FULTON")))),IF($E2580="DEKALB",IF(ISNUMBER(SEARCH("ATLANTA",$AT2580)),"DEKALB (ATL LIMITS)","DEKALB"),IF(AND($E2580="CLAYTON",ISNUMBER(SEARCH("COLLEGE PARK",$AT2580))),"CLAYTON (COLLEGE PARK)",$E2580)))))</f>
        <v/>
      </c>
      <c r="AV2580" s="2">
        <f>IF($L2580="","",IF(""&amp;$F2580="2","DIESEL",IF(OR(""&amp;$F2580="G",""&amp;$F2580="H"),"GAS","")))</f>
        <v/>
      </c>
      <c r="AW2580" s="2">
        <f>IF($AV2580="","",$R2580)</f>
        <v/>
      </c>
      <c r="AX2580" s="2">
        <f>IF($AV2580="","",IF($AB2580=0,$R2580,0))</f>
        <v/>
      </c>
      <c r="AY2580" s="2">
        <f>IF($AV2580="","",IF(AND($Z2580=0,COUNTIF('AR SALES'!$L$2:$L$2501,$L2580)=0),"YES",""))</f>
        <v/>
      </c>
      <c r="AZ2580" s="2">
        <f>IF($AV2580="","",IFERROR(VLOOKUP($AU2580,CODES!$A:$B,2,FALSE),"NO CODE"))</f>
        <v/>
      </c>
      <c r="BA2580" s="2">
        <f>IF(""&amp;$F2580&lt;&gt;"4","",IF($AY2580="YES","",IF(ROUND(SUMIFS($AE$2:$AE$4001,$L$2:$L$4001,$L2580,$F$2:$F$4001,"4")-SUMIFS('AR SALES'!$Y$2:$Y$2501,'AR SALES'!$L$2:$L$2501,$L2580,'AR SALES'!$AD$2:$AD$2501,"OFF"),2)=0,"","STALE")))</f>
        <v/>
      </c>
      <c r="BB2580" s="2">
        <f>IF(OR(""&amp;$F2580="2",""&amp;$F2580="4",""&amp;$F2580="G",""&amp;$F2580="H"),IF($AY2580="YES","",IF($AB2580&lt;&gt;0,"",IF(COUNTIFS('AR SALES'!$L$2:$L$2501,$L2580,'AR SALES'!$AD$2:$AD$2501,IF(""&amp;$F2580="4","OFF","ON"),'AR SALES'!$AF$2:$AF$2501,"Y")&gt;0,"","NO EXEMPTION"))),"")</f>
        <v/>
      </c>
    </row>
    <row r="2581">
      <c r="AT2581" s="2">
        <f>IF($L2581="","",IFERROR(INDEX('AR SALES'!$H$2:$H$2501,MATCH(""&amp;$L2581,'AR SALES'!$AE$2:$AE$2501,0)),""))</f>
        <v/>
      </c>
      <c r="AU2581" s="2">
        <f>IF($L2581="","",IF($A2581&lt;&gt;"GA","",IF($E2581="FULTON",IF(ISNUMBER(SEARCH("COLLEGE PARK",$AT2581)),"FULTON (COLLEGE PARK)",IF(ISNUMBER(SEARCH("HAPEVILLE",$AT2581)),"FULTON (HAPEVILLE)",IF(ISNUMBER(SEARCH("EAST POINT",$AT2581)),"FULTON (EAST POINT)",IF(ISNUMBER(SEARCH("ATLANTA",$AT2581)),"FULTON (ATL LIMITS)","FULTON")))),IF($E2581="DEKALB",IF(ISNUMBER(SEARCH("ATLANTA",$AT2581)),"DEKALB (ATL LIMITS)","DEKALB"),IF(AND($E2581="CLAYTON",ISNUMBER(SEARCH("COLLEGE PARK",$AT2581))),"CLAYTON (COLLEGE PARK)",$E2581)))))</f>
        <v/>
      </c>
      <c r="AV2581" s="2">
        <f>IF($L2581="","",IF(""&amp;$F2581="2","DIESEL",IF(OR(""&amp;$F2581="G",""&amp;$F2581="H"),"GAS","")))</f>
        <v/>
      </c>
      <c r="AW2581" s="2">
        <f>IF($AV2581="","",$R2581)</f>
        <v/>
      </c>
      <c r="AX2581" s="2">
        <f>IF($AV2581="","",IF($AB2581=0,$R2581,0))</f>
        <v/>
      </c>
      <c r="AY2581" s="2">
        <f>IF($AV2581="","",IF(AND($Z2581=0,COUNTIF('AR SALES'!$L$2:$L$2501,$L2581)=0),"YES",""))</f>
        <v/>
      </c>
      <c r="AZ2581" s="2">
        <f>IF($AV2581="","",IFERROR(VLOOKUP($AU2581,CODES!$A:$B,2,FALSE),"NO CODE"))</f>
        <v/>
      </c>
      <c r="BA2581" s="2">
        <f>IF(""&amp;$F2581&lt;&gt;"4","",IF($AY2581="YES","",IF(ROUND(SUMIFS($AE$2:$AE$4001,$L$2:$L$4001,$L2581,$F$2:$F$4001,"4")-SUMIFS('AR SALES'!$Y$2:$Y$2501,'AR SALES'!$L$2:$L$2501,$L2581,'AR SALES'!$AD$2:$AD$2501,"OFF"),2)=0,"","STALE")))</f>
        <v/>
      </c>
      <c r="BB2581" s="2">
        <f>IF(OR(""&amp;$F2581="2",""&amp;$F2581="4",""&amp;$F2581="G",""&amp;$F2581="H"),IF($AY2581="YES","",IF($AB2581&lt;&gt;0,"",IF(COUNTIFS('AR SALES'!$L$2:$L$2501,$L2581,'AR SALES'!$AD$2:$AD$2501,IF(""&amp;$F2581="4","OFF","ON"),'AR SALES'!$AF$2:$AF$2501,"Y")&gt;0,"","NO EXEMPTION"))),"")</f>
        <v/>
      </c>
    </row>
    <row r="2582">
      <c r="AT2582" s="2">
        <f>IF($L2582="","",IFERROR(INDEX('AR SALES'!$H$2:$H$2501,MATCH(""&amp;$L2582,'AR SALES'!$AE$2:$AE$2501,0)),""))</f>
        <v/>
      </c>
      <c r="AU2582" s="2">
        <f>IF($L2582="","",IF($A2582&lt;&gt;"GA","",IF($E2582="FULTON",IF(ISNUMBER(SEARCH("COLLEGE PARK",$AT2582)),"FULTON (COLLEGE PARK)",IF(ISNUMBER(SEARCH("HAPEVILLE",$AT2582)),"FULTON (HAPEVILLE)",IF(ISNUMBER(SEARCH("EAST POINT",$AT2582)),"FULTON (EAST POINT)",IF(ISNUMBER(SEARCH("ATLANTA",$AT2582)),"FULTON (ATL LIMITS)","FULTON")))),IF($E2582="DEKALB",IF(ISNUMBER(SEARCH("ATLANTA",$AT2582)),"DEKALB (ATL LIMITS)","DEKALB"),IF(AND($E2582="CLAYTON",ISNUMBER(SEARCH("COLLEGE PARK",$AT2582))),"CLAYTON (COLLEGE PARK)",$E2582)))))</f>
        <v/>
      </c>
      <c r="AV2582" s="2">
        <f>IF($L2582="","",IF(""&amp;$F2582="2","DIESEL",IF(OR(""&amp;$F2582="G",""&amp;$F2582="H"),"GAS","")))</f>
        <v/>
      </c>
      <c r="AW2582" s="2">
        <f>IF($AV2582="","",$R2582)</f>
        <v/>
      </c>
      <c r="AX2582" s="2">
        <f>IF($AV2582="","",IF($AB2582=0,$R2582,0))</f>
        <v/>
      </c>
      <c r="AY2582" s="2">
        <f>IF($AV2582="","",IF(AND($Z2582=0,COUNTIF('AR SALES'!$L$2:$L$2501,$L2582)=0),"YES",""))</f>
        <v/>
      </c>
      <c r="AZ2582" s="2">
        <f>IF($AV2582="","",IFERROR(VLOOKUP($AU2582,CODES!$A:$B,2,FALSE),"NO CODE"))</f>
        <v/>
      </c>
      <c r="BA2582" s="2">
        <f>IF(""&amp;$F2582&lt;&gt;"4","",IF($AY2582="YES","",IF(ROUND(SUMIFS($AE$2:$AE$4001,$L$2:$L$4001,$L2582,$F$2:$F$4001,"4")-SUMIFS('AR SALES'!$Y$2:$Y$2501,'AR SALES'!$L$2:$L$2501,$L2582,'AR SALES'!$AD$2:$AD$2501,"OFF"),2)=0,"","STALE")))</f>
        <v/>
      </c>
      <c r="BB2582" s="2">
        <f>IF(OR(""&amp;$F2582="2",""&amp;$F2582="4",""&amp;$F2582="G",""&amp;$F2582="H"),IF($AY2582="YES","",IF($AB2582&lt;&gt;0,"",IF(COUNTIFS('AR SALES'!$L$2:$L$2501,$L2582,'AR SALES'!$AD$2:$AD$2501,IF(""&amp;$F2582="4","OFF","ON"),'AR SALES'!$AF$2:$AF$2501,"Y")&gt;0,"","NO EXEMPTION"))),"")</f>
        <v/>
      </c>
    </row>
    <row r="2583">
      <c r="AT2583" s="2">
        <f>IF($L2583="","",IFERROR(INDEX('AR SALES'!$H$2:$H$2501,MATCH(""&amp;$L2583,'AR SALES'!$AE$2:$AE$2501,0)),""))</f>
        <v/>
      </c>
      <c r="AU2583" s="2">
        <f>IF($L2583="","",IF($A2583&lt;&gt;"GA","",IF($E2583="FULTON",IF(ISNUMBER(SEARCH("COLLEGE PARK",$AT2583)),"FULTON (COLLEGE PARK)",IF(ISNUMBER(SEARCH("HAPEVILLE",$AT2583)),"FULTON (HAPEVILLE)",IF(ISNUMBER(SEARCH("EAST POINT",$AT2583)),"FULTON (EAST POINT)",IF(ISNUMBER(SEARCH("ATLANTA",$AT2583)),"FULTON (ATL LIMITS)","FULTON")))),IF($E2583="DEKALB",IF(ISNUMBER(SEARCH("ATLANTA",$AT2583)),"DEKALB (ATL LIMITS)","DEKALB"),IF(AND($E2583="CLAYTON",ISNUMBER(SEARCH("COLLEGE PARK",$AT2583))),"CLAYTON (COLLEGE PARK)",$E2583)))))</f>
        <v/>
      </c>
      <c r="AV2583" s="2">
        <f>IF($L2583="","",IF(""&amp;$F2583="2","DIESEL",IF(OR(""&amp;$F2583="G",""&amp;$F2583="H"),"GAS","")))</f>
        <v/>
      </c>
      <c r="AW2583" s="2">
        <f>IF($AV2583="","",$R2583)</f>
        <v/>
      </c>
      <c r="AX2583" s="2">
        <f>IF($AV2583="","",IF($AB2583=0,$R2583,0))</f>
        <v/>
      </c>
      <c r="AY2583" s="2">
        <f>IF($AV2583="","",IF(AND($Z2583=0,COUNTIF('AR SALES'!$L$2:$L$2501,$L2583)=0),"YES",""))</f>
        <v/>
      </c>
      <c r="AZ2583" s="2">
        <f>IF($AV2583="","",IFERROR(VLOOKUP($AU2583,CODES!$A:$B,2,FALSE),"NO CODE"))</f>
        <v/>
      </c>
      <c r="BA2583" s="2">
        <f>IF(""&amp;$F2583&lt;&gt;"4","",IF($AY2583="YES","",IF(ROUND(SUMIFS($AE$2:$AE$4001,$L$2:$L$4001,$L2583,$F$2:$F$4001,"4")-SUMIFS('AR SALES'!$Y$2:$Y$2501,'AR SALES'!$L$2:$L$2501,$L2583,'AR SALES'!$AD$2:$AD$2501,"OFF"),2)=0,"","STALE")))</f>
        <v/>
      </c>
      <c r="BB2583" s="2">
        <f>IF(OR(""&amp;$F2583="2",""&amp;$F2583="4",""&amp;$F2583="G",""&amp;$F2583="H"),IF($AY2583="YES","",IF($AB2583&lt;&gt;0,"",IF(COUNTIFS('AR SALES'!$L$2:$L$2501,$L2583,'AR SALES'!$AD$2:$AD$2501,IF(""&amp;$F2583="4","OFF","ON"),'AR SALES'!$AF$2:$AF$2501,"Y")&gt;0,"","NO EXEMPTION"))),"")</f>
        <v/>
      </c>
    </row>
    <row r="2584">
      <c r="AT2584" s="2">
        <f>IF($L2584="","",IFERROR(INDEX('AR SALES'!$H$2:$H$2501,MATCH(""&amp;$L2584,'AR SALES'!$AE$2:$AE$2501,0)),""))</f>
        <v/>
      </c>
      <c r="AU2584" s="2">
        <f>IF($L2584="","",IF($A2584&lt;&gt;"GA","",IF($E2584="FULTON",IF(ISNUMBER(SEARCH("COLLEGE PARK",$AT2584)),"FULTON (COLLEGE PARK)",IF(ISNUMBER(SEARCH("HAPEVILLE",$AT2584)),"FULTON (HAPEVILLE)",IF(ISNUMBER(SEARCH("EAST POINT",$AT2584)),"FULTON (EAST POINT)",IF(ISNUMBER(SEARCH("ATLANTA",$AT2584)),"FULTON (ATL LIMITS)","FULTON")))),IF($E2584="DEKALB",IF(ISNUMBER(SEARCH("ATLANTA",$AT2584)),"DEKALB (ATL LIMITS)","DEKALB"),IF(AND($E2584="CLAYTON",ISNUMBER(SEARCH("COLLEGE PARK",$AT2584))),"CLAYTON (COLLEGE PARK)",$E2584)))))</f>
        <v/>
      </c>
      <c r="AV2584" s="2">
        <f>IF($L2584="","",IF(""&amp;$F2584="2","DIESEL",IF(OR(""&amp;$F2584="G",""&amp;$F2584="H"),"GAS","")))</f>
        <v/>
      </c>
      <c r="AW2584" s="2">
        <f>IF($AV2584="","",$R2584)</f>
        <v/>
      </c>
      <c r="AX2584" s="2">
        <f>IF($AV2584="","",IF($AB2584=0,$R2584,0))</f>
        <v/>
      </c>
      <c r="AY2584" s="2">
        <f>IF($AV2584="","",IF(AND($Z2584=0,COUNTIF('AR SALES'!$L$2:$L$2501,$L2584)=0),"YES",""))</f>
        <v/>
      </c>
      <c r="AZ2584" s="2">
        <f>IF($AV2584="","",IFERROR(VLOOKUP($AU2584,CODES!$A:$B,2,FALSE),"NO CODE"))</f>
        <v/>
      </c>
      <c r="BA2584" s="2">
        <f>IF(""&amp;$F2584&lt;&gt;"4","",IF($AY2584="YES","",IF(ROUND(SUMIFS($AE$2:$AE$4001,$L$2:$L$4001,$L2584,$F$2:$F$4001,"4")-SUMIFS('AR SALES'!$Y$2:$Y$2501,'AR SALES'!$L$2:$L$2501,$L2584,'AR SALES'!$AD$2:$AD$2501,"OFF"),2)=0,"","STALE")))</f>
        <v/>
      </c>
      <c r="BB2584" s="2">
        <f>IF(OR(""&amp;$F2584="2",""&amp;$F2584="4",""&amp;$F2584="G",""&amp;$F2584="H"),IF($AY2584="YES","",IF($AB2584&lt;&gt;0,"",IF(COUNTIFS('AR SALES'!$L$2:$L$2501,$L2584,'AR SALES'!$AD$2:$AD$2501,IF(""&amp;$F2584="4","OFF","ON"),'AR SALES'!$AF$2:$AF$2501,"Y")&gt;0,"","NO EXEMPTION"))),"")</f>
        <v/>
      </c>
    </row>
    <row r="2585">
      <c r="AT2585" s="2">
        <f>IF($L2585="","",IFERROR(INDEX('AR SALES'!$H$2:$H$2501,MATCH(""&amp;$L2585,'AR SALES'!$AE$2:$AE$2501,0)),""))</f>
        <v/>
      </c>
      <c r="AU2585" s="2">
        <f>IF($L2585="","",IF($A2585&lt;&gt;"GA","",IF($E2585="FULTON",IF(ISNUMBER(SEARCH("COLLEGE PARK",$AT2585)),"FULTON (COLLEGE PARK)",IF(ISNUMBER(SEARCH("HAPEVILLE",$AT2585)),"FULTON (HAPEVILLE)",IF(ISNUMBER(SEARCH("EAST POINT",$AT2585)),"FULTON (EAST POINT)",IF(ISNUMBER(SEARCH("ATLANTA",$AT2585)),"FULTON (ATL LIMITS)","FULTON")))),IF($E2585="DEKALB",IF(ISNUMBER(SEARCH("ATLANTA",$AT2585)),"DEKALB (ATL LIMITS)","DEKALB"),IF(AND($E2585="CLAYTON",ISNUMBER(SEARCH("COLLEGE PARK",$AT2585))),"CLAYTON (COLLEGE PARK)",$E2585)))))</f>
        <v/>
      </c>
      <c r="AV2585" s="2">
        <f>IF($L2585="","",IF(""&amp;$F2585="2","DIESEL",IF(OR(""&amp;$F2585="G",""&amp;$F2585="H"),"GAS","")))</f>
        <v/>
      </c>
      <c r="AW2585" s="2">
        <f>IF($AV2585="","",$R2585)</f>
        <v/>
      </c>
      <c r="AX2585" s="2">
        <f>IF($AV2585="","",IF($AB2585=0,$R2585,0))</f>
        <v/>
      </c>
      <c r="AY2585" s="2">
        <f>IF($AV2585="","",IF(AND($Z2585=0,COUNTIF('AR SALES'!$L$2:$L$2501,$L2585)=0),"YES",""))</f>
        <v/>
      </c>
      <c r="AZ2585" s="2">
        <f>IF($AV2585="","",IFERROR(VLOOKUP($AU2585,CODES!$A:$B,2,FALSE),"NO CODE"))</f>
        <v/>
      </c>
      <c r="BA2585" s="2">
        <f>IF(""&amp;$F2585&lt;&gt;"4","",IF($AY2585="YES","",IF(ROUND(SUMIFS($AE$2:$AE$4001,$L$2:$L$4001,$L2585,$F$2:$F$4001,"4")-SUMIFS('AR SALES'!$Y$2:$Y$2501,'AR SALES'!$L$2:$L$2501,$L2585,'AR SALES'!$AD$2:$AD$2501,"OFF"),2)=0,"","STALE")))</f>
        <v/>
      </c>
      <c r="BB2585" s="2">
        <f>IF(OR(""&amp;$F2585="2",""&amp;$F2585="4",""&amp;$F2585="G",""&amp;$F2585="H"),IF($AY2585="YES","",IF($AB2585&lt;&gt;0,"",IF(COUNTIFS('AR SALES'!$L$2:$L$2501,$L2585,'AR SALES'!$AD$2:$AD$2501,IF(""&amp;$F2585="4","OFF","ON"),'AR SALES'!$AF$2:$AF$2501,"Y")&gt;0,"","NO EXEMPTION"))),"")</f>
        <v/>
      </c>
    </row>
    <row r="2586">
      <c r="AT2586" s="2">
        <f>IF($L2586="","",IFERROR(INDEX('AR SALES'!$H$2:$H$2501,MATCH(""&amp;$L2586,'AR SALES'!$AE$2:$AE$2501,0)),""))</f>
        <v/>
      </c>
      <c r="AU2586" s="2">
        <f>IF($L2586="","",IF($A2586&lt;&gt;"GA","",IF($E2586="FULTON",IF(ISNUMBER(SEARCH("COLLEGE PARK",$AT2586)),"FULTON (COLLEGE PARK)",IF(ISNUMBER(SEARCH("HAPEVILLE",$AT2586)),"FULTON (HAPEVILLE)",IF(ISNUMBER(SEARCH("EAST POINT",$AT2586)),"FULTON (EAST POINT)",IF(ISNUMBER(SEARCH("ATLANTA",$AT2586)),"FULTON (ATL LIMITS)","FULTON")))),IF($E2586="DEKALB",IF(ISNUMBER(SEARCH("ATLANTA",$AT2586)),"DEKALB (ATL LIMITS)","DEKALB"),IF(AND($E2586="CLAYTON",ISNUMBER(SEARCH("COLLEGE PARK",$AT2586))),"CLAYTON (COLLEGE PARK)",$E2586)))))</f>
        <v/>
      </c>
      <c r="AV2586" s="2">
        <f>IF($L2586="","",IF(""&amp;$F2586="2","DIESEL",IF(OR(""&amp;$F2586="G",""&amp;$F2586="H"),"GAS","")))</f>
        <v/>
      </c>
      <c r="AW2586" s="2">
        <f>IF($AV2586="","",$R2586)</f>
        <v/>
      </c>
      <c r="AX2586" s="2">
        <f>IF($AV2586="","",IF($AB2586=0,$R2586,0))</f>
        <v/>
      </c>
      <c r="AY2586" s="2">
        <f>IF($AV2586="","",IF(AND($Z2586=0,COUNTIF('AR SALES'!$L$2:$L$2501,$L2586)=0),"YES",""))</f>
        <v/>
      </c>
      <c r="AZ2586" s="2">
        <f>IF($AV2586="","",IFERROR(VLOOKUP($AU2586,CODES!$A:$B,2,FALSE),"NO CODE"))</f>
        <v/>
      </c>
      <c r="BA2586" s="2">
        <f>IF(""&amp;$F2586&lt;&gt;"4","",IF($AY2586="YES","",IF(ROUND(SUMIFS($AE$2:$AE$4001,$L$2:$L$4001,$L2586,$F$2:$F$4001,"4")-SUMIFS('AR SALES'!$Y$2:$Y$2501,'AR SALES'!$L$2:$L$2501,$L2586,'AR SALES'!$AD$2:$AD$2501,"OFF"),2)=0,"","STALE")))</f>
        <v/>
      </c>
      <c r="BB2586" s="2">
        <f>IF(OR(""&amp;$F2586="2",""&amp;$F2586="4",""&amp;$F2586="G",""&amp;$F2586="H"),IF($AY2586="YES","",IF($AB2586&lt;&gt;0,"",IF(COUNTIFS('AR SALES'!$L$2:$L$2501,$L2586,'AR SALES'!$AD$2:$AD$2501,IF(""&amp;$F2586="4","OFF","ON"),'AR SALES'!$AF$2:$AF$2501,"Y")&gt;0,"","NO EXEMPTION"))),"")</f>
        <v/>
      </c>
    </row>
    <row r="2587">
      <c r="AT2587" s="2">
        <f>IF($L2587="","",IFERROR(INDEX('AR SALES'!$H$2:$H$2501,MATCH(""&amp;$L2587,'AR SALES'!$AE$2:$AE$2501,0)),""))</f>
        <v/>
      </c>
      <c r="AU2587" s="2">
        <f>IF($L2587="","",IF($A2587&lt;&gt;"GA","",IF($E2587="FULTON",IF(ISNUMBER(SEARCH("COLLEGE PARK",$AT2587)),"FULTON (COLLEGE PARK)",IF(ISNUMBER(SEARCH("HAPEVILLE",$AT2587)),"FULTON (HAPEVILLE)",IF(ISNUMBER(SEARCH("EAST POINT",$AT2587)),"FULTON (EAST POINT)",IF(ISNUMBER(SEARCH("ATLANTA",$AT2587)),"FULTON (ATL LIMITS)","FULTON")))),IF($E2587="DEKALB",IF(ISNUMBER(SEARCH("ATLANTA",$AT2587)),"DEKALB (ATL LIMITS)","DEKALB"),IF(AND($E2587="CLAYTON",ISNUMBER(SEARCH("COLLEGE PARK",$AT2587))),"CLAYTON (COLLEGE PARK)",$E2587)))))</f>
        <v/>
      </c>
      <c r="AV2587" s="2">
        <f>IF($L2587="","",IF(""&amp;$F2587="2","DIESEL",IF(OR(""&amp;$F2587="G",""&amp;$F2587="H"),"GAS","")))</f>
        <v/>
      </c>
      <c r="AW2587" s="2">
        <f>IF($AV2587="","",$R2587)</f>
        <v/>
      </c>
      <c r="AX2587" s="2">
        <f>IF($AV2587="","",IF($AB2587=0,$R2587,0))</f>
        <v/>
      </c>
      <c r="AY2587" s="2">
        <f>IF($AV2587="","",IF(AND($Z2587=0,COUNTIF('AR SALES'!$L$2:$L$2501,$L2587)=0),"YES",""))</f>
        <v/>
      </c>
      <c r="AZ2587" s="2">
        <f>IF($AV2587="","",IFERROR(VLOOKUP($AU2587,CODES!$A:$B,2,FALSE),"NO CODE"))</f>
        <v/>
      </c>
      <c r="BA2587" s="2">
        <f>IF(""&amp;$F2587&lt;&gt;"4","",IF($AY2587="YES","",IF(ROUND(SUMIFS($AE$2:$AE$4001,$L$2:$L$4001,$L2587,$F$2:$F$4001,"4")-SUMIFS('AR SALES'!$Y$2:$Y$2501,'AR SALES'!$L$2:$L$2501,$L2587,'AR SALES'!$AD$2:$AD$2501,"OFF"),2)=0,"","STALE")))</f>
        <v/>
      </c>
      <c r="BB2587" s="2">
        <f>IF(OR(""&amp;$F2587="2",""&amp;$F2587="4",""&amp;$F2587="G",""&amp;$F2587="H"),IF($AY2587="YES","",IF($AB2587&lt;&gt;0,"",IF(COUNTIFS('AR SALES'!$L$2:$L$2501,$L2587,'AR SALES'!$AD$2:$AD$2501,IF(""&amp;$F2587="4","OFF","ON"),'AR SALES'!$AF$2:$AF$2501,"Y")&gt;0,"","NO EXEMPTION"))),"")</f>
        <v/>
      </c>
    </row>
    <row r="2588">
      <c r="AT2588" s="2">
        <f>IF($L2588="","",IFERROR(INDEX('AR SALES'!$H$2:$H$2501,MATCH(""&amp;$L2588,'AR SALES'!$AE$2:$AE$2501,0)),""))</f>
        <v/>
      </c>
      <c r="AU2588" s="2">
        <f>IF($L2588="","",IF($A2588&lt;&gt;"GA","",IF($E2588="FULTON",IF(ISNUMBER(SEARCH("COLLEGE PARK",$AT2588)),"FULTON (COLLEGE PARK)",IF(ISNUMBER(SEARCH("HAPEVILLE",$AT2588)),"FULTON (HAPEVILLE)",IF(ISNUMBER(SEARCH("EAST POINT",$AT2588)),"FULTON (EAST POINT)",IF(ISNUMBER(SEARCH("ATLANTA",$AT2588)),"FULTON (ATL LIMITS)","FULTON")))),IF($E2588="DEKALB",IF(ISNUMBER(SEARCH("ATLANTA",$AT2588)),"DEKALB (ATL LIMITS)","DEKALB"),IF(AND($E2588="CLAYTON",ISNUMBER(SEARCH("COLLEGE PARK",$AT2588))),"CLAYTON (COLLEGE PARK)",$E2588)))))</f>
        <v/>
      </c>
      <c r="AV2588" s="2">
        <f>IF($L2588="","",IF(""&amp;$F2588="2","DIESEL",IF(OR(""&amp;$F2588="G",""&amp;$F2588="H"),"GAS","")))</f>
        <v/>
      </c>
      <c r="AW2588" s="2">
        <f>IF($AV2588="","",$R2588)</f>
        <v/>
      </c>
      <c r="AX2588" s="2">
        <f>IF($AV2588="","",IF($AB2588=0,$R2588,0))</f>
        <v/>
      </c>
      <c r="AY2588" s="2">
        <f>IF($AV2588="","",IF(AND($Z2588=0,COUNTIF('AR SALES'!$L$2:$L$2501,$L2588)=0),"YES",""))</f>
        <v/>
      </c>
      <c r="AZ2588" s="2">
        <f>IF($AV2588="","",IFERROR(VLOOKUP($AU2588,CODES!$A:$B,2,FALSE),"NO CODE"))</f>
        <v/>
      </c>
      <c r="BA2588" s="2">
        <f>IF(""&amp;$F2588&lt;&gt;"4","",IF($AY2588="YES","",IF(ROUND(SUMIFS($AE$2:$AE$4001,$L$2:$L$4001,$L2588,$F$2:$F$4001,"4")-SUMIFS('AR SALES'!$Y$2:$Y$2501,'AR SALES'!$L$2:$L$2501,$L2588,'AR SALES'!$AD$2:$AD$2501,"OFF"),2)=0,"","STALE")))</f>
        <v/>
      </c>
      <c r="BB2588" s="2">
        <f>IF(OR(""&amp;$F2588="2",""&amp;$F2588="4",""&amp;$F2588="G",""&amp;$F2588="H"),IF($AY2588="YES","",IF($AB2588&lt;&gt;0,"",IF(COUNTIFS('AR SALES'!$L$2:$L$2501,$L2588,'AR SALES'!$AD$2:$AD$2501,IF(""&amp;$F2588="4","OFF","ON"),'AR SALES'!$AF$2:$AF$2501,"Y")&gt;0,"","NO EXEMPTION"))),"")</f>
        <v/>
      </c>
    </row>
    <row r="2589">
      <c r="AT2589" s="2">
        <f>IF($L2589="","",IFERROR(INDEX('AR SALES'!$H$2:$H$2501,MATCH(""&amp;$L2589,'AR SALES'!$AE$2:$AE$2501,0)),""))</f>
        <v/>
      </c>
      <c r="AU2589" s="2">
        <f>IF($L2589="","",IF($A2589&lt;&gt;"GA","",IF($E2589="FULTON",IF(ISNUMBER(SEARCH("COLLEGE PARK",$AT2589)),"FULTON (COLLEGE PARK)",IF(ISNUMBER(SEARCH("HAPEVILLE",$AT2589)),"FULTON (HAPEVILLE)",IF(ISNUMBER(SEARCH("EAST POINT",$AT2589)),"FULTON (EAST POINT)",IF(ISNUMBER(SEARCH("ATLANTA",$AT2589)),"FULTON (ATL LIMITS)","FULTON")))),IF($E2589="DEKALB",IF(ISNUMBER(SEARCH("ATLANTA",$AT2589)),"DEKALB (ATL LIMITS)","DEKALB"),IF(AND($E2589="CLAYTON",ISNUMBER(SEARCH("COLLEGE PARK",$AT2589))),"CLAYTON (COLLEGE PARK)",$E2589)))))</f>
        <v/>
      </c>
      <c r="AV2589" s="2">
        <f>IF($L2589="","",IF(""&amp;$F2589="2","DIESEL",IF(OR(""&amp;$F2589="G",""&amp;$F2589="H"),"GAS","")))</f>
        <v/>
      </c>
      <c r="AW2589" s="2">
        <f>IF($AV2589="","",$R2589)</f>
        <v/>
      </c>
      <c r="AX2589" s="2">
        <f>IF($AV2589="","",IF($AB2589=0,$R2589,0))</f>
        <v/>
      </c>
      <c r="AY2589" s="2">
        <f>IF($AV2589="","",IF(AND($Z2589=0,COUNTIF('AR SALES'!$L$2:$L$2501,$L2589)=0),"YES",""))</f>
        <v/>
      </c>
      <c r="AZ2589" s="2">
        <f>IF($AV2589="","",IFERROR(VLOOKUP($AU2589,CODES!$A:$B,2,FALSE),"NO CODE"))</f>
        <v/>
      </c>
      <c r="BA2589" s="2">
        <f>IF(""&amp;$F2589&lt;&gt;"4","",IF($AY2589="YES","",IF(ROUND(SUMIFS($AE$2:$AE$4001,$L$2:$L$4001,$L2589,$F$2:$F$4001,"4")-SUMIFS('AR SALES'!$Y$2:$Y$2501,'AR SALES'!$L$2:$L$2501,$L2589,'AR SALES'!$AD$2:$AD$2501,"OFF"),2)=0,"","STALE")))</f>
        <v/>
      </c>
      <c r="BB2589" s="2">
        <f>IF(OR(""&amp;$F2589="2",""&amp;$F2589="4",""&amp;$F2589="G",""&amp;$F2589="H"),IF($AY2589="YES","",IF($AB2589&lt;&gt;0,"",IF(COUNTIFS('AR SALES'!$L$2:$L$2501,$L2589,'AR SALES'!$AD$2:$AD$2501,IF(""&amp;$F2589="4","OFF","ON"),'AR SALES'!$AF$2:$AF$2501,"Y")&gt;0,"","NO EXEMPTION"))),"")</f>
        <v/>
      </c>
    </row>
    <row r="2590">
      <c r="AT2590" s="2">
        <f>IF($L2590="","",IFERROR(INDEX('AR SALES'!$H$2:$H$2501,MATCH(""&amp;$L2590,'AR SALES'!$AE$2:$AE$2501,0)),""))</f>
        <v/>
      </c>
      <c r="AU2590" s="2">
        <f>IF($L2590="","",IF($A2590&lt;&gt;"GA","",IF($E2590="FULTON",IF(ISNUMBER(SEARCH("COLLEGE PARK",$AT2590)),"FULTON (COLLEGE PARK)",IF(ISNUMBER(SEARCH("HAPEVILLE",$AT2590)),"FULTON (HAPEVILLE)",IF(ISNUMBER(SEARCH("EAST POINT",$AT2590)),"FULTON (EAST POINT)",IF(ISNUMBER(SEARCH("ATLANTA",$AT2590)),"FULTON (ATL LIMITS)","FULTON")))),IF($E2590="DEKALB",IF(ISNUMBER(SEARCH("ATLANTA",$AT2590)),"DEKALB (ATL LIMITS)","DEKALB"),IF(AND($E2590="CLAYTON",ISNUMBER(SEARCH("COLLEGE PARK",$AT2590))),"CLAYTON (COLLEGE PARK)",$E2590)))))</f>
        <v/>
      </c>
      <c r="AV2590" s="2">
        <f>IF($L2590="","",IF(""&amp;$F2590="2","DIESEL",IF(OR(""&amp;$F2590="G",""&amp;$F2590="H"),"GAS","")))</f>
        <v/>
      </c>
      <c r="AW2590" s="2">
        <f>IF($AV2590="","",$R2590)</f>
        <v/>
      </c>
      <c r="AX2590" s="2">
        <f>IF($AV2590="","",IF($AB2590=0,$R2590,0))</f>
        <v/>
      </c>
      <c r="AY2590" s="2">
        <f>IF($AV2590="","",IF(AND($Z2590=0,COUNTIF('AR SALES'!$L$2:$L$2501,$L2590)=0),"YES",""))</f>
        <v/>
      </c>
      <c r="AZ2590" s="2">
        <f>IF($AV2590="","",IFERROR(VLOOKUP($AU2590,CODES!$A:$B,2,FALSE),"NO CODE"))</f>
        <v/>
      </c>
      <c r="BA2590" s="2">
        <f>IF(""&amp;$F2590&lt;&gt;"4","",IF($AY2590="YES","",IF(ROUND(SUMIFS($AE$2:$AE$4001,$L$2:$L$4001,$L2590,$F$2:$F$4001,"4")-SUMIFS('AR SALES'!$Y$2:$Y$2501,'AR SALES'!$L$2:$L$2501,$L2590,'AR SALES'!$AD$2:$AD$2501,"OFF"),2)=0,"","STALE")))</f>
        <v/>
      </c>
      <c r="BB2590" s="2">
        <f>IF(OR(""&amp;$F2590="2",""&amp;$F2590="4",""&amp;$F2590="G",""&amp;$F2590="H"),IF($AY2590="YES","",IF($AB2590&lt;&gt;0,"",IF(COUNTIFS('AR SALES'!$L$2:$L$2501,$L2590,'AR SALES'!$AD$2:$AD$2501,IF(""&amp;$F2590="4","OFF","ON"),'AR SALES'!$AF$2:$AF$2501,"Y")&gt;0,"","NO EXEMPTION"))),"")</f>
        <v/>
      </c>
    </row>
    <row r="2591">
      <c r="AT2591" s="2">
        <f>IF($L2591="","",IFERROR(INDEX('AR SALES'!$H$2:$H$2501,MATCH(""&amp;$L2591,'AR SALES'!$AE$2:$AE$2501,0)),""))</f>
        <v/>
      </c>
      <c r="AU2591" s="2">
        <f>IF($L2591="","",IF($A2591&lt;&gt;"GA","",IF($E2591="FULTON",IF(ISNUMBER(SEARCH("COLLEGE PARK",$AT2591)),"FULTON (COLLEGE PARK)",IF(ISNUMBER(SEARCH("HAPEVILLE",$AT2591)),"FULTON (HAPEVILLE)",IF(ISNUMBER(SEARCH("EAST POINT",$AT2591)),"FULTON (EAST POINT)",IF(ISNUMBER(SEARCH("ATLANTA",$AT2591)),"FULTON (ATL LIMITS)","FULTON")))),IF($E2591="DEKALB",IF(ISNUMBER(SEARCH("ATLANTA",$AT2591)),"DEKALB (ATL LIMITS)","DEKALB"),IF(AND($E2591="CLAYTON",ISNUMBER(SEARCH("COLLEGE PARK",$AT2591))),"CLAYTON (COLLEGE PARK)",$E2591)))))</f>
        <v/>
      </c>
      <c r="AV2591" s="2">
        <f>IF($L2591="","",IF(""&amp;$F2591="2","DIESEL",IF(OR(""&amp;$F2591="G",""&amp;$F2591="H"),"GAS","")))</f>
        <v/>
      </c>
      <c r="AW2591" s="2">
        <f>IF($AV2591="","",$R2591)</f>
        <v/>
      </c>
      <c r="AX2591" s="2">
        <f>IF($AV2591="","",IF($AB2591=0,$R2591,0))</f>
        <v/>
      </c>
      <c r="AY2591" s="2">
        <f>IF($AV2591="","",IF(AND($Z2591=0,COUNTIF('AR SALES'!$L$2:$L$2501,$L2591)=0),"YES",""))</f>
        <v/>
      </c>
      <c r="AZ2591" s="2">
        <f>IF($AV2591="","",IFERROR(VLOOKUP($AU2591,CODES!$A:$B,2,FALSE),"NO CODE"))</f>
        <v/>
      </c>
      <c r="BA2591" s="2">
        <f>IF(""&amp;$F2591&lt;&gt;"4","",IF($AY2591="YES","",IF(ROUND(SUMIFS($AE$2:$AE$4001,$L$2:$L$4001,$L2591,$F$2:$F$4001,"4")-SUMIFS('AR SALES'!$Y$2:$Y$2501,'AR SALES'!$L$2:$L$2501,$L2591,'AR SALES'!$AD$2:$AD$2501,"OFF"),2)=0,"","STALE")))</f>
        <v/>
      </c>
      <c r="BB2591" s="2">
        <f>IF(OR(""&amp;$F2591="2",""&amp;$F2591="4",""&amp;$F2591="G",""&amp;$F2591="H"),IF($AY2591="YES","",IF($AB2591&lt;&gt;0,"",IF(COUNTIFS('AR SALES'!$L$2:$L$2501,$L2591,'AR SALES'!$AD$2:$AD$2501,IF(""&amp;$F2591="4","OFF","ON"),'AR SALES'!$AF$2:$AF$2501,"Y")&gt;0,"","NO EXEMPTION"))),"")</f>
        <v/>
      </c>
    </row>
    <row r="2592">
      <c r="AT2592" s="2">
        <f>IF($L2592="","",IFERROR(INDEX('AR SALES'!$H$2:$H$2501,MATCH(""&amp;$L2592,'AR SALES'!$AE$2:$AE$2501,0)),""))</f>
        <v/>
      </c>
      <c r="AU2592" s="2">
        <f>IF($L2592="","",IF($A2592&lt;&gt;"GA","",IF($E2592="FULTON",IF(ISNUMBER(SEARCH("COLLEGE PARK",$AT2592)),"FULTON (COLLEGE PARK)",IF(ISNUMBER(SEARCH("HAPEVILLE",$AT2592)),"FULTON (HAPEVILLE)",IF(ISNUMBER(SEARCH("EAST POINT",$AT2592)),"FULTON (EAST POINT)",IF(ISNUMBER(SEARCH("ATLANTA",$AT2592)),"FULTON (ATL LIMITS)","FULTON")))),IF($E2592="DEKALB",IF(ISNUMBER(SEARCH("ATLANTA",$AT2592)),"DEKALB (ATL LIMITS)","DEKALB"),IF(AND($E2592="CLAYTON",ISNUMBER(SEARCH("COLLEGE PARK",$AT2592))),"CLAYTON (COLLEGE PARK)",$E2592)))))</f>
        <v/>
      </c>
      <c r="AV2592" s="2">
        <f>IF($L2592="","",IF(""&amp;$F2592="2","DIESEL",IF(OR(""&amp;$F2592="G",""&amp;$F2592="H"),"GAS","")))</f>
        <v/>
      </c>
      <c r="AW2592" s="2">
        <f>IF($AV2592="","",$R2592)</f>
        <v/>
      </c>
      <c r="AX2592" s="2">
        <f>IF($AV2592="","",IF($AB2592=0,$R2592,0))</f>
        <v/>
      </c>
      <c r="AY2592" s="2">
        <f>IF($AV2592="","",IF(AND($Z2592=0,COUNTIF('AR SALES'!$L$2:$L$2501,$L2592)=0),"YES",""))</f>
        <v/>
      </c>
      <c r="AZ2592" s="2">
        <f>IF($AV2592="","",IFERROR(VLOOKUP($AU2592,CODES!$A:$B,2,FALSE),"NO CODE"))</f>
        <v/>
      </c>
      <c r="BA2592" s="2">
        <f>IF(""&amp;$F2592&lt;&gt;"4","",IF($AY2592="YES","",IF(ROUND(SUMIFS($AE$2:$AE$4001,$L$2:$L$4001,$L2592,$F$2:$F$4001,"4")-SUMIFS('AR SALES'!$Y$2:$Y$2501,'AR SALES'!$L$2:$L$2501,$L2592,'AR SALES'!$AD$2:$AD$2501,"OFF"),2)=0,"","STALE")))</f>
        <v/>
      </c>
      <c r="BB2592" s="2">
        <f>IF(OR(""&amp;$F2592="2",""&amp;$F2592="4",""&amp;$F2592="G",""&amp;$F2592="H"),IF($AY2592="YES","",IF($AB2592&lt;&gt;0,"",IF(COUNTIFS('AR SALES'!$L$2:$L$2501,$L2592,'AR SALES'!$AD$2:$AD$2501,IF(""&amp;$F2592="4","OFF","ON"),'AR SALES'!$AF$2:$AF$2501,"Y")&gt;0,"","NO EXEMPTION"))),"")</f>
        <v/>
      </c>
    </row>
    <row r="2593">
      <c r="AT2593" s="2">
        <f>IF($L2593="","",IFERROR(INDEX('AR SALES'!$H$2:$H$2501,MATCH(""&amp;$L2593,'AR SALES'!$AE$2:$AE$2501,0)),""))</f>
        <v/>
      </c>
      <c r="AU2593" s="2">
        <f>IF($L2593="","",IF($A2593&lt;&gt;"GA","",IF($E2593="FULTON",IF(ISNUMBER(SEARCH("COLLEGE PARK",$AT2593)),"FULTON (COLLEGE PARK)",IF(ISNUMBER(SEARCH("HAPEVILLE",$AT2593)),"FULTON (HAPEVILLE)",IF(ISNUMBER(SEARCH("EAST POINT",$AT2593)),"FULTON (EAST POINT)",IF(ISNUMBER(SEARCH("ATLANTA",$AT2593)),"FULTON (ATL LIMITS)","FULTON")))),IF($E2593="DEKALB",IF(ISNUMBER(SEARCH("ATLANTA",$AT2593)),"DEKALB (ATL LIMITS)","DEKALB"),IF(AND($E2593="CLAYTON",ISNUMBER(SEARCH("COLLEGE PARK",$AT2593))),"CLAYTON (COLLEGE PARK)",$E2593)))))</f>
        <v/>
      </c>
      <c r="AV2593" s="2">
        <f>IF($L2593="","",IF(""&amp;$F2593="2","DIESEL",IF(OR(""&amp;$F2593="G",""&amp;$F2593="H"),"GAS","")))</f>
        <v/>
      </c>
      <c r="AW2593" s="2">
        <f>IF($AV2593="","",$R2593)</f>
        <v/>
      </c>
      <c r="AX2593" s="2">
        <f>IF($AV2593="","",IF($AB2593=0,$R2593,0))</f>
        <v/>
      </c>
      <c r="AY2593" s="2">
        <f>IF($AV2593="","",IF(AND($Z2593=0,COUNTIF('AR SALES'!$L$2:$L$2501,$L2593)=0),"YES",""))</f>
        <v/>
      </c>
      <c r="AZ2593" s="2">
        <f>IF($AV2593="","",IFERROR(VLOOKUP($AU2593,CODES!$A:$B,2,FALSE),"NO CODE"))</f>
        <v/>
      </c>
      <c r="BA2593" s="2">
        <f>IF(""&amp;$F2593&lt;&gt;"4","",IF($AY2593="YES","",IF(ROUND(SUMIFS($AE$2:$AE$4001,$L$2:$L$4001,$L2593,$F$2:$F$4001,"4")-SUMIFS('AR SALES'!$Y$2:$Y$2501,'AR SALES'!$L$2:$L$2501,$L2593,'AR SALES'!$AD$2:$AD$2501,"OFF"),2)=0,"","STALE")))</f>
        <v/>
      </c>
      <c r="BB2593" s="2">
        <f>IF(OR(""&amp;$F2593="2",""&amp;$F2593="4",""&amp;$F2593="G",""&amp;$F2593="H"),IF($AY2593="YES","",IF($AB2593&lt;&gt;0,"",IF(COUNTIFS('AR SALES'!$L$2:$L$2501,$L2593,'AR SALES'!$AD$2:$AD$2501,IF(""&amp;$F2593="4","OFF","ON"),'AR SALES'!$AF$2:$AF$2501,"Y")&gt;0,"","NO EXEMPTION"))),"")</f>
        <v/>
      </c>
    </row>
    <row r="2594">
      <c r="AT2594" s="2">
        <f>IF($L2594="","",IFERROR(INDEX('AR SALES'!$H$2:$H$2501,MATCH(""&amp;$L2594,'AR SALES'!$AE$2:$AE$2501,0)),""))</f>
        <v/>
      </c>
      <c r="AU2594" s="2">
        <f>IF($L2594="","",IF($A2594&lt;&gt;"GA","",IF($E2594="FULTON",IF(ISNUMBER(SEARCH("COLLEGE PARK",$AT2594)),"FULTON (COLLEGE PARK)",IF(ISNUMBER(SEARCH("HAPEVILLE",$AT2594)),"FULTON (HAPEVILLE)",IF(ISNUMBER(SEARCH("EAST POINT",$AT2594)),"FULTON (EAST POINT)",IF(ISNUMBER(SEARCH("ATLANTA",$AT2594)),"FULTON (ATL LIMITS)","FULTON")))),IF($E2594="DEKALB",IF(ISNUMBER(SEARCH("ATLANTA",$AT2594)),"DEKALB (ATL LIMITS)","DEKALB"),IF(AND($E2594="CLAYTON",ISNUMBER(SEARCH("COLLEGE PARK",$AT2594))),"CLAYTON (COLLEGE PARK)",$E2594)))))</f>
        <v/>
      </c>
      <c r="AV2594" s="2">
        <f>IF($L2594="","",IF(""&amp;$F2594="2","DIESEL",IF(OR(""&amp;$F2594="G",""&amp;$F2594="H"),"GAS","")))</f>
        <v/>
      </c>
      <c r="AW2594" s="2">
        <f>IF($AV2594="","",$R2594)</f>
        <v/>
      </c>
      <c r="AX2594" s="2">
        <f>IF($AV2594="","",IF($AB2594=0,$R2594,0))</f>
        <v/>
      </c>
      <c r="AY2594" s="2">
        <f>IF($AV2594="","",IF(AND($Z2594=0,COUNTIF('AR SALES'!$L$2:$L$2501,$L2594)=0),"YES",""))</f>
        <v/>
      </c>
      <c r="AZ2594" s="2">
        <f>IF($AV2594="","",IFERROR(VLOOKUP($AU2594,CODES!$A:$B,2,FALSE),"NO CODE"))</f>
        <v/>
      </c>
      <c r="BA2594" s="2">
        <f>IF(""&amp;$F2594&lt;&gt;"4","",IF($AY2594="YES","",IF(ROUND(SUMIFS($AE$2:$AE$4001,$L$2:$L$4001,$L2594,$F$2:$F$4001,"4")-SUMIFS('AR SALES'!$Y$2:$Y$2501,'AR SALES'!$L$2:$L$2501,$L2594,'AR SALES'!$AD$2:$AD$2501,"OFF"),2)=0,"","STALE")))</f>
        <v/>
      </c>
      <c r="BB2594" s="2">
        <f>IF(OR(""&amp;$F2594="2",""&amp;$F2594="4",""&amp;$F2594="G",""&amp;$F2594="H"),IF($AY2594="YES","",IF($AB2594&lt;&gt;0,"",IF(COUNTIFS('AR SALES'!$L$2:$L$2501,$L2594,'AR SALES'!$AD$2:$AD$2501,IF(""&amp;$F2594="4","OFF","ON"),'AR SALES'!$AF$2:$AF$2501,"Y")&gt;0,"","NO EXEMPTION"))),"")</f>
        <v/>
      </c>
    </row>
    <row r="2595">
      <c r="AT2595" s="2">
        <f>IF($L2595="","",IFERROR(INDEX('AR SALES'!$H$2:$H$2501,MATCH(""&amp;$L2595,'AR SALES'!$AE$2:$AE$2501,0)),""))</f>
        <v/>
      </c>
      <c r="AU2595" s="2">
        <f>IF($L2595="","",IF($A2595&lt;&gt;"GA","",IF($E2595="FULTON",IF(ISNUMBER(SEARCH("COLLEGE PARK",$AT2595)),"FULTON (COLLEGE PARK)",IF(ISNUMBER(SEARCH("HAPEVILLE",$AT2595)),"FULTON (HAPEVILLE)",IF(ISNUMBER(SEARCH("EAST POINT",$AT2595)),"FULTON (EAST POINT)",IF(ISNUMBER(SEARCH("ATLANTA",$AT2595)),"FULTON (ATL LIMITS)","FULTON")))),IF($E2595="DEKALB",IF(ISNUMBER(SEARCH("ATLANTA",$AT2595)),"DEKALB (ATL LIMITS)","DEKALB"),IF(AND($E2595="CLAYTON",ISNUMBER(SEARCH("COLLEGE PARK",$AT2595))),"CLAYTON (COLLEGE PARK)",$E2595)))))</f>
        <v/>
      </c>
      <c r="AV2595" s="2">
        <f>IF($L2595="","",IF(""&amp;$F2595="2","DIESEL",IF(OR(""&amp;$F2595="G",""&amp;$F2595="H"),"GAS","")))</f>
        <v/>
      </c>
      <c r="AW2595" s="2">
        <f>IF($AV2595="","",$R2595)</f>
        <v/>
      </c>
      <c r="AX2595" s="2">
        <f>IF($AV2595="","",IF($AB2595=0,$R2595,0))</f>
        <v/>
      </c>
      <c r="AY2595" s="2">
        <f>IF($AV2595="","",IF(AND($Z2595=0,COUNTIF('AR SALES'!$L$2:$L$2501,$L2595)=0),"YES",""))</f>
        <v/>
      </c>
      <c r="AZ2595" s="2">
        <f>IF($AV2595="","",IFERROR(VLOOKUP($AU2595,CODES!$A:$B,2,FALSE),"NO CODE"))</f>
        <v/>
      </c>
      <c r="BA2595" s="2">
        <f>IF(""&amp;$F2595&lt;&gt;"4","",IF($AY2595="YES","",IF(ROUND(SUMIFS($AE$2:$AE$4001,$L$2:$L$4001,$L2595,$F$2:$F$4001,"4")-SUMIFS('AR SALES'!$Y$2:$Y$2501,'AR SALES'!$L$2:$L$2501,$L2595,'AR SALES'!$AD$2:$AD$2501,"OFF"),2)=0,"","STALE")))</f>
        <v/>
      </c>
      <c r="BB2595" s="2">
        <f>IF(OR(""&amp;$F2595="2",""&amp;$F2595="4",""&amp;$F2595="G",""&amp;$F2595="H"),IF($AY2595="YES","",IF($AB2595&lt;&gt;0,"",IF(COUNTIFS('AR SALES'!$L$2:$L$2501,$L2595,'AR SALES'!$AD$2:$AD$2501,IF(""&amp;$F2595="4","OFF","ON"),'AR SALES'!$AF$2:$AF$2501,"Y")&gt;0,"","NO EXEMPTION"))),"")</f>
        <v/>
      </c>
    </row>
    <row r="2596">
      <c r="AT2596" s="2">
        <f>IF($L2596="","",IFERROR(INDEX('AR SALES'!$H$2:$H$2501,MATCH(""&amp;$L2596,'AR SALES'!$AE$2:$AE$2501,0)),""))</f>
        <v/>
      </c>
      <c r="AU2596" s="2">
        <f>IF($L2596="","",IF($A2596&lt;&gt;"GA","",IF($E2596="FULTON",IF(ISNUMBER(SEARCH("COLLEGE PARK",$AT2596)),"FULTON (COLLEGE PARK)",IF(ISNUMBER(SEARCH("HAPEVILLE",$AT2596)),"FULTON (HAPEVILLE)",IF(ISNUMBER(SEARCH("EAST POINT",$AT2596)),"FULTON (EAST POINT)",IF(ISNUMBER(SEARCH("ATLANTA",$AT2596)),"FULTON (ATL LIMITS)","FULTON")))),IF($E2596="DEKALB",IF(ISNUMBER(SEARCH("ATLANTA",$AT2596)),"DEKALB (ATL LIMITS)","DEKALB"),IF(AND($E2596="CLAYTON",ISNUMBER(SEARCH("COLLEGE PARK",$AT2596))),"CLAYTON (COLLEGE PARK)",$E2596)))))</f>
        <v/>
      </c>
      <c r="AV2596" s="2">
        <f>IF($L2596="","",IF(""&amp;$F2596="2","DIESEL",IF(OR(""&amp;$F2596="G",""&amp;$F2596="H"),"GAS","")))</f>
        <v/>
      </c>
      <c r="AW2596" s="2">
        <f>IF($AV2596="","",$R2596)</f>
        <v/>
      </c>
      <c r="AX2596" s="2">
        <f>IF($AV2596="","",IF($AB2596=0,$R2596,0))</f>
        <v/>
      </c>
      <c r="AY2596" s="2">
        <f>IF($AV2596="","",IF(AND($Z2596=0,COUNTIF('AR SALES'!$L$2:$L$2501,$L2596)=0),"YES",""))</f>
        <v/>
      </c>
      <c r="AZ2596" s="2">
        <f>IF($AV2596="","",IFERROR(VLOOKUP($AU2596,CODES!$A:$B,2,FALSE),"NO CODE"))</f>
        <v/>
      </c>
      <c r="BA2596" s="2">
        <f>IF(""&amp;$F2596&lt;&gt;"4","",IF($AY2596="YES","",IF(ROUND(SUMIFS($AE$2:$AE$4001,$L$2:$L$4001,$L2596,$F$2:$F$4001,"4")-SUMIFS('AR SALES'!$Y$2:$Y$2501,'AR SALES'!$L$2:$L$2501,$L2596,'AR SALES'!$AD$2:$AD$2501,"OFF"),2)=0,"","STALE")))</f>
        <v/>
      </c>
      <c r="BB2596" s="2">
        <f>IF(OR(""&amp;$F2596="2",""&amp;$F2596="4",""&amp;$F2596="G",""&amp;$F2596="H"),IF($AY2596="YES","",IF($AB2596&lt;&gt;0,"",IF(COUNTIFS('AR SALES'!$L$2:$L$2501,$L2596,'AR SALES'!$AD$2:$AD$2501,IF(""&amp;$F2596="4","OFF","ON"),'AR SALES'!$AF$2:$AF$2501,"Y")&gt;0,"","NO EXEMPTION"))),"")</f>
        <v/>
      </c>
    </row>
    <row r="2597">
      <c r="AT2597" s="2">
        <f>IF($L2597="","",IFERROR(INDEX('AR SALES'!$H$2:$H$2501,MATCH(""&amp;$L2597,'AR SALES'!$AE$2:$AE$2501,0)),""))</f>
        <v/>
      </c>
      <c r="AU2597" s="2">
        <f>IF($L2597="","",IF($A2597&lt;&gt;"GA","",IF($E2597="FULTON",IF(ISNUMBER(SEARCH("COLLEGE PARK",$AT2597)),"FULTON (COLLEGE PARK)",IF(ISNUMBER(SEARCH("HAPEVILLE",$AT2597)),"FULTON (HAPEVILLE)",IF(ISNUMBER(SEARCH("EAST POINT",$AT2597)),"FULTON (EAST POINT)",IF(ISNUMBER(SEARCH("ATLANTA",$AT2597)),"FULTON (ATL LIMITS)","FULTON")))),IF($E2597="DEKALB",IF(ISNUMBER(SEARCH("ATLANTA",$AT2597)),"DEKALB (ATL LIMITS)","DEKALB"),IF(AND($E2597="CLAYTON",ISNUMBER(SEARCH("COLLEGE PARK",$AT2597))),"CLAYTON (COLLEGE PARK)",$E2597)))))</f>
        <v/>
      </c>
      <c r="AV2597" s="2">
        <f>IF($L2597="","",IF(""&amp;$F2597="2","DIESEL",IF(OR(""&amp;$F2597="G",""&amp;$F2597="H"),"GAS","")))</f>
        <v/>
      </c>
      <c r="AW2597" s="2">
        <f>IF($AV2597="","",$R2597)</f>
        <v/>
      </c>
      <c r="AX2597" s="2">
        <f>IF($AV2597="","",IF($AB2597=0,$R2597,0))</f>
        <v/>
      </c>
      <c r="AY2597" s="2">
        <f>IF($AV2597="","",IF(AND($Z2597=0,COUNTIF('AR SALES'!$L$2:$L$2501,$L2597)=0),"YES",""))</f>
        <v/>
      </c>
      <c r="AZ2597" s="2">
        <f>IF($AV2597="","",IFERROR(VLOOKUP($AU2597,CODES!$A:$B,2,FALSE),"NO CODE"))</f>
        <v/>
      </c>
      <c r="BA2597" s="2">
        <f>IF(""&amp;$F2597&lt;&gt;"4","",IF($AY2597="YES","",IF(ROUND(SUMIFS($AE$2:$AE$4001,$L$2:$L$4001,$L2597,$F$2:$F$4001,"4")-SUMIFS('AR SALES'!$Y$2:$Y$2501,'AR SALES'!$L$2:$L$2501,$L2597,'AR SALES'!$AD$2:$AD$2501,"OFF"),2)=0,"","STALE")))</f>
        <v/>
      </c>
      <c r="BB2597" s="2">
        <f>IF(OR(""&amp;$F2597="2",""&amp;$F2597="4",""&amp;$F2597="G",""&amp;$F2597="H"),IF($AY2597="YES","",IF($AB2597&lt;&gt;0,"",IF(COUNTIFS('AR SALES'!$L$2:$L$2501,$L2597,'AR SALES'!$AD$2:$AD$2501,IF(""&amp;$F2597="4","OFF","ON"),'AR SALES'!$AF$2:$AF$2501,"Y")&gt;0,"","NO EXEMPTION"))),"")</f>
        <v/>
      </c>
    </row>
    <row r="2598">
      <c r="AT2598" s="2">
        <f>IF($L2598="","",IFERROR(INDEX('AR SALES'!$H$2:$H$2501,MATCH(""&amp;$L2598,'AR SALES'!$AE$2:$AE$2501,0)),""))</f>
        <v/>
      </c>
      <c r="AU2598" s="2">
        <f>IF($L2598="","",IF($A2598&lt;&gt;"GA","",IF($E2598="FULTON",IF(ISNUMBER(SEARCH("COLLEGE PARK",$AT2598)),"FULTON (COLLEGE PARK)",IF(ISNUMBER(SEARCH("HAPEVILLE",$AT2598)),"FULTON (HAPEVILLE)",IF(ISNUMBER(SEARCH("EAST POINT",$AT2598)),"FULTON (EAST POINT)",IF(ISNUMBER(SEARCH("ATLANTA",$AT2598)),"FULTON (ATL LIMITS)","FULTON")))),IF($E2598="DEKALB",IF(ISNUMBER(SEARCH("ATLANTA",$AT2598)),"DEKALB (ATL LIMITS)","DEKALB"),IF(AND($E2598="CLAYTON",ISNUMBER(SEARCH("COLLEGE PARK",$AT2598))),"CLAYTON (COLLEGE PARK)",$E2598)))))</f>
        <v/>
      </c>
      <c r="AV2598" s="2">
        <f>IF($L2598="","",IF(""&amp;$F2598="2","DIESEL",IF(OR(""&amp;$F2598="G",""&amp;$F2598="H"),"GAS","")))</f>
        <v/>
      </c>
      <c r="AW2598" s="2">
        <f>IF($AV2598="","",$R2598)</f>
        <v/>
      </c>
      <c r="AX2598" s="2">
        <f>IF($AV2598="","",IF($AB2598=0,$R2598,0))</f>
        <v/>
      </c>
      <c r="AY2598" s="2">
        <f>IF($AV2598="","",IF(AND($Z2598=0,COUNTIF('AR SALES'!$L$2:$L$2501,$L2598)=0),"YES",""))</f>
        <v/>
      </c>
      <c r="AZ2598" s="2">
        <f>IF($AV2598="","",IFERROR(VLOOKUP($AU2598,CODES!$A:$B,2,FALSE),"NO CODE"))</f>
        <v/>
      </c>
      <c r="BA2598" s="2">
        <f>IF(""&amp;$F2598&lt;&gt;"4","",IF($AY2598="YES","",IF(ROUND(SUMIFS($AE$2:$AE$4001,$L$2:$L$4001,$L2598,$F$2:$F$4001,"4")-SUMIFS('AR SALES'!$Y$2:$Y$2501,'AR SALES'!$L$2:$L$2501,$L2598,'AR SALES'!$AD$2:$AD$2501,"OFF"),2)=0,"","STALE")))</f>
        <v/>
      </c>
      <c r="BB2598" s="2">
        <f>IF(OR(""&amp;$F2598="2",""&amp;$F2598="4",""&amp;$F2598="G",""&amp;$F2598="H"),IF($AY2598="YES","",IF($AB2598&lt;&gt;0,"",IF(COUNTIFS('AR SALES'!$L$2:$L$2501,$L2598,'AR SALES'!$AD$2:$AD$2501,IF(""&amp;$F2598="4","OFF","ON"),'AR SALES'!$AF$2:$AF$2501,"Y")&gt;0,"","NO EXEMPTION"))),"")</f>
        <v/>
      </c>
    </row>
    <row r="2599">
      <c r="AT2599" s="2">
        <f>IF($L2599="","",IFERROR(INDEX('AR SALES'!$H$2:$H$2501,MATCH(""&amp;$L2599,'AR SALES'!$AE$2:$AE$2501,0)),""))</f>
        <v/>
      </c>
      <c r="AU2599" s="2">
        <f>IF($L2599="","",IF($A2599&lt;&gt;"GA","",IF($E2599="FULTON",IF(ISNUMBER(SEARCH("COLLEGE PARK",$AT2599)),"FULTON (COLLEGE PARK)",IF(ISNUMBER(SEARCH("HAPEVILLE",$AT2599)),"FULTON (HAPEVILLE)",IF(ISNUMBER(SEARCH("EAST POINT",$AT2599)),"FULTON (EAST POINT)",IF(ISNUMBER(SEARCH("ATLANTA",$AT2599)),"FULTON (ATL LIMITS)","FULTON")))),IF($E2599="DEKALB",IF(ISNUMBER(SEARCH("ATLANTA",$AT2599)),"DEKALB (ATL LIMITS)","DEKALB"),IF(AND($E2599="CLAYTON",ISNUMBER(SEARCH("COLLEGE PARK",$AT2599))),"CLAYTON (COLLEGE PARK)",$E2599)))))</f>
        <v/>
      </c>
      <c r="AV2599" s="2">
        <f>IF($L2599="","",IF(""&amp;$F2599="2","DIESEL",IF(OR(""&amp;$F2599="G",""&amp;$F2599="H"),"GAS","")))</f>
        <v/>
      </c>
      <c r="AW2599" s="2">
        <f>IF($AV2599="","",$R2599)</f>
        <v/>
      </c>
      <c r="AX2599" s="2">
        <f>IF($AV2599="","",IF($AB2599=0,$R2599,0))</f>
        <v/>
      </c>
      <c r="AY2599" s="2">
        <f>IF($AV2599="","",IF(AND($Z2599=0,COUNTIF('AR SALES'!$L$2:$L$2501,$L2599)=0),"YES",""))</f>
        <v/>
      </c>
      <c r="AZ2599" s="2">
        <f>IF($AV2599="","",IFERROR(VLOOKUP($AU2599,CODES!$A:$B,2,FALSE),"NO CODE"))</f>
        <v/>
      </c>
      <c r="BA2599" s="2">
        <f>IF(""&amp;$F2599&lt;&gt;"4","",IF($AY2599="YES","",IF(ROUND(SUMIFS($AE$2:$AE$4001,$L$2:$L$4001,$L2599,$F$2:$F$4001,"4")-SUMIFS('AR SALES'!$Y$2:$Y$2501,'AR SALES'!$L$2:$L$2501,$L2599,'AR SALES'!$AD$2:$AD$2501,"OFF"),2)=0,"","STALE")))</f>
        <v/>
      </c>
      <c r="BB2599" s="2">
        <f>IF(OR(""&amp;$F2599="2",""&amp;$F2599="4",""&amp;$F2599="G",""&amp;$F2599="H"),IF($AY2599="YES","",IF($AB2599&lt;&gt;0,"",IF(COUNTIFS('AR SALES'!$L$2:$L$2501,$L2599,'AR SALES'!$AD$2:$AD$2501,IF(""&amp;$F2599="4","OFF","ON"),'AR SALES'!$AF$2:$AF$2501,"Y")&gt;0,"","NO EXEMPTION"))),"")</f>
        <v/>
      </c>
    </row>
    <row r="2600">
      <c r="AT2600" s="2">
        <f>IF($L2600="","",IFERROR(INDEX('AR SALES'!$H$2:$H$2501,MATCH(""&amp;$L2600,'AR SALES'!$AE$2:$AE$2501,0)),""))</f>
        <v/>
      </c>
      <c r="AU2600" s="2">
        <f>IF($L2600="","",IF($A2600&lt;&gt;"GA","",IF($E2600="FULTON",IF(ISNUMBER(SEARCH("COLLEGE PARK",$AT2600)),"FULTON (COLLEGE PARK)",IF(ISNUMBER(SEARCH("HAPEVILLE",$AT2600)),"FULTON (HAPEVILLE)",IF(ISNUMBER(SEARCH("EAST POINT",$AT2600)),"FULTON (EAST POINT)",IF(ISNUMBER(SEARCH("ATLANTA",$AT2600)),"FULTON (ATL LIMITS)","FULTON")))),IF($E2600="DEKALB",IF(ISNUMBER(SEARCH("ATLANTA",$AT2600)),"DEKALB (ATL LIMITS)","DEKALB"),IF(AND($E2600="CLAYTON",ISNUMBER(SEARCH("COLLEGE PARK",$AT2600))),"CLAYTON (COLLEGE PARK)",$E2600)))))</f>
        <v/>
      </c>
      <c r="AV2600" s="2">
        <f>IF($L2600="","",IF(""&amp;$F2600="2","DIESEL",IF(OR(""&amp;$F2600="G",""&amp;$F2600="H"),"GAS","")))</f>
        <v/>
      </c>
      <c r="AW2600" s="2">
        <f>IF($AV2600="","",$R2600)</f>
        <v/>
      </c>
      <c r="AX2600" s="2">
        <f>IF($AV2600="","",IF($AB2600=0,$R2600,0))</f>
        <v/>
      </c>
      <c r="AY2600" s="2">
        <f>IF($AV2600="","",IF(AND($Z2600=0,COUNTIF('AR SALES'!$L$2:$L$2501,$L2600)=0),"YES",""))</f>
        <v/>
      </c>
      <c r="AZ2600" s="2">
        <f>IF($AV2600="","",IFERROR(VLOOKUP($AU2600,CODES!$A:$B,2,FALSE),"NO CODE"))</f>
        <v/>
      </c>
      <c r="BA2600" s="2">
        <f>IF(""&amp;$F2600&lt;&gt;"4","",IF($AY2600="YES","",IF(ROUND(SUMIFS($AE$2:$AE$4001,$L$2:$L$4001,$L2600,$F$2:$F$4001,"4")-SUMIFS('AR SALES'!$Y$2:$Y$2501,'AR SALES'!$L$2:$L$2501,$L2600,'AR SALES'!$AD$2:$AD$2501,"OFF"),2)=0,"","STALE")))</f>
        <v/>
      </c>
      <c r="BB2600" s="2">
        <f>IF(OR(""&amp;$F2600="2",""&amp;$F2600="4",""&amp;$F2600="G",""&amp;$F2600="H"),IF($AY2600="YES","",IF($AB2600&lt;&gt;0,"",IF(COUNTIFS('AR SALES'!$L$2:$L$2501,$L2600,'AR SALES'!$AD$2:$AD$2501,IF(""&amp;$F2600="4","OFF","ON"),'AR SALES'!$AF$2:$AF$2501,"Y")&gt;0,"","NO EXEMPTION"))),"")</f>
        <v/>
      </c>
    </row>
    <row r="2601">
      <c r="AT2601" s="2">
        <f>IF($L2601="","",IFERROR(INDEX('AR SALES'!$H$2:$H$2501,MATCH(""&amp;$L2601,'AR SALES'!$AE$2:$AE$2501,0)),""))</f>
        <v/>
      </c>
      <c r="AU2601" s="2">
        <f>IF($L2601="","",IF($A2601&lt;&gt;"GA","",IF($E2601="FULTON",IF(ISNUMBER(SEARCH("COLLEGE PARK",$AT2601)),"FULTON (COLLEGE PARK)",IF(ISNUMBER(SEARCH("HAPEVILLE",$AT2601)),"FULTON (HAPEVILLE)",IF(ISNUMBER(SEARCH("EAST POINT",$AT2601)),"FULTON (EAST POINT)",IF(ISNUMBER(SEARCH("ATLANTA",$AT2601)),"FULTON (ATL LIMITS)","FULTON")))),IF($E2601="DEKALB",IF(ISNUMBER(SEARCH("ATLANTA",$AT2601)),"DEKALB (ATL LIMITS)","DEKALB"),IF(AND($E2601="CLAYTON",ISNUMBER(SEARCH("COLLEGE PARK",$AT2601))),"CLAYTON (COLLEGE PARK)",$E2601)))))</f>
        <v/>
      </c>
      <c r="AV2601" s="2">
        <f>IF($L2601="","",IF(""&amp;$F2601="2","DIESEL",IF(OR(""&amp;$F2601="G",""&amp;$F2601="H"),"GAS","")))</f>
        <v/>
      </c>
      <c r="AW2601" s="2">
        <f>IF($AV2601="","",$R2601)</f>
        <v/>
      </c>
      <c r="AX2601" s="2">
        <f>IF($AV2601="","",IF($AB2601=0,$R2601,0))</f>
        <v/>
      </c>
      <c r="AY2601" s="2">
        <f>IF($AV2601="","",IF(AND($Z2601=0,COUNTIF('AR SALES'!$L$2:$L$2501,$L2601)=0),"YES",""))</f>
        <v/>
      </c>
      <c r="AZ2601" s="2">
        <f>IF($AV2601="","",IFERROR(VLOOKUP($AU2601,CODES!$A:$B,2,FALSE),"NO CODE"))</f>
        <v/>
      </c>
      <c r="BA2601" s="2">
        <f>IF(""&amp;$F2601&lt;&gt;"4","",IF($AY2601="YES","",IF(ROUND(SUMIFS($AE$2:$AE$4001,$L$2:$L$4001,$L2601,$F$2:$F$4001,"4")-SUMIFS('AR SALES'!$Y$2:$Y$2501,'AR SALES'!$L$2:$L$2501,$L2601,'AR SALES'!$AD$2:$AD$2501,"OFF"),2)=0,"","STALE")))</f>
        <v/>
      </c>
      <c r="BB2601" s="2">
        <f>IF(OR(""&amp;$F2601="2",""&amp;$F2601="4",""&amp;$F2601="G",""&amp;$F2601="H"),IF($AY2601="YES","",IF($AB2601&lt;&gt;0,"",IF(COUNTIFS('AR SALES'!$L$2:$L$2501,$L2601,'AR SALES'!$AD$2:$AD$2501,IF(""&amp;$F2601="4","OFF","ON"),'AR SALES'!$AF$2:$AF$2501,"Y")&gt;0,"","NO EXEMPTION"))),"")</f>
        <v/>
      </c>
    </row>
    <row r="2602">
      <c r="AT2602" s="2">
        <f>IF($L2602="","",IFERROR(INDEX('AR SALES'!$H$2:$H$2501,MATCH(""&amp;$L2602,'AR SALES'!$AE$2:$AE$2501,0)),""))</f>
        <v/>
      </c>
      <c r="AU2602" s="2">
        <f>IF($L2602="","",IF($A2602&lt;&gt;"GA","",IF($E2602="FULTON",IF(ISNUMBER(SEARCH("COLLEGE PARK",$AT2602)),"FULTON (COLLEGE PARK)",IF(ISNUMBER(SEARCH("HAPEVILLE",$AT2602)),"FULTON (HAPEVILLE)",IF(ISNUMBER(SEARCH("EAST POINT",$AT2602)),"FULTON (EAST POINT)",IF(ISNUMBER(SEARCH("ATLANTA",$AT2602)),"FULTON (ATL LIMITS)","FULTON")))),IF($E2602="DEKALB",IF(ISNUMBER(SEARCH("ATLANTA",$AT2602)),"DEKALB (ATL LIMITS)","DEKALB"),IF(AND($E2602="CLAYTON",ISNUMBER(SEARCH("COLLEGE PARK",$AT2602))),"CLAYTON (COLLEGE PARK)",$E2602)))))</f>
        <v/>
      </c>
      <c r="AV2602" s="2">
        <f>IF($L2602="","",IF(""&amp;$F2602="2","DIESEL",IF(OR(""&amp;$F2602="G",""&amp;$F2602="H"),"GAS","")))</f>
        <v/>
      </c>
      <c r="AW2602" s="2">
        <f>IF($AV2602="","",$R2602)</f>
        <v/>
      </c>
      <c r="AX2602" s="2">
        <f>IF($AV2602="","",IF($AB2602=0,$R2602,0))</f>
        <v/>
      </c>
      <c r="AY2602" s="2">
        <f>IF($AV2602="","",IF(AND($Z2602=0,COUNTIF('AR SALES'!$L$2:$L$2501,$L2602)=0),"YES",""))</f>
        <v/>
      </c>
      <c r="AZ2602" s="2">
        <f>IF($AV2602="","",IFERROR(VLOOKUP($AU2602,CODES!$A:$B,2,FALSE),"NO CODE"))</f>
        <v/>
      </c>
      <c r="BA2602" s="2">
        <f>IF(""&amp;$F2602&lt;&gt;"4","",IF($AY2602="YES","",IF(ROUND(SUMIFS($AE$2:$AE$4001,$L$2:$L$4001,$L2602,$F$2:$F$4001,"4")-SUMIFS('AR SALES'!$Y$2:$Y$2501,'AR SALES'!$L$2:$L$2501,$L2602,'AR SALES'!$AD$2:$AD$2501,"OFF"),2)=0,"","STALE")))</f>
        <v/>
      </c>
      <c r="BB2602" s="2">
        <f>IF(OR(""&amp;$F2602="2",""&amp;$F2602="4",""&amp;$F2602="G",""&amp;$F2602="H"),IF($AY2602="YES","",IF($AB2602&lt;&gt;0,"",IF(COUNTIFS('AR SALES'!$L$2:$L$2501,$L2602,'AR SALES'!$AD$2:$AD$2501,IF(""&amp;$F2602="4","OFF","ON"),'AR SALES'!$AF$2:$AF$2501,"Y")&gt;0,"","NO EXEMPTION"))),"")</f>
        <v/>
      </c>
    </row>
    <row r="2603">
      <c r="AT2603" s="2">
        <f>IF($L2603="","",IFERROR(INDEX('AR SALES'!$H$2:$H$2501,MATCH(""&amp;$L2603,'AR SALES'!$AE$2:$AE$2501,0)),""))</f>
        <v/>
      </c>
      <c r="AU2603" s="2">
        <f>IF($L2603="","",IF($A2603&lt;&gt;"GA","",IF($E2603="FULTON",IF(ISNUMBER(SEARCH("COLLEGE PARK",$AT2603)),"FULTON (COLLEGE PARK)",IF(ISNUMBER(SEARCH("HAPEVILLE",$AT2603)),"FULTON (HAPEVILLE)",IF(ISNUMBER(SEARCH("EAST POINT",$AT2603)),"FULTON (EAST POINT)",IF(ISNUMBER(SEARCH("ATLANTA",$AT2603)),"FULTON (ATL LIMITS)","FULTON")))),IF($E2603="DEKALB",IF(ISNUMBER(SEARCH("ATLANTA",$AT2603)),"DEKALB (ATL LIMITS)","DEKALB"),IF(AND($E2603="CLAYTON",ISNUMBER(SEARCH("COLLEGE PARK",$AT2603))),"CLAYTON (COLLEGE PARK)",$E2603)))))</f>
        <v/>
      </c>
      <c r="AV2603" s="2">
        <f>IF($L2603="","",IF(""&amp;$F2603="2","DIESEL",IF(OR(""&amp;$F2603="G",""&amp;$F2603="H"),"GAS","")))</f>
        <v/>
      </c>
      <c r="AW2603" s="2">
        <f>IF($AV2603="","",$R2603)</f>
        <v/>
      </c>
      <c r="AX2603" s="2">
        <f>IF($AV2603="","",IF($AB2603=0,$R2603,0))</f>
        <v/>
      </c>
      <c r="AY2603" s="2">
        <f>IF($AV2603="","",IF(AND($Z2603=0,COUNTIF('AR SALES'!$L$2:$L$2501,$L2603)=0),"YES",""))</f>
        <v/>
      </c>
      <c r="AZ2603" s="2">
        <f>IF($AV2603="","",IFERROR(VLOOKUP($AU2603,CODES!$A:$B,2,FALSE),"NO CODE"))</f>
        <v/>
      </c>
      <c r="BA2603" s="2">
        <f>IF(""&amp;$F2603&lt;&gt;"4","",IF($AY2603="YES","",IF(ROUND(SUMIFS($AE$2:$AE$4001,$L$2:$L$4001,$L2603,$F$2:$F$4001,"4")-SUMIFS('AR SALES'!$Y$2:$Y$2501,'AR SALES'!$L$2:$L$2501,$L2603,'AR SALES'!$AD$2:$AD$2501,"OFF"),2)=0,"","STALE")))</f>
        <v/>
      </c>
      <c r="BB2603" s="2">
        <f>IF(OR(""&amp;$F2603="2",""&amp;$F2603="4",""&amp;$F2603="G",""&amp;$F2603="H"),IF($AY2603="YES","",IF($AB2603&lt;&gt;0,"",IF(COUNTIFS('AR SALES'!$L$2:$L$2501,$L2603,'AR SALES'!$AD$2:$AD$2501,IF(""&amp;$F2603="4","OFF","ON"),'AR SALES'!$AF$2:$AF$2501,"Y")&gt;0,"","NO EXEMPTION"))),"")</f>
        <v/>
      </c>
    </row>
    <row r="2604">
      <c r="AT2604" s="2">
        <f>IF($L2604="","",IFERROR(INDEX('AR SALES'!$H$2:$H$2501,MATCH(""&amp;$L2604,'AR SALES'!$AE$2:$AE$2501,0)),""))</f>
        <v/>
      </c>
      <c r="AU2604" s="2">
        <f>IF($L2604="","",IF($A2604&lt;&gt;"GA","",IF($E2604="FULTON",IF(ISNUMBER(SEARCH("COLLEGE PARK",$AT2604)),"FULTON (COLLEGE PARK)",IF(ISNUMBER(SEARCH("HAPEVILLE",$AT2604)),"FULTON (HAPEVILLE)",IF(ISNUMBER(SEARCH("EAST POINT",$AT2604)),"FULTON (EAST POINT)",IF(ISNUMBER(SEARCH("ATLANTA",$AT2604)),"FULTON (ATL LIMITS)","FULTON")))),IF($E2604="DEKALB",IF(ISNUMBER(SEARCH("ATLANTA",$AT2604)),"DEKALB (ATL LIMITS)","DEKALB"),IF(AND($E2604="CLAYTON",ISNUMBER(SEARCH("COLLEGE PARK",$AT2604))),"CLAYTON (COLLEGE PARK)",$E2604)))))</f>
        <v/>
      </c>
      <c r="AV2604" s="2">
        <f>IF($L2604="","",IF(""&amp;$F2604="2","DIESEL",IF(OR(""&amp;$F2604="G",""&amp;$F2604="H"),"GAS","")))</f>
        <v/>
      </c>
      <c r="AW2604" s="2">
        <f>IF($AV2604="","",$R2604)</f>
        <v/>
      </c>
      <c r="AX2604" s="2">
        <f>IF($AV2604="","",IF($AB2604=0,$R2604,0))</f>
        <v/>
      </c>
      <c r="AY2604" s="2">
        <f>IF($AV2604="","",IF(AND($Z2604=0,COUNTIF('AR SALES'!$L$2:$L$2501,$L2604)=0),"YES",""))</f>
        <v/>
      </c>
      <c r="AZ2604" s="2">
        <f>IF($AV2604="","",IFERROR(VLOOKUP($AU2604,CODES!$A:$B,2,FALSE),"NO CODE"))</f>
        <v/>
      </c>
      <c r="BA2604" s="2">
        <f>IF(""&amp;$F2604&lt;&gt;"4","",IF($AY2604="YES","",IF(ROUND(SUMIFS($AE$2:$AE$4001,$L$2:$L$4001,$L2604,$F$2:$F$4001,"4")-SUMIFS('AR SALES'!$Y$2:$Y$2501,'AR SALES'!$L$2:$L$2501,$L2604,'AR SALES'!$AD$2:$AD$2501,"OFF"),2)=0,"","STALE")))</f>
        <v/>
      </c>
      <c r="BB2604" s="2">
        <f>IF(OR(""&amp;$F2604="2",""&amp;$F2604="4",""&amp;$F2604="G",""&amp;$F2604="H"),IF($AY2604="YES","",IF($AB2604&lt;&gt;0,"",IF(COUNTIFS('AR SALES'!$L$2:$L$2501,$L2604,'AR SALES'!$AD$2:$AD$2501,IF(""&amp;$F2604="4","OFF","ON"),'AR SALES'!$AF$2:$AF$2501,"Y")&gt;0,"","NO EXEMPTION"))),"")</f>
        <v/>
      </c>
    </row>
    <row r="2605">
      <c r="AT2605" s="2">
        <f>IF($L2605="","",IFERROR(INDEX('AR SALES'!$H$2:$H$2501,MATCH(""&amp;$L2605,'AR SALES'!$AE$2:$AE$2501,0)),""))</f>
        <v/>
      </c>
      <c r="AU2605" s="2">
        <f>IF($L2605="","",IF($A2605&lt;&gt;"GA","",IF($E2605="FULTON",IF(ISNUMBER(SEARCH("COLLEGE PARK",$AT2605)),"FULTON (COLLEGE PARK)",IF(ISNUMBER(SEARCH("HAPEVILLE",$AT2605)),"FULTON (HAPEVILLE)",IF(ISNUMBER(SEARCH("EAST POINT",$AT2605)),"FULTON (EAST POINT)",IF(ISNUMBER(SEARCH("ATLANTA",$AT2605)),"FULTON (ATL LIMITS)","FULTON")))),IF($E2605="DEKALB",IF(ISNUMBER(SEARCH("ATLANTA",$AT2605)),"DEKALB (ATL LIMITS)","DEKALB"),IF(AND($E2605="CLAYTON",ISNUMBER(SEARCH("COLLEGE PARK",$AT2605))),"CLAYTON (COLLEGE PARK)",$E2605)))))</f>
        <v/>
      </c>
      <c r="AV2605" s="2">
        <f>IF($L2605="","",IF(""&amp;$F2605="2","DIESEL",IF(OR(""&amp;$F2605="G",""&amp;$F2605="H"),"GAS","")))</f>
        <v/>
      </c>
      <c r="AW2605" s="2">
        <f>IF($AV2605="","",$R2605)</f>
        <v/>
      </c>
      <c r="AX2605" s="2">
        <f>IF($AV2605="","",IF($AB2605=0,$R2605,0))</f>
        <v/>
      </c>
      <c r="AY2605" s="2">
        <f>IF($AV2605="","",IF(AND($Z2605=0,COUNTIF('AR SALES'!$L$2:$L$2501,$L2605)=0),"YES",""))</f>
        <v/>
      </c>
      <c r="AZ2605" s="2">
        <f>IF($AV2605="","",IFERROR(VLOOKUP($AU2605,CODES!$A:$B,2,FALSE),"NO CODE"))</f>
        <v/>
      </c>
      <c r="BA2605" s="2">
        <f>IF(""&amp;$F2605&lt;&gt;"4","",IF($AY2605="YES","",IF(ROUND(SUMIFS($AE$2:$AE$4001,$L$2:$L$4001,$L2605,$F$2:$F$4001,"4")-SUMIFS('AR SALES'!$Y$2:$Y$2501,'AR SALES'!$L$2:$L$2501,$L2605,'AR SALES'!$AD$2:$AD$2501,"OFF"),2)=0,"","STALE")))</f>
        <v/>
      </c>
      <c r="BB2605" s="2">
        <f>IF(OR(""&amp;$F2605="2",""&amp;$F2605="4",""&amp;$F2605="G",""&amp;$F2605="H"),IF($AY2605="YES","",IF($AB2605&lt;&gt;0,"",IF(COUNTIFS('AR SALES'!$L$2:$L$2501,$L2605,'AR SALES'!$AD$2:$AD$2501,IF(""&amp;$F2605="4","OFF","ON"),'AR SALES'!$AF$2:$AF$2501,"Y")&gt;0,"","NO EXEMPTION"))),"")</f>
        <v/>
      </c>
    </row>
    <row r="2606">
      <c r="AT2606" s="2">
        <f>IF($L2606="","",IFERROR(INDEX('AR SALES'!$H$2:$H$2501,MATCH(""&amp;$L2606,'AR SALES'!$AE$2:$AE$2501,0)),""))</f>
        <v/>
      </c>
      <c r="AU2606" s="2">
        <f>IF($L2606="","",IF($A2606&lt;&gt;"GA","",IF($E2606="FULTON",IF(ISNUMBER(SEARCH("COLLEGE PARK",$AT2606)),"FULTON (COLLEGE PARK)",IF(ISNUMBER(SEARCH("HAPEVILLE",$AT2606)),"FULTON (HAPEVILLE)",IF(ISNUMBER(SEARCH("EAST POINT",$AT2606)),"FULTON (EAST POINT)",IF(ISNUMBER(SEARCH("ATLANTA",$AT2606)),"FULTON (ATL LIMITS)","FULTON")))),IF($E2606="DEKALB",IF(ISNUMBER(SEARCH("ATLANTA",$AT2606)),"DEKALB (ATL LIMITS)","DEKALB"),IF(AND($E2606="CLAYTON",ISNUMBER(SEARCH("COLLEGE PARK",$AT2606))),"CLAYTON (COLLEGE PARK)",$E2606)))))</f>
        <v/>
      </c>
      <c r="AV2606" s="2">
        <f>IF($L2606="","",IF(""&amp;$F2606="2","DIESEL",IF(OR(""&amp;$F2606="G",""&amp;$F2606="H"),"GAS","")))</f>
        <v/>
      </c>
      <c r="AW2606" s="2">
        <f>IF($AV2606="","",$R2606)</f>
        <v/>
      </c>
      <c r="AX2606" s="2">
        <f>IF($AV2606="","",IF($AB2606=0,$R2606,0))</f>
        <v/>
      </c>
      <c r="AY2606" s="2">
        <f>IF($AV2606="","",IF(AND($Z2606=0,COUNTIF('AR SALES'!$L$2:$L$2501,$L2606)=0),"YES",""))</f>
        <v/>
      </c>
      <c r="AZ2606" s="2">
        <f>IF($AV2606="","",IFERROR(VLOOKUP($AU2606,CODES!$A:$B,2,FALSE),"NO CODE"))</f>
        <v/>
      </c>
      <c r="BA2606" s="2">
        <f>IF(""&amp;$F2606&lt;&gt;"4","",IF($AY2606="YES","",IF(ROUND(SUMIFS($AE$2:$AE$4001,$L$2:$L$4001,$L2606,$F$2:$F$4001,"4")-SUMIFS('AR SALES'!$Y$2:$Y$2501,'AR SALES'!$L$2:$L$2501,$L2606,'AR SALES'!$AD$2:$AD$2501,"OFF"),2)=0,"","STALE")))</f>
        <v/>
      </c>
      <c r="BB2606" s="2">
        <f>IF(OR(""&amp;$F2606="2",""&amp;$F2606="4",""&amp;$F2606="G",""&amp;$F2606="H"),IF($AY2606="YES","",IF($AB2606&lt;&gt;0,"",IF(COUNTIFS('AR SALES'!$L$2:$L$2501,$L2606,'AR SALES'!$AD$2:$AD$2501,IF(""&amp;$F2606="4","OFF","ON"),'AR SALES'!$AF$2:$AF$2501,"Y")&gt;0,"","NO EXEMPTION"))),"")</f>
        <v/>
      </c>
    </row>
    <row r="2607">
      <c r="AT2607" s="2">
        <f>IF($L2607="","",IFERROR(INDEX('AR SALES'!$H$2:$H$2501,MATCH(""&amp;$L2607,'AR SALES'!$AE$2:$AE$2501,0)),""))</f>
        <v/>
      </c>
      <c r="AU2607" s="2">
        <f>IF($L2607="","",IF($A2607&lt;&gt;"GA","",IF($E2607="FULTON",IF(ISNUMBER(SEARCH("COLLEGE PARK",$AT2607)),"FULTON (COLLEGE PARK)",IF(ISNUMBER(SEARCH("HAPEVILLE",$AT2607)),"FULTON (HAPEVILLE)",IF(ISNUMBER(SEARCH("EAST POINT",$AT2607)),"FULTON (EAST POINT)",IF(ISNUMBER(SEARCH("ATLANTA",$AT2607)),"FULTON (ATL LIMITS)","FULTON")))),IF($E2607="DEKALB",IF(ISNUMBER(SEARCH("ATLANTA",$AT2607)),"DEKALB (ATL LIMITS)","DEKALB"),IF(AND($E2607="CLAYTON",ISNUMBER(SEARCH("COLLEGE PARK",$AT2607))),"CLAYTON (COLLEGE PARK)",$E2607)))))</f>
        <v/>
      </c>
      <c r="AV2607" s="2">
        <f>IF($L2607="","",IF(""&amp;$F2607="2","DIESEL",IF(OR(""&amp;$F2607="G",""&amp;$F2607="H"),"GAS","")))</f>
        <v/>
      </c>
      <c r="AW2607" s="2">
        <f>IF($AV2607="","",$R2607)</f>
        <v/>
      </c>
      <c r="AX2607" s="2">
        <f>IF($AV2607="","",IF($AB2607=0,$R2607,0))</f>
        <v/>
      </c>
      <c r="AY2607" s="2">
        <f>IF($AV2607="","",IF(AND($Z2607=0,COUNTIF('AR SALES'!$L$2:$L$2501,$L2607)=0),"YES",""))</f>
        <v/>
      </c>
      <c r="AZ2607" s="2">
        <f>IF($AV2607="","",IFERROR(VLOOKUP($AU2607,CODES!$A:$B,2,FALSE),"NO CODE"))</f>
        <v/>
      </c>
      <c r="BA2607" s="2">
        <f>IF(""&amp;$F2607&lt;&gt;"4","",IF($AY2607="YES","",IF(ROUND(SUMIFS($AE$2:$AE$4001,$L$2:$L$4001,$L2607,$F$2:$F$4001,"4")-SUMIFS('AR SALES'!$Y$2:$Y$2501,'AR SALES'!$L$2:$L$2501,$L2607,'AR SALES'!$AD$2:$AD$2501,"OFF"),2)=0,"","STALE")))</f>
        <v/>
      </c>
      <c r="BB2607" s="2">
        <f>IF(OR(""&amp;$F2607="2",""&amp;$F2607="4",""&amp;$F2607="G",""&amp;$F2607="H"),IF($AY2607="YES","",IF($AB2607&lt;&gt;0,"",IF(COUNTIFS('AR SALES'!$L$2:$L$2501,$L2607,'AR SALES'!$AD$2:$AD$2501,IF(""&amp;$F2607="4","OFF","ON"),'AR SALES'!$AF$2:$AF$2501,"Y")&gt;0,"","NO EXEMPTION"))),"")</f>
        <v/>
      </c>
    </row>
    <row r="2608">
      <c r="AT2608" s="2">
        <f>IF($L2608="","",IFERROR(INDEX('AR SALES'!$H$2:$H$2501,MATCH(""&amp;$L2608,'AR SALES'!$AE$2:$AE$2501,0)),""))</f>
        <v/>
      </c>
      <c r="AU2608" s="2">
        <f>IF($L2608="","",IF($A2608&lt;&gt;"GA","",IF($E2608="FULTON",IF(ISNUMBER(SEARCH("COLLEGE PARK",$AT2608)),"FULTON (COLLEGE PARK)",IF(ISNUMBER(SEARCH("HAPEVILLE",$AT2608)),"FULTON (HAPEVILLE)",IF(ISNUMBER(SEARCH("EAST POINT",$AT2608)),"FULTON (EAST POINT)",IF(ISNUMBER(SEARCH("ATLANTA",$AT2608)),"FULTON (ATL LIMITS)","FULTON")))),IF($E2608="DEKALB",IF(ISNUMBER(SEARCH("ATLANTA",$AT2608)),"DEKALB (ATL LIMITS)","DEKALB"),IF(AND($E2608="CLAYTON",ISNUMBER(SEARCH("COLLEGE PARK",$AT2608))),"CLAYTON (COLLEGE PARK)",$E2608)))))</f>
        <v/>
      </c>
      <c r="AV2608" s="2">
        <f>IF($L2608="","",IF(""&amp;$F2608="2","DIESEL",IF(OR(""&amp;$F2608="G",""&amp;$F2608="H"),"GAS","")))</f>
        <v/>
      </c>
      <c r="AW2608" s="2">
        <f>IF($AV2608="","",$R2608)</f>
        <v/>
      </c>
      <c r="AX2608" s="2">
        <f>IF($AV2608="","",IF($AB2608=0,$R2608,0))</f>
        <v/>
      </c>
      <c r="AY2608" s="2">
        <f>IF($AV2608="","",IF(AND($Z2608=0,COUNTIF('AR SALES'!$L$2:$L$2501,$L2608)=0),"YES",""))</f>
        <v/>
      </c>
      <c r="AZ2608" s="2">
        <f>IF($AV2608="","",IFERROR(VLOOKUP($AU2608,CODES!$A:$B,2,FALSE),"NO CODE"))</f>
        <v/>
      </c>
      <c r="BA2608" s="2">
        <f>IF(""&amp;$F2608&lt;&gt;"4","",IF($AY2608="YES","",IF(ROUND(SUMIFS($AE$2:$AE$4001,$L$2:$L$4001,$L2608,$F$2:$F$4001,"4")-SUMIFS('AR SALES'!$Y$2:$Y$2501,'AR SALES'!$L$2:$L$2501,$L2608,'AR SALES'!$AD$2:$AD$2501,"OFF"),2)=0,"","STALE")))</f>
        <v/>
      </c>
      <c r="BB2608" s="2">
        <f>IF(OR(""&amp;$F2608="2",""&amp;$F2608="4",""&amp;$F2608="G",""&amp;$F2608="H"),IF($AY2608="YES","",IF($AB2608&lt;&gt;0,"",IF(COUNTIFS('AR SALES'!$L$2:$L$2501,$L2608,'AR SALES'!$AD$2:$AD$2501,IF(""&amp;$F2608="4","OFF","ON"),'AR SALES'!$AF$2:$AF$2501,"Y")&gt;0,"","NO EXEMPTION"))),"")</f>
        <v/>
      </c>
    </row>
    <row r="2609">
      <c r="AT2609" s="2">
        <f>IF($L2609="","",IFERROR(INDEX('AR SALES'!$H$2:$H$2501,MATCH(""&amp;$L2609,'AR SALES'!$AE$2:$AE$2501,0)),""))</f>
        <v/>
      </c>
      <c r="AU2609" s="2">
        <f>IF($L2609="","",IF($A2609&lt;&gt;"GA","",IF($E2609="FULTON",IF(ISNUMBER(SEARCH("COLLEGE PARK",$AT2609)),"FULTON (COLLEGE PARK)",IF(ISNUMBER(SEARCH("HAPEVILLE",$AT2609)),"FULTON (HAPEVILLE)",IF(ISNUMBER(SEARCH("EAST POINT",$AT2609)),"FULTON (EAST POINT)",IF(ISNUMBER(SEARCH("ATLANTA",$AT2609)),"FULTON (ATL LIMITS)","FULTON")))),IF($E2609="DEKALB",IF(ISNUMBER(SEARCH("ATLANTA",$AT2609)),"DEKALB (ATL LIMITS)","DEKALB"),IF(AND($E2609="CLAYTON",ISNUMBER(SEARCH("COLLEGE PARK",$AT2609))),"CLAYTON (COLLEGE PARK)",$E2609)))))</f>
        <v/>
      </c>
      <c r="AV2609" s="2">
        <f>IF($L2609="","",IF(""&amp;$F2609="2","DIESEL",IF(OR(""&amp;$F2609="G",""&amp;$F2609="H"),"GAS","")))</f>
        <v/>
      </c>
      <c r="AW2609" s="2">
        <f>IF($AV2609="","",$R2609)</f>
        <v/>
      </c>
      <c r="AX2609" s="2">
        <f>IF($AV2609="","",IF($AB2609=0,$R2609,0))</f>
        <v/>
      </c>
      <c r="AY2609" s="2">
        <f>IF($AV2609="","",IF(AND($Z2609=0,COUNTIF('AR SALES'!$L$2:$L$2501,$L2609)=0),"YES",""))</f>
        <v/>
      </c>
      <c r="AZ2609" s="2">
        <f>IF($AV2609="","",IFERROR(VLOOKUP($AU2609,CODES!$A:$B,2,FALSE),"NO CODE"))</f>
        <v/>
      </c>
      <c r="BA2609" s="2">
        <f>IF(""&amp;$F2609&lt;&gt;"4","",IF($AY2609="YES","",IF(ROUND(SUMIFS($AE$2:$AE$4001,$L$2:$L$4001,$L2609,$F$2:$F$4001,"4")-SUMIFS('AR SALES'!$Y$2:$Y$2501,'AR SALES'!$L$2:$L$2501,$L2609,'AR SALES'!$AD$2:$AD$2501,"OFF"),2)=0,"","STALE")))</f>
        <v/>
      </c>
      <c r="BB2609" s="2">
        <f>IF(OR(""&amp;$F2609="2",""&amp;$F2609="4",""&amp;$F2609="G",""&amp;$F2609="H"),IF($AY2609="YES","",IF($AB2609&lt;&gt;0,"",IF(COUNTIFS('AR SALES'!$L$2:$L$2501,$L2609,'AR SALES'!$AD$2:$AD$2501,IF(""&amp;$F2609="4","OFF","ON"),'AR SALES'!$AF$2:$AF$2501,"Y")&gt;0,"","NO EXEMPTION"))),"")</f>
        <v/>
      </c>
    </row>
    <row r="2610">
      <c r="AT2610" s="2">
        <f>IF($L2610="","",IFERROR(INDEX('AR SALES'!$H$2:$H$2501,MATCH(""&amp;$L2610,'AR SALES'!$AE$2:$AE$2501,0)),""))</f>
        <v/>
      </c>
      <c r="AU2610" s="2">
        <f>IF($L2610="","",IF($A2610&lt;&gt;"GA","",IF($E2610="FULTON",IF(ISNUMBER(SEARCH("COLLEGE PARK",$AT2610)),"FULTON (COLLEGE PARK)",IF(ISNUMBER(SEARCH("HAPEVILLE",$AT2610)),"FULTON (HAPEVILLE)",IF(ISNUMBER(SEARCH("EAST POINT",$AT2610)),"FULTON (EAST POINT)",IF(ISNUMBER(SEARCH("ATLANTA",$AT2610)),"FULTON (ATL LIMITS)","FULTON")))),IF($E2610="DEKALB",IF(ISNUMBER(SEARCH("ATLANTA",$AT2610)),"DEKALB (ATL LIMITS)","DEKALB"),IF(AND($E2610="CLAYTON",ISNUMBER(SEARCH("COLLEGE PARK",$AT2610))),"CLAYTON (COLLEGE PARK)",$E2610)))))</f>
        <v/>
      </c>
      <c r="AV2610" s="2">
        <f>IF($L2610="","",IF(""&amp;$F2610="2","DIESEL",IF(OR(""&amp;$F2610="G",""&amp;$F2610="H"),"GAS","")))</f>
        <v/>
      </c>
      <c r="AW2610" s="2">
        <f>IF($AV2610="","",$R2610)</f>
        <v/>
      </c>
      <c r="AX2610" s="2">
        <f>IF($AV2610="","",IF($AB2610=0,$R2610,0))</f>
        <v/>
      </c>
      <c r="AY2610" s="2">
        <f>IF($AV2610="","",IF(AND($Z2610=0,COUNTIF('AR SALES'!$L$2:$L$2501,$L2610)=0),"YES",""))</f>
        <v/>
      </c>
      <c r="AZ2610" s="2">
        <f>IF($AV2610="","",IFERROR(VLOOKUP($AU2610,CODES!$A:$B,2,FALSE),"NO CODE"))</f>
        <v/>
      </c>
      <c r="BA2610" s="2">
        <f>IF(""&amp;$F2610&lt;&gt;"4","",IF($AY2610="YES","",IF(ROUND(SUMIFS($AE$2:$AE$4001,$L$2:$L$4001,$L2610,$F$2:$F$4001,"4")-SUMIFS('AR SALES'!$Y$2:$Y$2501,'AR SALES'!$L$2:$L$2501,$L2610,'AR SALES'!$AD$2:$AD$2501,"OFF"),2)=0,"","STALE")))</f>
        <v/>
      </c>
      <c r="BB2610" s="2">
        <f>IF(OR(""&amp;$F2610="2",""&amp;$F2610="4",""&amp;$F2610="G",""&amp;$F2610="H"),IF($AY2610="YES","",IF($AB2610&lt;&gt;0,"",IF(COUNTIFS('AR SALES'!$L$2:$L$2501,$L2610,'AR SALES'!$AD$2:$AD$2501,IF(""&amp;$F2610="4","OFF","ON"),'AR SALES'!$AF$2:$AF$2501,"Y")&gt;0,"","NO EXEMPTION"))),"")</f>
        <v/>
      </c>
    </row>
    <row r="2611">
      <c r="AT2611" s="2">
        <f>IF($L2611="","",IFERROR(INDEX('AR SALES'!$H$2:$H$2501,MATCH(""&amp;$L2611,'AR SALES'!$AE$2:$AE$2501,0)),""))</f>
        <v/>
      </c>
      <c r="AU2611" s="2">
        <f>IF($L2611="","",IF($A2611&lt;&gt;"GA","",IF($E2611="FULTON",IF(ISNUMBER(SEARCH("COLLEGE PARK",$AT2611)),"FULTON (COLLEGE PARK)",IF(ISNUMBER(SEARCH("HAPEVILLE",$AT2611)),"FULTON (HAPEVILLE)",IF(ISNUMBER(SEARCH("EAST POINT",$AT2611)),"FULTON (EAST POINT)",IF(ISNUMBER(SEARCH("ATLANTA",$AT2611)),"FULTON (ATL LIMITS)","FULTON")))),IF($E2611="DEKALB",IF(ISNUMBER(SEARCH("ATLANTA",$AT2611)),"DEKALB (ATL LIMITS)","DEKALB"),IF(AND($E2611="CLAYTON",ISNUMBER(SEARCH("COLLEGE PARK",$AT2611))),"CLAYTON (COLLEGE PARK)",$E2611)))))</f>
        <v/>
      </c>
      <c r="AV2611" s="2">
        <f>IF($L2611="","",IF(""&amp;$F2611="2","DIESEL",IF(OR(""&amp;$F2611="G",""&amp;$F2611="H"),"GAS","")))</f>
        <v/>
      </c>
      <c r="AW2611" s="2">
        <f>IF($AV2611="","",$R2611)</f>
        <v/>
      </c>
      <c r="AX2611" s="2">
        <f>IF($AV2611="","",IF($AB2611=0,$R2611,0))</f>
        <v/>
      </c>
      <c r="AY2611" s="2">
        <f>IF($AV2611="","",IF(AND($Z2611=0,COUNTIF('AR SALES'!$L$2:$L$2501,$L2611)=0),"YES",""))</f>
        <v/>
      </c>
      <c r="AZ2611" s="2">
        <f>IF($AV2611="","",IFERROR(VLOOKUP($AU2611,CODES!$A:$B,2,FALSE),"NO CODE"))</f>
        <v/>
      </c>
      <c r="BA2611" s="2">
        <f>IF(""&amp;$F2611&lt;&gt;"4","",IF($AY2611="YES","",IF(ROUND(SUMIFS($AE$2:$AE$4001,$L$2:$L$4001,$L2611,$F$2:$F$4001,"4")-SUMIFS('AR SALES'!$Y$2:$Y$2501,'AR SALES'!$L$2:$L$2501,$L2611,'AR SALES'!$AD$2:$AD$2501,"OFF"),2)=0,"","STALE")))</f>
        <v/>
      </c>
      <c r="BB2611" s="2">
        <f>IF(OR(""&amp;$F2611="2",""&amp;$F2611="4",""&amp;$F2611="G",""&amp;$F2611="H"),IF($AY2611="YES","",IF($AB2611&lt;&gt;0,"",IF(COUNTIFS('AR SALES'!$L$2:$L$2501,$L2611,'AR SALES'!$AD$2:$AD$2501,IF(""&amp;$F2611="4","OFF","ON"),'AR SALES'!$AF$2:$AF$2501,"Y")&gt;0,"","NO EXEMPTION"))),"")</f>
        <v/>
      </c>
    </row>
    <row r="2612">
      <c r="AT2612" s="2">
        <f>IF($L2612="","",IFERROR(INDEX('AR SALES'!$H$2:$H$2501,MATCH(""&amp;$L2612,'AR SALES'!$AE$2:$AE$2501,0)),""))</f>
        <v/>
      </c>
      <c r="AU2612" s="2">
        <f>IF($L2612="","",IF($A2612&lt;&gt;"GA","",IF($E2612="FULTON",IF(ISNUMBER(SEARCH("COLLEGE PARK",$AT2612)),"FULTON (COLLEGE PARK)",IF(ISNUMBER(SEARCH("HAPEVILLE",$AT2612)),"FULTON (HAPEVILLE)",IF(ISNUMBER(SEARCH("EAST POINT",$AT2612)),"FULTON (EAST POINT)",IF(ISNUMBER(SEARCH("ATLANTA",$AT2612)),"FULTON (ATL LIMITS)","FULTON")))),IF($E2612="DEKALB",IF(ISNUMBER(SEARCH("ATLANTA",$AT2612)),"DEKALB (ATL LIMITS)","DEKALB"),IF(AND($E2612="CLAYTON",ISNUMBER(SEARCH("COLLEGE PARK",$AT2612))),"CLAYTON (COLLEGE PARK)",$E2612)))))</f>
        <v/>
      </c>
      <c r="AV2612" s="2">
        <f>IF($L2612="","",IF(""&amp;$F2612="2","DIESEL",IF(OR(""&amp;$F2612="G",""&amp;$F2612="H"),"GAS","")))</f>
        <v/>
      </c>
      <c r="AW2612" s="2">
        <f>IF($AV2612="","",$R2612)</f>
        <v/>
      </c>
      <c r="AX2612" s="2">
        <f>IF($AV2612="","",IF($AB2612=0,$R2612,0))</f>
        <v/>
      </c>
      <c r="AY2612" s="2">
        <f>IF($AV2612="","",IF(AND($Z2612=0,COUNTIF('AR SALES'!$L$2:$L$2501,$L2612)=0),"YES",""))</f>
        <v/>
      </c>
      <c r="AZ2612" s="2">
        <f>IF($AV2612="","",IFERROR(VLOOKUP($AU2612,CODES!$A:$B,2,FALSE),"NO CODE"))</f>
        <v/>
      </c>
      <c r="BA2612" s="2">
        <f>IF(""&amp;$F2612&lt;&gt;"4","",IF($AY2612="YES","",IF(ROUND(SUMIFS($AE$2:$AE$4001,$L$2:$L$4001,$L2612,$F$2:$F$4001,"4")-SUMIFS('AR SALES'!$Y$2:$Y$2501,'AR SALES'!$L$2:$L$2501,$L2612,'AR SALES'!$AD$2:$AD$2501,"OFF"),2)=0,"","STALE")))</f>
        <v/>
      </c>
      <c r="BB2612" s="2">
        <f>IF(OR(""&amp;$F2612="2",""&amp;$F2612="4",""&amp;$F2612="G",""&amp;$F2612="H"),IF($AY2612="YES","",IF($AB2612&lt;&gt;0,"",IF(COUNTIFS('AR SALES'!$L$2:$L$2501,$L2612,'AR SALES'!$AD$2:$AD$2501,IF(""&amp;$F2612="4","OFF","ON"),'AR SALES'!$AF$2:$AF$2501,"Y")&gt;0,"","NO EXEMPTION"))),"")</f>
        <v/>
      </c>
    </row>
    <row r="2613">
      <c r="AT2613" s="2">
        <f>IF($L2613="","",IFERROR(INDEX('AR SALES'!$H$2:$H$2501,MATCH(""&amp;$L2613,'AR SALES'!$AE$2:$AE$2501,0)),""))</f>
        <v/>
      </c>
      <c r="AU2613" s="2">
        <f>IF($L2613="","",IF($A2613&lt;&gt;"GA","",IF($E2613="FULTON",IF(ISNUMBER(SEARCH("COLLEGE PARK",$AT2613)),"FULTON (COLLEGE PARK)",IF(ISNUMBER(SEARCH("HAPEVILLE",$AT2613)),"FULTON (HAPEVILLE)",IF(ISNUMBER(SEARCH("EAST POINT",$AT2613)),"FULTON (EAST POINT)",IF(ISNUMBER(SEARCH("ATLANTA",$AT2613)),"FULTON (ATL LIMITS)","FULTON")))),IF($E2613="DEKALB",IF(ISNUMBER(SEARCH("ATLANTA",$AT2613)),"DEKALB (ATL LIMITS)","DEKALB"),IF(AND($E2613="CLAYTON",ISNUMBER(SEARCH("COLLEGE PARK",$AT2613))),"CLAYTON (COLLEGE PARK)",$E2613)))))</f>
        <v/>
      </c>
      <c r="AV2613" s="2">
        <f>IF($L2613="","",IF(""&amp;$F2613="2","DIESEL",IF(OR(""&amp;$F2613="G",""&amp;$F2613="H"),"GAS","")))</f>
        <v/>
      </c>
      <c r="AW2613" s="2">
        <f>IF($AV2613="","",$R2613)</f>
        <v/>
      </c>
      <c r="AX2613" s="2">
        <f>IF($AV2613="","",IF($AB2613=0,$R2613,0))</f>
        <v/>
      </c>
      <c r="AY2613" s="2">
        <f>IF($AV2613="","",IF(AND($Z2613=0,COUNTIF('AR SALES'!$L$2:$L$2501,$L2613)=0),"YES",""))</f>
        <v/>
      </c>
      <c r="AZ2613" s="2">
        <f>IF($AV2613="","",IFERROR(VLOOKUP($AU2613,CODES!$A:$B,2,FALSE),"NO CODE"))</f>
        <v/>
      </c>
      <c r="BA2613" s="2">
        <f>IF(""&amp;$F2613&lt;&gt;"4","",IF($AY2613="YES","",IF(ROUND(SUMIFS($AE$2:$AE$4001,$L$2:$L$4001,$L2613,$F$2:$F$4001,"4")-SUMIFS('AR SALES'!$Y$2:$Y$2501,'AR SALES'!$L$2:$L$2501,$L2613,'AR SALES'!$AD$2:$AD$2501,"OFF"),2)=0,"","STALE")))</f>
        <v/>
      </c>
      <c r="BB2613" s="2">
        <f>IF(OR(""&amp;$F2613="2",""&amp;$F2613="4",""&amp;$F2613="G",""&amp;$F2613="H"),IF($AY2613="YES","",IF($AB2613&lt;&gt;0,"",IF(COUNTIFS('AR SALES'!$L$2:$L$2501,$L2613,'AR SALES'!$AD$2:$AD$2501,IF(""&amp;$F2613="4","OFF","ON"),'AR SALES'!$AF$2:$AF$2501,"Y")&gt;0,"","NO EXEMPTION"))),"")</f>
        <v/>
      </c>
    </row>
    <row r="2614">
      <c r="AT2614" s="2">
        <f>IF($L2614="","",IFERROR(INDEX('AR SALES'!$H$2:$H$2501,MATCH(""&amp;$L2614,'AR SALES'!$AE$2:$AE$2501,0)),""))</f>
        <v/>
      </c>
      <c r="AU2614" s="2">
        <f>IF($L2614="","",IF($A2614&lt;&gt;"GA","",IF($E2614="FULTON",IF(ISNUMBER(SEARCH("COLLEGE PARK",$AT2614)),"FULTON (COLLEGE PARK)",IF(ISNUMBER(SEARCH("HAPEVILLE",$AT2614)),"FULTON (HAPEVILLE)",IF(ISNUMBER(SEARCH("EAST POINT",$AT2614)),"FULTON (EAST POINT)",IF(ISNUMBER(SEARCH("ATLANTA",$AT2614)),"FULTON (ATL LIMITS)","FULTON")))),IF($E2614="DEKALB",IF(ISNUMBER(SEARCH("ATLANTA",$AT2614)),"DEKALB (ATL LIMITS)","DEKALB"),IF(AND($E2614="CLAYTON",ISNUMBER(SEARCH("COLLEGE PARK",$AT2614))),"CLAYTON (COLLEGE PARK)",$E2614)))))</f>
        <v/>
      </c>
      <c r="AV2614" s="2">
        <f>IF($L2614="","",IF(""&amp;$F2614="2","DIESEL",IF(OR(""&amp;$F2614="G",""&amp;$F2614="H"),"GAS","")))</f>
        <v/>
      </c>
      <c r="AW2614" s="2">
        <f>IF($AV2614="","",$R2614)</f>
        <v/>
      </c>
      <c r="AX2614" s="2">
        <f>IF($AV2614="","",IF($AB2614=0,$R2614,0))</f>
        <v/>
      </c>
      <c r="AY2614" s="2">
        <f>IF($AV2614="","",IF(AND($Z2614=0,COUNTIF('AR SALES'!$L$2:$L$2501,$L2614)=0),"YES",""))</f>
        <v/>
      </c>
      <c r="AZ2614" s="2">
        <f>IF($AV2614="","",IFERROR(VLOOKUP($AU2614,CODES!$A:$B,2,FALSE),"NO CODE"))</f>
        <v/>
      </c>
      <c r="BA2614" s="2">
        <f>IF(""&amp;$F2614&lt;&gt;"4","",IF($AY2614="YES","",IF(ROUND(SUMIFS($AE$2:$AE$4001,$L$2:$L$4001,$L2614,$F$2:$F$4001,"4")-SUMIFS('AR SALES'!$Y$2:$Y$2501,'AR SALES'!$L$2:$L$2501,$L2614,'AR SALES'!$AD$2:$AD$2501,"OFF"),2)=0,"","STALE")))</f>
        <v/>
      </c>
      <c r="BB2614" s="2">
        <f>IF(OR(""&amp;$F2614="2",""&amp;$F2614="4",""&amp;$F2614="G",""&amp;$F2614="H"),IF($AY2614="YES","",IF($AB2614&lt;&gt;0,"",IF(COUNTIFS('AR SALES'!$L$2:$L$2501,$L2614,'AR SALES'!$AD$2:$AD$2501,IF(""&amp;$F2614="4","OFF","ON"),'AR SALES'!$AF$2:$AF$2501,"Y")&gt;0,"","NO EXEMPTION"))),"")</f>
        <v/>
      </c>
    </row>
    <row r="2615">
      <c r="AT2615" s="2">
        <f>IF($L2615="","",IFERROR(INDEX('AR SALES'!$H$2:$H$2501,MATCH(""&amp;$L2615,'AR SALES'!$AE$2:$AE$2501,0)),""))</f>
        <v/>
      </c>
      <c r="AU2615" s="2">
        <f>IF($L2615="","",IF($A2615&lt;&gt;"GA","",IF($E2615="FULTON",IF(ISNUMBER(SEARCH("COLLEGE PARK",$AT2615)),"FULTON (COLLEGE PARK)",IF(ISNUMBER(SEARCH("HAPEVILLE",$AT2615)),"FULTON (HAPEVILLE)",IF(ISNUMBER(SEARCH("EAST POINT",$AT2615)),"FULTON (EAST POINT)",IF(ISNUMBER(SEARCH("ATLANTA",$AT2615)),"FULTON (ATL LIMITS)","FULTON")))),IF($E2615="DEKALB",IF(ISNUMBER(SEARCH("ATLANTA",$AT2615)),"DEKALB (ATL LIMITS)","DEKALB"),IF(AND($E2615="CLAYTON",ISNUMBER(SEARCH("COLLEGE PARK",$AT2615))),"CLAYTON (COLLEGE PARK)",$E2615)))))</f>
        <v/>
      </c>
      <c r="AV2615" s="2">
        <f>IF($L2615="","",IF(""&amp;$F2615="2","DIESEL",IF(OR(""&amp;$F2615="G",""&amp;$F2615="H"),"GAS","")))</f>
        <v/>
      </c>
      <c r="AW2615" s="2">
        <f>IF($AV2615="","",$R2615)</f>
        <v/>
      </c>
      <c r="AX2615" s="2">
        <f>IF($AV2615="","",IF($AB2615=0,$R2615,0))</f>
        <v/>
      </c>
      <c r="AY2615" s="2">
        <f>IF($AV2615="","",IF(AND($Z2615=0,COUNTIF('AR SALES'!$L$2:$L$2501,$L2615)=0),"YES",""))</f>
        <v/>
      </c>
      <c r="AZ2615" s="2">
        <f>IF($AV2615="","",IFERROR(VLOOKUP($AU2615,CODES!$A:$B,2,FALSE),"NO CODE"))</f>
        <v/>
      </c>
      <c r="BA2615" s="2">
        <f>IF(""&amp;$F2615&lt;&gt;"4","",IF($AY2615="YES","",IF(ROUND(SUMIFS($AE$2:$AE$4001,$L$2:$L$4001,$L2615,$F$2:$F$4001,"4")-SUMIFS('AR SALES'!$Y$2:$Y$2501,'AR SALES'!$L$2:$L$2501,$L2615,'AR SALES'!$AD$2:$AD$2501,"OFF"),2)=0,"","STALE")))</f>
        <v/>
      </c>
      <c r="BB2615" s="2">
        <f>IF(OR(""&amp;$F2615="2",""&amp;$F2615="4",""&amp;$F2615="G",""&amp;$F2615="H"),IF($AY2615="YES","",IF($AB2615&lt;&gt;0,"",IF(COUNTIFS('AR SALES'!$L$2:$L$2501,$L2615,'AR SALES'!$AD$2:$AD$2501,IF(""&amp;$F2615="4","OFF","ON"),'AR SALES'!$AF$2:$AF$2501,"Y")&gt;0,"","NO EXEMPTION"))),"")</f>
        <v/>
      </c>
    </row>
    <row r="2616">
      <c r="AT2616" s="2">
        <f>IF($L2616="","",IFERROR(INDEX('AR SALES'!$H$2:$H$2501,MATCH(""&amp;$L2616,'AR SALES'!$AE$2:$AE$2501,0)),""))</f>
        <v/>
      </c>
      <c r="AU2616" s="2">
        <f>IF($L2616="","",IF($A2616&lt;&gt;"GA","",IF($E2616="FULTON",IF(ISNUMBER(SEARCH("COLLEGE PARK",$AT2616)),"FULTON (COLLEGE PARK)",IF(ISNUMBER(SEARCH("HAPEVILLE",$AT2616)),"FULTON (HAPEVILLE)",IF(ISNUMBER(SEARCH("EAST POINT",$AT2616)),"FULTON (EAST POINT)",IF(ISNUMBER(SEARCH("ATLANTA",$AT2616)),"FULTON (ATL LIMITS)","FULTON")))),IF($E2616="DEKALB",IF(ISNUMBER(SEARCH("ATLANTA",$AT2616)),"DEKALB (ATL LIMITS)","DEKALB"),IF(AND($E2616="CLAYTON",ISNUMBER(SEARCH("COLLEGE PARK",$AT2616))),"CLAYTON (COLLEGE PARK)",$E2616)))))</f>
        <v/>
      </c>
      <c r="AV2616" s="2">
        <f>IF($L2616="","",IF(""&amp;$F2616="2","DIESEL",IF(OR(""&amp;$F2616="G",""&amp;$F2616="H"),"GAS","")))</f>
        <v/>
      </c>
      <c r="AW2616" s="2">
        <f>IF($AV2616="","",$R2616)</f>
        <v/>
      </c>
      <c r="AX2616" s="2">
        <f>IF($AV2616="","",IF($AB2616=0,$R2616,0))</f>
        <v/>
      </c>
      <c r="AY2616" s="2">
        <f>IF($AV2616="","",IF(AND($Z2616=0,COUNTIF('AR SALES'!$L$2:$L$2501,$L2616)=0),"YES",""))</f>
        <v/>
      </c>
      <c r="AZ2616" s="2">
        <f>IF($AV2616="","",IFERROR(VLOOKUP($AU2616,CODES!$A:$B,2,FALSE),"NO CODE"))</f>
        <v/>
      </c>
      <c r="BA2616" s="2">
        <f>IF(""&amp;$F2616&lt;&gt;"4","",IF($AY2616="YES","",IF(ROUND(SUMIFS($AE$2:$AE$4001,$L$2:$L$4001,$L2616,$F$2:$F$4001,"4")-SUMIFS('AR SALES'!$Y$2:$Y$2501,'AR SALES'!$L$2:$L$2501,$L2616,'AR SALES'!$AD$2:$AD$2501,"OFF"),2)=0,"","STALE")))</f>
        <v/>
      </c>
      <c r="BB2616" s="2">
        <f>IF(OR(""&amp;$F2616="2",""&amp;$F2616="4",""&amp;$F2616="G",""&amp;$F2616="H"),IF($AY2616="YES","",IF($AB2616&lt;&gt;0,"",IF(COUNTIFS('AR SALES'!$L$2:$L$2501,$L2616,'AR SALES'!$AD$2:$AD$2501,IF(""&amp;$F2616="4","OFF","ON"),'AR SALES'!$AF$2:$AF$2501,"Y")&gt;0,"","NO EXEMPTION"))),"")</f>
        <v/>
      </c>
    </row>
    <row r="2617">
      <c r="AT2617" s="2">
        <f>IF($L2617="","",IFERROR(INDEX('AR SALES'!$H$2:$H$2501,MATCH(""&amp;$L2617,'AR SALES'!$AE$2:$AE$2501,0)),""))</f>
        <v/>
      </c>
      <c r="AU2617" s="2">
        <f>IF($L2617="","",IF($A2617&lt;&gt;"GA","",IF($E2617="FULTON",IF(ISNUMBER(SEARCH("COLLEGE PARK",$AT2617)),"FULTON (COLLEGE PARK)",IF(ISNUMBER(SEARCH("HAPEVILLE",$AT2617)),"FULTON (HAPEVILLE)",IF(ISNUMBER(SEARCH("EAST POINT",$AT2617)),"FULTON (EAST POINT)",IF(ISNUMBER(SEARCH("ATLANTA",$AT2617)),"FULTON (ATL LIMITS)","FULTON")))),IF($E2617="DEKALB",IF(ISNUMBER(SEARCH("ATLANTA",$AT2617)),"DEKALB (ATL LIMITS)","DEKALB"),IF(AND($E2617="CLAYTON",ISNUMBER(SEARCH("COLLEGE PARK",$AT2617))),"CLAYTON (COLLEGE PARK)",$E2617)))))</f>
        <v/>
      </c>
      <c r="AV2617" s="2">
        <f>IF($L2617="","",IF(""&amp;$F2617="2","DIESEL",IF(OR(""&amp;$F2617="G",""&amp;$F2617="H"),"GAS","")))</f>
        <v/>
      </c>
      <c r="AW2617" s="2">
        <f>IF($AV2617="","",$R2617)</f>
        <v/>
      </c>
      <c r="AX2617" s="2">
        <f>IF($AV2617="","",IF($AB2617=0,$R2617,0))</f>
        <v/>
      </c>
      <c r="AY2617" s="2">
        <f>IF($AV2617="","",IF(AND($Z2617=0,COUNTIF('AR SALES'!$L$2:$L$2501,$L2617)=0),"YES",""))</f>
        <v/>
      </c>
      <c r="AZ2617" s="2">
        <f>IF($AV2617="","",IFERROR(VLOOKUP($AU2617,CODES!$A:$B,2,FALSE),"NO CODE"))</f>
        <v/>
      </c>
      <c r="BA2617" s="2">
        <f>IF(""&amp;$F2617&lt;&gt;"4","",IF($AY2617="YES","",IF(ROUND(SUMIFS($AE$2:$AE$4001,$L$2:$L$4001,$L2617,$F$2:$F$4001,"4")-SUMIFS('AR SALES'!$Y$2:$Y$2501,'AR SALES'!$L$2:$L$2501,$L2617,'AR SALES'!$AD$2:$AD$2501,"OFF"),2)=0,"","STALE")))</f>
        <v/>
      </c>
      <c r="BB2617" s="2">
        <f>IF(OR(""&amp;$F2617="2",""&amp;$F2617="4",""&amp;$F2617="G",""&amp;$F2617="H"),IF($AY2617="YES","",IF($AB2617&lt;&gt;0,"",IF(COUNTIFS('AR SALES'!$L$2:$L$2501,$L2617,'AR SALES'!$AD$2:$AD$2501,IF(""&amp;$F2617="4","OFF","ON"),'AR SALES'!$AF$2:$AF$2501,"Y")&gt;0,"","NO EXEMPTION"))),"")</f>
        <v/>
      </c>
    </row>
    <row r="2618">
      <c r="AT2618" s="2">
        <f>IF($L2618="","",IFERROR(INDEX('AR SALES'!$H$2:$H$2501,MATCH(""&amp;$L2618,'AR SALES'!$AE$2:$AE$2501,0)),""))</f>
        <v/>
      </c>
      <c r="AU2618" s="2">
        <f>IF($L2618="","",IF($A2618&lt;&gt;"GA","",IF($E2618="FULTON",IF(ISNUMBER(SEARCH("COLLEGE PARK",$AT2618)),"FULTON (COLLEGE PARK)",IF(ISNUMBER(SEARCH("HAPEVILLE",$AT2618)),"FULTON (HAPEVILLE)",IF(ISNUMBER(SEARCH("EAST POINT",$AT2618)),"FULTON (EAST POINT)",IF(ISNUMBER(SEARCH("ATLANTA",$AT2618)),"FULTON (ATL LIMITS)","FULTON")))),IF($E2618="DEKALB",IF(ISNUMBER(SEARCH("ATLANTA",$AT2618)),"DEKALB (ATL LIMITS)","DEKALB"),IF(AND($E2618="CLAYTON",ISNUMBER(SEARCH("COLLEGE PARK",$AT2618))),"CLAYTON (COLLEGE PARK)",$E2618)))))</f>
        <v/>
      </c>
      <c r="AV2618" s="2">
        <f>IF($L2618="","",IF(""&amp;$F2618="2","DIESEL",IF(OR(""&amp;$F2618="G",""&amp;$F2618="H"),"GAS","")))</f>
        <v/>
      </c>
      <c r="AW2618" s="2">
        <f>IF($AV2618="","",$R2618)</f>
        <v/>
      </c>
      <c r="AX2618" s="2">
        <f>IF($AV2618="","",IF($AB2618=0,$R2618,0))</f>
        <v/>
      </c>
      <c r="AY2618" s="2">
        <f>IF($AV2618="","",IF(AND($Z2618=0,COUNTIF('AR SALES'!$L$2:$L$2501,$L2618)=0),"YES",""))</f>
        <v/>
      </c>
      <c r="AZ2618" s="2">
        <f>IF($AV2618="","",IFERROR(VLOOKUP($AU2618,CODES!$A:$B,2,FALSE),"NO CODE"))</f>
        <v/>
      </c>
      <c r="BA2618" s="2">
        <f>IF(""&amp;$F2618&lt;&gt;"4","",IF($AY2618="YES","",IF(ROUND(SUMIFS($AE$2:$AE$4001,$L$2:$L$4001,$L2618,$F$2:$F$4001,"4")-SUMIFS('AR SALES'!$Y$2:$Y$2501,'AR SALES'!$L$2:$L$2501,$L2618,'AR SALES'!$AD$2:$AD$2501,"OFF"),2)=0,"","STALE")))</f>
        <v/>
      </c>
      <c r="BB2618" s="2">
        <f>IF(OR(""&amp;$F2618="2",""&amp;$F2618="4",""&amp;$F2618="G",""&amp;$F2618="H"),IF($AY2618="YES","",IF($AB2618&lt;&gt;0,"",IF(COUNTIFS('AR SALES'!$L$2:$L$2501,$L2618,'AR SALES'!$AD$2:$AD$2501,IF(""&amp;$F2618="4","OFF","ON"),'AR SALES'!$AF$2:$AF$2501,"Y")&gt;0,"","NO EXEMPTION"))),"")</f>
        <v/>
      </c>
    </row>
    <row r="2619">
      <c r="AT2619" s="2">
        <f>IF($L2619="","",IFERROR(INDEX('AR SALES'!$H$2:$H$2501,MATCH(""&amp;$L2619,'AR SALES'!$AE$2:$AE$2501,0)),""))</f>
        <v/>
      </c>
      <c r="AU2619" s="2">
        <f>IF($L2619="","",IF($A2619&lt;&gt;"GA","",IF($E2619="FULTON",IF(ISNUMBER(SEARCH("COLLEGE PARK",$AT2619)),"FULTON (COLLEGE PARK)",IF(ISNUMBER(SEARCH("HAPEVILLE",$AT2619)),"FULTON (HAPEVILLE)",IF(ISNUMBER(SEARCH("EAST POINT",$AT2619)),"FULTON (EAST POINT)",IF(ISNUMBER(SEARCH("ATLANTA",$AT2619)),"FULTON (ATL LIMITS)","FULTON")))),IF($E2619="DEKALB",IF(ISNUMBER(SEARCH("ATLANTA",$AT2619)),"DEKALB (ATL LIMITS)","DEKALB"),IF(AND($E2619="CLAYTON",ISNUMBER(SEARCH("COLLEGE PARK",$AT2619))),"CLAYTON (COLLEGE PARK)",$E2619)))))</f>
        <v/>
      </c>
      <c r="AV2619" s="2">
        <f>IF($L2619="","",IF(""&amp;$F2619="2","DIESEL",IF(OR(""&amp;$F2619="G",""&amp;$F2619="H"),"GAS","")))</f>
        <v/>
      </c>
      <c r="AW2619" s="2">
        <f>IF($AV2619="","",$R2619)</f>
        <v/>
      </c>
      <c r="AX2619" s="2">
        <f>IF($AV2619="","",IF($AB2619=0,$R2619,0))</f>
        <v/>
      </c>
      <c r="AY2619" s="2">
        <f>IF($AV2619="","",IF(AND($Z2619=0,COUNTIF('AR SALES'!$L$2:$L$2501,$L2619)=0),"YES",""))</f>
        <v/>
      </c>
      <c r="AZ2619" s="2">
        <f>IF($AV2619="","",IFERROR(VLOOKUP($AU2619,CODES!$A:$B,2,FALSE),"NO CODE"))</f>
        <v/>
      </c>
      <c r="BA2619" s="2">
        <f>IF(""&amp;$F2619&lt;&gt;"4","",IF($AY2619="YES","",IF(ROUND(SUMIFS($AE$2:$AE$4001,$L$2:$L$4001,$L2619,$F$2:$F$4001,"4")-SUMIFS('AR SALES'!$Y$2:$Y$2501,'AR SALES'!$L$2:$L$2501,$L2619,'AR SALES'!$AD$2:$AD$2501,"OFF"),2)=0,"","STALE")))</f>
        <v/>
      </c>
      <c r="BB2619" s="2">
        <f>IF(OR(""&amp;$F2619="2",""&amp;$F2619="4",""&amp;$F2619="G",""&amp;$F2619="H"),IF($AY2619="YES","",IF($AB2619&lt;&gt;0,"",IF(COUNTIFS('AR SALES'!$L$2:$L$2501,$L2619,'AR SALES'!$AD$2:$AD$2501,IF(""&amp;$F2619="4","OFF","ON"),'AR SALES'!$AF$2:$AF$2501,"Y")&gt;0,"","NO EXEMPTION"))),"")</f>
        <v/>
      </c>
    </row>
    <row r="2620">
      <c r="AT2620" s="2">
        <f>IF($L2620="","",IFERROR(INDEX('AR SALES'!$H$2:$H$2501,MATCH(""&amp;$L2620,'AR SALES'!$AE$2:$AE$2501,0)),""))</f>
        <v/>
      </c>
      <c r="AU2620" s="2">
        <f>IF($L2620="","",IF($A2620&lt;&gt;"GA","",IF($E2620="FULTON",IF(ISNUMBER(SEARCH("COLLEGE PARK",$AT2620)),"FULTON (COLLEGE PARK)",IF(ISNUMBER(SEARCH("HAPEVILLE",$AT2620)),"FULTON (HAPEVILLE)",IF(ISNUMBER(SEARCH("EAST POINT",$AT2620)),"FULTON (EAST POINT)",IF(ISNUMBER(SEARCH("ATLANTA",$AT2620)),"FULTON (ATL LIMITS)","FULTON")))),IF($E2620="DEKALB",IF(ISNUMBER(SEARCH("ATLANTA",$AT2620)),"DEKALB (ATL LIMITS)","DEKALB"),IF(AND($E2620="CLAYTON",ISNUMBER(SEARCH("COLLEGE PARK",$AT2620))),"CLAYTON (COLLEGE PARK)",$E2620)))))</f>
        <v/>
      </c>
      <c r="AV2620" s="2">
        <f>IF($L2620="","",IF(""&amp;$F2620="2","DIESEL",IF(OR(""&amp;$F2620="G",""&amp;$F2620="H"),"GAS","")))</f>
        <v/>
      </c>
      <c r="AW2620" s="2">
        <f>IF($AV2620="","",$R2620)</f>
        <v/>
      </c>
      <c r="AX2620" s="2">
        <f>IF($AV2620="","",IF($AB2620=0,$R2620,0))</f>
        <v/>
      </c>
      <c r="AY2620" s="2">
        <f>IF($AV2620="","",IF(AND($Z2620=0,COUNTIF('AR SALES'!$L$2:$L$2501,$L2620)=0),"YES",""))</f>
        <v/>
      </c>
      <c r="AZ2620" s="2">
        <f>IF($AV2620="","",IFERROR(VLOOKUP($AU2620,CODES!$A:$B,2,FALSE),"NO CODE"))</f>
        <v/>
      </c>
      <c r="BA2620" s="2">
        <f>IF(""&amp;$F2620&lt;&gt;"4","",IF($AY2620="YES","",IF(ROUND(SUMIFS($AE$2:$AE$4001,$L$2:$L$4001,$L2620,$F$2:$F$4001,"4")-SUMIFS('AR SALES'!$Y$2:$Y$2501,'AR SALES'!$L$2:$L$2501,$L2620,'AR SALES'!$AD$2:$AD$2501,"OFF"),2)=0,"","STALE")))</f>
        <v/>
      </c>
      <c r="BB2620" s="2">
        <f>IF(OR(""&amp;$F2620="2",""&amp;$F2620="4",""&amp;$F2620="G",""&amp;$F2620="H"),IF($AY2620="YES","",IF($AB2620&lt;&gt;0,"",IF(COUNTIFS('AR SALES'!$L$2:$L$2501,$L2620,'AR SALES'!$AD$2:$AD$2501,IF(""&amp;$F2620="4","OFF","ON"),'AR SALES'!$AF$2:$AF$2501,"Y")&gt;0,"","NO EXEMPTION"))),"")</f>
        <v/>
      </c>
    </row>
    <row r="2621">
      <c r="AT2621" s="2">
        <f>IF($L2621="","",IFERROR(INDEX('AR SALES'!$H$2:$H$2501,MATCH(""&amp;$L2621,'AR SALES'!$AE$2:$AE$2501,0)),""))</f>
        <v/>
      </c>
      <c r="AU2621" s="2">
        <f>IF($L2621="","",IF($A2621&lt;&gt;"GA","",IF($E2621="FULTON",IF(ISNUMBER(SEARCH("COLLEGE PARK",$AT2621)),"FULTON (COLLEGE PARK)",IF(ISNUMBER(SEARCH("HAPEVILLE",$AT2621)),"FULTON (HAPEVILLE)",IF(ISNUMBER(SEARCH("EAST POINT",$AT2621)),"FULTON (EAST POINT)",IF(ISNUMBER(SEARCH("ATLANTA",$AT2621)),"FULTON (ATL LIMITS)","FULTON")))),IF($E2621="DEKALB",IF(ISNUMBER(SEARCH("ATLANTA",$AT2621)),"DEKALB (ATL LIMITS)","DEKALB"),IF(AND($E2621="CLAYTON",ISNUMBER(SEARCH("COLLEGE PARK",$AT2621))),"CLAYTON (COLLEGE PARK)",$E2621)))))</f>
        <v/>
      </c>
      <c r="AV2621" s="2">
        <f>IF($L2621="","",IF(""&amp;$F2621="2","DIESEL",IF(OR(""&amp;$F2621="G",""&amp;$F2621="H"),"GAS","")))</f>
        <v/>
      </c>
      <c r="AW2621" s="2">
        <f>IF($AV2621="","",$R2621)</f>
        <v/>
      </c>
      <c r="AX2621" s="2">
        <f>IF($AV2621="","",IF($AB2621=0,$R2621,0))</f>
        <v/>
      </c>
      <c r="AY2621" s="2">
        <f>IF($AV2621="","",IF(AND($Z2621=0,COUNTIF('AR SALES'!$L$2:$L$2501,$L2621)=0),"YES",""))</f>
        <v/>
      </c>
      <c r="AZ2621" s="2">
        <f>IF($AV2621="","",IFERROR(VLOOKUP($AU2621,CODES!$A:$B,2,FALSE),"NO CODE"))</f>
        <v/>
      </c>
      <c r="BA2621" s="2">
        <f>IF(""&amp;$F2621&lt;&gt;"4","",IF($AY2621="YES","",IF(ROUND(SUMIFS($AE$2:$AE$4001,$L$2:$L$4001,$L2621,$F$2:$F$4001,"4")-SUMIFS('AR SALES'!$Y$2:$Y$2501,'AR SALES'!$L$2:$L$2501,$L2621,'AR SALES'!$AD$2:$AD$2501,"OFF"),2)=0,"","STALE")))</f>
        <v/>
      </c>
      <c r="BB2621" s="2">
        <f>IF(OR(""&amp;$F2621="2",""&amp;$F2621="4",""&amp;$F2621="G",""&amp;$F2621="H"),IF($AY2621="YES","",IF($AB2621&lt;&gt;0,"",IF(COUNTIFS('AR SALES'!$L$2:$L$2501,$L2621,'AR SALES'!$AD$2:$AD$2501,IF(""&amp;$F2621="4","OFF","ON"),'AR SALES'!$AF$2:$AF$2501,"Y")&gt;0,"","NO EXEMPTION"))),"")</f>
        <v/>
      </c>
    </row>
    <row r="2622">
      <c r="AT2622" s="2">
        <f>IF($L2622="","",IFERROR(INDEX('AR SALES'!$H$2:$H$2501,MATCH(""&amp;$L2622,'AR SALES'!$AE$2:$AE$2501,0)),""))</f>
        <v/>
      </c>
      <c r="AU2622" s="2">
        <f>IF($L2622="","",IF($A2622&lt;&gt;"GA","",IF($E2622="FULTON",IF(ISNUMBER(SEARCH("COLLEGE PARK",$AT2622)),"FULTON (COLLEGE PARK)",IF(ISNUMBER(SEARCH("HAPEVILLE",$AT2622)),"FULTON (HAPEVILLE)",IF(ISNUMBER(SEARCH("EAST POINT",$AT2622)),"FULTON (EAST POINT)",IF(ISNUMBER(SEARCH("ATLANTA",$AT2622)),"FULTON (ATL LIMITS)","FULTON")))),IF($E2622="DEKALB",IF(ISNUMBER(SEARCH("ATLANTA",$AT2622)),"DEKALB (ATL LIMITS)","DEKALB"),IF(AND($E2622="CLAYTON",ISNUMBER(SEARCH("COLLEGE PARK",$AT2622))),"CLAYTON (COLLEGE PARK)",$E2622)))))</f>
        <v/>
      </c>
      <c r="AV2622" s="2">
        <f>IF($L2622="","",IF(""&amp;$F2622="2","DIESEL",IF(OR(""&amp;$F2622="G",""&amp;$F2622="H"),"GAS","")))</f>
        <v/>
      </c>
      <c r="AW2622" s="2">
        <f>IF($AV2622="","",$R2622)</f>
        <v/>
      </c>
      <c r="AX2622" s="2">
        <f>IF($AV2622="","",IF($AB2622=0,$R2622,0))</f>
        <v/>
      </c>
      <c r="AY2622" s="2">
        <f>IF($AV2622="","",IF(AND($Z2622=0,COUNTIF('AR SALES'!$L$2:$L$2501,$L2622)=0),"YES",""))</f>
        <v/>
      </c>
      <c r="AZ2622" s="2">
        <f>IF($AV2622="","",IFERROR(VLOOKUP($AU2622,CODES!$A:$B,2,FALSE),"NO CODE"))</f>
        <v/>
      </c>
      <c r="BA2622" s="2">
        <f>IF(""&amp;$F2622&lt;&gt;"4","",IF($AY2622="YES","",IF(ROUND(SUMIFS($AE$2:$AE$4001,$L$2:$L$4001,$L2622,$F$2:$F$4001,"4")-SUMIFS('AR SALES'!$Y$2:$Y$2501,'AR SALES'!$L$2:$L$2501,$L2622,'AR SALES'!$AD$2:$AD$2501,"OFF"),2)=0,"","STALE")))</f>
        <v/>
      </c>
      <c r="BB2622" s="2">
        <f>IF(OR(""&amp;$F2622="2",""&amp;$F2622="4",""&amp;$F2622="G",""&amp;$F2622="H"),IF($AY2622="YES","",IF($AB2622&lt;&gt;0,"",IF(COUNTIFS('AR SALES'!$L$2:$L$2501,$L2622,'AR SALES'!$AD$2:$AD$2501,IF(""&amp;$F2622="4","OFF","ON"),'AR SALES'!$AF$2:$AF$2501,"Y")&gt;0,"","NO EXEMPTION"))),"")</f>
        <v/>
      </c>
    </row>
    <row r="2623">
      <c r="AT2623" s="2">
        <f>IF($L2623="","",IFERROR(INDEX('AR SALES'!$H$2:$H$2501,MATCH(""&amp;$L2623,'AR SALES'!$AE$2:$AE$2501,0)),""))</f>
        <v/>
      </c>
      <c r="AU2623" s="2">
        <f>IF($L2623="","",IF($A2623&lt;&gt;"GA","",IF($E2623="FULTON",IF(ISNUMBER(SEARCH("COLLEGE PARK",$AT2623)),"FULTON (COLLEGE PARK)",IF(ISNUMBER(SEARCH("HAPEVILLE",$AT2623)),"FULTON (HAPEVILLE)",IF(ISNUMBER(SEARCH("EAST POINT",$AT2623)),"FULTON (EAST POINT)",IF(ISNUMBER(SEARCH("ATLANTA",$AT2623)),"FULTON (ATL LIMITS)","FULTON")))),IF($E2623="DEKALB",IF(ISNUMBER(SEARCH("ATLANTA",$AT2623)),"DEKALB (ATL LIMITS)","DEKALB"),IF(AND($E2623="CLAYTON",ISNUMBER(SEARCH("COLLEGE PARK",$AT2623))),"CLAYTON (COLLEGE PARK)",$E2623)))))</f>
        <v/>
      </c>
      <c r="AV2623" s="2">
        <f>IF($L2623="","",IF(""&amp;$F2623="2","DIESEL",IF(OR(""&amp;$F2623="G",""&amp;$F2623="H"),"GAS","")))</f>
        <v/>
      </c>
      <c r="AW2623" s="2">
        <f>IF($AV2623="","",$R2623)</f>
        <v/>
      </c>
      <c r="AX2623" s="2">
        <f>IF($AV2623="","",IF($AB2623=0,$R2623,0))</f>
        <v/>
      </c>
      <c r="AY2623" s="2">
        <f>IF($AV2623="","",IF(AND($Z2623=0,COUNTIF('AR SALES'!$L$2:$L$2501,$L2623)=0),"YES",""))</f>
        <v/>
      </c>
      <c r="AZ2623" s="2">
        <f>IF($AV2623="","",IFERROR(VLOOKUP($AU2623,CODES!$A:$B,2,FALSE),"NO CODE"))</f>
        <v/>
      </c>
      <c r="BA2623" s="2">
        <f>IF(""&amp;$F2623&lt;&gt;"4","",IF($AY2623="YES","",IF(ROUND(SUMIFS($AE$2:$AE$4001,$L$2:$L$4001,$L2623,$F$2:$F$4001,"4")-SUMIFS('AR SALES'!$Y$2:$Y$2501,'AR SALES'!$L$2:$L$2501,$L2623,'AR SALES'!$AD$2:$AD$2501,"OFF"),2)=0,"","STALE")))</f>
        <v/>
      </c>
      <c r="BB2623" s="2">
        <f>IF(OR(""&amp;$F2623="2",""&amp;$F2623="4",""&amp;$F2623="G",""&amp;$F2623="H"),IF($AY2623="YES","",IF($AB2623&lt;&gt;0,"",IF(COUNTIFS('AR SALES'!$L$2:$L$2501,$L2623,'AR SALES'!$AD$2:$AD$2501,IF(""&amp;$F2623="4","OFF","ON"),'AR SALES'!$AF$2:$AF$2501,"Y")&gt;0,"","NO EXEMPTION"))),"")</f>
        <v/>
      </c>
    </row>
    <row r="2624">
      <c r="AT2624" s="2">
        <f>IF($L2624="","",IFERROR(INDEX('AR SALES'!$H$2:$H$2501,MATCH(""&amp;$L2624,'AR SALES'!$AE$2:$AE$2501,0)),""))</f>
        <v/>
      </c>
      <c r="AU2624" s="2">
        <f>IF($L2624="","",IF($A2624&lt;&gt;"GA","",IF($E2624="FULTON",IF(ISNUMBER(SEARCH("COLLEGE PARK",$AT2624)),"FULTON (COLLEGE PARK)",IF(ISNUMBER(SEARCH("HAPEVILLE",$AT2624)),"FULTON (HAPEVILLE)",IF(ISNUMBER(SEARCH("EAST POINT",$AT2624)),"FULTON (EAST POINT)",IF(ISNUMBER(SEARCH("ATLANTA",$AT2624)),"FULTON (ATL LIMITS)","FULTON")))),IF($E2624="DEKALB",IF(ISNUMBER(SEARCH("ATLANTA",$AT2624)),"DEKALB (ATL LIMITS)","DEKALB"),IF(AND($E2624="CLAYTON",ISNUMBER(SEARCH("COLLEGE PARK",$AT2624))),"CLAYTON (COLLEGE PARK)",$E2624)))))</f>
        <v/>
      </c>
      <c r="AV2624" s="2">
        <f>IF($L2624="","",IF(""&amp;$F2624="2","DIESEL",IF(OR(""&amp;$F2624="G",""&amp;$F2624="H"),"GAS","")))</f>
        <v/>
      </c>
      <c r="AW2624" s="2">
        <f>IF($AV2624="","",$R2624)</f>
        <v/>
      </c>
      <c r="AX2624" s="2">
        <f>IF($AV2624="","",IF($AB2624=0,$R2624,0))</f>
        <v/>
      </c>
      <c r="AY2624" s="2">
        <f>IF($AV2624="","",IF(AND($Z2624=0,COUNTIF('AR SALES'!$L$2:$L$2501,$L2624)=0),"YES",""))</f>
        <v/>
      </c>
      <c r="AZ2624" s="2">
        <f>IF($AV2624="","",IFERROR(VLOOKUP($AU2624,CODES!$A:$B,2,FALSE),"NO CODE"))</f>
        <v/>
      </c>
      <c r="BA2624" s="2">
        <f>IF(""&amp;$F2624&lt;&gt;"4","",IF($AY2624="YES","",IF(ROUND(SUMIFS($AE$2:$AE$4001,$L$2:$L$4001,$L2624,$F$2:$F$4001,"4")-SUMIFS('AR SALES'!$Y$2:$Y$2501,'AR SALES'!$L$2:$L$2501,$L2624,'AR SALES'!$AD$2:$AD$2501,"OFF"),2)=0,"","STALE")))</f>
        <v/>
      </c>
      <c r="BB2624" s="2">
        <f>IF(OR(""&amp;$F2624="2",""&amp;$F2624="4",""&amp;$F2624="G",""&amp;$F2624="H"),IF($AY2624="YES","",IF($AB2624&lt;&gt;0,"",IF(COUNTIFS('AR SALES'!$L$2:$L$2501,$L2624,'AR SALES'!$AD$2:$AD$2501,IF(""&amp;$F2624="4","OFF","ON"),'AR SALES'!$AF$2:$AF$2501,"Y")&gt;0,"","NO EXEMPTION"))),"")</f>
        <v/>
      </c>
    </row>
    <row r="2625">
      <c r="AT2625" s="2">
        <f>IF($L2625="","",IFERROR(INDEX('AR SALES'!$H$2:$H$2501,MATCH(""&amp;$L2625,'AR SALES'!$AE$2:$AE$2501,0)),""))</f>
        <v/>
      </c>
      <c r="AU2625" s="2">
        <f>IF($L2625="","",IF($A2625&lt;&gt;"GA","",IF($E2625="FULTON",IF(ISNUMBER(SEARCH("COLLEGE PARK",$AT2625)),"FULTON (COLLEGE PARK)",IF(ISNUMBER(SEARCH("HAPEVILLE",$AT2625)),"FULTON (HAPEVILLE)",IF(ISNUMBER(SEARCH("EAST POINT",$AT2625)),"FULTON (EAST POINT)",IF(ISNUMBER(SEARCH("ATLANTA",$AT2625)),"FULTON (ATL LIMITS)","FULTON")))),IF($E2625="DEKALB",IF(ISNUMBER(SEARCH("ATLANTA",$AT2625)),"DEKALB (ATL LIMITS)","DEKALB"),IF(AND($E2625="CLAYTON",ISNUMBER(SEARCH("COLLEGE PARK",$AT2625))),"CLAYTON (COLLEGE PARK)",$E2625)))))</f>
        <v/>
      </c>
      <c r="AV2625" s="2">
        <f>IF($L2625="","",IF(""&amp;$F2625="2","DIESEL",IF(OR(""&amp;$F2625="G",""&amp;$F2625="H"),"GAS","")))</f>
        <v/>
      </c>
      <c r="AW2625" s="2">
        <f>IF($AV2625="","",$R2625)</f>
        <v/>
      </c>
      <c r="AX2625" s="2">
        <f>IF($AV2625="","",IF($AB2625=0,$R2625,0))</f>
        <v/>
      </c>
      <c r="AY2625" s="2">
        <f>IF($AV2625="","",IF(AND($Z2625=0,COUNTIF('AR SALES'!$L$2:$L$2501,$L2625)=0),"YES",""))</f>
        <v/>
      </c>
      <c r="AZ2625" s="2">
        <f>IF($AV2625="","",IFERROR(VLOOKUP($AU2625,CODES!$A:$B,2,FALSE),"NO CODE"))</f>
        <v/>
      </c>
      <c r="BA2625" s="2">
        <f>IF(""&amp;$F2625&lt;&gt;"4","",IF($AY2625="YES","",IF(ROUND(SUMIFS($AE$2:$AE$4001,$L$2:$L$4001,$L2625,$F$2:$F$4001,"4")-SUMIFS('AR SALES'!$Y$2:$Y$2501,'AR SALES'!$L$2:$L$2501,$L2625,'AR SALES'!$AD$2:$AD$2501,"OFF"),2)=0,"","STALE")))</f>
        <v/>
      </c>
      <c r="BB2625" s="2">
        <f>IF(OR(""&amp;$F2625="2",""&amp;$F2625="4",""&amp;$F2625="G",""&amp;$F2625="H"),IF($AY2625="YES","",IF($AB2625&lt;&gt;0,"",IF(COUNTIFS('AR SALES'!$L$2:$L$2501,$L2625,'AR SALES'!$AD$2:$AD$2501,IF(""&amp;$F2625="4","OFF","ON"),'AR SALES'!$AF$2:$AF$2501,"Y")&gt;0,"","NO EXEMPTION"))),"")</f>
        <v/>
      </c>
    </row>
    <row r="2626">
      <c r="AT2626" s="2">
        <f>IF($L2626="","",IFERROR(INDEX('AR SALES'!$H$2:$H$2501,MATCH(""&amp;$L2626,'AR SALES'!$AE$2:$AE$2501,0)),""))</f>
        <v/>
      </c>
      <c r="AU2626" s="2">
        <f>IF($L2626="","",IF($A2626&lt;&gt;"GA","",IF($E2626="FULTON",IF(ISNUMBER(SEARCH("COLLEGE PARK",$AT2626)),"FULTON (COLLEGE PARK)",IF(ISNUMBER(SEARCH("HAPEVILLE",$AT2626)),"FULTON (HAPEVILLE)",IF(ISNUMBER(SEARCH("EAST POINT",$AT2626)),"FULTON (EAST POINT)",IF(ISNUMBER(SEARCH("ATLANTA",$AT2626)),"FULTON (ATL LIMITS)","FULTON")))),IF($E2626="DEKALB",IF(ISNUMBER(SEARCH("ATLANTA",$AT2626)),"DEKALB (ATL LIMITS)","DEKALB"),IF(AND($E2626="CLAYTON",ISNUMBER(SEARCH("COLLEGE PARK",$AT2626))),"CLAYTON (COLLEGE PARK)",$E2626)))))</f>
        <v/>
      </c>
      <c r="AV2626" s="2">
        <f>IF($L2626="","",IF(""&amp;$F2626="2","DIESEL",IF(OR(""&amp;$F2626="G",""&amp;$F2626="H"),"GAS","")))</f>
        <v/>
      </c>
      <c r="AW2626" s="2">
        <f>IF($AV2626="","",$R2626)</f>
        <v/>
      </c>
      <c r="AX2626" s="2">
        <f>IF($AV2626="","",IF($AB2626=0,$R2626,0))</f>
        <v/>
      </c>
      <c r="AY2626" s="2">
        <f>IF($AV2626="","",IF(AND($Z2626=0,COUNTIF('AR SALES'!$L$2:$L$2501,$L2626)=0),"YES",""))</f>
        <v/>
      </c>
      <c r="AZ2626" s="2">
        <f>IF($AV2626="","",IFERROR(VLOOKUP($AU2626,CODES!$A:$B,2,FALSE),"NO CODE"))</f>
        <v/>
      </c>
      <c r="BA2626" s="2">
        <f>IF(""&amp;$F2626&lt;&gt;"4","",IF($AY2626="YES","",IF(ROUND(SUMIFS($AE$2:$AE$4001,$L$2:$L$4001,$L2626,$F$2:$F$4001,"4")-SUMIFS('AR SALES'!$Y$2:$Y$2501,'AR SALES'!$L$2:$L$2501,$L2626,'AR SALES'!$AD$2:$AD$2501,"OFF"),2)=0,"","STALE")))</f>
        <v/>
      </c>
      <c r="BB2626" s="2">
        <f>IF(OR(""&amp;$F2626="2",""&amp;$F2626="4",""&amp;$F2626="G",""&amp;$F2626="H"),IF($AY2626="YES","",IF($AB2626&lt;&gt;0,"",IF(COUNTIFS('AR SALES'!$L$2:$L$2501,$L2626,'AR SALES'!$AD$2:$AD$2501,IF(""&amp;$F2626="4","OFF","ON"),'AR SALES'!$AF$2:$AF$2501,"Y")&gt;0,"","NO EXEMPTION"))),"")</f>
        <v/>
      </c>
    </row>
    <row r="2627">
      <c r="AT2627" s="2">
        <f>IF($L2627="","",IFERROR(INDEX('AR SALES'!$H$2:$H$2501,MATCH(""&amp;$L2627,'AR SALES'!$AE$2:$AE$2501,0)),""))</f>
        <v/>
      </c>
      <c r="AU2627" s="2">
        <f>IF($L2627="","",IF($A2627&lt;&gt;"GA","",IF($E2627="FULTON",IF(ISNUMBER(SEARCH("COLLEGE PARK",$AT2627)),"FULTON (COLLEGE PARK)",IF(ISNUMBER(SEARCH("HAPEVILLE",$AT2627)),"FULTON (HAPEVILLE)",IF(ISNUMBER(SEARCH("EAST POINT",$AT2627)),"FULTON (EAST POINT)",IF(ISNUMBER(SEARCH("ATLANTA",$AT2627)),"FULTON (ATL LIMITS)","FULTON")))),IF($E2627="DEKALB",IF(ISNUMBER(SEARCH("ATLANTA",$AT2627)),"DEKALB (ATL LIMITS)","DEKALB"),IF(AND($E2627="CLAYTON",ISNUMBER(SEARCH("COLLEGE PARK",$AT2627))),"CLAYTON (COLLEGE PARK)",$E2627)))))</f>
        <v/>
      </c>
      <c r="AV2627" s="2">
        <f>IF($L2627="","",IF(""&amp;$F2627="2","DIESEL",IF(OR(""&amp;$F2627="G",""&amp;$F2627="H"),"GAS","")))</f>
        <v/>
      </c>
      <c r="AW2627" s="2">
        <f>IF($AV2627="","",$R2627)</f>
        <v/>
      </c>
      <c r="AX2627" s="2">
        <f>IF($AV2627="","",IF($AB2627=0,$R2627,0))</f>
        <v/>
      </c>
      <c r="AY2627" s="2">
        <f>IF($AV2627="","",IF(AND($Z2627=0,COUNTIF('AR SALES'!$L$2:$L$2501,$L2627)=0),"YES",""))</f>
        <v/>
      </c>
      <c r="AZ2627" s="2">
        <f>IF($AV2627="","",IFERROR(VLOOKUP($AU2627,CODES!$A:$B,2,FALSE),"NO CODE"))</f>
        <v/>
      </c>
      <c r="BA2627" s="2">
        <f>IF(""&amp;$F2627&lt;&gt;"4","",IF($AY2627="YES","",IF(ROUND(SUMIFS($AE$2:$AE$4001,$L$2:$L$4001,$L2627,$F$2:$F$4001,"4")-SUMIFS('AR SALES'!$Y$2:$Y$2501,'AR SALES'!$L$2:$L$2501,$L2627,'AR SALES'!$AD$2:$AD$2501,"OFF"),2)=0,"","STALE")))</f>
        <v/>
      </c>
      <c r="BB2627" s="2">
        <f>IF(OR(""&amp;$F2627="2",""&amp;$F2627="4",""&amp;$F2627="G",""&amp;$F2627="H"),IF($AY2627="YES","",IF($AB2627&lt;&gt;0,"",IF(COUNTIFS('AR SALES'!$L$2:$L$2501,$L2627,'AR SALES'!$AD$2:$AD$2501,IF(""&amp;$F2627="4","OFF","ON"),'AR SALES'!$AF$2:$AF$2501,"Y")&gt;0,"","NO EXEMPTION"))),"")</f>
        <v/>
      </c>
    </row>
    <row r="2628">
      <c r="AT2628" s="2">
        <f>IF($L2628="","",IFERROR(INDEX('AR SALES'!$H$2:$H$2501,MATCH(""&amp;$L2628,'AR SALES'!$AE$2:$AE$2501,0)),""))</f>
        <v/>
      </c>
      <c r="AU2628" s="2">
        <f>IF($L2628="","",IF($A2628&lt;&gt;"GA","",IF($E2628="FULTON",IF(ISNUMBER(SEARCH("COLLEGE PARK",$AT2628)),"FULTON (COLLEGE PARK)",IF(ISNUMBER(SEARCH("HAPEVILLE",$AT2628)),"FULTON (HAPEVILLE)",IF(ISNUMBER(SEARCH("EAST POINT",$AT2628)),"FULTON (EAST POINT)",IF(ISNUMBER(SEARCH("ATLANTA",$AT2628)),"FULTON (ATL LIMITS)","FULTON")))),IF($E2628="DEKALB",IF(ISNUMBER(SEARCH("ATLANTA",$AT2628)),"DEKALB (ATL LIMITS)","DEKALB"),IF(AND($E2628="CLAYTON",ISNUMBER(SEARCH("COLLEGE PARK",$AT2628))),"CLAYTON (COLLEGE PARK)",$E2628)))))</f>
        <v/>
      </c>
      <c r="AV2628" s="2">
        <f>IF($L2628="","",IF(""&amp;$F2628="2","DIESEL",IF(OR(""&amp;$F2628="G",""&amp;$F2628="H"),"GAS","")))</f>
        <v/>
      </c>
      <c r="AW2628" s="2">
        <f>IF($AV2628="","",$R2628)</f>
        <v/>
      </c>
      <c r="AX2628" s="2">
        <f>IF($AV2628="","",IF($AB2628=0,$R2628,0))</f>
        <v/>
      </c>
      <c r="AY2628" s="2">
        <f>IF($AV2628="","",IF(AND($Z2628=0,COUNTIF('AR SALES'!$L$2:$L$2501,$L2628)=0),"YES",""))</f>
        <v/>
      </c>
      <c r="AZ2628" s="2">
        <f>IF($AV2628="","",IFERROR(VLOOKUP($AU2628,CODES!$A:$B,2,FALSE),"NO CODE"))</f>
        <v/>
      </c>
      <c r="BA2628" s="2">
        <f>IF(""&amp;$F2628&lt;&gt;"4","",IF($AY2628="YES","",IF(ROUND(SUMIFS($AE$2:$AE$4001,$L$2:$L$4001,$L2628,$F$2:$F$4001,"4")-SUMIFS('AR SALES'!$Y$2:$Y$2501,'AR SALES'!$L$2:$L$2501,$L2628,'AR SALES'!$AD$2:$AD$2501,"OFF"),2)=0,"","STALE")))</f>
        <v/>
      </c>
      <c r="BB2628" s="2">
        <f>IF(OR(""&amp;$F2628="2",""&amp;$F2628="4",""&amp;$F2628="G",""&amp;$F2628="H"),IF($AY2628="YES","",IF($AB2628&lt;&gt;0,"",IF(COUNTIFS('AR SALES'!$L$2:$L$2501,$L2628,'AR SALES'!$AD$2:$AD$2501,IF(""&amp;$F2628="4","OFF","ON"),'AR SALES'!$AF$2:$AF$2501,"Y")&gt;0,"","NO EXEMPTION"))),"")</f>
        <v/>
      </c>
    </row>
    <row r="2629">
      <c r="AT2629" s="2">
        <f>IF($L2629="","",IFERROR(INDEX('AR SALES'!$H$2:$H$2501,MATCH(""&amp;$L2629,'AR SALES'!$AE$2:$AE$2501,0)),""))</f>
        <v/>
      </c>
      <c r="AU2629" s="2">
        <f>IF($L2629="","",IF($A2629&lt;&gt;"GA","",IF($E2629="FULTON",IF(ISNUMBER(SEARCH("COLLEGE PARK",$AT2629)),"FULTON (COLLEGE PARK)",IF(ISNUMBER(SEARCH("HAPEVILLE",$AT2629)),"FULTON (HAPEVILLE)",IF(ISNUMBER(SEARCH("EAST POINT",$AT2629)),"FULTON (EAST POINT)",IF(ISNUMBER(SEARCH("ATLANTA",$AT2629)),"FULTON (ATL LIMITS)","FULTON")))),IF($E2629="DEKALB",IF(ISNUMBER(SEARCH("ATLANTA",$AT2629)),"DEKALB (ATL LIMITS)","DEKALB"),IF(AND($E2629="CLAYTON",ISNUMBER(SEARCH("COLLEGE PARK",$AT2629))),"CLAYTON (COLLEGE PARK)",$E2629)))))</f>
        <v/>
      </c>
      <c r="AV2629" s="2">
        <f>IF($L2629="","",IF(""&amp;$F2629="2","DIESEL",IF(OR(""&amp;$F2629="G",""&amp;$F2629="H"),"GAS","")))</f>
        <v/>
      </c>
      <c r="AW2629" s="2">
        <f>IF($AV2629="","",$R2629)</f>
        <v/>
      </c>
      <c r="AX2629" s="2">
        <f>IF($AV2629="","",IF($AB2629=0,$R2629,0))</f>
        <v/>
      </c>
      <c r="AY2629" s="2">
        <f>IF($AV2629="","",IF(AND($Z2629=0,COUNTIF('AR SALES'!$L$2:$L$2501,$L2629)=0),"YES",""))</f>
        <v/>
      </c>
      <c r="AZ2629" s="2">
        <f>IF($AV2629="","",IFERROR(VLOOKUP($AU2629,CODES!$A:$B,2,FALSE),"NO CODE"))</f>
        <v/>
      </c>
      <c r="BA2629" s="2">
        <f>IF(""&amp;$F2629&lt;&gt;"4","",IF($AY2629="YES","",IF(ROUND(SUMIFS($AE$2:$AE$4001,$L$2:$L$4001,$L2629,$F$2:$F$4001,"4")-SUMIFS('AR SALES'!$Y$2:$Y$2501,'AR SALES'!$L$2:$L$2501,$L2629,'AR SALES'!$AD$2:$AD$2501,"OFF"),2)=0,"","STALE")))</f>
        <v/>
      </c>
      <c r="BB2629" s="2">
        <f>IF(OR(""&amp;$F2629="2",""&amp;$F2629="4",""&amp;$F2629="G",""&amp;$F2629="H"),IF($AY2629="YES","",IF($AB2629&lt;&gt;0,"",IF(COUNTIFS('AR SALES'!$L$2:$L$2501,$L2629,'AR SALES'!$AD$2:$AD$2501,IF(""&amp;$F2629="4","OFF","ON"),'AR SALES'!$AF$2:$AF$2501,"Y")&gt;0,"","NO EXEMPTION"))),"")</f>
        <v/>
      </c>
    </row>
    <row r="2630">
      <c r="AT2630" s="2">
        <f>IF($L2630="","",IFERROR(INDEX('AR SALES'!$H$2:$H$2501,MATCH(""&amp;$L2630,'AR SALES'!$AE$2:$AE$2501,0)),""))</f>
        <v/>
      </c>
      <c r="AU2630" s="2">
        <f>IF($L2630="","",IF($A2630&lt;&gt;"GA","",IF($E2630="FULTON",IF(ISNUMBER(SEARCH("COLLEGE PARK",$AT2630)),"FULTON (COLLEGE PARK)",IF(ISNUMBER(SEARCH("HAPEVILLE",$AT2630)),"FULTON (HAPEVILLE)",IF(ISNUMBER(SEARCH("EAST POINT",$AT2630)),"FULTON (EAST POINT)",IF(ISNUMBER(SEARCH("ATLANTA",$AT2630)),"FULTON (ATL LIMITS)","FULTON")))),IF($E2630="DEKALB",IF(ISNUMBER(SEARCH("ATLANTA",$AT2630)),"DEKALB (ATL LIMITS)","DEKALB"),IF(AND($E2630="CLAYTON",ISNUMBER(SEARCH("COLLEGE PARK",$AT2630))),"CLAYTON (COLLEGE PARK)",$E2630)))))</f>
        <v/>
      </c>
      <c r="AV2630" s="2">
        <f>IF($L2630="","",IF(""&amp;$F2630="2","DIESEL",IF(OR(""&amp;$F2630="G",""&amp;$F2630="H"),"GAS","")))</f>
        <v/>
      </c>
      <c r="AW2630" s="2">
        <f>IF($AV2630="","",$R2630)</f>
        <v/>
      </c>
      <c r="AX2630" s="2">
        <f>IF($AV2630="","",IF($AB2630=0,$R2630,0))</f>
        <v/>
      </c>
      <c r="AY2630" s="2">
        <f>IF($AV2630="","",IF(AND($Z2630=0,COUNTIF('AR SALES'!$L$2:$L$2501,$L2630)=0),"YES",""))</f>
        <v/>
      </c>
      <c r="AZ2630" s="2">
        <f>IF($AV2630="","",IFERROR(VLOOKUP($AU2630,CODES!$A:$B,2,FALSE),"NO CODE"))</f>
        <v/>
      </c>
      <c r="BA2630" s="2">
        <f>IF(""&amp;$F2630&lt;&gt;"4","",IF($AY2630="YES","",IF(ROUND(SUMIFS($AE$2:$AE$4001,$L$2:$L$4001,$L2630,$F$2:$F$4001,"4")-SUMIFS('AR SALES'!$Y$2:$Y$2501,'AR SALES'!$L$2:$L$2501,$L2630,'AR SALES'!$AD$2:$AD$2501,"OFF"),2)=0,"","STALE")))</f>
        <v/>
      </c>
      <c r="BB2630" s="2">
        <f>IF(OR(""&amp;$F2630="2",""&amp;$F2630="4",""&amp;$F2630="G",""&amp;$F2630="H"),IF($AY2630="YES","",IF($AB2630&lt;&gt;0,"",IF(COUNTIFS('AR SALES'!$L$2:$L$2501,$L2630,'AR SALES'!$AD$2:$AD$2501,IF(""&amp;$F2630="4","OFF","ON"),'AR SALES'!$AF$2:$AF$2501,"Y")&gt;0,"","NO EXEMPTION"))),"")</f>
        <v/>
      </c>
    </row>
    <row r="2631">
      <c r="AT2631" s="2">
        <f>IF($L2631="","",IFERROR(INDEX('AR SALES'!$H$2:$H$2501,MATCH(""&amp;$L2631,'AR SALES'!$AE$2:$AE$2501,0)),""))</f>
        <v/>
      </c>
      <c r="AU2631" s="2">
        <f>IF($L2631="","",IF($A2631&lt;&gt;"GA","",IF($E2631="FULTON",IF(ISNUMBER(SEARCH("COLLEGE PARK",$AT2631)),"FULTON (COLLEGE PARK)",IF(ISNUMBER(SEARCH("HAPEVILLE",$AT2631)),"FULTON (HAPEVILLE)",IF(ISNUMBER(SEARCH("EAST POINT",$AT2631)),"FULTON (EAST POINT)",IF(ISNUMBER(SEARCH("ATLANTA",$AT2631)),"FULTON (ATL LIMITS)","FULTON")))),IF($E2631="DEKALB",IF(ISNUMBER(SEARCH("ATLANTA",$AT2631)),"DEKALB (ATL LIMITS)","DEKALB"),IF(AND($E2631="CLAYTON",ISNUMBER(SEARCH("COLLEGE PARK",$AT2631))),"CLAYTON (COLLEGE PARK)",$E2631)))))</f>
        <v/>
      </c>
      <c r="AV2631" s="2">
        <f>IF($L2631="","",IF(""&amp;$F2631="2","DIESEL",IF(OR(""&amp;$F2631="G",""&amp;$F2631="H"),"GAS","")))</f>
        <v/>
      </c>
      <c r="AW2631" s="2">
        <f>IF($AV2631="","",$R2631)</f>
        <v/>
      </c>
      <c r="AX2631" s="2">
        <f>IF($AV2631="","",IF($AB2631=0,$R2631,0))</f>
        <v/>
      </c>
      <c r="AY2631" s="2">
        <f>IF($AV2631="","",IF(AND($Z2631=0,COUNTIF('AR SALES'!$L$2:$L$2501,$L2631)=0),"YES",""))</f>
        <v/>
      </c>
      <c r="AZ2631" s="2">
        <f>IF($AV2631="","",IFERROR(VLOOKUP($AU2631,CODES!$A:$B,2,FALSE),"NO CODE"))</f>
        <v/>
      </c>
      <c r="BA2631" s="2">
        <f>IF(""&amp;$F2631&lt;&gt;"4","",IF($AY2631="YES","",IF(ROUND(SUMIFS($AE$2:$AE$4001,$L$2:$L$4001,$L2631,$F$2:$F$4001,"4")-SUMIFS('AR SALES'!$Y$2:$Y$2501,'AR SALES'!$L$2:$L$2501,$L2631,'AR SALES'!$AD$2:$AD$2501,"OFF"),2)=0,"","STALE")))</f>
        <v/>
      </c>
      <c r="BB2631" s="2">
        <f>IF(OR(""&amp;$F2631="2",""&amp;$F2631="4",""&amp;$F2631="G",""&amp;$F2631="H"),IF($AY2631="YES","",IF($AB2631&lt;&gt;0,"",IF(COUNTIFS('AR SALES'!$L$2:$L$2501,$L2631,'AR SALES'!$AD$2:$AD$2501,IF(""&amp;$F2631="4","OFF","ON"),'AR SALES'!$AF$2:$AF$2501,"Y")&gt;0,"","NO EXEMPTION"))),"")</f>
        <v/>
      </c>
    </row>
    <row r="2632">
      <c r="AT2632" s="2">
        <f>IF($L2632="","",IFERROR(INDEX('AR SALES'!$H$2:$H$2501,MATCH(""&amp;$L2632,'AR SALES'!$AE$2:$AE$2501,0)),""))</f>
        <v/>
      </c>
      <c r="AU2632" s="2">
        <f>IF($L2632="","",IF($A2632&lt;&gt;"GA","",IF($E2632="FULTON",IF(ISNUMBER(SEARCH("COLLEGE PARK",$AT2632)),"FULTON (COLLEGE PARK)",IF(ISNUMBER(SEARCH("HAPEVILLE",$AT2632)),"FULTON (HAPEVILLE)",IF(ISNUMBER(SEARCH("EAST POINT",$AT2632)),"FULTON (EAST POINT)",IF(ISNUMBER(SEARCH("ATLANTA",$AT2632)),"FULTON (ATL LIMITS)","FULTON")))),IF($E2632="DEKALB",IF(ISNUMBER(SEARCH("ATLANTA",$AT2632)),"DEKALB (ATL LIMITS)","DEKALB"),IF(AND($E2632="CLAYTON",ISNUMBER(SEARCH("COLLEGE PARK",$AT2632))),"CLAYTON (COLLEGE PARK)",$E2632)))))</f>
        <v/>
      </c>
      <c r="AV2632" s="2">
        <f>IF($L2632="","",IF(""&amp;$F2632="2","DIESEL",IF(OR(""&amp;$F2632="G",""&amp;$F2632="H"),"GAS","")))</f>
        <v/>
      </c>
      <c r="AW2632" s="2">
        <f>IF($AV2632="","",$R2632)</f>
        <v/>
      </c>
      <c r="AX2632" s="2">
        <f>IF($AV2632="","",IF($AB2632=0,$R2632,0))</f>
        <v/>
      </c>
      <c r="AY2632" s="2">
        <f>IF($AV2632="","",IF(AND($Z2632=0,COUNTIF('AR SALES'!$L$2:$L$2501,$L2632)=0),"YES",""))</f>
        <v/>
      </c>
      <c r="AZ2632" s="2">
        <f>IF($AV2632="","",IFERROR(VLOOKUP($AU2632,CODES!$A:$B,2,FALSE),"NO CODE"))</f>
        <v/>
      </c>
      <c r="BA2632" s="2">
        <f>IF(""&amp;$F2632&lt;&gt;"4","",IF($AY2632="YES","",IF(ROUND(SUMIFS($AE$2:$AE$4001,$L$2:$L$4001,$L2632,$F$2:$F$4001,"4")-SUMIFS('AR SALES'!$Y$2:$Y$2501,'AR SALES'!$L$2:$L$2501,$L2632,'AR SALES'!$AD$2:$AD$2501,"OFF"),2)=0,"","STALE")))</f>
        <v/>
      </c>
      <c r="BB2632" s="2">
        <f>IF(OR(""&amp;$F2632="2",""&amp;$F2632="4",""&amp;$F2632="G",""&amp;$F2632="H"),IF($AY2632="YES","",IF($AB2632&lt;&gt;0,"",IF(COUNTIFS('AR SALES'!$L$2:$L$2501,$L2632,'AR SALES'!$AD$2:$AD$2501,IF(""&amp;$F2632="4","OFF","ON"),'AR SALES'!$AF$2:$AF$2501,"Y")&gt;0,"","NO EXEMPTION"))),"")</f>
        <v/>
      </c>
    </row>
    <row r="2633">
      <c r="AT2633" s="2">
        <f>IF($L2633="","",IFERROR(INDEX('AR SALES'!$H$2:$H$2501,MATCH(""&amp;$L2633,'AR SALES'!$AE$2:$AE$2501,0)),""))</f>
        <v/>
      </c>
      <c r="AU2633" s="2">
        <f>IF($L2633="","",IF($A2633&lt;&gt;"GA","",IF($E2633="FULTON",IF(ISNUMBER(SEARCH("COLLEGE PARK",$AT2633)),"FULTON (COLLEGE PARK)",IF(ISNUMBER(SEARCH("HAPEVILLE",$AT2633)),"FULTON (HAPEVILLE)",IF(ISNUMBER(SEARCH("EAST POINT",$AT2633)),"FULTON (EAST POINT)",IF(ISNUMBER(SEARCH("ATLANTA",$AT2633)),"FULTON (ATL LIMITS)","FULTON")))),IF($E2633="DEKALB",IF(ISNUMBER(SEARCH("ATLANTA",$AT2633)),"DEKALB (ATL LIMITS)","DEKALB"),IF(AND($E2633="CLAYTON",ISNUMBER(SEARCH("COLLEGE PARK",$AT2633))),"CLAYTON (COLLEGE PARK)",$E2633)))))</f>
        <v/>
      </c>
      <c r="AV2633" s="2">
        <f>IF($L2633="","",IF(""&amp;$F2633="2","DIESEL",IF(OR(""&amp;$F2633="G",""&amp;$F2633="H"),"GAS","")))</f>
        <v/>
      </c>
      <c r="AW2633" s="2">
        <f>IF($AV2633="","",$R2633)</f>
        <v/>
      </c>
      <c r="AX2633" s="2">
        <f>IF($AV2633="","",IF($AB2633=0,$R2633,0))</f>
        <v/>
      </c>
      <c r="AY2633" s="2">
        <f>IF($AV2633="","",IF(AND($Z2633=0,COUNTIF('AR SALES'!$L$2:$L$2501,$L2633)=0),"YES",""))</f>
        <v/>
      </c>
      <c r="AZ2633" s="2">
        <f>IF($AV2633="","",IFERROR(VLOOKUP($AU2633,CODES!$A:$B,2,FALSE),"NO CODE"))</f>
        <v/>
      </c>
      <c r="BA2633" s="2">
        <f>IF(""&amp;$F2633&lt;&gt;"4","",IF($AY2633="YES","",IF(ROUND(SUMIFS($AE$2:$AE$4001,$L$2:$L$4001,$L2633,$F$2:$F$4001,"4")-SUMIFS('AR SALES'!$Y$2:$Y$2501,'AR SALES'!$L$2:$L$2501,$L2633,'AR SALES'!$AD$2:$AD$2501,"OFF"),2)=0,"","STALE")))</f>
        <v/>
      </c>
      <c r="BB2633" s="2">
        <f>IF(OR(""&amp;$F2633="2",""&amp;$F2633="4",""&amp;$F2633="G",""&amp;$F2633="H"),IF($AY2633="YES","",IF($AB2633&lt;&gt;0,"",IF(COUNTIFS('AR SALES'!$L$2:$L$2501,$L2633,'AR SALES'!$AD$2:$AD$2501,IF(""&amp;$F2633="4","OFF","ON"),'AR SALES'!$AF$2:$AF$2501,"Y")&gt;0,"","NO EXEMPTION"))),"")</f>
        <v/>
      </c>
    </row>
    <row r="2634">
      <c r="AT2634" s="2">
        <f>IF($L2634="","",IFERROR(INDEX('AR SALES'!$H$2:$H$2501,MATCH(""&amp;$L2634,'AR SALES'!$AE$2:$AE$2501,0)),""))</f>
        <v/>
      </c>
      <c r="AU2634" s="2">
        <f>IF($L2634="","",IF($A2634&lt;&gt;"GA","",IF($E2634="FULTON",IF(ISNUMBER(SEARCH("COLLEGE PARK",$AT2634)),"FULTON (COLLEGE PARK)",IF(ISNUMBER(SEARCH("HAPEVILLE",$AT2634)),"FULTON (HAPEVILLE)",IF(ISNUMBER(SEARCH("EAST POINT",$AT2634)),"FULTON (EAST POINT)",IF(ISNUMBER(SEARCH("ATLANTA",$AT2634)),"FULTON (ATL LIMITS)","FULTON")))),IF($E2634="DEKALB",IF(ISNUMBER(SEARCH("ATLANTA",$AT2634)),"DEKALB (ATL LIMITS)","DEKALB"),IF(AND($E2634="CLAYTON",ISNUMBER(SEARCH("COLLEGE PARK",$AT2634))),"CLAYTON (COLLEGE PARK)",$E2634)))))</f>
        <v/>
      </c>
      <c r="AV2634" s="2">
        <f>IF($L2634="","",IF(""&amp;$F2634="2","DIESEL",IF(OR(""&amp;$F2634="G",""&amp;$F2634="H"),"GAS","")))</f>
        <v/>
      </c>
      <c r="AW2634" s="2">
        <f>IF($AV2634="","",$R2634)</f>
        <v/>
      </c>
      <c r="AX2634" s="2">
        <f>IF($AV2634="","",IF($AB2634=0,$R2634,0))</f>
        <v/>
      </c>
      <c r="AY2634" s="2">
        <f>IF($AV2634="","",IF(AND($Z2634=0,COUNTIF('AR SALES'!$L$2:$L$2501,$L2634)=0),"YES",""))</f>
        <v/>
      </c>
      <c r="AZ2634" s="2">
        <f>IF($AV2634="","",IFERROR(VLOOKUP($AU2634,CODES!$A:$B,2,FALSE),"NO CODE"))</f>
        <v/>
      </c>
      <c r="BA2634" s="2">
        <f>IF(""&amp;$F2634&lt;&gt;"4","",IF($AY2634="YES","",IF(ROUND(SUMIFS($AE$2:$AE$4001,$L$2:$L$4001,$L2634,$F$2:$F$4001,"4")-SUMIFS('AR SALES'!$Y$2:$Y$2501,'AR SALES'!$L$2:$L$2501,$L2634,'AR SALES'!$AD$2:$AD$2501,"OFF"),2)=0,"","STALE")))</f>
        <v/>
      </c>
      <c r="BB2634" s="2">
        <f>IF(OR(""&amp;$F2634="2",""&amp;$F2634="4",""&amp;$F2634="G",""&amp;$F2634="H"),IF($AY2634="YES","",IF($AB2634&lt;&gt;0,"",IF(COUNTIFS('AR SALES'!$L$2:$L$2501,$L2634,'AR SALES'!$AD$2:$AD$2501,IF(""&amp;$F2634="4","OFF","ON"),'AR SALES'!$AF$2:$AF$2501,"Y")&gt;0,"","NO EXEMPTION"))),"")</f>
        <v/>
      </c>
    </row>
    <row r="2635">
      <c r="AT2635" s="2">
        <f>IF($L2635="","",IFERROR(INDEX('AR SALES'!$H$2:$H$2501,MATCH(""&amp;$L2635,'AR SALES'!$AE$2:$AE$2501,0)),""))</f>
        <v/>
      </c>
      <c r="AU2635" s="2">
        <f>IF($L2635="","",IF($A2635&lt;&gt;"GA","",IF($E2635="FULTON",IF(ISNUMBER(SEARCH("COLLEGE PARK",$AT2635)),"FULTON (COLLEGE PARK)",IF(ISNUMBER(SEARCH("HAPEVILLE",$AT2635)),"FULTON (HAPEVILLE)",IF(ISNUMBER(SEARCH("EAST POINT",$AT2635)),"FULTON (EAST POINT)",IF(ISNUMBER(SEARCH("ATLANTA",$AT2635)),"FULTON (ATL LIMITS)","FULTON")))),IF($E2635="DEKALB",IF(ISNUMBER(SEARCH("ATLANTA",$AT2635)),"DEKALB (ATL LIMITS)","DEKALB"),IF(AND($E2635="CLAYTON",ISNUMBER(SEARCH("COLLEGE PARK",$AT2635))),"CLAYTON (COLLEGE PARK)",$E2635)))))</f>
        <v/>
      </c>
      <c r="AV2635" s="2">
        <f>IF($L2635="","",IF(""&amp;$F2635="2","DIESEL",IF(OR(""&amp;$F2635="G",""&amp;$F2635="H"),"GAS","")))</f>
        <v/>
      </c>
      <c r="AW2635" s="2">
        <f>IF($AV2635="","",$R2635)</f>
        <v/>
      </c>
      <c r="AX2635" s="2">
        <f>IF($AV2635="","",IF($AB2635=0,$R2635,0))</f>
        <v/>
      </c>
      <c r="AY2635" s="2">
        <f>IF($AV2635="","",IF(AND($Z2635=0,COUNTIF('AR SALES'!$L$2:$L$2501,$L2635)=0),"YES",""))</f>
        <v/>
      </c>
      <c r="AZ2635" s="2">
        <f>IF($AV2635="","",IFERROR(VLOOKUP($AU2635,CODES!$A:$B,2,FALSE),"NO CODE"))</f>
        <v/>
      </c>
      <c r="BA2635" s="2">
        <f>IF(""&amp;$F2635&lt;&gt;"4","",IF($AY2635="YES","",IF(ROUND(SUMIFS($AE$2:$AE$4001,$L$2:$L$4001,$L2635,$F$2:$F$4001,"4")-SUMIFS('AR SALES'!$Y$2:$Y$2501,'AR SALES'!$L$2:$L$2501,$L2635,'AR SALES'!$AD$2:$AD$2501,"OFF"),2)=0,"","STALE")))</f>
        <v/>
      </c>
      <c r="BB2635" s="2">
        <f>IF(OR(""&amp;$F2635="2",""&amp;$F2635="4",""&amp;$F2635="G",""&amp;$F2635="H"),IF($AY2635="YES","",IF($AB2635&lt;&gt;0,"",IF(COUNTIFS('AR SALES'!$L$2:$L$2501,$L2635,'AR SALES'!$AD$2:$AD$2501,IF(""&amp;$F2635="4","OFF","ON"),'AR SALES'!$AF$2:$AF$2501,"Y")&gt;0,"","NO EXEMPTION"))),"")</f>
        <v/>
      </c>
    </row>
    <row r="2636">
      <c r="AT2636" s="2">
        <f>IF($L2636="","",IFERROR(INDEX('AR SALES'!$H$2:$H$2501,MATCH(""&amp;$L2636,'AR SALES'!$AE$2:$AE$2501,0)),""))</f>
        <v/>
      </c>
      <c r="AU2636" s="2">
        <f>IF($L2636="","",IF($A2636&lt;&gt;"GA","",IF($E2636="FULTON",IF(ISNUMBER(SEARCH("COLLEGE PARK",$AT2636)),"FULTON (COLLEGE PARK)",IF(ISNUMBER(SEARCH("HAPEVILLE",$AT2636)),"FULTON (HAPEVILLE)",IF(ISNUMBER(SEARCH("EAST POINT",$AT2636)),"FULTON (EAST POINT)",IF(ISNUMBER(SEARCH("ATLANTA",$AT2636)),"FULTON (ATL LIMITS)","FULTON")))),IF($E2636="DEKALB",IF(ISNUMBER(SEARCH("ATLANTA",$AT2636)),"DEKALB (ATL LIMITS)","DEKALB"),IF(AND($E2636="CLAYTON",ISNUMBER(SEARCH("COLLEGE PARK",$AT2636))),"CLAYTON (COLLEGE PARK)",$E2636)))))</f>
        <v/>
      </c>
      <c r="AV2636" s="2">
        <f>IF($L2636="","",IF(""&amp;$F2636="2","DIESEL",IF(OR(""&amp;$F2636="G",""&amp;$F2636="H"),"GAS","")))</f>
        <v/>
      </c>
      <c r="AW2636" s="2">
        <f>IF($AV2636="","",$R2636)</f>
        <v/>
      </c>
      <c r="AX2636" s="2">
        <f>IF($AV2636="","",IF($AB2636=0,$R2636,0))</f>
        <v/>
      </c>
      <c r="AY2636" s="2">
        <f>IF($AV2636="","",IF(AND($Z2636=0,COUNTIF('AR SALES'!$L$2:$L$2501,$L2636)=0),"YES",""))</f>
        <v/>
      </c>
      <c r="AZ2636" s="2">
        <f>IF($AV2636="","",IFERROR(VLOOKUP($AU2636,CODES!$A:$B,2,FALSE),"NO CODE"))</f>
        <v/>
      </c>
      <c r="BA2636" s="2">
        <f>IF(""&amp;$F2636&lt;&gt;"4","",IF($AY2636="YES","",IF(ROUND(SUMIFS($AE$2:$AE$4001,$L$2:$L$4001,$L2636,$F$2:$F$4001,"4")-SUMIFS('AR SALES'!$Y$2:$Y$2501,'AR SALES'!$L$2:$L$2501,$L2636,'AR SALES'!$AD$2:$AD$2501,"OFF"),2)=0,"","STALE")))</f>
        <v/>
      </c>
      <c r="BB2636" s="2">
        <f>IF(OR(""&amp;$F2636="2",""&amp;$F2636="4",""&amp;$F2636="G",""&amp;$F2636="H"),IF($AY2636="YES","",IF($AB2636&lt;&gt;0,"",IF(COUNTIFS('AR SALES'!$L$2:$L$2501,$L2636,'AR SALES'!$AD$2:$AD$2501,IF(""&amp;$F2636="4","OFF","ON"),'AR SALES'!$AF$2:$AF$2501,"Y")&gt;0,"","NO EXEMPTION"))),"")</f>
        <v/>
      </c>
    </row>
    <row r="2637">
      <c r="AT2637" s="2">
        <f>IF($L2637="","",IFERROR(INDEX('AR SALES'!$H$2:$H$2501,MATCH(""&amp;$L2637,'AR SALES'!$AE$2:$AE$2501,0)),""))</f>
        <v/>
      </c>
      <c r="AU2637" s="2">
        <f>IF($L2637="","",IF($A2637&lt;&gt;"GA","",IF($E2637="FULTON",IF(ISNUMBER(SEARCH("COLLEGE PARK",$AT2637)),"FULTON (COLLEGE PARK)",IF(ISNUMBER(SEARCH("HAPEVILLE",$AT2637)),"FULTON (HAPEVILLE)",IF(ISNUMBER(SEARCH("EAST POINT",$AT2637)),"FULTON (EAST POINT)",IF(ISNUMBER(SEARCH("ATLANTA",$AT2637)),"FULTON (ATL LIMITS)","FULTON")))),IF($E2637="DEKALB",IF(ISNUMBER(SEARCH("ATLANTA",$AT2637)),"DEKALB (ATL LIMITS)","DEKALB"),IF(AND($E2637="CLAYTON",ISNUMBER(SEARCH("COLLEGE PARK",$AT2637))),"CLAYTON (COLLEGE PARK)",$E2637)))))</f>
        <v/>
      </c>
      <c r="AV2637" s="2">
        <f>IF($L2637="","",IF(""&amp;$F2637="2","DIESEL",IF(OR(""&amp;$F2637="G",""&amp;$F2637="H"),"GAS","")))</f>
        <v/>
      </c>
      <c r="AW2637" s="2">
        <f>IF($AV2637="","",$R2637)</f>
        <v/>
      </c>
      <c r="AX2637" s="2">
        <f>IF($AV2637="","",IF($AB2637=0,$R2637,0))</f>
        <v/>
      </c>
      <c r="AY2637" s="2">
        <f>IF($AV2637="","",IF(AND($Z2637=0,COUNTIF('AR SALES'!$L$2:$L$2501,$L2637)=0),"YES",""))</f>
        <v/>
      </c>
      <c r="AZ2637" s="2">
        <f>IF($AV2637="","",IFERROR(VLOOKUP($AU2637,CODES!$A:$B,2,FALSE),"NO CODE"))</f>
        <v/>
      </c>
      <c r="BA2637" s="2">
        <f>IF(""&amp;$F2637&lt;&gt;"4","",IF($AY2637="YES","",IF(ROUND(SUMIFS($AE$2:$AE$4001,$L$2:$L$4001,$L2637,$F$2:$F$4001,"4")-SUMIFS('AR SALES'!$Y$2:$Y$2501,'AR SALES'!$L$2:$L$2501,$L2637,'AR SALES'!$AD$2:$AD$2501,"OFF"),2)=0,"","STALE")))</f>
        <v/>
      </c>
      <c r="BB2637" s="2">
        <f>IF(OR(""&amp;$F2637="2",""&amp;$F2637="4",""&amp;$F2637="G",""&amp;$F2637="H"),IF($AY2637="YES","",IF($AB2637&lt;&gt;0,"",IF(COUNTIFS('AR SALES'!$L$2:$L$2501,$L2637,'AR SALES'!$AD$2:$AD$2501,IF(""&amp;$F2637="4","OFF","ON"),'AR SALES'!$AF$2:$AF$2501,"Y")&gt;0,"","NO EXEMPTION"))),"")</f>
        <v/>
      </c>
    </row>
    <row r="2638">
      <c r="AT2638" s="2">
        <f>IF($L2638="","",IFERROR(INDEX('AR SALES'!$H$2:$H$2501,MATCH(""&amp;$L2638,'AR SALES'!$AE$2:$AE$2501,0)),""))</f>
        <v/>
      </c>
      <c r="AU2638" s="2">
        <f>IF($L2638="","",IF($A2638&lt;&gt;"GA","",IF($E2638="FULTON",IF(ISNUMBER(SEARCH("COLLEGE PARK",$AT2638)),"FULTON (COLLEGE PARK)",IF(ISNUMBER(SEARCH("HAPEVILLE",$AT2638)),"FULTON (HAPEVILLE)",IF(ISNUMBER(SEARCH("EAST POINT",$AT2638)),"FULTON (EAST POINT)",IF(ISNUMBER(SEARCH("ATLANTA",$AT2638)),"FULTON (ATL LIMITS)","FULTON")))),IF($E2638="DEKALB",IF(ISNUMBER(SEARCH("ATLANTA",$AT2638)),"DEKALB (ATL LIMITS)","DEKALB"),IF(AND($E2638="CLAYTON",ISNUMBER(SEARCH("COLLEGE PARK",$AT2638))),"CLAYTON (COLLEGE PARK)",$E2638)))))</f>
        <v/>
      </c>
      <c r="AV2638" s="2">
        <f>IF($L2638="","",IF(""&amp;$F2638="2","DIESEL",IF(OR(""&amp;$F2638="G",""&amp;$F2638="H"),"GAS","")))</f>
        <v/>
      </c>
      <c r="AW2638" s="2">
        <f>IF($AV2638="","",$R2638)</f>
        <v/>
      </c>
      <c r="AX2638" s="2">
        <f>IF($AV2638="","",IF($AB2638=0,$R2638,0))</f>
        <v/>
      </c>
      <c r="AY2638" s="2">
        <f>IF($AV2638="","",IF(AND($Z2638=0,COUNTIF('AR SALES'!$L$2:$L$2501,$L2638)=0),"YES",""))</f>
        <v/>
      </c>
      <c r="AZ2638" s="2">
        <f>IF($AV2638="","",IFERROR(VLOOKUP($AU2638,CODES!$A:$B,2,FALSE),"NO CODE"))</f>
        <v/>
      </c>
      <c r="BA2638" s="2">
        <f>IF(""&amp;$F2638&lt;&gt;"4","",IF($AY2638="YES","",IF(ROUND(SUMIFS($AE$2:$AE$4001,$L$2:$L$4001,$L2638,$F$2:$F$4001,"4")-SUMIFS('AR SALES'!$Y$2:$Y$2501,'AR SALES'!$L$2:$L$2501,$L2638,'AR SALES'!$AD$2:$AD$2501,"OFF"),2)=0,"","STALE")))</f>
        <v/>
      </c>
      <c r="BB2638" s="2">
        <f>IF(OR(""&amp;$F2638="2",""&amp;$F2638="4",""&amp;$F2638="G",""&amp;$F2638="H"),IF($AY2638="YES","",IF($AB2638&lt;&gt;0,"",IF(COUNTIFS('AR SALES'!$L$2:$L$2501,$L2638,'AR SALES'!$AD$2:$AD$2501,IF(""&amp;$F2638="4","OFF","ON"),'AR SALES'!$AF$2:$AF$2501,"Y")&gt;0,"","NO EXEMPTION"))),"")</f>
        <v/>
      </c>
    </row>
    <row r="2639">
      <c r="AT2639" s="2">
        <f>IF($L2639="","",IFERROR(INDEX('AR SALES'!$H$2:$H$2501,MATCH(""&amp;$L2639,'AR SALES'!$AE$2:$AE$2501,0)),""))</f>
        <v/>
      </c>
      <c r="AU2639" s="2">
        <f>IF($L2639="","",IF($A2639&lt;&gt;"GA","",IF($E2639="FULTON",IF(ISNUMBER(SEARCH("COLLEGE PARK",$AT2639)),"FULTON (COLLEGE PARK)",IF(ISNUMBER(SEARCH("HAPEVILLE",$AT2639)),"FULTON (HAPEVILLE)",IF(ISNUMBER(SEARCH("EAST POINT",$AT2639)),"FULTON (EAST POINT)",IF(ISNUMBER(SEARCH("ATLANTA",$AT2639)),"FULTON (ATL LIMITS)","FULTON")))),IF($E2639="DEKALB",IF(ISNUMBER(SEARCH("ATLANTA",$AT2639)),"DEKALB (ATL LIMITS)","DEKALB"),IF(AND($E2639="CLAYTON",ISNUMBER(SEARCH("COLLEGE PARK",$AT2639))),"CLAYTON (COLLEGE PARK)",$E2639)))))</f>
        <v/>
      </c>
      <c r="AV2639" s="2">
        <f>IF($L2639="","",IF(""&amp;$F2639="2","DIESEL",IF(OR(""&amp;$F2639="G",""&amp;$F2639="H"),"GAS","")))</f>
        <v/>
      </c>
      <c r="AW2639" s="2">
        <f>IF($AV2639="","",$R2639)</f>
        <v/>
      </c>
      <c r="AX2639" s="2">
        <f>IF($AV2639="","",IF($AB2639=0,$R2639,0))</f>
        <v/>
      </c>
      <c r="AY2639" s="2">
        <f>IF($AV2639="","",IF(AND($Z2639=0,COUNTIF('AR SALES'!$L$2:$L$2501,$L2639)=0),"YES",""))</f>
        <v/>
      </c>
      <c r="AZ2639" s="2">
        <f>IF($AV2639="","",IFERROR(VLOOKUP($AU2639,CODES!$A:$B,2,FALSE),"NO CODE"))</f>
        <v/>
      </c>
      <c r="BA2639" s="2">
        <f>IF(""&amp;$F2639&lt;&gt;"4","",IF($AY2639="YES","",IF(ROUND(SUMIFS($AE$2:$AE$4001,$L$2:$L$4001,$L2639,$F$2:$F$4001,"4")-SUMIFS('AR SALES'!$Y$2:$Y$2501,'AR SALES'!$L$2:$L$2501,$L2639,'AR SALES'!$AD$2:$AD$2501,"OFF"),2)=0,"","STALE")))</f>
        <v/>
      </c>
      <c r="BB2639" s="2">
        <f>IF(OR(""&amp;$F2639="2",""&amp;$F2639="4",""&amp;$F2639="G",""&amp;$F2639="H"),IF($AY2639="YES","",IF($AB2639&lt;&gt;0,"",IF(COUNTIFS('AR SALES'!$L$2:$L$2501,$L2639,'AR SALES'!$AD$2:$AD$2501,IF(""&amp;$F2639="4","OFF","ON"),'AR SALES'!$AF$2:$AF$2501,"Y")&gt;0,"","NO EXEMPTION"))),"")</f>
        <v/>
      </c>
    </row>
    <row r="2640">
      <c r="AT2640" s="2">
        <f>IF($L2640="","",IFERROR(INDEX('AR SALES'!$H$2:$H$2501,MATCH(""&amp;$L2640,'AR SALES'!$AE$2:$AE$2501,0)),""))</f>
        <v/>
      </c>
      <c r="AU2640" s="2">
        <f>IF($L2640="","",IF($A2640&lt;&gt;"GA","",IF($E2640="FULTON",IF(ISNUMBER(SEARCH("COLLEGE PARK",$AT2640)),"FULTON (COLLEGE PARK)",IF(ISNUMBER(SEARCH("HAPEVILLE",$AT2640)),"FULTON (HAPEVILLE)",IF(ISNUMBER(SEARCH("EAST POINT",$AT2640)),"FULTON (EAST POINT)",IF(ISNUMBER(SEARCH("ATLANTA",$AT2640)),"FULTON (ATL LIMITS)","FULTON")))),IF($E2640="DEKALB",IF(ISNUMBER(SEARCH("ATLANTA",$AT2640)),"DEKALB (ATL LIMITS)","DEKALB"),IF(AND($E2640="CLAYTON",ISNUMBER(SEARCH("COLLEGE PARK",$AT2640))),"CLAYTON (COLLEGE PARK)",$E2640)))))</f>
        <v/>
      </c>
      <c r="AV2640" s="2">
        <f>IF($L2640="","",IF(""&amp;$F2640="2","DIESEL",IF(OR(""&amp;$F2640="G",""&amp;$F2640="H"),"GAS","")))</f>
        <v/>
      </c>
      <c r="AW2640" s="2">
        <f>IF($AV2640="","",$R2640)</f>
        <v/>
      </c>
      <c r="AX2640" s="2">
        <f>IF($AV2640="","",IF($AB2640=0,$R2640,0))</f>
        <v/>
      </c>
      <c r="AY2640" s="2">
        <f>IF($AV2640="","",IF(AND($Z2640=0,COUNTIF('AR SALES'!$L$2:$L$2501,$L2640)=0),"YES",""))</f>
        <v/>
      </c>
      <c r="AZ2640" s="2">
        <f>IF($AV2640="","",IFERROR(VLOOKUP($AU2640,CODES!$A:$B,2,FALSE),"NO CODE"))</f>
        <v/>
      </c>
      <c r="BA2640" s="2">
        <f>IF(""&amp;$F2640&lt;&gt;"4","",IF($AY2640="YES","",IF(ROUND(SUMIFS($AE$2:$AE$4001,$L$2:$L$4001,$L2640,$F$2:$F$4001,"4")-SUMIFS('AR SALES'!$Y$2:$Y$2501,'AR SALES'!$L$2:$L$2501,$L2640,'AR SALES'!$AD$2:$AD$2501,"OFF"),2)=0,"","STALE")))</f>
        <v/>
      </c>
      <c r="BB2640" s="2">
        <f>IF(OR(""&amp;$F2640="2",""&amp;$F2640="4",""&amp;$F2640="G",""&amp;$F2640="H"),IF($AY2640="YES","",IF($AB2640&lt;&gt;0,"",IF(COUNTIFS('AR SALES'!$L$2:$L$2501,$L2640,'AR SALES'!$AD$2:$AD$2501,IF(""&amp;$F2640="4","OFF","ON"),'AR SALES'!$AF$2:$AF$2501,"Y")&gt;0,"","NO EXEMPTION"))),"")</f>
        <v/>
      </c>
    </row>
    <row r="2641">
      <c r="AT2641" s="2">
        <f>IF($L2641="","",IFERROR(INDEX('AR SALES'!$H$2:$H$2501,MATCH(""&amp;$L2641,'AR SALES'!$AE$2:$AE$2501,0)),""))</f>
        <v/>
      </c>
      <c r="AU2641" s="2">
        <f>IF($L2641="","",IF($A2641&lt;&gt;"GA","",IF($E2641="FULTON",IF(ISNUMBER(SEARCH("COLLEGE PARK",$AT2641)),"FULTON (COLLEGE PARK)",IF(ISNUMBER(SEARCH("HAPEVILLE",$AT2641)),"FULTON (HAPEVILLE)",IF(ISNUMBER(SEARCH("EAST POINT",$AT2641)),"FULTON (EAST POINT)",IF(ISNUMBER(SEARCH("ATLANTA",$AT2641)),"FULTON (ATL LIMITS)","FULTON")))),IF($E2641="DEKALB",IF(ISNUMBER(SEARCH("ATLANTA",$AT2641)),"DEKALB (ATL LIMITS)","DEKALB"),IF(AND($E2641="CLAYTON",ISNUMBER(SEARCH("COLLEGE PARK",$AT2641))),"CLAYTON (COLLEGE PARK)",$E2641)))))</f>
        <v/>
      </c>
      <c r="AV2641" s="2">
        <f>IF($L2641="","",IF(""&amp;$F2641="2","DIESEL",IF(OR(""&amp;$F2641="G",""&amp;$F2641="H"),"GAS","")))</f>
        <v/>
      </c>
      <c r="AW2641" s="2">
        <f>IF($AV2641="","",$R2641)</f>
        <v/>
      </c>
      <c r="AX2641" s="2">
        <f>IF($AV2641="","",IF($AB2641=0,$R2641,0))</f>
        <v/>
      </c>
      <c r="AY2641" s="2">
        <f>IF($AV2641="","",IF(AND($Z2641=0,COUNTIF('AR SALES'!$L$2:$L$2501,$L2641)=0),"YES",""))</f>
        <v/>
      </c>
      <c r="AZ2641" s="2">
        <f>IF($AV2641="","",IFERROR(VLOOKUP($AU2641,CODES!$A:$B,2,FALSE),"NO CODE"))</f>
        <v/>
      </c>
      <c r="BA2641" s="2">
        <f>IF(""&amp;$F2641&lt;&gt;"4","",IF($AY2641="YES","",IF(ROUND(SUMIFS($AE$2:$AE$4001,$L$2:$L$4001,$L2641,$F$2:$F$4001,"4")-SUMIFS('AR SALES'!$Y$2:$Y$2501,'AR SALES'!$L$2:$L$2501,$L2641,'AR SALES'!$AD$2:$AD$2501,"OFF"),2)=0,"","STALE")))</f>
        <v/>
      </c>
      <c r="BB2641" s="2">
        <f>IF(OR(""&amp;$F2641="2",""&amp;$F2641="4",""&amp;$F2641="G",""&amp;$F2641="H"),IF($AY2641="YES","",IF($AB2641&lt;&gt;0,"",IF(COUNTIFS('AR SALES'!$L$2:$L$2501,$L2641,'AR SALES'!$AD$2:$AD$2501,IF(""&amp;$F2641="4","OFF","ON"),'AR SALES'!$AF$2:$AF$2501,"Y")&gt;0,"","NO EXEMPTION"))),"")</f>
        <v/>
      </c>
    </row>
    <row r="2642">
      <c r="AT2642" s="2">
        <f>IF($L2642="","",IFERROR(INDEX('AR SALES'!$H$2:$H$2501,MATCH(""&amp;$L2642,'AR SALES'!$AE$2:$AE$2501,0)),""))</f>
        <v/>
      </c>
      <c r="AU2642" s="2">
        <f>IF($L2642="","",IF($A2642&lt;&gt;"GA","",IF($E2642="FULTON",IF(ISNUMBER(SEARCH("COLLEGE PARK",$AT2642)),"FULTON (COLLEGE PARK)",IF(ISNUMBER(SEARCH("HAPEVILLE",$AT2642)),"FULTON (HAPEVILLE)",IF(ISNUMBER(SEARCH("EAST POINT",$AT2642)),"FULTON (EAST POINT)",IF(ISNUMBER(SEARCH("ATLANTA",$AT2642)),"FULTON (ATL LIMITS)","FULTON")))),IF($E2642="DEKALB",IF(ISNUMBER(SEARCH("ATLANTA",$AT2642)),"DEKALB (ATL LIMITS)","DEKALB"),IF(AND($E2642="CLAYTON",ISNUMBER(SEARCH("COLLEGE PARK",$AT2642))),"CLAYTON (COLLEGE PARK)",$E2642)))))</f>
        <v/>
      </c>
      <c r="AV2642" s="2">
        <f>IF($L2642="","",IF(""&amp;$F2642="2","DIESEL",IF(OR(""&amp;$F2642="G",""&amp;$F2642="H"),"GAS","")))</f>
        <v/>
      </c>
      <c r="AW2642" s="2">
        <f>IF($AV2642="","",$R2642)</f>
        <v/>
      </c>
      <c r="AX2642" s="2">
        <f>IF($AV2642="","",IF($AB2642=0,$R2642,0))</f>
        <v/>
      </c>
      <c r="AY2642" s="2">
        <f>IF($AV2642="","",IF(AND($Z2642=0,COUNTIF('AR SALES'!$L$2:$L$2501,$L2642)=0),"YES",""))</f>
        <v/>
      </c>
      <c r="AZ2642" s="2">
        <f>IF($AV2642="","",IFERROR(VLOOKUP($AU2642,CODES!$A:$B,2,FALSE),"NO CODE"))</f>
        <v/>
      </c>
      <c r="BA2642" s="2">
        <f>IF(""&amp;$F2642&lt;&gt;"4","",IF($AY2642="YES","",IF(ROUND(SUMIFS($AE$2:$AE$4001,$L$2:$L$4001,$L2642,$F$2:$F$4001,"4")-SUMIFS('AR SALES'!$Y$2:$Y$2501,'AR SALES'!$L$2:$L$2501,$L2642,'AR SALES'!$AD$2:$AD$2501,"OFF"),2)=0,"","STALE")))</f>
        <v/>
      </c>
      <c r="BB2642" s="2">
        <f>IF(OR(""&amp;$F2642="2",""&amp;$F2642="4",""&amp;$F2642="G",""&amp;$F2642="H"),IF($AY2642="YES","",IF($AB2642&lt;&gt;0,"",IF(COUNTIFS('AR SALES'!$L$2:$L$2501,$L2642,'AR SALES'!$AD$2:$AD$2501,IF(""&amp;$F2642="4","OFF","ON"),'AR SALES'!$AF$2:$AF$2501,"Y")&gt;0,"","NO EXEMPTION"))),"")</f>
        <v/>
      </c>
    </row>
    <row r="2643">
      <c r="AT2643" s="2">
        <f>IF($L2643="","",IFERROR(INDEX('AR SALES'!$H$2:$H$2501,MATCH(""&amp;$L2643,'AR SALES'!$AE$2:$AE$2501,0)),""))</f>
        <v/>
      </c>
      <c r="AU2643" s="2">
        <f>IF($L2643="","",IF($A2643&lt;&gt;"GA","",IF($E2643="FULTON",IF(ISNUMBER(SEARCH("COLLEGE PARK",$AT2643)),"FULTON (COLLEGE PARK)",IF(ISNUMBER(SEARCH("HAPEVILLE",$AT2643)),"FULTON (HAPEVILLE)",IF(ISNUMBER(SEARCH("EAST POINT",$AT2643)),"FULTON (EAST POINT)",IF(ISNUMBER(SEARCH("ATLANTA",$AT2643)),"FULTON (ATL LIMITS)","FULTON")))),IF($E2643="DEKALB",IF(ISNUMBER(SEARCH("ATLANTA",$AT2643)),"DEKALB (ATL LIMITS)","DEKALB"),IF(AND($E2643="CLAYTON",ISNUMBER(SEARCH("COLLEGE PARK",$AT2643))),"CLAYTON (COLLEGE PARK)",$E2643)))))</f>
        <v/>
      </c>
      <c r="AV2643" s="2">
        <f>IF($L2643="","",IF(""&amp;$F2643="2","DIESEL",IF(OR(""&amp;$F2643="G",""&amp;$F2643="H"),"GAS","")))</f>
        <v/>
      </c>
      <c r="AW2643" s="2">
        <f>IF($AV2643="","",$R2643)</f>
        <v/>
      </c>
      <c r="AX2643" s="2">
        <f>IF($AV2643="","",IF($AB2643=0,$R2643,0))</f>
        <v/>
      </c>
      <c r="AY2643" s="2">
        <f>IF($AV2643="","",IF(AND($Z2643=0,COUNTIF('AR SALES'!$L$2:$L$2501,$L2643)=0),"YES",""))</f>
        <v/>
      </c>
      <c r="AZ2643" s="2">
        <f>IF($AV2643="","",IFERROR(VLOOKUP($AU2643,CODES!$A:$B,2,FALSE),"NO CODE"))</f>
        <v/>
      </c>
      <c r="BA2643" s="2">
        <f>IF(""&amp;$F2643&lt;&gt;"4","",IF($AY2643="YES","",IF(ROUND(SUMIFS($AE$2:$AE$4001,$L$2:$L$4001,$L2643,$F$2:$F$4001,"4")-SUMIFS('AR SALES'!$Y$2:$Y$2501,'AR SALES'!$L$2:$L$2501,$L2643,'AR SALES'!$AD$2:$AD$2501,"OFF"),2)=0,"","STALE")))</f>
        <v/>
      </c>
      <c r="BB2643" s="2">
        <f>IF(OR(""&amp;$F2643="2",""&amp;$F2643="4",""&amp;$F2643="G",""&amp;$F2643="H"),IF($AY2643="YES","",IF($AB2643&lt;&gt;0,"",IF(COUNTIFS('AR SALES'!$L$2:$L$2501,$L2643,'AR SALES'!$AD$2:$AD$2501,IF(""&amp;$F2643="4","OFF","ON"),'AR SALES'!$AF$2:$AF$2501,"Y")&gt;0,"","NO EXEMPTION"))),"")</f>
        <v/>
      </c>
    </row>
    <row r="2644">
      <c r="AT2644" s="2">
        <f>IF($L2644="","",IFERROR(INDEX('AR SALES'!$H$2:$H$2501,MATCH(""&amp;$L2644,'AR SALES'!$AE$2:$AE$2501,0)),""))</f>
        <v/>
      </c>
      <c r="AU2644" s="2">
        <f>IF($L2644="","",IF($A2644&lt;&gt;"GA","",IF($E2644="FULTON",IF(ISNUMBER(SEARCH("COLLEGE PARK",$AT2644)),"FULTON (COLLEGE PARK)",IF(ISNUMBER(SEARCH("HAPEVILLE",$AT2644)),"FULTON (HAPEVILLE)",IF(ISNUMBER(SEARCH("EAST POINT",$AT2644)),"FULTON (EAST POINT)",IF(ISNUMBER(SEARCH("ATLANTA",$AT2644)),"FULTON (ATL LIMITS)","FULTON")))),IF($E2644="DEKALB",IF(ISNUMBER(SEARCH("ATLANTA",$AT2644)),"DEKALB (ATL LIMITS)","DEKALB"),IF(AND($E2644="CLAYTON",ISNUMBER(SEARCH("COLLEGE PARK",$AT2644))),"CLAYTON (COLLEGE PARK)",$E2644)))))</f>
        <v/>
      </c>
      <c r="AV2644" s="2">
        <f>IF($L2644="","",IF(""&amp;$F2644="2","DIESEL",IF(OR(""&amp;$F2644="G",""&amp;$F2644="H"),"GAS","")))</f>
        <v/>
      </c>
      <c r="AW2644" s="2">
        <f>IF($AV2644="","",$R2644)</f>
        <v/>
      </c>
      <c r="AX2644" s="2">
        <f>IF($AV2644="","",IF($AB2644=0,$R2644,0))</f>
        <v/>
      </c>
      <c r="AY2644" s="2">
        <f>IF($AV2644="","",IF(AND($Z2644=0,COUNTIF('AR SALES'!$L$2:$L$2501,$L2644)=0),"YES",""))</f>
        <v/>
      </c>
      <c r="AZ2644" s="2">
        <f>IF($AV2644="","",IFERROR(VLOOKUP($AU2644,CODES!$A:$B,2,FALSE),"NO CODE"))</f>
        <v/>
      </c>
      <c r="BA2644" s="2">
        <f>IF(""&amp;$F2644&lt;&gt;"4","",IF($AY2644="YES","",IF(ROUND(SUMIFS($AE$2:$AE$4001,$L$2:$L$4001,$L2644,$F$2:$F$4001,"4")-SUMIFS('AR SALES'!$Y$2:$Y$2501,'AR SALES'!$L$2:$L$2501,$L2644,'AR SALES'!$AD$2:$AD$2501,"OFF"),2)=0,"","STALE")))</f>
        <v/>
      </c>
      <c r="BB2644" s="2">
        <f>IF(OR(""&amp;$F2644="2",""&amp;$F2644="4",""&amp;$F2644="G",""&amp;$F2644="H"),IF($AY2644="YES","",IF($AB2644&lt;&gt;0,"",IF(COUNTIFS('AR SALES'!$L$2:$L$2501,$L2644,'AR SALES'!$AD$2:$AD$2501,IF(""&amp;$F2644="4","OFF","ON"),'AR SALES'!$AF$2:$AF$2501,"Y")&gt;0,"","NO EXEMPTION"))),"")</f>
        <v/>
      </c>
    </row>
    <row r="2645">
      <c r="AT2645" s="2">
        <f>IF($L2645="","",IFERROR(INDEX('AR SALES'!$H$2:$H$2501,MATCH(""&amp;$L2645,'AR SALES'!$AE$2:$AE$2501,0)),""))</f>
        <v/>
      </c>
      <c r="AU2645" s="2">
        <f>IF($L2645="","",IF($A2645&lt;&gt;"GA","",IF($E2645="FULTON",IF(ISNUMBER(SEARCH("COLLEGE PARK",$AT2645)),"FULTON (COLLEGE PARK)",IF(ISNUMBER(SEARCH("HAPEVILLE",$AT2645)),"FULTON (HAPEVILLE)",IF(ISNUMBER(SEARCH("EAST POINT",$AT2645)),"FULTON (EAST POINT)",IF(ISNUMBER(SEARCH("ATLANTA",$AT2645)),"FULTON (ATL LIMITS)","FULTON")))),IF($E2645="DEKALB",IF(ISNUMBER(SEARCH("ATLANTA",$AT2645)),"DEKALB (ATL LIMITS)","DEKALB"),IF(AND($E2645="CLAYTON",ISNUMBER(SEARCH("COLLEGE PARK",$AT2645))),"CLAYTON (COLLEGE PARK)",$E2645)))))</f>
        <v/>
      </c>
      <c r="AV2645" s="2">
        <f>IF($L2645="","",IF(""&amp;$F2645="2","DIESEL",IF(OR(""&amp;$F2645="G",""&amp;$F2645="H"),"GAS","")))</f>
        <v/>
      </c>
      <c r="AW2645" s="2">
        <f>IF($AV2645="","",$R2645)</f>
        <v/>
      </c>
      <c r="AX2645" s="2">
        <f>IF($AV2645="","",IF($AB2645=0,$R2645,0))</f>
        <v/>
      </c>
      <c r="AY2645" s="2">
        <f>IF($AV2645="","",IF(AND($Z2645=0,COUNTIF('AR SALES'!$L$2:$L$2501,$L2645)=0),"YES",""))</f>
        <v/>
      </c>
      <c r="AZ2645" s="2">
        <f>IF($AV2645="","",IFERROR(VLOOKUP($AU2645,CODES!$A:$B,2,FALSE),"NO CODE"))</f>
        <v/>
      </c>
      <c r="BA2645" s="2">
        <f>IF(""&amp;$F2645&lt;&gt;"4","",IF($AY2645="YES","",IF(ROUND(SUMIFS($AE$2:$AE$4001,$L$2:$L$4001,$L2645,$F$2:$F$4001,"4")-SUMIFS('AR SALES'!$Y$2:$Y$2501,'AR SALES'!$L$2:$L$2501,$L2645,'AR SALES'!$AD$2:$AD$2501,"OFF"),2)=0,"","STALE")))</f>
        <v/>
      </c>
      <c r="BB2645" s="2">
        <f>IF(OR(""&amp;$F2645="2",""&amp;$F2645="4",""&amp;$F2645="G",""&amp;$F2645="H"),IF($AY2645="YES","",IF($AB2645&lt;&gt;0,"",IF(COUNTIFS('AR SALES'!$L$2:$L$2501,$L2645,'AR SALES'!$AD$2:$AD$2501,IF(""&amp;$F2645="4","OFF","ON"),'AR SALES'!$AF$2:$AF$2501,"Y")&gt;0,"","NO EXEMPTION"))),"")</f>
        <v/>
      </c>
    </row>
    <row r="2646">
      <c r="AT2646" s="2">
        <f>IF($L2646="","",IFERROR(INDEX('AR SALES'!$H$2:$H$2501,MATCH(""&amp;$L2646,'AR SALES'!$AE$2:$AE$2501,0)),""))</f>
        <v/>
      </c>
      <c r="AU2646" s="2">
        <f>IF($L2646="","",IF($A2646&lt;&gt;"GA","",IF($E2646="FULTON",IF(ISNUMBER(SEARCH("COLLEGE PARK",$AT2646)),"FULTON (COLLEGE PARK)",IF(ISNUMBER(SEARCH("HAPEVILLE",$AT2646)),"FULTON (HAPEVILLE)",IF(ISNUMBER(SEARCH("EAST POINT",$AT2646)),"FULTON (EAST POINT)",IF(ISNUMBER(SEARCH("ATLANTA",$AT2646)),"FULTON (ATL LIMITS)","FULTON")))),IF($E2646="DEKALB",IF(ISNUMBER(SEARCH("ATLANTA",$AT2646)),"DEKALB (ATL LIMITS)","DEKALB"),IF(AND($E2646="CLAYTON",ISNUMBER(SEARCH("COLLEGE PARK",$AT2646))),"CLAYTON (COLLEGE PARK)",$E2646)))))</f>
        <v/>
      </c>
      <c r="AV2646" s="2">
        <f>IF($L2646="","",IF(""&amp;$F2646="2","DIESEL",IF(OR(""&amp;$F2646="G",""&amp;$F2646="H"),"GAS","")))</f>
        <v/>
      </c>
      <c r="AW2646" s="2">
        <f>IF($AV2646="","",$R2646)</f>
        <v/>
      </c>
      <c r="AX2646" s="2">
        <f>IF($AV2646="","",IF($AB2646=0,$R2646,0))</f>
        <v/>
      </c>
      <c r="AY2646" s="2">
        <f>IF($AV2646="","",IF(AND($Z2646=0,COUNTIF('AR SALES'!$L$2:$L$2501,$L2646)=0),"YES",""))</f>
        <v/>
      </c>
      <c r="AZ2646" s="2">
        <f>IF($AV2646="","",IFERROR(VLOOKUP($AU2646,CODES!$A:$B,2,FALSE),"NO CODE"))</f>
        <v/>
      </c>
      <c r="BA2646" s="2">
        <f>IF(""&amp;$F2646&lt;&gt;"4","",IF($AY2646="YES","",IF(ROUND(SUMIFS($AE$2:$AE$4001,$L$2:$L$4001,$L2646,$F$2:$F$4001,"4")-SUMIFS('AR SALES'!$Y$2:$Y$2501,'AR SALES'!$L$2:$L$2501,$L2646,'AR SALES'!$AD$2:$AD$2501,"OFF"),2)=0,"","STALE")))</f>
        <v/>
      </c>
      <c r="BB2646" s="2">
        <f>IF(OR(""&amp;$F2646="2",""&amp;$F2646="4",""&amp;$F2646="G",""&amp;$F2646="H"),IF($AY2646="YES","",IF($AB2646&lt;&gt;0,"",IF(COUNTIFS('AR SALES'!$L$2:$L$2501,$L2646,'AR SALES'!$AD$2:$AD$2501,IF(""&amp;$F2646="4","OFF","ON"),'AR SALES'!$AF$2:$AF$2501,"Y")&gt;0,"","NO EXEMPTION"))),"")</f>
        <v/>
      </c>
    </row>
    <row r="2647">
      <c r="AT2647" s="2">
        <f>IF($L2647="","",IFERROR(INDEX('AR SALES'!$H$2:$H$2501,MATCH(""&amp;$L2647,'AR SALES'!$AE$2:$AE$2501,0)),""))</f>
        <v/>
      </c>
      <c r="AU2647" s="2">
        <f>IF($L2647="","",IF($A2647&lt;&gt;"GA","",IF($E2647="FULTON",IF(ISNUMBER(SEARCH("COLLEGE PARK",$AT2647)),"FULTON (COLLEGE PARK)",IF(ISNUMBER(SEARCH("HAPEVILLE",$AT2647)),"FULTON (HAPEVILLE)",IF(ISNUMBER(SEARCH("EAST POINT",$AT2647)),"FULTON (EAST POINT)",IF(ISNUMBER(SEARCH("ATLANTA",$AT2647)),"FULTON (ATL LIMITS)","FULTON")))),IF($E2647="DEKALB",IF(ISNUMBER(SEARCH("ATLANTA",$AT2647)),"DEKALB (ATL LIMITS)","DEKALB"),IF(AND($E2647="CLAYTON",ISNUMBER(SEARCH("COLLEGE PARK",$AT2647))),"CLAYTON (COLLEGE PARK)",$E2647)))))</f>
        <v/>
      </c>
      <c r="AV2647" s="2">
        <f>IF($L2647="","",IF(""&amp;$F2647="2","DIESEL",IF(OR(""&amp;$F2647="G",""&amp;$F2647="H"),"GAS","")))</f>
        <v/>
      </c>
      <c r="AW2647" s="2">
        <f>IF($AV2647="","",$R2647)</f>
        <v/>
      </c>
      <c r="AX2647" s="2">
        <f>IF($AV2647="","",IF($AB2647=0,$R2647,0))</f>
        <v/>
      </c>
      <c r="AY2647" s="2">
        <f>IF($AV2647="","",IF(AND($Z2647=0,COUNTIF('AR SALES'!$L$2:$L$2501,$L2647)=0),"YES",""))</f>
        <v/>
      </c>
      <c r="AZ2647" s="2">
        <f>IF($AV2647="","",IFERROR(VLOOKUP($AU2647,CODES!$A:$B,2,FALSE),"NO CODE"))</f>
        <v/>
      </c>
      <c r="BA2647" s="2">
        <f>IF(""&amp;$F2647&lt;&gt;"4","",IF($AY2647="YES","",IF(ROUND(SUMIFS($AE$2:$AE$4001,$L$2:$L$4001,$L2647,$F$2:$F$4001,"4")-SUMIFS('AR SALES'!$Y$2:$Y$2501,'AR SALES'!$L$2:$L$2501,$L2647,'AR SALES'!$AD$2:$AD$2501,"OFF"),2)=0,"","STALE")))</f>
        <v/>
      </c>
      <c r="BB2647" s="2">
        <f>IF(OR(""&amp;$F2647="2",""&amp;$F2647="4",""&amp;$F2647="G",""&amp;$F2647="H"),IF($AY2647="YES","",IF($AB2647&lt;&gt;0,"",IF(COUNTIFS('AR SALES'!$L$2:$L$2501,$L2647,'AR SALES'!$AD$2:$AD$2501,IF(""&amp;$F2647="4","OFF","ON"),'AR SALES'!$AF$2:$AF$2501,"Y")&gt;0,"","NO EXEMPTION"))),"")</f>
        <v/>
      </c>
    </row>
    <row r="2648">
      <c r="AT2648" s="2">
        <f>IF($L2648="","",IFERROR(INDEX('AR SALES'!$H$2:$H$2501,MATCH(""&amp;$L2648,'AR SALES'!$AE$2:$AE$2501,0)),""))</f>
        <v/>
      </c>
      <c r="AU2648" s="2">
        <f>IF($L2648="","",IF($A2648&lt;&gt;"GA","",IF($E2648="FULTON",IF(ISNUMBER(SEARCH("COLLEGE PARK",$AT2648)),"FULTON (COLLEGE PARK)",IF(ISNUMBER(SEARCH("HAPEVILLE",$AT2648)),"FULTON (HAPEVILLE)",IF(ISNUMBER(SEARCH("EAST POINT",$AT2648)),"FULTON (EAST POINT)",IF(ISNUMBER(SEARCH("ATLANTA",$AT2648)),"FULTON (ATL LIMITS)","FULTON")))),IF($E2648="DEKALB",IF(ISNUMBER(SEARCH("ATLANTA",$AT2648)),"DEKALB (ATL LIMITS)","DEKALB"),IF(AND($E2648="CLAYTON",ISNUMBER(SEARCH("COLLEGE PARK",$AT2648))),"CLAYTON (COLLEGE PARK)",$E2648)))))</f>
        <v/>
      </c>
      <c r="AV2648" s="2">
        <f>IF($L2648="","",IF(""&amp;$F2648="2","DIESEL",IF(OR(""&amp;$F2648="G",""&amp;$F2648="H"),"GAS","")))</f>
        <v/>
      </c>
      <c r="AW2648" s="2">
        <f>IF($AV2648="","",$R2648)</f>
        <v/>
      </c>
      <c r="AX2648" s="2">
        <f>IF($AV2648="","",IF($AB2648=0,$R2648,0))</f>
        <v/>
      </c>
      <c r="AY2648" s="2">
        <f>IF($AV2648="","",IF(AND($Z2648=0,COUNTIF('AR SALES'!$L$2:$L$2501,$L2648)=0),"YES",""))</f>
        <v/>
      </c>
      <c r="AZ2648" s="2">
        <f>IF($AV2648="","",IFERROR(VLOOKUP($AU2648,CODES!$A:$B,2,FALSE),"NO CODE"))</f>
        <v/>
      </c>
      <c r="BA2648" s="2">
        <f>IF(""&amp;$F2648&lt;&gt;"4","",IF($AY2648="YES","",IF(ROUND(SUMIFS($AE$2:$AE$4001,$L$2:$L$4001,$L2648,$F$2:$F$4001,"4")-SUMIFS('AR SALES'!$Y$2:$Y$2501,'AR SALES'!$L$2:$L$2501,$L2648,'AR SALES'!$AD$2:$AD$2501,"OFF"),2)=0,"","STALE")))</f>
        <v/>
      </c>
      <c r="BB2648" s="2">
        <f>IF(OR(""&amp;$F2648="2",""&amp;$F2648="4",""&amp;$F2648="G",""&amp;$F2648="H"),IF($AY2648="YES","",IF($AB2648&lt;&gt;0,"",IF(COUNTIFS('AR SALES'!$L$2:$L$2501,$L2648,'AR SALES'!$AD$2:$AD$2501,IF(""&amp;$F2648="4","OFF","ON"),'AR SALES'!$AF$2:$AF$2501,"Y")&gt;0,"","NO EXEMPTION"))),"")</f>
        <v/>
      </c>
    </row>
    <row r="2649">
      <c r="AT2649" s="2">
        <f>IF($L2649="","",IFERROR(INDEX('AR SALES'!$H$2:$H$2501,MATCH(""&amp;$L2649,'AR SALES'!$AE$2:$AE$2501,0)),""))</f>
        <v/>
      </c>
      <c r="AU2649" s="2">
        <f>IF($L2649="","",IF($A2649&lt;&gt;"GA","",IF($E2649="FULTON",IF(ISNUMBER(SEARCH("COLLEGE PARK",$AT2649)),"FULTON (COLLEGE PARK)",IF(ISNUMBER(SEARCH("HAPEVILLE",$AT2649)),"FULTON (HAPEVILLE)",IF(ISNUMBER(SEARCH("EAST POINT",$AT2649)),"FULTON (EAST POINT)",IF(ISNUMBER(SEARCH("ATLANTA",$AT2649)),"FULTON (ATL LIMITS)","FULTON")))),IF($E2649="DEKALB",IF(ISNUMBER(SEARCH("ATLANTA",$AT2649)),"DEKALB (ATL LIMITS)","DEKALB"),IF(AND($E2649="CLAYTON",ISNUMBER(SEARCH("COLLEGE PARK",$AT2649))),"CLAYTON (COLLEGE PARK)",$E2649)))))</f>
        <v/>
      </c>
      <c r="AV2649" s="2">
        <f>IF($L2649="","",IF(""&amp;$F2649="2","DIESEL",IF(OR(""&amp;$F2649="G",""&amp;$F2649="H"),"GAS","")))</f>
        <v/>
      </c>
      <c r="AW2649" s="2">
        <f>IF($AV2649="","",$R2649)</f>
        <v/>
      </c>
      <c r="AX2649" s="2">
        <f>IF($AV2649="","",IF($AB2649=0,$R2649,0))</f>
        <v/>
      </c>
      <c r="AY2649" s="2">
        <f>IF($AV2649="","",IF(AND($Z2649=0,COUNTIF('AR SALES'!$L$2:$L$2501,$L2649)=0),"YES",""))</f>
        <v/>
      </c>
      <c r="AZ2649" s="2">
        <f>IF($AV2649="","",IFERROR(VLOOKUP($AU2649,CODES!$A:$B,2,FALSE),"NO CODE"))</f>
        <v/>
      </c>
      <c r="BA2649" s="2">
        <f>IF(""&amp;$F2649&lt;&gt;"4","",IF($AY2649="YES","",IF(ROUND(SUMIFS($AE$2:$AE$4001,$L$2:$L$4001,$L2649,$F$2:$F$4001,"4")-SUMIFS('AR SALES'!$Y$2:$Y$2501,'AR SALES'!$L$2:$L$2501,$L2649,'AR SALES'!$AD$2:$AD$2501,"OFF"),2)=0,"","STALE")))</f>
        <v/>
      </c>
      <c r="BB2649" s="2">
        <f>IF(OR(""&amp;$F2649="2",""&amp;$F2649="4",""&amp;$F2649="G",""&amp;$F2649="H"),IF($AY2649="YES","",IF($AB2649&lt;&gt;0,"",IF(COUNTIFS('AR SALES'!$L$2:$L$2501,$L2649,'AR SALES'!$AD$2:$AD$2501,IF(""&amp;$F2649="4","OFF","ON"),'AR SALES'!$AF$2:$AF$2501,"Y")&gt;0,"","NO EXEMPTION"))),"")</f>
        <v/>
      </c>
    </row>
    <row r="2650">
      <c r="AT2650" s="2">
        <f>IF($L2650="","",IFERROR(INDEX('AR SALES'!$H$2:$H$2501,MATCH(""&amp;$L2650,'AR SALES'!$AE$2:$AE$2501,0)),""))</f>
        <v/>
      </c>
      <c r="AU2650" s="2">
        <f>IF($L2650="","",IF($A2650&lt;&gt;"GA","",IF($E2650="FULTON",IF(ISNUMBER(SEARCH("COLLEGE PARK",$AT2650)),"FULTON (COLLEGE PARK)",IF(ISNUMBER(SEARCH("HAPEVILLE",$AT2650)),"FULTON (HAPEVILLE)",IF(ISNUMBER(SEARCH("EAST POINT",$AT2650)),"FULTON (EAST POINT)",IF(ISNUMBER(SEARCH("ATLANTA",$AT2650)),"FULTON (ATL LIMITS)","FULTON")))),IF($E2650="DEKALB",IF(ISNUMBER(SEARCH("ATLANTA",$AT2650)),"DEKALB (ATL LIMITS)","DEKALB"),IF(AND($E2650="CLAYTON",ISNUMBER(SEARCH("COLLEGE PARK",$AT2650))),"CLAYTON (COLLEGE PARK)",$E2650)))))</f>
        <v/>
      </c>
      <c r="AV2650" s="2">
        <f>IF($L2650="","",IF(""&amp;$F2650="2","DIESEL",IF(OR(""&amp;$F2650="G",""&amp;$F2650="H"),"GAS","")))</f>
        <v/>
      </c>
      <c r="AW2650" s="2">
        <f>IF($AV2650="","",$R2650)</f>
        <v/>
      </c>
      <c r="AX2650" s="2">
        <f>IF($AV2650="","",IF($AB2650=0,$R2650,0))</f>
        <v/>
      </c>
      <c r="AY2650" s="2">
        <f>IF($AV2650="","",IF(AND($Z2650=0,COUNTIF('AR SALES'!$L$2:$L$2501,$L2650)=0),"YES",""))</f>
        <v/>
      </c>
      <c r="AZ2650" s="2">
        <f>IF($AV2650="","",IFERROR(VLOOKUP($AU2650,CODES!$A:$B,2,FALSE),"NO CODE"))</f>
        <v/>
      </c>
      <c r="BA2650" s="2">
        <f>IF(""&amp;$F2650&lt;&gt;"4","",IF($AY2650="YES","",IF(ROUND(SUMIFS($AE$2:$AE$4001,$L$2:$L$4001,$L2650,$F$2:$F$4001,"4")-SUMIFS('AR SALES'!$Y$2:$Y$2501,'AR SALES'!$L$2:$L$2501,$L2650,'AR SALES'!$AD$2:$AD$2501,"OFF"),2)=0,"","STALE")))</f>
        <v/>
      </c>
      <c r="BB2650" s="2">
        <f>IF(OR(""&amp;$F2650="2",""&amp;$F2650="4",""&amp;$F2650="G",""&amp;$F2650="H"),IF($AY2650="YES","",IF($AB2650&lt;&gt;0,"",IF(COUNTIFS('AR SALES'!$L$2:$L$2501,$L2650,'AR SALES'!$AD$2:$AD$2501,IF(""&amp;$F2650="4","OFF","ON"),'AR SALES'!$AF$2:$AF$2501,"Y")&gt;0,"","NO EXEMPTION"))),"")</f>
        <v/>
      </c>
    </row>
    <row r="2651">
      <c r="AT2651" s="2">
        <f>IF($L2651="","",IFERROR(INDEX('AR SALES'!$H$2:$H$2501,MATCH(""&amp;$L2651,'AR SALES'!$AE$2:$AE$2501,0)),""))</f>
        <v/>
      </c>
      <c r="AU2651" s="2">
        <f>IF($L2651="","",IF($A2651&lt;&gt;"GA","",IF($E2651="FULTON",IF(ISNUMBER(SEARCH("COLLEGE PARK",$AT2651)),"FULTON (COLLEGE PARK)",IF(ISNUMBER(SEARCH("HAPEVILLE",$AT2651)),"FULTON (HAPEVILLE)",IF(ISNUMBER(SEARCH("EAST POINT",$AT2651)),"FULTON (EAST POINT)",IF(ISNUMBER(SEARCH("ATLANTA",$AT2651)),"FULTON (ATL LIMITS)","FULTON")))),IF($E2651="DEKALB",IF(ISNUMBER(SEARCH("ATLANTA",$AT2651)),"DEKALB (ATL LIMITS)","DEKALB"),IF(AND($E2651="CLAYTON",ISNUMBER(SEARCH("COLLEGE PARK",$AT2651))),"CLAYTON (COLLEGE PARK)",$E2651)))))</f>
        <v/>
      </c>
      <c r="AV2651" s="2">
        <f>IF($L2651="","",IF(""&amp;$F2651="2","DIESEL",IF(OR(""&amp;$F2651="G",""&amp;$F2651="H"),"GAS","")))</f>
        <v/>
      </c>
      <c r="AW2651" s="2">
        <f>IF($AV2651="","",$R2651)</f>
        <v/>
      </c>
      <c r="AX2651" s="2">
        <f>IF($AV2651="","",IF($AB2651=0,$R2651,0))</f>
        <v/>
      </c>
      <c r="AY2651" s="2">
        <f>IF($AV2651="","",IF(AND($Z2651=0,COUNTIF('AR SALES'!$L$2:$L$2501,$L2651)=0),"YES",""))</f>
        <v/>
      </c>
      <c r="AZ2651" s="2">
        <f>IF($AV2651="","",IFERROR(VLOOKUP($AU2651,CODES!$A:$B,2,FALSE),"NO CODE"))</f>
        <v/>
      </c>
      <c r="BA2651" s="2">
        <f>IF(""&amp;$F2651&lt;&gt;"4","",IF($AY2651="YES","",IF(ROUND(SUMIFS($AE$2:$AE$4001,$L$2:$L$4001,$L2651,$F$2:$F$4001,"4")-SUMIFS('AR SALES'!$Y$2:$Y$2501,'AR SALES'!$L$2:$L$2501,$L2651,'AR SALES'!$AD$2:$AD$2501,"OFF"),2)=0,"","STALE")))</f>
        <v/>
      </c>
      <c r="BB2651" s="2">
        <f>IF(OR(""&amp;$F2651="2",""&amp;$F2651="4",""&amp;$F2651="G",""&amp;$F2651="H"),IF($AY2651="YES","",IF($AB2651&lt;&gt;0,"",IF(COUNTIFS('AR SALES'!$L$2:$L$2501,$L2651,'AR SALES'!$AD$2:$AD$2501,IF(""&amp;$F2651="4","OFF","ON"),'AR SALES'!$AF$2:$AF$2501,"Y")&gt;0,"","NO EXEMPTION"))),"")</f>
        <v/>
      </c>
    </row>
    <row r="2652">
      <c r="AT2652" s="2">
        <f>IF($L2652="","",IFERROR(INDEX('AR SALES'!$H$2:$H$2501,MATCH(""&amp;$L2652,'AR SALES'!$AE$2:$AE$2501,0)),""))</f>
        <v/>
      </c>
      <c r="AU2652" s="2">
        <f>IF($L2652="","",IF($A2652&lt;&gt;"GA","",IF($E2652="FULTON",IF(ISNUMBER(SEARCH("COLLEGE PARK",$AT2652)),"FULTON (COLLEGE PARK)",IF(ISNUMBER(SEARCH("HAPEVILLE",$AT2652)),"FULTON (HAPEVILLE)",IF(ISNUMBER(SEARCH("EAST POINT",$AT2652)),"FULTON (EAST POINT)",IF(ISNUMBER(SEARCH("ATLANTA",$AT2652)),"FULTON (ATL LIMITS)","FULTON")))),IF($E2652="DEKALB",IF(ISNUMBER(SEARCH("ATLANTA",$AT2652)),"DEKALB (ATL LIMITS)","DEKALB"),IF(AND($E2652="CLAYTON",ISNUMBER(SEARCH("COLLEGE PARK",$AT2652))),"CLAYTON (COLLEGE PARK)",$E2652)))))</f>
        <v/>
      </c>
      <c r="AV2652" s="2">
        <f>IF($L2652="","",IF(""&amp;$F2652="2","DIESEL",IF(OR(""&amp;$F2652="G",""&amp;$F2652="H"),"GAS","")))</f>
        <v/>
      </c>
      <c r="AW2652" s="2">
        <f>IF($AV2652="","",$R2652)</f>
        <v/>
      </c>
      <c r="AX2652" s="2">
        <f>IF($AV2652="","",IF($AB2652=0,$R2652,0))</f>
        <v/>
      </c>
      <c r="AY2652" s="2">
        <f>IF($AV2652="","",IF(AND($Z2652=0,COUNTIF('AR SALES'!$L$2:$L$2501,$L2652)=0),"YES",""))</f>
        <v/>
      </c>
      <c r="AZ2652" s="2">
        <f>IF($AV2652="","",IFERROR(VLOOKUP($AU2652,CODES!$A:$B,2,FALSE),"NO CODE"))</f>
        <v/>
      </c>
      <c r="BA2652" s="2">
        <f>IF(""&amp;$F2652&lt;&gt;"4","",IF($AY2652="YES","",IF(ROUND(SUMIFS($AE$2:$AE$4001,$L$2:$L$4001,$L2652,$F$2:$F$4001,"4")-SUMIFS('AR SALES'!$Y$2:$Y$2501,'AR SALES'!$L$2:$L$2501,$L2652,'AR SALES'!$AD$2:$AD$2501,"OFF"),2)=0,"","STALE")))</f>
        <v/>
      </c>
      <c r="BB2652" s="2">
        <f>IF(OR(""&amp;$F2652="2",""&amp;$F2652="4",""&amp;$F2652="G",""&amp;$F2652="H"),IF($AY2652="YES","",IF($AB2652&lt;&gt;0,"",IF(COUNTIFS('AR SALES'!$L$2:$L$2501,$L2652,'AR SALES'!$AD$2:$AD$2501,IF(""&amp;$F2652="4","OFF","ON"),'AR SALES'!$AF$2:$AF$2501,"Y")&gt;0,"","NO EXEMPTION"))),"")</f>
        <v/>
      </c>
    </row>
    <row r="2653">
      <c r="AT2653" s="2">
        <f>IF($L2653="","",IFERROR(INDEX('AR SALES'!$H$2:$H$2501,MATCH(""&amp;$L2653,'AR SALES'!$AE$2:$AE$2501,0)),""))</f>
        <v/>
      </c>
      <c r="AU2653" s="2">
        <f>IF($L2653="","",IF($A2653&lt;&gt;"GA","",IF($E2653="FULTON",IF(ISNUMBER(SEARCH("COLLEGE PARK",$AT2653)),"FULTON (COLLEGE PARK)",IF(ISNUMBER(SEARCH("HAPEVILLE",$AT2653)),"FULTON (HAPEVILLE)",IF(ISNUMBER(SEARCH("EAST POINT",$AT2653)),"FULTON (EAST POINT)",IF(ISNUMBER(SEARCH("ATLANTA",$AT2653)),"FULTON (ATL LIMITS)","FULTON")))),IF($E2653="DEKALB",IF(ISNUMBER(SEARCH("ATLANTA",$AT2653)),"DEKALB (ATL LIMITS)","DEKALB"),IF(AND($E2653="CLAYTON",ISNUMBER(SEARCH("COLLEGE PARK",$AT2653))),"CLAYTON (COLLEGE PARK)",$E2653)))))</f>
        <v/>
      </c>
      <c r="AV2653" s="2">
        <f>IF($L2653="","",IF(""&amp;$F2653="2","DIESEL",IF(OR(""&amp;$F2653="G",""&amp;$F2653="H"),"GAS","")))</f>
        <v/>
      </c>
      <c r="AW2653" s="2">
        <f>IF($AV2653="","",$R2653)</f>
        <v/>
      </c>
      <c r="AX2653" s="2">
        <f>IF($AV2653="","",IF($AB2653=0,$R2653,0))</f>
        <v/>
      </c>
      <c r="AY2653" s="2">
        <f>IF($AV2653="","",IF(AND($Z2653=0,COUNTIF('AR SALES'!$L$2:$L$2501,$L2653)=0),"YES",""))</f>
        <v/>
      </c>
      <c r="AZ2653" s="2">
        <f>IF($AV2653="","",IFERROR(VLOOKUP($AU2653,CODES!$A:$B,2,FALSE),"NO CODE"))</f>
        <v/>
      </c>
      <c r="BA2653" s="2">
        <f>IF(""&amp;$F2653&lt;&gt;"4","",IF($AY2653="YES","",IF(ROUND(SUMIFS($AE$2:$AE$4001,$L$2:$L$4001,$L2653,$F$2:$F$4001,"4")-SUMIFS('AR SALES'!$Y$2:$Y$2501,'AR SALES'!$L$2:$L$2501,$L2653,'AR SALES'!$AD$2:$AD$2501,"OFF"),2)=0,"","STALE")))</f>
        <v/>
      </c>
      <c r="BB2653" s="2">
        <f>IF(OR(""&amp;$F2653="2",""&amp;$F2653="4",""&amp;$F2653="G",""&amp;$F2653="H"),IF($AY2653="YES","",IF($AB2653&lt;&gt;0,"",IF(COUNTIFS('AR SALES'!$L$2:$L$2501,$L2653,'AR SALES'!$AD$2:$AD$2501,IF(""&amp;$F2653="4","OFF","ON"),'AR SALES'!$AF$2:$AF$2501,"Y")&gt;0,"","NO EXEMPTION"))),"")</f>
        <v/>
      </c>
    </row>
    <row r="2654">
      <c r="AT2654" s="2">
        <f>IF($L2654="","",IFERROR(INDEX('AR SALES'!$H$2:$H$2501,MATCH(""&amp;$L2654,'AR SALES'!$AE$2:$AE$2501,0)),""))</f>
        <v/>
      </c>
      <c r="AU2654" s="2">
        <f>IF($L2654="","",IF($A2654&lt;&gt;"GA","",IF($E2654="FULTON",IF(ISNUMBER(SEARCH("COLLEGE PARK",$AT2654)),"FULTON (COLLEGE PARK)",IF(ISNUMBER(SEARCH("HAPEVILLE",$AT2654)),"FULTON (HAPEVILLE)",IF(ISNUMBER(SEARCH("EAST POINT",$AT2654)),"FULTON (EAST POINT)",IF(ISNUMBER(SEARCH("ATLANTA",$AT2654)),"FULTON (ATL LIMITS)","FULTON")))),IF($E2654="DEKALB",IF(ISNUMBER(SEARCH("ATLANTA",$AT2654)),"DEKALB (ATL LIMITS)","DEKALB"),IF(AND($E2654="CLAYTON",ISNUMBER(SEARCH("COLLEGE PARK",$AT2654))),"CLAYTON (COLLEGE PARK)",$E2654)))))</f>
        <v/>
      </c>
      <c r="AV2654" s="2">
        <f>IF($L2654="","",IF(""&amp;$F2654="2","DIESEL",IF(OR(""&amp;$F2654="G",""&amp;$F2654="H"),"GAS","")))</f>
        <v/>
      </c>
      <c r="AW2654" s="2">
        <f>IF($AV2654="","",$R2654)</f>
        <v/>
      </c>
      <c r="AX2654" s="2">
        <f>IF($AV2654="","",IF($AB2654=0,$R2654,0))</f>
        <v/>
      </c>
      <c r="AY2654" s="2">
        <f>IF($AV2654="","",IF(AND($Z2654=0,COUNTIF('AR SALES'!$L$2:$L$2501,$L2654)=0),"YES",""))</f>
        <v/>
      </c>
      <c r="AZ2654" s="2">
        <f>IF($AV2654="","",IFERROR(VLOOKUP($AU2654,CODES!$A:$B,2,FALSE),"NO CODE"))</f>
        <v/>
      </c>
      <c r="BA2654" s="2">
        <f>IF(""&amp;$F2654&lt;&gt;"4","",IF($AY2654="YES","",IF(ROUND(SUMIFS($AE$2:$AE$4001,$L$2:$L$4001,$L2654,$F$2:$F$4001,"4")-SUMIFS('AR SALES'!$Y$2:$Y$2501,'AR SALES'!$L$2:$L$2501,$L2654,'AR SALES'!$AD$2:$AD$2501,"OFF"),2)=0,"","STALE")))</f>
        <v/>
      </c>
      <c r="BB2654" s="2">
        <f>IF(OR(""&amp;$F2654="2",""&amp;$F2654="4",""&amp;$F2654="G",""&amp;$F2654="H"),IF($AY2654="YES","",IF($AB2654&lt;&gt;0,"",IF(COUNTIFS('AR SALES'!$L$2:$L$2501,$L2654,'AR SALES'!$AD$2:$AD$2501,IF(""&amp;$F2654="4","OFF","ON"),'AR SALES'!$AF$2:$AF$2501,"Y")&gt;0,"","NO EXEMPTION"))),"")</f>
        <v/>
      </c>
    </row>
    <row r="2655">
      <c r="AT2655" s="2">
        <f>IF($L2655="","",IFERROR(INDEX('AR SALES'!$H$2:$H$2501,MATCH(""&amp;$L2655,'AR SALES'!$AE$2:$AE$2501,0)),""))</f>
        <v/>
      </c>
      <c r="AU2655" s="2">
        <f>IF($L2655="","",IF($A2655&lt;&gt;"GA","",IF($E2655="FULTON",IF(ISNUMBER(SEARCH("COLLEGE PARK",$AT2655)),"FULTON (COLLEGE PARK)",IF(ISNUMBER(SEARCH("HAPEVILLE",$AT2655)),"FULTON (HAPEVILLE)",IF(ISNUMBER(SEARCH("EAST POINT",$AT2655)),"FULTON (EAST POINT)",IF(ISNUMBER(SEARCH("ATLANTA",$AT2655)),"FULTON (ATL LIMITS)","FULTON")))),IF($E2655="DEKALB",IF(ISNUMBER(SEARCH("ATLANTA",$AT2655)),"DEKALB (ATL LIMITS)","DEKALB"),IF(AND($E2655="CLAYTON",ISNUMBER(SEARCH("COLLEGE PARK",$AT2655))),"CLAYTON (COLLEGE PARK)",$E2655)))))</f>
        <v/>
      </c>
      <c r="AV2655" s="2">
        <f>IF($L2655="","",IF(""&amp;$F2655="2","DIESEL",IF(OR(""&amp;$F2655="G",""&amp;$F2655="H"),"GAS","")))</f>
        <v/>
      </c>
      <c r="AW2655" s="2">
        <f>IF($AV2655="","",$R2655)</f>
        <v/>
      </c>
      <c r="AX2655" s="2">
        <f>IF($AV2655="","",IF($AB2655=0,$R2655,0))</f>
        <v/>
      </c>
      <c r="AY2655" s="2">
        <f>IF($AV2655="","",IF(AND($Z2655=0,COUNTIF('AR SALES'!$L$2:$L$2501,$L2655)=0),"YES",""))</f>
        <v/>
      </c>
      <c r="AZ2655" s="2">
        <f>IF($AV2655="","",IFERROR(VLOOKUP($AU2655,CODES!$A:$B,2,FALSE),"NO CODE"))</f>
        <v/>
      </c>
      <c r="BA2655" s="2">
        <f>IF(""&amp;$F2655&lt;&gt;"4","",IF($AY2655="YES","",IF(ROUND(SUMIFS($AE$2:$AE$4001,$L$2:$L$4001,$L2655,$F$2:$F$4001,"4")-SUMIFS('AR SALES'!$Y$2:$Y$2501,'AR SALES'!$L$2:$L$2501,$L2655,'AR SALES'!$AD$2:$AD$2501,"OFF"),2)=0,"","STALE")))</f>
        <v/>
      </c>
      <c r="BB2655" s="2">
        <f>IF(OR(""&amp;$F2655="2",""&amp;$F2655="4",""&amp;$F2655="G",""&amp;$F2655="H"),IF($AY2655="YES","",IF($AB2655&lt;&gt;0,"",IF(COUNTIFS('AR SALES'!$L$2:$L$2501,$L2655,'AR SALES'!$AD$2:$AD$2501,IF(""&amp;$F2655="4","OFF","ON"),'AR SALES'!$AF$2:$AF$2501,"Y")&gt;0,"","NO EXEMPTION"))),"")</f>
        <v/>
      </c>
    </row>
    <row r="2656">
      <c r="AT2656" s="2">
        <f>IF($L2656="","",IFERROR(INDEX('AR SALES'!$H$2:$H$2501,MATCH(""&amp;$L2656,'AR SALES'!$AE$2:$AE$2501,0)),""))</f>
        <v/>
      </c>
      <c r="AU2656" s="2">
        <f>IF($L2656="","",IF($A2656&lt;&gt;"GA","",IF($E2656="FULTON",IF(ISNUMBER(SEARCH("COLLEGE PARK",$AT2656)),"FULTON (COLLEGE PARK)",IF(ISNUMBER(SEARCH("HAPEVILLE",$AT2656)),"FULTON (HAPEVILLE)",IF(ISNUMBER(SEARCH("EAST POINT",$AT2656)),"FULTON (EAST POINT)",IF(ISNUMBER(SEARCH("ATLANTA",$AT2656)),"FULTON (ATL LIMITS)","FULTON")))),IF($E2656="DEKALB",IF(ISNUMBER(SEARCH("ATLANTA",$AT2656)),"DEKALB (ATL LIMITS)","DEKALB"),IF(AND($E2656="CLAYTON",ISNUMBER(SEARCH("COLLEGE PARK",$AT2656))),"CLAYTON (COLLEGE PARK)",$E2656)))))</f>
        <v/>
      </c>
      <c r="AV2656" s="2">
        <f>IF($L2656="","",IF(""&amp;$F2656="2","DIESEL",IF(OR(""&amp;$F2656="G",""&amp;$F2656="H"),"GAS","")))</f>
        <v/>
      </c>
      <c r="AW2656" s="2">
        <f>IF($AV2656="","",$R2656)</f>
        <v/>
      </c>
      <c r="AX2656" s="2">
        <f>IF($AV2656="","",IF($AB2656=0,$R2656,0))</f>
        <v/>
      </c>
      <c r="AY2656" s="2">
        <f>IF($AV2656="","",IF(AND($Z2656=0,COUNTIF('AR SALES'!$L$2:$L$2501,$L2656)=0),"YES",""))</f>
        <v/>
      </c>
      <c r="AZ2656" s="2">
        <f>IF($AV2656="","",IFERROR(VLOOKUP($AU2656,CODES!$A:$B,2,FALSE),"NO CODE"))</f>
        <v/>
      </c>
      <c r="BA2656" s="2">
        <f>IF(""&amp;$F2656&lt;&gt;"4","",IF($AY2656="YES","",IF(ROUND(SUMIFS($AE$2:$AE$4001,$L$2:$L$4001,$L2656,$F$2:$F$4001,"4")-SUMIFS('AR SALES'!$Y$2:$Y$2501,'AR SALES'!$L$2:$L$2501,$L2656,'AR SALES'!$AD$2:$AD$2501,"OFF"),2)=0,"","STALE")))</f>
        <v/>
      </c>
      <c r="BB2656" s="2">
        <f>IF(OR(""&amp;$F2656="2",""&amp;$F2656="4",""&amp;$F2656="G",""&amp;$F2656="H"),IF($AY2656="YES","",IF($AB2656&lt;&gt;0,"",IF(COUNTIFS('AR SALES'!$L$2:$L$2501,$L2656,'AR SALES'!$AD$2:$AD$2501,IF(""&amp;$F2656="4","OFF","ON"),'AR SALES'!$AF$2:$AF$2501,"Y")&gt;0,"","NO EXEMPTION"))),"")</f>
        <v/>
      </c>
    </row>
    <row r="2657">
      <c r="AT2657" s="2">
        <f>IF($L2657="","",IFERROR(INDEX('AR SALES'!$H$2:$H$2501,MATCH(""&amp;$L2657,'AR SALES'!$AE$2:$AE$2501,0)),""))</f>
        <v/>
      </c>
      <c r="AU2657" s="2">
        <f>IF($L2657="","",IF($A2657&lt;&gt;"GA","",IF($E2657="FULTON",IF(ISNUMBER(SEARCH("COLLEGE PARK",$AT2657)),"FULTON (COLLEGE PARK)",IF(ISNUMBER(SEARCH("HAPEVILLE",$AT2657)),"FULTON (HAPEVILLE)",IF(ISNUMBER(SEARCH("EAST POINT",$AT2657)),"FULTON (EAST POINT)",IF(ISNUMBER(SEARCH("ATLANTA",$AT2657)),"FULTON (ATL LIMITS)","FULTON")))),IF($E2657="DEKALB",IF(ISNUMBER(SEARCH("ATLANTA",$AT2657)),"DEKALB (ATL LIMITS)","DEKALB"),IF(AND($E2657="CLAYTON",ISNUMBER(SEARCH("COLLEGE PARK",$AT2657))),"CLAYTON (COLLEGE PARK)",$E2657)))))</f>
        <v/>
      </c>
      <c r="AV2657" s="2">
        <f>IF($L2657="","",IF(""&amp;$F2657="2","DIESEL",IF(OR(""&amp;$F2657="G",""&amp;$F2657="H"),"GAS","")))</f>
        <v/>
      </c>
      <c r="AW2657" s="2">
        <f>IF($AV2657="","",$R2657)</f>
        <v/>
      </c>
      <c r="AX2657" s="2">
        <f>IF($AV2657="","",IF($AB2657=0,$R2657,0))</f>
        <v/>
      </c>
      <c r="AY2657" s="2">
        <f>IF($AV2657="","",IF(AND($Z2657=0,COUNTIF('AR SALES'!$L$2:$L$2501,$L2657)=0),"YES",""))</f>
        <v/>
      </c>
      <c r="AZ2657" s="2">
        <f>IF($AV2657="","",IFERROR(VLOOKUP($AU2657,CODES!$A:$B,2,FALSE),"NO CODE"))</f>
        <v/>
      </c>
      <c r="BA2657" s="2">
        <f>IF(""&amp;$F2657&lt;&gt;"4","",IF($AY2657="YES","",IF(ROUND(SUMIFS($AE$2:$AE$4001,$L$2:$L$4001,$L2657,$F$2:$F$4001,"4")-SUMIFS('AR SALES'!$Y$2:$Y$2501,'AR SALES'!$L$2:$L$2501,$L2657,'AR SALES'!$AD$2:$AD$2501,"OFF"),2)=0,"","STALE")))</f>
        <v/>
      </c>
      <c r="BB2657" s="2">
        <f>IF(OR(""&amp;$F2657="2",""&amp;$F2657="4",""&amp;$F2657="G",""&amp;$F2657="H"),IF($AY2657="YES","",IF($AB2657&lt;&gt;0,"",IF(COUNTIFS('AR SALES'!$L$2:$L$2501,$L2657,'AR SALES'!$AD$2:$AD$2501,IF(""&amp;$F2657="4","OFF","ON"),'AR SALES'!$AF$2:$AF$2501,"Y")&gt;0,"","NO EXEMPTION"))),"")</f>
        <v/>
      </c>
    </row>
    <row r="2658">
      <c r="AT2658" s="2">
        <f>IF($L2658="","",IFERROR(INDEX('AR SALES'!$H$2:$H$2501,MATCH(""&amp;$L2658,'AR SALES'!$AE$2:$AE$2501,0)),""))</f>
        <v/>
      </c>
      <c r="AU2658" s="2">
        <f>IF($L2658="","",IF($A2658&lt;&gt;"GA","",IF($E2658="FULTON",IF(ISNUMBER(SEARCH("COLLEGE PARK",$AT2658)),"FULTON (COLLEGE PARK)",IF(ISNUMBER(SEARCH("HAPEVILLE",$AT2658)),"FULTON (HAPEVILLE)",IF(ISNUMBER(SEARCH("EAST POINT",$AT2658)),"FULTON (EAST POINT)",IF(ISNUMBER(SEARCH("ATLANTA",$AT2658)),"FULTON (ATL LIMITS)","FULTON")))),IF($E2658="DEKALB",IF(ISNUMBER(SEARCH("ATLANTA",$AT2658)),"DEKALB (ATL LIMITS)","DEKALB"),IF(AND($E2658="CLAYTON",ISNUMBER(SEARCH("COLLEGE PARK",$AT2658))),"CLAYTON (COLLEGE PARK)",$E2658)))))</f>
        <v/>
      </c>
      <c r="AV2658" s="2">
        <f>IF($L2658="","",IF(""&amp;$F2658="2","DIESEL",IF(OR(""&amp;$F2658="G",""&amp;$F2658="H"),"GAS","")))</f>
        <v/>
      </c>
      <c r="AW2658" s="2">
        <f>IF($AV2658="","",$R2658)</f>
        <v/>
      </c>
      <c r="AX2658" s="2">
        <f>IF($AV2658="","",IF($AB2658=0,$R2658,0))</f>
        <v/>
      </c>
      <c r="AY2658" s="2">
        <f>IF($AV2658="","",IF(AND($Z2658=0,COUNTIF('AR SALES'!$L$2:$L$2501,$L2658)=0),"YES",""))</f>
        <v/>
      </c>
      <c r="AZ2658" s="2">
        <f>IF($AV2658="","",IFERROR(VLOOKUP($AU2658,CODES!$A:$B,2,FALSE),"NO CODE"))</f>
        <v/>
      </c>
      <c r="BA2658" s="2">
        <f>IF(""&amp;$F2658&lt;&gt;"4","",IF($AY2658="YES","",IF(ROUND(SUMIFS($AE$2:$AE$4001,$L$2:$L$4001,$L2658,$F$2:$F$4001,"4")-SUMIFS('AR SALES'!$Y$2:$Y$2501,'AR SALES'!$L$2:$L$2501,$L2658,'AR SALES'!$AD$2:$AD$2501,"OFF"),2)=0,"","STALE")))</f>
        <v/>
      </c>
      <c r="BB2658" s="2">
        <f>IF(OR(""&amp;$F2658="2",""&amp;$F2658="4",""&amp;$F2658="G",""&amp;$F2658="H"),IF($AY2658="YES","",IF($AB2658&lt;&gt;0,"",IF(COUNTIFS('AR SALES'!$L$2:$L$2501,$L2658,'AR SALES'!$AD$2:$AD$2501,IF(""&amp;$F2658="4","OFF","ON"),'AR SALES'!$AF$2:$AF$2501,"Y")&gt;0,"","NO EXEMPTION"))),"")</f>
        <v/>
      </c>
    </row>
    <row r="2659">
      <c r="AT2659" s="2">
        <f>IF($L2659="","",IFERROR(INDEX('AR SALES'!$H$2:$H$2501,MATCH(""&amp;$L2659,'AR SALES'!$AE$2:$AE$2501,0)),""))</f>
        <v/>
      </c>
      <c r="AU2659" s="2">
        <f>IF($L2659="","",IF($A2659&lt;&gt;"GA","",IF($E2659="FULTON",IF(ISNUMBER(SEARCH("COLLEGE PARK",$AT2659)),"FULTON (COLLEGE PARK)",IF(ISNUMBER(SEARCH("HAPEVILLE",$AT2659)),"FULTON (HAPEVILLE)",IF(ISNUMBER(SEARCH("EAST POINT",$AT2659)),"FULTON (EAST POINT)",IF(ISNUMBER(SEARCH("ATLANTA",$AT2659)),"FULTON (ATL LIMITS)","FULTON")))),IF($E2659="DEKALB",IF(ISNUMBER(SEARCH("ATLANTA",$AT2659)),"DEKALB (ATL LIMITS)","DEKALB"),IF(AND($E2659="CLAYTON",ISNUMBER(SEARCH("COLLEGE PARK",$AT2659))),"CLAYTON (COLLEGE PARK)",$E2659)))))</f>
        <v/>
      </c>
      <c r="AV2659" s="2">
        <f>IF($L2659="","",IF(""&amp;$F2659="2","DIESEL",IF(OR(""&amp;$F2659="G",""&amp;$F2659="H"),"GAS","")))</f>
        <v/>
      </c>
      <c r="AW2659" s="2">
        <f>IF($AV2659="","",$R2659)</f>
        <v/>
      </c>
      <c r="AX2659" s="2">
        <f>IF($AV2659="","",IF($AB2659=0,$R2659,0))</f>
        <v/>
      </c>
      <c r="AY2659" s="2">
        <f>IF($AV2659="","",IF(AND($Z2659=0,COUNTIF('AR SALES'!$L$2:$L$2501,$L2659)=0),"YES",""))</f>
        <v/>
      </c>
      <c r="AZ2659" s="2">
        <f>IF($AV2659="","",IFERROR(VLOOKUP($AU2659,CODES!$A:$B,2,FALSE),"NO CODE"))</f>
        <v/>
      </c>
      <c r="BA2659" s="2">
        <f>IF(""&amp;$F2659&lt;&gt;"4","",IF($AY2659="YES","",IF(ROUND(SUMIFS($AE$2:$AE$4001,$L$2:$L$4001,$L2659,$F$2:$F$4001,"4")-SUMIFS('AR SALES'!$Y$2:$Y$2501,'AR SALES'!$L$2:$L$2501,$L2659,'AR SALES'!$AD$2:$AD$2501,"OFF"),2)=0,"","STALE")))</f>
        <v/>
      </c>
      <c r="BB2659" s="2">
        <f>IF(OR(""&amp;$F2659="2",""&amp;$F2659="4",""&amp;$F2659="G",""&amp;$F2659="H"),IF($AY2659="YES","",IF($AB2659&lt;&gt;0,"",IF(COUNTIFS('AR SALES'!$L$2:$L$2501,$L2659,'AR SALES'!$AD$2:$AD$2501,IF(""&amp;$F2659="4","OFF","ON"),'AR SALES'!$AF$2:$AF$2501,"Y")&gt;0,"","NO EXEMPTION"))),"")</f>
        <v/>
      </c>
    </row>
    <row r="2660">
      <c r="AT2660" s="2">
        <f>IF($L2660="","",IFERROR(INDEX('AR SALES'!$H$2:$H$2501,MATCH(""&amp;$L2660,'AR SALES'!$AE$2:$AE$2501,0)),""))</f>
        <v/>
      </c>
      <c r="AU2660" s="2">
        <f>IF($L2660="","",IF($A2660&lt;&gt;"GA","",IF($E2660="FULTON",IF(ISNUMBER(SEARCH("COLLEGE PARK",$AT2660)),"FULTON (COLLEGE PARK)",IF(ISNUMBER(SEARCH("HAPEVILLE",$AT2660)),"FULTON (HAPEVILLE)",IF(ISNUMBER(SEARCH("EAST POINT",$AT2660)),"FULTON (EAST POINT)",IF(ISNUMBER(SEARCH("ATLANTA",$AT2660)),"FULTON (ATL LIMITS)","FULTON")))),IF($E2660="DEKALB",IF(ISNUMBER(SEARCH("ATLANTA",$AT2660)),"DEKALB (ATL LIMITS)","DEKALB"),IF(AND($E2660="CLAYTON",ISNUMBER(SEARCH("COLLEGE PARK",$AT2660))),"CLAYTON (COLLEGE PARK)",$E2660)))))</f>
        <v/>
      </c>
      <c r="AV2660" s="2">
        <f>IF($L2660="","",IF(""&amp;$F2660="2","DIESEL",IF(OR(""&amp;$F2660="G",""&amp;$F2660="H"),"GAS","")))</f>
        <v/>
      </c>
      <c r="AW2660" s="2">
        <f>IF($AV2660="","",$R2660)</f>
        <v/>
      </c>
      <c r="AX2660" s="2">
        <f>IF($AV2660="","",IF($AB2660=0,$R2660,0))</f>
        <v/>
      </c>
      <c r="AY2660" s="2">
        <f>IF($AV2660="","",IF(AND($Z2660=0,COUNTIF('AR SALES'!$L$2:$L$2501,$L2660)=0),"YES",""))</f>
        <v/>
      </c>
      <c r="AZ2660" s="2">
        <f>IF($AV2660="","",IFERROR(VLOOKUP($AU2660,CODES!$A:$B,2,FALSE),"NO CODE"))</f>
        <v/>
      </c>
      <c r="BA2660" s="2">
        <f>IF(""&amp;$F2660&lt;&gt;"4","",IF($AY2660="YES","",IF(ROUND(SUMIFS($AE$2:$AE$4001,$L$2:$L$4001,$L2660,$F$2:$F$4001,"4")-SUMIFS('AR SALES'!$Y$2:$Y$2501,'AR SALES'!$L$2:$L$2501,$L2660,'AR SALES'!$AD$2:$AD$2501,"OFF"),2)=0,"","STALE")))</f>
        <v/>
      </c>
      <c r="BB2660" s="2">
        <f>IF(OR(""&amp;$F2660="2",""&amp;$F2660="4",""&amp;$F2660="G",""&amp;$F2660="H"),IF($AY2660="YES","",IF($AB2660&lt;&gt;0,"",IF(COUNTIFS('AR SALES'!$L$2:$L$2501,$L2660,'AR SALES'!$AD$2:$AD$2501,IF(""&amp;$F2660="4","OFF","ON"),'AR SALES'!$AF$2:$AF$2501,"Y")&gt;0,"","NO EXEMPTION"))),"")</f>
        <v/>
      </c>
    </row>
    <row r="2661">
      <c r="AT2661" s="2">
        <f>IF($L2661="","",IFERROR(INDEX('AR SALES'!$H$2:$H$2501,MATCH(""&amp;$L2661,'AR SALES'!$AE$2:$AE$2501,0)),""))</f>
        <v/>
      </c>
      <c r="AU2661" s="2">
        <f>IF($L2661="","",IF($A2661&lt;&gt;"GA","",IF($E2661="FULTON",IF(ISNUMBER(SEARCH("COLLEGE PARK",$AT2661)),"FULTON (COLLEGE PARK)",IF(ISNUMBER(SEARCH("HAPEVILLE",$AT2661)),"FULTON (HAPEVILLE)",IF(ISNUMBER(SEARCH("EAST POINT",$AT2661)),"FULTON (EAST POINT)",IF(ISNUMBER(SEARCH("ATLANTA",$AT2661)),"FULTON (ATL LIMITS)","FULTON")))),IF($E2661="DEKALB",IF(ISNUMBER(SEARCH("ATLANTA",$AT2661)),"DEKALB (ATL LIMITS)","DEKALB"),IF(AND($E2661="CLAYTON",ISNUMBER(SEARCH("COLLEGE PARK",$AT2661))),"CLAYTON (COLLEGE PARK)",$E2661)))))</f>
        <v/>
      </c>
      <c r="AV2661" s="2">
        <f>IF($L2661="","",IF(""&amp;$F2661="2","DIESEL",IF(OR(""&amp;$F2661="G",""&amp;$F2661="H"),"GAS","")))</f>
        <v/>
      </c>
      <c r="AW2661" s="2">
        <f>IF($AV2661="","",$R2661)</f>
        <v/>
      </c>
      <c r="AX2661" s="2">
        <f>IF($AV2661="","",IF($AB2661=0,$R2661,0))</f>
        <v/>
      </c>
      <c r="AY2661" s="2">
        <f>IF($AV2661="","",IF(AND($Z2661=0,COUNTIF('AR SALES'!$L$2:$L$2501,$L2661)=0),"YES",""))</f>
        <v/>
      </c>
      <c r="AZ2661" s="2">
        <f>IF($AV2661="","",IFERROR(VLOOKUP($AU2661,CODES!$A:$B,2,FALSE),"NO CODE"))</f>
        <v/>
      </c>
      <c r="BA2661" s="2">
        <f>IF(""&amp;$F2661&lt;&gt;"4","",IF($AY2661="YES","",IF(ROUND(SUMIFS($AE$2:$AE$4001,$L$2:$L$4001,$L2661,$F$2:$F$4001,"4")-SUMIFS('AR SALES'!$Y$2:$Y$2501,'AR SALES'!$L$2:$L$2501,$L2661,'AR SALES'!$AD$2:$AD$2501,"OFF"),2)=0,"","STALE")))</f>
        <v/>
      </c>
      <c r="BB2661" s="2">
        <f>IF(OR(""&amp;$F2661="2",""&amp;$F2661="4",""&amp;$F2661="G",""&amp;$F2661="H"),IF($AY2661="YES","",IF($AB2661&lt;&gt;0,"",IF(COUNTIFS('AR SALES'!$L$2:$L$2501,$L2661,'AR SALES'!$AD$2:$AD$2501,IF(""&amp;$F2661="4","OFF","ON"),'AR SALES'!$AF$2:$AF$2501,"Y")&gt;0,"","NO EXEMPTION"))),"")</f>
        <v/>
      </c>
    </row>
    <row r="2662">
      <c r="AT2662" s="2">
        <f>IF($L2662="","",IFERROR(INDEX('AR SALES'!$H$2:$H$2501,MATCH(""&amp;$L2662,'AR SALES'!$AE$2:$AE$2501,0)),""))</f>
        <v/>
      </c>
      <c r="AU2662" s="2">
        <f>IF($L2662="","",IF($A2662&lt;&gt;"GA","",IF($E2662="FULTON",IF(ISNUMBER(SEARCH("COLLEGE PARK",$AT2662)),"FULTON (COLLEGE PARK)",IF(ISNUMBER(SEARCH("HAPEVILLE",$AT2662)),"FULTON (HAPEVILLE)",IF(ISNUMBER(SEARCH("EAST POINT",$AT2662)),"FULTON (EAST POINT)",IF(ISNUMBER(SEARCH("ATLANTA",$AT2662)),"FULTON (ATL LIMITS)","FULTON")))),IF($E2662="DEKALB",IF(ISNUMBER(SEARCH("ATLANTA",$AT2662)),"DEKALB (ATL LIMITS)","DEKALB"),IF(AND($E2662="CLAYTON",ISNUMBER(SEARCH("COLLEGE PARK",$AT2662))),"CLAYTON (COLLEGE PARK)",$E2662)))))</f>
        <v/>
      </c>
      <c r="AV2662" s="2">
        <f>IF($L2662="","",IF(""&amp;$F2662="2","DIESEL",IF(OR(""&amp;$F2662="G",""&amp;$F2662="H"),"GAS","")))</f>
        <v/>
      </c>
      <c r="AW2662" s="2">
        <f>IF($AV2662="","",$R2662)</f>
        <v/>
      </c>
      <c r="AX2662" s="2">
        <f>IF($AV2662="","",IF($AB2662=0,$R2662,0))</f>
        <v/>
      </c>
      <c r="AY2662" s="2">
        <f>IF($AV2662="","",IF(AND($Z2662=0,COUNTIF('AR SALES'!$L$2:$L$2501,$L2662)=0),"YES",""))</f>
        <v/>
      </c>
      <c r="AZ2662" s="2">
        <f>IF($AV2662="","",IFERROR(VLOOKUP($AU2662,CODES!$A:$B,2,FALSE),"NO CODE"))</f>
        <v/>
      </c>
      <c r="BA2662" s="2">
        <f>IF(""&amp;$F2662&lt;&gt;"4","",IF($AY2662="YES","",IF(ROUND(SUMIFS($AE$2:$AE$4001,$L$2:$L$4001,$L2662,$F$2:$F$4001,"4")-SUMIFS('AR SALES'!$Y$2:$Y$2501,'AR SALES'!$L$2:$L$2501,$L2662,'AR SALES'!$AD$2:$AD$2501,"OFF"),2)=0,"","STALE")))</f>
        <v/>
      </c>
      <c r="BB2662" s="2">
        <f>IF(OR(""&amp;$F2662="2",""&amp;$F2662="4",""&amp;$F2662="G",""&amp;$F2662="H"),IF($AY2662="YES","",IF($AB2662&lt;&gt;0,"",IF(COUNTIFS('AR SALES'!$L$2:$L$2501,$L2662,'AR SALES'!$AD$2:$AD$2501,IF(""&amp;$F2662="4","OFF","ON"),'AR SALES'!$AF$2:$AF$2501,"Y")&gt;0,"","NO EXEMPTION"))),"")</f>
        <v/>
      </c>
    </row>
    <row r="2663">
      <c r="AT2663" s="2">
        <f>IF($L2663="","",IFERROR(INDEX('AR SALES'!$H$2:$H$2501,MATCH(""&amp;$L2663,'AR SALES'!$AE$2:$AE$2501,0)),""))</f>
        <v/>
      </c>
      <c r="AU2663" s="2">
        <f>IF($L2663="","",IF($A2663&lt;&gt;"GA","",IF($E2663="FULTON",IF(ISNUMBER(SEARCH("COLLEGE PARK",$AT2663)),"FULTON (COLLEGE PARK)",IF(ISNUMBER(SEARCH("HAPEVILLE",$AT2663)),"FULTON (HAPEVILLE)",IF(ISNUMBER(SEARCH("EAST POINT",$AT2663)),"FULTON (EAST POINT)",IF(ISNUMBER(SEARCH("ATLANTA",$AT2663)),"FULTON (ATL LIMITS)","FULTON")))),IF($E2663="DEKALB",IF(ISNUMBER(SEARCH("ATLANTA",$AT2663)),"DEKALB (ATL LIMITS)","DEKALB"),IF(AND($E2663="CLAYTON",ISNUMBER(SEARCH("COLLEGE PARK",$AT2663))),"CLAYTON (COLLEGE PARK)",$E2663)))))</f>
        <v/>
      </c>
      <c r="AV2663" s="2">
        <f>IF($L2663="","",IF(""&amp;$F2663="2","DIESEL",IF(OR(""&amp;$F2663="G",""&amp;$F2663="H"),"GAS","")))</f>
        <v/>
      </c>
      <c r="AW2663" s="2">
        <f>IF($AV2663="","",$R2663)</f>
        <v/>
      </c>
      <c r="AX2663" s="2">
        <f>IF($AV2663="","",IF($AB2663=0,$R2663,0))</f>
        <v/>
      </c>
      <c r="AY2663" s="2">
        <f>IF($AV2663="","",IF(AND($Z2663=0,COUNTIF('AR SALES'!$L$2:$L$2501,$L2663)=0),"YES",""))</f>
        <v/>
      </c>
      <c r="AZ2663" s="2">
        <f>IF($AV2663="","",IFERROR(VLOOKUP($AU2663,CODES!$A:$B,2,FALSE),"NO CODE"))</f>
        <v/>
      </c>
      <c r="BA2663" s="2">
        <f>IF(""&amp;$F2663&lt;&gt;"4","",IF($AY2663="YES","",IF(ROUND(SUMIFS($AE$2:$AE$4001,$L$2:$L$4001,$L2663,$F$2:$F$4001,"4")-SUMIFS('AR SALES'!$Y$2:$Y$2501,'AR SALES'!$L$2:$L$2501,$L2663,'AR SALES'!$AD$2:$AD$2501,"OFF"),2)=0,"","STALE")))</f>
        <v/>
      </c>
      <c r="BB2663" s="2">
        <f>IF(OR(""&amp;$F2663="2",""&amp;$F2663="4",""&amp;$F2663="G",""&amp;$F2663="H"),IF($AY2663="YES","",IF($AB2663&lt;&gt;0,"",IF(COUNTIFS('AR SALES'!$L$2:$L$2501,$L2663,'AR SALES'!$AD$2:$AD$2501,IF(""&amp;$F2663="4","OFF","ON"),'AR SALES'!$AF$2:$AF$2501,"Y")&gt;0,"","NO EXEMPTION"))),"")</f>
        <v/>
      </c>
    </row>
    <row r="2664">
      <c r="AT2664" s="2">
        <f>IF($L2664="","",IFERROR(INDEX('AR SALES'!$H$2:$H$2501,MATCH(""&amp;$L2664,'AR SALES'!$AE$2:$AE$2501,0)),""))</f>
        <v/>
      </c>
      <c r="AU2664" s="2">
        <f>IF($L2664="","",IF($A2664&lt;&gt;"GA","",IF($E2664="FULTON",IF(ISNUMBER(SEARCH("COLLEGE PARK",$AT2664)),"FULTON (COLLEGE PARK)",IF(ISNUMBER(SEARCH("HAPEVILLE",$AT2664)),"FULTON (HAPEVILLE)",IF(ISNUMBER(SEARCH("EAST POINT",$AT2664)),"FULTON (EAST POINT)",IF(ISNUMBER(SEARCH("ATLANTA",$AT2664)),"FULTON (ATL LIMITS)","FULTON")))),IF($E2664="DEKALB",IF(ISNUMBER(SEARCH("ATLANTA",$AT2664)),"DEKALB (ATL LIMITS)","DEKALB"),IF(AND($E2664="CLAYTON",ISNUMBER(SEARCH("COLLEGE PARK",$AT2664))),"CLAYTON (COLLEGE PARK)",$E2664)))))</f>
        <v/>
      </c>
      <c r="AV2664" s="2">
        <f>IF($L2664="","",IF(""&amp;$F2664="2","DIESEL",IF(OR(""&amp;$F2664="G",""&amp;$F2664="H"),"GAS","")))</f>
        <v/>
      </c>
      <c r="AW2664" s="2">
        <f>IF($AV2664="","",$R2664)</f>
        <v/>
      </c>
      <c r="AX2664" s="2">
        <f>IF($AV2664="","",IF($AB2664=0,$R2664,0))</f>
        <v/>
      </c>
      <c r="AY2664" s="2">
        <f>IF($AV2664="","",IF(AND($Z2664=0,COUNTIF('AR SALES'!$L$2:$L$2501,$L2664)=0),"YES",""))</f>
        <v/>
      </c>
      <c r="AZ2664" s="2">
        <f>IF($AV2664="","",IFERROR(VLOOKUP($AU2664,CODES!$A:$B,2,FALSE),"NO CODE"))</f>
        <v/>
      </c>
      <c r="BA2664" s="2">
        <f>IF(""&amp;$F2664&lt;&gt;"4","",IF($AY2664="YES","",IF(ROUND(SUMIFS($AE$2:$AE$4001,$L$2:$L$4001,$L2664,$F$2:$F$4001,"4")-SUMIFS('AR SALES'!$Y$2:$Y$2501,'AR SALES'!$L$2:$L$2501,$L2664,'AR SALES'!$AD$2:$AD$2501,"OFF"),2)=0,"","STALE")))</f>
        <v/>
      </c>
      <c r="BB2664" s="2">
        <f>IF(OR(""&amp;$F2664="2",""&amp;$F2664="4",""&amp;$F2664="G",""&amp;$F2664="H"),IF($AY2664="YES","",IF($AB2664&lt;&gt;0,"",IF(COUNTIFS('AR SALES'!$L$2:$L$2501,$L2664,'AR SALES'!$AD$2:$AD$2501,IF(""&amp;$F2664="4","OFF","ON"),'AR SALES'!$AF$2:$AF$2501,"Y")&gt;0,"","NO EXEMPTION"))),"")</f>
        <v/>
      </c>
    </row>
    <row r="2665">
      <c r="AT2665" s="2">
        <f>IF($L2665="","",IFERROR(INDEX('AR SALES'!$H$2:$H$2501,MATCH(""&amp;$L2665,'AR SALES'!$AE$2:$AE$2501,0)),""))</f>
        <v/>
      </c>
      <c r="AU2665" s="2">
        <f>IF($L2665="","",IF($A2665&lt;&gt;"GA","",IF($E2665="FULTON",IF(ISNUMBER(SEARCH("COLLEGE PARK",$AT2665)),"FULTON (COLLEGE PARK)",IF(ISNUMBER(SEARCH("HAPEVILLE",$AT2665)),"FULTON (HAPEVILLE)",IF(ISNUMBER(SEARCH("EAST POINT",$AT2665)),"FULTON (EAST POINT)",IF(ISNUMBER(SEARCH("ATLANTA",$AT2665)),"FULTON (ATL LIMITS)","FULTON")))),IF($E2665="DEKALB",IF(ISNUMBER(SEARCH("ATLANTA",$AT2665)),"DEKALB (ATL LIMITS)","DEKALB"),IF(AND($E2665="CLAYTON",ISNUMBER(SEARCH("COLLEGE PARK",$AT2665))),"CLAYTON (COLLEGE PARK)",$E2665)))))</f>
        <v/>
      </c>
      <c r="AV2665" s="2">
        <f>IF($L2665="","",IF(""&amp;$F2665="2","DIESEL",IF(OR(""&amp;$F2665="G",""&amp;$F2665="H"),"GAS","")))</f>
        <v/>
      </c>
      <c r="AW2665" s="2">
        <f>IF($AV2665="","",$R2665)</f>
        <v/>
      </c>
      <c r="AX2665" s="2">
        <f>IF($AV2665="","",IF($AB2665=0,$R2665,0))</f>
        <v/>
      </c>
      <c r="AY2665" s="2">
        <f>IF($AV2665="","",IF(AND($Z2665=0,COUNTIF('AR SALES'!$L$2:$L$2501,$L2665)=0),"YES",""))</f>
        <v/>
      </c>
      <c r="AZ2665" s="2">
        <f>IF($AV2665="","",IFERROR(VLOOKUP($AU2665,CODES!$A:$B,2,FALSE),"NO CODE"))</f>
        <v/>
      </c>
      <c r="BA2665" s="2">
        <f>IF(""&amp;$F2665&lt;&gt;"4","",IF($AY2665="YES","",IF(ROUND(SUMIFS($AE$2:$AE$4001,$L$2:$L$4001,$L2665,$F$2:$F$4001,"4")-SUMIFS('AR SALES'!$Y$2:$Y$2501,'AR SALES'!$L$2:$L$2501,$L2665,'AR SALES'!$AD$2:$AD$2501,"OFF"),2)=0,"","STALE")))</f>
        <v/>
      </c>
      <c r="BB2665" s="2">
        <f>IF(OR(""&amp;$F2665="2",""&amp;$F2665="4",""&amp;$F2665="G",""&amp;$F2665="H"),IF($AY2665="YES","",IF($AB2665&lt;&gt;0,"",IF(COUNTIFS('AR SALES'!$L$2:$L$2501,$L2665,'AR SALES'!$AD$2:$AD$2501,IF(""&amp;$F2665="4","OFF","ON"),'AR SALES'!$AF$2:$AF$2501,"Y")&gt;0,"","NO EXEMPTION"))),"")</f>
        <v/>
      </c>
    </row>
    <row r="2666">
      <c r="AT2666" s="2">
        <f>IF($L2666="","",IFERROR(INDEX('AR SALES'!$H$2:$H$2501,MATCH(""&amp;$L2666,'AR SALES'!$AE$2:$AE$2501,0)),""))</f>
        <v/>
      </c>
      <c r="AU2666" s="2">
        <f>IF($L2666="","",IF($A2666&lt;&gt;"GA","",IF($E2666="FULTON",IF(ISNUMBER(SEARCH("COLLEGE PARK",$AT2666)),"FULTON (COLLEGE PARK)",IF(ISNUMBER(SEARCH("HAPEVILLE",$AT2666)),"FULTON (HAPEVILLE)",IF(ISNUMBER(SEARCH("EAST POINT",$AT2666)),"FULTON (EAST POINT)",IF(ISNUMBER(SEARCH("ATLANTA",$AT2666)),"FULTON (ATL LIMITS)","FULTON")))),IF($E2666="DEKALB",IF(ISNUMBER(SEARCH("ATLANTA",$AT2666)),"DEKALB (ATL LIMITS)","DEKALB"),IF(AND($E2666="CLAYTON",ISNUMBER(SEARCH("COLLEGE PARK",$AT2666))),"CLAYTON (COLLEGE PARK)",$E2666)))))</f>
        <v/>
      </c>
      <c r="AV2666" s="2">
        <f>IF($L2666="","",IF(""&amp;$F2666="2","DIESEL",IF(OR(""&amp;$F2666="G",""&amp;$F2666="H"),"GAS","")))</f>
        <v/>
      </c>
      <c r="AW2666" s="2">
        <f>IF($AV2666="","",$R2666)</f>
        <v/>
      </c>
      <c r="AX2666" s="2">
        <f>IF($AV2666="","",IF($AB2666=0,$R2666,0))</f>
        <v/>
      </c>
      <c r="AY2666" s="2">
        <f>IF($AV2666="","",IF(AND($Z2666=0,COUNTIF('AR SALES'!$L$2:$L$2501,$L2666)=0),"YES",""))</f>
        <v/>
      </c>
      <c r="AZ2666" s="2">
        <f>IF($AV2666="","",IFERROR(VLOOKUP($AU2666,CODES!$A:$B,2,FALSE),"NO CODE"))</f>
        <v/>
      </c>
      <c r="BA2666" s="2">
        <f>IF(""&amp;$F2666&lt;&gt;"4","",IF($AY2666="YES","",IF(ROUND(SUMIFS($AE$2:$AE$4001,$L$2:$L$4001,$L2666,$F$2:$F$4001,"4")-SUMIFS('AR SALES'!$Y$2:$Y$2501,'AR SALES'!$L$2:$L$2501,$L2666,'AR SALES'!$AD$2:$AD$2501,"OFF"),2)=0,"","STALE")))</f>
        <v/>
      </c>
      <c r="BB2666" s="2">
        <f>IF(OR(""&amp;$F2666="2",""&amp;$F2666="4",""&amp;$F2666="G",""&amp;$F2666="H"),IF($AY2666="YES","",IF($AB2666&lt;&gt;0,"",IF(COUNTIFS('AR SALES'!$L$2:$L$2501,$L2666,'AR SALES'!$AD$2:$AD$2501,IF(""&amp;$F2666="4","OFF","ON"),'AR SALES'!$AF$2:$AF$2501,"Y")&gt;0,"","NO EXEMPTION"))),"")</f>
        <v/>
      </c>
    </row>
    <row r="2667">
      <c r="AT2667" s="2">
        <f>IF($L2667="","",IFERROR(INDEX('AR SALES'!$H$2:$H$2501,MATCH(""&amp;$L2667,'AR SALES'!$AE$2:$AE$2501,0)),""))</f>
        <v/>
      </c>
      <c r="AU2667" s="2">
        <f>IF($L2667="","",IF($A2667&lt;&gt;"GA","",IF($E2667="FULTON",IF(ISNUMBER(SEARCH("COLLEGE PARK",$AT2667)),"FULTON (COLLEGE PARK)",IF(ISNUMBER(SEARCH("HAPEVILLE",$AT2667)),"FULTON (HAPEVILLE)",IF(ISNUMBER(SEARCH("EAST POINT",$AT2667)),"FULTON (EAST POINT)",IF(ISNUMBER(SEARCH("ATLANTA",$AT2667)),"FULTON (ATL LIMITS)","FULTON")))),IF($E2667="DEKALB",IF(ISNUMBER(SEARCH("ATLANTA",$AT2667)),"DEKALB (ATL LIMITS)","DEKALB"),IF(AND($E2667="CLAYTON",ISNUMBER(SEARCH("COLLEGE PARK",$AT2667))),"CLAYTON (COLLEGE PARK)",$E2667)))))</f>
        <v/>
      </c>
      <c r="AV2667" s="2">
        <f>IF($L2667="","",IF(""&amp;$F2667="2","DIESEL",IF(OR(""&amp;$F2667="G",""&amp;$F2667="H"),"GAS","")))</f>
        <v/>
      </c>
      <c r="AW2667" s="2">
        <f>IF($AV2667="","",$R2667)</f>
        <v/>
      </c>
      <c r="AX2667" s="2">
        <f>IF($AV2667="","",IF($AB2667=0,$R2667,0))</f>
        <v/>
      </c>
      <c r="AY2667" s="2">
        <f>IF($AV2667="","",IF(AND($Z2667=0,COUNTIF('AR SALES'!$L$2:$L$2501,$L2667)=0),"YES",""))</f>
        <v/>
      </c>
      <c r="AZ2667" s="2">
        <f>IF($AV2667="","",IFERROR(VLOOKUP($AU2667,CODES!$A:$B,2,FALSE),"NO CODE"))</f>
        <v/>
      </c>
      <c r="BA2667" s="2">
        <f>IF(""&amp;$F2667&lt;&gt;"4","",IF($AY2667="YES","",IF(ROUND(SUMIFS($AE$2:$AE$4001,$L$2:$L$4001,$L2667,$F$2:$F$4001,"4")-SUMIFS('AR SALES'!$Y$2:$Y$2501,'AR SALES'!$L$2:$L$2501,$L2667,'AR SALES'!$AD$2:$AD$2501,"OFF"),2)=0,"","STALE")))</f>
        <v/>
      </c>
      <c r="BB2667" s="2">
        <f>IF(OR(""&amp;$F2667="2",""&amp;$F2667="4",""&amp;$F2667="G",""&amp;$F2667="H"),IF($AY2667="YES","",IF($AB2667&lt;&gt;0,"",IF(COUNTIFS('AR SALES'!$L$2:$L$2501,$L2667,'AR SALES'!$AD$2:$AD$2501,IF(""&amp;$F2667="4","OFF","ON"),'AR SALES'!$AF$2:$AF$2501,"Y")&gt;0,"","NO EXEMPTION"))),"")</f>
        <v/>
      </c>
    </row>
    <row r="2668">
      <c r="AT2668" s="2">
        <f>IF($L2668="","",IFERROR(INDEX('AR SALES'!$H$2:$H$2501,MATCH(""&amp;$L2668,'AR SALES'!$AE$2:$AE$2501,0)),""))</f>
        <v/>
      </c>
      <c r="AU2668" s="2">
        <f>IF($L2668="","",IF($A2668&lt;&gt;"GA","",IF($E2668="FULTON",IF(ISNUMBER(SEARCH("COLLEGE PARK",$AT2668)),"FULTON (COLLEGE PARK)",IF(ISNUMBER(SEARCH("HAPEVILLE",$AT2668)),"FULTON (HAPEVILLE)",IF(ISNUMBER(SEARCH("EAST POINT",$AT2668)),"FULTON (EAST POINT)",IF(ISNUMBER(SEARCH("ATLANTA",$AT2668)),"FULTON (ATL LIMITS)","FULTON")))),IF($E2668="DEKALB",IF(ISNUMBER(SEARCH("ATLANTA",$AT2668)),"DEKALB (ATL LIMITS)","DEKALB"),IF(AND($E2668="CLAYTON",ISNUMBER(SEARCH("COLLEGE PARK",$AT2668))),"CLAYTON (COLLEGE PARK)",$E2668)))))</f>
        <v/>
      </c>
      <c r="AV2668" s="2">
        <f>IF($L2668="","",IF(""&amp;$F2668="2","DIESEL",IF(OR(""&amp;$F2668="G",""&amp;$F2668="H"),"GAS","")))</f>
        <v/>
      </c>
      <c r="AW2668" s="2">
        <f>IF($AV2668="","",$R2668)</f>
        <v/>
      </c>
      <c r="AX2668" s="2">
        <f>IF($AV2668="","",IF($AB2668=0,$R2668,0))</f>
        <v/>
      </c>
      <c r="AY2668" s="2">
        <f>IF($AV2668="","",IF(AND($Z2668=0,COUNTIF('AR SALES'!$L$2:$L$2501,$L2668)=0),"YES",""))</f>
        <v/>
      </c>
      <c r="AZ2668" s="2">
        <f>IF($AV2668="","",IFERROR(VLOOKUP($AU2668,CODES!$A:$B,2,FALSE),"NO CODE"))</f>
        <v/>
      </c>
      <c r="BA2668" s="2">
        <f>IF(""&amp;$F2668&lt;&gt;"4","",IF($AY2668="YES","",IF(ROUND(SUMIFS($AE$2:$AE$4001,$L$2:$L$4001,$L2668,$F$2:$F$4001,"4")-SUMIFS('AR SALES'!$Y$2:$Y$2501,'AR SALES'!$L$2:$L$2501,$L2668,'AR SALES'!$AD$2:$AD$2501,"OFF"),2)=0,"","STALE")))</f>
        <v/>
      </c>
      <c r="BB2668" s="2">
        <f>IF(OR(""&amp;$F2668="2",""&amp;$F2668="4",""&amp;$F2668="G",""&amp;$F2668="H"),IF($AY2668="YES","",IF($AB2668&lt;&gt;0,"",IF(COUNTIFS('AR SALES'!$L$2:$L$2501,$L2668,'AR SALES'!$AD$2:$AD$2501,IF(""&amp;$F2668="4","OFF","ON"),'AR SALES'!$AF$2:$AF$2501,"Y")&gt;0,"","NO EXEMPTION"))),"")</f>
        <v/>
      </c>
    </row>
    <row r="2669">
      <c r="AT2669" s="2">
        <f>IF($L2669="","",IFERROR(INDEX('AR SALES'!$H$2:$H$2501,MATCH(""&amp;$L2669,'AR SALES'!$AE$2:$AE$2501,0)),""))</f>
        <v/>
      </c>
      <c r="AU2669" s="2">
        <f>IF($L2669="","",IF($A2669&lt;&gt;"GA","",IF($E2669="FULTON",IF(ISNUMBER(SEARCH("COLLEGE PARK",$AT2669)),"FULTON (COLLEGE PARK)",IF(ISNUMBER(SEARCH("HAPEVILLE",$AT2669)),"FULTON (HAPEVILLE)",IF(ISNUMBER(SEARCH("EAST POINT",$AT2669)),"FULTON (EAST POINT)",IF(ISNUMBER(SEARCH("ATLANTA",$AT2669)),"FULTON (ATL LIMITS)","FULTON")))),IF($E2669="DEKALB",IF(ISNUMBER(SEARCH("ATLANTA",$AT2669)),"DEKALB (ATL LIMITS)","DEKALB"),IF(AND($E2669="CLAYTON",ISNUMBER(SEARCH("COLLEGE PARK",$AT2669))),"CLAYTON (COLLEGE PARK)",$E2669)))))</f>
        <v/>
      </c>
      <c r="AV2669" s="2">
        <f>IF($L2669="","",IF(""&amp;$F2669="2","DIESEL",IF(OR(""&amp;$F2669="G",""&amp;$F2669="H"),"GAS","")))</f>
        <v/>
      </c>
      <c r="AW2669" s="2">
        <f>IF($AV2669="","",$R2669)</f>
        <v/>
      </c>
      <c r="AX2669" s="2">
        <f>IF($AV2669="","",IF($AB2669=0,$R2669,0))</f>
        <v/>
      </c>
      <c r="AY2669" s="2">
        <f>IF($AV2669="","",IF(AND($Z2669=0,COUNTIF('AR SALES'!$L$2:$L$2501,$L2669)=0),"YES",""))</f>
        <v/>
      </c>
      <c r="AZ2669" s="2">
        <f>IF($AV2669="","",IFERROR(VLOOKUP($AU2669,CODES!$A:$B,2,FALSE),"NO CODE"))</f>
        <v/>
      </c>
      <c r="BA2669" s="2">
        <f>IF(""&amp;$F2669&lt;&gt;"4","",IF($AY2669="YES","",IF(ROUND(SUMIFS($AE$2:$AE$4001,$L$2:$L$4001,$L2669,$F$2:$F$4001,"4")-SUMIFS('AR SALES'!$Y$2:$Y$2501,'AR SALES'!$L$2:$L$2501,$L2669,'AR SALES'!$AD$2:$AD$2501,"OFF"),2)=0,"","STALE")))</f>
        <v/>
      </c>
      <c r="BB2669" s="2">
        <f>IF(OR(""&amp;$F2669="2",""&amp;$F2669="4",""&amp;$F2669="G",""&amp;$F2669="H"),IF($AY2669="YES","",IF($AB2669&lt;&gt;0,"",IF(COUNTIFS('AR SALES'!$L$2:$L$2501,$L2669,'AR SALES'!$AD$2:$AD$2501,IF(""&amp;$F2669="4","OFF","ON"),'AR SALES'!$AF$2:$AF$2501,"Y")&gt;0,"","NO EXEMPTION"))),"")</f>
        <v/>
      </c>
    </row>
    <row r="2670">
      <c r="AT2670" s="2">
        <f>IF($L2670="","",IFERROR(INDEX('AR SALES'!$H$2:$H$2501,MATCH(""&amp;$L2670,'AR SALES'!$AE$2:$AE$2501,0)),""))</f>
        <v/>
      </c>
      <c r="AU2670" s="2">
        <f>IF($L2670="","",IF($A2670&lt;&gt;"GA","",IF($E2670="FULTON",IF(ISNUMBER(SEARCH("COLLEGE PARK",$AT2670)),"FULTON (COLLEGE PARK)",IF(ISNUMBER(SEARCH("HAPEVILLE",$AT2670)),"FULTON (HAPEVILLE)",IF(ISNUMBER(SEARCH("EAST POINT",$AT2670)),"FULTON (EAST POINT)",IF(ISNUMBER(SEARCH("ATLANTA",$AT2670)),"FULTON (ATL LIMITS)","FULTON")))),IF($E2670="DEKALB",IF(ISNUMBER(SEARCH("ATLANTA",$AT2670)),"DEKALB (ATL LIMITS)","DEKALB"),IF(AND($E2670="CLAYTON",ISNUMBER(SEARCH("COLLEGE PARK",$AT2670))),"CLAYTON (COLLEGE PARK)",$E2670)))))</f>
        <v/>
      </c>
      <c r="AV2670" s="2">
        <f>IF($L2670="","",IF(""&amp;$F2670="2","DIESEL",IF(OR(""&amp;$F2670="G",""&amp;$F2670="H"),"GAS","")))</f>
        <v/>
      </c>
      <c r="AW2670" s="2">
        <f>IF($AV2670="","",$R2670)</f>
        <v/>
      </c>
      <c r="AX2670" s="2">
        <f>IF($AV2670="","",IF($AB2670=0,$R2670,0))</f>
        <v/>
      </c>
      <c r="AY2670" s="2">
        <f>IF($AV2670="","",IF(AND($Z2670=0,COUNTIF('AR SALES'!$L$2:$L$2501,$L2670)=0),"YES",""))</f>
        <v/>
      </c>
      <c r="AZ2670" s="2">
        <f>IF($AV2670="","",IFERROR(VLOOKUP($AU2670,CODES!$A:$B,2,FALSE),"NO CODE"))</f>
        <v/>
      </c>
      <c r="BA2670" s="2">
        <f>IF(""&amp;$F2670&lt;&gt;"4","",IF($AY2670="YES","",IF(ROUND(SUMIFS($AE$2:$AE$4001,$L$2:$L$4001,$L2670,$F$2:$F$4001,"4")-SUMIFS('AR SALES'!$Y$2:$Y$2501,'AR SALES'!$L$2:$L$2501,$L2670,'AR SALES'!$AD$2:$AD$2501,"OFF"),2)=0,"","STALE")))</f>
        <v/>
      </c>
      <c r="BB2670" s="2">
        <f>IF(OR(""&amp;$F2670="2",""&amp;$F2670="4",""&amp;$F2670="G",""&amp;$F2670="H"),IF($AY2670="YES","",IF($AB2670&lt;&gt;0,"",IF(COUNTIFS('AR SALES'!$L$2:$L$2501,$L2670,'AR SALES'!$AD$2:$AD$2501,IF(""&amp;$F2670="4","OFF","ON"),'AR SALES'!$AF$2:$AF$2501,"Y")&gt;0,"","NO EXEMPTION"))),"")</f>
        <v/>
      </c>
    </row>
    <row r="2671">
      <c r="AT2671" s="2">
        <f>IF($L2671="","",IFERROR(INDEX('AR SALES'!$H$2:$H$2501,MATCH(""&amp;$L2671,'AR SALES'!$AE$2:$AE$2501,0)),""))</f>
        <v/>
      </c>
      <c r="AU2671" s="2">
        <f>IF($L2671="","",IF($A2671&lt;&gt;"GA","",IF($E2671="FULTON",IF(ISNUMBER(SEARCH("COLLEGE PARK",$AT2671)),"FULTON (COLLEGE PARK)",IF(ISNUMBER(SEARCH("HAPEVILLE",$AT2671)),"FULTON (HAPEVILLE)",IF(ISNUMBER(SEARCH("EAST POINT",$AT2671)),"FULTON (EAST POINT)",IF(ISNUMBER(SEARCH("ATLANTA",$AT2671)),"FULTON (ATL LIMITS)","FULTON")))),IF($E2671="DEKALB",IF(ISNUMBER(SEARCH("ATLANTA",$AT2671)),"DEKALB (ATL LIMITS)","DEKALB"),IF(AND($E2671="CLAYTON",ISNUMBER(SEARCH("COLLEGE PARK",$AT2671))),"CLAYTON (COLLEGE PARK)",$E2671)))))</f>
        <v/>
      </c>
      <c r="AV2671" s="2">
        <f>IF($L2671="","",IF(""&amp;$F2671="2","DIESEL",IF(OR(""&amp;$F2671="G",""&amp;$F2671="H"),"GAS","")))</f>
        <v/>
      </c>
      <c r="AW2671" s="2">
        <f>IF($AV2671="","",$R2671)</f>
        <v/>
      </c>
      <c r="AX2671" s="2">
        <f>IF($AV2671="","",IF($AB2671=0,$R2671,0))</f>
        <v/>
      </c>
      <c r="AY2671" s="2">
        <f>IF($AV2671="","",IF(AND($Z2671=0,COUNTIF('AR SALES'!$L$2:$L$2501,$L2671)=0),"YES",""))</f>
        <v/>
      </c>
      <c r="AZ2671" s="2">
        <f>IF($AV2671="","",IFERROR(VLOOKUP($AU2671,CODES!$A:$B,2,FALSE),"NO CODE"))</f>
        <v/>
      </c>
      <c r="BA2671" s="2">
        <f>IF(""&amp;$F2671&lt;&gt;"4","",IF($AY2671="YES","",IF(ROUND(SUMIFS($AE$2:$AE$4001,$L$2:$L$4001,$L2671,$F$2:$F$4001,"4")-SUMIFS('AR SALES'!$Y$2:$Y$2501,'AR SALES'!$L$2:$L$2501,$L2671,'AR SALES'!$AD$2:$AD$2501,"OFF"),2)=0,"","STALE")))</f>
        <v/>
      </c>
      <c r="BB2671" s="2">
        <f>IF(OR(""&amp;$F2671="2",""&amp;$F2671="4",""&amp;$F2671="G",""&amp;$F2671="H"),IF($AY2671="YES","",IF($AB2671&lt;&gt;0,"",IF(COUNTIFS('AR SALES'!$L$2:$L$2501,$L2671,'AR SALES'!$AD$2:$AD$2501,IF(""&amp;$F2671="4","OFF","ON"),'AR SALES'!$AF$2:$AF$2501,"Y")&gt;0,"","NO EXEMPTION"))),"")</f>
        <v/>
      </c>
    </row>
    <row r="2672">
      <c r="AT2672" s="2">
        <f>IF($L2672="","",IFERROR(INDEX('AR SALES'!$H$2:$H$2501,MATCH(""&amp;$L2672,'AR SALES'!$AE$2:$AE$2501,0)),""))</f>
        <v/>
      </c>
      <c r="AU2672" s="2">
        <f>IF($L2672="","",IF($A2672&lt;&gt;"GA","",IF($E2672="FULTON",IF(ISNUMBER(SEARCH("COLLEGE PARK",$AT2672)),"FULTON (COLLEGE PARK)",IF(ISNUMBER(SEARCH("HAPEVILLE",$AT2672)),"FULTON (HAPEVILLE)",IF(ISNUMBER(SEARCH("EAST POINT",$AT2672)),"FULTON (EAST POINT)",IF(ISNUMBER(SEARCH("ATLANTA",$AT2672)),"FULTON (ATL LIMITS)","FULTON")))),IF($E2672="DEKALB",IF(ISNUMBER(SEARCH("ATLANTA",$AT2672)),"DEKALB (ATL LIMITS)","DEKALB"),IF(AND($E2672="CLAYTON",ISNUMBER(SEARCH("COLLEGE PARK",$AT2672))),"CLAYTON (COLLEGE PARK)",$E2672)))))</f>
        <v/>
      </c>
      <c r="AV2672" s="2">
        <f>IF($L2672="","",IF(""&amp;$F2672="2","DIESEL",IF(OR(""&amp;$F2672="G",""&amp;$F2672="H"),"GAS","")))</f>
        <v/>
      </c>
      <c r="AW2672" s="2">
        <f>IF($AV2672="","",$R2672)</f>
        <v/>
      </c>
      <c r="AX2672" s="2">
        <f>IF($AV2672="","",IF($AB2672=0,$R2672,0))</f>
        <v/>
      </c>
      <c r="AY2672" s="2">
        <f>IF($AV2672="","",IF(AND($Z2672=0,COUNTIF('AR SALES'!$L$2:$L$2501,$L2672)=0),"YES",""))</f>
        <v/>
      </c>
      <c r="AZ2672" s="2">
        <f>IF($AV2672="","",IFERROR(VLOOKUP($AU2672,CODES!$A:$B,2,FALSE),"NO CODE"))</f>
        <v/>
      </c>
      <c r="BA2672" s="2">
        <f>IF(""&amp;$F2672&lt;&gt;"4","",IF($AY2672="YES","",IF(ROUND(SUMIFS($AE$2:$AE$4001,$L$2:$L$4001,$L2672,$F$2:$F$4001,"4")-SUMIFS('AR SALES'!$Y$2:$Y$2501,'AR SALES'!$L$2:$L$2501,$L2672,'AR SALES'!$AD$2:$AD$2501,"OFF"),2)=0,"","STALE")))</f>
        <v/>
      </c>
      <c r="BB2672" s="2">
        <f>IF(OR(""&amp;$F2672="2",""&amp;$F2672="4",""&amp;$F2672="G",""&amp;$F2672="H"),IF($AY2672="YES","",IF($AB2672&lt;&gt;0,"",IF(COUNTIFS('AR SALES'!$L$2:$L$2501,$L2672,'AR SALES'!$AD$2:$AD$2501,IF(""&amp;$F2672="4","OFF","ON"),'AR SALES'!$AF$2:$AF$2501,"Y")&gt;0,"","NO EXEMPTION"))),"")</f>
        <v/>
      </c>
    </row>
    <row r="2673">
      <c r="AT2673" s="2">
        <f>IF($L2673="","",IFERROR(INDEX('AR SALES'!$H$2:$H$2501,MATCH(""&amp;$L2673,'AR SALES'!$AE$2:$AE$2501,0)),""))</f>
        <v/>
      </c>
      <c r="AU2673" s="2">
        <f>IF($L2673="","",IF($A2673&lt;&gt;"GA","",IF($E2673="FULTON",IF(ISNUMBER(SEARCH("COLLEGE PARK",$AT2673)),"FULTON (COLLEGE PARK)",IF(ISNUMBER(SEARCH("HAPEVILLE",$AT2673)),"FULTON (HAPEVILLE)",IF(ISNUMBER(SEARCH("EAST POINT",$AT2673)),"FULTON (EAST POINT)",IF(ISNUMBER(SEARCH("ATLANTA",$AT2673)),"FULTON (ATL LIMITS)","FULTON")))),IF($E2673="DEKALB",IF(ISNUMBER(SEARCH("ATLANTA",$AT2673)),"DEKALB (ATL LIMITS)","DEKALB"),IF(AND($E2673="CLAYTON",ISNUMBER(SEARCH("COLLEGE PARK",$AT2673))),"CLAYTON (COLLEGE PARK)",$E2673)))))</f>
        <v/>
      </c>
      <c r="AV2673" s="2">
        <f>IF($L2673="","",IF(""&amp;$F2673="2","DIESEL",IF(OR(""&amp;$F2673="G",""&amp;$F2673="H"),"GAS","")))</f>
        <v/>
      </c>
      <c r="AW2673" s="2">
        <f>IF($AV2673="","",$R2673)</f>
        <v/>
      </c>
      <c r="AX2673" s="2">
        <f>IF($AV2673="","",IF($AB2673=0,$R2673,0))</f>
        <v/>
      </c>
      <c r="AY2673" s="2">
        <f>IF($AV2673="","",IF(AND($Z2673=0,COUNTIF('AR SALES'!$L$2:$L$2501,$L2673)=0),"YES",""))</f>
        <v/>
      </c>
      <c r="AZ2673" s="2">
        <f>IF($AV2673="","",IFERROR(VLOOKUP($AU2673,CODES!$A:$B,2,FALSE),"NO CODE"))</f>
        <v/>
      </c>
      <c r="BA2673" s="2">
        <f>IF(""&amp;$F2673&lt;&gt;"4","",IF($AY2673="YES","",IF(ROUND(SUMIFS($AE$2:$AE$4001,$L$2:$L$4001,$L2673,$F$2:$F$4001,"4")-SUMIFS('AR SALES'!$Y$2:$Y$2501,'AR SALES'!$L$2:$L$2501,$L2673,'AR SALES'!$AD$2:$AD$2501,"OFF"),2)=0,"","STALE")))</f>
        <v/>
      </c>
      <c r="BB2673" s="2">
        <f>IF(OR(""&amp;$F2673="2",""&amp;$F2673="4",""&amp;$F2673="G",""&amp;$F2673="H"),IF($AY2673="YES","",IF($AB2673&lt;&gt;0,"",IF(COUNTIFS('AR SALES'!$L$2:$L$2501,$L2673,'AR SALES'!$AD$2:$AD$2501,IF(""&amp;$F2673="4","OFF","ON"),'AR SALES'!$AF$2:$AF$2501,"Y")&gt;0,"","NO EXEMPTION"))),"")</f>
        <v/>
      </c>
    </row>
    <row r="2674">
      <c r="AT2674" s="2">
        <f>IF($L2674="","",IFERROR(INDEX('AR SALES'!$H$2:$H$2501,MATCH(""&amp;$L2674,'AR SALES'!$AE$2:$AE$2501,0)),""))</f>
        <v/>
      </c>
      <c r="AU2674" s="2">
        <f>IF($L2674="","",IF($A2674&lt;&gt;"GA","",IF($E2674="FULTON",IF(ISNUMBER(SEARCH("COLLEGE PARK",$AT2674)),"FULTON (COLLEGE PARK)",IF(ISNUMBER(SEARCH("HAPEVILLE",$AT2674)),"FULTON (HAPEVILLE)",IF(ISNUMBER(SEARCH("EAST POINT",$AT2674)),"FULTON (EAST POINT)",IF(ISNUMBER(SEARCH("ATLANTA",$AT2674)),"FULTON (ATL LIMITS)","FULTON")))),IF($E2674="DEKALB",IF(ISNUMBER(SEARCH("ATLANTA",$AT2674)),"DEKALB (ATL LIMITS)","DEKALB"),IF(AND($E2674="CLAYTON",ISNUMBER(SEARCH("COLLEGE PARK",$AT2674))),"CLAYTON (COLLEGE PARK)",$E2674)))))</f>
        <v/>
      </c>
      <c r="AV2674" s="2">
        <f>IF($L2674="","",IF(""&amp;$F2674="2","DIESEL",IF(OR(""&amp;$F2674="G",""&amp;$F2674="H"),"GAS","")))</f>
        <v/>
      </c>
      <c r="AW2674" s="2">
        <f>IF($AV2674="","",$R2674)</f>
        <v/>
      </c>
      <c r="AX2674" s="2">
        <f>IF($AV2674="","",IF($AB2674=0,$R2674,0))</f>
        <v/>
      </c>
      <c r="AY2674" s="2">
        <f>IF($AV2674="","",IF(AND($Z2674=0,COUNTIF('AR SALES'!$L$2:$L$2501,$L2674)=0),"YES",""))</f>
        <v/>
      </c>
      <c r="AZ2674" s="2">
        <f>IF($AV2674="","",IFERROR(VLOOKUP($AU2674,CODES!$A:$B,2,FALSE),"NO CODE"))</f>
        <v/>
      </c>
      <c r="BA2674" s="2">
        <f>IF(""&amp;$F2674&lt;&gt;"4","",IF($AY2674="YES","",IF(ROUND(SUMIFS($AE$2:$AE$4001,$L$2:$L$4001,$L2674,$F$2:$F$4001,"4")-SUMIFS('AR SALES'!$Y$2:$Y$2501,'AR SALES'!$L$2:$L$2501,$L2674,'AR SALES'!$AD$2:$AD$2501,"OFF"),2)=0,"","STALE")))</f>
        <v/>
      </c>
      <c r="BB2674" s="2">
        <f>IF(OR(""&amp;$F2674="2",""&amp;$F2674="4",""&amp;$F2674="G",""&amp;$F2674="H"),IF($AY2674="YES","",IF($AB2674&lt;&gt;0,"",IF(COUNTIFS('AR SALES'!$L$2:$L$2501,$L2674,'AR SALES'!$AD$2:$AD$2501,IF(""&amp;$F2674="4","OFF","ON"),'AR SALES'!$AF$2:$AF$2501,"Y")&gt;0,"","NO EXEMPTION"))),"")</f>
        <v/>
      </c>
    </row>
    <row r="2675">
      <c r="AT2675" s="2">
        <f>IF($L2675="","",IFERROR(INDEX('AR SALES'!$H$2:$H$2501,MATCH(""&amp;$L2675,'AR SALES'!$AE$2:$AE$2501,0)),""))</f>
        <v/>
      </c>
      <c r="AU2675" s="2">
        <f>IF($L2675="","",IF($A2675&lt;&gt;"GA","",IF($E2675="FULTON",IF(ISNUMBER(SEARCH("COLLEGE PARK",$AT2675)),"FULTON (COLLEGE PARK)",IF(ISNUMBER(SEARCH("HAPEVILLE",$AT2675)),"FULTON (HAPEVILLE)",IF(ISNUMBER(SEARCH("EAST POINT",$AT2675)),"FULTON (EAST POINT)",IF(ISNUMBER(SEARCH("ATLANTA",$AT2675)),"FULTON (ATL LIMITS)","FULTON")))),IF($E2675="DEKALB",IF(ISNUMBER(SEARCH("ATLANTA",$AT2675)),"DEKALB (ATL LIMITS)","DEKALB"),IF(AND($E2675="CLAYTON",ISNUMBER(SEARCH("COLLEGE PARK",$AT2675))),"CLAYTON (COLLEGE PARK)",$E2675)))))</f>
        <v/>
      </c>
      <c r="AV2675" s="2">
        <f>IF($L2675="","",IF(""&amp;$F2675="2","DIESEL",IF(OR(""&amp;$F2675="G",""&amp;$F2675="H"),"GAS","")))</f>
        <v/>
      </c>
      <c r="AW2675" s="2">
        <f>IF($AV2675="","",$R2675)</f>
        <v/>
      </c>
      <c r="AX2675" s="2">
        <f>IF($AV2675="","",IF($AB2675=0,$R2675,0))</f>
        <v/>
      </c>
      <c r="AY2675" s="2">
        <f>IF($AV2675="","",IF(AND($Z2675=0,COUNTIF('AR SALES'!$L$2:$L$2501,$L2675)=0),"YES",""))</f>
        <v/>
      </c>
      <c r="AZ2675" s="2">
        <f>IF($AV2675="","",IFERROR(VLOOKUP($AU2675,CODES!$A:$B,2,FALSE),"NO CODE"))</f>
        <v/>
      </c>
      <c r="BA2675" s="2">
        <f>IF(""&amp;$F2675&lt;&gt;"4","",IF($AY2675="YES","",IF(ROUND(SUMIFS($AE$2:$AE$4001,$L$2:$L$4001,$L2675,$F$2:$F$4001,"4")-SUMIFS('AR SALES'!$Y$2:$Y$2501,'AR SALES'!$L$2:$L$2501,$L2675,'AR SALES'!$AD$2:$AD$2501,"OFF"),2)=0,"","STALE")))</f>
        <v/>
      </c>
      <c r="BB2675" s="2">
        <f>IF(OR(""&amp;$F2675="2",""&amp;$F2675="4",""&amp;$F2675="G",""&amp;$F2675="H"),IF($AY2675="YES","",IF($AB2675&lt;&gt;0,"",IF(COUNTIFS('AR SALES'!$L$2:$L$2501,$L2675,'AR SALES'!$AD$2:$AD$2501,IF(""&amp;$F2675="4","OFF","ON"),'AR SALES'!$AF$2:$AF$2501,"Y")&gt;0,"","NO EXEMPTION"))),"")</f>
        <v/>
      </c>
    </row>
    <row r="2676">
      <c r="AT2676" s="2">
        <f>IF($L2676="","",IFERROR(INDEX('AR SALES'!$H$2:$H$2501,MATCH(""&amp;$L2676,'AR SALES'!$AE$2:$AE$2501,0)),""))</f>
        <v/>
      </c>
      <c r="AU2676" s="2">
        <f>IF($L2676="","",IF($A2676&lt;&gt;"GA","",IF($E2676="FULTON",IF(ISNUMBER(SEARCH("COLLEGE PARK",$AT2676)),"FULTON (COLLEGE PARK)",IF(ISNUMBER(SEARCH("HAPEVILLE",$AT2676)),"FULTON (HAPEVILLE)",IF(ISNUMBER(SEARCH("EAST POINT",$AT2676)),"FULTON (EAST POINT)",IF(ISNUMBER(SEARCH("ATLANTA",$AT2676)),"FULTON (ATL LIMITS)","FULTON")))),IF($E2676="DEKALB",IF(ISNUMBER(SEARCH("ATLANTA",$AT2676)),"DEKALB (ATL LIMITS)","DEKALB"),IF(AND($E2676="CLAYTON",ISNUMBER(SEARCH("COLLEGE PARK",$AT2676))),"CLAYTON (COLLEGE PARK)",$E2676)))))</f>
        <v/>
      </c>
      <c r="AV2676" s="2">
        <f>IF($L2676="","",IF(""&amp;$F2676="2","DIESEL",IF(OR(""&amp;$F2676="G",""&amp;$F2676="H"),"GAS","")))</f>
        <v/>
      </c>
      <c r="AW2676" s="2">
        <f>IF($AV2676="","",$R2676)</f>
        <v/>
      </c>
      <c r="AX2676" s="2">
        <f>IF($AV2676="","",IF($AB2676=0,$R2676,0))</f>
        <v/>
      </c>
      <c r="AY2676" s="2">
        <f>IF($AV2676="","",IF(AND($Z2676=0,COUNTIF('AR SALES'!$L$2:$L$2501,$L2676)=0),"YES",""))</f>
        <v/>
      </c>
      <c r="AZ2676" s="2">
        <f>IF($AV2676="","",IFERROR(VLOOKUP($AU2676,CODES!$A:$B,2,FALSE),"NO CODE"))</f>
        <v/>
      </c>
      <c r="BA2676" s="2">
        <f>IF(""&amp;$F2676&lt;&gt;"4","",IF($AY2676="YES","",IF(ROUND(SUMIFS($AE$2:$AE$4001,$L$2:$L$4001,$L2676,$F$2:$F$4001,"4")-SUMIFS('AR SALES'!$Y$2:$Y$2501,'AR SALES'!$L$2:$L$2501,$L2676,'AR SALES'!$AD$2:$AD$2501,"OFF"),2)=0,"","STALE")))</f>
        <v/>
      </c>
      <c r="BB2676" s="2">
        <f>IF(OR(""&amp;$F2676="2",""&amp;$F2676="4",""&amp;$F2676="G",""&amp;$F2676="H"),IF($AY2676="YES","",IF($AB2676&lt;&gt;0,"",IF(COUNTIFS('AR SALES'!$L$2:$L$2501,$L2676,'AR SALES'!$AD$2:$AD$2501,IF(""&amp;$F2676="4","OFF","ON"),'AR SALES'!$AF$2:$AF$2501,"Y")&gt;0,"","NO EXEMPTION"))),"")</f>
        <v/>
      </c>
    </row>
    <row r="2677">
      <c r="AT2677" s="2">
        <f>IF($L2677="","",IFERROR(INDEX('AR SALES'!$H$2:$H$2501,MATCH(""&amp;$L2677,'AR SALES'!$AE$2:$AE$2501,0)),""))</f>
        <v/>
      </c>
      <c r="AU2677" s="2">
        <f>IF($L2677="","",IF($A2677&lt;&gt;"GA","",IF($E2677="FULTON",IF(ISNUMBER(SEARCH("COLLEGE PARK",$AT2677)),"FULTON (COLLEGE PARK)",IF(ISNUMBER(SEARCH("HAPEVILLE",$AT2677)),"FULTON (HAPEVILLE)",IF(ISNUMBER(SEARCH("EAST POINT",$AT2677)),"FULTON (EAST POINT)",IF(ISNUMBER(SEARCH("ATLANTA",$AT2677)),"FULTON (ATL LIMITS)","FULTON")))),IF($E2677="DEKALB",IF(ISNUMBER(SEARCH("ATLANTA",$AT2677)),"DEKALB (ATL LIMITS)","DEKALB"),IF(AND($E2677="CLAYTON",ISNUMBER(SEARCH("COLLEGE PARK",$AT2677))),"CLAYTON (COLLEGE PARK)",$E2677)))))</f>
        <v/>
      </c>
      <c r="AV2677" s="2">
        <f>IF($L2677="","",IF(""&amp;$F2677="2","DIESEL",IF(OR(""&amp;$F2677="G",""&amp;$F2677="H"),"GAS","")))</f>
        <v/>
      </c>
      <c r="AW2677" s="2">
        <f>IF($AV2677="","",$R2677)</f>
        <v/>
      </c>
      <c r="AX2677" s="2">
        <f>IF($AV2677="","",IF($AB2677=0,$R2677,0))</f>
        <v/>
      </c>
      <c r="AY2677" s="2">
        <f>IF($AV2677="","",IF(AND($Z2677=0,COUNTIF('AR SALES'!$L$2:$L$2501,$L2677)=0),"YES",""))</f>
        <v/>
      </c>
      <c r="AZ2677" s="2">
        <f>IF($AV2677="","",IFERROR(VLOOKUP($AU2677,CODES!$A:$B,2,FALSE),"NO CODE"))</f>
        <v/>
      </c>
      <c r="BA2677" s="2">
        <f>IF(""&amp;$F2677&lt;&gt;"4","",IF($AY2677="YES","",IF(ROUND(SUMIFS($AE$2:$AE$4001,$L$2:$L$4001,$L2677,$F$2:$F$4001,"4")-SUMIFS('AR SALES'!$Y$2:$Y$2501,'AR SALES'!$L$2:$L$2501,$L2677,'AR SALES'!$AD$2:$AD$2501,"OFF"),2)=0,"","STALE")))</f>
        <v/>
      </c>
      <c r="BB2677" s="2">
        <f>IF(OR(""&amp;$F2677="2",""&amp;$F2677="4",""&amp;$F2677="G",""&amp;$F2677="H"),IF($AY2677="YES","",IF($AB2677&lt;&gt;0,"",IF(COUNTIFS('AR SALES'!$L$2:$L$2501,$L2677,'AR SALES'!$AD$2:$AD$2501,IF(""&amp;$F2677="4","OFF","ON"),'AR SALES'!$AF$2:$AF$2501,"Y")&gt;0,"","NO EXEMPTION"))),"")</f>
        <v/>
      </c>
    </row>
    <row r="2678">
      <c r="AT2678" s="2">
        <f>IF($L2678="","",IFERROR(INDEX('AR SALES'!$H$2:$H$2501,MATCH(""&amp;$L2678,'AR SALES'!$AE$2:$AE$2501,0)),""))</f>
        <v/>
      </c>
      <c r="AU2678" s="2">
        <f>IF($L2678="","",IF($A2678&lt;&gt;"GA","",IF($E2678="FULTON",IF(ISNUMBER(SEARCH("COLLEGE PARK",$AT2678)),"FULTON (COLLEGE PARK)",IF(ISNUMBER(SEARCH("HAPEVILLE",$AT2678)),"FULTON (HAPEVILLE)",IF(ISNUMBER(SEARCH("EAST POINT",$AT2678)),"FULTON (EAST POINT)",IF(ISNUMBER(SEARCH("ATLANTA",$AT2678)),"FULTON (ATL LIMITS)","FULTON")))),IF($E2678="DEKALB",IF(ISNUMBER(SEARCH("ATLANTA",$AT2678)),"DEKALB (ATL LIMITS)","DEKALB"),IF(AND($E2678="CLAYTON",ISNUMBER(SEARCH("COLLEGE PARK",$AT2678))),"CLAYTON (COLLEGE PARK)",$E2678)))))</f>
        <v/>
      </c>
      <c r="AV2678" s="2">
        <f>IF($L2678="","",IF(""&amp;$F2678="2","DIESEL",IF(OR(""&amp;$F2678="G",""&amp;$F2678="H"),"GAS","")))</f>
        <v/>
      </c>
      <c r="AW2678" s="2">
        <f>IF($AV2678="","",$R2678)</f>
        <v/>
      </c>
      <c r="AX2678" s="2">
        <f>IF($AV2678="","",IF($AB2678=0,$R2678,0))</f>
        <v/>
      </c>
      <c r="AY2678" s="2">
        <f>IF($AV2678="","",IF(AND($Z2678=0,COUNTIF('AR SALES'!$L$2:$L$2501,$L2678)=0),"YES",""))</f>
        <v/>
      </c>
      <c r="AZ2678" s="2">
        <f>IF($AV2678="","",IFERROR(VLOOKUP($AU2678,CODES!$A:$B,2,FALSE),"NO CODE"))</f>
        <v/>
      </c>
      <c r="BA2678" s="2">
        <f>IF(""&amp;$F2678&lt;&gt;"4","",IF($AY2678="YES","",IF(ROUND(SUMIFS($AE$2:$AE$4001,$L$2:$L$4001,$L2678,$F$2:$F$4001,"4")-SUMIFS('AR SALES'!$Y$2:$Y$2501,'AR SALES'!$L$2:$L$2501,$L2678,'AR SALES'!$AD$2:$AD$2501,"OFF"),2)=0,"","STALE")))</f>
        <v/>
      </c>
      <c r="BB2678" s="2">
        <f>IF(OR(""&amp;$F2678="2",""&amp;$F2678="4",""&amp;$F2678="G",""&amp;$F2678="H"),IF($AY2678="YES","",IF($AB2678&lt;&gt;0,"",IF(COUNTIFS('AR SALES'!$L$2:$L$2501,$L2678,'AR SALES'!$AD$2:$AD$2501,IF(""&amp;$F2678="4","OFF","ON"),'AR SALES'!$AF$2:$AF$2501,"Y")&gt;0,"","NO EXEMPTION"))),"")</f>
        <v/>
      </c>
    </row>
    <row r="2679">
      <c r="AT2679" s="2">
        <f>IF($L2679="","",IFERROR(INDEX('AR SALES'!$H$2:$H$2501,MATCH(""&amp;$L2679,'AR SALES'!$AE$2:$AE$2501,0)),""))</f>
        <v/>
      </c>
      <c r="AU2679" s="2">
        <f>IF($L2679="","",IF($A2679&lt;&gt;"GA","",IF($E2679="FULTON",IF(ISNUMBER(SEARCH("COLLEGE PARK",$AT2679)),"FULTON (COLLEGE PARK)",IF(ISNUMBER(SEARCH("HAPEVILLE",$AT2679)),"FULTON (HAPEVILLE)",IF(ISNUMBER(SEARCH("EAST POINT",$AT2679)),"FULTON (EAST POINT)",IF(ISNUMBER(SEARCH("ATLANTA",$AT2679)),"FULTON (ATL LIMITS)","FULTON")))),IF($E2679="DEKALB",IF(ISNUMBER(SEARCH("ATLANTA",$AT2679)),"DEKALB (ATL LIMITS)","DEKALB"),IF(AND($E2679="CLAYTON",ISNUMBER(SEARCH("COLLEGE PARK",$AT2679))),"CLAYTON (COLLEGE PARK)",$E2679)))))</f>
        <v/>
      </c>
      <c r="AV2679" s="2">
        <f>IF($L2679="","",IF(""&amp;$F2679="2","DIESEL",IF(OR(""&amp;$F2679="G",""&amp;$F2679="H"),"GAS","")))</f>
        <v/>
      </c>
      <c r="AW2679" s="2">
        <f>IF($AV2679="","",$R2679)</f>
        <v/>
      </c>
      <c r="AX2679" s="2">
        <f>IF($AV2679="","",IF($AB2679=0,$R2679,0))</f>
        <v/>
      </c>
      <c r="AY2679" s="2">
        <f>IF($AV2679="","",IF(AND($Z2679=0,COUNTIF('AR SALES'!$L$2:$L$2501,$L2679)=0),"YES",""))</f>
        <v/>
      </c>
      <c r="AZ2679" s="2">
        <f>IF($AV2679="","",IFERROR(VLOOKUP($AU2679,CODES!$A:$B,2,FALSE),"NO CODE"))</f>
        <v/>
      </c>
      <c r="BA2679" s="2">
        <f>IF(""&amp;$F2679&lt;&gt;"4","",IF($AY2679="YES","",IF(ROUND(SUMIFS($AE$2:$AE$4001,$L$2:$L$4001,$L2679,$F$2:$F$4001,"4")-SUMIFS('AR SALES'!$Y$2:$Y$2501,'AR SALES'!$L$2:$L$2501,$L2679,'AR SALES'!$AD$2:$AD$2501,"OFF"),2)=0,"","STALE")))</f>
        <v/>
      </c>
      <c r="BB2679" s="2">
        <f>IF(OR(""&amp;$F2679="2",""&amp;$F2679="4",""&amp;$F2679="G",""&amp;$F2679="H"),IF($AY2679="YES","",IF($AB2679&lt;&gt;0,"",IF(COUNTIFS('AR SALES'!$L$2:$L$2501,$L2679,'AR SALES'!$AD$2:$AD$2501,IF(""&amp;$F2679="4","OFF","ON"),'AR SALES'!$AF$2:$AF$2501,"Y")&gt;0,"","NO EXEMPTION"))),"")</f>
        <v/>
      </c>
    </row>
    <row r="2680">
      <c r="AT2680" s="2">
        <f>IF($L2680="","",IFERROR(INDEX('AR SALES'!$H$2:$H$2501,MATCH(""&amp;$L2680,'AR SALES'!$AE$2:$AE$2501,0)),""))</f>
        <v/>
      </c>
      <c r="AU2680" s="2">
        <f>IF($L2680="","",IF($A2680&lt;&gt;"GA","",IF($E2680="FULTON",IF(ISNUMBER(SEARCH("COLLEGE PARK",$AT2680)),"FULTON (COLLEGE PARK)",IF(ISNUMBER(SEARCH("HAPEVILLE",$AT2680)),"FULTON (HAPEVILLE)",IF(ISNUMBER(SEARCH("EAST POINT",$AT2680)),"FULTON (EAST POINT)",IF(ISNUMBER(SEARCH("ATLANTA",$AT2680)),"FULTON (ATL LIMITS)","FULTON")))),IF($E2680="DEKALB",IF(ISNUMBER(SEARCH("ATLANTA",$AT2680)),"DEKALB (ATL LIMITS)","DEKALB"),IF(AND($E2680="CLAYTON",ISNUMBER(SEARCH("COLLEGE PARK",$AT2680))),"CLAYTON (COLLEGE PARK)",$E2680)))))</f>
        <v/>
      </c>
      <c r="AV2680" s="2">
        <f>IF($L2680="","",IF(""&amp;$F2680="2","DIESEL",IF(OR(""&amp;$F2680="G",""&amp;$F2680="H"),"GAS","")))</f>
        <v/>
      </c>
      <c r="AW2680" s="2">
        <f>IF($AV2680="","",$R2680)</f>
        <v/>
      </c>
      <c r="AX2680" s="2">
        <f>IF($AV2680="","",IF($AB2680=0,$R2680,0))</f>
        <v/>
      </c>
      <c r="AY2680" s="2">
        <f>IF($AV2680="","",IF(AND($Z2680=0,COUNTIF('AR SALES'!$L$2:$L$2501,$L2680)=0),"YES",""))</f>
        <v/>
      </c>
      <c r="AZ2680" s="2">
        <f>IF($AV2680="","",IFERROR(VLOOKUP($AU2680,CODES!$A:$B,2,FALSE),"NO CODE"))</f>
        <v/>
      </c>
      <c r="BA2680" s="2">
        <f>IF(""&amp;$F2680&lt;&gt;"4","",IF($AY2680="YES","",IF(ROUND(SUMIFS($AE$2:$AE$4001,$L$2:$L$4001,$L2680,$F$2:$F$4001,"4")-SUMIFS('AR SALES'!$Y$2:$Y$2501,'AR SALES'!$L$2:$L$2501,$L2680,'AR SALES'!$AD$2:$AD$2501,"OFF"),2)=0,"","STALE")))</f>
        <v/>
      </c>
      <c r="BB2680" s="2">
        <f>IF(OR(""&amp;$F2680="2",""&amp;$F2680="4",""&amp;$F2680="G",""&amp;$F2680="H"),IF($AY2680="YES","",IF($AB2680&lt;&gt;0,"",IF(COUNTIFS('AR SALES'!$L$2:$L$2501,$L2680,'AR SALES'!$AD$2:$AD$2501,IF(""&amp;$F2680="4","OFF","ON"),'AR SALES'!$AF$2:$AF$2501,"Y")&gt;0,"","NO EXEMPTION"))),"")</f>
        <v/>
      </c>
    </row>
    <row r="2681">
      <c r="AT2681" s="2">
        <f>IF($L2681="","",IFERROR(INDEX('AR SALES'!$H$2:$H$2501,MATCH(""&amp;$L2681,'AR SALES'!$AE$2:$AE$2501,0)),""))</f>
        <v/>
      </c>
      <c r="AU2681" s="2">
        <f>IF($L2681="","",IF($A2681&lt;&gt;"GA","",IF($E2681="FULTON",IF(ISNUMBER(SEARCH("COLLEGE PARK",$AT2681)),"FULTON (COLLEGE PARK)",IF(ISNUMBER(SEARCH("HAPEVILLE",$AT2681)),"FULTON (HAPEVILLE)",IF(ISNUMBER(SEARCH("EAST POINT",$AT2681)),"FULTON (EAST POINT)",IF(ISNUMBER(SEARCH("ATLANTA",$AT2681)),"FULTON (ATL LIMITS)","FULTON")))),IF($E2681="DEKALB",IF(ISNUMBER(SEARCH("ATLANTA",$AT2681)),"DEKALB (ATL LIMITS)","DEKALB"),IF(AND($E2681="CLAYTON",ISNUMBER(SEARCH("COLLEGE PARK",$AT2681))),"CLAYTON (COLLEGE PARK)",$E2681)))))</f>
        <v/>
      </c>
      <c r="AV2681" s="2">
        <f>IF($L2681="","",IF(""&amp;$F2681="2","DIESEL",IF(OR(""&amp;$F2681="G",""&amp;$F2681="H"),"GAS","")))</f>
        <v/>
      </c>
      <c r="AW2681" s="2">
        <f>IF($AV2681="","",$R2681)</f>
        <v/>
      </c>
      <c r="AX2681" s="2">
        <f>IF($AV2681="","",IF($AB2681=0,$R2681,0))</f>
        <v/>
      </c>
      <c r="AY2681" s="2">
        <f>IF($AV2681="","",IF(AND($Z2681=0,COUNTIF('AR SALES'!$L$2:$L$2501,$L2681)=0),"YES",""))</f>
        <v/>
      </c>
      <c r="AZ2681" s="2">
        <f>IF($AV2681="","",IFERROR(VLOOKUP($AU2681,CODES!$A:$B,2,FALSE),"NO CODE"))</f>
        <v/>
      </c>
      <c r="BA2681" s="2">
        <f>IF(""&amp;$F2681&lt;&gt;"4","",IF($AY2681="YES","",IF(ROUND(SUMIFS($AE$2:$AE$4001,$L$2:$L$4001,$L2681,$F$2:$F$4001,"4")-SUMIFS('AR SALES'!$Y$2:$Y$2501,'AR SALES'!$L$2:$L$2501,$L2681,'AR SALES'!$AD$2:$AD$2501,"OFF"),2)=0,"","STALE")))</f>
        <v/>
      </c>
      <c r="BB2681" s="2">
        <f>IF(OR(""&amp;$F2681="2",""&amp;$F2681="4",""&amp;$F2681="G",""&amp;$F2681="H"),IF($AY2681="YES","",IF($AB2681&lt;&gt;0,"",IF(COUNTIFS('AR SALES'!$L$2:$L$2501,$L2681,'AR SALES'!$AD$2:$AD$2501,IF(""&amp;$F2681="4","OFF","ON"),'AR SALES'!$AF$2:$AF$2501,"Y")&gt;0,"","NO EXEMPTION"))),"")</f>
        <v/>
      </c>
    </row>
    <row r="2682">
      <c r="AT2682" s="2">
        <f>IF($L2682="","",IFERROR(INDEX('AR SALES'!$H$2:$H$2501,MATCH(""&amp;$L2682,'AR SALES'!$AE$2:$AE$2501,0)),""))</f>
        <v/>
      </c>
      <c r="AU2682" s="2">
        <f>IF($L2682="","",IF($A2682&lt;&gt;"GA","",IF($E2682="FULTON",IF(ISNUMBER(SEARCH("COLLEGE PARK",$AT2682)),"FULTON (COLLEGE PARK)",IF(ISNUMBER(SEARCH("HAPEVILLE",$AT2682)),"FULTON (HAPEVILLE)",IF(ISNUMBER(SEARCH("EAST POINT",$AT2682)),"FULTON (EAST POINT)",IF(ISNUMBER(SEARCH("ATLANTA",$AT2682)),"FULTON (ATL LIMITS)","FULTON")))),IF($E2682="DEKALB",IF(ISNUMBER(SEARCH("ATLANTA",$AT2682)),"DEKALB (ATL LIMITS)","DEKALB"),IF(AND($E2682="CLAYTON",ISNUMBER(SEARCH("COLLEGE PARK",$AT2682))),"CLAYTON (COLLEGE PARK)",$E2682)))))</f>
        <v/>
      </c>
      <c r="AV2682" s="2">
        <f>IF($L2682="","",IF(""&amp;$F2682="2","DIESEL",IF(OR(""&amp;$F2682="G",""&amp;$F2682="H"),"GAS","")))</f>
        <v/>
      </c>
      <c r="AW2682" s="2">
        <f>IF($AV2682="","",$R2682)</f>
        <v/>
      </c>
      <c r="AX2682" s="2">
        <f>IF($AV2682="","",IF($AB2682=0,$R2682,0))</f>
        <v/>
      </c>
      <c r="AY2682" s="2">
        <f>IF($AV2682="","",IF(AND($Z2682=0,COUNTIF('AR SALES'!$L$2:$L$2501,$L2682)=0),"YES",""))</f>
        <v/>
      </c>
      <c r="AZ2682" s="2">
        <f>IF($AV2682="","",IFERROR(VLOOKUP($AU2682,CODES!$A:$B,2,FALSE),"NO CODE"))</f>
        <v/>
      </c>
      <c r="BA2682" s="2">
        <f>IF(""&amp;$F2682&lt;&gt;"4","",IF($AY2682="YES","",IF(ROUND(SUMIFS($AE$2:$AE$4001,$L$2:$L$4001,$L2682,$F$2:$F$4001,"4")-SUMIFS('AR SALES'!$Y$2:$Y$2501,'AR SALES'!$L$2:$L$2501,$L2682,'AR SALES'!$AD$2:$AD$2501,"OFF"),2)=0,"","STALE")))</f>
        <v/>
      </c>
      <c r="BB2682" s="2">
        <f>IF(OR(""&amp;$F2682="2",""&amp;$F2682="4",""&amp;$F2682="G",""&amp;$F2682="H"),IF($AY2682="YES","",IF($AB2682&lt;&gt;0,"",IF(COUNTIFS('AR SALES'!$L$2:$L$2501,$L2682,'AR SALES'!$AD$2:$AD$2501,IF(""&amp;$F2682="4","OFF","ON"),'AR SALES'!$AF$2:$AF$2501,"Y")&gt;0,"","NO EXEMPTION"))),"")</f>
        <v/>
      </c>
    </row>
    <row r="2683">
      <c r="AT2683" s="2">
        <f>IF($L2683="","",IFERROR(INDEX('AR SALES'!$H$2:$H$2501,MATCH(""&amp;$L2683,'AR SALES'!$AE$2:$AE$2501,0)),""))</f>
        <v/>
      </c>
      <c r="AU2683" s="2">
        <f>IF($L2683="","",IF($A2683&lt;&gt;"GA","",IF($E2683="FULTON",IF(ISNUMBER(SEARCH("COLLEGE PARK",$AT2683)),"FULTON (COLLEGE PARK)",IF(ISNUMBER(SEARCH("HAPEVILLE",$AT2683)),"FULTON (HAPEVILLE)",IF(ISNUMBER(SEARCH("EAST POINT",$AT2683)),"FULTON (EAST POINT)",IF(ISNUMBER(SEARCH("ATLANTA",$AT2683)),"FULTON (ATL LIMITS)","FULTON")))),IF($E2683="DEKALB",IF(ISNUMBER(SEARCH("ATLANTA",$AT2683)),"DEKALB (ATL LIMITS)","DEKALB"),IF(AND($E2683="CLAYTON",ISNUMBER(SEARCH("COLLEGE PARK",$AT2683))),"CLAYTON (COLLEGE PARK)",$E2683)))))</f>
        <v/>
      </c>
      <c r="AV2683" s="2">
        <f>IF($L2683="","",IF(""&amp;$F2683="2","DIESEL",IF(OR(""&amp;$F2683="G",""&amp;$F2683="H"),"GAS","")))</f>
        <v/>
      </c>
      <c r="AW2683" s="2">
        <f>IF($AV2683="","",$R2683)</f>
        <v/>
      </c>
      <c r="AX2683" s="2">
        <f>IF($AV2683="","",IF($AB2683=0,$R2683,0))</f>
        <v/>
      </c>
      <c r="AY2683" s="2">
        <f>IF($AV2683="","",IF(AND($Z2683=0,COUNTIF('AR SALES'!$L$2:$L$2501,$L2683)=0),"YES",""))</f>
        <v/>
      </c>
      <c r="AZ2683" s="2">
        <f>IF($AV2683="","",IFERROR(VLOOKUP($AU2683,CODES!$A:$B,2,FALSE),"NO CODE"))</f>
        <v/>
      </c>
      <c r="BA2683" s="2">
        <f>IF(""&amp;$F2683&lt;&gt;"4","",IF($AY2683="YES","",IF(ROUND(SUMIFS($AE$2:$AE$4001,$L$2:$L$4001,$L2683,$F$2:$F$4001,"4")-SUMIFS('AR SALES'!$Y$2:$Y$2501,'AR SALES'!$L$2:$L$2501,$L2683,'AR SALES'!$AD$2:$AD$2501,"OFF"),2)=0,"","STALE")))</f>
        <v/>
      </c>
      <c r="BB2683" s="2">
        <f>IF(OR(""&amp;$F2683="2",""&amp;$F2683="4",""&amp;$F2683="G",""&amp;$F2683="H"),IF($AY2683="YES","",IF($AB2683&lt;&gt;0,"",IF(COUNTIFS('AR SALES'!$L$2:$L$2501,$L2683,'AR SALES'!$AD$2:$AD$2501,IF(""&amp;$F2683="4","OFF","ON"),'AR SALES'!$AF$2:$AF$2501,"Y")&gt;0,"","NO EXEMPTION"))),"")</f>
        <v/>
      </c>
    </row>
    <row r="2684">
      <c r="AT2684" s="2">
        <f>IF($L2684="","",IFERROR(INDEX('AR SALES'!$H$2:$H$2501,MATCH(""&amp;$L2684,'AR SALES'!$AE$2:$AE$2501,0)),""))</f>
        <v/>
      </c>
      <c r="AU2684" s="2">
        <f>IF($L2684="","",IF($A2684&lt;&gt;"GA","",IF($E2684="FULTON",IF(ISNUMBER(SEARCH("COLLEGE PARK",$AT2684)),"FULTON (COLLEGE PARK)",IF(ISNUMBER(SEARCH("HAPEVILLE",$AT2684)),"FULTON (HAPEVILLE)",IF(ISNUMBER(SEARCH("EAST POINT",$AT2684)),"FULTON (EAST POINT)",IF(ISNUMBER(SEARCH("ATLANTA",$AT2684)),"FULTON (ATL LIMITS)","FULTON")))),IF($E2684="DEKALB",IF(ISNUMBER(SEARCH("ATLANTA",$AT2684)),"DEKALB (ATL LIMITS)","DEKALB"),IF(AND($E2684="CLAYTON",ISNUMBER(SEARCH("COLLEGE PARK",$AT2684))),"CLAYTON (COLLEGE PARK)",$E2684)))))</f>
        <v/>
      </c>
      <c r="AV2684" s="2">
        <f>IF($L2684="","",IF(""&amp;$F2684="2","DIESEL",IF(OR(""&amp;$F2684="G",""&amp;$F2684="H"),"GAS","")))</f>
        <v/>
      </c>
      <c r="AW2684" s="2">
        <f>IF($AV2684="","",$R2684)</f>
        <v/>
      </c>
      <c r="AX2684" s="2">
        <f>IF($AV2684="","",IF($AB2684=0,$R2684,0))</f>
        <v/>
      </c>
      <c r="AY2684" s="2">
        <f>IF($AV2684="","",IF(AND($Z2684=0,COUNTIF('AR SALES'!$L$2:$L$2501,$L2684)=0),"YES",""))</f>
        <v/>
      </c>
      <c r="AZ2684" s="2">
        <f>IF($AV2684="","",IFERROR(VLOOKUP($AU2684,CODES!$A:$B,2,FALSE),"NO CODE"))</f>
        <v/>
      </c>
      <c r="BA2684" s="2">
        <f>IF(""&amp;$F2684&lt;&gt;"4","",IF($AY2684="YES","",IF(ROUND(SUMIFS($AE$2:$AE$4001,$L$2:$L$4001,$L2684,$F$2:$F$4001,"4")-SUMIFS('AR SALES'!$Y$2:$Y$2501,'AR SALES'!$L$2:$L$2501,$L2684,'AR SALES'!$AD$2:$AD$2501,"OFF"),2)=0,"","STALE")))</f>
        <v/>
      </c>
      <c r="BB2684" s="2">
        <f>IF(OR(""&amp;$F2684="2",""&amp;$F2684="4",""&amp;$F2684="G",""&amp;$F2684="H"),IF($AY2684="YES","",IF($AB2684&lt;&gt;0,"",IF(COUNTIFS('AR SALES'!$L$2:$L$2501,$L2684,'AR SALES'!$AD$2:$AD$2501,IF(""&amp;$F2684="4","OFF","ON"),'AR SALES'!$AF$2:$AF$2501,"Y")&gt;0,"","NO EXEMPTION"))),"")</f>
        <v/>
      </c>
    </row>
    <row r="2685">
      <c r="AT2685" s="2">
        <f>IF($L2685="","",IFERROR(INDEX('AR SALES'!$H$2:$H$2501,MATCH(""&amp;$L2685,'AR SALES'!$AE$2:$AE$2501,0)),""))</f>
        <v/>
      </c>
      <c r="AU2685" s="2">
        <f>IF($L2685="","",IF($A2685&lt;&gt;"GA","",IF($E2685="FULTON",IF(ISNUMBER(SEARCH("COLLEGE PARK",$AT2685)),"FULTON (COLLEGE PARK)",IF(ISNUMBER(SEARCH("HAPEVILLE",$AT2685)),"FULTON (HAPEVILLE)",IF(ISNUMBER(SEARCH("EAST POINT",$AT2685)),"FULTON (EAST POINT)",IF(ISNUMBER(SEARCH("ATLANTA",$AT2685)),"FULTON (ATL LIMITS)","FULTON")))),IF($E2685="DEKALB",IF(ISNUMBER(SEARCH("ATLANTA",$AT2685)),"DEKALB (ATL LIMITS)","DEKALB"),IF(AND($E2685="CLAYTON",ISNUMBER(SEARCH("COLLEGE PARK",$AT2685))),"CLAYTON (COLLEGE PARK)",$E2685)))))</f>
        <v/>
      </c>
      <c r="AV2685" s="2">
        <f>IF($L2685="","",IF(""&amp;$F2685="2","DIESEL",IF(OR(""&amp;$F2685="G",""&amp;$F2685="H"),"GAS","")))</f>
        <v/>
      </c>
      <c r="AW2685" s="2">
        <f>IF($AV2685="","",$R2685)</f>
        <v/>
      </c>
      <c r="AX2685" s="2">
        <f>IF($AV2685="","",IF($AB2685=0,$R2685,0))</f>
        <v/>
      </c>
      <c r="AY2685" s="2">
        <f>IF($AV2685="","",IF(AND($Z2685=0,COUNTIF('AR SALES'!$L$2:$L$2501,$L2685)=0),"YES",""))</f>
        <v/>
      </c>
      <c r="AZ2685" s="2">
        <f>IF($AV2685="","",IFERROR(VLOOKUP($AU2685,CODES!$A:$B,2,FALSE),"NO CODE"))</f>
        <v/>
      </c>
      <c r="BA2685" s="2">
        <f>IF(""&amp;$F2685&lt;&gt;"4","",IF($AY2685="YES","",IF(ROUND(SUMIFS($AE$2:$AE$4001,$L$2:$L$4001,$L2685,$F$2:$F$4001,"4")-SUMIFS('AR SALES'!$Y$2:$Y$2501,'AR SALES'!$L$2:$L$2501,$L2685,'AR SALES'!$AD$2:$AD$2501,"OFF"),2)=0,"","STALE")))</f>
        <v/>
      </c>
      <c r="BB2685" s="2">
        <f>IF(OR(""&amp;$F2685="2",""&amp;$F2685="4",""&amp;$F2685="G",""&amp;$F2685="H"),IF($AY2685="YES","",IF($AB2685&lt;&gt;0,"",IF(COUNTIFS('AR SALES'!$L$2:$L$2501,$L2685,'AR SALES'!$AD$2:$AD$2501,IF(""&amp;$F2685="4","OFF","ON"),'AR SALES'!$AF$2:$AF$2501,"Y")&gt;0,"","NO EXEMPTION"))),"")</f>
        <v/>
      </c>
    </row>
    <row r="2686">
      <c r="AT2686" s="2">
        <f>IF($L2686="","",IFERROR(INDEX('AR SALES'!$H$2:$H$2501,MATCH(""&amp;$L2686,'AR SALES'!$AE$2:$AE$2501,0)),""))</f>
        <v/>
      </c>
      <c r="AU2686" s="2">
        <f>IF($L2686="","",IF($A2686&lt;&gt;"GA","",IF($E2686="FULTON",IF(ISNUMBER(SEARCH("COLLEGE PARK",$AT2686)),"FULTON (COLLEGE PARK)",IF(ISNUMBER(SEARCH("HAPEVILLE",$AT2686)),"FULTON (HAPEVILLE)",IF(ISNUMBER(SEARCH("EAST POINT",$AT2686)),"FULTON (EAST POINT)",IF(ISNUMBER(SEARCH("ATLANTA",$AT2686)),"FULTON (ATL LIMITS)","FULTON")))),IF($E2686="DEKALB",IF(ISNUMBER(SEARCH("ATLANTA",$AT2686)),"DEKALB (ATL LIMITS)","DEKALB"),IF(AND($E2686="CLAYTON",ISNUMBER(SEARCH("COLLEGE PARK",$AT2686))),"CLAYTON (COLLEGE PARK)",$E2686)))))</f>
        <v/>
      </c>
      <c r="AV2686" s="2">
        <f>IF($L2686="","",IF(""&amp;$F2686="2","DIESEL",IF(OR(""&amp;$F2686="G",""&amp;$F2686="H"),"GAS","")))</f>
        <v/>
      </c>
      <c r="AW2686" s="2">
        <f>IF($AV2686="","",$R2686)</f>
        <v/>
      </c>
      <c r="AX2686" s="2">
        <f>IF($AV2686="","",IF($AB2686=0,$R2686,0))</f>
        <v/>
      </c>
      <c r="AY2686" s="2">
        <f>IF($AV2686="","",IF(AND($Z2686=0,COUNTIF('AR SALES'!$L$2:$L$2501,$L2686)=0),"YES",""))</f>
        <v/>
      </c>
      <c r="AZ2686" s="2">
        <f>IF($AV2686="","",IFERROR(VLOOKUP($AU2686,CODES!$A:$B,2,FALSE),"NO CODE"))</f>
        <v/>
      </c>
      <c r="BA2686" s="2">
        <f>IF(""&amp;$F2686&lt;&gt;"4","",IF($AY2686="YES","",IF(ROUND(SUMIFS($AE$2:$AE$4001,$L$2:$L$4001,$L2686,$F$2:$F$4001,"4")-SUMIFS('AR SALES'!$Y$2:$Y$2501,'AR SALES'!$L$2:$L$2501,$L2686,'AR SALES'!$AD$2:$AD$2501,"OFF"),2)=0,"","STALE")))</f>
        <v/>
      </c>
      <c r="BB2686" s="2">
        <f>IF(OR(""&amp;$F2686="2",""&amp;$F2686="4",""&amp;$F2686="G",""&amp;$F2686="H"),IF($AY2686="YES","",IF($AB2686&lt;&gt;0,"",IF(COUNTIFS('AR SALES'!$L$2:$L$2501,$L2686,'AR SALES'!$AD$2:$AD$2501,IF(""&amp;$F2686="4","OFF","ON"),'AR SALES'!$AF$2:$AF$2501,"Y")&gt;0,"","NO EXEMPTION"))),"")</f>
        <v/>
      </c>
    </row>
    <row r="2687">
      <c r="AT2687" s="2">
        <f>IF($L2687="","",IFERROR(INDEX('AR SALES'!$H$2:$H$2501,MATCH(""&amp;$L2687,'AR SALES'!$AE$2:$AE$2501,0)),""))</f>
        <v/>
      </c>
      <c r="AU2687" s="2">
        <f>IF($L2687="","",IF($A2687&lt;&gt;"GA","",IF($E2687="FULTON",IF(ISNUMBER(SEARCH("COLLEGE PARK",$AT2687)),"FULTON (COLLEGE PARK)",IF(ISNUMBER(SEARCH("HAPEVILLE",$AT2687)),"FULTON (HAPEVILLE)",IF(ISNUMBER(SEARCH("EAST POINT",$AT2687)),"FULTON (EAST POINT)",IF(ISNUMBER(SEARCH("ATLANTA",$AT2687)),"FULTON (ATL LIMITS)","FULTON")))),IF($E2687="DEKALB",IF(ISNUMBER(SEARCH("ATLANTA",$AT2687)),"DEKALB (ATL LIMITS)","DEKALB"),IF(AND($E2687="CLAYTON",ISNUMBER(SEARCH("COLLEGE PARK",$AT2687))),"CLAYTON (COLLEGE PARK)",$E2687)))))</f>
        <v/>
      </c>
      <c r="AV2687" s="2">
        <f>IF($L2687="","",IF(""&amp;$F2687="2","DIESEL",IF(OR(""&amp;$F2687="G",""&amp;$F2687="H"),"GAS","")))</f>
        <v/>
      </c>
      <c r="AW2687" s="2">
        <f>IF($AV2687="","",$R2687)</f>
        <v/>
      </c>
      <c r="AX2687" s="2">
        <f>IF($AV2687="","",IF($AB2687=0,$R2687,0))</f>
        <v/>
      </c>
      <c r="AY2687" s="2">
        <f>IF($AV2687="","",IF(AND($Z2687=0,COUNTIF('AR SALES'!$L$2:$L$2501,$L2687)=0),"YES",""))</f>
        <v/>
      </c>
      <c r="AZ2687" s="2">
        <f>IF($AV2687="","",IFERROR(VLOOKUP($AU2687,CODES!$A:$B,2,FALSE),"NO CODE"))</f>
        <v/>
      </c>
      <c r="BA2687" s="2">
        <f>IF(""&amp;$F2687&lt;&gt;"4","",IF($AY2687="YES","",IF(ROUND(SUMIFS($AE$2:$AE$4001,$L$2:$L$4001,$L2687,$F$2:$F$4001,"4")-SUMIFS('AR SALES'!$Y$2:$Y$2501,'AR SALES'!$L$2:$L$2501,$L2687,'AR SALES'!$AD$2:$AD$2501,"OFF"),2)=0,"","STALE")))</f>
        <v/>
      </c>
      <c r="BB2687" s="2">
        <f>IF(OR(""&amp;$F2687="2",""&amp;$F2687="4",""&amp;$F2687="G",""&amp;$F2687="H"),IF($AY2687="YES","",IF($AB2687&lt;&gt;0,"",IF(COUNTIFS('AR SALES'!$L$2:$L$2501,$L2687,'AR SALES'!$AD$2:$AD$2501,IF(""&amp;$F2687="4","OFF","ON"),'AR SALES'!$AF$2:$AF$2501,"Y")&gt;0,"","NO EXEMPTION"))),"")</f>
        <v/>
      </c>
    </row>
    <row r="2688">
      <c r="AT2688" s="2">
        <f>IF($L2688="","",IFERROR(INDEX('AR SALES'!$H$2:$H$2501,MATCH(""&amp;$L2688,'AR SALES'!$AE$2:$AE$2501,0)),""))</f>
        <v/>
      </c>
      <c r="AU2688" s="2">
        <f>IF($L2688="","",IF($A2688&lt;&gt;"GA","",IF($E2688="FULTON",IF(ISNUMBER(SEARCH("COLLEGE PARK",$AT2688)),"FULTON (COLLEGE PARK)",IF(ISNUMBER(SEARCH("HAPEVILLE",$AT2688)),"FULTON (HAPEVILLE)",IF(ISNUMBER(SEARCH("EAST POINT",$AT2688)),"FULTON (EAST POINT)",IF(ISNUMBER(SEARCH("ATLANTA",$AT2688)),"FULTON (ATL LIMITS)","FULTON")))),IF($E2688="DEKALB",IF(ISNUMBER(SEARCH("ATLANTA",$AT2688)),"DEKALB (ATL LIMITS)","DEKALB"),IF(AND($E2688="CLAYTON",ISNUMBER(SEARCH("COLLEGE PARK",$AT2688))),"CLAYTON (COLLEGE PARK)",$E2688)))))</f>
        <v/>
      </c>
      <c r="AV2688" s="2">
        <f>IF($L2688="","",IF(""&amp;$F2688="2","DIESEL",IF(OR(""&amp;$F2688="G",""&amp;$F2688="H"),"GAS","")))</f>
        <v/>
      </c>
      <c r="AW2688" s="2">
        <f>IF($AV2688="","",$R2688)</f>
        <v/>
      </c>
      <c r="AX2688" s="2">
        <f>IF($AV2688="","",IF($AB2688=0,$R2688,0))</f>
        <v/>
      </c>
      <c r="AY2688" s="2">
        <f>IF($AV2688="","",IF(AND($Z2688=0,COUNTIF('AR SALES'!$L$2:$L$2501,$L2688)=0),"YES",""))</f>
        <v/>
      </c>
      <c r="AZ2688" s="2">
        <f>IF($AV2688="","",IFERROR(VLOOKUP($AU2688,CODES!$A:$B,2,FALSE),"NO CODE"))</f>
        <v/>
      </c>
      <c r="BA2688" s="2">
        <f>IF(""&amp;$F2688&lt;&gt;"4","",IF($AY2688="YES","",IF(ROUND(SUMIFS($AE$2:$AE$4001,$L$2:$L$4001,$L2688,$F$2:$F$4001,"4")-SUMIFS('AR SALES'!$Y$2:$Y$2501,'AR SALES'!$L$2:$L$2501,$L2688,'AR SALES'!$AD$2:$AD$2501,"OFF"),2)=0,"","STALE")))</f>
        <v/>
      </c>
      <c r="BB2688" s="2">
        <f>IF(OR(""&amp;$F2688="2",""&amp;$F2688="4",""&amp;$F2688="G",""&amp;$F2688="H"),IF($AY2688="YES","",IF($AB2688&lt;&gt;0,"",IF(COUNTIFS('AR SALES'!$L$2:$L$2501,$L2688,'AR SALES'!$AD$2:$AD$2501,IF(""&amp;$F2688="4","OFF","ON"),'AR SALES'!$AF$2:$AF$2501,"Y")&gt;0,"","NO EXEMPTION"))),"")</f>
        <v/>
      </c>
    </row>
    <row r="2689">
      <c r="AT2689" s="2">
        <f>IF($L2689="","",IFERROR(INDEX('AR SALES'!$H$2:$H$2501,MATCH(""&amp;$L2689,'AR SALES'!$AE$2:$AE$2501,0)),""))</f>
        <v/>
      </c>
      <c r="AU2689" s="2">
        <f>IF($L2689="","",IF($A2689&lt;&gt;"GA","",IF($E2689="FULTON",IF(ISNUMBER(SEARCH("COLLEGE PARK",$AT2689)),"FULTON (COLLEGE PARK)",IF(ISNUMBER(SEARCH("HAPEVILLE",$AT2689)),"FULTON (HAPEVILLE)",IF(ISNUMBER(SEARCH("EAST POINT",$AT2689)),"FULTON (EAST POINT)",IF(ISNUMBER(SEARCH("ATLANTA",$AT2689)),"FULTON (ATL LIMITS)","FULTON")))),IF($E2689="DEKALB",IF(ISNUMBER(SEARCH("ATLANTA",$AT2689)),"DEKALB (ATL LIMITS)","DEKALB"),IF(AND($E2689="CLAYTON",ISNUMBER(SEARCH("COLLEGE PARK",$AT2689))),"CLAYTON (COLLEGE PARK)",$E2689)))))</f>
        <v/>
      </c>
      <c r="AV2689" s="2">
        <f>IF($L2689="","",IF(""&amp;$F2689="2","DIESEL",IF(OR(""&amp;$F2689="G",""&amp;$F2689="H"),"GAS","")))</f>
        <v/>
      </c>
      <c r="AW2689" s="2">
        <f>IF($AV2689="","",$R2689)</f>
        <v/>
      </c>
      <c r="AX2689" s="2">
        <f>IF($AV2689="","",IF($AB2689=0,$R2689,0))</f>
        <v/>
      </c>
      <c r="AY2689" s="2">
        <f>IF($AV2689="","",IF(AND($Z2689=0,COUNTIF('AR SALES'!$L$2:$L$2501,$L2689)=0),"YES",""))</f>
        <v/>
      </c>
      <c r="AZ2689" s="2">
        <f>IF($AV2689="","",IFERROR(VLOOKUP($AU2689,CODES!$A:$B,2,FALSE),"NO CODE"))</f>
        <v/>
      </c>
      <c r="BA2689" s="2">
        <f>IF(""&amp;$F2689&lt;&gt;"4","",IF($AY2689="YES","",IF(ROUND(SUMIFS($AE$2:$AE$4001,$L$2:$L$4001,$L2689,$F$2:$F$4001,"4")-SUMIFS('AR SALES'!$Y$2:$Y$2501,'AR SALES'!$L$2:$L$2501,$L2689,'AR SALES'!$AD$2:$AD$2501,"OFF"),2)=0,"","STALE")))</f>
        <v/>
      </c>
      <c r="BB2689" s="2">
        <f>IF(OR(""&amp;$F2689="2",""&amp;$F2689="4",""&amp;$F2689="G",""&amp;$F2689="H"),IF($AY2689="YES","",IF($AB2689&lt;&gt;0,"",IF(COUNTIFS('AR SALES'!$L$2:$L$2501,$L2689,'AR SALES'!$AD$2:$AD$2501,IF(""&amp;$F2689="4","OFF","ON"),'AR SALES'!$AF$2:$AF$2501,"Y")&gt;0,"","NO EXEMPTION"))),"")</f>
        <v/>
      </c>
    </row>
    <row r="2690">
      <c r="AT2690" s="2">
        <f>IF($L2690="","",IFERROR(INDEX('AR SALES'!$H$2:$H$2501,MATCH(""&amp;$L2690,'AR SALES'!$AE$2:$AE$2501,0)),""))</f>
        <v/>
      </c>
      <c r="AU2690" s="2">
        <f>IF($L2690="","",IF($A2690&lt;&gt;"GA","",IF($E2690="FULTON",IF(ISNUMBER(SEARCH("COLLEGE PARK",$AT2690)),"FULTON (COLLEGE PARK)",IF(ISNUMBER(SEARCH("HAPEVILLE",$AT2690)),"FULTON (HAPEVILLE)",IF(ISNUMBER(SEARCH("EAST POINT",$AT2690)),"FULTON (EAST POINT)",IF(ISNUMBER(SEARCH("ATLANTA",$AT2690)),"FULTON (ATL LIMITS)","FULTON")))),IF($E2690="DEKALB",IF(ISNUMBER(SEARCH("ATLANTA",$AT2690)),"DEKALB (ATL LIMITS)","DEKALB"),IF(AND($E2690="CLAYTON",ISNUMBER(SEARCH("COLLEGE PARK",$AT2690))),"CLAYTON (COLLEGE PARK)",$E2690)))))</f>
        <v/>
      </c>
      <c r="AV2690" s="2">
        <f>IF($L2690="","",IF(""&amp;$F2690="2","DIESEL",IF(OR(""&amp;$F2690="G",""&amp;$F2690="H"),"GAS","")))</f>
        <v/>
      </c>
      <c r="AW2690" s="2">
        <f>IF($AV2690="","",$R2690)</f>
        <v/>
      </c>
      <c r="AX2690" s="2">
        <f>IF($AV2690="","",IF($AB2690=0,$R2690,0))</f>
        <v/>
      </c>
      <c r="AY2690" s="2">
        <f>IF($AV2690="","",IF(AND($Z2690=0,COUNTIF('AR SALES'!$L$2:$L$2501,$L2690)=0),"YES",""))</f>
        <v/>
      </c>
      <c r="AZ2690" s="2">
        <f>IF($AV2690="","",IFERROR(VLOOKUP($AU2690,CODES!$A:$B,2,FALSE),"NO CODE"))</f>
        <v/>
      </c>
      <c r="BA2690" s="2">
        <f>IF(""&amp;$F2690&lt;&gt;"4","",IF($AY2690="YES","",IF(ROUND(SUMIFS($AE$2:$AE$4001,$L$2:$L$4001,$L2690,$F$2:$F$4001,"4")-SUMIFS('AR SALES'!$Y$2:$Y$2501,'AR SALES'!$L$2:$L$2501,$L2690,'AR SALES'!$AD$2:$AD$2501,"OFF"),2)=0,"","STALE")))</f>
        <v/>
      </c>
      <c r="BB2690" s="2">
        <f>IF(OR(""&amp;$F2690="2",""&amp;$F2690="4",""&amp;$F2690="G",""&amp;$F2690="H"),IF($AY2690="YES","",IF($AB2690&lt;&gt;0,"",IF(COUNTIFS('AR SALES'!$L$2:$L$2501,$L2690,'AR SALES'!$AD$2:$AD$2501,IF(""&amp;$F2690="4","OFF","ON"),'AR SALES'!$AF$2:$AF$2501,"Y")&gt;0,"","NO EXEMPTION"))),"")</f>
        <v/>
      </c>
    </row>
    <row r="2691">
      <c r="AT2691" s="2">
        <f>IF($L2691="","",IFERROR(INDEX('AR SALES'!$H$2:$H$2501,MATCH(""&amp;$L2691,'AR SALES'!$AE$2:$AE$2501,0)),""))</f>
        <v/>
      </c>
      <c r="AU2691" s="2">
        <f>IF($L2691="","",IF($A2691&lt;&gt;"GA","",IF($E2691="FULTON",IF(ISNUMBER(SEARCH("COLLEGE PARK",$AT2691)),"FULTON (COLLEGE PARK)",IF(ISNUMBER(SEARCH("HAPEVILLE",$AT2691)),"FULTON (HAPEVILLE)",IF(ISNUMBER(SEARCH("EAST POINT",$AT2691)),"FULTON (EAST POINT)",IF(ISNUMBER(SEARCH("ATLANTA",$AT2691)),"FULTON (ATL LIMITS)","FULTON")))),IF($E2691="DEKALB",IF(ISNUMBER(SEARCH("ATLANTA",$AT2691)),"DEKALB (ATL LIMITS)","DEKALB"),IF(AND($E2691="CLAYTON",ISNUMBER(SEARCH("COLLEGE PARK",$AT2691))),"CLAYTON (COLLEGE PARK)",$E2691)))))</f>
        <v/>
      </c>
      <c r="AV2691" s="2">
        <f>IF($L2691="","",IF(""&amp;$F2691="2","DIESEL",IF(OR(""&amp;$F2691="G",""&amp;$F2691="H"),"GAS","")))</f>
        <v/>
      </c>
      <c r="AW2691" s="2">
        <f>IF($AV2691="","",$R2691)</f>
        <v/>
      </c>
      <c r="AX2691" s="2">
        <f>IF($AV2691="","",IF($AB2691=0,$R2691,0))</f>
        <v/>
      </c>
      <c r="AY2691" s="2">
        <f>IF($AV2691="","",IF(AND($Z2691=0,COUNTIF('AR SALES'!$L$2:$L$2501,$L2691)=0),"YES",""))</f>
        <v/>
      </c>
      <c r="AZ2691" s="2">
        <f>IF($AV2691="","",IFERROR(VLOOKUP($AU2691,CODES!$A:$B,2,FALSE),"NO CODE"))</f>
        <v/>
      </c>
      <c r="BA2691" s="2">
        <f>IF(""&amp;$F2691&lt;&gt;"4","",IF($AY2691="YES","",IF(ROUND(SUMIFS($AE$2:$AE$4001,$L$2:$L$4001,$L2691,$F$2:$F$4001,"4")-SUMIFS('AR SALES'!$Y$2:$Y$2501,'AR SALES'!$L$2:$L$2501,$L2691,'AR SALES'!$AD$2:$AD$2501,"OFF"),2)=0,"","STALE")))</f>
        <v/>
      </c>
      <c r="BB2691" s="2">
        <f>IF(OR(""&amp;$F2691="2",""&amp;$F2691="4",""&amp;$F2691="G",""&amp;$F2691="H"),IF($AY2691="YES","",IF($AB2691&lt;&gt;0,"",IF(COUNTIFS('AR SALES'!$L$2:$L$2501,$L2691,'AR SALES'!$AD$2:$AD$2501,IF(""&amp;$F2691="4","OFF","ON"),'AR SALES'!$AF$2:$AF$2501,"Y")&gt;0,"","NO EXEMPTION"))),"")</f>
        <v/>
      </c>
    </row>
    <row r="2692">
      <c r="AT2692" s="2">
        <f>IF($L2692="","",IFERROR(INDEX('AR SALES'!$H$2:$H$2501,MATCH(""&amp;$L2692,'AR SALES'!$AE$2:$AE$2501,0)),""))</f>
        <v/>
      </c>
      <c r="AU2692" s="2">
        <f>IF($L2692="","",IF($A2692&lt;&gt;"GA","",IF($E2692="FULTON",IF(ISNUMBER(SEARCH("COLLEGE PARK",$AT2692)),"FULTON (COLLEGE PARK)",IF(ISNUMBER(SEARCH("HAPEVILLE",$AT2692)),"FULTON (HAPEVILLE)",IF(ISNUMBER(SEARCH("EAST POINT",$AT2692)),"FULTON (EAST POINT)",IF(ISNUMBER(SEARCH("ATLANTA",$AT2692)),"FULTON (ATL LIMITS)","FULTON")))),IF($E2692="DEKALB",IF(ISNUMBER(SEARCH("ATLANTA",$AT2692)),"DEKALB (ATL LIMITS)","DEKALB"),IF(AND($E2692="CLAYTON",ISNUMBER(SEARCH("COLLEGE PARK",$AT2692))),"CLAYTON (COLLEGE PARK)",$E2692)))))</f>
        <v/>
      </c>
      <c r="AV2692" s="2">
        <f>IF($L2692="","",IF(""&amp;$F2692="2","DIESEL",IF(OR(""&amp;$F2692="G",""&amp;$F2692="H"),"GAS","")))</f>
        <v/>
      </c>
      <c r="AW2692" s="2">
        <f>IF($AV2692="","",$R2692)</f>
        <v/>
      </c>
      <c r="AX2692" s="2">
        <f>IF($AV2692="","",IF($AB2692=0,$R2692,0))</f>
        <v/>
      </c>
      <c r="AY2692" s="2">
        <f>IF($AV2692="","",IF(AND($Z2692=0,COUNTIF('AR SALES'!$L$2:$L$2501,$L2692)=0),"YES",""))</f>
        <v/>
      </c>
      <c r="AZ2692" s="2">
        <f>IF($AV2692="","",IFERROR(VLOOKUP($AU2692,CODES!$A:$B,2,FALSE),"NO CODE"))</f>
        <v/>
      </c>
      <c r="BA2692" s="2">
        <f>IF(""&amp;$F2692&lt;&gt;"4","",IF($AY2692="YES","",IF(ROUND(SUMIFS($AE$2:$AE$4001,$L$2:$L$4001,$L2692,$F$2:$F$4001,"4")-SUMIFS('AR SALES'!$Y$2:$Y$2501,'AR SALES'!$L$2:$L$2501,$L2692,'AR SALES'!$AD$2:$AD$2501,"OFF"),2)=0,"","STALE")))</f>
        <v/>
      </c>
      <c r="BB2692" s="2">
        <f>IF(OR(""&amp;$F2692="2",""&amp;$F2692="4",""&amp;$F2692="G",""&amp;$F2692="H"),IF($AY2692="YES","",IF($AB2692&lt;&gt;0,"",IF(COUNTIFS('AR SALES'!$L$2:$L$2501,$L2692,'AR SALES'!$AD$2:$AD$2501,IF(""&amp;$F2692="4","OFF","ON"),'AR SALES'!$AF$2:$AF$2501,"Y")&gt;0,"","NO EXEMPTION"))),"")</f>
        <v/>
      </c>
    </row>
    <row r="2693">
      <c r="AT2693" s="2">
        <f>IF($L2693="","",IFERROR(INDEX('AR SALES'!$H$2:$H$2501,MATCH(""&amp;$L2693,'AR SALES'!$AE$2:$AE$2501,0)),""))</f>
        <v/>
      </c>
      <c r="AU2693" s="2">
        <f>IF($L2693="","",IF($A2693&lt;&gt;"GA","",IF($E2693="FULTON",IF(ISNUMBER(SEARCH("COLLEGE PARK",$AT2693)),"FULTON (COLLEGE PARK)",IF(ISNUMBER(SEARCH("HAPEVILLE",$AT2693)),"FULTON (HAPEVILLE)",IF(ISNUMBER(SEARCH("EAST POINT",$AT2693)),"FULTON (EAST POINT)",IF(ISNUMBER(SEARCH("ATLANTA",$AT2693)),"FULTON (ATL LIMITS)","FULTON")))),IF($E2693="DEKALB",IF(ISNUMBER(SEARCH("ATLANTA",$AT2693)),"DEKALB (ATL LIMITS)","DEKALB"),IF(AND($E2693="CLAYTON",ISNUMBER(SEARCH("COLLEGE PARK",$AT2693))),"CLAYTON (COLLEGE PARK)",$E2693)))))</f>
        <v/>
      </c>
      <c r="AV2693" s="2">
        <f>IF($L2693="","",IF(""&amp;$F2693="2","DIESEL",IF(OR(""&amp;$F2693="G",""&amp;$F2693="H"),"GAS","")))</f>
        <v/>
      </c>
      <c r="AW2693" s="2">
        <f>IF($AV2693="","",$R2693)</f>
        <v/>
      </c>
      <c r="AX2693" s="2">
        <f>IF($AV2693="","",IF($AB2693=0,$R2693,0))</f>
        <v/>
      </c>
      <c r="AY2693" s="2">
        <f>IF($AV2693="","",IF(AND($Z2693=0,COUNTIF('AR SALES'!$L$2:$L$2501,$L2693)=0),"YES",""))</f>
        <v/>
      </c>
      <c r="AZ2693" s="2">
        <f>IF($AV2693="","",IFERROR(VLOOKUP($AU2693,CODES!$A:$B,2,FALSE),"NO CODE"))</f>
        <v/>
      </c>
      <c r="BA2693" s="2">
        <f>IF(""&amp;$F2693&lt;&gt;"4","",IF($AY2693="YES","",IF(ROUND(SUMIFS($AE$2:$AE$4001,$L$2:$L$4001,$L2693,$F$2:$F$4001,"4")-SUMIFS('AR SALES'!$Y$2:$Y$2501,'AR SALES'!$L$2:$L$2501,$L2693,'AR SALES'!$AD$2:$AD$2501,"OFF"),2)=0,"","STALE")))</f>
        <v/>
      </c>
      <c r="BB2693" s="2">
        <f>IF(OR(""&amp;$F2693="2",""&amp;$F2693="4",""&amp;$F2693="G",""&amp;$F2693="H"),IF($AY2693="YES","",IF($AB2693&lt;&gt;0,"",IF(COUNTIFS('AR SALES'!$L$2:$L$2501,$L2693,'AR SALES'!$AD$2:$AD$2501,IF(""&amp;$F2693="4","OFF","ON"),'AR SALES'!$AF$2:$AF$2501,"Y")&gt;0,"","NO EXEMPTION"))),"")</f>
        <v/>
      </c>
    </row>
    <row r="2694">
      <c r="AT2694" s="2">
        <f>IF($L2694="","",IFERROR(INDEX('AR SALES'!$H$2:$H$2501,MATCH(""&amp;$L2694,'AR SALES'!$AE$2:$AE$2501,0)),""))</f>
        <v/>
      </c>
      <c r="AU2694" s="2">
        <f>IF($L2694="","",IF($A2694&lt;&gt;"GA","",IF($E2694="FULTON",IF(ISNUMBER(SEARCH("COLLEGE PARK",$AT2694)),"FULTON (COLLEGE PARK)",IF(ISNUMBER(SEARCH("HAPEVILLE",$AT2694)),"FULTON (HAPEVILLE)",IF(ISNUMBER(SEARCH("EAST POINT",$AT2694)),"FULTON (EAST POINT)",IF(ISNUMBER(SEARCH("ATLANTA",$AT2694)),"FULTON (ATL LIMITS)","FULTON")))),IF($E2694="DEKALB",IF(ISNUMBER(SEARCH("ATLANTA",$AT2694)),"DEKALB (ATL LIMITS)","DEKALB"),IF(AND($E2694="CLAYTON",ISNUMBER(SEARCH("COLLEGE PARK",$AT2694))),"CLAYTON (COLLEGE PARK)",$E2694)))))</f>
        <v/>
      </c>
      <c r="AV2694" s="2">
        <f>IF($L2694="","",IF(""&amp;$F2694="2","DIESEL",IF(OR(""&amp;$F2694="G",""&amp;$F2694="H"),"GAS","")))</f>
        <v/>
      </c>
      <c r="AW2694" s="2">
        <f>IF($AV2694="","",$R2694)</f>
        <v/>
      </c>
      <c r="AX2694" s="2">
        <f>IF($AV2694="","",IF($AB2694=0,$R2694,0))</f>
        <v/>
      </c>
      <c r="AY2694" s="2">
        <f>IF($AV2694="","",IF(AND($Z2694=0,COUNTIF('AR SALES'!$L$2:$L$2501,$L2694)=0),"YES",""))</f>
        <v/>
      </c>
      <c r="AZ2694" s="2">
        <f>IF($AV2694="","",IFERROR(VLOOKUP($AU2694,CODES!$A:$B,2,FALSE),"NO CODE"))</f>
        <v/>
      </c>
      <c r="BA2694" s="2">
        <f>IF(""&amp;$F2694&lt;&gt;"4","",IF($AY2694="YES","",IF(ROUND(SUMIFS($AE$2:$AE$4001,$L$2:$L$4001,$L2694,$F$2:$F$4001,"4")-SUMIFS('AR SALES'!$Y$2:$Y$2501,'AR SALES'!$L$2:$L$2501,$L2694,'AR SALES'!$AD$2:$AD$2501,"OFF"),2)=0,"","STALE")))</f>
        <v/>
      </c>
      <c r="BB2694" s="2">
        <f>IF(OR(""&amp;$F2694="2",""&amp;$F2694="4",""&amp;$F2694="G",""&amp;$F2694="H"),IF($AY2694="YES","",IF($AB2694&lt;&gt;0,"",IF(COUNTIFS('AR SALES'!$L$2:$L$2501,$L2694,'AR SALES'!$AD$2:$AD$2501,IF(""&amp;$F2694="4","OFF","ON"),'AR SALES'!$AF$2:$AF$2501,"Y")&gt;0,"","NO EXEMPTION"))),"")</f>
        <v/>
      </c>
    </row>
    <row r="2695">
      <c r="AT2695" s="2">
        <f>IF($L2695="","",IFERROR(INDEX('AR SALES'!$H$2:$H$2501,MATCH(""&amp;$L2695,'AR SALES'!$AE$2:$AE$2501,0)),""))</f>
        <v/>
      </c>
      <c r="AU2695" s="2">
        <f>IF($L2695="","",IF($A2695&lt;&gt;"GA","",IF($E2695="FULTON",IF(ISNUMBER(SEARCH("COLLEGE PARK",$AT2695)),"FULTON (COLLEGE PARK)",IF(ISNUMBER(SEARCH("HAPEVILLE",$AT2695)),"FULTON (HAPEVILLE)",IF(ISNUMBER(SEARCH("EAST POINT",$AT2695)),"FULTON (EAST POINT)",IF(ISNUMBER(SEARCH("ATLANTA",$AT2695)),"FULTON (ATL LIMITS)","FULTON")))),IF($E2695="DEKALB",IF(ISNUMBER(SEARCH("ATLANTA",$AT2695)),"DEKALB (ATL LIMITS)","DEKALB"),IF(AND($E2695="CLAYTON",ISNUMBER(SEARCH("COLLEGE PARK",$AT2695))),"CLAYTON (COLLEGE PARK)",$E2695)))))</f>
        <v/>
      </c>
      <c r="AV2695" s="2">
        <f>IF($L2695="","",IF(""&amp;$F2695="2","DIESEL",IF(OR(""&amp;$F2695="G",""&amp;$F2695="H"),"GAS","")))</f>
        <v/>
      </c>
      <c r="AW2695" s="2">
        <f>IF($AV2695="","",$R2695)</f>
        <v/>
      </c>
      <c r="AX2695" s="2">
        <f>IF($AV2695="","",IF($AB2695=0,$R2695,0))</f>
        <v/>
      </c>
      <c r="AY2695" s="2">
        <f>IF($AV2695="","",IF(AND($Z2695=0,COUNTIF('AR SALES'!$L$2:$L$2501,$L2695)=0),"YES",""))</f>
        <v/>
      </c>
      <c r="AZ2695" s="2">
        <f>IF($AV2695="","",IFERROR(VLOOKUP($AU2695,CODES!$A:$B,2,FALSE),"NO CODE"))</f>
        <v/>
      </c>
      <c r="BA2695" s="2">
        <f>IF(""&amp;$F2695&lt;&gt;"4","",IF($AY2695="YES","",IF(ROUND(SUMIFS($AE$2:$AE$4001,$L$2:$L$4001,$L2695,$F$2:$F$4001,"4")-SUMIFS('AR SALES'!$Y$2:$Y$2501,'AR SALES'!$L$2:$L$2501,$L2695,'AR SALES'!$AD$2:$AD$2501,"OFF"),2)=0,"","STALE")))</f>
        <v/>
      </c>
      <c r="BB2695" s="2">
        <f>IF(OR(""&amp;$F2695="2",""&amp;$F2695="4",""&amp;$F2695="G",""&amp;$F2695="H"),IF($AY2695="YES","",IF($AB2695&lt;&gt;0,"",IF(COUNTIFS('AR SALES'!$L$2:$L$2501,$L2695,'AR SALES'!$AD$2:$AD$2501,IF(""&amp;$F2695="4","OFF","ON"),'AR SALES'!$AF$2:$AF$2501,"Y")&gt;0,"","NO EXEMPTION"))),"")</f>
        <v/>
      </c>
    </row>
    <row r="2696">
      <c r="AT2696" s="2">
        <f>IF($L2696="","",IFERROR(INDEX('AR SALES'!$H$2:$H$2501,MATCH(""&amp;$L2696,'AR SALES'!$AE$2:$AE$2501,0)),""))</f>
        <v/>
      </c>
      <c r="AU2696" s="2">
        <f>IF($L2696="","",IF($A2696&lt;&gt;"GA","",IF($E2696="FULTON",IF(ISNUMBER(SEARCH("COLLEGE PARK",$AT2696)),"FULTON (COLLEGE PARK)",IF(ISNUMBER(SEARCH("HAPEVILLE",$AT2696)),"FULTON (HAPEVILLE)",IF(ISNUMBER(SEARCH("EAST POINT",$AT2696)),"FULTON (EAST POINT)",IF(ISNUMBER(SEARCH("ATLANTA",$AT2696)),"FULTON (ATL LIMITS)","FULTON")))),IF($E2696="DEKALB",IF(ISNUMBER(SEARCH("ATLANTA",$AT2696)),"DEKALB (ATL LIMITS)","DEKALB"),IF(AND($E2696="CLAYTON",ISNUMBER(SEARCH("COLLEGE PARK",$AT2696))),"CLAYTON (COLLEGE PARK)",$E2696)))))</f>
        <v/>
      </c>
      <c r="AV2696" s="2">
        <f>IF($L2696="","",IF(""&amp;$F2696="2","DIESEL",IF(OR(""&amp;$F2696="G",""&amp;$F2696="H"),"GAS","")))</f>
        <v/>
      </c>
      <c r="AW2696" s="2">
        <f>IF($AV2696="","",$R2696)</f>
        <v/>
      </c>
      <c r="AX2696" s="2">
        <f>IF($AV2696="","",IF($AB2696=0,$R2696,0))</f>
        <v/>
      </c>
      <c r="AY2696" s="2">
        <f>IF($AV2696="","",IF(AND($Z2696=0,COUNTIF('AR SALES'!$L$2:$L$2501,$L2696)=0),"YES",""))</f>
        <v/>
      </c>
      <c r="AZ2696" s="2">
        <f>IF($AV2696="","",IFERROR(VLOOKUP($AU2696,CODES!$A:$B,2,FALSE),"NO CODE"))</f>
        <v/>
      </c>
      <c r="BA2696" s="2">
        <f>IF(""&amp;$F2696&lt;&gt;"4","",IF($AY2696="YES","",IF(ROUND(SUMIFS($AE$2:$AE$4001,$L$2:$L$4001,$L2696,$F$2:$F$4001,"4")-SUMIFS('AR SALES'!$Y$2:$Y$2501,'AR SALES'!$L$2:$L$2501,$L2696,'AR SALES'!$AD$2:$AD$2501,"OFF"),2)=0,"","STALE")))</f>
        <v/>
      </c>
      <c r="BB2696" s="2">
        <f>IF(OR(""&amp;$F2696="2",""&amp;$F2696="4",""&amp;$F2696="G",""&amp;$F2696="H"),IF($AY2696="YES","",IF($AB2696&lt;&gt;0,"",IF(COUNTIFS('AR SALES'!$L$2:$L$2501,$L2696,'AR SALES'!$AD$2:$AD$2501,IF(""&amp;$F2696="4","OFF","ON"),'AR SALES'!$AF$2:$AF$2501,"Y")&gt;0,"","NO EXEMPTION"))),"")</f>
        <v/>
      </c>
    </row>
    <row r="2697">
      <c r="AT2697" s="2">
        <f>IF($L2697="","",IFERROR(INDEX('AR SALES'!$H$2:$H$2501,MATCH(""&amp;$L2697,'AR SALES'!$AE$2:$AE$2501,0)),""))</f>
        <v/>
      </c>
      <c r="AU2697" s="2">
        <f>IF($L2697="","",IF($A2697&lt;&gt;"GA","",IF($E2697="FULTON",IF(ISNUMBER(SEARCH("COLLEGE PARK",$AT2697)),"FULTON (COLLEGE PARK)",IF(ISNUMBER(SEARCH("HAPEVILLE",$AT2697)),"FULTON (HAPEVILLE)",IF(ISNUMBER(SEARCH("EAST POINT",$AT2697)),"FULTON (EAST POINT)",IF(ISNUMBER(SEARCH("ATLANTA",$AT2697)),"FULTON (ATL LIMITS)","FULTON")))),IF($E2697="DEKALB",IF(ISNUMBER(SEARCH("ATLANTA",$AT2697)),"DEKALB (ATL LIMITS)","DEKALB"),IF(AND($E2697="CLAYTON",ISNUMBER(SEARCH("COLLEGE PARK",$AT2697))),"CLAYTON (COLLEGE PARK)",$E2697)))))</f>
        <v/>
      </c>
      <c r="AV2697" s="2">
        <f>IF($L2697="","",IF(""&amp;$F2697="2","DIESEL",IF(OR(""&amp;$F2697="G",""&amp;$F2697="H"),"GAS","")))</f>
        <v/>
      </c>
      <c r="AW2697" s="2">
        <f>IF($AV2697="","",$R2697)</f>
        <v/>
      </c>
      <c r="AX2697" s="2">
        <f>IF($AV2697="","",IF($AB2697=0,$R2697,0))</f>
        <v/>
      </c>
      <c r="AY2697" s="2">
        <f>IF($AV2697="","",IF(AND($Z2697=0,COUNTIF('AR SALES'!$L$2:$L$2501,$L2697)=0),"YES",""))</f>
        <v/>
      </c>
      <c r="AZ2697" s="2">
        <f>IF($AV2697="","",IFERROR(VLOOKUP($AU2697,CODES!$A:$B,2,FALSE),"NO CODE"))</f>
        <v/>
      </c>
      <c r="BA2697" s="2">
        <f>IF(""&amp;$F2697&lt;&gt;"4","",IF($AY2697="YES","",IF(ROUND(SUMIFS($AE$2:$AE$4001,$L$2:$L$4001,$L2697,$F$2:$F$4001,"4")-SUMIFS('AR SALES'!$Y$2:$Y$2501,'AR SALES'!$L$2:$L$2501,$L2697,'AR SALES'!$AD$2:$AD$2501,"OFF"),2)=0,"","STALE")))</f>
        <v/>
      </c>
      <c r="BB2697" s="2">
        <f>IF(OR(""&amp;$F2697="2",""&amp;$F2697="4",""&amp;$F2697="G",""&amp;$F2697="H"),IF($AY2697="YES","",IF($AB2697&lt;&gt;0,"",IF(COUNTIFS('AR SALES'!$L$2:$L$2501,$L2697,'AR SALES'!$AD$2:$AD$2501,IF(""&amp;$F2697="4","OFF","ON"),'AR SALES'!$AF$2:$AF$2501,"Y")&gt;0,"","NO EXEMPTION"))),"")</f>
        <v/>
      </c>
    </row>
    <row r="2698">
      <c r="AT2698" s="2">
        <f>IF($L2698="","",IFERROR(INDEX('AR SALES'!$H$2:$H$2501,MATCH(""&amp;$L2698,'AR SALES'!$AE$2:$AE$2501,0)),""))</f>
        <v/>
      </c>
      <c r="AU2698" s="2">
        <f>IF($L2698="","",IF($A2698&lt;&gt;"GA","",IF($E2698="FULTON",IF(ISNUMBER(SEARCH("COLLEGE PARK",$AT2698)),"FULTON (COLLEGE PARK)",IF(ISNUMBER(SEARCH("HAPEVILLE",$AT2698)),"FULTON (HAPEVILLE)",IF(ISNUMBER(SEARCH("EAST POINT",$AT2698)),"FULTON (EAST POINT)",IF(ISNUMBER(SEARCH("ATLANTA",$AT2698)),"FULTON (ATL LIMITS)","FULTON")))),IF($E2698="DEKALB",IF(ISNUMBER(SEARCH("ATLANTA",$AT2698)),"DEKALB (ATL LIMITS)","DEKALB"),IF(AND($E2698="CLAYTON",ISNUMBER(SEARCH("COLLEGE PARK",$AT2698))),"CLAYTON (COLLEGE PARK)",$E2698)))))</f>
        <v/>
      </c>
      <c r="AV2698" s="2">
        <f>IF($L2698="","",IF(""&amp;$F2698="2","DIESEL",IF(OR(""&amp;$F2698="G",""&amp;$F2698="H"),"GAS","")))</f>
        <v/>
      </c>
      <c r="AW2698" s="2">
        <f>IF($AV2698="","",$R2698)</f>
        <v/>
      </c>
      <c r="AX2698" s="2">
        <f>IF($AV2698="","",IF($AB2698=0,$R2698,0))</f>
        <v/>
      </c>
      <c r="AY2698" s="2">
        <f>IF($AV2698="","",IF(AND($Z2698=0,COUNTIF('AR SALES'!$L$2:$L$2501,$L2698)=0),"YES",""))</f>
        <v/>
      </c>
      <c r="AZ2698" s="2">
        <f>IF($AV2698="","",IFERROR(VLOOKUP($AU2698,CODES!$A:$B,2,FALSE),"NO CODE"))</f>
        <v/>
      </c>
      <c r="BA2698" s="2">
        <f>IF(""&amp;$F2698&lt;&gt;"4","",IF($AY2698="YES","",IF(ROUND(SUMIFS($AE$2:$AE$4001,$L$2:$L$4001,$L2698,$F$2:$F$4001,"4")-SUMIFS('AR SALES'!$Y$2:$Y$2501,'AR SALES'!$L$2:$L$2501,$L2698,'AR SALES'!$AD$2:$AD$2501,"OFF"),2)=0,"","STALE")))</f>
        <v/>
      </c>
      <c r="BB2698" s="2">
        <f>IF(OR(""&amp;$F2698="2",""&amp;$F2698="4",""&amp;$F2698="G",""&amp;$F2698="H"),IF($AY2698="YES","",IF($AB2698&lt;&gt;0,"",IF(COUNTIFS('AR SALES'!$L$2:$L$2501,$L2698,'AR SALES'!$AD$2:$AD$2501,IF(""&amp;$F2698="4","OFF","ON"),'AR SALES'!$AF$2:$AF$2501,"Y")&gt;0,"","NO EXEMPTION"))),"")</f>
        <v/>
      </c>
    </row>
    <row r="2699">
      <c r="AT2699" s="2">
        <f>IF($L2699="","",IFERROR(INDEX('AR SALES'!$H$2:$H$2501,MATCH(""&amp;$L2699,'AR SALES'!$AE$2:$AE$2501,0)),""))</f>
        <v/>
      </c>
      <c r="AU2699" s="2">
        <f>IF($L2699="","",IF($A2699&lt;&gt;"GA","",IF($E2699="FULTON",IF(ISNUMBER(SEARCH("COLLEGE PARK",$AT2699)),"FULTON (COLLEGE PARK)",IF(ISNUMBER(SEARCH("HAPEVILLE",$AT2699)),"FULTON (HAPEVILLE)",IF(ISNUMBER(SEARCH("EAST POINT",$AT2699)),"FULTON (EAST POINT)",IF(ISNUMBER(SEARCH("ATLANTA",$AT2699)),"FULTON (ATL LIMITS)","FULTON")))),IF($E2699="DEKALB",IF(ISNUMBER(SEARCH("ATLANTA",$AT2699)),"DEKALB (ATL LIMITS)","DEKALB"),IF(AND($E2699="CLAYTON",ISNUMBER(SEARCH("COLLEGE PARK",$AT2699))),"CLAYTON (COLLEGE PARK)",$E2699)))))</f>
        <v/>
      </c>
      <c r="AV2699" s="2">
        <f>IF($L2699="","",IF(""&amp;$F2699="2","DIESEL",IF(OR(""&amp;$F2699="G",""&amp;$F2699="H"),"GAS","")))</f>
        <v/>
      </c>
      <c r="AW2699" s="2">
        <f>IF($AV2699="","",$R2699)</f>
        <v/>
      </c>
      <c r="AX2699" s="2">
        <f>IF($AV2699="","",IF($AB2699=0,$R2699,0))</f>
        <v/>
      </c>
      <c r="AY2699" s="2">
        <f>IF($AV2699="","",IF(AND($Z2699=0,COUNTIF('AR SALES'!$L$2:$L$2501,$L2699)=0),"YES",""))</f>
        <v/>
      </c>
      <c r="AZ2699" s="2">
        <f>IF($AV2699="","",IFERROR(VLOOKUP($AU2699,CODES!$A:$B,2,FALSE),"NO CODE"))</f>
        <v/>
      </c>
      <c r="BA2699" s="2">
        <f>IF(""&amp;$F2699&lt;&gt;"4","",IF($AY2699="YES","",IF(ROUND(SUMIFS($AE$2:$AE$4001,$L$2:$L$4001,$L2699,$F$2:$F$4001,"4")-SUMIFS('AR SALES'!$Y$2:$Y$2501,'AR SALES'!$L$2:$L$2501,$L2699,'AR SALES'!$AD$2:$AD$2501,"OFF"),2)=0,"","STALE")))</f>
        <v/>
      </c>
      <c r="BB2699" s="2">
        <f>IF(OR(""&amp;$F2699="2",""&amp;$F2699="4",""&amp;$F2699="G",""&amp;$F2699="H"),IF($AY2699="YES","",IF($AB2699&lt;&gt;0,"",IF(COUNTIFS('AR SALES'!$L$2:$L$2501,$L2699,'AR SALES'!$AD$2:$AD$2501,IF(""&amp;$F2699="4","OFF","ON"),'AR SALES'!$AF$2:$AF$2501,"Y")&gt;0,"","NO EXEMPTION"))),"")</f>
        <v/>
      </c>
    </row>
    <row r="2700">
      <c r="AT2700" s="2">
        <f>IF($L2700="","",IFERROR(INDEX('AR SALES'!$H$2:$H$2501,MATCH(""&amp;$L2700,'AR SALES'!$AE$2:$AE$2501,0)),""))</f>
        <v/>
      </c>
      <c r="AU2700" s="2">
        <f>IF($L2700="","",IF($A2700&lt;&gt;"GA","",IF($E2700="FULTON",IF(ISNUMBER(SEARCH("COLLEGE PARK",$AT2700)),"FULTON (COLLEGE PARK)",IF(ISNUMBER(SEARCH("HAPEVILLE",$AT2700)),"FULTON (HAPEVILLE)",IF(ISNUMBER(SEARCH("EAST POINT",$AT2700)),"FULTON (EAST POINT)",IF(ISNUMBER(SEARCH("ATLANTA",$AT2700)),"FULTON (ATL LIMITS)","FULTON")))),IF($E2700="DEKALB",IF(ISNUMBER(SEARCH("ATLANTA",$AT2700)),"DEKALB (ATL LIMITS)","DEKALB"),IF(AND($E2700="CLAYTON",ISNUMBER(SEARCH("COLLEGE PARK",$AT2700))),"CLAYTON (COLLEGE PARK)",$E2700)))))</f>
        <v/>
      </c>
      <c r="AV2700" s="2">
        <f>IF($L2700="","",IF(""&amp;$F2700="2","DIESEL",IF(OR(""&amp;$F2700="G",""&amp;$F2700="H"),"GAS","")))</f>
        <v/>
      </c>
      <c r="AW2700" s="2">
        <f>IF($AV2700="","",$R2700)</f>
        <v/>
      </c>
      <c r="AX2700" s="2">
        <f>IF($AV2700="","",IF($AB2700=0,$R2700,0))</f>
        <v/>
      </c>
      <c r="AY2700" s="2">
        <f>IF($AV2700="","",IF(AND($Z2700=0,COUNTIF('AR SALES'!$L$2:$L$2501,$L2700)=0),"YES",""))</f>
        <v/>
      </c>
      <c r="AZ2700" s="2">
        <f>IF($AV2700="","",IFERROR(VLOOKUP($AU2700,CODES!$A:$B,2,FALSE),"NO CODE"))</f>
        <v/>
      </c>
      <c r="BA2700" s="2">
        <f>IF(""&amp;$F2700&lt;&gt;"4","",IF($AY2700="YES","",IF(ROUND(SUMIFS($AE$2:$AE$4001,$L$2:$L$4001,$L2700,$F$2:$F$4001,"4")-SUMIFS('AR SALES'!$Y$2:$Y$2501,'AR SALES'!$L$2:$L$2501,$L2700,'AR SALES'!$AD$2:$AD$2501,"OFF"),2)=0,"","STALE")))</f>
        <v/>
      </c>
      <c r="BB2700" s="2">
        <f>IF(OR(""&amp;$F2700="2",""&amp;$F2700="4",""&amp;$F2700="G",""&amp;$F2700="H"),IF($AY2700="YES","",IF($AB2700&lt;&gt;0,"",IF(COUNTIFS('AR SALES'!$L$2:$L$2501,$L2700,'AR SALES'!$AD$2:$AD$2501,IF(""&amp;$F2700="4","OFF","ON"),'AR SALES'!$AF$2:$AF$2501,"Y")&gt;0,"","NO EXEMPTION"))),"")</f>
        <v/>
      </c>
    </row>
    <row r="2701">
      <c r="AT2701" s="2">
        <f>IF($L2701="","",IFERROR(INDEX('AR SALES'!$H$2:$H$2501,MATCH(""&amp;$L2701,'AR SALES'!$AE$2:$AE$2501,0)),""))</f>
        <v/>
      </c>
      <c r="AU2701" s="2">
        <f>IF($L2701="","",IF($A2701&lt;&gt;"GA","",IF($E2701="FULTON",IF(ISNUMBER(SEARCH("COLLEGE PARK",$AT2701)),"FULTON (COLLEGE PARK)",IF(ISNUMBER(SEARCH("HAPEVILLE",$AT2701)),"FULTON (HAPEVILLE)",IF(ISNUMBER(SEARCH("EAST POINT",$AT2701)),"FULTON (EAST POINT)",IF(ISNUMBER(SEARCH("ATLANTA",$AT2701)),"FULTON (ATL LIMITS)","FULTON")))),IF($E2701="DEKALB",IF(ISNUMBER(SEARCH("ATLANTA",$AT2701)),"DEKALB (ATL LIMITS)","DEKALB"),IF(AND($E2701="CLAYTON",ISNUMBER(SEARCH("COLLEGE PARK",$AT2701))),"CLAYTON (COLLEGE PARK)",$E2701)))))</f>
        <v/>
      </c>
      <c r="AV2701" s="2">
        <f>IF($L2701="","",IF(""&amp;$F2701="2","DIESEL",IF(OR(""&amp;$F2701="G",""&amp;$F2701="H"),"GAS","")))</f>
        <v/>
      </c>
      <c r="AW2701" s="2">
        <f>IF($AV2701="","",$R2701)</f>
        <v/>
      </c>
      <c r="AX2701" s="2">
        <f>IF($AV2701="","",IF($AB2701=0,$R2701,0))</f>
        <v/>
      </c>
      <c r="AY2701" s="2">
        <f>IF($AV2701="","",IF(AND($Z2701=0,COUNTIF('AR SALES'!$L$2:$L$2501,$L2701)=0),"YES",""))</f>
        <v/>
      </c>
      <c r="AZ2701" s="2">
        <f>IF($AV2701="","",IFERROR(VLOOKUP($AU2701,CODES!$A:$B,2,FALSE),"NO CODE"))</f>
        <v/>
      </c>
      <c r="BA2701" s="2">
        <f>IF(""&amp;$F2701&lt;&gt;"4","",IF($AY2701="YES","",IF(ROUND(SUMIFS($AE$2:$AE$4001,$L$2:$L$4001,$L2701,$F$2:$F$4001,"4")-SUMIFS('AR SALES'!$Y$2:$Y$2501,'AR SALES'!$L$2:$L$2501,$L2701,'AR SALES'!$AD$2:$AD$2501,"OFF"),2)=0,"","STALE")))</f>
        <v/>
      </c>
      <c r="BB2701" s="2">
        <f>IF(OR(""&amp;$F2701="2",""&amp;$F2701="4",""&amp;$F2701="G",""&amp;$F2701="H"),IF($AY2701="YES","",IF($AB2701&lt;&gt;0,"",IF(COUNTIFS('AR SALES'!$L$2:$L$2501,$L2701,'AR SALES'!$AD$2:$AD$2501,IF(""&amp;$F2701="4","OFF","ON"),'AR SALES'!$AF$2:$AF$2501,"Y")&gt;0,"","NO EXEMPTION"))),"")</f>
        <v/>
      </c>
    </row>
    <row r="2702">
      <c r="AT2702" s="2">
        <f>IF($L2702="","",IFERROR(INDEX('AR SALES'!$H$2:$H$2501,MATCH(""&amp;$L2702,'AR SALES'!$AE$2:$AE$2501,0)),""))</f>
        <v/>
      </c>
      <c r="AU2702" s="2">
        <f>IF($L2702="","",IF($A2702&lt;&gt;"GA","",IF($E2702="FULTON",IF(ISNUMBER(SEARCH("COLLEGE PARK",$AT2702)),"FULTON (COLLEGE PARK)",IF(ISNUMBER(SEARCH("HAPEVILLE",$AT2702)),"FULTON (HAPEVILLE)",IF(ISNUMBER(SEARCH("EAST POINT",$AT2702)),"FULTON (EAST POINT)",IF(ISNUMBER(SEARCH("ATLANTA",$AT2702)),"FULTON (ATL LIMITS)","FULTON")))),IF($E2702="DEKALB",IF(ISNUMBER(SEARCH("ATLANTA",$AT2702)),"DEKALB (ATL LIMITS)","DEKALB"),IF(AND($E2702="CLAYTON",ISNUMBER(SEARCH("COLLEGE PARK",$AT2702))),"CLAYTON (COLLEGE PARK)",$E2702)))))</f>
        <v/>
      </c>
      <c r="AV2702" s="2">
        <f>IF($L2702="","",IF(""&amp;$F2702="2","DIESEL",IF(OR(""&amp;$F2702="G",""&amp;$F2702="H"),"GAS","")))</f>
        <v/>
      </c>
      <c r="AW2702" s="2">
        <f>IF($AV2702="","",$R2702)</f>
        <v/>
      </c>
      <c r="AX2702" s="2">
        <f>IF($AV2702="","",IF($AB2702=0,$R2702,0))</f>
        <v/>
      </c>
      <c r="AY2702" s="2">
        <f>IF($AV2702="","",IF(AND($Z2702=0,COUNTIF('AR SALES'!$L$2:$L$2501,$L2702)=0),"YES",""))</f>
        <v/>
      </c>
      <c r="AZ2702" s="2">
        <f>IF($AV2702="","",IFERROR(VLOOKUP($AU2702,CODES!$A:$B,2,FALSE),"NO CODE"))</f>
        <v/>
      </c>
      <c r="BA2702" s="2">
        <f>IF(""&amp;$F2702&lt;&gt;"4","",IF($AY2702="YES","",IF(ROUND(SUMIFS($AE$2:$AE$4001,$L$2:$L$4001,$L2702,$F$2:$F$4001,"4")-SUMIFS('AR SALES'!$Y$2:$Y$2501,'AR SALES'!$L$2:$L$2501,$L2702,'AR SALES'!$AD$2:$AD$2501,"OFF"),2)=0,"","STALE")))</f>
        <v/>
      </c>
      <c r="BB2702" s="2">
        <f>IF(OR(""&amp;$F2702="2",""&amp;$F2702="4",""&amp;$F2702="G",""&amp;$F2702="H"),IF($AY2702="YES","",IF($AB2702&lt;&gt;0,"",IF(COUNTIFS('AR SALES'!$L$2:$L$2501,$L2702,'AR SALES'!$AD$2:$AD$2501,IF(""&amp;$F2702="4","OFF","ON"),'AR SALES'!$AF$2:$AF$2501,"Y")&gt;0,"","NO EXEMPTION"))),"")</f>
        <v/>
      </c>
    </row>
    <row r="2703">
      <c r="AT2703" s="2">
        <f>IF($L2703="","",IFERROR(INDEX('AR SALES'!$H$2:$H$2501,MATCH(""&amp;$L2703,'AR SALES'!$AE$2:$AE$2501,0)),""))</f>
        <v/>
      </c>
      <c r="AU2703" s="2">
        <f>IF($L2703="","",IF($A2703&lt;&gt;"GA","",IF($E2703="FULTON",IF(ISNUMBER(SEARCH("COLLEGE PARK",$AT2703)),"FULTON (COLLEGE PARK)",IF(ISNUMBER(SEARCH("HAPEVILLE",$AT2703)),"FULTON (HAPEVILLE)",IF(ISNUMBER(SEARCH("EAST POINT",$AT2703)),"FULTON (EAST POINT)",IF(ISNUMBER(SEARCH("ATLANTA",$AT2703)),"FULTON (ATL LIMITS)","FULTON")))),IF($E2703="DEKALB",IF(ISNUMBER(SEARCH("ATLANTA",$AT2703)),"DEKALB (ATL LIMITS)","DEKALB"),IF(AND($E2703="CLAYTON",ISNUMBER(SEARCH("COLLEGE PARK",$AT2703))),"CLAYTON (COLLEGE PARK)",$E2703)))))</f>
        <v/>
      </c>
      <c r="AV2703" s="2">
        <f>IF($L2703="","",IF(""&amp;$F2703="2","DIESEL",IF(OR(""&amp;$F2703="G",""&amp;$F2703="H"),"GAS","")))</f>
        <v/>
      </c>
      <c r="AW2703" s="2">
        <f>IF($AV2703="","",$R2703)</f>
        <v/>
      </c>
      <c r="AX2703" s="2">
        <f>IF($AV2703="","",IF($AB2703=0,$R2703,0))</f>
        <v/>
      </c>
      <c r="AY2703" s="2">
        <f>IF($AV2703="","",IF(AND($Z2703=0,COUNTIF('AR SALES'!$L$2:$L$2501,$L2703)=0),"YES",""))</f>
        <v/>
      </c>
      <c r="AZ2703" s="2">
        <f>IF($AV2703="","",IFERROR(VLOOKUP($AU2703,CODES!$A:$B,2,FALSE),"NO CODE"))</f>
        <v/>
      </c>
      <c r="BA2703" s="2">
        <f>IF(""&amp;$F2703&lt;&gt;"4","",IF($AY2703="YES","",IF(ROUND(SUMIFS($AE$2:$AE$4001,$L$2:$L$4001,$L2703,$F$2:$F$4001,"4")-SUMIFS('AR SALES'!$Y$2:$Y$2501,'AR SALES'!$L$2:$L$2501,$L2703,'AR SALES'!$AD$2:$AD$2501,"OFF"),2)=0,"","STALE")))</f>
        <v/>
      </c>
      <c r="BB2703" s="2">
        <f>IF(OR(""&amp;$F2703="2",""&amp;$F2703="4",""&amp;$F2703="G",""&amp;$F2703="H"),IF($AY2703="YES","",IF($AB2703&lt;&gt;0,"",IF(COUNTIFS('AR SALES'!$L$2:$L$2501,$L2703,'AR SALES'!$AD$2:$AD$2501,IF(""&amp;$F2703="4","OFF","ON"),'AR SALES'!$AF$2:$AF$2501,"Y")&gt;0,"","NO EXEMPTION"))),"")</f>
        <v/>
      </c>
    </row>
    <row r="2704">
      <c r="AT2704" s="2">
        <f>IF($L2704="","",IFERROR(INDEX('AR SALES'!$H$2:$H$2501,MATCH(""&amp;$L2704,'AR SALES'!$AE$2:$AE$2501,0)),""))</f>
        <v/>
      </c>
      <c r="AU2704" s="2">
        <f>IF($L2704="","",IF($A2704&lt;&gt;"GA","",IF($E2704="FULTON",IF(ISNUMBER(SEARCH("COLLEGE PARK",$AT2704)),"FULTON (COLLEGE PARK)",IF(ISNUMBER(SEARCH("HAPEVILLE",$AT2704)),"FULTON (HAPEVILLE)",IF(ISNUMBER(SEARCH("EAST POINT",$AT2704)),"FULTON (EAST POINT)",IF(ISNUMBER(SEARCH("ATLANTA",$AT2704)),"FULTON (ATL LIMITS)","FULTON")))),IF($E2704="DEKALB",IF(ISNUMBER(SEARCH("ATLANTA",$AT2704)),"DEKALB (ATL LIMITS)","DEKALB"),IF(AND($E2704="CLAYTON",ISNUMBER(SEARCH("COLLEGE PARK",$AT2704))),"CLAYTON (COLLEGE PARK)",$E2704)))))</f>
        <v/>
      </c>
      <c r="AV2704" s="2">
        <f>IF($L2704="","",IF(""&amp;$F2704="2","DIESEL",IF(OR(""&amp;$F2704="G",""&amp;$F2704="H"),"GAS","")))</f>
        <v/>
      </c>
      <c r="AW2704" s="2">
        <f>IF($AV2704="","",$R2704)</f>
        <v/>
      </c>
      <c r="AX2704" s="2">
        <f>IF($AV2704="","",IF($AB2704=0,$R2704,0))</f>
        <v/>
      </c>
      <c r="AY2704" s="2">
        <f>IF($AV2704="","",IF(AND($Z2704=0,COUNTIF('AR SALES'!$L$2:$L$2501,$L2704)=0),"YES",""))</f>
        <v/>
      </c>
      <c r="AZ2704" s="2">
        <f>IF($AV2704="","",IFERROR(VLOOKUP($AU2704,CODES!$A:$B,2,FALSE),"NO CODE"))</f>
        <v/>
      </c>
      <c r="BA2704" s="2">
        <f>IF(""&amp;$F2704&lt;&gt;"4","",IF($AY2704="YES","",IF(ROUND(SUMIFS($AE$2:$AE$4001,$L$2:$L$4001,$L2704,$F$2:$F$4001,"4")-SUMIFS('AR SALES'!$Y$2:$Y$2501,'AR SALES'!$L$2:$L$2501,$L2704,'AR SALES'!$AD$2:$AD$2501,"OFF"),2)=0,"","STALE")))</f>
        <v/>
      </c>
      <c r="BB2704" s="2">
        <f>IF(OR(""&amp;$F2704="2",""&amp;$F2704="4",""&amp;$F2704="G",""&amp;$F2704="H"),IF($AY2704="YES","",IF($AB2704&lt;&gt;0,"",IF(COUNTIFS('AR SALES'!$L$2:$L$2501,$L2704,'AR SALES'!$AD$2:$AD$2501,IF(""&amp;$F2704="4","OFF","ON"),'AR SALES'!$AF$2:$AF$2501,"Y")&gt;0,"","NO EXEMPTION"))),"")</f>
        <v/>
      </c>
    </row>
    <row r="2705">
      <c r="AT2705" s="2">
        <f>IF($L2705="","",IFERROR(INDEX('AR SALES'!$H$2:$H$2501,MATCH(""&amp;$L2705,'AR SALES'!$AE$2:$AE$2501,0)),""))</f>
        <v/>
      </c>
      <c r="AU2705" s="2">
        <f>IF($L2705="","",IF($A2705&lt;&gt;"GA","",IF($E2705="FULTON",IF(ISNUMBER(SEARCH("COLLEGE PARK",$AT2705)),"FULTON (COLLEGE PARK)",IF(ISNUMBER(SEARCH("HAPEVILLE",$AT2705)),"FULTON (HAPEVILLE)",IF(ISNUMBER(SEARCH("EAST POINT",$AT2705)),"FULTON (EAST POINT)",IF(ISNUMBER(SEARCH("ATLANTA",$AT2705)),"FULTON (ATL LIMITS)","FULTON")))),IF($E2705="DEKALB",IF(ISNUMBER(SEARCH("ATLANTA",$AT2705)),"DEKALB (ATL LIMITS)","DEKALB"),IF(AND($E2705="CLAYTON",ISNUMBER(SEARCH("COLLEGE PARK",$AT2705))),"CLAYTON (COLLEGE PARK)",$E2705)))))</f>
        <v/>
      </c>
      <c r="AV2705" s="2">
        <f>IF($L2705="","",IF(""&amp;$F2705="2","DIESEL",IF(OR(""&amp;$F2705="G",""&amp;$F2705="H"),"GAS","")))</f>
        <v/>
      </c>
      <c r="AW2705" s="2">
        <f>IF($AV2705="","",$R2705)</f>
        <v/>
      </c>
      <c r="AX2705" s="2">
        <f>IF($AV2705="","",IF($AB2705=0,$R2705,0))</f>
        <v/>
      </c>
      <c r="AY2705" s="2">
        <f>IF($AV2705="","",IF(AND($Z2705=0,COUNTIF('AR SALES'!$L$2:$L$2501,$L2705)=0),"YES",""))</f>
        <v/>
      </c>
      <c r="AZ2705" s="2">
        <f>IF($AV2705="","",IFERROR(VLOOKUP($AU2705,CODES!$A:$B,2,FALSE),"NO CODE"))</f>
        <v/>
      </c>
      <c r="BA2705" s="2">
        <f>IF(""&amp;$F2705&lt;&gt;"4","",IF($AY2705="YES","",IF(ROUND(SUMIFS($AE$2:$AE$4001,$L$2:$L$4001,$L2705,$F$2:$F$4001,"4")-SUMIFS('AR SALES'!$Y$2:$Y$2501,'AR SALES'!$L$2:$L$2501,$L2705,'AR SALES'!$AD$2:$AD$2501,"OFF"),2)=0,"","STALE")))</f>
        <v/>
      </c>
      <c r="BB2705" s="2">
        <f>IF(OR(""&amp;$F2705="2",""&amp;$F2705="4",""&amp;$F2705="G",""&amp;$F2705="H"),IF($AY2705="YES","",IF($AB2705&lt;&gt;0,"",IF(COUNTIFS('AR SALES'!$L$2:$L$2501,$L2705,'AR SALES'!$AD$2:$AD$2501,IF(""&amp;$F2705="4","OFF","ON"),'AR SALES'!$AF$2:$AF$2501,"Y")&gt;0,"","NO EXEMPTION"))),"")</f>
        <v/>
      </c>
    </row>
    <row r="2706">
      <c r="AT2706" s="2">
        <f>IF($L2706="","",IFERROR(INDEX('AR SALES'!$H$2:$H$2501,MATCH(""&amp;$L2706,'AR SALES'!$AE$2:$AE$2501,0)),""))</f>
        <v/>
      </c>
      <c r="AU2706" s="2">
        <f>IF($L2706="","",IF($A2706&lt;&gt;"GA","",IF($E2706="FULTON",IF(ISNUMBER(SEARCH("COLLEGE PARK",$AT2706)),"FULTON (COLLEGE PARK)",IF(ISNUMBER(SEARCH("HAPEVILLE",$AT2706)),"FULTON (HAPEVILLE)",IF(ISNUMBER(SEARCH("EAST POINT",$AT2706)),"FULTON (EAST POINT)",IF(ISNUMBER(SEARCH("ATLANTA",$AT2706)),"FULTON (ATL LIMITS)","FULTON")))),IF($E2706="DEKALB",IF(ISNUMBER(SEARCH("ATLANTA",$AT2706)),"DEKALB (ATL LIMITS)","DEKALB"),IF(AND($E2706="CLAYTON",ISNUMBER(SEARCH("COLLEGE PARK",$AT2706))),"CLAYTON (COLLEGE PARK)",$E2706)))))</f>
        <v/>
      </c>
      <c r="AV2706" s="2">
        <f>IF($L2706="","",IF(""&amp;$F2706="2","DIESEL",IF(OR(""&amp;$F2706="G",""&amp;$F2706="H"),"GAS","")))</f>
        <v/>
      </c>
      <c r="AW2706" s="2">
        <f>IF($AV2706="","",$R2706)</f>
        <v/>
      </c>
      <c r="AX2706" s="2">
        <f>IF($AV2706="","",IF($AB2706=0,$R2706,0))</f>
        <v/>
      </c>
      <c r="AY2706" s="2">
        <f>IF($AV2706="","",IF(AND($Z2706=0,COUNTIF('AR SALES'!$L$2:$L$2501,$L2706)=0),"YES",""))</f>
        <v/>
      </c>
      <c r="AZ2706" s="2">
        <f>IF($AV2706="","",IFERROR(VLOOKUP($AU2706,CODES!$A:$B,2,FALSE),"NO CODE"))</f>
        <v/>
      </c>
      <c r="BA2706" s="2">
        <f>IF(""&amp;$F2706&lt;&gt;"4","",IF($AY2706="YES","",IF(ROUND(SUMIFS($AE$2:$AE$4001,$L$2:$L$4001,$L2706,$F$2:$F$4001,"4")-SUMIFS('AR SALES'!$Y$2:$Y$2501,'AR SALES'!$L$2:$L$2501,$L2706,'AR SALES'!$AD$2:$AD$2501,"OFF"),2)=0,"","STALE")))</f>
        <v/>
      </c>
      <c r="BB2706" s="2">
        <f>IF(OR(""&amp;$F2706="2",""&amp;$F2706="4",""&amp;$F2706="G",""&amp;$F2706="H"),IF($AY2706="YES","",IF($AB2706&lt;&gt;0,"",IF(COUNTIFS('AR SALES'!$L$2:$L$2501,$L2706,'AR SALES'!$AD$2:$AD$2501,IF(""&amp;$F2706="4","OFF","ON"),'AR SALES'!$AF$2:$AF$2501,"Y")&gt;0,"","NO EXEMPTION"))),"")</f>
        <v/>
      </c>
    </row>
    <row r="2707">
      <c r="AT2707" s="2">
        <f>IF($L2707="","",IFERROR(INDEX('AR SALES'!$H$2:$H$2501,MATCH(""&amp;$L2707,'AR SALES'!$AE$2:$AE$2501,0)),""))</f>
        <v/>
      </c>
      <c r="AU2707" s="2">
        <f>IF($L2707="","",IF($A2707&lt;&gt;"GA","",IF($E2707="FULTON",IF(ISNUMBER(SEARCH("COLLEGE PARK",$AT2707)),"FULTON (COLLEGE PARK)",IF(ISNUMBER(SEARCH("HAPEVILLE",$AT2707)),"FULTON (HAPEVILLE)",IF(ISNUMBER(SEARCH("EAST POINT",$AT2707)),"FULTON (EAST POINT)",IF(ISNUMBER(SEARCH("ATLANTA",$AT2707)),"FULTON (ATL LIMITS)","FULTON")))),IF($E2707="DEKALB",IF(ISNUMBER(SEARCH("ATLANTA",$AT2707)),"DEKALB (ATL LIMITS)","DEKALB"),IF(AND($E2707="CLAYTON",ISNUMBER(SEARCH("COLLEGE PARK",$AT2707))),"CLAYTON (COLLEGE PARK)",$E2707)))))</f>
        <v/>
      </c>
      <c r="AV2707" s="2">
        <f>IF($L2707="","",IF(""&amp;$F2707="2","DIESEL",IF(OR(""&amp;$F2707="G",""&amp;$F2707="H"),"GAS","")))</f>
        <v/>
      </c>
      <c r="AW2707" s="2">
        <f>IF($AV2707="","",$R2707)</f>
        <v/>
      </c>
      <c r="AX2707" s="2">
        <f>IF($AV2707="","",IF($AB2707=0,$R2707,0))</f>
        <v/>
      </c>
      <c r="AY2707" s="2">
        <f>IF($AV2707="","",IF(AND($Z2707=0,COUNTIF('AR SALES'!$L$2:$L$2501,$L2707)=0),"YES",""))</f>
        <v/>
      </c>
      <c r="AZ2707" s="2">
        <f>IF($AV2707="","",IFERROR(VLOOKUP($AU2707,CODES!$A:$B,2,FALSE),"NO CODE"))</f>
        <v/>
      </c>
      <c r="BA2707" s="2">
        <f>IF(""&amp;$F2707&lt;&gt;"4","",IF($AY2707="YES","",IF(ROUND(SUMIFS($AE$2:$AE$4001,$L$2:$L$4001,$L2707,$F$2:$F$4001,"4")-SUMIFS('AR SALES'!$Y$2:$Y$2501,'AR SALES'!$L$2:$L$2501,$L2707,'AR SALES'!$AD$2:$AD$2501,"OFF"),2)=0,"","STALE")))</f>
        <v/>
      </c>
      <c r="BB2707" s="2">
        <f>IF(OR(""&amp;$F2707="2",""&amp;$F2707="4",""&amp;$F2707="G",""&amp;$F2707="H"),IF($AY2707="YES","",IF($AB2707&lt;&gt;0,"",IF(COUNTIFS('AR SALES'!$L$2:$L$2501,$L2707,'AR SALES'!$AD$2:$AD$2501,IF(""&amp;$F2707="4","OFF","ON"),'AR SALES'!$AF$2:$AF$2501,"Y")&gt;0,"","NO EXEMPTION"))),"")</f>
        <v/>
      </c>
    </row>
    <row r="2708">
      <c r="AT2708" s="2">
        <f>IF($L2708="","",IFERROR(INDEX('AR SALES'!$H$2:$H$2501,MATCH(""&amp;$L2708,'AR SALES'!$AE$2:$AE$2501,0)),""))</f>
        <v/>
      </c>
      <c r="AU2708" s="2">
        <f>IF($L2708="","",IF($A2708&lt;&gt;"GA","",IF($E2708="FULTON",IF(ISNUMBER(SEARCH("COLLEGE PARK",$AT2708)),"FULTON (COLLEGE PARK)",IF(ISNUMBER(SEARCH("HAPEVILLE",$AT2708)),"FULTON (HAPEVILLE)",IF(ISNUMBER(SEARCH("EAST POINT",$AT2708)),"FULTON (EAST POINT)",IF(ISNUMBER(SEARCH("ATLANTA",$AT2708)),"FULTON (ATL LIMITS)","FULTON")))),IF($E2708="DEKALB",IF(ISNUMBER(SEARCH("ATLANTA",$AT2708)),"DEKALB (ATL LIMITS)","DEKALB"),IF(AND($E2708="CLAYTON",ISNUMBER(SEARCH("COLLEGE PARK",$AT2708))),"CLAYTON (COLLEGE PARK)",$E2708)))))</f>
        <v/>
      </c>
      <c r="AV2708" s="2">
        <f>IF($L2708="","",IF(""&amp;$F2708="2","DIESEL",IF(OR(""&amp;$F2708="G",""&amp;$F2708="H"),"GAS","")))</f>
        <v/>
      </c>
      <c r="AW2708" s="2">
        <f>IF($AV2708="","",$R2708)</f>
        <v/>
      </c>
      <c r="AX2708" s="2">
        <f>IF($AV2708="","",IF($AB2708=0,$R2708,0))</f>
        <v/>
      </c>
      <c r="AY2708" s="2">
        <f>IF($AV2708="","",IF(AND($Z2708=0,COUNTIF('AR SALES'!$L$2:$L$2501,$L2708)=0),"YES",""))</f>
        <v/>
      </c>
      <c r="AZ2708" s="2">
        <f>IF($AV2708="","",IFERROR(VLOOKUP($AU2708,CODES!$A:$B,2,FALSE),"NO CODE"))</f>
        <v/>
      </c>
      <c r="BA2708" s="2">
        <f>IF(""&amp;$F2708&lt;&gt;"4","",IF($AY2708="YES","",IF(ROUND(SUMIFS($AE$2:$AE$4001,$L$2:$L$4001,$L2708,$F$2:$F$4001,"4")-SUMIFS('AR SALES'!$Y$2:$Y$2501,'AR SALES'!$L$2:$L$2501,$L2708,'AR SALES'!$AD$2:$AD$2501,"OFF"),2)=0,"","STALE")))</f>
        <v/>
      </c>
      <c r="BB2708" s="2">
        <f>IF(OR(""&amp;$F2708="2",""&amp;$F2708="4",""&amp;$F2708="G",""&amp;$F2708="H"),IF($AY2708="YES","",IF($AB2708&lt;&gt;0,"",IF(COUNTIFS('AR SALES'!$L$2:$L$2501,$L2708,'AR SALES'!$AD$2:$AD$2501,IF(""&amp;$F2708="4","OFF","ON"),'AR SALES'!$AF$2:$AF$2501,"Y")&gt;0,"","NO EXEMPTION"))),"")</f>
        <v/>
      </c>
    </row>
    <row r="2709">
      <c r="AT2709" s="2">
        <f>IF($L2709="","",IFERROR(INDEX('AR SALES'!$H$2:$H$2501,MATCH(""&amp;$L2709,'AR SALES'!$AE$2:$AE$2501,0)),""))</f>
        <v/>
      </c>
      <c r="AU2709" s="2">
        <f>IF($L2709="","",IF($A2709&lt;&gt;"GA","",IF($E2709="FULTON",IF(ISNUMBER(SEARCH("COLLEGE PARK",$AT2709)),"FULTON (COLLEGE PARK)",IF(ISNUMBER(SEARCH("HAPEVILLE",$AT2709)),"FULTON (HAPEVILLE)",IF(ISNUMBER(SEARCH("EAST POINT",$AT2709)),"FULTON (EAST POINT)",IF(ISNUMBER(SEARCH("ATLANTA",$AT2709)),"FULTON (ATL LIMITS)","FULTON")))),IF($E2709="DEKALB",IF(ISNUMBER(SEARCH("ATLANTA",$AT2709)),"DEKALB (ATL LIMITS)","DEKALB"),IF(AND($E2709="CLAYTON",ISNUMBER(SEARCH("COLLEGE PARK",$AT2709))),"CLAYTON (COLLEGE PARK)",$E2709)))))</f>
        <v/>
      </c>
      <c r="AV2709" s="2">
        <f>IF($L2709="","",IF(""&amp;$F2709="2","DIESEL",IF(OR(""&amp;$F2709="G",""&amp;$F2709="H"),"GAS","")))</f>
        <v/>
      </c>
      <c r="AW2709" s="2">
        <f>IF($AV2709="","",$R2709)</f>
        <v/>
      </c>
      <c r="AX2709" s="2">
        <f>IF($AV2709="","",IF($AB2709=0,$R2709,0))</f>
        <v/>
      </c>
      <c r="AY2709" s="2">
        <f>IF($AV2709="","",IF(AND($Z2709=0,COUNTIF('AR SALES'!$L$2:$L$2501,$L2709)=0),"YES",""))</f>
        <v/>
      </c>
      <c r="AZ2709" s="2">
        <f>IF($AV2709="","",IFERROR(VLOOKUP($AU2709,CODES!$A:$B,2,FALSE),"NO CODE"))</f>
        <v/>
      </c>
      <c r="BA2709" s="2">
        <f>IF(""&amp;$F2709&lt;&gt;"4","",IF($AY2709="YES","",IF(ROUND(SUMIFS($AE$2:$AE$4001,$L$2:$L$4001,$L2709,$F$2:$F$4001,"4")-SUMIFS('AR SALES'!$Y$2:$Y$2501,'AR SALES'!$L$2:$L$2501,$L2709,'AR SALES'!$AD$2:$AD$2501,"OFF"),2)=0,"","STALE")))</f>
        <v/>
      </c>
      <c r="BB2709" s="2">
        <f>IF(OR(""&amp;$F2709="2",""&amp;$F2709="4",""&amp;$F2709="G",""&amp;$F2709="H"),IF($AY2709="YES","",IF($AB2709&lt;&gt;0,"",IF(COUNTIFS('AR SALES'!$L$2:$L$2501,$L2709,'AR SALES'!$AD$2:$AD$2501,IF(""&amp;$F2709="4","OFF","ON"),'AR SALES'!$AF$2:$AF$2501,"Y")&gt;0,"","NO EXEMPTION"))),"")</f>
        <v/>
      </c>
    </row>
    <row r="2710">
      <c r="AT2710" s="2">
        <f>IF($L2710="","",IFERROR(INDEX('AR SALES'!$H$2:$H$2501,MATCH(""&amp;$L2710,'AR SALES'!$AE$2:$AE$2501,0)),""))</f>
        <v/>
      </c>
      <c r="AU2710" s="2">
        <f>IF($L2710="","",IF($A2710&lt;&gt;"GA","",IF($E2710="FULTON",IF(ISNUMBER(SEARCH("COLLEGE PARK",$AT2710)),"FULTON (COLLEGE PARK)",IF(ISNUMBER(SEARCH("HAPEVILLE",$AT2710)),"FULTON (HAPEVILLE)",IF(ISNUMBER(SEARCH("EAST POINT",$AT2710)),"FULTON (EAST POINT)",IF(ISNUMBER(SEARCH("ATLANTA",$AT2710)),"FULTON (ATL LIMITS)","FULTON")))),IF($E2710="DEKALB",IF(ISNUMBER(SEARCH("ATLANTA",$AT2710)),"DEKALB (ATL LIMITS)","DEKALB"),IF(AND($E2710="CLAYTON",ISNUMBER(SEARCH("COLLEGE PARK",$AT2710))),"CLAYTON (COLLEGE PARK)",$E2710)))))</f>
        <v/>
      </c>
      <c r="AV2710" s="2">
        <f>IF($L2710="","",IF(""&amp;$F2710="2","DIESEL",IF(OR(""&amp;$F2710="G",""&amp;$F2710="H"),"GAS","")))</f>
        <v/>
      </c>
      <c r="AW2710" s="2">
        <f>IF($AV2710="","",$R2710)</f>
        <v/>
      </c>
      <c r="AX2710" s="2">
        <f>IF($AV2710="","",IF($AB2710=0,$R2710,0))</f>
        <v/>
      </c>
      <c r="AY2710" s="2">
        <f>IF($AV2710="","",IF(AND($Z2710=0,COUNTIF('AR SALES'!$L$2:$L$2501,$L2710)=0),"YES",""))</f>
        <v/>
      </c>
      <c r="AZ2710" s="2">
        <f>IF($AV2710="","",IFERROR(VLOOKUP($AU2710,CODES!$A:$B,2,FALSE),"NO CODE"))</f>
        <v/>
      </c>
      <c r="BA2710" s="2">
        <f>IF(""&amp;$F2710&lt;&gt;"4","",IF($AY2710="YES","",IF(ROUND(SUMIFS($AE$2:$AE$4001,$L$2:$L$4001,$L2710,$F$2:$F$4001,"4")-SUMIFS('AR SALES'!$Y$2:$Y$2501,'AR SALES'!$L$2:$L$2501,$L2710,'AR SALES'!$AD$2:$AD$2501,"OFF"),2)=0,"","STALE")))</f>
        <v/>
      </c>
      <c r="BB2710" s="2">
        <f>IF(OR(""&amp;$F2710="2",""&amp;$F2710="4",""&amp;$F2710="G",""&amp;$F2710="H"),IF($AY2710="YES","",IF($AB2710&lt;&gt;0,"",IF(COUNTIFS('AR SALES'!$L$2:$L$2501,$L2710,'AR SALES'!$AD$2:$AD$2501,IF(""&amp;$F2710="4","OFF","ON"),'AR SALES'!$AF$2:$AF$2501,"Y")&gt;0,"","NO EXEMPTION"))),"")</f>
        <v/>
      </c>
    </row>
    <row r="2711">
      <c r="AT2711" s="2">
        <f>IF($L2711="","",IFERROR(INDEX('AR SALES'!$H$2:$H$2501,MATCH(""&amp;$L2711,'AR SALES'!$AE$2:$AE$2501,0)),""))</f>
        <v/>
      </c>
      <c r="AU2711" s="2">
        <f>IF($L2711="","",IF($A2711&lt;&gt;"GA","",IF($E2711="FULTON",IF(ISNUMBER(SEARCH("COLLEGE PARK",$AT2711)),"FULTON (COLLEGE PARK)",IF(ISNUMBER(SEARCH("HAPEVILLE",$AT2711)),"FULTON (HAPEVILLE)",IF(ISNUMBER(SEARCH("EAST POINT",$AT2711)),"FULTON (EAST POINT)",IF(ISNUMBER(SEARCH("ATLANTA",$AT2711)),"FULTON (ATL LIMITS)","FULTON")))),IF($E2711="DEKALB",IF(ISNUMBER(SEARCH("ATLANTA",$AT2711)),"DEKALB (ATL LIMITS)","DEKALB"),IF(AND($E2711="CLAYTON",ISNUMBER(SEARCH("COLLEGE PARK",$AT2711))),"CLAYTON (COLLEGE PARK)",$E2711)))))</f>
        <v/>
      </c>
      <c r="AV2711" s="2">
        <f>IF($L2711="","",IF(""&amp;$F2711="2","DIESEL",IF(OR(""&amp;$F2711="G",""&amp;$F2711="H"),"GAS","")))</f>
        <v/>
      </c>
      <c r="AW2711" s="2">
        <f>IF($AV2711="","",$R2711)</f>
        <v/>
      </c>
      <c r="AX2711" s="2">
        <f>IF($AV2711="","",IF($AB2711=0,$R2711,0))</f>
        <v/>
      </c>
      <c r="AY2711" s="2">
        <f>IF($AV2711="","",IF(AND($Z2711=0,COUNTIF('AR SALES'!$L$2:$L$2501,$L2711)=0),"YES",""))</f>
        <v/>
      </c>
      <c r="AZ2711" s="2">
        <f>IF($AV2711="","",IFERROR(VLOOKUP($AU2711,CODES!$A:$B,2,FALSE),"NO CODE"))</f>
        <v/>
      </c>
      <c r="BA2711" s="2">
        <f>IF(""&amp;$F2711&lt;&gt;"4","",IF($AY2711="YES","",IF(ROUND(SUMIFS($AE$2:$AE$4001,$L$2:$L$4001,$L2711,$F$2:$F$4001,"4")-SUMIFS('AR SALES'!$Y$2:$Y$2501,'AR SALES'!$L$2:$L$2501,$L2711,'AR SALES'!$AD$2:$AD$2501,"OFF"),2)=0,"","STALE")))</f>
        <v/>
      </c>
      <c r="BB2711" s="2">
        <f>IF(OR(""&amp;$F2711="2",""&amp;$F2711="4",""&amp;$F2711="G",""&amp;$F2711="H"),IF($AY2711="YES","",IF($AB2711&lt;&gt;0,"",IF(COUNTIFS('AR SALES'!$L$2:$L$2501,$L2711,'AR SALES'!$AD$2:$AD$2501,IF(""&amp;$F2711="4","OFF","ON"),'AR SALES'!$AF$2:$AF$2501,"Y")&gt;0,"","NO EXEMPTION"))),"")</f>
        <v/>
      </c>
    </row>
    <row r="2712">
      <c r="AT2712" s="2">
        <f>IF($L2712="","",IFERROR(INDEX('AR SALES'!$H$2:$H$2501,MATCH(""&amp;$L2712,'AR SALES'!$AE$2:$AE$2501,0)),""))</f>
        <v/>
      </c>
      <c r="AU2712" s="2">
        <f>IF($L2712="","",IF($A2712&lt;&gt;"GA","",IF($E2712="FULTON",IF(ISNUMBER(SEARCH("COLLEGE PARK",$AT2712)),"FULTON (COLLEGE PARK)",IF(ISNUMBER(SEARCH("HAPEVILLE",$AT2712)),"FULTON (HAPEVILLE)",IF(ISNUMBER(SEARCH("EAST POINT",$AT2712)),"FULTON (EAST POINT)",IF(ISNUMBER(SEARCH("ATLANTA",$AT2712)),"FULTON (ATL LIMITS)","FULTON")))),IF($E2712="DEKALB",IF(ISNUMBER(SEARCH("ATLANTA",$AT2712)),"DEKALB (ATL LIMITS)","DEKALB"),IF(AND($E2712="CLAYTON",ISNUMBER(SEARCH("COLLEGE PARK",$AT2712))),"CLAYTON (COLLEGE PARK)",$E2712)))))</f>
        <v/>
      </c>
      <c r="AV2712" s="2">
        <f>IF($L2712="","",IF(""&amp;$F2712="2","DIESEL",IF(OR(""&amp;$F2712="G",""&amp;$F2712="H"),"GAS","")))</f>
        <v/>
      </c>
      <c r="AW2712" s="2">
        <f>IF($AV2712="","",$R2712)</f>
        <v/>
      </c>
      <c r="AX2712" s="2">
        <f>IF($AV2712="","",IF($AB2712=0,$R2712,0))</f>
        <v/>
      </c>
      <c r="AY2712" s="2">
        <f>IF($AV2712="","",IF(AND($Z2712=0,COUNTIF('AR SALES'!$L$2:$L$2501,$L2712)=0),"YES",""))</f>
        <v/>
      </c>
      <c r="AZ2712" s="2">
        <f>IF($AV2712="","",IFERROR(VLOOKUP($AU2712,CODES!$A:$B,2,FALSE),"NO CODE"))</f>
        <v/>
      </c>
      <c r="BA2712" s="2">
        <f>IF(""&amp;$F2712&lt;&gt;"4","",IF($AY2712="YES","",IF(ROUND(SUMIFS($AE$2:$AE$4001,$L$2:$L$4001,$L2712,$F$2:$F$4001,"4")-SUMIFS('AR SALES'!$Y$2:$Y$2501,'AR SALES'!$L$2:$L$2501,$L2712,'AR SALES'!$AD$2:$AD$2501,"OFF"),2)=0,"","STALE")))</f>
        <v/>
      </c>
      <c r="BB2712" s="2">
        <f>IF(OR(""&amp;$F2712="2",""&amp;$F2712="4",""&amp;$F2712="G",""&amp;$F2712="H"),IF($AY2712="YES","",IF($AB2712&lt;&gt;0,"",IF(COUNTIFS('AR SALES'!$L$2:$L$2501,$L2712,'AR SALES'!$AD$2:$AD$2501,IF(""&amp;$F2712="4","OFF","ON"),'AR SALES'!$AF$2:$AF$2501,"Y")&gt;0,"","NO EXEMPTION"))),"")</f>
        <v/>
      </c>
    </row>
    <row r="2713">
      <c r="AT2713" s="2">
        <f>IF($L2713="","",IFERROR(INDEX('AR SALES'!$H$2:$H$2501,MATCH(""&amp;$L2713,'AR SALES'!$AE$2:$AE$2501,0)),""))</f>
        <v/>
      </c>
      <c r="AU2713" s="2">
        <f>IF($L2713="","",IF($A2713&lt;&gt;"GA","",IF($E2713="FULTON",IF(ISNUMBER(SEARCH("COLLEGE PARK",$AT2713)),"FULTON (COLLEGE PARK)",IF(ISNUMBER(SEARCH("HAPEVILLE",$AT2713)),"FULTON (HAPEVILLE)",IF(ISNUMBER(SEARCH("EAST POINT",$AT2713)),"FULTON (EAST POINT)",IF(ISNUMBER(SEARCH("ATLANTA",$AT2713)),"FULTON (ATL LIMITS)","FULTON")))),IF($E2713="DEKALB",IF(ISNUMBER(SEARCH("ATLANTA",$AT2713)),"DEKALB (ATL LIMITS)","DEKALB"),IF(AND($E2713="CLAYTON",ISNUMBER(SEARCH("COLLEGE PARK",$AT2713))),"CLAYTON (COLLEGE PARK)",$E2713)))))</f>
        <v/>
      </c>
      <c r="AV2713" s="2">
        <f>IF($L2713="","",IF(""&amp;$F2713="2","DIESEL",IF(OR(""&amp;$F2713="G",""&amp;$F2713="H"),"GAS","")))</f>
        <v/>
      </c>
      <c r="AW2713" s="2">
        <f>IF($AV2713="","",$R2713)</f>
        <v/>
      </c>
      <c r="AX2713" s="2">
        <f>IF($AV2713="","",IF($AB2713=0,$R2713,0))</f>
        <v/>
      </c>
      <c r="AY2713" s="2">
        <f>IF($AV2713="","",IF(AND($Z2713=0,COUNTIF('AR SALES'!$L$2:$L$2501,$L2713)=0),"YES",""))</f>
        <v/>
      </c>
      <c r="AZ2713" s="2">
        <f>IF($AV2713="","",IFERROR(VLOOKUP($AU2713,CODES!$A:$B,2,FALSE),"NO CODE"))</f>
        <v/>
      </c>
      <c r="BA2713" s="2">
        <f>IF(""&amp;$F2713&lt;&gt;"4","",IF($AY2713="YES","",IF(ROUND(SUMIFS($AE$2:$AE$4001,$L$2:$L$4001,$L2713,$F$2:$F$4001,"4")-SUMIFS('AR SALES'!$Y$2:$Y$2501,'AR SALES'!$L$2:$L$2501,$L2713,'AR SALES'!$AD$2:$AD$2501,"OFF"),2)=0,"","STALE")))</f>
        <v/>
      </c>
      <c r="BB2713" s="2">
        <f>IF(OR(""&amp;$F2713="2",""&amp;$F2713="4",""&amp;$F2713="G",""&amp;$F2713="H"),IF($AY2713="YES","",IF($AB2713&lt;&gt;0,"",IF(COUNTIFS('AR SALES'!$L$2:$L$2501,$L2713,'AR SALES'!$AD$2:$AD$2501,IF(""&amp;$F2713="4","OFF","ON"),'AR SALES'!$AF$2:$AF$2501,"Y")&gt;0,"","NO EXEMPTION"))),"")</f>
        <v/>
      </c>
    </row>
    <row r="2714">
      <c r="AT2714" s="2">
        <f>IF($L2714="","",IFERROR(INDEX('AR SALES'!$H$2:$H$2501,MATCH(""&amp;$L2714,'AR SALES'!$AE$2:$AE$2501,0)),""))</f>
        <v/>
      </c>
      <c r="AU2714" s="2">
        <f>IF($L2714="","",IF($A2714&lt;&gt;"GA","",IF($E2714="FULTON",IF(ISNUMBER(SEARCH("COLLEGE PARK",$AT2714)),"FULTON (COLLEGE PARK)",IF(ISNUMBER(SEARCH("HAPEVILLE",$AT2714)),"FULTON (HAPEVILLE)",IF(ISNUMBER(SEARCH("EAST POINT",$AT2714)),"FULTON (EAST POINT)",IF(ISNUMBER(SEARCH("ATLANTA",$AT2714)),"FULTON (ATL LIMITS)","FULTON")))),IF($E2714="DEKALB",IF(ISNUMBER(SEARCH("ATLANTA",$AT2714)),"DEKALB (ATL LIMITS)","DEKALB"),IF(AND($E2714="CLAYTON",ISNUMBER(SEARCH("COLLEGE PARK",$AT2714))),"CLAYTON (COLLEGE PARK)",$E2714)))))</f>
        <v/>
      </c>
      <c r="AV2714" s="2">
        <f>IF($L2714="","",IF(""&amp;$F2714="2","DIESEL",IF(OR(""&amp;$F2714="G",""&amp;$F2714="H"),"GAS","")))</f>
        <v/>
      </c>
      <c r="AW2714" s="2">
        <f>IF($AV2714="","",$R2714)</f>
        <v/>
      </c>
      <c r="AX2714" s="2">
        <f>IF($AV2714="","",IF($AB2714=0,$R2714,0))</f>
        <v/>
      </c>
      <c r="AY2714" s="2">
        <f>IF($AV2714="","",IF(AND($Z2714=0,COUNTIF('AR SALES'!$L$2:$L$2501,$L2714)=0),"YES",""))</f>
        <v/>
      </c>
      <c r="AZ2714" s="2">
        <f>IF($AV2714="","",IFERROR(VLOOKUP($AU2714,CODES!$A:$B,2,FALSE),"NO CODE"))</f>
        <v/>
      </c>
      <c r="BA2714" s="2">
        <f>IF(""&amp;$F2714&lt;&gt;"4","",IF($AY2714="YES","",IF(ROUND(SUMIFS($AE$2:$AE$4001,$L$2:$L$4001,$L2714,$F$2:$F$4001,"4")-SUMIFS('AR SALES'!$Y$2:$Y$2501,'AR SALES'!$L$2:$L$2501,$L2714,'AR SALES'!$AD$2:$AD$2501,"OFF"),2)=0,"","STALE")))</f>
        <v/>
      </c>
      <c r="BB2714" s="2">
        <f>IF(OR(""&amp;$F2714="2",""&amp;$F2714="4",""&amp;$F2714="G",""&amp;$F2714="H"),IF($AY2714="YES","",IF($AB2714&lt;&gt;0,"",IF(COUNTIFS('AR SALES'!$L$2:$L$2501,$L2714,'AR SALES'!$AD$2:$AD$2501,IF(""&amp;$F2714="4","OFF","ON"),'AR SALES'!$AF$2:$AF$2501,"Y")&gt;0,"","NO EXEMPTION"))),"")</f>
        <v/>
      </c>
    </row>
    <row r="2715">
      <c r="AT2715" s="2">
        <f>IF($L2715="","",IFERROR(INDEX('AR SALES'!$H$2:$H$2501,MATCH(""&amp;$L2715,'AR SALES'!$AE$2:$AE$2501,0)),""))</f>
        <v/>
      </c>
      <c r="AU2715" s="2">
        <f>IF($L2715="","",IF($A2715&lt;&gt;"GA","",IF($E2715="FULTON",IF(ISNUMBER(SEARCH("COLLEGE PARK",$AT2715)),"FULTON (COLLEGE PARK)",IF(ISNUMBER(SEARCH("HAPEVILLE",$AT2715)),"FULTON (HAPEVILLE)",IF(ISNUMBER(SEARCH("EAST POINT",$AT2715)),"FULTON (EAST POINT)",IF(ISNUMBER(SEARCH("ATLANTA",$AT2715)),"FULTON (ATL LIMITS)","FULTON")))),IF($E2715="DEKALB",IF(ISNUMBER(SEARCH("ATLANTA",$AT2715)),"DEKALB (ATL LIMITS)","DEKALB"),IF(AND($E2715="CLAYTON",ISNUMBER(SEARCH("COLLEGE PARK",$AT2715))),"CLAYTON (COLLEGE PARK)",$E2715)))))</f>
        <v/>
      </c>
      <c r="AV2715" s="2">
        <f>IF($L2715="","",IF(""&amp;$F2715="2","DIESEL",IF(OR(""&amp;$F2715="G",""&amp;$F2715="H"),"GAS","")))</f>
        <v/>
      </c>
      <c r="AW2715" s="2">
        <f>IF($AV2715="","",$R2715)</f>
        <v/>
      </c>
      <c r="AX2715" s="2">
        <f>IF($AV2715="","",IF($AB2715=0,$R2715,0))</f>
        <v/>
      </c>
      <c r="AY2715" s="2">
        <f>IF($AV2715="","",IF(AND($Z2715=0,COUNTIF('AR SALES'!$L$2:$L$2501,$L2715)=0),"YES",""))</f>
        <v/>
      </c>
      <c r="AZ2715" s="2">
        <f>IF($AV2715="","",IFERROR(VLOOKUP($AU2715,CODES!$A:$B,2,FALSE),"NO CODE"))</f>
        <v/>
      </c>
      <c r="BA2715" s="2">
        <f>IF(""&amp;$F2715&lt;&gt;"4","",IF($AY2715="YES","",IF(ROUND(SUMIFS($AE$2:$AE$4001,$L$2:$L$4001,$L2715,$F$2:$F$4001,"4")-SUMIFS('AR SALES'!$Y$2:$Y$2501,'AR SALES'!$L$2:$L$2501,$L2715,'AR SALES'!$AD$2:$AD$2501,"OFF"),2)=0,"","STALE")))</f>
        <v/>
      </c>
      <c r="BB2715" s="2">
        <f>IF(OR(""&amp;$F2715="2",""&amp;$F2715="4",""&amp;$F2715="G",""&amp;$F2715="H"),IF($AY2715="YES","",IF($AB2715&lt;&gt;0,"",IF(COUNTIFS('AR SALES'!$L$2:$L$2501,$L2715,'AR SALES'!$AD$2:$AD$2501,IF(""&amp;$F2715="4","OFF","ON"),'AR SALES'!$AF$2:$AF$2501,"Y")&gt;0,"","NO EXEMPTION"))),"")</f>
        <v/>
      </c>
    </row>
    <row r="2716">
      <c r="AT2716" s="2">
        <f>IF($L2716="","",IFERROR(INDEX('AR SALES'!$H$2:$H$2501,MATCH(""&amp;$L2716,'AR SALES'!$AE$2:$AE$2501,0)),""))</f>
        <v/>
      </c>
      <c r="AU2716" s="2">
        <f>IF($L2716="","",IF($A2716&lt;&gt;"GA","",IF($E2716="FULTON",IF(ISNUMBER(SEARCH("COLLEGE PARK",$AT2716)),"FULTON (COLLEGE PARK)",IF(ISNUMBER(SEARCH("HAPEVILLE",$AT2716)),"FULTON (HAPEVILLE)",IF(ISNUMBER(SEARCH("EAST POINT",$AT2716)),"FULTON (EAST POINT)",IF(ISNUMBER(SEARCH("ATLANTA",$AT2716)),"FULTON (ATL LIMITS)","FULTON")))),IF($E2716="DEKALB",IF(ISNUMBER(SEARCH("ATLANTA",$AT2716)),"DEKALB (ATL LIMITS)","DEKALB"),IF(AND($E2716="CLAYTON",ISNUMBER(SEARCH("COLLEGE PARK",$AT2716))),"CLAYTON (COLLEGE PARK)",$E2716)))))</f>
        <v/>
      </c>
      <c r="AV2716" s="2">
        <f>IF($L2716="","",IF(""&amp;$F2716="2","DIESEL",IF(OR(""&amp;$F2716="G",""&amp;$F2716="H"),"GAS","")))</f>
        <v/>
      </c>
      <c r="AW2716" s="2">
        <f>IF($AV2716="","",$R2716)</f>
        <v/>
      </c>
      <c r="AX2716" s="2">
        <f>IF($AV2716="","",IF($AB2716=0,$R2716,0))</f>
        <v/>
      </c>
      <c r="AY2716" s="2">
        <f>IF($AV2716="","",IF(AND($Z2716=0,COUNTIF('AR SALES'!$L$2:$L$2501,$L2716)=0),"YES",""))</f>
        <v/>
      </c>
      <c r="AZ2716" s="2">
        <f>IF($AV2716="","",IFERROR(VLOOKUP($AU2716,CODES!$A:$B,2,FALSE),"NO CODE"))</f>
        <v/>
      </c>
      <c r="BA2716" s="2">
        <f>IF(""&amp;$F2716&lt;&gt;"4","",IF($AY2716="YES","",IF(ROUND(SUMIFS($AE$2:$AE$4001,$L$2:$L$4001,$L2716,$F$2:$F$4001,"4")-SUMIFS('AR SALES'!$Y$2:$Y$2501,'AR SALES'!$L$2:$L$2501,$L2716,'AR SALES'!$AD$2:$AD$2501,"OFF"),2)=0,"","STALE")))</f>
        <v/>
      </c>
      <c r="BB2716" s="2">
        <f>IF(OR(""&amp;$F2716="2",""&amp;$F2716="4",""&amp;$F2716="G",""&amp;$F2716="H"),IF($AY2716="YES","",IF($AB2716&lt;&gt;0,"",IF(COUNTIFS('AR SALES'!$L$2:$L$2501,$L2716,'AR SALES'!$AD$2:$AD$2501,IF(""&amp;$F2716="4","OFF","ON"),'AR SALES'!$AF$2:$AF$2501,"Y")&gt;0,"","NO EXEMPTION"))),"")</f>
        <v/>
      </c>
    </row>
    <row r="2717">
      <c r="AT2717" s="2">
        <f>IF($L2717="","",IFERROR(INDEX('AR SALES'!$H$2:$H$2501,MATCH(""&amp;$L2717,'AR SALES'!$AE$2:$AE$2501,0)),""))</f>
        <v/>
      </c>
      <c r="AU2717" s="2">
        <f>IF($L2717="","",IF($A2717&lt;&gt;"GA","",IF($E2717="FULTON",IF(ISNUMBER(SEARCH("COLLEGE PARK",$AT2717)),"FULTON (COLLEGE PARK)",IF(ISNUMBER(SEARCH("HAPEVILLE",$AT2717)),"FULTON (HAPEVILLE)",IF(ISNUMBER(SEARCH("EAST POINT",$AT2717)),"FULTON (EAST POINT)",IF(ISNUMBER(SEARCH("ATLANTA",$AT2717)),"FULTON (ATL LIMITS)","FULTON")))),IF($E2717="DEKALB",IF(ISNUMBER(SEARCH("ATLANTA",$AT2717)),"DEKALB (ATL LIMITS)","DEKALB"),IF(AND($E2717="CLAYTON",ISNUMBER(SEARCH("COLLEGE PARK",$AT2717))),"CLAYTON (COLLEGE PARK)",$E2717)))))</f>
        <v/>
      </c>
      <c r="AV2717" s="2">
        <f>IF($L2717="","",IF(""&amp;$F2717="2","DIESEL",IF(OR(""&amp;$F2717="G",""&amp;$F2717="H"),"GAS","")))</f>
        <v/>
      </c>
      <c r="AW2717" s="2">
        <f>IF($AV2717="","",$R2717)</f>
        <v/>
      </c>
      <c r="AX2717" s="2">
        <f>IF($AV2717="","",IF($AB2717=0,$R2717,0))</f>
        <v/>
      </c>
      <c r="AY2717" s="2">
        <f>IF($AV2717="","",IF(AND($Z2717=0,COUNTIF('AR SALES'!$L$2:$L$2501,$L2717)=0),"YES",""))</f>
        <v/>
      </c>
      <c r="AZ2717" s="2">
        <f>IF($AV2717="","",IFERROR(VLOOKUP($AU2717,CODES!$A:$B,2,FALSE),"NO CODE"))</f>
        <v/>
      </c>
      <c r="BA2717" s="2">
        <f>IF(""&amp;$F2717&lt;&gt;"4","",IF($AY2717="YES","",IF(ROUND(SUMIFS($AE$2:$AE$4001,$L$2:$L$4001,$L2717,$F$2:$F$4001,"4")-SUMIFS('AR SALES'!$Y$2:$Y$2501,'AR SALES'!$L$2:$L$2501,$L2717,'AR SALES'!$AD$2:$AD$2501,"OFF"),2)=0,"","STALE")))</f>
        <v/>
      </c>
      <c r="BB2717" s="2">
        <f>IF(OR(""&amp;$F2717="2",""&amp;$F2717="4",""&amp;$F2717="G",""&amp;$F2717="H"),IF($AY2717="YES","",IF($AB2717&lt;&gt;0,"",IF(COUNTIFS('AR SALES'!$L$2:$L$2501,$L2717,'AR SALES'!$AD$2:$AD$2501,IF(""&amp;$F2717="4","OFF","ON"),'AR SALES'!$AF$2:$AF$2501,"Y")&gt;0,"","NO EXEMPTION"))),"")</f>
        <v/>
      </c>
    </row>
    <row r="2718">
      <c r="AT2718" s="2">
        <f>IF($L2718="","",IFERROR(INDEX('AR SALES'!$H$2:$H$2501,MATCH(""&amp;$L2718,'AR SALES'!$AE$2:$AE$2501,0)),""))</f>
        <v/>
      </c>
      <c r="AU2718" s="2">
        <f>IF($L2718="","",IF($A2718&lt;&gt;"GA","",IF($E2718="FULTON",IF(ISNUMBER(SEARCH("COLLEGE PARK",$AT2718)),"FULTON (COLLEGE PARK)",IF(ISNUMBER(SEARCH("HAPEVILLE",$AT2718)),"FULTON (HAPEVILLE)",IF(ISNUMBER(SEARCH("EAST POINT",$AT2718)),"FULTON (EAST POINT)",IF(ISNUMBER(SEARCH("ATLANTA",$AT2718)),"FULTON (ATL LIMITS)","FULTON")))),IF($E2718="DEKALB",IF(ISNUMBER(SEARCH("ATLANTA",$AT2718)),"DEKALB (ATL LIMITS)","DEKALB"),IF(AND($E2718="CLAYTON",ISNUMBER(SEARCH("COLLEGE PARK",$AT2718))),"CLAYTON (COLLEGE PARK)",$E2718)))))</f>
        <v/>
      </c>
      <c r="AV2718" s="2">
        <f>IF($L2718="","",IF(""&amp;$F2718="2","DIESEL",IF(OR(""&amp;$F2718="G",""&amp;$F2718="H"),"GAS","")))</f>
        <v/>
      </c>
      <c r="AW2718" s="2">
        <f>IF($AV2718="","",$R2718)</f>
        <v/>
      </c>
      <c r="AX2718" s="2">
        <f>IF($AV2718="","",IF($AB2718=0,$R2718,0))</f>
        <v/>
      </c>
      <c r="AY2718" s="2">
        <f>IF($AV2718="","",IF(AND($Z2718=0,COUNTIF('AR SALES'!$L$2:$L$2501,$L2718)=0),"YES",""))</f>
        <v/>
      </c>
      <c r="AZ2718" s="2">
        <f>IF($AV2718="","",IFERROR(VLOOKUP($AU2718,CODES!$A:$B,2,FALSE),"NO CODE"))</f>
        <v/>
      </c>
      <c r="BA2718" s="2">
        <f>IF(""&amp;$F2718&lt;&gt;"4","",IF($AY2718="YES","",IF(ROUND(SUMIFS($AE$2:$AE$4001,$L$2:$L$4001,$L2718,$F$2:$F$4001,"4")-SUMIFS('AR SALES'!$Y$2:$Y$2501,'AR SALES'!$L$2:$L$2501,$L2718,'AR SALES'!$AD$2:$AD$2501,"OFF"),2)=0,"","STALE")))</f>
        <v/>
      </c>
      <c r="BB2718" s="2">
        <f>IF(OR(""&amp;$F2718="2",""&amp;$F2718="4",""&amp;$F2718="G",""&amp;$F2718="H"),IF($AY2718="YES","",IF($AB2718&lt;&gt;0,"",IF(COUNTIFS('AR SALES'!$L$2:$L$2501,$L2718,'AR SALES'!$AD$2:$AD$2501,IF(""&amp;$F2718="4","OFF","ON"),'AR SALES'!$AF$2:$AF$2501,"Y")&gt;0,"","NO EXEMPTION"))),"")</f>
        <v/>
      </c>
    </row>
    <row r="2719">
      <c r="AT2719" s="2">
        <f>IF($L2719="","",IFERROR(INDEX('AR SALES'!$H$2:$H$2501,MATCH(""&amp;$L2719,'AR SALES'!$AE$2:$AE$2501,0)),""))</f>
        <v/>
      </c>
      <c r="AU2719" s="2">
        <f>IF($L2719="","",IF($A2719&lt;&gt;"GA","",IF($E2719="FULTON",IF(ISNUMBER(SEARCH("COLLEGE PARK",$AT2719)),"FULTON (COLLEGE PARK)",IF(ISNUMBER(SEARCH("HAPEVILLE",$AT2719)),"FULTON (HAPEVILLE)",IF(ISNUMBER(SEARCH("EAST POINT",$AT2719)),"FULTON (EAST POINT)",IF(ISNUMBER(SEARCH("ATLANTA",$AT2719)),"FULTON (ATL LIMITS)","FULTON")))),IF($E2719="DEKALB",IF(ISNUMBER(SEARCH("ATLANTA",$AT2719)),"DEKALB (ATL LIMITS)","DEKALB"),IF(AND($E2719="CLAYTON",ISNUMBER(SEARCH("COLLEGE PARK",$AT2719))),"CLAYTON (COLLEGE PARK)",$E2719)))))</f>
        <v/>
      </c>
      <c r="AV2719" s="2">
        <f>IF($L2719="","",IF(""&amp;$F2719="2","DIESEL",IF(OR(""&amp;$F2719="G",""&amp;$F2719="H"),"GAS","")))</f>
        <v/>
      </c>
      <c r="AW2719" s="2">
        <f>IF($AV2719="","",$R2719)</f>
        <v/>
      </c>
      <c r="AX2719" s="2">
        <f>IF($AV2719="","",IF($AB2719=0,$R2719,0))</f>
        <v/>
      </c>
      <c r="AY2719" s="2">
        <f>IF($AV2719="","",IF(AND($Z2719=0,COUNTIF('AR SALES'!$L$2:$L$2501,$L2719)=0),"YES",""))</f>
        <v/>
      </c>
      <c r="AZ2719" s="2">
        <f>IF($AV2719="","",IFERROR(VLOOKUP($AU2719,CODES!$A:$B,2,FALSE),"NO CODE"))</f>
        <v/>
      </c>
      <c r="BA2719" s="2">
        <f>IF(""&amp;$F2719&lt;&gt;"4","",IF($AY2719="YES","",IF(ROUND(SUMIFS($AE$2:$AE$4001,$L$2:$L$4001,$L2719,$F$2:$F$4001,"4")-SUMIFS('AR SALES'!$Y$2:$Y$2501,'AR SALES'!$L$2:$L$2501,$L2719,'AR SALES'!$AD$2:$AD$2501,"OFF"),2)=0,"","STALE")))</f>
        <v/>
      </c>
      <c r="BB2719" s="2">
        <f>IF(OR(""&amp;$F2719="2",""&amp;$F2719="4",""&amp;$F2719="G",""&amp;$F2719="H"),IF($AY2719="YES","",IF($AB2719&lt;&gt;0,"",IF(COUNTIFS('AR SALES'!$L$2:$L$2501,$L2719,'AR SALES'!$AD$2:$AD$2501,IF(""&amp;$F2719="4","OFF","ON"),'AR SALES'!$AF$2:$AF$2501,"Y")&gt;0,"","NO EXEMPTION"))),"")</f>
        <v/>
      </c>
    </row>
    <row r="2720">
      <c r="AT2720" s="2">
        <f>IF($L2720="","",IFERROR(INDEX('AR SALES'!$H$2:$H$2501,MATCH(""&amp;$L2720,'AR SALES'!$AE$2:$AE$2501,0)),""))</f>
        <v/>
      </c>
      <c r="AU2720" s="2">
        <f>IF($L2720="","",IF($A2720&lt;&gt;"GA","",IF($E2720="FULTON",IF(ISNUMBER(SEARCH("COLLEGE PARK",$AT2720)),"FULTON (COLLEGE PARK)",IF(ISNUMBER(SEARCH("HAPEVILLE",$AT2720)),"FULTON (HAPEVILLE)",IF(ISNUMBER(SEARCH("EAST POINT",$AT2720)),"FULTON (EAST POINT)",IF(ISNUMBER(SEARCH("ATLANTA",$AT2720)),"FULTON (ATL LIMITS)","FULTON")))),IF($E2720="DEKALB",IF(ISNUMBER(SEARCH("ATLANTA",$AT2720)),"DEKALB (ATL LIMITS)","DEKALB"),IF(AND($E2720="CLAYTON",ISNUMBER(SEARCH("COLLEGE PARK",$AT2720))),"CLAYTON (COLLEGE PARK)",$E2720)))))</f>
        <v/>
      </c>
      <c r="AV2720" s="2">
        <f>IF($L2720="","",IF(""&amp;$F2720="2","DIESEL",IF(OR(""&amp;$F2720="G",""&amp;$F2720="H"),"GAS","")))</f>
        <v/>
      </c>
      <c r="AW2720" s="2">
        <f>IF($AV2720="","",$R2720)</f>
        <v/>
      </c>
      <c r="AX2720" s="2">
        <f>IF($AV2720="","",IF($AB2720=0,$R2720,0))</f>
        <v/>
      </c>
      <c r="AY2720" s="2">
        <f>IF($AV2720="","",IF(AND($Z2720=0,COUNTIF('AR SALES'!$L$2:$L$2501,$L2720)=0),"YES",""))</f>
        <v/>
      </c>
      <c r="AZ2720" s="2">
        <f>IF($AV2720="","",IFERROR(VLOOKUP($AU2720,CODES!$A:$B,2,FALSE),"NO CODE"))</f>
        <v/>
      </c>
      <c r="BA2720" s="2">
        <f>IF(""&amp;$F2720&lt;&gt;"4","",IF($AY2720="YES","",IF(ROUND(SUMIFS($AE$2:$AE$4001,$L$2:$L$4001,$L2720,$F$2:$F$4001,"4")-SUMIFS('AR SALES'!$Y$2:$Y$2501,'AR SALES'!$L$2:$L$2501,$L2720,'AR SALES'!$AD$2:$AD$2501,"OFF"),2)=0,"","STALE")))</f>
        <v/>
      </c>
      <c r="BB2720" s="2">
        <f>IF(OR(""&amp;$F2720="2",""&amp;$F2720="4",""&amp;$F2720="G",""&amp;$F2720="H"),IF($AY2720="YES","",IF($AB2720&lt;&gt;0,"",IF(COUNTIFS('AR SALES'!$L$2:$L$2501,$L2720,'AR SALES'!$AD$2:$AD$2501,IF(""&amp;$F2720="4","OFF","ON"),'AR SALES'!$AF$2:$AF$2501,"Y")&gt;0,"","NO EXEMPTION"))),"")</f>
        <v/>
      </c>
    </row>
    <row r="2721">
      <c r="AT2721" s="2">
        <f>IF($L2721="","",IFERROR(INDEX('AR SALES'!$H$2:$H$2501,MATCH(""&amp;$L2721,'AR SALES'!$AE$2:$AE$2501,0)),""))</f>
        <v/>
      </c>
      <c r="AU2721" s="2">
        <f>IF($L2721="","",IF($A2721&lt;&gt;"GA","",IF($E2721="FULTON",IF(ISNUMBER(SEARCH("COLLEGE PARK",$AT2721)),"FULTON (COLLEGE PARK)",IF(ISNUMBER(SEARCH("HAPEVILLE",$AT2721)),"FULTON (HAPEVILLE)",IF(ISNUMBER(SEARCH("EAST POINT",$AT2721)),"FULTON (EAST POINT)",IF(ISNUMBER(SEARCH("ATLANTA",$AT2721)),"FULTON (ATL LIMITS)","FULTON")))),IF($E2721="DEKALB",IF(ISNUMBER(SEARCH("ATLANTA",$AT2721)),"DEKALB (ATL LIMITS)","DEKALB"),IF(AND($E2721="CLAYTON",ISNUMBER(SEARCH("COLLEGE PARK",$AT2721))),"CLAYTON (COLLEGE PARK)",$E2721)))))</f>
        <v/>
      </c>
      <c r="AV2721" s="2">
        <f>IF($L2721="","",IF(""&amp;$F2721="2","DIESEL",IF(OR(""&amp;$F2721="G",""&amp;$F2721="H"),"GAS","")))</f>
        <v/>
      </c>
      <c r="AW2721" s="2">
        <f>IF($AV2721="","",$R2721)</f>
        <v/>
      </c>
      <c r="AX2721" s="2">
        <f>IF($AV2721="","",IF($AB2721=0,$R2721,0))</f>
        <v/>
      </c>
      <c r="AY2721" s="2">
        <f>IF($AV2721="","",IF(AND($Z2721=0,COUNTIF('AR SALES'!$L$2:$L$2501,$L2721)=0),"YES",""))</f>
        <v/>
      </c>
      <c r="AZ2721" s="2">
        <f>IF($AV2721="","",IFERROR(VLOOKUP($AU2721,CODES!$A:$B,2,FALSE),"NO CODE"))</f>
        <v/>
      </c>
      <c r="BA2721" s="2">
        <f>IF(""&amp;$F2721&lt;&gt;"4","",IF($AY2721="YES","",IF(ROUND(SUMIFS($AE$2:$AE$4001,$L$2:$L$4001,$L2721,$F$2:$F$4001,"4")-SUMIFS('AR SALES'!$Y$2:$Y$2501,'AR SALES'!$L$2:$L$2501,$L2721,'AR SALES'!$AD$2:$AD$2501,"OFF"),2)=0,"","STALE")))</f>
        <v/>
      </c>
      <c r="BB2721" s="2">
        <f>IF(OR(""&amp;$F2721="2",""&amp;$F2721="4",""&amp;$F2721="G",""&amp;$F2721="H"),IF($AY2721="YES","",IF($AB2721&lt;&gt;0,"",IF(COUNTIFS('AR SALES'!$L$2:$L$2501,$L2721,'AR SALES'!$AD$2:$AD$2501,IF(""&amp;$F2721="4","OFF","ON"),'AR SALES'!$AF$2:$AF$2501,"Y")&gt;0,"","NO EXEMPTION"))),"")</f>
        <v/>
      </c>
    </row>
    <row r="2722">
      <c r="AT2722" s="2">
        <f>IF($L2722="","",IFERROR(INDEX('AR SALES'!$H$2:$H$2501,MATCH(""&amp;$L2722,'AR SALES'!$AE$2:$AE$2501,0)),""))</f>
        <v/>
      </c>
      <c r="AU2722" s="2">
        <f>IF($L2722="","",IF($A2722&lt;&gt;"GA","",IF($E2722="FULTON",IF(ISNUMBER(SEARCH("COLLEGE PARK",$AT2722)),"FULTON (COLLEGE PARK)",IF(ISNUMBER(SEARCH("HAPEVILLE",$AT2722)),"FULTON (HAPEVILLE)",IF(ISNUMBER(SEARCH("EAST POINT",$AT2722)),"FULTON (EAST POINT)",IF(ISNUMBER(SEARCH("ATLANTA",$AT2722)),"FULTON (ATL LIMITS)","FULTON")))),IF($E2722="DEKALB",IF(ISNUMBER(SEARCH("ATLANTA",$AT2722)),"DEKALB (ATL LIMITS)","DEKALB"),IF(AND($E2722="CLAYTON",ISNUMBER(SEARCH("COLLEGE PARK",$AT2722))),"CLAYTON (COLLEGE PARK)",$E2722)))))</f>
        <v/>
      </c>
      <c r="AV2722" s="2">
        <f>IF($L2722="","",IF(""&amp;$F2722="2","DIESEL",IF(OR(""&amp;$F2722="G",""&amp;$F2722="H"),"GAS","")))</f>
        <v/>
      </c>
      <c r="AW2722" s="2">
        <f>IF($AV2722="","",$R2722)</f>
        <v/>
      </c>
      <c r="AX2722" s="2">
        <f>IF($AV2722="","",IF($AB2722=0,$R2722,0))</f>
        <v/>
      </c>
      <c r="AY2722" s="2">
        <f>IF($AV2722="","",IF(AND($Z2722=0,COUNTIF('AR SALES'!$L$2:$L$2501,$L2722)=0),"YES",""))</f>
        <v/>
      </c>
      <c r="AZ2722" s="2">
        <f>IF($AV2722="","",IFERROR(VLOOKUP($AU2722,CODES!$A:$B,2,FALSE),"NO CODE"))</f>
        <v/>
      </c>
      <c r="BA2722" s="2">
        <f>IF(""&amp;$F2722&lt;&gt;"4","",IF($AY2722="YES","",IF(ROUND(SUMIFS($AE$2:$AE$4001,$L$2:$L$4001,$L2722,$F$2:$F$4001,"4")-SUMIFS('AR SALES'!$Y$2:$Y$2501,'AR SALES'!$L$2:$L$2501,$L2722,'AR SALES'!$AD$2:$AD$2501,"OFF"),2)=0,"","STALE")))</f>
        <v/>
      </c>
      <c r="BB2722" s="2">
        <f>IF(OR(""&amp;$F2722="2",""&amp;$F2722="4",""&amp;$F2722="G",""&amp;$F2722="H"),IF($AY2722="YES","",IF($AB2722&lt;&gt;0,"",IF(COUNTIFS('AR SALES'!$L$2:$L$2501,$L2722,'AR SALES'!$AD$2:$AD$2501,IF(""&amp;$F2722="4","OFF","ON"),'AR SALES'!$AF$2:$AF$2501,"Y")&gt;0,"","NO EXEMPTION"))),"")</f>
        <v/>
      </c>
    </row>
    <row r="2723">
      <c r="AT2723" s="2">
        <f>IF($L2723="","",IFERROR(INDEX('AR SALES'!$H$2:$H$2501,MATCH(""&amp;$L2723,'AR SALES'!$AE$2:$AE$2501,0)),""))</f>
        <v/>
      </c>
      <c r="AU2723" s="2">
        <f>IF($L2723="","",IF($A2723&lt;&gt;"GA","",IF($E2723="FULTON",IF(ISNUMBER(SEARCH("COLLEGE PARK",$AT2723)),"FULTON (COLLEGE PARK)",IF(ISNUMBER(SEARCH("HAPEVILLE",$AT2723)),"FULTON (HAPEVILLE)",IF(ISNUMBER(SEARCH("EAST POINT",$AT2723)),"FULTON (EAST POINT)",IF(ISNUMBER(SEARCH("ATLANTA",$AT2723)),"FULTON (ATL LIMITS)","FULTON")))),IF($E2723="DEKALB",IF(ISNUMBER(SEARCH("ATLANTA",$AT2723)),"DEKALB (ATL LIMITS)","DEKALB"),IF(AND($E2723="CLAYTON",ISNUMBER(SEARCH("COLLEGE PARK",$AT2723))),"CLAYTON (COLLEGE PARK)",$E2723)))))</f>
        <v/>
      </c>
      <c r="AV2723" s="2">
        <f>IF($L2723="","",IF(""&amp;$F2723="2","DIESEL",IF(OR(""&amp;$F2723="G",""&amp;$F2723="H"),"GAS","")))</f>
        <v/>
      </c>
      <c r="AW2723" s="2">
        <f>IF($AV2723="","",$R2723)</f>
        <v/>
      </c>
      <c r="AX2723" s="2">
        <f>IF($AV2723="","",IF($AB2723=0,$R2723,0))</f>
        <v/>
      </c>
      <c r="AY2723" s="2">
        <f>IF($AV2723="","",IF(AND($Z2723=0,COUNTIF('AR SALES'!$L$2:$L$2501,$L2723)=0),"YES",""))</f>
        <v/>
      </c>
      <c r="AZ2723" s="2">
        <f>IF($AV2723="","",IFERROR(VLOOKUP($AU2723,CODES!$A:$B,2,FALSE),"NO CODE"))</f>
        <v/>
      </c>
      <c r="BA2723" s="2">
        <f>IF(""&amp;$F2723&lt;&gt;"4","",IF($AY2723="YES","",IF(ROUND(SUMIFS($AE$2:$AE$4001,$L$2:$L$4001,$L2723,$F$2:$F$4001,"4")-SUMIFS('AR SALES'!$Y$2:$Y$2501,'AR SALES'!$L$2:$L$2501,$L2723,'AR SALES'!$AD$2:$AD$2501,"OFF"),2)=0,"","STALE")))</f>
        <v/>
      </c>
      <c r="BB2723" s="2">
        <f>IF(OR(""&amp;$F2723="2",""&amp;$F2723="4",""&amp;$F2723="G",""&amp;$F2723="H"),IF($AY2723="YES","",IF($AB2723&lt;&gt;0,"",IF(COUNTIFS('AR SALES'!$L$2:$L$2501,$L2723,'AR SALES'!$AD$2:$AD$2501,IF(""&amp;$F2723="4","OFF","ON"),'AR SALES'!$AF$2:$AF$2501,"Y")&gt;0,"","NO EXEMPTION"))),"")</f>
        <v/>
      </c>
    </row>
    <row r="2724">
      <c r="AT2724" s="2">
        <f>IF($L2724="","",IFERROR(INDEX('AR SALES'!$H$2:$H$2501,MATCH(""&amp;$L2724,'AR SALES'!$AE$2:$AE$2501,0)),""))</f>
        <v/>
      </c>
      <c r="AU2724" s="2">
        <f>IF($L2724="","",IF($A2724&lt;&gt;"GA","",IF($E2724="FULTON",IF(ISNUMBER(SEARCH("COLLEGE PARK",$AT2724)),"FULTON (COLLEGE PARK)",IF(ISNUMBER(SEARCH("HAPEVILLE",$AT2724)),"FULTON (HAPEVILLE)",IF(ISNUMBER(SEARCH("EAST POINT",$AT2724)),"FULTON (EAST POINT)",IF(ISNUMBER(SEARCH("ATLANTA",$AT2724)),"FULTON (ATL LIMITS)","FULTON")))),IF($E2724="DEKALB",IF(ISNUMBER(SEARCH("ATLANTA",$AT2724)),"DEKALB (ATL LIMITS)","DEKALB"),IF(AND($E2724="CLAYTON",ISNUMBER(SEARCH("COLLEGE PARK",$AT2724))),"CLAYTON (COLLEGE PARK)",$E2724)))))</f>
        <v/>
      </c>
      <c r="AV2724" s="2">
        <f>IF($L2724="","",IF(""&amp;$F2724="2","DIESEL",IF(OR(""&amp;$F2724="G",""&amp;$F2724="H"),"GAS","")))</f>
        <v/>
      </c>
      <c r="AW2724" s="2">
        <f>IF($AV2724="","",$R2724)</f>
        <v/>
      </c>
      <c r="AX2724" s="2">
        <f>IF($AV2724="","",IF($AB2724=0,$R2724,0))</f>
        <v/>
      </c>
      <c r="AY2724" s="2">
        <f>IF($AV2724="","",IF(AND($Z2724=0,COUNTIF('AR SALES'!$L$2:$L$2501,$L2724)=0),"YES",""))</f>
        <v/>
      </c>
      <c r="AZ2724" s="2">
        <f>IF($AV2724="","",IFERROR(VLOOKUP($AU2724,CODES!$A:$B,2,FALSE),"NO CODE"))</f>
        <v/>
      </c>
      <c r="BA2724" s="2">
        <f>IF(""&amp;$F2724&lt;&gt;"4","",IF($AY2724="YES","",IF(ROUND(SUMIFS($AE$2:$AE$4001,$L$2:$L$4001,$L2724,$F$2:$F$4001,"4")-SUMIFS('AR SALES'!$Y$2:$Y$2501,'AR SALES'!$L$2:$L$2501,$L2724,'AR SALES'!$AD$2:$AD$2501,"OFF"),2)=0,"","STALE")))</f>
        <v/>
      </c>
      <c r="BB2724" s="2">
        <f>IF(OR(""&amp;$F2724="2",""&amp;$F2724="4",""&amp;$F2724="G",""&amp;$F2724="H"),IF($AY2724="YES","",IF($AB2724&lt;&gt;0,"",IF(COUNTIFS('AR SALES'!$L$2:$L$2501,$L2724,'AR SALES'!$AD$2:$AD$2501,IF(""&amp;$F2724="4","OFF","ON"),'AR SALES'!$AF$2:$AF$2501,"Y")&gt;0,"","NO EXEMPTION"))),"")</f>
        <v/>
      </c>
    </row>
    <row r="2725">
      <c r="AT2725" s="2">
        <f>IF($L2725="","",IFERROR(INDEX('AR SALES'!$H$2:$H$2501,MATCH(""&amp;$L2725,'AR SALES'!$AE$2:$AE$2501,0)),""))</f>
        <v/>
      </c>
      <c r="AU2725" s="2">
        <f>IF($L2725="","",IF($A2725&lt;&gt;"GA","",IF($E2725="FULTON",IF(ISNUMBER(SEARCH("COLLEGE PARK",$AT2725)),"FULTON (COLLEGE PARK)",IF(ISNUMBER(SEARCH("HAPEVILLE",$AT2725)),"FULTON (HAPEVILLE)",IF(ISNUMBER(SEARCH("EAST POINT",$AT2725)),"FULTON (EAST POINT)",IF(ISNUMBER(SEARCH("ATLANTA",$AT2725)),"FULTON (ATL LIMITS)","FULTON")))),IF($E2725="DEKALB",IF(ISNUMBER(SEARCH("ATLANTA",$AT2725)),"DEKALB (ATL LIMITS)","DEKALB"),IF(AND($E2725="CLAYTON",ISNUMBER(SEARCH("COLLEGE PARK",$AT2725))),"CLAYTON (COLLEGE PARK)",$E2725)))))</f>
        <v/>
      </c>
      <c r="AV2725" s="2">
        <f>IF($L2725="","",IF(""&amp;$F2725="2","DIESEL",IF(OR(""&amp;$F2725="G",""&amp;$F2725="H"),"GAS","")))</f>
        <v/>
      </c>
      <c r="AW2725" s="2">
        <f>IF($AV2725="","",$R2725)</f>
        <v/>
      </c>
      <c r="AX2725" s="2">
        <f>IF($AV2725="","",IF($AB2725=0,$R2725,0))</f>
        <v/>
      </c>
      <c r="AY2725" s="2">
        <f>IF($AV2725="","",IF(AND($Z2725=0,COUNTIF('AR SALES'!$L$2:$L$2501,$L2725)=0),"YES",""))</f>
        <v/>
      </c>
      <c r="AZ2725" s="2">
        <f>IF($AV2725="","",IFERROR(VLOOKUP($AU2725,CODES!$A:$B,2,FALSE),"NO CODE"))</f>
        <v/>
      </c>
      <c r="BA2725" s="2">
        <f>IF(""&amp;$F2725&lt;&gt;"4","",IF($AY2725="YES","",IF(ROUND(SUMIFS($AE$2:$AE$4001,$L$2:$L$4001,$L2725,$F$2:$F$4001,"4")-SUMIFS('AR SALES'!$Y$2:$Y$2501,'AR SALES'!$L$2:$L$2501,$L2725,'AR SALES'!$AD$2:$AD$2501,"OFF"),2)=0,"","STALE")))</f>
        <v/>
      </c>
      <c r="BB2725" s="2">
        <f>IF(OR(""&amp;$F2725="2",""&amp;$F2725="4",""&amp;$F2725="G",""&amp;$F2725="H"),IF($AY2725="YES","",IF($AB2725&lt;&gt;0,"",IF(COUNTIFS('AR SALES'!$L$2:$L$2501,$L2725,'AR SALES'!$AD$2:$AD$2501,IF(""&amp;$F2725="4","OFF","ON"),'AR SALES'!$AF$2:$AF$2501,"Y")&gt;0,"","NO EXEMPTION"))),"")</f>
        <v/>
      </c>
    </row>
    <row r="2726">
      <c r="AT2726" s="2">
        <f>IF($L2726="","",IFERROR(INDEX('AR SALES'!$H$2:$H$2501,MATCH(""&amp;$L2726,'AR SALES'!$AE$2:$AE$2501,0)),""))</f>
        <v/>
      </c>
      <c r="AU2726" s="2">
        <f>IF($L2726="","",IF($A2726&lt;&gt;"GA","",IF($E2726="FULTON",IF(ISNUMBER(SEARCH("COLLEGE PARK",$AT2726)),"FULTON (COLLEGE PARK)",IF(ISNUMBER(SEARCH("HAPEVILLE",$AT2726)),"FULTON (HAPEVILLE)",IF(ISNUMBER(SEARCH("EAST POINT",$AT2726)),"FULTON (EAST POINT)",IF(ISNUMBER(SEARCH("ATLANTA",$AT2726)),"FULTON (ATL LIMITS)","FULTON")))),IF($E2726="DEKALB",IF(ISNUMBER(SEARCH("ATLANTA",$AT2726)),"DEKALB (ATL LIMITS)","DEKALB"),IF(AND($E2726="CLAYTON",ISNUMBER(SEARCH("COLLEGE PARK",$AT2726))),"CLAYTON (COLLEGE PARK)",$E2726)))))</f>
        <v/>
      </c>
      <c r="AV2726" s="2">
        <f>IF($L2726="","",IF(""&amp;$F2726="2","DIESEL",IF(OR(""&amp;$F2726="G",""&amp;$F2726="H"),"GAS","")))</f>
        <v/>
      </c>
      <c r="AW2726" s="2">
        <f>IF($AV2726="","",$R2726)</f>
        <v/>
      </c>
      <c r="AX2726" s="2">
        <f>IF($AV2726="","",IF($AB2726=0,$R2726,0))</f>
        <v/>
      </c>
      <c r="AY2726" s="2">
        <f>IF($AV2726="","",IF(AND($Z2726=0,COUNTIF('AR SALES'!$L$2:$L$2501,$L2726)=0),"YES",""))</f>
        <v/>
      </c>
      <c r="AZ2726" s="2">
        <f>IF($AV2726="","",IFERROR(VLOOKUP($AU2726,CODES!$A:$B,2,FALSE),"NO CODE"))</f>
        <v/>
      </c>
      <c r="BA2726" s="2">
        <f>IF(""&amp;$F2726&lt;&gt;"4","",IF($AY2726="YES","",IF(ROUND(SUMIFS($AE$2:$AE$4001,$L$2:$L$4001,$L2726,$F$2:$F$4001,"4")-SUMIFS('AR SALES'!$Y$2:$Y$2501,'AR SALES'!$L$2:$L$2501,$L2726,'AR SALES'!$AD$2:$AD$2501,"OFF"),2)=0,"","STALE")))</f>
        <v/>
      </c>
      <c r="BB2726" s="2">
        <f>IF(OR(""&amp;$F2726="2",""&amp;$F2726="4",""&amp;$F2726="G",""&amp;$F2726="H"),IF($AY2726="YES","",IF($AB2726&lt;&gt;0,"",IF(COUNTIFS('AR SALES'!$L$2:$L$2501,$L2726,'AR SALES'!$AD$2:$AD$2501,IF(""&amp;$F2726="4","OFF","ON"),'AR SALES'!$AF$2:$AF$2501,"Y")&gt;0,"","NO EXEMPTION"))),"")</f>
        <v/>
      </c>
    </row>
    <row r="2727">
      <c r="AT2727" s="2">
        <f>IF($L2727="","",IFERROR(INDEX('AR SALES'!$H$2:$H$2501,MATCH(""&amp;$L2727,'AR SALES'!$AE$2:$AE$2501,0)),""))</f>
        <v/>
      </c>
      <c r="AU2727" s="2">
        <f>IF($L2727="","",IF($A2727&lt;&gt;"GA","",IF($E2727="FULTON",IF(ISNUMBER(SEARCH("COLLEGE PARK",$AT2727)),"FULTON (COLLEGE PARK)",IF(ISNUMBER(SEARCH("HAPEVILLE",$AT2727)),"FULTON (HAPEVILLE)",IF(ISNUMBER(SEARCH("EAST POINT",$AT2727)),"FULTON (EAST POINT)",IF(ISNUMBER(SEARCH("ATLANTA",$AT2727)),"FULTON (ATL LIMITS)","FULTON")))),IF($E2727="DEKALB",IF(ISNUMBER(SEARCH("ATLANTA",$AT2727)),"DEKALB (ATL LIMITS)","DEKALB"),IF(AND($E2727="CLAYTON",ISNUMBER(SEARCH("COLLEGE PARK",$AT2727))),"CLAYTON (COLLEGE PARK)",$E2727)))))</f>
        <v/>
      </c>
      <c r="AV2727" s="2">
        <f>IF($L2727="","",IF(""&amp;$F2727="2","DIESEL",IF(OR(""&amp;$F2727="G",""&amp;$F2727="H"),"GAS","")))</f>
        <v/>
      </c>
      <c r="AW2727" s="2">
        <f>IF($AV2727="","",$R2727)</f>
        <v/>
      </c>
      <c r="AX2727" s="2">
        <f>IF($AV2727="","",IF($AB2727=0,$R2727,0))</f>
        <v/>
      </c>
      <c r="AY2727" s="2">
        <f>IF($AV2727="","",IF(AND($Z2727=0,COUNTIF('AR SALES'!$L$2:$L$2501,$L2727)=0),"YES",""))</f>
        <v/>
      </c>
      <c r="AZ2727" s="2">
        <f>IF($AV2727="","",IFERROR(VLOOKUP($AU2727,CODES!$A:$B,2,FALSE),"NO CODE"))</f>
        <v/>
      </c>
      <c r="BA2727" s="2">
        <f>IF(""&amp;$F2727&lt;&gt;"4","",IF($AY2727="YES","",IF(ROUND(SUMIFS($AE$2:$AE$4001,$L$2:$L$4001,$L2727,$F$2:$F$4001,"4")-SUMIFS('AR SALES'!$Y$2:$Y$2501,'AR SALES'!$L$2:$L$2501,$L2727,'AR SALES'!$AD$2:$AD$2501,"OFF"),2)=0,"","STALE")))</f>
        <v/>
      </c>
      <c r="BB2727" s="2">
        <f>IF(OR(""&amp;$F2727="2",""&amp;$F2727="4",""&amp;$F2727="G",""&amp;$F2727="H"),IF($AY2727="YES","",IF($AB2727&lt;&gt;0,"",IF(COUNTIFS('AR SALES'!$L$2:$L$2501,$L2727,'AR SALES'!$AD$2:$AD$2501,IF(""&amp;$F2727="4","OFF","ON"),'AR SALES'!$AF$2:$AF$2501,"Y")&gt;0,"","NO EXEMPTION"))),"")</f>
        <v/>
      </c>
    </row>
    <row r="2728">
      <c r="AT2728" s="2">
        <f>IF($L2728="","",IFERROR(INDEX('AR SALES'!$H$2:$H$2501,MATCH(""&amp;$L2728,'AR SALES'!$AE$2:$AE$2501,0)),""))</f>
        <v/>
      </c>
      <c r="AU2728" s="2">
        <f>IF($L2728="","",IF($A2728&lt;&gt;"GA","",IF($E2728="FULTON",IF(ISNUMBER(SEARCH("COLLEGE PARK",$AT2728)),"FULTON (COLLEGE PARK)",IF(ISNUMBER(SEARCH("HAPEVILLE",$AT2728)),"FULTON (HAPEVILLE)",IF(ISNUMBER(SEARCH("EAST POINT",$AT2728)),"FULTON (EAST POINT)",IF(ISNUMBER(SEARCH("ATLANTA",$AT2728)),"FULTON (ATL LIMITS)","FULTON")))),IF($E2728="DEKALB",IF(ISNUMBER(SEARCH("ATLANTA",$AT2728)),"DEKALB (ATL LIMITS)","DEKALB"),IF(AND($E2728="CLAYTON",ISNUMBER(SEARCH("COLLEGE PARK",$AT2728))),"CLAYTON (COLLEGE PARK)",$E2728)))))</f>
        <v/>
      </c>
      <c r="AV2728" s="2">
        <f>IF($L2728="","",IF(""&amp;$F2728="2","DIESEL",IF(OR(""&amp;$F2728="G",""&amp;$F2728="H"),"GAS","")))</f>
        <v/>
      </c>
      <c r="AW2728" s="2">
        <f>IF($AV2728="","",$R2728)</f>
        <v/>
      </c>
      <c r="AX2728" s="2">
        <f>IF($AV2728="","",IF($AB2728=0,$R2728,0))</f>
        <v/>
      </c>
      <c r="AY2728" s="2">
        <f>IF($AV2728="","",IF(AND($Z2728=0,COUNTIF('AR SALES'!$L$2:$L$2501,$L2728)=0),"YES",""))</f>
        <v/>
      </c>
      <c r="AZ2728" s="2">
        <f>IF($AV2728="","",IFERROR(VLOOKUP($AU2728,CODES!$A:$B,2,FALSE),"NO CODE"))</f>
        <v/>
      </c>
      <c r="BA2728" s="2">
        <f>IF(""&amp;$F2728&lt;&gt;"4","",IF($AY2728="YES","",IF(ROUND(SUMIFS($AE$2:$AE$4001,$L$2:$L$4001,$L2728,$F$2:$F$4001,"4")-SUMIFS('AR SALES'!$Y$2:$Y$2501,'AR SALES'!$L$2:$L$2501,$L2728,'AR SALES'!$AD$2:$AD$2501,"OFF"),2)=0,"","STALE")))</f>
        <v/>
      </c>
      <c r="BB2728" s="2">
        <f>IF(OR(""&amp;$F2728="2",""&amp;$F2728="4",""&amp;$F2728="G",""&amp;$F2728="H"),IF($AY2728="YES","",IF($AB2728&lt;&gt;0,"",IF(COUNTIFS('AR SALES'!$L$2:$L$2501,$L2728,'AR SALES'!$AD$2:$AD$2501,IF(""&amp;$F2728="4","OFF","ON"),'AR SALES'!$AF$2:$AF$2501,"Y")&gt;0,"","NO EXEMPTION"))),"")</f>
        <v/>
      </c>
    </row>
    <row r="2729">
      <c r="AT2729" s="2">
        <f>IF($L2729="","",IFERROR(INDEX('AR SALES'!$H$2:$H$2501,MATCH(""&amp;$L2729,'AR SALES'!$AE$2:$AE$2501,0)),""))</f>
        <v/>
      </c>
      <c r="AU2729" s="2">
        <f>IF($L2729="","",IF($A2729&lt;&gt;"GA","",IF($E2729="FULTON",IF(ISNUMBER(SEARCH("COLLEGE PARK",$AT2729)),"FULTON (COLLEGE PARK)",IF(ISNUMBER(SEARCH("HAPEVILLE",$AT2729)),"FULTON (HAPEVILLE)",IF(ISNUMBER(SEARCH("EAST POINT",$AT2729)),"FULTON (EAST POINT)",IF(ISNUMBER(SEARCH("ATLANTA",$AT2729)),"FULTON (ATL LIMITS)","FULTON")))),IF($E2729="DEKALB",IF(ISNUMBER(SEARCH("ATLANTA",$AT2729)),"DEKALB (ATL LIMITS)","DEKALB"),IF(AND($E2729="CLAYTON",ISNUMBER(SEARCH("COLLEGE PARK",$AT2729))),"CLAYTON (COLLEGE PARK)",$E2729)))))</f>
        <v/>
      </c>
      <c r="AV2729" s="2">
        <f>IF($L2729="","",IF(""&amp;$F2729="2","DIESEL",IF(OR(""&amp;$F2729="G",""&amp;$F2729="H"),"GAS","")))</f>
        <v/>
      </c>
      <c r="AW2729" s="2">
        <f>IF($AV2729="","",$R2729)</f>
        <v/>
      </c>
      <c r="AX2729" s="2">
        <f>IF($AV2729="","",IF($AB2729=0,$R2729,0))</f>
        <v/>
      </c>
      <c r="AY2729" s="2">
        <f>IF($AV2729="","",IF(AND($Z2729=0,COUNTIF('AR SALES'!$L$2:$L$2501,$L2729)=0),"YES",""))</f>
        <v/>
      </c>
      <c r="AZ2729" s="2">
        <f>IF($AV2729="","",IFERROR(VLOOKUP($AU2729,CODES!$A:$B,2,FALSE),"NO CODE"))</f>
        <v/>
      </c>
      <c r="BA2729" s="2">
        <f>IF(""&amp;$F2729&lt;&gt;"4","",IF($AY2729="YES","",IF(ROUND(SUMIFS($AE$2:$AE$4001,$L$2:$L$4001,$L2729,$F$2:$F$4001,"4")-SUMIFS('AR SALES'!$Y$2:$Y$2501,'AR SALES'!$L$2:$L$2501,$L2729,'AR SALES'!$AD$2:$AD$2501,"OFF"),2)=0,"","STALE")))</f>
        <v/>
      </c>
      <c r="BB2729" s="2">
        <f>IF(OR(""&amp;$F2729="2",""&amp;$F2729="4",""&amp;$F2729="G",""&amp;$F2729="H"),IF($AY2729="YES","",IF($AB2729&lt;&gt;0,"",IF(COUNTIFS('AR SALES'!$L$2:$L$2501,$L2729,'AR SALES'!$AD$2:$AD$2501,IF(""&amp;$F2729="4","OFF","ON"),'AR SALES'!$AF$2:$AF$2501,"Y")&gt;0,"","NO EXEMPTION"))),"")</f>
        <v/>
      </c>
    </row>
    <row r="2730">
      <c r="AT2730" s="2">
        <f>IF($L2730="","",IFERROR(INDEX('AR SALES'!$H$2:$H$2501,MATCH(""&amp;$L2730,'AR SALES'!$AE$2:$AE$2501,0)),""))</f>
        <v/>
      </c>
      <c r="AU2730" s="2">
        <f>IF($L2730="","",IF($A2730&lt;&gt;"GA","",IF($E2730="FULTON",IF(ISNUMBER(SEARCH("COLLEGE PARK",$AT2730)),"FULTON (COLLEGE PARK)",IF(ISNUMBER(SEARCH("HAPEVILLE",$AT2730)),"FULTON (HAPEVILLE)",IF(ISNUMBER(SEARCH("EAST POINT",$AT2730)),"FULTON (EAST POINT)",IF(ISNUMBER(SEARCH("ATLANTA",$AT2730)),"FULTON (ATL LIMITS)","FULTON")))),IF($E2730="DEKALB",IF(ISNUMBER(SEARCH("ATLANTA",$AT2730)),"DEKALB (ATL LIMITS)","DEKALB"),IF(AND($E2730="CLAYTON",ISNUMBER(SEARCH("COLLEGE PARK",$AT2730))),"CLAYTON (COLLEGE PARK)",$E2730)))))</f>
        <v/>
      </c>
      <c r="AV2730" s="2">
        <f>IF($L2730="","",IF(""&amp;$F2730="2","DIESEL",IF(OR(""&amp;$F2730="G",""&amp;$F2730="H"),"GAS","")))</f>
        <v/>
      </c>
      <c r="AW2730" s="2">
        <f>IF($AV2730="","",$R2730)</f>
        <v/>
      </c>
      <c r="AX2730" s="2">
        <f>IF($AV2730="","",IF($AB2730=0,$R2730,0))</f>
        <v/>
      </c>
      <c r="AY2730" s="2">
        <f>IF($AV2730="","",IF(AND($Z2730=0,COUNTIF('AR SALES'!$L$2:$L$2501,$L2730)=0),"YES",""))</f>
        <v/>
      </c>
      <c r="AZ2730" s="2">
        <f>IF($AV2730="","",IFERROR(VLOOKUP($AU2730,CODES!$A:$B,2,FALSE),"NO CODE"))</f>
        <v/>
      </c>
      <c r="BA2730" s="2">
        <f>IF(""&amp;$F2730&lt;&gt;"4","",IF($AY2730="YES","",IF(ROUND(SUMIFS($AE$2:$AE$4001,$L$2:$L$4001,$L2730,$F$2:$F$4001,"4")-SUMIFS('AR SALES'!$Y$2:$Y$2501,'AR SALES'!$L$2:$L$2501,$L2730,'AR SALES'!$AD$2:$AD$2501,"OFF"),2)=0,"","STALE")))</f>
        <v/>
      </c>
      <c r="BB2730" s="2">
        <f>IF(OR(""&amp;$F2730="2",""&amp;$F2730="4",""&amp;$F2730="G",""&amp;$F2730="H"),IF($AY2730="YES","",IF($AB2730&lt;&gt;0,"",IF(COUNTIFS('AR SALES'!$L$2:$L$2501,$L2730,'AR SALES'!$AD$2:$AD$2501,IF(""&amp;$F2730="4","OFF","ON"),'AR SALES'!$AF$2:$AF$2501,"Y")&gt;0,"","NO EXEMPTION"))),"")</f>
        <v/>
      </c>
    </row>
    <row r="2731">
      <c r="AT2731" s="2">
        <f>IF($L2731="","",IFERROR(INDEX('AR SALES'!$H$2:$H$2501,MATCH(""&amp;$L2731,'AR SALES'!$AE$2:$AE$2501,0)),""))</f>
        <v/>
      </c>
      <c r="AU2731" s="2">
        <f>IF($L2731="","",IF($A2731&lt;&gt;"GA","",IF($E2731="FULTON",IF(ISNUMBER(SEARCH("COLLEGE PARK",$AT2731)),"FULTON (COLLEGE PARK)",IF(ISNUMBER(SEARCH("HAPEVILLE",$AT2731)),"FULTON (HAPEVILLE)",IF(ISNUMBER(SEARCH("EAST POINT",$AT2731)),"FULTON (EAST POINT)",IF(ISNUMBER(SEARCH("ATLANTA",$AT2731)),"FULTON (ATL LIMITS)","FULTON")))),IF($E2731="DEKALB",IF(ISNUMBER(SEARCH("ATLANTA",$AT2731)),"DEKALB (ATL LIMITS)","DEKALB"),IF(AND($E2731="CLAYTON",ISNUMBER(SEARCH("COLLEGE PARK",$AT2731))),"CLAYTON (COLLEGE PARK)",$E2731)))))</f>
        <v/>
      </c>
      <c r="AV2731" s="2">
        <f>IF($L2731="","",IF(""&amp;$F2731="2","DIESEL",IF(OR(""&amp;$F2731="G",""&amp;$F2731="H"),"GAS","")))</f>
        <v/>
      </c>
      <c r="AW2731" s="2">
        <f>IF($AV2731="","",$R2731)</f>
        <v/>
      </c>
      <c r="AX2731" s="2">
        <f>IF($AV2731="","",IF($AB2731=0,$R2731,0))</f>
        <v/>
      </c>
      <c r="AY2731" s="2">
        <f>IF($AV2731="","",IF(AND($Z2731=0,COUNTIF('AR SALES'!$L$2:$L$2501,$L2731)=0),"YES",""))</f>
        <v/>
      </c>
      <c r="AZ2731" s="2">
        <f>IF($AV2731="","",IFERROR(VLOOKUP($AU2731,CODES!$A:$B,2,FALSE),"NO CODE"))</f>
        <v/>
      </c>
      <c r="BA2731" s="2">
        <f>IF(""&amp;$F2731&lt;&gt;"4","",IF($AY2731="YES","",IF(ROUND(SUMIFS($AE$2:$AE$4001,$L$2:$L$4001,$L2731,$F$2:$F$4001,"4")-SUMIFS('AR SALES'!$Y$2:$Y$2501,'AR SALES'!$L$2:$L$2501,$L2731,'AR SALES'!$AD$2:$AD$2501,"OFF"),2)=0,"","STALE")))</f>
        <v/>
      </c>
      <c r="BB2731" s="2">
        <f>IF(OR(""&amp;$F2731="2",""&amp;$F2731="4",""&amp;$F2731="G",""&amp;$F2731="H"),IF($AY2731="YES","",IF($AB2731&lt;&gt;0,"",IF(COUNTIFS('AR SALES'!$L$2:$L$2501,$L2731,'AR SALES'!$AD$2:$AD$2501,IF(""&amp;$F2731="4","OFF","ON"),'AR SALES'!$AF$2:$AF$2501,"Y")&gt;0,"","NO EXEMPTION"))),"")</f>
        <v/>
      </c>
    </row>
    <row r="2732">
      <c r="AT2732" s="2">
        <f>IF($L2732="","",IFERROR(INDEX('AR SALES'!$H$2:$H$2501,MATCH(""&amp;$L2732,'AR SALES'!$AE$2:$AE$2501,0)),""))</f>
        <v/>
      </c>
      <c r="AU2732" s="2">
        <f>IF($L2732="","",IF($A2732&lt;&gt;"GA","",IF($E2732="FULTON",IF(ISNUMBER(SEARCH("COLLEGE PARK",$AT2732)),"FULTON (COLLEGE PARK)",IF(ISNUMBER(SEARCH("HAPEVILLE",$AT2732)),"FULTON (HAPEVILLE)",IF(ISNUMBER(SEARCH("EAST POINT",$AT2732)),"FULTON (EAST POINT)",IF(ISNUMBER(SEARCH("ATLANTA",$AT2732)),"FULTON (ATL LIMITS)","FULTON")))),IF($E2732="DEKALB",IF(ISNUMBER(SEARCH("ATLANTA",$AT2732)),"DEKALB (ATL LIMITS)","DEKALB"),IF(AND($E2732="CLAYTON",ISNUMBER(SEARCH("COLLEGE PARK",$AT2732))),"CLAYTON (COLLEGE PARK)",$E2732)))))</f>
        <v/>
      </c>
      <c r="AV2732" s="2">
        <f>IF($L2732="","",IF(""&amp;$F2732="2","DIESEL",IF(OR(""&amp;$F2732="G",""&amp;$F2732="H"),"GAS","")))</f>
        <v/>
      </c>
      <c r="AW2732" s="2">
        <f>IF($AV2732="","",$R2732)</f>
        <v/>
      </c>
      <c r="AX2732" s="2">
        <f>IF($AV2732="","",IF($AB2732=0,$R2732,0))</f>
        <v/>
      </c>
      <c r="AY2732" s="2">
        <f>IF($AV2732="","",IF(AND($Z2732=0,COUNTIF('AR SALES'!$L$2:$L$2501,$L2732)=0),"YES",""))</f>
        <v/>
      </c>
      <c r="AZ2732" s="2">
        <f>IF($AV2732="","",IFERROR(VLOOKUP($AU2732,CODES!$A:$B,2,FALSE),"NO CODE"))</f>
        <v/>
      </c>
      <c r="BA2732" s="2">
        <f>IF(""&amp;$F2732&lt;&gt;"4","",IF($AY2732="YES","",IF(ROUND(SUMIFS($AE$2:$AE$4001,$L$2:$L$4001,$L2732,$F$2:$F$4001,"4")-SUMIFS('AR SALES'!$Y$2:$Y$2501,'AR SALES'!$L$2:$L$2501,$L2732,'AR SALES'!$AD$2:$AD$2501,"OFF"),2)=0,"","STALE")))</f>
        <v/>
      </c>
      <c r="BB2732" s="2">
        <f>IF(OR(""&amp;$F2732="2",""&amp;$F2732="4",""&amp;$F2732="G",""&amp;$F2732="H"),IF($AY2732="YES","",IF($AB2732&lt;&gt;0,"",IF(COUNTIFS('AR SALES'!$L$2:$L$2501,$L2732,'AR SALES'!$AD$2:$AD$2501,IF(""&amp;$F2732="4","OFF","ON"),'AR SALES'!$AF$2:$AF$2501,"Y")&gt;0,"","NO EXEMPTION"))),"")</f>
        <v/>
      </c>
    </row>
    <row r="2733">
      <c r="AT2733" s="2">
        <f>IF($L2733="","",IFERROR(INDEX('AR SALES'!$H$2:$H$2501,MATCH(""&amp;$L2733,'AR SALES'!$AE$2:$AE$2501,0)),""))</f>
        <v/>
      </c>
      <c r="AU2733" s="2">
        <f>IF($L2733="","",IF($A2733&lt;&gt;"GA","",IF($E2733="FULTON",IF(ISNUMBER(SEARCH("COLLEGE PARK",$AT2733)),"FULTON (COLLEGE PARK)",IF(ISNUMBER(SEARCH("HAPEVILLE",$AT2733)),"FULTON (HAPEVILLE)",IF(ISNUMBER(SEARCH("EAST POINT",$AT2733)),"FULTON (EAST POINT)",IF(ISNUMBER(SEARCH("ATLANTA",$AT2733)),"FULTON (ATL LIMITS)","FULTON")))),IF($E2733="DEKALB",IF(ISNUMBER(SEARCH("ATLANTA",$AT2733)),"DEKALB (ATL LIMITS)","DEKALB"),IF(AND($E2733="CLAYTON",ISNUMBER(SEARCH("COLLEGE PARK",$AT2733))),"CLAYTON (COLLEGE PARK)",$E2733)))))</f>
        <v/>
      </c>
      <c r="AV2733" s="2">
        <f>IF($L2733="","",IF(""&amp;$F2733="2","DIESEL",IF(OR(""&amp;$F2733="G",""&amp;$F2733="H"),"GAS","")))</f>
        <v/>
      </c>
      <c r="AW2733" s="2">
        <f>IF($AV2733="","",$R2733)</f>
        <v/>
      </c>
      <c r="AX2733" s="2">
        <f>IF($AV2733="","",IF($AB2733=0,$R2733,0))</f>
        <v/>
      </c>
      <c r="AY2733" s="2">
        <f>IF($AV2733="","",IF(AND($Z2733=0,COUNTIF('AR SALES'!$L$2:$L$2501,$L2733)=0),"YES",""))</f>
        <v/>
      </c>
      <c r="AZ2733" s="2">
        <f>IF($AV2733="","",IFERROR(VLOOKUP($AU2733,CODES!$A:$B,2,FALSE),"NO CODE"))</f>
        <v/>
      </c>
      <c r="BA2733" s="2">
        <f>IF(""&amp;$F2733&lt;&gt;"4","",IF($AY2733="YES","",IF(ROUND(SUMIFS($AE$2:$AE$4001,$L$2:$L$4001,$L2733,$F$2:$F$4001,"4")-SUMIFS('AR SALES'!$Y$2:$Y$2501,'AR SALES'!$L$2:$L$2501,$L2733,'AR SALES'!$AD$2:$AD$2501,"OFF"),2)=0,"","STALE")))</f>
        <v/>
      </c>
      <c r="BB2733" s="2">
        <f>IF(OR(""&amp;$F2733="2",""&amp;$F2733="4",""&amp;$F2733="G",""&amp;$F2733="H"),IF($AY2733="YES","",IF($AB2733&lt;&gt;0,"",IF(COUNTIFS('AR SALES'!$L$2:$L$2501,$L2733,'AR SALES'!$AD$2:$AD$2501,IF(""&amp;$F2733="4","OFF","ON"),'AR SALES'!$AF$2:$AF$2501,"Y")&gt;0,"","NO EXEMPTION"))),"")</f>
        <v/>
      </c>
    </row>
    <row r="2734">
      <c r="AT2734" s="2">
        <f>IF($L2734="","",IFERROR(INDEX('AR SALES'!$H$2:$H$2501,MATCH(""&amp;$L2734,'AR SALES'!$AE$2:$AE$2501,0)),""))</f>
        <v/>
      </c>
      <c r="AU2734" s="2">
        <f>IF($L2734="","",IF($A2734&lt;&gt;"GA","",IF($E2734="FULTON",IF(ISNUMBER(SEARCH("COLLEGE PARK",$AT2734)),"FULTON (COLLEGE PARK)",IF(ISNUMBER(SEARCH("HAPEVILLE",$AT2734)),"FULTON (HAPEVILLE)",IF(ISNUMBER(SEARCH("EAST POINT",$AT2734)),"FULTON (EAST POINT)",IF(ISNUMBER(SEARCH("ATLANTA",$AT2734)),"FULTON (ATL LIMITS)","FULTON")))),IF($E2734="DEKALB",IF(ISNUMBER(SEARCH("ATLANTA",$AT2734)),"DEKALB (ATL LIMITS)","DEKALB"),IF(AND($E2734="CLAYTON",ISNUMBER(SEARCH("COLLEGE PARK",$AT2734))),"CLAYTON (COLLEGE PARK)",$E2734)))))</f>
        <v/>
      </c>
      <c r="AV2734" s="2">
        <f>IF($L2734="","",IF(""&amp;$F2734="2","DIESEL",IF(OR(""&amp;$F2734="G",""&amp;$F2734="H"),"GAS","")))</f>
        <v/>
      </c>
      <c r="AW2734" s="2">
        <f>IF($AV2734="","",$R2734)</f>
        <v/>
      </c>
      <c r="AX2734" s="2">
        <f>IF($AV2734="","",IF($AB2734=0,$R2734,0))</f>
        <v/>
      </c>
      <c r="AY2734" s="2">
        <f>IF($AV2734="","",IF(AND($Z2734=0,COUNTIF('AR SALES'!$L$2:$L$2501,$L2734)=0),"YES",""))</f>
        <v/>
      </c>
      <c r="AZ2734" s="2">
        <f>IF($AV2734="","",IFERROR(VLOOKUP($AU2734,CODES!$A:$B,2,FALSE),"NO CODE"))</f>
        <v/>
      </c>
      <c r="BA2734" s="2">
        <f>IF(""&amp;$F2734&lt;&gt;"4","",IF($AY2734="YES","",IF(ROUND(SUMIFS($AE$2:$AE$4001,$L$2:$L$4001,$L2734,$F$2:$F$4001,"4")-SUMIFS('AR SALES'!$Y$2:$Y$2501,'AR SALES'!$L$2:$L$2501,$L2734,'AR SALES'!$AD$2:$AD$2501,"OFF"),2)=0,"","STALE")))</f>
        <v/>
      </c>
      <c r="BB2734" s="2">
        <f>IF(OR(""&amp;$F2734="2",""&amp;$F2734="4",""&amp;$F2734="G",""&amp;$F2734="H"),IF($AY2734="YES","",IF($AB2734&lt;&gt;0,"",IF(COUNTIFS('AR SALES'!$L$2:$L$2501,$L2734,'AR SALES'!$AD$2:$AD$2501,IF(""&amp;$F2734="4","OFF","ON"),'AR SALES'!$AF$2:$AF$2501,"Y")&gt;0,"","NO EXEMPTION"))),"")</f>
        <v/>
      </c>
    </row>
    <row r="2735">
      <c r="AT2735" s="2">
        <f>IF($L2735="","",IFERROR(INDEX('AR SALES'!$H$2:$H$2501,MATCH(""&amp;$L2735,'AR SALES'!$AE$2:$AE$2501,0)),""))</f>
        <v/>
      </c>
      <c r="AU2735" s="2">
        <f>IF($L2735="","",IF($A2735&lt;&gt;"GA","",IF($E2735="FULTON",IF(ISNUMBER(SEARCH("COLLEGE PARK",$AT2735)),"FULTON (COLLEGE PARK)",IF(ISNUMBER(SEARCH("HAPEVILLE",$AT2735)),"FULTON (HAPEVILLE)",IF(ISNUMBER(SEARCH("EAST POINT",$AT2735)),"FULTON (EAST POINT)",IF(ISNUMBER(SEARCH("ATLANTA",$AT2735)),"FULTON (ATL LIMITS)","FULTON")))),IF($E2735="DEKALB",IF(ISNUMBER(SEARCH("ATLANTA",$AT2735)),"DEKALB (ATL LIMITS)","DEKALB"),IF(AND($E2735="CLAYTON",ISNUMBER(SEARCH("COLLEGE PARK",$AT2735))),"CLAYTON (COLLEGE PARK)",$E2735)))))</f>
        <v/>
      </c>
      <c r="AV2735" s="2">
        <f>IF($L2735="","",IF(""&amp;$F2735="2","DIESEL",IF(OR(""&amp;$F2735="G",""&amp;$F2735="H"),"GAS","")))</f>
        <v/>
      </c>
      <c r="AW2735" s="2">
        <f>IF($AV2735="","",$R2735)</f>
        <v/>
      </c>
      <c r="AX2735" s="2">
        <f>IF($AV2735="","",IF($AB2735=0,$R2735,0))</f>
        <v/>
      </c>
      <c r="AY2735" s="2">
        <f>IF($AV2735="","",IF(AND($Z2735=0,COUNTIF('AR SALES'!$L$2:$L$2501,$L2735)=0),"YES",""))</f>
        <v/>
      </c>
      <c r="AZ2735" s="2">
        <f>IF($AV2735="","",IFERROR(VLOOKUP($AU2735,CODES!$A:$B,2,FALSE),"NO CODE"))</f>
        <v/>
      </c>
      <c r="BA2735" s="2">
        <f>IF(""&amp;$F2735&lt;&gt;"4","",IF($AY2735="YES","",IF(ROUND(SUMIFS($AE$2:$AE$4001,$L$2:$L$4001,$L2735,$F$2:$F$4001,"4")-SUMIFS('AR SALES'!$Y$2:$Y$2501,'AR SALES'!$L$2:$L$2501,$L2735,'AR SALES'!$AD$2:$AD$2501,"OFF"),2)=0,"","STALE")))</f>
        <v/>
      </c>
      <c r="BB2735" s="2">
        <f>IF(OR(""&amp;$F2735="2",""&amp;$F2735="4",""&amp;$F2735="G",""&amp;$F2735="H"),IF($AY2735="YES","",IF($AB2735&lt;&gt;0,"",IF(COUNTIFS('AR SALES'!$L$2:$L$2501,$L2735,'AR SALES'!$AD$2:$AD$2501,IF(""&amp;$F2735="4","OFF","ON"),'AR SALES'!$AF$2:$AF$2501,"Y")&gt;0,"","NO EXEMPTION"))),"")</f>
        <v/>
      </c>
    </row>
    <row r="2736">
      <c r="AT2736" s="2">
        <f>IF($L2736="","",IFERROR(INDEX('AR SALES'!$H$2:$H$2501,MATCH(""&amp;$L2736,'AR SALES'!$AE$2:$AE$2501,0)),""))</f>
        <v/>
      </c>
      <c r="AU2736" s="2">
        <f>IF($L2736="","",IF($A2736&lt;&gt;"GA","",IF($E2736="FULTON",IF(ISNUMBER(SEARCH("COLLEGE PARK",$AT2736)),"FULTON (COLLEGE PARK)",IF(ISNUMBER(SEARCH("HAPEVILLE",$AT2736)),"FULTON (HAPEVILLE)",IF(ISNUMBER(SEARCH("EAST POINT",$AT2736)),"FULTON (EAST POINT)",IF(ISNUMBER(SEARCH("ATLANTA",$AT2736)),"FULTON (ATL LIMITS)","FULTON")))),IF($E2736="DEKALB",IF(ISNUMBER(SEARCH("ATLANTA",$AT2736)),"DEKALB (ATL LIMITS)","DEKALB"),IF(AND($E2736="CLAYTON",ISNUMBER(SEARCH("COLLEGE PARK",$AT2736))),"CLAYTON (COLLEGE PARK)",$E2736)))))</f>
        <v/>
      </c>
      <c r="AV2736" s="2">
        <f>IF($L2736="","",IF(""&amp;$F2736="2","DIESEL",IF(OR(""&amp;$F2736="G",""&amp;$F2736="H"),"GAS","")))</f>
        <v/>
      </c>
      <c r="AW2736" s="2">
        <f>IF($AV2736="","",$R2736)</f>
        <v/>
      </c>
      <c r="AX2736" s="2">
        <f>IF($AV2736="","",IF($AB2736=0,$R2736,0))</f>
        <v/>
      </c>
      <c r="AY2736" s="2">
        <f>IF($AV2736="","",IF(AND($Z2736=0,COUNTIF('AR SALES'!$L$2:$L$2501,$L2736)=0),"YES",""))</f>
        <v/>
      </c>
      <c r="AZ2736" s="2">
        <f>IF($AV2736="","",IFERROR(VLOOKUP($AU2736,CODES!$A:$B,2,FALSE),"NO CODE"))</f>
        <v/>
      </c>
      <c r="BA2736" s="2">
        <f>IF(""&amp;$F2736&lt;&gt;"4","",IF($AY2736="YES","",IF(ROUND(SUMIFS($AE$2:$AE$4001,$L$2:$L$4001,$L2736,$F$2:$F$4001,"4")-SUMIFS('AR SALES'!$Y$2:$Y$2501,'AR SALES'!$L$2:$L$2501,$L2736,'AR SALES'!$AD$2:$AD$2501,"OFF"),2)=0,"","STALE")))</f>
        <v/>
      </c>
      <c r="BB2736" s="2">
        <f>IF(OR(""&amp;$F2736="2",""&amp;$F2736="4",""&amp;$F2736="G",""&amp;$F2736="H"),IF($AY2736="YES","",IF($AB2736&lt;&gt;0,"",IF(COUNTIFS('AR SALES'!$L$2:$L$2501,$L2736,'AR SALES'!$AD$2:$AD$2501,IF(""&amp;$F2736="4","OFF","ON"),'AR SALES'!$AF$2:$AF$2501,"Y")&gt;0,"","NO EXEMPTION"))),"")</f>
        <v/>
      </c>
    </row>
    <row r="2737">
      <c r="AT2737" s="2">
        <f>IF($L2737="","",IFERROR(INDEX('AR SALES'!$H$2:$H$2501,MATCH(""&amp;$L2737,'AR SALES'!$AE$2:$AE$2501,0)),""))</f>
        <v/>
      </c>
      <c r="AU2737" s="2">
        <f>IF($L2737="","",IF($A2737&lt;&gt;"GA","",IF($E2737="FULTON",IF(ISNUMBER(SEARCH("COLLEGE PARK",$AT2737)),"FULTON (COLLEGE PARK)",IF(ISNUMBER(SEARCH("HAPEVILLE",$AT2737)),"FULTON (HAPEVILLE)",IF(ISNUMBER(SEARCH("EAST POINT",$AT2737)),"FULTON (EAST POINT)",IF(ISNUMBER(SEARCH("ATLANTA",$AT2737)),"FULTON (ATL LIMITS)","FULTON")))),IF($E2737="DEKALB",IF(ISNUMBER(SEARCH("ATLANTA",$AT2737)),"DEKALB (ATL LIMITS)","DEKALB"),IF(AND($E2737="CLAYTON",ISNUMBER(SEARCH("COLLEGE PARK",$AT2737))),"CLAYTON (COLLEGE PARK)",$E2737)))))</f>
        <v/>
      </c>
      <c r="AV2737" s="2">
        <f>IF($L2737="","",IF(""&amp;$F2737="2","DIESEL",IF(OR(""&amp;$F2737="G",""&amp;$F2737="H"),"GAS","")))</f>
        <v/>
      </c>
      <c r="AW2737" s="2">
        <f>IF($AV2737="","",$R2737)</f>
        <v/>
      </c>
      <c r="AX2737" s="2">
        <f>IF($AV2737="","",IF($AB2737=0,$R2737,0))</f>
        <v/>
      </c>
      <c r="AY2737" s="2">
        <f>IF($AV2737="","",IF(AND($Z2737=0,COUNTIF('AR SALES'!$L$2:$L$2501,$L2737)=0),"YES",""))</f>
        <v/>
      </c>
      <c r="AZ2737" s="2">
        <f>IF($AV2737="","",IFERROR(VLOOKUP($AU2737,CODES!$A:$B,2,FALSE),"NO CODE"))</f>
        <v/>
      </c>
      <c r="BA2737" s="2">
        <f>IF(""&amp;$F2737&lt;&gt;"4","",IF($AY2737="YES","",IF(ROUND(SUMIFS($AE$2:$AE$4001,$L$2:$L$4001,$L2737,$F$2:$F$4001,"4")-SUMIFS('AR SALES'!$Y$2:$Y$2501,'AR SALES'!$L$2:$L$2501,$L2737,'AR SALES'!$AD$2:$AD$2501,"OFF"),2)=0,"","STALE")))</f>
        <v/>
      </c>
      <c r="BB2737" s="2">
        <f>IF(OR(""&amp;$F2737="2",""&amp;$F2737="4",""&amp;$F2737="G",""&amp;$F2737="H"),IF($AY2737="YES","",IF($AB2737&lt;&gt;0,"",IF(COUNTIFS('AR SALES'!$L$2:$L$2501,$L2737,'AR SALES'!$AD$2:$AD$2501,IF(""&amp;$F2737="4","OFF","ON"),'AR SALES'!$AF$2:$AF$2501,"Y")&gt;0,"","NO EXEMPTION"))),"")</f>
        <v/>
      </c>
    </row>
    <row r="2738">
      <c r="AT2738" s="2">
        <f>IF($L2738="","",IFERROR(INDEX('AR SALES'!$H$2:$H$2501,MATCH(""&amp;$L2738,'AR SALES'!$AE$2:$AE$2501,0)),""))</f>
        <v/>
      </c>
      <c r="AU2738" s="2">
        <f>IF($L2738="","",IF($A2738&lt;&gt;"GA","",IF($E2738="FULTON",IF(ISNUMBER(SEARCH("COLLEGE PARK",$AT2738)),"FULTON (COLLEGE PARK)",IF(ISNUMBER(SEARCH("HAPEVILLE",$AT2738)),"FULTON (HAPEVILLE)",IF(ISNUMBER(SEARCH("EAST POINT",$AT2738)),"FULTON (EAST POINT)",IF(ISNUMBER(SEARCH("ATLANTA",$AT2738)),"FULTON (ATL LIMITS)","FULTON")))),IF($E2738="DEKALB",IF(ISNUMBER(SEARCH("ATLANTA",$AT2738)),"DEKALB (ATL LIMITS)","DEKALB"),IF(AND($E2738="CLAYTON",ISNUMBER(SEARCH("COLLEGE PARK",$AT2738))),"CLAYTON (COLLEGE PARK)",$E2738)))))</f>
        <v/>
      </c>
      <c r="AV2738" s="2">
        <f>IF($L2738="","",IF(""&amp;$F2738="2","DIESEL",IF(OR(""&amp;$F2738="G",""&amp;$F2738="H"),"GAS","")))</f>
        <v/>
      </c>
      <c r="AW2738" s="2">
        <f>IF($AV2738="","",$R2738)</f>
        <v/>
      </c>
      <c r="AX2738" s="2">
        <f>IF($AV2738="","",IF($AB2738=0,$R2738,0))</f>
        <v/>
      </c>
      <c r="AY2738" s="2">
        <f>IF($AV2738="","",IF(AND($Z2738=0,COUNTIF('AR SALES'!$L$2:$L$2501,$L2738)=0),"YES",""))</f>
        <v/>
      </c>
      <c r="AZ2738" s="2">
        <f>IF($AV2738="","",IFERROR(VLOOKUP($AU2738,CODES!$A:$B,2,FALSE),"NO CODE"))</f>
        <v/>
      </c>
      <c r="BA2738" s="2">
        <f>IF(""&amp;$F2738&lt;&gt;"4","",IF($AY2738="YES","",IF(ROUND(SUMIFS($AE$2:$AE$4001,$L$2:$L$4001,$L2738,$F$2:$F$4001,"4")-SUMIFS('AR SALES'!$Y$2:$Y$2501,'AR SALES'!$L$2:$L$2501,$L2738,'AR SALES'!$AD$2:$AD$2501,"OFF"),2)=0,"","STALE")))</f>
        <v/>
      </c>
      <c r="BB2738" s="2">
        <f>IF(OR(""&amp;$F2738="2",""&amp;$F2738="4",""&amp;$F2738="G",""&amp;$F2738="H"),IF($AY2738="YES","",IF($AB2738&lt;&gt;0,"",IF(COUNTIFS('AR SALES'!$L$2:$L$2501,$L2738,'AR SALES'!$AD$2:$AD$2501,IF(""&amp;$F2738="4","OFF","ON"),'AR SALES'!$AF$2:$AF$2501,"Y")&gt;0,"","NO EXEMPTION"))),"")</f>
        <v/>
      </c>
    </row>
    <row r="2739">
      <c r="AT2739" s="2">
        <f>IF($L2739="","",IFERROR(INDEX('AR SALES'!$H$2:$H$2501,MATCH(""&amp;$L2739,'AR SALES'!$AE$2:$AE$2501,0)),""))</f>
        <v/>
      </c>
      <c r="AU2739" s="2">
        <f>IF($L2739="","",IF($A2739&lt;&gt;"GA","",IF($E2739="FULTON",IF(ISNUMBER(SEARCH("COLLEGE PARK",$AT2739)),"FULTON (COLLEGE PARK)",IF(ISNUMBER(SEARCH("HAPEVILLE",$AT2739)),"FULTON (HAPEVILLE)",IF(ISNUMBER(SEARCH("EAST POINT",$AT2739)),"FULTON (EAST POINT)",IF(ISNUMBER(SEARCH("ATLANTA",$AT2739)),"FULTON (ATL LIMITS)","FULTON")))),IF($E2739="DEKALB",IF(ISNUMBER(SEARCH("ATLANTA",$AT2739)),"DEKALB (ATL LIMITS)","DEKALB"),IF(AND($E2739="CLAYTON",ISNUMBER(SEARCH("COLLEGE PARK",$AT2739))),"CLAYTON (COLLEGE PARK)",$E2739)))))</f>
        <v/>
      </c>
      <c r="AV2739" s="2">
        <f>IF($L2739="","",IF(""&amp;$F2739="2","DIESEL",IF(OR(""&amp;$F2739="G",""&amp;$F2739="H"),"GAS","")))</f>
        <v/>
      </c>
      <c r="AW2739" s="2">
        <f>IF($AV2739="","",$R2739)</f>
        <v/>
      </c>
      <c r="AX2739" s="2">
        <f>IF($AV2739="","",IF($AB2739=0,$R2739,0))</f>
        <v/>
      </c>
      <c r="AY2739" s="2">
        <f>IF($AV2739="","",IF(AND($Z2739=0,COUNTIF('AR SALES'!$L$2:$L$2501,$L2739)=0),"YES",""))</f>
        <v/>
      </c>
      <c r="AZ2739" s="2">
        <f>IF($AV2739="","",IFERROR(VLOOKUP($AU2739,CODES!$A:$B,2,FALSE),"NO CODE"))</f>
        <v/>
      </c>
      <c r="BA2739" s="2">
        <f>IF(""&amp;$F2739&lt;&gt;"4","",IF($AY2739="YES","",IF(ROUND(SUMIFS($AE$2:$AE$4001,$L$2:$L$4001,$L2739,$F$2:$F$4001,"4")-SUMIFS('AR SALES'!$Y$2:$Y$2501,'AR SALES'!$L$2:$L$2501,$L2739,'AR SALES'!$AD$2:$AD$2501,"OFF"),2)=0,"","STALE")))</f>
        <v/>
      </c>
      <c r="BB2739" s="2">
        <f>IF(OR(""&amp;$F2739="2",""&amp;$F2739="4",""&amp;$F2739="G",""&amp;$F2739="H"),IF($AY2739="YES","",IF($AB2739&lt;&gt;0,"",IF(COUNTIFS('AR SALES'!$L$2:$L$2501,$L2739,'AR SALES'!$AD$2:$AD$2501,IF(""&amp;$F2739="4","OFF","ON"),'AR SALES'!$AF$2:$AF$2501,"Y")&gt;0,"","NO EXEMPTION"))),"")</f>
        <v/>
      </c>
    </row>
    <row r="2740">
      <c r="AT2740" s="2">
        <f>IF($L2740="","",IFERROR(INDEX('AR SALES'!$H$2:$H$2501,MATCH(""&amp;$L2740,'AR SALES'!$AE$2:$AE$2501,0)),""))</f>
        <v/>
      </c>
      <c r="AU2740" s="2">
        <f>IF($L2740="","",IF($A2740&lt;&gt;"GA","",IF($E2740="FULTON",IF(ISNUMBER(SEARCH("COLLEGE PARK",$AT2740)),"FULTON (COLLEGE PARK)",IF(ISNUMBER(SEARCH("HAPEVILLE",$AT2740)),"FULTON (HAPEVILLE)",IF(ISNUMBER(SEARCH("EAST POINT",$AT2740)),"FULTON (EAST POINT)",IF(ISNUMBER(SEARCH("ATLANTA",$AT2740)),"FULTON (ATL LIMITS)","FULTON")))),IF($E2740="DEKALB",IF(ISNUMBER(SEARCH("ATLANTA",$AT2740)),"DEKALB (ATL LIMITS)","DEKALB"),IF(AND($E2740="CLAYTON",ISNUMBER(SEARCH("COLLEGE PARK",$AT2740))),"CLAYTON (COLLEGE PARK)",$E2740)))))</f>
        <v/>
      </c>
      <c r="AV2740" s="2">
        <f>IF($L2740="","",IF(""&amp;$F2740="2","DIESEL",IF(OR(""&amp;$F2740="G",""&amp;$F2740="H"),"GAS","")))</f>
        <v/>
      </c>
      <c r="AW2740" s="2">
        <f>IF($AV2740="","",$R2740)</f>
        <v/>
      </c>
      <c r="AX2740" s="2">
        <f>IF($AV2740="","",IF($AB2740=0,$R2740,0))</f>
        <v/>
      </c>
      <c r="AY2740" s="2">
        <f>IF($AV2740="","",IF(AND($Z2740=0,COUNTIF('AR SALES'!$L$2:$L$2501,$L2740)=0),"YES",""))</f>
        <v/>
      </c>
      <c r="AZ2740" s="2">
        <f>IF($AV2740="","",IFERROR(VLOOKUP($AU2740,CODES!$A:$B,2,FALSE),"NO CODE"))</f>
        <v/>
      </c>
      <c r="BA2740" s="2">
        <f>IF(""&amp;$F2740&lt;&gt;"4","",IF($AY2740="YES","",IF(ROUND(SUMIFS($AE$2:$AE$4001,$L$2:$L$4001,$L2740,$F$2:$F$4001,"4")-SUMIFS('AR SALES'!$Y$2:$Y$2501,'AR SALES'!$L$2:$L$2501,$L2740,'AR SALES'!$AD$2:$AD$2501,"OFF"),2)=0,"","STALE")))</f>
        <v/>
      </c>
      <c r="BB2740" s="2">
        <f>IF(OR(""&amp;$F2740="2",""&amp;$F2740="4",""&amp;$F2740="G",""&amp;$F2740="H"),IF($AY2740="YES","",IF($AB2740&lt;&gt;0,"",IF(COUNTIFS('AR SALES'!$L$2:$L$2501,$L2740,'AR SALES'!$AD$2:$AD$2501,IF(""&amp;$F2740="4","OFF","ON"),'AR SALES'!$AF$2:$AF$2501,"Y")&gt;0,"","NO EXEMPTION"))),"")</f>
        <v/>
      </c>
    </row>
    <row r="2741">
      <c r="AT2741" s="2">
        <f>IF($L2741="","",IFERROR(INDEX('AR SALES'!$H$2:$H$2501,MATCH(""&amp;$L2741,'AR SALES'!$AE$2:$AE$2501,0)),""))</f>
        <v/>
      </c>
      <c r="AU2741" s="2">
        <f>IF($L2741="","",IF($A2741&lt;&gt;"GA","",IF($E2741="FULTON",IF(ISNUMBER(SEARCH("COLLEGE PARK",$AT2741)),"FULTON (COLLEGE PARK)",IF(ISNUMBER(SEARCH("HAPEVILLE",$AT2741)),"FULTON (HAPEVILLE)",IF(ISNUMBER(SEARCH("EAST POINT",$AT2741)),"FULTON (EAST POINT)",IF(ISNUMBER(SEARCH("ATLANTA",$AT2741)),"FULTON (ATL LIMITS)","FULTON")))),IF($E2741="DEKALB",IF(ISNUMBER(SEARCH("ATLANTA",$AT2741)),"DEKALB (ATL LIMITS)","DEKALB"),IF(AND($E2741="CLAYTON",ISNUMBER(SEARCH("COLLEGE PARK",$AT2741))),"CLAYTON (COLLEGE PARK)",$E2741)))))</f>
        <v/>
      </c>
      <c r="AV2741" s="2">
        <f>IF($L2741="","",IF(""&amp;$F2741="2","DIESEL",IF(OR(""&amp;$F2741="G",""&amp;$F2741="H"),"GAS","")))</f>
        <v/>
      </c>
      <c r="AW2741" s="2">
        <f>IF($AV2741="","",$R2741)</f>
        <v/>
      </c>
      <c r="AX2741" s="2">
        <f>IF($AV2741="","",IF($AB2741=0,$R2741,0))</f>
        <v/>
      </c>
      <c r="AY2741" s="2">
        <f>IF($AV2741="","",IF(AND($Z2741=0,COUNTIF('AR SALES'!$L$2:$L$2501,$L2741)=0),"YES",""))</f>
        <v/>
      </c>
      <c r="AZ2741" s="2">
        <f>IF($AV2741="","",IFERROR(VLOOKUP($AU2741,CODES!$A:$B,2,FALSE),"NO CODE"))</f>
        <v/>
      </c>
      <c r="BA2741" s="2">
        <f>IF(""&amp;$F2741&lt;&gt;"4","",IF($AY2741="YES","",IF(ROUND(SUMIFS($AE$2:$AE$4001,$L$2:$L$4001,$L2741,$F$2:$F$4001,"4")-SUMIFS('AR SALES'!$Y$2:$Y$2501,'AR SALES'!$L$2:$L$2501,$L2741,'AR SALES'!$AD$2:$AD$2501,"OFF"),2)=0,"","STALE")))</f>
        <v/>
      </c>
      <c r="BB2741" s="2">
        <f>IF(OR(""&amp;$F2741="2",""&amp;$F2741="4",""&amp;$F2741="G",""&amp;$F2741="H"),IF($AY2741="YES","",IF($AB2741&lt;&gt;0,"",IF(COUNTIFS('AR SALES'!$L$2:$L$2501,$L2741,'AR SALES'!$AD$2:$AD$2501,IF(""&amp;$F2741="4","OFF","ON"),'AR SALES'!$AF$2:$AF$2501,"Y")&gt;0,"","NO EXEMPTION"))),"")</f>
        <v/>
      </c>
    </row>
    <row r="2742">
      <c r="AT2742" s="2">
        <f>IF($L2742="","",IFERROR(INDEX('AR SALES'!$H$2:$H$2501,MATCH(""&amp;$L2742,'AR SALES'!$AE$2:$AE$2501,0)),""))</f>
        <v/>
      </c>
      <c r="AU2742" s="2">
        <f>IF($L2742="","",IF($A2742&lt;&gt;"GA","",IF($E2742="FULTON",IF(ISNUMBER(SEARCH("COLLEGE PARK",$AT2742)),"FULTON (COLLEGE PARK)",IF(ISNUMBER(SEARCH("HAPEVILLE",$AT2742)),"FULTON (HAPEVILLE)",IF(ISNUMBER(SEARCH("EAST POINT",$AT2742)),"FULTON (EAST POINT)",IF(ISNUMBER(SEARCH("ATLANTA",$AT2742)),"FULTON (ATL LIMITS)","FULTON")))),IF($E2742="DEKALB",IF(ISNUMBER(SEARCH("ATLANTA",$AT2742)),"DEKALB (ATL LIMITS)","DEKALB"),IF(AND($E2742="CLAYTON",ISNUMBER(SEARCH("COLLEGE PARK",$AT2742))),"CLAYTON (COLLEGE PARK)",$E2742)))))</f>
        <v/>
      </c>
      <c r="AV2742" s="2">
        <f>IF($L2742="","",IF(""&amp;$F2742="2","DIESEL",IF(OR(""&amp;$F2742="G",""&amp;$F2742="H"),"GAS","")))</f>
        <v/>
      </c>
      <c r="AW2742" s="2">
        <f>IF($AV2742="","",$R2742)</f>
        <v/>
      </c>
      <c r="AX2742" s="2">
        <f>IF($AV2742="","",IF($AB2742=0,$R2742,0))</f>
        <v/>
      </c>
      <c r="AY2742" s="2">
        <f>IF($AV2742="","",IF(AND($Z2742=0,COUNTIF('AR SALES'!$L$2:$L$2501,$L2742)=0),"YES",""))</f>
        <v/>
      </c>
      <c r="AZ2742" s="2">
        <f>IF($AV2742="","",IFERROR(VLOOKUP($AU2742,CODES!$A:$B,2,FALSE),"NO CODE"))</f>
        <v/>
      </c>
      <c r="BA2742" s="2">
        <f>IF(""&amp;$F2742&lt;&gt;"4","",IF($AY2742="YES","",IF(ROUND(SUMIFS($AE$2:$AE$4001,$L$2:$L$4001,$L2742,$F$2:$F$4001,"4")-SUMIFS('AR SALES'!$Y$2:$Y$2501,'AR SALES'!$L$2:$L$2501,$L2742,'AR SALES'!$AD$2:$AD$2501,"OFF"),2)=0,"","STALE")))</f>
        <v/>
      </c>
      <c r="BB2742" s="2">
        <f>IF(OR(""&amp;$F2742="2",""&amp;$F2742="4",""&amp;$F2742="G",""&amp;$F2742="H"),IF($AY2742="YES","",IF($AB2742&lt;&gt;0,"",IF(COUNTIFS('AR SALES'!$L$2:$L$2501,$L2742,'AR SALES'!$AD$2:$AD$2501,IF(""&amp;$F2742="4","OFF","ON"),'AR SALES'!$AF$2:$AF$2501,"Y")&gt;0,"","NO EXEMPTION"))),"")</f>
        <v/>
      </c>
    </row>
    <row r="2743">
      <c r="AT2743" s="2">
        <f>IF($L2743="","",IFERROR(INDEX('AR SALES'!$H$2:$H$2501,MATCH(""&amp;$L2743,'AR SALES'!$AE$2:$AE$2501,0)),""))</f>
        <v/>
      </c>
      <c r="AU2743" s="2">
        <f>IF($L2743="","",IF($A2743&lt;&gt;"GA","",IF($E2743="FULTON",IF(ISNUMBER(SEARCH("COLLEGE PARK",$AT2743)),"FULTON (COLLEGE PARK)",IF(ISNUMBER(SEARCH("HAPEVILLE",$AT2743)),"FULTON (HAPEVILLE)",IF(ISNUMBER(SEARCH("EAST POINT",$AT2743)),"FULTON (EAST POINT)",IF(ISNUMBER(SEARCH("ATLANTA",$AT2743)),"FULTON (ATL LIMITS)","FULTON")))),IF($E2743="DEKALB",IF(ISNUMBER(SEARCH("ATLANTA",$AT2743)),"DEKALB (ATL LIMITS)","DEKALB"),IF(AND($E2743="CLAYTON",ISNUMBER(SEARCH("COLLEGE PARK",$AT2743))),"CLAYTON (COLLEGE PARK)",$E2743)))))</f>
        <v/>
      </c>
      <c r="AV2743" s="2">
        <f>IF($L2743="","",IF(""&amp;$F2743="2","DIESEL",IF(OR(""&amp;$F2743="G",""&amp;$F2743="H"),"GAS","")))</f>
        <v/>
      </c>
      <c r="AW2743" s="2">
        <f>IF($AV2743="","",$R2743)</f>
        <v/>
      </c>
      <c r="AX2743" s="2">
        <f>IF($AV2743="","",IF($AB2743=0,$R2743,0))</f>
        <v/>
      </c>
      <c r="AY2743" s="2">
        <f>IF($AV2743="","",IF(AND($Z2743=0,COUNTIF('AR SALES'!$L$2:$L$2501,$L2743)=0),"YES",""))</f>
        <v/>
      </c>
      <c r="AZ2743" s="2">
        <f>IF($AV2743="","",IFERROR(VLOOKUP($AU2743,CODES!$A:$B,2,FALSE),"NO CODE"))</f>
        <v/>
      </c>
      <c r="BA2743" s="2">
        <f>IF(""&amp;$F2743&lt;&gt;"4","",IF($AY2743="YES","",IF(ROUND(SUMIFS($AE$2:$AE$4001,$L$2:$L$4001,$L2743,$F$2:$F$4001,"4")-SUMIFS('AR SALES'!$Y$2:$Y$2501,'AR SALES'!$L$2:$L$2501,$L2743,'AR SALES'!$AD$2:$AD$2501,"OFF"),2)=0,"","STALE")))</f>
        <v/>
      </c>
      <c r="BB2743" s="2">
        <f>IF(OR(""&amp;$F2743="2",""&amp;$F2743="4",""&amp;$F2743="G",""&amp;$F2743="H"),IF($AY2743="YES","",IF($AB2743&lt;&gt;0,"",IF(COUNTIFS('AR SALES'!$L$2:$L$2501,$L2743,'AR SALES'!$AD$2:$AD$2501,IF(""&amp;$F2743="4","OFF","ON"),'AR SALES'!$AF$2:$AF$2501,"Y")&gt;0,"","NO EXEMPTION"))),"")</f>
        <v/>
      </c>
    </row>
    <row r="2744">
      <c r="AT2744" s="2">
        <f>IF($L2744="","",IFERROR(INDEX('AR SALES'!$H$2:$H$2501,MATCH(""&amp;$L2744,'AR SALES'!$AE$2:$AE$2501,0)),""))</f>
        <v/>
      </c>
      <c r="AU2744" s="2">
        <f>IF($L2744="","",IF($A2744&lt;&gt;"GA","",IF($E2744="FULTON",IF(ISNUMBER(SEARCH("COLLEGE PARK",$AT2744)),"FULTON (COLLEGE PARK)",IF(ISNUMBER(SEARCH("HAPEVILLE",$AT2744)),"FULTON (HAPEVILLE)",IF(ISNUMBER(SEARCH("EAST POINT",$AT2744)),"FULTON (EAST POINT)",IF(ISNUMBER(SEARCH("ATLANTA",$AT2744)),"FULTON (ATL LIMITS)","FULTON")))),IF($E2744="DEKALB",IF(ISNUMBER(SEARCH("ATLANTA",$AT2744)),"DEKALB (ATL LIMITS)","DEKALB"),IF(AND($E2744="CLAYTON",ISNUMBER(SEARCH("COLLEGE PARK",$AT2744))),"CLAYTON (COLLEGE PARK)",$E2744)))))</f>
        <v/>
      </c>
      <c r="AV2744" s="2">
        <f>IF($L2744="","",IF(""&amp;$F2744="2","DIESEL",IF(OR(""&amp;$F2744="G",""&amp;$F2744="H"),"GAS","")))</f>
        <v/>
      </c>
      <c r="AW2744" s="2">
        <f>IF($AV2744="","",$R2744)</f>
        <v/>
      </c>
      <c r="AX2744" s="2">
        <f>IF($AV2744="","",IF($AB2744=0,$R2744,0))</f>
        <v/>
      </c>
      <c r="AY2744" s="2">
        <f>IF($AV2744="","",IF(AND($Z2744=0,COUNTIF('AR SALES'!$L$2:$L$2501,$L2744)=0),"YES",""))</f>
        <v/>
      </c>
      <c r="AZ2744" s="2">
        <f>IF($AV2744="","",IFERROR(VLOOKUP($AU2744,CODES!$A:$B,2,FALSE),"NO CODE"))</f>
        <v/>
      </c>
      <c r="BA2744" s="2">
        <f>IF(""&amp;$F2744&lt;&gt;"4","",IF($AY2744="YES","",IF(ROUND(SUMIFS($AE$2:$AE$4001,$L$2:$L$4001,$L2744,$F$2:$F$4001,"4")-SUMIFS('AR SALES'!$Y$2:$Y$2501,'AR SALES'!$L$2:$L$2501,$L2744,'AR SALES'!$AD$2:$AD$2501,"OFF"),2)=0,"","STALE")))</f>
        <v/>
      </c>
      <c r="BB2744" s="2">
        <f>IF(OR(""&amp;$F2744="2",""&amp;$F2744="4",""&amp;$F2744="G",""&amp;$F2744="H"),IF($AY2744="YES","",IF($AB2744&lt;&gt;0,"",IF(COUNTIFS('AR SALES'!$L$2:$L$2501,$L2744,'AR SALES'!$AD$2:$AD$2501,IF(""&amp;$F2744="4","OFF","ON"),'AR SALES'!$AF$2:$AF$2501,"Y")&gt;0,"","NO EXEMPTION"))),"")</f>
        <v/>
      </c>
    </row>
    <row r="2745">
      <c r="AT2745" s="2">
        <f>IF($L2745="","",IFERROR(INDEX('AR SALES'!$H$2:$H$2501,MATCH(""&amp;$L2745,'AR SALES'!$AE$2:$AE$2501,0)),""))</f>
        <v/>
      </c>
      <c r="AU2745" s="2">
        <f>IF($L2745="","",IF($A2745&lt;&gt;"GA","",IF($E2745="FULTON",IF(ISNUMBER(SEARCH("COLLEGE PARK",$AT2745)),"FULTON (COLLEGE PARK)",IF(ISNUMBER(SEARCH("HAPEVILLE",$AT2745)),"FULTON (HAPEVILLE)",IF(ISNUMBER(SEARCH("EAST POINT",$AT2745)),"FULTON (EAST POINT)",IF(ISNUMBER(SEARCH("ATLANTA",$AT2745)),"FULTON (ATL LIMITS)","FULTON")))),IF($E2745="DEKALB",IF(ISNUMBER(SEARCH("ATLANTA",$AT2745)),"DEKALB (ATL LIMITS)","DEKALB"),IF(AND($E2745="CLAYTON",ISNUMBER(SEARCH("COLLEGE PARK",$AT2745))),"CLAYTON (COLLEGE PARK)",$E2745)))))</f>
        <v/>
      </c>
      <c r="AV2745" s="2">
        <f>IF($L2745="","",IF(""&amp;$F2745="2","DIESEL",IF(OR(""&amp;$F2745="G",""&amp;$F2745="H"),"GAS","")))</f>
        <v/>
      </c>
      <c r="AW2745" s="2">
        <f>IF($AV2745="","",$R2745)</f>
        <v/>
      </c>
      <c r="AX2745" s="2">
        <f>IF($AV2745="","",IF($AB2745=0,$R2745,0))</f>
        <v/>
      </c>
      <c r="AY2745" s="2">
        <f>IF($AV2745="","",IF(AND($Z2745=0,COUNTIF('AR SALES'!$L$2:$L$2501,$L2745)=0),"YES",""))</f>
        <v/>
      </c>
      <c r="AZ2745" s="2">
        <f>IF($AV2745="","",IFERROR(VLOOKUP($AU2745,CODES!$A:$B,2,FALSE),"NO CODE"))</f>
        <v/>
      </c>
      <c r="BA2745" s="2">
        <f>IF(""&amp;$F2745&lt;&gt;"4","",IF($AY2745="YES","",IF(ROUND(SUMIFS($AE$2:$AE$4001,$L$2:$L$4001,$L2745,$F$2:$F$4001,"4")-SUMIFS('AR SALES'!$Y$2:$Y$2501,'AR SALES'!$L$2:$L$2501,$L2745,'AR SALES'!$AD$2:$AD$2501,"OFF"),2)=0,"","STALE")))</f>
        <v/>
      </c>
      <c r="BB2745" s="2">
        <f>IF(OR(""&amp;$F2745="2",""&amp;$F2745="4",""&amp;$F2745="G",""&amp;$F2745="H"),IF($AY2745="YES","",IF($AB2745&lt;&gt;0,"",IF(COUNTIFS('AR SALES'!$L$2:$L$2501,$L2745,'AR SALES'!$AD$2:$AD$2501,IF(""&amp;$F2745="4","OFF","ON"),'AR SALES'!$AF$2:$AF$2501,"Y")&gt;0,"","NO EXEMPTION"))),"")</f>
        <v/>
      </c>
    </row>
    <row r="2746">
      <c r="AT2746" s="2">
        <f>IF($L2746="","",IFERROR(INDEX('AR SALES'!$H$2:$H$2501,MATCH(""&amp;$L2746,'AR SALES'!$AE$2:$AE$2501,0)),""))</f>
        <v/>
      </c>
      <c r="AU2746" s="2">
        <f>IF($L2746="","",IF($A2746&lt;&gt;"GA","",IF($E2746="FULTON",IF(ISNUMBER(SEARCH("COLLEGE PARK",$AT2746)),"FULTON (COLLEGE PARK)",IF(ISNUMBER(SEARCH("HAPEVILLE",$AT2746)),"FULTON (HAPEVILLE)",IF(ISNUMBER(SEARCH("EAST POINT",$AT2746)),"FULTON (EAST POINT)",IF(ISNUMBER(SEARCH("ATLANTA",$AT2746)),"FULTON (ATL LIMITS)","FULTON")))),IF($E2746="DEKALB",IF(ISNUMBER(SEARCH("ATLANTA",$AT2746)),"DEKALB (ATL LIMITS)","DEKALB"),IF(AND($E2746="CLAYTON",ISNUMBER(SEARCH("COLLEGE PARK",$AT2746))),"CLAYTON (COLLEGE PARK)",$E2746)))))</f>
        <v/>
      </c>
      <c r="AV2746" s="2">
        <f>IF($L2746="","",IF(""&amp;$F2746="2","DIESEL",IF(OR(""&amp;$F2746="G",""&amp;$F2746="H"),"GAS","")))</f>
        <v/>
      </c>
      <c r="AW2746" s="2">
        <f>IF($AV2746="","",$R2746)</f>
        <v/>
      </c>
      <c r="AX2746" s="2">
        <f>IF($AV2746="","",IF($AB2746=0,$R2746,0))</f>
        <v/>
      </c>
      <c r="AY2746" s="2">
        <f>IF($AV2746="","",IF(AND($Z2746=0,COUNTIF('AR SALES'!$L$2:$L$2501,$L2746)=0),"YES",""))</f>
        <v/>
      </c>
      <c r="AZ2746" s="2">
        <f>IF($AV2746="","",IFERROR(VLOOKUP($AU2746,CODES!$A:$B,2,FALSE),"NO CODE"))</f>
        <v/>
      </c>
      <c r="BA2746" s="2">
        <f>IF(""&amp;$F2746&lt;&gt;"4","",IF($AY2746="YES","",IF(ROUND(SUMIFS($AE$2:$AE$4001,$L$2:$L$4001,$L2746,$F$2:$F$4001,"4")-SUMIFS('AR SALES'!$Y$2:$Y$2501,'AR SALES'!$L$2:$L$2501,$L2746,'AR SALES'!$AD$2:$AD$2501,"OFF"),2)=0,"","STALE")))</f>
        <v/>
      </c>
      <c r="BB2746" s="2">
        <f>IF(OR(""&amp;$F2746="2",""&amp;$F2746="4",""&amp;$F2746="G",""&amp;$F2746="H"),IF($AY2746="YES","",IF($AB2746&lt;&gt;0,"",IF(COUNTIFS('AR SALES'!$L$2:$L$2501,$L2746,'AR SALES'!$AD$2:$AD$2501,IF(""&amp;$F2746="4","OFF","ON"),'AR SALES'!$AF$2:$AF$2501,"Y")&gt;0,"","NO EXEMPTION"))),"")</f>
        <v/>
      </c>
    </row>
    <row r="2747">
      <c r="AT2747" s="2">
        <f>IF($L2747="","",IFERROR(INDEX('AR SALES'!$H$2:$H$2501,MATCH(""&amp;$L2747,'AR SALES'!$AE$2:$AE$2501,0)),""))</f>
        <v/>
      </c>
      <c r="AU2747" s="2">
        <f>IF($L2747="","",IF($A2747&lt;&gt;"GA","",IF($E2747="FULTON",IF(ISNUMBER(SEARCH("COLLEGE PARK",$AT2747)),"FULTON (COLLEGE PARK)",IF(ISNUMBER(SEARCH("HAPEVILLE",$AT2747)),"FULTON (HAPEVILLE)",IF(ISNUMBER(SEARCH("EAST POINT",$AT2747)),"FULTON (EAST POINT)",IF(ISNUMBER(SEARCH("ATLANTA",$AT2747)),"FULTON (ATL LIMITS)","FULTON")))),IF($E2747="DEKALB",IF(ISNUMBER(SEARCH("ATLANTA",$AT2747)),"DEKALB (ATL LIMITS)","DEKALB"),IF(AND($E2747="CLAYTON",ISNUMBER(SEARCH("COLLEGE PARK",$AT2747))),"CLAYTON (COLLEGE PARK)",$E2747)))))</f>
        <v/>
      </c>
      <c r="AV2747" s="2">
        <f>IF($L2747="","",IF(""&amp;$F2747="2","DIESEL",IF(OR(""&amp;$F2747="G",""&amp;$F2747="H"),"GAS","")))</f>
        <v/>
      </c>
      <c r="AW2747" s="2">
        <f>IF($AV2747="","",$R2747)</f>
        <v/>
      </c>
      <c r="AX2747" s="2">
        <f>IF($AV2747="","",IF($AB2747=0,$R2747,0))</f>
        <v/>
      </c>
      <c r="AY2747" s="2">
        <f>IF($AV2747="","",IF(AND($Z2747=0,COUNTIF('AR SALES'!$L$2:$L$2501,$L2747)=0),"YES",""))</f>
        <v/>
      </c>
      <c r="AZ2747" s="2">
        <f>IF($AV2747="","",IFERROR(VLOOKUP($AU2747,CODES!$A:$B,2,FALSE),"NO CODE"))</f>
        <v/>
      </c>
      <c r="BA2747" s="2">
        <f>IF(""&amp;$F2747&lt;&gt;"4","",IF($AY2747="YES","",IF(ROUND(SUMIFS($AE$2:$AE$4001,$L$2:$L$4001,$L2747,$F$2:$F$4001,"4")-SUMIFS('AR SALES'!$Y$2:$Y$2501,'AR SALES'!$L$2:$L$2501,$L2747,'AR SALES'!$AD$2:$AD$2501,"OFF"),2)=0,"","STALE")))</f>
        <v/>
      </c>
      <c r="BB2747" s="2">
        <f>IF(OR(""&amp;$F2747="2",""&amp;$F2747="4",""&amp;$F2747="G",""&amp;$F2747="H"),IF($AY2747="YES","",IF($AB2747&lt;&gt;0,"",IF(COUNTIFS('AR SALES'!$L$2:$L$2501,$L2747,'AR SALES'!$AD$2:$AD$2501,IF(""&amp;$F2747="4","OFF","ON"),'AR SALES'!$AF$2:$AF$2501,"Y")&gt;0,"","NO EXEMPTION"))),"")</f>
        <v/>
      </c>
    </row>
    <row r="2748">
      <c r="AT2748" s="2">
        <f>IF($L2748="","",IFERROR(INDEX('AR SALES'!$H$2:$H$2501,MATCH(""&amp;$L2748,'AR SALES'!$AE$2:$AE$2501,0)),""))</f>
        <v/>
      </c>
      <c r="AU2748" s="2">
        <f>IF($L2748="","",IF($A2748&lt;&gt;"GA","",IF($E2748="FULTON",IF(ISNUMBER(SEARCH("COLLEGE PARK",$AT2748)),"FULTON (COLLEGE PARK)",IF(ISNUMBER(SEARCH("HAPEVILLE",$AT2748)),"FULTON (HAPEVILLE)",IF(ISNUMBER(SEARCH("EAST POINT",$AT2748)),"FULTON (EAST POINT)",IF(ISNUMBER(SEARCH("ATLANTA",$AT2748)),"FULTON (ATL LIMITS)","FULTON")))),IF($E2748="DEKALB",IF(ISNUMBER(SEARCH("ATLANTA",$AT2748)),"DEKALB (ATL LIMITS)","DEKALB"),IF(AND($E2748="CLAYTON",ISNUMBER(SEARCH("COLLEGE PARK",$AT2748))),"CLAYTON (COLLEGE PARK)",$E2748)))))</f>
        <v/>
      </c>
      <c r="AV2748" s="2">
        <f>IF($L2748="","",IF(""&amp;$F2748="2","DIESEL",IF(OR(""&amp;$F2748="G",""&amp;$F2748="H"),"GAS","")))</f>
        <v/>
      </c>
      <c r="AW2748" s="2">
        <f>IF($AV2748="","",$R2748)</f>
        <v/>
      </c>
      <c r="AX2748" s="2">
        <f>IF($AV2748="","",IF($AB2748=0,$R2748,0))</f>
        <v/>
      </c>
      <c r="AY2748" s="2">
        <f>IF($AV2748="","",IF(AND($Z2748=0,COUNTIF('AR SALES'!$L$2:$L$2501,$L2748)=0),"YES",""))</f>
        <v/>
      </c>
      <c r="AZ2748" s="2">
        <f>IF($AV2748="","",IFERROR(VLOOKUP($AU2748,CODES!$A:$B,2,FALSE),"NO CODE"))</f>
        <v/>
      </c>
      <c r="BA2748" s="2">
        <f>IF(""&amp;$F2748&lt;&gt;"4","",IF($AY2748="YES","",IF(ROUND(SUMIFS($AE$2:$AE$4001,$L$2:$L$4001,$L2748,$F$2:$F$4001,"4")-SUMIFS('AR SALES'!$Y$2:$Y$2501,'AR SALES'!$L$2:$L$2501,$L2748,'AR SALES'!$AD$2:$AD$2501,"OFF"),2)=0,"","STALE")))</f>
        <v/>
      </c>
      <c r="BB2748" s="2">
        <f>IF(OR(""&amp;$F2748="2",""&amp;$F2748="4",""&amp;$F2748="G",""&amp;$F2748="H"),IF($AY2748="YES","",IF($AB2748&lt;&gt;0,"",IF(COUNTIFS('AR SALES'!$L$2:$L$2501,$L2748,'AR SALES'!$AD$2:$AD$2501,IF(""&amp;$F2748="4","OFF","ON"),'AR SALES'!$AF$2:$AF$2501,"Y")&gt;0,"","NO EXEMPTION"))),"")</f>
        <v/>
      </c>
    </row>
    <row r="2749">
      <c r="AT2749" s="2">
        <f>IF($L2749="","",IFERROR(INDEX('AR SALES'!$H$2:$H$2501,MATCH(""&amp;$L2749,'AR SALES'!$AE$2:$AE$2501,0)),""))</f>
        <v/>
      </c>
      <c r="AU2749" s="2">
        <f>IF($L2749="","",IF($A2749&lt;&gt;"GA","",IF($E2749="FULTON",IF(ISNUMBER(SEARCH("COLLEGE PARK",$AT2749)),"FULTON (COLLEGE PARK)",IF(ISNUMBER(SEARCH("HAPEVILLE",$AT2749)),"FULTON (HAPEVILLE)",IF(ISNUMBER(SEARCH("EAST POINT",$AT2749)),"FULTON (EAST POINT)",IF(ISNUMBER(SEARCH("ATLANTA",$AT2749)),"FULTON (ATL LIMITS)","FULTON")))),IF($E2749="DEKALB",IF(ISNUMBER(SEARCH("ATLANTA",$AT2749)),"DEKALB (ATL LIMITS)","DEKALB"),IF(AND($E2749="CLAYTON",ISNUMBER(SEARCH("COLLEGE PARK",$AT2749))),"CLAYTON (COLLEGE PARK)",$E2749)))))</f>
        <v/>
      </c>
      <c r="AV2749" s="2">
        <f>IF($L2749="","",IF(""&amp;$F2749="2","DIESEL",IF(OR(""&amp;$F2749="G",""&amp;$F2749="H"),"GAS","")))</f>
        <v/>
      </c>
      <c r="AW2749" s="2">
        <f>IF($AV2749="","",$R2749)</f>
        <v/>
      </c>
      <c r="AX2749" s="2">
        <f>IF($AV2749="","",IF($AB2749=0,$R2749,0))</f>
        <v/>
      </c>
      <c r="AY2749" s="2">
        <f>IF($AV2749="","",IF(AND($Z2749=0,COUNTIF('AR SALES'!$L$2:$L$2501,$L2749)=0),"YES",""))</f>
        <v/>
      </c>
      <c r="AZ2749" s="2">
        <f>IF($AV2749="","",IFERROR(VLOOKUP($AU2749,CODES!$A:$B,2,FALSE),"NO CODE"))</f>
        <v/>
      </c>
      <c r="BA2749" s="2">
        <f>IF(""&amp;$F2749&lt;&gt;"4","",IF($AY2749="YES","",IF(ROUND(SUMIFS($AE$2:$AE$4001,$L$2:$L$4001,$L2749,$F$2:$F$4001,"4")-SUMIFS('AR SALES'!$Y$2:$Y$2501,'AR SALES'!$L$2:$L$2501,$L2749,'AR SALES'!$AD$2:$AD$2501,"OFF"),2)=0,"","STALE")))</f>
        <v/>
      </c>
      <c r="BB2749" s="2">
        <f>IF(OR(""&amp;$F2749="2",""&amp;$F2749="4",""&amp;$F2749="G",""&amp;$F2749="H"),IF($AY2749="YES","",IF($AB2749&lt;&gt;0,"",IF(COUNTIFS('AR SALES'!$L$2:$L$2501,$L2749,'AR SALES'!$AD$2:$AD$2501,IF(""&amp;$F2749="4","OFF","ON"),'AR SALES'!$AF$2:$AF$2501,"Y")&gt;0,"","NO EXEMPTION"))),"")</f>
        <v/>
      </c>
    </row>
    <row r="2750">
      <c r="AT2750" s="2">
        <f>IF($L2750="","",IFERROR(INDEX('AR SALES'!$H$2:$H$2501,MATCH(""&amp;$L2750,'AR SALES'!$AE$2:$AE$2501,0)),""))</f>
        <v/>
      </c>
      <c r="AU2750" s="2">
        <f>IF($L2750="","",IF($A2750&lt;&gt;"GA","",IF($E2750="FULTON",IF(ISNUMBER(SEARCH("COLLEGE PARK",$AT2750)),"FULTON (COLLEGE PARK)",IF(ISNUMBER(SEARCH("HAPEVILLE",$AT2750)),"FULTON (HAPEVILLE)",IF(ISNUMBER(SEARCH("EAST POINT",$AT2750)),"FULTON (EAST POINT)",IF(ISNUMBER(SEARCH("ATLANTA",$AT2750)),"FULTON (ATL LIMITS)","FULTON")))),IF($E2750="DEKALB",IF(ISNUMBER(SEARCH("ATLANTA",$AT2750)),"DEKALB (ATL LIMITS)","DEKALB"),IF(AND($E2750="CLAYTON",ISNUMBER(SEARCH("COLLEGE PARK",$AT2750))),"CLAYTON (COLLEGE PARK)",$E2750)))))</f>
        <v/>
      </c>
      <c r="AV2750" s="2">
        <f>IF($L2750="","",IF(""&amp;$F2750="2","DIESEL",IF(OR(""&amp;$F2750="G",""&amp;$F2750="H"),"GAS","")))</f>
        <v/>
      </c>
      <c r="AW2750" s="2">
        <f>IF($AV2750="","",$R2750)</f>
        <v/>
      </c>
      <c r="AX2750" s="2">
        <f>IF($AV2750="","",IF($AB2750=0,$R2750,0))</f>
        <v/>
      </c>
      <c r="AY2750" s="2">
        <f>IF($AV2750="","",IF(AND($Z2750=0,COUNTIF('AR SALES'!$L$2:$L$2501,$L2750)=0),"YES",""))</f>
        <v/>
      </c>
      <c r="AZ2750" s="2">
        <f>IF($AV2750="","",IFERROR(VLOOKUP($AU2750,CODES!$A:$B,2,FALSE),"NO CODE"))</f>
        <v/>
      </c>
      <c r="BA2750" s="2">
        <f>IF(""&amp;$F2750&lt;&gt;"4","",IF($AY2750="YES","",IF(ROUND(SUMIFS($AE$2:$AE$4001,$L$2:$L$4001,$L2750,$F$2:$F$4001,"4")-SUMIFS('AR SALES'!$Y$2:$Y$2501,'AR SALES'!$L$2:$L$2501,$L2750,'AR SALES'!$AD$2:$AD$2501,"OFF"),2)=0,"","STALE")))</f>
        <v/>
      </c>
      <c r="BB2750" s="2">
        <f>IF(OR(""&amp;$F2750="2",""&amp;$F2750="4",""&amp;$F2750="G",""&amp;$F2750="H"),IF($AY2750="YES","",IF($AB2750&lt;&gt;0,"",IF(COUNTIFS('AR SALES'!$L$2:$L$2501,$L2750,'AR SALES'!$AD$2:$AD$2501,IF(""&amp;$F2750="4","OFF","ON"),'AR SALES'!$AF$2:$AF$2501,"Y")&gt;0,"","NO EXEMPTION"))),"")</f>
        <v/>
      </c>
    </row>
    <row r="2751">
      <c r="AT2751" s="2">
        <f>IF($L2751="","",IFERROR(INDEX('AR SALES'!$H$2:$H$2501,MATCH(""&amp;$L2751,'AR SALES'!$AE$2:$AE$2501,0)),""))</f>
        <v/>
      </c>
      <c r="AU2751" s="2">
        <f>IF($L2751="","",IF($A2751&lt;&gt;"GA","",IF($E2751="FULTON",IF(ISNUMBER(SEARCH("COLLEGE PARK",$AT2751)),"FULTON (COLLEGE PARK)",IF(ISNUMBER(SEARCH("HAPEVILLE",$AT2751)),"FULTON (HAPEVILLE)",IF(ISNUMBER(SEARCH("EAST POINT",$AT2751)),"FULTON (EAST POINT)",IF(ISNUMBER(SEARCH("ATLANTA",$AT2751)),"FULTON (ATL LIMITS)","FULTON")))),IF($E2751="DEKALB",IF(ISNUMBER(SEARCH("ATLANTA",$AT2751)),"DEKALB (ATL LIMITS)","DEKALB"),IF(AND($E2751="CLAYTON",ISNUMBER(SEARCH("COLLEGE PARK",$AT2751))),"CLAYTON (COLLEGE PARK)",$E2751)))))</f>
        <v/>
      </c>
      <c r="AV2751" s="2">
        <f>IF($L2751="","",IF(""&amp;$F2751="2","DIESEL",IF(OR(""&amp;$F2751="G",""&amp;$F2751="H"),"GAS","")))</f>
        <v/>
      </c>
      <c r="AW2751" s="2">
        <f>IF($AV2751="","",$R2751)</f>
        <v/>
      </c>
      <c r="AX2751" s="2">
        <f>IF($AV2751="","",IF($AB2751=0,$R2751,0))</f>
        <v/>
      </c>
      <c r="AY2751" s="2">
        <f>IF($AV2751="","",IF(AND($Z2751=0,COUNTIF('AR SALES'!$L$2:$L$2501,$L2751)=0),"YES",""))</f>
        <v/>
      </c>
      <c r="AZ2751" s="2">
        <f>IF($AV2751="","",IFERROR(VLOOKUP($AU2751,CODES!$A:$B,2,FALSE),"NO CODE"))</f>
        <v/>
      </c>
      <c r="BA2751" s="2">
        <f>IF(""&amp;$F2751&lt;&gt;"4","",IF($AY2751="YES","",IF(ROUND(SUMIFS($AE$2:$AE$4001,$L$2:$L$4001,$L2751,$F$2:$F$4001,"4")-SUMIFS('AR SALES'!$Y$2:$Y$2501,'AR SALES'!$L$2:$L$2501,$L2751,'AR SALES'!$AD$2:$AD$2501,"OFF"),2)=0,"","STALE")))</f>
        <v/>
      </c>
      <c r="BB2751" s="2">
        <f>IF(OR(""&amp;$F2751="2",""&amp;$F2751="4",""&amp;$F2751="G",""&amp;$F2751="H"),IF($AY2751="YES","",IF($AB2751&lt;&gt;0,"",IF(COUNTIFS('AR SALES'!$L$2:$L$2501,$L2751,'AR SALES'!$AD$2:$AD$2501,IF(""&amp;$F2751="4","OFF","ON"),'AR SALES'!$AF$2:$AF$2501,"Y")&gt;0,"","NO EXEMPTION"))),"")</f>
        <v/>
      </c>
    </row>
    <row r="2752">
      <c r="AT2752" s="2">
        <f>IF($L2752="","",IFERROR(INDEX('AR SALES'!$H$2:$H$2501,MATCH(""&amp;$L2752,'AR SALES'!$AE$2:$AE$2501,0)),""))</f>
        <v/>
      </c>
      <c r="AU2752" s="2">
        <f>IF($L2752="","",IF($A2752&lt;&gt;"GA","",IF($E2752="FULTON",IF(ISNUMBER(SEARCH("COLLEGE PARK",$AT2752)),"FULTON (COLLEGE PARK)",IF(ISNUMBER(SEARCH("HAPEVILLE",$AT2752)),"FULTON (HAPEVILLE)",IF(ISNUMBER(SEARCH("EAST POINT",$AT2752)),"FULTON (EAST POINT)",IF(ISNUMBER(SEARCH("ATLANTA",$AT2752)),"FULTON (ATL LIMITS)","FULTON")))),IF($E2752="DEKALB",IF(ISNUMBER(SEARCH("ATLANTA",$AT2752)),"DEKALB (ATL LIMITS)","DEKALB"),IF(AND($E2752="CLAYTON",ISNUMBER(SEARCH("COLLEGE PARK",$AT2752))),"CLAYTON (COLLEGE PARK)",$E2752)))))</f>
        <v/>
      </c>
      <c r="AV2752" s="2">
        <f>IF($L2752="","",IF(""&amp;$F2752="2","DIESEL",IF(OR(""&amp;$F2752="G",""&amp;$F2752="H"),"GAS","")))</f>
        <v/>
      </c>
      <c r="AW2752" s="2">
        <f>IF($AV2752="","",$R2752)</f>
        <v/>
      </c>
      <c r="AX2752" s="2">
        <f>IF($AV2752="","",IF($AB2752=0,$R2752,0))</f>
        <v/>
      </c>
      <c r="AY2752" s="2">
        <f>IF($AV2752="","",IF(AND($Z2752=0,COUNTIF('AR SALES'!$L$2:$L$2501,$L2752)=0),"YES",""))</f>
        <v/>
      </c>
      <c r="AZ2752" s="2">
        <f>IF($AV2752="","",IFERROR(VLOOKUP($AU2752,CODES!$A:$B,2,FALSE),"NO CODE"))</f>
        <v/>
      </c>
      <c r="BA2752" s="2">
        <f>IF(""&amp;$F2752&lt;&gt;"4","",IF($AY2752="YES","",IF(ROUND(SUMIFS($AE$2:$AE$4001,$L$2:$L$4001,$L2752,$F$2:$F$4001,"4")-SUMIFS('AR SALES'!$Y$2:$Y$2501,'AR SALES'!$L$2:$L$2501,$L2752,'AR SALES'!$AD$2:$AD$2501,"OFF"),2)=0,"","STALE")))</f>
        <v/>
      </c>
      <c r="BB2752" s="2">
        <f>IF(OR(""&amp;$F2752="2",""&amp;$F2752="4",""&amp;$F2752="G",""&amp;$F2752="H"),IF($AY2752="YES","",IF($AB2752&lt;&gt;0,"",IF(COUNTIFS('AR SALES'!$L$2:$L$2501,$L2752,'AR SALES'!$AD$2:$AD$2501,IF(""&amp;$F2752="4","OFF","ON"),'AR SALES'!$AF$2:$AF$2501,"Y")&gt;0,"","NO EXEMPTION"))),"")</f>
        <v/>
      </c>
    </row>
    <row r="2753">
      <c r="AT2753" s="2">
        <f>IF($L2753="","",IFERROR(INDEX('AR SALES'!$H$2:$H$2501,MATCH(""&amp;$L2753,'AR SALES'!$AE$2:$AE$2501,0)),""))</f>
        <v/>
      </c>
      <c r="AU2753" s="2">
        <f>IF($L2753="","",IF($A2753&lt;&gt;"GA","",IF($E2753="FULTON",IF(ISNUMBER(SEARCH("COLLEGE PARK",$AT2753)),"FULTON (COLLEGE PARK)",IF(ISNUMBER(SEARCH("HAPEVILLE",$AT2753)),"FULTON (HAPEVILLE)",IF(ISNUMBER(SEARCH("EAST POINT",$AT2753)),"FULTON (EAST POINT)",IF(ISNUMBER(SEARCH("ATLANTA",$AT2753)),"FULTON (ATL LIMITS)","FULTON")))),IF($E2753="DEKALB",IF(ISNUMBER(SEARCH("ATLANTA",$AT2753)),"DEKALB (ATL LIMITS)","DEKALB"),IF(AND($E2753="CLAYTON",ISNUMBER(SEARCH("COLLEGE PARK",$AT2753))),"CLAYTON (COLLEGE PARK)",$E2753)))))</f>
        <v/>
      </c>
      <c r="AV2753" s="2">
        <f>IF($L2753="","",IF(""&amp;$F2753="2","DIESEL",IF(OR(""&amp;$F2753="G",""&amp;$F2753="H"),"GAS","")))</f>
        <v/>
      </c>
      <c r="AW2753" s="2">
        <f>IF($AV2753="","",$R2753)</f>
        <v/>
      </c>
      <c r="AX2753" s="2">
        <f>IF($AV2753="","",IF($AB2753=0,$R2753,0))</f>
        <v/>
      </c>
      <c r="AY2753" s="2">
        <f>IF($AV2753="","",IF(AND($Z2753=0,COUNTIF('AR SALES'!$L$2:$L$2501,$L2753)=0),"YES",""))</f>
        <v/>
      </c>
      <c r="AZ2753" s="2">
        <f>IF($AV2753="","",IFERROR(VLOOKUP($AU2753,CODES!$A:$B,2,FALSE),"NO CODE"))</f>
        <v/>
      </c>
      <c r="BA2753" s="2">
        <f>IF(""&amp;$F2753&lt;&gt;"4","",IF($AY2753="YES","",IF(ROUND(SUMIFS($AE$2:$AE$4001,$L$2:$L$4001,$L2753,$F$2:$F$4001,"4")-SUMIFS('AR SALES'!$Y$2:$Y$2501,'AR SALES'!$L$2:$L$2501,$L2753,'AR SALES'!$AD$2:$AD$2501,"OFF"),2)=0,"","STALE")))</f>
        <v/>
      </c>
      <c r="BB2753" s="2">
        <f>IF(OR(""&amp;$F2753="2",""&amp;$F2753="4",""&amp;$F2753="G",""&amp;$F2753="H"),IF($AY2753="YES","",IF($AB2753&lt;&gt;0,"",IF(COUNTIFS('AR SALES'!$L$2:$L$2501,$L2753,'AR SALES'!$AD$2:$AD$2501,IF(""&amp;$F2753="4","OFF","ON"),'AR SALES'!$AF$2:$AF$2501,"Y")&gt;0,"","NO EXEMPTION"))),"")</f>
        <v/>
      </c>
    </row>
    <row r="2754">
      <c r="AT2754" s="2">
        <f>IF($L2754="","",IFERROR(INDEX('AR SALES'!$H$2:$H$2501,MATCH(""&amp;$L2754,'AR SALES'!$AE$2:$AE$2501,0)),""))</f>
        <v/>
      </c>
      <c r="AU2754" s="2">
        <f>IF($L2754="","",IF($A2754&lt;&gt;"GA","",IF($E2754="FULTON",IF(ISNUMBER(SEARCH("COLLEGE PARK",$AT2754)),"FULTON (COLLEGE PARK)",IF(ISNUMBER(SEARCH("HAPEVILLE",$AT2754)),"FULTON (HAPEVILLE)",IF(ISNUMBER(SEARCH("EAST POINT",$AT2754)),"FULTON (EAST POINT)",IF(ISNUMBER(SEARCH("ATLANTA",$AT2754)),"FULTON (ATL LIMITS)","FULTON")))),IF($E2754="DEKALB",IF(ISNUMBER(SEARCH("ATLANTA",$AT2754)),"DEKALB (ATL LIMITS)","DEKALB"),IF(AND($E2754="CLAYTON",ISNUMBER(SEARCH("COLLEGE PARK",$AT2754))),"CLAYTON (COLLEGE PARK)",$E2754)))))</f>
        <v/>
      </c>
      <c r="AV2754" s="2">
        <f>IF($L2754="","",IF(""&amp;$F2754="2","DIESEL",IF(OR(""&amp;$F2754="G",""&amp;$F2754="H"),"GAS","")))</f>
        <v/>
      </c>
      <c r="AW2754" s="2">
        <f>IF($AV2754="","",$R2754)</f>
        <v/>
      </c>
      <c r="AX2754" s="2">
        <f>IF($AV2754="","",IF($AB2754=0,$R2754,0))</f>
        <v/>
      </c>
      <c r="AY2754" s="2">
        <f>IF($AV2754="","",IF(AND($Z2754=0,COUNTIF('AR SALES'!$L$2:$L$2501,$L2754)=0),"YES",""))</f>
        <v/>
      </c>
      <c r="AZ2754" s="2">
        <f>IF($AV2754="","",IFERROR(VLOOKUP($AU2754,CODES!$A:$B,2,FALSE),"NO CODE"))</f>
        <v/>
      </c>
      <c r="BA2754" s="2">
        <f>IF(""&amp;$F2754&lt;&gt;"4","",IF($AY2754="YES","",IF(ROUND(SUMIFS($AE$2:$AE$4001,$L$2:$L$4001,$L2754,$F$2:$F$4001,"4")-SUMIFS('AR SALES'!$Y$2:$Y$2501,'AR SALES'!$L$2:$L$2501,$L2754,'AR SALES'!$AD$2:$AD$2501,"OFF"),2)=0,"","STALE")))</f>
        <v/>
      </c>
      <c r="BB2754" s="2">
        <f>IF(OR(""&amp;$F2754="2",""&amp;$F2754="4",""&amp;$F2754="G",""&amp;$F2754="H"),IF($AY2754="YES","",IF($AB2754&lt;&gt;0,"",IF(COUNTIFS('AR SALES'!$L$2:$L$2501,$L2754,'AR SALES'!$AD$2:$AD$2501,IF(""&amp;$F2754="4","OFF","ON"),'AR SALES'!$AF$2:$AF$2501,"Y")&gt;0,"","NO EXEMPTION"))),"")</f>
        <v/>
      </c>
    </row>
    <row r="2755">
      <c r="AT2755" s="2">
        <f>IF($L2755="","",IFERROR(INDEX('AR SALES'!$H$2:$H$2501,MATCH(""&amp;$L2755,'AR SALES'!$AE$2:$AE$2501,0)),""))</f>
        <v/>
      </c>
      <c r="AU2755" s="2">
        <f>IF($L2755="","",IF($A2755&lt;&gt;"GA","",IF($E2755="FULTON",IF(ISNUMBER(SEARCH("COLLEGE PARK",$AT2755)),"FULTON (COLLEGE PARK)",IF(ISNUMBER(SEARCH("HAPEVILLE",$AT2755)),"FULTON (HAPEVILLE)",IF(ISNUMBER(SEARCH("EAST POINT",$AT2755)),"FULTON (EAST POINT)",IF(ISNUMBER(SEARCH("ATLANTA",$AT2755)),"FULTON (ATL LIMITS)","FULTON")))),IF($E2755="DEKALB",IF(ISNUMBER(SEARCH("ATLANTA",$AT2755)),"DEKALB (ATL LIMITS)","DEKALB"),IF(AND($E2755="CLAYTON",ISNUMBER(SEARCH("COLLEGE PARK",$AT2755))),"CLAYTON (COLLEGE PARK)",$E2755)))))</f>
        <v/>
      </c>
      <c r="AV2755" s="2">
        <f>IF($L2755="","",IF(""&amp;$F2755="2","DIESEL",IF(OR(""&amp;$F2755="G",""&amp;$F2755="H"),"GAS","")))</f>
        <v/>
      </c>
      <c r="AW2755" s="2">
        <f>IF($AV2755="","",$R2755)</f>
        <v/>
      </c>
      <c r="AX2755" s="2">
        <f>IF($AV2755="","",IF($AB2755=0,$R2755,0))</f>
        <v/>
      </c>
      <c r="AY2755" s="2">
        <f>IF($AV2755="","",IF(AND($Z2755=0,COUNTIF('AR SALES'!$L$2:$L$2501,$L2755)=0),"YES",""))</f>
        <v/>
      </c>
      <c r="AZ2755" s="2">
        <f>IF($AV2755="","",IFERROR(VLOOKUP($AU2755,CODES!$A:$B,2,FALSE),"NO CODE"))</f>
        <v/>
      </c>
      <c r="BA2755" s="2">
        <f>IF(""&amp;$F2755&lt;&gt;"4","",IF($AY2755="YES","",IF(ROUND(SUMIFS($AE$2:$AE$4001,$L$2:$L$4001,$L2755,$F$2:$F$4001,"4")-SUMIFS('AR SALES'!$Y$2:$Y$2501,'AR SALES'!$L$2:$L$2501,$L2755,'AR SALES'!$AD$2:$AD$2501,"OFF"),2)=0,"","STALE")))</f>
        <v/>
      </c>
      <c r="BB2755" s="2">
        <f>IF(OR(""&amp;$F2755="2",""&amp;$F2755="4",""&amp;$F2755="G",""&amp;$F2755="H"),IF($AY2755="YES","",IF($AB2755&lt;&gt;0,"",IF(COUNTIFS('AR SALES'!$L$2:$L$2501,$L2755,'AR SALES'!$AD$2:$AD$2501,IF(""&amp;$F2755="4","OFF","ON"),'AR SALES'!$AF$2:$AF$2501,"Y")&gt;0,"","NO EXEMPTION"))),"")</f>
        <v/>
      </c>
    </row>
    <row r="2756">
      <c r="AT2756" s="2">
        <f>IF($L2756="","",IFERROR(INDEX('AR SALES'!$H$2:$H$2501,MATCH(""&amp;$L2756,'AR SALES'!$AE$2:$AE$2501,0)),""))</f>
        <v/>
      </c>
      <c r="AU2756" s="2">
        <f>IF($L2756="","",IF($A2756&lt;&gt;"GA","",IF($E2756="FULTON",IF(ISNUMBER(SEARCH("COLLEGE PARK",$AT2756)),"FULTON (COLLEGE PARK)",IF(ISNUMBER(SEARCH("HAPEVILLE",$AT2756)),"FULTON (HAPEVILLE)",IF(ISNUMBER(SEARCH("EAST POINT",$AT2756)),"FULTON (EAST POINT)",IF(ISNUMBER(SEARCH("ATLANTA",$AT2756)),"FULTON (ATL LIMITS)","FULTON")))),IF($E2756="DEKALB",IF(ISNUMBER(SEARCH("ATLANTA",$AT2756)),"DEKALB (ATL LIMITS)","DEKALB"),IF(AND($E2756="CLAYTON",ISNUMBER(SEARCH("COLLEGE PARK",$AT2756))),"CLAYTON (COLLEGE PARK)",$E2756)))))</f>
        <v/>
      </c>
      <c r="AV2756" s="2">
        <f>IF($L2756="","",IF(""&amp;$F2756="2","DIESEL",IF(OR(""&amp;$F2756="G",""&amp;$F2756="H"),"GAS","")))</f>
        <v/>
      </c>
      <c r="AW2756" s="2">
        <f>IF($AV2756="","",$R2756)</f>
        <v/>
      </c>
      <c r="AX2756" s="2">
        <f>IF($AV2756="","",IF($AB2756=0,$R2756,0))</f>
        <v/>
      </c>
      <c r="AY2756" s="2">
        <f>IF($AV2756="","",IF(AND($Z2756=0,COUNTIF('AR SALES'!$L$2:$L$2501,$L2756)=0),"YES",""))</f>
        <v/>
      </c>
      <c r="AZ2756" s="2">
        <f>IF($AV2756="","",IFERROR(VLOOKUP($AU2756,CODES!$A:$B,2,FALSE),"NO CODE"))</f>
        <v/>
      </c>
      <c r="BA2756" s="2">
        <f>IF(""&amp;$F2756&lt;&gt;"4","",IF($AY2756="YES","",IF(ROUND(SUMIFS($AE$2:$AE$4001,$L$2:$L$4001,$L2756,$F$2:$F$4001,"4")-SUMIFS('AR SALES'!$Y$2:$Y$2501,'AR SALES'!$L$2:$L$2501,$L2756,'AR SALES'!$AD$2:$AD$2501,"OFF"),2)=0,"","STALE")))</f>
        <v/>
      </c>
      <c r="BB2756" s="2">
        <f>IF(OR(""&amp;$F2756="2",""&amp;$F2756="4",""&amp;$F2756="G",""&amp;$F2756="H"),IF($AY2756="YES","",IF($AB2756&lt;&gt;0,"",IF(COUNTIFS('AR SALES'!$L$2:$L$2501,$L2756,'AR SALES'!$AD$2:$AD$2501,IF(""&amp;$F2756="4","OFF","ON"),'AR SALES'!$AF$2:$AF$2501,"Y")&gt;0,"","NO EXEMPTION"))),"")</f>
        <v/>
      </c>
    </row>
    <row r="2757">
      <c r="AT2757" s="2">
        <f>IF($L2757="","",IFERROR(INDEX('AR SALES'!$H$2:$H$2501,MATCH(""&amp;$L2757,'AR SALES'!$AE$2:$AE$2501,0)),""))</f>
        <v/>
      </c>
      <c r="AU2757" s="2">
        <f>IF($L2757="","",IF($A2757&lt;&gt;"GA","",IF($E2757="FULTON",IF(ISNUMBER(SEARCH("COLLEGE PARK",$AT2757)),"FULTON (COLLEGE PARK)",IF(ISNUMBER(SEARCH("HAPEVILLE",$AT2757)),"FULTON (HAPEVILLE)",IF(ISNUMBER(SEARCH("EAST POINT",$AT2757)),"FULTON (EAST POINT)",IF(ISNUMBER(SEARCH("ATLANTA",$AT2757)),"FULTON (ATL LIMITS)","FULTON")))),IF($E2757="DEKALB",IF(ISNUMBER(SEARCH("ATLANTA",$AT2757)),"DEKALB (ATL LIMITS)","DEKALB"),IF(AND($E2757="CLAYTON",ISNUMBER(SEARCH("COLLEGE PARK",$AT2757))),"CLAYTON (COLLEGE PARK)",$E2757)))))</f>
        <v/>
      </c>
      <c r="AV2757" s="2">
        <f>IF($L2757="","",IF(""&amp;$F2757="2","DIESEL",IF(OR(""&amp;$F2757="G",""&amp;$F2757="H"),"GAS","")))</f>
        <v/>
      </c>
      <c r="AW2757" s="2">
        <f>IF($AV2757="","",$R2757)</f>
        <v/>
      </c>
      <c r="AX2757" s="2">
        <f>IF($AV2757="","",IF($AB2757=0,$R2757,0))</f>
        <v/>
      </c>
      <c r="AY2757" s="2">
        <f>IF($AV2757="","",IF(AND($Z2757=0,COUNTIF('AR SALES'!$L$2:$L$2501,$L2757)=0),"YES",""))</f>
        <v/>
      </c>
      <c r="AZ2757" s="2">
        <f>IF($AV2757="","",IFERROR(VLOOKUP($AU2757,CODES!$A:$B,2,FALSE),"NO CODE"))</f>
        <v/>
      </c>
      <c r="BA2757" s="2">
        <f>IF(""&amp;$F2757&lt;&gt;"4","",IF($AY2757="YES","",IF(ROUND(SUMIFS($AE$2:$AE$4001,$L$2:$L$4001,$L2757,$F$2:$F$4001,"4")-SUMIFS('AR SALES'!$Y$2:$Y$2501,'AR SALES'!$L$2:$L$2501,$L2757,'AR SALES'!$AD$2:$AD$2501,"OFF"),2)=0,"","STALE")))</f>
        <v/>
      </c>
      <c r="BB2757" s="2">
        <f>IF(OR(""&amp;$F2757="2",""&amp;$F2757="4",""&amp;$F2757="G",""&amp;$F2757="H"),IF($AY2757="YES","",IF($AB2757&lt;&gt;0,"",IF(COUNTIFS('AR SALES'!$L$2:$L$2501,$L2757,'AR SALES'!$AD$2:$AD$2501,IF(""&amp;$F2757="4","OFF","ON"),'AR SALES'!$AF$2:$AF$2501,"Y")&gt;0,"","NO EXEMPTION"))),"")</f>
        <v/>
      </c>
    </row>
    <row r="2758">
      <c r="AT2758" s="2">
        <f>IF($L2758="","",IFERROR(INDEX('AR SALES'!$H$2:$H$2501,MATCH(""&amp;$L2758,'AR SALES'!$AE$2:$AE$2501,0)),""))</f>
        <v/>
      </c>
      <c r="AU2758" s="2">
        <f>IF($L2758="","",IF($A2758&lt;&gt;"GA","",IF($E2758="FULTON",IF(ISNUMBER(SEARCH("COLLEGE PARK",$AT2758)),"FULTON (COLLEGE PARK)",IF(ISNUMBER(SEARCH("HAPEVILLE",$AT2758)),"FULTON (HAPEVILLE)",IF(ISNUMBER(SEARCH("EAST POINT",$AT2758)),"FULTON (EAST POINT)",IF(ISNUMBER(SEARCH("ATLANTA",$AT2758)),"FULTON (ATL LIMITS)","FULTON")))),IF($E2758="DEKALB",IF(ISNUMBER(SEARCH("ATLANTA",$AT2758)),"DEKALB (ATL LIMITS)","DEKALB"),IF(AND($E2758="CLAYTON",ISNUMBER(SEARCH("COLLEGE PARK",$AT2758))),"CLAYTON (COLLEGE PARK)",$E2758)))))</f>
        <v/>
      </c>
      <c r="AV2758" s="2">
        <f>IF($L2758="","",IF(""&amp;$F2758="2","DIESEL",IF(OR(""&amp;$F2758="G",""&amp;$F2758="H"),"GAS","")))</f>
        <v/>
      </c>
      <c r="AW2758" s="2">
        <f>IF($AV2758="","",$R2758)</f>
        <v/>
      </c>
      <c r="AX2758" s="2">
        <f>IF($AV2758="","",IF($AB2758=0,$R2758,0))</f>
        <v/>
      </c>
      <c r="AY2758" s="2">
        <f>IF($AV2758="","",IF(AND($Z2758=0,COUNTIF('AR SALES'!$L$2:$L$2501,$L2758)=0),"YES",""))</f>
        <v/>
      </c>
      <c r="AZ2758" s="2">
        <f>IF($AV2758="","",IFERROR(VLOOKUP($AU2758,CODES!$A:$B,2,FALSE),"NO CODE"))</f>
        <v/>
      </c>
      <c r="BA2758" s="2">
        <f>IF(""&amp;$F2758&lt;&gt;"4","",IF($AY2758="YES","",IF(ROUND(SUMIFS($AE$2:$AE$4001,$L$2:$L$4001,$L2758,$F$2:$F$4001,"4")-SUMIFS('AR SALES'!$Y$2:$Y$2501,'AR SALES'!$L$2:$L$2501,$L2758,'AR SALES'!$AD$2:$AD$2501,"OFF"),2)=0,"","STALE")))</f>
        <v/>
      </c>
      <c r="BB2758" s="2">
        <f>IF(OR(""&amp;$F2758="2",""&amp;$F2758="4",""&amp;$F2758="G",""&amp;$F2758="H"),IF($AY2758="YES","",IF($AB2758&lt;&gt;0,"",IF(COUNTIFS('AR SALES'!$L$2:$L$2501,$L2758,'AR SALES'!$AD$2:$AD$2501,IF(""&amp;$F2758="4","OFF","ON"),'AR SALES'!$AF$2:$AF$2501,"Y")&gt;0,"","NO EXEMPTION"))),"")</f>
        <v/>
      </c>
    </row>
    <row r="2759">
      <c r="AT2759" s="2">
        <f>IF($L2759="","",IFERROR(INDEX('AR SALES'!$H$2:$H$2501,MATCH(""&amp;$L2759,'AR SALES'!$AE$2:$AE$2501,0)),""))</f>
        <v/>
      </c>
      <c r="AU2759" s="2">
        <f>IF($L2759="","",IF($A2759&lt;&gt;"GA","",IF($E2759="FULTON",IF(ISNUMBER(SEARCH("COLLEGE PARK",$AT2759)),"FULTON (COLLEGE PARK)",IF(ISNUMBER(SEARCH("HAPEVILLE",$AT2759)),"FULTON (HAPEVILLE)",IF(ISNUMBER(SEARCH("EAST POINT",$AT2759)),"FULTON (EAST POINT)",IF(ISNUMBER(SEARCH("ATLANTA",$AT2759)),"FULTON (ATL LIMITS)","FULTON")))),IF($E2759="DEKALB",IF(ISNUMBER(SEARCH("ATLANTA",$AT2759)),"DEKALB (ATL LIMITS)","DEKALB"),IF(AND($E2759="CLAYTON",ISNUMBER(SEARCH("COLLEGE PARK",$AT2759))),"CLAYTON (COLLEGE PARK)",$E2759)))))</f>
        <v/>
      </c>
      <c r="AV2759" s="2">
        <f>IF($L2759="","",IF(""&amp;$F2759="2","DIESEL",IF(OR(""&amp;$F2759="G",""&amp;$F2759="H"),"GAS","")))</f>
        <v/>
      </c>
      <c r="AW2759" s="2">
        <f>IF($AV2759="","",$R2759)</f>
        <v/>
      </c>
      <c r="AX2759" s="2">
        <f>IF($AV2759="","",IF($AB2759=0,$R2759,0))</f>
        <v/>
      </c>
      <c r="AY2759" s="2">
        <f>IF($AV2759="","",IF(AND($Z2759=0,COUNTIF('AR SALES'!$L$2:$L$2501,$L2759)=0),"YES",""))</f>
        <v/>
      </c>
      <c r="AZ2759" s="2">
        <f>IF($AV2759="","",IFERROR(VLOOKUP($AU2759,CODES!$A:$B,2,FALSE),"NO CODE"))</f>
        <v/>
      </c>
      <c r="BA2759" s="2">
        <f>IF(""&amp;$F2759&lt;&gt;"4","",IF($AY2759="YES","",IF(ROUND(SUMIFS($AE$2:$AE$4001,$L$2:$L$4001,$L2759,$F$2:$F$4001,"4")-SUMIFS('AR SALES'!$Y$2:$Y$2501,'AR SALES'!$L$2:$L$2501,$L2759,'AR SALES'!$AD$2:$AD$2501,"OFF"),2)=0,"","STALE")))</f>
        <v/>
      </c>
      <c r="BB2759" s="2">
        <f>IF(OR(""&amp;$F2759="2",""&amp;$F2759="4",""&amp;$F2759="G",""&amp;$F2759="H"),IF($AY2759="YES","",IF($AB2759&lt;&gt;0,"",IF(COUNTIFS('AR SALES'!$L$2:$L$2501,$L2759,'AR SALES'!$AD$2:$AD$2501,IF(""&amp;$F2759="4","OFF","ON"),'AR SALES'!$AF$2:$AF$2501,"Y")&gt;0,"","NO EXEMPTION"))),"")</f>
        <v/>
      </c>
    </row>
    <row r="2760">
      <c r="AT2760" s="2">
        <f>IF($L2760="","",IFERROR(INDEX('AR SALES'!$H$2:$H$2501,MATCH(""&amp;$L2760,'AR SALES'!$AE$2:$AE$2501,0)),""))</f>
        <v/>
      </c>
      <c r="AU2760" s="2">
        <f>IF($L2760="","",IF($A2760&lt;&gt;"GA","",IF($E2760="FULTON",IF(ISNUMBER(SEARCH("COLLEGE PARK",$AT2760)),"FULTON (COLLEGE PARK)",IF(ISNUMBER(SEARCH("HAPEVILLE",$AT2760)),"FULTON (HAPEVILLE)",IF(ISNUMBER(SEARCH("EAST POINT",$AT2760)),"FULTON (EAST POINT)",IF(ISNUMBER(SEARCH("ATLANTA",$AT2760)),"FULTON (ATL LIMITS)","FULTON")))),IF($E2760="DEKALB",IF(ISNUMBER(SEARCH("ATLANTA",$AT2760)),"DEKALB (ATL LIMITS)","DEKALB"),IF(AND($E2760="CLAYTON",ISNUMBER(SEARCH("COLLEGE PARK",$AT2760))),"CLAYTON (COLLEGE PARK)",$E2760)))))</f>
        <v/>
      </c>
      <c r="AV2760" s="2">
        <f>IF($L2760="","",IF(""&amp;$F2760="2","DIESEL",IF(OR(""&amp;$F2760="G",""&amp;$F2760="H"),"GAS","")))</f>
        <v/>
      </c>
      <c r="AW2760" s="2">
        <f>IF($AV2760="","",$R2760)</f>
        <v/>
      </c>
      <c r="AX2760" s="2">
        <f>IF($AV2760="","",IF($AB2760=0,$R2760,0))</f>
        <v/>
      </c>
      <c r="AY2760" s="2">
        <f>IF($AV2760="","",IF(AND($Z2760=0,COUNTIF('AR SALES'!$L$2:$L$2501,$L2760)=0),"YES",""))</f>
        <v/>
      </c>
      <c r="AZ2760" s="2">
        <f>IF($AV2760="","",IFERROR(VLOOKUP($AU2760,CODES!$A:$B,2,FALSE),"NO CODE"))</f>
        <v/>
      </c>
      <c r="BA2760" s="2">
        <f>IF(""&amp;$F2760&lt;&gt;"4","",IF($AY2760="YES","",IF(ROUND(SUMIFS($AE$2:$AE$4001,$L$2:$L$4001,$L2760,$F$2:$F$4001,"4")-SUMIFS('AR SALES'!$Y$2:$Y$2501,'AR SALES'!$L$2:$L$2501,$L2760,'AR SALES'!$AD$2:$AD$2501,"OFF"),2)=0,"","STALE")))</f>
        <v/>
      </c>
      <c r="BB2760" s="2">
        <f>IF(OR(""&amp;$F2760="2",""&amp;$F2760="4",""&amp;$F2760="G",""&amp;$F2760="H"),IF($AY2760="YES","",IF($AB2760&lt;&gt;0,"",IF(COUNTIFS('AR SALES'!$L$2:$L$2501,$L2760,'AR SALES'!$AD$2:$AD$2501,IF(""&amp;$F2760="4","OFF","ON"),'AR SALES'!$AF$2:$AF$2501,"Y")&gt;0,"","NO EXEMPTION"))),"")</f>
        <v/>
      </c>
    </row>
    <row r="2761">
      <c r="AT2761" s="2">
        <f>IF($L2761="","",IFERROR(INDEX('AR SALES'!$H$2:$H$2501,MATCH(""&amp;$L2761,'AR SALES'!$AE$2:$AE$2501,0)),""))</f>
        <v/>
      </c>
      <c r="AU2761" s="2">
        <f>IF($L2761="","",IF($A2761&lt;&gt;"GA","",IF($E2761="FULTON",IF(ISNUMBER(SEARCH("COLLEGE PARK",$AT2761)),"FULTON (COLLEGE PARK)",IF(ISNUMBER(SEARCH("HAPEVILLE",$AT2761)),"FULTON (HAPEVILLE)",IF(ISNUMBER(SEARCH("EAST POINT",$AT2761)),"FULTON (EAST POINT)",IF(ISNUMBER(SEARCH("ATLANTA",$AT2761)),"FULTON (ATL LIMITS)","FULTON")))),IF($E2761="DEKALB",IF(ISNUMBER(SEARCH("ATLANTA",$AT2761)),"DEKALB (ATL LIMITS)","DEKALB"),IF(AND($E2761="CLAYTON",ISNUMBER(SEARCH("COLLEGE PARK",$AT2761))),"CLAYTON (COLLEGE PARK)",$E2761)))))</f>
        <v/>
      </c>
      <c r="AV2761" s="2">
        <f>IF($L2761="","",IF(""&amp;$F2761="2","DIESEL",IF(OR(""&amp;$F2761="G",""&amp;$F2761="H"),"GAS","")))</f>
        <v/>
      </c>
      <c r="AW2761" s="2">
        <f>IF($AV2761="","",$R2761)</f>
        <v/>
      </c>
      <c r="AX2761" s="2">
        <f>IF($AV2761="","",IF($AB2761=0,$R2761,0))</f>
        <v/>
      </c>
      <c r="AY2761" s="2">
        <f>IF($AV2761="","",IF(AND($Z2761=0,COUNTIF('AR SALES'!$L$2:$L$2501,$L2761)=0),"YES",""))</f>
        <v/>
      </c>
      <c r="AZ2761" s="2">
        <f>IF($AV2761="","",IFERROR(VLOOKUP($AU2761,CODES!$A:$B,2,FALSE),"NO CODE"))</f>
        <v/>
      </c>
      <c r="BA2761" s="2">
        <f>IF(""&amp;$F2761&lt;&gt;"4","",IF($AY2761="YES","",IF(ROUND(SUMIFS($AE$2:$AE$4001,$L$2:$L$4001,$L2761,$F$2:$F$4001,"4")-SUMIFS('AR SALES'!$Y$2:$Y$2501,'AR SALES'!$L$2:$L$2501,$L2761,'AR SALES'!$AD$2:$AD$2501,"OFF"),2)=0,"","STALE")))</f>
        <v/>
      </c>
      <c r="BB2761" s="2">
        <f>IF(OR(""&amp;$F2761="2",""&amp;$F2761="4",""&amp;$F2761="G",""&amp;$F2761="H"),IF($AY2761="YES","",IF($AB2761&lt;&gt;0,"",IF(COUNTIFS('AR SALES'!$L$2:$L$2501,$L2761,'AR SALES'!$AD$2:$AD$2501,IF(""&amp;$F2761="4","OFF","ON"),'AR SALES'!$AF$2:$AF$2501,"Y")&gt;0,"","NO EXEMPTION"))),"")</f>
        <v/>
      </c>
    </row>
    <row r="2762">
      <c r="AT2762" s="2">
        <f>IF($L2762="","",IFERROR(INDEX('AR SALES'!$H$2:$H$2501,MATCH(""&amp;$L2762,'AR SALES'!$AE$2:$AE$2501,0)),""))</f>
        <v/>
      </c>
      <c r="AU2762" s="2">
        <f>IF($L2762="","",IF($A2762&lt;&gt;"GA","",IF($E2762="FULTON",IF(ISNUMBER(SEARCH("COLLEGE PARK",$AT2762)),"FULTON (COLLEGE PARK)",IF(ISNUMBER(SEARCH("HAPEVILLE",$AT2762)),"FULTON (HAPEVILLE)",IF(ISNUMBER(SEARCH("EAST POINT",$AT2762)),"FULTON (EAST POINT)",IF(ISNUMBER(SEARCH("ATLANTA",$AT2762)),"FULTON (ATL LIMITS)","FULTON")))),IF($E2762="DEKALB",IF(ISNUMBER(SEARCH("ATLANTA",$AT2762)),"DEKALB (ATL LIMITS)","DEKALB"),IF(AND($E2762="CLAYTON",ISNUMBER(SEARCH("COLLEGE PARK",$AT2762))),"CLAYTON (COLLEGE PARK)",$E2762)))))</f>
        <v/>
      </c>
      <c r="AV2762" s="2">
        <f>IF($L2762="","",IF(""&amp;$F2762="2","DIESEL",IF(OR(""&amp;$F2762="G",""&amp;$F2762="H"),"GAS","")))</f>
        <v/>
      </c>
      <c r="AW2762" s="2">
        <f>IF($AV2762="","",$R2762)</f>
        <v/>
      </c>
      <c r="AX2762" s="2">
        <f>IF($AV2762="","",IF($AB2762=0,$R2762,0))</f>
        <v/>
      </c>
      <c r="AY2762" s="2">
        <f>IF($AV2762="","",IF(AND($Z2762=0,COUNTIF('AR SALES'!$L$2:$L$2501,$L2762)=0),"YES",""))</f>
        <v/>
      </c>
      <c r="AZ2762" s="2">
        <f>IF($AV2762="","",IFERROR(VLOOKUP($AU2762,CODES!$A:$B,2,FALSE),"NO CODE"))</f>
        <v/>
      </c>
      <c r="BA2762" s="2">
        <f>IF(""&amp;$F2762&lt;&gt;"4","",IF($AY2762="YES","",IF(ROUND(SUMIFS($AE$2:$AE$4001,$L$2:$L$4001,$L2762,$F$2:$F$4001,"4")-SUMIFS('AR SALES'!$Y$2:$Y$2501,'AR SALES'!$L$2:$L$2501,$L2762,'AR SALES'!$AD$2:$AD$2501,"OFF"),2)=0,"","STALE")))</f>
        <v/>
      </c>
      <c r="BB2762" s="2">
        <f>IF(OR(""&amp;$F2762="2",""&amp;$F2762="4",""&amp;$F2762="G",""&amp;$F2762="H"),IF($AY2762="YES","",IF($AB2762&lt;&gt;0,"",IF(COUNTIFS('AR SALES'!$L$2:$L$2501,$L2762,'AR SALES'!$AD$2:$AD$2501,IF(""&amp;$F2762="4","OFF","ON"),'AR SALES'!$AF$2:$AF$2501,"Y")&gt;0,"","NO EXEMPTION"))),"")</f>
        <v/>
      </c>
    </row>
    <row r="2763">
      <c r="AT2763" s="2">
        <f>IF($L2763="","",IFERROR(INDEX('AR SALES'!$H$2:$H$2501,MATCH(""&amp;$L2763,'AR SALES'!$AE$2:$AE$2501,0)),""))</f>
        <v/>
      </c>
      <c r="AU2763" s="2">
        <f>IF($L2763="","",IF($A2763&lt;&gt;"GA","",IF($E2763="FULTON",IF(ISNUMBER(SEARCH("COLLEGE PARK",$AT2763)),"FULTON (COLLEGE PARK)",IF(ISNUMBER(SEARCH("HAPEVILLE",$AT2763)),"FULTON (HAPEVILLE)",IF(ISNUMBER(SEARCH("EAST POINT",$AT2763)),"FULTON (EAST POINT)",IF(ISNUMBER(SEARCH("ATLANTA",$AT2763)),"FULTON (ATL LIMITS)","FULTON")))),IF($E2763="DEKALB",IF(ISNUMBER(SEARCH("ATLANTA",$AT2763)),"DEKALB (ATL LIMITS)","DEKALB"),IF(AND($E2763="CLAYTON",ISNUMBER(SEARCH("COLLEGE PARK",$AT2763))),"CLAYTON (COLLEGE PARK)",$E2763)))))</f>
        <v/>
      </c>
      <c r="AV2763" s="2">
        <f>IF($L2763="","",IF(""&amp;$F2763="2","DIESEL",IF(OR(""&amp;$F2763="G",""&amp;$F2763="H"),"GAS","")))</f>
        <v/>
      </c>
      <c r="AW2763" s="2">
        <f>IF($AV2763="","",$R2763)</f>
        <v/>
      </c>
      <c r="AX2763" s="2">
        <f>IF($AV2763="","",IF($AB2763=0,$R2763,0))</f>
        <v/>
      </c>
      <c r="AY2763" s="2">
        <f>IF($AV2763="","",IF(AND($Z2763=0,COUNTIF('AR SALES'!$L$2:$L$2501,$L2763)=0),"YES",""))</f>
        <v/>
      </c>
      <c r="AZ2763" s="2">
        <f>IF($AV2763="","",IFERROR(VLOOKUP($AU2763,CODES!$A:$B,2,FALSE),"NO CODE"))</f>
        <v/>
      </c>
      <c r="BA2763" s="2">
        <f>IF(""&amp;$F2763&lt;&gt;"4","",IF($AY2763="YES","",IF(ROUND(SUMIFS($AE$2:$AE$4001,$L$2:$L$4001,$L2763,$F$2:$F$4001,"4")-SUMIFS('AR SALES'!$Y$2:$Y$2501,'AR SALES'!$L$2:$L$2501,$L2763,'AR SALES'!$AD$2:$AD$2501,"OFF"),2)=0,"","STALE")))</f>
        <v/>
      </c>
      <c r="BB2763" s="2">
        <f>IF(OR(""&amp;$F2763="2",""&amp;$F2763="4",""&amp;$F2763="G",""&amp;$F2763="H"),IF($AY2763="YES","",IF($AB2763&lt;&gt;0,"",IF(COUNTIFS('AR SALES'!$L$2:$L$2501,$L2763,'AR SALES'!$AD$2:$AD$2501,IF(""&amp;$F2763="4","OFF","ON"),'AR SALES'!$AF$2:$AF$2501,"Y")&gt;0,"","NO EXEMPTION"))),"")</f>
        <v/>
      </c>
    </row>
    <row r="2764">
      <c r="AT2764" s="2">
        <f>IF($L2764="","",IFERROR(INDEX('AR SALES'!$H$2:$H$2501,MATCH(""&amp;$L2764,'AR SALES'!$AE$2:$AE$2501,0)),""))</f>
        <v/>
      </c>
      <c r="AU2764" s="2">
        <f>IF($L2764="","",IF($A2764&lt;&gt;"GA","",IF($E2764="FULTON",IF(ISNUMBER(SEARCH("COLLEGE PARK",$AT2764)),"FULTON (COLLEGE PARK)",IF(ISNUMBER(SEARCH("HAPEVILLE",$AT2764)),"FULTON (HAPEVILLE)",IF(ISNUMBER(SEARCH("EAST POINT",$AT2764)),"FULTON (EAST POINT)",IF(ISNUMBER(SEARCH("ATLANTA",$AT2764)),"FULTON (ATL LIMITS)","FULTON")))),IF($E2764="DEKALB",IF(ISNUMBER(SEARCH("ATLANTA",$AT2764)),"DEKALB (ATL LIMITS)","DEKALB"),IF(AND($E2764="CLAYTON",ISNUMBER(SEARCH("COLLEGE PARK",$AT2764))),"CLAYTON (COLLEGE PARK)",$E2764)))))</f>
        <v/>
      </c>
      <c r="AV2764" s="2">
        <f>IF($L2764="","",IF(""&amp;$F2764="2","DIESEL",IF(OR(""&amp;$F2764="G",""&amp;$F2764="H"),"GAS","")))</f>
        <v/>
      </c>
      <c r="AW2764" s="2">
        <f>IF($AV2764="","",$R2764)</f>
        <v/>
      </c>
      <c r="AX2764" s="2">
        <f>IF($AV2764="","",IF($AB2764=0,$R2764,0))</f>
        <v/>
      </c>
      <c r="AY2764" s="2">
        <f>IF($AV2764="","",IF(AND($Z2764=0,COUNTIF('AR SALES'!$L$2:$L$2501,$L2764)=0),"YES",""))</f>
        <v/>
      </c>
      <c r="AZ2764" s="2">
        <f>IF($AV2764="","",IFERROR(VLOOKUP($AU2764,CODES!$A:$B,2,FALSE),"NO CODE"))</f>
        <v/>
      </c>
      <c r="BA2764" s="2">
        <f>IF(""&amp;$F2764&lt;&gt;"4","",IF($AY2764="YES","",IF(ROUND(SUMIFS($AE$2:$AE$4001,$L$2:$L$4001,$L2764,$F$2:$F$4001,"4")-SUMIFS('AR SALES'!$Y$2:$Y$2501,'AR SALES'!$L$2:$L$2501,$L2764,'AR SALES'!$AD$2:$AD$2501,"OFF"),2)=0,"","STALE")))</f>
        <v/>
      </c>
      <c r="BB2764" s="2">
        <f>IF(OR(""&amp;$F2764="2",""&amp;$F2764="4",""&amp;$F2764="G",""&amp;$F2764="H"),IF($AY2764="YES","",IF($AB2764&lt;&gt;0,"",IF(COUNTIFS('AR SALES'!$L$2:$L$2501,$L2764,'AR SALES'!$AD$2:$AD$2501,IF(""&amp;$F2764="4","OFF","ON"),'AR SALES'!$AF$2:$AF$2501,"Y")&gt;0,"","NO EXEMPTION"))),"")</f>
        <v/>
      </c>
    </row>
    <row r="2765">
      <c r="AT2765" s="2">
        <f>IF($L2765="","",IFERROR(INDEX('AR SALES'!$H$2:$H$2501,MATCH(""&amp;$L2765,'AR SALES'!$AE$2:$AE$2501,0)),""))</f>
        <v/>
      </c>
      <c r="AU2765" s="2">
        <f>IF($L2765="","",IF($A2765&lt;&gt;"GA","",IF($E2765="FULTON",IF(ISNUMBER(SEARCH("COLLEGE PARK",$AT2765)),"FULTON (COLLEGE PARK)",IF(ISNUMBER(SEARCH("HAPEVILLE",$AT2765)),"FULTON (HAPEVILLE)",IF(ISNUMBER(SEARCH("EAST POINT",$AT2765)),"FULTON (EAST POINT)",IF(ISNUMBER(SEARCH("ATLANTA",$AT2765)),"FULTON (ATL LIMITS)","FULTON")))),IF($E2765="DEKALB",IF(ISNUMBER(SEARCH("ATLANTA",$AT2765)),"DEKALB (ATL LIMITS)","DEKALB"),IF(AND($E2765="CLAYTON",ISNUMBER(SEARCH("COLLEGE PARK",$AT2765))),"CLAYTON (COLLEGE PARK)",$E2765)))))</f>
        <v/>
      </c>
      <c r="AV2765" s="2">
        <f>IF($L2765="","",IF(""&amp;$F2765="2","DIESEL",IF(OR(""&amp;$F2765="G",""&amp;$F2765="H"),"GAS","")))</f>
        <v/>
      </c>
      <c r="AW2765" s="2">
        <f>IF($AV2765="","",$R2765)</f>
        <v/>
      </c>
      <c r="AX2765" s="2">
        <f>IF($AV2765="","",IF($AB2765=0,$R2765,0))</f>
        <v/>
      </c>
      <c r="AY2765" s="2">
        <f>IF($AV2765="","",IF(AND($Z2765=0,COUNTIF('AR SALES'!$L$2:$L$2501,$L2765)=0),"YES",""))</f>
        <v/>
      </c>
      <c r="AZ2765" s="2">
        <f>IF($AV2765="","",IFERROR(VLOOKUP($AU2765,CODES!$A:$B,2,FALSE),"NO CODE"))</f>
        <v/>
      </c>
      <c r="BA2765" s="2">
        <f>IF(""&amp;$F2765&lt;&gt;"4","",IF($AY2765="YES","",IF(ROUND(SUMIFS($AE$2:$AE$4001,$L$2:$L$4001,$L2765,$F$2:$F$4001,"4")-SUMIFS('AR SALES'!$Y$2:$Y$2501,'AR SALES'!$L$2:$L$2501,$L2765,'AR SALES'!$AD$2:$AD$2501,"OFF"),2)=0,"","STALE")))</f>
        <v/>
      </c>
      <c r="BB2765" s="2">
        <f>IF(OR(""&amp;$F2765="2",""&amp;$F2765="4",""&amp;$F2765="G",""&amp;$F2765="H"),IF($AY2765="YES","",IF($AB2765&lt;&gt;0,"",IF(COUNTIFS('AR SALES'!$L$2:$L$2501,$L2765,'AR SALES'!$AD$2:$AD$2501,IF(""&amp;$F2765="4","OFF","ON"),'AR SALES'!$AF$2:$AF$2501,"Y")&gt;0,"","NO EXEMPTION"))),"")</f>
        <v/>
      </c>
    </row>
    <row r="2766">
      <c r="AT2766" s="2">
        <f>IF($L2766="","",IFERROR(INDEX('AR SALES'!$H$2:$H$2501,MATCH(""&amp;$L2766,'AR SALES'!$AE$2:$AE$2501,0)),""))</f>
        <v/>
      </c>
      <c r="AU2766" s="2">
        <f>IF($L2766="","",IF($A2766&lt;&gt;"GA","",IF($E2766="FULTON",IF(ISNUMBER(SEARCH("COLLEGE PARK",$AT2766)),"FULTON (COLLEGE PARK)",IF(ISNUMBER(SEARCH("HAPEVILLE",$AT2766)),"FULTON (HAPEVILLE)",IF(ISNUMBER(SEARCH("EAST POINT",$AT2766)),"FULTON (EAST POINT)",IF(ISNUMBER(SEARCH("ATLANTA",$AT2766)),"FULTON (ATL LIMITS)","FULTON")))),IF($E2766="DEKALB",IF(ISNUMBER(SEARCH("ATLANTA",$AT2766)),"DEKALB (ATL LIMITS)","DEKALB"),IF(AND($E2766="CLAYTON",ISNUMBER(SEARCH("COLLEGE PARK",$AT2766))),"CLAYTON (COLLEGE PARK)",$E2766)))))</f>
        <v/>
      </c>
      <c r="AV2766" s="2">
        <f>IF($L2766="","",IF(""&amp;$F2766="2","DIESEL",IF(OR(""&amp;$F2766="G",""&amp;$F2766="H"),"GAS","")))</f>
        <v/>
      </c>
      <c r="AW2766" s="2">
        <f>IF($AV2766="","",$R2766)</f>
        <v/>
      </c>
      <c r="AX2766" s="2">
        <f>IF($AV2766="","",IF($AB2766=0,$R2766,0))</f>
        <v/>
      </c>
      <c r="AY2766" s="2">
        <f>IF($AV2766="","",IF(AND($Z2766=0,COUNTIF('AR SALES'!$L$2:$L$2501,$L2766)=0),"YES",""))</f>
        <v/>
      </c>
      <c r="AZ2766" s="2">
        <f>IF($AV2766="","",IFERROR(VLOOKUP($AU2766,CODES!$A:$B,2,FALSE),"NO CODE"))</f>
        <v/>
      </c>
      <c r="BA2766" s="2">
        <f>IF(""&amp;$F2766&lt;&gt;"4","",IF($AY2766="YES","",IF(ROUND(SUMIFS($AE$2:$AE$4001,$L$2:$L$4001,$L2766,$F$2:$F$4001,"4")-SUMIFS('AR SALES'!$Y$2:$Y$2501,'AR SALES'!$L$2:$L$2501,$L2766,'AR SALES'!$AD$2:$AD$2501,"OFF"),2)=0,"","STALE")))</f>
        <v/>
      </c>
      <c r="BB2766" s="2">
        <f>IF(OR(""&amp;$F2766="2",""&amp;$F2766="4",""&amp;$F2766="G",""&amp;$F2766="H"),IF($AY2766="YES","",IF($AB2766&lt;&gt;0,"",IF(COUNTIFS('AR SALES'!$L$2:$L$2501,$L2766,'AR SALES'!$AD$2:$AD$2501,IF(""&amp;$F2766="4","OFF","ON"),'AR SALES'!$AF$2:$AF$2501,"Y")&gt;0,"","NO EXEMPTION"))),"")</f>
        <v/>
      </c>
    </row>
    <row r="2767">
      <c r="AT2767" s="2">
        <f>IF($L2767="","",IFERROR(INDEX('AR SALES'!$H$2:$H$2501,MATCH(""&amp;$L2767,'AR SALES'!$AE$2:$AE$2501,0)),""))</f>
        <v/>
      </c>
      <c r="AU2767" s="2">
        <f>IF($L2767="","",IF($A2767&lt;&gt;"GA","",IF($E2767="FULTON",IF(ISNUMBER(SEARCH("COLLEGE PARK",$AT2767)),"FULTON (COLLEGE PARK)",IF(ISNUMBER(SEARCH("HAPEVILLE",$AT2767)),"FULTON (HAPEVILLE)",IF(ISNUMBER(SEARCH("EAST POINT",$AT2767)),"FULTON (EAST POINT)",IF(ISNUMBER(SEARCH("ATLANTA",$AT2767)),"FULTON (ATL LIMITS)","FULTON")))),IF($E2767="DEKALB",IF(ISNUMBER(SEARCH("ATLANTA",$AT2767)),"DEKALB (ATL LIMITS)","DEKALB"),IF(AND($E2767="CLAYTON",ISNUMBER(SEARCH("COLLEGE PARK",$AT2767))),"CLAYTON (COLLEGE PARK)",$E2767)))))</f>
        <v/>
      </c>
      <c r="AV2767" s="2">
        <f>IF($L2767="","",IF(""&amp;$F2767="2","DIESEL",IF(OR(""&amp;$F2767="G",""&amp;$F2767="H"),"GAS","")))</f>
        <v/>
      </c>
      <c r="AW2767" s="2">
        <f>IF($AV2767="","",$R2767)</f>
        <v/>
      </c>
      <c r="AX2767" s="2">
        <f>IF($AV2767="","",IF($AB2767=0,$R2767,0))</f>
        <v/>
      </c>
      <c r="AY2767" s="2">
        <f>IF($AV2767="","",IF(AND($Z2767=0,COUNTIF('AR SALES'!$L$2:$L$2501,$L2767)=0),"YES",""))</f>
        <v/>
      </c>
      <c r="AZ2767" s="2">
        <f>IF($AV2767="","",IFERROR(VLOOKUP($AU2767,CODES!$A:$B,2,FALSE),"NO CODE"))</f>
        <v/>
      </c>
      <c r="BA2767" s="2">
        <f>IF(""&amp;$F2767&lt;&gt;"4","",IF($AY2767="YES","",IF(ROUND(SUMIFS($AE$2:$AE$4001,$L$2:$L$4001,$L2767,$F$2:$F$4001,"4")-SUMIFS('AR SALES'!$Y$2:$Y$2501,'AR SALES'!$L$2:$L$2501,$L2767,'AR SALES'!$AD$2:$AD$2501,"OFF"),2)=0,"","STALE")))</f>
        <v/>
      </c>
      <c r="BB2767" s="2">
        <f>IF(OR(""&amp;$F2767="2",""&amp;$F2767="4",""&amp;$F2767="G",""&amp;$F2767="H"),IF($AY2767="YES","",IF($AB2767&lt;&gt;0,"",IF(COUNTIFS('AR SALES'!$L$2:$L$2501,$L2767,'AR SALES'!$AD$2:$AD$2501,IF(""&amp;$F2767="4","OFF","ON"),'AR SALES'!$AF$2:$AF$2501,"Y")&gt;0,"","NO EXEMPTION"))),"")</f>
        <v/>
      </c>
    </row>
    <row r="2768">
      <c r="AT2768" s="2">
        <f>IF($L2768="","",IFERROR(INDEX('AR SALES'!$H$2:$H$2501,MATCH(""&amp;$L2768,'AR SALES'!$AE$2:$AE$2501,0)),""))</f>
        <v/>
      </c>
      <c r="AU2768" s="2">
        <f>IF($L2768="","",IF($A2768&lt;&gt;"GA","",IF($E2768="FULTON",IF(ISNUMBER(SEARCH("COLLEGE PARK",$AT2768)),"FULTON (COLLEGE PARK)",IF(ISNUMBER(SEARCH("HAPEVILLE",$AT2768)),"FULTON (HAPEVILLE)",IF(ISNUMBER(SEARCH("EAST POINT",$AT2768)),"FULTON (EAST POINT)",IF(ISNUMBER(SEARCH("ATLANTA",$AT2768)),"FULTON (ATL LIMITS)","FULTON")))),IF($E2768="DEKALB",IF(ISNUMBER(SEARCH("ATLANTA",$AT2768)),"DEKALB (ATL LIMITS)","DEKALB"),IF(AND($E2768="CLAYTON",ISNUMBER(SEARCH("COLLEGE PARK",$AT2768))),"CLAYTON (COLLEGE PARK)",$E2768)))))</f>
        <v/>
      </c>
      <c r="AV2768" s="2">
        <f>IF($L2768="","",IF(""&amp;$F2768="2","DIESEL",IF(OR(""&amp;$F2768="G",""&amp;$F2768="H"),"GAS","")))</f>
        <v/>
      </c>
      <c r="AW2768" s="2">
        <f>IF($AV2768="","",$R2768)</f>
        <v/>
      </c>
      <c r="AX2768" s="2">
        <f>IF($AV2768="","",IF($AB2768=0,$R2768,0))</f>
        <v/>
      </c>
      <c r="AY2768" s="2">
        <f>IF($AV2768="","",IF(AND($Z2768=0,COUNTIF('AR SALES'!$L$2:$L$2501,$L2768)=0),"YES",""))</f>
        <v/>
      </c>
      <c r="AZ2768" s="2">
        <f>IF($AV2768="","",IFERROR(VLOOKUP($AU2768,CODES!$A:$B,2,FALSE),"NO CODE"))</f>
        <v/>
      </c>
      <c r="BA2768" s="2">
        <f>IF(""&amp;$F2768&lt;&gt;"4","",IF($AY2768="YES","",IF(ROUND(SUMIFS($AE$2:$AE$4001,$L$2:$L$4001,$L2768,$F$2:$F$4001,"4")-SUMIFS('AR SALES'!$Y$2:$Y$2501,'AR SALES'!$L$2:$L$2501,$L2768,'AR SALES'!$AD$2:$AD$2501,"OFF"),2)=0,"","STALE")))</f>
        <v/>
      </c>
      <c r="BB2768" s="2">
        <f>IF(OR(""&amp;$F2768="2",""&amp;$F2768="4",""&amp;$F2768="G",""&amp;$F2768="H"),IF($AY2768="YES","",IF($AB2768&lt;&gt;0,"",IF(COUNTIFS('AR SALES'!$L$2:$L$2501,$L2768,'AR SALES'!$AD$2:$AD$2501,IF(""&amp;$F2768="4","OFF","ON"),'AR SALES'!$AF$2:$AF$2501,"Y")&gt;0,"","NO EXEMPTION"))),"")</f>
        <v/>
      </c>
    </row>
    <row r="2769">
      <c r="AT2769" s="2">
        <f>IF($L2769="","",IFERROR(INDEX('AR SALES'!$H$2:$H$2501,MATCH(""&amp;$L2769,'AR SALES'!$AE$2:$AE$2501,0)),""))</f>
        <v/>
      </c>
      <c r="AU2769" s="2">
        <f>IF($L2769="","",IF($A2769&lt;&gt;"GA","",IF($E2769="FULTON",IF(ISNUMBER(SEARCH("COLLEGE PARK",$AT2769)),"FULTON (COLLEGE PARK)",IF(ISNUMBER(SEARCH("HAPEVILLE",$AT2769)),"FULTON (HAPEVILLE)",IF(ISNUMBER(SEARCH("EAST POINT",$AT2769)),"FULTON (EAST POINT)",IF(ISNUMBER(SEARCH("ATLANTA",$AT2769)),"FULTON (ATL LIMITS)","FULTON")))),IF($E2769="DEKALB",IF(ISNUMBER(SEARCH("ATLANTA",$AT2769)),"DEKALB (ATL LIMITS)","DEKALB"),IF(AND($E2769="CLAYTON",ISNUMBER(SEARCH("COLLEGE PARK",$AT2769))),"CLAYTON (COLLEGE PARK)",$E2769)))))</f>
        <v/>
      </c>
      <c r="AV2769" s="2">
        <f>IF($L2769="","",IF(""&amp;$F2769="2","DIESEL",IF(OR(""&amp;$F2769="G",""&amp;$F2769="H"),"GAS","")))</f>
        <v/>
      </c>
      <c r="AW2769" s="2">
        <f>IF($AV2769="","",$R2769)</f>
        <v/>
      </c>
      <c r="AX2769" s="2">
        <f>IF($AV2769="","",IF($AB2769=0,$R2769,0))</f>
        <v/>
      </c>
      <c r="AY2769" s="2">
        <f>IF($AV2769="","",IF(AND($Z2769=0,COUNTIF('AR SALES'!$L$2:$L$2501,$L2769)=0),"YES",""))</f>
        <v/>
      </c>
      <c r="AZ2769" s="2">
        <f>IF($AV2769="","",IFERROR(VLOOKUP($AU2769,CODES!$A:$B,2,FALSE),"NO CODE"))</f>
        <v/>
      </c>
      <c r="BA2769" s="2">
        <f>IF(""&amp;$F2769&lt;&gt;"4","",IF($AY2769="YES","",IF(ROUND(SUMIFS($AE$2:$AE$4001,$L$2:$L$4001,$L2769,$F$2:$F$4001,"4")-SUMIFS('AR SALES'!$Y$2:$Y$2501,'AR SALES'!$L$2:$L$2501,$L2769,'AR SALES'!$AD$2:$AD$2501,"OFF"),2)=0,"","STALE")))</f>
        <v/>
      </c>
      <c r="BB2769" s="2">
        <f>IF(OR(""&amp;$F2769="2",""&amp;$F2769="4",""&amp;$F2769="G",""&amp;$F2769="H"),IF($AY2769="YES","",IF($AB2769&lt;&gt;0,"",IF(COUNTIFS('AR SALES'!$L$2:$L$2501,$L2769,'AR SALES'!$AD$2:$AD$2501,IF(""&amp;$F2769="4","OFF","ON"),'AR SALES'!$AF$2:$AF$2501,"Y")&gt;0,"","NO EXEMPTION"))),"")</f>
        <v/>
      </c>
    </row>
    <row r="2770">
      <c r="AT2770" s="2">
        <f>IF($L2770="","",IFERROR(INDEX('AR SALES'!$H$2:$H$2501,MATCH(""&amp;$L2770,'AR SALES'!$AE$2:$AE$2501,0)),""))</f>
        <v/>
      </c>
      <c r="AU2770" s="2">
        <f>IF($L2770="","",IF($A2770&lt;&gt;"GA","",IF($E2770="FULTON",IF(ISNUMBER(SEARCH("COLLEGE PARK",$AT2770)),"FULTON (COLLEGE PARK)",IF(ISNUMBER(SEARCH("HAPEVILLE",$AT2770)),"FULTON (HAPEVILLE)",IF(ISNUMBER(SEARCH("EAST POINT",$AT2770)),"FULTON (EAST POINT)",IF(ISNUMBER(SEARCH("ATLANTA",$AT2770)),"FULTON (ATL LIMITS)","FULTON")))),IF($E2770="DEKALB",IF(ISNUMBER(SEARCH("ATLANTA",$AT2770)),"DEKALB (ATL LIMITS)","DEKALB"),IF(AND($E2770="CLAYTON",ISNUMBER(SEARCH("COLLEGE PARK",$AT2770))),"CLAYTON (COLLEGE PARK)",$E2770)))))</f>
        <v/>
      </c>
      <c r="AV2770" s="2">
        <f>IF($L2770="","",IF(""&amp;$F2770="2","DIESEL",IF(OR(""&amp;$F2770="G",""&amp;$F2770="H"),"GAS","")))</f>
        <v/>
      </c>
      <c r="AW2770" s="2">
        <f>IF($AV2770="","",$R2770)</f>
        <v/>
      </c>
      <c r="AX2770" s="2">
        <f>IF($AV2770="","",IF($AB2770=0,$R2770,0))</f>
        <v/>
      </c>
      <c r="AY2770" s="2">
        <f>IF($AV2770="","",IF(AND($Z2770=0,COUNTIF('AR SALES'!$L$2:$L$2501,$L2770)=0),"YES",""))</f>
        <v/>
      </c>
      <c r="AZ2770" s="2">
        <f>IF($AV2770="","",IFERROR(VLOOKUP($AU2770,CODES!$A:$B,2,FALSE),"NO CODE"))</f>
        <v/>
      </c>
      <c r="BA2770" s="2">
        <f>IF(""&amp;$F2770&lt;&gt;"4","",IF($AY2770="YES","",IF(ROUND(SUMIFS($AE$2:$AE$4001,$L$2:$L$4001,$L2770,$F$2:$F$4001,"4")-SUMIFS('AR SALES'!$Y$2:$Y$2501,'AR SALES'!$L$2:$L$2501,$L2770,'AR SALES'!$AD$2:$AD$2501,"OFF"),2)=0,"","STALE")))</f>
        <v/>
      </c>
      <c r="BB2770" s="2">
        <f>IF(OR(""&amp;$F2770="2",""&amp;$F2770="4",""&amp;$F2770="G",""&amp;$F2770="H"),IF($AY2770="YES","",IF($AB2770&lt;&gt;0,"",IF(COUNTIFS('AR SALES'!$L$2:$L$2501,$L2770,'AR SALES'!$AD$2:$AD$2501,IF(""&amp;$F2770="4","OFF","ON"),'AR SALES'!$AF$2:$AF$2501,"Y")&gt;0,"","NO EXEMPTION"))),"")</f>
        <v/>
      </c>
    </row>
    <row r="2771">
      <c r="AT2771" s="2">
        <f>IF($L2771="","",IFERROR(INDEX('AR SALES'!$H$2:$H$2501,MATCH(""&amp;$L2771,'AR SALES'!$AE$2:$AE$2501,0)),""))</f>
        <v/>
      </c>
      <c r="AU2771" s="2">
        <f>IF($L2771="","",IF($A2771&lt;&gt;"GA","",IF($E2771="FULTON",IF(ISNUMBER(SEARCH("COLLEGE PARK",$AT2771)),"FULTON (COLLEGE PARK)",IF(ISNUMBER(SEARCH("HAPEVILLE",$AT2771)),"FULTON (HAPEVILLE)",IF(ISNUMBER(SEARCH("EAST POINT",$AT2771)),"FULTON (EAST POINT)",IF(ISNUMBER(SEARCH("ATLANTA",$AT2771)),"FULTON (ATL LIMITS)","FULTON")))),IF($E2771="DEKALB",IF(ISNUMBER(SEARCH("ATLANTA",$AT2771)),"DEKALB (ATL LIMITS)","DEKALB"),IF(AND($E2771="CLAYTON",ISNUMBER(SEARCH("COLLEGE PARK",$AT2771))),"CLAYTON (COLLEGE PARK)",$E2771)))))</f>
        <v/>
      </c>
      <c r="AV2771" s="2">
        <f>IF($L2771="","",IF(""&amp;$F2771="2","DIESEL",IF(OR(""&amp;$F2771="G",""&amp;$F2771="H"),"GAS","")))</f>
        <v/>
      </c>
      <c r="AW2771" s="2">
        <f>IF($AV2771="","",$R2771)</f>
        <v/>
      </c>
      <c r="AX2771" s="2">
        <f>IF($AV2771="","",IF($AB2771=0,$R2771,0))</f>
        <v/>
      </c>
      <c r="AY2771" s="2">
        <f>IF($AV2771="","",IF(AND($Z2771=0,COUNTIF('AR SALES'!$L$2:$L$2501,$L2771)=0),"YES",""))</f>
        <v/>
      </c>
      <c r="AZ2771" s="2">
        <f>IF($AV2771="","",IFERROR(VLOOKUP($AU2771,CODES!$A:$B,2,FALSE),"NO CODE"))</f>
        <v/>
      </c>
      <c r="BA2771" s="2">
        <f>IF(""&amp;$F2771&lt;&gt;"4","",IF($AY2771="YES","",IF(ROUND(SUMIFS($AE$2:$AE$4001,$L$2:$L$4001,$L2771,$F$2:$F$4001,"4")-SUMIFS('AR SALES'!$Y$2:$Y$2501,'AR SALES'!$L$2:$L$2501,$L2771,'AR SALES'!$AD$2:$AD$2501,"OFF"),2)=0,"","STALE")))</f>
        <v/>
      </c>
      <c r="BB2771" s="2">
        <f>IF(OR(""&amp;$F2771="2",""&amp;$F2771="4",""&amp;$F2771="G",""&amp;$F2771="H"),IF($AY2771="YES","",IF($AB2771&lt;&gt;0,"",IF(COUNTIFS('AR SALES'!$L$2:$L$2501,$L2771,'AR SALES'!$AD$2:$AD$2501,IF(""&amp;$F2771="4","OFF","ON"),'AR SALES'!$AF$2:$AF$2501,"Y")&gt;0,"","NO EXEMPTION"))),"")</f>
        <v/>
      </c>
    </row>
    <row r="2772">
      <c r="AT2772" s="2">
        <f>IF($L2772="","",IFERROR(INDEX('AR SALES'!$H$2:$H$2501,MATCH(""&amp;$L2772,'AR SALES'!$AE$2:$AE$2501,0)),""))</f>
        <v/>
      </c>
      <c r="AU2772" s="2">
        <f>IF($L2772="","",IF($A2772&lt;&gt;"GA","",IF($E2772="FULTON",IF(ISNUMBER(SEARCH("COLLEGE PARK",$AT2772)),"FULTON (COLLEGE PARK)",IF(ISNUMBER(SEARCH("HAPEVILLE",$AT2772)),"FULTON (HAPEVILLE)",IF(ISNUMBER(SEARCH("EAST POINT",$AT2772)),"FULTON (EAST POINT)",IF(ISNUMBER(SEARCH("ATLANTA",$AT2772)),"FULTON (ATL LIMITS)","FULTON")))),IF($E2772="DEKALB",IF(ISNUMBER(SEARCH("ATLANTA",$AT2772)),"DEKALB (ATL LIMITS)","DEKALB"),IF(AND($E2772="CLAYTON",ISNUMBER(SEARCH("COLLEGE PARK",$AT2772))),"CLAYTON (COLLEGE PARK)",$E2772)))))</f>
        <v/>
      </c>
      <c r="AV2772" s="2">
        <f>IF($L2772="","",IF(""&amp;$F2772="2","DIESEL",IF(OR(""&amp;$F2772="G",""&amp;$F2772="H"),"GAS","")))</f>
        <v/>
      </c>
      <c r="AW2772" s="2">
        <f>IF($AV2772="","",$R2772)</f>
        <v/>
      </c>
      <c r="AX2772" s="2">
        <f>IF($AV2772="","",IF($AB2772=0,$R2772,0))</f>
        <v/>
      </c>
      <c r="AY2772" s="2">
        <f>IF($AV2772="","",IF(AND($Z2772=0,COUNTIF('AR SALES'!$L$2:$L$2501,$L2772)=0),"YES",""))</f>
        <v/>
      </c>
      <c r="AZ2772" s="2">
        <f>IF($AV2772="","",IFERROR(VLOOKUP($AU2772,CODES!$A:$B,2,FALSE),"NO CODE"))</f>
        <v/>
      </c>
      <c r="BA2772" s="2">
        <f>IF(""&amp;$F2772&lt;&gt;"4","",IF($AY2772="YES","",IF(ROUND(SUMIFS($AE$2:$AE$4001,$L$2:$L$4001,$L2772,$F$2:$F$4001,"4")-SUMIFS('AR SALES'!$Y$2:$Y$2501,'AR SALES'!$L$2:$L$2501,$L2772,'AR SALES'!$AD$2:$AD$2501,"OFF"),2)=0,"","STALE")))</f>
        <v/>
      </c>
      <c r="BB2772" s="2">
        <f>IF(OR(""&amp;$F2772="2",""&amp;$F2772="4",""&amp;$F2772="G",""&amp;$F2772="H"),IF($AY2772="YES","",IF($AB2772&lt;&gt;0,"",IF(COUNTIFS('AR SALES'!$L$2:$L$2501,$L2772,'AR SALES'!$AD$2:$AD$2501,IF(""&amp;$F2772="4","OFF","ON"),'AR SALES'!$AF$2:$AF$2501,"Y")&gt;0,"","NO EXEMPTION"))),"")</f>
        <v/>
      </c>
    </row>
    <row r="2773">
      <c r="AT2773" s="2">
        <f>IF($L2773="","",IFERROR(INDEX('AR SALES'!$H$2:$H$2501,MATCH(""&amp;$L2773,'AR SALES'!$AE$2:$AE$2501,0)),""))</f>
        <v/>
      </c>
      <c r="AU2773" s="2">
        <f>IF($L2773="","",IF($A2773&lt;&gt;"GA","",IF($E2773="FULTON",IF(ISNUMBER(SEARCH("COLLEGE PARK",$AT2773)),"FULTON (COLLEGE PARK)",IF(ISNUMBER(SEARCH("HAPEVILLE",$AT2773)),"FULTON (HAPEVILLE)",IF(ISNUMBER(SEARCH("EAST POINT",$AT2773)),"FULTON (EAST POINT)",IF(ISNUMBER(SEARCH("ATLANTA",$AT2773)),"FULTON (ATL LIMITS)","FULTON")))),IF($E2773="DEKALB",IF(ISNUMBER(SEARCH("ATLANTA",$AT2773)),"DEKALB (ATL LIMITS)","DEKALB"),IF(AND($E2773="CLAYTON",ISNUMBER(SEARCH("COLLEGE PARK",$AT2773))),"CLAYTON (COLLEGE PARK)",$E2773)))))</f>
        <v/>
      </c>
      <c r="AV2773" s="2">
        <f>IF($L2773="","",IF(""&amp;$F2773="2","DIESEL",IF(OR(""&amp;$F2773="G",""&amp;$F2773="H"),"GAS","")))</f>
        <v/>
      </c>
      <c r="AW2773" s="2">
        <f>IF($AV2773="","",$R2773)</f>
        <v/>
      </c>
      <c r="AX2773" s="2">
        <f>IF($AV2773="","",IF($AB2773=0,$R2773,0))</f>
        <v/>
      </c>
      <c r="AY2773" s="2">
        <f>IF($AV2773="","",IF(AND($Z2773=0,COUNTIF('AR SALES'!$L$2:$L$2501,$L2773)=0),"YES",""))</f>
        <v/>
      </c>
      <c r="AZ2773" s="2">
        <f>IF($AV2773="","",IFERROR(VLOOKUP($AU2773,CODES!$A:$B,2,FALSE),"NO CODE"))</f>
        <v/>
      </c>
      <c r="BA2773" s="2">
        <f>IF(""&amp;$F2773&lt;&gt;"4","",IF($AY2773="YES","",IF(ROUND(SUMIFS($AE$2:$AE$4001,$L$2:$L$4001,$L2773,$F$2:$F$4001,"4")-SUMIFS('AR SALES'!$Y$2:$Y$2501,'AR SALES'!$L$2:$L$2501,$L2773,'AR SALES'!$AD$2:$AD$2501,"OFF"),2)=0,"","STALE")))</f>
        <v/>
      </c>
      <c r="BB2773" s="2">
        <f>IF(OR(""&amp;$F2773="2",""&amp;$F2773="4",""&amp;$F2773="G",""&amp;$F2773="H"),IF($AY2773="YES","",IF($AB2773&lt;&gt;0,"",IF(COUNTIFS('AR SALES'!$L$2:$L$2501,$L2773,'AR SALES'!$AD$2:$AD$2501,IF(""&amp;$F2773="4","OFF","ON"),'AR SALES'!$AF$2:$AF$2501,"Y")&gt;0,"","NO EXEMPTION"))),"")</f>
        <v/>
      </c>
    </row>
    <row r="2774">
      <c r="AT2774" s="2">
        <f>IF($L2774="","",IFERROR(INDEX('AR SALES'!$H$2:$H$2501,MATCH(""&amp;$L2774,'AR SALES'!$AE$2:$AE$2501,0)),""))</f>
        <v/>
      </c>
      <c r="AU2774" s="2">
        <f>IF($L2774="","",IF($A2774&lt;&gt;"GA","",IF($E2774="FULTON",IF(ISNUMBER(SEARCH("COLLEGE PARK",$AT2774)),"FULTON (COLLEGE PARK)",IF(ISNUMBER(SEARCH("HAPEVILLE",$AT2774)),"FULTON (HAPEVILLE)",IF(ISNUMBER(SEARCH("EAST POINT",$AT2774)),"FULTON (EAST POINT)",IF(ISNUMBER(SEARCH("ATLANTA",$AT2774)),"FULTON (ATL LIMITS)","FULTON")))),IF($E2774="DEKALB",IF(ISNUMBER(SEARCH("ATLANTA",$AT2774)),"DEKALB (ATL LIMITS)","DEKALB"),IF(AND($E2774="CLAYTON",ISNUMBER(SEARCH("COLLEGE PARK",$AT2774))),"CLAYTON (COLLEGE PARK)",$E2774)))))</f>
        <v/>
      </c>
      <c r="AV2774" s="2">
        <f>IF($L2774="","",IF(""&amp;$F2774="2","DIESEL",IF(OR(""&amp;$F2774="G",""&amp;$F2774="H"),"GAS","")))</f>
        <v/>
      </c>
      <c r="AW2774" s="2">
        <f>IF($AV2774="","",$R2774)</f>
        <v/>
      </c>
      <c r="AX2774" s="2">
        <f>IF($AV2774="","",IF($AB2774=0,$R2774,0))</f>
        <v/>
      </c>
      <c r="AY2774" s="2">
        <f>IF($AV2774="","",IF(AND($Z2774=0,COUNTIF('AR SALES'!$L$2:$L$2501,$L2774)=0),"YES",""))</f>
        <v/>
      </c>
      <c r="AZ2774" s="2">
        <f>IF($AV2774="","",IFERROR(VLOOKUP($AU2774,CODES!$A:$B,2,FALSE),"NO CODE"))</f>
        <v/>
      </c>
      <c r="BA2774" s="2">
        <f>IF(""&amp;$F2774&lt;&gt;"4","",IF($AY2774="YES","",IF(ROUND(SUMIFS($AE$2:$AE$4001,$L$2:$L$4001,$L2774,$F$2:$F$4001,"4")-SUMIFS('AR SALES'!$Y$2:$Y$2501,'AR SALES'!$L$2:$L$2501,$L2774,'AR SALES'!$AD$2:$AD$2501,"OFF"),2)=0,"","STALE")))</f>
        <v/>
      </c>
      <c r="BB2774" s="2">
        <f>IF(OR(""&amp;$F2774="2",""&amp;$F2774="4",""&amp;$F2774="G",""&amp;$F2774="H"),IF($AY2774="YES","",IF($AB2774&lt;&gt;0,"",IF(COUNTIFS('AR SALES'!$L$2:$L$2501,$L2774,'AR SALES'!$AD$2:$AD$2501,IF(""&amp;$F2774="4","OFF","ON"),'AR SALES'!$AF$2:$AF$2501,"Y")&gt;0,"","NO EXEMPTION"))),"")</f>
        <v/>
      </c>
    </row>
    <row r="2775">
      <c r="AT2775" s="2">
        <f>IF($L2775="","",IFERROR(INDEX('AR SALES'!$H$2:$H$2501,MATCH(""&amp;$L2775,'AR SALES'!$AE$2:$AE$2501,0)),""))</f>
        <v/>
      </c>
      <c r="AU2775" s="2">
        <f>IF($L2775="","",IF($A2775&lt;&gt;"GA","",IF($E2775="FULTON",IF(ISNUMBER(SEARCH("COLLEGE PARK",$AT2775)),"FULTON (COLLEGE PARK)",IF(ISNUMBER(SEARCH("HAPEVILLE",$AT2775)),"FULTON (HAPEVILLE)",IF(ISNUMBER(SEARCH("EAST POINT",$AT2775)),"FULTON (EAST POINT)",IF(ISNUMBER(SEARCH("ATLANTA",$AT2775)),"FULTON (ATL LIMITS)","FULTON")))),IF($E2775="DEKALB",IF(ISNUMBER(SEARCH("ATLANTA",$AT2775)),"DEKALB (ATL LIMITS)","DEKALB"),IF(AND($E2775="CLAYTON",ISNUMBER(SEARCH("COLLEGE PARK",$AT2775))),"CLAYTON (COLLEGE PARK)",$E2775)))))</f>
        <v/>
      </c>
      <c r="AV2775" s="2">
        <f>IF($L2775="","",IF(""&amp;$F2775="2","DIESEL",IF(OR(""&amp;$F2775="G",""&amp;$F2775="H"),"GAS","")))</f>
        <v/>
      </c>
      <c r="AW2775" s="2">
        <f>IF($AV2775="","",$R2775)</f>
        <v/>
      </c>
      <c r="AX2775" s="2">
        <f>IF($AV2775="","",IF($AB2775=0,$R2775,0))</f>
        <v/>
      </c>
      <c r="AY2775" s="2">
        <f>IF($AV2775="","",IF(AND($Z2775=0,COUNTIF('AR SALES'!$L$2:$L$2501,$L2775)=0),"YES",""))</f>
        <v/>
      </c>
      <c r="AZ2775" s="2">
        <f>IF($AV2775="","",IFERROR(VLOOKUP($AU2775,CODES!$A:$B,2,FALSE),"NO CODE"))</f>
        <v/>
      </c>
      <c r="BA2775" s="2">
        <f>IF(""&amp;$F2775&lt;&gt;"4","",IF($AY2775="YES","",IF(ROUND(SUMIFS($AE$2:$AE$4001,$L$2:$L$4001,$L2775,$F$2:$F$4001,"4")-SUMIFS('AR SALES'!$Y$2:$Y$2501,'AR SALES'!$L$2:$L$2501,$L2775,'AR SALES'!$AD$2:$AD$2501,"OFF"),2)=0,"","STALE")))</f>
        <v/>
      </c>
      <c r="BB2775" s="2">
        <f>IF(OR(""&amp;$F2775="2",""&amp;$F2775="4",""&amp;$F2775="G",""&amp;$F2775="H"),IF($AY2775="YES","",IF($AB2775&lt;&gt;0,"",IF(COUNTIFS('AR SALES'!$L$2:$L$2501,$L2775,'AR SALES'!$AD$2:$AD$2501,IF(""&amp;$F2775="4","OFF","ON"),'AR SALES'!$AF$2:$AF$2501,"Y")&gt;0,"","NO EXEMPTION"))),"")</f>
        <v/>
      </c>
    </row>
    <row r="2776">
      <c r="AT2776" s="2">
        <f>IF($L2776="","",IFERROR(INDEX('AR SALES'!$H$2:$H$2501,MATCH(""&amp;$L2776,'AR SALES'!$AE$2:$AE$2501,0)),""))</f>
        <v/>
      </c>
      <c r="AU2776" s="2">
        <f>IF($L2776="","",IF($A2776&lt;&gt;"GA","",IF($E2776="FULTON",IF(ISNUMBER(SEARCH("COLLEGE PARK",$AT2776)),"FULTON (COLLEGE PARK)",IF(ISNUMBER(SEARCH("HAPEVILLE",$AT2776)),"FULTON (HAPEVILLE)",IF(ISNUMBER(SEARCH("EAST POINT",$AT2776)),"FULTON (EAST POINT)",IF(ISNUMBER(SEARCH("ATLANTA",$AT2776)),"FULTON (ATL LIMITS)","FULTON")))),IF($E2776="DEKALB",IF(ISNUMBER(SEARCH("ATLANTA",$AT2776)),"DEKALB (ATL LIMITS)","DEKALB"),IF(AND($E2776="CLAYTON",ISNUMBER(SEARCH("COLLEGE PARK",$AT2776))),"CLAYTON (COLLEGE PARK)",$E2776)))))</f>
        <v/>
      </c>
      <c r="AV2776" s="2">
        <f>IF($L2776="","",IF(""&amp;$F2776="2","DIESEL",IF(OR(""&amp;$F2776="G",""&amp;$F2776="H"),"GAS","")))</f>
        <v/>
      </c>
      <c r="AW2776" s="2">
        <f>IF($AV2776="","",$R2776)</f>
        <v/>
      </c>
      <c r="AX2776" s="2">
        <f>IF($AV2776="","",IF($AB2776=0,$R2776,0))</f>
        <v/>
      </c>
      <c r="AY2776" s="2">
        <f>IF($AV2776="","",IF(AND($Z2776=0,COUNTIF('AR SALES'!$L$2:$L$2501,$L2776)=0),"YES",""))</f>
        <v/>
      </c>
      <c r="AZ2776" s="2">
        <f>IF($AV2776="","",IFERROR(VLOOKUP($AU2776,CODES!$A:$B,2,FALSE),"NO CODE"))</f>
        <v/>
      </c>
      <c r="BA2776" s="2">
        <f>IF(""&amp;$F2776&lt;&gt;"4","",IF($AY2776="YES","",IF(ROUND(SUMIFS($AE$2:$AE$4001,$L$2:$L$4001,$L2776,$F$2:$F$4001,"4")-SUMIFS('AR SALES'!$Y$2:$Y$2501,'AR SALES'!$L$2:$L$2501,$L2776,'AR SALES'!$AD$2:$AD$2501,"OFF"),2)=0,"","STALE")))</f>
        <v/>
      </c>
      <c r="BB2776" s="2">
        <f>IF(OR(""&amp;$F2776="2",""&amp;$F2776="4",""&amp;$F2776="G",""&amp;$F2776="H"),IF($AY2776="YES","",IF($AB2776&lt;&gt;0,"",IF(COUNTIFS('AR SALES'!$L$2:$L$2501,$L2776,'AR SALES'!$AD$2:$AD$2501,IF(""&amp;$F2776="4","OFF","ON"),'AR SALES'!$AF$2:$AF$2501,"Y")&gt;0,"","NO EXEMPTION"))),"")</f>
        <v/>
      </c>
    </row>
    <row r="2777">
      <c r="AT2777" s="2">
        <f>IF($L2777="","",IFERROR(INDEX('AR SALES'!$H$2:$H$2501,MATCH(""&amp;$L2777,'AR SALES'!$AE$2:$AE$2501,0)),""))</f>
        <v/>
      </c>
      <c r="AU2777" s="2">
        <f>IF($L2777="","",IF($A2777&lt;&gt;"GA","",IF($E2777="FULTON",IF(ISNUMBER(SEARCH("COLLEGE PARK",$AT2777)),"FULTON (COLLEGE PARK)",IF(ISNUMBER(SEARCH("HAPEVILLE",$AT2777)),"FULTON (HAPEVILLE)",IF(ISNUMBER(SEARCH("EAST POINT",$AT2777)),"FULTON (EAST POINT)",IF(ISNUMBER(SEARCH("ATLANTA",$AT2777)),"FULTON (ATL LIMITS)","FULTON")))),IF($E2777="DEKALB",IF(ISNUMBER(SEARCH("ATLANTA",$AT2777)),"DEKALB (ATL LIMITS)","DEKALB"),IF(AND($E2777="CLAYTON",ISNUMBER(SEARCH("COLLEGE PARK",$AT2777))),"CLAYTON (COLLEGE PARK)",$E2777)))))</f>
        <v/>
      </c>
      <c r="AV2777" s="2">
        <f>IF($L2777="","",IF(""&amp;$F2777="2","DIESEL",IF(OR(""&amp;$F2777="G",""&amp;$F2777="H"),"GAS","")))</f>
        <v/>
      </c>
      <c r="AW2777" s="2">
        <f>IF($AV2777="","",$R2777)</f>
        <v/>
      </c>
      <c r="AX2777" s="2">
        <f>IF($AV2777="","",IF($AB2777=0,$R2777,0))</f>
        <v/>
      </c>
      <c r="AY2777" s="2">
        <f>IF($AV2777="","",IF(AND($Z2777=0,COUNTIF('AR SALES'!$L$2:$L$2501,$L2777)=0),"YES",""))</f>
        <v/>
      </c>
      <c r="AZ2777" s="2">
        <f>IF($AV2777="","",IFERROR(VLOOKUP($AU2777,CODES!$A:$B,2,FALSE),"NO CODE"))</f>
        <v/>
      </c>
      <c r="BA2777" s="2">
        <f>IF(""&amp;$F2777&lt;&gt;"4","",IF($AY2777="YES","",IF(ROUND(SUMIFS($AE$2:$AE$4001,$L$2:$L$4001,$L2777,$F$2:$F$4001,"4")-SUMIFS('AR SALES'!$Y$2:$Y$2501,'AR SALES'!$L$2:$L$2501,$L2777,'AR SALES'!$AD$2:$AD$2501,"OFF"),2)=0,"","STALE")))</f>
        <v/>
      </c>
      <c r="BB2777" s="2">
        <f>IF(OR(""&amp;$F2777="2",""&amp;$F2777="4",""&amp;$F2777="G",""&amp;$F2777="H"),IF($AY2777="YES","",IF($AB2777&lt;&gt;0,"",IF(COUNTIFS('AR SALES'!$L$2:$L$2501,$L2777,'AR SALES'!$AD$2:$AD$2501,IF(""&amp;$F2777="4","OFF","ON"),'AR SALES'!$AF$2:$AF$2501,"Y")&gt;0,"","NO EXEMPTION"))),"")</f>
        <v/>
      </c>
    </row>
    <row r="2778">
      <c r="AT2778" s="2">
        <f>IF($L2778="","",IFERROR(INDEX('AR SALES'!$H$2:$H$2501,MATCH(""&amp;$L2778,'AR SALES'!$AE$2:$AE$2501,0)),""))</f>
        <v/>
      </c>
      <c r="AU2778" s="2">
        <f>IF($L2778="","",IF($A2778&lt;&gt;"GA","",IF($E2778="FULTON",IF(ISNUMBER(SEARCH("COLLEGE PARK",$AT2778)),"FULTON (COLLEGE PARK)",IF(ISNUMBER(SEARCH("HAPEVILLE",$AT2778)),"FULTON (HAPEVILLE)",IF(ISNUMBER(SEARCH("EAST POINT",$AT2778)),"FULTON (EAST POINT)",IF(ISNUMBER(SEARCH("ATLANTA",$AT2778)),"FULTON (ATL LIMITS)","FULTON")))),IF($E2778="DEKALB",IF(ISNUMBER(SEARCH("ATLANTA",$AT2778)),"DEKALB (ATL LIMITS)","DEKALB"),IF(AND($E2778="CLAYTON",ISNUMBER(SEARCH("COLLEGE PARK",$AT2778))),"CLAYTON (COLLEGE PARK)",$E2778)))))</f>
        <v/>
      </c>
      <c r="AV2778" s="2">
        <f>IF($L2778="","",IF(""&amp;$F2778="2","DIESEL",IF(OR(""&amp;$F2778="G",""&amp;$F2778="H"),"GAS","")))</f>
        <v/>
      </c>
      <c r="AW2778" s="2">
        <f>IF($AV2778="","",$R2778)</f>
        <v/>
      </c>
      <c r="AX2778" s="2">
        <f>IF($AV2778="","",IF($AB2778=0,$R2778,0))</f>
        <v/>
      </c>
      <c r="AY2778" s="2">
        <f>IF($AV2778="","",IF(AND($Z2778=0,COUNTIF('AR SALES'!$L$2:$L$2501,$L2778)=0),"YES",""))</f>
        <v/>
      </c>
      <c r="AZ2778" s="2">
        <f>IF($AV2778="","",IFERROR(VLOOKUP($AU2778,CODES!$A:$B,2,FALSE),"NO CODE"))</f>
        <v/>
      </c>
      <c r="BA2778" s="2">
        <f>IF(""&amp;$F2778&lt;&gt;"4","",IF($AY2778="YES","",IF(ROUND(SUMIFS($AE$2:$AE$4001,$L$2:$L$4001,$L2778,$F$2:$F$4001,"4")-SUMIFS('AR SALES'!$Y$2:$Y$2501,'AR SALES'!$L$2:$L$2501,$L2778,'AR SALES'!$AD$2:$AD$2501,"OFF"),2)=0,"","STALE")))</f>
        <v/>
      </c>
      <c r="BB2778" s="2">
        <f>IF(OR(""&amp;$F2778="2",""&amp;$F2778="4",""&amp;$F2778="G",""&amp;$F2778="H"),IF($AY2778="YES","",IF($AB2778&lt;&gt;0,"",IF(COUNTIFS('AR SALES'!$L$2:$L$2501,$L2778,'AR SALES'!$AD$2:$AD$2501,IF(""&amp;$F2778="4","OFF","ON"),'AR SALES'!$AF$2:$AF$2501,"Y")&gt;0,"","NO EXEMPTION"))),"")</f>
        <v/>
      </c>
    </row>
    <row r="2779">
      <c r="AT2779" s="2">
        <f>IF($L2779="","",IFERROR(INDEX('AR SALES'!$H$2:$H$2501,MATCH(""&amp;$L2779,'AR SALES'!$AE$2:$AE$2501,0)),""))</f>
        <v/>
      </c>
      <c r="AU2779" s="2">
        <f>IF($L2779="","",IF($A2779&lt;&gt;"GA","",IF($E2779="FULTON",IF(ISNUMBER(SEARCH("COLLEGE PARK",$AT2779)),"FULTON (COLLEGE PARK)",IF(ISNUMBER(SEARCH("HAPEVILLE",$AT2779)),"FULTON (HAPEVILLE)",IF(ISNUMBER(SEARCH("EAST POINT",$AT2779)),"FULTON (EAST POINT)",IF(ISNUMBER(SEARCH("ATLANTA",$AT2779)),"FULTON (ATL LIMITS)","FULTON")))),IF($E2779="DEKALB",IF(ISNUMBER(SEARCH("ATLANTA",$AT2779)),"DEKALB (ATL LIMITS)","DEKALB"),IF(AND($E2779="CLAYTON",ISNUMBER(SEARCH("COLLEGE PARK",$AT2779))),"CLAYTON (COLLEGE PARK)",$E2779)))))</f>
        <v/>
      </c>
      <c r="AV2779" s="2">
        <f>IF($L2779="","",IF(""&amp;$F2779="2","DIESEL",IF(OR(""&amp;$F2779="G",""&amp;$F2779="H"),"GAS","")))</f>
        <v/>
      </c>
      <c r="AW2779" s="2">
        <f>IF($AV2779="","",$R2779)</f>
        <v/>
      </c>
      <c r="AX2779" s="2">
        <f>IF($AV2779="","",IF($AB2779=0,$R2779,0))</f>
        <v/>
      </c>
      <c r="AY2779" s="2">
        <f>IF($AV2779="","",IF(AND($Z2779=0,COUNTIF('AR SALES'!$L$2:$L$2501,$L2779)=0),"YES",""))</f>
        <v/>
      </c>
      <c r="AZ2779" s="2">
        <f>IF($AV2779="","",IFERROR(VLOOKUP($AU2779,CODES!$A:$B,2,FALSE),"NO CODE"))</f>
        <v/>
      </c>
      <c r="BA2779" s="2">
        <f>IF(""&amp;$F2779&lt;&gt;"4","",IF($AY2779="YES","",IF(ROUND(SUMIFS($AE$2:$AE$4001,$L$2:$L$4001,$L2779,$F$2:$F$4001,"4")-SUMIFS('AR SALES'!$Y$2:$Y$2501,'AR SALES'!$L$2:$L$2501,$L2779,'AR SALES'!$AD$2:$AD$2501,"OFF"),2)=0,"","STALE")))</f>
        <v/>
      </c>
      <c r="BB2779" s="2">
        <f>IF(OR(""&amp;$F2779="2",""&amp;$F2779="4",""&amp;$F2779="G",""&amp;$F2779="H"),IF($AY2779="YES","",IF($AB2779&lt;&gt;0,"",IF(COUNTIFS('AR SALES'!$L$2:$L$2501,$L2779,'AR SALES'!$AD$2:$AD$2501,IF(""&amp;$F2779="4","OFF","ON"),'AR SALES'!$AF$2:$AF$2501,"Y")&gt;0,"","NO EXEMPTION"))),"")</f>
        <v/>
      </c>
    </row>
    <row r="2780">
      <c r="AT2780" s="2">
        <f>IF($L2780="","",IFERROR(INDEX('AR SALES'!$H$2:$H$2501,MATCH(""&amp;$L2780,'AR SALES'!$AE$2:$AE$2501,0)),""))</f>
        <v/>
      </c>
      <c r="AU2780" s="2">
        <f>IF($L2780="","",IF($A2780&lt;&gt;"GA","",IF($E2780="FULTON",IF(ISNUMBER(SEARCH("COLLEGE PARK",$AT2780)),"FULTON (COLLEGE PARK)",IF(ISNUMBER(SEARCH("HAPEVILLE",$AT2780)),"FULTON (HAPEVILLE)",IF(ISNUMBER(SEARCH("EAST POINT",$AT2780)),"FULTON (EAST POINT)",IF(ISNUMBER(SEARCH("ATLANTA",$AT2780)),"FULTON (ATL LIMITS)","FULTON")))),IF($E2780="DEKALB",IF(ISNUMBER(SEARCH("ATLANTA",$AT2780)),"DEKALB (ATL LIMITS)","DEKALB"),IF(AND($E2780="CLAYTON",ISNUMBER(SEARCH("COLLEGE PARK",$AT2780))),"CLAYTON (COLLEGE PARK)",$E2780)))))</f>
        <v/>
      </c>
      <c r="AV2780" s="2">
        <f>IF($L2780="","",IF(""&amp;$F2780="2","DIESEL",IF(OR(""&amp;$F2780="G",""&amp;$F2780="H"),"GAS","")))</f>
        <v/>
      </c>
      <c r="AW2780" s="2">
        <f>IF($AV2780="","",$R2780)</f>
        <v/>
      </c>
      <c r="AX2780" s="2">
        <f>IF($AV2780="","",IF($AB2780=0,$R2780,0))</f>
        <v/>
      </c>
      <c r="AY2780" s="2">
        <f>IF($AV2780="","",IF(AND($Z2780=0,COUNTIF('AR SALES'!$L$2:$L$2501,$L2780)=0),"YES",""))</f>
        <v/>
      </c>
      <c r="AZ2780" s="2">
        <f>IF($AV2780="","",IFERROR(VLOOKUP($AU2780,CODES!$A:$B,2,FALSE),"NO CODE"))</f>
        <v/>
      </c>
      <c r="BA2780" s="2">
        <f>IF(""&amp;$F2780&lt;&gt;"4","",IF($AY2780="YES","",IF(ROUND(SUMIFS($AE$2:$AE$4001,$L$2:$L$4001,$L2780,$F$2:$F$4001,"4")-SUMIFS('AR SALES'!$Y$2:$Y$2501,'AR SALES'!$L$2:$L$2501,$L2780,'AR SALES'!$AD$2:$AD$2501,"OFF"),2)=0,"","STALE")))</f>
        <v/>
      </c>
      <c r="BB2780" s="2">
        <f>IF(OR(""&amp;$F2780="2",""&amp;$F2780="4",""&amp;$F2780="G",""&amp;$F2780="H"),IF($AY2780="YES","",IF($AB2780&lt;&gt;0,"",IF(COUNTIFS('AR SALES'!$L$2:$L$2501,$L2780,'AR SALES'!$AD$2:$AD$2501,IF(""&amp;$F2780="4","OFF","ON"),'AR SALES'!$AF$2:$AF$2501,"Y")&gt;0,"","NO EXEMPTION"))),"")</f>
        <v/>
      </c>
    </row>
    <row r="2781">
      <c r="AT2781" s="2">
        <f>IF($L2781="","",IFERROR(INDEX('AR SALES'!$H$2:$H$2501,MATCH(""&amp;$L2781,'AR SALES'!$AE$2:$AE$2501,0)),""))</f>
        <v/>
      </c>
      <c r="AU2781" s="2">
        <f>IF($L2781="","",IF($A2781&lt;&gt;"GA","",IF($E2781="FULTON",IF(ISNUMBER(SEARCH("COLLEGE PARK",$AT2781)),"FULTON (COLLEGE PARK)",IF(ISNUMBER(SEARCH("HAPEVILLE",$AT2781)),"FULTON (HAPEVILLE)",IF(ISNUMBER(SEARCH("EAST POINT",$AT2781)),"FULTON (EAST POINT)",IF(ISNUMBER(SEARCH("ATLANTA",$AT2781)),"FULTON (ATL LIMITS)","FULTON")))),IF($E2781="DEKALB",IF(ISNUMBER(SEARCH("ATLANTA",$AT2781)),"DEKALB (ATL LIMITS)","DEKALB"),IF(AND($E2781="CLAYTON",ISNUMBER(SEARCH("COLLEGE PARK",$AT2781))),"CLAYTON (COLLEGE PARK)",$E2781)))))</f>
        <v/>
      </c>
      <c r="AV2781" s="2">
        <f>IF($L2781="","",IF(""&amp;$F2781="2","DIESEL",IF(OR(""&amp;$F2781="G",""&amp;$F2781="H"),"GAS","")))</f>
        <v/>
      </c>
      <c r="AW2781" s="2">
        <f>IF($AV2781="","",$R2781)</f>
        <v/>
      </c>
      <c r="AX2781" s="2">
        <f>IF($AV2781="","",IF($AB2781=0,$R2781,0))</f>
        <v/>
      </c>
      <c r="AY2781" s="2">
        <f>IF($AV2781="","",IF(AND($Z2781=0,COUNTIF('AR SALES'!$L$2:$L$2501,$L2781)=0),"YES",""))</f>
        <v/>
      </c>
      <c r="AZ2781" s="2">
        <f>IF($AV2781="","",IFERROR(VLOOKUP($AU2781,CODES!$A:$B,2,FALSE),"NO CODE"))</f>
        <v/>
      </c>
      <c r="BA2781" s="2">
        <f>IF(""&amp;$F2781&lt;&gt;"4","",IF($AY2781="YES","",IF(ROUND(SUMIFS($AE$2:$AE$4001,$L$2:$L$4001,$L2781,$F$2:$F$4001,"4")-SUMIFS('AR SALES'!$Y$2:$Y$2501,'AR SALES'!$L$2:$L$2501,$L2781,'AR SALES'!$AD$2:$AD$2501,"OFF"),2)=0,"","STALE")))</f>
        <v/>
      </c>
      <c r="BB2781" s="2">
        <f>IF(OR(""&amp;$F2781="2",""&amp;$F2781="4",""&amp;$F2781="G",""&amp;$F2781="H"),IF($AY2781="YES","",IF($AB2781&lt;&gt;0,"",IF(COUNTIFS('AR SALES'!$L$2:$L$2501,$L2781,'AR SALES'!$AD$2:$AD$2501,IF(""&amp;$F2781="4","OFF","ON"),'AR SALES'!$AF$2:$AF$2501,"Y")&gt;0,"","NO EXEMPTION"))),"")</f>
        <v/>
      </c>
    </row>
    <row r="2782">
      <c r="AT2782" s="2">
        <f>IF($L2782="","",IFERROR(INDEX('AR SALES'!$H$2:$H$2501,MATCH(""&amp;$L2782,'AR SALES'!$AE$2:$AE$2501,0)),""))</f>
        <v/>
      </c>
      <c r="AU2782" s="2">
        <f>IF($L2782="","",IF($A2782&lt;&gt;"GA","",IF($E2782="FULTON",IF(ISNUMBER(SEARCH("COLLEGE PARK",$AT2782)),"FULTON (COLLEGE PARK)",IF(ISNUMBER(SEARCH("HAPEVILLE",$AT2782)),"FULTON (HAPEVILLE)",IF(ISNUMBER(SEARCH("EAST POINT",$AT2782)),"FULTON (EAST POINT)",IF(ISNUMBER(SEARCH("ATLANTA",$AT2782)),"FULTON (ATL LIMITS)","FULTON")))),IF($E2782="DEKALB",IF(ISNUMBER(SEARCH("ATLANTA",$AT2782)),"DEKALB (ATL LIMITS)","DEKALB"),IF(AND($E2782="CLAYTON",ISNUMBER(SEARCH("COLLEGE PARK",$AT2782))),"CLAYTON (COLLEGE PARK)",$E2782)))))</f>
        <v/>
      </c>
      <c r="AV2782" s="2">
        <f>IF($L2782="","",IF(""&amp;$F2782="2","DIESEL",IF(OR(""&amp;$F2782="G",""&amp;$F2782="H"),"GAS","")))</f>
        <v/>
      </c>
      <c r="AW2782" s="2">
        <f>IF($AV2782="","",$R2782)</f>
        <v/>
      </c>
      <c r="AX2782" s="2">
        <f>IF($AV2782="","",IF($AB2782=0,$R2782,0))</f>
        <v/>
      </c>
      <c r="AY2782" s="2">
        <f>IF($AV2782="","",IF(AND($Z2782=0,COUNTIF('AR SALES'!$L$2:$L$2501,$L2782)=0),"YES",""))</f>
        <v/>
      </c>
      <c r="AZ2782" s="2">
        <f>IF($AV2782="","",IFERROR(VLOOKUP($AU2782,CODES!$A:$B,2,FALSE),"NO CODE"))</f>
        <v/>
      </c>
      <c r="BA2782" s="2">
        <f>IF(""&amp;$F2782&lt;&gt;"4","",IF($AY2782="YES","",IF(ROUND(SUMIFS($AE$2:$AE$4001,$L$2:$L$4001,$L2782,$F$2:$F$4001,"4")-SUMIFS('AR SALES'!$Y$2:$Y$2501,'AR SALES'!$L$2:$L$2501,$L2782,'AR SALES'!$AD$2:$AD$2501,"OFF"),2)=0,"","STALE")))</f>
        <v/>
      </c>
      <c r="BB2782" s="2">
        <f>IF(OR(""&amp;$F2782="2",""&amp;$F2782="4",""&amp;$F2782="G",""&amp;$F2782="H"),IF($AY2782="YES","",IF($AB2782&lt;&gt;0,"",IF(COUNTIFS('AR SALES'!$L$2:$L$2501,$L2782,'AR SALES'!$AD$2:$AD$2501,IF(""&amp;$F2782="4","OFF","ON"),'AR SALES'!$AF$2:$AF$2501,"Y")&gt;0,"","NO EXEMPTION"))),"")</f>
        <v/>
      </c>
    </row>
    <row r="2783">
      <c r="AT2783" s="2">
        <f>IF($L2783="","",IFERROR(INDEX('AR SALES'!$H$2:$H$2501,MATCH(""&amp;$L2783,'AR SALES'!$AE$2:$AE$2501,0)),""))</f>
        <v/>
      </c>
      <c r="AU2783" s="2">
        <f>IF($L2783="","",IF($A2783&lt;&gt;"GA","",IF($E2783="FULTON",IF(ISNUMBER(SEARCH("COLLEGE PARK",$AT2783)),"FULTON (COLLEGE PARK)",IF(ISNUMBER(SEARCH("HAPEVILLE",$AT2783)),"FULTON (HAPEVILLE)",IF(ISNUMBER(SEARCH("EAST POINT",$AT2783)),"FULTON (EAST POINT)",IF(ISNUMBER(SEARCH("ATLANTA",$AT2783)),"FULTON (ATL LIMITS)","FULTON")))),IF($E2783="DEKALB",IF(ISNUMBER(SEARCH("ATLANTA",$AT2783)),"DEKALB (ATL LIMITS)","DEKALB"),IF(AND($E2783="CLAYTON",ISNUMBER(SEARCH("COLLEGE PARK",$AT2783))),"CLAYTON (COLLEGE PARK)",$E2783)))))</f>
        <v/>
      </c>
      <c r="AV2783" s="2">
        <f>IF($L2783="","",IF(""&amp;$F2783="2","DIESEL",IF(OR(""&amp;$F2783="G",""&amp;$F2783="H"),"GAS","")))</f>
        <v/>
      </c>
      <c r="AW2783" s="2">
        <f>IF($AV2783="","",$R2783)</f>
        <v/>
      </c>
      <c r="AX2783" s="2">
        <f>IF($AV2783="","",IF($AB2783=0,$R2783,0))</f>
        <v/>
      </c>
      <c r="AY2783" s="2">
        <f>IF($AV2783="","",IF(AND($Z2783=0,COUNTIF('AR SALES'!$L$2:$L$2501,$L2783)=0),"YES",""))</f>
        <v/>
      </c>
      <c r="AZ2783" s="2">
        <f>IF($AV2783="","",IFERROR(VLOOKUP($AU2783,CODES!$A:$B,2,FALSE),"NO CODE"))</f>
        <v/>
      </c>
      <c r="BA2783" s="2">
        <f>IF(""&amp;$F2783&lt;&gt;"4","",IF($AY2783="YES","",IF(ROUND(SUMIFS($AE$2:$AE$4001,$L$2:$L$4001,$L2783,$F$2:$F$4001,"4")-SUMIFS('AR SALES'!$Y$2:$Y$2501,'AR SALES'!$L$2:$L$2501,$L2783,'AR SALES'!$AD$2:$AD$2501,"OFF"),2)=0,"","STALE")))</f>
        <v/>
      </c>
      <c r="BB2783" s="2">
        <f>IF(OR(""&amp;$F2783="2",""&amp;$F2783="4",""&amp;$F2783="G",""&amp;$F2783="H"),IF($AY2783="YES","",IF($AB2783&lt;&gt;0,"",IF(COUNTIFS('AR SALES'!$L$2:$L$2501,$L2783,'AR SALES'!$AD$2:$AD$2501,IF(""&amp;$F2783="4","OFF","ON"),'AR SALES'!$AF$2:$AF$2501,"Y")&gt;0,"","NO EXEMPTION"))),"")</f>
        <v/>
      </c>
    </row>
    <row r="2784">
      <c r="AT2784" s="2">
        <f>IF($L2784="","",IFERROR(INDEX('AR SALES'!$H$2:$H$2501,MATCH(""&amp;$L2784,'AR SALES'!$AE$2:$AE$2501,0)),""))</f>
        <v/>
      </c>
      <c r="AU2784" s="2">
        <f>IF($L2784="","",IF($A2784&lt;&gt;"GA","",IF($E2784="FULTON",IF(ISNUMBER(SEARCH("COLLEGE PARK",$AT2784)),"FULTON (COLLEGE PARK)",IF(ISNUMBER(SEARCH("HAPEVILLE",$AT2784)),"FULTON (HAPEVILLE)",IF(ISNUMBER(SEARCH("EAST POINT",$AT2784)),"FULTON (EAST POINT)",IF(ISNUMBER(SEARCH("ATLANTA",$AT2784)),"FULTON (ATL LIMITS)","FULTON")))),IF($E2784="DEKALB",IF(ISNUMBER(SEARCH("ATLANTA",$AT2784)),"DEKALB (ATL LIMITS)","DEKALB"),IF(AND($E2784="CLAYTON",ISNUMBER(SEARCH("COLLEGE PARK",$AT2784))),"CLAYTON (COLLEGE PARK)",$E2784)))))</f>
        <v/>
      </c>
      <c r="AV2784" s="2">
        <f>IF($L2784="","",IF(""&amp;$F2784="2","DIESEL",IF(OR(""&amp;$F2784="G",""&amp;$F2784="H"),"GAS","")))</f>
        <v/>
      </c>
      <c r="AW2784" s="2">
        <f>IF($AV2784="","",$R2784)</f>
        <v/>
      </c>
      <c r="AX2784" s="2">
        <f>IF($AV2784="","",IF($AB2784=0,$R2784,0))</f>
        <v/>
      </c>
      <c r="AY2784" s="2">
        <f>IF($AV2784="","",IF(AND($Z2784=0,COUNTIF('AR SALES'!$L$2:$L$2501,$L2784)=0),"YES",""))</f>
        <v/>
      </c>
      <c r="AZ2784" s="2">
        <f>IF($AV2784="","",IFERROR(VLOOKUP($AU2784,CODES!$A:$B,2,FALSE),"NO CODE"))</f>
        <v/>
      </c>
      <c r="BA2784" s="2">
        <f>IF(""&amp;$F2784&lt;&gt;"4","",IF($AY2784="YES","",IF(ROUND(SUMIFS($AE$2:$AE$4001,$L$2:$L$4001,$L2784,$F$2:$F$4001,"4")-SUMIFS('AR SALES'!$Y$2:$Y$2501,'AR SALES'!$L$2:$L$2501,$L2784,'AR SALES'!$AD$2:$AD$2501,"OFF"),2)=0,"","STALE")))</f>
        <v/>
      </c>
      <c r="BB2784" s="2">
        <f>IF(OR(""&amp;$F2784="2",""&amp;$F2784="4",""&amp;$F2784="G",""&amp;$F2784="H"),IF($AY2784="YES","",IF($AB2784&lt;&gt;0,"",IF(COUNTIFS('AR SALES'!$L$2:$L$2501,$L2784,'AR SALES'!$AD$2:$AD$2501,IF(""&amp;$F2784="4","OFF","ON"),'AR SALES'!$AF$2:$AF$2501,"Y")&gt;0,"","NO EXEMPTION"))),"")</f>
        <v/>
      </c>
    </row>
    <row r="2785">
      <c r="AT2785" s="2">
        <f>IF($L2785="","",IFERROR(INDEX('AR SALES'!$H$2:$H$2501,MATCH(""&amp;$L2785,'AR SALES'!$AE$2:$AE$2501,0)),""))</f>
        <v/>
      </c>
      <c r="AU2785" s="2">
        <f>IF($L2785="","",IF($A2785&lt;&gt;"GA","",IF($E2785="FULTON",IF(ISNUMBER(SEARCH("COLLEGE PARK",$AT2785)),"FULTON (COLLEGE PARK)",IF(ISNUMBER(SEARCH("HAPEVILLE",$AT2785)),"FULTON (HAPEVILLE)",IF(ISNUMBER(SEARCH("EAST POINT",$AT2785)),"FULTON (EAST POINT)",IF(ISNUMBER(SEARCH("ATLANTA",$AT2785)),"FULTON (ATL LIMITS)","FULTON")))),IF($E2785="DEKALB",IF(ISNUMBER(SEARCH("ATLANTA",$AT2785)),"DEKALB (ATL LIMITS)","DEKALB"),IF(AND($E2785="CLAYTON",ISNUMBER(SEARCH("COLLEGE PARK",$AT2785))),"CLAYTON (COLLEGE PARK)",$E2785)))))</f>
        <v/>
      </c>
      <c r="AV2785" s="2">
        <f>IF($L2785="","",IF(""&amp;$F2785="2","DIESEL",IF(OR(""&amp;$F2785="G",""&amp;$F2785="H"),"GAS","")))</f>
        <v/>
      </c>
      <c r="AW2785" s="2">
        <f>IF($AV2785="","",$R2785)</f>
        <v/>
      </c>
      <c r="AX2785" s="2">
        <f>IF($AV2785="","",IF($AB2785=0,$R2785,0))</f>
        <v/>
      </c>
      <c r="AY2785" s="2">
        <f>IF($AV2785="","",IF(AND($Z2785=0,COUNTIF('AR SALES'!$L$2:$L$2501,$L2785)=0),"YES",""))</f>
        <v/>
      </c>
      <c r="AZ2785" s="2">
        <f>IF($AV2785="","",IFERROR(VLOOKUP($AU2785,CODES!$A:$B,2,FALSE),"NO CODE"))</f>
        <v/>
      </c>
      <c r="BA2785" s="2">
        <f>IF(""&amp;$F2785&lt;&gt;"4","",IF($AY2785="YES","",IF(ROUND(SUMIFS($AE$2:$AE$4001,$L$2:$L$4001,$L2785,$F$2:$F$4001,"4")-SUMIFS('AR SALES'!$Y$2:$Y$2501,'AR SALES'!$L$2:$L$2501,$L2785,'AR SALES'!$AD$2:$AD$2501,"OFF"),2)=0,"","STALE")))</f>
        <v/>
      </c>
      <c r="BB2785" s="2">
        <f>IF(OR(""&amp;$F2785="2",""&amp;$F2785="4",""&amp;$F2785="G",""&amp;$F2785="H"),IF($AY2785="YES","",IF($AB2785&lt;&gt;0,"",IF(COUNTIFS('AR SALES'!$L$2:$L$2501,$L2785,'AR SALES'!$AD$2:$AD$2501,IF(""&amp;$F2785="4","OFF","ON"),'AR SALES'!$AF$2:$AF$2501,"Y")&gt;0,"","NO EXEMPTION"))),"")</f>
        <v/>
      </c>
    </row>
    <row r="2786">
      <c r="AT2786" s="2">
        <f>IF($L2786="","",IFERROR(INDEX('AR SALES'!$H$2:$H$2501,MATCH(""&amp;$L2786,'AR SALES'!$AE$2:$AE$2501,0)),""))</f>
        <v/>
      </c>
      <c r="AU2786" s="2">
        <f>IF($L2786="","",IF($A2786&lt;&gt;"GA","",IF($E2786="FULTON",IF(ISNUMBER(SEARCH("COLLEGE PARK",$AT2786)),"FULTON (COLLEGE PARK)",IF(ISNUMBER(SEARCH("HAPEVILLE",$AT2786)),"FULTON (HAPEVILLE)",IF(ISNUMBER(SEARCH("EAST POINT",$AT2786)),"FULTON (EAST POINT)",IF(ISNUMBER(SEARCH("ATLANTA",$AT2786)),"FULTON (ATL LIMITS)","FULTON")))),IF($E2786="DEKALB",IF(ISNUMBER(SEARCH("ATLANTA",$AT2786)),"DEKALB (ATL LIMITS)","DEKALB"),IF(AND($E2786="CLAYTON",ISNUMBER(SEARCH("COLLEGE PARK",$AT2786))),"CLAYTON (COLLEGE PARK)",$E2786)))))</f>
        <v/>
      </c>
      <c r="AV2786" s="2">
        <f>IF($L2786="","",IF(""&amp;$F2786="2","DIESEL",IF(OR(""&amp;$F2786="G",""&amp;$F2786="H"),"GAS","")))</f>
        <v/>
      </c>
      <c r="AW2786" s="2">
        <f>IF($AV2786="","",$R2786)</f>
        <v/>
      </c>
      <c r="AX2786" s="2">
        <f>IF($AV2786="","",IF($AB2786=0,$R2786,0))</f>
        <v/>
      </c>
      <c r="AY2786" s="2">
        <f>IF($AV2786="","",IF(AND($Z2786=0,COUNTIF('AR SALES'!$L$2:$L$2501,$L2786)=0),"YES",""))</f>
        <v/>
      </c>
      <c r="AZ2786" s="2">
        <f>IF($AV2786="","",IFERROR(VLOOKUP($AU2786,CODES!$A:$B,2,FALSE),"NO CODE"))</f>
        <v/>
      </c>
      <c r="BA2786" s="2">
        <f>IF(""&amp;$F2786&lt;&gt;"4","",IF($AY2786="YES","",IF(ROUND(SUMIFS($AE$2:$AE$4001,$L$2:$L$4001,$L2786,$F$2:$F$4001,"4")-SUMIFS('AR SALES'!$Y$2:$Y$2501,'AR SALES'!$L$2:$L$2501,$L2786,'AR SALES'!$AD$2:$AD$2501,"OFF"),2)=0,"","STALE")))</f>
        <v/>
      </c>
      <c r="BB2786" s="2">
        <f>IF(OR(""&amp;$F2786="2",""&amp;$F2786="4",""&amp;$F2786="G",""&amp;$F2786="H"),IF($AY2786="YES","",IF($AB2786&lt;&gt;0,"",IF(COUNTIFS('AR SALES'!$L$2:$L$2501,$L2786,'AR SALES'!$AD$2:$AD$2501,IF(""&amp;$F2786="4","OFF","ON"),'AR SALES'!$AF$2:$AF$2501,"Y")&gt;0,"","NO EXEMPTION"))),"")</f>
        <v/>
      </c>
    </row>
    <row r="2787">
      <c r="AT2787" s="2">
        <f>IF($L2787="","",IFERROR(INDEX('AR SALES'!$H$2:$H$2501,MATCH(""&amp;$L2787,'AR SALES'!$AE$2:$AE$2501,0)),""))</f>
        <v/>
      </c>
      <c r="AU2787" s="2">
        <f>IF($L2787="","",IF($A2787&lt;&gt;"GA","",IF($E2787="FULTON",IF(ISNUMBER(SEARCH("COLLEGE PARK",$AT2787)),"FULTON (COLLEGE PARK)",IF(ISNUMBER(SEARCH("HAPEVILLE",$AT2787)),"FULTON (HAPEVILLE)",IF(ISNUMBER(SEARCH("EAST POINT",$AT2787)),"FULTON (EAST POINT)",IF(ISNUMBER(SEARCH("ATLANTA",$AT2787)),"FULTON (ATL LIMITS)","FULTON")))),IF($E2787="DEKALB",IF(ISNUMBER(SEARCH("ATLANTA",$AT2787)),"DEKALB (ATL LIMITS)","DEKALB"),IF(AND($E2787="CLAYTON",ISNUMBER(SEARCH("COLLEGE PARK",$AT2787))),"CLAYTON (COLLEGE PARK)",$E2787)))))</f>
        <v/>
      </c>
      <c r="AV2787" s="2">
        <f>IF($L2787="","",IF(""&amp;$F2787="2","DIESEL",IF(OR(""&amp;$F2787="G",""&amp;$F2787="H"),"GAS","")))</f>
        <v/>
      </c>
      <c r="AW2787" s="2">
        <f>IF($AV2787="","",$R2787)</f>
        <v/>
      </c>
      <c r="AX2787" s="2">
        <f>IF($AV2787="","",IF($AB2787=0,$R2787,0))</f>
        <v/>
      </c>
      <c r="AY2787" s="2">
        <f>IF($AV2787="","",IF(AND($Z2787=0,COUNTIF('AR SALES'!$L$2:$L$2501,$L2787)=0),"YES",""))</f>
        <v/>
      </c>
      <c r="AZ2787" s="2">
        <f>IF($AV2787="","",IFERROR(VLOOKUP($AU2787,CODES!$A:$B,2,FALSE),"NO CODE"))</f>
        <v/>
      </c>
      <c r="BA2787" s="2">
        <f>IF(""&amp;$F2787&lt;&gt;"4","",IF($AY2787="YES","",IF(ROUND(SUMIFS($AE$2:$AE$4001,$L$2:$L$4001,$L2787,$F$2:$F$4001,"4")-SUMIFS('AR SALES'!$Y$2:$Y$2501,'AR SALES'!$L$2:$L$2501,$L2787,'AR SALES'!$AD$2:$AD$2501,"OFF"),2)=0,"","STALE")))</f>
        <v/>
      </c>
      <c r="BB2787" s="2">
        <f>IF(OR(""&amp;$F2787="2",""&amp;$F2787="4",""&amp;$F2787="G",""&amp;$F2787="H"),IF($AY2787="YES","",IF($AB2787&lt;&gt;0,"",IF(COUNTIFS('AR SALES'!$L$2:$L$2501,$L2787,'AR SALES'!$AD$2:$AD$2501,IF(""&amp;$F2787="4","OFF","ON"),'AR SALES'!$AF$2:$AF$2501,"Y")&gt;0,"","NO EXEMPTION"))),"")</f>
        <v/>
      </c>
    </row>
    <row r="2788">
      <c r="AT2788" s="2">
        <f>IF($L2788="","",IFERROR(INDEX('AR SALES'!$H$2:$H$2501,MATCH(""&amp;$L2788,'AR SALES'!$AE$2:$AE$2501,0)),""))</f>
        <v/>
      </c>
      <c r="AU2788" s="2">
        <f>IF($L2788="","",IF($A2788&lt;&gt;"GA","",IF($E2788="FULTON",IF(ISNUMBER(SEARCH("COLLEGE PARK",$AT2788)),"FULTON (COLLEGE PARK)",IF(ISNUMBER(SEARCH("HAPEVILLE",$AT2788)),"FULTON (HAPEVILLE)",IF(ISNUMBER(SEARCH("EAST POINT",$AT2788)),"FULTON (EAST POINT)",IF(ISNUMBER(SEARCH("ATLANTA",$AT2788)),"FULTON (ATL LIMITS)","FULTON")))),IF($E2788="DEKALB",IF(ISNUMBER(SEARCH("ATLANTA",$AT2788)),"DEKALB (ATL LIMITS)","DEKALB"),IF(AND($E2788="CLAYTON",ISNUMBER(SEARCH("COLLEGE PARK",$AT2788))),"CLAYTON (COLLEGE PARK)",$E2788)))))</f>
        <v/>
      </c>
      <c r="AV2788" s="2">
        <f>IF($L2788="","",IF(""&amp;$F2788="2","DIESEL",IF(OR(""&amp;$F2788="G",""&amp;$F2788="H"),"GAS","")))</f>
        <v/>
      </c>
      <c r="AW2788" s="2">
        <f>IF($AV2788="","",$R2788)</f>
        <v/>
      </c>
      <c r="AX2788" s="2">
        <f>IF($AV2788="","",IF($AB2788=0,$R2788,0))</f>
        <v/>
      </c>
      <c r="AY2788" s="2">
        <f>IF($AV2788="","",IF(AND($Z2788=0,COUNTIF('AR SALES'!$L$2:$L$2501,$L2788)=0),"YES",""))</f>
        <v/>
      </c>
      <c r="AZ2788" s="2">
        <f>IF($AV2788="","",IFERROR(VLOOKUP($AU2788,CODES!$A:$B,2,FALSE),"NO CODE"))</f>
        <v/>
      </c>
      <c r="BA2788" s="2">
        <f>IF(""&amp;$F2788&lt;&gt;"4","",IF($AY2788="YES","",IF(ROUND(SUMIFS($AE$2:$AE$4001,$L$2:$L$4001,$L2788,$F$2:$F$4001,"4")-SUMIFS('AR SALES'!$Y$2:$Y$2501,'AR SALES'!$L$2:$L$2501,$L2788,'AR SALES'!$AD$2:$AD$2501,"OFF"),2)=0,"","STALE")))</f>
        <v/>
      </c>
      <c r="BB2788" s="2">
        <f>IF(OR(""&amp;$F2788="2",""&amp;$F2788="4",""&amp;$F2788="G",""&amp;$F2788="H"),IF($AY2788="YES","",IF($AB2788&lt;&gt;0,"",IF(COUNTIFS('AR SALES'!$L$2:$L$2501,$L2788,'AR SALES'!$AD$2:$AD$2501,IF(""&amp;$F2788="4","OFF","ON"),'AR SALES'!$AF$2:$AF$2501,"Y")&gt;0,"","NO EXEMPTION"))),"")</f>
        <v/>
      </c>
    </row>
    <row r="2789">
      <c r="AT2789" s="2">
        <f>IF($L2789="","",IFERROR(INDEX('AR SALES'!$H$2:$H$2501,MATCH(""&amp;$L2789,'AR SALES'!$AE$2:$AE$2501,0)),""))</f>
        <v/>
      </c>
      <c r="AU2789" s="2">
        <f>IF($L2789="","",IF($A2789&lt;&gt;"GA","",IF($E2789="FULTON",IF(ISNUMBER(SEARCH("COLLEGE PARK",$AT2789)),"FULTON (COLLEGE PARK)",IF(ISNUMBER(SEARCH("HAPEVILLE",$AT2789)),"FULTON (HAPEVILLE)",IF(ISNUMBER(SEARCH("EAST POINT",$AT2789)),"FULTON (EAST POINT)",IF(ISNUMBER(SEARCH("ATLANTA",$AT2789)),"FULTON (ATL LIMITS)","FULTON")))),IF($E2789="DEKALB",IF(ISNUMBER(SEARCH("ATLANTA",$AT2789)),"DEKALB (ATL LIMITS)","DEKALB"),IF(AND($E2789="CLAYTON",ISNUMBER(SEARCH("COLLEGE PARK",$AT2789))),"CLAYTON (COLLEGE PARK)",$E2789)))))</f>
        <v/>
      </c>
      <c r="AV2789" s="2">
        <f>IF($L2789="","",IF(""&amp;$F2789="2","DIESEL",IF(OR(""&amp;$F2789="G",""&amp;$F2789="H"),"GAS","")))</f>
        <v/>
      </c>
      <c r="AW2789" s="2">
        <f>IF($AV2789="","",$R2789)</f>
        <v/>
      </c>
      <c r="AX2789" s="2">
        <f>IF($AV2789="","",IF($AB2789=0,$R2789,0))</f>
        <v/>
      </c>
      <c r="AY2789" s="2">
        <f>IF($AV2789="","",IF(AND($Z2789=0,COUNTIF('AR SALES'!$L$2:$L$2501,$L2789)=0),"YES",""))</f>
        <v/>
      </c>
      <c r="AZ2789" s="2">
        <f>IF($AV2789="","",IFERROR(VLOOKUP($AU2789,CODES!$A:$B,2,FALSE),"NO CODE"))</f>
        <v/>
      </c>
      <c r="BA2789" s="2">
        <f>IF(""&amp;$F2789&lt;&gt;"4","",IF($AY2789="YES","",IF(ROUND(SUMIFS($AE$2:$AE$4001,$L$2:$L$4001,$L2789,$F$2:$F$4001,"4")-SUMIFS('AR SALES'!$Y$2:$Y$2501,'AR SALES'!$L$2:$L$2501,$L2789,'AR SALES'!$AD$2:$AD$2501,"OFF"),2)=0,"","STALE")))</f>
        <v/>
      </c>
      <c r="BB2789" s="2">
        <f>IF(OR(""&amp;$F2789="2",""&amp;$F2789="4",""&amp;$F2789="G",""&amp;$F2789="H"),IF($AY2789="YES","",IF($AB2789&lt;&gt;0,"",IF(COUNTIFS('AR SALES'!$L$2:$L$2501,$L2789,'AR SALES'!$AD$2:$AD$2501,IF(""&amp;$F2789="4","OFF","ON"),'AR SALES'!$AF$2:$AF$2501,"Y")&gt;0,"","NO EXEMPTION"))),"")</f>
        <v/>
      </c>
    </row>
    <row r="2790">
      <c r="AT2790" s="2">
        <f>IF($L2790="","",IFERROR(INDEX('AR SALES'!$H$2:$H$2501,MATCH(""&amp;$L2790,'AR SALES'!$AE$2:$AE$2501,0)),""))</f>
        <v/>
      </c>
      <c r="AU2790" s="2">
        <f>IF($L2790="","",IF($A2790&lt;&gt;"GA","",IF($E2790="FULTON",IF(ISNUMBER(SEARCH("COLLEGE PARK",$AT2790)),"FULTON (COLLEGE PARK)",IF(ISNUMBER(SEARCH("HAPEVILLE",$AT2790)),"FULTON (HAPEVILLE)",IF(ISNUMBER(SEARCH("EAST POINT",$AT2790)),"FULTON (EAST POINT)",IF(ISNUMBER(SEARCH("ATLANTA",$AT2790)),"FULTON (ATL LIMITS)","FULTON")))),IF($E2790="DEKALB",IF(ISNUMBER(SEARCH("ATLANTA",$AT2790)),"DEKALB (ATL LIMITS)","DEKALB"),IF(AND($E2790="CLAYTON",ISNUMBER(SEARCH("COLLEGE PARK",$AT2790))),"CLAYTON (COLLEGE PARK)",$E2790)))))</f>
        <v/>
      </c>
      <c r="AV2790" s="2">
        <f>IF($L2790="","",IF(""&amp;$F2790="2","DIESEL",IF(OR(""&amp;$F2790="G",""&amp;$F2790="H"),"GAS","")))</f>
        <v/>
      </c>
      <c r="AW2790" s="2">
        <f>IF($AV2790="","",$R2790)</f>
        <v/>
      </c>
      <c r="AX2790" s="2">
        <f>IF($AV2790="","",IF($AB2790=0,$R2790,0))</f>
        <v/>
      </c>
      <c r="AY2790" s="2">
        <f>IF($AV2790="","",IF(AND($Z2790=0,COUNTIF('AR SALES'!$L$2:$L$2501,$L2790)=0),"YES",""))</f>
        <v/>
      </c>
      <c r="AZ2790" s="2">
        <f>IF($AV2790="","",IFERROR(VLOOKUP($AU2790,CODES!$A:$B,2,FALSE),"NO CODE"))</f>
        <v/>
      </c>
      <c r="BA2790" s="2">
        <f>IF(""&amp;$F2790&lt;&gt;"4","",IF($AY2790="YES","",IF(ROUND(SUMIFS($AE$2:$AE$4001,$L$2:$L$4001,$L2790,$F$2:$F$4001,"4")-SUMIFS('AR SALES'!$Y$2:$Y$2501,'AR SALES'!$L$2:$L$2501,$L2790,'AR SALES'!$AD$2:$AD$2501,"OFF"),2)=0,"","STALE")))</f>
        <v/>
      </c>
      <c r="BB2790" s="2">
        <f>IF(OR(""&amp;$F2790="2",""&amp;$F2790="4",""&amp;$F2790="G",""&amp;$F2790="H"),IF($AY2790="YES","",IF($AB2790&lt;&gt;0,"",IF(COUNTIFS('AR SALES'!$L$2:$L$2501,$L2790,'AR SALES'!$AD$2:$AD$2501,IF(""&amp;$F2790="4","OFF","ON"),'AR SALES'!$AF$2:$AF$2501,"Y")&gt;0,"","NO EXEMPTION"))),"")</f>
        <v/>
      </c>
    </row>
    <row r="2791">
      <c r="AT2791" s="2">
        <f>IF($L2791="","",IFERROR(INDEX('AR SALES'!$H$2:$H$2501,MATCH(""&amp;$L2791,'AR SALES'!$AE$2:$AE$2501,0)),""))</f>
        <v/>
      </c>
      <c r="AU2791" s="2">
        <f>IF($L2791="","",IF($A2791&lt;&gt;"GA","",IF($E2791="FULTON",IF(ISNUMBER(SEARCH("COLLEGE PARK",$AT2791)),"FULTON (COLLEGE PARK)",IF(ISNUMBER(SEARCH("HAPEVILLE",$AT2791)),"FULTON (HAPEVILLE)",IF(ISNUMBER(SEARCH("EAST POINT",$AT2791)),"FULTON (EAST POINT)",IF(ISNUMBER(SEARCH("ATLANTA",$AT2791)),"FULTON (ATL LIMITS)","FULTON")))),IF($E2791="DEKALB",IF(ISNUMBER(SEARCH("ATLANTA",$AT2791)),"DEKALB (ATL LIMITS)","DEKALB"),IF(AND($E2791="CLAYTON",ISNUMBER(SEARCH("COLLEGE PARK",$AT2791))),"CLAYTON (COLLEGE PARK)",$E2791)))))</f>
        <v/>
      </c>
      <c r="AV2791" s="2">
        <f>IF($L2791="","",IF(""&amp;$F2791="2","DIESEL",IF(OR(""&amp;$F2791="G",""&amp;$F2791="H"),"GAS","")))</f>
        <v/>
      </c>
      <c r="AW2791" s="2">
        <f>IF($AV2791="","",$R2791)</f>
        <v/>
      </c>
      <c r="AX2791" s="2">
        <f>IF($AV2791="","",IF($AB2791=0,$R2791,0))</f>
        <v/>
      </c>
      <c r="AY2791" s="2">
        <f>IF($AV2791="","",IF(AND($Z2791=0,COUNTIF('AR SALES'!$L$2:$L$2501,$L2791)=0),"YES",""))</f>
        <v/>
      </c>
      <c r="AZ2791" s="2">
        <f>IF($AV2791="","",IFERROR(VLOOKUP($AU2791,CODES!$A:$B,2,FALSE),"NO CODE"))</f>
        <v/>
      </c>
      <c r="BA2791" s="2">
        <f>IF(""&amp;$F2791&lt;&gt;"4","",IF($AY2791="YES","",IF(ROUND(SUMIFS($AE$2:$AE$4001,$L$2:$L$4001,$L2791,$F$2:$F$4001,"4")-SUMIFS('AR SALES'!$Y$2:$Y$2501,'AR SALES'!$L$2:$L$2501,$L2791,'AR SALES'!$AD$2:$AD$2501,"OFF"),2)=0,"","STALE")))</f>
        <v/>
      </c>
      <c r="BB2791" s="2">
        <f>IF(OR(""&amp;$F2791="2",""&amp;$F2791="4",""&amp;$F2791="G",""&amp;$F2791="H"),IF($AY2791="YES","",IF($AB2791&lt;&gt;0,"",IF(COUNTIFS('AR SALES'!$L$2:$L$2501,$L2791,'AR SALES'!$AD$2:$AD$2501,IF(""&amp;$F2791="4","OFF","ON"),'AR SALES'!$AF$2:$AF$2501,"Y")&gt;0,"","NO EXEMPTION"))),"")</f>
        <v/>
      </c>
    </row>
    <row r="2792">
      <c r="AT2792" s="2">
        <f>IF($L2792="","",IFERROR(INDEX('AR SALES'!$H$2:$H$2501,MATCH(""&amp;$L2792,'AR SALES'!$AE$2:$AE$2501,0)),""))</f>
        <v/>
      </c>
      <c r="AU2792" s="2">
        <f>IF($L2792="","",IF($A2792&lt;&gt;"GA","",IF($E2792="FULTON",IF(ISNUMBER(SEARCH("COLLEGE PARK",$AT2792)),"FULTON (COLLEGE PARK)",IF(ISNUMBER(SEARCH("HAPEVILLE",$AT2792)),"FULTON (HAPEVILLE)",IF(ISNUMBER(SEARCH("EAST POINT",$AT2792)),"FULTON (EAST POINT)",IF(ISNUMBER(SEARCH("ATLANTA",$AT2792)),"FULTON (ATL LIMITS)","FULTON")))),IF($E2792="DEKALB",IF(ISNUMBER(SEARCH("ATLANTA",$AT2792)),"DEKALB (ATL LIMITS)","DEKALB"),IF(AND($E2792="CLAYTON",ISNUMBER(SEARCH("COLLEGE PARK",$AT2792))),"CLAYTON (COLLEGE PARK)",$E2792)))))</f>
        <v/>
      </c>
      <c r="AV2792" s="2">
        <f>IF($L2792="","",IF(""&amp;$F2792="2","DIESEL",IF(OR(""&amp;$F2792="G",""&amp;$F2792="H"),"GAS","")))</f>
        <v/>
      </c>
      <c r="AW2792" s="2">
        <f>IF($AV2792="","",$R2792)</f>
        <v/>
      </c>
      <c r="AX2792" s="2">
        <f>IF($AV2792="","",IF($AB2792=0,$R2792,0))</f>
        <v/>
      </c>
      <c r="AY2792" s="2">
        <f>IF($AV2792="","",IF(AND($Z2792=0,COUNTIF('AR SALES'!$L$2:$L$2501,$L2792)=0),"YES",""))</f>
        <v/>
      </c>
      <c r="AZ2792" s="2">
        <f>IF($AV2792="","",IFERROR(VLOOKUP($AU2792,CODES!$A:$B,2,FALSE),"NO CODE"))</f>
        <v/>
      </c>
      <c r="BA2792" s="2">
        <f>IF(""&amp;$F2792&lt;&gt;"4","",IF($AY2792="YES","",IF(ROUND(SUMIFS($AE$2:$AE$4001,$L$2:$L$4001,$L2792,$F$2:$F$4001,"4")-SUMIFS('AR SALES'!$Y$2:$Y$2501,'AR SALES'!$L$2:$L$2501,$L2792,'AR SALES'!$AD$2:$AD$2501,"OFF"),2)=0,"","STALE")))</f>
        <v/>
      </c>
      <c r="BB2792" s="2">
        <f>IF(OR(""&amp;$F2792="2",""&amp;$F2792="4",""&amp;$F2792="G",""&amp;$F2792="H"),IF($AY2792="YES","",IF($AB2792&lt;&gt;0,"",IF(COUNTIFS('AR SALES'!$L$2:$L$2501,$L2792,'AR SALES'!$AD$2:$AD$2501,IF(""&amp;$F2792="4","OFF","ON"),'AR SALES'!$AF$2:$AF$2501,"Y")&gt;0,"","NO EXEMPTION"))),"")</f>
        <v/>
      </c>
    </row>
    <row r="2793">
      <c r="AT2793" s="2">
        <f>IF($L2793="","",IFERROR(INDEX('AR SALES'!$H$2:$H$2501,MATCH(""&amp;$L2793,'AR SALES'!$AE$2:$AE$2501,0)),""))</f>
        <v/>
      </c>
      <c r="AU2793" s="2">
        <f>IF($L2793="","",IF($A2793&lt;&gt;"GA","",IF($E2793="FULTON",IF(ISNUMBER(SEARCH("COLLEGE PARK",$AT2793)),"FULTON (COLLEGE PARK)",IF(ISNUMBER(SEARCH("HAPEVILLE",$AT2793)),"FULTON (HAPEVILLE)",IF(ISNUMBER(SEARCH("EAST POINT",$AT2793)),"FULTON (EAST POINT)",IF(ISNUMBER(SEARCH("ATLANTA",$AT2793)),"FULTON (ATL LIMITS)","FULTON")))),IF($E2793="DEKALB",IF(ISNUMBER(SEARCH("ATLANTA",$AT2793)),"DEKALB (ATL LIMITS)","DEKALB"),IF(AND($E2793="CLAYTON",ISNUMBER(SEARCH("COLLEGE PARK",$AT2793))),"CLAYTON (COLLEGE PARK)",$E2793)))))</f>
        <v/>
      </c>
      <c r="AV2793" s="2">
        <f>IF($L2793="","",IF(""&amp;$F2793="2","DIESEL",IF(OR(""&amp;$F2793="G",""&amp;$F2793="H"),"GAS","")))</f>
        <v/>
      </c>
      <c r="AW2793" s="2">
        <f>IF($AV2793="","",$R2793)</f>
        <v/>
      </c>
      <c r="AX2793" s="2">
        <f>IF($AV2793="","",IF($AB2793=0,$R2793,0))</f>
        <v/>
      </c>
      <c r="AY2793" s="2">
        <f>IF($AV2793="","",IF(AND($Z2793=0,COUNTIF('AR SALES'!$L$2:$L$2501,$L2793)=0),"YES",""))</f>
        <v/>
      </c>
      <c r="AZ2793" s="2">
        <f>IF($AV2793="","",IFERROR(VLOOKUP($AU2793,CODES!$A:$B,2,FALSE),"NO CODE"))</f>
        <v/>
      </c>
      <c r="BA2793" s="2">
        <f>IF(""&amp;$F2793&lt;&gt;"4","",IF($AY2793="YES","",IF(ROUND(SUMIFS($AE$2:$AE$4001,$L$2:$L$4001,$L2793,$F$2:$F$4001,"4")-SUMIFS('AR SALES'!$Y$2:$Y$2501,'AR SALES'!$L$2:$L$2501,$L2793,'AR SALES'!$AD$2:$AD$2501,"OFF"),2)=0,"","STALE")))</f>
        <v/>
      </c>
      <c r="BB2793" s="2">
        <f>IF(OR(""&amp;$F2793="2",""&amp;$F2793="4",""&amp;$F2793="G",""&amp;$F2793="H"),IF($AY2793="YES","",IF($AB2793&lt;&gt;0,"",IF(COUNTIFS('AR SALES'!$L$2:$L$2501,$L2793,'AR SALES'!$AD$2:$AD$2501,IF(""&amp;$F2793="4","OFF","ON"),'AR SALES'!$AF$2:$AF$2501,"Y")&gt;0,"","NO EXEMPTION"))),"")</f>
        <v/>
      </c>
    </row>
    <row r="2794">
      <c r="AT2794" s="2">
        <f>IF($L2794="","",IFERROR(INDEX('AR SALES'!$H$2:$H$2501,MATCH(""&amp;$L2794,'AR SALES'!$AE$2:$AE$2501,0)),""))</f>
        <v/>
      </c>
      <c r="AU2794" s="2">
        <f>IF($L2794="","",IF($A2794&lt;&gt;"GA","",IF($E2794="FULTON",IF(ISNUMBER(SEARCH("COLLEGE PARK",$AT2794)),"FULTON (COLLEGE PARK)",IF(ISNUMBER(SEARCH("HAPEVILLE",$AT2794)),"FULTON (HAPEVILLE)",IF(ISNUMBER(SEARCH("EAST POINT",$AT2794)),"FULTON (EAST POINT)",IF(ISNUMBER(SEARCH("ATLANTA",$AT2794)),"FULTON (ATL LIMITS)","FULTON")))),IF($E2794="DEKALB",IF(ISNUMBER(SEARCH("ATLANTA",$AT2794)),"DEKALB (ATL LIMITS)","DEKALB"),IF(AND($E2794="CLAYTON",ISNUMBER(SEARCH("COLLEGE PARK",$AT2794))),"CLAYTON (COLLEGE PARK)",$E2794)))))</f>
        <v/>
      </c>
      <c r="AV2794" s="2">
        <f>IF($L2794="","",IF(""&amp;$F2794="2","DIESEL",IF(OR(""&amp;$F2794="G",""&amp;$F2794="H"),"GAS","")))</f>
        <v/>
      </c>
      <c r="AW2794" s="2">
        <f>IF($AV2794="","",$R2794)</f>
        <v/>
      </c>
      <c r="AX2794" s="2">
        <f>IF($AV2794="","",IF($AB2794=0,$R2794,0))</f>
        <v/>
      </c>
      <c r="AY2794" s="2">
        <f>IF($AV2794="","",IF(AND($Z2794=0,COUNTIF('AR SALES'!$L$2:$L$2501,$L2794)=0),"YES",""))</f>
        <v/>
      </c>
      <c r="AZ2794" s="2">
        <f>IF($AV2794="","",IFERROR(VLOOKUP($AU2794,CODES!$A:$B,2,FALSE),"NO CODE"))</f>
        <v/>
      </c>
      <c r="BA2794" s="2">
        <f>IF(""&amp;$F2794&lt;&gt;"4","",IF($AY2794="YES","",IF(ROUND(SUMIFS($AE$2:$AE$4001,$L$2:$L$4001,$L2794,$F$2:$F$4001,"4")-SUMIFS('AR SALES'!$Y$2:$Y$2501,'AR SALES'!$L$2:$L$2501,$L2794,'AR SALES'!$AD$2:$AD$2501,"OFF"),2)=0,"","STALE")))</f>
        <v/>
      </c>
      <c r="BB2794" s="2">
        <f>IF(OR(""&amp;$F2794="2",""&amp;$F2794="4",""&amp;$F2794="G",""&amp;$F2794="H"),IF($AY2794="YES","",IF($AB2794&lt;&gt;0,"",IF(COUNTIFS('AR SALES'!$L$2:$L$2501,$L2794,'AR SALES'!$AD$2:$AD$2501,IF(""&amp;$F2794="4","OFF","ON"),'AR SALES'!$AF$2:$AF$2501,"Y")&gt;0,"","NO EXEMPTION"))),"")</f>
        <v/>
      </c>
    </row>
    <row r="2795">
      <c r="AT2795" s="2">
        <f>IF($L2795="","",IFERROR(INDEX('AR SALES'!$H$2:$H$2501,MATCH(""&amp;$L2795,'AR SALES'!$AE$2:$AE$2501,0)),""))</f>
        <v/>
      </c>
      <c r="AU2795" s="2">
        <f>IF($L2795="","",IF($A2795&lt;&gt;"GA","",IF($E2795="FULTON",IF(ISNUMBER(SEARCH("COLLEGE PARK",$AT2795)),"FULTON (COLLEGE PARK)",IF(ISNUMBER(SEARCH("HAPEVILLE",$AT2795)),"FULTON (HAPEVILLE)",IF(ISNUMBER(SEARCH("EAST POINT",$AT2795)),"FULTON (EAST POINT)",IF(ISNUMBER(SEARCH("ATLANTA",$AT2795)),"FULTON (ATL LIMITS)","FULTON")))),IF($E2795="DEKALB",IF(ISNUMBER(SEARCH("ATLANTA",$AT2795)),"DEKALB (ATL LIMITS)","DEKALB"),IF(AND($E2795="CLAYTON",ISNUMBER(SEARCH("COLLEGE PARK",$AT2795))),"CLAYTON (COLLEGE PARK)",$E2795)))))</f>
        <v/>
      </c>
      <c r="AV2795" s="2">
        <f>IF($L2795="","",IF(""&amp;$F2795="2","DIESEL",IF(OR(""&amp;$F2795="G",""&amp;$F2795="H"),"GAS","")))</f>
        <v/>
      </c>
      <c r="AW2795" s="2">
        <f>IF($AV2795="","",$R2795)</f>
        <v/>
      </c>
      <c r="AX2795" s="2">
        <f>IF($AV2795="","",IF($AB2795=0,$R2795,0))</f>
        <v/>
      </c>
      <c r="AY2795" s="2">
        <f>IF($AV2795="","",IF(AND($Z2795=0,COUNTIF('AR SALES'!$L$2:$L$2501,$L2795)=0),"YES",""))</f>
        <v/>
      </c>
      <c r="AZ2795" s="2">
        <f>IF($AV2795="","",IFERROR(VLOOKUP($AU2795,CODES!$A:$B,2,FALSE),"NO CODE"))</f>
        <v/>
      </c>
      <c r="BA2795" s="2">
        <f>IF(""&amp;$F2795&lt;&gt;"4","",IF($AY2795="YES","",IF(ROUND(SUMIFS($AE$2:$AE$4001,$L$2:$L$4001,$L2795,$F$2:$F$4001,"4")-SUMIFS('AR SALES'!$Y$2:$Y$2501,'AR SALES'!$L$2:$L$2501,$L2795,'AR SALES'!$AD$2:$AD$2501,"OFF"),2)=0,"","STALE")))</f>
        <v/>
      </c>
      <c r="BB2795" s="2">
        <f>IF(OR(""&amp;$F2795="2",""&amp;$F2795="4",""&amp;$F2795="G",""&amp;$F2795="H"),IF($AY2795="YES","",IF($AB2795&lt;&gt;0,"",IF(COUNTIFS('AR SALES'!$L$2:$L$2501,$L2795,'AR SALES'!$AD$2:$AD$2501,IF(""&amp;$F2795="4","OFF","ON"),'AR SALES'!$AF$2:$AF$2501,"Y")&gt;0,"","NO EXEMPTION"))),"")</f>
        <v/>
      </c>
    </row>
    <row r="2796">
      <c r="AT2796" s="2">
        <f>IF($L2796="","",IFERROR(INDEX('AR SALES'!$H$2:$H$2501,MATCH(""&amp;$L2796,'AR SALES'!$AE$2:$AE$2501,0)),""))</f>
        <v/>
      </c>
      <c r="AU2796" s="2">
        <f>IF($L2796="","",IF($A2796&lt;&gt;"GA","",IF($E2796="FULTON",IF(ISNUMBER(SEARCH("COLLEGE PARK",$AT2796)),"FULTON (COLLEGE PARK)",IF(ISNUMBER(SEARCH("HAPEVILLE",$AT2796)),"FULTON (HAPEVILLE)",IF(ISNUMBER(SEARCH("EAST POINT",$AT2796)),"FULTON (EAST POINT)",IF(ISNUMBER(SEARCH("ATLANTA",$AT2796)),"FULTON (ATL LIMITS)","FULTON")))),IF($E2796="DEKALB",IF(ISNUMBER(SEARCH("ATLANTA",$AT2796)),"DEKALB (ATL LIMITS)","DEKALB"),IF(AND($E2796="CLAYTON",ISNUMBER(SEARCH("COLLEGE PARK",$AT2796))),"CLAYTON (COLLEGE PARK)",$E2796)))))</f>
        <v/>
      </c>
      <c r="AV2796" s="2">
        <f>IF($L2796="","",IF(""&amp;$F2796="2","DIESEL",IF(OR(""&amp;$F2796="G",""&amp;$F2796="H"),"GAS","")))</f>
        <v/>
      </c>
      <c r="AW2796" s="2">
        <f>IF($AV2796="","",$R2796)</f>
        <v/>
      </c>
      <c r="AX2796" s="2">
        <f>IF($AV2796="","",IF($AB2796=0,$R2796,0))</f>
        <v/>
      </c>
      <c r="AY2796" s="2">
        <f>IF($AV2796="","",IF(AND($Z2796=0,COUNTIF('AR SALES'!$L$2:$L$2501,$L2796)=0),"YES",""))</f>
        <v/>
      </c>
      <c r="AZ2796" s="2">
        <f>IF($AV2796="","",IFERROR(VLOOKUP($AU2796,CODES!$A:$B,2,FALSE),"NO CODE"))</f>
        <v/>
      </c>
      <c r="BA2796" s="2">
        <f>IF(""&amp;$F2796&lt;&gt;"4","",IF($AY2796="YES","",IF(ROUND(SUMIFS($AE$2:$AE$4001,$L$2:$L$4001,$L2796,$F$2:$F$4001,"4")-SUMIFS('AR SALES'!$Y$2:$Y$2501,'AR SALES'!$L$2:$L$2501,$L2796,'AR SALES'!$AD$2:$AD$2501,"OFF"),2)=0,"","STALE")))</f>
        <v/>
      </c>
      <c r="BB2796" s="2">
        <f>IF(OR(""&amp;$F2796="2",""&amp;$F2796="4",""&amp;$F2796="G",""&amp;$F2796="H"),IF($AY2796="YES","",IF($AB2796&lt;&gt;0,"",IF(COUNTIFS('AR SALES'!$L$2:$L$2501,$L2796,'AR SALES'!$AD$2:$AD$2501,IF(""&amp;$F2796="4","OFF","ON"),'AR SALES'!$AF$2:$AF$2501,"Y")&gt;0,"","NO EXEMPTION"))),"")</f>
        <v/>
      </c>
    </row>
    <row r="2797">
      <c r="AT2797" s="2">
        <f>IF($L2797="","",IFERROR(INDEX('AR SALES'!$H$2:$H$2501,MATCH(""&amp;$L2797,'AR SALES'!$AE$2:$AE$2501,0)),""))</f>
        <v/>
      </c>
      <c r="AU2797" s="2">
        <f>IF($L2797="","",IF($A2797&lt;&gt;"GA","",IF($E2797="FULTON",IF(ISNUMBER(SEARCH("COLLEGE PARK",$AT2797)),"FULTON (COLLEGE PARK)",IF(ISNUMBER(SEARCH("HAPEVILLE",$AT2797)),"FULTON (HAPEVILLE)",IF(ISNUMBER(SEARCH("EAST POINT",$AT2797)),"FULTON (EAST POINT)",IF(ISNUMBER(SEARCH("ATLANTA",$AT2797)),"FULTON (ATL LIMITS)","FULTON")))),IF($E2797="DEKALB",IF(ISNUMBER(SEARCH("ATLANTA",$AT2797)),"DEKALB (ATL LIMITS)","DEKALB"),IF(AND($E2797="CLAYTON",ISNUMBER(SEARCH("COLLEGE PARK",$AT2797))),"CLAYTON (COLLEGE PARK)",$E2797)))))</f>
        <v/>
      </c>
      <c r="AV2797" s="2">
        <f>IF($L2797="","",IF(""&amp;$F2797="2","DIESEL",IF(OR(""&amp;$F2797="G",""&amp;$F2797="H"),"GAS","")))</f>
        <v/>
      </c>
      <c r="AW2797" s="2">
        <f>IF($AV2797="","",$R2797)</f>
        <v/>
      </c>
      <c r="AX2797" s="2">
        <f>IF($AV2797="","",IF($AB2797=0,$R2797,0))</f>
        <v/>
      </c>
      <c r="AY2797" s="2">
        <f>IF($AV2797="","",IF(AND($Z2797=0,COUNTIF('AR SALES'!$L$2:$L$2501,$L2797)=0),"YES",""))</f>
        <v/>
      </c>
      <c r="AZ2797" s="2">
        <f>IF($AV2797="","",IFERROR(VLOOKUP($AU2797,CODES!$A:$B,2,FALSE),"NO CODE"))</f>
        <v/>
      </c>
      <c r="BA2797" s="2">
        <f>IF(""&amp;$F2797&lt;&gt;"4","",IF($AY2797="YES","",IF(ROUND(SUMIFS($AE$2:$AE$4001,$L$2:$L$4001,$L2797,$F$2:$F$4001,"4")-SUMIFS('AR SALES'!$Y$2:$Y$2501,'AR SALES'!$L$2:$L$2501,$L2797,'AR SALES'!$AD$2:$AD$2501,"OFF"),2)=0,"","STALE")))</f>
        <v/>
      </c>
      <c r="BB2797" s="2">
        <f>IF(OR(""&amp;$F2797="2",""&amp;$F2797="4",""&amp;$F2797="G",""&amp;$F2797="H"),IF($AY2797="YES","",IF($AB2797&lt;&gt;0,"",IF(COUNTIFS('AR SALES'!$L$2:$L$2501,$L2797,'AR SALES'!$AD$2:$AD$2501,IF(""&amp;$F2797="4","OFF","ON"),'AR SALES'!$AF$2:$AF$2501,"Y")&gt;0,"","NO EXEMPTION"))),"")</f>
        <v/>
      </c>
    </row>
    <row r="2798">
      <c r="AT2798" s="2">
        <f>IF($L2798="","",IFERROR(INDEX('AR SALES'!$H$2:$H$2501,MATCH(""&amp;$L2798,'AR SALES'!$AE$2:$AE$2501,0)),""))</f>
        <v/>
      </c>
      <c r="AU2798" s="2">
        <f>IF($L2798="","",IF($A2798&lt;&gt;"GA","",IF($E2798="FULTON",IF(ISNUMBER(SEARCH("COLLEGE PARK",$AT2798)),"FULTON (COLLEGE PARK)",IF(ISNUMBER(SEARCH("HAPEVILLE",$AT2798)),"FULTON (HAPEVILLE)",IF(ISNUMBER(SEARCH("EAST POINT",$AT2798)),"FULTON (EAST POINT)",IF(ISNUMBER(SEARCH("ATLANTA",$AT2798)),"FULTON (ATL LIMITS)","FULTON")))),IF($E2798="DEKALB",IF(ISNUMBER(SEARCH("ATLANTA",$AT2798)),"DEKALB (ATL LIMITS)","DEKALB"),IF(AND($E2798="CLAYTON",ISNUMBER(SEARCH("COLLEGE PARK",$AT2798))),"CLAYTON (COLLEGE PARK)",$E2798)))))</f>
        <v/>
      </c>
      <c r="AV2798" s="2">
        <f>IF($L2798="","",IF(""&amp;$F2798="2","DIESEL",IF(OR(""&amp;$F2798="G",""&amp;$F2798="H"),"GAS","")))</f>
        <v/>
      </c>
      <c r="AW2798" s="2">
        <f>IF($AV2798="","",$R2798)</f>
        <v/>
      </c>
      <c r="AX2798" s="2">
        <f>IF($AV2798="","",IF($AB2798=0,$R2798,0))</f>
        <v/>
      </c>
      <c r="AY2798" s="2">
        <f>IF($AV2798="","",IF(AND($Z2798=0,COUNTIF('AR SALES'!$L$2:$L$2501,$L2798)=0),"YES",""))</f>
        <v/>
      </c>
      <c r="AZ2798" s="2">
        <f>IF($AV2798="","",IFERROR(VLOOKUP($AU2798,CODES!$A:$B,2,FALSE),"NO CODE"))</f>
        <v/>
      </c>
      <c r="BA2798" s="2">
        <f>IF(""&amp;$F2798&lt;&gt;"4","",IF($AY2798="YES","",IF(ROUND(SUMIFS($AE$2:$AE$4001,$L$2:$L$4001,$L2798,$F$2:$F$4001,"4")-SUMIFS('AR SALES'!$Y$2:$Y$2501,'AR SALES'!$L$2:$L$2501,$L2798,'AR SALES'!$AD$2:$AD$2501,"OFF"),2)=0,"","STALE")))</f>
        <v/>
      </c>
      <c r="BB2798" s="2">
        <f>IF(OR(""&amp;$F2798="2",""&amp;$F2798="4",""&amp;$F2798="G",""&amp;$F2798="H"),IF($AY2798="YES","",IF($AB2798&lt;&gt;0,"",IF(COUNTIFS('AR SALES'!$L$2:$L$2501,$L2798,'AR SALES'!$AD$2:$AD$2501,IF(""&amp;$F2798="4","OFF","ON"),'AR SALES'!$AF$2:$AF$2501,"Y")&gt;0,"","NO EXEMPTION"))),"")</f>
        <v/>
      </c>
    </row>
    <row r="2799">
      <c r="AT2799" s="2">
        <f>IF($L2799="","",IFERROR(INDEX('AR SALES'!$H$2:$H$2501,MATCH(""&amp;$L2799,'AR SALES'!$AE$2:$AE$2501,0)),""))</f>
        <v/>
      </c>
      <c r="AU2799" s="2">
        <f>IF($L2799="","",IF($A2799&lt;&gt;"GA","",IF($E2799="FULTON",IF(ISNUMBER(SEARCH("COLLEGE PARK",$AT2799)),"FULTON (COLLEGE PARK)",IF(ISNUMBER(SEARCH("HAPEVILLE",$AT2799)),"FULTON (HAPEVILLE)",IF(ISNUMBER(SEARCH("EAST POINT",$AT2799)),"FULTON (EAST POINT)",IF(ISNUMBER(SEARCH("ATLANTA",$AT2799)),"FULTON (ATL LIMITS)","FULTON")))),IF($E2799="DEKALB",IF(ISNUMBER(SEARCH("ATLANTA",$AT2799)),"DEKALB (ATL LIMITS)","DEKALB"),IF(AND($E2799="CLAYTON",ISNUMBER(SEARCH("COLLEGE PARK",$AT2799))),"CLAYTON (COLLEGE PARK)",$E2799)))))</f>
        <v/>
      </c>
      <c r="AV2799" s="2">
        <f>IF($L2799="","",IF(""&amp;$F2799="2","DIESEL",IF(OR(""&amp;$F2799="G",""&amp;$F2799="H"),"GAS","")))</f>
        <v/>
      </c>
      <c r="AW2799" s="2">
        <f>IF($AV2799="","",$R2799)</f>
        <v/>
      </c>
      <c r="AX2799" s="2">
        <f>IF($AV2799="","",IF($AB2799=0,$R2799,0))</f>
        <v/>
      </c>
      <c r="AY2799" s="2">
        <f>IF($AV2799="","",IF(AND($Z2799=0,COUNTIF('AR SALES'!$L$2:$L$2501,$L2799)=0),"YES",""))</f>
        <v/>
      </c>
      <c r="AZ2799" s="2">
        <f>IF($AV2799="","",IFERROR(VLOOKUP($AU2799,CODES!$A:$B,2,FALSE),"NO CODE"))</f>
        <v/>
      </c>
      <c r="BA2799" s="2">
        <f>IF(""&amp;$F2799&lt;&gt;"4","",IF($AY2799="YES","",IF(ROUND(SUMIFS($AE$2:$AE$4001,$L$2:$L$4001,$L2799,$F$2:$F$4001,"4")-SUMIFS('AR SALES'!$Y$2:$Y$2501,'AR SALES'!$L$2:$L$2501,$L2799,'AR SALES'!$AD$2:$AD$2501,"OFF"),2)=0,"","STALE")))</f>
        <v/>
      </c>
      <c r="BB2799" s="2">
        <f>IF(OR(""&amp;$F2799="2",""&amp;$F2799="4",""&amp;$F2799="G",""&amp;$F2799="H"),IF($AY2799="YES","",IF($AB2799&lt;&gt;0,"",IF(COUNTIFS('AR SALES'!$L$2:$L$2501,$L2799,'AR SALES'!$AD$2:$AD$2501,IF(""&amp;$F2799="4","OFF","ON"),'AR SALES'!$AF$2:$AF$2501,"Y")&gt;0,"","NO EXEMPTION"))),"")</f>
        <v/>
      </c>
    </row>
    <row r="2800">
      <c r="AT2800" s="2">
        <f>IF($L2800="","",IFERROR(INDEX('AR SALES'!$H$2:$H$2501,MATCH(""&amp;$L2800,'AR SALES'!$AE$2:$AE$2501,0)),""))</f>
        <v/>
      </c>
      <c r="AU2800" s="2">
        <f>IF($L2800="","",IF($A2800&lt;&gt;"GA","",IF($E2800="FULTON",IF(ISNUMBER(SEARCH("COLLEGE PARK",$AT2800)),"FULTON (COLLEGE PARK)",IF(ISNUMBER(SEARCH("HAPEVILLE",$AT2800)),"FULTON (HAPEVILLE)",IF(ISNUMBER(SEARCH("EAST POINT",$AT2800)),"FULTON (EAST POINT)",IF(ISNUMBER(SEARCH("ATLANTA",$AT2800)),"FULTON (ATL LIMITS)","FULTON")))),IF($E2800="DEKALB",IF(ISNUMBER(SEARCH("ATLANTA",$AT2800)),"DEKALB (ATL LIMITS)","DEKALB"),IF(AND($E2800="CLAYTON",ISNUMBER(SEARCH("COLLEGE PARK",$AT2800))),"CLAYTON (COLLEGE PARK)",$E2800)))))</f>
        <v/>
      </c>
      <c r="AV2800" s="2">
        <f>IF($L2800="","",IF(""&amp;$F2800="2","DIESEL",IF(OR(""&amp;$F2800="G",""&amp;$F2800="H"),"GAS","")))</f>
        <v/>
      </c>
      <c r="AW2800" s="2">
        <f>IF($AV2800="","",$R2800)</f>
        <v/>
      </c>
      <c r="AX2800" s="2">
        <f>IF($AV2800="","",IF($AB2800=0,$R2800,0))</f>
        <v/>
      </c>
      <c r="AY2800" s="2">
        <f>IF($AV2800="","",IF(AND($Z2800=0,COUNTIF('AR SALES'!$L$2:$L$2501,$L2800)=0),"YES",""))</f>
        <v/>
      </c>
      <c r="AZ2800" s="2">
        <f>IF($AV2800="","",IFERROR(VLOOKUP($AU2800,CODES!$A:$B,2,FALSE),"NO CODE"))</f>
        <v/>
      </c>
      <c r="BA2800" s="2">
        <f>IF(""&amp;$F2800&lt;&gt;"4","",IF($AY2800="YES","",IF(ROUND(SUMIFS($AE$2:$AE$4001,$L$2:$L$4001,$L2800,$F$2:$F$4001,"4")-SUMIFS('AR SALES'!$Y$2:$Y$2501,'AR SALES'!$L$2:$L$2501,$L2800,'AR SALES'!$AD$2:$AD$2501,"OFF"),2)=0,"","STALE")))</f>
        <v/>
      </c>
      <c r="BB2800" s="2">
        <f>IF(OR(""&amp;$F2800="2",""&amp;$F2800="4",""&amp;$F2800="G",""&amp;$F2800="H"),IF($AY2800="YES","",IF($AB2800&lt;&gt;0,"",IF(COUNTIFS('AR SALES'!$L$2:$L$2501,$L2800,'AR SALES'!$AD$2:$AD$2501,IF(""&amp;$F2800="4","OFF","ON"),'AR SALES'!$AF$2:$AF$2501,"Y")&gt;0,"","NO EXEMPTION"))),"")</f>
        <v/>
      </c>
    </row>
    <row r="2801">
      <c r="AT2801" s="2">
        <f>IF($L2801="","",IFERROR(INDEX('AR SALES'!$H$2:$H$2501,MATCH(""&amp;$L2801,'AR SALES'!$AE$2:$AE$2501,0)),""))</f>
        <v/>
      </c>
      <c r="AU2801" s="2">
        <f>IF($L2801="","",IF($A2801&lt;&gt;"GA","",IF($E2801="FULTON",IF(ISNUMBER(SEARCH("COLLEGE PARK",$AT2801)),"FULTON (COLLEGE PARK)",IF(ISNUMBER(SEARCH("HAPEVILLE",$AT2801)),"FULTON (HAPEVILLE)",IF(ISNUMBER(SEARCH("EAST POINT",$AT2801)),"FULTON (EAST POINT)",IF(ISNUMBER(SEARCH("ATLANTA",$AT2801)),"FULTON (ATL LIMITS)","FULTON")))),IF($E2801="DEKALB",IF(ISNUMBER(SEARCH("ATLANTA",$AT2801)),"DEKALB (ATL LIMITS)","DEKALB"),IF(AND($E2801="CLAYTON",ISNUMBER(SEARCH("COLLEGE PARK",$AT2801))),"CLAYTON (COLLEGE PARK)",$E2801)))))</f>
        <v/>
      </c>
      <c r="AV2801" s="2">
        <f>IF($L2801="","",IF(""&amp;$F2801="2","DIESEL",IF(OR(""&amp;$F2801="G",""&amp;$F2801="H"),"GAS","")))</f>
        <v/>
      </c>
      <c r="AW2801" s="2">
        <f>IF($AV2801="","",$R2801)</f>
        <v/>
      </c>
      <c r="AX2801" s="2">
        <f>IF($AV2801="","",IF($AB2801=0,$R2801,0))</f>
        <v/>
      </c>
      <c r="AY2801" s="2">
        <f>IF($AV2801="","",IF(AND($Z2801=0,COUNTIF('AR SALES'!$L$2:$L$2501,$L2801)=0),"YES",""))</f>
        <v/>
      </c>
      <c r="AZ2801" s="2">
        <f>IF($AV2801="","",IFERROR(VLOOKUP($AU2801,CODES!$A:$B,2,FALSE),"NO CODE"))</f>
        <v/>
      </c>
      <c r="BA2801" s="2">
        <f>IF(""&amp;$F2801&lt;&gt;"4","",IF($AY2801="YES","",IF(ROUND(SUMIFS($AE$2:$AE$4001,$L$2:$L$4001,$L2801,$F$2:$F$4001,"4")-SUMIFS('AR SALES'!$Y$2:$Y$2501,'AR SALES'!$L$2:$L$2501,$L2801,'AR SALES'!$AD$2:$AD$2501,"OFF"),2)=0,"","STALE")))</f>
        <v/>
      </c>
      <c r="BB2801" s="2">
        <f>IF(OR(""&amp;$F2801="2",""&amp;$F2801="4",""&amp;$F2801="G",""&amp;$F2801="H"),IF($AY2801="YES","",IF($AB2801&lt;&gt;0,"",IF(COUNTIFS('AR SALES'!$L$2:$L$2501,$L2801,'AR SALES'!$AD$2:$AD$2501,IF(""&amp;$F2801="4","OFF","ON"),'AR SALES'!$AF$2:$AF$2501,"Y")&gt;0,"","NO EXEMPTION"))),"")</f>
        <v/>
      </c>
    </row>
    <row r="2802">
      <c r="AT2802" s="2">
        <f>IF($L2802="","",IFERROR(INDEX('AR SALES'!$H$2:$H$2501,MATCH(""&amp;$L2802,'AR SALES'!$AE$2:$AE$2501,0)),""))</f>
        <v/>
      </c>
      <c r="AU2802" s="2">
        <f>IF($L2802="","",IF($A2802&lt;&gt;"GA","",IF($E2802="FULTON",IF(ISNUMBER(SEARCH("COLLEGE PARK",$AT2802)),"FULTON (COLLEGE PARK)",IF(ISNUMBER(SEARCH("HAPEVILLE",$AT2802)),"FULTON (HAPEVILLE)",IF(ISNUMBER(SEARCH("EAST POINT",$AT2802)),"FULTON (EAST POINT)",IF(ISNUMBER(SEARCH("ATLANTA",$AT2802)),"FULTON (ATL LIMITS)","FULTON")))),IF($E2802="DEKALB",IF(ISNUMBER(SEARCH("ATLANTA",$AT2802)),"DEKALB (ATL LIMITS)","DEKALB"),IF(AND($E2802="CLAYTON",ISNUMBER(SEARCH("COLLEGE PARK",$AT2802))),"CLAYTON (COLLEGE PARK)",$E2802)))))</f>
        <v/>
      </c>
      <c r="AV2802" s="2">
        <f>IF($L2802="","",IF(""&amp;$F2802="2","DIESEL",IF(OR(""&amp;$F2802="G",""&amp;$F2802="H"),"GAS","")))</f>
        <v/>
      </c>
      <c r="AW2802" s="2">
        <f>IF($AV2802="","",$R2802)</f>
        <v/>
      </c>
      <c r="AX2802" s="2">
        <f>IF($AV2802="","",IF($AB2802=0,$R2802,0))</f>
        <v/>
      </c>
      <c r="AY2802" s="2">
        <f>IF($AV2802="","",IF(AND($Z2802=0,COUNTIF('AR SALES'!$L$2:$L$2501,$L2802)=0),"YES",""))</f>
        <v/>
      </c>
      <c r="AZ2802" s="2">
        <f>IF($AV2802="","",IFERROR(VLOOKUP($AU2802,CODES!$A:$B,2,FALSE),"NO CODE"))</f>
        <v/>
      </c>
      <c r="BA2802" s="2">
        <f>IF(""&amp;$F2802&lt;&gt;"4","",IF($AY2802="YES","",IF(ROUND(SUMIFS($AE$2:$AE$4001,$L$2:$L$4001,$L2802,$F$2:$F$4001,"4")-SUMIFS('AR SALES'!$Y$2:$Y$2501,'AR SALES'!$L$2:$L$2501,$L2802,'AR SALES'!$AD$2:$AD$2501,"OFF"),2)=0,"","STALE")))</f>
        <v/>
      </c>
      <c r="BB2802" s="2">
        <f>IF(OR(""&amp;$F2802="2",""&amp;$F2802="4",""&amp;$F2802="G",""&amp;$F2802="H"),IF($AY2802="YES","",IF($AB2802&lt;&gt;0,"",IF(COUNTIFS('AR SALES'!$L$2:$L$2501,$L2802,'AR SALES'!$AD$2:$AD$2501,IF(""&amp;$F2802="4","OFF","ON"),'AR SALES'!$AF$2:$AF$2501,"Y")&gt;0,"","NO EXEMPTION"))),"")</f>
        <v/>
      </c>
    </row>
    <row r="2803">
      <c r="AT2803" s="2">
        <f>IF($L2803="","",IFERROR(INDEX('AR SALES'!$H$2:$H$2501,MATCH(""&amp;$L2803,'AR SALES'!$AE$2:$AE$2501,0)),""))</f>
        <v/>
      </c>
      <c r="AU2803" s="2">
        <f>IF($L2803="","",IF($A2803&lt;&gt;"GA","",IF($E2803="FULTON",IF(ISNUMBER(SEARCH("COLLEGE PARK",$AT2803)),"FULTON (COLLEGE PARK)",IF(ISNUMBER(SEARCH("HAPEVILLE",$AT2803)),"FULTON (HAPEVILLE)",IF(ISNUMBER(SEARCH("EAST POINT",$AT2803)),"FULTON (EAST POINT)",IF(ISNUMBER(SEARCH("ATLANTA",$AT2803)),"FULTON (ATL LIMITS)","FULTON")))),IF($E2803="DEKALB",IF(ISNUMBER(SEARCH("ATLANTA",$AT2803)),"DEKALB (ATL LIMITS)","DEKALB"),IF(AND($E2803="CLAYTON",ISNUMBER(SEARCH("COLLEGE PARK",$AT2803))),"CLAYTON (COLLEGE PARK)",$E2803)))))</f>
        <v/>
      </c>
      <c r="AV2803" s="2">
        <f>IF($L2803="","",IF(""&amp;$F2803="2","DIESEL",IF(OR(""&amp;$F2803="G",""&amp;$F2803="H"),"GAS","")))</f>
        <v/>
      </c>
      <c r="AW2803" s="2">
        <f>IF($AV2803="","",$R2803)</f>
        <v/>
      </c>
      <c r="AX2803" s="2">
        <f>IF($AV2803="","",IF($AB2803=0,$R2803,0))</f>
        <v/>
      </c>
      <c r="AY2803" s="2">
        <f>IF($AV2803="","",IF(AND($Z2803=0,COUNTIF('AR SALES'!$L$2:$L$2501,$L2803)=0),"YES",""))</f>
        <v/>
      </c>
      <c r="AZ2803" s="2">
        <f>IF($AV2803="","",IFERROR(VLOOKUP($AU2803,CODES!$A:$B,2,FALSE),"NO CODE"))</f>
        <v/>
      </c>
      <c r="BA2803" s="2">
        <f>IF(""&amp;$F2803&lt;&gt;"4","",IF($AY2803="YES","",IF(ROUND(SUMIFS($AE$2:$AE$4001,$L$2:$L$4001,$L2803,$F$2:$F$4001,"4")-SUMIFS('AR SALES'!$Y$2:$Y$2501,'AR SALES'!$L$2:$L$2501,$L2803,'AR SALES'!$AD$2:$AD$2501,"OFF"),2)=0,"","STALE")))</f>
        <v/>
      </c>
      <c r="BB2803" s="2">
        <f>IF(OR(""&amp;$F2803="2",""&amp;$F2803="4",""&amp;$F2803="G",""&amp;$F2803="H"),IF($AY2803="YES","",IF($AB2803&lt;&gt;0,"",IF(COUNTIFS('AR SALES'!$L$2:$L$2501,$L2803,'AR SALES'!$AD$2:$AD$2501,IF(""&amp;$F2803="4","OFF","ON"),'AR SALES'!$AF$2:$AF$2501,"Y")&gt;0,"","NO EXEMPTION"))),"")</f>
        <v/>
      </c>
    </row>
    <row r="2804">
      <c r="AT2804" s="2">
        <f>IF($L2804="","",IFERROR(INDEX('AR SALES'!$H$2:$H$2501,MATCH(""&amp;$L2804,'AR SALES'!$AE$2:$AE$2501,0)),""))</f>
        <v/>
      </c>
      <c r="AU2804" s="2">
        <f>IF($L2804="","",IF($A2804&lt;&gt;"GA","",IF($E2804="FULTON",IF(ISNUMBER(SEARCH("COLLEGE PARK",$AT2804)),"FULTON (COLLEGE PARK)",IF(ISNUMBER(SEARCH("HAPEVILLE",$AT2804)),"FULTON (HAPEVILLE)",IF(ISNUMBER(SEARCH("EAST POINT",$AT2804)),"FULTON (EAST POINT)",IF(ISNUMBER(SEARCH("ATLANTA",$AT2804)),"FULTON (ATL LIMITS)","FULTON")))),IF($E2804="DEKALB",IF(ISNUMBER(SEARCH("ATLANTA",$AT2804)),"DEKALB (ATL LIMITS)","DEKALB"),IF(AND($E2804="CLAYTON",ISNUMBER(SEARCH("COLLEGE PARK",$AT2804))),"CLAYTON (COLLEGE PARK)",$E2804)))))</f>
        <v/>
      </c>
      <c r="AV2804" s="2">
        <f>IF($L2804="","",IF(""&amp;$F2804="2","DIESEL",IF(OR(""&amp;$F2804="G",""&amp;$F2804="H"),"GAS","")))</f>
        <v/>
      </c>
      <c r="AW2804" s="2">
        <f>IF($AV2804="","",$R2804)</f>
        <v/>
      </c>
      <c r="AX2804" s="2">
        <f>IF($AV2804="","",IF($AB2804=0,$R2804,0))</f>
        <v/>
      </c>
      <c r="AY2804" s="2">
        <f>IF($AV2804="","",IF(AND($Z2804=0,COUNTIF('AR SALES'!$L$2:$L$2501,$L2804)=0),"YES",""))</f>
        <v/>
      </c>
      <c r="AZ2804" s="2">
        <f>IF($AV2804="","",IFERROR(VLOOKUP($AU2804,CODES!$A:$B,2,FALSE),"NO CODE"))</f>
        <v/>
      </c>
      <c r="BA2804" s="2">
        <f>IF(""&amp;$F2804&lt;&gt;"4","",IF($AY2804="YES","",IF(ROUND(SUMIFS($AE$2:$AE$4001,$L$2:$L$4001,$L2804,$F$2:$F$4001,"4")-SUMIFS('AR SALES'!$Y$2:$Y$2501,'AR SALES'!$L$2:$L$2501,$L2804,'AR SALES'!$AD$2:$AD$2501,"OFF"),2)=0,"","STALE")))</f>
        <v/>
      </c>
      <c r="BB2804" s="2">
        <f>IF(OR(""&amp;$F2804="2",""&amp;$F2804="4",""&amp;$F2804="G",""&amp;$F2804="H"),IF($AY2804="YES","",IF($AB2804&lt;&gt;0,"",IF(COUNTIFS('AR SALES'!$L$2:$L$2501,$L2804,'AR SALES'!$AD$2:$AD$2501,IF(""&amp;$F2804="4","OFF","ON"),'AR SALES'!$AF$2:$AF$2501,"Y")&gt;0,"","NO EXEMPTION"))),"")</f>
        <v/>
      </c>
    </row>
    <row r="2805">
      <c r="AT2805" s="2">
        <f>IF($L2805="","",IFERROR(INDEX('AR SALES'!$H$2:$H$2501,MATCH(""&amp;$L2805,'AR SALES'!$AE$2:$AE$2501,0)),""))</f>
        <v/>
      </c>
      <c r="AU2805" s="2">
        <f>IF($L2805="","",IF($A2805&lt;&gt;"GA","",IF($E2805="FULTON",IF(ISNUMBER(SEARCH("COLLEGE PARK",$AT2805)),"FULTON (COLLEGE PARK)",IF(ISNUMBER(SEARCH("HAPEVILLE",$AT2805)),"FULTON (HAPEVILLE)",IF(ISNUMBER(SEARCH("EAST POINT",$AT2805)),"FULTON (EAST POINT)",IF(ISNUMBER(SEARCH("ATLANTA",$AT2805)),"FULTON (ATL LIMITS)","FULTON")))),IF($E2805="DEKALB",IF(ISNUMBER(SEARCH("ATLANTA",$AT2805)),"DEKALB (ATL LIMITS)","DEKALB"),IF(AND($E2805="CLAYTON",ISNUMBER(SEARCH("COLLEGE PARK",$AT2805))),"CLAYTON (COLLEGE PARK)",$E2805)))))</f>
        <v/>
      </c>
      <c r="AV2805" s="2">
        <f>IF($L2805="","",IF(""&amp;$F2805="2","DIESEL",IF(OR(""&amp;$F2805="G",""&amp;$F2805="H"),"GAS","")))</f>
        <v/>
      </c>
      <c r="AW2805" s="2">
        <f>IF($AV2805="","",$R2805)</f>
        <v/>
      </c>
      <c r="AX2805" s="2">
        <f>IF($AV2805="","",IF($AB2805=0,$R2805,0))</f>
        <v/>
      </c>
      <c r="AY2805" s="2">
        <f>IF($AV2805="","",IF(AND($Z2805=0,COUNTIF('AR SALES'!$L$2:$L$2501,$L2805)=0),"YES",""))</f>
        <v/>
      </c>
      <c r="AZ2805" s="2">
        <f>IF($AV2805="","",IFERROR(VLOOKUP($AU2805,CODES!$A:$B,2,FALSE),"NO CODE"))</f>
        <v/>
      </c>
      <c r="BA2805" s="2">
        <f>IF(""&amp;$F2805&lt;&gt;"4","",IF($AY2805="YES","",IF(ROUND(SUMIFS($AE$2:$AE$4001,$L$2:$L$4001,$L2805,$F$2:$F$4001,"4")-SUMIFS('AR SALES'!$Y$2:$Y$2501,'AR SALES'!$L$2:$L$2501,$L2805,'AR SALES'!$AD$2:$AD$2501,"OFF"),2)=0,"","STALE")))</f>
        <v/>
      </c>
      <c r="BB2805" s="2">
        <f>IF(OR(""&amp;$F2805="2",""&amp;$F2805="4",""&amp;$F2805="G",""&amp;$F2805="H"),IF($AY2805="YES","",IF($AB2805&lt;&gt;0,"",IF(COUNTIFS('AR SALES'!$L$2:$L$2501,$L2805,'AR SALES'!$AD$2:$AD$2501,IF(""&amp;$F2805="4","OFF","ON"),'AR SALES'!$AF$2:$AF$2501,"Y")&gt;0,"","NO EXEMPTION"))),"")</f>
        <v/>
      </c>
    </row>
    <row r="2806">
      <c r="AT2806" s="2">
        <f>IF($L2806="","",IFERROR(INDEX('AR SALES'!$H$2:$H$2501,MATCH(""&amp;$L2806,'AR SALES'!$AE$2:$AE$2501,0)),""))</f>
        <v/>
      </c>
      <c r="AU2806" s="2">
        <f>IF($L2806="","",IF($A2806&lt;&gt;"GA","",IF($E2806="FULTON",IF(ISNUMBER(SEARCH("COLLEGE PARK",$AT2806)),"FULTON (COLLEGE PARK)",IF(ISNUMBER(SEARCH("HAPEVILLE",$AT2806)),"FULTON (HAPEVILLE)",IF(ISNUMBER(SEARCH("EAST POINT",$AT2806)),"FULTON (EAST POINT)",IF(ISNUMBER(SEARCH("ATLANTA",$AT2806)),"FULTON (ATL LIMITS)","FULTON")))),IF($E2806="DEKALB",IF(ISNUMBER(SEARCH("ATLANTA",$AT2806)),"DEKALB (ATL LIMITS)","DEKALB"),IF(AND($E2806="CLAYTON",ISNUMBER(SEARCH("COLLEGE PARK",$AT2806))),"CLAYTON (COLLEGE PARK)",$E2806)))))</f>
        <v/>
      </c>
      <c r="AV2806" s="2">
        <f>IF($L2806="","",IF(""&amp;$F2806="2","DIESEL",IF(OR(""&amp;$F2806="G",""&amp;$F2806="H"),"GAS","")))</f>
        <v/>
      </c>
      <c r="AW2806" s="2">
        <f>IF($AV2806="","",$R2806)</f>
        <v/>
      </c>
      <c r="AX2806" s="2">
        <f>IF($AV2806="","",IF($AB2806=0,$R2806,0))</f>
        <v/>
      </c>
      <c r="AY2806" s="2">
        <f>IF($AV2806="","",IF(AND($Z2806=0,COUNTIF('AR SALES'!$L$2:$L$2501,$L2806)=0),"YES",""))</f>
        <v/>
      </c>
      <c r="AZ2806" s="2">
        <f>IF($AV2806="","",IFERROR(VLOOKUP($AU2806,CODES!$A:$B,2,FALSE),"NO CODE"))</f>
        <v/>
      </c>
      <c r="BA2806" s="2">
        <f>IF(""&amp;$F2806&lt;&gt;"4","",IF($AY2806="YES","",IF(ROUND(SUMIFS($AE$2:$AE$4001,$L$2:$L$4001,$L2806,$F$2:$F$4001,"4")-SUMIFS('AR SALES'!$Y$2:$Y$2501,'AR SALES'!$L$2:$L$2501,$L2806,'AR SALES'!$AD$2:$AD$2501,"OFF"),2)=0,"","STALE")))</f>
        <v/>
      </c>
      <c r="BB2806" s="2">
        <f>IF(OR(""&amp;$F2806="2",""&amp;$F2806="4",""&amp;$F2806="G",""&amp;$F2806="H"),IF($AY2806="YES","",IF($AB2806&lt;&gt;0,"",IF(COUNTIFS('AR SALES'!$L$2:$L$2501,$L2806,'AR SALES'!$AD$2:$AD$2501,IF(""&amp;$F2806="4","OFF","ON"),'AR SALES'!$AF$2:$AF$2501,"Y")&gt;0,"","NO EXEMPTION"))),"")</f>
        <v/>
      </c>
    </row>
    <row r="2807">
      <c r="AT2807" s="2">
        <f>IF($L2807="","",IFERROR(INDEX('AR SALES'!$H$2:$H$2501,MATCH(""&amp;$L2807,'AR SALES'!$AE$2:$AE$2501,0)),""))</f>
        <v/>
      </c>
      <c r="AU2807" s="2">
        <f>IF($L2807="","",IF($A2807&lt;&gt;"GA","",IF($E2807="FULTON",IF(ISNUMBER(SEARCH("COLLEGE PARK",$AT2807)),"FULTON (COLLEGE PARK)",IF(ISNUMBER(SEARCH("HAPEVILLE",$AT2807)),"FULTON (HAPEVILLE)",IF(ISNUMBER(SEARCH("EAST POINT",$AT2807)),"FULTON (EAST POINT)",IF(ISNUMBER(SEARCH("ATLANTA",$AT2807)),"FULTON (ATL LIMITS)","FULTON")))),IF($E2807="DEKALB",IF(ISNUMBER(SEARCH("ATLANTA",$AT2807)),"DEKALB (ATL LIMITS)","DEKALB"),IF(AND($E2807="CLAYTON",ISNUMBER(SEARCH("COLLEGE PARK",$AT2807))),"CLAYTON (COLLEGE PARK)",$E2807)))))</f>
        <v/>
      </c>
      <c r="AV2807" s="2">
        <f>IF($L2807="","",IF(""&amp;$F2807="2","DIESEL",IF(OR(""&amp;$F2807="G",""&amp;$F2807="H"),"GAS","")))</f>
        <v/>
      </c>
      <c r="AW2807" s="2">
        <f>IF($AV2807="","",$R2807)</f>
        <v/>
      </c>
      <c r="AX2807" s="2">
        <f>IF($AV2807="","",IF($AB2807=0,$R2807,0))</f>
        <v/>
      </c>
      <c r="AY2807" s="2">
        <f>IF($AV2807="","",IF(AND($Z2807=0,COUNTIF('AR SALES'!$L$2:$L$2501,$L2807)=0),"YES",""))</f>
        <v/>
      </c>
      <c r="AZ2807" s="2">
        <f>IF($AV2807="","",IFERROR(VLOOKUP($AU2807,CODES!$A:$B,2,FALSE),"NO CODE"))</f>
        <v/>
      </c>
      <c r="BA2807" s="2">
        <f>IF(""&amp;$F2807&lt;&gt;"4","",IF($AY2807="YES","",IF(ROUND(SUMIFS($AE$2:$AE$4001,$L$2:$L$4001,$L2807,$F$2:$F$4001,"4")-SUMIFS('AR SALES'!$Y$2:$Y$2501,'AR SALES'!$L$2:$L$2501,$L2807,'AR SALES'!$AD$2:$AD$2501,"OFF"),2)=0,"","STALE")))</f>
        <v/>
      </c>
      <c r="BB2807" s="2">
        <f>IF(OR(""&amp;$F2807="2",""&amp;$F2807="4",""&amp;$F2807="G",""&amp;$F2807="H"),IF($AY2807="YES","",IF($AB2807&lt;&gt;0,"",IF(COUNTIFS('AR SALES'!$L$2:$L$2501,$L2807,'AR SALES'!$AD$2:$AD$2501,IF(""&amp;$F2807="4","OFF","ON"),'AR SALES'!$AF$2:$AF$2501,"Y")&gt;0,"","NO EXEMPTION"))),"")</f>
        <v/>
      </c>
    </row>
    <row r="2808">
      <c r="AT2808" s="2">
        <f>IF($L2808="","",IFERROR(INDEX('AR SALES'!$H$2:$H$2501,MATCH(""&amp;$L2808,'AR SALES'!$AE$2:$AE$2501,0)),""))</f>
        <v/>
      </c>
      <c r="AU2808" s="2">
        <f>IF($L2808="","",IF($A2808&lt;&gt;"GA","",IF($E2808="FULTON",IF(ISNUMBER(SEARCH("COLLEGE PARK",$AT2808)),"FULTON (COLLEGE PARK)",IF(ISNUMBER(SEARCH("HAPEVILLE",$AT2808)),"FULTON (HAPEVILLE)",IF(ISNUMBER(SEARCH("EAST POINT",$AT2808)),"FULTON (EAST POINT)",IF(ISNUMBER(SEARCH("ATLANTA",$AT2808)),"FULTON (ATL LIMITS)","FULTON")))),IF($E2808="DEKALB",IF(ISNUMBER(SEARCH("ATLANTA",$AT2808)),"DEKALB (ATL LIMITS)","DEKALB"),IF(AND($E2808="CLAYTON",ISNUMBER(SEARCH("COLLEGE PARK",$AT2808))),"CLAYTON (COLLEGE PARK)",$E2808)))))</f>
        <v/>
      </c>
      <c r="AV2808" s="2">
        <f>IF($L2808="","",IF(""&amp;$F2808="2","DIESEL",IF(OR(""&amp;$F2808="G",""&amp;$F2808="H"),"GAS","")))</f>
        <v/>
      </c>
      <c r="AW2808" s="2">
        <f>IF($AV2808="","",$R2808)</f>
        <v/>
      </c>
      <c r="AX2808" s="2">
        <f>IF($AV2808="","",IF($AB2808=0,$R2808,0))</f>
        <v/>
      </c>
      <c r="AY2808" s="2">
        <f>IF($AV2808="","",IF(AND($Z2808=0,COUNTIF('AR SALES'!$L$2:$L$2501,$L2808)=0),"YES",""))</f>
        <v/>
      </c>
      <c r="AZ2808" s="2">
        <f>IF($AV2808="","",IFERROR(VLOOKUP($AU2808,CODES!$A:$B,2,FALSE),"NO CODE"))</f>
        <v/>
      </c>
      <c r="BA2808" s="2">
        <f>IF(""&amp;$F2808&lt;&gt;"4","",IF($AY2808="YES","",IF(ROUND(SUMIFS($AE$2:$AE$4001,$L$2:$L$4001,$L2808,$F$2:$F$4001,"4")-SUMIFS('AR SALES'!$Y$2:$Y$2501,'AR SALES'!$L$2:$L$2501,$L2808,'AR SALES'!$AD$2:$AD$2501,"OFF"),2)=0,"","STALE")))</f>
        <v/>
      </c>
      <c r="BB2808" s="2">
        <f>IF(OR(""&amp;$F2808="2",""&amp;$F2808="4",""&amp;$F2808="G",""&amp;$F2808="H"),IF($AY2808="YES","",IF($AB2808&lt;&gt;0,"",IF(COUNTIFS('AR SALES'!$L$2:$L$2501,$L2808,'AR SALES'!$AD$2:$AD$2501,IF(""&amp;$F2808="4","OFF","ON"),'AR SALES'!$AF$2:$AF$2501,"Y")&gt;0,"","NO EXEMPTION"))),"")</f>
        <v/>
      </c>
    </row>
    <row r="2809">
      <c r="AT2809" s="2">
        <f>IF($L2809="","",IFERROR(INDEX('AR SALES'!$H$2:$H$2501,MATCH(""&amp;$L2809,'AR SALES'!$AE$2:$AE$2501,0)),""))</f>
        <v/>
      </c>
      <c r="AU2809" s="2">
        <f>IF($L2809="","",IF($A2809&lt;&gt;"GA","",IF($E2809="FULTON",IF(ISNUMBER(SEARCH("COLLEGE PARK",$AT2809)),"FULTON (COLLEGE PARK)",IF(ISNUMBER(SEARCH("HAPEVILLE",$AT2809)),"FULTON (HAPEVILLE)",IF(ISNUMBER(SEARCH("EAST POINT",$AT2809)),"FULTON (EAST POINT)",IF(ISNUMBER(SEARCH("ATLANTA",$AT2809)),"FULTON (ATL LIMITS)","FULTON")))),IF($E2809="DEKALB",IF(ISNUMBER(SEARCH("ATLANTA",$AT2809)),"DEKALB (ATL LIMITS)","DEKALB"),IF(AND($E2809="CLAYTON",ISNUMBER(SEARCH("COLLEGE PARK",$AT2809))),"CLAYTON (COLLEGE PARK)",$E2809)))))</f>
        <v/>
      </c>
      <c r="AV2809" s="2">
        <f>IF($L2809="","",IF(""&amp;$F2809="2","DIESEL",IF(OR(""&amp;$F2809="G",""&amp;$F2809="H"),"GAS","")))</f>
        <v/>
      </c>
      <c r="AW2809" s="2">
        <f>IF($AV2809="","",$R2809)</f>
        <v/>
      </c>
      <c r="AX2809" s="2">
        <f>IF($AV2809="","",IF($AB2809=0,$R2809,0))</f>
        <v/>
      </c>
      <c r="AY2809" s="2">
        <f>IF($AV2809="","",IF(AND($Z2809=0,COUNTIF('AR SALES'!$L$2:$L$2501,$L2809)=0),"YES",""))</f>
        <v/>
      </c>
      <c r="AZ2809" s="2">
        <f>IF($AV2809="","",IFERROR(VLOOKUP($AU2809,CODES!$A:$B,2,FALSE),"NO CODE"))</f>
        <v/>
      </c>
      <c r="BA2809" s="2">
        <f>IF(""&amp;$F2809&lt;&gt;"4","",IF($AY2809="YES","",IF(ROUND(SUMIFS($AE$2:$AE$4001,$L$2:$L$4001,$L2809,$F$2:$F$4001,"4")-SUMIFS('AR SALES'!$Y$2:$Y$2501,'AR SALES'!$L$2:$L$2501,$L2809,'AR SALES'!$AD$2:$AD$2501,"OFF"),2)=0,"","STALE")))</f>
        <v/>
      </c>
      <c r="BB2809" s="2">
        <f>IF(OR(""&amp;$F2809="2",""&amp;$F2809="4",""&amp;$F2809="G",""&amp;$F2809="H"),IF($AY2809="YES","",IF($AB2809&lt;&gt;0,"",IF(COUNTIFS('AR SALES'!$L$2:$L$2501,$L2809,'AR SALES'!$AD$2:$AD$2501,IF(""&amp;$F2809="4","OFF","ON"),'AR SALES'!$AF$2:$AF$2501,"Y")&gt;0,"","NO EXEMPTION"))),"")</f>
        <v/>
      </c>
    </row>
    <row r="2810">
      <c r="AT2810" s="2">
        <f>IF($L2810="","",IFERROR(INDEX('AR SALES'!$H$2:$H$2501,MATCH(""&amp;$L2810,'AR SALES'!$AE$2:$AE$2501,0)),""))</f>
        <v/>
      </c>
      <c r="AU2810" s="2">
        <f>IF($L2810="","",IF($A2810&lt;&gt;"GA","",IF($E2810="FULTON",IF(ISNUMBER(SEARCH("COLLEGE PARK",$AT2810)),"FULTON (COLLEGE PARK)",IF(ISNUMBER(SEARCH("HAPEVILLE",$AT2810)),"FULTON (HAPEVILLE)",IF(ISNUMBER(SEARCH("EAST POINT",$AT2810)),"FULTON (EAST POINT)",IF(ISNUMBER(SEARCH("ATLANTA",$AT2810)),"FULTON (ATL LIMITS)","FULTON")))),IF($E2810="DEKALB",IF(ISNUMBER(SEARCH("ATLANTA",$AT2810)),"DEKALB (ATL LIMITS)","DEKALB"),IF(AND($E2810="CLAYTON",ISNUMBER(SEARCH("COLLEGE PARK",$AT2810))),"CLAYTON (COLLEGE PARK)",$E2810)))))</f>
        <v/>
      </c>
      <c r="AV2810" s="2">
        <f>IF($L2810="","",IF(""&amp;$F2810="2","DIESEL",IF(OR(""&amp;$F2810="G",""&amp;$F2810="H"),"GAS","")))</f>
        <v/>
      </c>
      <c r="AW2810" s="2">
        <f>IF($AV2810="","",$R2810)</f>
        <v/>
      </c>
      <c r="AX2810" s="2">
        <f>IF($AV2810="","",IF($AB2810=0,$R2810,0))</f>
        <v/>
      </c>
      <c r="AY2810" s="2">
        <f>IF($AV2810="","",IF(AND($Z2810=0,COUNTIF('AR SALES'!$L$2:$L$2501,$L2810)=0),"YES",""))</f>
        <v/>
      </c>
      <c r="AZ2810" s="2">
        <f>IF($AV2810="","",IFERROR(VLOOKUP($AU2810,CODES!$A:$B,2,FALSE),"NO CODE"))</f>
        <v/>
      </c>
      <c r="BA2810" s="2">
        <f>IF(""&amp;$F2810&lt;&gt;"4","",IF($AY2810="YES","",IF(ROUND(SUMIFS($AE$2:$AE$4001,$L$2:$L$4001,$L2810,$F$2:$F$4001,"4")-SUMIFS('AR SALES'!$Y$2:$Y$2501,'AR SALES'!$L$2:$L$2501,$L2810,'AR SALES'!$AD$2:$AD$2501,"OFF"),2)=0,"","STALE")))</f>
        <v/>
      </c>
      <c r="BB2810" s="2">
        <f>IF(OR(""&amp;$F2810="2",""&amp;$F2810="4",""&amp;$F2810="G",""&amp;$F2810="H"),IF($AY2810="YES","",IF($AB2810&lt;&gt;0,"",IF(COUNTIFS('AR SALES'!$L$2:$L$2501,$L2810,'AR SALES'!$AD$2:$AD$2501,IF(""&amp;$F2810="4","OFF","ON"),'AR SALES'!$AF$2:$AF$2501,"Y")&gt;0,"","NO EXEMPTION"))),"")</f>
        <v/>
      </c>
    </row>
    <row r="2811">
      <c r="AT2811" s="2">
        <f>IF($L2811="","",IFERROR(INDEX('AR SALES'!$H$2:$H$2501,MATCH(""&amp;$L2811,'AR SALES'!$AE$2:$AE$2501,0)),""))</f>
        <v/>
      </c>
      <c r="AU2811" s="2">
        <f>IF($L2811="","",IF($A2811&lt;&gt;"GA","",IF($E2811="FULTON",IF(ISNUMBER(SEARCH("COLLEGE PARK",$AT2811)),"FULTON (COLLEGE PARK)",IF(ISNUMBER(SEARCH("HAPEVILLE",$AT2811)),"FULTON (HAPEVILLE)",IF(ISNUMBER(SEARCH("EAST POINT",$AT2811)),"FULTON (EAST POINT)",IF(ISNUMBER(SEARCH("ATLANTA",$AT2811)),"FULTON (ATL LIMITS)","FULTON")))),IF($E2811="DEKALB",IF(ISNUMBER(SEARCH("ATLANTA",$AT2811)),"DEKALB (ATL LIMITS)","DEKALB"),IF(AND($E2811="CLAYTON",ISNUMBER(SEARCH("COLLEGE PARK",$AT2811))),"CLAYTON (COLLEGE PARK)",$E2811)))))</f>
        <v/>
      </c>
      <c r="AV2811" s="2">
        <f>IF($L2811="","",IF(""&amp;$F2811="2","DIESEL",IF(OR(""&amp;$F2811="G",""&amp;$F2811="H"),"GAS","")))</f>
        <v/>
      </c>
      <c r="AW2811" s="2">
        <f>IF($AV2811="","",$R2811)</f>
        <v/>
      </c>
      <c r="AX2811" s="2">
        <f>IF($AV2811="","",IF($AB2811=0,$R2811,0))</f>
        <v/>
      </c>
      <c r="AY2811" s="2">
        <f>IF($AV2811="","",IF(AND($Z2811=0,COUNTIF('AR SALES'!$L$2:$L$2501,$L2811)=0),"YES",""))</f>
        <v/>
      </c>
      <c r="AZ2811" s="2">
        <f>IF($AV2811="","",IFERROR(VLOOKUP($AU2811,CODES!$A:$B,2,FALSE),"NO CODE"))</f>
        <v/>
      </c>
      <c r="BA2811" s="2">
        <f>IF(""&amp;$F2811&lt;&gt;"4","",IF($AY2811="YES","",IF(ROUND(SUMIFS($AE$2:$AE$4001,$L$2:$L$4001,$L2811,$F$2:$F$4001,"4")-SUMIFS('AR SALES'!$Y$2:$Y$2501,'AR SALES'!$L$2:$L$2501,$L2811,'AR SALES'!$AD$2:$AD$2501,"OFF"),2)=0,"","STALE")))</f>
        <v/>
      </c>
      <c r="BB2811" s="2">
        <f>IF(OR(""&amp;$F2811="2",""&amp;$F2811="4",""&amp;$F2811="G",""&amp;$F2811="H"),IF($AY2811="YES","",IF($AB2811&lt;&gt;0,"",IF(COUNTIFS('AR SALES'!$L$2:$L$2501,$L2811,'AR SALES'!$AD$2:$AD$2501,IF(""&amp;$F2811="4","OFF","ON"),'AR SALES'!$AF$2:$AF$2501,"Y")&gt;0,"","NO EXEMPTION"))),"")</f>
        <v/>
      </c>
    </row>
    <row r="2812">
      <c r="AT2812" s="2">
        <f>IF($L2812="","",IFERROR(INDEX('AR SALES'!$H$2:$H$2501,MATCH(""&amp;$L2812,'AR SALES'!$AE$2:$AE$2501,0)),""))</f>
        <v/>
      </c>
      <c r="AU2812" s="2">
        <f>IF($L2812="","",IF($A2812&lt;&gt;"GA","",IF($E2812="FULTON",IF(ISNUMBER(SEARCH("COLLEGE PARK",$AT2812)),"FULTON (COLLEGE PARK)",IF(ISNUMBER(SEARCH("HAPEVILLE",$AT2812)),"FULTON (HAPEVILLE)",IF(ISNUMBER(SEARCH("EAST POINT",$AT2812)),"FULTON (EAST POINT)",IF(ISNUMBER(SEARCH("ATLANTA",$AT2812)),"FULTON (ATL LIMITS)","FULTON")))),IF($E2812="DEKALB",IF(ISNUMBER(SEARCH("ATLANTA",$AT2812)),"DEKALB (ATL LIMITS)","DEKALB"),IF(AND($E2812="CLAYTON",ISNUMBER(SEARCH("COLLEGE PARK",$AT2812))),"CLAYTON (COLLEGE PARK)",$E2812)))))</f>
        <v/>
      </c>
      <c r="AV2812" s="2">
        <f>IF($L2812="","",IF(""&amp;$F2812="2","DIESEL",IF(OR(""&amp;$F2812="G",""&amp;$F2812="H"),"GAS","")))</f>
        <v/>
      </c>
      <c r="AW2812" s="2">
        <f>IF($AV2812="","",$R2812)</f>
        <v/>
      </c>
      <c r="AX2812" s="2">
        <f>IF($AV2812="","",IF($AB2812=0,$R2812,0))</f>
        <v/>
      </c>
      <c r="AY2812" s="2">
        <f>IF($AV2812="","",IF(AND($Z2812=0,COUNTIF('AR SALES'!$L$2:$L$2501,$L2812)=0),"YES",""))</f>
        <v/>
      </c>
      <c r="AZ2812" s="2">
        <f>IF($AV2812="","",IFERROR(VLOOKUP($AU2812,CODES!$A:$B,2,FALSE),"NO CODE"))</f>
        <v/>
      </c>
      <c r="BA2812" s="2">
        <f>IF(""&amp;$F2812&lt;&gt;"4","",IF($AY2812="YES","",IF(ROUND(SUMIFS($AE$2:$AE$4001,$L$2:$L$4001,$L2812,$F$2:$F$4001,"4")-SUMIFS('AR SALES'!$Y$2:$Y$2501,'AR SALES'!$L$2:$L$2501,$L2812,'AR SALES'!$AD$2:$AD$2501,"OFF"),2)=0,"","STALE")))</f>
        <v/>
      </c>
      <c r="BB2812" s="2">
        <f>IF(OR(""&amp;$F2812="2",""&amp;$F2812="4",""&amp;$F2812="G",""&amp;$F2812="H"),IF($AY2812="YES","",IF($AB2812&lt;&gt;0,"",IF(COUNTIFS('AR SALES'!$L$2:$L$2501,$L2812,'AR SALES'!$AD$2:$AD$2501,IF(""&amp;$F2812="4","OFF","ON"),'AR SALES'!$AF$2:$AF$2501,"Y")&gt;0,"","NO EXEMPTION"))),"")</f>
        <v/>
      </c>
    </row>
    <row r="2813">
      <c r="AT2813" s="2">
        <f>IF($L2813="","",IFERROR(INDEX('AR SALES'!$H$2:$H$2501,MATCH(""&amp;$L2813,'AR SALES'!$AE$2:$AE$2501,0)),""))</f>
        <v/>
      </c>
      <c r="AU2813" s="2">
        <f>IF($L2813="","",IF($A2813&lt;&gt;"GA","",IF($E2813="FULTON",IF(ISNUMBER(SEARCH("COLLEGE PARK",$AT2813)),"FULTON (COLLEGE PARK)",IF(ISNUMBER(SEARCH("HAPEVILLE",$AT2813)),"FULTON (HAPEVILLE)",IF(ISNUMBER(SEARCH("EAST POINT",$AT2813)),"FULTON (EAST POINT)",IF(ISNUMBER(SEARCH("ATLANTA",$AT2813)),"FULTON (ATL LIMITS)","FULTON")))),IF($E2813="DEKALB",IF(ISNUMBER(SEARCH("ATLANTA",$AT2813)),"DEKALB (ATL LIMITS)","DEKALB"),IF(AND($E2813="CLAYTON",ISNUMBER(SEARCH("COLLEGE PARK",$AT2813))),"CLAYTON (COLLEGE PARK)",$E2813)))))</f>
        <v/>
      </c>
      <c r="AV2813" s="2">
        <f>IF($L2813="","",IF(""&amp;$F2813="2","DIESEL",IF(OR(""&amp;$F2813="G",""&amp;$F2813="H"),"GAS","")))</f>
        <v/>
      </c>
      <c r="AW2813" s="2">
        <f>IF($AV2813="","",$R2813)</f>
        <v/>
      </c>
      <c r="AX2813" s="2">
        <f>IF($AV2813="","",IF($AB2813=0,$R2813,0))</f>
        <v/>
      </c>
      <c r="AY2813" s="2">
        <f>IF($AV2813="","",IF(AND($Z2813=0,COUNTIF('AR SALES'!$L$2:$L$2501,$L2813)=0),"YES",""))</f>
        <v/>
      </c>
      <c r="AZ2813" s="2">
        <f>IF($AV2813="","",IFERROR(VLOOKUP($AU2813,CODES!$A:$B,2,FALSE),"NO CODE"))</f>
        <v/>
      </c>
      <c r="BA2813" s="2">
        <f>IF(""&amp;$F2813&lt;&gt;"4","",IF($AY2813="YES","",IF(ROUND(SUMIFS($AE$2:$AE$4001,$L$2:$L$4001,$L2813,$F$2:$F$4001,"4")-SUMIFS('AR SALES'!$Y$2:$Y$2501,'AR SALES'!$L$2:$L$2501,$L2813,'AR SALES'!$AD$2:$AD$2501,"OFF"),2)=0,"","STALE")))</f>
        <v/>
      </c>
      <c r="BB2813" s="2">
        <f>IF(OR(""&amp;$F2813="2",""&amp;$F2813="4",""&amp;$F2813="G",""&amp;$F2813="H"),IF($AY2813="YES","",IF($AB2813&lt;&gt;0,"",IF(COUNTIFS('AR SALES'!$L$2:$L$2501,$L2813,'AR SALES'!$AD$2:$AD$2501,IF(""&amp;$F2813="4","OFF","ON"),'AR SALES'!$AF$2:$AF$2501,"Y")&gt;0,"","NO EXEMPTION"))),"")</f>
        <v/>
      </c>
    </row>
    <row r="2814">
      <c r="AT2814" s="2">
        <f>IF($L2814="","",IFERROR(INDEX('AR SALES'!$H$2:$H$2501,MATCH(""&amp;$L2814,'AR SALES'!$AE$2:$AE$2501,0)),""))</f>
        <v/>
      </c>
      <c r="AU2814" s="2">
        <f>IF($L2814="","",IF($A2814&lt;&gt;"GA","",IF($E2814="FULTON",IF(ISNUMBER(SEARCH("COLLEGE PARK",$AT2814)),"FULTON (COLLEGE PARK)",IF(ISNUMBER(SEARCH("HAPEVILLE",$AT2814)),"FULTON (HAPEVILLE)",IF(ISNUMBER(SEARCH("EAST POINT",$AT2814)),"FULTON (EAST POINT)",IF(ISNUMBER(SEARCH("ATLANTA",$AT2814)),"FULTON (ATL LIMITS)","FULTON")))),IF($E2814="DEKALB",IF(ISNUMBER(SEARCH("ATLANTA",$AT2814)),"DEKALB (ATL LIMITS)","DEKALB"),IF(AND($E2814="CLAYTON",ISNUMBER(SEARCH("COLLEGE PARK",$AT2814))),"CLAYTON (COLLEGE PARK)",$E2814)))))</f>
        <v/>
      </c>
      <c r="AV2814" s="2">
        <f>IF($L2814="","",IF(""&amp;$F2814="2","DIESEL",IF(OR(""&amp;$F2814="G",""&amp;$F2814="H"),"GAS","")))</f>
        <v/>
      </c>
      <c r="AW2814" s="2">
        <f>IF($AV2814="","",$R2814)</f>
        <v/>
      </c>
      <c r="AX2814" s="2">
        <f>IF($AV2814="","",IF($AB2814=0,$R2814,0))</f>
        <v/>
      </c>
      <c r="AY2814" s="2">
        <f>IF($AV2814="","",IF(AND($Z2814=0,COUNTIF('AR SALES'!$L$2:$L$2501,$L2814)=0),"YES",""))</f>
        <v/>
      </c>
      <c r="AZ2814" s="2">
        <f>IF($AV2814="","",IFERROR(VLOOKUP($AU2814,CODES!$A:$B,2,FALSE),"NO CODE"))</f>
        <v/>
      </c>
      <c r="BA2814" s="2">
        <f>IF(""&amp;$F2814&lt;&gt;"4","",IF($AY2814="YES","",IF(ROUND(SUMIFS($AE$2:$AE$4001,$L$2:$L$4001,$L2814,$F$2:$F$4001,"4")-SUMIFS('AR SALES'!$Y$2:$Y$2501,'AR SALES'!$L$2:$L$2501,$L2814,'AR SALES'!$AD$2:$AD$2501,"OFF"),2)=0,"","STALE")))</f>
        <v/>
      </c>
      <c r="BB2814" s="2">
        <f>IF(OR(""&amp;$F2814="2",""&amp;$F2814="4",""&amp;$F2814="G",""&amp;$F2814="H"),IF($AY2814="YES","",IF($AB2814&lt;&gt;0,"",IF(COUNTIFS('AR SALES'!$L$2:$L$2501,$L2814,'AR SALES'!$AD$2:$AD$2501,IF(""&amp;$F2814="4","OFF","ON"),'AR SALES'!$AF$2:$AF$2501,"Y")&gt;0,"","NO EXEMPTION"))),"")</f>
        <v/>
      </c>
    </row>
    <row r="2815">
      <c r="AT2815" s="2">
        <f>IF($L2815="","",IFERROR(INDEX('AR SALES'!$H$2:$H$2501,MATCH(""&amp;$L2815,'AR SALES'!$AE$2:$AE$2501,0)),""))</f>
        <v/>
      </c>
      <c r="AU2815" s="2">
        <f>IF($L2815="","",IF($A2815&lt;&gt;"GA","",IF($E2815="FULTON",IF(ISNUMBER(SEARCH("COLLEGE PARK",$AT2815)),"FULTON (COLLEGE PARK)",IF(ISNUMBER(SEARCH("HAPEVILLE",$AT2815)),"FULTON (HAPEVILLE)",IF(ISNUMBER(SEARCH("EAST POINT",$AT2815)),"FULTON (EAST POINT)",IF(ISNUMBER(SEARCH("ATLANTA",$AT2815)),"FULTON (ATL LIMITS)","FULTON")))),IF($E2815="DEKALB",IF(ISNUMBER(SEARCH("ATLANTA",$AT2815)),"DEKALB (ATL LIMITS)","DEKALB"),IF(AND($E2815="CLAYTON",ISNUMBER(SEARCH("COLLEGE PARK",$AT2815))),"CLAYTON (COLLEGE PARK)",$E2815)))))</f>
        <v/>
      </c>
      <c r="AV2815" s="2">
        <f>IF($L2815="","",IF(""&amp;$F2815="2","DIESEL",IF(OR(""&amp;$F2815="G",""&amp;$F2815="H"),"GAS","")))</f>
        <v/>
      </c>
      <c r="AW2815" s="2">
        <f>IF($AV2815="","",$R2815)</f>
        <v/>
      </c>
      <c r="AX2815" s="2">
        <f>IF($AV2815="","",IF($AB2815=0,$R2815,0))</f>
        <v/>
      </c>
      <c r="AY2815" s="2">
        <f>IF($AV2815="","",IF(AND($Z2815=0,COUNTIF('AR SALES'!$L$2:$L$2501,$L2815)=0),"YES",""))</f>
        <v/>
      </c>
      <c r="AZ2815" s="2">
        <f>IF($AV2815="","",IFERROR(VLOOKUP($AU2815,CODES!$A:$B,2,FALSE),"NO CODE"))</f>
        <v/>
      </c>
      <c r="BA2815" s="2">
        <f>IF(""&amp;$F2815&lt;&gt;"4","",IF($AY2815="YES","",IF(ROUND(SUMIFS($AE$2:$AE$4001,$L$2:$L$4001,$L2815,$F$2:$F$4001,"4")-SUMIFS('AR SALES'!$Y$2:$Y$2501,'AR SALES'!$L$2:$L$2501,$L2815,'AR SALES'!$AD$2:$AD$2501,"OFF"),2)=0,"","STALE")))</f>
        <v/>
      </c>
      <c r="BB2815" s="2">
        <f>IF(OR(""&amp;$F2815="2",""&amp;$F2815="4",""&amp;$F2815="G",""&amp;$F2815="H"),IF($AY2815="YES","",IF($AB2815&lt;&gt;0,"",IF(COUNTIFS('AR SALES'!$L$2:$L$2501,$L2815,'AR SALES'!$AD$2:$AD$2501,IF(""&amp;$F2815="4","OFF","ON"),'AR SALES'!$AF$2:$AF$2501,"Y")&gt;0,"","NO EXEMPTION"))),"")</f>
        <v/>
      </c>
    </row>
    <row r="2816">
      <c r="AT2816" s="2">
        <f>IF($L2816="","",IFERROR(INDEX('AR SALES'!$H$2:$H$2501,MATCH(""&amp;$L2816,'AR SALES'!$AE$2:$AE$2501,0)),""))</f>
        <v/>
      </c>
      <c r="AU2816" s="2">
        <f>IF($L2816="","",IF($A2816&lt;&gt;"GA","",IF($E2816="FULTON",IF(ISNUMBER(SEARCH("COLLEGE PARK",$AT2816)),"FULTON (COLLEGE PARK)",IF(ISNUMBER(SEARCH("HAPEVILLE",$AT2816)),"FULTON (HAPEVILLE)",IF(ISNUMBER(SEARCH("EAST POINT",$AT2816)),"FULTON (EAST POINT)",IF(ISNUMBER(SEARCH("ATLANTA",$AT2816)),"FULTON (ATL LIMITS)","FULTON")))),IF($E2816="DEKALB",IF(ISNUMBER(SEARCH("ATLANTA",$AT2816)),"DEKALB (ATL LIMITS)","DEKALB"),IF(AND($E2816="CLAYTON",ISNUMBER(SEARCH("COLLEGE PARK",$AT2816))),"CLAYTON (COLLEGE PARK)",$E2816)))))</f>
        <v/>
      </c>
      <c r="AV2816" s="2">
        <f>IF($L2816="","",IF(""&amp;$F2816="2","DIESEL",IF(OR(""&amp;$F2816="G",""&amp;$F2816="H"),"GAS","")))</f>
        <v/>
      </c>
      <c r="AW2816" s="2">
        <f>IF($AV2816="","",$R2816)</f>
        <v/>
      </c>
      <c r="AX2816" s="2">
        <f>IF($AV2816="","",IF($AB2816=0,$R2816,0))</f>
        <v/>
      </c>
      <c r="AY2816" s="2">
        <f>IF($AV2816="","",IF(AND($Z2816=0,COUNTIF('AR SALES'!$L$2:$L$2501,$L2816)=0),"YES",""))</f>
        <v/>
      </c>
      <c r="AZ2816" s="2">
        <f>IF($AV2816="","",IFERROR(VLOOKUP($AU2816,CODES!$A:$B,2,FALSE),"NO CODE"))</f>
        <v/>
      </c>
      <c r="BA2816" s="2">
        <f>IF(""&amp;$F2816&lt;&gt;"4","",IF($AY2816="YES","",IF(ROUND(SUMIFS($AE$2:$AE$4001,$L$2:$L$4001,$L2816,$F$2:$F$4001,"4")-SUMIFS('AR SALES'!$Y$2:$Y$2501,'AR SALES'!$L$2:$L$2501,$L2816,'AR SALES'!$AD$2:$AD$2501,"OFF"),2)=0,"","STALE")))</f>
        <v/>
      </c>
      <c r="BB2816" s="2">
        <f>IF(OR(""&amp;$F2816="2",""&amp;$F2816="4",""&amp;$F2816="G",""&amp;$F2816="H"),IF($AY2816="YES","",IF($AB2816&lt;&gt;0,"",IF(COUNTIFS('AR SALES'!$L$2:$L$2501,$L2816,'AR SALES'!$AD$2:$AD$2501,IF(""&amp;$F2816="4","OFF","ON"),'AR SALES'!$AF$2:$AF$2501,"Y")&gt;0,"","NO EXEMPTION"))),"")</f>
        <v/>
      </c>
    </row>
    <row r="2817">
      <c r="AT2817" s="2">
        <f>IF($L2817="","",IFERROR(INDEX('AR SALES'!$H$2:$H$2501,MATCH(""&amp;$L2817,'AR SALES'!$AE$2:$AE$2501,0)),""))</f>
        <v/>
      </c>
      <c r="AU2817" s="2">
        <f>IF($L2817="","",IF($A2817&lt;&gt;"GA","",IF($E2817="FULTON",IF(ISNUMBER(SEARCH("COLLEGE PARK",$AT2817)),"FULTON (COLLEGE PARK)",IF(ISNUMBER(SEARCH("HAPEVILLE",$AT2817)),"FULTON (HAPEVILLE)",IF(ISNUMBER(SEARCH("EAST POINT",$AT2817)),"FULTON (EAST POINT)",IF(ISNUMBER(SEARCH("ATLANTA",$AT2817)),"FULTON (ATL LIMITS)","FULTON")))),IF($E2817="DEKALB",IF(ISNUMBER(SEARCH("ATLANTA",$AT2817)),"DEKALB (ATL LIMITS)","DEKALB"),IF(AND($E2817="CLAYTON",ISNUMBER(SEARCH("COLLEGE PARK",$AT2817))),"CLAYTON (COLLEGE PARK)",$E2817)))))</f>
        <v/>
      </c>
      <c r="AV2817" s="2">
        <f>IF($L2817="","",IF(""&amp;$F2817="2","DIESEL",IF(OR(""&amp;$F2817="G",""&amp;$F2817="H"),"GAS","")))</f>
        <v/>
      </c>
      <c r="AW2817" s="2">
        <f>IF($AV2817="","",$R2817)</f>
        <v/>
      </c>
      <c r="AX2817" s="2">
        <f>IF($AV2817="","",IF($AB2817=0,$R2817,0))</f>
        <v/>
      </c>
      <c r="AY2817" s="2">
        <f>IF($AV2817="","",IF(AND($Z2817=0,COUNTIF('AR SALES'!$L$2:$L$2501,$L2817)=0),"YES",""))</f>
        <v/>
      </c>
      <c r="AZ2817" s="2">
        <f>IF($AV2817="","",IFERROR(VLOOKUP($AU2817,CODES!$A:$B,2,FALSE),"NO CODE"))</f>
        <v/>
      </c>
      <c r="BA2817" s="2">
        <f>IF(""&amp;$F2817&lt;&gt;"4","",IF($AY2817="YES","",IF(ROUND(SUMIFS($AE$2:$AE$4001,$L$2:$L$4001,$L2817,$F$2:$F$4001,"4")-SUMIFS('AR SALES'!$Y$2:$Y$2501,'AR SALES'!$L$2:$L$2501,$L2817,'AR SALES'!$AD$2:$AD$2501,"OFF"),2)=0,"","STALE")))</f>
        <v/>
      </c>
      <c r="BB2817" s="2">
        <f>IF(OR(""&amp;$F2817="2",""&amp;$F2817="4",""&amp;$F2817="G",""&amp;$F2817="H"),IF($AY2817="YES","",IF($AB2817&lt;&gt;0,"",IF(COUNTIFS('AR SALES'!$L$2:$L$2501,$L2817,'AR SALES'!$AD$2:$AD$2501,IF(""&amp;$F2817="4","OFF","ON"),'AR SALES'!$AF$2:$AF$2501,"Y")&gt;0,"","NO EXEMPTION"))),"")</f>
        <v/>
      </c>
    </row>
    <row r="2818">
      <c r="AT2818" s="2">
        <f>IF($L2818="","",IFERROR(INDEX('AR SALES'!$H$2:$H$2501,MATCH(""&amp;$L2818,'AR SALES'!$AE$2:$AE$2501,0)),""))</f>
        <v/>
      </c>
      <c r="AU2818" s="2">
        <f>IF($L2818="","",IF($A2818&lt;&gt;"GA","",IF($E2818="FULTON",IF(ISNUMBER(SEARCH("COLLEGE PARK",$AT2818)),"FULTON (COLLEGE PARK)",IF(ISNUMBER(SEARCH("HAPEVILLE",$AT2818)),"FULTON (HAPEVILLE)",IF(ISNUMBER(SEARCH("EAST POINT",$AT2818)),"FULTON (EAST POINT)",IF(ISNUMBER(SEARCH("ATLANTA",$AT2818)),"FULTON (ATL LIMITS)","FULTON")))),IF($E2818="DEKALB",IF(ISNUMBER(SEARCH("ATLANTA",$AT2818)),"DEKALB (ATL LIMITS)","DEKALB"),IF(AND($E2818="CLAYTON",ISNUMBER(SEARCH("COLLEGE PARK",$AT2818))),"CLAYTON (COLLEGE PARK)",$E2818)))))</f>
        <v/>
      </c>
      <c r="AV2818" s="2">
        <f>IF($L2818="","",IF(""&amp;$F2818="2","DIESEL",IF(OR(""&amp;$F2818="G",""&amp;$F2818="H"),"GAS","")))</f>
        <v/>
      </c>
      <c r="AW2818" s="2">
        <f>IF($AV2818="","",$R2818)</f>
        <v/>
      </c>
      <c r="AX2818" s="2">
        <f>IF($AV2818="","",IF($AB2818=0,$R2818,0))</f>
        <v/>
      </c>
      <c r="AY2818" s="2">
        <f>IF($AV2818="","",IF(AND($Z2818=0,COUNTIF('AR SALES'!$L$2:$L$2501,$L2818)=0),"YES",""))</f>
        <v/>
      </c>
      <c r="AZ2818" s="2">
        <f>IF($AV2818="","",IFERROR(VLOOKUP($AU2818,CODES!$A:$B,2,FALSE),"NO CODE"))</f>
        <v/>
      </c>
      <c r="BA2818" s="2">
        <f>IF(""&amp;$F2818&lt;&gt;"4","",IF($AY2818="YES","",IF(ROUND(SUMIFS($AE$2:$AE$4001,$L$2:$L$4001,$L2818,$F$2:$F$4001,"4")-SUMIFS('AR SALES'!$Y$2:$Y$2501,'AR SALES'!$L$2:$L$2501,$L2818,'AR SALES'!$AD$2:$AD$2501,"OFF"),2)=0,"","STALE")))</f>
        <v/>
      </c>
      <c r="BB2818" s="2">
        <f>IF(OR(""&amp;$F2818="2",""&amp;$F2818="4",""&amp;$F2818="G",""&amp;$F2818="H"),IF($AY2818="YES","",IF($AB2818&lt;&gt;0,"",IF(COUNTIFS('AR SALES'!$L$2:$L$2501,$L2818,'AR SALES'!$AD$2:$AD$2501,IF(""&amp;$F2818="4","OFF","ON"),'AR SALES'!$AF$2:$AF$2501,"Y")&gt;0,"","NO EXEMPTION"))),"")</f>
        <v/>
      </c>
    </row>
    <row r="2819">
      <c r="AT2819" s="2">
        <f>IF($L2819="","",IFERROR(INDEX('AR SALES'!$H$2:$H$2501,MATCH(""&amp;$L2819,'AR SALES'!$AE$2:$AE$2501,0)),""))</f>
        <v/>
      </c>
      <c r="AU2819" s="2">
        <f>IF($L2819="","",IF($A2819&lt;&gt;"GA","",IF($E2819="FULTON",IF(ISNUMBER(SEARCH("COLLEGE PARK",$AT2819)),"FULTON (COLLEGE PARK)",IF(ISNUMBER(SEARCH("HAPEVILLE",$AT2819)),"FULTON (HAPEVILLE)",IF(ISNUMBER(SEARCH("EAST POINT",$AT2819)),"FULTON (EAST POINT)",IF(ISNUMBER(SEARCH("ATLANTA",$AT2819)),"FULTON (ATL LIMITS)","FULTON")))),IF($E2819="DEKALB",IF(ISNUMBER(SEARCH("ATLANTA",$AT2819)),"DEKALB (ATL LIMITS)","DEKALB"),IF(AND($E2819="CLAYTON",ISNUMBER(SEARCH("COLLEGE PARK",$AT2819))),"CLAYTON (COLLEGE PARK)",$E2819)))))</f>
        <v/>
      </c>
      <c r="AV2819" s="2">
        <f>IF($L2819="","",IF(""&amp;$F2819="2","DIESEL",IF(OR(""&amp;$F2819="G",""&amp;$F2819="H"),"GAS","")))</f>
        <v/>
      </c>
      <c r="AW2819" s="2">
        <f>IF($AV2819="","",$R2819)</f>
        <v/>
      </c>
      <c r="AX2819" s="2">
        <f>IF($AV2819="","",IF($AB2819=0,$R2819,0))</f>
        <v/>
      </c>
      <c r="AY2819" s="2">
        <f>IF($AV2819="","",IF(AND($Z2819=0,COUNTIF('AR SALES'!$L$2:$L$2501,$L2819)=0),"YES",""))</f>
        <v/>
      </c>
      <c r="AZ2819" s="2">
        <f>IF($AV2819="","",IFERROR(VLOOKUP($AU2819,CODES!$A:$B,2,FALSE),"NO CODE"))</f>
        <v/>
      </c>
      <c r="BA2819" s="2">
        <f>IF(""&amp;$F2819&lt;&gt;"4","",IF($AY2819="YES","",IF(ROUND(SUMIFS($AE$2:$AE$4001,$L$2:$L$4001,$L2819,$F$2:$F$4001,"4")-SUMIFS('AR SALES'!$Y$2:$Y$2501,'AR SALES'!$L$2:$L$2501,$L2819,'AR SALES'!$AD$2:$AD$2501,"OFF"),2)=0,"","STALE")))</f>
        <v/>
      </c>
      <c r="BB2819" s="2">
        <f>IF(OR(""&amp;$F2819="2",""&amp;$F2819="4",""&amp;$F2819="G",""&amp;$F2819="H"),IF($AY2819="YES","",IF($AB2819&lt;&gt;0,"",IF(COUNTIFS('AR SALES'!$L$2:$L$2501,$L2819,'AR SALES'!$AD$2:$AD$2501,IF(""&amp;$F2819="4","OFF","ON"),'AR SALES'!$AF$2:$AF$2501,"Y")&gt;0,"","NO EXEMPTION"))),"")</f>
        <v/>
      </c>
    </row>
    <row r="2820">
      <c r="AT2820" s="2">
        <f>IF($L2820="","",IFERROR(INDEX('AR SALES'!$H$2:$H$2501,MATCH(""&amp;$L2820,'AR SALES'!$AE$2:$AE$2501,0)),""))</f>
        <v/>
      </c>
      <c r="AU2820" s="2">
        <f>IF($L2820="","",IF($A2820&lt;&gt;"GA","",IF($E2820="FULTON",IF(ISNUMBER(SEARCH("COLLEGE PARK",$AT2820)),"FULTON (COLLEGE PARK)",IF(ISNUMBER(SEARCH("HAPEVILLE",$AT2820)),"FULTON (HAPEVILLE)",IF(ISNUMBER(SEARCH("EAST POINT",$AT2820)),"FULTON (EAST POINT)",IF(ISNUMBER(SEARCH("ATLANTA",$AT2820)),"FULTON (ATL LIMITS)","FULTON")))),IF($E2820="DEKALB",IF(ISNUMBER(SEARCH("ATLANTA",$AT2820)),"DEKALB (ATL LIMITS)","DEKALB"),IF(AND($E2820="CLAYTON",ISNUMBER(SEARCH("COLLEGE PARK",$AT2820))),"CLAYTON (COLLEGE PARK)",$E2820)))))</f>
        <v/>
      </c>
      <c r="AV2820" s="2">
        <f>IF($L2820="","",IF(""&amp;$F2820="2","DIESEL",IF(OR(""&amp;$F2820="G",""&amp;$F2820="H"),"GAS","")))</f>
        <v/>
      </c>
      <c r="AW2820" s="2">
        <f>IF($AV2820="","",$R2820)</f>
        <v/>
      </c>
      <c r="AX2820" s="2">
        <f>IF($AV2820="","",IF($AB2820=0,$R2820,0))</f>
        <v/>
      </c>
      <c r="AY2820" s="2">
        <f>IF($AV2820="","",IF(AND($Z2820=0,COUNTIF('AR SALES'!$L$2:$L$2501,$L2820)=0),"YES",""))</f>
        <v/>
      </c>
      <c r="AZ2820" s="2">
        <f>IF($AV2820="","",IFERROR(VLOOKUP($AU2820,CODES!$A:$B,2,FALSE),"NO CODE"))</f>
        <v/>
      </c>
      <c r="BA2820" s="2">
        <f>IF(""&amp;$F2820&lt;&gt;"4","",IF($AY2820="YES","",IF(ROUND(SUMIFS($AE$2:$AE$4001,$L$2:$L$4001,$L2820,$F$2:$F$4001,"4")-SUMIFS('AR SALES'!$Y$2:$Y$2501,'AR SALES'!$L$2:$L$2501,$L2820,'AR SALES'!$AD$2:$AD$2501,"OFF"),2)=0,"","STALE")))</f>
        <v/>
      </c>
      <c r="BB2820" s="2">
        <f>IF(OR(""&amp;$F2820="2",""&amp;$F2820="4",""&amp;$F2820="G",""&amp;$F2820="H"),IF($AY2820="YES","",IF($AB2820&lt;&gt;0,"",IF(COUNTIFS('AR SALES'!$L$2:$L$2501,$L2820,'AR SALES'!$AD$2:$AD$2501,IF(""&amp;$F2820="4","OFF","ON"),'AR SALES'!$AF$2:$AF$2501,"Y")&gt;0,"","NO EXEMPTION"))),"")</f>
        <v/>
      </c>
    </row>
    <row r="2821">
      <c r="AT2821" s="2">
        <f>IF($L2821="","",IFERROR(INDEX('AR SALES'!$H$2:$H$2501,MATCH(""&amp;$L2821,'AR SALES'!$AE$2:$AE$2501,0)),""))</f>
        <v/>
      </c>
      <c r="AU2821" s="2">
        <f>IF($L2821="","",IF($A2821&lt;&gt;"GA","",IF($E2821="FULTON",IF(ISNUMBER(SEARCH("COLLEGE PARK",$AT2821)),"FULTON (COLLEGE PARK)",IF(ISNUMBER(SEARCH("HAPEVILLE",$AT2821)),"FULTON (HAPEVILLE)",IF(ISNUMBER(SEARCH("EAST POINT",$AT2821)),"FULTON (EAST POINT)",IF(ISNUMBER(SEARCH("ATLANTA",$AT2821)),"FULTON (ATL LIMITS)","FULTON")))),IF($E2821="DEKALB",IF(ISNUMBER(SEARCH("ATLANTA",$AT2821)),"DEKALB (ATL LIMITS)","DEKALB"),IF(AND($E2821="CLAYTON",ISNUMBER(SEARCH("COLLEGE PARK",$AT2821))),"CLAYTON (COLLEGE PARK)",$E2821)))))</f>
        <v/>
      </c>
      <c r="AV2821" s="2">
        <f>IF($L2821="","",IF(""&amp;$F2821="2","DIESEL",IF(OR(""&amp;$F2821="G",""&amp;$F2821="H"),"GAS","")))</f>
        <v/>
      </c>
      <c r="AW2821" s="2">
        <f>IF($AV2821="","",$R2821)</f>
        <v/>
      </c>
      <c r="AX2821" s="2">
        <f>IF($AV2821="","",IF($AB2821=0,$R2821,0))</f>
        <v/>
      </c>
      <c r="AY2821" s="2">
        <f>IF($AV2821="","",IF(AND($Z2821=0,COUNTIF('AR SALES'!$L$2:$L$2501,$L2821)=0),"YES",""))</f>
        <v/>
      </c>
      <c r="AZ2821" s="2">
        <f>IF($AV2821="","",IFERROR(VLOOKUP($AU2821,CODES!$A:$B,2,FALSE),"NO CODE"))</f>
        <v/>
      </c>
      <c r="BA2821" s="2">
        <f>IF(""&amp;$F2821&lt;&gt;"4","",IF($AY2821="YES","",IF(ROUND(SUMIFS($AE$2:$AE$4001,$L$2:$L$4001,$L2821,$F$2:$F$4001,"4")-SUMIFS('AR SALES'!$Y$2:$Y$2501,'AR SALES'!$L$2:$L$2501,$L2821,'AR SALES'!$AD$2:$AD$2501,"OFF"),2)=0,"","STALE")))</f>
        <v/>
      </c>
      <c r="BB2821" s="2">
        <f>IF(OR(""&amp;$F2821="2",""&amp;$F2821="4",""&amp;$F2821="G",""&amp;$F2821="H"),IF($AY2821="YES","",IF($AB2821&lt;&gt;0,"",IF(COUNTIFS('AR SALES'!$L$2:$L$2501,$L2821,'AR SALES'!$AD$2:$AD$2501,IF(""&amp;$F2821="4","OFF","ON"),'AR SALES'!$AF$2:$AF$2501,"Y")&gt;0,"","NO EXEMPTION"))),"")</f>
        <v/>
      </c>
    </row>
    <row r="2822">
      <c r="AT2822" s="2">
        <f>IF($L2822="","",IFERROR(INDEX('AR SALES'!$H$2:$H$2501,MATCH(""&amp;$L2822,'AR SALES'!$AE$2:$AE$2501,0)),""))</f>
        <v/>
      </c>
      <c r="AU2822" s="2">
        <f>IF($L2822="","",IF($A2822&lt;&gt;"GA","",IF($E2822="FULTON",IF(ISNUMBER(SEARCH("COLLEGE PARK",$AT2822)),"FULTON (COLLEGE PARK)",IF(ISNUMBER(SEARCH("HAPEVILLE",$AT2822)),"FULTON (HAPEVILLE)",IF(ISNUMBER(SEARCH("EAST POINT",$AT2822)),"FULTON (EAST POINT)",IF(ISNUMBER(SEARCH("ATLANTA",$AT2822)),"FULTON (ATL LIMITS)","FULTON")))),IF($E2822="DEKALB",IF(ISNUMBER(SEARCH("ATLANTA",$AT2822)),"DEKALB (ATL LIMITS)","DEKALB"),IF(AND($E2822="CLAYTON",ISNUMBER(SEARCH("COLLEGE PARK",$AT2822))),"CLAYTON (COLLEGE PARK)",$E2822)))))</f>
        <v/>
      </c>
      <c r="AV2822" s="2">
        <f>IF($L2822="","",IF(""&amp;$F2822="2","DIESEL",IF(OR(""&amp;$F2822="G",""&amp;$F2822="H"),"GAS","")))</f>
        <v/>
      </c>
      <c r="AW2822" s="2">
        <f>IF($AV2822="","",$R2822)</f>
        <v/>
      </c>
      <c r="AX2822" s="2">
        <f>IF($AV2822="","",IF($AB2822=0,$R2822,0))</f>
        <v/>
      </c>
      <c r="AY2822" s="2">
        <f>IF($AV2822="","",IF(AND($Z2822=0,COUNTIF('AR SALES'!$L$2:$L$2501,$L2822)=0),"YES",""))</f>
        <v/>
      </c>
      <c r="AZ2822" s="2">
        <f>IF($AV2822="","",IFERROR(VLOOKUP($AU2822,CODES!$A:$B,2,FALSE),"NO CODE"))</f>
        <v/>
      </c>
      <c r="BA2822" s="2">
        <f>IF(""&amp;$F2822&lt;&gt;"4","",IF($AY2822="YES","",IF(ROUND(SUMIFS($AE$2:$AE$4001,$L$2:$L$4001,$L2822,$F$2:$F$4001,"4")-SUMIFS('AR SALES'!$Y$2:$Y$2501,'AR SALES'!$L$2:$L$2501,$L2822,'AR SALES'!$AD$2:$AD$2501,"OFF"),2)=0,"","STALE")))</f>
        <v/>
      </c>
      <c r="BB2822" s="2">
        <f>IF(OR(""&amp;$F2822="2",""&amp;$F2822="4",""&amp;$F2822="G",""&amp;$F2822="H"),IF($AY2822="YES","",IF($AB2822&lt;&gt;0,"",IF(COUNTIFS('AR SALES'!$L$2:$L$2501,$L2822,'AR SALES'!$AD$2:$AD$2501,IF(""&amp;$F2822="4","OFF","ON"),'AR SALES'!$AF$2:$AF$2501,"Y")&gt;0,"","NO EXEMPTION"))),"")</f>
        <v/>
      </c>
    </row>
    <row r="2823">
      <c r="AT2823" s="2">
        <f>IF($L2823="","",IFERROR(INDEX('AR SALES'!$H$2:$H$2501,MATCH(""&amp;$L2823,'AR SALES'!$AE$2:$AE$2501,0)),""))</f>
        <v/>
      </c>
      <c r="AU2823" s="2">
        <f>IF($L2823="","",IF($A2823&lt;&gt;"GA","",IF($E2823="FULTON",IF(ISNUMBER(SEARCH("COLLEGE PARK",$AT2823)),"FULTON (COLLEGE PARK)",IF(ISNUMBER(SEARCH("HAPEVILLE",$AT2823)),"FULTON (HAPEVILLE)",IF(ISNUMBER(SEARCH("EAST POINT",$AT2823)),"FULTON (EAST POINT)",IF(ISNUMBER(SEARCH("ATLANTA",$AT2823)),"FULTON (ATL LIMITS)","FULTON")))),IF($E2823="DEKALB",IF(ISNUMBER(SEARCH("ATLANTA",$AT2823)),"DEKALB (ATL LIMITS)","DEKALB"),IF(AND($E2823="CLAYTON",ISNUMBER(SEARCH("COLLEGE PARK",$AT2823))),"CLAYTON (COLLEGE PARK)",$E2823)))))</f>
        <v/>
      </c>
      <c r="AV2823" s="2">
        <f>IF($L2823="","",IF(""&amp;$F2823="2","DIESEL",IF(OR(""&amp;$F2823="G",""&amp;$F2823="H"),"GAS","")))</f>
        <v/>
      </c>
      <c r="AW2823" s="2">
        <f>IF($AV2823="","",$R2823)</f>
        <v/>
      </c>
      <c r="AX2823" s="2">
        <f>IF($AV2823="","",IF($AB2823=0,$R2823,0))</f>
        <v/>
      </c>
      <c r="AY2823" s="2">
        <f>IF($AV2823="","",IF(AND($Z2823=0,COUNTIF('AR SALES'!$L$2:$L$2501,$L2823)=0),"YES",""))</f>
        <v/>
      </c>
      <c r="AZ2823" s="2">
        <f>IF($AV2823="","",IFERROR(VLOOKUP($AU2823,CODES!$A:$B,2,FALSE),"NO CODE"))</f>
        <v/>
      </c>
      <c r="BA2823" s="2">
        <f>IF(""&amp;$F2823&lt;&gt;"4","",IF($AY2823="YES","",IF(ROUND(SUMIFS($AE$2:$AE$4001,$L$2:$L$4001,$L2823,$F$2:$F$4001,"4")-SUMIFS('AR SALES'!$Y$2:$Y$2501,'AR SALES'!$L$2:$L$2501,$L2823,'AR SALES'!$AD$2:$AD$2501,"OFF"),2)=0,"","STALE")))</f>
        <v/>
      </c>
      <c r="BB2823" s="2">
        <f>IF(OR(""&amp;$F2823="2",""&amp;$F2823="4",""&amp;$F2823="G",""&amp;$F2823="H"),IF($AY2823="YES","",IF($AB2823&lt;&gt;0,"",IF(COUNTIFS('AR SALES'!$L$2:$L$2501,$L2823,'AR SALES'!$AD$2:$AD$2501,IF(""&amp;$F2823="4","OFF","ON"),'AR SALES'!$AF$2:$AF$2501,"Y")&gt;0,"","NO EXEMPTION"))),"")</f>
        <v/>
      </c>
    </row>
    <row r="2824">
      <c r="AT2824" s="2">
        <f>IF($L2824="","",IFERROR(INDEX('AR SALES'!$H$2:$H$2501,MATCH(""&amp;$L2824,'AR SALES'!$AE$2:$AE$2501,0)),""))</f>
        <v/>
      </c>
      <c r="AU2824" s="2">
        <f>IF($L2824="","",IF($A2824&lt;&gt;"GA","",IF($E2824="FULTON",IF(ISNUMBER(SEARCH("COLLEGE PARK",$AT2824)),"FULTON (COLLEGE PARK)",IF(ISNUMBER(SEARCH("HAPEVILLE",$AT2824)),"FULTON (HAPEVILLE)",IF(ISNUMBER(SEARCH("EAST POINT",$AT2824)),"FULTON (EAST POINT)",IF(ISNUMBER(SEARCH("ATLANTA",$AT2824)),"FULTON (ATL LIMITS)","FULTON")))),IF($E2824="DEKALB",IF(ISNUMBER(SEARCH("ATLANTA",$AT2824)),"DEKALB (ATL LIMITS)","DEKALB"),IF(AND($E2824="CLAYTON",ISNUMBER(SEARCH("COLLEGE PARK",$AT2824))),"CLAYTON (COLLEGE PARK)",$E2824)))))</f>
        <v/>
      </c>
      <c r="AV2824" s="2">
        <f>IF($L2824="","",IF(""&amp;$F2824="2","DIESEL",IF(OR(""&amp;$F2824="G",""&amp;$F2824="H"),"GAS","")))</f>
        <v/>
      </c>
      <c r="AW2824" s="2">
        <f>IF($AV2824="","",$R2824)</f>
        <v/>
      </c>
      <c r="AX2824" s="2">
        <f>IF($AV2824="","",IF($AB2824=0,$R2824,0))</f>
        <v/>
      </c>
      <c r="AY2824" s="2">
        <f>IF($AV2824="","",IF(AND($Z2824=0,COUNTIF('AR SALES'!$L$2:$L$2501,$L2824)=0),"YES",""))</f>
        <v/>
      </c>
      <c r="AZ2824" s="2">
        <f>IF($AV2824="","",IFERROR(VLOOKUP($AU2824,CODES!$A:$B,2,FALSE),"NO CODE"))</f>
        <v/>
      </c>
      <c r="BA2824" s="2">
        <f>IF(""&amp;$F2824&lt;&gt;"4","",IF($AY2824="YES","",IF(ROUND(SUMIFS($AE$2:$AE$4001,$L$2:$L$4001,$L2824,$F$2:$F$4001,"4")-SUMIFS('AR SALES'!$Y$2:$Y$2501,'AR SALES'!$L$2:$L$2501,$L2824,'AR SALES'!$AD$2:$AD$2501,"OFF"),2)=0,"","STALE")))</f>
        <v/>
      </c>
      <c r="BB2824" s="2">
        <f>IF(OR(""&amp;$F2824="2",""&amp;$F2824="4",""&amp;$F2824="G",""&amp;$F2824="H"),IF($AY2824="YES","",IF($AB2824&lt;&gt;0,"",IF(COUNTIFS('AR SALES'!$L$2:$L$2501,$L2824,'AR SALES'!$AD$2:$AD$2501,IF(""&amp;$F2824="4","OFF","ON"),'AR SALES'!$AF$2:$AF$2501,"Y")&gt;0,"","NO EXEMPTION"))),"")</f>
        <v/>
      </c>
    </row>
    <row r="2825">
      <c r="AT2825" s="2">
        <f>IF($L2825="","",IFERROR(INDEX('AR SALES'!$H$2:$H$2501,MATCH(""&amp;$L2825,'AR SALES'!$AE$2:$AE$2501,0)),""))</f>
        <v/>
      </c>
      <c r="AU2825" s="2">
        <f>IF($L2825="","",IF($A2825&lt;&gt;"GA","",IF($E2825="FULTON",IF(ISNUMBER(SEARCH("COLLEGE PARK",$AT2825)),"FULTON (COLLEGE PARK)",IF(ISNUMBER(SEARCH("HAPEVILLE",$AT2825)),"FULTON (HAPEVILLE)",IF(ISNUMBER(SEARCH("EAST POINT",$AT2825)),"FULTON (EAST POINT)",IF(ISNUMBER(SEARCH("ATLANTA",$AT2825)),"FULTON (ATL LIMITS)","FULTON")))),IF($E2825="DEKALB",IF(ISNUMBER(SEARCH("ATLANTA",$AT2825)),"DEKALB (ATL LIMITS)","DEKALB"),IF(AND($E2825="CLAYTON",ISNUMBER(SEARCH("COLLEGE PARK",$AT2825))),"CLAYTON (COLLEGE PARK)",$E2825)))))</f>
        <v/>
      </c>
      <c r="AV2825" s="2">
        <f>IF($L2825="","",IF(""&amp;$F2825="2","DIESEL",IF(OR(""&amp;$F2825="G",""&amp;$F2825="H"),"GAS","")))</f>
        <v/>
      </c>
      <c r="AW2825" s="2">
        <f>IF($AV2825="","",$R2825)</f>
        <v/>
      </c>
      <c r="AX2825" s="2">
        <f>IF($AV2825="","",IF($AB2825=0,$R2825,0))</f>
        <v/>
      </c>
      <c r="AY2825" s="2">
        <f>IF($AV2825="","",IF(AND($Z2825=0,COUNTIF('AR SALES'!$L$2:$L$2501,$L2825)=0),"YES",""))</f>
        <v/>
      </c>
      <c r="AZ2825" s="2">
        <f>IF($AV2825="","",IFERROR(VLOOKUP($AU2825,CODES!$A:$B,2,FALSE),"NO CODE"))</f>
        <v/>
      </c>
      <c r="BA2825" s="2">
        <f>IF(""&amp;$F2825&lt;&gt;"4","",IF($AY2825="YES","",IF(ROUND(SUMIFS($AE$2:$AE$4001,$L$2:$L$4001,$L2825,$F$2:$F$4001,"4")-SUMIFS('AR SALES'!$Y$2:$Y$2501,'AR SALES'!$L$2:$L$2501,$L2825,'AR SALES'!$AD$2:$AD$2501,"OFF"),2)=0,"","STALE")))</f>
        <v/>
      </c>
      <c r="BB2825" s="2">
        <f>IF(OR(""&amp;$F2825="2",""&amp;$F2825="4",""&amp;$F2825="G",""&amp;$F2825="H"),IF($AY2825="YES","",IF($AB2825&lt;&gt;0,"",IF(COUNTIFS('AR SALES'!$L$2:$L$2501,$L2825,'AR SALES'!$AD$2:$AD$2501,IF(""&amp;$F2825="4","OFF","ON"),'AR SALES'!$AF$2:$AF$2501,"Y")&gt;0,"","NO EXEMPTION"))),"")</f>
        <v/>
      </c>
    </row>
    <row r="2826">
      <c r="AT2826" s="2">
        <f>IF($L2826="","",IFERROR(INDEX('AR SALES'!$H$2:$H$2501,MATCH(""&amp;$L2826,'AR SALES'!$AE$2:$AE$2501,0)),""))</f>
        <v/>
      </c>
      <c r="AU2826" s="2">
        <f>IF($L2826="","",IF($A2826&lt;&gt;"GA","",IF($E2826="FULTON",IF(ISNUMBER(SEARCH("COLLEGE PARK",$AT2826)),"FULTON (COLLEGE PARK)",IF(ISNUMBER(SEARCH("HAPEVILLE",$AT2826)),"FULTON (HAPEVILLE)",IF(ISNUMBER(SEARCH("EAST POINT",$AT2826)),"FULTON (EAST POINT)",IF(ISNUMBER(SEARCH("ATLANTA",$AT2826)),"FULTON (ATL LIMITS)","FULTON")))),IF($E2826="DEKALB",IF(ISNUMBER(SEARCH("ATLANTA",$AT2826)),"DEKALB (ATL LIMITS)","DEKALB"),IF(AND($E2826="CLAYTON",ISNUMBER(SEARCH("COLLEGE PARK",$AT2826))),"CLAYTON (COLLEGE PARK)",$E2826)))))</f>
        <v/>
      </c>
      <c r="AV2826" s="2">
        <f>IF($L2826="","",IF(""&amp;$F2826="2","DIESEL",IF(OR(""&amp;$F2826="G",""&amp;$F2826="H"),"GAS","")))</f>
        <v/>
      </c>
      <c r="AW2826" s="2">
        <f>IF($AV2826="","",$R2826)</f>
        <v/>
      </c>
      <c r="AX2826" s="2">
        <f>IF($AV2826="","",IF($AB2826=0,$R2826,0))</f>
        <v/>
      </c>
      <c r="AY2826" s="2">
        <f>IF($AV2826="","",IF(AND($Z2826=0,COUNTIF('AR SALES'!$L$2:$L$2501,$L2826)=0),"YES",""))</f>
        <v/>
      </c>
      <c r="AZ2826" s="2">
        <f>IF($AV2826="","",IFERROR(VLOOKUP($AU2826,CODES!$A:$B,2,FALSE),"NO CODE"))</f>
        <v/>
      </c>
      <c r="BA2826" s="2">
        <f>IF(""&amp;$F2826&lt;&gt;"4","",IF($AY2826="YES","",IF(ROUND(SUMIFS($AE$2:$AE$4001,$L$2:$L$4001,$L2826,$F$2:$F$4001,"4")-SUMIFS('AR SALES'!$Y$2:$Y$2501,'AR SALES'!$L$2:$L$2501,$L2826,'AR SALES'!$AD$2:$AD$2501,"OFF"),2)=0,"","STALE")))</f>
        <v/>
      </c>
      <c r="BB2826" s="2">
        <f>IF(OR(""&amp;$F2826="2",""&amp;$F2826="4",""&amp;$F2826="G",""&amp;$F2826="H"),IF($AY2826="YES","",IF($AB2826&lt;&gt;0,"",IF(COUNTIFS('AR SALES'!$L$2:$L$2501,$L2826,'AR SALES'!$AD$2:$AD$2501,IF(""&amp;$F2826="4","OFF","ON"),'AR SALES'!$AF$2:$AF$2501,"Y")&gt;0,"","NO EXEMPTION"))),"")</f>
        <v/>
      </c>
    </row>
    <row r="2827">
      <c r="AT2827" s="2">
        <f>IF($L2827="","",IFERROR(INDEX('AR SALES'!$H$2:$H$2501,MATCH(""&amp;$L2827,'AR SALES'!$AE$2:$AE$2501,0)),""))</f>
        <v/>
      </c>
      <c r="AU2827" s="2">
        <f>IF($L2827="","",IF($A2827&lt;&gt;"GA","",IF($E2827="FULTON",IF(ISNUMBER(SEARCH("COLLEGE PARK",$AT2827)),"FULTON (COLLEGE PARK)",IF(ISNUMBER(SEARCH("HAPEVILLE",$AT2827)),"FULTON (HAPEVILLE)",IF(ISNUMBER(SEARCH("EAST POINT",$AT2827)),"FULTON (EAST POINT)",IF(ISNUMBER(SEARCH("ATLANTA",$AT2827)),"FULTON (ATL LIMITS)","FULTON")))),IF($E2827="DEKALB",IF(ISNUMBER(SEARCH("ATLANTA",$AT2827)),"DEKALB (ATL LIMITS)","DEKALB"),IF(AND($E2827="CLAYTON",ISNUMBER(SEARCH("COLLEGE PARK",$AT2827))),"CLAYTON (COLLEGE PARK)",$E2827)))))</f>
        <v/>
      </c>
      <c r="AV2827" s="2">
        <f>IF($L2827="","",IF(""&amp;$F2827="2","DIESEL",IF(OR(""&amp;$F2827="G",""&amp;$F2827="H"),"GAS","")))</f>
        <v/>
      </c>
      <c r="AW2827" s="2">
        <f>IF($AV2827="","",$R2827)</f>
        <v/>
      </c>
      <c r="AX2827" s="2">
        <f>IF($AV2827="","",IF($AB2827=0,$R2827,0))</f>
        <v/>
      </c>
      <c r="AY2827" s="2">
        <f>IF($AV2827="","",IF(AND($Z2827=0,COUNTIF('AR SALES'!$L$2:$L$2501,$L2827)=0),"YES",""))</f>
        <v/>
      </c>
      <c r="AZ2827" s="2">
        <f>IF($AV2827="","",IFERROR(VLOOKUP($AU2827,CODES!$A:$B,2,FALSE),"NO CODE"))</f>
        <v/>
      </c>
      <c r="BA2827" s="2">
        <f>IF(""&amp;$F2827&lt;&gt;"4","",IF($AY2827="YES","",IF(ROUND(SUMIFS($AE$2:$AE$4001,$L$2:$L$4001,$L2827,$F$2:$F$4001,"4")-SUMIFS('AR SALES'!$Y$2:$Y$2501,'AR SALES'!$L$2:$L$2501,$L2827,'AR SALES'!$AD$2:$AD$2501,"OFF"),2)=0,"","STALE")))</f>
        <v/>
      </c>
      <c r="BB2827" s="2">
        <f>IF(OR(""&amp;$F2827="2",""&amp;$F2827="4",""&amp;$F2827="G",""&amp;$F2827="H"),IF($AY2827="YES","",IF($AB2827&lt;&gt;0,"",IF(COUNTIFS('AR SALES'!$L$2:$L$2501,$L2827,'AR SALES'!$AD$2:$AD$2501,IF(""&amp;$F2827="4","OFF","ON"),'AR SALES'!$AF$2:$AF$2501,"Y")&gt;0,"","NO EXEMPTION"))),"")</f>
        <v/>
      </c>
    </row>
    <row r="2828">
      <c r="AT2828" s="2">
        <f>IF($L2828="","",IFERROR(INDEX('AR SALES'!$H$2:$H$2501,MATCH(""&amp;$L2828,'AR SALES'!$AE$2:$AE$2501,0)),""))</f>
        <v/>
      </c>
      <c r="AU2828" s="2">
        <f>IF($L2828="","",IF($A2828&lt;&gt;"GA","",IF($E2828="FULTON",IF(ISNUMBER(SEARCH("COLLEGE PARK",$AT2828)),"FULTON (COLLEGE PARK)",IF(ISNUMBER(SEARCH("HAPEVILLE",$AT2828)),"FULTON (HAPEVILLE)",IF(ISNUMBER(SEARCH("EAST POINT",$AT2828)),"FULTON (EAST POINT)",IF(ISNUMBER(SEARCH("ATLANTA",$AT2828)),"FULTON (ATL LIMITS)","FULTON")))),IF($E2828="DEKALB",IF(ISNUMBER(SEARCH("ATLANTA",$AT2828)),"DEKALB (ATL LIMITS)","DEKALB"),IF(AND($E2828="CLAYTON",ISNUMBER(SEARCH("COLLEGE PARK",$AT2828))),"CLAYTON (COLLEGE PARK)",$E2828)))))</f>
        <v/>
      </c>
      <c r="AV2828" s="2">
        <f>IF($L2828="","",IF(""&amp;$F2828="2","DIESEL",IF(OR(""&amp;$F2828="G",""&amp;$F2828="H"),"GAS","")))</f>
        <v/>
      </c>
      <c r="AW2828" s="2">
        <f>IF($AV2828="","",$R2828)</f>
        <v/>
      </c>
      <c r="AX2828" s="2">
        <f>IF($AV2828="","",IF($AB2828=0,$R2828,0))</f>
        <v/>
      </c>
      <c r="AY2828" s="2">
        <f>IF($AV2828="","",IF(AND($Z2828=0,COUNTIF('AR SALES'!$L$2:$L$2501,$L2828)=0),"YES",""))</f>
        <v/>
      </c>
      <c r="AZ2828" s="2">
        <f>IF($AV2828="","",IFERROR(VLOOKUP($AU2828,CODES!$A:$B,2,FALSE),"NO CODE"))</f>
        <v/>
      </c>
      <c r="BA2828" s="2">
        <f>IF(""&amp;$F2828&lt;&gt;"4","",IF($AY2828="YES","",IF(ROUND(SUMIFS($AE$2:$AE$4001,$L$2:$L$4001,$L2828,$F$2:$F$4001,"4")-SUMIFS('AR SALES'!$Y$2:$Y$2501,'AR SALES'!$L$2:$L$2501,$L2828,'AR SALES'!$AD$2:$AD$2501,"OFF"),2)=0,"","STALE")))</f>
        <v/>
      </c>
      <c r="BB2828" s="2">
        <f>IF(OR(""&amp;$F2828="2",""&amp;$F2828="4",""&amp;$F2828="G",""&amp;$F2828="H"),IF($AY2828="YES","",IF($AB2828&lt;&gt;0,"",IF(COUNTIFS('AR SALES'!$L$2:$L$2501,$L2828,'AR SALES'!$AD$2:$AD$2501,IF(""&amp;$F2828="4","OFF","ON"),'AR SALES'!$AF$2:$AF$2501,"Y")&gt;0,"","NO EXEMPTION"))),"")</f>
        <v/>
      </c>
    </row>
    <row r="2829">
      <c r="AT2829" s="2">
        <f>IF($L2829="","",IFERROR(INDEX('AR SALES'!$H$2:$H$2501,MATCH(""&amp;$L2829,'AR SALES'!$AE$2:$AE$2501,0)),""))</f>
        <v/>
      </c>
      <c r="AU2829" s="2">
        <f>IF($L2829="","",IF($A2829&lt;&gt;"GA","",IF($E2829="FULTON",IF(ISNUMBER(SEARCH("COLLEGE PARK",$AT2829)),"FULTON (COLLEGE PARK)",IF(ISNUMBER(SEARCH("HAPEVILLE",$AT2829)),"FULTON (HAPEVILLE)",IF(ISNUMBER(SEARCH("EAST POINT",$AT2829)),"FULTON (EAST POINT)",IF(ISNUMBER(SEARCH("ATLANTA",$AT2829)),"FULTON (ATL LIMITS)","FULTON")))),IF($E2829="DEKALB",IF(ISNUMBER(SEARCH("ATLANTA",$AT2829)),"DEKALB (ATL LIMITS)","DEKALB"),IF(AND($E2829="CLAYTON",ISNUMBER(SEARCH("COLLEGE PARK",$AT2829))),"CLAYTON (COLLEGE PARK)",$E2829)))))</f>
        <v/>
      </c>
      <c r="AV2829" s="2">
        <f>IF($L2829="","",IF(""&amp;$F2829="2","DIESEL",IF(OR(""&amp;$F2829="G",""&amp;$F2829="H"),"GAS","")))</f>
        <v/>
      </c>
      <c r="AW2829" s="2">
        <f>IF($AV2829="","",$R2829)</f>
        <v/>
      </c>
      <c r="AX2829" s="2">
        <f>IF($AV2829="","",IF($AB2829=0,$R2829,0))</f>
        <v/>
      </c>
      <c r="AY2829" s="2">
        <f>IF($AV2829="","",IF(AND($Z2829=0,COUNTIF('AR SALES'!$L$2:$L$2501,$L2829)=0),"YES",""))</f>
        <v/>
      </c>
      <c r="AZ2829" s="2">
        <f>IF($AV2829="","",IFERROR(VLOOKUP($AU2829,CODES!$A:$B,2,FALSE),"NO CODE"))</f>
        <v/>
      </c>
      <c r="BA2829" s="2">
        <f>IF(""&amp;$F2829&lt;&gt;"4","",IF($AY2829="YES","",IF(ROUND(SUMIFS($AE$2:$AE$4001,$L$2:$L$4001,$L2829,$F$2:$F$4001,"4")-SUMIFS('AR SALES'!$Y$2:$Y$2501,'AR SALES'!$L$2:$L$2501,$L2829,'AR SALES'!$AD$2:$AD$2501,"OFF"),2)=0,"","STALE")))</f>
        <v/>
      </c>
      <c r="BB2829" s="2">
        <f>IF(OR(""&amp;$F2829="2",""&amp;$F2829="4",""&amp;$F2829="G",""&amp;$F2829="H"),IF($AY2829="YES","",IF($AB2829&lt;&gt;0,"",IF(COUNTIFS('AR SALES'!$L$2:$L$2501,$L2829,'AR SALES'!$AD$2:$AD$2501,IF(""&amp;$F2829="4","OFF","ON"),'AR SALES'!$AF$2:$AF$2501,"Y")&gt;0,"","NO EXEMPTION"))),"")</f>
        <v/>
      </c>
    </row>
    <row r="2830">
      <c r="AT2830" s="2">
        <f>IF($L2830="","",IFERROR(INDEX('AR SALES'!$H$2:$H$2501,MATCH(""&amp;$L2830,'AR SALES'!$AE$2:$AE$2501,0)),""))</f>
        <v/>
      </c>
      <c r="AU2830" s="2">
        <f>IF($L2830="","",IF($A2830&lt;&gt;"GA","",IF($E2830="FULTON",IF(ISNUMBER(SEARCH("COLLEGE PARK",$AT2830)),"FULTON (COLLEGE PARK)",IF(ISNUMBER(SEARCH("HAPEVILLE",$AT2830)),"FULTON (HAPEVILLE)",IF(ISNUMBER(SEARCH("EAST POINT",$AT2830)),"FULTON (EAST POINT)",IF(ISNUMBER(SEARCH("ATLANTA",$AT2830)),"FULTON (ATL LIMITS)","FULTON")))),IF($E2830="DEKALB",IF(ISNUMBER(SEARCH("ATLANTA",$AT2830)),"DEKALB (ATL LIMITS)","DEKALB"),IF(AND($E2830="CLAYTON",ISNUMBER(SEARCH("COLLEGE PARK",$AT2830))),"CLAYTON (COLLEGE PARK)",$E2830)))))</f>
        <v/>
      </c>
      <c r="AV2830" s="2">
        <f>IF($L2830="","",IF(""&amp;$F2830="2","DIESEL",IF(OR(""&amp;$F2830="G",""&amp;$F2830="H"),"GAS","")))</f>
        <v/>
      </c>
      <c r="AW2830" s="2">
        <f>IF($AV2830="","",$R2830)</f>
        <v/>
      </c>
      <c r="AX2830" s="2">
        <f>IF($AV2830="","",IF($AB2830=0,$R2830,0))</f>
        <v/>
      </c>
      <c r="AY2830" s="2">
        <f>IF($AV2830="","",IF(AND($Z2830=0,COUNTIF('AR SALES'!$L$2:$L$2501,$L2830)=0),"YES",""))</f>
        <v/>
      </c>
      <c r="AZ2830" s="2">
        <f>IF($AV2830="","",IFERROR(VLOOKUP($AU2830,CODES!$A:$B,2,FALSE),"NO CODE"))</f>
        <v/>
      </c>
      <c r="BA2830" s="2">
        <f>IF(""&amp;$F2830&lt;&gt;"4","",IF($AY2830="YES","",IF(ROUND(SUMIFS($AE$2:$AE$4001,$L$2:$L$4001,$L2830,$F$2:$F$4001,"4")-SUMIFS('AR SALES'!$Y$2:$Y$2501,'AR SALES'!$L$2:$L$2501,$L2830,'AR SALES'!$AD$2:$AD$2501,"OFF"),2)=0,"","STALE")))</f>
        <v/>
      </c>
      <c r="BB2830" s="2">
        <f>IF(OR(""&amp;$F2830="2",""&amp;$F2830="4",""&amp;$F2830="G",""&amp;$F2830="H"),IF($AY2830="YES","",IF($AB2830&lt;&gt;0,"",IF(COUNTIFS('AR SALES'!$L$2:$L$2501,$L2830,'AR SALES'!$AD$2:$AD$2501,IF(""&amp;$F2830="4","OFF","ON"),'AR SALES'!$AF$2:$AF$2501,"Y")&gt;0,"","NO EXEMPTION"))),"")</f>
        <v/>
      </c>
    </row>
    <row r="2831">
      <c r="AT2831" s="2">
        <f>IF($L2831="","",IFERROR(INDEX('AR SALES'!$H$2:$H$2501,MATCH(""&amp;$L2831,'AR SALES'!$AE$2:$AE$2501,0)),""))</f>
        <v/>
      </c>
      <c r="AU2831" s="2">
        <f>IF($L2831="","",IF($A2831&lt;&gt;"GA","",IF($E2831="FULTON",IF(ISNUMBER(SEARCH("COLLEGE PARK",$AT2831)),"FULTON (COLLEGE PARK)",IF(ISNUMBER(SEARCH("HAPEVILLE",$AT2831)),"FULTON (HAPEVILLE)",IF(ISNUMBER(SEARCH("EAST POINT",$AT2831)),"FULTON (EAST POINT)",IF(ISNUMBER(SEARCH("ATLANTA",$AT2831)),"FULTON (ATL LIMITS)","FULTON")))),IF($E2831="DEKALB",IF(ISNUMBER(SEARCH("ATLANTA",$AT2831)),"DEKALB (ATL LIMITS)","DEKALB"),IF(AND($E2831="CLAYTON",ISNUMBER(SEARCH("COLLEGE PARK",$AT2831))),"CLAYTON (COLLEGE PARK)",$E2831)))))</f>
        <v/>
      </c>
      <c r="AV2831" s="2">
        <f>IF($L2831="","",IF(""&amp;$F2831="2","DIESEL",IF(OR(""&amp;$F2831="G",""&amp;$F2831="H"),"GAS","")))</f>
        <v/>
      </c>
      <c r="AW2831" s="2">
        <f>IF($AV2831="","",$R2831)</f>
        <v/>
      </c>
      <c r="AX2831" s="2">
        <f>IF($AV2831="","",IF($AB2831=0,$R2831,0))</f>
        <v/>
      </c>
      <c r="AY2831" s="2">
        <f>IF($AV2831="","",IF(AND($Z2831=0,COUNTIF('AR SALES'!$L$2:$L$2501,$L2831)=0),"YES",""))</f>
        <v/>
      </c>
      <c r="AZ2831" s="2">
        <f>IF($AV2831="","",IFERROR(VLOOKUP($AU2831,CODES!$A:$B,2,FALSE),"NO CODE"))</f>
        <v/>
      </c>
      <c r="BA2831" s="2">
        <f>IF(""&amp;$F2831&lt;&gt;"4","",IF($AY2831="YES","",IF(ROUND(SUMIFS($AE$2:$AE$4001,$L$2:$L$4001,$L2831,$F$2:$F$4001,"4")-SUMIFS('AR SALES'!$Y$2:$Y$2501,'AR SALES'!$L$2:$L$2501,$L2831,'AR SALES'!$AD$2:$AD$2501,"OFF"),2)=0,"","STALE")))</f>
        <v/>
      </c>
      <c r="BB2831" s="2">
        <f>IF(OR(""&amp;$F2831="2",""&amp;$F2831="4",""&amp;$F2831="G",""&amp;$F2831="H"),IF($AY2831="YES","",IF($AB2831&lt;&gt;0,"",IF(COUNTIFS('AR SALES'!$L$2:$L$2501,$L2831,'AR SALES'!$AD$2:$AD$2501,IF(""&amp;$F2831="4","OFF","ON"),'AR SALES'!$AF$2:$AF$2501,"Y")&gt;0,"","NO EXEMPTION"))),"")</f>
        <v/>
      </c>
    </row>
    <row r="2832">
      <c r="AT2832" s="2">
        <f>IF($L2832="","",IFERROR(INDEX('AR SALES'!$H$2:$H$2501,MATCH(""&amp;$L2832,'AR SALES'!$AE$2:$AE$2501,0)),""))</f>
        <v/>
      </c>
      <c r="AU2832" s="2">
        <f>IF($L2832="","",IF($A2832&lt;&gt;"GA","",IF($E2832="FULTON",IF(ISNUMBER(SEARCH("COLLEGE PARK",$AT2832)),"FULTON (COLLEGE PARK)",IF(ISNUMBER(SEARCH("HAPEVILLE",$AT2832)),"FULTON (HAPEVILLE)",IF(ISNUMBER(SEARCH("EAST POINT",$AT2832)),"FULTON (EAST POINT)",IF(ISNUMBER(SEARCH("ATLANTA",$AT2832)),"FULTON (ATL LIMITS)","FULTON")))),IF($E2832="DEKALB",IF(ISNUMBER(SEARCH("ATLANTA",$AT2832)),"DEKALB (ATL LIMITS)","DEKALB"),IF(AND($E2832="CLAYTON",ISNUMBER(SEARCH("COLLEGE PARK",$AT2832))),"CLAYTON (COLLEGE PARK)",$E2832)))))</f>
        <v/>
      </c>
      <c r="AV2832" s="2">
        <f>IF($L2832="","",IF(""&amp;$F2832="2","DIESEL",IF(OR(""&amp;$F2832="G",""&amp;$F2832="H"),"GAS","")))</f>
        <v/>
      </c>
      <c r="AW2832" s="2">
        <f>IF($AV2832="","",$R2832)</f>
        <v/>
      </c>
      <c r="AX2832" s="2">
        <f>IF($AV2832="","",IF($AB2832=0,$R2832,0))</f>
        <v/>
      </c>
      <c r="AY2832" s="2">
        <f>IF($AV2832="","",IF(AND($Z2832=0,COUNTIF('AR SALES'!$L$2:$L$2501,$L2832)=0),"YES",""))</f>
        <v/>
      </c>
      <c r="AZ2832" s="2">
        <f>IF($AV2832="","",IFERROR(VLOOKUP($AU2832,CODES!$A:$B,2,FALSE),"NO CODE"))</f>
        <v/>
      </c>
      <c r="BA2832" s="2">
        <f>IF(""&amp;$F2832&lt;&gt;"4","",IF($AY2832="YES","",IF(ROUND(SUMIFS($AE$2:$AE$4001,$L$2:$L$4001,$L2832,$F$2:$F$4001,"4")-SUMIFS('AR SALES'!$Y$2:$Y$2501,'AR SALES'!$L$2:$L$2501,$L2832,'AR SALES'!$AD$2:$AD$2501,"OFF"),2)=0,"","STALE")))</f>
        <v/>
      </c>
      <c r="BB2832" s="2">
        <f>IF(OR(""&amp;$F2832="2",""&amp;$F2832="4",""&amp;$F2832="G",""&amp;$F2832="H"),IF($AY2832="YES","",IF($AB2832&lt;&gt;0,"",IF(COUNTIFS('AR SALES'!$L$2:$L$2501,$L2832,'AR SALES'!$AD$2:$AD$2501,IF(""&amp;$F2832="4","OFF","ON"),'AR SALES'!$AF$2:$AF$2501,"Y")&gt;0,"","NO EXEMPTION"))),"")</f>
        <v/>
      </c>
    </row>
    <row r="2833">
      <c r="AT2833" s="2">
        <f>IF($L2833="","",IFERROR(INDEX('AR SALES'!$H$2:$H$2501,MATCH(""&amp;$L2833,'AR SALES'!$AE$2:$AE$2501,0)),""))</f>
        <v/>
      </c>
      <c r="AU2833" s="2">
        <f>IF($L2833="","",IF($A2833&lt;&gt;"GA","",IF($E2833="FULTON",IF(ISNUMBER(SEARCH("COLLEGE PARK",$AT2833)),"FULTON (COLLEGE PARK)",IF(ISNUMBER(SEARCH("HAPEVILLE",$AT2833)),"FULTON (HAPEVILLE)",IF(ISNUMBER(SEARCH("EAST POINT",$AT2833)),"FULTON (EAST POINT)",IF(ISNUMBER(SEARCH("ATLANTA",$AT2833)),"FULTON (ATL LIMITS)","FULTON")))),IF($E2833="DEKALB",IF(ISNUMBER(SEARCH("ATLANTA",$AT2833)),"DEKALB (ATL LIMITS)","DEKALB"),IF(AND($E2833="CLAYTON",ISNUMBER(SEARCH("COLLEGE PARK",$AT2833))),"CLAYTON (COLLEGE PARK)",$E2833)))))</f>
        <v/>
      </c>
      <c r="AV2833" s="2">
        <f>IF($L2833="","",IF(""&amp;$F2833="2","DIESEL",IF(OR(""&amp;$F2833="G",""&amp;$F2833="H"),"GAS","")))</f>
        <v/>
      </c>
      <c r="AW2833" s="2">
        <f>IF($AV2833="","",$R2833)</f>
        <v/>
      </c>
      <c r="AX2833" s="2">
        <f>IF($AV2833="","",IF($AB2833=0,$R2833,0))</f>
        <v/>
      </c>
      <c r="AY2833" s="2">
        <f>IF($AV2833="","",IF(AND($Z2833=0,COUNTIF('AR SALES'!$L$2:$L$2501,$L2833)=0),"YES",""))</f>
        <v/>
      </c>
      <c r="AZ2833" s="2">
        <f>IF($AV2833="","",IFERROR(VLOOKUP($AU2833,CODES!$A:$B,2,FALSE),"NO CODE"))</f>
        <v/>
      </c>
      <c r="BA2833" s="2">
        <f>IF(""&amp;$F2833&lt;&gt;"4","",IF($AY2833="YES","",IF(ROUND(SUMIFS($AE$2:$AE$4001,$L$2:$L$4001,$L2833,$F$2:$F$4001,"4")-SUMIFS('AR SALES'!$Y$2:$Y$2501,'AR SALES'!$L$2:$L$2501,$L2833,'AR SALES'!$AD$2:$AD$2501,"OFF"),2)=0,"","STALE")))</f>
        <v/>
      </c>
      <c r="BB2833" s="2">
        <f>IF(OR(""&amp;$F2833="2",""&amp;$F2833="4",""&amp;$F2833="G",""&amp;$F2833="H"),IF($AY2833="YES","",IF($AB2833&lt;&gt;0,"",IF(COUNTIFS('AR SALES'!$L$2:$L$2501,$L2833,'AR SALES'!$AD$2:$AD$2501,IF(""&amp;$F2833="4","OFF","ON"),'AR SALES'!$AF$2:$AF$2501,"Y")&gt;0,"","NO EXEMPTION"))),"")</f>
        <v/>
      </c>
    </row>
    <row r="2834">
      <c r="AT2834" s="2">
        <f>IF($L2834="","",IFERROR(INDEX('AR SALES'!$H$2:$H$2501,MATCH(""&amp;$L2834,'AR SALES'!$AE$2:$AE$2501,0)),""))</f>
        <v/>
      </c>
      <c r="AU2834" s="2">
        <f>IF($L2834="","",IF($A2834&lt;&gt;"GA","",IF($E2834="FULTON",IF(ISNUMBER(SEARCH("COLLEGE PARK",$AT2834)),"FULTON (COLLEGE PARK)",IF(ISNUMBER(SEARCH("HAPEVILLE",$AT2834)),"FULTON (HAPEVILLE)",IF(ISNUMBER(SEARCH("EAST POINT",$AT2834)),"FULTON (EAST POINT)",IF(ISNUMBER(SEARCH("ATLANTA",$AT2834)),"FULTON (ATL LIMITS)","FULTON")))),IF($E2834="DEKALB",IF(ISNUMBER(SEARCH("ATLANTA",$AT2834)),"DEKALB (ATL LIMITS)","DEKALB"),IF(AND($E2834="CLAYTON",ISNUMBER(SEARCH("COLLEGE PARK",$AT2834))),"CLAYTON (COLLEGE PARK)",$E2834)))))</f>
        <v/>
      </c>
      <c r="AV2834" s="2">
        <f>IF($L2834="","",IF(""&amp;$F2834="2","DIESEL",IF(OR(""&amp;$F2834="G",""&amp;$F2834="H"),"GAS","")))</f>
        <v/>
      </c>
      <c r="AW2834" s="2">
        <f>IF($AV2834="","",$R2834)</f>
        <v/>
      </c>
      <c r="AX2834" s="2">
        <f>IF($AV2834="","",IF($AB2834=0,$R2834,0))</f>
        <v/>
      </c>
      <c r="AY2834" s="2">
        <f>IF($AV2834="","",IF(AND($Z2834=0,COUNTIF('AR SALES'!$L$2:$L$2501,$L2834)=0),"YES",""))</f>
        <v/>
      </c>
      <c r="AZ2834" s="2">
        <f>IF($AV2834="","",IFERROR(VLOOKUP($AU2834,CODES!$A:$B,2,FALSE),"NO CODE"))</f>
        <v/>
      </c>
      <c r="BA2834" s="2">
        <f>IF(""&amp;$F2834&lt;&gt;"4","",IF($AY2834="YES","",IF(ROUND(SUMIFS($AE$2:$AE$4001,$L$2:$L$4001,$L2834,$F$2:$F$4001,"4")-SUMIFS('AR SALES'!$Y$2:$Y$2501,'AR SALES'!$L$2:$L$2501,$L2834,'AR SALES'!$AD$2:$AD$2501,"OFF"),2)=0,"","STALE")))</f>
        <v/>
      </c>
      <c r="BB2834" s="2">
        <f>IF(OR(""&amp;$F2834="2",""&amp;$F2834="4",""&amp;$F2834="G",""&amp;$F2834="H"),IF($AY2834="YES","",IF($AB2834&lt;&gt;0,"",IF(COUNTIFS('AR SALES'!$L$2:$L$2501,$L2834,'AR SALES'!$AD$2:$AD$2501,IF(""&amp;$F2834="4","OFF","ON"),'AR SALES'!$AF$2:$AF$2501,"Y")&gt;0,"","NO EXEMPTION"))),"")</f>
        <v/>
      </c>
    </row>
    <row r="2835">
      <c r="AT2835" s="2">
        <f>IF($L2835="","",IFERROR(INDEX('AR SALES'!$H$2:$H$2501,MATCH(""&amp;$L2835,'AR SALES'!$AE$2:$AE$2501,0)),""))</f>
        <v/>
      </c>
      <c r="AU2835" s="2">
        <f>IF($L2835="","",IF($A2835&lt;&gt;"GA","",IF($E2835="FULTON",IF(ISNUMBER(SEARCH("COLLEGE PARK",$AT2835)),"FULTON (COLLEGE PARK)",IF(ISNUMBER(SEARCH("HAPEVILLE",$AT2835)),"FULTON (HAPEVILLE)",IF(ISNUMBER(SEARCH("EAST POINT",$AT2835)),"FULTON (EAST POINT)",IF(ISNUMBER(SEARCH("ATLANTA",$AT2835)),"FULTON (ATL LIMITS)","FULTON")))),IF($E2835="DEKALB",IF(ISNUMBER(SEARCH("ATLANTA",$AT2835)),"DEKALB (ATL LIMITS)","DEKALB"),IF(AND($E2835="CLAYTON",ISNUMBER(SEARCH("COLLEGE PARK",$AT2835))),"CLAYTON (COLLEGE PARK)",$E2835)))))</f>
        <v/>
      </c>
      <c r="AV2835" s="2">
        <f>IF($L2835="","",IF(""&amp;$F2835="2","DIESEL",IF(OR(""&amp;$F2835="G",""&amp;$F2835="H"),"GAS","")))</f>
        <v/>
      </c>
      <c r="AW2835" s="2">
        <f>IF($AV2835="","",$R2835)</f>
        <v/>
      </c>
      <c r="AX2835" s="2">
        <f>IF($AV2835="","",IF($AB2835=0,$R2835,0))</f>
        <v/>
      </c>
      <c r="AY2835" s="2">
        <f>IF($AV2835="","",IF(AND($Z2835=0,COUNTIF('AR SALES'!$L$2:$L$2501,$L2835)=0),"YES",""))</f>
        <v/>
      </c>
      <c r="AZ2835" s="2">
        <f>IF($AV2835="","",IFERROR(VLOOKUP($AU2835,CODES!$A:$B,2,FALSE),"NO CODE"))</f>
        <v/>
      </c>
      <c r="BA2835" s="2">
        <f>IF(""&amp;$F2835&lt;&gt;"4","",IF($AY2835="YES","",IF(ROUND(SUMIFS($AE$2:$AE$4001,$L$2:$L$4001,$L2835,$F$2:$F$4001,"4")-SUMIFS('AR SALES'!$Y$2:$Y$2501,'AR SALES'!$L$2:$L$2501,$L2835,'AR SALES'!$AD$2:$AD$2501,"OFF"),2)=0,"","STALE")))</f>
        <v/>
      </c>
      <c r="BB2835" s="2">
        <f>IF(OR(""&amp;$F2835="2",""&amp;$F2835="4",""&amp;$F2835="G",""&amp;$F2835="H"),IF($AY2835="YES","",IF($AB2835&lt;&gt;0,"",IF(COUNTIFS('AR SALES'!$L$2:$L$2501,$L2835,'AR SALES'!$AD$2:$AD$2501,IF(""&amp;$F2835="4","OFF","ON"),'AR SALES'!$AF$2:$AF$2501,"Y")&gt;0,"","NO EXEMPTION"))),"")</f>
        <v/>
      </c>
    </row>
    <row r="2836">
      <c r="AT2836" s="2">
        <f>IF($L2836="","",IFERROR(INDEX('AR SALES'!$H$2:$H$2501,MATCH(""&amp;$L2836,'AR SALES'!$AE$2:$AE$2501,0)),""))</f>
        <v/>
      </c>
      <c r="AU2836" s="2">
        <f>IF($L2836="","",IF($A2836&lt;&gt;"GA","",IF($E2836="FULTON",IF(ISNUMBER(SEARCH("COLLEGE PARK",$AT2836)),"FULTON (COLLEGE PARK)",IF(ISNUMBER(SEARCH("HAPEVILLE",$AT2836)),"FULTON (HAPEVILLE)",IF(ISNUMBER(SEARCH("EAST POINT",$AT2836)),"FULTON (EAST POINT)",IF(ISNUMBER(SEARCH("ATLANTA",$AT2836)),"FULTON (ATL LIMITS)","FULTON")))),IF($E2836="DEKALB",IF(ISNUMBER(SEARCH("ATLANTA",$AT2836)),"DEKALB (ATL LIMITS)","DEKALB"),IF(AND($E2836="CLAYTON",ISNUMBER(SEARCH("COLLEGE PARK",$AT2836))),"CLAYTON (COLLEGE PARK)",$E2836)))))</f>
        <v/>
      </c>
      <c r="AV2836" s="2">
        <f>IF($L2836="","",IF(""&amp;$F2836="2","DIESEL",IF(OR(""&amp;$F2836="G",""&amp;$F2836="H"),"GAS","")))</f>
        <v/>
      </c>
      <c r="AW2836" s="2">
        <f>IF($AV2836="","",$R2836)</f>
        <v/>
      </c>
      <c r="AX2836" s="2">
        <f>IF($AV2836="","",IF($AB2836=0,$R2836,0))</f>
        <v/>
      </c>
      <c r="AY2836" s="2">
        <f>IF($AV2836="","",IF(AND($Z2836=0,COUNTIF('AR SALES'!$L$2:$L$2501,$L2836)=0),"YES",""))</f>
        <v/>
      </c>
      <c r="AZ2836" s="2">
        <f>IF($AV2836="","",IFERROR(VLOOKUP($AU2836,CODES!$A:$B,2,FALSE),"NO CODE"))</f>
        <v/>
      </c>
      <c r="BA2836" s="2">
        <f>IF(""&amp;$F2836&lt;&gt;"4","",IF($AY2836="YES","",IF(ROUND(SUMIFS($AE$2:$AE$4001,$L$2:$L$4001,$L2836,$F$2:$F$4001,"4")-SUMIFS('AR SALES'!$Y$2:$Y$2501,'AR SALES'!$L$2:$L$2501,$L2836,'AR SALES'!$AD$2:$AD$2501,"OFF"),2)=0,"","STALE")))</f>
        <v/>
      </c>
      <c r="BB2836" s="2">
        <f>IF(OR(""&amp;$F2836="2",""&amp;$F2836="4",""&amp;$F2836="G",""&amp;$F2836="H"),IF($AY2836="YES","",IF($AB2836&lt;&gt;0,"",IF(COUNTIFS('AR SALES'!$L$2:$L$2501,$L2836,'AR SALES'!$AD$2:$AD$2501,IF(""&amp;$F2836="4","OFF","ON"),'AR SALES'!$AF$2:$AF$2501,"Y")&gt;0,"","NO EXEMPTION"))),"")</f>
        <v/>
      </c>
    </row>
    <row r="2837">
      <c r="AT2837" s="2">
        <f>IF($L2837="","",IFERROR(INDEX('AR SALES'!$H$2:$H$2501,MATCH(""&amp;$L2837,'AR SALES'!$AE$2:$AE$2501,0)),""))</f>
        <v/>
      </c>
      <c r="AU2837" s="2">
        <f>IF($L2837="","",IF($A2837&lt;&gt;"GA","",IF($E2837="FULTON",IF(ISNUMBER(SEARCH("COLLEGE PARK",$AT2837)),"FULTON (COLLEGE PARK)",IF(ISNUMBER(SEARCH("HAPEVILLE",$AT2837)),"FULTON (HAPEVILLE)",IF(ISNUMBER(SEARCH("EAST POINT",$AT2837)),"FULTON (EAST POINT)",IF(ISNUMBER(SEARCH("ATLANTA",$AT2837)),"FULTON (ATL LIMITS)","FULTON")))),IF($E2837="DEKALB",IF(ISNUMBER(SEARCH("ATLANTA",$AT2837)),"DEKALB (ATL LIMITS)","DEKALB"),IF(AND($E2837="CLAYTON",ISNUMBER(SEARCH("COLLEGE PARK",$AT2837))),"CLAYTON (COLLEGE PARK)",$E2837)))))</f>
        <v/>
      </c>
      <c r="AV2837" s="2">
        <f>IF($L2837="","",IF(""&amp;$F2837="2","DIESEL",IF(OR(""&amp;$F2837="G",""&amp;$F2837="H"),"GAS","")))</f>
        <v/>
      </c>
      <c r="AW2837" s="2">
        <f>IF($AV2837="","",$R2837)</f>
        <v/>
      </c>
      <c r="AX2837" s="2">
        <f>IF($AV2837="","",IF($AB2837=0,$R2837,0))</f>
        <v/>
      </c>
      <c r="AY2837" s="2">
        <f>IF($AV2837="","",IF(AND($Z2837=0,COUNTIF('AR SALES'!$L$2:$L$2501,$L2837)=0),"YES",""))</f>
        <v/>
      </c>
      <c r="AZ2837" s="2">
        <f>IF($AV2837="","",IFERROR(VLOOKUP($AU2837,CODES!$A:$B,2,FALSE),"NO CODE"))</f>
        <v/>
      </c>
      <c r="BA2837" s="2">
        <f>IF(""&amp;$F2837&lt;&gt;"4","",IF($AY2837="YES","",IF(ROUND(SUMIFS($AE$2:$AE$4001,$L$2:$L$4001,$L2837,$F$2:$F$4001,"4")-SUMIFS('AR SALES'!$Y$2:$Y$2501,'AR SALES'!$L$2:$L$2501,$L2837,'AR SALES'!$AD$2:$AD$2501,"OFF"),2)=0,"","STALE")))</f>
        <v/>
      </c>
      <c r="BB2837" s="2">
        <f>IF(OR(""&amp;$F2837="2",""&amp;$F2837="4",""&amp;$F2837="G",""&amp;$F2837="H"),IF($AY2837="YES","",IF($AB2837&lt;&gt;0,"",IF(COUNTIFS('AR SALES'!$L$2:$L$2501,$L2837,'AR SALES'!$AD$2:$AD$2501,IF(""&amp;$F2837="4","OFF","ON"),'AR SALES'!$AF$2:$AF$2501,"Y")&gt;0,"","NO EXEMPTION"))),"")</f>
        <v/>
      </c>
    </row>
    <row r="2838">
      <c r="AT2838" s="2">
        <f>IF($L2838="","",IFERROR(INDEX('AR SALES'!$H$2:$H$2501,MATCH(""&amp;$L2838,'AR SALES'!$AE$2:$AE$2501,0)),""))</f>
        <v/>
      </c>
      <c r="AU2838" s="2">
        <f>IF($L2838="","",IF($A2838&lt;&gt;"GA","",IF($E2838="FULTON",IF(ISNUMBER(SEARCH("COLLEGE PARK",$AT2838)),"FULTON (COLLEGE PARK)",IF(ISNUMBER(SEARCH("HAPEVILLE",$AT2838)),"FULTON (HAPEVILLE)",IF(ISNUMBER(SEARCH("EAST POINT",$AT2838)),"FULTON (EAST POINT)",IF(ISNUMBER(SEARCH("ATLANTA",$AT2838)),"FULTON (ATL LIMITS)","FULTON")))),IF($E2838="DEKALB",IF(ISNUMBER(SEARCH("ATLANTA",$AT2838)),"DEKALB (ATL LIMITS)","DEKALB"),IF(AND($E2838="CLAYTON",ISNUMBER(SEARCH("COLLEGE PARK",$AT2838))),"CLAYTON (COLLEGE PARK)",$E2838)))))</f>
        <v/>
      </c>
      <c r="AV2838" s="2">
        <f>IF($L2838="","",IF(""&amp;$F2838="2","DIESEL",IF(OR(""&amp;$F2838="G",""&amp;$F2838="H"),"GAS","")))</f>
        <v/>
      </c>
      <c r="AW2838" s="2">
        <f>IF($AV2838="","",$R2838)</f>
        <v/>
      </c>
      <c r="AX2838" s="2">
        <f>IF($AV2838="","",IF($AB2838=0,$R2838,0))</f>
        <v/>
      </c>
      <c r="AY2838" s="2">
        <f>IF($AV2838="","",IF(AND($Z2838=0,COUNTIF('AR SALES'!$L$2:$L$2501,$L2838)=0),"YES",""))</f>
        <v/>
      </c>
      <c r="AZ2838" s="2">
        <f>IF($AV2838="","",IFERROR(VLOOKUP($AU2838,CODES!$A:$B,2,FALSE),"NO CODE"))</f>
        <v/>
      </c>
      <c r="BA2838" s="2">
        <f>IF(""&amp;$F2838&lt;&gt;"4","",IF($AY2838="YES","",IF(ROUND(SUMIFS($AE$2:$AE$4001,$L$2:$L$4001,$L2838,$F$2:$F$4001,"4")-SUMIFS('AR SALES'!$Y$2:$Y$2501,'AR SALES'!$L$2:$L$2501,$L2838,'AR SALES'!$AD$2:$AD$2501,"OFF"),2)=0,"","STALE")))</f>
        <v/>
      </c>
      <c r="BB2838" s="2">
        <f>IF(OR(""&amp;$F2838="2",""&amp;$F2838="4",""&amp;$F2838="G",""&amp;$F2838="H"),IF($AY2838="YES","",IF($AB2838&lt;&gt;0,"",IF(COUNTIFS('AR SALES'!$L$2:$L$2501,$L2838,'AR SALES'!$AD$2:$AD$2501,IF(""&amp;$F2838="4","OFF","ON"),'AR SALES'!$AF$2:$AF$2501,"Y")&gt;0,"","NO EXEMPTION"))),"")</f>
        <v/>
      </c>
    </row>
    <row r="2839">
      <c r="AT2839" s="2">
        <f>IF($L2839="","",IFERROR(INDEX('AR SALES'!$H$2:$H$2501,MATCH(""&amp;$L2839,'AR SALES'!$AE$2:$AE$2501,0)),""))</f>
        <v/>
      </c>
      <c r="AU2839" s="2">
        <f>IF($L2839="","",IF($A2839&lt;&gt;"GA","",IF($E2839="FULTON",IF(ISNUMBER(SEARCH("COLLEGE PARK",$AT2839)),"FULTON (COLLEGE PARK)",IF(ISNUMBER(SEARCH("HAPEVILLE",$AT2839)),"FULTON (HAPEVILLE)",IF(ISNUMBER(SEARCH("EAST POINT",$AT2839)),"FULTON (EAST POINT)",IF(ISNUMBER(SEARCH("ATLANTA",$AT2839)),"FULTON (ATL LIMITS)","FULTON")))),IF($E2839="DEKALB",IF(ISNUMBER(SEARCH("ATLANTA",$AT2839)),"DEKALB (ATL LIMITS)","DEKALB"),IF(AND($E2839="CLAYTON",ISNUMBER(SEARCH("COLLEGE PARK",$AT2839))),"CLAYTON (COLLEGE PARK)",$E2839)))))</f>
        <v/>
      </c>
      <c r="AV2839" s="2">
        <f>IF($L2839="","",IF(""&amp;$F2839="2","DIESEL",IF(OR(""&amp;$F2839="G",""&amp;$F2839="H"),"GAS","")))</f>
        <v/>
      </c>
      <c r="AW2839" s="2">
        <f>IF($AV2839="","",$R2839)</f>
        <v/>
      </c>
      <c r="AX2839" s="2">
        <f>IF($AV2839="","",IF($AB2839=0,$R2839,0))</f>
        <v/>
      </c>
      <c r="AY2839" s="2">
        <f>IF($AV2839="","",IF(AND($Z2839=0,COUNTIF('AR SALES'!$L$2:$L$2501,$L2839)=0),"YES",""))</f>
        <v/>
      </c>
      <c r="AZ2839" s="2">
        <f>IF($AV2839="","",IFERROR(VLOOKUP($AU2839,CODES!$A:$B,2,FALSE),"NO CODE"))</f>
        <v/>
      </c>
      <c r="BA2839" s="2">
        <f>IF(""&amp;$F2839&lt;&gt;"4","",IF($AY2839="YES","",IF(ROUND(SUMIFS($AE$2:$AE$4001,$L$2:$L$4001,$L2839,$F$2:$F$4001,"4")-SUMIFS('AR SALES'!$Y$2:$Y$2501,'AR SALES'!$L$2:$L$2501,$L2839,'AR SALES'!$AD$2:$AD$2501,"OFF"),2)=0,"","STALE")))</f>
        <v/>
      </c>
      <c r="BB2839" s="2">
        <f>IF(OR(""&amp;$F2839="2",""&amp;$F2839="4",""&amp;$F2839="G",""&amp;$F2839="H"),IF($AY2839="YES","",IF($AB2839&lt;&gt;0,"",IF(COUNTIFS('AR SALES'!$L$2:$L$2501,$L2839,'AR SALES'!$AD$2:$AD$2501,IF(""&amp;$F2839="4","OFF","ON"),'AR SALES'!$AF$2:$AF$2501,"Y")&gt;0,"","NO EXEMPTION"))),"")</f>
        <v/>
      </c>
    </row>
    <row r="2840">
      <c r="AT2840" s="2">
        <f>IF($L2840="","",IFERROR(INDEX('AR SALES'!$H$2:$H$2501,MATCH(""&amp;$L2840,'AR SALES'!$AE$2:$AE$2501,0)),""))</f>
        <v/>
      </c>
      <c r="AU2840" s="2">
        <f>IF($L2840="","",IF($A2840&lt;&gt;"GA","",IF($E2840="FULTON",IF(ISNUMBER(SEARCH("COLLEGE PARK",$AT2840)),"FULTON (COLLEGE PARK)",IF(ISNUMBER(SEARCH("HAPEVILLE",$AT2840)),"FULTON (HAPEVILLE)",IF(ISNUMBER(SEARCH("EAST POINT",$AT2840)),"FULTON (EAST POINT)",IF(ISNUMBER(SEARCH("ATLANTA",$AT2840)),"FULTON (ATL LIMITS)","FULTON")))),IF($E2840="DEKALB",IF(ISNUMBER(SEARCH("ATLANTA",$AT2840)),"DEKALB (ATL LIMITS)","DEKALB"),IF(AND($E2840="CLAYTON",ISNUMBER(SEARCH("COLLEGE PARK",$AT2840))),"CLAYTON (COLLEGE PARK)",$E2840)))))</f>
        <v/>
      </c>
      <c r="AV2840" s="2">
        <f>IF($L2840="","",IF(""&amp;$F2840="2","DIESEL",IF(OR(""&amp;$F2840="G",""&amp;$F2840="H"),"GAS","")))</f>
        <v/>
      </c>
      <c r="AW2840" s="2">
        <f>IF($AV2840="","",$R2840)</f>
        <v/>
      </c>
      <c r="AX2840" s="2">
        <f>IF($AV2840="","",IF($AB2840=0,$R2840,0))</f>
        <v/>
      </c>
      <c r="AY2840" s="2">
        <f>IF($AV2840="","",IF(AND($Z2840=0,COUNTIF('AR SALES'!$L$2:$L$2501,$L2840)=0),"YES",""))</f>
        <v/>
      </c>
      <c r="AZ2840" s="2">
        <f>IF($AV2840="","",IFERROR(VLOOKUP($AU2840,CODES!$A:$B,2,FALSE),"NO CODE"))</f>
        <v/>
      </c>
      <c r="BA2840" s="2">
        <f>IF(""&amp;$F2840&lt;&gt;"4","",IF($AY2840="YES","",IF(ROUND(SUMIFS($AE$2:$AE$4001,$L$2:$L$4001,$L2840,$F$2:$F$4001,"4")-SUMIFS('AR SALES'!$Y$2:$Y$2501,'AR SALES'!$L$2:$L$2501,$L2840,'AR SALES'!$AD$2:$AD$2501,"OFF"),2)=0,"","STALE")))</f>
        <v/>
      </c>
      <c r="BB2840" s="2">
        <f>IF(OR(""&amp;$F2840="2",""&amp;$F2840="4",""&amp;$F2840="G",""&amp;$F2840="H"),IF($AY2840="YES","",IF($AB2840&lt;&gt;0,"",IF(COUNTIFS('AR SALES'!$L$2:$L$2501,$L2840,'AR SALES'!$AD$2:$AD$2501,IF(""&amp;$F2840="4","OFF","ON"),'AR SALES'!$AF$2:$AF$2501,"Y")&gt;0,"","NO EXEMPTION"))),"")</f>
        <v/>
      </c>
    </row>
    <row r="2841">
      <c r="AT2841" s="2">
        <f>IF($L2841="","",IFERROR(INDEX('AR SALES'!$H$2:$H$2501,MATCH(""&amp;$L2841,'AR SALES'!$AE$2:$AE$2501,0)),""))</f>
        <v/>
      </c>
      <c r="AU2841" s="2">
        <f>IF($L2841="","",IF($A2841&lt;&gt;"GA","",IF($E2841="FULTON",IF(ISNUMBER(SEARCH("COLLEGE PARK",$AT2841)),"FULTON (COLLEGE PARK)",IF(ISNUMBER(SEARCH("HAPEVILLE",$AT2841)),"FULTON (HAPEVILLE)",IF(ISNUMBER(SEARCH("EAST POINT",$AT2841)),"FULTON (EAST POINT)",IF(ISNUMBER(SEARCH("ATLANTA",$AT2841)),"FULTON (ATL LIMITS)","FULTON")))),IF($E2841="DEKALB",IF(ISNUMBER(SEARCH("ATLANTA",$AT2841)),"DEKALB (ATL LIMITS)","DEKALB"),IF(AND($E2841="CLAYTON",ISNUMBER(SEARCH("COLLEGE PARK",$AT2841))),"CLAYTON (COLLEGE PARK)",$E2841)))))</f>
        <v/>
      </c>
      <c r="AV2841" s="2">
        <f>IF($L2841="","",IF(""&amp;$F2841="2","DIESEL",IF(OR(""&amp;$F2841="G",""&amp;$F2841="H"),"GAS","")))</f>
        <v/>
      </c>
      <c r="AW2841" s="2">
        <f>IF($AV2841="","",$R2841)</f>
        <v/>
      </c>
      <c r="AX2841" s="2">
        <f>IF($AV2841="","",IF($AB2841=0,$R2841,0))</f>
        <v/>
      </c>
      <c r="AY2841" s="2">
        <f>IF($AV2841="","",IF(AND($Z2841=0,COUNTIF('AR SALES'!$L$2:$L$2501,$L2841)=0),"YES",""))</f>
        <v/>
      </c>
      <c r="AZ2841" s="2">
        <f>IF($AV2841="","",IFERROR(VLOOKUP($AU2841,CODES!$A:$B,2,FALSE),"NO CODE"))</f>
        <v/>
      </c>
      <c r="BA2841" s="2">
        <f>IF(""&amp;$F2841&lt;&gt;"4","",IF($AY2841="YES","",IF(ROUND(SUMIFS($AE$2:$AE$4001,$L$2:$L$4001,$L2841,$F$2:$F$4001,"4")-SUMIFS('AR SALES'!$Y$2:$Y$2501,'AR SALES'!$L$2:$L$2501,$L2841,'AR SALES'!$AD$2:$AD$2501,"OFF"),2)=0,"","STALE")))</f>
        <v/>
      </c>
      <c r="BB2841" s="2">
        <f>IF(OR(""&amp;$F2841="2",""&amp;$F2841="4",""&amp;$F2841="G",""&amp;$F2841="H"),IF($AY2841="YES","",IF($AB2841&lt;&gt;0,"",IF(COUNTIFS('AR SALES'!$L$2:$L$2501,$L2841,'AR SALES'!$AD$2:$AD$2501,IF(""&amp;$F2841="4","OFF","ON"),'AR SALES'!$AF$2:$AF$2501,"Y")&gt;0,"","NO EXEMPTION"))),"")</f>
        <v/>
      </c>
    </row>
    <row r="2842">
      <c r="AT2842" s="2">
        <f>IF($L2842="","",IFERROR(INDEX('AR SALES'!$H$2:$H$2501,MATCH(""&amp;$L2842,'AR SALES'!$AE$2:$AE$2501,0)),""))</f>
        <v/>
      </c>
      <c r="AU2842" s="2">
        <f>IF($L2842="","",IF($A2842&lt;&gt;"GA","",IF($E2842="FULTON",IF(ISNUMBER(SEARCH("COLLEGE PARK",$AT2842)),"FULTON (COLLEGE PARK)",IF(ISNUMBER(SEARCH("HAPEVILLE",$AT2842)),"FULTON (HAPEVILLE)",IF(ISNUMBER(SEARCH("EAST POINT",$AT2842)),"FULTON (EAST POINT)",IF(ISNUMBER(SEARCH("ATLANTA",$AT2842)),"FULTON (ATL LIMITS)","FULTON")))),IF($E2842="DEKALB",IF(ISNUMBER(SEARCH("ATLANTA",$AT2842)),"DEKALB (ATL LIMITS)","DEKALB"),IF(AND($E2842="CLAYTON",ISNUMBER(SEARCH("COLLEGE PARK",$AT2842))),"CLAYTON (COLLEGE PARK)",$E2842)))))</f>
        <v/>
      </c>
      <c r="AV2842" s="2">
        <f>IF($L2842="","",IF(""&amp;$F2842="2","DIESEL",IF(OR(""&amp;$F2842="G",""&amp;$F2842="H"),"GAS","")))</f>
        <v/>
      </c>
      <c r="AW2842" s="2">
        <f>IF($AV2842="","",$R2842)</f>
        <v/>
      </c>
      <c r="AX2842" s="2">
        <f>IF($AV2842="","",IF($AB2842=0,$R2842,0))</f>
        <v/>
      </c>
      <c r="AY2842" s="2">
        <f>IF($AV2842="","",IF(AND($Z2842=0,COUNTIF('AR SALES'!$L$2:$L$2501,$L2842)=0),"YES",""))</f>
        <v/>
      </c>
      <c r="AZ2842" s="2">
        <f>IF($AV2842="","",IFERROR(VLOOKUP($AU2842,CODES!$A:$B,2,FALSE),"NO CODE"))</f>
        <v/>
      </c>
      <c r="BA2842" s="2">
        <f>IF(""&amp;$F2842&lt;&gt;"4","",IF($AY2842="YES","",IF(ROUND(SUMIFS($AE$2:$AE$4001,$L$2:$L$4001,$L2842,$F$2:$F$4001,"4")-SUMIFS('AR SALES'!$Y$2:$Y$2501,'AR SALES'!$L$2:$L$2501,$L2842,'AR SALES'!$AD$2:$AD$2501,"OFF"),2)=0,"","STALE")))</f>
        <v/>
      </c>
      <c r="BB2842" s="2">
        <f>IF(OR(""&amp;$F2842="2",""&amp;$F2842="4",""&amp;$F2842="G",""&amp;$F2842="H"),IF($AY2842="YES","",IF($AB2842&lt;&gt;0,"",IF(COUNTIFS('AR SALES'!$L$2:$L$2501,$L2842,'AR SALES'!$AD$2:$AD$2501,IF(""&amp;$F2842="4","OFF","ON"),'AR SALES'!$AF$2:$AF$2501,"Y")&gt;0,"","NO EXEMPTION"))),"")</f>
        <v/>
      </c>
    </row>
    <row r="2843">
      <c r="AT2843" s="2">
        <f>IF($L2843="","",IFERROR(INDEX('AR SALES'!$H$2:$H$2501,MATCH(""&amp;$L2843,'AR SALES'!$AE$2:$AE$2501,0)),""))</f>
        <v/>
      </c>
      <c r="AU2843" s="2">
        <f>IF($L2843="","",IF($A2843&lt;&gt;"GA","",IF($E2843="FULTON",IF(ISNUMBER(SEARCH("COLLEGE PARK",$AT2843)),"FULTON (COLLEGE PARK)",IF(ISNUMBER(SEARCH("HAPEVILLE",$AT2843)),"FULTON (HAPEVILLE)",IF(ISNUMBER(SEARCH("EAST POINT",$AT2843)),"FULTON (EAST POINT)",IF(ISNUMBER(SEARCH("ATLANTA",$AT2843)),"FULTON (ATL LIMITS)","FULTON")))),IF($E2843="DEKALB",IF(ISNUMBER(SEARCH("ATLANTA",$AT2843)),"DEKALB (ATL LIMITS)","DEKALB"),IF(AND($E2843="CLAYTON",ISNUMBER(SEARCH("COLLEGE PARK",$AT2843))),"CLAYTON (COLLEGE PARK)",$E2843)))))</f>
        <v/>
      </c>
      <c r="AV2843" s="2">
        <f>IF($L2843="","",IF(""&amp;$F2843="2","DIESEL",IF(OR(""&amp;$F2843="G",""&amp;$F2843="H"),"GAS","")))</f>
        <v/>
      </c>
      <c r="AW2843" s="2">
        <f>IF($AV2843="","",$R2843)</f>
        <v/>
      </c>
      <c r="AX2843" s="2">
        <f>IF($AV2843="","",IF($AB2843=0,$R2843,0))</f>
        <v/>
      </c>
      <c r="AY2843" s="2">
        <f>IF($AV2843="","",IF(AND($Z2843=0,COUNTIF('AR SALES'!$L$2:$L$2501,$L2843)=0),"YES",""))</f>
        <v/>
      </c>
      <c r="AZ2843" s="2">
        <f>IF($AV2843="","",IFERROR(VLOOKUP($AU2843,CODES!$A:$B,2,FALSE),"NO CODE"))</f>
        <v/>
      </c>
      <c r="BA2843" s="2">
        <f>IF(""&amp;$F2843&lt;&gt;"4","",IF($AY2843="YES","",IF(ROUND(SUMIFS($AE$2:$AE$4001,$L$2:$L$4001,$L2843,$F$2:$F$4001,"4")-SUMIFS('AR SALES'!$Y$2:$Y$2501,'AR SALES'!$L$2:$L$2501,$L2843,'AR SALES'!$AD$2:$AD$2501,"OFF"),2)=0,"","STALE")))</f>
        <v/>
      </c>
      <c r="BB2843" s="2">
        <f>IF(OR(""&amp;$F2843="2",""&amp;$F2843="4",""&amp;$F2843="G",""&amp;$F2843="H"),IF($AY2843="YES","",IF($AB2843&lt;&gt;0,"",IF(COUNTIFS('AR SALES'!$L$2:$L$2501,$L2843,'AR SALES'!$AD$2:$AD$2501,IF(""&amp;$F2843="4","OFF","ON"),'AR SALES'!$AF$2:$AF$2501,"Y")&gt;0,"","NO EXEMPTION"))),"")</f>
        <v/>
      </c>
    </row>
    <row r="2844">
      <c r="AT2844" s="2">
        <f>IF($L2844="","",IFERROR(INDEX('AR SALES'!$H$2:$H$2501,MATCH(""&amp;$L2844,'AR SALES'!$AE$2:$AE$2501,0)),""))</f>
        <v/>
      </c>
      <c r="AU2844" s="2">
        <f>IF($L2844="","",IF($A2844&lt;&gt;"GA","",IF($E2844="FULTON",IF(ISNUMBER(SEARCH("COLLEGE PARK",$AT2844)),"FULTON (COLLEGE PARK)",IF(ISNUMBER(SEARCH("HAPEVILLE",$AT2844)),"FULTON (HAPEVILLE)",IF(ISNUMBER(SEARCH("EAST POINT",$AT2844)),"FULTON (EAST POINT)",IF(ISNUMBER(SEARCH("ATLANTA",$AT2844)),"FULTON (ATL LIMITS)","FULTON")))),IF($E2844="DEKALB",IF(ISNUMBER(SEARCH("ATLANTA",$AT2844)),"DEKALB (ATL LIMITS)","DEKALB"),IF(AND($E2844="CLAYTON",ISNUMBER(SEARCH("COLLEGE PARK",$AT2844))),"CLAYTON (COLLEGE PARK)",$E2844)))))</f>
        <v/>
      </c>
      <c r="AV2844" s="2">
        <f>IF($L2844="","",IF(""&amp;$F2844="2","DIESEL",IF(OR(""&amp;$F2844="G",""&amp;$F2844="H"),"GAS","")))</f>
        <v/>
      </c>
      <c r="AW2844" s="2">
        <f>IF($AV2844="","",$R2844)</f>
        <v/>
      </c>
      <c r="AX2844" s="2">
        <f>IF($AV2844="","",IF($AB2844=0,$R2844,0))</f>
        <v/>
      </c>
      <c r="AY2844" s="2">
        <f>IF($AV2844="","",IF(AND($Z2844=0,COUNTIF('AR SALES'!$L$2:$L$2501,$L2844)=0),"YES",""))</f>
        <v/>
      </c>
      <c r="AZ2844" s="2">
        <f>IF($AV2844="","",IFERROR(VLOOKUP($AU2844,CODES!$A:$B,2,FALSE),"NO CODE"))</f>
        <v/>
      </c>
      <c r="BA2844" s="2">
        <f>IF(""&amp;$F2844&lt;&gt;"4","",IF($AY2844="YES","",IF(ROUND(SUMIFS($AE$2:$AE$4001,$L$2:$L$4001,$L2844,$F$2:$F$4001,"4")-SUMIFS('AR SALES'!$Y$2:$Y$2501,'AR SALES'!$L$2:$L$2501,$L2844,'AR SALES'!$AD$2:$AD$2501,"OFF"),2)=0,"","STALE")))</f>
        <v/>
      </c>
      <c r="BB2844" s="2">
        <f>IF(OR(""&amp;$F2844="2",""&amp;$F2844="4",""&amp;$F2844="G",""&amp;$F2844="H"),IF($AY2844="YES","",IF($AB2844&lt;&gt;0,"",IF(COUNTIFS('AR SALES'!$L$2:$L$2501,$L2844,'AR SALES'!$AD$2:$AD$2501,IF(""&amp;$F2844="4","OFF","ON"),'AR SALES'!$AF$2:$AF$2501,"Y")&gt;0,"","NO EXEMPTION"))),"")</f>
        <v/>
      </c>
    </row>
    <row r="2845">
      <c r="AT2845" s="2">
        <f>IF($L2845="","",IFERROR(INDEX('AR SALES'!$H$2:$H$2501,MATCH(""&amp;$L2845,'AR SALES'!$AE$2:$AE$2501,0)),""))</f>
        <v/>
      </c>
      <c r="AU2845" s="2">
        <f>IF($L2845="","",IF($A2845&lt;&gt;"GA","",IF($E2845="FULTON",IF(ISNUMBER(SEARCH("COLLEGE PARK",$AT2845)),"FULTON (COLLEGE PARK)",IF(ISNUMBER(SEARCH("HAPEVILLE",$AT2845)),"FULTON (HAPEVILLE)",IF(ISNUMBER(SEARCH("EAST POINT",$AT2845)),"FULTON (EAST POINT)",IF(ISNUMBER(SEARCH("ATLANTA",$AT2845)),"FULTON (ATL LIMITS)","FULTON")))),IF($E2845="DEKALB",IF(ISNUMBER(SEARCH("ATLANTA",$AT2845)),"DEKALB (ATL LIMITS)","DEKALB"),IF(AND($E2845="CLAYTON",ISNUMBER(SEARCH("COLLEGE PARK",$AT2845))),"CLAYTON (COLLEGE PARK)",$E2845)))))</f>
        <v/>
      </c>
      <c r="AV2845" s="2">
        <f>IF($L2845="","",IF(""&amp;$F2845="2","DIESEL",IF(OR(""&amp;$F2845="G",""&amp;$F2845="H"),"GAS","")))</f>
        <v/>
      </c>
      <c r="AW2845" s="2">
        <f>IF($AV2845="","",$R2845)</f>
        <v/>
      </c>
      <c r="AX2845" s="2">
        <f>IF($AV2845="","",IF($AB2845=0,$R2845,0))</f>
        <v/>
      </c>
      <c r="AY2845" s="2">
        <f>IF($AV2845="","",IF(AND($Z2845=0,COUNTIF('AR SALES'!$L$2:$L$2501,$L2845)=0),"YES",""))</f>
        <v/>
      </c>
      <c r="AZ2845" s="2">
        <f>IF($AV2845="","",IFERROR(VLOOKUP($AU2845,CODES!$A:$B,2,FALSE),"NO CODE"))</f>
        <v/>
      </c>
      <c r="BA2845" s="2">
        <f>IF(""&amp;$F2845&lt;&gt;"4","",IF($AY2845="YES","",IF(ROUND(SUMIFS($AE$2:$AE$4001,$L$2:$L$4001,$L2845,$F$2:$F$4001,"4")-SUMIFS('AR SALES'!$Y$2:$Y$2501,'AR SALES'!$L$2:$L$2501,$L2845,'AR SALES'!$AD$2:$AD$2501,"OFF"),2)=0,"","STALE")))</f>
        <v/>
      </c>
      <c r="BB2845" s="2">
        <f>IF(OR(""&amp;$F2845="2",""&amp;$F2845="4",""&amp;$F2845="G",""&amp;$F2845="H"),IF($AY2845="YES","",IF($AB2845&lt;&gt;0,"",IF(COUNTIFS('AR SALES'!$L$2:$L$2501,$L2845,'AR SALES'!$AD$2:$AD$2501,IF(""&amp;$F2845="4","OFF","ON"),'AR SALES'!$AF$2:$AF$2501,"Y")&gt;0,"","NO EXEMPTION"))),"")</f>
        <v/>
      </c>
    </row>
    <row r="2846">
      <c r="AT2846" s="2">
        <f>IF($L2846="","",IFERROR(INDEX('AR SALES'!$H$2:$H$2501,MATCH(""&amp;$L2846,'AR SALES'!$AE$2:$AE$2501,0)),""))</f>
        <v/>
      </c>
      <c r="AU2846" s="2">
        <f>IF($L2846="","",IF($A2846&lt;&gt;"GA","",IF($E2846="FULTON",IF(ISNUMBER(SEARCH("COLLEGE PARK",$AT2846)),"FULTON (COLLEGE PARK)",IF(ISNUMBER(SEARCH("HAPEVILLE",$AT2846)),"FULTON (HAPEVILLE)",IF(ISNUMBER(SEARCH("EAST POINT",$AT2846)),"FULTON (EAST POINT)",IF(ISNUMBER(SEARCH("ATLANTA",$AT2846)),"FULTON (ATL LIMITS)","FULTON")))),IF($E2846="DEKALB",IF(ISNUMBER(SEARCH("ATLANTA",$AT2846)),"DEKALB (ATL LIMITS)","DEKALB"),IF(AND($E2846="CLAYTON",ISNUMBER(SEARCH("COLLEGE PARK",$AT2846))),"CLAYTON (COLLEGE PARK)",$E2846)))))</f>
        <v/>
      </c>
      <c r="AV2846" s="2">
        <f>IF($L2846="","",IF(""&amp;$F2846="2","DIESEL",IF(OR(""&amp;$F2846="G",""&amp;$F2846="H"),"GAS","")))</f>
        <v/>
      </c>
      <c r="AW2846" s="2">
        <f>IF($AV2846="","",$R2846)</f>
        <v/>
      </c>
      <c r="AX2846" s="2">
        <f>IF($AV2846="","",IF($AB2846=0,$R2846,0))</f>
        <v/>
      </c>
      <c r="AY2846" s="2">
        <f>IF($AV2846="","",IF(AND($Z2846=0,COUNTIF('AR SALES'!$L$2:$L$2501,$L2846)=0),"YES",""))</f>
        <v/>
      </c>
      <c r="AZ2846" s="2">
        <f>IF($AV2846="","",IFERROR(VLOOKUP($AU2846,CODES!$A:$B,2,FALSE),"NO CODE"))</f>
        <v/>
      </c>
      <c r="BA2846" s="2">
        <f>IF(""&amp;$F2846&lt;&gt;"4","",IF($AY2846="YES","",IF(ROUND(SUMIFS($AE$2:$AE$4001,$L$2:$L$4001,$L2846,$F$2:$F$4001,"4")-SUMIFS('AR SALES'!$Y$2:$Y$2501,'AR SALES'!$L$2:$L$2501,$L2846,'AR SALES'!$AD$2:$AD$2501,"OFF"),2)=0,"","STALE")))</f>
        <v/>
      </c>
      <c r="BB2846" s="2">
        <f>IF(OR(""&amp;$F2846="2",""&amp;$F2846="4",""&amp;$F2846="G",""&amp;$F2846="H"),IF($AY2846="YES","",IF($AB2846&lt;&gt;0,"",IF(COUNTIFS('AR SALES'!$L$2:$L$2501,$L2846,'AR SALES'!$AD$2:$AD$2501,IF(""&amp;$F2846="4","OFF","ON"),'AR SALES'!$AF$2:$AF$2501,"Y")&gt;0,"","NO EXEMPTION"))),"")</f>
        <v/>
      </c>
    </row>
    <row r="2847">
      <c r="AT2847" s="2">
        <f>IF($L2847="","",IFERROR(INDEX('AR SALES'!$H$2:$H$2501,MATCH(""&amp;$L2847,'AR SALES'!$AE$2:$AE$2501,0)),""))</f>
        <v/>
      </c>
      <c r="AU2847" s="2">
        <f>IF($L2847="","",IF($A2847&lt;&gt;"GA","",IF($E2847="FULTON",IF(ISNUMBER(SEARCH("COLLEGE PARK",$AT2847)),"FULTON (COLLEGE PARK)",IF(ISNUMBER(SEARCH("HAPEVILLE",$AT2847)),"FULTON (HAPEVILLE)",IF(ISNUMBER(SEARCH("EAST POINT",$AT2847)),"FULTON (EAST POINT)",IF(ISNUMBER(SEARCH("ATLANTA",$AT2847)),"FULTON (ATL LIMITS)","FULTON")))),IF($E2847="DEKALB",IF(ISNUMBER(SEARCH("ATLANTA",$AT2847)),"DEKALB (ATL LIMITS)","DEKALB"),IF(AND($E2847="CLAYTON",ISNUMBER(SEARCH("COLLEGE PARK",$AT2847))),"CLAYTON (COLLEGE PARK)",$E2847)))))</f>
        <v/>
      </c>
      <c r="AV2847" s="2">
        <f>IF($L2847="","",IF(""&amp;$F2847="2","DIESEL",IF(OR(""&amp;$F2847="G",""&amp;$F2847="H"),"GAS","")))</f>
        <v/>
      </c>
      <c r="AW2847" s="2">
        <f>IF($AV2847="","",$R2847)</f>
        <v/>
      </c>
      <c r="AX2847" s="2">
        <f>IF($AV2847="","",IF($AB2847=0,$R2847,0))</f>
        <v/>
      </c>
      <c r="AY2847" s="2">
        <f>IF($AV2847="","",IF(AND($Z2847=0,COUNTIF('AR SALES'!$L$2:$L$2501,$L2847)=0),"YES",""))</f>
        <v/>
      </c>
      <c r="AZ2847" s="2">
        <f>IF($AV2847="","",IFERROR(VLOOKUP($AU2847,CODES!$A:$B,2,FALSE),"NO CODE"))</f>
        <v/>
      </c>
      <c r="BA2847" s="2">
        <f>IF(""&amp;$F2847&lt;&gt;"4","",IF($AY2847="YES","",IF(ROUND(SUMIFS($AE$2:$AE$4001,$L$2:$L$4001,$L2847,$F$2:$F$4001,"4")-SUMIFS('AR SALES'!$Y$2:$Y$2501,'AR SALES'!$L$2:$L$2501,$L2847,'AR SALES'!$AD$2:$AD$2501,"OFF"),2)=0,"","STALE")))</f>
        <v/>
      </c>
      <c r="BB2847" s="2">
        <f>IF(OR(""&amp;$F2847="2",""&amp;$F2847="4",""&amp;$F2847="G",""&amp;$F2847="H"),IF($AY2847="YES","",IF($AB2847&lt;&gt;0,"",IF(COUNTIFS('AR SALES'!$L$2:$L$2501,$L2847,'AR SALES'!$AD$2:$AD$2501,IF(""&amp;$F2847="4","OFF","ON"),'AR SALES'!$AF$2:$AF$2501,"Y")&gt;0,"","NO EXEMPTION"))),"")</f>
        <v/>
      </c>
    </row>
    <row r="2848">
      <c r="AT2848" s="2">
        <f>IF($L2848="","",IFERROR(INDEX('AR SALES'!$H$2:$H$2501,MATCH(""&amp;$L2848,'AR SALES'!$AE$2:$AE$2501,0)),""))</f>
        <v/>
      </c>
      <c r="AU2848" s="2">
        <f>IF($L2848="","",IF($A2848&lt;&gt;"GA","",IF($E2848="FULTON",IF(ISNUMBER(SEARCH("COLLEGE PARK",$AT2848)),"FULTON (COLLEGE PARK)",IF(ISNUMBER(SEARCH("HAPEVILLE",$AT2848)),"FULTON (HAPEVILLE)",IF(ISNUMBER(SEARCH("EAST POINT",$AT2848)),"FULTON (EAST POINT)",IF(ISNUMBER(SEARCH("ATLANTA",$AT2848)),"FULTON (ATL LIMITS)","FULTON")))),IF($E2848="DEKALB",IF(ISNUMBER(SEARCH("ATLANTA",$AT2848)),"DEKALB (ATL LIMITS)","DEKALB"),IF(AND($E2848="CLAYTON",ISNUMBER(SEARCH("COLLEGE PARK",$AT2848))),"CLAYTON (COLLEGE PARK)",$E2848)))))</f>
        <v/>
      </c>
      <c r="AV2848" s="2">
        <f>IF($L2848="","",IF(""&amp;$F2848="2","DIESEL",IF(OR(""&amp;$F2848="G",""&amp;$F2848="H"),"GAS","")))</f>
        <v/>
      </c>
      <c r="AW2848" s="2">
        <f>IF($AV2848="","",$R2848)</f>
        <v/>
      </c>
      <c r="AX2848" s="2">
        <f>IF($AV2848="","",IF($AB2848=0,$R2848,0))</f>
        <v/>
      </c>
      <c r="AY2848" s="2">
        <f>IF($AV2848="","",IF(AND($Z2848=0,COUNTIF('AR SALES'!$L$2:$L$2501,$L2848)=0),"YES",""))</f>
        <v/>
      </c>
      <c r="AZ2848" s="2">
        <f>IF($AV2848="","",IFERROR(VLOOKUP($AU2848,CODES!$A:$B,2,FALSE),"NO CODE"))</f>
        <v/>
      </c>
      <c r="BA2848" s="2">
        <f>IF(""&amp;$F2848&lt;&gt;"4","",IF($AY2848="YES","",IF(ROUND(SUMIFS($AE$2:$AE$4001,$L$2:$L$4001,$L2848,$F$2:$F$4001,"4")-SUMIFS('AR SALES'!$Y$2:$Y$2501,'AR SALES'!$L$2:$L$2501,$L2848,'AR SALES'!$AD$2:$AD$2501,"OFF"),2)=0,"","STALE")))</f>
        <v/>
      </c>
      <c r="BB2848" s="2">
        <f>IF(OR(""&amp;$F2848="2",""&amp;$F2848="4",""&amp;$F2848="G",""&amp;$F2848="H"),IF($AY2848="YES","",IF($AB2848&lt;&gt;0,"",IF(COUNTIFS('AR SALES'!$L$2:$L$2501,$L2848,'AR SALES'!$AD$2:$AD$2501,IF(""&amp;$F2848="4","OFF","ON"),'AR SALES'!$AF$2:$AF$2501,"Y")&gt;0,"","NO EXEMPTION"))),"")</f>
        <v/>
      </c>
    </row>
    <row r="2849">
      <c r="AT2849" s="2">
        <f>IF($L2849="","",IFERROR(INDEX('AR SALES'!$H$2:$H$2501,MATCH(""&amp;$L2849,'AR SALES'!$AE$2:$AE$2501,0)),""))</f>
        <v/>
      </c>
      <c r="AU2849" s="2">
        <f>IF($L2849="","",IF($A2849&lt;&gt;"GA","",IF($E2849="FULTON",IF(ISNUMBER(SEARCH("COLLEGE PARK",$AT2849)),"FULTON (COLLEGE PARK)",IF(ISNUMBER(SEARCH("HAPEVILLE",$AT2849)),"FULTON (HAPEVILLE)",IF(ISNUMBER(SEARCH("EAST POINT",$AT2849)),"FULTON (EAST POINT)",IF(ISNUMBER(SEARCH("ATLANTA",$AT2849)),"FULTON (ATL LIMITS)","FULTON")))),IF($E2849="DEKALB",IF(ISNUMBER(SEARCH("ATLANTA",$AT2849)),"DEKALB (ATL LIMITS)","DEKALB"),IF(AND($E2849="CLAYTON",ISNUMBER(SEARCH("COLLEGE PARK",$AT2849))),"CLAYTON (COLLEGE PARK)",$E2849)))))</f>
        <v/>
      </c>
      <c r="AV2849" s="2">
        <f>IF($L2849="","",IF(""&amp;$F2849="2","DIESEL",IF(OR(""&amp;$F2849="G",""&amp;$F2849="H"),"GAS","")))</f>
        <v/>
      </c>
      <c r="AW2849" s="2">
        <f>IF($AV2849="","",$R2849)</f>
        <v/>
      </c>
      <c r="AX2849" s="2">
        <f>IF($AV2849="","",IF($AB2849=0,$R2849,0))</f>
        <v/>
      </c>
      <c r="AY2849" s="2">
        <f>IF($AV2849="","",IF(AND($Z2849=0,COUNTIF('AR SALES'!$L$2:$L$2501,$L2849)=0),"YES",""))</f>
        <v/>
      </c>
      <c r="AZ2849" s="2">
        <f>IF($AV2849="","",IFERROR(VLOOKUP($AU2849,CODES!$A:$B,2,FALSE),"NO CODE"))</f>
        <v/>
      </c>
      <c r="BA2849" s="2">
        <f>IF(""&amp;$F2849&lt;&gt;"4","",IF($AY2849="YES","",IF(ROUND(SUMIFS($AE$2:$AE$4001,$L$2:$L$4001,$L2849,$F$2:$F$4001,"4")-SUMIFS('AR SALES'!$Y$2:$Y$2501,'AR SALES'!$L$2:$L$2501,$L2849,'AR SALES'!$AD$2:$AD$2501,"OFF"),2)=0,"","STALE")))</f>
        <v/>
      </c>
      <c r="BB2849" s="2">
        <f>IF(OR(""&amp;$F2849="2",""&amp;$F2849="4",""&amp;$F2849="G",""&amp;$F2849="H"),IF($AY2849="YES","",IF($AB2849&lt;&gt;0,"",IF(COUNTIFS('AR SALES'!$L$2:$L$2501,$L2849,'AR SALES'!$AD$2:$AD$2501,IF(""&amp;$F2849="4","OFF","ON"),'AR SALES'!$AF$2:$AF$2501,"Y")&gt;0,"","NO EXEMPTION"))),"")</f>
        <v/>
      </c>
    </row>
    <row r="2850">
      <c r="AT2850" s="2">
        <f>IF($L2850="","",IFERROR(INDEX('AR SALES'!$H$2:$H$2501,MATCH(""&amp;$L2850,'AR SALES'!$AE$2:$AE$2501,0)),""))</f>
        <v/>
      </c>
      <c r="AU2850" s="2">
        <f>IF($L2850="","",IF($A2850&lt;&gt;"GA","",IF($E2850="FULTON",IF(ISNUMBER(SEARCH("COLLEGE PARK",$AT2850)),"FULTON (COLLEGE PARK)",IF(ISNUMBER(SEARCH("HAPEVILLE",$AT2850)),"FULTON (HAPEVILLE)",IF(ISNUMBER(SEARCH("EAST POINT",$AT2850)),"FULTON (EAST POINT)",IF(ISNUMBER(SEARCH("ATLANTA",$AT2850)),"FULTON (ATL LIMITS)","FULTON")))),IF($E2850="DEKALB",IF(ISNUMBER(SEARCH("ATLANTA",$AT2850)),"DEKALB (ATL LIMITS)","DEKALB"),IF(AND($E2850="CLAYTON",ISNUMBER(SEARCH("COLLEGE PARK",$AT2850))),"CLAYTON (COLLEGE PARK)",$E2850)))))</f>
        <v/>
      </c>
      <c r="AV2850" s="2">
        <f>IF($L2850="","",IF(""&amp;$F2850="2","DIESEL",IF(OR(""&amp;$F2850="G",""&amp;$F2850="H"),"GAS","")))</f>
        <v/>
      </c>
      <c r="AW2850" s="2">
        <f>IF($AV2850="","",$R2850)</f>
        <v/>
      </c>
      <c r="AX2850" s="2">
        <f>IF($AV2850="","",IF($AB2850=0,$R2850,0))</f>
        <v/>
      </c>
      <c r="AY2850" s="2">
        <f>IF($AV2850="","",IF(AND($Z2850=0,COUNTIF('AR SALES'!$L$2:$L$2501,$L2850)=0),"YES",""))</f>
        <v/>
      </c>
      <c r="AZ2850" s="2">
        <f>IF($AV2850="","",IFERROR(VLOOKUP($AU2850,CODES!$A:$B,2,FALSE),"NO CODE"))</f>
        <v/>
      </c>
      <c r="BA2850" s="2">
        <f>IF(""&amp;$F2850&lt;&gt;"4","",IF($AY2850="YES","",IF(ROUND(SUMIFS($AE$2:$AE$4001,$L$2:$L$4001,$L2850,$F$2:$F$4001,"4")-SUMIFS('AR SALES'!$Y$2:$Y$2501,'AR SALES'!$L$2:$L$2501,$L2850,'AR SALES'!$AD$2:$AD$2501,"OFF"),2)=0,"","STALE")))</f>
        <v/>
      </c>
      <c r="BB2850" s="2">
        <f>IF(OR(""&amp;$F2850="2",""&amp;$F2850="4",""&amp;$F2850="G",""&amp;$F2850="H"),IF($AY2850="YES","",IF($AB2850&lt;&gt;0,"",IF(COUNTIFS('AR SALES'!$L$2:$L$2501,$L2850,'AR SALES'!$AD$2:$AD$2501,IF(""&amp;$F2850="4","OFF","ON"),'AR SALES'!$AF$2:$AF$2501,"Y")&gt;0,"","NO EXEMPTION"))),"")</f>
        <v/>
      </c>
    </row>
    <row r="2851">
      <c r="AT2851" s="2">
        <f>IF($L2851="","",IFERROR(INDEX('AR SALES'!$H$2:$H$2501,MATCH(""&amp;$L2851,'AR SALES'!$AE$2:$AE$2501,0)),""))</f>
        <v/>
      </c>
      <c r="AU2851" s="2">
        <f>IF($L2851="","",IF($A2851&lt;&gt;"GA","",IF($E2851="FULTON",IF(ISNUMBER(SEARCH("COLLEGE PARK",$AT2851)),"FULTON (COLLEGE PARK)",IF(ISNUMBER(SEARCH("HAPEVILLE",$AT2851)),"FULTON (HAPEVILLE)",IF(ISNUMBER(SEARCH("EAST POINT",$AT2851)),"FULTON (EAST POINT)",IF(ISNUMBER(SEARCH("ATLANTA",$AT2851)),"FULTON (ATL LIMITS)","FULTON")))),IF($E2851="DEKALB",IF(ISNUMBER(SEARCH("ATLANTA",$AT2851)),"DEKALB (ATL LIMITS)","DEKALB"),IF(AND($E2851="CLAYTON",ISNUMBER(SEARCH("COLLEGE PARK",$AT2851))),"CLAYTON (COLLEGE PARK)",$E2851)))))</f>
        <v/>
      </c>
      <c r="AV2851" s="2">
        <f>IF($L2851="","",IF(""&amp;$F2851="2","DIESEL",IF(OR(""&amp;$F2851="G",""&amp;$F2851="H"),"GAS","")))</f>
        <v/>
      </c>
      <c r="AW2851" s="2">
        <f>IF($AV2851="","",$R2851)</f>
        <v/>
      </c>
      <c r="AX2851" s="2">
        <f>IF($AV2851="","",IF($AB2851=0,$R2851,0))</f>
        <v/>
      </c>
      <c r="AY2851" s="2">
        <f>IF($AV2851="","",IF(AND($Z2851=0,COUNTIF('AR SALES'!$L$2:$L$2501,$L2851)=0),"YES",""))</f>
        <v/>
      </c>
      <c r="AZ2851" s="2">
        <f>IF($AV2851="","",IFERROR(VLOOKUP($AU2851,CODES!$A:$B,2,FALSE),"NO CODE"))</f>
        <v/>
      </c>
      <c r="BA2851" s="2">
        <f>IF(""&amp;$F2851&lt;&gt;"4","",IF($AY2851="YES","",IF(ROUND(SUMIFS($AE$2:$AE$4001,$L$2:$L$4001,$L2851,$F$2:$F$4001,"4")-SUMIFS('AR SALES'!$Y$2:$Y$2501,'AR SALES'!$L$2:$L$2501,$L2851,'AR SALES'!$AD$2:$AD$2501,"OFF"),2)=0,"","STALE")))</f>
        <v/>
      </c>
      <c r="BB2851" s="2">
        <f>IF(OR(""&amp;$F2851="2",""&amp;$F2851="4",""&amp;$F2851="G",""&amp;$F2851="H"),IF($AY2851="YES","",IF($AB2851&lt;&gt;0,"",IF(COUNTIFS('AR SALES'!$L$2:$L$2501,$L2851,'AR SALES'!$AD$2:$AD$2501,IF(""&amp;$F2851="4","OFF","ON"),'AR SALES'!$AF$2:$AF$2501,"Y")&gt;0,"","NO EXEMPTION"))),"")</f>
        <v/>
      </c>
    </row>
    <row r="2852">
      <c r="AT2852" s="2">
        <f>IF($L2852="","",IFERROR(INDEX('AR SALES'!$H$2:$H$2501,MATCH(""&amp;$L2852,'AR SALES'!$AE$2:$AE$2501,0)),""))</f>
        <v/>
      </c>
      <c r="AU2852" s="2">
        <f>IF($L2852="","",IF($A2852&lt;&gt;"GA","",IF($E2852="FULTON",IF(ISNUMBER(SEARCH("COLLEGE PARK",$AT2852)),"FULTON (COLLEGE PARK)",IF(ISNUMBER(SEARCH("HAPEVILLE",$AT2852)),"FULTON (HAPEVILLE)",IF(ISNUMBER(SEARCH("EAST POINT",$AT2852)),"FULTON (EAST POINT)",IF(ISNUMBER(SEARCH("ATLANTA",$AT2852)),"FULTON (ATL LIMITS)","FULTON")))),IF($E2852="DEKALB",IF(ISNUMBER(SEARCH("ATLANTA",$AT2852)),"DEKALB (ATL LIMITS)","DEKALB"),IF(AND($E2852="CLAYTON",ISNUMBER(SEARCH("COLLEGE PARK",$AT2852))),"CLAYTON (COLLEGE PARK)",$E2852)))))</f>
        <v/>
      </c>
      <c r="AV2852" s="2">
        <f>IF($L2852="","",IF(""&amp;$F2852="2","DIESEL",IF(OR(""&amp;$F2852="G",""&amp;$F2852="H"),"GAS","")))</f>
        <v/>
      </c>
      <c r="AW2852" s="2">
        <f>IF($AV2852="","",$R2852)</f>
        <v/>
      </c>
      <c r="AX2852" s="2">
        <f>IF($AV2852="","",IF($AB2852=0,$R2852,0))</f>
        <v/>
      </c>
      <c r="AY2852" s="2">
        <f>IF($AV2852="","",IF(AND($Z2852=0,COUNTIF('AR SALES'!$L$2:$L$2501,$L2852)=0),"YES",""))</f>
        <v/>
      </c>
      <c r="AZ2852" s="2">
        <f>IF($AV2852="","",IFERROR(VLOOKUP($AU2852,CODES!$A:$B,2,FALSE),"NO CODE"))</f>
        <v/>
      </c>
      <c r="BA2852" s="2">
        <f>IF(""&amp;$F2852&lt;&gt;"4","",IF($AY2852="YES","",IF(ROUND(SUMIFS($AE$2:$AE$4001,$L$2:$L$4001,$L2852,$F$2:$F$4001,"4")-SUMIFS('AR SALES'!$Y$2:$Y$2501,'AR SALES'!$L$2:$L$2501,$L2852,'AR SALES'!$AD$2:$AD$2501,"OFF"),2)=0,"","STALE")))</f>
        <v/>
      </c>
      <c r="BB2852" s="2">
        <f>IF(OR(""&amp;$F2852="2",""&amp;$F2852="4",""&amp;$F2852="G",""&amp;$F2852="H"),IF($AY2852="YES","",IF($AB2852&lt;&gt;0,"",IF(COUNTIFS('AR SALES'!$L$2:$L$2501,$L2852,'AR SALES'!$AD$2:$AD$2501,IF(""&amp;$F2852="4","OFF","ON"),'AR SALES'!$AF$2:$AF$2501,"Y")&gt;0,"","NO EXEMPTION"))),"")</f>
        <v/>
      </c>
    </row>
    <row r="2853">
      <c r="AT2853" s="2">
        <f>IF($L2853="","",IFERROR(INDEX('AR SALES'!$H$2:$H$2501,MATCH(""&amp;$L2853,'AR SALES'!$AE$2:$AE$2501,0)),""))</f>
        <v/>
      </c>
      <c r="AU2853" s="2">
        <f>IF($L2853="","",IF($A2853&lt;&gt;"GA","",IF($E2853="FULTON",IF(ISNUMBER(SEARCH("COLLEGE PARK",$AT2853)),"FULTON (COLLEGE PARK)",IF(ISNUMBER(SEARCH("HAPEVILLE",$AT2853)),"FULTON (HAPEVILLE)",IF(ISNUMBER(SEARCH("EAST POINT",$AT2853)),"FULTON (EAST POINT)",IF(ISNUMBER(SEARCH("ATLANTA",$AT2853)),"FULTON (ATL LIMITS)","FULTON")))),IF($E2853="DEKALB",IF(ISNUMBER(SEARCH("ATLANTA",$AT2853)),"DEKALB (ATL LIMITS)","DEKALB"),IF(AND($E2853="CLAYTON",ISNUMBER(SEARCH("COLLEGE PARK",$AT2853))),"CLAYTON (COLLEGE PARK)",$E2853)))))</f>
        <v/>
      </c>
      <c r="AV2853" s="2">
        <f>IF($L2853="","",IF(""&amp;$F2853="2","DIESEL",IF(OR(""&amp;$F2853="G",""&amp;$F2853="H"),"GAS","")))</f>
        <v/>
      </c>
      <c r="AW2853" s="2">
        <f>IF($AV2853="","",$R2853)</f>
        <v/>
      </c>
      <c r="AX2853" s="2">
        <f>IF($AV2853="","",IF($AB2853=0,$R2853,0))</f>
        <v/>
      </c>
      <c r="AY2853" s="2">
        <f>IF($AV2853="","",IF(AND($Z2853=0,COUNTIF('AR SALES'!$L$2:$L$2501,$L2853)=0),"YES",""))</f>
        <v/>
      </c>
      <c r="AZ2853" s="2">
        <f>IF($AV2853="","",IFERROR(VLOOKUP($AU2853,CODES!$A:$B,2,FALSE),"NO CODE"))</f>
        <v/>
      </c>
      <c r="BA2853" s="2">
        <f>IF(""&amp;$F2853&lt;&gt;"4","",IF($AY2853="YES","",IF(ROUND(SUMIFS($AE$2:$AE$4001,$L$2:$L$4001,$L2853,$F$2:$F$4001,"4")-SUMIFS('AR SALES'!$Y$2:$Y$2501,'AR SALES'!$L$2:$L$2501,$L2853,'AR SALES'!$AD$2:$AD$2501,"OFF"),2)=0,"","STALE")))</f>
        <v/>
      </c>
      <c r="BB2853" s="2">
        <f>IF(OR(""&amp;$F2853="2",""&amp;$F2853="4",""&amp;$F2853="G",""&amp;$F2853="H"),IF($AY2853="YES","",IF($AB2853&lt;&gt;0,"",IF(COUNTIFS('AR SALES'!$L$2:$L$2501,$L2853,'AR SALES'!$AD$2:$AD$2501,IF(""&amp;$F2853="4","OFF","ON"),'AR SALES'!$AF$2:$AF$2501,"Y")&gt;0,"","NO EXEMPTION"))),"")</f>
        <v/>
      </c>
    </row>
    <row r="2854">
      <c r="AT2854" s="2">
        <f>IF($L2854="","",IFERROR(INDEX('AR SALES'!$H$2:$H$2501,MATCH(""&amp;$L2854,'AR SALES'!$AE$2:$AE$2501,0)),""))</f>
        <v/>
      </c>
      <c r="AU2854" s="2">
        <f>IF($L2854="","",IF($A2854&lt;&gt;"GA","",IF($E2854="FULTON",IF(ISNUMBER(SEARCH("COLLEGE PARK",$AT2854)),"FULTON (COLLEGE PARK)",IF(ISNUMBER(SEARCH("HAPEVILLE",$AT2854)),"FULTON (HAPEVILLE)",IF(ISNUMBER(SEARCH("EAST POINT",$AT2854)),"FULTON (EAST POINT)",IF(ISNUMBER(SEARCH("ATLANTA",$AT2854)),"FULTON (ATL LIMITS)","FULTON")))),IF($E2854="DEKALB",IF(ISNUMBER(SEARCH("ATLANTA",$AT2854)),"DEKALB (ATL LIMITS)","DEKALB"),IF(AND($E2854="CLAYTON",ISNUMBER(SEARCH("COLLEGE PARK",$AT2854))),"CLAYTON (COLLEGE PARK)",$E2854)))))</f>
        <v/>
      </c>
      <c r="AV2854" s="2">
        <f>IF($L2854="","",IF(""&amp;$F2854="2","DIESEL",IF(OR(""&amp;$F2854="G",""&amp;$F2854="H"),"GAS","")))</f>
        <v/>
      </c>
      <c r="AW2854" s="2">
        <f>IF($AV2854="","",$R2854)</f>
        <v/>
      </c>
      <c r="AX2854" s="2">
        <f>IF($AV2854="","",IF($AB2854=0,$R2854,0))</f>
        <v/>
      </c>
      <c r="AY2854" s="2">
        <f>IF($AV2854="","",IF(AND($Z2854=0,COUNTIF('AR SALES'!$L$2:$L$2501,$L2854)=0),"YES",""))</f>
        <v/>
      </c>
      <c r="AZ2854" s="2">
        <f>IF($AV2854="","",IFERROR(VLOOKUP($AU2854,CODES!$A:$B,2,FALSE),"NO CODE"))</f>
        <v/>
      </c>
      <c r="BA2854" s="2">
        <f>IF(""&amp;$F2854&lt;&gt;"4","",IF($AY2854="YES","",IF(ROUND(SUMIFS($AE$2:$AE$4001,$L$2:$L$4001,$L2854,$F$2:$F$4001,"4")-SUMIFS('AR SALES'!$Y$2:$Y$2501,'AR SALES'!$L$2:$L$2501,$L2854,'AR SALES'!$AD$2:$AD$2501,"OFF"),2)=0,"","STALE")))</f>
        <v/>
      </c>
      <c r="BB2854" s="2">
        <f>IF(OR(""&amp;$F2854="2",""&amp;$F2854="4",""&amp;$F2854="G",""&amp;$F2854="H"),IF($AY2854="YES","",IF($AB2854&lt;&gt;0,"",IF(COUNTIFS('AR SALES'!$L$2:$L$2501,$L2854,'AR SALES'!$AD$2:$AD$2501,IF(""&amp;$F2854="4","OFF","ON"),'AR SALES'!$AF$2:$AF$2501,"Y")&gt;0,"","NO EXEMPTION"))),"")</f>
        <v/>
      </c>
    </row>
    <row r="2855">
      <c r="AT2855" s="2">
        <f>IF($L2855="","",IFERROR(INDEX('AR SALES'!$H$2:$H$2501,MATCH(""&amp;$L2855,'AR SALES'!$AE$2:$AE$2501,0)),""))</f>
        <v/>
      </c>
      <c r="AU2855" s="2">
        <f>IF($L2855="","",IF($A2855&lt;&gt;"GA","",IF($E2855="FULTON",IF(ISNUMBER(SEARCH("COLLEGE PARK",$AT2855)),"FULTON (COLLEGE PARK)",IF(ISNUMBER(SEARCH("HAPEVILLE",$AT2855)),"FULTON (HAPEVILLE)",IF(ISNUMBER(SEARCH("EAST POINT",$AT2855)),"FULTON (EAST POINT)",IF(ISNUMBER(SEARCH("ATLANTA",$AT2855)),"FULTON (ATL LIMITS)","FULTON")))),IF($E2855="DEKALB",IF(ISNUMBER(SEARCH("ATLANTA",$AT2855)),"DEKALB (ATL LIMITS)","DEKALB"),IF(AND($E2855="CLAYTON",ISNUMBER(SEARCH("COLLEGE PARK",$AT2855))),"CLAYTON (COLLEGE PARK)",$E2855)))))</f>
        <v/>
      </c>
      <c r="AV2855" s="2">
        <f>IF($L2855="","",IF(""&amp;$F2855="2","DIESEL",IF(OR(""&amp;$F2855="G",""&amp;$F2855="H"),"GAS","")))</f>
        <v/>
      </c>
      <c r="AW2855" s="2">
        <f>IF($AV2855="","",$R2855)</f>
        <v/>
      </c>
      <c r="AX2855" s="2">
        <f>IF($AV2855="","",IF($AB2855=0,$R2855,0))</f>
        <v/>
      </c>
      <c r="AY2855" s="2">
        <f>IF($AV2855="","",IF(AND($Z2855=0,COUNTIF('AR SALES'!$L$2:$L$2501,$L2855)=0),"YES",""))</f>
        <v/>
      </c>
      <c r="AZ2855" s="2">
        <f>IF($AV2855="","",IFERROR(VLOOKUP($AU2855,CODES!$A:$B,2,FALSE),"NO CODE"))</f>
        <v/>
      </c>
      <c r="BA2855" s="2">
        <f>IF(""&amp;$F2855&lt;&gt;"4","",IF($AY2855="YES","",IF(ROUND(SUMIFS($AE$2:$AE$4001,$L$2:$L$4001,$L2855,$F$2:$F$4001,"4")-SUMIFS('AR SALES'!$Y$2:$Y$2501,'AR SALES'!$L$2:$L$2501,$L2855,'AR SALES'!$AD$2:$AD$2501,"OFF"),2)=0,"","STALE")))</f>
        <v/>
      </c>
      <c r="BB2855" s="2">
        <f>IF(OR(""&amp;$F2855="2",""&amp;$F2855="4",""&amp;$F2855="G",""&amp;$F2855="H"),IF($AY2855="YES","",IF($AB2855&lt;&gt;0,"",IF(COUNTIFS('AR SALES'!$L$2:$L$2501,$L2855,'AR SALES'!$AD$2:$AD$2501,IF(""&amp;$F2855="4","OFF","ON"),'AR SALES'!$AF$2:$AF$2501,"Y")&gt;0,"","NO EXEMPTION"))),"")</f>
        <v/>
      </c>
    </row>
    <row r="2856">
      <c r="AT2856" s="2">
        <f>IF($L2856="","",IFERROR(INDEX('AR SALES'!$H$2:$H$2501,MATCH(""&amp;$L2856,'AR SALES'!$AE$2:$AE$2501,0)),""))</f>
        <v/>
      </c>
      <c r="AU2856" s="2">
        <f>IF($L2856="","",IF($A2856&lt;&gt;"GA","",IF($E2856="FULTON",IF(ISNUMBER(SEARCH("COLLEGE PARK",$AT2856)),"FULTON (COLLEGE PARK)",IF(ISNUMBER(SEARCH("HAPEVILLE",$AT2856)),"FULTON (HAPEVILLE)",IF(ISNUMBER(SEARCH("EAST POINT",$AT2856)),"FULTON (EAST POINT)",IF(ISNUMBER(SEARCH("ATLANTA",$AT2856)),"FULTON (ATL LIMITS)","FULTON")))),IF($E2856="DEKALB",IF(ISNUMBER(SEARCH("ATLANTA",$AT2856)),"DEKALB (ATL LIMITS)","DEKALB"),IF(AND($E2856="CLAYTON",ISNUMBER(SEARCH("COLLEGE PARK",$AT2856))),"CLAYTON (COLLEGE PARK)",$E2856)))))</f>
        <v/>
      </c>
      <c r="AV2856" s="2">
        <f>IF($L2856="","",IF(""&amp;$F2856="2","DIESEL",IF(OR(""&amp;$F2856="G",""&amp;$F2856="H"),"GAS","")))</f>
        <v/>
      </c>
      <c r="AW2856" s="2">
        <f>IF($AV2856="","",$R2856)</f>
        <v/>
      </c>
      <c r="AX2856" s="2">
        <f>IF($AV2856="","",IF($AB2856=0,$R2856,0))</f>
        <v/>
      </c>
      <c r="AY2856" s="2">
        <f>IF($AV2856="","",IF(AND($Z2856=0,COUNTIF('AR SALES'!$L$2:$L$2501,$L2856)=0),"YES",""))</f>
        <v/>
      </c>
      <c r="AZ2856" s="2">
        <f>IF($AV2856="","",IFERROR(VLOOKUP($AU2856,CODES!$A:$B,2,FALSE),"NO CODE"))</f>
        <v/>
      </c>
      <c r="BA2856" s="2">
        <f>IF(""&amp;$F2856&lt;&gt;"4","",IF($AY2856="YES","",IF(ROUND(SUMIFS($AE$2:$AE$4001,$L$2:$L$4001,$L2856,$F$2:$F$4001,"4")-SUMIFS('AR SALES'!$Y$2:$Y$2501,'AR SALES'!$L$2:$L$2501,$L2856,'AR SALES'!$AD$2:$AD$2501,"OFF"),2)=0,"","STALE")))</f>
        <v/>
      </c>
      <c r="BB2856" s="2">
        <f>IF(OR(""&amp;$F2856="2",""&amp;$F2856="4",""&amp;$F2856="G",""&amp;$F2856="H"),IF($AY2856="YES","",IF($AB2856&lt;&gt;0,"",IF(COUNTIFS('AR SALES'!$L$2:$L$2501,$L2856,'AR SALES'!$AD$2:$AD$2501,IF(""&amp;$F2856="4","OFF","ON"),'AR SALES'!$AF$2:$AF$2501,"Y")&gt;0,"","NO EXEMPTION"))),"")</f>
        <v/>
      </c>
    </row>
    <row r="2857">
      <c r="AT2857" s="2">
        <f>IF($L2857="","",IFERROR(INDEX('AR SALES'!$H$2:$H$2501,MATCH(""&amp;$L2857,'AR SALES'!$AE$2:$AE$2501,0)),""))</f>
        <v/>
      </c>
      <c r="AU2857" s="2">
        <f>IF($L2857="","",IF($A2857&lt;&gt;"GA","",IF($E2857="FULTON",IF(ISNUMBER(SEARCH("COLLEGE PARK",$AT2857)),"FULTON (COLLEGE PARK)",IF(ISNUMBER(SEARCH("HAPEVILLE",$AT2857)),"FULTON (HAPEVILLE)",IF(ISNUMBER(SEARCH("EAST POINT",$AT2857)),"FULTON (EAST POINT)",IF(ISNUMBER(SEARCH("ATLANTA",$AT2857)),"FULTON (ATL LIMITS)","FULTON")))),IF($E2857="DEKALB",IF(ISNUMBER(SEARCH("ATLANTA",$AT2857)),"DEKALB (ATL LIMITS)","DEKALB"),IF(AND($E2857="CLAYTON",ISNUMBER(SEARCH("COLLEGE PARK",$AT2857))),"CLAYTON (COLLEGE PARK)",$E2857)))))</f>
        <v/>
      </c>
      <c r="AV2857" s="2">
        <f>IF($L2857="","",IF(""&amp;$F2857="2","DIESEL",IF(OR(""&amp;$F2857="G",""&amp;$F2857="H"),"GAS","")))</f>
        <v/>
      </c>
      <c r="AW2857" s="2">
        <f>IF($AV2857="","",$R2857)</f>
        <v/>
      </c>
      <c r="AX2857" s="2">
        <f>IF($AV2857="","",IF($AB2857=0,$R2857,0))</f>
        <v/>
      </c>
      <c r="AY2857" s="2">
        <f>IF($AV2857="","",IF(AND($Z2857=0,COUNTIF('AR SALES'!$L$2:$L$2501,$L2857)=0),"YES",""))</f>
        <v/>
      </c>
      <c r="AZ2857" s="2">
        <f>IF($AV2857="","",IFERROR(VLOOKUP($AU2857,CODES!$A:$B,2,FALSE),"NO CODE"))</f>
        <v/>
      </c>
      <c r="BA2857" s="2">
        <f>IF(""&amp;$F2857&lt;&gt;"4","",IF($AY2857="YES","",IF(ROUND(SUMIFS($AE$2:$AE$4001,$L$2:$L$4001,$L2857,$F$2:$F$4001,"4")-SUMIFS('AR SALES'!$Y$2:$Y$2501,'AR SALES'!$L$2:$L$2501,$L2857,'AR SALES'!$AD$2:$AD$2501,"OFF"),2)=0,"","STALE")))</f>
        <v/>
      </c>
      <c r="BB2857" s="2">
        <f>IF(OR(""&amp;$F2857="2",""&amp;$F2857="4",""&amp;$F2857="G",""&amp;$F2857="H"),IF($AY2857="YES","",IF($AB2857&lt;&gt;0,"",IF(COUNTIFS('AR SALES'!$L$2:$L$2501,$L2857,'AR SALES'!$AD$2:$AD$2501,IF(""&amp;$F2857="4","OFF","ON"),'AR SALES'!$AF$2:$AF$2501,"Y")&gt;0,"","NO EXEMPTION"))),"")</f>
        <v/>
      </c>
    </row>
    <row r="2858">
      <c r="AT2858" s="2">
        <f>IF($L2858="","",IFERROR(INDEX('AR SALES'!$H$2:$H$2501,MATCH(""&amp;$L2858,'AR SALES'!$AE$2:$AE$2501,0)),""))</f>
        <v/>
      </c>
      <c r="AU2858" s="2">
        <f>IF($L2858="","",IF($A2858&lt;&gt;"GA","",IF($E2858="FULTON",IF(ISNUMBER(SEARCH("COLLEGE PARK",$AT2858)),"FULTON (COLLEGE PARK)",IF(ISNUMBER(SEARCH("HAPEVILLE",$AT2858)),"FULTON (HAPEVILLE)",IF(ISNUMBER(SEARCH("EAST POINT",$AT2858)),"FULTON (EAST POINT)",IF(ISNUMBER(SEARCH("ATLANTA",$AT2858)),"FULTON (ATL LIMITS)","FULTON")))),IF($E2858="DEKALB",IF(ISNUMBER(SEARCH("ATLANTA",$AT2858)),"DEKALB (ATL LIMITS)","DEKALB"),IF(AND($E2858="CLAYTON",ISNUMBER(SEARCH("COLLEGE PARK",$AT2858))),"CLAYTON (COLLEGE PARK)",$E2858)))))</f>
        <v/>
      </c>
      <c r="AV2858" s="2">
        <f>IF($L2858="","",IF(""&amp;$F2858="2","DIESEL",IF(OR(""&amp;$F2858="G",""&amp;$F2858="H"),"GAS","")))</f>
        <v/>
      </c>
      <c r="AW2858" s="2">
        <f>IF($AV2858="","",$R2858)</f>
        <v/>
      </c>
      <c r="AX2858" s="2">
        <f>IF($AV2858="","",IF($AB2858=0,$R2858,0))</f>
        <v/>
      </c>
      <c r="AY2858" s="2">
        <f>IF($AV2858="","",IF(AND($Z2858=0,COUNTIF('AR SALES'!$L$2:$L$2501,$L2858)=0),"YES",""))</f>
        <v/>
      </c>
      <c r="AZ2858" s="2">
        <f>IF($AV2858="","",IFERROR(VLOOKUP($AU2858,CODES!$A:$B,2,FALSE),"NO CODE"))</f>
        <v/>
      </c>
      <c r="BA2858" s="2">
        <f>IF(""&amp;$F2858&lt;&gt;"4","",IF($AY2858="YES","",IF(ROUND(SUMIFS($AE$2:$AE$4001,$L$2:$L$4001,$L2858,$F$2:$F$4001,"4")-SUMIFS('AR SALES'!$Y$2:$Y$2501,'AR SALES'!$L$2:$L$2501,$L2858,'AR SALES'!$AD$2:$AD$2501,"OFF"),2)=0,"","STALE")))</f>
        <v/>
      </c>
      <c r="BB2858" s="2">
        <f>IF(OR(""&amp;$F2858="2",""&amp;$F2858="4",""&amp;$F2858="G",""&amp;$F2858="H"),IF($AY2858="YES","",IF($AB2858&lt;&gt;0,"",IF(COUNTIFS('AR SALES'!$L$2:$L$2501,$L2858,'AR SALES'!$AD$2:$AD$2501,IF(""&amp;$F2858="4","OFF","ON"),'AR SALES'!$AF$2:$AF$2501,"Y")&gt;0,"","NO EXEMPTION"))),"")</f>
        <v/>
      </c>
    </row>
    <row r="2859">
      <c r="AT2859" s="2">
        <f>IF($L2859="","",IFERROR(INDEX('AR SALES'!$H$2:$H$2501,MATCH(""&amp;$L2859,'AR SALES'!$AE$2:$AE$2501,0)),""))</f>
        <v/>
      </c>
      <c r="AU2859" s="2">
        <f>IF($L2859="","",IF($A2859&lt;&gt;"GA","",IF($E2859="FULTON",IF(ISNUMBER(SEARCH("COLLEGE PARK",$AT2859)),"FULTON (COLLEGE PARK)",IF(ISNUMBER(SEARCH("HAPEVILLE",$AT2859)),"FULTON (HAPEVILLE)",IF(ISNUMBER(SEARCH("EAST POINT",$AT2859)),"FULTON (EAST POINT)",IF(ISNUMBER(SEARCH("ATLANTA",$AT2859)),"FULTON (ATL LIMITS)","FULTON")))),IF($E2859="DEKALB",IF(ISNUMBER(SEARCH("ATLANTA",$AT2859)),"DEKALB (ATL LIMITS)","DEKALB"),IF(AND($E2859="CLAYTON",ISNUMBER(SEARCH("COLLEGE PARK",$AT2859))),"CLAYTON (COLLEGE PARK)",$E2859)))))</f>
        <v/>
      </c>
      <c r="AV2859" s="2">
        <f>IF($L2859="","",IF(""&amp;$F2859="2","DIESEL",IF(OR(""&amp;$F2859="G",""&amp;$F2859="H"),"GAS","")))</f>
        <v/>
      </c>
      <c r="AW2859" s="2">
        <f>IF($AV2859="","",$R2859)</f>
        <v/>
      </c>
      <c r="AX2859" s="2">
        <f>IF($AV2859="","",IF($AB2859=0,$R2859,0))</f>
        <v/>
      </c>
      <c r="AY2859" s="2">
        <f>IF($AV2859="","",IF(AND($Z2859=0,COUNTIF('AR SALES'!$L$2:$L$2501,$L2859)=0),"YES",""))</f>
        <v/>
      </c>
      <c r="AZ2859" s="2">
        <f>IF($AV2859="","",IFERROR(VLOOKUP($AU2859,CODES!$A:$B,2,FALSE),"NO CODE"))</f>
        <v/>
      </c>
      <c r="BA2859" s="2">
        <f>IF(""&amp;$F2859&lt;&gt;"4","",IF($AY2859="YES","",IF(ROUND(SUMIFS($AE$2:$AE$4001,$L$2:$L$4001,$L2859,$F$2:$F$4001,"4")-SUMIFS('AR SALES'!$Y$2:$Y$2501,'AR SALES'!$L$2:$L$2501,$L2859,'AR SALES'!$AD$2:$AD$2501,"OFF"),2)=0,"","STALE")))</f>
        <v/>
      </c>
      <c r="BB2859" s="2">
        <f>IF(OR(""&amp;$F2859="2",""&amp;$F2859="4",""&amp;$F2859="G",""&amp;$F2859="H"),IF($AY2859="YES","",IF($AB2859&lt;&gt;0,"",IF(COUNTIFS('AR SALES'!$L$2:$L$2501,$L2859,'AR SALES'!$AD$2:$AD$2501,IF(""&amp;$F2859="4","OFF","ON"),'AR SALES'!$AF$2:$AF$2501,"Y")&gt;0,"","NO EXEMPTION"))),"")</f>
        <v/>
      </c>
    </row>
    <row r="2860">
      <c r="AT2860" s="2">
        <f>IF($L2860="","",IFERROR(INDEX('AR SALES'!$H$2:$H$2501,MATCH(""&amp;$L2860,'AR SALES'!$AE$2:$AE$2501,0)),""))</f>
        <v/>
      </c>
      <c r="AU2860" s="2">
        <f>IF($L2860="","",IF($A2860&lt;&gt;"GA","",IF($E2860="FULTON",IF(ISNUMBER(SEARCH("COLLEGE PARK",$AT2860)),"FULTON (COLLEGE PARK)",IF(ISNUMBER(SEARCH("HAPEVILLE",$AT2860)),"FULTON (HAPEVILLE)",IF(ISNUMBER(SEARCH("EAST POINT",$AT2860)),"FULTON (EAST POINT)",IF(ISNUMBER(SEARCH("ATLANTA",$AT2860)),"FULTON (ATL LIMITS)","FULTON")))),IF($E2860="DEKALB",IF(ISNUMBER(SEARCH("ATLANTA",$AT2860)),"DEKALB (ATL LIMITS)","DEKALB"),IF(AND($E2860="CLAYTON",ISNUMBER(SEARCH("COLLEGE PARK",$AT2860))),"CLAYTON (COLLEGE PARK)",$E2860)))))</f>
        <v/>
      </c>
      <c r="AV2860" s="2">
        <f>IF($L2860="","",IF(""&amp;$F2860="2","DIESEL",IF(OR(""&amp;$F2860="G",""&amp;$F2860="H"),"GAS","")))</f>
        <v/>
      </c>
      <c r="AW2860" s="2">
        <f>IF($AV2860="","",$R2860)</f>
        <v/>
      </c>
      <c r="AX2860" s="2">
        <f>IF($AV2860="","",IF($AB2860=0,$R2860,0))</f>
        <v/>
      </c>
      <c r="AY2860" s="2">
        <f>IF($AV2860="","",IF(AND($Z2860=0,COUNTIF('AR SALES'!$L$2:$L$2501,$L2860)=0),"YES",""))</f>
        <v/>
      </c>
      <c r="AZ2860" s="2">
        <f>IF($AV2860="","",IFERROR(VLOOKUP($AU2860,CODES!$A:$B,2,FALSE),"NO CODE"))</f>
        <v/>
      </c>
      <c r="BA2860" s="2">
        <f>IF(""&amp;$F2860&lt;&gt;"4","",IF($AY2860="YES","",IF(ROUND(SUMIFS($AE$2:$AE$4001,$L$2:$L$4001,$L2860,$F$2:$F$4001,"4")-SUMIFS('AR SALES'!$Y$2:$Y$2501,'AR SALES'!$L$2:$L$2501,$L2860,'AR SALES'!$AD$2:$AD$2501,"OFF"),2)=0,"","STALE")))</f>
        <v/>
      </c>
      <c r="BB2860" s="2">
        <f>IF(OR(""&amp;$F2860="2",""&amp;$F2860="4",""&amp;$F2860="G",""&amp;$F2860="H"),IF($AY2860="YES","",IF($AB2860&lt;&gt;0,"",IF(COUNTIFS('AR SALES'!$L$2:$L$2501,$L2860,'AR SALES'!$AD$2:$AD$2501,IF(""&amp;$F2860="4","OFF","ON"),'AR SALES'!$AF$2:$AF$2501,"Y")&gt;0,"","NO EXEMPTION"))),"")</f>
        <v/>
      </c>
    </row>
    <row r="2861">
      <c r="AT2861" s="2">
        <f>IF($L2861="","",IFERROR(INDEX('AR SALES'!$H$2:$H$2501,MATCH(""&amp;$L2861,'AR SALES'!$AE$2:$AE$2501,0)),""))</f>
        <v/>
      </c>
      <c r="AU2861" s="2">
        <f>IF($L2861="","",IF($A2861&lt;&gt;"GA","",IF($E2861="FULTON",IF(ISNUMBER(SEARCH("COLLEGE PARK",$AT2861)),"FULTON (COLLEGE PARK)",IF(ISNUMBER(SEARCH("HAPEVILLE",$AT2861)),"FULTON (HAPEVILLE)",IF(ISNUMBER(SEARCH("EAST POINT",$AT2861)),"FULTON (EAST POINT)",IF(ISNUMBER(SEARCH("ATLANTA",$AT2861)),"FULTON (ATL LIMITS)","FULTON")))),IF($E2861="DEKALB",IF(ISNUMBER(SEARCH("ATLANTA",$AT2861)),"DEKALB (ATL LIMITS)","DEKALB"),IF(AND($E2861="CLAYTON",ISNUMBER(SEARCH("COLLEGE PARK",$AT2861))),"CLAYTON (COLLEGE PARK)",$E2861)))))</f>
        <v/>
      </c>
      <c r="AV2861" s="2">
        <f>IF($L2861="","",IF(""&amp;$F2861="2","DIESEL",IF(OR(""&amp;$F2861="G",""&amp;$F2861="H"),"GAS","")))</f>
        <v/>
      </c>
      <c r="AW2861" s="2">
        <f>IF($AV2861="","",$R2861)</f>
        <v/>
      </c>
      <c r="AX2861" s="2">
        <f>IF($AV2861="","",IF($AB2861=0,$R2861,0))</f>
        <v/>
      </c>
      <c r="AY2861" s="2">
        <f>IF($AV2861="","",IF(AND($Z2861=0,COUNTIF('AR SALES'!$L$2:$L$2501,$L2861)=0),"YES",""))</f>
        <v/>
      </c>
      <c r="AZ2861" s="2">
        <f>IF($AV2861="","",IFERROR(VLOOKUP($AU2861,CODES!$A:$B,2,FALSE),"NO CODE"))</f>
        <v/>
      </c>
      <c r="BA2861" s="2">
        <f>IF(""&amp;$F2861&lt;&gt;"4","",IF($AY2861="YES","",IF(ROUND(SUMIFS($AE$2:$AE$4001,$L$2:$L$4001,$L2861,$F$2:$F$4001,"4")-SUMIFS('AR SALES'!$Y$2:$Y$2501,'AR SALES'!$L$2:$L$2501,$L2861,'AR SALES'!$AD$2:$AD$2501,"OFF"),2)=0,"","STALE")))</f>
        <v/>
      </c>
      <c r="BB2861" s="2">
        <f>IF(OR(""&amp;$F2861="2",""&amp;$F2861="4",""&amp;$F2861="G",""&amp;$F2861="H"),IF($AY2861="YES","",IF($AB2861&lt;&gt;0,"",IF(COUNTIFS('AR SALES'!$L$2:$L$2501,$L2861,'AR SALES'!$AD$2:$AD$2501,IF(""&amp;$F2861="4","OFF","ON"),'AR SALES'!$AF$2:$AF$2501,"Y")&gt;0,"","NO EXEMPTION"))),"")</f>
        <v/>
      </c>
    </row>
    <row r="2862">
      <c r="AT2862" s="2">
        <f>IF($L2862="","",IFERROR(INDEX('AR SALES'!$H$2:$H$2501,MATCH(""&amp;$L2862,'AR SALES'!$AE$2:$AE$2501,0)),""))</f>
        <v/>
      </c>
      <c r="AU2862" s="2">
        <f>IF($L2862="","",IF($A2862&lt;&gt;"GA","",IF($E2862="FULTON",IF(ISNUMBER(SEARCH("COLLEGE PARK",$AT2862)),"FULTON (COLLEGE PARK)",IF(ISNUMBER(SEARCH("HAPEVILLE",$AT2862)),"FULTON (HAPEVILLE)",IF(ISNUMBER(SEARCH("EAST POINT",$AT2862)),"FULTON (EAST POINT)",IF(ISNUMBER(SEARCH("ATLANTA",$AT2862)),"FULTON (ATL LIMITS)","FULTON")))),IF($E2862="DEKALB",IF(ISNUMBER(SEARCH("ATLANTA",$AT2862)),"DEKALB (ATL LIMITS)","DEKALB"),IF(AND($E2862="CLAYTON",ISNUMBER(SEARCH("COLLEGE PARK",$AT2862))),"CLAYTON (COLLEGE PARK)",$E2862)))))</f>
        <v/>
      </c>
      <c r="AV2862" s="2">
        <f>IF($L2862="","",IF(""&amp;$F2862="2","DIESEL",IF(OR(""&amp;$F2862="G",""&amp;$F2862="H"),"GAS","")))</f>
        <v/>
      </c>
      <c r="AW2862" s="2">
        <f>IF($AV2862="","",$R2862)</f>
        <v/>
      </c>
      <c r="AX2862" s="2">
        <f>IF($AV2862="","",IF($AB2862=0,$R2862,0))</f>
        <v/>
      </c>
      <c r="AY2862" s="2">
        <f>IF($AV2862="","",IF(AND($Z2862=0,COUNTIF('AR SALES'!$L$2:$L$2501,$L2862)=0),"YES",""))</f>
        <v/>
      </c>
      <c r="AZ2862" s="2">
        <f>IF($AV2862="","",IFERROR(VLOOKUP($AU2862,CODES!$A:$B,2,FALSE),"NO CODE"))</f>
        <v/>
      </c>
      <c r="BA2862" s="2">
        <f>IF(""&amp;$F2862&lt;&gt;"4","",IF($AY2862="YES","",IF(ROUND(SUMIFS($AE$2:$AE$4001,$L$2:$L$4001,$L2862,$F$2:$F$4001,"4")-SUMIFS('AR SALES'!$Y$2:$Y$2501,'AR SALES'!$L$2:$L$2501,$L2862,'AR SALES'!$AD$2:$AD$2501,"OFF"),2)=0,"","STALE")))</f>
        <v/>
      </c>
      <c r="BB2862" s="2">
        <f>IF(OR(""&amp;$F2862="2",""&amp;$F2862="4",""&amp;$F2862="G",""&amp;$F2862="H"),IF($AY2862="YES","",IF($AB2862&lt;&gt;0,"",IF(COUNTIFS('AR SALES'!$L$2:$L$2501,$L2862,'AR SALES'!$AD$2:$AD$2501,IF(""&amp;$F2862="4","OFF","ON"),'AR SALES'!$AF$2:$AF$2501,"Y")&gt;0,"","NO EXEMPTION"))),"")</f>
        <v/>
      </c>
    </row>
    <row r="2863">
      <c r="AT2863" s="2">
        <f>IF($L2863="","",IFERROR(INDEX('AR SALES'!$H$2:$H$2501,MATCH(""&amp;$L2863,'AR SALES'!$AE$2:$AE$2501,0)),""))</f>
        <v/>
      </c>
      <c r="AU2863" s="2">
        <f>IF($L2863="","",IF($A2863&lt;&gt;"GA","",IF($E2863="FULTON",IF(ISNUMBER(SEARCH("COLLEGE PARK",$AT2863)),"FULTON (COLLEGE PARK)",IF(ISNUMBER(SEARCH("HAPEVILLE",$AT2863)),"FULTON (HAPEVILLE)",IF(ISNUMBER(SEARCH("EAST POINT",$AT2863)),"FULTON (EAST POINT)",IF(ISNUMBER(SEARCH("ATLANTA",$AT2863)),"FULTON (ATL LIMITS)","FULTON")))),IF($E2863="DEKALB",IF(ISNUMBER(SEARCH("ATLANTA",$AT2863)),"DEKALB (ATL LIMITS)","DEKALB"),IF(AND($E2863="CLAYTON",ISNUMBER(SEARCH("COLLEGE PARK",$AT2863))),"CLAYTON (COLLEGE PARK)",$E2863)))))</f>
        <v/>
      </c>
      <c r="AV2863" s="2">
        <f>IF($L2863="","",IF(""&amp;$F2863="2","DIESEL",IF(OR(""&amp;$F2863="G",""&amp;$F2863="H"),"GAS","")))</f>
        <v/>
      </c>
      <c r="AW2863" s="2">
        <f>IF($AV2863="","",$R2863)</f>
        <v/>
      </c>
      <c r="AX2863" s="2">
        <f>IF($AV2863="","",IF($AB2863=0,$R2863,0))</f>
        <v/>
      </c>
      <c r="AY2863" s="2">
        <f>IF($AV2863="","",IF(AND($Z2863=0,COUNTIF('AR SALES'!$L$2:$L$2501,$L2863)=0),"YES",""))</f>
        <v/>
      </c>
      <c r="AZ2863" s="2">
        <f>IF($AV2863="","",IFERROR(VLOOKUP($AU2863,CODES!$A:$B,2,FALSE),"NO CODE"))</f>
        <v/>
      </c>
      <c r="BA2863" s="2">
        <f>IF(""&amp;$F2863&lt;&gt;"4","",IF($AY2863="YES","",IF(ROUND(SUMIFS($AE$2:$AE$4001,$L$2:$L$4001,$L2863,$F$2:$F$4001,"4")-SUMIFS('AR SALES'!$Y$2:$Y$2501,'AR SALES'!$L$2:$L$2501,$L2863,'AR SALES'!$AD$2:$AD$2501,"OFF"),2)=0,"","STALE")))</f>
        <v/>
      </c>
      <c r="BB2863" s="2">
        <f>IF(OR(""&amp;$F2863="2",""&amp;$F2863="4",""&amp;$F2863="G",""&amp;$F2863="H"),IF($AY2863="YES","",IF($AB2863&lt;&gt;0,"",IF(COUNTIFS('AR SALES'!$L$2:$L$2501,$L2863,'AR SALES'!$AD$2:$AD$2501,IF(""&amp;$F2863="4","OFF","ON"),'AR SALES'!$AF$2:$AF$2501,"Y")&gt;0,"","NO EXEMPTION"))),"")</f>
        <v/>
      </c>
    </row>
    <row r="2864">
      <c r="AT2864" s="2">
        <f>IF($L2864="","",IFERROR(INDEX('AR SALES'!$H$2:$H$2501,MATCH(""&amp;$L2864,'AR SALES'!$AE$2:$AE$2501,0)),""))</f>
        <v/>
      </c>
      <c r="AU2864" s="2">
        <f>IF($L2864="","",IF($A2864&lt;&gt;"GA","",IF($E2864="FULTON",IF(ISNUMBER(SEARCH("COLLEGE PARK",$AT2864)),"FULTON (COLLEGE PARK)",IF(ISNUMBER(SEARCH("HAPEVILLE",$AT2864)),"FULTON (HAPEVILLE)",IF(ISNUMBER(SEARCH("EAST POINT",$AT2864)),"FULTON (EAST POINT)",IF(ISNUMBER(SEARCH("ATLANTA",$AT2864)),"FULTON (ATL LIMITS)","FULTON")))),IF($E2864="DEKALB",IF(ISNUMBER(SEARCH("ATLANTA",$AT2864)),"DEKALB (ATL LIMITS)","DEKALB"),IF(AND($E2864="CLAYTON",ISNUMBER(SEARCH("COLLEGE PARK",$AT2864))),"CLAYTON (COLLEGE PARK)",$E2864)))))</f>
        <v/>
      </c>
      <c r="AV2864" s="2">
        <f>IF($L2864="","",IF(""&amp;$F2864="2","DIESEL",IF(OR(""&amp;$F2864="G",""&amp;$F2864="H"),"GAS","")))</f>
        <v/>
      </c>
      <c r="AW2864" s="2">
        <f>IF($AV2864="","",$R2864)</f>
        <v/>
      </c>
      <c r="AX2864" s="2">
        <f>IF($AV2864="","",IF($AB2864=0,$R2864,0))</f>
        <v/>
      </c>
      <c r="AY2864" s="2">
        <f>IF($AV2864="","",IF(AND($Z2864=0,COUNTIF('AR SALES'!$L$2:$L$2501,$L2864)=0),"YES",""))</f>
        <v/>
      </c>
      <c r="AZ2864" s="2">
        <f>IF($AV2864="","",IFERROR(VLOOKUP($AU2864,CODES!$A:$B,2,FALSE),"NO CODE"))</f>
        <v/>
      </c>
      <c r="BA2864" s="2">
        <f>IF(""&amp;$F2864&lt;&gt;"4","",IF($AY2864="YES","",IF(ROUND(SUMIFS($AE$2:$AE$4001,$L$2:$L$4001,$L2864,$F$2:$F$4001,"4")-SUMIFS('AR SALES'!$Y$2:$Y$2501,'AR SALES'!$L$2:$L$2501,$L2864,'AR SALES'!$AD$2:$AD$2501,"OFF"),2)=0,"","STALE")))</f>
        <v/>
      </c>
      <c r="BB2864" s="2">
        <f>IF(OR(""&amp;$F2864="2",""&amp;$F2864="4",""&amp;$F2864="G",""&amp;$F2864="H"),IF($AY2864="YES","",IF($AB2864&lt;&gt;0,"",IF(COUNTIFS('AR SALES'!$L$2:$L$2501,$L2864,'AR SALES'!$AD$2:$AD$2501,IF(""&amp;$F2864="4","OFF","ON"),'AR SALES'!$AF$2:$AF$2501,"Y")&gt;0,"","NO EXEMPTION"))),"")</f>
        <v/>
      </c>
    </row>
    <row r="2865">
      <c r="AT2865" s="2">
        <f>IF($L2865="","",IFERROR(INDEX('AR SALES'!$H$2:$H$2501,MATCH(""&amp;$L2865,'AR SALES'!$AE$2:$AE$2501,0)),""))</f>
        <v/>
      </c>
      <c r="AU2865" s="2">
        <f>IF($L2865="","",IF($A2865&lt;&gt;"GA","",IF($E2865="FULTON",IF(ISNUMBER(SEARCH("COLLEGE PARK",$AT2865)),"FULTON (COLLEGE PARK)",IF(ISNUMBER(SEARCH("HAPEVILLE",$AT2865)),"FULTON (HAPEVILLE)",IF(ISNUMBER(SEARCH("EAST POINT",$AT2865)),"FULTON (EAST POINT)",IF(ISNUMBER(SEARCH("ATLANTA",$AT2865)),"FULTON (ATL LIMITS)","FULTON")))),IF($E2865="DEKALB",IF(ISNUMBER(SEARCH("ATLANTA",$AT2865)),"DEKALB (ATL LIMITS)","DEKALB"),IF(AND($E2865="CLAYTON",ISNUMBER(SEARCH("COLLEGE PARK",$AT2865))),"CLAYTON (COLLEGE PARK)",$E2865)))))</f>
        <v/>
      </c>
      <c r="AV2865" s="2">
        <f>IF($L2865="","",IF(""&amp;$F2865="2","DIESEL",IF(OR(""&amp;$F2865="G",""&amp;$F2865="H"),"GAS","")))</f>
        <v/>
      </c>
      <c r="AW2865" s="2">
        <f>IF($AV2865="","",$R2865)</f>
        <v/>
      </c>
      <c r="AX2865" s="2">
        <f>IF($AV2865="","",IF($AB2865=0,$R2865,0))</f>
        <v/>
      </c>
      <c r="AY2865" s="2">
        <f>IF($AV2865="","",IF(AND($Z2865=0,COUNTIF('AR SALES'!$L$2:$L$2501,$L2865)=0),"YES",""))</f>
        <v/>
      </c>
      <c r="AZ2865" s="2">
        <f>IF($AV2865="","",IFERROR(VLOOKUP($AU2865,CODES!$A:$B,2,FALSE),"NO CODE"))</f>
        <v/>
      </c>
      <c r="BA2865" s="2">
        <f>IF(""&amp;$F2865&lt;&gt;"4","",IF($AY2865="YES","",IF(ROUND(SUMIFS($AE$2:$AE$4001,$L$2:$L$4001,$L2865,$F$2:$F$4001,"4")-SUMIFS('AR SALES'!$Y$2:$Y$2501,'AR SALES'!$L$2:$L$2501,$L2865,'AR SALES'!$AD$2:$AD$2501,"OFF"),2)=0,"","STALE")))</f>
        <v/>
      </c>
      <c r="BB2865" s="2">
        <f>IF(OR(""&amp;$F2865="2",""&amp;$F2865="4",""&amp;$F2865="G",""&amp;$F2865="H"),IF($AY2865="YES","",IF($AB2865&lt;&gt;0,"",IF(COUNTIFS('AR SALES'!$L$2:$L$2501,$L2865,'AR SALES'!$AD$2:$AD$2501,IF(""&amp;$F2865="4","OFF","ON"),'AR SALES'!$AF$2:$AF$2501,"Y")&gt;0,"","NO EXEMPTION"))),"")</f>
        <v/>
      </c>
    </row>
    <row r="2866">
      <c r="AT2866" s="2">
        <f>IF($L2866="","",IFERROR(INDEX('AR SALES'!$H$2:$H$2501,MATCH(""&amp;$L2866,'AR SALES'!$AE$2:$AE$2501,0)),""))</f>
        <v/>
      </c>
      <c r="AU2866" s="2">
        <f>IF($L2866="","",IF($A2866&lt;&gt;"GA","",IF($E2866="FULTON",IF(ISNUMBER(SEARCH("COLLEGE PARK",$AT2866)),"FULTON (COLLEGE PARK)",IF(ISNUMBER(SEARCH("HAPEVILLE",$AT2866)),"FULTON (HAPEVILLE)",IF(ISNUMBER(SEARCH("EAST POINT",$AT2866)),"FULTON (EAST POINT)",IF(ISNUMBER(SEARCH("ATLANTA",$AT2866)),"FULTON (ATL LIMITS)","FULTON")))),IF($E2866="DEKALB",IF(ISNUMBER(SEARCH("ATLANTA",$AT2866)),"DEKALB (ATL LIMITS)","DEKALB"),IF(AND($E2866="CLAYTON",ISNUMBER(SEARCH("COLLEGE PARK",$AT2866))),"CLAYTON (COLLEGE PARK)",$E2866)))))</f>
        <v/>
      </c>
      <c r="AV2866" s="2">
        <f>IF($L2866="","",IF(""&amp;$F2866="2","DIESEL",IF(OR(""&amp;$F2866="G",""&amp;$F2866="H"),"GAS","")))</f>
        <v/>
      </c>
      <c r="AW2866" s="2">
        <f>IF($AV2866="","",$R2866)</f>
        <v/>
      </c>
      <c r="AX2866" s="2">
        <f>IF($AV2866="","",IF($AB2866=0,$R2866,0))</f>
        <v/>
      </c>
      <c r="AY2866" s="2">
        <f>IF($AV2866="","",IF(AND($Z2866=0,COUNTIF('AR SALES'!$L$2:$L$2501,$L2866)=0),"YES",""))</f>
        <v/>
      </c>
      <c r="AZ2866" s="2">
        <f>IF($AV2866="","",IFERROR(VLOOKUP($AU2866,CODES!$A:$B,2,FALSE),"NO CODE"))</f>
        <v/>
      </c>
      <c r="BA2866" s="2">
        <f>IF(""&amp;$F2866&lt;&gt;"4","",IF($AY2866="YES","",IF(ROUND(SUMIFS($AE$2:$AE$4001,$L$2:$L$4001,$L2866,$F$2:$F$4001,"4")-SUMIFS('AR SALES'!$Y$2:$Y$2501,'AR SALES'!$L$2:$L$2501,$L2866,'AR SALES'!$AD$2:$AD$2501,"OFF"),2)=0,"","STALE")))</f>
        <v/>
      </c>
      <c r="BB2866" s="2">
        <f>IF(OR(""&amp;$F2866="2",""&amp;$F2866="4",""&amp;$F2866="G",""&amp;$F2866="H"),IF($AY2866="YES","",IF($AB2866&lt;&gt;0,"",IF(COUNTIFS('AR SALES'!$L$2:$L$2501,$L2866,'AR SALES'!$AD$2:$AD$2501,IF(""&amp;$F2866="4","OFF","ON"),'AR SALES'!$AF$2:$AF$2501,"Y")&gt;0,"","NO EXEMPTION"))),"")</f>
        <v/>
      </c>
    </row>
    <row r="2867">
      <c r="AT2867" s="2">
        <f>IF($L2867="","",IFERROR(INDEX('AR SALES'!$H$2:$H$2501,MATCH(""&amp;$L2867,'AR SALES'!$AE$2:$AE$2501,0)),""))</f>
        <v/>
      </c>
      <c r="AU2867" s="2">
        <f>IF($L2867="","",IF($A2867&lt;&gt;"GA","",IF($E2867="FULTON",IF(ISNUMBER(SEARCH("COLLEGE PARK",$AT2867)),"FULTON (COLLEGE PARK)",IF(ISNUMBER(SEARCH("HAPEVILLE",$AT2867)),"FULTON (HAPEVILLE)",IF(ISNUMBER(SEARCH("EAST POINT",$AT2867)),"FULTON (EAST POINT)",IF(ISNUMBER(SEARCH("ATLANTA",$AT2867)),"FULTON (ATL LIMITS)","FULTON")))),IF($E2867="DEKALB",IF(ISNUMBER(SEARCH("ATLANTA",$AT2867)),"DEKALB (ATL LIMITS)","DEKALB"),IF(AND($E2867="CLAYTON",ISNUMBER(SEARCH("COLLEGE PARK",$AT2867))),"CLAYTON (COLLEGE PARK)",$E2867)))))</f>
        <v/>
      </c>
      <c r="AV2867" s="2">
        <f>IF($L2867="","",IF(""&amp;$F2867="2","DIESEL",IF(OR(""&amp;$F2867="G",""&amp;$F2867="H"),"GAS","")))</f>
        <v/>
      </c>
      <c r="AW2867" s="2">
        <f>IF($AV2867="","",$R2867)</f>
        <v/>
      </c>
      <c r="AX2867" s="2">
        <f>IF($AV2867="","",IF($AB2867=0,$R2867,0))</f>
        <v/>
      </c>
      <c r="AY2867" s="2">
        <f>IF($AV2867="","",IF(AND($Z2867=0,COUNTIF('AR SALES'!$L$2:$L$2501,$L2867)=0),"YES",""))</f>
        <v/>
      </c>
      <c r="AZ2867" s="2">
        <f>IF($AV2867="","",IFERROR(VLOOKUP($AU2867,CODES!$A:$B,2,FALSE),"NO CODE"))</f>
        <v/>
      </c>
      <c r="BA2867" s="2">
        <f>IF(""&amp;$F2867&lt;&gt;"4","",IF($AY2867="YES","",IF(ROUND(SUMIFS($AE$2:$AE$4001,$L$2:$L$4001,$L2867,$F$2:$F$4001,"4")-SUMIFS('AR SALES'!$Y$2:$Y$2501,'AR SALES'!$L$2:$L$2501,$L2867,'AR SALES'!$AD$2:$AD$2501,"OFF"),2)=0,"","STALE")))</f>
        <v/>
      </c>
      <c r="BB2867" s="2">
        <f>IF(OR(""&amp;$F2867="2",""&amp;$F2867="4",""&amp;$F2867="G",""&amp;$F2867="H"),IF($AY2867="YES","",IF($AB2867&lt;&gt;0,"",IF(COUNTIFS('AR SALES'!$L$2:$L$2501,$L2867,'AR SALES'!$AD$2:$AD$2501,IF(""&amp;$F2867="4","OFF","ON"),'AR SALES'!$AF$2:$AF$2501,"Y")&gt;0,"","NO EXEMPTION"))),"")</f>
        <v/>
      </c>
    </row>
    <row r="2868">
      <c r="AT2868" s="2">
        <f>IF($L2868="","",IFERROR(INDEX('AR SALES'!$H$2:$H$2501,MATCH(""&amp;$L2868,'AR SALES'!$AE$2:$AE$2501,0)),""))</f>
        <v/>
      </c>
      <c r="AU2868" s="2">
        <f>IF($L2868="","",IF($A2868&lt;&gt;"GA","",IF($E2868="FULTON",IF(ISNUMBER(SEARCH("COLLEGE PARK",$AT2868)),"FULTON (COLLEGE PARK)",IF(ISNUMBER(SEARCH("HAPEVILLE",$AT2868)),"FULTON (HAPEVILLE)",IF(ISNUMBER(SEARCH("EAST POINT",$AT2868)),"FULTON (EAST POINT)",IF(ISNUMBER(SEARCH("ATLANTA",$AT2868)),"FULTON (ATL LIMITS)","FULTON")))),IF($E2868="DEKALB",IF(ISNUMBER(SEARCH("ATLANTA",$AT2868)),"DEKALB (ATL LIMITS)","DEKALB"),IF(AND($E2868="CLAYTON",ISNUMBER(SEARCH("COLLEGE PARK",$AT2868))),"CLAYTON (COLLEGE PARK)",$E2868)))))</f>
        <v/>
      </c>
      <c r="AV2868" s="2">
        <f>IF($L2868="","",IF(""&amp;$F2868="2","DIESEL",IF(OR(""&amp;$F2868="G",""&amp;$F2868="H"),"GAS","")))</f>
        <v/>
      </c>
      <c r="AW2868" s="2">
        <f>IF($AV2868="","",$R2868)</f>
        <v/>
      </c>
      <c r="AX2868" s="2">
        <f>IF($AV2868="","",IF($AB2868=0,$R2868,0))</f>
        <v/>
      </c>
      <c r="AY2868" s="2">
        <f>IF($AV2868="","",IF(AND($Z2868=0,COUNTIF('AR SALES'!$L$2:$L$2501,$L2868)=0),"YES",""))</f>
        <v/>
      </c>
      <c r="AZ2868" s="2">
        <f>IF($AV2868="","",IFERROR(VLOOKUP($AU2868,CODES!$A:$B,2,FALSE),"NO CODE"))</f>
        <v/>
      </c>
      <c r="BA2868" s="2">
        <f>IF(""&amp;$F2868&lt;&gt;"4","",IF($AY2868="YES","",IF(ROUND(SUMIFS($AE$2:$AE$4001,$L$2:$L$4001,$L2868,$F$2:$F$4001,"4")-SUMIFS('AR SALES'!$Y$2:$Y$2501,'AR SALES'!$L$2:$L$2501,$L2868,'AR SALES'!$AD$2:$AD$2501,"OFF"),2)=0,"","STALE")))</f>
        <v/>
      </c>
      <c r="BB2868" s="2">
        <f>IF(OR(""&amp;$F2868="2",""&amp;$F2868="4",""&amp;$F2868="G",""&amp;$F2868="H"),IF($AY2868="YES","",IF($AB2868&lt;&gt;0,"",IF(COUNTIFS('AR SALES'!$L$2:$L$2501,$L2868,'AR SALES'!$AD$2:$AD$2501,IF(""&amp;$F2868="4","OFF","ON"),'AR SALES'!$AF$2:$AF$2501,"Y")&gt;0,"","NO EXEMPTION"))),"")</f>
        <v/>
      </c>
    </row>
    <row r="2869">
      <c r="AT2869" s="2">
        <f>IF($L2869="","",IFERROR(INDEX('AR SALES'!$H$2:$H$2501,MATCH(""&amp;$L2869,'AR SALES'!$AE$2:$AE$2501,0)),""))</f>
        <v/>
      </c>
      <c r="AU2869" s="2">
        <f>IF($L2869="","",IF($A2869&lt;&gt;"GA","",IF($E2869="FULTON",IF(ISNUMBER(SEARCH("COLLEGE PARK",$AT2869)),"FULTON (COLLEGE PARK)",IF(ISNUMBER(SEARCH("HAPEVILLE",$AT2869)),"FULTON (HAPEVILLE)",IF(ISNUMBER(SEARCH("EAST POINT",$AT2869)),"FULTON (EAST POINT)",IF(ISNUMBER(SEARCH("ATLANTA",$AT2869)),"FULTON (ATL LIMITS)","FULTON")))),IF($E2869="DEKALB",IF(ISNUMBER(SEARCH("ATLANTA",$AT2869)),"DEKALB (ATL LIMITS)","DEKALB"),IF(AND($E2869="CLAYTON",ISNUMBER(SEARCH("COLLEGE PARK",$AT2869))),"CLAYTON (COLLEGE PARK)",$E2869)))))</f>
        <v/>
      </c>
      <c r="AV2869" s="2">
        <f>IF($L2869="","",IF(""&amp;$F2869="2","DIESEL",IF(OR(""&amp;$F2869="G",""&amp;$F2869="H"),"GAS","")))</f>
        <v/>
      </c>
      <c r="AW2869" s="2">
        <f>IF($AV2869="","",$R2869)</f>
        <v/>
      </c>
      <c r="AX2869" s="2">
        <f>IF($AV2869="","",IF($AB2869=0,$R2869,0))</f>
        <v/>
      </c>
      <c r="AY2869" s="2">
        <f>IF($AV2869="","",IF(AND($Z2869=0,COUNTIF('AR SALES'!$L$2:$L$2501,$L2869)=0),"YES",""))</f>
        <v/>
      </c>
      <c r="AZ2869" s="2">
        <f>IF($AV2869="","",IFERROR(VLOOKUP($AU2869,CODES!$A:$B,2,FALSE),"NO CODE"))</f>
        <v/>
      </c>
      <c r="BA2869" s="2">
        <f>IF(""&amp;$F2869&lt;&gt;"4","",IF($AY2869="YES","",IF(ROUND(SUMIFS($AE$2:$AE$4001,$L$2:$L$4001,$L2869,$F$2:$F$4001,"4")-SUMIFS('AR SALES'!$Y$2:$Y$2501,'AR SALES'!$L$2:$L$2501,$L2869,'AR SALES'!$AD$2:$AD$2501,"OFF"),2)=0,"","STALE")))</f>
        <v/>
      </c>
      <c r="BB2869" s="2">
        <f>IF(OR(""&amp;$F2869="2",""&amp;$F2869="4",""&amp;$F2869="G",""&amp;$F2869="H"),IF($AY2869="YES","",IF($AB2869&lt;&gt;0,"",IF(COUNTIFS('AR SALES'!$L$2:$L$2501,$L2869,'AR SALES'!$AD$2:$AD$2501,IF(""&amp;$F2869="4","OFF","ON"),'AR SALES'!$AF$2:$AF$2501,"Y")&gt;0,"","NO EXEMPTION"))),"")</f>
        <v/>
      </c>
    </row>
    <row r="2870">
      <c r="AT2870" s="2">
        <f>IF($L2870="","",IFERROR(INDEX('AR SALES'!$H$2:$H$2501,MATCH(""&amp;$L2870,'AR SALES'!$AE$2:$AE$2501,0)),""))</f>
        <v/>
      </c>
      <c r="AU2870" s="2">
        <f>IF($L2870="","",IF($A2870&lt;&gt;"GA","",IF($E2870="FULTON",IF(ISNUMBER(SEARCH("COLLEGE PARK",$AT2870)),"FULTON (COLLEGE PARK)",IF(ISNUMBER(SEARCH("HAPEVILLE",$AT2870)),"FULTON (HAPEVILLE)",IF(ISNUMBER(SEARCH("EAST POINT",$AT2870)),"FULTON (EAST POINT)",IF(ISNUMBER(SEARCH("ATLANTA",$AT2870)),"FULTON (ATL LIMITS)","FULTON")))),IF($E2870="DEKALB",IF(ISNUMBER(SEARCH("ATLANTA",$AT2870)),"DEKALB (ATL LIMITS)","DEKALB"),IF(AND($E2870="CLAYTON",ISNUMBER(SEARCH("COLLEGE PARK",$AT2870))),"CLAYTON (COLLEGE PARK)",$E2870)))))</f>
        <v/>
      </c>
      <c r="AV2870" s="2">
        <f>IF($L2870="","",IF(""&amp;$F2870="2","DIESEL",IF(OR(""&amp;$F2870="G",""&amp;$F2870="H"),"GAS","")))</f>
        <v/>
      </c>
      <c r="AW2870" s="2">
        <f>IF($AV2870="","",$R2870)</f>
        <v/>
      </c>
      <c r="AX2870" s="2">
        <f>IF($AV2870="","",IF($AB2870=0,$R2870,0))</f>
        <v/>
      </c>
      <c r="AY2870" s="2">
        <f>IF($AV2870="","",IF(AND($Z2870=0,COUNTIF('AR SALES'!$L$2:$L$2501,$L2870)=0),"YES",""))</f>
        <v/>
      </c>
      <c r="AZ2870" s="2">
        <f>IF($AV2870="","",IFERROR(VLOOKUP($AU2870,CODES!$A:$B,2,FALSE),"NO CODE"))</f>
        <v/>
      </c>
      <c r="BA2870" s="2">
        <f>IF(""&amp;$F2870&lt;&gt;"4","",IF($AY2870="YES","",IF(ROUND(SUMIFS($AE$2:$AE$4001,$L$2:$L$4001,$L2870,$F$2:$F$4001,"4")-SUMIFS('AR SALES'!$Y$2:$Y$2501,'AR SALES'!$L$2:$L$2501,$L2870,'AR SALES'!$AD$2:$AD$2501,"OFF"),2)=0,"","STALE")))</f>
        <v/>
      </c>
      <c r="BB2870" s="2">
        <f>IF(OR(""&amp;$F2870="2",""&amp;$F2870="4",""&amp;$F2870="G",""&amp;$F2870="H"),IF($AY2870="YES","",IF($AB2870&lt;&gt;0,"",IF(COUNTIFS('AR SALES'!$L$2:$L$2501,$L2870,'AR SALES'!$AD$2:$AD$2501,IF(""&amp;$F2870="4","OFF","ON"),'AR SALES'!$AF$2:$AF$2501,"Y")&gt;0,"","NO EXEMPTION"))),"")</f>
        <v/>
      </c>
    </row>
    <row r="2871">
      <c r="AT2871" s="2">
        <f>IF($L2871="","",IFERROR(INDEX('AR SALES'!$H$2:$H$2501,MATCH(""&amp;$L2871,'AR SALES'!$AE$2:$AE$2501,0)),""))</f>
        <v/>
      </c>
      <c r="AU2871" s="2">
        <f>IF($L2871="","",IF($A2871&lt;&gt;"GA","",IF($E2871="FULTON",IF(ISNUMBER(SEARCH("COLLEGE PARK",$AT2871)),"FULTON (COLLEGE PARK)",IF(ISNUMBER(SEARCH("HAPEVILLE",$AT2871)),"FULTON (HAPEVILLE)",IF(ISNUMBER(SEARCH("EAST POINT",$AT2871)),"FULTON (EAST POINT)",IF(ISNUMBER(SEARCH("ATLANTA",$AT2871)),"FULTON (ATL LIMITS)","FULTON")))),IF($E2871="DEKALB",IF(ISNUMBER(SEARCH("ATLANTA",$AT2871)),"DEKALB (ATL LIMITS)","DEKALB"),IF(AND($E2871="CLAYTON",ISNUMBER(SEARCH("COLLEGE PARK",$AT2871))),"CLAYTON (COLLEGE PARK)",$E2871)))))</f>
        <v/>
      </c>
      <c r="AV2871" s="2">
        <f>IF($L2871="","",IF(""&amp;$F2871="2","DIESEL",IF(OR(""&amp;$F2871="G",""&amp;$F2871="H"),"GAS","")))</f>
        <v/>
      </c>
      <c r="AW2871" s="2">
        <f>IF($AV2871="","",$R2871)</f>
        <v/>
      </c>
      <c r="AX2871" s="2">
        <f>IF($AV2871="","",IF($AB2871=0,$R2871,0))</f>
        <v/>
      </c>
      <c r="AY2871" s="2">
        <f>IF($AV2871="","",IF(AND($Z2871=0,COUNTIF('AR SALES'!$L$2:$L$2501,$L2871)=0),"YES",""))</f>
        <v/>
      </c>
      <c r="AZ2871" s="2">
        <f>IF($AV2871="","",IFERROR(VLOOKUP($AU2871,CODES!$A:$B,2,FALSE),"NO CODE"))</f>
        <v/>
      </c>
      <c r="BA2871" s="2">
        <f>IF(""&amp;$F2871&lt;&gt;"4","",IF($AY2871="YES","",IF(ROUND(SUMIFS($AE$2:$AE$4001,$L$2:$L$4001,$L2871,$F$2:$F$4001,"4")-SUMIFS('AR SALES'!$Y$2:$Y$2501,'AR SALES'!$L$2:$L$2501,$L2871,'AR SALES'!$AD$2:$AD$2501,"OFF"),2)=0,"","STALE")))</f>
        <v/>
      </c>
      <c r="BB2871" s="2">
        <f>IF(OR(""&amp;$F2871="2",""&amp;$F2871="4",""&amp;$F2871="G",""&amp;$F2871="H"),IF($AY2871="YES","",IF($AB2871&lt;&gt;0,"",IF(COUNTIFS('AR SALES'!$L$2:$L$2501,$L2871,'AR SALES'!$AD$2:$AD$2501,IF(""&amp;$F2871="4","OFF","ON"),'AR SALES'!$AF$2:$AF$2501,"Y")&gt;0,"","NO EXEMPTION"))),"")</f>
        <v/>
      </c>
    </row>
    <row r="2872">
      <c r="AT2872" s="2">
        <f>IF($L2872="","",IFERROR(INDEX('AR SALES'!$H$2:$H$2501,MATCH(""&amp;$L2872,'AR SALES'!$AE$2:$AE$2501,0)),""))</f>
        <v/>
      </c>
      <c r="AU2872" s="2">
        <f>IF($L2872="","",IF($A2872&lt;&gt;"GA","",IF($E2872="FULTON",IF(ISNUMBER(SEARCH("COLLEGE PARK",$AT2872)),"FULTON (COLLEGE PARK)",IF(ISNUMBER(SEARCH("HAPEVILLE",$AT2872)),"FULTON (HAPEVILLE)",IF(ISNUMBER(SEARCH("EAST POINT",$AT2872)),"FULTON (EAST POINT)",IF(ISNUMBER(SEARCH("ATLANTA",$AT2872)),"FULTON (ATL LIMITS)","FULTON")))),IF($E2872="DEKALB",IF(ISNUMBER(SEARCH("ATLANTA",$AT2872)),"DEKALB (ATL LIMITS)","DEKALB"),IF(AND($E2872="CLAYTON",ISNUMBER(SEARCH("COLLEGE PARK",$AT2872))),"CLAYTON (COLLEGE PARK)",$E2872)))))</f>
        <v/>
      </c>
      <c r="AV2872" s="2">
        <f>IF($L2872="","",IF(""&amp;$F2872="2","DIESEL",IF(OR(""&amp;$F2872="G",""&amp;$F2872="H"),"GAS","")))</f>
        <v/>
      </c>
      <c r="AW2872" s="2">
        <f>IF($AV2872="","",$R2872)</f>
        <v/>
      </c>
      <c r="AX2872" s="2">
        <f>IF($AV2872="","",IF($AB2872=0,$R2872,0))</f>
        <v/>
      </c>
      <c r="AY2872" s="2">
        <f>IF($AV2872="","",IF(AND($Z2872=0,COUNTIF('AR SALES'!$L$2:$L$2501,$L2872)=0),"YES",""))</f>
        <v/>
      </c>
      <c r="AZ2872" s="2">
        <f>IF($AV2872="","",IFERROR(VLOOKUP($AU2872,CODES!$A:$B,2,FALSE),"NO CODE"))</f>
        <v/>
      </c>
      <c r="BA2872" s="2">
        <f>IF(""&amp;$F2872&lt;&gt;"4","",IF($AY2872="YES","",IF(ROUND(SUMIFS($AE$2:$AE$4001,$L$2:$L$4001,$L2872,$F$2:$F$4001,"4")-SUMIFS('AR SALES'!$Y$2:$Y$2501,'AR SALES'!$L$2:$L$2501,$L2872,'AR SALES'!$AD$2:$AD$2501,"OFF"),2)=0,"","STALE")))</f>
        <v/>
      </c>
      <c r="BB2872" s="2">
        <f>IF(OR(""&amp;$F2872="2",""&amp;$F2872="4",""&amp;$F2872="G",""&amp;$F2872="H"),IF($AY2872="YES","",IF($AB2872&lt;&gt;0,"",IF(COUNTIFS('AR SALES'!$L$2:$L$2501,$L2872,'AR SALES'!$AD$2:$AD$2501,IF(""&amp;$F2872="4","OFF","ON"),'AR SALES'!$AF$2:$AF$2501,"Y")&gt;0,"","NO EXEMPTION"))),"")</f>
        <v/>
      </c>
    </row>
    <row r="2873">
      <c r="AT2873" s="2">
        <f>IF($L2873="","",IFERROR(INDEX('AR SALES'!$H$2:$H$2501,MATCH(""&amp;$L2873,'AR SALES'!$AE$2:$AE$2501,0)),""))</f>
        <v/>
      </c>
      <c r="AU2873" s="2">
        <f>IF($L2873="","",IF($A2873&lt;&gt;"GA","",IF($E2873="FULTON",IF(ISNUMBER(SEARCH("COLLEGE PARK",$AT2873)),"FULTON (COLLEGE PARK)",IF(ISNUMBER(SEARCH("HAPEVILLE",$AT2873)),"FULTON (HAPEVILLE)",IF(ISNUMBER(SEARCH("EAST POINT",$AT2873)),"FULTON (EAST POINT)",IF(ISNUMBER(SEARCH("ATLANTA",$AT2873)),"FULTON (ATL LIMITS)","FULTON")))),IF($E2873="DEKALB",IF(ISNUMBER(SEARCH("ATLANTA",$AT2873)),"DEKALB (ATL LIMITS)","DEKALB"),IF(AND($E2873="CLAYTON",ISNUMBER(SEARCH("COLLEGE PARK",$AT2873))),"CLAYTON (COLLEGE PARK)",$E2873)))))</f>
        <v/>
      </c>
      <c r="AV2873" s="2">
        <f>IF($L2873="","",IF(""&amp;$F2873="2","DIESEL",IF(OR(""&amp;$F2873="G",""&amp;$F2873="H"),"GAS","")))</f>
        <v/>
      </c>
      <c r="AW2873" s="2">
        <f>IF($AV2873="","",$R2873)</f>
        <v/>
      </c>
      <c r="AX2873" s="2">
        <f>IF($AV2873="","",IF($AB2873=0,$R2873,0))</f>
        <v/>
      </c>
      <c r="AY2873" s="2">
        <f>IF($AV2873="","",IF(AND($Z2873=0,COUNTIF('AR SALES'!$L$2:$L$2501,$L2873)=0),"YES",""))</f>
        <v/>
      </c>
      <c r="AZ2873" s="2">
        <f>IF($AV2873="","",IFERROR(VLOOKUP($AU2873,CODES!$A:$B,2,FALSE),"NO CODE"))</f>
        <v/>
      </c>
      <c r="BA2873" s="2">
        <f>IF(""&amp;$F2873&lt;&gt;"4","",IF($AY2873="YES","",IF(ROUND(SUMIFS($AE$2:$AE$4001,$L$2:$L$4001,$L2873,$F$2:$F$4001,"4")-SUMIFS('AR SALES'!$Y$2:$Y$2501,'AR SALES'!$L$2:$L$2501,$L2873,'AR SALES'!$AD$2:$AD$2501,"OFF"),2)=0,"","STALE")))</f>
        <v/>
      </c>
      <c r="BB2873" s="2">
        <f>IF(OR(""&amp;$F2873="2",""&amp;$F2873="4",""&amp;$F2873="G",""&amp;$F2873="H"),IF($AY2873="YES","",IF($AB2873&lt;&gt;0,"",IF(COUNTIFS('AR SALES'!$L$2:$L$2501,$L2873,'AR SALES'!$AD$2:$AD$2501,IF(""&amp;$F2873="4","OFF","ON"),'AR SALES'!$AF$2:$AF$2501,"Y")&gt;0,"","NO EXEMPTION"))),"")</f>
        <v/>
      </c>
    </row>
    <row r="2874">
      <c r="AT2874" s="2">
        <f>IF($L2874="","",IFERROR(INDEX('AR SALES'!$H$2:$H$2501,MATCH(""&amp;$L2874,'AR SALES'!$AE$2:$AE$2501,0)),""))</f>
        <v/>
      </c>
      <c r="AU2874" s="2">
        <f>IF($L2874="","",IF($A2874&lt;&gt;"GA","",IF($E2874="FULTON",IF(ISNUMBER(SEARCH("COLLEGE PARK",$AT2874)),"FULTON (COLLEGE PARK)",IF(ISNUMBER(SEARCH("HAPEVILLE",$AT2874)),"FULTON (HAPEVILLE)",IF(ISNUMBER(SEARCH("EAST POINT",$AT2874)),"FULTON (EAST POINT)",IF(ISNUMBER(SEARCH("ATLANTA",$AT2874)),"FULTON (ATL LIMITS)","FULTON")))),IF($E2874="DEKALB",IF(ISNUMBER(SEARCH("ATLANTA",$AT2874)),"DEKALB (ATL LIMITS)","DEKALB"),IF(AND($E2874="CLAYTON",ISNUMBER(SEARCH("COLLEGE PARK",$AT2874))),"CLAYTON (COLLEGE PARK)",$E2874)))))</f>
        <v/>
      </c>
      <c r="AV2874" s="2">
        <f>IF($L2874="","",IF(""&amp;$F2874="2","DIESEL",IF(OR(""&amp;$F2874="G",""&amp;$F2874="H"),"GAS","")))</f>
        <v/>
      </c>
      <c r="AW2874" s="2">
        <f>IF($AV2874="","",$R2874)</f>
        <v/>
      </c>
      <c r="AX2874" s="2">
        <f>IF($AV2874="","",IF($AB2874=0,$R2874,0))</f>
        <v/>
      </c>
      <c r="AY2874" s="2">
        <f>IF($AV2874="","",IF(AND($Z2874=0,COUNTIF('AR SALES'!$L$2:$L$2501,$L2874)=0),"YES",""))</f>
        <v/>
      </c>
      <c r="AZ2874" s="2">
        <f>IF($AV2874="","",IFERROR(VLOOKUP($AU2874,CODES!$A:$B,2,FALSE),"NO CODE"))</f>
        <v/>
      </c>
      <c r="BA2874" s="2">
        <f>IF(""&amp;$F2874&lt;&gt;"4","",IF($AY2874="YES","",IF(ROUND(SUMIFS($AE$2:$AE$4001,$L$2:$L$4001,$L2874,$F$2:$F$4001,"4")-SUMIFS('AR SALES'!$Y$2:$Y$2501,'AR SALES'!$L$2:$L$2501,$L2874,'AR SALES'!$AD$2:$AD$2501,"OFF"),2)=0,"","STALE")))</f>
        <v/>
      </c>
      <c r="BB2874" s="2">
        <f>IF(OR(""&amp;$F2874="2",""&amp;$F2874="4",""&amp;$F2874="G",""&amp;$F2874="H"),IF($AY2874="YES","",IF($AB2874&lt;&gt;0,"",IF(COUNTIFS('AR SALES'!$L$2:$L$2501,$L2874,'AR SALES'!$AD$2:$AD$2501,IF(""&amp;$F2874="4","OFF","ON"),'AR SALES'!$AF$2:$AF$2501,"Y")&gt;0,"","NO EXEMPTION"))),"")</f>
        <v/>
      </c>
    </row>
    <row r="2875">
      <c r="AT2875" s="2">
        <f>IF($L2875="","",IFERROR(INDEX('AR SALES'!$H$2:$H$2501,MATCH(""&amp;$L2875,'AR SALES'!$AE$2:$AE$2501,0)),""))</f>
        <v/>
      </c>
      <c r="AU2875" s="2">
        <f>IF($L2875="","",IF($A2875&lt;&gt;"GA","",IF($E2875="FULTON",IF(ISNUMBER(SEARCH("COLLEGE PARK",$AT2875)),"FULTON (COLLEGE PARK)",IF(ISNUMBER(SEARCH("HAPEVILLE",$AT2875)),"FULTON (HAPEVILLE)",IF(ISNUMBER(SEARCH("EAST POINT",$AT2875)),"FULTON (EAST POINT)",IF(ISNUMBER(SEARCH("ATLANTA",$AT2875)),"FULTON (ATL LIMITS)","FULTON")))),IF($E2875="DEKALB",IF(ISNUMBER(SEARCH("ATLANTA",$AT2875)),"DEKALB (ATL LIMITS)","DEKALB"),IF(AND($E2875="CLAYTON",ISNUMBER(SEARCH("COLLEGE PARK",$AT2875))),"CLAYTON (COLLEGE PARK)",$E2875)))))</f>
        <v/>
      </c>
      <c r="AV2875" s="2">
        <f>IF($L2875="","",IF(""&amp;$F2875="2","DIESEL",IF(OR(""&amp;$F2875="G",""&amp;$F2875="H"),"GAS","")))</f>
        <v/>
      </c>
      <c r="AW2875" s="2">
        <f>IF($AV2875="","",$R2875)</f>
        <v/>
      </c>
      <c r="AX2875" s="2">
        <f>IF($AV2875="","",IF($AB2875=0,$R2875,0))</f>
        <v/>
      </c>
      <c r="AY2875" s="2">
        <f>IF($AV2875="","",IF(AND($Z2875=0,COUNTIF('AR SALES'!$L$2:$L$2501,$L2875)=0),"YES",""))</f>
        <v/>
      </c>
      <c r="AZ2875" s="2">
        <f>IF($AV2875="","",IFERROR(VLOOKUP($AU2875,CODES!$A:$B,2,FALSE),"NO CODE"))</f>
        <v/>
      </c>
      <c r="BA2875" s="2">
        <f>IF(""&amp;$F2875&lt;&gt;"4","",IF($AY2875="YES","",IF(ROUND(SUMIFS($AE$2:$AE$4001,$L$2:$L$4001,$L2875,$F$2:$F$4001,"4")-SUMIFS('AR SALES'!$Y$2:$Y$2501,'AR SALES'!$L$2:$L$2501,$L2875,'AR SALES'!$AD$2:$AD$2501,"OFF"),2)=0,"","STALE")))</f>
        <v/>
      </c>
      <c r="BB2875" s="2">
        <f>IF(OR(""&amp;$F2875="2",""&amp;$F2875="4",""&amp;$F2875="G",""&amp;$F2875="H"),IF($AY2875="YES","",IF($AB2875&lt;&gt;0,"",IF(COUNTIFS('AR SALES'!$L$2:$L$2501,$L2875,'AR SALES'!$AD$2:$AD$2501,IF(""&amp;$F2875="4","OFF","ON"),'AR SALES'!$AF$2:$AF$2501,"Y")&gt;0,"","NO EXEMPTION"))),"")</f>
        <v/>
      </c>
    </row>
    <row r="2876">
      <c r="AT2876" s="2">
        <f>IF($L2876="","",IFERROR(INDEX('AR SALES'!$H$2:$H$2501,MATCH(""&amp;$L2876,'AR SALES'!$AE$2:$AE$2501,0)),""))</f>
        <v/>
      </c>
      <c r="AU2876" s="2">
        <f>IF($L2876="","",IF($A2876&lt;&gt;"GA","",IF($E2876="FULTON",IF(ISNUMBER(SEARCH("COLLEGE PARK",$AT2876)),"FULTON (COLLEGE PARK)",IF(ISNUMBER(SEARCH("HAPEVILLE",$AT2876)),"FULTON (HAPEVILLE)",IF(ISNUMBER(SEARCH("EAST POINT",$AT2876)),"FULTON (EAST POINT)",IF(ISNUMBER(SEARCH("ATLANTA",$AT2876)),"FULTON (ATL LIMITS)","FULTON")))),IF($E2876="DEKALB",IF(ISNUMBER(SEARCH("ATLANTA",$AT2876)),"DEKALB (ATL LIMITS)","DEKALB"),IF(AND($E2876="CLAYTON",ISNUMBER(SEARCH("COLLEGE PARK",$AT2876))),"CLAYTON (COLLEGE PARK)",$E2876)))))</f>
        <v/>
      </c>
      <c r="AV2876" s="2">
        <f>IF($L2876="","",IF(""&amp;$F2876="2","DIESEL",IF(OR(""&amp;$F2876="G",""&amp;$F2876="H"),"GAS","")))</f>
        <v/>
      </c>
      <c r="AW2876" s="2">
        <f>IF($AV2876="","",$R2876)</f>
        <v/>
      </c>
      <c r="AX2876" s="2">
        <f>IF($AV2876="","",IF($AB2876=0,$R2876,0))</f>
        <v/>
      </c>
      <c r="AY2876" s="2">
        <f>IF($AV2876="","",IF(AND($Z2876=0,COUNTIF('AR SALES'!$L$2:$L$2501,$L2876)=0),"YES",""))</f>
        <v/>
      </c>
      <c r="AZ2876" s="2">
        <f>IF($AV2876="","",IFERROR(VLOOKUP($AU2876,CODES!$A:$B,2,FALSE),"NO CODE"))</f>
        <v/>
      </c>
      <c r="BA2876" s="2">
        <f>IF(""&amp;$F2876&lt;&gt;"4","",IF($AY2876="YES","",IF(ROUND(SUMIFS($AE$2:$AE$4001,$L$2:$L$4001,$L2876,$F$2:$F$4001,"4")-SUMIFS('AR SALES'!$Y$2:$Y$2501,'AR SALES'!$L$2:$L$2501,$L2876,'AR SALES'!$AD$2:$AD$2501,"OFF"),2)=0,"","STALE")))</f>
        <v/>
      </c>
      <c r="BB2876" s="2">
        <f>IF(OR(""&amp;$F2876="2",""&amp;$F2876="4",""&amp;$F2876="G",""&amp;$F2876="H"),IF($AY2876="YES","",IF($AB2876&lt;&gt;0,"",IF(COUNTIFS('AR SALES'!$L$2:$L$2501,$L2876,'AR SALES'!$AD$2:$AD$2501,IF(""&amp;$F2876="4","OFF","ON"),'AR SALES'!$AF$2:$AF$2501,"Y")&gt;0,"","NO EXEMPTION"))),"")</f>
        <v/>
      </c>
    </row>
    <row r="2877">
      <c r="AT2877" s="2">
        <f>IF($L2877="","",IFERROR(INDEX('AR SALES'!$H$2:$H$2501,MATCH(""&amp;$L2877,'AR SALES'!$AE$2:$AE$2501,0)),""))</f>
        <v/>
      </c>
      <c r="AU2877" s="2">
        <f>IF($L2877="","",IF($A2877&lt;&gt;"GA","",IF($E2877="FULTON",IF(ISNUMBER(SEARCH("COLLEGE PARK",$AT2877)),"FULTON (COLLEGE PARK)",IF(ISNUMBER(SEARCH("HAPEVILLE",$AT2877)),"FULTON (HAPEVILLE)",IF(ISNUMBER(SEARCH("EAST POINT",$AT2877)),"FULTON (EAST POINT)",IF(ISNUMBER(SEARCH("ATLANTA",$AT2877)),"FULTON (ATL LIMITS)","FULTON")))),IF($E2877="DEKALB",IF(ISNUMBER(SEARCH("ATLANTA",$AT2877)),"DEKALB (ATL LIMITS)","DEKALB"),IF(AND($E2877="CLAYTON",ISNUMBER(SEARCH("COLLEGE PARK",$AT2877))),"CLAYTON (COLLEGE PARK)",$E2877)))))</f>
        <v/>
      </c>
      <c r="AV2877" s="2">
        <f>IF($L2877="","",IF(""&amp;$F2877="2","DIESEL",IF(OR(""&amp;$F2877="G",""&amp;$F2877="H"),"GAS","")))</f>
        <v/>
      </c>
      <c r="AW2877" s="2">
        <f>IF($AV2877="","",$R2877)</f>
        <v/>
      </c>
      <c r="AX2877" s="2">
        <f>IF($AV2877="","",IF($AB2877=0,$R2877,0))</f>
        <v/>
      </c>
      <c r="AY2877" s="2">
        <f>IF($AV2877="","",IF(AND($Z2877=0,COUNTIF('AR SALES'!$L$2:$L$2501,$L2877)=0),"YES",""))</f>
        <v/>
      </c>
      <c r="AZ2877" s="2">
        <f>IF($AV2877="","",IFERROR(VLOOKUP($AU2877,CODES!$A:$B,2,FALSE),"NO CODE"))</f>
        <v/>
      </c>
      <c r="BA2877" s="2">
        <f>IF(""&amp;$F2877&lt;&gt;"4","",IF($AY2877="YES","",IF(ROUND(SUMIFS($AE$2:$AE$4001,$L$2:$L$4001,$L2877,$F$2:$F$4001,"4")-SUMIFS('AR SALES'!$Y$2:$Y$2501,'AR SALES'!$L$2:$L$2501,$L2877,'AR SALES'!$AD$2:$AD$2501,"OFF"),2)=0,"","STALE")))</f>
        <v/>
      </c>
      <c r="BB2877" s="2">
        <f>IF(OR(""&amp;$F2877="2",""&amp;$F2877="4",""&amp;$F2877="G",""&amp;$F2877="H"),IF($AY2877="YES","",IF($AB2877&lt;&gt;0,"",IF(COUNTIFS('AR SALES'!$L$2:$L$2501,$L2877,'AR SALES'!$AD$2:$AD$2501,IF(""&amp;$F2877="4","OFF","ON"),'AR SALES'!$AF$2:$AF$2501,"Y")&gt;0,"","NO EXEMPTION"))),"")</f>
        <v/>
      </c>
    </row>
    <row r="2878">
      <c r="AT2878" s="2">
        <f>IF($L2878="","",IFERROR(INDEX('AR SALES'!$H$2:$H$2501,MATCH(""&amp;$L2878,'AR SALES'!$AE$2:$AE$2501,0)),""))</f>
        <v/>
      </c>
      <c r="AU2878" s="2">
        <f>IF($L2878="","",IF($A2878&lt;&gt;"GA","",IF($E2878="FULTON",IF(ISNUMBER(SEARCH("COLLEGE PARK",$AT2878)),"FULTON (COLLEGE PARK)",IF(ISNUMBER(SEARCH("HAPEVILLE",$AT2878)),"FULTON (HAPEVILLE)",IF(ISNUMBER(SEARCH("EAST POINT",$AT2878)),"FULTON (EAST POINT)",IF(ISNUMBER(SEARCH("ATLANTA",$AT2878)),"FULTON (ATL LIMITS)","FULTON")))),IF($E2878="DEKALB",IF(ISNUMBER(SEARCH("ATLANTA",$AT2878)),"DEKALB (ATL LIMITS)","DEKALB"),IF(AND($E2878="CLAYTON",ISNUMBER(SEARCH("COLLEGE PARK",$AT2878))),"CLAYTON (COLLEGE PARK)",$E2878)))))</f>
        <v/>
      </c>
      <c r="AV2878" s="2">
        <f>IF($L2878="","",IF(""&amp;$F2878="2","DIESEL",IF(OR(""&amp;$F2878="G",""&amp;$F2878="H"),"GAS","")))</f>
        <v/>
      </c>
      <c r="AW2878" s="2">
        <f>IF($AV2878="","",$R2878)</f>
        <v/>
      </c>
      <c r="AX2878" s="2">
        <f>IF($AV2878="","",IF($AB2878=0,$R2878,0))</f>
        <v/>
      </c>
      <c r="AY2878" s="2">
        <f>IF($AV2878="","",IF(AND($Z2878=0,COUNTIF('AR SALES'!$L$2:$L$2501,$L2878)=0),"YES",""))</f>
        <v/>
      </c>
      <c r="AZ2878" s="2">
        <f>IF($AV2878="","",IFERROR(VLOOKUP($AU2878,CODES!$A:$B,2,FALSE),"NO CODE"))</f>
        <v/>
      </c>
      <c r="BA2878" s="2">
        <f>IF(""&amp;$F2878&lt;&gt;"4","",IF($AY2878="YES","",IF(ROUND(SUMIFS($AE$2:$AE$4001,$L$2:$L$4001,$L2878,$F$2:$F$4001,"4")-SUMIFS('AR SALES'!$Y$2:$Y$2501,'AR SALES'!$L$2:$L$2501,$L2878,'AR SALES'!$AD$2:$AD$2501,"OFF"),2)=0,"","STALE")))</f>
        <v/>
      </c>
      <c r="BB2878" s="2">
        <f>IF(OR(""&amp;$F2878="2",""&amp;$F2878="4",""&amp;$F2878="G",""&amp;$F2878="H"),IF($AY2878="YES","",IF($AB2878&lt;&gt;0,"",IF(COUNTIFS('AR SALES'!$L$2:$L$2501,$L2878,'AR SALES'!$AD$2:$AD$2501,IF(""&amp;$F2878="4","OFF","ON"),'AR SALES'!$AF$2:$AF$2501,"Y")&gt;0,"","NO EXEMPTION"))),"")</f>
        <v/>
      </c>
    </row>
    <row r="2879">
      <c r="AT2879" s="2">
        <f>IF($L2879="","",IFERROR(INDEX('AR SALES'!$H$2:$H$2501,MATCH(""&amp;$L2879,'AR SALES'!$AE$2:$AE$2501,0)),""))</f>
        <v/>
      </c>
      <c r="AU2879" s="2">
        <f>IF($L2879="","",IF($A2879&lt;&gt;"GA","",IF($E2879="FULTON",IF(ISNUMBER(SEARCH("COLLEGE PARK",$AT2879)),"FULTON (COLLEGE PARK)",IF(ISNUMBER(SEARCH("HAPEVILLE",$AT2879)),"FULTON (HAPEVILLE)",IF(ISNUMBER(SEARCH("EAST POINT",$AT2879)),"FULTON (EAST POINT)",IF(ISNUMBER(SEARCH("ATLANTA",$AT2879)),"FULTON (ATL LIMITS)","FULTON")))),IF($E2879="DEKALB",IF(ISNUMBER(SEARCH("ATLANTA",$AT2879)),"DEKALB (ATL LIMITS)","DEKALB"),IF(AND($E2879="CLAYTON",ISNUMBER(SEARCH("COLLEGE PARK",$AT2879))),"CLAYTON (COLLEGE PARK)",$E2879)))))</f>
        <v/>
      </c>
      <c r="AV2879" s="2">
        <f>IF($L2879="","",IF(""&amp;$F2879="2","DIESEL",IF(OR(""&amp;$F2879="G",""&amp;$F2879="H"),"GAS","")))</f>
        <v/>
      </c>
      <c r="AW2879" s="2">
        <f>IF($AV2879="","",$R2879)</f>
        <v/>
      </c>
      <c r="AX2879" s="2">
        <f>IF($AV2879="","",IF($AB2879=0,$R2879,0))</f>
        <v/>
      </c>
      <c r="AY2879" s="2">
        <f>IF($AV2879="","",IF(AND($Z2879=0,COUNTIF('AR SALES'!$L$2:$L$2501,$L2879)=0),"YES",""))</f>
        <v/>
      </c>
      <c r="AZ2879" s="2">
        <f>IF($AV2879="","",IFERROR(VLOOKUP($AU2879,CODES!$A:$B,2,FALSE),"NO CODE"))</f>
        <v/>
      </c>
      <c r="BA2879" s="2">
        <f>IF(""&amp;$F2879&lt;&gt;"4","",IF($AY2879="YES","",IF(ROUND(SUMIFS($AE$2:$AE$4001,$L$2:$L$4001,$L2879,$F$2:$F$4001,"4")-SUMIFS('AR SALES'!$Y$2:$Y$2501,'AR SALES'!$L$2:$L$2501,$L2879,'AR SALES'!$AD$2:$AD$2501,"OFF"),2)=0,"","STALE")))</f>
        <v/>
      </c>
      <c r="BB2879" s="2">
        <f>IF(OR(""&amp;$F2879="2",""&amp;$F2879="4",""&amp;$F2879="G",""&amp;$F2879="H"),IF($AY2879="YES","",IF($AB2879&lt;&gt;0,"",IF(COUNTIFS('AR SALES'!$L$2:$L$2501,$L2879,'AR SALES'!$AD$2:$AD$2501,IF(""&amp;$F2879="4","OFF","ON"),'AR SALES'!$AF$2:$AF$2501,"Y")&gt;0,"","NO EXEMPTION"))),"")</f>
        <v/>
      </c>
    </row>
    <row r="2880">
      <c r="AT2880" s="2">
        <f>IF($L2880="","",IFERROR(INDEX('AR SALES'!$H$2:$H$2501,MATCH(""&amp;$L2880,'AR SALES'!$AE$2:$AE$2501,0)),""))</f>
        <v/>
      </c>
      <c r="AU2880" s="2">
        <f>IF($L2880="","",IF($A2880&lt;&gt;"GA","",IF($E2880="FULTON",IF(ISNUMBER(SEARCH("COLLEGE PARK",$AT2880)),"FULTON (COLLEGE PARK)",IF(ISNUMBER(SEARCH("HAPEVILLE",$AT2880)),"FULTON (HAPEVILLE)",IF(ISNUMBER(SEARCH("EAST POINT",$AT2880)),"FULTON (EAST POINT)",IF(ISNUMBER(SEARCH("ATLANTA",$AT2880)),"FULTON (ATL LIMITS)","FULTON")))),IF($E2880="DEKALB",IF(ISNUMBER(SEARCH("ATLANTA",$AT2880)),"DEKALB (ATL LIMITS)","DEKALB"),IF(AND($E2880="CLAYTON",ISNUMBER(SEARCH("COLLEGE PARK",$AT2880))),"CLAYTON (COLLEGE PARK)",$E2880)))))</f>
        <v/>
      </c>
      <c r="AV2880" s="2">
        <f>IF($L2880="","",IF(""&amp;$F2880="2","DIESEL",IF(OR(""&amp;$F2880="G",""&amp;$F2880="H"),"GAS","")))</f>
        <v/>
      </c>
      <c r="AW2880" s="2">
        <f>IF($AV2880="","",$R2880)</f>
        <v/>
      </c>
      <c r="AX2880" s="2">
        <f>IF($AV2880="","",IF($AB2880=0,$R2880,0))</f>
        <v/>
      </c>
      <c r="AY2880" s="2">
        <f>IF($AV2880="","",IF(AND($Z2880=0,COUNTIF('AR SALES'!$L$2:$L$2501,$L2880)=0),"YES",""))</f>
        <v/>
      </c>
      <c r="AZ2880" s="2">
        <f>IF($AV2880="","",IFERROR(VLOOKUP($AU2880,CODES!$A:$B,2,FALSE),"NO CODE"))</f>
        <v/>
      </c>
      <c r="BA2880" s="2">
        <f>IF(""&amp;$F2880&lt;&gt;"4","",IF($AY2880="YES","",IF(ROUND(SUMIFS($AE$2:$AE$4001,$L$2:$L$4001,$L2880,$F$2:$F$4001,"4")-SUMIFS('AR SALES'!$Y$2:$Y$2501,'AR SALES'!$L$2:$L$2501,$L2880,'AR SALES'!$AD$2:$AD$2501,"OFF"),2)=0,"","STALE")))</f>
        <v/>
      </c>
      <c r="BB2880" s="2">
        <f>IF(OR(""&amp;$F2880="2",""&amp;$F2880="4",""&amp;$F2880="G",""&amp;$F2880="H"),IF($AY2880="YES","",IF($AB2880&lt;&gt;0,"",IF(COUNTIFS('AR SALES'!$L$2:$L$2501,$L2880,'AR SALES'!$AD$2:$AD$2501,IF(""&amp;$F2880="4","OFF","ON"),'AR SALES'!$AF$2:$AF$2501,"Y")&gt;0,"","NO EXEMPTION"))),"")</f>
        <v/>
      </c>
    </row>
    <row r="2881">
      <c r="AT2881" s="2">
        <f>IF($L2881="","",IFERROR(INDEX('AR SALES'!$H$2:$H$2501,MATCH(""&amp;$L2881,'AR SALES'!$AE$2:$AE$2501,0)),""))</f>
        <v/>
      </c>
      <c r="AU2881" s="2">
        <f>IF($L2881="","",IF($A2881&lt;&gt;"GA","",IF($E2881="FULTON",IF(ISNUMBER(SEARCH("COLLEGE PARK",$AT2881)),"FULTON (COLLEGE PARK)",IF(ISNUMBER(SEARCH("HAPEVILLE",$AT2881)),"FULTON (HAPEVILLE)",IF(ISNUMBER(SEARCH("EAST POINT",$AT2881)),"FULTON (EAST POINT)",IF(ISNUMBER(SEARCH("ATLANTA",$AT2881)),"FULTON (ATL LIMITS)","FULTON")))),IF($E2881="DEKALB",IF(ISNUMBER(SEARCH("ATLANTA",$AT2881)),"DEKALB (ATL LIMITS)","DEKALB"),IF(AND($E2881="CLAYTON",ISNUMBER(SEARCH("COLLEGE PARK",$AT2881))),"CLAYTON (COLLEGE PARK)",$E2881)))))</f>
        <v/>
      </c>
      <c r="AV2881" s="2">
        <f>IF($L2881="","",IF(""&amp;$F2881="2","DIESEL",IF(OR(""&amp;$F2881="G",""&amp;$F2881="H"),"GAS","")))</f>
        <v/>
      </c>
      <c r="AW2881" s="2">
        <f>IF($AV2881="","",$R2881)</f>
        <v/>
      </c>
      <c r="AX2881" s="2">
        <f>IF($AV2881="","",IF($AB2881=0,$R2881,0))</f>
        <v/>
      </c>
      <c r="AY2881" s="2">
        <f>IF($AV2881="","",IF(AND($Z2881=0,COUNTIF('AR SALES'!$L$2:$L$2501,$L2881)=0),"YES",""))</f>
        <v/>
      </c>
      <c r="AZ2881" s="2">
        <f>IF($AV2881="","",IFERROR(VLOOKUP($AU2881,CODES!$A:$B,2,FALSE),"NO CODE"))</f>
        <v/>
      </c>
      <c r="BA2881" s="2">
        <f>IF(""&amp;$F2881&lt;&gt;"4","",IF($AY2881="YES","",IF(ROUND(SUMIFS($AE$2:$AE$4001,$L$2:$L$4001,$L2881,$F$2:$F$4001,"4")-SUMIFS('AR SALES'!$Y$2:$Y$2501,'AR SALES'!$L$2:$L$2501,$L2881,'AR SALES'!$AD$2:$AD$2501,"OFF"),2)=0,"","STALE")))</f>
        <v/>
      </c>
      <c r="BB2881" s="2">
        <f>IF(OR(""&amp;$F2881="2",""&amp;$F2881="4",""&amp;$F2881="G",""&amp;$F2881="H"),IF($AY2881="YES","",IF($AB2881&lt;&gt;0,"",IF(COUNTIFS('AR SALES'!$L$2:$L$2501,$L2881,'AR SALES'!$AD$2:$AD$2501,IF(""&amp;$F2881="4","OFF","ON"),'AR SALES'!$AF$2:$AF$2501,"Y")&gt;0,"","NO EXEMPTION"))),"")</f>
        <v/>
      </c>
    </row>
    <row r="2882">
      <c r="AT2882" s="2">
        <f>IF($L2882="","",IFERROR(INDEX('AR SALES'!$H$2:$H$2501,MATCH(""&amp;$L2882,'AR SALES'!$AE$2:$AE$2501,0)),""))</f>
        <v/>
      </c>
      <c r="AU2882" s="2">
        <f>IF($L2882="","",IF($A2882&lt;&gt;"GA","",IF($E2882="FULTON",IF(ISNUMBER(SEARCH("COLLEGE PARK",$AT2882)),"FULTON (COLLEGE PARK)",IF(ISNUMBER(SEARCH("HAPEVILLE",$AT2882)),"FULTON (HAPEVILLE)",IF(ISNUMBER(SEARCH("EAST POINT",$AT2882)),"FULTON (EAST POINT)",IF(ISNUMBER(SEARCH("ATLANTA",$AT2882)),"FULTON (ATL LIMITS)","FULTON")))),IF($E2882="DEKALB",IF(ISNUMBER(SEARCH("ATLANTA",$AT2882)),"DEKALB (ATL LIMITS)","DEKALB"),IF(AND($E2882="CLAYTON",ISNUMBER(SEARCH("COLLEGE PARK",$AT2882))),"CLAYTON (COLLEGE PARK)",$E2882)))))</f>
        <v/>
      </c>
      <c r="AV2882" s="2">
        <f>IF($L2882="","",IF(""&amp;$F2882="2","DIESEL",IF(OR(""&amp;$F2882="G",""&amp;$F2882="H"),"GAS","")))</f>
        <v/>
      </c>
      <c r="AW2882" s="2">
        <f>IF($AV2882="","",$R2882)</f>
        <v/>
      </c>
      <c r="AX2882" s="2">
        <f>IF($AV2882="","",IF($AB2882=0,$R2882,0))</f>
        <v/>
      </c>
      <c r="AY2882" s="2">
        <f>IF($AV2882="","",IF(AND($Z2882=0,COUNTIF('AR SALES'!$L$2:$L$2501,$L2882)=0),"YES",""))</f>
        <v/>
      </c>
      <c r="AZ2882" s="2">
        <f>IF($AV2882="","",IFERROR(VLOOKUP($AU2882,CODES!$A:$B,2,FALSE),"NO CODE"))</f>
        <v/>
      </c>
      <c r="BA2882" s="2">
        <f>IF(""&amp;$F2882&lt;&gt;"4","",IF($AY2882="YES","",IF(ROUND(SUMIFS($AE$2:$AE$4001,$L$2:$L$4001,$L2882,$F$2:$F$4001,"4")-SUMIFS('AR SALES'!$Y$2:$Y$2501,'AR SALES'!$L$2:$L$2501,$L2882,'AR SALES'!$AD$2:$AD$2501,"OFF"),2)=0,"","STALE")))</f>
        <v/>
      </c>
      <c r="BB2882" s="2">
        <f>IF(OR(""&amp;$F2882="2",""&amp;$F2882="4",""&amp;$F2882="G",""&amp;$F2882="H"),IF($AY2882="YES","",IF($AB2882&lt;&gt;0,"",IF(COUNTIFS('AR SALES'!$L$2:$L$2501,$L2882,'AR SALES'!$AD$2:$AD$2501,IF(""&amp;$F2882="4","OFF","ON"),'AR SALES'!$AF$2:$AF$2501,"Y")&gt;0,"","NO EXEMPTION"))),"")</f>
        <v/>
      </c>
    </row>
    <row r="2883">
      <c r="AT2883" s="2">
        <f>IF($L2883="","",IFERROR(INDEX('AR SALES'!$H$2:$H$2501,MATCH(""&amp;$L2883,'AR SALES'!$AE$2:$AE$2501,0)),""))</f>
        <v/>
      </c>
      <c r="AU2883" s="2">
        <f>IF($L2883="","",IF($A2883&lt;&gt;"GA","",IF($E2883="FULTON",IF(ISNUMBER(SEARCH("COLLEGE PARK",$AT2883)),"FULTON (COLLEGE PARK)",IF(ISNUMBER(SEARCH("HAPEVILLE",$AT2883)),"FULTON (HAPEVILLE)",IF(ISNUMBER(SEARCH("EAST POINT",$AT2883)),"FULTON (EAST POINT)",IF(ISNUMBER(SEARCH("ATLANTA",$AT2883)),"FULTON (ATL LIMITS)","FULTON")))),IF($E2883="DEKALB",IF(ISNUMBER(SEARCH("ATLANTA",$AT2883)),"DEKALB (ATL LIMITS)","DEKALB"),IF(AND($E2883="CLAYTON",ISNUMBER(SEARCH("COLLEGE PARK",$AT2883))),"CLAYTON (COLLEGE PARK)",$E2883)))))</f>
        <v/>
      </c>
      <c r="AV2883" s="2">
        <f>IF($L2883="","",IF(""&amp;$F2883="2","DIESEL",IF(OR(""&amp;$F2883="G",""&amp;$F2883="H"),"GAS","")))</f>
        <v/>
      </c>
      <c r="AW2883" s="2">
        <f>IF($AV2883="","",$R2883)</f>
        <v/>
      </c>
      <c r="AX2883" s="2">
        <f>IF($AV2883="","",IF($AB2883=0,$R2883,0))</f>
        <v/>
      </c>
      <c r="AY2883" s="2">
        <f>IF($AV2883="","",IF(AND($Z2883=0,COUNTIF('AR SALES'!$L$2:$L$2501,$L2883)=0),"YES",""))</f>
        <v/>
      </c>
      <c r="AZ2883" s="2">
        <f>IF($AV2883="","",IFERROR(VLOOKUP($AU2883,CODES!$A:$B,2,FALSE),"NO CODE"))</f>
        <v/>
      </c>
      <c r="BA2883" s="2">
        <f>IF(""&amp;$F2883&lt;&gt;"4","",IF($AY2883="YES","",IF(ROUND(SUMIFS($AE$2:$AE$4001,$L$2:$L$4001,$L2883,$F$2:$F$4001,"4")-SUMIFS('AR SALES'!$Y$2:$Y$2501,'AR SALES'!$L$2:$L$2501,$L2883,'AR SALES'!$AD$2:$AD$2501,"OFF"),2)=0,"","STALE")))</f>
        <v/>
      </c>
      <c r="BB2883" s="2">
        <f>IF(OR(""&amp;$F2883="2",""&amp;$F2883="4",""&amp;$F2883="G",""&amp;$F2883="H"),IF($AY2883="YES","",IF($AB2883&lt;&gt;0,"",IF(COUNTIFS('AR SALES'!$L$2:$L$2501,$L2883,'AR SALES'!$AD$2:$AD$2501,IF(""&amp;$F2883="4","OFF","ON"),'AR SALES'!$AF$2:$AF$2501,"Y")&gt;0,"","NO EXEMPTION"))),"")</f>
        <v/>
      </c>
    </row>
    <row r="2884">
      <c r="AT2884" s="2">
        <f>IF($L2884="","",IFERROR(INDEX('AR SALES'!$H$2:$H$2501,MATCH(""&amp;$L2884,'AR SALES'!$AE$2:$AE$2501,0)),""))</f>
        <v/>
      </c>
      <c r="AU2884" s="2">
        <f>IF($L2884="","",IF($A2884&lt;&gt;"GA","",IF($E2884="FULTON",IF(ISNUMBER(SEARCH("COLLEGE PARK",$AT2884)),"FULTON (COLLEGE PARK)",IF(ISNUMBER(SEARCH("HAPEVILLE",$AT2884)),"FULTON (HAPEVILLE)",IF(ISNUMBER(SEARCH("EAST POINT",$AT2884)),"FULTON (EAST POINT)",IF(ISNUMBER(SEARCH("ATLANTA",$AT2884)),"FULTON (ATL LIMITS)","FULTON")))),IF($E2884="DEKALB",IF(ISNUMBER(SEARCH("ATLANTA",$AT2884)),"DEKALB (ATL LIMITS)","DEKALB"),IF(AND($E2884="CLAYTON",ISNUMBER(SEARCH("COLLEGE PARK",$AT2884))),"CLAYTON (COLLEGE PARK)",$E2884)))))</f>
        <v/>
      </c>
      <c r="AV2884" s="2">
        <f>IF($L2884="","",IF(""&amp;$F2884="2","DIESEL",IF(OR(""&amp;$F2884="G",""&amp;$F2884="H"),"GAS","")))</f>
        <v/>
      </c>
      <c r="AW2884" s="2">
        <f>IF($AV2884="","",$R2884)</f>
        <v/>
      </c>
      <c r="AX2884" s="2">
        <f>IF($AV2884="","",IF($AB2884=0,$R2884,0))</f>
        <v/>
      </c>
      <c r="AY2884" s="2">
        <f>IF($AV2884="","",IF(AND($Z2884=0,COUNTIF('AR SALES'!$L$2:$L$2501,$L2884)=0),"YES",""))</f>
        <v/>
      </c>
      <c r="AZ2884" s="2">
        <f>IF($AV2884="","",IFERROR(VLOOKUP($AU2884,CODES!$A:$B,2,FALSE),"NO CODE"))</f>
        <v/>
      </c>
      <c r="BA2884" s="2">
        <f>IF(""&amp;$F2884&lt;&gt;"4","",IF($AY2884="YES","",IF(ROUND(SUMIFS($AE$2:$AE$4001,$L$2:$L$4001,$L2884,$F$2:$F$4001,"4")-SUMIFS('AR SALES'!$Y$2:$Y$2501,'AR SALES'!$L$2:$L$2501,$L2884,'AR SALES'!$AD$2:$AD$2501,"OFF"),2)=0,"","STALE")))</f>
        <v/>
      </c>
      <c r="BB2884" s="2">
        <f>IF(OR(""&amp;$F2884="2",""&amp;$F2884="4",""&amp;$F2884="G",""&amp;$F2884="H"),IF($AY2884="YES","",IF($AB2884&lt;&gt;0,"",IF(COUNTIFS('AR SALES'!$L$2:$L$2501,$L2884,'AR SALES'!$AD$2:$AD$2501,IF(""&amp;$F2884="4","OFF","ON"),'AR SALES'!$AF$2:$AF$2501,"Y")&gt;0,"","NO EXEMPTION"))),"")</f>
        <v/>
      </c>
    </row>
    <row r="2885">
      <c r="AT2885" s="2">
        <f>IF($L2885="","",IFERROR(INDEX('AR SALES'!$H$2:$H$2501,MATCH(""&amp;$L2885,'AR SALES'!$AE$2:$AE$2501,0)),""))</f>
        <v/>
      </c>
      <c r="AU2885" s="2">
        <f>IF($L2885="","",IF($A2885&lt;&gt;"GA","",IF($E2885="FULTON",IF(ISNUMBER(SEARCH("COLLEGE PARK",$AT2885)),"FULTON (COLLEGE PARK)",IF(ISNUMBER(SEARCH("HAPEVILLE",$AT2885)),"FULTON (HAPEVILLE)",IF(ISNUMBER(SEARCH("EAST POINT",$AT2885)),"FULTON (EAST POINT)",IF(ISNUMBER(SEARCH("ATLANTA",$AT2885)),"FULTON (ATL LIMITS)","FULTON")))),IF($E2885="DEKALB",IF(ISNUMBER(SEARCH("ATLANTA",$AT2885)),"DEKALB (ATL LIMITS)","DEKALB"),IF(AND($E2885="CLAYTON",ISNUMBER(SEARCH("COLLEGE PARK",$AT2885))),"CLAYTON (COLLEGE PARK)",$E2885)))))</f>
        <v/>
      </c>
      <c r="AV2885" s="2">
        <f>IF($L2885="","",IF(""&amp;$F2885="2","DIESEL",IF(OR(""&amp;$F2885="G",""&amp;$F2885="H"),"GAS","")))</f>
        <v/>
      </c>
      <c r="AW2885" s="2">
        <f>IF($AV2885="","",$R2885)</f>
        <v/>
      </c>
      <c r="AX2885" s="2">
        <f>IF($AV2885="","",IF($AB2885=0,$R2885,0))</f>
        <v/>
      </c>
      <c r="AY2885" s="2">
        <f>IF($AV2885="","",IF(AND($Z2885=0,COUNTIF('AR SALES'!$L$2:$L$2501,$L2885)=0),"YES",""))</f>
        <v/>
      </c>
      <c r="AZ2885" s="2">
        <f>IF($AV2885="","",IFERROR(VLOOKUP($AU2885,CODES!$A:$B,2,FALSE),"NO CODE"))</f>
        <v/>
      </c>
      <c r="BA2885" s="2">
        <f>IF(""&amp;$F2885&lt;&gt;"4","",IF($AY2885="YES","",IF(ROUND(SUMIFS($AE$2:$AE$4001,$L$2:$L$4001,$L2885,$F$2:$F$4001,"4")-SUMIFS('AR SALES'!$Y$2:$Y$2501,'AR SALES'!$L$2:$L$2501,$L2885,'AR SALES'!$AD$2:$AD$2501,"OFF"),2)=0,"","STALE")))</f>
        <v/>
      </c>
      <c r="BB2885" s="2">
        <f>IF(OR(""&amp;$F2885="2",""&amp;$F2885="4",""&amp;$F2885="G",""&amp;$F2885="H"),IF($AY2885="YES","",IF($AB2885&lt;&gt;0,"",IF(COUNTIFS('AR SALES'!$L$2:$L$2501,$L2885,'AR SALES'!$AD$2:$AD$2501,IF(""&amp;$F2885="4","OFF","ON"),'AR SALES'!$AF$2:$AF$2501,"Y")&gt;0,"","NO EXEMPTION"))),"")</f>
        <v/>
      </c>
    </row>
    <row r="2886">
      <c r="AT2886" s="2">
        <f>IF($L2886="","",IFERROR(INDEX('AR SALES'!$H$2:$H$2501,MATCH(""&amp;$L2886,'AR SALES'!$AE$2:$AE$2501,0)),""))</f>
        <v/>
      </c>
      <c r="AU2886" s="2">
        <f>IF($L2886="","",IF($A2886&lt;&gt;"GA","",IF($E2886="FULTON",IF(ISNUMBER(SEARCH("COLLEGE PARK",$AT2886)),"FULTON (COLLEGE PARK)",IF(ISNUMBER(SEARCH("HAPEVILLE",$AT2886)),"FULTON (HAPEVILLE)",IF(ISNUMBER(SEARCH("EAST POINT",$AT2886)),"FULTON (EAST POINT)",IF(ISNUMBER(SEARCH("ATLANTA",$AT2886)),"FULTON (ATL LIMITS)","FULTON")))),IF($E2886="DEKALB",IF(ISNUMBER(SEARCH("ATLANTA",$AT2886)),"DEKALB (ATL LIMITS)","DEKALB"),IF(AND($E2886="CLAYTON",ISNUMBER(SEARCH("COLLEGE PARK",$AT2886))),"CLAYTON (COLLEGE PARK)",$E2886)))))</f>
        <v/>
      </c>
      <c r="AV2886" s="2">
        <f>IF($L2886="","",IF(""&amp;$F2886="2","DIESEL",IF(OR(""&amp;$F2886="G",""&amp;$F2886="H"),"GAS","")))</f>
        <v/>
      </c>
      <c r="AW2886" s="2">
        <f>IF($AV2886="","",$R2886)</f>
        <v/>
      </c>
      <c r="AX2886" s="2">
        <f>IF($AV2886="","",IF($AB2886=0,$R2886,0))</f>
        <v/>
      </c>
      <c r="AY2886" s="2">
        <f>IF($AV2886="","",IF(AND($Z2886=0,COUNTIF('AR SALES'!$L$2:$L$2501,$L2886)=0),"YES",""))</f>
        <v/>
      </c>
      <c r="AZ2886" s="2">
        <f>IF($AV2886="","",IFERROR(VLOOKUP($AU2886,CODES!$A:$B,2,FALSE),"NO CODE"))</f>
        <v/>
      </c>
      <c r="BA2886" s="2">
        <f>IF(""&amp;$F2886&lt;&gt;"4","",IF($AY2886="YES","",IF(ROUND(SUMIFS($AE$2:$AE$4001,$L$2:$L$4001,$L2886,$F$2:$F$4001,"4")-SUMIFS('AR SALES'!$Y$2:$Y$2501,'AR SALES'!$L$2:$L$2501,$L2886,'AR SALES'!$AD$2:$AD$2501,"OFF"),2)=0,"","STALE")))</f>
        <v/>
      </c>
      <c r="BB2886" s="2">
        <f>IF(OR(""&amp;$F2886="2",""&amp;$F2886="4",""&amp;$F2886="G",""&amp;$F2886="H"),IF($AY2886="YES","",IF($AB2886&lt;&gt;0,"",IF(COUNTIFS('AR SALES'!$L$2:$L$2501,$L2886,'AR SALES'!$AD$2:$AD$2501,IF(""&amp;$F2886="4","OFF","ON"),'AR SALES'!$AF$2:$AF$2501,"Y")&gt;0,"","NO EXEMPTION"))),"")</f>
        <v/>
      </c>
    </row>
    <row r="2887">
      <c r="AT2887" s="2">
        <f>IF($L2887="","",IFERROR(INDEX('AR SALES'!$H$2:$H$2501,MATCH(""&amp;$L2887,'AR SALES'!$AE$2:$AE$2501,0)),""))</f>
        <v/>
      </c>
      <c r="AU2887" s="2">
        <f>IF($L2887="","",IF($A2887&lt;&gt;"GA","",IF($E2887="FULTON",IF(ISNUMBER(SEARCH("COLLEGE PARK",$AT2887)),"FULTON (COLLEGE PARK)",IF(ISNUMBER(SEARCH("HAPEVILLE",$AT2887)),"FULTON (HAPEVILLE)",IF(ISNUMBER(SEARCH("EAST POINT",$AT2887)),"FULTON (EAST POINT)",IF(ISNUMBER(SEARCH("ATLANTA",$AT2887)),"FULTON (ATL LIMITS)","FULTON")))),IF($E2887="DEKALB",IF(ISNUMBER(SEARCH("ATLANTA",$AT2887)),"DEKALB (ATL LIMITS)","DEKALB"),IF(AND($E2887="CLAYTON",ISNUMBER(SEARCH("COLLEGE PARK",$AT2887))),"CLAYTON (COLLEGE PARK)",$E2887)))))</f>
        <v/>
      </c>
      <c r="AV2887" s="2">
        <f>IF($L2887="","",IF(""&amp;$F2887="2","DIESEL",IF(OR(""&amp;$F2887="G",""&amp;$F2887="H"),"GAS","")))</f>
        <v/>
      </c>
      <c r="AW2887" s="2">
        <f>IF($AV2887="","",$R2887)</f>
        <v/>
      </c>
      <c r="AX2887" s="2">
        <f>IF($AV2887="","",IF($AB2887=0,$R2887,0))</f>
        <v/>
      </c>
      <c r="AY2887" s="2">
        <f>IF($AV2887="","",IF(AND($Z2887=0,COUNTIF('AR SALES'!$L$2:$L$2501,$L2887)=0),"YES",""))</f>
        <v/>
      </c>
      <c r="AZ2887" s="2">
        <f>IF($AV2887="","",IFERROR(VLOOKUP($AU2887,CODES!$A:$B,2,FALSE),"NO CODE"))</f>
        <v/>
      </c>
      <c r="BA2887" s="2">
        <f>IF(""&amp;$F2887&lt;&gt;"4","",IF($AY2887="YES","",IF(ROUND(SUMIFS($AE$2:$AE$4001,$L$2:$L$4001,$L2887,$F$2:$F$4001,"4")-SUMIFS('AR SALES'!$Y$2:$Y$2501,'AR SALES'!$L$2:$L$2501,$L2887,'AR SALES'!$AD$2:$AD$2501,"OFF"),2)=0,"","STALE")))</f>
        <v/>
      </c>
      <c r="BB2887" s="2">
        <f>IF(OR(""&amp;$F2887="2",""&amp;$F2887="4",""&amp;$F2887="G",""&amp;$F2887="H"),IF($AY2887="YES","",IF($AB2887&lt;&gt;0,"",IF(COUNTIFS('AR SALES'!$L$2:$L$2501,$L2887,'AR SALES'!$AD$2:$AD$2501,IF(""&amp;$F2887="4","OFF","ON"),'AR SALES'!$AF$2:$AF$2501,"Y")&gt;0,"","NO EXEMPTION"))),"")</f>
        <v/>
      </c>
    </row>
    <row r="2888">
      <c r="AT2888" s="2">
        <f>IF($L2888="","",IFERROR(INDEX('AR SALES'!$H$2:$H$2501,MATCH(""&amp;$L2888,'AR SALES'!$AE$2:$AE$2501,0)),""))</f>
        <v/>
      </c>
      <c r="AU2888" s="2">
        <f>IF($L2888="","",IF($A2888&lt;&gt;"GA","",IF($E2888="FULTON",IF(ISNUMBER(SEARCH("COLLEGE PARK",$AT2888)),"FULTON (COLLEGE PARK)",IF(ISNUMBER(SEARCH("HAPEVILLE",$AT2888)),"FULTON (HAPEVILLE)",IF(ISNUMBER(SEARCH("EAST POINT",$AT2888)),"FULTON (EAST POINT)",IF(ISNUMBER(SEARCH("ATLANTA",$AT2888)),"FULTON (ATL LIMITS)","FULTON")))),IF($E2888="DEKALB",IF(ISNUMBER(SEARCH("ATLANTA",$AT2888)),"DEKALB (ATL LIMITS)","DEKALB"),IF(AND($E2888="CLAYTON",ISNUMBER(SEARCH("COLLEGE PARK",$AT2888))),"CLAYTON (COLLEGE PARK)",$E2888)))))</f>
        <v/>
      </c>
      <c r="AV2888" s="2">
        <f>IF($L2888="","",IF(""&amp;$F2888="2","DIESEL",IF(OR(""&amp;$F2888="G",""&amp;$F2888="H"),"GAS","")))</f>
        <v/>
      </c>
      <c r="AW2888" s="2">
        <f>IF($AV2888="","",$R2888)</f>
        <v/>
      </c>
      <c r="AX2888" s="2">
        <f>IF($AV2888="","",IF($AB2888=0,$R2888,0))</f>
        <v/>
      </c>
      <c r="AY2888" s="2">
        <f>IF($AV2888="","",IF(AND($Z2888=0,COUNTIF('AR SALES'!$L$2:$L$2501,$L2888)=0),"YES",""))</f>
        <v/>
      </c>
      <c r="AZ2888" s="2">
        <f>IF($AV2888="","",IFERROR(VLOOKUP($AU2888,CODES!$A:$B,2,FALSE),"NO CODE"))</f>
        <v/>
      </c>
      <c r="BA2888" s="2">
        <f>IF(""&amp;$F2888&lt;&gt;"4","",IF($AY2888="YES","",IF(ROUND(SUMIFS($AE$2:$AE$4001,$L$2:$L$4001,$L2888,$F$2:$F$4001,"4")-SUMIFS('AR SALES'!$Y$2:$Y$2501,'AR SALES'!$L$2:$L$2501,$L2888,'AR SALES'!$AD$2:$AD$2501,"OFF"),2)=0,"","STALE")))</f>
        <v/>
      </c>
      <c r="BB2888" s="2">
        <f>IF(OR(""&amp;$F2888="2",""&amp;$F2888="4",""&amp;$F2888="G",""&amp;$F2888="H"),IF($AY2888="YES","",IF($AB2888&lt;&gt;0,"",IF(COUNTIFS('AR SALES'!$L$2:$L$2501,$L2888,'AR SALES'!$AD$2:$AD$2501,IF(""&amp;$F2888="4","OFF","ON"),'AR SALES'!$AF$2:$AF$2501,"Y")&gt;0,"","NO EXEMPTION"))),"")</f>
        <v/>
      </c>
    </row>
    <row r="2889">
      <c r="AT2889" s="2">
        <f>IF($L2889="","",IFERROR(INDEX('AR SALES'!$H$2:$H$2501,MATCH(""&amp;$L2889,'AR SALES'!$AE$2:$AE$2501,0)),""))</f>
        <v/>
      </c>
      <c r="AU2889" s="2">
        <f>IF($L2889="","",IF($A2889&lt;&gt;"GA","",IF($E2889="FULTON",IF(ISNUMBER(SEARCH("COLLEGE PARK",$AT2889)),"FULTON (COLLEGE PARK)",IF(ISNUMBER(SEARCH("HAPEVILLE",$AT2889)),"FULTON (HAPEVILLE)",IF(ISNUMBER(SEARCH("EAST POINT",$AT2889)),"FULTON (EAST POINT)",IF(ISNUMBER(SEARCH("ATLANTA",$AT2889)),"FULTON (ATL LIMITS)","FULTON")))),IF($E2889="DEKALB",IF(ISNUMBER(SEARCH("ATLANTA",$AT2889)),"DEKALB (ATL LIMITS)","DEKALB"),IF(AND($E2889="CLAYTON",ISNUMBER(SEARCH("COLLEGE PARK",$AT2889))),"CLAYTON (COLLEGE PARK)",$E2889)))))</f>
        <v/>
      </c>
      <c r="AV2889" s="2">
        <f>IF($L2889="","",IF(""&amp;$F2889="2","DIESEL",IF(OR(""&amp;$F2889="G",""&amp;$F2889="H"),"GAS","")))</f>
        <v/>
      </c>
      <c r="AW2889" s="2">
        <f>IF($AV2889="","",$R2889)</f>
        <v/>
      </c>
      <c r="AX2889" s="2">
        <f>IF($AV2889="","",IF($AB2889=0,$R2889,0))</f>
        <v/>
      </c>
      <c r="AY2889" s="2">
        <f>IF($AV2889="","",IF(AND($Z2889=0,COUNTIF('AR SALES'!$L$2:$L$2501,$L2889)=0),"YES",""))</f>
        <v/>
      </c>
      <c r="AZ2889" s="2">
        <f>IF($AV2889="","",IFERROR(VLOOKUP($AU2889,CODES!$A:$B,2,FALSE),"NO CODE"))</f>
        <v/>
      </c>
      <c r="BA2889" s="2">
        <f>IF(""&amp;$F2889&lt;&gt;"4","",IF($AY2889="YES","",IF(ROUND(SUMIFS($AE$2:$AE$4001,$L$2:$L$4001,$L2889,$F$2:$F$4001,"4")-SUMIFS('AR SALES'!$Y$2:$Y$2501,'AR SALES'!$L$2:$L$2501,$L2889,'AR SALES'!$AD$2:$AD$2501,"OFF"),2)=0,"","STALE")))</f>
        <v/>
      </c>
      <c r="BB2889" s="2">
        <f>IF(OR(""&amp;$F2889="2",""&amp;$F2889="4",""&amp;$F2889="G",""&amp;$F2889="H"),IF($AY2889="YES","",IF($AB2889&lt;&gt;0,"",IF(COUNTIFS('AR SALES'!$L$2:$L$2501,$L2889,'AR SALES'!$AD$2:$AD$2501,IF(""&amp;$F2889="4","OFF","ON"),'AR SALES'!$AF$2:$AF$2501,"Y")&gt;0,"","NO EXEMPTION"))),"")</f>
        <v/>
      </c>
    </row>
    <row r="2890">
      <c r="AT2890" s="2">
        <f>IF($L2890="","",IFERROR(INDEX('AR SALES'!$H$2:$H$2501,MATCH(""&amp;$L2890,'AR SALES'!$AE$2:$AE$2501,0)),""))</f>
        <v/>
      </c>
      <c r="AU2890" s="2">
        <f>IF($L2890="","",IF($A2890&lt;&gt;"GA","",IF($E2890="FULTON",IF(ISNUMBER(SEARCH("COLLEGE PARK",$AT2890)),"FULTON (COLLEGE PARK)",IF(ISNUMBER(SEARCH("HAPEVILLE",$AT2890)),"FULTON (HAPEVILLE)",IF(ISNUMBER(SEARCH("EAST POINT",$AT2890)),"FULTON (EAST POINT)",IF(ISNUMBER(SEARCH("ATLANTA",$AT2890)),"FULTON (ATL LIMITS)","FULTON")))),IF($E2890="DEKALB",IF(ISNUMBER(SEARCH("ATLANTA",$AT2890)),"DEKALB (ATL LIMITS)","DEKALB"),IF(AND($E2890="CLAYTON",ISNUMBER(SEARCH("COLLEGE PARK",$AT2890))),"CLAYTON (COLLEGE PARK)",$E2890)))))</f>
        <v/>
      </c>
      <c r="AV2890" s="2">
        <f>IF($L2890="","",IF(""&amp;$F2890="2","DIESEL",IF(OR(""&amp;$F2890="G",""&amp;$F2890="H"),"GAS","")))</f>
        <v/>
      </c>
      <c r="AW2890" s="2">
        <f>IF($AV2890="","",$R2890)</f>
        <v/>
      </c>
      <c r="AX2890" s="2">
        <f>IF($AV2890="","",IF($AB2890=0,$R2890,0))</f>
        <v/>
      </c>
      <c r="AY2890" s="2">
        <f>IF($AV2890="","",IF(AND($Z2890=0,COUNTIF('AR SALES'!$L$2:$L$2501,$L2890)=0),"YES",""))</f>
        <v/>
      </c>
      <c r="AZ2890" s="2">
        <f>IF($AV2890="","",IFERROR(VLOOKUP($AU2890,CODES!$A:$B,2,FALSE),"NO CODE"))</f>
        <v/>
      </c>
      <c r="BA2890" s="2">
        <f>IF(""&amp;$F2890&lt;&gt;"4","",IF($AY2890="YES","",IF(ROUND(SUMIFS($AE$2:$AE$4001,$L$2:$L$4001,$L2890,$F$2:$F$4001,"4")-SUMIFS('AR SALES'!$Y$2:$Y$2501,'AR SALES'!$L$2:$L$2501,$L2890,'AR SALES'!$AD$2:$AD$2501,"OFF"),2)=0,"","STALE")))</f>
        <v/>
      </c>
      <c r="BB2890" s="2">
        <f>IF(OR(""&amp;$F2890="2",""&amp;$F2890="4",""&amp;$F2890="G",""&amp;$F2890="H"),IF($AY2890="YES","",IF($AB2890&lt;&gt;0,"",IF(COUNTIFS('AR SALES'!$L$2:$L$2501,$L2890,'AR SALES'!$AD$2:$AD$2501,IF(""&amp;$F2890="4","OFF","ON"),'AR SALES'!$AF$2:$AF$2501,"Y")&gt;0,"","NO EXEMPTION"))),"")</f>
        <v/>
      </c>
    </row>
    <row r="2891">
      <c r="AT2891" s="2">
        <f>IF($L2891="","",IFERROR(INDEX('AR SALES'!$H$2:$H$2501,MATCH(""&amp;$L2891,'AR SALES'!$AE$2:$AE$2501,0)),""))</f>
        <v/>
      </c>
      <c r="AU2891" s="2">
        <f>IF($L2891="","",IF($A2891&lt;&gt;"GA","",IF($E2891="FULTON",IF(ISNUMBER(SEARCH("COLLEGE PARK",$AT2891)),"FULTON (COLLEGE PARK)",IF(ISNUMBER(SEARCH("HAPEVILLE",$AT2891)),"FULTON (HAPEVILLE)",IF(ISNUMBER(SEARCH("EAST POINT",$AT2891)),"FULTON (EAST POINT)",IF(ISNUMBER(SEARCH("ATLANTA",$AT2891)),"FULTON (ATL LIMITS)","FULTON")))),IF($E2891="DEKALB",IF(ISNUMBER(SEARCH("ATLANTA",$AT2891)),"DEKALB (ATL LIMITS)","DEKALB"),IF(AND($E2891="CLAYTON",ISNUMBER(SEARCH("COLLEGE PARK",$AT2891))),"CLAYTON (COLLEGE PARK)",$E2891)))))</f>
        <v/>
      </c>
      <c r="AV2891" s="2">
        <f>IF($L2891="","",IF(""&amp;$F2891="2","DIESEL",IF(OR(""&amp;$F2891="G",""&amp;$F2891="H"),"GAS","")))</f>
        <v/>
      </c>
      <c r="AW2891" s="2">
        <f>IF($AV2891="","",$R2891)</f>
        <v/>
      </c>
      <c r="AX2891" s="2">
        <f>IF($AV2891="","",IF($AB2891=0,$R2891,0))</f>
        <v/>
      </c>
      <c r="AY2891" s="2">
        <f>IF($AV2891="","",IF(AND($Z2891=0,COUNTIF('AR SALES'!$L$2:$L$2501,$L2891)=0),"YES",""))</f>
        <v/>
      </c>
      <c r="AZ2891" s="2">
        <f>IF($AV2891="","",IFERROR(VLOOKUP($AU2891,CODES!$A:$B,2,FALSE),"NO CODE"))</f>
        <v/>
      </c>
      <c r="BA2891" s="2">
        <f>IF(""&amp;$F2891&lt;&gt;"4","",IF($AY2891="YES","",IF(ROUND(SUMIFS($AE$2:$AE$4001,$L$2:$L$4001,$L2891,$F$2:$F$4001,"4")-SUMIFS('AR SALES'!$Y$2:$Y$2501,'AR SALES'!$L$2:$L$2501,$L2891,'AR SALES'!$AD$2:$AD$2501,"OFF"),2)=0,"","STALE")))</f>
        <v/>
      </c>
      <c r="BB2891" s="2">
        <f>IF(OR(""&amp;$F2891="2",""&amp;$F2891="4",""&amp;$F2891="G",""&amp;$F2891="H"),IF($AY2891="YES","",IF($AB2891&lt;&gt;0,"",IF(COUNTIFS('AR SALES'!$L$2:$L$2501,$L2891,'AR SALES'!$AD$2:$AD$2501,IF(""&amp;$F2891="4","OFF","ON"),'AR SALES'!$AF$2:$AF$2501,"Y")&gt;0,"","NO EXEMPTION"))),"")</f>
        <v/>
      </c>
    </row>
    <row r="2892">
      <c r="AT2892" s="2">
        <f>IF($L2892="","",IFERROR(INDEX('AR SALES'!$H$2:$H$2501,MATCH(""&amp;$L2892,'AR SALES'!$AE$2:$AE$2501,0)),""))</f>
        <v/>
      </c>
      <c r="AU2892" s="2">
        <f>IF($L2892="","",IF($A2892&lt;&gt;"GA","",IF($E2892="FULTON",IF(ISNUMBER(SEARCH("COLLEGE PARK",$AT2892)),"FULTON (COLLEGE PARK)",IF(ISNUMBER(SEARCH("HAPEVILLE",$AT2892)),"FULTON (HAPEVILLE)",IF(ISNUMBER(SEARCH("EAST POINT",$AT2892)),"FULTON (EAST POINT)",IF(ISNUMBER(SEARCH("ATLANTA",$AT2892)),"FULTON (ATL LIMITS)","FULTON")))),IF($E2892="DEKALB",IF(ISNUMBER(SEARCH("ATLANTA",$AT2892)),"DEKALB (ATL LIMITS)","DEKALB"),IF(AND($E2892="CLAYTON",ISNUMBER(SEARCH("COLLEGE PARK",$AT2892))),"CLAYTON (COLLEGE PARK)",$E2892)))))</f>
        <v/>
      </c>
      <c r="AV2892" s="2">
        <f>IF($L2892="","",IF(""&amp;$F2892="2","DIESEL",IF(OR(""&amp;$F2892="G",""&amp;$F2892="H"),"GAS","")))</f>
        <v/>
      </c>
      <c r="AW2892" s="2">
        <f>IF($AV2892="","",$R2892)</f>
        <v/>
      </c>
      <c r="AX2892" s="2">
        <f>IF($AV2892="","",IF($AB2892=0,$R2892,0))</f>
        <v/>
      </c>
      <c r="AY2892" s="2">
        <f>IF($AV2892="","",IF(AND($Z2892=0,COUNTIF('AR SALES'!$L$2:$L$2501,$L2892)=0),"YES",""))</f>
        <v/>
      </c>
      <c r="AZ2892" s="2">
        <f>IF($AV2892="","",IFERROR(VLOOKUP($AU2892,CODES!$A:$B,2,FALSE),"NO CODE"))</f>
        <v/>
      </c>
      <c r="BA2892" s="2">
        <f>IF(""&amp;$F2892&lt;&gt;"4","",IF($AY2892="YES","",IF(ROUND(SUMIFS($AE$2:$AE$4001,$L$2:$L$4001,$L2892,$F$2:$F$4001,"4")-SUMIFS('AR SALES'!$Y$2:$Y$2501,'AR SALES'!$L$2:$L$2501,$L2892,'AR SALES'!$AD$2:$AD$2501,"OFF"),2)=0,"","STALE")))</f>
        <v/>
      </c>
      <c r="BB2892" s="2">
        <f>IF(OR(""&amp;$F2892="2",""&amp;$F2892="4",""&amp;$F2892="G",""&amp;$F2892="H"),IF($AY2892="YES","",IF($AB2892&lt;&gt;0,"",IF(COUNTIFS('AR SALES'!$L$2:$L$2501,$L2892,'AR SALES'!$AD$2:$AD$2501,IF(""&amp;$F2892="4","OFF","ON"),'AR SALES'!$AF$2:$AF$2501,"Y")&gt;0,"","NO EXEMPTION"))),"")</f>
        <v/>
      </c>
    </row>
    <row r="2893">
      <c r="AT2893" s="2">
        <f>IF($L2893="","",IFERROR(INDEX('AR SALES'!$H$2:$H$2501,MATCH(""&amp;$L2893,'AR SALES'!$AE$2:$AE$2501,0)),""))</f>
        <v/>
      </c>
      <c r="AU2893" s="2">
        <f>IF($L2893="","",IF($A2893&lt;&gt;"GA","",IF($E2893="FULTON",IF(ISNUMBER(SEARCH("COLLEGE PARK",$AT2893)),"FULTON (COLLEGE PARK)",IF(ISNUMBER(SEARCH("HAPEVILLE",$AT2893)),"FULTON (HAPEVILLE)",IF(ISNUMBER(SEARCH("EAST POINT",$AT2893)),"FULTON (EAST POINT)",IF(ISNUMBER(SEARCH("ATLANTA",$AT2893)),"FULTON (ATL LIMITS)","FULTON")))),IF($E2893="DEKALB",IF(ISNUMBER(SEARCH("ATLANTA",$AT2893)),"DEKALB (ATL LIMITS)","DEKALB"),IF(AND($E2893="CLAYTON",ISNUMBER(SEARCH("COLLEGE PARK",$AT2893))),"CLAYTON (COLLEGE PARK)",$E2893)))))</f>
        <v/>
      </c>
      <c r="AV2893" s="2">
        <f>IF($L2893="","",IF(""&amp;$F2893="2","DIESEL",IF(OR(""&amp;$F2893="G",""&amp;$F2893="H"),"GAS","")))</f>
        <v/>
      </c>
      <c r="AW2893" s="2">
        <f>IF($AV2893="","",$R2893)</f>
        <v/>
      </c>
      <c r="AX2893" s="2">
        <f>IF($AV2893="","",IF($AB2893=0,$R2893,0))</f>
        <v/>
      </c>
      <c r="AY2893" s="2">
        <f>IF($AV2893="","",IF(AND($Z2893=0,COUNTIF('AR SALES'!$L$2:$L$2501,$L2893)=0),"YES",""))</f>
        <v/>
      </c>
      <c r="AZ2893" s="2">
        <f>IF($AV2893="","",IFERROR(VLOOKUP($AU2893,CODES!$A:$B,2,FALSE),"NO CODE"))</f>
        <v/>
      </c>
      <c r="BA2893" s="2">
        <f>IF(""&amp;$F2893&lt;&gt;"4","",IF($AY2893="YES","",IF(ROUND(SUMIFS($AE$2:$AE$4001,$L$2:$L$4001,$L2893,$F$2:$F$4001,"4")-SUMIFS('AR SALES'!$Y$2:$Y$2501,'AR SALES'!$L$2:$L$2501,$L2893,'AR SALES'!$AD$2:$AD$2501,"OFF"),2)=0,"","STALE")))</f>
        <v/>
      </c>
      <c r="BB2893" s="2">
        <f>IF(OR(""&amp;$F2893="2",""&amp;$F2893="4",""&amp;$F2893="G",""&amp;$F2893="H"),IF($AY2893="YES","",IF($AB2893&lt;&gt;0,"",IF(COUNTIFS('AR SALES'!$L$2:$L$2501,$L2893,'AR SALES'!$AD$2:$AD$2501,IF(""&amp;$F2893="4","OFF","ON"),'AR SALES'!$AF$2:$AF$2501,"Y")&gt;0,"","NO EXEMPTION"))),"")</f>
        <v/>
      </c>
    </row>
    <row r="2894">
      <c r="AT2894" s="2">
        <f>IF($L2894="","",IFERROR(INDEX('AR SALES'!$H$2:$H$2501,MATCH(""&amp;$L2894,'AR SALES'!$AE$2:$AE$2501,0)),""))</f>
        <v/>
      </c>
      <c r="AU2894" s="2">
        <f>IF($L2894="","",IF($A2894&lt;&gt;"GA","",IF($E2894="FULTON",IF(ISNUMBER(SEARCH("COLLEGE PARK",$AT2894)),"FULTON (COLLEGE PARK)",IF(ISNUMBER(SEARCH("HAPEVILLE",$AT2894)),"FULTON (HAPEVILLE)",IF(ISNUMBER(SEARCH("EAST POINT",$AT2894)),"FULTON (EAST POINT)",IF(ISNUMBER(SEARCH("ATLANTA",$AT2894)),"FULTON (ATL LIMITS)","FULTON")))),IF($E2894="DEKALB",IF(ISNUMBER(SEARCH("ATLANTA",$AT2894)),"DEKALB (ATL LIMITS)","DEKALB"),IF(AND($E2894="CLAYTON",ISNUMBER(SEARCH("COLLEGE PARK",$AT2894))),"CLAYTON (COLLEGE PARK)",$E2894)))))</f>
        <v/>
      </c>
      <c r="AV2894" s="2">
        <f>IF($L2894="","",IF(""&amp;$F2894="2","DIESEL",IF(OR(""&amp;$F2894="G",""&amp;$F2894="H"),"GAS","")))</f>
        <v/>
      </c>
      <c r="AW2894" s="2">
        <f>IF($AV2894="","",$R2894)</f>
        <v/>
      </c>
      <c r="AX2894" s="2">
        <f>IF($AV2894="","",IF($AB2894=0,$R2894,0))</f>
        <v/>
      </c>
      <c r="AY2894" s="2">
        <f>IF($AV2894="","",IF(AND($Z2894=0,COUNTIF('AR SALES'!$L$2:$L$2501,$L2894)=0),"YES",""))</f>
        <v/>
      </c>
      <c r="AZ2894" s="2">
        <f>IF($AV2894="","",IFERROR(VLOOKUP($AU2894,CODES!$A:$B,2,FALSE),"NO CODE"))</f>
        <v/>
      </c>
      <c r="BA2894" s="2">
        <f>IF(""&amp;$F2894&lt;&gt;"4","",IF($AY2894="YES","",IF(ROUND(SUMIFS($AE$2:$AE$4001,$L$2:$L$4001,$L2894,$F$2:$F$4001,"4")-SUMIFS('AR SALES'!$Y$2:$Y$2501,'AR SALES'!$L$2:$L$2501,$L2894,'AR SALES'!$AD$2:$AD$2501,"OFF"),2)=0,"","STALE")))</f>
        <v/>
      </c>
      <c r="BB2894" s="2">
        <f>IF(OR(""&amp;$F2894="2",""&amp;$F2894="4",""&amp;$F2894="G",""&amp;$F2894="H"),IF($AY2894="YES","",IF($AB2894&lt;&gt;0,"",IF(COUNTIFS('AR SALES'!$L$2:$L$2501,$L2894,'AR SALES'!$AD$2:$AD$2501,IF(""&amp;$F2894="4","OFF","ON"),'AR SALES'!$AF$2:$AF$2501,"Y")&gt;0,"","NO EXEMPTION"))),"")</f>
        <v/>
      </c>
    </row>
    <row r="2895">
      <c r="AT2895" s="2">
        <f>IF($L2895="","",IFERROR(INDEX('AR SALES'!$H$2:$H$2501,MATCH(""&amp;$L2895,'AR SALES'!$AE$2:$AE$2501,0)),""))</f>
        <v/>
      </c>
      <c r="AU2895" s="2">
        <f>IF($L2895="","",IF($A2895&lt;&gt;"GA","",IF($E2895="FULTON",IF(ISNUMBER(SEARCH("COLLEGE PARK",$AT2895)),"FULTON (COLLEGE PARK)",IF(ISNUMBER(SEARCH("HAPEVILLE",$AT2895)),"FULTON (HAPEVILLE)",IF(ISNUMBER(SEARCH("EAST POINT",$AT2895)),"FULTON (EAST POINT)",IF(ISNUMBER(SEARCH("ATLANTA",$AT2895)),"FULTON (ATL LIMITS)","FULTON")))),IF($E2895="DEKALB",IF(ISNUMBER(SEARCH("ATLANTA",$AT2895)),"DEKALB (ATL LIMITS)","DEKALB"),IF(AND($E2895="CLAYTON",ISNUMBER(SEARCH("COLLEGE PARK",$AT2895))),"CLAYTON (COLLEGE PARK)",$E2895)))))</f>
        <v/>
      </c>
      <c r="AV2895" s="2">
        <f>IF($L2895="","",IF(""&amp;$F2895="2","DIESEL",IF(OR(""&amp;$F2895="G",""&amp;$F2895="H"),"GAS","")))</f>
        <v/>
      </c>
      <c r="AW2895" s="2">
        <f>IF($AV2895="","",$R2895)</f>
        <v/>
      </c>
      <c r="AX2895" s="2">
        <f>IF($AV2895="","",IF($AB2895=0,$R2895,0))</f>
        <v/>
      </c>
      <c r="AY2895" s="2">
        <f>IF($AV2895="","",IF(AND($Z2895=0,COUNTIF('AR SALES'!$L$2:$L$2501,$L2895)=0),"YES",""))</f>
        <v/>
      </c>
      <c r="AZ2895" s="2">
        <f>IF($AV2895="","",IFERROR(VLOOKUP($AU2895,CODES!$A:$B,2,FALSE),"NO CODE"))</f>
        <v/>
      </c>
      <c r="BA2895" s="2">
        <f>IF(""&amp;$F2895&lt;&gt;"4","",IF($AY2895="YES","",IF(ROUND(SUMIFS($AE$2:$AE$4001,$L$2:$L$4001,$L2895,$F$2:$F$4001,"4")-SUMIFS('AR SALES'!$Y$2:$Y$2501,'AR SALES'!$L$2:$L$2501,$L2895,'AR SALES'!$AD$2:$AD$2501,"OFF"),2)=0,"","STALE")))</f>
        <v/>
      </c>
      <c r="BB2895" s="2">
        <f>IF(OR(""&amp;$F2895="2",""&amp;$F2895="4",""&amp;$F2895="G",""&amp;$F2895="H"),IF($AY2895="YES","",IF($AB2895&lt;&gt;0,"",IF(COUNTIFS('AR SALES'!$L$2:$L$2501,$L2895,'AR SALES'!$AD$2:$AD$2501,IF(""&amp;$F2895="4","OFF","ON"),'AR SALES'!$AF$2:$AF$2501,"Y")&gt;0,"","NO EXEMPTION"))),"")</f>
        <v/>
      </c>
    </row>
    <row r="2896">
      <c r="AT2896" s="2">
        <f>IF($L2896="","",IFERROR(INDEX('AR SALES'!$H$2:$H$2501,MATCH(""&amp;$L2896,'AR SALES'!$AE$2:$AE$2501,0)),""))</f>
        <v/>
      </c>
      <c r="AU2896" s="2">
        <f>IF($L2896="","",IF($A2896&lt;&gt;"GA","",IF($E2896="FULTON",IF(ISNUMBER(SEARCH("COLLEGE PARK",$AT2896)),"FULTON (COLLEGE PARK)",IF(ISNUMBER(SEARCH("HAPEVILLE",$AT2896)),"FULTON (HAPEVILLE)",IF(ISNUMBER(SEARCH("EAST POINT",$AT2896)),"FULTON (EAST POINT)",IF(ISNUMBER(SEARCH("ATLANTA",$AT2896)),"FULTON (ATL LIMITS)","FULTON")))),IF($E2896="DEKALB",IF(ISNUMBER(SEARCH("ATLANTA",$AT2896)),"DEKALB (ATL LIMITS)","DEKALB"),IF(AND($E2896="CLAYTON",ISNUMBER(SEARCH("COLLEGE PARK",$AT2896))),"CLAYTON (COLLEGE PARK)",$E2896)))))</f>
        <v/>
      </c>
      <c r="AV2896" s="2">
        <f>IF($L2896="","",IF(""&amp;$F2896="2","DIESEL",IF(OR(""&amp;$F2896="G",""&amp;$F2896="H"),"GAS","")))</f>
        <v/>
      </c>
      <c r="AW2896" s="2">
        <f>IF($AV2896="","",$R2896)</f>
        <v/>
      </c>
      <c r="AX2896" s="2">
        <f>IF($AV2896="","",IF($AB2896=0,$R2896,0))</f>
        <v/>
      </c>
      <c r="AY2896" s="2">
        <f>IF($AV2896="","",IF(AND($Z2896=0,COUNTIF('AR SALES'!$L$2:$L$2501,$L2896)=0),"YES",""))</f>
        <v/>
      </c>
      <c r="AZ2896" s="2">
        <f>IF($AV2896="","",IFERROR(VLOOKUP($AU2896,CODES!$A:$B,2,FALSE),"NO CODE"))</f>
        <v/>
      </c>
      <c r="BA2896" s="2">
        <f>IF(""&amp;$F2896&lt;&gt;"4","",IF($AY2896="YES","",IF(ROUND(SUMIFS($AE$2:$AE$4001,$L$2:$L$4001,$L2896,$F$2:$F$4001,"4")-SUMIFS('AR SALES'!$Y$2:$Y$2501,'AR SALES'!$L$2:$L$2501,$L2896,'AR SALES'!$AD$2:$AD$2501,"OFF"),2)=0,"","STALE")))</f>
        <v/>
      </c>
      <c r="BB2896" s="2">
        <f>IF(OR(""&amp;$F2896="2",""&amp;$F2896="4",""&amp;$F2896="G",""&amp;$F2896="H"),IF($AY2896="YES","",IF($AB2896&lt;&gt;0,"",IF(COUNTIFS('AR SALES'!$L$2:$L$2501,$L2896,'AR SALES'!$AD$2:$AD$2501,IF(""&amp;$F2896="4","OFF","ON"),'AR SALES'!$AF$2:$AF$2501,"Y")&gt;0,"","NO EXEMPTION"))),"")</f>
        <v/>
      </c>
    </row>
    <row r="2897">
      <c r="AT2897" s="2">
        <f>IF($L2897="","",IFERROR(INDEX('AR SALES'!$H$2:$H$2501,MATCH(""&amp;$L2897,'AR SALES'!$AE$2:$AE$2501,0)),""))</f>
        <v/>
      </c>
      <c r="AU2897" s="2">
        <f>IF($L2897="","",IF($A2897&lt;&gt;"GA","",IF($E2897="FULTON",IF(ISNUMBER(SEARCH("COLLEGE PARK",$AT2897)),"FULTON (COLLEGE PARK)",IF(ISNUMBER(SEARCH("HAPEVILLE",$AT2897)),"FULTON (HAPEVILLE)",IF(ISNUMBER(SEARCH("EAST POINT",$AT2897)),"FULTON (EAST POINT)",IF(ISNUMBER(SEARCH("ATLANTA",$AT2897)),"FULTON (ATL LIMITS)","FULTON")))),IF($E2897="DEKALB",IF(ISNUMBER(SEARCH("ATLANTA",$AT2897)),"DEKALB (ATL LIMITS)","DEKALB"),IF(AND($E2897="CLAYTON",ISNUMBER(SEARCH("COLLEGE PARK",$AT2897))),"CLAYTON (COLLEGE PARK)",$E2897)))))</f>
        <v/>
      </c>
      <c r="AV2897" s="2">
        <f>IF($L2897="","",IF(""&amp;$F2897="2","DIESEL",IF(OR(""&amp;$F2897="G",""&amp;$F2897="H"),"GAS","")))</f>
        <v/>
      </c>
      <c r="AW2897" s="2">
        <f>IF($AV2897="","",$R2897)</f>
        <v/>
      </c>
      <c r="AX2897" s="2">
        <f>IF($AV2897="","",IF($AB2897=0,$R2897,0))</f>
        <v/>
      </c>
      <c r="AY2897" s="2">
        <f>IF($AV2897="","",IF(AND($Z2897=0,COUNTIF('AR SALES'!$L$2:$L$2501,$L2897)=0),"YES",""))</f>
        <v/>
      </c>
      <c r="AZ2897" s="2">
        <f>IF($AV2897="","",IFERROR(VLOOKUP($AU2897,CODES!$A:$B,2,FALSE),"NO CODE"))</f>
        <v/>
      </c>
      <c r="BA2897" s="2">
        <f>IF(""&amp;$F2897&lt;&gt;"4","",IF($AY2897="YES","",IF(ROUND(SUMIFS($AE$2:$AE$4001,$L$2:$L$4001,$L2897,$F$2:$F$4001,"4")-SUMIFS('AR SALES'!$Y$2:$Y$2501,'AR SALES'!$L$2:$L$2501,$L2897,'AR SALES'!$AD$2:$AD$2501,"OFF"),2)=0,"","STALE")))</f>
        <v/>
      </c>
      <c r="BB2897" s="2">
        <f>IF(OR(""&amp;$F2897="2",""&amp;$F2897="4",""&amp;$F2897="G",""&amp;$F2897="H"),IF($AY2897="YES","",IF($AB2897&lt;&gt;0,"",IF(COUNTIFS('AR SALES'!$L$2:$L$2501,$L2897,'AR SALES'!$AD$2:$AD$2501,IF(""&amp;$F2897="4","OFF","ON"),'AR SALES'!$AF$2:$AF$2501,"Y")&gt;0,"","NO EXEMPTION"))),"")</f>
        <v/>
      </c>
    </row>
    <row r="2898">
      <c r="AT2898" s="2">
        <f>IF($L2898="","",IFERROR(INDEX('AR SALES'!$H$2:$H$2501,MATCH(""&amp;$L2898,'AR SALES'!$AE$2:$AE$2501,0)),""))</f>
        <v/>
      </c>
      <c r="AU2898" s="2">
        <f>IF($L2898="","",IF($A2898&lt;&gt;"GA","",IF($E2898="FULTON",IF(ISNUMBER(SEARCH("COLLEGE PARK",$AT2898)),"FULTON (COLLEGE PARK)",IF(ISNUMBER(SEARCH("HAPEVILLE",$AT2898)),"FULTON (HAPEVILLE)",IF(ISNUMBER(SEARCH("EAST POINT",$AT2898)),"FULTON (EAST POINT)",IF(ISNUMBER(SEARCH("ATLANTA",$AT2898)),"FULTON (ATL LIMITS)","FULTON")))),IF($E2898="DEKALB",IF(ISNUMBER(SEARCH("ATLANTA",$AT2898)),"DEKALB (ATL LIMITS)","DEKALB"),IF(AND($E2898="CLAYTON",ISNUMBER(SEARCH("COLLEGE PARK",$AT2898))),"CLAYTON (COLLEGE PARK)",$E2898)))))</f>
        <v/>
      </c>
      <c r="AV2898" s="2">
        <f>IF($L2898="","",IF(""&amp;$F2898="2","DIESEL",IF(OR(""&amp;$F2898="G",""&amp;$F2898="H"),"GAS","")))</f>
        <v/>
      </c>
      <c r="AW2898" s="2">
        <f>IF($AV2898="","",$R2898)</f>
        <v/>
      </c>
      <c r="AX2898" s="2">
        <f>IF($AV2898="","",IF($AB2898=0,$R2898,0))</f>
        <v/>
      </c>
      <c r="AY2898" s="2">
        <f>IF($AV2898="","",IF(AND($Z2898=0,COUNTIF('AR SALES'!$L$2:$L$2501,$L2898)=0),"YES",""))</f>
        <v/>
      </c>
      <c r="AZ2898" s="2">
        <f>IF($AV2898="","",IFERROR(VLOOKUP($AU2898,CODES!$A:$B,2,FALSE),"NO CODE"))</f>
        <v/>
      </c>
      <c r="BA2898" s="2">
        <f>IF(""&amp;$F2898&lt;&gt;"4","",IF($AY2898="YES","",IF(ROUND(SUMIFS($AE$2:$AE$4001,$L$2:$L$4001,$L2898,$F$2:$F$4001,"4")-SUMIFS('AR SALES'!$Y$2:$Y$2501,'AR SALES'!$L$2:$L$2501,$L2898,'AR SALES'!$AD$2:$AD$2501,"OFF"),2)=0,"","STALE")))</f>
        <v/>
      </c>
      <c r="BB2898" s="2">
        <f>IF(OR(""&amp;$F2898="2",""&amp;$F2898="4",""&amp;$F2898="G",""&amp;$F2898="H"),IF($AY2898="YES","",IF($AB2898&lt;&gt;0,"",IF(COUNTIFS('AR SALES'!$L$2:$L$2501,$L2898,'AR SALES'!$AD$2:$AD$2501,IF(""&amp;$F2898="4","OFF","ON"),'AR SALES'!$AF$2:$AF$2501,"Y")&gt;0,"","NO EXEMPTION"))),"")</f>
        <v/>
      </c>
    </row>
    <row r="2899">
      <c r="AT2899" s="2">
        <f>IF($L2899="","",IFERROR(INDEX('AR SALES'!$H$2:$H$2501,MATCH(""&amp;$L2899,'AR SALES'!$AE$2:$AE$2501,0)),""))</f>
        <v/>
      </c>
      <c r="AU2899" s="2">
        <f>IF($L2899="","",IF($A2899&lt;&gt;"GA","",IF($E2899="FULTON",IF(ISNUMBER(SEARCH("COLLEGE PARK",$AT2899)),"FULTON (COLLEGE PARK)",IF(ISNUMBER(SEARCH("HAPEVILLE",$AT2899)),"FULTON (HAPEVILLE)",IF(ISNUMBER(SEARCH("EAST POINT",$AT2899)),"FULTON (EAST POINT)",IF(ISNUMBER(SEARCH("ATLANTA",$AT2899)),"FULTON (ATL LIMITS)","FULTON")))),IF($E2899="DEKALB",IF(ISNUMBER(SEARCH("ATLANTA",$AT2899)),"DEKALB (ATL LIMITS)","DEKALB"),IF(AND($E2899="CLAYTON",ISNUMBER(SEARCH("COLLEGE PARK",$AT2899))),"CLAYTON (COLLEGE PARK)",$E2899)))))</f>
        <v/>
      </c>
      <c r="AV2899" s="2">
        <f>IF($L2899="","",IF(""&amp;$F2899="2","DIESEL",IF(OR(""&amp;$F2899="G",""&amp;$F2899="H"),"GAS","")))</f>
        <v/>
      </c>
      <c r="AW2899" s="2">
        <f>IF($AV2899="","",$R2899)</f>
        <v/>
      </c>
      <c r="AX2899" s="2">
        <f>IF($AV2899="","",IF($AB2899=0,$R2899,0))</f>
        <v/>
      </c>
      <c r="AY2899" s="2">
        <f>IF($AV2899="","",IF(AND($Z2899=0,COUNTIF('AR SALES'!$L$2:$L$2501,$L2899)=0),"YES",""))</f>
        <v/>
      </c>
      <c r="AZ2899" s="2">
        <f>IF($AV2899="","",IFERROR(VLOOKUP($AU2899,CODES!$A:$B,2,FALSE),"NO CODE"))</f>
        <v/>
      </c>
      <c r="BA2899" s="2">
        <f>IF(""&amp;$F2899&lt;&gt;"4","",IF($AY2899="YES","",IF(ROUND(SUMIFS($AE$2:$AE$4001,$L$2:$L$4001,$L2899,$F$2:$F$4001,"4")-SUMIFS('AR SALES'!$Y$2:$Y$2501,'AR SALES'!$L$2:$L$2501,$L2899,'AR SALES'!$AD$2:$AD$2501,"OFF"),2)=0,"","STALE")))</f>
        <v/>
      </c>
      <c r="BB2899" s="2">
        <f>IF(OR(""&amp;$F2899="2",""&amp;$F2899="4",""&amp;$F2899="G",""&amp;$F2899="H"),IF($AY2899="YES","",IF($AB2899&lt;&gt;0,"",IF(COUNTIFS('AR SALES'!$L$2:$L$2501,$L2899,'AR SALES'!$AD$2:$AD$2501,IF(""&amp;$F2899="4","OFF","ON"),'AR SALES'!$AF$2:$AF$2501,"Y")&gt;0,"","NO EXEMPTION"))),"")</f>
        <v/>
      </c>
    </row>
    <row r="2900">
      <c r="AT2900" s="2">
        <f>IF($L2900="","",IFERROR(INDEX('AR SALES'!$H$2:$H$2501,MATCH(""&amp;$L2900,'AR SALES'!$AE$2:$AE$2501,0)),""))</f>
        <v/>
      </c>
      <c r="AU2900" s="2">
        <f>IF($L2900="","",IF($A2900&lt;&gt;"GA","",IF($E2900="FULTON",IF(ISNUMBER(SEARCH("COLLEGE PARK",$AT2900)),"FULTON (COLLEGE PARK)",IF(ISNUMBER(SEARCH("HAPEVILLE",$AT2900)),"FULTON (HAPEVILLE)",IF(ISNUMBER(SEARCH("EAST POINT",$AT2900)),"FULTON (EAST POINT)",IF(ISNUMBER(SEARCH("ATLANTA",$AT2900)),"FULTON (ATL LIMITS)","FULTON")))),IF($E2900="DEKALB",IF(ISNUMBER(SEARCH("ATLANTA",$AT2900)),"DEKALB (ATL LIMITS)","DEKALB"),IF(AND($E2900="CLAYTON",ISNUMBER(SEARCH("COLLEGE PARK",$AT2900))),"CLAYTON (COLLEGE PARK)",$E2900)))))</f>
        <v/>
      </c>
      <c r="AV2900" s="2">
        <f>IF($L2900="","",IF(""&amp;$F2900="2","DIESEL",IF(OR(""&amp;$F2900="G",""&amp;$F2900="H"),"GAS","")))</f>
        <v/>
      </c>
      <c r="AW2900" s="2">
        <f>IF($AV2900="","",$R2900)</f>
        <v/>
      </c>
      <c r="AX2900" s="2">
        <f>IF($AV2900="","",IF($AB2900=0,$R2900,0))</f>
        <v/>
      </c>
      <c r="AY2900" s="2">
        <f>IF($AV2900="","",IF(AND($Z2900=0,COUNTIF('AR SALES'!$L$2:$L$2501,$L2900)=0),"YES",""))</f>
        <v/>
      </c>
      <c r="AZ2900" s="2">
        <f>IF($AV2900="","",IFERROR(VLOOKUP($AU2900,CODES!$A:$B,2,FALSE),"NO CODE"))</f>
        <v/>
      </c>
      <c r="BA2900" s="2">
        <f>IF(""&amp;$F2900&lt;&gt;"4","",IF($AY2900="YES","",IF(ROUND(SUMIFS($AE$2:$AE$4001,$L$2:$L$4001,$L2900,$F$2:$F$4001,"4")-SUMIFS('AR SALES'!$Y$2:$Y$2501,'AR SALES'!$L$2:$L$2501,$L2900,'AR SALES'!$AD$2:$AD$2501,"OFF"),2)=0,"","STALE")))</f>
        <v/>
      </c>
      <c r="BB2900" s="2">
        <f>IF(OR(""&amp;$F2900="2",""&amp;$F2900="4",""&amp;$F2900="G",""&amp;$F2900="H"),IF($AY2900="YES","",IF($AB2900&lt;&gt;0,"",IF(COUNTIFS('AR SALES'!$L$2:$L$2501,$L2900,'AR SALES'!$AD$2:$AD$2501,IF(""&amp;$F2900="4","OFF","ON"),'AR SALES'!$AF$2:$AF$2501,"Y")&gt;0,"","NO EXEMPTION"))),"")</f>
        <v/>
      </c>
    </row>
    <row r="2901">
      <c r="AT2901" s="2">
        <f>IF($L2901="","",IFERROR(INDEX('AR SALES'!$H$2:$H$2501,MATCH(""&amp;$L2901,'AR SALES'!$AE$2:$AE$2501,0)),""))</f>
        <v/>
      </c>
      <c r="AU2901" s="2">
        <f>IF($L2901="","",IF($A2901&lt;&gt;"GA","",IF($E2901="FULTON",IF(ISNUMBER(SEARCH("COLLEGE PARK",$AT2901)),"FULTON (COLLEGE PARK)",IF(ISNUMBER(SEARCH("HAPEVILLE",$AT2901)),"FULTON (HAPEVILLE)",IF(ISNUMBER(SEARCH("EAST POINT",$AT2901)),"FULTON (EAST POINT)",IF(ISNUMBER(SEARCH("ATLANTA",$AT2901)),"FULTON (ATL LIMITS)","FULTON")))),IF($E2901="DEKALB",IF(ISNUMBER(SEARCH("ATLANTA",$AT2901)),"DEKALB (ATL LIMITS)","DEKALB"),IF(AND($E2901="CLAYTON",ISNUMBER(SEARCH("COLLEGE PARK",$AT2901))),"CLAYTON (COLLEGE PARK)",$E2901)))))</f>
        <v/>
      </c>
      <c r="AV2901" s="2">
        <f>IF($L2901="","",IF(""&amp;$F2901="2","DIESEL",IF(OR(""&amp;$F2901="G",""&amp;$F2901="H"),"GAS","")))</f>
        <v/>
      </c>
      <c r="AW2901" s="2">
        <f>IF($AV2901="","",$R2901)</f>
        <v/>
      </c>
      <c r="AX2901" s="2">
        <f>IF($AV2901="","",IF($AB2901=0,$R2901,0))</f>
        <v/>
      </c>
      <c r="AY2901" s="2">
        <f>IF($AV2901="","",IF(AND($Z2901=0,COUNTIF('AR SALES'!$L$2:$L$2501,$L2901)=0),"YES",""))</f>
        <v/>
      </c>
      <c r="AZ2901" s="2">
        <f>IF($AV2901="","",IFERROR(VLOOKUP($AU2901,CODES!$A:$B,2,FALSE),"NO CODE"))</f>
        <v/>
      </c>
      <c r="BA2901" s="2">
        <f>IF(""&amp;$F2901&lt;&gt;"4","",IF($AY2901="YES","",IF(ROUND(SUMIFS($AE$2:$AE$4001,$L$2:$L$4001,$L2901,$F$2:$F$4001,"4")-SUMIFS('AR SALES'!$Y$2:$Y$2501,'AR SALES'!$L$2:$L$2501,$L2901,'AR SALES'!$AD$2:$AD$2501,"OFF"),2)=0,"","STALE")))</f>
        <v/>
      </c>
      <c r="BB2901" s="2">
        <f>IF(OR(""&amp;$F2901="2",""&amp;$F2901="4",""&amp;$F2901="G",""&amp;$F2901="H"),IF($AY2901="YES","",IF($AB2901&lt;&gt;0,"",IF(COUNTIFS('AR SALES'!$L$2:$L$2501,$L2901,'AR SALES'!$AD$2:$AD$2501,IF(""&amp;$F2901="4","OFF","ON"),'AR SALES'!$AF$2:$AF$2501,"Y")&gt;0,"","NO EXEMPTION"))),"")</f>
        <v/>
      </c>
    </row>
    <row r="2902">
      <c r="AT2902" s="2">
        <f>IF($L2902="","",IFERROR(INDEX('AR SALES'!$H$2:$H$2501,MATCH(""&amp;$L2902,'AR SALES'!$AE$2:$AE$2501,0)),""))</f>
        <v/>
      </c>
      <c r="AU2902" s="2">
        <f>IF($L2902="","",IF($A2902&lt;&gt;"GA","",IF($E2902="FULTON",IF(ISNUMBER(SEARCH("COLLEGE PARK",$AT2902)),"FULTON (COLLEGE PARK)",IF(ISNUMBER(SEARCH("HAPEVILLE",$AT2902)),"FULTON (HAPEVILLE)",IF(ISNUMBER(SEARCH("EAST POINT",$AT2902)),"FULTON (EAST POINT)",IF(ISNUMBER(SEARCH("ATLANTA",$AT2902)),"FULTON (ATL LIMITS)","FULTON")))),IF($E2902="DEKALB",IF(ISNUMBER(SEARCH("ATLANTA",$AT2902)),"DEKALB (ATL LIMITS)","DEKALB"),IF(AND($E2902="CLAYTON",ISNUMBER(SEARCH("COLLEGE PARK",$AT2902))),"CLAYTON (COLLEGE PARK)",$E2902)))))</f>
        <v/>
      </c>
      <c r="AV2902" s="2">
        <f>IF($L2902="","",IF(""&amp;$F2902="2","DIESEL",IF(OR(""&amp;$F2902="G",""&amp;$F2902="H"),"GAS","")))</f>
        <v/>
      </c>
      <c r="AW2902" s="2">
        <f>IF($AV2902="","",$R2902)</f>
        <v/>
      </c>
      <c r="AX2902" s="2">
        <f>IF($AV2902="","",IF($AB2902=0,$R2902,0))</f>
        <v/>
      </c>
      <c r="AY2902" s="2">
        <f>IF($AV2902="","",IF(AND($Z2902=0,COUNTIF('AR SALES'!$L$2:$L$2501,$L2902)=0),"YES",""))</f>
        <v/>
      </c>
      <c r="AZ2902" s="2">
        <f>IF($AV2902="","",IFERROR(VLOOKUP($AU2902,CODES!$A:$B,2,FALSE),"NO CODE"))</f>
        <v/>
      </c>
      <c r="BA2902" s="2">
        <f>IF(""&amp;$F2902&lt;&gt;"4","",IF($AY2902="YES","",IF(ROUND(SUMIFS($AE$2:$AE$4001,$L$2:$L$4001,$L2902,$F$2:$F$4001,"4")-SUMIFS('AR SALES'!$Y$2:$Y$2501,'AR SALES'!$L$2:$L$2501,$L2902,'AR SALES'!$AD$2:$AD$2501,"OFF"),2)=0,"","STALE")))</f>
        <v/>
      </c>
      <c r="BB2902" s="2">
        <f>IF(OR(""&amp;$F2902="2",""&amp;$F2902="4",""&amp;$F2902="G",""&amp;$F2902="H"),IF($AY2902="YES","",IF($AB2902&lt;&gt;0,"",IF(COUNTIFS('AR SALES'!$L$2:$L$2501,$L2902,'AR SALES'!$AD$2:$AD$2501,IF(""&amp;$F2902="4","OFF","ON"),'AR SALES'!$AF$2:$AF$2501,"Y")&gt;0,"","NO EXEMPTION"))),"")</f>
        <v/>
      </c>
    </row>
    <row r="2903">
      <c r="AT2903" s="2">
        <f>IF($L2903="","",IFERROR(INDEX('AR SALES'!$H$2:$H$2501,MATCH(""&amp;$L2903,'AR SALES'!$AE$2:$AE$2501,0)),""))</f>
        <v/>
      </c>
      <c r="AU2903" s="2">
        <f>IF($L2903="","",IF($A2903&lt;&gt;"GA","",IF($E2903="FULTON",IF(ISNUMBER(SEARCH("COLLEGE PARK",$AT2903)),"FULTON (COLLEGE PARK)",IF(ISNUMBER(SEARCH("HAPEVILLE",$AT2903)),"FULTON (HAPEVILLE)",IF(ISNUMBER(SEARCH("EAST POINT",$AT2903)),"FULTON (EAST POINT)",IF(ISNUMBER(SEARCH("ATLANTA",$AT2903)),"FULTON (ATL LIMITS)","FULTON")))),IF($E2903="DEKALB",IF(ISNUMBER(SEARCH("ATLANTA",$AT2903)),"DEKALB (ATL LIMITS)","DEKALB"),IF(AND($E2903="CLAYTON",ISNUMBER(SEARCH("COLLEGE PARK",$AT2903))),"CLAYTON (COLLEGE PARK)",$E2903)))))</f>
        <v/>
      </c>
      <c r="AV2903" s="2">
        <f>IF($L2903="","",IF(""&amp;$F2903="2","DIESEL",IF(OR(""&amp;$F2903="G",""&amp;$F2903="H"),"GAS","")))</f>
        <v/>
      </c>
      <c r="AW2903" s="2">
        <f>IF($AV2903="","",$R2903)</f>
        <v/>
      </c>
      <c r="AX2903" s="2">
        <f>IF($AV2903="","",IF($AB2903=0,$R2903,0))</f>
        <v/>
      </c>
      <c r="AY2903" s="2">
        <f>IF($AV2903="","",IF(AND($Z2903=0,COUNTIF('AR SALES'!$L$2:$L$2501,$L2903)=0),"YES",""))</f>
        <v/>
      </c>
      <c r="AZ2903" s="2">
        <f>IF($AV2903="","",IFERROR(VLOOKUP($AU2903,CODES!$A:$B,2,FALSE),"NO CODE"))</f>
        <v/>
      </c>
      <c r="BA2903" s="2">
        <f>IF(""&amp;$F2903&lt;&gt;"4","",IF($AY2903="YES","",IF(ROUND(SUMIFS($AE$2:$AE$4001,$L$2:$L$4001,$L2903,$F$2:$F$4001,"4")-SUMIFS('AR SALES'!$Y$2:$Y$2501,'AR SALES'!$L$2:$L$2501,$L2903,'AR SALES'!$AD$2:$AD$2501,"OFF"),2)=0,"","STALE")))</f>
        <v/>
      </c>
      <c r="BB2903" s="2">
        <f>IF(OR(""&amp;$F2903="2",""&amp;$F2903="4",""&amp;$F2903="G",""&amp;$F2903="H"),IF($AY2903="YES","",IF($AB2903&lt;&gt;0,"",IF(COUNTIFS('AR SALES'!$L$2:$L$2501,$L2903,'AR SALES'!$AD$2:$AD$2501,IF(""&amp;$F2903="4","OFF","ON"),'AR SALES'!$AF$2:$AF$2501,"Y")&gt;0,"","NO EXEMPTION"))),"")</f>
        <v/>
      </c>
    </row>
    <row r="2904">
      <c r="AT2904" s="2">
        <f>IF($L2904="","",IFERROR(INDEX('AR SALES'!$H$2:$H$2501,MATCH(""&amp;$L2904,'AR SALES'!$AE$2:$AE$2501,0)),""))</f>
        <v/>
      </c>
      <c r="AU2904" s="2">
        <f>IF($L2904="","",IF($A2904&lt;&gt;"GA","",IF($E2904="FULTON",IF(ISNUMBER(SEARCH("COLLEGE PARK",$AT2904)),"FULTON (COLLEGE PARK)",IF(ISNUMBER(SEARCH("HAPEVILLE",$AT2904)),"FULTON (HAPEVILLE)",IF(ISNUMBER(SEARCH("EAST POINT",$AT2904)),"FULTON (EAST POINT)",IF(ISNUMBER(SEARCH("ATLANTA",$AT2904)),"FULTON (ATL LIMITS)","FULTON")))),IF($E2904="DEKALB",IF(ISNUMBER(SEARCH("ATLANTA",$AT2904)),"DEKALB (ATL LIMITS)","DEKALB"),IF(AND($E2904="CLAYTON",ISNUMBER(SEARCH("COLLEGE PARK",$AT2904))),"CLAYTON (COLLEGE PARK)",$E2904)))))</f>
        <v/>
      </c>
      <c r="AV2904" s="2">
        <f>IF($L2904="","",IF(""&amp;$F2904="2","DIESEL",IF(OR(""&amp;$F2904="G",""&amp;$F2904="H"),"GAS","")))</f>
        <v/>
      </c>
      <c r="AW2904" s="2">
        <f>IF($AV2904="","",$R2904)</f>
        <v/>
      </c>
      <c r="AX2904" s="2">
        <f>IF($AV2904="","",IF($AB2904=0,$R2904,0))</f>
        <v/>
      </c>
      <c r="AY2904" s="2">
        <f>IF($AV2904="","",IF(AND($Z2904=0,COUNTIF('AR SALES'!$L$2:$L$2501,$L2904)=0),"YES",""))</f>
        <v/>
      </c>
      <c r="AZ2904" s="2">
        <f>IF($AV2904="","",IFERROR(VLOOKUP($AU2904,CODES!$A:$B,2,FALSE),"NO CODE"))</f>
        <v/>
      </c>
      <c r="BA2904" s="2">
        <f>IF(""&amp;$F2904&lt;&gt;"4","",IF($AY2904="YES","",IF(ROUND(SUMIFS($AE$2:$AE$4001,$L$2:$L$4001,$L2904,$F$2:$F$4001,"4")-SUMIFS('AR SALES'!$Y$2:$Y$2501,'AR SALES'!$L$2:$L$2501,$L2904,'AR SALES'!$AD$2:$AD$2501,"OFF"),2)=0,"","STALE")))</f>
        <v/>
      </c>
      <c r="BB2904" s="2">
        <f>IF(OR(""&amp;$F2904="2",""&amp;$F2904="4",""&amp;$F2904="G",""&amp;$F2904="H"),IF($AY2904="YES","",IF($AB2904&lt;&gt;0,"",IF(COUNTIFS('AR SALES'!$L$2:$L$2501,$L2904,'AR SALES'!$AD$2:$AD$2501,IF(""&amp;$F2904="4","OFF","ON"),'AR SALES'!$AF$2:$AF$2501,"Y")&gt;0,"","NO EXEMPTION"))),"")</f>
        <v/>
      </c>
    </row>
    <row r="2905">
      <c r="AT2905" s="2">
        <f>IF($L2905="","",IFERROR(INDEX('AR SALES'!$H$2:$H$2501,MATCH(""&amp;$L2905,'AR SALES'!$AE$2:$AE$2501,0)),""))</f>
        <v/>
      </c>
      <c r="AU2905" s="2">
        <f>IF($L2905="","",IF($A2905&lt;&gt;"GA","",IF($E2905="FULTON",IF(ISNUMBER(SEARCH("COLLEGE PARK",$AT2905)),"FULTON (COLLEGE PARK)",IF(ISNUMBER(SEARCH("HAPEVILLE",$AT2905)),"FULTON (HAPEVILLE)",IF(ISNUMBER(SEARCH("EAST POINT",$AT2905)),"FULTON (EAST POINT)",IF(ISNUMBER(SEARCH("ATLANTA",$AT2905)),"FULTON (ATL LIMITS)","FULTON")))),IF($E2905="DEKALB",IF(ISNUMBER(SEARCH("ATLANTA",$AT2905)),"DEKALB (ATL LIMITS)","DEKALB"),IF(AND($E2905="CLAYTON",ISNUMBER(SEARCH("COLLEGE PARK",$AT2905))),"CLAYTON (COLLEGE PARK)",$E2905)))))</f>
        <v/>
      </c>
      <c r="AV2905" s="2">
        <f>IF($L2905="","",IF(""&amp;$F2905="2","DIESEL",IF(OR(""&amp;$F2905="G",""&amp;$F2905="H"),"GAS","")))</f>
        <v/>
      </c>
      <c r="AW2905" s="2">
        <f>IF($AV2905="","",$R2905)</f>
        <v/>
      </c>
      <c r="AX2905" s="2">
        <f>IF($AV2905="","",IF($AB2905=0,$R2905,0))</f>
        <v/>
      </c>
      <c r="AY2905" s="2">
        <f>IF($AV2905="","",IF(AND($Z2905=0,COUNTIF('AR SALES'!$L$2:$L$2501,$L2905)=0),"YES",""))</f>
        <v/>
      </c>
      <c r="AZ2905" s="2">
        <f>IF($AV2905="","",IFERROR(VLOOKUP($AU2905,CODES!$A:$B,2,FALSE),"NO CODE"))</f>
        <v/>
      </c>
      <c r="BA2905" s="2">
        <f>IF(""&amp;$F2905&lt;&gt;"4","",IF($AY2905="YES","",IF(ROUND(SUMIFS($AE$2:$AE$4001,$L$2:$L$4001,$L2905,$F$2:$F$4001,"4")-SUMIFS('AR SALES'!$Y$2:$Y$2501,'AR SALES'!$L$2:$L$2501,$L2905,'AR SALES'!$AD$2:$AD$2501,"OFF"),2)=0,"","STALE")))</f>
        <v/>
      </c>
      <c r="BB2905" s="2">
        <f>IF(OR(""&amp;$F2905="2",""&amp;$F2905="4",""&amp;$F2905="G",""&amp;$F2905="H"),IF($AY2905="YES","",IF($AB2905&lt;&gt;0,"",IF(COUNTIFS('AR SALES'!$L$2:$L$2501,$L2905,'AR SALES'!$AD$2:$AD$2501,IF(""&amp;$F2905="4","OFF","ON"),'AR SALES'!$AF$2:$AF$2501,"Y")&gt;0,"","NO EXEMPTION"))),"")</f>
        <v/>
      </c>
    </row>
    <row r="2906">
      <c r="AT2906" s="2">
        <f>IF($L2906="","",IFERROR(INDEX('AR SALES'!$H$2:$H$2501,MATCH(""&amp;$L2906,'AR SALES'!$AE$2:$AE$2501,0)),""))</f>
        <v/>
      </c>
      <c r="AU2906" s="2">
        <f>IF($L2906="","",IF($A2906&lt;&gt;"GA","",IF($E2906="FULTON",IF(ISNUMBER(SEARCH("COLLEGE PARK",$AT2906)),"FULTON (COLLEGE PARK)",IF(ISNUMBER(SEARCH("HAPEVILLE",$AT2906)),"FULTON (HAPEVILLE)",IF(ISNUMBER(SEARCH("EAST POINT",$AT2906)),"FULTON (EAST POINT)",IF(ISNUMBER(SEARCH("ATLANTA",$AT2906)),"FULTON (ATL LIMITS)","FULTON")))),IF($E2906="DEKALB",IF(ISNUMBER(SEARCH("ATLANTA",$AT2906)),"DEKALB (ATL LIMITS)","DEKALB"),IF(AND($E2906="CLAYTON",ISNUMBER(SEARCH("COLLEGE PARK",$AT2906))),"CLAYTON (COLLEGE PARK)",$E2906)))))</f>
        <v/>
      </c>
      <c r="AV2906" s="2">
        <f>IF($L2906="","",IF(""&amp;$F2906="2","DIESEL",IF(OR(""&amp;$F2906="G",""&amp;$F2906="H"),"GAS","")))</f>
        <v/>
      </c>
      <c r="AW2906" s="2">
        <f>IF($AV2906="","",$R2906)</f>
        <v/>
      </c>
      <c r="AX2906" s="2">
        <f>IF($AV2906="","",IF($AB2906=0,$R2906,0))</f>
        <v/>
      </c>
      <c r="AY2906" s="2">
        <f>IF($AV2906="","",IF(AND($Z2906=0,COUNTIF('AR SALES'!$L$2:$L$2501,$L2906)=0),"YES",""))</f>
        <v/>
      </c>
      <c r="AZ2906" s="2">
        <f>IF($AV2906="","",IFERROR(VLOOKUP($AU2906,CODES!$A:$B,2,FALSE),"NO CODE"))</f>
        <v/>
      </c>
      <c r="BA2906" s="2">
        <f>IF(""&amp;$F2906&lt;&gt;"4","",IF($AY2906="YES","",IF(ROUND(SUMIFS($AE$2:$AE$4001,$L$2:$L$4001,$L2906,$F$2:$F$4001,"4")-SUMIFS('AR SALES'!$Y$2:$Y$2501,'AR SALES'!$L$2:$L$2501,$L2906,'AR SALES'!$AD$2:$AD$2501,"OFF"),2)=0,"","STALE")))</f>
        <v/>
      </c>
      <c r="BB2906" s="2">
        <f>IF(OR(""&amp;$F2906="2",""&amp;$F2906="4",""&amp;$F2906="G",""&amp;$F2906="H"),IF($AY2906="YES","",IF($AB2906&lt;&gt;0,"",IF(COUNTIFS('AR SALES'!$L$2:$L$2501,$L2906,'AR SALES'!$AD$2:$AD$2501,IF(""&amp;$F2906="4","OFF","ON"),'AR SALES'!$AF$2:$AF$2501,"Y")&gt;0,"","NO EXEMPTION"))),"")</f>
        <v/>
      </c>
    </row>
    <row r="2907">
      <c r="AT2907" s="2">
        <f>IF($L2907="","",IFERROR(INDEX('AR SALES'!$H$2:$H$2501,MATCH(""&amp;$L2907,'AR SALES'!$AE$2:$AE$2501,0)),""))</f>
        <v/>
      </c>
      <c r="AU2907" s="2">
        <f>IF($L2907="","",IF($A2907&lt;&gt;"GA","",IF($E2907="FULTON",IF(ISNUMBER(SEARCH("COLLEGE PARK",$AT2907)),"FULTON (COLLEGE PARK)",IF(ISNUMBER(SEARCH("HAPEVILLE",$AT2907)),"FULTON (HAPEVILLE)",IF(ISNUMBER(SEARCH("EAST POINT",$AT2907)),"FULTON (EAST POINT)",IF(ISNUMBER(SEARCH("ATLANTA",$AT2907)),"FULTON (ATL LIMITS)","FULTON")))),IF($E2907="DEKALB",IF(ISNUMBER(SEARCH("ATLANTA",$AT2907)),"DEKALB (ATL LIMITS)","DEKALB"),IF(AND($E2907="CLAYTON",ISNUMBER(SEARCH("COLLEGE PARK",$AT2907))),"CLAYTON (COLLEGE PARK)",$E2907)))))</f>
        <v/>
      </c>
      <c r="AV2907" s="2">
        <f>IF($L2907="","",IF(""&amp;$F2907="2","DIESEL",IF(OR(""&amp;$F2907="G",""&amp;$F2907="H"),"GAS","")))</f>
        <v/>
      </c>
      <c r="AW2907" s="2">
        <f>IF($AV2907="","",$R2907)</f>
        <v/>
      </c>
      <c r="AX2907" s="2">
        <f>IF($AV2907="","",IF($AB2907=0,$R2907,0))</f>
        <v/>
      </c>
      <c r="AY2907" s="2">
        <f>IF($AV2907="","",IF(AND($Z2907=0,COUNTIF('AR SALES'!$L$2:$L$2501,$L2907)=0),"YES",""))</f>
        <v/>
      </c>
      <c r="AZ2907" s="2">
        <f>IF($AV2907="","",IFERROR(VLOOKUP($AU2907,CODES!$A:$B,2,FALSE),"NO CODE"))</f>
        <v/>
      </c>
      <c r="BA2907" s="2">
        <f>IF(""&amp;$F2907&lt;&gt;"4","",IF($AY2907="YES","",IF(ROUND(SUMIFS($AE$2:$AE$4001,$L$2:$L$4001,$L2907,$F$2:$F$4001,"4")-SUMIFS('AR SALES'!$Y$2:$Y$2501,'AR SALES'!$L$2:$L$2501,$L2907,'AR SALES'!$AD$2:$AD$2501,"OFF"),2)=0,"","STALE")))</f>
        <v/>
      </c>
      <c r="BB2907" s="2">
        <f>IF(OR(""&amp;$F2907="2",""&amp;$F2907="4",""&amp;$F2907="G",""&amp;$F2907="H"),IF($AY2907="YES","",IF($AB2907&lt;&gt;0,"",IF(COUNTIFS('AR SALES'!$L$2:$L$2501,$L2907,'AR SALES'!$AD$2:$AD$2501,IF(""&amp;$F2907="4","OFF","ON"),'AR SALES'!$AF$2:$AF$2501,"Y")&gt;0,"","NO EXEMPTION"))),"")</f>
        <v/>
      </c>
    </row>
    <row r="2908">
      <c r="AT2908" s="2">
        <f>IF($L2908="","",IFERROR(INDEX('AR SALES'!$H$2:$H$2501,MATCH(""&amp;$L2908,'AR SALES'!$AE$2:$AE$2501,0)),""))</f>
        <v/>
      </c>
      <c r="AU2908" s="2">
        <f>IF($L2908="","",IF($A2908&lt;&gt;"GA","",IF($E2908="FULTON",IF(ISNUMBER(SEARCH("COLLEGE PARK",$AT2908)),"FULTON (COLLEGE PARK)",IF(ISNUMBER(SEARCH("HAPEVILLE",$AT2908)),"FULTON (HAPEVILLE)",IF(ISNUMBER(SEARCH("EAST POINT",$AT2908)),"FULTON (EAST POINT)",IF(ISNUMBER(SEARCH("ATLANTA",$AT2908)),"FULTON (ATL LIMITS)","FULTON")))),IF($E2908="DEKALB",IF(ISNUMBER(SEARCH("ATLANTA",$AT2908)),"DEKALB (ATL LIMITS)","DEKALB"),IF(AND($E2908="CLAYTON",ISNUMBER(SEARCH("COLLEGE PARK",$AT2908))),"CLAYTON (COLLEGE PARK)",$E2908)))))</f>
        <v/>
      </c>
      <c r="AV2908" s="2">
        <f>IF($L2908="","",IF(""&amp;$F2908="2","DIESEL",IF(OR(""&amp;$F2908="G",""&amp;$F2908="H"),"GAS","")))</f>
        <v/>
      </c>
      <c r="AW2908" s="2">
        <f>IF($AV2908="","",$R2908)</f>
        <v/>
      </c>
      <c r="AX2908" s="2">
        <f>IF($AV2908="","",IF($AB2908=0,$R2908,0))</f>
        <v/>
      </c>
      <c r="AY2908" s="2">
        <f>IF($AV2908="","",IF(AND($Z2908=0,COUNTIF('AR SALES'!$L$2:$L$2501,$L2908)=0),"YES",""))</f>
        <v/>
      </c>
      <c r="AZ2908" s="2">
        <f>IF($AV2908="","",IFERROR(VLOOKUP($AU2908,CODES!$A:$B,2,FALSE),"NO CODE"))</f>
        <v/>
      </c>
      <c r="BA2908" s="2">
        <f>IF(""&amp;$F2908&lt;&gt;"4","",IF($AY2908="YES","",IF(ROUND(SUMIFS($AE$2:$AE$4001,$L$2:$L$4001,$L2908,$F$2:$F$4001,"4")-SUMIFS('AR SALES'!$Y$2:$Y$2501,'AR SALES'!$L$2:$L$2501,$L2908,'AR SALES'!$AD$2:$AD$2501,"OFF"),2)=0,"","STALE")))</f>
        <v/>
      </c>
      <c r="BB2908" s="2">
        <f>IF(OR(""&amp;$F2908="2",""&amp;$F2908="4",""&amp;$F2908="G",""&amp;$F2908="H"),IF($AY2908="YES","",IF($AB2908&lt;&gt;0,"",IF(COUNTIFS('AR SALES'!$L$2:$L$2501,$L2908,'AR SALES'!$AD$2:$AD$2501,IF(""&amp;$F2908="4","OFF","ON"),'AR SALES'!$AF$2:$AF$2501,"Y")&gt;0,"","NO EXEMPTION"))),"")</f>
        <v/>
      </c>
    </row>
    <row r="2909">
      <c r="AT2909" s="2">
        <f>IF($L2909="","",IFERROR(INDEX('AR SALES'!$H$2:$H$2501,MATCH(""&amp;$L2909,'AR SALES'!$AE$2:$AE$2501,0)),""))</f>
        <v/>
      </c>
      <c r="AU2909" s="2">
        <f>IF($L2909="","",IF($A2909&lt;&gt;"GA","",IF($E2909="FULTON",IF(ISNUMBER(SEARCH("COLLEGE PARK",$AT2909)),"FULTON (COLLEGE PARK)",IF(ISNUMBER(SEARCH("HAPEVILLE",$AT2909)),"FULTON (HAPEVILLE)",IF(ISNUMBER(SEARCH("EAST POINT",$AT2909)),"FULTON (EAST POINT)",IF(ISNUMBER(SEARCH("ATLANTA",$AT2909)),"FULTON (ATL LIMITS)","FULTON")))),IF($E2909="DEKALB",IF(ISNUMBER(SEARCH("ATLANTA",$AT2909)),"DEKALB (ATL LIMITS)","DEKALB"),IF(AND($E2909="CLAYTON",ISNUMBER(SEARCH("COLLEGE PARK",$AT2909))),"CLAYTON (COLLEGE PARK)",$E2909)))))</f>
        <v/>
      </c>
      <c r="AV2909" s="2">
        <f>IF($L2909="","",IF(""&amp;$F2909="2","DIESEL",IF(OR(""&amp;$F2909="G",""&amp;$F2909="H"),"GAS","")))</f>
        <v/>
      </c>
      <c r="AW2909" s="2">
        <f>IF($AV2909="","",$R2909)</f>
        <v/>
      </c>
      <c r="AX2909" s="2">
        <f>IF($AV2909="","",IF($AB2909=0,$R2909,0))</f>
        <v/>
      </c>
      <c r="AY2909" s="2">
        <f>IF($AV2909="","",IF(AND($Z2909=0,COUNTIF('AR SALES'!$L$2:$L$2501,$L2909)=0),"YES",""))</f>
        <v/>
      </c>
      <c r="AZ2909" s="2">
        <f>IF($AV2909="","",IFERROR(VLOOKUP($AU2909,CODES!$A:$B,2,FALSE),"NO CODE"))</f>
        <v/>
      </c>
      <c r="BA2909" s="2">
        <f>IF(""&amp;$F2909&lt;&gt;"4","",IF($AY2909="YES","",IF(ROUND(SUMIFS($AE$2:$AE$4001,$L$2:$L$4001,$L2909,$F$2:$F$4001,"4")-SUMIFS('AR SALES'!$Y$2:$Y$2501,'AR SALES'!$L$2:$L$2501,$L2909,'AR SALES'!$AD$2:$AD$2501,"OFF"),2)=0,"","STALE")))</f>
        <v/>
      </c>
      <c r="BB2909" s="2">
        <f>IF(OR(""&amp;$F2909="2",""&amp;$F2909="4",""&amp;$F2909="G",""&amp;$F2909="H"),IF($AY2909="YES","",IF($AB2909&lt;&gt;0,"",IF(COUNTIFS('AR SALES'!$L$2:$L$2501,$L2909,'AR SALES'!$AD$2:$AD$2501,IF(""&amp;$F2909="4","OFF","ON"),'AR SALES'!$AF$2:$AF$2501,"Y")&gt;0,"","NO EXEMPTION"))),"")</f>
        <v/>
      </c>
    </row>
    <row r="2910">
      <c r="AT2910" s="2">
        <f>IF($L2910="","",IFERROR(INDEX('AR SALES'!$H$2:$H$2501,MATCH(""&amp;$L2910,'AR SALES'!$AE$2:$AE$2501,0)),""))</f>
        <v/>
      </c>
      <c r="AU2910" s="2">
        <f>IF($L2910="","",IF($A2910&lt;&gt;"GA","",IF($E2910="FULTON",IF(ISNUMBER(SEARCH("COLLEGE PARK",$AT2910)),"FULTON (COLLEGE PARK)",IF(ISNUMBER(SEARCH("HAPEVILLE",$AT2910)),"FULTON (HAPEVILLE)",IF(ISNUMBER(SEARCH("EAST POINT",$AT2910)),"FULTON (EAST POINT)",IF(ISNUMBER(SEARCH("ATLANTA",$AT2910)),"FULTON (ATL LIMITS)","FULTON")))),IF($E2910="DEKALB",IF(ISNUMBER(SEARCH("ATLANTA",$AT2910)),"DEKALB (ATL LIMITS)","DEKALB"),IF(AND($E2910="CLAYTON",ISNUMBER(SEARCH("COLLEGE PARK",$AT2910))),"CLAYTON (COLLEGE PARK)",$E2910)))))</f>
        <v/>
      </c>
      <c r="AV2910" s="2">
        <f>IF($L2910="","",IF(""&amp;$F2910="2","DIESEL",IF(OR(""&amp;$F2910="G",""&amp;$F2910="H"),"GAS","")))</f>
        <v/>
      </c>
      <c r="AW2910" s="2">
        <f>IF($AV2910="","",$R2910)</f>
        <v/>
      </c>
      <c r="AX2910" s="2">
        <f>IF($AV2910="","",IF($AB2910=0,$R2910,0))</f>
        <v/>
      </c>
      <c r="AY2910" s="2">
        <f>IF($AV2910="","",IF(AND($Z2910=0,COUNTIF('AR SALES'!$L$2:$L$2501,$L2910)=0),"YES",""))</f>
        <v/>
      </c>
      <c r="AZ2910" s="2">
        <f>IF($AV2910="","",IFERROR(VLOOKUP($AU2910,CODES!$A:$B,2,FALSE),"NO CODE"))</f>
        <v/>
      </c>
      <c r="BA2910" s="2">
        <f>IF(""&amp;$F2910&lt;&gt;"4","",IF($AY2910="YES","",IF(ROUND(SUMIFS($AE$2:$AE$4001,$L$2:$L$4001,$L2910,$F$2:$F$4001,"4")-SUMIFS('AR SALES'!$Y$2:$Y$2501,'AR SALES'!$L$2:$L$2501,$L2910,'AR SALES'!$AD$2:$AD$2501,"OFF"),2)=0,"","STALE")))</f>
        <v/>
      </c>
      <c r="BB2910" s="2">
        <f>IF(OR(""&amp;$F2910="2",""&amp;$F2910="4",""&amp;$F2910="G",""&amp;$F2910="H"),IF($AY2910="YES","",IF($AB2910&lt;&gt;0,"",IF(COUNTIFS('AR SALES'!$L$2:$L$2501,$L2910,'AR SALES'!$AD$2:$AD$2501,IF(""&amp;$F2910="4","OFF","ON"),'AR SALES'!$AF$2:$AF$2501,"Y")&gt;0,"","NO EXEMPTION"))),"")</f>
        <v/>
      </c>
    </row>
    <row r="2911">
      <c r="AT2911" s="2">
        <f>IF($L2911="","",IFERROR(INDEX('AR SALES'!$H$2:$H$2501,MATCH(""&amp;$L2911,'AR SALES'!$AE$2:$AE$2501,0)),""))</f>
        <v/>
      </c>
      <c r="AU2911" s="2">
        <f>IF($L2911="","",IF($A2911&lt;&gt;"GA","",IF($E2911="FULTON",IF(ISNUMBER(SEARCH("COLLEGE PARK",$AT2911)),"FULTON (COLLEGE PARK)",IF(ISNUMBER(SEARCH("HAPEVILLE",$AT2911)),"FULTON (HAPEVILLE)",IF(ISNUMBER(SEARCH("EAST POINT",$AT2911)),"FULTON (EAST POINT)",IF(ISNUMBER(SEARCH("ATLANTA",$AT2911)),"FULTON (ATL LIMITS)","FULTON")))),IF($E2911="DEKALB",IF(ISNUMBER(SEARCH("ATLANTA",$AT2911)),"DEKALB (ATL LIMITS)","DEKALB"),IF(AND($E2911="CLAYTON",ISNUMBER(SEARCH("COLLEGE PARK",$AT2911))),"CLAYTON (COLLEGE PARK)",$E2911)))))</f>
        <v/>
      </c>
      <c r="AV2911" s="2">
        <f>IF($L2911="","",IF(""&amp;$F2911="2","DIESEL",IF(OR(""&amp;$F2911="G",""&amp;$F2911="H"),"GAS","")))</f>
        <v/>
      </c>
      <c r="AW2911" s="2">
        <f>IF($AV2911="","",$R2911)</f>
        <v/>
      </c>
      <c r="AX2911" s="2">
        <f>IF($AV2911="","",IF($AB2911=0,$R2911,0))</f>
        <v/>
      </c>
      <c r="AY2911" s="2">
        <f>IF($AV2911="","",IF(AND($Z2911=0,COUNTIF('AR SALES'!$L$2:$L$2501,$L2911)=0),"YES",""))</f>
        <v/>
      </c>
      <c r="AZ2911" s="2">
        <f>IF($AV2911="","",IFERROR(VLOOKUP($AU2911,CODES!$A:$B,2,FALSE),"NO CODE"))</f>
        <v/>
      </c>
      <c r="BA2911" s="2">
        <f>IF(""&amp;$F2911&lt;&gt;"4","",IF($AY2911="YES","",IF(ROUND(SUMIFS($AE$2:$AE$4001,$L$2:$L$4001,$L2911,$F$2:$F$4001,"4")-SUMIFS('AR SALES'!$Y$2:$Y$2501,'AR SALES'!$L$2:$L$2501,$L2911,'AR SALES'!$AD$2:$AD$2501,"OFF"),2)=0,"","STALE")))</f>
        <v/>
      </c>
      <c r="BB2911" s="2">
        <f>IF(OR(""&amp;$F2911="2",""&amp;$F2911="4",""&amp;$F2911="G",""&amp;$F2911="H"),IF($AY2911="YES","",IF($AB2911&lt;&gt;0,"",IF(COUNTIFS('AR SALES'!$L$2:$L$2501,$L2911,'AR SALES'!$AD$2:$AD$2501,IF(""&amp;$F2911="4","OFF","ON"),'AR SALES'!$AF$2:$AF$2501,"Y")&gt;0,"","NO EXEMPTION"))),"")</f>
        <v/>
      </c>
    </row>
    <row r="2912">
      <c r="AT2912" s="2">
        <f>IF($L2912="","",IFERROR(INDEX('AR SALES'!$H$2:$H$2501,MATCH(""&amp;$L2912,'AR SALES'!$AE$2:$AE$2501,0)),""))</f>
        <v/>
      </c>
      <c r="AU2912" s="2">
        <f>IF($L2912="","",IF($A2912&lt;&gt;"GA","",IF($E2912="FULTON",IF(ISNUMBER(SEARCH("COLLEGE PARK",$AT2912)),"FULTON (COLLEGE PARK)",IF(ISNUMBER(SEARCH("HAPEVILLE",$AT2912)),"FULTON (HAPEVILLE)",IF(ISNUMBER(SEARCH("EAST POINT",$AT2912)),"FULTON (EAST POINT)",IF(ISNUMBER(SEARCH("ATLANTA",$AT2912)),"FULTON (ATL LIMITS)","FULTON")))),IF($E2912="DEKALB",IF(ISNUMBER(SEARCH("ATLANTA",$AT2912)),"DEKALB (ATL LIMITS)","DEKALB"),IF(AND($E2912="CLAYTON",ISNUMBER(SEARCH("COLLEGE PARK",$AT2912))),"CLAYTON (COLLEGE PARK)",$E2912)))))</f>
        <v/>
      </c>
      <c r="AV2912" s="2">
        <f>IF($L2912="","",IF(""&amp;$F2912="2","DIESEL",IF(OR(""&amp;$F2912="G",""&amp;$F2912="H"),"GAS","")))</f>
        <v/>
      </c>
      <c r="AW2912" s="2">
        <f>IF($AV2912="","",$R2912)</f>
        <v/>
      </c>
      <c r="AX2912" s="2">
        <f>IF($AV2912="","",IF($AB2912=0,$R2912,0))</f>
        <v/>
      </c>
      <c r="AY2912" s="2">
        <f>IF($AV2912="","",IF(AND($Z2912=0,COUNTIF('AR SALES'!$L$2:$L$2501,$L2912)=0),"YES",""))</f>
        <v/>
      </c>
      <c r="AZ2912" s="2">
        <f>IF($AV2912="","",IFERROR(VLOOKUP($AU2912,CODES!$A:$B,2,FALSE),"NO CODE"))</f>
        <v/>
      </c>
      <c r="BA2912" s="2">
        <f>IF(""&amp;$F2912&lt;&gt;"4","",IF($AY2912="YES","",IF(ROUND(SUMIFS($AE$2:$AE$4001,$L$2:$L$4001,$L2912,$F$2:$F$4001,"4")-SUMIFS('AR SALES'!$Y$2:$Y$2501,'AR SALES'!$L$2:$L$2501,$L2912,'AR SALES'!$AD$2:$AD$2501,"OFF"),2)=0,"","STALE")))</f>
        <v/>
      </c>
      <c r="BB2912" s="2">
        <f>IF(OR(""&amp;$F2912="2",""&amp;$F2912="4",""&amp;$F2912="G",""&amp;$F2912="H"),IF($AY2912="YES","",IF($AB2912&lt;&gt;0,"",IF(COUNTIFS('AR SALES'!$L$2:$L$2501,$L2912,'AR SALES'!$AD$2:$AD$2501,IF(""&amp;$F2912="4","OFF","ON"),'AR SALES'!$AF$2:$AF$2501,"Y")&gt;0,"","NO EXEMPTION"))),"")</f>
        <v/>
      </c>
    </row>
    <row r="2913">
      <c r="AT2913" s="2">
        <f>IF($L2913="","",IFERROR(INDEX('AR SALES'!$H$2:$H$2501,MATCH(""&amp;$L2913,'AR SALES'!$AE$2:$AE$2501,0)),""))</f>
        <v/>
      </c>
      <c r="AU2913" s="2">
        <f>IF($L2913="","",IF($A2913&lt;&gt;"GA","",IF($E2913="FULTON",IF(ISNUMBER(SEARCH("COLLEGE PARK",$AT2913)),"FULTON (COLLEGE PARK)",IF(ISNUMBER(SEARCH("HAPEVILLE",$AT2913)),"FULTON (HAPEVILLE)",IF(ISNUMBER(SEARCH("EAST POINT",$AT2913)),"FULTON (EAST POINT)",IF(ISNUMBER(SEARCH("ATLANTA",$AT2913)),"FULTON (ATL LIMITS)","FULTON")))),IF($E2913="DEKALB",IF(ISNUMBER(SEARCH("ATLANTA",$AT2913)),"DEKALB (ATL LIMITS)","DEKALB"),IF(AND($E2913="CLAYTON",ISNUMBER(SEARCH("COLLEGE PARK",$AT2913))),"CLAYTON (COLLEGE PARK)",$E2913)))))</f>
        <v/>
      </c>
      <c r="AV2913" s="2">
        <f>IF($L2913="","",IF(""&amp;$F2913="2","DIESEL",IF(OR(""&amp;$F2913="G",""&amp;$F2913="H"),"GAS","")))</f>
        <v/>
      </c>
      <c r="AW2913" s="2">
        <f>IF($AV2913="","",$R2913)</f>
        <v/>
      </c>
      <c r="AX2913" s="2">
        <f>IF($AV2913="","",IF($AB2913=0,$R2913,0))</f>
        <v/>
      </c>
      <c r="AY2913" s="2">
        <f>IF($AV2913="","",IF(AND($Z2913=0,COUNTIF('AR SALES'!$L$2:$L$2501,$L2913)=0),"YES",""))</f>
        <v/>
      </c>
      <c r="AZ2913" s="2">
        <f>IF($AV2913="","",IFERROR(VLOOKUP($AU2913,CODES!$A:$B,2,FALSE),"NO CODE"))</f>
        <v/>
      </c>
      <c r="BA2913" s="2">
        <f>IF(""&amp;$F2913&lt;&gt;"4","",IF($AY2913="YES","",IF(ROUND(SUMIFS($AE$2:$AE$4001,$L$2:$L$4001,$L2913,$F$2:$F$4001,"4")-SUMIFS('AR SALES'!$Y$2:$Y$2501,'AR SALES'!$L$2:$L$2501,$L2913,'AR SALES'!$AD$2:$AD$2501,"OFF"),2)=0,"","STALE")))</f>
        <v/>
      </c>
      <c r="BB2913" s="2">
        <f>IF(OR(""&amp;$F2913="2",""&amp;$F2913="4",""&amp;$F2913="G",""&amp;$F2913="H"),IF($AY2913="YES","",IF($AB2913&lt;&gt;0,"",IF(COUNTIFS('AR SALES'!$L$2:$L$2501,$L2913,'AR SALES'!$AD$2:$AD$2501,IF(""&amp;$F2913="4","OFF","ON"),'AR SALES'!$AF$2:$AF$2501,"Y")&gt;0,"","NO EXEMPTION"))),"")</f>
        <v/>
      </c>
    </row>
    <row r="2914">
      <c r="AT2914" s="2">
        <f>IF($L2914="","",IFERROR(INDEX('AR SALES'!$H$2:$H$2501,MATCH(""&amp;$L2914,'AR SALES'!$AE$2:$AE$2501,0)),""))</f>
        <v/>
      </c>
      <c r="AU2914" s="2">
        <f>IF($L2914="","",IF($A2914&lt;&gt;"GA","",IF($E2914="FULTON",IF(ISNUMBER(SEARCH("COLLEGE PARK",$AT2914)),"FULTON (COLLEGE PARK)",IF(ISNUMBER(SEARCH("HAPEVILLE",$AT2914)),"FULTON (HAPEVILLE)",IF(ISNUMBER(SEARCH("EAST POINT",$AT2914)),"FULTON (EAST POINT)",IF(ISNUMBER(SEARCH("ATLANTA",$AT2914)),"FULTON (ATL LIMITS)","FULTON")))),IF($E2914="DEKALB",IF(ISNUMBER(SEARCH("ATLANTA",$AT2914)),"DEKALB (ATL LIMITS)","DEKALB"),IF(AND($E2914="CLAYTON",ISNUMBER(SEARCH("COLLEGE PARK",$AT2914))),"CLAYTON (COLLEGE PARK)",$E2914)))))</f>
        <v/>
      </c>
      <c r="AV2914" s="2">
        <f>IF($L2914="","",IF(""&amp;$F2914="2","DIESEL",IF(OR(""&amp;$F2914="G",""&amp;$F2914="H"),"GAS","")))</f>
        <v/>
      </c>
      <c r="AW2914" s="2">
        <f>IF($AV2914="","",$R2914)</f>
        <v/>
      </c>
      <c r="AX2914" s="2">
        <f>IF($AV2914="","",IF($AB2914=0,$R2914,0))</f>
        <v/>
      </c>
      <c r="AY2914" s="2">
        <f>IF($AV2914="","",IF(AND($Z2914=0,COUNTIF('AR SALES'!$L$2:$L$2501,$L2914)=0),"YES",""))</f>
        <v/>
      </c>
      <c r="AZ2914" s="2">
        <f>IF($AV2914="","",IFERROR(VLOOKUP($AU2914,CODES!$A:$B,2,FALSE),"NO CODE"))</f>
        <v/>
      </c>
      <c r="BA2914" s="2">
        <f>IF(""&amp;$F2914&lt;&gt;"4","",IF($AY2914="YES","",IF(ROUND(SUMIFS($AE$2:$AE$4001,$L$2:$L$4001,$L2914,$F$2:$F$4001,"4")-SUMIFS('AR SALES'!$Y$2:$Y$2501,'AR SALES'!$L$2:$L$2501,$L2914,'AR SALES'!$AD$2:$AD$2501,"OFF"),2)=0,"","STALE")))</f>
        <v/>
      </c>
      <c r="BB2914" s="2">
        <f>IF(OR(""&amp;$F2914="2",""&amp;$F2914="4",""&amp;$F2914="G",""&amp;$F2914="H"),IF($AY2914="YES","",IF($AB2914&lt;&gt;0,"",IF(COUNTIFS('AR SALES'!$L$2:$L$2501,$L2914,'AR SALES'!$AD$2:$AD$2501,IF(""&amp;$F2914="4","OFF","ON"),'AR SALES'!$AF$2:$AF$2501,"Y")&gt;0,"","NO EXEMPTION"))),"")</f>
        <v/>
      </c>
    </row>
    <row r="2915">
      <c r="AT2915" s="2">
        <f>IF($L2915="","",IFERROR(INDEX('AR SALES'!$H$2:$H$2501,MATCH(""&amp;$L2915,'AR SALES'!$AE$2:$AE$2501,0)),""))</f>
        <v/>
      </c>
      <c r="AU2915" s="2">
        <f>IF($L2915="","",IF($A2915&lt;&gt;"GA","",IF($E2915="FULTON",IF(ISNUMBER(SEARCH("COLLEGE PARK",$AT2915)),"FULTON (COLLEGE PARK)",IF(ISNUMBER(SEARCH("HAPEVILLE",$AT2915)),"FULTON (HAPEVILLE)",IF(ISNUMBER(SEARCH("EAST POINT",$AT2915)),"FULTON (EAST POINT)",IF(ISNUMBER(SEARCH("ATLANTA",$AT2915)),"FULTON (ATL LIMITS)","FULTON")))),IF($E2915="DEKALB",IF(ISNUMBER(SEARCH("ATLANTA",$AT2915)),"DEKALB (ATL LIMITS)","DEKALB"),IF(AND($E2915="CLAYTON",ISNUMBER(SEARCH("COLLEGE PARK",$AT2915))),"CLAYTON (COLLEGE PARK)",$E2915)))))</f>
        <v/>
      </c>
      <c r="AV2915" s="2">
        <f>IF($L2915="","",IF(""&amp;$F2915="2","DIESEL",IF(OR(""&amp;$F2915="G",""&amp;$F2915="H"),"GAS","")))</f>
        <v/>
      </c>
      <c r="AW2915" s="2">
        <f>IF($AV2915="","",$R2915)</f>
        <v/>
      </c>
      <c r="AX2915" s="2">
        <f>IF($AV2915="","",IF($AB2915=0,$R2915,0))</f>
        <v/>
      </c>
      <c r="AY2915" s="2">
        <f>IF($AV2915="","",IF(AND($Z2915=0,COUNTIF('AR SALES'!$L$2:$L$2501,$L2915)=0),"YES",""))</f>
        <v/>
      </c>
      <c r="AZ2915" s="2">
        <f>IF($AV2915="","",IFERROR(VLOOKUP($AU2915,CODES!$A:$B,2,FALSE),"NO CODE"))</f>
        <v/>
      </c>
      <c r="BA2915" s="2">
        <f>IF(""&amp;$F2915&lt;&gt;"4","",IF($AY2915="YES","",IF(ROUND(SUMIFS($AE$2:$AE$4001,$L$2:$L$4001,$L2915,$F$2:$F$4001,"4")-SUMIFS('AR SALES'!$Y$2:$Y$2501,'AR SALES'!$L$2:$L$2501,$L2915,'AR SALES'!$AD$2:$AD$2501,"OFF"),2)=0,"","STALE")))</f>
        <v/>
      </c>
      <c r="BB2915" s="2">
        <f>IF(OR(""&amp;$F2915="2",""&amp;$F2915="4",""&amp;$F2915="G",""&amp;$F2915="H"),IF($AY2915="YES","",IF($AB2915&lt;&gt;0,"",IF(COUNTIFS('AR SALES'!$L$2:$L$2501,$L2915,'AR SALES'!$AD$2:$AD$2501,IF(""&amp;$F2915="4","OFF","ON"),'AR SALES'!$AF$2:$AF$2501,"Y")&gt;0,"","NO EXEMPTION"))),"")</f>
        <v/>
      </c>
    </row>
    <row r="2916">
      <c r="AT2916" s="2">
        <f>IF($L2916="","",IFERROR(INDEX('AR SALES'!$H$2:$H$2501,MATCH(""&amp;$L2916,'AR SALES'!$AE$2:$AE$2501,0)),""))</f>
        <v/>
      </c>
      <c r="AU2916" s="2">
        <f>IF($L2916="","",IF($A2916&lt;&gt;"GA","",IF($E2916="FULTON",IF(ISNUMBER(SEARCH("COLLEGE PARK",$AT2916)),"FULTON (COLLEGE PARK)",IF(ISNUMBER(SEARCH("HAPEVILLE",$AT2916)),"FULTON (HAPEVILLE)",IF(ISNUMBER(SEARCH("EAST POINT",$AT2916)),"FULTON (EAST POINT)",IF(ISNUMBER(SEARCH("ATLANTA",$AT2916)),"FULTON (ATL LIMITS)","FULTON")))),IF($E2916="DEKALB",IF(ISNUMBER(SEARCH("ATLANTA",$AT2916)),"DEKALB (ATL LIMITS)","DEKALB"),IF(AND($E2916="CLAYTON",ISNUMBER(SEARCH("COLLEGE PARK",$AT2916))),"CLAYTON (COLLEGE PARK)",$E2916)))))</f>
        <v/>
      </c>
      <c r="AV2916" s="2">
        <f>IF($L2916="","",IF(""&amp;$F2916="2","DIESEL",IF(OR(""&amp;$F2916="G",""&amp;$F2916="H"),"GAS","")))</f>
        <v/>
      </c>
      <c r="AW2916" s="2">
        <f>IF($AV2916="","",$R2916)</f>
        <v/>
      </c>
      <c r="AX2916" s="2">
        <f>IF($AV2916="","",IF($AB2916=0,$R2916,0))</f>
        <v/>
      </c>
      <c r="AY2916" s="2">
        <f>IF($AV2916="","",IF(AND($Z2916=0,COUNTIF('AR SALES'!$L$2:$L$2501,$L2916)=0),"YES",""))</f>
        <v/>
      </c>
      <c r="AZ2916" s="2">
        <f>IF($AV2916="","",IFERROR(VLOOKUP($AU2916,CODES!$A:$B,2,FALSE),"NO CODE"))</f>
        <v/>
      </c>
      <c r="BA2916" s="2">
        <f>IF(""&amp;$F2916&lt;&gt;"4","",IF($AY2916="YES","",IF(ROUND(SUMIFS($AE$2:$AE$4001,$L$2:$L$4001,$L2916,$F$2:$F$4001,"4")-SUMIFS('AR SALES'!$Y$2:$Y$2501,'AR SALES'!$L$2:$L$2501,$L2916,'AR SALES'!$AD$2:$AD$2501,"OFF"),2)=0,"","STALE")))</f>
        <v/>
      </c>
      <c r="BB2916" s="2">
        <f>IF(OR(""&amp;$F2916="2",""&amp;$F2916="4",""&amp;$F2916="G",""&amp;$F2916="H"),IF($AY2916="YES","",IF($AB2916&lt;&gt;0,"",IF(COUNTIFS('AR SALES'!$L$2:$L$2501,$L2916,'AR SALES'!$AD$2:$AD$2501,IF(""&amp;$F2916="4","OFF","ON"),'AR SALES'!$AF$2:$AF$2501,"Y")&gt;0,"","NO EXEMPTION"))),"")</f>
        <v/>
      </c>
    </row>
    <row r="2917">
      <c r="AT2917" s="2">
        <f>IF($L2917="","",IFERROR(INDEX('AR SALES'!$H$2:$H$2501,MATCH(""&amp;$L2917,'AR SALES'!$AE$2:$AE$2501,0)),""))</f>
        <v/>
      </c>
      <c r="AU2917" s="2">
        <f>IF($L2917="","",IF($A2917&lt;&gt;"GA","",IF($E2917="FULTON",IF(ISNUMBER(SEARCH("COLLEGE PARK",$AT2917)),"FULTON (COLLEGE PARK)",IF(ISNUMBER(SEARCH("HAPEVILLE",$AT2917)),"FULTON (HAPEVILLE)",IF(ISNUMBER(SEARCH("EAST POINT",$AT2917)),"FULTON (EAST POINT)",IF(ISNUMBER(SEARCH("ATLANTA",$AT2917)),"FULTON (ATL LIMITS)","FULTON")))),IF($E2917="DEKALB",IF(ISNUMBER(SEARCH("ATLANTA",$AT2917)),"DEKALB (ATL LIMITS)","DEKALB"),IF(AND($E2917="CLAYTON",ISNUMBER(SEARCH("COLLEGE PARK",$AT2917))),"CLAYTON (COLLEGE PARK)",$E2917)))))</f>
        <v/>
      </c>
      <c r="AV2917" s="2">
        <f>IF($L2917="","",IF(""&amp;$F2917="2","DIESEL",IF(OR(""&amp;$F2917="G",""&amp;$F2917="H"),"GAS","")))</f>
        <v/>
      </c>
      <c r="AW2917" s="2">
        <f>IF($AV2917="","",$R2917)</f>
        <v/>
      </c>
      <c r="AX2917" s="2">
        <f>IF($AV2917="","",IF($AB2917=0,$R2917,0))</f>
        <v/>
      </c>
      <c r="AY2917" s="2">
        <f>IF($AV2917="","",IF(AND($Z2917=0,COUNTIF('AR SALES'!$L$2:$L$2501,$L2917)=0),"YES",""))</f>
        <v/>
      </c>
      <c r="AZ2917" s="2">
        <f>IF($AV2917="","",IFERROR(VLOOKUP($AU2917,CODES!$A:$B,2,FALSE),"NO CODE"))</f>
        <v/>
      </c>
      <c r="BA2917" s="2">
        <f>IF(""&amp;$F2917&lt;&gt;"4","",IF($AY2917="YES","",IF(ROUND(SUMIFS($AE$2:$AE$4001,$L$2:$L$4001,$L2917,$F$2:$F$4001,"4")-SUMIFS('AR SALES'!$Y$2:$Y$2501,'AR SALES'!$L$2:$L$2501,$L2917,'AR SALES'!$AD$2:$AD$2501,"OFF"),2)=0,"","STALE")))</f>
        <v/>
      </c>
      <c r="BB2917" s="2">
        <f>IF(OR(""&amp;$F2917="2",""&amp;$F2917="4",""&amp;$F2917="G",""&amp;$F2917="H"),IF($AY2917="YES","",IF($AB2917&lt;&gt;0,"",IF(COUNTIFS('AR SALES'!$L$2:$L$2501,$L2917,'AR SALES'!$AD$2:$AD$2501,IF(""&amp;$F2917="4","OFF","ON"),'AR SALES'!$AF$2:$AF$2501,"Y")&gt;0,"","NO EXEMPTION"))),"")</f>
        <v/>
      </c>
    </row>
    <row r="2918">
      <c r="AT2918" s="2">
        <f>IF($L2918="","",IFERROR(INDEX('AR SALES'!$H$2:$H$2501,MATCH(""&amp;$L2918,'AR SALES'!$AE$2:$AE$2501,0)),""))</f>
        <v/>
      </c>
      <c r="AU2918" s="2">
        <f>IF($L2918="","",IF($A2918&lt;&gt;"GA","",IF($E2918="FULTON",IF(ISNUMBER(SEARCH("COLLEGE PARK",$AT2918)),"FULTON (COLLEGE PARK)",IF(ISNUMBER(SEARCH("HAPEVILLE",$AT2918)),"FULTON (HAPEVILLE)",IF(ISNUMBER(SEARCH("EAST POINT",$AT2918)),"FULTON (EAST POINT)",IF(ISNUMBER(SEARCH("ATLANTA",$AT2918)),"FULTON (ATL LIMITS)","FULTON")))),IF($E2918="DEKALB",IF(ISNUMBER(SEARCH("ATLANTA",$AT2918)),"DEKALB (ATL LIMITS)","DEKALB"),IF(AND($E2918="CLAYTON",ISNUMBER(SEARCH("COLLEGE PARK",$AT2918))),"CLAYTON (COLLEGE PARK)",$E2918)))))</f>
        <v/>
      </c>
      <c r="AV2918" s="2">
        <f>IF($L2918="","",IF(""&amp;$F2918="2","DIESEL",IF(OR(""&amp;$F2918="G",""&amp;$F2918="H"),"GAS","")))</f>
        <v/>
      </c>
      <c r="AW2918" s="2">
        <f>IF($AV2918="","",$R2918)</f>
        <v/>
      </c>
      <c r="AX2918" s="2">
        <f>IF($AV2918="","",IF($AB2918=0,$R2918,0))</f>
        <v/>
      </c>
      <c r="AY2918" s="2">
        <f>IF($AV2918="","",IF(AND($Z2918=0,COUNTIF('AR SALES'!$L$2:$L$2501,$L2918)=0),"YES",""))</f>
        <v/>
      </c>
      <c r="AZ2918" s="2">
        <f>IF($AV2918="","",IFERROR(VLOOKUP($AU2918,CODES!$A:$B,2,FALSE),"NO CODE"))</f>
        <v/>
      </c>
      <c r="BA2918" s="2">
        <f>IF(""&amp;$F2918&lt;&gt;"4","",IF($AY2918="YES","",IF(ROUND(SUMIFS($AE$2:$AE$4001,$L$2:$L$4001,$L2918,$F$2:$F$4001,"4")-SUMIFS('AR SALES'!$Y$2:$Y$2501,'AR SALES'!$L$2:$L$2501,$L2918,'AR SALES'!$AD$2:$AD$2501,"OFF"),2)=0,"","STALE")))</f>
        <v/>
      </c>
      <c r="BB2918" s="2">
        <f>IF(OR(""&amp;$F2918="2",""&amp;$F2918="4",""&amp;$F2918="G",""&amp;$F2918="H"),IF($AY2918="YES","",IF($AB2918&lt;&gt;0,"",IF(COUNTIFS('AR SALES'!$L$2:$L$2501,$L2918,'AR SALES'!$AD$2:$AD$2501,IF(""&amp;$F2918="4","OFF","ON"),'AR SALES'!$AF$2:$AF$2501,"Y")&gt;0,"","NO EXEMPTION"))),"")</f>
        <v/>
      </c>
    </row>
    <row r="2919">
      <c r="AT2919" s="2">
        <f>IF($L2919="","",IFERROR(INDEX('AR SALES'!$H$2:$H$2501,MATCH(""&amp;$L2919,'AR SALES'!$AE$2:$AE$2501,0)),""))</f>
        <v/>
      </c>
      <c r="AU2919" s="2">
        <f>IF($L2919="","",IF($A2919&lt;&gt;"GA","",IF($E2919="FULTON",IF(ISNUMBER(SEARCH("COLLEGE PARK",$AT2919)),"FULTON (COLLEGE PARK)",IF(ISNUMBER(SEARCH("HAPEVILLE",$AT2919)),"FULTON (HAPEVILLE)",IF(ISNUMBER(SEARCH("EAST POINT",$AT2919)),"FULTON (EAST POINT)",IF(ISNUMBER(SEARCH("ATLANTA",$AT2919)),"FULTON (ATL LIMITS)","FULTON")))),IF($E2919="DEKALB",IF(ISNUMBER(SEARCH("ATLANTA",$AT2919)),"DEKALB (ATL LIMITS)","DEKALB"),IF(AND($E2919="CLAYTON",ISNUMBER(SEARCH("COLLEGE PARK",$AT2919))),"CLAYTON (COLLEGE PARK)",$E2919)))))</f>
        <v/>
      </c>
      <c r="AV2919" s="2">
        <f>IF($L2919="","",IF(""&amp;$F2919="2","DIESEL",IF(OR(""&amp;$F2919="G",""&amp;$F2919="H"),"GAS","")))</f>
        <v/>
      </c>
      <c r="AW2919" s="2">
        <f>IF($AV2919="","",$R2919)</f>
        <v/>
      </c>
      <c r="AX2919" s="2">
        <f>IF($AV2919="","",IF($AB2919=0,$R2919,0))</f>
        <v/>
      </c>
      <c r="AY2919" s="2">
        <f>IF($AV2919="","",IF(AND($Z2919=0,COUNTIF('AR SALES'!$L$2:$L$2501,$L2919)=0),"YES",""))</f>
        <v/>
      </c>
      <c r="AZ2919" s="2">
        <f>IF($AV2919="","",IFERROR(VLOOKUP($AU2919,CODES!$A:$B,2,FALSE),"NO CODE"))</f>
        <v/>
      </c>
      <c r="BA2919" s="2">
        <f>IF(""&amp;$F2919&lt;&gt;"4","",IF($AY2919="YES","",IF(ROUND(SUMIFS($AE$2:$AE$4001,$L$2:$L$4001,$L2919,$F$2:$F$4001,"4")-SUMIFS('AR SALES'!$Y$2:$Y$2501,'AR SALES'!$L$2:$L$2501,$L2919,'AR SALES'!$AD$2:$AD$2501,"OFF"),2)=0,"","STALE")))</f>
        <v/>
      </c>
      <c r="BB2919" s="2">
        <f>IF(OR(""&amp;$F2919="2",""&amp;$F2919="4",""&amp;$F2919="G",""&amp;$F2919="H"),IF($AY2919="YES","",IF($AB2919&lt;&gt;0,"",IF(COUNTIFS('AR SALES'!$L$2:$L$2501,$L2919,'AR SALES'!$AD$2:$AD$2501,IF(""&amp;$F2919="4","OFF","ON"),'AR SALES'!$AF$2:$AF$2501,"Y")&gt;0,"","NO EXEMPTION"))),"")</f>
        <v/>
      </c>
    </row>
    <row r="2920">
      <c r="AT2920" s="2">
        <f>IF($L2920="","",IFERROR(INDEX('AR SALES'!$H$2:$H$2501,MATCH(""&amp;$L2920,'AR SALES'!$AE$2:$AE$2501,0)),""))</f>
        <v/>
      </c>
      <c r="AU2920" s="2">
        <f>IF($L2920="","",IF($A2920&lt;&gt;"GA","",IF($E2920="FULTON",IF(ISNUMBER(SEARCH("COLLEGE PARK",$AT2920)),"FULTON (COLLEGE PARK)",IF(ISNUMBER(SEARCH("HAPEVILLE",$AT2920)),"FULTON (HAPEVILLE)",IF(ISNUMBER(SEARCH("EAST POINT",$AT2920)),"FULTON (EAST POINT)",IF(ISNUMBER(SEARCH("ATLANTA",$AT2920)),"FULTON (ATL LIMITS)","FULTON")))),IF($E2920="DEKALB",IF(ISNUMBER(SEARCH("ATLANTA",$AT2920)),"DEKALB (ATL LIMITS)","DEKALB"),IF(AND($E2920="CLAYTON",ISNUMBER(SEARCH("COLLEGE PARK",$AT2920))),"CLAYTON (COLLEGE PARK)",$E2920)))))</f>
        <v/>
      </c>
      <c r="AV2920" s="2">
        <f>IF($L2920="","",IF(""&amp;$F2920="2","DIESEL",IF(OR(""&amp;$F2920="G",""&amp;$F2920="H"),"GAS","")))</f>
        <v/>
      </c>
      <c r="AW2920" s="2">
        <f>IF($AV2920="","",$R2920)</f>
        <v/>
      </c>
      <c r="AX2920" s="2">
        <f>IF($AV2920="","",IF($AB2920=0,$R2920,0))</f>
        <v/>
      </c>
      <c r="AY2920" s="2">
        <f>IF($AV2920="","",IF(AND($Z2920=0,COUNTIF('AR SALES'!$L$2:$L$2501,$L2920)=0),"YES",""))</f>
        <v/>
      </c>
      <c r="AZ2920" s="2">
        <f>IF($AV2920="","",IFERROR(VLOOKUP($AU2920,CODES!$A:$B,2,FALSE),"NO CODE"))</f>
        <v/>
      </c>
      <c r="BA2920" s="2">
        <f>IF(""&amp;$F2920&lt;&gt;"4","",IF($AY2920="YES","",IF(ROUND(SUMIFS($AE$2:$AE$4001,$L$2:$L$4001,$L2920,$F$2:$F$4001,"4")-SUMIFS('AR SALES'!$Y$2:$Y$2501,'AR SALES'!$L$2:$L$2501,$L2920,'AR SALES'!$AD$2:$AD$2501,"OFF"),2)=0,"","STALE")))</f>
        <v/>
      </c>
      <c r="BB2920" s="2">
        <f>IF(OR(""&amp;$F2920="2",""&amp;$F2920="4",""&amp;$F2920="G",""&amp;$F2920="H"),IF($AY2920="YES","",IF($AB2920&lt;&gt;0,"",IF(COUNTIFS('AR SALES'!$L$2:$L$2501,$L2920,'AR SALES'!$AD$2:$AD$2501,IF(""&amp;$F2920="4","OFF","ON"),'AR SALES'!$AF$2:$AF$2501,"Y")&gt;0,"","NO EXEMPTION"))),"")</f>
        <v/>
      </c>
    </row>
    <row r="2921">
      <c r="AT2921" s="2">
        <f>IF($L2921="","",IFERROR(INDEX('AR SALES'!$H$2:$H$2501,MATCH(""&amp;$L2921,'AR SALES'!$AE$2:$AE$2501,0)),""))</f>
        <v/>
      </c>
      <c r="AU2921" s="2">
        <f>IF($L2921="","",IF($A2921&lt;&gt;"GA","",IF($E2921="FULTON",IF(ISNUMBER(SEARCH("COLLEGE PARK",$AT2921)),"FULTON (COLLEGE PARK)",IF(ISNUMBER(SEARCH("HAPEVILLE",$AT2921)),"FULTON (HAPEVILLE)",IF(ISNUMBER(SEARCH("EAST POINT",$AT2921)),"FULTON (EAST POINT)",IF(ISNUMBER(SEARCH("ATLANTA",$AT2921)),"FULTON (ATL LIMITS)","FULTON")))),IF($E2921="DEKALB",IF(ISNUMBER(SEARCH("ATLANTA",$AT2921)),"DEKALB (ATL LIMITS)","DEKALB"),IF(AND($E2921="CLAYTON",ISNUMBER(SEARCH("COLLEGE PARK",$AT2921))),"CLAYTON (COLLEGE PARK)",$E2921)))))</f>
        <v/>
      </c>
      <c r="AV2921" s="2">
        <f>IF($L2921="","",IF(""&amp;$F2921="2","DIESEL",IF(OR(""&amp;$F2921="G",""&amp;$F2921="H"),"GAS","")))</f>
        <v/>
      </c>
      <c r="AW2921" s="2">
        <f>IF($AV2921="","",$R2921)</f>
        <v/>
      </c>
      <c r="AX2921" s="2">
        <f>IF($AV2921="","",IF($AB2921=0,$R2921,0))</f>
        <v/>
      </c>
      <c r="AY2921" s="2">
        <f>IF($AV2921="","",IF(AND($Z2921=0,COUNTIF('AR SALES'!$L$2:$L$2501,$L2921)=0),"YES",""))</f>
        <v/>
      </c>
      <c r="AZ2921" s="2">
        <f>IF($AV2921="","",IFERROR(VLOOKUP($AU2921,CODES!$A:$B,2,FALSE),"NO CODE"))</f>
        <v/>
      </c>
      <c r="BA2921" s="2">
        <f>IF(""&amp;$F2921&lt;&gt;"4","",IF($AY2921="YES","",IF(ROUND(SUMIFS($AE$2:$AE$4001,$L$2:$L$4001,$L2921,$F$2:$F$4001,"4")-SUMIFS('AR SALES'!$Y$2:$Y$2501,'AR SALES'!$L$2:$L$2501,$L2921,'AR SALES'!$AD$2:$AD$2501,"OFF"),2)=0,"","STALE")))</f>
        <v/>
      </c>
      <c r="BB2921" s="2">
        <f>IF(OR(""&amp;$F2921="2",""&amp;$F2921="4",""&amp;$F2921="G",""&amp;$F2921="H"),IF($AY2921="YES","",IF($AB2921&lt;&gt;0,"",IF(COUNTIFS('AR SALES'!$L$2:$L$2501,$L2921,'AR SALES'!$AD$2:$AD$2501,IF(""&amp;$F2921="4","OFF","ON"),'AR SALES'!$AF$2:$AF$2501,"Y")&gt;0,"","NO EXEMPTION"))),"")</f>
        <v/>
      </c>
    </row>
    <row r="2922">
      <c r="AT2922" s="2">
        <f>IF($L2922="","",IFERROR(INDEX('AR SALES'!$H$2:$H$2501,MATCH(""&amp;$L2922,'AR SALES'!$AE$2:$AE$2501,0)),""))</f>
        <v/>
      </c>
      <c r="AU2922" s="2">
        <f>IF($L2922="","",IF($A2922&lt;&gt;"GA","",IF($E2922="FULTON",IF(ISNUMBER(SEARCH("COLLEGE PARK",$AT2922)),"FULTON (COLLEGE PARK)",IF(ISNUMBER(SEARCH("HAPEVILLE",$AT2922)),"FULTON (HAPEVILLE)",IF(ISNUMBER(SEARCH("EAST POINT",$AT2922)),"FULTON (EAST POINT)",IF(ISNUMBER(SEARCH("ATLANTA",$AT2922)),"FULTON (ATL LIMITS)","FULTON")))),IF($E2922="DEKALB",IF(ISNUMBER(SEARCH("ATLANTA",$AT2922)),"DEKALB (ATL LIMITS)","DEKALB"),IF(AND($E2922="CLAYTON",ISNUMBER(SEARCH("COLLEGE PARK",$AT2922))),"CLAYTON (COLLEGE PARK)",$E2922)))))</f>
        <v/>
      </c>
      <c r="AV2922" s="2">
        <f>IF($L2922="","",IF(""&amp;$F2922="2","DIESEL",IF(OR(""&amp;$F2922="G",""&amp;$F2922="H"),"GAS","")))</f>
        <v/>
      </c>
      <c r="AW2922" s="2">
        <f>IF($AV2922="","",$R2922)</f>
        <v/>
      </c>
      <c r="AX2922" s="2">
        <f>IF($AV2922="","",IF($AB2922=0,$R2922,0))</f>
        <v/>
      </c>
      <c r="AY2922" s="2">
        <f>IF($AV2922="","",IF(AND($Z2922=0,COUNTIF('AR SALES'!$L$2:$L$2501,$L2922)=0),"YES",""))</f>
        <v/>
      </c>
      <c r="AZ2922" s="2">
        <f>IF($AV2922="","",IFERROR(VLOOKUP($AU2922,CODES!$A:$B,2,FALSE),"NO CODE"))</f>
        <v/>
      </c>
      <c r="BA2922" s="2">
        <f>IF(""&amp;$F2922&lt;&gt;"4","",IF($AY2922="YES","",IF(ROUND(SUMIFS($AE$2:$AE$4001,$L$2:$L$4001,$L2922,$F$2:$F$4001,"4")-SUMIFS('AR SALES'!$Y$2:$Y$2501,'AR SALES'!$L$2:$L$2501,$L2922,'AR SALES'!$AD$2:$AD$2501,"OFF"),2)=0,"","STALE")))</f>
        <v/>
      </c>
      <c r="BB2922" s="2">
        <f>IF(OR(""&amp;$F2922="2",""&amp;$F2922="4",""&amp;$F2922="G",""&amp;$F2922="H"),IF($AY2922="YES","",IF($AB2922&lt;&gt;0,"",IF(COUNTIFS('AR SALES'!$L$2:$L$2501,$L2922,'AR SALES'!$AD$2:$AD$2501,IF(""&amp;$F2922="4","OFF","ON"),'AR SALES'!$AF$2:$AF$2501,"Y")&gt;0,"","NO EXEMPTION"))),"")</f>
        <v/>
      </c>
    </row>
    <row r="2923">
      <c r="AT2923" s="2">
        <f>IF($L2923="","",IFERROR(INDEX('AR SALES'!$H$2:$H$2501,MATCH(""&amp;$L2923,'AR SALES'!$AE$2:$AE$2501,0)),""))</f>
        <v/>
      </c>
      <c r="AU2923" s="2">
        <f>IF($L2923="","",IF($A2923&lt;&gt;"GA","",IF($E2923="FULTON",IF(ISNUMBER(SEARCH("COLLEGE PARK",$AT2923)),"FULTON (COLLEGE PARK)",IF(ISNUMBER(SEARCH("HAPEVILLE",$AT2923)),"FULTON (HAPEVILLE)",IF(ISNUMBER(SEARCH("EAST POINT",$AT2923)),"FULTON (EAST POINT)",IF(ISNUMBER(SEARCH("ATLANTA",$AT2923)),"FULTON (ATL LIMITS)","FULTON")))),IF($E2923="DEKALB",IF(ISNUMBER(SEARCH("ATLANTA",$AT2923)),"DEKALB (ATL LIMITS)","DEKALB"),IF(AND($E2923="CLAYTON",ISNUMBER(SEARCH("COLLEGE PARK",$AT2923))),"CLAYTON (COLLEGE PARK)",$E2923)))))</f>
        <v/>
      </c>
      <c r="AV2923" s="2">
        <f>IF($L2923="","",IF(""&amp;$F2923="2","DIESEL",IF(OR(""&amp;$F2923="G",""&amp;$F2923="H"),"GAS","")))</f>
        <v/>
      </c>
      <c r="AW2923" s="2">
        <f>IF($AV2923="","",$R2923)</f>
        <v/>
      </c>
      <c r="AX2923" s="2">
        <f>IF($AV2923="","",IF($AB2923=0,$R2923,0))</f>
        <v/>
      </c>
      <c r="AY2923" s="2">
        <f>IF($AV2923="","",IF(AND($Z2923=0,COUNTIF('AR SALES'!$L$2:$L$2501,$L2923)=0),"YES",""))</f>
        <v/>
      </c>
      <c r="AZ2923" s="2">
        <f>IF($AV2923="","",IFERROR(VLOOKUP($AU2923,CODES!$A:$B,2,FALSE),"NO CODE"))</f>
        <v/>
      </c>
      <c r="BA2923" s="2">
        <f>IF(""&amp;$F2923&lt;&gt;"4","",IF($AY2923="YES","",IF(ROUND(SUMIFS($AE$2:$AE$4001,$L$2:$L$4001,$L2923,$F$2:$F$4001,"4")-SUMIFS('AR SALES'!$Y$2:$Y$2501,'AR SALES'!$L$2:$L$2501,$L2923,'AR SALES'!$AD$2:$AD$2501,"OFF"),2)=0,"","STALE")))</f>
        <v/>
      </c>
      <c r="BB2923" s="2">
        <f>IF(OR(""&amp;$F2923="2",""&amp;$F2923="4",""&amp;$F2923="G",""&amp;$F2923="H"),IF($AY2923="YES","",IF($AB2923&lt;&gt;0,"",IF(COUNTIFS('AR SALES'!$L$2:$L$2501,$L2923,'AR SALES'!$AD$2:$AD$2501,IF(""&amp;$F2923="4","OFF","ON"),'AR SALES'!$AF$2:$AF$2501,"Y")&gt;0,"","NO EXEMPTION"))),"")</f>
        <v/>
      </c>
    </row>
    <row r="2924">
      <c r="AT2924" s="2">
        <f>IF($L2924="","",IFERROR(INDEX('AR SALES'!$H$2:$H$2501,MATCH(""&amp;$L2924,'AR SALES'!$AE$2:$AE$2501,0)),""))</f>
        <v/>
      </c>
      <c r="AU2924" s="2">
        <f>IF($L2924="","",IF($A2924&lt;&gt;"GA","",IF($E2924="FULTON",IF(ISNUMBER(SEARCH("COLLEGE PARK",$AT2924)),"FULTON (COLLEGE PARK)",IF(ISNUMBER(SEARCH("HAPEVILLE",$AT2924)),"FULTON (HAPEVILLE)",IF(ISNUMBER(SEARCH("EAST POINT",$AT2924)),"FULTON (EAST POINT)",IF(ISNUMBER(SEARCH("ATLANTA",$AT2924)),"FULTON (ATL LIMITS)","FULTON")))),IF($E2924="DEKALB",IF(ISNUMBER(SEARCH("ATLANTA",$AT2924)),"DEKALB (ATL LIMITS)","DEKALB"),IF(AND($E2924="CLAYTON",ISNUMBER(SEARCH("COLLEGE PARK",$AT2924))),"CLAYTON (COLLEGE PARK)",$E2924)))))</f>
        <v/>
      </c>
      <c r="AV2924" s="2">
        <f>IF($L2924="","",IF(""&amp;$F2924="2","DIESEL",IF(OR(""&amp;$F2924="G",""&amp;$F2924="H"),"GAS","")))</f>
        <v/>
      </c>
      <c r="AW2924" s="2">
        <f>IF($AV2924="","",$R2924)</f>
        <v/>
      </c>
      <c r="AX2924" s="2">
        <f>IF($AV2924="","",IF($AB2924=0,$R2924,0))</f>
        <v/>
      </c>
      <c r="AY2924" s="2">
        <f>IF($AV2924="","",IF(AND($Z2924=0,COUNTIF('AR SALES'!$L$2:$L$2501,$L2924)=0),"YES",""))</f>
        <v/>
      </c>
      <c r="AZ2924" s="2">
        <f>IF($AV2924="","",IFERROR(VLOOKUP($AU2924,CODES!$A:$B,2,FALSE),"NO CODE"))</f>
        <v/>
      </c>
      <c r="BA2924" s="2">
        <f>IF(""&amp;$F2924&lt;&gt;"4","",IF($AY2924="YES","",IF(ROUND(SUMIFS($AE$2:$AE$4001,$L$2:$L$4001,$L2924,$F$2:$F$4001,"4")-SUMIFS('AR SALES'!$Y$2:$Y$2501,'AR SALES'!$L$2:$L$2501,$L2924,'AR SALES'!$AD$2:$AD$2501,"OFF"),2)=0,"","STALE")))</f>
        <v/>
      </c>
      <c r="BB2924" s="2">
        <f>IF(OR(""&amp;$F2924="2",""&amp;$F2924="4",""&amp;$F2924="G",""&amp;$F2924="H"),IF($AY2924="YES","",IF($AB2924&lt;&gt;0,"",IF(COUNTIFS('AR SALES'!$L$2:$L$2501,$L2924,'AR SALES'!$AD$2:$AD$2501,IF(""&amp;$F2924="4","OFF","ON"),'AR SALES'!$AF$2:$AF$2501,"Y")&gt;0,"","NO EXEMPTION"))),"")</f>
        <v/>
      </c>
    </row>
    <row r="2925">
      <c r="AT2925" s="2">
        <f>IF($L2925="","",IFERROR(INDEX('AR SALES'!$H$2:$H$2501,MATCH(""&amp;$L2925,'AR SALES'!$AE$2:$AE$2501,0)),""))</f>
        <v/>
      </c>
      <c r="AU2925" s="2">
        <f>IF($L2925="","",IF($A2925&lt;&gt;"GA","",IF($E2925="FULTON",IF(ISNUMBER(SEARCH("COLLEGE PARK",$AT2925)),"FULTON (COLLEGE PARK)",IF(ISNUMBER(SEARCH("HAPEVILLE",$AT2925)),"FULTON (HAPEVILLE)",IF(ISNUMBER(SEARCH("EAST POINT",$AT2925)),"FULTON (EAST POINT)",IF(ISNUMBER(SEARCH("ATLANTA",$AT2925)),"FULTON (ATL LIMITS)","FULTON")))),IF($E2925="DEKALB",IF(ISNUMBER(SEARCH("ATLANTA",$AT2925)),"DEKALB (ATL LIMITS)","DEKALB"),IF(AND($E2925="CLAYTON",ISNUMBER(SEARCH("COLLEGE PARK",$AT2925))),"CLAYTON (COLLEGE PARK)",$E2925)))))</f>
        <v/>
      </c>
      <c r="AV2925" s="2">
        <f>IF($L2925="","",IF(""&amp;$F2925="2","DIESEL",IF(OR(""&amp;$F2925="G",""&amp;$F2925="H"),"GAS","")))</f>
        <v/>
      </c>
      <c r="AW2925" s="2">
        <f>IF($AV2925="","",$R2925)</f>
        <v/>
      </c>
      <c r="AX2925" s="2">
        <f>IF($AV2925="","",IF($AB2925=0,$R2925,0))</f>
        <v/>
      </c>
      <c r="AY2925" s="2">
        <f>IF($AV2925="","",IF(AND($Z2925=0,COUNTIF('AR SALES'!$L$2:$L$2501,$L2925)=0),"YES",""))</f>
        <v/>
      </c>
      <c r="AZ2925" s="2">
        <f>IF($AV2925="","",IFERROR(VLOOKUP($AU2925,CODES!$A:$B,2,FALSE),"NO CODE"))</f>
        <v/>
      </c>
      <c r="BA2925" s="2">
        <f>IF(""&amp;$F2925&lt;&gt;"4","",IF($AY2925="YES","",IF(ROUND(SUMIFS($AE$2:$AE$4001,$L$2:$L$4001,$L2925,$F$2:$F$4001,"4")-SUMIFS('AR SALES'!$Y$2:$Y$2501,'AR SALES'!$L$2:$L$2501,$L2925,'AR SALES'!$AD$2:$AD$2501,"OFF"),2)=0,"","STALE")))</f>
        <v/>
      </c>
      <c r="BB2925" s="2">
        <f>IF(OR(""&amp;$F2925="2",""&amp;$F2925="4",""&amp;$F2925="G",""&amp;$F2925="H"),IF($AY2925="YES","",IF($AB2925&lt;&gt;0,"",IF(COUNTIFS('AR SALES'!$L$2:$L$2501,$L2925,'AR SALES'!$AD$2:$AD$2501,IF(""&amp;$F2925="4","OFF","ON"),'AR SALES'!$AF$2:$AF$2501,"Y")&gt;0,"","NO EXEMPTION"))),"")</f>
        <v/>
      </c>
    </row>
    <row r="2926">
      <c r="AT2926" s="2">
        <f>IF($L2926="","",IFERROR(INDEX('AR SALES'!$H$2:$H$2501,MATCH(""&amp;$L2926,'AR SALES'!$AE$2:$AE$2501,0)),""))</f>
        <v/>
      </c>
      <c r="AU2926" s="2">
        <f>IF($L2926="","",IF($A2926&lt;&gt;"GA","",IF($E2926="FULTON",IF(ISNUMBER(SEARCH("COLLEGE PARK",$AT2926)),"FULTON (COLLEGE PARK)",IF(ISNUMBER(SEARCH("HAPEVILLE",$AT2926)),"FULTON (HAPEVILLE)",IF(ISNUMBER(SEARCH("EAST POINT",$AT2926)),"FULTON (EAST POINT)",IF(ISNUMBER(SEARCH("ATLANTA",$AT2926)),"FULTON (ATL LIMITS)","FULTON")))),IF($E2926="DEKALB",IF(ISNUMBER(SEARCH("ATLANTA",$AT2926)),"DEKALB (ATL LIMITS)","DEKALB"),IF(AND($E2926="CLAYTON",ISNUMBER(SEARCH("COLLEGE PARK",$AT2926))),"CLAYTON (COLLEGE PARK)",$E2926)))))</f>
        <v/>
      </c>
      <c r="AV2926" s="2">
        <f>IF($L2926="","",IF(""&amp;$F2926="2","DIESEL",IF(OR(""&amp;$F2926="G",""&amp;$F2926="H"),"GAS","")))</f>
        <v/>
      </c>
      <c r="AW2926" s="2">
        <f>IF($AV2926="","",$R2926)</f>
        <v/>
      </c>
      <c r="AX2926" s="2">
        <f>IF($AV2926="","",IF($AB2926=0,$R2926,0))</f>
        <v/>
      </c>
      <c r="AY2926" s="2">
        <f>IF($AV2926="","",IF(AND($Z2926=0,COUNTIF('AR SALES'!$L$2:$L$2501,$L2926)=0),"YES",""))</f>
        <v/>
      </c>
      <c r="AZ2926" s="2">
        <f>IF($AV2926="","",IFERROR(VLOOKUP($AU2926,CODES!$A:$B,2,FALSE),"NO CODE"))</f>
        <v/>
      </c>
      <c r="BA2926" s="2">
        <f>IF(""&amp;$F2926&lt;&gt;"4","",IF($AY2926="YES","",IF(ROUND(SUMIFS($AE$2:$AE$4001,$L$2:$L$4001,$L2926,$F$2:$F$4001,"4")-SUMIFS('AR SALES'!$Y$2:$Y$2501,'AR SALES'!$L$2:$L$2501,$L2926,'AR SALES'!$AD$2:$AD$2501,"OFF"),2)=0,"","STALE")))</f>
        <v/>
      </c>
      <c r="BB2926" s="2">
        <f>IF(OR(""&amp;$F2926="2",""&amp;$F2926="4",""&amp;$F2926="G",""&amp;$F2926="H"),IF($AY2926="YES","",IF($AB2926&lt;&gt;0,"",IF(COUNTIFS('AR SALES'!$L$2:$L$2501,$L2926,'AR SALES'!$AD$2:$AD$2501,IF(""&amp;$F2926="4","OFF","ON"),'AR SALES'!$AF$2:$AF$2501,"Y")&gt;0,"","NO EXEMPTION"))),"")</f>
        <v/>
      </c>
    </row>
    <row r="2927">
      <c r="AT2927" s="2">
        <f>IF($L2927="","",IFERROR(INDEX('AR SALES'!$H$2:$H$2501,MATCH(""&amp;$L2927,'AR SALES'!$AE$2:$AE$2501,0)),""))</f>
        <v/>
      </c>
      <c r="AU2927" s="2">
        <f>IF($L2927="","",IF($A2927&lt;&gt;"GA","",IF($E2927="FULTON",IF(ISNUMBER(SEARCH("COLLEGE PARK",$AT2927)),"FULTON (COLLEGE PARK)",IF(ISNUMBER(SEARCH("HAPEVILLE",$AT2927)),"FULTON (HAPEVILLE)",IF(ISNUMBER(SEARCH("EAST POINT",$AT2927)),"FULTON (EAST POINT)",IF(ISNUMBER(SEARCH("ATLANTA",$AT2927)),"FULTON (ATL LIMITS)","FULTON")))),IF($E2927="DEKALB",IF(ISNUMBER(SEARCH("ATLANTA",$AT2927)),"DEKALB (ATL LIMITS)","DEKALB"),IF(AND($E2927="CLAYTON",ISNUMBER(SEARCH("COLLEGE PARK",$AT2927))),"CLAYTON (COLLEGE PARK)",$E2927)))))</f>
        <v/>
      </c>
      <c r="AV2927" s="2">
        <f>IF($L2927="","",IF(""&amp;$F2927="2","DIESEL",IF(OR(""&amp;$F2927="G",""&amp;$F2927="H"),"GAS","")))</f>
        <v/>
      </c>
      <c r="AW2927" s="2">
        <f>IF($AV2927="","",$R2927)</f>
        <v/>
      </c>
      <c r="AX2927" s="2">
        <f>IF($AV2927="","",IF($AB2927=0,$R2927,0))</f>
        <v/>
      </c>
      <c r="AY2927" s="2">
        <f>IF($AV2927="","",IF(AND($Z2927=0,COUNTIF('AR SALES'!$L$2:$L$2501,$L2927)=0),"YES",""))</f>
        <v/>
      </c>
      <c r="AZ2927" s="2">
        <f>IF($AV2927="","",IFERROR(VLOOKUP($AU2927,CODES!$A:$B,2,FALSE),"NO CODE"))</f>
        <v/>
      </c>
      <c r="BA2927" s="2">
        <f>IF(""&amp;$F2927&lt;&gt;"4","",IF($AY2927="YES","",IF(ROUND(SUMIFS($AE$2:$AE$4001,$L$2:$L$4001,$L2927,$F$2:$F$4001,"4")-SUMIFS('AR SALES'!$Y$2:$Y$2501,'AR SALES'!$L$2:$L$2501,$L2927,'AR SALES'!$AD$2:$AD$2501,"OFF"),2)=0,"","STALE")))</f>
        <v/>
      </c>
      <c r="BB2927" s="2">
        <f>IF(OR(""&amp;$F2927="2",""&amp;$F2927="4",""&amp;$F2927="G",""&amp;$F2927="H"),IF($AY2927="YES","",IF($AB2927&lt;&gt;0,"",IF(COUNTIFS('AR SALES'!$L$2:$L$2501,$L2927,'AR SALES'!$AD$2:$AD$2501,IF(""&amp;$F2927="4","OFF","ON"),'AR SALES'!$AF$2:$AF$2501,"Y")&gt;0,"","NO EXEMPTION"))),"")</f>
        <v/>
      </c>
    </row>
    <row r="2928">
      <c r="AT2928" s="2">
        <f>IF($L2928="","",IFERROR(INDEX('AR SALES'!$H$2:$H$2501,MATCH(""&amp;$L2928,'AR SALES'!$AE$2:$AE$2501,0)),""))</f>
        <v/>
      </c>
      <c r="AU2928" s="2">
        <f>IF($L2928="","",IF($A2928&lt;&gt;"GA","",IF($E2928="FULTON",IF(ISNUMBER(SEARCH("COLLEGE PARK",$AT2928)),"FULTON (COLLEGE PARK)",IF(ISNUMBER(SEARCH("HAPEVILLE",$AT2928)),"FULTON (HAPEVILLE)",IF(ISNUMBER(SEARCH("EAST POINT",$AT2928)),"FULTON (EAST POINT)",IF(ISNUMBER(SEARCH("ATLANTA",$AT2928)),"FULTON (ATL LIMITS)","FULTON")))),IF($E2928="DEKALB",IF(ISNUMBER(SEARCH("ATLANTA",$AT2928)),"DEKALB (ATL LIMITS)","DEKALB"),IF(AND($E2928="CLAYTON",ISNUMBER(SEARCH("COLLEGE PARK",$AT2928))),"CLAYTON (COLLEGE PARK)",$E2928)))))</f>
        <v/>
      </c>
      <c r="AV2928" s="2">
        <f>IF($L2928="","",IF(""&amp;$F2928="2","DIESEL",IF(OR(""&amp;$F2928="G",""&amp;$F2928="H"),"GAS","")))</f>
        <v/>
      </c>
      <c r="AW2928" s="2">
        <f>IF($AV2928="","",$R2928)</f>
        <v/>
      </c>
      <c r="AX2928" s="2">
        <f>IF($AV2928="","",IF($AB2928=0,$R2928,0))</f>
        <v/>
      </c>
      <c r="AY2928" s="2">
        <f>IF($AV2928="","",IF(AND($Z2928=0,COUNTIF('AR SALES'!$L$2:$L$2501,$L2928)=0),"YES",""))</f>
        <v/>
      </c>
      <c r="AZ2928" s="2">
        <f>IF($AV2928="","",IFERROR(VLOOKUP($AU2928,CODES!$A:$B,2,FALSE),"NO CODE"))</f>
        <v/>
      </c>
      <c r="BA2928" s="2">
        <f>IF(""&amp;$F2928&lt;&gt;"4","",IF($AY2928="YES","",IF(ROUND(SUMIFS($AE$2:$AE$4001,$L$2:$L$4001,$L2928,$F$2:$F$4001,"4")-SUMIFS('AR SALES'!$Y$2:$Y$2501,'AR SALES'!$L$2:$L$2501,$L2928,'AR SALES'!$AD$2:$AD$2501,"OFF"),2)=0,"","STALE")))</f>
        <v/>
      </c>
      <c r="BB2928" s="2">
        <f>IF(OR(""&amp;$F2928="2",""&amp;$F2928="4",""&amp;$F2928="G",""&amp;$F2928="H"),IF($AY2928="YES","",IF($AB2928&lt;&gt;0,"",IF(COUNTIFS('AR SALES'!$L$2:$L$2501,$L2928,'AR SALES'!$AD$2:$AD$2501,IF(""&amp;$F2928="4","OFF","ON"),'AR SALES'!$AF$2:$AF$2501,"Y")&gt;0,"","NO EXEMPTION"))),"")</f>
        <v/>
      </c>
    </row>
    <row r="2929">
      <c r="AT2929" s="2">
        <f>IF($L2929="","",IFERROR(INDEX('AR SALES'!$H$2:$H$2501,MATCH(""&amp;$L2929,'AR SALES'!$AE$2:$AE$2501,0)),""))</f>
        <v/>
      </c>
      <c r="AU2929" s="2">
        <f>IF($L2929="","",IF($A2929&lt;&gt;"GA","",IF($E2929="FULTON",IF(ISNUMBER(SEARCH("COLLEGE PARK",$AT2929)),"FULTON (COLLEGE PARK)",IF(ISNUMBER(SEARCH("HAPEVILLE",$AT2929)),"FULTON (HAPEVILLE)",IF(ISNUMBER(SEARCH("EAST POINT",$AT2929)),"FULTON (EAST POINT)",IF(ISNUMBER(SEARCH("ATLANTA",$AT2929)),"FULTON (ATL LIMITS)","FULTON")))),IF($E2929="DEKALB",IF(ISNUMBER(SEARCH("ATLANTA",$AT2929)),"DEKALB (ATL LIMITS)","DEKALB"),IF(AND($E2929="CLAYTON",ISNUMBER(SEARCH("COLLEGE PARK",$AT2929))),"CLAYTON (COLLEGE PARK)",$E2929)))))</f>
        <v/>
      </c>
      <c r="AV2929" s="2">
        <f>IF($L2929="","",IF(""&amp;$F2929="2","DIESEL",IF(OR(""&amp;$F2929="G",""&amp;$F2929="H"),"GAS","")))</f>
        <v/>
      </c>
      <c r="AW2929" s="2">
        <f>IF($AV2929="","",$R2929)</f>
        <v/>
      </c>
      <c r="AX2929" s="2">
        <f>IF($AV2929="","",IF($AB2929=0,$R2929,0))</f>
        <v/>
      </c>
      <c r="AY2929" s="2">
        <f>IF($AV2929="","",IF(AND($Z2929=0,COUNTIF('AR SALES'!$L$2:$L$2501,$L2929)=0),"YES",""))</f>
        <v/>
      </c>
      <c r="AZ2929" s="2">
        <f>IF($AV2929="","",IFERROR(VLOOKUP($AU2929,CODES!$A:$B,2,FALSE),"NO CODE"))</f>
        <v/>
      </c>
      <c r="BA2929" s="2">
        <f>IF(""&amp;$F2929&lt;&gt;"4","",IF($AY2929="YES","",IF(ROUND(SUMIFS($AE$2:$AE$4001,$L$2:$L$4001,$L2929,$F$2:$F$4001,"4")-SUMIFS('AR SALES'!$Y$2:$Y$2501,'AR SALES'!$L$2:$L$2501,$L2929,'AR SALES'!$AD$2:$AD$2501,"OFF"),2)=0,"","STALE")))</f>
        <v/>
      </c>
      <c r="BB2929" s="2">
        <f>IF(OR(""&amp;$F2929="2",""&amp;$F2929="4",""&amp;$F2929="G",""&amp;$F2929="H"),IF($AY2929="YES","",IF($AB2929&lt;&gt;0,"",IF(COUNTIFS('AR SALES'!$L$2:$L$2501,$L2929,'AR SALES'!$AD$2:$AD$2501,IF(""&amp;$F2929="4","OFF","ON"),'AR SALES'!$AF$2:$AF$2501,"Y")&gt;0,"","NO EXEMPTION"))),"")</f>
        <v/>
      </c>
    </row>
    <row r="2930">
      <c r="AT2930" s="2">
        <f>IF($L2930="","",IFERROR(INDEX('AR SALES'!$H$2:$H$2501,MATCH(""&amp;$L2930,'AR SALES'!$AE$2:$AE$2501,0)),""))</f>
        <v/>
      </c>
      <c r="AU2930" s="2">
        <f>IF($L2930="","",IF($A2930&lt;&gt;"GA","",IF($E2930="FULTON",IF(ISNUMBER(SEARCH("COLLEGE PARK",$AT2930)),"FULTON (COLLEGE PARK)",IF(ISNUMBER(SEARCH("HAPEVILLE",$AT2930)),"FULTON (HAPEVILLE)",IF(ISNUMBER(SEARCH("EAST POINT",$AT2930)),"FULTON (EAST POINT)",IF(ISNUMBER(SEARCH("ATLANTA",$AT2930)),"FULTON (ATL LIMITS)","FULTON")))),IF($E2930="DEKALB",IF(ISNUMBER(SEARCH("ATLANTA",$AT2930)),"DEKALB (ATL LIMITS)","DEKALB"),IF(AND($E2930="CLAYTON",ISNUMBER(SEARCH("COLLEGE PARK",$AT2930))),"CLAYTON (COLLEGE PARK)",$E2930)))))</f>
        <v/>
      </c>
      <c r="AV2930" s="2">
        <f>IF($L2930="","",IF(""&amp;$F2930="2","DIESEL",IF(OR(""&amp;$F2930="G",""&amp;$F2930="H"),"GAS","")))</f>
        <v/>
      </c>
      <c r="AW2930" s="2">
        <f>IF($AV2930="","",$R2930)</f>
        <v/>
      </c>
      <c r="AX2930" s="2">
        <f>IF($AV2930="","",IF($AB2930=0,$R2930,0))</f>
        <v/>
      </c>
      <c r="AY2930" s="2">
        <f>IF($AV2930="","",IF(AND($Z2930=0,COUNTIF('AR SALES'!$L$2:$L$2501,$L2930)=0),"YES",""))</f>
        <v/>
      </c>
      <c r="AZ2930" s="2">
        <f>IF($AV2930="","",IFERROR(VLOOKUP($AU2930,CODES!$A:$B,2,FALSE),"NO CODE"))</f>
        <v/>
      </c>
      <c r="BA2930" s="2">
        <f>IF(""&amp;$F2930&lt;&gt;"4","",IF($AY2930="YES","",IF(ROUND(SUMIFS($AE$2:$AE$4001,$L$2:$L$4001,$L2930,$F$2:$F$4001,"4")-SUMIFS('AR SALES'!$Y$2:$Y$2501,'AR SALES'!$L$2:$L$2501,$L2930,'AR SALES'!$AD$2:$AD$2501,"OFF"),2)=0,"","STALE")))</f>
        <v/>
      </c>
      <c r="BB2930" s="2">
        <f>IF(OR(""&amp;$F2930="2",""&amp;$F2930="4",""&amp;$F2930="G",""&amp;$F2930="H"),IF($AY2930="YES","",IF($AB2930&lt;&gt;0,"",IF(COUNTIFS('AR SALES'!$L$2:$L$2501,$L2930,'AR SALES'!$AD$2:$AD$2501,IF(""&amp;$F2930="4","OFF","ON"),'AR SALES'!$AF$2:$AF$2501,"Y")&gt;0,"","NO EXEMPTION"))),"")</f>
        <v/>
      </c>
    </row>
    <row r="2931">
      <c r="AT2931" s="2">
        <f>IF($L2931="","",IFERROR(INDEX('AR SALES'!$H$2:$H$2501,MATCH(""&amp;$L2931,'AR SALES'!$AE$2:$AE$2501,0)),""))</f>
        <v/>
      </c>
      <c r="AU2931" s="2">
        <f>IF($L2931="","",IF($A2931&lt;&gt;"GA","",IF($E2931="FULTON",IF(ISNUMBER(SEARCH("COLLEGE PARK",$AT2931)),"FULTON (COLLEGE PARK)",IF(ISNUMBER(SEARCH("HAPEVILLE",$AT2931)),"FULTON (HAPEVILLE)",IF(ISNUMBER(SEARCH("EAST POINT",$AT2931)),"FULTON (EAST POINT)",IF(ISNUMBER(SEARCH("ATLANTA",$AT2931)),"FULTON (ATL LIMITS)","FULTON")))),IF($E2931="DEKALB",IF(ISNUMBER(SEARCH("ATLANTA",$AT2931)),"DEKALB (ATL LIMITS)","DEKALB"),IF(AND($E2931="CLAYTON",ISNUMBER(SEARCH("COLLEGE PARK",$AT2931))),"CLAYTON (COLLEGE PARK)",$E2931)))))</f>
        <v/>
      </c>
      <c r="AV2931" s="2">
        <f>IF($L2931="","",IF(""&amp;$F2931="2","DIESEL",IF(OR(""&amp;$F2931="G",""&amp;$F2931="H"),"GAS","")))</f>
        <v/>
      </c>
      <c r="AW2931" s="2">
        <f>IF($AV2931="","",$R2931)</f>
        <v/>
      </c>
      <c r="AX2931" s="2">
        <f>IF($AV2931="","",IF($AB2931=0,$R2931,0))</f>
        <v/>
      </c>
      <c r="AY2931" s="2">
        <f>IF($AV2931="","",IF(AND($Z2931=0,COUNTIF('AR SALES'!$L$2:$L$2501,$L2931)=0),"YES",""))</f>
        <v/>
      </c>
      <c r="AZ2931" s="2">
        <f>IF($AV2931="","",IFERROR(VLOOKUP($AU2931,CODES!$A:$B,2,FALSE),"NO CODE"))</f>
        <v/>
      </c>
      <c r="BA2931" s="2">
        <f>IF(""&amp;$F2931&lt;&gt;"4","",IF($AY2931="YES","",IF(ROUND(SUMIFS($AE$2:$AE$4001,$L$2:$L$4001,$L2931,$F$2:$F$4001,"4")-SUMIFS('AR SALES'!$Y$2:$Y$2501,'AR SALES'!$L$2:$L$2501,$L2931,'AR SALES'!$AD$2:$AD$2501,"OFF"),2)=0,"","STALE")))</f>
        <v/>
      </c>
      <c r="BB2931" s="2">
        <f>IF(OR(""&amp;$F2931="2",""&amp;$F2931="4",""&amp;$F2931="G",""&amp;$F2931="H"),IF($AY2931="YES","",IF($AB2931&lt;&gt;0,"",IF(COUNTIFS('AR SALES'!$L$2:$L$2501,$L2931,'AR SALES'!$AD$2:$AD$2501,IF(""&amp;$F2931="4","OFF","ON"),'AR SALES'!$AF$2:$AF$2501,"Y")&gt;0,"","NO EXEMPTION"))),"")</f>
        <v/>
      </c>
    </row>
    <row r="2932">
      <c r="AT2932" s="2">
        <f>IF($L2932="","",IFERROR(INDEX('AR SALES'!$H$2:$H$2501,MATCH(""&amp;$L2932,'AR SALES'!$AE$2:$AE$2501,0)),""))</f>
        <v/>
      </c>
      <c r="AU2932" s="2">
        <f>IF($L2932="","",IF($A2932&lt;&gt;"GA","",IF($E2932="FULTON",IF(ISNUMBER(SEARCH("COLLEGE PARK",$AT2932)),"FULTON (COLLEGE PARK)",IF(ISNUMBER(SEARCH("HAPEVILLE",$AT2932)),"FULTON (HAPEVILLE)",IF(ISNUMBER(SEARCH("EAST POINT",$AT2932)),"FULTON (EAST POINT)",IF(ISNUMBER(SEARCH("ATLANTA",$AT2932)),"FULTON (ATL LIMITS)","FULTON")))),IF($E2932="DEKALB",IF(ISNUMBER(SEARCH("ATLANTA",$AT2932)),"DEKALB (ATL LIMITS)","DEKALB"),IF(AND($E2932="CLAYTON",ISNUMBER(SEARCH("COLLEGE PARK",$AT2932))),"CLAYTON (COLLEGE PARK)",$E2932)))))</f>
        <v/>
      </c>
      <c r="AV2932" s="2">
        <f>IF($L2932="","",IF(""&amp;$F2932="2","DIESEL",IF(OR(""&amp;$F2932="G",""&amp;$F2932="H"),"GAS","")))</f>
        <v/>
      </c>
      <c r="AW2932" s="2">
        <f>IF($AV2932="","",$R2932)</f>
        <v/>
      </c>
      <c r="AX2932" s="2">
        <f>IF($AV2932="","",IF($AB2932=0,$R2932,0))</f>
        <v/>
      </c>
      <c r="AY2932" s="2">
        <f>IF($AV2932="","",IF(AND($Z2932=0,COUNTIF('AR SALES'!$L$2:$L$2501,$L2932)=0),"YES",""))</f>
        <v/>
      </c>
      <c r="AZ2932" s="2">
        <f>IF($AV2932="","",IFERROR(VLOOKUP($AU2932,CODES!$A:$B,2,FALSE),"NO CODE"))</f>
        <v/>
      </c>
      <c r="BA2932" s="2">
        <f>IF(""&amp;$F2932&lt;&gt;"4","",IF($AY2932="YES","",IF(ROUND(SUMIFS($AE$2:$AE$4001,$L$2:$L$4001,$L2932,$F$2:$F$4001,"4")-SUMIFS('AR SALES'!$Y$2:$Y$2501,'AR SALES'!$L$2:$L$2501,$L2932,'AR SALES'!$AD$2:$AD$2501,"OFF"),2)=0,"","STALE")))</f>
        <v/>
      </c>
      <c r="BB2932" s="2">
        <f>IF(OR(""&amp;$F2932="2",""&amp;$F2932="4",""&amp;$F2932="G",""&amp;$F2932="H"),IF($AY2932="YES","",IF($AB2932&lt;&gt;0,"",IF(COUNTIFS('AR SALES'!$L$2:$L$2501,$L2932,'AR SALES'!$AD$2:$AD$2501,IF(""&amp;$F2932="4","OFF","ON"),'AR SALES'!$AF$2:$AF$2501,"Y")&gt;0,"","NO EXEMPTION"))),"")</f>
        <v/>
      </c>
    </row>
    <row r="2933">
      <c r="AT2933" s="2">
        <f>IF($L2933="","",IFERROR(INDEX('AR SALES'!$H$2:$H$2501,MATCH(""&amp;$L2933,'AR SALES'!$AE$2:$AE$2501,0)),""))</f>
        <v/>
      </c>
      <c r="AU2933" s="2">
        <f>IF($L2933="","",IF($A2933&lt;&gt;"GA","",IF($E2933="FULTON",IF(ISNUMBER(SEARCH("COLLEGE PARK",$AT2933)),"FULTON (COLLEGE PARK)",IF(ISNUMBER(SEARCH("HAPEVILLE",$AT2933)),"FULTON (HAPEVILLE)",IF(ISNUMBER(SEARCH("EAST POINT",$AT2933)),"FULTON (EAST POINT)",IF(ISNUMBER(SEARCH("ATLANTA",$AT2933)),"FULTON (ATL LIMITS)","FULTON")))),IF($E2933="DEKALB",IF(ISNUMBER(SEARCH("ATLANTA",$AT2933)),"DEKALB (ATL LIMITS)","DEKALB"),IF(AND($E2933="CLAYTON",ISNUMBER(SEARCH("COLLEGE PARK",$AT2933))),"CLAYTON (COLLEGE PARK)",$E2933)))))</f>
        <v/>
      </c>
      <c r="AV2933" s="2">
        <f>IF($L2933="","",IF(""&amp;$F2933="2","DIESEL",IF(OR(""&amp;$F2933="G",""&amp;$F2933="H"),"GAS","")))</f>
        <v/>
      </c>
      <c r="AW2933" s="2">
        <f>IF($AV2933="","",$R2933)</f>
        <v/>
      </c>
      <c r="AX2933" s="2">
        <f>IF($AV2933="","",IF($AB2933=0,$R2933,0))</f>
        <v/>
      </c>
      <c r="AY2933" s="2">
        <f>IF($AV2933="","",IF(AND($Z2933=0,COUNTIF('AR SALES'!$L$2:$L$2501,$L2933)=0),"YES",""))</f>
        <v/>
      </c>
      <c r="AZ2933" s="2">
        <f>IF($AV2933="","",IFERROR(VLOOKUP($AU2933,CODES!$A:$B,2,FALSE),"NO CODE"))</f>
        <v/>
      </c>
      <c r="BA2933" s="2">
        <f>IF(""&amp;$F2933&lt;&gt;"4","",IF($AY2933="YES","",IF(ROUND(SUMIFS($AE$2:$AE$4001,$L$2:$L$4001,$L2933,$F$2:$F$4001,"4")-SUMIFS('AR SALES'!$Y$2:$Y$2501,'AR SALES'!$L$2:$L$2501,$L2933,'AR SALES'!$AD$2:$AD$2501,"OFF"),2)=0,"","STALE")))</f>
        <v/>
      </c>
      <c r="BB2933" s="2">
        <f>IF(OR(""&amp;$F2933="2",""&amp;$F2933="4",""&amp;$F2933="G",""&amp;$F2933="H"),IF($AY2933="YES","",IF($AB2933&lt;&gt;0,"",IF(COUNTIFS('AR SALES'!$L$2:$L$2501,$L2933,'AR SALES'!$AD$2:$AD$2501,IF(""&amp;$F2933="4","OFF","ON"),'AR SALES'!$AF$2:$AF$2501,"Y")&gt;0,"","NO EXEMPTION"))),"")</f>
        <v/>
      </c>
    </row>
    <row r="2934">
      <c r="AT2934" s="2">
        <f>IF($L2934="","",IFERROR(INDEX('AR SALES'!$H$2:$H$2501,MATCH(""&amp;$L2934,'AR SALES'!$AE$2:$AE$2501,0)),""))</f>
        <v/>
      </c>
      <c r="AU2934" s="2">
        <f>IF($L2934="","",IF($A2934&lt;&gt;"GA","",IF($E2934="FULTON",IF(ISNUMBER(SEARCH("COLLEGE PARK",$AT2934)),"FULTON (COLLEGE PARK)",IF(ISNUMBER(SEARCH("HAPEVILLE",$AT2934)),"FULTON (HAPEVILLE)",IF(ISNUMBER(SEARCH("EAST POINT",$AT2934)),"FULTON (EAST POINT)",IF(ISNUMBER(SEARCH("ATLANTA",$AT2934)),"FULTON (ATL LIMITS)","FULTON")))),IF($E2934="DEKALB",IF(ISNUMBER(SEARCH("ATLANTA",$AT2934)),"DEKALB (ATL LIMITS)","DEKALB"),IF(AND($E2934="CLAYTON",ISNUMBER(SEARCH("COLLEGE PARK",$AT2934))),"CLAYTON (COLLEGE PARK)",$E2934)))))</f>
        <v/>
      </c>
      <c r="AV2934" s="2">
        <f>IF($L2934="","",IF(""&amp;$F2934="2","DIESEL",IF(OR(""&amp;$F2934="G",""&amp;$F2934="H"),"GAS","")))</f>
        <v/>
      </c>
      <c r="AW2934" s="2">
        <f>IF($AV2934="","",$R2934)</f>
        <v/>
      </c>
      <c r="AX2934" s="2">
        <f>IF($AV2934="","",IF($AB2934=0,$R2934,0))</f>
        <v/>
      </c>
      <c r="AY2934" s="2">
        <f>IF($AV2934="","",IF(AND($Z2934=0,COUNTIF('AR SALES'!$L$2:$L$2501,$L2934)=0),"YES",""))</f>
        <v/>
      </c>
      <c r="AZ2934" s="2">
        <f>IF($AV2934="","",IFERROR(VLOOKUP($AU2934,CODES!$A:$B,2,FALSE),"NO CODE"))</f>
        <v/>
      </c>
      <c r="BA2934" s="2">
        <f>IF(""&amp;$F2934&lt;&gt;"4","",IF($AY2934="YES","",IF(ROUND(SUMIFS($AE$2:$AE$4001,$L$2:$L$4001,$L2934,$F$2:$F$4001,"4")-SUMIFS('AR SALES'!$Y$2:$Y$2501,'AR SALES'!$L$2:$L$2501,$L2934,'AR SALES'!$AD$2:$AD$2501,"OFF"),2)=0,"","STALE")))</f>
        <v/>
      </c>
      <c r="BB2934" s="2">
        <f>IF(OR(""&amp;$F2934="2",""&amp;$F2934="4",""&amp;$F2934="G",""&amp;$F2934="H"),IF($AY2934="YES","",IF($AB2934&lt;&gt;0,"",IF(COUNTIFS('AR SALES'!$L$2:$L$2501,$L2934,'AR SALES'!$AD$2:$AD$2501,IF(""&amp;$F2934="4","OFF","ON"),'AR SALES'!$AF$2:$AF$2501,"Y")&gt;0,"","NO EXEMPTION"))),"")</f>
        <v/>
      </c>
    </row>
    <row r="2935">
      <c r="AT2935" s="2">
        <f>IF($L2935="","",IFERROR(INDEX('AR SALES'!$H$2:$H$2501,MATCH(""&amp;$L2935,'AR SALES'!$AE$2:$AE$2501,0)),""))</f>
        <v/>
      </c>
      <c r="AU2935" s="2">
        <f>IF($L2935="","",IF($A2935&lt;&gt;"GA","",IF($E2935="FULTON",IF(ISNUMBER(SEARCH("COLLEGE PARK",$AT2935)),"FULTON (COLLEGE PARK)",IF(ISNUMBER(SEARCH("HAPEVILLE",$AT2935)),"FULTON (HAPEVILLE)",IF(ISNUMBER(SEARCH("EAST POINT",$AT2935)),"FULTON (EAST POINT)",IF(ISNUMBER(SEARCH("ATLANTA",$AT2935)),"FULTON (ATL LIMITS)","FULTON")))),IF($E2935="DEKALB",IF(ISNUMBER(SEARCH("ATLANTA",$AT2935)),"DEKALB (ATL LIMITS)","DEKALB"),IF(AND($E2935="CLAYTON",ISNUMBER(SEARCH("COLLEGE PARK",$AT2935))),"CLAYTON (COLLEGE PARK)",$E2935)))))</f>
        <v/>
      </c>
      <c r="AV2935" s="2">
        <f>IF($L2935="","",IF(""&amp;$F2935="2","DIESEL",IF(OR(""&amp;$F2935="G",""&amp;$F2935="H"),"GAS","")))</f>
        <v/>
      </c>
      <c r="AW2935" s="2">
        <f>IF($AV2935="","",$R2935)</f>
        <v/>
      </c>
      <c r="AX2935" s="2">
        <f>IF($AV2935="","",IF($AB2935=0,$R2935,0))</f>
        <v/>
      </c>
      <c r="AY2935" s="2">
        <f>IF($AV2935="","",IF(AND($Z2935=0,COUNTIF('AR SALES'!$L$2:$L$2501,$L2935)=0),"YES",""))</f>
        <v/>
      </c>
      <c r="AZ2935" s="2">
        <f>IF($AV2935="","",IFERROR(VLOOKUP($AU2935,CODES!$A:$B,2,FALSE),"NO CODE"))</f>
        <v/>
      </c>
      <c r="BA2935" s="2">
        <f>IF(""&amp;$F2935&lt;&gt;"4","",IF($AY2935="YES","",IF(ROUND(SUMIFS($AE$2:$AE$4001,$L$2:$L$4001,$L2935,$F$2:$F$4001,"4")-SUMIFS('AR SALES'!$Y$2:$Y$2501,'AR SALES'!$L$2:$L$2501,$L2935,'AR SALES'!$AD$2:$AD$2501,"OFF"),2)=0,"","STALE")))</f>
        <v/>
      </c>
      <c r="BB2935" s="2">
        <f>IF(OR(""&amp;$F2935="2",""&amp;$F2935="4",""&amp;$F2935="G",""&amp;$F2935="H"),IF($AY2935="YES","",IF($AB2935&lt;&gt;0,"",IF(COUNTIFS('AR SALES'!$L$2:$L$2501,$L2935,'AR SALES'!$AD$2:$AD$2501,IF(""&amp;$F2935="4","OFF","ON"),'AR SALES'!$AF$2:$AF$2501,"Y")&gt;0,"","NO EXEMPTION"))),"")</f>
        <v/>
      </c>
    </row>
    <row r="2936">
      <c r="AT2936" s="2">
        <f>IF($L2936="","",IFERROR(INDEX('AR SALES'!$H$2:$H$2501,MATCH(""&amp;$L2936,'AR SALES'!$AE$2:$AE$2501,0)),""))</f>
        <v/>
      </c>
      <c r="AU2936" s="2">
        <f>IF($L2936="","",IF($A2936&lt;&gt;"GA","",IF($E2936="FULTON",IF(ISNUMBER(SEARCH("COLLEGE PARK",$AT2936)),"FULTON (COLLEGE PARK)",IF(ISNUMBER(SEARCH("HAPEVILLE",$AT2936)),"FULTON (HAPEVILLE)",IF(ISNUMBER(SEARCH("EAST POINT",$AT2936)),"FULTON (EAST POINT)",IF(ISNUMBER(SEARCH("ATLANTA",$AT2936)),"FULTON (ATL LIMITS)","FULTON")))),IF($E2936="DEKALB",IF(ISNUMBER(SEARCH("ATLANTA",$AT2936)),"DEKALB (ATL LIMITS)","DEKALB"),IF(AND($E2936="CLAYTON",ISNUMBER(SEARCH("COLLEGE PARK",$AT2936))),"CLAYTON (COLLEGE PARK)",$E2936)))))</f>
        <v/>
      </c>
      <c r="AV2936" s="2">
        <f>IF($L2936="","",IF(""&amp;$F2936="2","DIESEL",IF(OR(""&amp;$F2936="G",""&amp;$F2936="H"),"GAS","")))</f>
        <v/>
      </c>
      <c r="AW2936" s="2">
        <f>IF($AV2936="","",$R2936)</f>
        <v/>
      </c>
      <c r="AX2936" s="2">
        <f>IF($AV2936="","",IF($AB2936=0,$R2936,0))</f>
        <v/>
      </c>
      <c r="AY2936" s="2">
        <f>IF($AV2936="","",IF(AND($Z2936=0,COUNTIF('AR SALES'!$L$2:$L$2501,$L2936)=0),"YES",""))</f>
        <v/>
      </c>
      <c r="AZ2936" s="2">
        <f>IF($AV2936="","",IFERROR(VLOOKUP($AU2936,CODES!$A:$B,2,FALSE),"NO CODE"))</f>
        <v/>
      </c>
      <c r="BA2936" s="2">
        <f>IF(""&amp;$F2936&lt;&gt;"4","",IF($AY2936="YES","",IF(ROUND(SUMIFS($AE$2:$AE$4001,$L$2:$L$4001,$L2936,$F$2:$F$4001,"4")-SUMIFS('AR SALES'!$Y$2:$Y$2501,'AR SALES'!$L$2:$L$2501,$L2936,'AR SALES'!$AD$2:$AD$2501,"OFF"),2)=0,"","STALE")))</f>
        <v/>
      </c>
      <c r="BB2936" s="2">
        <f>IF(OR(""&amp;$F2936="2",""&amp;$F2936="4",""&amp;$F2936="G",""&amp;$F2936="H"),IF($AY2936="YES","",IF($AB2936&lt;&gt;0,"",IF(COUNTIFS('AR SALES'!$L$2:$L$2501,$L2936,'AR SALES'!$AD$2:$AD$2501,IF(""&amp;$F2936="4","OFF","ON"),'AR SALES'!$AF$2:$AF$2501,"Y")&gt;0,"","NO EXEMPTION"))),"")</f>
        <v/>
      </c>
    </row>
    <row r="2937">
      <c r="AT2937" s="2">
        <f>IF($L2937="","",IFERROR(INDEX('AR SALES'!$H$2:$H$2501,MATCH(""&amp;$L2937,'AR SALES'!$AE$2:$AE$2501,0)),""))</f>
        <v/>
      </c>
      <c r="AU2937" s="2">
        <f>IF($L2937="","",IF($A2937&lt;&gt;"GA","",IF($E2937="FULTON",IF(ISNUMBER(SEARCH("COLLEGE PARK",$AT2937)),"FULTON (COLLEGE PARK)",IF(ISNUMBER(SEARCH("HAPEVILLE",$AT2937)),"FULTON (HAPEVILLE)",IF(ISNUMBER(SEARCH("EAST POINT",$AT2937)),"FULTON (EAST POINT)",IF(ISNUMBER(SEARCH("ATLANTA",$AT2937)),"FULTON (ATL LIMITS)","FULTON")))),IF($E2937="DEKALB",IF(ISNUMBER(SEARCH("ATLANTA",$AT2937)),"DEKALB (ATL LIMITS)","DEKALB"),IF(AND($E2937="CLAYTON",ISNUMBER(SEARCH("COLLEGE PARK",$AT2937))),"CLAYTON (COLLEGE PARK)",$E2937)))))</f>
        <v/>
      </c>
      <c r="AV2937" s="2">
        <f>IF($L2937="","",IF(""&amp;$F2937="2","DIESEL",IF(OR(""&amp;$F2937="G",""&amp;$F2937="H"),"GAS","")))</f>
        <v/>
      </c>
      <c r="AW2937" s="2">
        <f>IF($AV2937="","",$R2937)</f>
        <v/>
      </c>
      <c r="AX2937" s="2">
        <f>IF($AV2937="","",IF($AB2937=0,$R2937,0))</f>
        <v/>
      </c>
      <c r="AY2937" s="2">
        <f>IF($AV2937="","",IF(AND($Z2937=0,COUNTIF('AR SALES'!$L$2:$L$2501,$L2937)=0),"YES",""))</f>
        <v/>
      </c>
      <c r="AZ2937" s="2">
        <f>IF($AV2937="","",IFERROR(VLOOKUP($AU2937,CODES!$A:$B,2,FALSE),"NO CODE"))</f>
        <v/>
      </c>
      <c r="BA2937" s="2">
        <f>IF(""&amp;$F2937&lt;&gt;"4","",IF($AY2937="YES","",IF(ROUND(SUMIFS($AE$2:$AE$4001,$L$2:$L$4001,$L2937,$F$2:$F$4001,"4")-SUMIFS('AR SALES'!$Y$2:$Y$2501,'AR SALES'!$L$2:$L$2501,$L2937,'AR SALES'!$AD$2:$AD$2501,"OFF"),2)=0,"","STALE")))</f>
        <v/>
      </c>
      <c r="BB2937" s="2">
        <f>IF(OR(""&amp;$F2937="2",""&amp;$F2937="4",""&amp;$F2937="G",""&amp;$F2937="H"),IF($AY2937="YES","",IF($AB2937&lt;&gt;0,"",IF(COUNTIFS('AR SALES'!$L$2:$L$2501,$L2937,'AR SALES'!$AD$2:$AD$2501,IF(""&amp;$F2937="4","OFF","ON"),'AR SALES'!$AF$2:$AF$2501,"Y")&gt;0,"","NO EXEMPTION"))),"")</f>
        <v/>
      </c>
    </row>
    <row r="2938">
      <c r="AT2938" s="2">
        <f>IF($L2938="","",IFERROR(INDEX('AR SALES'!$H$2:$H$2501,MATCH(""&amp;$L2938,'AR SALES'!$AE$2:$AE$2501,0)),""))</f>
        <v/>
      </c>
      <c r="AU2938" s="2">
        <f>IF($L2938="","",IF($A2938&lt;&gt;"GA","",IF($E2938="FULTON",IF(ISNUMBER(SEARCH("COLLEGE PARK",$AT2938)),"FULTON (COLLEGE PARK)",IF(ISNUMBER(SEARCH("HAPEVILLE",$AT2938)),"FULTON (HAPEVILLE)",IF(ISNUMBER(SEARCH("EAST POINT",$AT2938)),"FULTON (EAST POINT)",IF(ISNUMBER(SEARCH("ATLANTA",$AT2938)),"FULTON (ATL LIMITS)","FULTON")))),IF($E2938="DEKALB",IF(ISNUMBER(SEARCH("ATLANTA",$AT2938)),"DEKALB (ATL LIMITS)","DEKALB"),IF(AND($E2938="CLAYTON",ISNUMBER(SEARCH("COLLEGE PARK",$AT2938))),"CLAYTON (COLLEGE PARK)",$E2938)))))</f>
        <v/>
      </c>
      <c r="AV2938" s="2">
        <f>IF($L2938="","",IF(""&amp;$F2938="2","DIESEL",IF(OR(""&amp;$F2938="G",""&amp;$F2938="H"),"GAS","")))</f>
        <v/>
      </c>
      <c r="AW2938" s="2">
        <f>IF($AV2938="","",$R2938)</f>
        <v/>
      </c>
      <c r="AX2938" s="2">
        <f>IF($AV2938="","",IF($AB2938=0,$R2938,0))</f>
        <v/>
      </c>
      <c r="AY2938" s="2">
        <f>IF($AV2938="","",IF(AND($Z2938=0,COUNTIF('AR SALES'!$L$2:$L$2501,$L2938)=0),"YES",""))</f>
        <v/>
      </c>
      <c r="AZ2938" s="2">
        <f>IF($AV2938="","",IFERROR(VLOOKUP($AU2938,CODES!$A:$B,2,FALSE),"NO CODE"))</f>
        <v/>
      </c>
      <c r="BA2938" s="2">
        <f>IF(""&amp;$F2938&lt;&gt;"4","",IF($AY2938="YES","",IF(ROUND(SUMIFS($AE$2:$AE$4001,$L$2:$L$4001,$L2938,$F$2:$F$4001,"4")-SUMIFS('AR SALES'!$Y$2:$Y$2501,'AR SALES'!$L$2:$L$2501,$L2938,'AR SALES'!$AD$2:$AD$2501,"OFF"),2)=0,"","STALE")))</f>
        <v/>
      </c>
      <c r="BB2938" s="2">
        <f>IF(OR(""&amp;$F2938="2",""&amp;$F2938="4",""&amp;$F2938="G",""&amp;$F2938="H"),IF($AY2938="YES","",IF($AB2938&lt;&gt;0,"",IF(COUNTIFS('AR SALES'!$L$2:$L$2501,$L2938,'AR SALES'!$AD$2:$AD$2501,IF(""&amp;$F2938="4","OFF","ON"),'AR SALES'!$AF$2:$AF$2501,"Y")&gt;0,"","NO EXEMPTION"))),"")</f>
        <v/>
      </c>
    </row>
    <row r="2939">
      <c r="AT2939" s="2">
        <f>IF($L2939="","",IFERROR(INDEX('AR SALES'!$H$2:$H$2501,MATCH(""&amp;$L2939,'AR SALES'!$AE$2:$AE$2501,0)),""))</f>
        <v/>
      </c>
      <c r="AU2939" s="2">
        <f>IF($L2939="","",IF($A2939&lt;&gt;"GA","",IF($E2939="FULTON",IF(ISNUMBER(SEARCH("COLLEGE PARK",$AT2939)),"FULTON (COLLEGE PARK)",IF(ISNUMBER(SEARCH("HAPEVILLE",$AT2939)),"FULTON (HAPEVILLE)",IF(ISNUMBER(SEARCH("EAST POINT",$AT2939)),"FULTON (EAST POINT)",IF(ISNUMBER(SEARCH("ATLANTA",$AT2939)),"FULTON (ATL LIMITS)","FULTON")))),IF($E2939="DEKALB",IF(ISNUMBER(SEARCH("ATLANTA",$AT2939)),"DEKALB (ATL LIMITS)","DEKALB"),IF(AND($E2939="CLAYTON",ISNUMBER(SEARCH("COLLEGE PARK",$AT2939))),"CLAYTON (COLLEGE PARK)",$E2939)))))</f>
        <v/>
      </c>
      <c r="AV2939" s="2">
        <f>IF($L2939="","",IF(""&amp;$F2939="2","DIESEL",IF(OR(""&amp;$F2939="G",""&amp;$F2939="H"),"GAS","")))</f>
        <v/>
      </c>
      <c r="AW2939" s="2">
        <f>IF($AV2939="","",$R2939)</f>
        <v/>
      </c>
      <c r="AX2939" s="2">
        <f>IF($AV2939="","",IF($AB2939=0,$R2939,0))</f>
        <v/>
      </c>
      <c r="AY2939" s="2">
        <f>IF($AV2939="","",IF(AND($Z2939=0,COUNTIF('AR SALES'!$L$2:$L$2501,$L2939)=0),"YES",""))</f>
        <v/>
      </c>
      <c r="AZ2939" s="2">
        <f>IF($AV2939="","",IFERROR(VLOOKUP($AU2939,CODES!$A:$B,2,FALSE),"NO CODE"))</f>
        <v/>
      </c>
      <c r="BA2939" s="2">
        <f>IF(""&amp;$F2939&lt;&gt;"4","",IF($AY2939="YES","",IF(ROUND(SUMIFS($AE$2:$AE$4001,$L$2:$L$4001,$L2939,$F$2:$F$4001,"4")-SUMIFS('AR SALES'!$Y$2:$Y$2501,'AR SALES'!$L$2:$L$2501,$L2939,'AR SALES'!$AD$2:$AD$2501,"OFF"),2)=0,"","STALE")))</f>
        <v/>
      </c>
      <c r="BB2939" s="2">
        <f>IF(OR(""&amp;$F2939="2",""&amp;$F2939="4",""&amp;$F2939="G",""&amp;$F2939="H"),IF($AY2939="YES","",IF($AB2939&lt;&gt;0,"",IF(COUNTIFS('AR SALES'!$L$2:$L$2501,$L2939,'AR SALES'!$AD$2:$AD$2501,IF(""&amp;$F2939="4","OFF","ON"),'AR SALES'!$AF$2:$AF$2501,"Y")&gt;0,"","NO EXEMPTION"))),"")</f>
        <v/>
      </c>
    </row>
    <row r="2940">
      <c r="AT2940" s="2">
        <f>IF($L2940="","",IFERROR(INDEX('AR SALES'!$H$2:$H$2501,MATCH(""&amp;$L2940,'AR SALES'!$AE$2:$AE$2501,0)),""))</f>
        <v/>
      </c>
      <c r="AU2940" s="2">
        <f>IF($L2940="","",IF($A2940&lt;&gt;"GA","",IF($E2940="FULTON",IF(ISNUMBER(SEARCH("COLLEGE PARK",$AT2940)),"FULTON (COLLEGE PARK)",IF(ISNUMBER(SEARCH("HAPEVILLE",$AT2940)),"FULTON (HAPEVILLE)",IF(ISNUMBER(SEARCH("EAST POINT",$AT2940)),"FULTON (EAST POINT)",IF(ISNUMBER(SEARCH("ATLANTA",$AT2940)),"FULTON (ATL LIMITS)","FULTON")))),IF($E2940="DEKALB",IF(ISNUMBER(SEARCH("ATLANTA",$AT2940)),"DEKALB (ATL LIMITS)","DEKALB"),IF(AND($E2940="CLAYTON",ISNUMBER(SEARCH("COLLEGE PARK",$AT2940))),"CLAYTON (COLLEGE PARK)",$E2940)))))</f>
        <v/>
      </c>
      <c r="AV2940" s="2">
        <f>IF($L2940="","",IF(""&amp;$F2940="2","DIESEL",IF(OR(""&amp;$F2940="G",""&amp;$F2940="H"),"GAS","")))</f>
        <v/>
      </c>
      <c r="AW2940" s="2">
        <f>IF($AV2940="","",$R2940)</f>
        <v/>
      </c>
      <c r="AX2940" s="2">
        <f>IF($AV2940="","",IF($AB2940=0,$R2940,0))</f>
        <v/>
      </c>
      <c r="AY2940" s="2">
        <f>IF($AV2940="","",IF(AND($Z2940=0,COUNTIF('AR SALES'!$L$2:$L$2501,$L2940)=0),"YES",""))</f>
        <v/>
      </c>
      <c r="AZ2940" s="2">
        <f>IF($AV2940="","",IFERROR(VLOOKUP($AU2940,CODES!$A:$B,2,FALSE),"NO CODE"))</f>
        <v/>
      </c>
      <c r="BA2940" s="2">
        <f>IF(""&amp;$F2940&lt;&gt;"4","",IF($AY2940="YES","",IF(ROUND(SUMIFS($AE$2:$AE$4001,$L$2:$L$4001,$L2940,$F$2:$F$4001,"4")-SUMIFS('AR SALES'!$Y$2:$Y$2501,'AR SALES'!$L$2:$L$2501,$L2940,'AR SALES'!$AD$2:$AD$2501,"OFF"),2)=0,"","STALE")))</f>
        <v/>
      </c>
      <c r="BB2940" s="2">
        <f>IF(OR(""&amp;$F2940="2",""&amp;$F2940="4",""&amp;$F2940="G",""&amp;$F2940="H"),IF($AY2940="YES","",IF($AB2940&lt;&gt;0,"",IF(COUNTIFS('AR SALES'!$L$2:$L$2501,$L2940,'AR SALES'!$AD$2:$AD$2501,IF(""&amp;$F2940="4","OFF","ON"),'AR SALES'!$AF$2:$AF$2501,"Y")&gt;0,"","NO EXEMPTION"))),"")</f>
        <v/>
      </c>
    </row>
    <row r="2941">
      <c r="AT2941" s="2">
        <f>IF($L2941="","",IFERROR(INDEX('AR SALES'!$H$2:$H$2501,MATCH(""&amp;$L2941,'AR SALES'!$AE$2:$AE$2501,0)),""))</f>
        <v/>
      </c>
      <c r="AU2941" s="2">
        <f>IF($L2941="","",IF($A2941&lt;&gt;"GA","",IF($E2941="FULTON",IF(ISNUMBER(SEARCH("COLLEGE PARK",$AT2941)),"FULTON (COLLEGE PARK)",IF(ISNUMBER(SEARCH("HAPEVILLE",$AT2941)),"FULTON (HAPEVILLE)",IF(ISNUMBER(SEARCH("EAST POINT",$AT2941)),"FULTON (EAST POINT)",IF(ISNUMBER(SEARCH("ATLANTA",$AT2941)),"FULTON (ATL LIMITS)","FULTON")))),IF($E2941="DEKALB",IF(ISNUMBER(SEARCH("ATLANTA",$AT2941)),"DEKALB (ATL LIMITS)","DEKALB"),IF(AND($E2941="CLAYTON",ISNUMBER(SEARCH("COLLEGE PARK",$AT2941))),"CLAYTON (COLLEGE PARK)",$E2941)))))</f>
        <v/>
      </c>
      <c r="AV2941" s="2">
        <f>IF($L2941="","",IF(""&amp;$F2941="2","DIESEL",IF(OR(""&amp;$F2941="G",""&amp;$F2941="H"),"GAS","")))</f>
        <v/>
      </c>
      <c r="AW2941" s="2">
        <f>IF($AV2941="","",$R2941)</f>
        <v/>
      </c>
      <c r="AX2941" s="2">
        <f>IF($AV2941="","",IF($AB2941=0,$R2941,0))</f>
        <v/>
      </c>
      <c r="AY2941" s="2">
        <f>IF($AV2941="","",IF(AND($Z2941=0,COUNTIF('AR SALES'!$L$2:$L$2501,$L2941)=0),"YES",""))</f>
        <v/>
      </c>
      <c r="AZ2941" s="2">
        <f>IF($AV2941="","",IFERROR(VLOOKUP($AU2941,CODES!$A:$B,2,FALSE),"NO CODE"))</f>
        <v/>
      </c>
      <c r="BA2941" s="2">
        <f>IF(""&amp;$F2941&lt;&gt;"4","",IF($AY2941="YES","",IF(ROUND(SUMIFS($AE$2:$AE$4001,$L$2:$L$4001,$L2941,$F$2:$F$4001,"4")-SUMIFS('AR SALES'!$Y$2:$Y$2501,'AR SALES'!$L$2:$L$2501,$L2941,'AR SALES'!$AD$2:$AD$2501,"OFF"),2)=0,"","STALE")))</f>
        <v/>
      </c>
      <c r="BB2941" s="2">
        <f>IF(OR(""&amp;$F2941="2",""&amp;$F2941="4",""&amp;$F2941="G",""&amp;$F2941="H"),IF($AY2941="YES","",IF($AB2941&lt;&gt;0,"",IF(COUNTIFS('AR SALES'!$L$2:$L$2501,$L2941,'AR SALES'!$AD$2:$AD$2501,IF(""&amp;$F2941="4","OFF","ON"),'AR SALES'!$AF$2:$AF$2501,"Y")&gt;0,"","NO EXEMPTION"))),"")</f>
        <v/>
      </c>
    </row>
    <row r="2942">
      <c r="AT2942" s="2">
        <f>IF($L2942="","",IFERROR(INDEX('AR SALES'!$H$2:$H$2501,MATCH(""&amp;$L2942,'AR SALES'!$AE$2:$AE$2501,0)),""))</f>
        <v/>
      </c>
      <c r="AU2942" s="2">
        <f>IF($L2942="","",IF($A2942&lt;&gt;"GA","",IF($E2942="FULTON",IF(ISNUMBER(SEARCH("COLLEGE PARK",$AT2942)),"FULTON (COLLEGE PARK)",IF(ISNUMBER(SEARCH("HAPEVILLE",$AT2942)),"FULTON (HAPEVILLE)",IF(ISNUMBER(SEARCH("EAST POINT",$AT2942)),"FULTON (EAST POINT)",IF(ISNUMBER(SEARCH("ATLANTA",$AT2942)),"FULTON (ATL LIMITS)","FULTON")))),IF($E2942="DEKALB",IF(ISNUMBER(SEARCH("ATLANTA",$AT2942)),"DEKALB (ATL LIMITS)","DEKALB"),IF(AND($E2942="CLAYTON",ISNUMBER(SEARCH("COLLEGE PARK",$AT2942))),"CLAYTON (COLLEGE PARK)",$E2942)))))</f>
        <v/>
      </c>
      <c r="AV2942" s="2">
        <f>IF($L2942="","",IF(""&amp;$F2942="2","DIESEL",IF(OR(""&amp;$F2942="G",""&amp;$F2942="H"),"GAS","")))</f>
        <v/>
      </c>
      <c r="AW2942" s="2">
        <f>IF($AV2942="","",$R2942)</f>
        <v/>
      </c>
      <c r="AX2942" s="2">
        <f>IF($AV2942="","",IF($AB2942=0,$R2942,0))</f>
        <v/>
      </c>
      <c r="AY2942" s="2">
        <f>IF($AV2942="","",IF(AND($Z2942=0,COUNTIF('AR SALES'!$L$2:$L$2501,$L2942)=0),"YES",""))</f>
        <v/>
      </c>
      <c r="AZ2942" s="2">
        <f>IF($AV2942="","",IFERROR(VLOOKUP($AU2942,CODES!$A:$B,2,FALSE),"NO CODE"))</f>
        <v/>
      </c>
      <c r="BA2942" s="2">
        <f>IF(""&amp;$F2942&lt;&gt;"4","",IF($AY2942="YES","",IF(ROUND(SUMIFS($AE$2:$AE$4001,$L$2:$L$4001,$L2942,$F$2:$F$4001,"4")-SUMIFS('AR SALES'!$Y$2:$Y$2501,'AR SALES'!$L$2:$L$2501,$L2942,'AR SALES'!$AD$2:$AD$2501,"OFF"),2)=0,"","STALE")))</f>
        <v/>
      </c>
      <c r="BB2942" s="2">
        <f>IF(OR(""&amp;$F2942="2",""&amp;$F2942="4",""&amp;$F2942="G",""&amp;$F2942="H"),IF($AY2942="YES","",IF($AB2942&lt;&gt;0,"",IF(COUNTIFS('AR SALES'!$L$2:$L$2501,$L2942,'AR SALES'!$AD$2:$AD$2501,IF(""&amp;$F2942="4","OFF","ON"),'AR SALES'!$AF$2:$AF$2501,"Y")&gt;0,"","NO EXEMPTION"))),"")</f>
        <v/>
      </c>
    </row>
    <row r="2943">
      <c r="AT2943" s="2">
        <f>IF($L2943="","",IFERROR(INDEX('AR SALES'!$H$2:$H$2501,MATCH(""&amp;$L2943,'AR SALES'!$AE$2:$AE$2501,0)),""))</f>
        <v/>
      </c>
      <c r="AU2943" s="2">
        <f>IF($L2943="","",IF($A2943&lt;&gt;"GA","",IF($E2943="FULTON",IF(ISNUMBER(SEARCH("COLLEGE PARK",$AT2943)),"FULTON (COLLEGE PARK)",IF(ISNUMBER(SEARCH("HAPEVILLE",$AT2943)),"FULTON (HAPEVILLE)",IF(ISNUMBER(SEARCH("EAST POINT",$AT2943)),"FULTON (EAST POINT)",IF(ISNUMBER(SEARCH("ATLANTA",$AT2943)),"FULTON (ATL LIMITS)","FULTON")))),IF($E2943="DEKALB",IF(ISNUMBER(SEARCH("ATLANTA",$AT2943)),"DEKALB (ATL LIMITS)","DEKALB"),IF(AND($E2943="CLAYTON",ISNUMBER(SEARCH("COLLEGE PARK",$AT2943))),"CLAYTON (COLLEGE PARK)",$E2943)))))</f>
        <v/>
      </c>
      <c r="AV2943" s="2">
        <f>IF($L2943="","",IF(""&amp;$F2943="2","DIESEL",IF(OR(""&amp;$F2943="G",""&amp;$F2943="H"),"GAS","")))</f>
        <v/>
      </c>
      <c r="AW2943" s="2">
        <f>IF($AV2943="","",$R2943)</f>
        <v/>
      </c>
      <c r="AX2943" s="2">
        <f>IF($AV2943="","",IF($AB2943=0,$R2943,0))</f>
        <v/>
      </c>
      <c r="AY2943" s="2">
        <f>IF($AV2943="","",IF(AND($Z2943=0,COUNTIF('AR SALES'!$L$2:$L$2501,$L2943)=0),"YES",""))</f>
        <v/>
      </c>
      <c r="AZ2943" s="2">
        <f>IF($AV2943="","",IFERROR(VLOOKUP($AU2943,CODES!$A:$B,2,FALSE),"NO CODE"))</f>
        <v/>
      </c>
      <c r="BA2943" s="2">
        <f>IF(""&amp;$F2943&lt;&gt;"4","",IF($AY2943="YES","",IF(ROUND(SUMIFS($AE$2:$AE$4001,$L$2:$L$4001,$L2943,$F$2:$F$4001,"4")-SUMIFS('AR SALES'!$Y$2:$Y$2501,'AR SALES'!$L$2:$L$2501,$L2943,'AR SALES'!$AD$2:$AD$2501,"OFF"),2)=0,"","STALE")))</f>
        <v/>
      </c>
      <c r="BB2943" s="2">
        <f>IF(OR(""&amp;$F2943="2",""&amp;$F2943="4",""&amp;$F2943="G",""&amp;$F2943="H"),IF($AY2943="YES","",IF($AB2943&lt;&gt;0,"",IF(COUNTIFS('AR SALES'!$L$2:$L$2501,$L2943,'AR SALES'!$AD$2:$AD$2501,IF(""&amp;$F2943="4","OFF","ON"),'AR SALES'!$AF$2:$AF$2501,"Y")&gt;0,"","NO EXEMPTION"))),"")</f>
        <v/>
      </c>
    </row>
    <row r="2944">
      <c r="AT2944" s="2">
        <f>IF($L2944="","",IFERROR(INDEX('AR SALES'!$H$2:$H$2501,MATCH(""&amp;$L2944,'AR SALES'!$AE$2:$AE$2501,0)),""))</f>
        <v/>
      </c>
      <c r="AU2944" s="2">
        <f>IF($L2944="","",IF($A2944&lt;&gt;"GA","",IF($E2944="FULTON",IF(ISNUMBER(SEARCH("COLLEGE PARK",$AT2944)),"FULTON (COLLEGE PARK)",IF(ISNUMBER(SEARCH("HAPEVILLE",$AT2944)),"FULTON (HAPEVILLE)",IF(ISNUMBER(SEARCH("EAST POINT",$AT2944)),"FULTON (EAST POINT)",IF(ISNUMBER(SEARCH("ATLANTA",$AT2944)),"FULTON (ATL LIMITS)","FULTON")))),IF($E2944="DEKALB",IF(ISNUMBER(SEARCH("ATLANTA",$AT2944)),"DEKALB (ATL LIMITS)","DEKALB"),IF(AND($E2944="CLAYTON",ISNUMBER(SEARCH("COLLEGE PARK",$AT2944))),"CLAYTON (COLLEGE PARK)",$E2944)))))</f>
        <v/>
      </c>
      <c r="AV2944" s="2">
        <f>IF($L2944="","",IF(""&amp;$F2944="2","DIESEL",IF(OR(""&amp;$F2944="G",""&amp;$F2944="H"),"GAS","")))</f>
        <v/>
      </c>
      <c r="AW2944" s="2">
        <f>IF($AV2944="","",$R2944)</f>
        <v/>
      </c>
      <c r="AX2944" s="2">
        <f>IF($AV2944="","",IF($AB2944=0,$R2944,0))</f>
        <v/>
      </c>
      <c r="AY2944" s="2">
        <f>IF($AV2944="","",IF(AND($Z2944=0,COUNTIF('AR SALES'!$L$2:$L$2501,$L2944)=0),"YES",""))</f>
        <v/>
      </c>
      <c r="AZ2944" s="2">
        <f>IF($AV2944="","",IFERROR(VLOOKUP($AU2944,CODES!$A:$B,2,FALSE),"NO CODE"))</f>
        <v/>
      </c>
      <c r="BA2944" s="2">
        <f>IF(""&amp;$F2944&lt;&gt;"4","",IF($AY2944="YES","",IF(ROUND(SUMIFS($AE$2:$AE$4001,$L$2:$L$4001,$L2944,$F$2:$F$4001,"4")-SUMIFS('AR SALES'!$Y$2:$Y$2501,'AR SALES'!$L$2:$L$2501,$L2944,'AR SALES'!$AD$2:$AD$2501,"OFF"),2)=0,"","STALE")))</f>
        <v/>
      </c>
      <c r="BB2944" s="2">
        <f>IF(OR(""&amp;$F2944="2",""&amp;$F2944="4",""&amp;$F2944="G",""&amp;$F2944="H"),IF($AY2944="YES","",IF($AB2944&lt;&gt;0,"",IF(COUNTIFS('AR SALES'!$L$2:$L$2501,$L2944,'AR SALES'!$AD$2:$AD$2501,IF(""&amp;$F2944="4","OFF","ON"),'AR SALES'!$AF$2:$AF$2501,"Y")&gt;0,"","NO EXEMPTION"))),"")</f>
        <v/>
      </c>
    </row>
    <row r="2945">
      <c r="AT2945" s="2">
        <f>IF($L2945="","",IFERROR(INDEX('AR SALES'!$H$2:$H$2501,MATCH(""&amp;$L2945,'AR SALES'!$AE$2:$AE$2501,0)),""))</f>
        <v/>
      </c>
      <c r="AU2945" s="2">
        <f>IF($L2945="","",IF($A2945&lt;&gt;"GA","",IF($E2945="FULTON",IF(ISNUMBER(SEARCH("COLLEGE PARK",$AT2945)),"FULTON (COLLEGE PARK)",IF(ISNUMBER(SEARCH("HAPEVILLE",$AT2945)),"FULTON (HAPEVILLE)",IF(ISNUMBER(SEARCH("EAST POINT",$AT2945)),"FULTON (EAST POINT)",IF(ISNUMBER(SEARCH("ATLANTA",$AT2945)),"FULTON (ATL LIMITS)","FULTON")))),IF($E2945="DEKALB",IF(ISNUMBER(SEARCH("ATLANTA",$AT2945)),"DEKALB (ATL LIMITS)","DEKALB"),IF(AND($E2945="CLAYTON",ISNUMBER(SEARCH("COLLEGE PARK",$AT2945))),"CLAYTON (COLLEGE PARK)",$E2945)))))</f>
        <v/>
      </c>
      <c r="AV2945" s="2">
        <f>IF($L2945="","",IF(""&amp;$F2945="2","DIESEL",IF(OR(""&amp;$F2945="G",""&amp;$F2945="H"),"GAS","")))</f>
        <v/>
      </c>
      <c r="AW2945" s="2">
        <f>IF($AV2945="","",$R2945)</f>
        <v/>
      </c>
      <c r="AX2945" s="2">
        <f>IF($AV2945="","",IF($AB2945=0,$R2945,0))</f>
        <v/>
      </c>
      <c r="AY2945" s="2">
        <f>IF($AV2945="","",IF(AND($Z2945=0,COUNTIF('AR SALES'!$L$2:$L$2501,$L2945)=0),"YES",""))</f>
        <v/>
      </c>
      <c r="AZ2945" s="2">
        <f>IF($AV2945="","",IFERROR(VLOOKUP($AU2945,CODES!$A:$B,2,FALSE),"NO CODE"))</f>
        <v/>
      </c>
      <c r="BA2945" s="2">
        <f>IF(""&amp;$F2945&lt;&gt;"4","",IF($AY2945="YES","",IF(ROUND(SUMIFS($AE$2:$AE$4001,$L$2:$L$4001,$L2945,$F$2:$F$4001,"4")-SUMIFS('AR SALES'!$Y$2:$Y$2501,'AR SALES'!$L$2:$L$2501,$L2945,'AR SALES'!$AD$2:$AD$2501,"OFF"),2)=0,"","STALE")))</f>
        <v/>
      </c>
      <c r="BB2945" s="2">
        <f>IF(OR(""&amp;$F2945="2",""&amp;$F2945="4",""&amp;$F2945="G",""&amp;$F2945="H"),IF($AY2945="YES","",IF($AB2945&lt;&gt;0,"",IF(COUNTIFS('AR SALES'!$L$2:$L$2501,$L2945,'AR SALES'!$AD$2:$AD$2501,IF(""&amp;$F2945="4","OFF","ON"),'AR SALES'!$AF$2:$AF$2501,"Y")&gt;0,"","NO EXEMPTION"))),"")</f>
        <v/>
      </c>
    </row>
    <row r="2946">
      <c r="AT2946" s="2">
        <f>IF($L2946="","",IFERROR(INDEX('AR SALES'!$H$2:$H$2501,MATCH(""&amp;$L2946,'AR SALES'!$AE$2:$AE$2501,0)),""))</f>
        <v/>
      </c>
      <c r="AU2946" s="2">
        <f>IF($L2946="","",IF($A2946&lt;&gt;"GA","",IF($E2946="FULTON",IF(ISNUMBER(SEARCH("COLLEGE PARK",$AT2946)),"FULTON (COLLEGE PARK)",IF(ISNUMBER(SEARCH("HAPEVILLE",$AT2946)),"FULTON (HAPEVILLE)",IF(ISNUMBER(SEARCH("EAST POINT",$AT2946)),"FULTON (EAST POINT)",IF(ISNUMBER(SEARCH("ATLANTA",$AT2946)),"FULTON (ATL LIMITS)","FULTON")))),IF($E2946="DEKALB",IF(ISNUMBER(SEARCH("ATLANTA",$AT2946)),"DEKALB (ATL LIMITS)","DEKALB"),IF(AND($E2946="CLAYTON",ISNUMBER(SEARCH("COLLEGE PARK",$AT2946))),"CLAYTON (COLLEGE PARK)",$E2946)))))</f>
        <v/>
      </c>
      <c r="AV2946" s="2">
        <f>IF($L2946="","",IF(""&amp;$F2946="2","DIESEL",IF(OR(""&amp;$F2946="G",""&amp;$F2946="H"),"GAS","")))</f>
        <v/>
      </c>
      <c r="AW2946" s="2">
        <f>IF($AV2946="","",$R2946)</f>
        <v/>
      </c>
      <c r="AX2946" s="2">
        <f>IF($AV2946="","",IF($AB2946=0,$R2946,0))</f>
        <v/>
      </c>
      <c r="AY2946" s="2">
        <f>IF($AV2946="","",IF(AND($Z2946=0,COUNTIF('AR SALES'!$L$2:$L$2501,$L2946)=0),"YES",""))</f>
        <v/>
      </c>
      <c r="AZ2946" s="2">
        <f>IF($AV2946="","",IFERROR(VLOOKUP($AU2946,CODES!$A:$B,2,FALSE),"NO CODE"))</f>
        <v/>
      </c>
      <c r="BA2946" s="2">
        <f>IF(""&amp;$F2946&lt;&gt;"4","",IF($AY2946="YES","",IF(ROUND(SUMIFS($AE$2:$AE$4001,$L$2:$L$4001,$L2946,$F$2:$F$4001,"4")-SUMIFS('AR SALES'!$Y$2:$Y$2501,'AR SALES'!$L$2:$L$2501,$L2946,'AR SALES'!$AD$2:$AD$2501,"OFF"),2)=0,"","STALE")))</f>
        <v/>
      </c>
      <c r="BB2946" s="2">
        <f>IF(OR(""&amp;$F2946="2",""&amp;$F2946="4",""&amp;$F2946="G",""&amp;$F2946="H"),IF($AY2946="YES","",IF($AB2946&lt;&gt;0,"",IF(COUNTIFS('AR SALES'!$L$2:$L$2501,$L2946,'AR SALES'!$AD$2:$AD$2501,IF(""&amp;$F2946="4","OFF","ON"),'AR SALES'!$AF$2:$AF$2501,"Y")&gt;0,"","NO EXEMPTION"))),"")</f>
        <v/>
      </c>
    </row>
    <row r="2947">
      <c r="AT2947" s="2">
        <f>IF($L2947="","",IFERROR(INDEX('AR SALES'!$H$2:$H$2501,MATCH(""&amp;$L2947,'AR SALES'!$AE$2:$AE$2501,0)),""))</f>
        <v/>
      </c>
      <c r="AU2947" s="2">
        <f>IF($L2947="","",IF($A2947&lt;&gt;"GA","",IF($E2947="FULTON",IF(ISNUMBER(SEARCH("COLLEGE PARK",$AT2947)),"FULTON (COLLEGE PARK)",IF(ISNUMBER(SEARCH("HAPEVILLE",$AT2947)),"FULTON (HAPEVILLE)",IF(ISNUMBER(SEARCH("EAST POINT",$AT2947)),"FULTON (EAST POINT)",IF(ISNUMBER(SEARCH("ATLANTA",$AT2947)),"FULTON (ATL LIMITS)","FULTON")))),IF($E2947="DEKALB",IF(ISNUMBER(SEARCH("ATLANTA",$AT2947)),"DEKALB (ATL LIMITS)","DEKALB"),IF(AND($E2947="CLAYTON",ISNUMBER(SEARCH("COLLEGE PARK",$AT2947))),"CLAYTON (COLLEGE PARK)",$E2947)))))</f>
        <v/>
      </c>
      <c r="AV2947" s="2">
        <f>IF($L2947="","",IF(""&amp;$F2947="2","DIESEL",IF(OR(""&amp;$F2947="G",""&amp;$F2947="H"),"GAS","")))</f>
        <v/>
      </c>
      <c r="AW2947" s="2">
        <f>IF($AV2947="","",$R2947)</f>
        <v/>
      </c>
      <c r="AX2947" s="2">
        <f>IF($AV2947="","",IF($AB2947=0,$R2947,0))</f>
        <v/>
      </c>
      <c r="AY2947" s="2">
        <f>IF($AV2947="","",IF(AND($Z2947=0,COUNTIF('AR SALES'!$L$2:$L$2501,$L2947)=0),"YES",""))</f>
        <v/>
      </c>
      <c r="AZ2947" s="2">
        <f>IF($AV2947="","",IFERROR(VLOOKUP($AU2947,CODES!$A:$B,2,FALSE),"NO CODE"))</f>
        <v/>
      </c>
      <c r="BA2947" s="2">
        <f>IF(""&amp;$F2947&lt;&gt;"4","",IF($AY2947="YES","",IF(ROUND(SUMIFS($AE$2:$AE$4001,$L$2:$L$4001,$L2947,$F$2:$F$4001,"4")-SUMIFS('AR SALES'!$Y$2:$Y$2501,'AR SALES'!$L$2:$L$2501,$L2947,'AR SALES'!$AD$2:$AD$2501,"OFF"),2)=0,"","STALE")))</f>
        <v/>
      </c>
      <c r="BB2947" s="2">
        <f>IF(OR(""&amp;$F2947="2",""&amp;$F2947="4",""&amp;$F2947="G",""&amp;$F2947="H"),IF($AY2947="YES","",IF($AB2947&lt;&gt;0,"",IF(COUNTIFS('AR SALES'!$L$2:$L$2501,$L2947,'AR SALES'!$AD$2:$AD$2501,IF(""&amp;$F2947="4","OFF","ON"),'AR SALES'!$AF$2:$AF$2501,"Y")&gt;0,"","NO EXEMPTION"))),"")</f>
        <v/>
      </c>
    </row>
    <row r="2948">
      <c r="AT2948" s="2">
        <f>IF($L2948="","",IFERROR(INDEX('AR SALES'!$H$2:$H$2501,MATCH(""&amp;$L2948,'AR SALES'!$AE$2:$AE$2501,0)),""))</f>
        <v/>
      </c>
      <c r="AU2948" s="2">
        <f>IF($L2948="","",IF($A2948&lt;&gt;"GA","",IF($E2948="FULTON",IF(ISNUMBER(SEARCH("COLLEGE PARK",$AT2948)),"FULTON (COLLEGE PARK)",IF(ISNUMBER(SEARCH("HAPEVILLE",$AT2948)),"FULTON (HAPEVILLE)",IF(ISNUMBER(SEARCH("EAST POINT",$AT2948)),"FULTON (EAST POINT)",IF(ISNUMBER(SEARCH("ATLANTA",$AT2948)),"FULTON (ATL LIMITS)","FULTON")))),IF($E2948="DEKALB",IF(ISNUMBER(SEARCH("ATLANTA",$AT2948)),"DEKALB (ATL LIMITS)","DEKALB"),IF(AND($E2948="CLAYTON",ISNUMBER(SEARCH("COLLEGE PARK",$AT2948))),"CLAYTON (COLLEGE PARK)",$E2948)))))</f>
        <v/>
      </c>
      <c r="AV2948" s="2">
        <f>IF($L2948="","",IF(""&amp;$F2948="2","DIESEL",IF(OR(""&amp;$F2948="G",""&amp;$F2948="H"),"GAS","")))</f>
        <v/>
      </c>
      <c r="AW2948" s="2">
        <f>IF($AV2948="","",$R2948)</f>
        <v/>
      </c>
      <c r="AX2948" s="2">
        <f>IF($AV2948="","",IF($AB2948=0,$R2948,0))</f>
        <v/>
      </c>
      <c r="AY2948" s="2">
        <f>IF($AV2948="","",IF(AND($Z2948=0,COUNTIF('AR SALES'!$L$2:$L$2501,$L2948)=0),"YES",""))</f>
        <v/>
      </c>
      <c r="AZ2948" s="2">
        <f>IF($AV2948="","",IFERROR(VLOOKUP($AU2948,CODES!$A:$B,2,FALSE),"NO CODE"))</f>
        <v/>
      </c>
      <c r="BA2948" s="2">
        <f>IF(""&amp;$F2948&lt;&gt;"4","",IF($AY2948="YES","",IF(ROUND(SUMIFS($AE$2:$AE$4001,$L$2:$L$4001,$L2948,$F$2:$F$4001,"4")-SUMIFS('AR SALES'!$Y$2:$Y$2501,'AR SALES'!$L$2:$L$2501,$L2948,'AR SALES'!$AD$2:$AD$2501,"OFF"),2)=0,"","STALE")))</f>
        <v/>
      </c>
      <c r="BB2948" s="2">
        <f>IF(OR(""&amp;$F2948="2",""&amp;$F2948="4",""&amp;$F2948="G",""&amp;$F2948="H"),IF($AY2948="YES","",IF($AB2948&lt;&gt;0,"",IF(COUNTIFS('AR SALES'!$L$2:$L$2501,$L2948,'AR SALES'!$AD$2:$AD$2501,IF(""&amp;$F2948="4","OFF","ON"),'AR SALES'!$AF$2:$AF$2501,"Y")&gt;0,"","NO EXEMPTION"))),"")</f>
        <v/>
      </c>
    </row>
    <row r="2949">
      <c r="AT2949" s="2">
        <f>IF($L2949="","",IFERROR(INDEX('AR SALES'!$H$2:$H$2501,MATCH(""&amp;$L2949,'AR SALES'!$AE$2:$AE$2501,0)),""))</f>
        <v/>
      </c>
      <c r="AU2949" s="2">
        <f>IF($L2949="","",IF($A2949&lt;&gt;"GA","",IF($E2949="FULTON",IF(ISNUMBER(SEARCH("COLLEGE PARK",$AT2949)),"FULTON (COLLEGE PARK)",IF(ISNUMBER(SEARCH("HAPEVILLE",$AT2949)),"FULTON (HAPEVILLE)",IF(ISNUMBER(SEARCH("EAST POINT",$AT2949)),"FULTON (EAST POINT)",IF(ISNUMBER(SEARCH("ATLANTA",$AT2949)),"FULTON (ATL LIMITS)","FULTON")))),IF($E2949="DEKALB",IF(ISNUMBER(SEARCH("ATLANTA",$AT2949)),"DEKALB (ATL LIMITS)","DEKALB"),IF(AND($E2949="CLAYTON",ISNUMBER(SEARCH("COLLEGE PARK",$AT2949))),"CLAYTON (COLLEGE PARK)",$E2949)))))</f>
        <v/>
      </c>
      <c r="AV2949" s="2">
        <f>IF($L2949="","",IF(""&amp;$F2949="2","DIESEL",IF(OR(""&amp;$F2949="G",""&amp;$F2949="H"),"GAS","")))</f>
        <v/>
      </c>
      <c r="AW2949" s="2">
        <f>IF($AV2949="","",$R2949)</f>
        <v/>
      </c>
      <c r="AX2949" s="2">
        <f>IF($AV2949="","",IF($AB2949=0,$R2949,0))</f>
        <v/>
      </c>
      <c r="AY2949" s="2">
        <f>IF($AV2949="","",IF(AND($Z2949=0,COUNTIF('AR SALES'!$L$2:$L$2501,$L2949)=0),"YES",""))</f>
        <v/>
      </c>
      <c r="AZ2949" s="2">
        <f>IF($AV2949="","",IFERROR(VLOOKUP($AU2949,CODES!$A:$B,2,FALSE),"NO CODE"))</f>
        <v/>
      </c>
      <c r="BA2949" s="2">
        <f>IF(""&amp;$F2949&lt;&gt;"4","",IF($AY2949="YES","",IF(ROUND(SUMIFS($AE$2:$AE$4001,$L$2:$L$4001,$L2949,$F$2:$F$4001,"4")-SUMIFS('AR SALES'!$Y$2:$Y$2501,'AR SALES'!$L$2:$L$2501,$L2949,'AR SALES'!$AD$2:$AD$2501,"OFF"),2)=0,"","STALE")))</f>
        <v/>
      </c>
      <c r="BB2949" s="2">
        <f>IF(OR(""&amp;$F2949="2",""&amp;$F2949="4",""&amp;$F2949="G",""&amp;$F2949="H"),IF($AY2949="YES","",IF($AB2949&lt;&gt;0,"",IF(COUNTIFS('AR SALES'!$L$2:$L$2501,$L2949,'AR SALES'!$AD$2:$AD$2501,IF(""&amp;$F2949="4","OFF","ON"),'AR SALES'!$AF$2:$AF$2501,"Y")&gt;0,"","NO EXEMPTION"))),"")</f>
        <v/>
      </c>
    </row>
    <row r="2950">
      <c r="AT2950" s="2">
        <f>IF($L2950="","",IFERROR(INDEX('AR SALES'!$H$2:$H$2501,MATCH(""&amp;$L2950,'AR SALES'!$AE$2:$AE$2501,0)),""))</f>
        <v/>
      </c>
      <c r="AU2950" s="2">
        <f>IF($L2950="","",IF($A2950&lt;&gt;"GA","",IF($E2950="FULTON",IF(ISNUMBER(SEARCH("COLLEGE PARK",$AT2950)),"FULTON (COLLEGE PARK)",IF(ISNUMBER(SEARCH("HAPEVILLE",$AT2950)),"FULTON (HAPEVILLE)",IF(ISNUMBER(SEARCH("EAST POINT",$AT2950)),"FULTON (EAST POINT)",IF(ISNUMBER(SEARCH("ATLANTA",$AT2950)),"FULTON (ATL LIMITS)","FULTON")))),IF($E2950="DEKALB",IF(ISNUMBER(SEARCH("ATLANTA",$AT2950)),"DEKALB (ATL LIMITS)","DEKALB"),IF(AND($E2950="CLAYTON",ISNUMBER(SEARCH("COLLEGE PARK",$AT2950))),"CLAYTON (COLLEGE PARK)",$E2950)))))</f>
        <v/>
      </c>
      <c r="AV2950" s="2">
        <f>IF($L2950="","",IF(""&amp;$F2950="2","DIESEL",IF(OR(""&amp;$F2950="G",""&amp;$F2950="H"),"GAS","")))</f>
        <v/>
      </c>
      <c r="AW2950" s="2">
        <f>IF($AV2950="","",$R2950)</f>
        <v/>
      </c>
      <c r="AX2950" s="2">
        <f>IF($AV2950="","",IF($AB2950=0,$R2950,0))</f>
        <v/>
      </c>
      <c r="AY2950" s="2">
        <f>IF($AV2950="","",IF(AND($Z2950=0,COUNTIF('AR SALES'!$L$2:$L$2501,$L2950)=0),"YES",""))</f>
        <v/>
      </c>
      <c r="AZ2950" s="2">
        <f>IF($AV2950="","",IFERROR(VLOOKUP($AU2950,CODES!$A:$B,2,FALSE),"NO CODE"))</f>
        <v/>
      </c>
      <c r="BA2950" s="2">
        <f>IF(""&amp;$F2950&lt;&gt;"4","",IF($AY2950="YES","",IF(ROUND(SUMIFS($AE$2:$AE$4001,$L$2:$L$4001,$L2950,$F$2:$F$4001,"4")-SUMIFS('AR SALES'!$Y$2:$Y$2501,'AR SALES'!$L$2:$L$2501,$L2950,'AR SALES'!$AD$2:$AD$2501,"OFF"),2)=0,"","STALE")))</f>
        <v/>
      </c>
      <c r="BB2950" s="2">
        <f>IF(OR(""&amp;$F2950="2",""&amp;$F2950="4",""&amp;$F2950="G",""&amp;$F2950="H"),IF($AY2950="YES","",IF($AB2950&lt;&gt;0,"",IF(COUNTIFS('AR SALES'!$L$2:$L$2501,$L2950,'AR SALES'!$AD$2:$AD$2501,IF(""&amp;$F2950="4","OFF","ON"),'AR SALES'!$AF$2:$AF$2501,"Y")&gt;0,"","NO EXEMPTION"))),"")</f>
        <v/>
      </c>
    </row>
    <row r="2951">
      <c r="AT2951" s="2">
        <f>IF($L2951="","",IFERROR(INDEX('AR SALES'!$H$2:$H$2501,MATCH(""&amp;$L2951,'AR SALES'!$AE$2:$AE$2501,0)),""))</f>
        <v/>
      </c>
      <c r="AU2951" s="2">
        <f>IF($L2951="","",IF($A2951&lt;&gt;"GA","",IF($E2951="FULTON",IF(ISNUMBER(SEARCH("COLLEGE PARK",$AT2951)),"FULTON (COLLEGE PARK)",IF(ISNUMBER(SEARCH("HAPEVILLE",$AT2951)),"FULTON (HAPEVILLE)",IF(ISNUMBER(SEARCH("EAST POINT",$AT2951)),"FULTON (EAST POINT)",IF(ISNUMBER(SEARCH("ATLANTA",$AT2951)),"FULTON (ATL LIMITS)","FULTON")))),IF($E2951="DEKALB",IF(ISNUMBER(SEARCH("ATLANTA",$AT2951)),"DEKALB (ATL LIMITS)","DEKALB"),IF(AND($E2951="CLAYTON",ISNUMBER(SEARCH("COLLEGE PARK",$AT2951))),"CLAYTON (COLLEGE PARK)",$E2951)))))</f>
        <v/>
      </c>
      <c r="AV2951" s="2">
        <f>IF($L2951="","",IF(""&amp;$F2951="2","DIESEL",IF(OR(""&amp;$F2951="G",""&amp;$F2951="H"),"GAS","")))</f>
        <v/>
      </c>
      <c r="AW2951" s="2">
        <f>IF($AV2951="","",$R2951)</f>
        <v/>
      </c>
      <c r="AX2951" s="2">
        <f>IF($AV2951="","",IF($AB2951=0,$R2951,0))</f>
        <v/>
      </c>
      <c r="AY2951" s="2">
        <f>IF($AV2951="","",IF(AND($Z2951=0,COUNTIF('AR SALES'!$L$2:$L$2501,$L2951)=0),"YES",""))</f>
        <v/>
      </c>
      <c r="AZ2951" s="2">
        <f>IF($AV2951="","",IFERROR(VLOOKUP($AU2951,CODES!$A:$B,2,FALSE),"NO CODE"))</f>
        <v/>
      </c>
      <c r="BA2951" s="2">
        <f>IF(""&amp;$F2951&lt;&gt;"4","",IF($AY2951="YES","",IF(ROUND(SUMIFS($AE$2:$AE$4001,$L$2:$L$4001,$L2951,$F$2:$F$4001,"4")-SUMIFS('AR SALES'!$Y$2:$Y$2501,'AR SALES'!$L$2:$L$2501,$L2951,'AR SALES'!$AD$2:$AD$2501,"OFF"),2)=0,"","STALE")))</f>
        <v/>
      </c>
      <c r="BB2951" s="2">
        <f>IF(OR(""&amp;$F2951="2",""&amp;$F2951="4",""&amp;$F2951="G",""&amp;$F2951="H"),IF($AY2951="YES","",IF($AB2951&lt;&gt;0,"",IF(COUNTIFS('AR SALES'!$L$2:$L$2501,$L2951,'AR SALES'!$AD$2:$AD$2501,IF(""&amp;$F2951="4","OFF","ON"),'AR SALES'!$AF$2:$AF$2501,"Y")&gt;0,"","NO EXEMPTION"))),"")</f>
        <v/>
      </c>
    </row>
    <row r="2952">
      <c r="AT2952" s="2">
        <f>IF($L2952="","",IFERROR(INDEX('AR SALES'!$H$2:$H$2501,MATCH(""&amp;$L2952,'AR SALES'!$AE$2:$AE$2501,0)),""))</f>
        <v/>
      </c>
      <c r="AU2952" s="2">
        <f>IF($L2952="","",IF($A2952&lt;&gt;"GA","",IF($E2952="FULTON",IF(ISNUMBER(SEARCH("COLLEGE PARK",$AT2952)),"FULTON (COLLEGE PARK)",IF(ISNUMBER(SEARCH("HAPEVILLE",$AT2952)),"FULTON (HAPEVILLE)",IF(ISNUMBER(SEARCH("EAST POINT",$AT2952)),"FULTON (EAST POINT)",IF(ISNUMBER(SEARCH("ATLANTA",$AT2952)),"FULTON (ATL LIMITS)","FULTON")))),IF($E2952="DEKALB",IF(ISNUMBER(SEARCH("ATLANTA",$AT2952)),"DEKALB (ATL LIMITS)","DEKALB"),IF(AND($E2952="CLAYTON",ISNUMBER(SEARCH("COLLEGE PARK",$AT2952))),"CLAYTON (COLLEGE PARK)",$E2952)))))</f>
        <v/>
      </c>
      <c r="AV2952" s="2">
        <f>IF($L2952="","",IF(""&amp;$F2952="2","DIESEL",IF(OR(""&amp;$F2952="G",""&amp;$F2952="H"),"GAS","")))</f>
        <v/>
      </c>
      <c r="AW2952" s="2">
        <f>IF($AV2952="","",$R2952)</f>
        <v/>
      </c>
      <c r="AX2952" s="2">
        <f>IF($AV2952="","",IF($AB2952=0,$R2952,0))</f>
        <v/>
      </c>
      <c r="AY2952" s="2">
        <f>IF($AV2952="","",IF(AND($Z2952=0,COUNTIF('AR SALES'!$L$2:$L$2501,$L2952)=0),"YES",""))</f>
        <v/>
      </c>
      <c r="AZ2952" s="2">
        <f>IF($AV2952="","",IFERROR(VLOOKUP($AU2952,CODES!$A:$B,2,FALSE),"NO CODE"))</f>
        <v/>
      </c>
      <c r="BA2952" s="2">
        <f>IF(""&amp;$F2952&lt;&gt;"4","",IF($AY2952="YES","",IF(ROUND(SUMIFS($AE$2:$AE$4001,$L$2:$L$4001,$L2952,$F$2:$F$4001,"4")-SUMIFS('AR SALES'!$Y$2:$Y$2501,'AR SALES'!$L$2:$L$2501,$L2952,'AR SALES'!$AD$2:$AD$2501,"OFF"),2)=0,"","STALE")))</f>
        <v/>
      </c>
      <c r="BB2952" s="2">
        <f>IF(OR(""&amp;$F2952="2",""&amp;$F2952="4",""&amp;$F2952="G",""&amp;$F2952="H"),IF($AY2952="YES","",IF($AB2952&lt;&gt;0,"",IF(COUNTIFS('AR SALES'!$L$2:$L$2501,$L2952,'AR SALES'!$AD$2:$AD$2501,IF(""&amp;$F2952="4","OFF","ON"),'AR SALES'!$AF$2:$AF$2501,"Y")&gt;0,"","NO EXEMPTION"))),"")</f>
        <v/>
      </c>
    </row>
    <row r="2953">
      <c r="AT2953" s="2">
        <f>IF($L2953="","",IFERROR(INDEX('AR SALES'!$H$2:$H$2501,MATCH(""&amp;$L2953,'AR SALES'!$AE$2:$AE$2501,0)),""))</f>
        <v/>
      </c>
      <c r="AU2953" s="2">
        <f>IF($L2953="","",IF($A2953&lt;&gt;"GA","",IF($E2953="FULTON",IF(ISNUMBER(SEARCH("COLLEGE PARK",$AT2953)),"FULTON (COLLEGE PARK)",IF(ISNUMBER(SEARCH("HAPEVILLE",$AT2953)),"FULTON (HAPEVILLE)",IF(ISNUMBER(SEARCH("EAST POINT",$AT2953)),"FULTON (EAST POINT)",IF(ISNUMBER(SEARCH("ATLANTA",$AT2953)),"FULTON (ATL LIMITS)","FULTON")))),IF($E2953="DEKALB",IF(ISNUMBER(SEARCH("ATLANTA",$AT2953)),"DEKALB (ATL LIMITS)","DEKALB"),IF(AND($E2953="CLAYTON",ISNUMBER(SEARCH("COLLEGE PARK",$AT2953))),"CLAYTON (COLLEGE PARK)",$E2953)))))</f>
        <v/>
      </c>
      <c r="AV2953" s="2">
        <f>IF($L2953="","",IF(""&amp;$F2953="2","DIESEL",IF(OR(""&amp;$F2953="G",""&amp;$F2953="H"),"GAS","")))</f>
        <v/>
      </c>
      <c r="AW2953" s="2">
        <f>IF($AV2953="","",$R2953)</f>
        <v/>
      </c>
      <c r="AX2953" s="2">
        <f>IF($AV2953="","",IF($AB2953=0,$R2953,0))</f>
        <v/>
      </c>
      <c r="AY2953" s="2">
        <f>IF($AV2953="","",IF(AND($Z2953=0,COUNTIF('AR SALES'!$L$2:$L$2501,$L2953)=0),"YES",""))</f>
        <v/>
      </c>
      <c r="AZ2953" s="2">
        <f>IF($AV2953="","",IFERROR(VLOOKUP($AU2953,CODES!$A:$B,2,FALSE),"NO CODE"))</f>
        <v/>
      </c>
      <c r="BA2953" s="2">
        <f>IF(""&amp;$F2953&lt;&gt;"4","",IF($AY2953="YES","",IF(ROUND(SUMIFS($AE$2:$AE$4001,$L$2:$L$4001,$L2953,$F$2:$F$4001,"4")-SUMIFS('AR SALES'!$Y$2:$Y$2501,'AR SALES'!$L$2:$L$2501,$L2953,'AR SALES'!$AD$2:$AD$2501,"OFF"),2)=0,"","STALE")))</f>
        <v/>
      </c>
      <c r="BB2953" s="2">
        <f>IF(OR(""&amp;$F2953="2",""&amp;$F2953="4",""&amp;$F2953="G",""&amp;$F2953="H"),IF($AY2953="YES","",IF($AB2953&lt;&gt;0,"",IF(COUNTIFS('AR SALES'!$L$2:$L$2501,$L2953,'AR SALES'!$AD$2:$AD$2501,IF(""&amp;$F2953="4","OFF","ON"),'AR SALES'!$AF$2:$AF$2501,"Y")&gt;0,"","NO EXEMPTION"))),"")</f>
        <v/>
      </c>
    </row>
    <row r="2954">
      <c r="AT2954" s="2">
        <f>IF($L2954="","",IFERROR(INDEX('AR SALES'!$H$2:$H$2501,MATCH(""&amp;$L2954,'AR SALES'!$AE$2:$AE$2501,0)),""))</f>
        <v/>
      </c>
      <c r="AU2954" s="2">
        <f>IF($L2954="","",IF($A2954&lt;&gt;"GA","",IF($E2954="FULTON",IF(ISNUMBER(SEARCH("COLLEGE PARK",$AT2954)),"FULTON (COLLEGE PARK)",IF(ISNUMBER(SEARCH("HAPEVILLE",$AT2954)),"FULTON (HAPEVILLE)",IF(ISNUMBER(SEARCH("EAST POINT",$AT2954)),"FULTON (EAST POINT)",IF(ISNUMBER(SEARCH("ATLANTA",$AT2954)),"FULTON (ATL LIMITS)","FULTON")))),IF($E2954="DEKALB",IF(ISNUMBER(SEARCH("ATLANTA",$AT2954)),"DEKALB (ATL LIMITS)","DEKALB"),IF(AND($E2954="CLAYTON",ISNUMBER(SEARCH("COLLEGE PARK",$AT2954))),"CLAYTON (COLLEGE PARK)",$E2954)))))</f>
        <v/>
      </c>
      <c r="AV2954" s="2">
        <f>IF($L2954="","",IF(""&amp;$F2954="2","DIESEL",IF(OR(""&amp;$F2954="G",""&amp;$F2954="H"),"GAS","")))</f>
        <v/>
      </c>
      <c r="AW2954" s="2">
        <f>IF($AV2954="","",$R2954)</f>
        <v/>
      </c>
      <c r="AX2954" s="2">
        <f>IF($AV2954="","",IF($AB2954=0,$R2954,0))</f>
        <v/>
      </c>
      <c r="AY2954" s="2">
        <f>IF($AV2954="","",IF(AND($Z2954=0,COUNTIF('AR SALES'!$L$2:$L$2501,$L2954)=0),"YES",""))</f>
        <v/>
      </c>
      <c r="AZ2954" s="2">
        <f>IF($AV2954="","",IFERROR(VLOOKUP($AU2954,CODES!$A:$B,2,FALSE),"NO CODE"))</f>
        <v/>
      </c>
      <c r="BA2954" s="2">
        <f>IF(""&amp;$F2954&lt;&gt;"4","",IF($AY2954="YES","",IF(ROUND(SUMIFS($AE$2:$AE$4001,$L$2:$L$4001,$L2954,$F$2:$F$4001,"4")-SUMIFS('AR SALES'!$Y$2:$Y$2501,'AR SALES'!$L$2:$L$2501,$L2954,'AR SALES'!$AD$2:$AD$2501,"OFF"),2)=0,"","STALE")))</f>
        <v/>
      </c>
      <c r="BB2954" s="2">
        <f>IF(OR(""&amp;$F2954="2",""&amp;$F2954="4",""&amp;$F2954="G",""&amp;$F2954="H"),IF($AY2954="YES","",IF($AB2954&lt;&gt;0,"",IF(COUNTIFS('AR SALES'!$L$2:$L$2501,$L2954,'AR SALES'!$AD$2:$AD$2501,IF(""&amp;$F2954="4","OFF","ON"),'AR SALES'!$AF$2:$AF$2501,"Y")&gt;0,"","NO EXEMPTION"))),"")</f>
        <v/>
      </c>
    </row>
    <row r="2955">
      <c r="AT2955" s="2">
        <f>IF($L2955="","",IFERROR(INDEX('AR SALES'!$H$2:$H$2501,MATCH(""&amp;$L2955,'AR SALES'!$AE$2:$AE$2501,0)),""))</f>
        <v/>
      </c>
      <c r="AU2955" s="2">
        <f>IF($L2955="","",IF($A2955&lt;&gt;"GA","",IF($E2955="FULTON",IF(ISNUMBER(SEARCH("COLLEGE PARK",$AT2955)),"FULTON (COLLEGE PARK)",IF(ISNUMBER(SEARCH("HAPEVILLE",$AT2955)),"FULTON (HAPEVILLE)",IF(ISNUMBER(SEARCH("EAST POINT",$AT2955)),"FULTON (EAST POINT)",IF(ISNUMBER(SEARCH("ATLANTA",$AT2955)),"FULTON (ATL LIMITS)","FULTON")))),IF($E2955="DEKALB",IF(ISNUMBER(SEARCH("ATLANTA",$AT2955)),"DEKALB (ATL LIMITS)","DEKALB"),IF(AND($E2955="CLAYTON",ISNUMBER(SEARCH("COLLEGE PARK",$AT2955))),"CLAYTON (COLLEGE PARK)",$E2955)))))</f>
        <v/>
      </c>
      <c r="AV2955" s="2">
        <f>IF($L2955="","",IF(""&amp;$F2955="2","DIESEL",IF(OR(""&amp;$F2955="G",""&amp;$F2955="H"),"GAS","")))</f>
        <v/>
      </c>
      <c r="AW2955" s="2">
        <f>IF($AV2955="","",$R2955)</f>
        <v/>
      </c>
      <c r="AX2955" s="2">
        <f>IF($AV2955="","",IF($AB2955=0,$R2955,0))</f>
        <v/>
      </c>
      <c r="AY2955" s="2">
        <f>IF($AV2955="","",IF(AND($Z2955=0,COUNTIF('AR SALES'!$L$2:$L$2501,$L2955)=0),"YES",""))</f>
        <v/>
      </c>
      <c r="AZ2955" s="2">
        <f>IF($AV2955="","",IFERROR(VLOOKUP($AU2955,CODES!$A:$B,2,FALSE),"NO CODE"))</f>
        <v/>
      </c>
      <c r="BA2955" s="2">
        <f>IF(""&amp;$F2955&lt;&gt;"4","",IF($AY2955="YES","",IF(ROUND(SUMIFS($AE$2:$AE$4001,$L$2:$L$4001,$L2955,$F$2:$F$4001,"4")-SUMIFS('AR SALES'!$Y$2:$Y$2501,'AR SALES'!$L$2:$L$2501,$L2955,'AR SALES'!$AD$2:$AD$2501,"OFF"),2)=0,"","STALE")))</f>
        <v/>
      </c>
      <c r="BB2955" s="2">
        <f>IF(OR(""&amp;$F2955="2",""&amp;$F2955="4",""&amp;$F2955="G",""&amp;$F2955="H"),IF($AY2955="YES","",IF($AB2955&lt;&gt;0,"",IF(COUNTIFS('AR SALES'!$L$2:$L$2501,$L2955,'AR SALES'!$AD$2:$AD$2501,IF(""&amp;$F2955="4","OFF","ON"),'AR SALES'!$AF$2:$AF$2501,"Y")&gt;0,"","NO EXEMPTION"))),"")</f>
        <v/>
      </c>
    </row>
    <row r="2956">
      <c r="AT2956" s="2">
        <f>IF($L2956="","",IFERROR(INDEX('AR SALES'!$H$2:$H$2501,MATCH(""&amp;$L2956,'AR SALES'!$AE$2:$AE$2501,0)),""))</f>
        <v/>
      </c>
      <c r="AU2956" s="2">
        <f>IF($L2956="","",IF($A2956&lt;&gt;"GA","",IF($E2956="FULTON",IF(ISNUMBER(SEARCH("COLLEGE PARK",$AT2956)),"FULTON (COLLEGE PARK)",IF(ISNUMBER(SEARCH("HAPEVILLE",$AT2956)),"FULTON (HAPEVILLE)",IF(ISNUMBER(SEARCH("EAST POINT",$AT2956)),"FULTON (EAST POINT)",IF(ISNUMBER(SEARCH("ATLANTA",$AT2956)),"FULTON (ATL LIMITS)","FULTON")))),IF($E2956="DEKALB",IF(ISNUMBER(SEARCH("ATLANTA",$AT2956)),"DEKALB (ATL LIMITS)","DEKALB"),IF(AND($E2956="CLAYTON",ISNUMBER(SEARCH("COLLEGE PARK",$AT2956))),"CLAYTON (COLLEGE PARK)",$E2956)))))</f>
        <v/>
      </c>
      <c r="AV2956" s="2">
        <f>IF($L2956="","",IF(""&amp;$F2956="2","DIESEL",IF(OR(""&amp;$F2956="G",""&amp;$F2956="H"),"GAS","")))</f>
        <v/>
      </c>
      <c r="AW2956" s="2">
        <f>IF($AV2956="","",$R2956)</f>
        <v/>
      </c>
      <c r="AX2956" s="2">
        <f>IF($AV2956="","",IF($AB2956=0,$R2956,0))</f>
        <v/>
      </c>
      <c r="AY2956" s="2">
        <f>IF($AV2956="","",IF(AND($Z2956=0,COUNTIF('AR SALES'!$L$2:$L$2501,$L2956)=0),"YES",""))</f>
        <v/>
      </c>
      <c r="AZ2956" s="2">
        <f>IF($AV2956="","",IFERROR(VLOOKUP($AU2956,CODES!$A:$B,2,FALSE),"NO CODE"))</f>
        <v/>
      </c>
      <c r="BA2956" s="2">
        <f>IF(""&amp;$F2956&lt;&gt;"4","",IF($AY2956="YES","",IF(ROUND(SUMIFS($AE$2:$AE$4001,$L$2:$L$4001,$L2956,$F$2:$F$4001,"4")-SUMIFS('AR SALES'!$Y$2:$Y$2501,'AR SALES'!$L$2:$L$2501,$L2956,'AR SALES'!$AD$2:$AD$2501,"OFF"),2)=0,"","STALE")))</f>
        <v/>
      </c>
      <c r="BB2956" s="2">
        <f>IF(OR(""&amp;$F2956="2",""&amp;$F2956="4",""&amp;$F2956="G",""&amp;$F2956="H"),IF($AY2956="YES","",IF($AB2956&lt;&gt;0,"",IF(COUNTIFS('AR SALES'!$L$2:$L$2501,$L2956,'AR SALES'!$AD$2:$AD$2501,IF(""&amp;$F2956="4","OFF","ON"),'AR SALES'!$AF$2:$AF$2501,"Y")&gt;0,"","NO EXEMPTION"))),"")</f>
        <v/>
      </c>
    </row>
    <row r="2957">
      <c r="AT2957" s="2">
        <f>IF($L2957="","",IFERROR(INDEX('AR SALES'!$H$2:$H$2501,MATCH(""&amp;$L2957,'AR SALES'!$AE$2:$AE$2501,0)),""))</f>
        <v/>
      </c>
      <c r="AU2957" s="2">
        <f>IF($L2957="","",IF($A2957&lt;&gt;"GA","",IF($E2957="FULTON",IF(ISNUMBER(SEARCH("COLLEGE PARK",$AT2957)),"FULTON (COLLEGE PARK)",IF(ISNUMBER(SEARCH("HAPEVILLE",$AT2957)),"FULTON (HAPEVILLE)",IF(ISNUMBER(SEARCH("EAST POINT",$AT2957)),"FULTON (EAST POINT)",IF(ISNUMBER(SEARCH("ATLANTA",$AT2957)),"FULTON (ATL LIMITS)","FULTON")))),IF($E2957="DEKALB",IF(ISNUMBER(SEARCH("ATLANTA",$AT2957)),"DEKALB (ATL LIMITS)","DEKALB"),IF(AND($E2957="CLAYTON",ISNUMBER(SEARCH("COLLEGE PARK",$AT2957))),"CLAYTON (COLLEGE PARK)",$E2957)))))</f>
        <v/>
      </c>
      <c r="AV2957" s="2">
        <f>IF($L2957="","",IF(""&amp;$F2957="2","DIESEL",IF(OR(""&amp;$F2957="G",""&amp;$F2957="H"),"GAS","")))</f>
        <v/>
      </c>
      <c r="AW2957" s="2">
        <f>IF($AV2957="","",$R2957)</f>
        <v/>
      </c>
      <c r="AX2957" s="2">
        <f>IF($AV2957="","",IF($AB2957=0,$R2957,0))</f>
        <v/>
      </c>
      <c r="AY2957" s="2">
        <f>IF($AV2957="","",IF(AND($Z2957=0,COUNTIF('AR SALES'!$L$2:$L$2501,$L2957)=0),"YES",""))</f>
        <v/>
      </c>
      <c r="AZ2957" s="2">
        <f>IF($AV2957="","",IFERROR(VLOOKUP($AU2957,CODES!$A:$B,2,FALSE),"NO CODE"))</f>
        <v/>
      </c>
      <c r="BA2957" s="2">
        <f>IF(""&amp;$F2957&lt;&gt;"4","",IF($AY2957="YES","",IF(ROUND(SUMIFS($AE$2:$AE$4001,$L$2:$L$4001,$L2957,$F$2:$F$4001,"4")-SUMIFS('AR SALES'!$Y$2:$Y$2501,'AR SALES'!$L$2:$L$2501,$L2957,'AR SALES'!$AD$2:$AD$2501,"OFF"),2)=0,"","STALE")))</f>
        <v/>
      </c>
      <c r="BB2957" s="2">
        <f>IF(OR(""&amp;$F2957="2",""&amp;$F2957="4",""&amp;$F2957="G",""&amp;$F2957="H"),IF($AY2957="YES","",IF($AB2957&lt;&gt;0,"",IF(COUNTIFS('AR SALES'!$L$2:$L$2501,$L2957,'AR SALES'!$AD$2:$AD$2501,IF(""&amp;$F2957="4","OFF","ON"),'AR SALES'!$AF$2:$AF$2501,"Y")&gt;0,"","NO EXEMPTION"))),"")</f>
        <v/>
      </c>
    </row>
    <row r="2958">
      <c r="AT2958" s="2">
        <f>IF($L2958="","",IFERROR(INDEX('AR SALES'!$H$2:$H$2501,MATCH(""&amp;$L2958,'AR SALES'!$AE$2:$AE$2501,0)),""))</f>
        <v/>
      </c>
      <c r="AU2958" s="2">
        <f>IF($L2958="","",IF($A2958&lt;&gt;"GA","",IF($E2958="FULTON",IF(ISNUMBER(SEARCH("COLLEGE PARK",$AT2958)),"FULTON (COLLEGE PARK)",IF(ISNUMBER(SEARCH("HAPEVILLE",$AT2958)),"FULTON (HAPEVILLE)",IF(ISNUMBER(SEARCH("EAST POINT",$AT2958)),"FULTON (EAST POINT)",IF(ISNUMBER(SEARCH("ATLANTA",$AT2958)),"FULTON (ATL LIMITS)","FULTON")))),IF($E2958="DEKALB",IF(ISNUMBER(SEARCH("ATLANTA",$AT2958)),"DEKALB (ATL LIMITS)","DEKALB"),IF(AND($E2958="CLAYTON",ISNUMBER(SEARCH("COLLEGE PARK",$AT2958))),"CLAYTON (COLLEGE PARK)",$E2958)))))</f>
        <v/>
      </c>
      <c r="AV2958" s="2">
        <f>IF($L2958="","",IF(""&amp;$F2958="2","DIESEL",IF(OR(""&amp;$F2958="G",""&amp;$F2958="H"),"GAS","")))</f>
        <v/>
      </c>
      <c r="AW2958" s="2">
        <f>IF($AV2958="","",$R2958)</f>
        <v/>
      </c>
      <c r="AX2958" s="2">
        <f>IF($AV2958="","",IF($AB2958=0,$R2958,0))</f>
        <v/>
      </c>
      <c r="AY2958" s="2">
        <f>IF($AV2958="","",IF(AND($Z2958=0,COUNTIF('AR SALES'!$L$2:$L$2501,$L2958)=0),"YES",""))</f>
        <v/>
      </c>
      <c r="AZ2958" s="2">
        <f>IF($AV2958="","",IFERROR(VLOOKUP($AU2958,CODES!$A:$B,2,FALSE),"NO CODE"))</f>
        <v/>
      </c>
      <c r="BA2958" s="2">
        <f>IF(""&amp;$F2958&lt;&gt;"4","",IF($AY2958="YES","",IF(ROUND(SUMIFS($AE$2:$AE$4001,$L$2:$L$4001,$L2958,$F$2:$F$4001,"4")-SUMIFS('AR SALES'!$Y$2:$Y$2501,'AR SALES'!$L$2:$L$2501,$L2958,'AR SALES'!$AD$2:$AD$2501,"OFF"),2)=0,"","STALE")))</f>
        <v/>
      </c>
      <c r="BB2958" s="2">
        <f>IF(OR(""&amp;$F2958="2",""&amp;$F2958="4",""&amp;$F2958="G",""&amp;$F2958="H"),IF($AY2958="YES","",IF($AB2958&lt;&gt;0,"",IF(COUNTIFS('AR SALES'!$L$2:$L$2501,$L2958,'AR SALES'!$AD$2:$AD$2501,IF(""&amp;$F2958="4","OFF","ON"),'AR SALES'!$AF$2:$AF$2501,"Y")&gt;0,"","NO EXEMPTION"))),"")</f>
        <v/>
      </c>
    </row>
    <row r="2959">
      <c r="AT2959" s="2">
        <f>IF($L2959="","",IFERROR(INDEX('AR SALES'!$H$2:$H$2501,MATCH(""&amp;$L2959,'AR SALES'!$AE$2:$AE$2501,0)),""))</f>
        <v/>
      </c>
      <c r="AU2959" s="2">
        <f>IF($L2959="","",IF($A2959&lt;&gt;"GA","",IF($E2959="FULTON",IF(ISNUMBER(SEARCH("COLLEGE PARK",$AT2959)),"FULTON (COLLEGE PARK)",IF(ISNUMBER(SEARCH("HAPEVILLE",$AT2959)),"FULTON (HAPEVILLE)",IF(ISNUMBER(SEARCH("EAST POINT",$AT2959)),"FULTON (EAST POINT)",IF(ISNUMBER(SEARCH("ATLANTA",$AT2959)),"FULTON (ATL LIMITS)","FULTON")))),IF($E2959="DEKALB",IF(ISNUMBER(SEARCH("ATLANTA",$AT2959)),"DEKALB (ATL LIMITS)","DEKALB"),IF(AND($E2959="CLAYTON",ISNUMBER(SEARCH("COLLEGE PARK",$AT2959))),"CLAYTON (COLLEGE PARK)",$E2959)))))</f>
        <v/>
      </c>
      <c r="AV2959" s="2">
        <f>IF($L2959="","",IF(""&amp;$F2959="2","DIESEL",IF(OR(""&amp;$F2959="G",""&amp;$F2959="H"),"GAS","")))</f>
        <v/>
      </c>
      <c r="AW2959" s="2">
        <f>IF($AV2959="","",$R2959)</f>
        <v/>
      </c>
      <c r="AX2959" s="2">
        <f>IF($AV2959="","",IF($AB2959=0,$R2959,0))</f>
        <v/>
      </c>
      <c r="AY2959" s="2">
        <f>IF($AV2959="","",IF(AND($Z2959=0,COUNTIF('AR SALES'!$L$2:$L$2501,$L2959)=0),"YES",""))</f>
        <v/>
      </c>
      <c r="AZ2959" s="2">
        <f>IF($AV2959="","",IFERROR(VLOOKUP($AU2959,CODES!$A:$B,2,FALSE),"NO CODE"))</f>
        <v/>
      </c>
      <c r="BA2959" s="2">
        <f>IF(""&amp;$F2959&lt;&gt;"4","",IF($AY2959="YES","",IF(ROUND(SUMIFS($AE$2:$AE$4001,$L$2:$L$4001,$L2959,$F$2:$F$4001,"4")-SUMIFS('AR SALES'!$Y$2:$Y$2501,'AR SALES'!$L$2:$L$2501,$L2959,'AR SALES'!$AD$2:$AD$2501,"OFF"),2)=0,"","STALE")))</f>
        <v/>
      </c>
      <c r="BB2959" s="2">
        <f>IF(OR(""&amp;$F2959="2",""&amp;$F2959="4",""&amp;$F2959="G",""&amp;$F2959="H"),IF($AY2959="YES","",IF($AB2959&lt;&gt;0,"",IF(COUNTIFS('AR SALES'!$L$2:$L$2501,$L2959,'AR SALES'!$AD$2:$AD$2501,IF(""&amp;$F2959="4","OFF","ON"),'AR SALES'!$AF$2:$AF$2501,"Y")&gt;0,"","NO EXEMPTION"))),"")</f>
        <v/>
      </c>
    </row>
    <row r="2960">
      <c r="AT2960" s="2">
        <f>IF($L2960="","",IFERROR(INDEX('AR SALES'!$H$2:$H$2501,MATCH(""&amp;$L2960,'AR SALES'!$AE$2:$AE$2501,0)),""))</f>
        <v/>
      </c>
      <c r="AU2960" s="2">
        <f>IF($L2960="","",IF($A2960&lt;&gt;"GA","",IF($E2960="FULTON",IF(ISNUMBER(SEARCH("COLLEGE PARK",$AT2960)),"FULTON (COLLEGE PARK)",IF(ISNUMBER(SEARCH("HAPEVILLE",$AT2960)),"FULTON (HAPEVILLE)",IF(ISNUMBER(SEARCH("EAST POINT",$AT2960)),"FULTON (EAST POINT)",IF(ISNUMBER(SEARCH("ATLANTA",$AT2960)),"FULTON (ATL LIMITS)","FULTON")))),IF($E2960="DEKALB",IF(ISNUMBER(SEARCH("ATLANTA",$AT2960)),"DEKALB (ATL LIMITS)","DEKALB"),IF(AND($E2960="CLAYTON",ISNUMBER(SEARCH("COLLEGE PARK",$AT2960))),"CLAYTON (COLLEGE PARK)",$E2960)))))</f>
        <v/>
      </c>
      <c r="AV2960" s="2">
        <f>IF($L2960="","",IF(""&amp;$F2960="2","DIESEL",IF(OR(""&amp;$F2960="G",""&amp;$F2960="H"),"GAS","")))</f>
        <v/>
      </c>
      <c r="AW2960" s="2">
        <f>IF($AV2960="","",$R2960)</f>
        <v/>
      </c>
      <c r="AX2960" s="2">
        <f>IF($AV2960="","",IF($AB2960=0,$R2960,0))</f>
        <v/>
      </c>
      <c r="AY2960" s="2">
        <f>IF($AV2960="","",IF(AND($Z2960=0,COUNTIF('AR SALES'!$L$2:$L$2501,$L2960)=0),"YES",""))</f>
        <v/>
      </c>
      <c r="AZ2960" s="2">
        <f>IF($AV2960="","",IFERROR(VLOOKUP($AU2960,CODES!$A:$B,2,FALSE),"NO CODE"))</f>
        <v/>
      </c>
      <c r="BA2960" s="2">
        <f>IF(""&amp;$F2960&lt;&gt;"4","",IF($AY2960="YES","",IF(ROUND(SUMIFS($AE$2:$AE$4001,$L$2:$L$4001,$L2960,$F$2:$F$4001,"4")-SUMIFS('AR SALES'!$Y$2:$Y$2501,'AR SALES'!$L$2:$L$2501,$L2960,'AR SALES'!$AD$2:$AD$2501,"OFF"),2)=0,"","STALE")))</f>
        <v/>
      </c>
      <c r="BB2960" s="2">
        <f>IF(OR(""&amp;$F2960="2",""&amp;$F2960="4",""&amp;$F2960="G",""&amp;$F2960="H"),IF($AY2960="YES","",IF($AB2960&lt;&gt;0,"",IF(COUNTIFS('AR SALES'!$L$2:$L$2501,$L2960,'AR SALES'!$AD$2:$AD$2501,IF(""&amp;$F2960="4","OFF","ON"),'AR SALES'!$AF$2:$AF$2501,"Y")&gt;0,"","NO EXEMPTION"))),"")</f>
        <v/>
      </c>
    </row>
    <row r="2961">
      <c r="AT2961" s="2">
        <f>IF($L2961="","",IFERROR(INDEX('AR SALES'!$H$2:$H$2501,MATCH(""&amp;$L2961,'AR SALES'!$AE$2:$AE$2501,0)),""))</f>
        <v/>
      </c>
      <c r="AU2961" s="2">
        <f>IF($L2961="","",IF($A2961&lt;&gt;"GA","",IF($E2961="FULTON",IF(ISNUMBER(SEARCH("COLLEGE PARK",$AT2961)),"FULTON (COLLEGE PARK)",IF(ISNUMBER(SEARCH("HAPEVILLE",$AT2961)),"FULTON (HAPEVILLE)",IF(ISNUMBER(SEARCH("EAST POINT",$AT2961)),"FULTON (EAST POINT)",IF(ISNUMBER(SEARCH("ATLANTA",$AT2961)),"FULTON (ATL LIMITS)","FULTON")))),IF($E2961="DEKALB",IF(ISNUMBER(SEARCH("ATLANTA",$AT2961)),"DEKALB (ATL LIMITS)","DEKALB"),IF(AND($E2961="CLAYTON",ISNUMBER(SEARCH("COLLEGE PARK",$AT2961))),"CLAYTON (COLLEGE PARK)",$E2961)))))</f>
        <v/>
      </c>
      <c r="AV2961" s="2">
        <f>IF($L2961="","",IF(""&amp;$F2961="2","DIESEL",IF(OR(""&amp;$F2961="G",""&amp;$F2961="H"),"GAS","")))</f>
        <v/>
      </c>
      <c r="AW2961" s="2">
        <f>IF($AV2961="","",$R2961)</f>
        <v/>
      </c>
      <c r="AX2961" s="2">
        <f>IF($AV2961="","",IF($AB2961=0,$R2961,0))</f>
        <v/>
      </c>
      <c r="AY2961" s="2">
        <f>IF($AV2961="","",IF(AND($Z2961=0,COUNTIF('AR SALES'!$L$2:$L$2501,$L2961)=0),"YES",""))</f>
        <v/>
      </c>
      <c r="AZ2961" s="2">
        <f>IF($AV2961="","",IFERROR(VLOOKUP($AU2961,CODES!$A:$B,2,FALSE),"NO CODE"))</f>
        <v/>
      </c>
      <c r="BA2961" s="2">
        <f>IF(""&amp;$F2961&lt;&gt;"4","",IF($AY2961="YES","",IF(ROUND(SUMIFS($AE$2:$AE$4001,$L$2:$L$4001,$L2961,$F$2:$F$4001,"4")-SUMIFS('AR SALES'!$Y$2:$Y$2501,'AR SALES'!$L$2:$L$2501,$L2961,'AR SALES'!$AD$2:$AD$2501,"OFF"),2)=0,"","STALE")))</f>
        <v/>
      </c>
      <c r="BB2961" s="2">
        <f>IF(OR(""&amp;$F2961="2",""&amp;$F2961="4",""&amp;$F2961="G",""&amp;$F2961="H"),IF($AY2961="YES","",IF($AB2961&lt;&gt;0,"",IF(COUNTIFS('AR SALES'!$L$2:$L$2501,$L2961,'AR SALES'!$AD$2:$AD$2501,IF(""&amp;$F2961="4","OFF","ON"),'AR SALES'!$AF$2:$AF$2501,"Y")&gt;0,"","NO EXEMPTION"))),"")</f>
        <v/>
      </c>
    </row>
    <row r="2962">
      <c r="AT2962" s="2">
        <f>IF($L2962="","",IFERROR(INDEX('AR SALES'!$H$2:$H$2501,MATCH(""&amp;$L2962,'AR SALES'!$AE$2:$AE$2501,0)),""))</f>
        <v/>
      </c>
      <c r="AU2962" s="2">
        <f>IF($L2962="","",IF($A2962&lt;&gt;"GA","",IF($E2962="FULTON",IF(ISNUMBER(SEARCH("COLLEGE PARK",$AT2962)),"FULTON (COLLEGE PARK)",IF(ISNUMBER(SEARCH("HAPEVILLE",$AT2962)),"FULTON (HAPEVILLE)",IF(ISNUMBER(SEARCH("EAST POINT",$AT2962)),"FULTON (EAST POINT)",IF(ISNUMBER(SEARCH("ATLANTA",$AT2962)),"FULTON (ATL LIMITS)","FULTON")))),IF($E2962="DEKALB",IF(ISNUMBER(SEARCH("ATLANTA",$AT2962)),"DEKALB (ATL LIMITS)","DEKALB"),IF(AND($E2962="CLAYTON",ISNUMBER(SEARCH("COLLEGE PARK",$AT2962))),"CLAYTON (COLLEGE PARK)",$E2962)))))</f>
        <v/>
      </c>
      <c r="AV2962" s="2">
        <f>IF($L2962="","",IF(""&amp;$F2962="2","DIESEL",IF(OR(""&amp;$F2962="G",""&amp;$F2962="H"),"GAS","")))</f>
        <v/>
      </c>
      <c r="AW2962" s="2">
        <f>IF($AV2962="","",$R2962)</f>
        <v/>
      </c>
      <c r="AX2962" s="2">
        <f>IF($AV2962="","",IF($AB2962=0,$R2962,0))</f>
        <v/>
      </c>
      <c r="AY2962" s="2">
        <f>IF($AV2962="","",IF(AND($Z2962=0,COUNTIF('AR SALES'!$L$2:$L$2501,$L2962)=0),"YES",""))</f>
        <v/>
      </c>
      <c r="AZ2962" s="2">
        <f>IF($AV2962="","",IFERROR(VLOOKUP($AU2962,CODES!$A:$B,2,FALSE),"NO CODE"))</f>
        <v/>
      </c>
      <c r="BA2962" s="2">
        <f>IF(""&amp;$F2962&lt;&gt;"4","",IF($AY2962="YES","",IF(ROUND(SUMIFS($AE$2:$AE$4001,$L$2:$L$4001,$L2962,$F$2:$F$4001,"4")-SUMIFS('AR SALES'!$Y$2:$Y$2501,'AR SALES'!$L$2:$L$2501,$L2962,'AR SALES'!$AD$2:$AD$2501,"OFF"),2)=0,"","STALE")))</f>
        <v/>
      </c>
      <c r="BB2962" s="2">
        <f>IF(OR(""&amp;$F2962="2",""&amp;$F2962="4",""&amp;$F2962="G",""&amp;$F2962="H"),IF($AY2962="YES","",IF($AB2962&lt;&gt;0,"",IF(COUNTIFS('AR SALES'!$L$2:$L$2501,$L2962,'AR SALES'!$AD$2:$AD$2501,IF(""&amp;$F2962="4","OFF","ON"),'AR SALES'!$AF$2:$AF$2501,"Y")&gt;0,"","NO EXEMPTION"))),"")</f>
        <v/>
      </c>
    </row>
    <row r="2963">
      <c r="AT2963" s="2">
        <f>IF($L2963="","",IFERROR(INDEX('AR SALES'!$H$2:$H$2501,MATCH(""&amp;$L2963,'AR SALES'!$AE$2:$AE$2501,0)),""))</f>
        <v/>
      </c>
      <c r="AU2963" s="2">
        <f>IF($L2963="","",IF($A2963&lt;&gt;"GA","",IF($E2963="FULTON",IF(ISNUMBER(SEARCH("COLLEGE PARK",$AT2963)),"FULTON (COLLEGE PARK)",IF(ISNUMBER(SEARCH("HAPEVILLE",$AT2963)),"FULTON (HAPEVILLE)",IF(ISNUMBER(SEARCH("EAST POINT",$AT2963)),"FULTON (EAST POINT)",IF(ISNUMBER(SEARCH("ATLANTA",$AT2963)),"FULTON (ATL LIMITS)","FULTON")))),IF($E2963="DEKALB",IF(ISNUMBER(SEARCH("ATLANTA",$AT2963)),"DEKALB (ATL LIMITS)","DEKALB"),IF(AND($E2963="CLAYTON",ISNUMBER(SEARCH("COLLEGE PARK",$AT2963))),"CLAYTON (COLLEGE PARK)",$E2963)))))</f>
        <v/>
      </c>
      <c r="AV2963" s="2">
        <f>IF($L2963="","",IF(""&amp;$F2963="2","DIESEL",IF(OR(""&amp;$F2963="G",""&amp;$F2963="H"),"GAS","")))</f>
        <v/>
      </c>
      <c r="AW2963" s="2">
        <f>IF($AV2963="","",$R2963)</f>
        <v/>
      </c>
      <c r="AX2963" s="2">
        <f>IF($AV2963="","",IF($AB2963=0,$R2963,0))</f>
        <v/>
      </c>
      <c r="AY2963" s="2">
        <f>IF($AV2963="","",IF(AND($Z2963=0,COUNTIF('AR SALES'!$L$2:$L$2501,$L2963)=0),"YES",""))</f>
        <v/>
      </c>
      <c r="AZ2963" s="2">
        <f>IF($AV2963="","",IFERROR(VLOOKUP($AU2963,CODES!$A:$B,2,FALSE),"NO CODE"))</f>
        <v/>
      </c>
      <c r="BA2963" s="2">
        <f>IF(""&amp;$F2963&lt;&gt;"4","",IF($AY2963="YES","",IF(ROUND(SUMIFS($AE$2:$AE$4001,$L$2:$L$4001,$L2963,$F$2:$F$4001,"4")-SUMIFS('AR SALES'!$Y$2:$Y$2501,'AR SALES'!$L$2:$L$2501,$L2963,'AR SALES'!$AD$2:$AD$2501,"OFF"),2)=0,"","STALE")))</f>
        <v/>
      </c>
      <c r="BB2963" s="2">
        <f>IF(OR(""&amp;$F2963="2",""&amp;$F2963="4",""&amp;$F2963="G",""&amp;$F2963="H"),IF($AY2963="YES","",IF($AB2963&lt;&gt;0,"",IF(COUNTIFS('AR SALES'!$L$2:$L$2501,$L2963,'AR SALES'!$AD$2:$AD$2501,IF(""&amp;$F2963="4","OFF","ON"),'AR SALES'!$AF$2:$AF$2501,"Y")&gt;0,"","NO EXEMPTION"))),"")</f>
        <v/>
      </c>
    </row>
    <row r="2964">
      <c r="AT2964" s="2">
        <f>IF($L2964="","",IFERROR(INDEX('AR SALES'!$H$2:$H$2501,MATCH(""&amp;$L2964,'AR SALES'!$AE$2:$AE$2501,0)),""))</f>
        <v/>
      </c>
      <c r="AU2964" s="2">
        <f>IF($L2964="","",IF($A2964&lt;&gt;"GA","",IF($E2964="FULTON",IF(ISNUMBER(SEARCH("COLLEGE PARK",$AT2964)),"FULTON (COLLEGE PARK)",IF(ISNUMBER(SEARCH("HAPEVILLE",$AT2964)),"FULTON (HAPEVILLE)",IF(ISNUMBER(SEARCH("EAST POINT",$AT2964)),"FULTON (EAST POINT)",IF(ISNUMBER(SEARCH("ATLANTA",$AT2964)),"FULTON (ATL LIMITS)","FULTON")))),IF($E2964="DEKALB",IF(ISNUMBER(SEARCH("ATLANTA",$AT2964)),"DEKALB (ATL LIMITS)","DEKALB"),IF(AND($E2964="CLAYTON",ISNUMBER(SEARCH("COLLEGE PARK",$AT2964))),"CLAYTON (COLLEGE PARK)",$E2964)))))</f>
        <v/>
      </c>
      <c r="AV2964" s="2">
        <f>IF($L2964="","",IF(""&amp;$F2964="2","DIESEL",IF(OR(""&amp;$F2964="G",""&amp;$F2964="H"),"GAS","")))</f>
        <v/>
      </c>
      <c r="AW2964" s="2">
        <f>IF($AV2964="","",$R2964)</f>
        <v/>
      </c>
      <c r="AX2964" s="2">
        <f>IF($AV2964="","",IF($AB2964=0,$R2964,0))</f>
        <v/>
      </c>
      <c r="AY2964" s="2">
        <f>IF($AV2964="","",IF(AND($Z2964=0,COUNTIF('AR SALES'!$L$2:$L$2501,$L2964)=0),"YES",""))</f>
        <v/>
      </c>
      <c r="AZ2964" s="2">
        <f>IF($AV2964="","",IFERROR(VLOOKUP($AU2964,CODES!$A:$B,2,FALSE),"NO CODE"))</f>
        <v/>
      </c>
      <c r="BA2964" s="2">
        <f>IF(""&amp;$F2964&lt;&gt;"4","",IF($AY2964="YES","",IF(ROUND(SUMIFS($AE$2:$AE$4001,$L$2:$L$4001,$L2964,$F$2:$F$4001,"4")-SUMIFS('AR SALES'!$Y$2:$Y$2501,'AR SALES'!$L$2:$L$2501,$L2964,'AR SALES'!$AD$2:$AD$2501,"OFF"),2)=0,"","STALE")))</f>
        <v/>
      </c>
      <c r="BB2964" s="2">
        <f>IF(OR(""&amp;$F2964="2",""&amp;$F2964="4",""&amp;$F2964="G",""&amp;$F2964="H"),IF($AY2964="YES","",IF($AB2964&lt;&gt;0,"",IF(COUNTIFS('AR SALES'!$L$2:$L$2501,$L2964,'AR SALES'!$AD$2:$AD$2501,IF(""&amp;$F2964="4","OFF","ON"),'AR SALES'!$AF$2:$AF$2501,"Y")&gt;0,"","NO EXEMPTION"))),"")</f>
        <v/>
      </c>
    </row>
    <row r="2965">
      <c r="AT2965" s="2">
        <f>IF($L2965="","",IFERROR(INDEX('AR SALES'!$H$2:$H$2501,MATCH(""&amp;$L2965,'AR SALES'!$AE$2:$AE$2501,0)),""))</f>
        <v/>
      </c>
      <c r="AU2965" s="2">
        <f>IF($L2965="","",IF($A2965&lt;&gt;"GA","",IF($E2965="FULTON",IF(ISNUMBER(SEARCH("COLLEGE PARK",$AT2965)),"FULTON (COLLEGE PARK)",IF(ISNUMBER(SEARCH("HAPEVILLE",$AT2965)),"FULTON (HAPEVILLE)",IF(ISNUMBER(SEARCH("EAST POINT",$AT2965)),"FULTON (EAST POINT)",IF(ISNUMBER(SEARCH("ATLANTA",$AT2965)),"FULTON (ATL LIMITS)","FULTON")))),IF($E2965="DEKALB",IF(ISNUMBER(SEARCH("ATLANTA",$AT2965)),"DEKALB (ATL LIMITS)","DEKALB"),IF(AND($E2965="CLAYTON",ISNUMBER(SEARCH("COLLEGE PARK",$AT2965))),"CLAYTON (COLLEGE PARK)",$E2965)))))</f>
        <v/>
      </c>
      <c r="AV2965" s="2">
        <f>IF($L2965="","",IF(""&amp;$F2965="2","DIESEL",IF(OR(""&amp;$F2965="G",""&amp;$F2965="H"),"GAS","")))</f>
        <v/>
      </c>
      <c r="AW2965" s="2">
        <f>IF($AV2965="","",$R2965)</f>
        <v/>
      </c>
      <c r="AX2965" s="2">
        <f>IF($AV2965="","",IF($AB2965=0,$R2965,0))</f>
        <v/>
      </c>
      <c r="AY2965" s="2">
        <f>IF($AV2965="","",IF(AND($Z2965=0,COUNTIF('AR SALES'!$L$2:$L$2501,$L2965)=0),"YES",""))</f>
        <v/>
      </c>
      <c r="AZ2965" s="2">
        <f>IF($AV2965="","",IFERROR(VLOOKUP($AU2965,CODES!$A:$B,2,FALSE),"NO CODE"))</f>
        <v/>
      </c>
      <c r="BA2965" s="2">
        <f>IF(""&amp;$F2965&lt;&gt;"4","",IF($AY2965="YES","",IF(ROUND(SUMIFS($AE$2:$AE$4001,$L$2:$L$4001,$L2965,$F$2:$F$4001,"4")-SUMIFS('AR SALES'!$Y$2:$Y$2501,'AR SALES'!$L$2:$L$2501,$L2965,'AR SALES'!$AD$2:$AD$2501,"OFF"),2)=0,"","STALE")))</f>
        <v/>
      </c>
      <c r="BB2965" s="2">
        <f>IF(OR(""&amp;$F2965="2",""&amp;$F2965="4",""&amp;$F2965="G",""&amp;$F2965="H"),IF($AY2965="YES","",IF($AB2965&lt;&gt;0,"",IF(COUNTIFS('AR SALES'!$L$2:$L$2501,$L2965,'AR SALES'!$AD$2:$AD$2501,IF(""&amp;$F2965="4","OFF","ON"),'AR SALES'!$AF$2:$AF$2501,"Y")&gt;0,"","NO EXEMPTION"))),"")</f>
        <v/>
      </c>
    </row>
    <row r="2966">
      <c r="AT2966" s="2">
        <f>IF($L2966="","",IFERROR(INDEX('AR SALES'!$H$2:$H$2501,MATCH(""&amp;$L2966,'AR SALES'!$AE$2:$AE$2501,0)),""))</f>
        <v/>
      </c>
      <c r="AU2966" s="2">
        <f>IF($L2966="","",IF($A2966&lt;&gt;"GA","",IF($E2966="FULTON",IF(ISNUMBER(SEARCH("COLLEGE PARK",$AT2966)),"FULTON (COLLEGE PARK)",IF(ISNUMBER(SEARCH("HAPEVILLE",$AT2966)),"FULTON (HAPEVILLE)",IF(ISNUMBER(SEARCH("EAST POINT",$AT2966)),"FULTON (EAST POINT)",IF(ISNUMBER(SEARCH("ATLANTA",$AT2966)),"FULTON (ATL LIMITS)","FULTON")))),IF($E2966="DEKALB",IF(ISNUMBER(SEARCH("ATLANTA",$AT2966)),"DEKALB (ATL LIMITS)","DEKALB"),IF(AND($E2966="CLAYTON",ISNUMBER(SEARCH("COLLEGE PARK",$AT2966))),"CLAYTON (COLLEGE PARK)",$E2966)))))</f>
        <v/>
      </c>
      <c r="AV2966" s="2">
        <f>IF($L2966="","",IF(""&amp;$F2966="2","DIESEL",IF(OR(""&amp;$F2966="G",""&amp;$F2966="H"),"GAS","")))</f>
        <v/>
      </c>
      <c r="AW2966" s="2">
        <f>IF($AV2966="","",$R2966)</f>
        <v/>
      </c>
      <c r="AX2966" s="2">
        <f>IF($AV2966="","",IF($AB2966=0,$R2966,0))</f>
        <v/>
      </c>
      <c r="AY2966" s="2">
        <f>IF($AV2966="","",IF(AND($Z2966=0,COUNTIF('AR SALES'!$L$2:$L$2501,$L2966)=0),"YES",""))</f>
        <v/>
      </c>
      <c r="AZ2966" s="2">
        <f>IF($AV2966="","",IFERROR(VLOOKUP($AU2966,CODES!$A:$B,2,FALSE),"NO CODE"))</f>
        <v/>
      </c>
      <c r="BA2966" s="2">
        <f>IF(""&amp;$F2966&lt;&gt;"4","",IF($AY2966="YES","",IF(ROUND(SUMIFS($AE$2:$AE$4001,$L$2:$L$4001,$L2966,$F$2:$F$4001,"4")-SUMIFS('AR SALES'!$Y$2:$Y$2501,'AR SALES'!$L$2:$L$2501,$L2966,'AR SALES'!$AD$2:$AD$2501,"OFF"),2)=0,"","STALE")))</f>
        <v/>
      </c>
      <c r="BB2966" s="2">
        <f>IF(OR(""&amp;$F2966="2",""&amp;$F2966="4",""&amp;$F2966="G",""&amp;$F2966="H"),IF($AY2966="YES","",IF($AB2966&lt;&gt;0,"",IF(COUNTIFS('AR SALES'!$L$2:$L$2501,$L2966,'AR SALES'!$AD$2:$AD$2501,IF(""&amp;$F2966="4","OFF","ON"),'AR SALES'!$AF$2:$AF$2501,"Y")&gt;0,"","NO EXEMPTION"))),"")</f>
        <v/>
      </c>
    </row>
    <row r="2967">
      <c r="AT2967" s="2">
        <f>IF($L2967="","",IFERROR(INDEX('AR SALES'!$H$2:$H$2501,MATCH(""&amp;$L2967,'AR SALES'!$AE$2:$AE$2501,0)),""))</f>
        <v/>
      </c>
      <c r="AU2967" s="2">
        <f>IF($L2967="","",IF($A2967&lt;&gt;"GA","",IF($E2967="FULTON",IF(ISNUMBER(SEARCH("COLLEGE PARK",$AT2967)),"FULTON (COLLEGE PARK)",IF(ISNUMBER(SEARCH("HAPEVILLE",$AT2967)),"FULTON (HAPEVILLE)",IF(ISNUMBER(SEARCH("EAST POINT",$AT2967)),"FULTON (EAST POINT)",IF(ISNUMBER(SEARCH("ATLANTA",$AT2967)),"FULTON (ATL LIMITS)","FULTON")))),IF($E2967="DEKALB",IF(ISNUMBER(SEARCH("ATLANTA",$AT2967)),"DEKALB (ATL LIMITS)","DEKALB"),IF(AND($E2967="CLAYTON",ISNUMBER(SEARCH("COLLEGE PARK",$AT2967))),"CLAYTON (COLLEGE PARK)",$E2967)))))</f>
        <v/>
      </c>
      <c r="AV2967" s="2">
        <f>IF($L2967="","",IF(""&amp;$F2967="2","DIESEL",IF(OR(""&amp;$F2967="G",""&amp;$F2967="H"),"GAS","")))</f>
        <v/>
      </c>
      <c r="AW2967" s="2">
        <f>IF($AV2967="","",$R2967)</f>
        <v/>
      </c>
      <c r="AX2967" s="2">
        <f>IF($AV2967="","",IF($AB2967=0,$R2967,0))</f>
        <v/>
      </c>
      <c r="AY2967" s="2">
        <f>IF($AV2967="","",IF(AND($Z2967=0,COUNTIF('AR SALES'!$L$2:$L$2501,$L2967)=0),"YES",""))</f>
        <v/>
      </c>
      <c r="AZ2967" s="2">
        <f>IF($AV2967="","",IFERROR(VLOOKUP($AU2967,CODES!$A:$B,2,FALSE),"NO CODE"))</f>
        <v/>
      </c>
      <c r="BA2967" s="2">
        <f>IF(""&amp;$F2967&lt;&gt;"4","",IF($AY2967="YES","",IF(ROUND(SUMIFS($AE$2:$AE$4001,$L$2:$L$4001,$L2967,$F$2:$F$4001,"4")-SUMIFS('AR SALES'!$Y$2:$Y$2501,'AR SALES'!$L$2:$L$2501,$L2967,'AR SALES'!$AD$2:$AD$2501,"OFF"),2)=0,"","STALE")))</f>
        <v/>
      </c>
      <c r="BB2967" s="2">
        <f>IF(OR(""&amp;$F2967="2",""&amp;$F2967="4",""&amp;$F2967="G",""&amp;$F2967="H"),IF($AY2967="YES","",IF($AB2967&lt;&gt;0,"",IF(COUNTIFS('AR SALES'!$L$2:$L$2501,$L2967,'AR SALES'!$AD$2:$AD$2501,IF(""&amp;$F2967="4","OFF","ON"),'AR SALES'!$AF$2:$AF$2501,"Y")&gt;0,"","NO EXEMPTION"))),"")</f>
        <v/>
      </c>
    </row>
    <row r="2968">
      <c r="AT2968" s="2">
        <f>IF($L2968="","",IFERROR(INDEX('AR SALES'!$H$2:$H$2501,MATCH(""&amp;$L2968,'AR SALES'!$AE$2:$AE$2501,0)),""))</f>
        <v/>
      </c>
      <c r="AU2968" s="2">
        <f>IF($L2968="","",IF($A2968&lt;&gt;"GA","",IF($E2968="FULTON",IF(ISNUMBER(SEARCH("COLLEGE PARK",$AT2968)),"FULTON (COLLEGE PARK)",IF(ISNUMBER(SEARCH("HAPEVILLE",$AT2968)),"FULTON (HAPEVILLE)",IF(ISNUMBER(SEARCH("EAST POINT",$AT2968)),"FULTON (EAST POINT)",IF(ISNUMBER(SEARCH("ATLANTA",$AT2968)),"FULTON (ATL LIMITS)","FULTON")))),IF($E2968="DEKALB",IF(ISNUMBER(SEARCH("ATLANTA",$AT2968)),"DEKALB (ATL LIMITS)","DEKALB"),IF(AND($E2968="CLAYTON",ISNUMBER(SEARCH("COLLEGE PARK",$AT2968))),"CLAYTON (COLLEGE PARK)",$E2968)))))</f>
        <v/>
      </c>
      <c r="AV2968" s="2">
        <f>IF($L2968="","",IF(""&amp;$F2968="2","DIESEL",IF(OR(""&amp;$F2968="G",""&amp;$F2968="H"),"GAS","")))</f>
        <v/>
      </c>
      <c r="AW2968" s="2">
        <f>IF($AV2968="","",$R2968)</f>
        <v/>
      </c>
      <c r="AX2968" s="2">
        <f>IF($AV2968="","",IF($AB2968=0,$R2968,0))</f>
        <v/>
      </c>
      <c r="AY2968" s="2">
        <f>IF($AV2968="","",IF(AND($Z2968=0,COUNTIF('AR SALES'!$L$2:$L$2501,$L2968)=0),"YES",""))</f>
        <v/>
      </c>
      <c r="AZ2968" s="2">
        <f>IF($AV2968="","",IFERROR(VLOOKUP($AU2968,CODES!$A:$B,2,FALSE),"NO CODE"))</f>
        <v/>
      </c>
      <c r="BA2968" s="2">
        <f>IF(""&amp;$F2968&lt;&gt;"4","",IF($AY2968="YES","",IF(ROUND(SUMIFS($AE$2:$AE$4001,$L$2:$L$4001,$L2968,$F$2:$F$4001,"4")-SUMIFS('AR SALES'!$Y$2:$Y$2501,'AR SALES'!$L$2:$L$2501,$L2968,'AR SALES'!$AD$2:$AD$2501,"OFF"),2)=0,"","STALE")))</f>
        <v/>
      </c>
      <c r="BB2968" s="2">
        <f>IF(OR(""&amp;$F2968="2",""&amp;$F2968="4",""&amp;$F2968="G",""&amp;$F2968="H"),IF($AY2968="YES","",IF($AB2968&lt;&gt;0,"",IF(COUNTIFS('AR SALES'!$L$2:$L$2501,$L2968,'AR SALES'!$AD$2:$AD$2501,IF(""&amp;$F2968="4","OFF","ON"),'AR SALES'!$AF$2:$AF$2501,"Y")&gt;0,"","NO EXEMPTION"))),"")</f>
        <v/>
      </c>
    </row>
    <row r="2969">
      <c r="AT2969" s="2">
        <f>IF($L2969="","",IFERROR(INDEX('AR SALES'!$H$2:$H$2501,MATCH(""&amp;$L2969,'AR SALES'!$AE$2:$AE$2501,0)),""))</f>
        <v/>
      </c>
      <c r="AU2969" s="2">
        <f>IF($L2969="","",IF($A2969&lt;&gt;"GA","",IF($E2969="FULTON",IF(ISNUMBER(SEARCH("COLLEGE PARK",$AT2969)),"FULTON (COLLEGE PARK)",IF(ISNUMBER(SEARCH("HAPEVILLE",$AT2969)),"FULTON (HAPEVILLE)",IF(ISNUMBER(SEARCH("EAST POINT",$AT2969)),"FULTON (EAST POINT)",IF(ISNUMBER(SEARCH("ATLANTA",$AT2969)),"FULTON (ATL LIMITS)","FULTON")))),IF($E2969="DEKALB",IF(ISNUMBER(SEARCH("ATLANTA",$AT2969)),"DEKALB (ATL LIMITS)","DEKALB"),IF(AND($E2969="CLAYTON",ISNUMBER(SEARCH("COLLEGE PARK",$AT2969))),"CLAYTON (COLLEGE PARK)",$E2969)))))</f>
        <v/>
      </c>
      <c r="AV2969" s="2">
        <f>IF($L2969="","",IF(""&amp;$F2969="2","DIESEL",IF(OR(""&amp;$F2969="G",""&amp;$F2969="H"),"GAS","")))</f>
        <v/>
      </c>
      <c r="AW2969" s="2">
        <f>IF($AV2969="","",$R2969)</f>
        <v/>
      </c>
      <c r="AX2969" s="2">
        <f>IF($AV2969="","",IF($AB2969=0,$R2969,0))</f>
        <v/>
      </c>
      <c r="AY2969" s="2">
        <f>IF($AV2969="","",IF(AND($Z2969=0,COUNTIF('AR SALES'!$L$2:$L$2501,$L2969)=0),"YES",""))</f>
        <v/>
      </c>
      <c r="AZ2969" s="2">
        <f>IF($AV2969="","",IFERROR(VLOOKUP($AU2969,CODES!$A:$B,2,FALSE),"NO CODE"))</f>
        <v/>
      </c>
      <c r="BA2969" s="2">
        <f>IF(""&amp;$F2969&lt;&gt;"4","",IF($AY2969="YES","",IF(ROUND(SUMIFS($AE$2:$AE$4001,$L$2:$L$4001,$L2969,$F$2:$F$4001,"4")-SUMIFS('AR SALES'!$Y$2:$Y$2501,'AR SALES'!$L$2:$L$2501,$L2969,'AR SALES'!$AD$2:$AD$2501,"OFF"),2)=0,"","STALE")))</f>
        <v/>
      </c>
      <c r="BB2969" s="2">
        <f>IF(OR(""&amp;$F2969="2",""&amp;$F2969="4",""&amp;$F2969="G",""&amp;$F2969="H"),IF($AY2969="YES","",IF($AB2969&lt;&gt;0,"",IF(COUNTIFS('AR SALES'!$L$2:$L$2501,$L2969,'AR SALES'!$AD$2:$AD$2501,IF(""&amp;$F2969="4","OFF","ON"),'AR SALES'!$AF$2:$AF$2501,"Y")&gt;0,"","NO EXEMPTION"))),"")</f>
        <v/>
      </c>
    </row>
    <row r="2970">
      <c r="AT2970" s="2">
        <f>IF($L2970="","",IFERROR(INDEX('AR SALES'!$H$2:$H$2501,MATCH(""&amp;$L2970,'AR SALES'!$AE$2:$AE$2501,0)),""))</f>
        <v/>
      </c>
      <c r="AU2970" s="2">
        <f>IF($L2970="","",IF($A2970&lt;&gt;"GA","",IF($E2970="FULTON",IF(ISNUMBER(SEARCH("COLLEGE PARK",$AT2970)),"FULTON (COLLEGE PARK)",IF(ISNUMBER(SEARCH("HAPEVILLE",$AT2970)),"FULTON (HAPEVILLE)",IF(ISNUMBER(SEARCH("EAST POINT",$AT2970)),"FULTON (EAST POINT)",IF(ISNUMBER(SEARCH("ATLANTA",$AT2970)),"FULTON (ATL LIMITS)","FULTON")))),IF($E2970="DEKALB",IF(ISNUMBER(SEARCH("ATLANTA",$AT2970)),"DEKALB (ATL LIMITS)","DEKALB"),IF(AND($E2970="CLAYTON",ISNUMBER(SEARCH("COLLEGE PARK",$AT2970))),"CLAYTON (COLLEGE PARK)",$E2970)))))</f>
        <v/>
      </c>
      <c r="AV2970" s="2">
        <f>IF($L2970="","",IF(""&amp;$F2970="2","DIESEL",IF(OR(""&amp;$F2970="G",""&amp;$F2970="H"),"GAS","")))</f>
        <v/>
      </c>
      <c r="AW2970" s="2">
        <f>IF($AV2970="","",$R2970)</f>
        <v/>
      </c>
      <c r="AX2970" s="2">
        <f>IF($AV2970="","",IF($AB2970=0,$R2970,0))</f>
        <v/>
      </c>
      <c r="AY2970" s="2">
        <f>IF($AV2970="","",IF(AND($Z2970=0,COUNTIF('AR SALES'!$L$2:$L$2501,$L2970)=0),"YES",""))</f>
        <v/>
      </c>
      <c r="AZ2970" s="2">
        <f>IF($AV2970="","",IFERROR(VLOOKUP($AU2970,CODES!$A:$B,2,FALSE),"NO CODE"))</f>
        <v/>
      </c>
      <c r="BA2970" s="2">
        <f>IF(""&amp;$F2970&lt;&gt;"4","",IF($AY2970="YES","",IF(ROUND(SUMIFS($AE$2:$AE$4001,$L$2:$L$4001,$L2970,$F$2:$F$4001,"4")-SUMIFS('AR SALES'!$Y$2:$Y$2501,'AR SALES'!$L$2:$L$2501,$L2970,'AR SALES'!$AD$2:$AD$2501,"OFF"),2)=0,"","STALE")))</f>
        <v/>
      </c>
      <c r="BB2970" s="2">
        <f>IF(OR(""&amp;$F2970="2",""&amp;$F2970="4",""&amp;$F2970="G",""&amp;$F2970="H"),IF($AY2970="YES","",IF($AB2970&lt;&gt;0,"",IF(COUNTIFS('AR SALES'!$L$2:$L$2501,$L2970,'AR SALES'!$AD$2:$AD$2501,IF(""&amp;$F2970="4","OFF","ON"),'AR SALES'!$AF$2:$AF$2501,"Y")&gt;0,"","NO EXEMPTION"))),"")</f>
        <v/>
      </c>
    </row>
    <row r="2971">
      <c r="AT2971" s="2">
        <f>IF($L2971="","",IFERROR(INDEX('AR SALES'!$H$2:$H$2501,MATCH(""&amp;$L2971,'AR SALES'!$AE$2:$AE$2501,0)),""))</f>
        <v/>
      </c>
      <c r="AU2971" s="2">
        <f>IF($L2971="","",IF($A2971&lt;&gt;"GA","",IF($E2971="FULTON",IF(ISNUMBER(SEARCH("COLLEGE PARK",$AT2971)),"FULTON (COLLEGE PARK)",IF(ISNUMBER(SEARCH("HAPEVILLE",$AT2971)),"FULTON (HAPEVILLE)",IF(ISNUMBER(SEARCH("EAST POINT",$AT2971)),"FULTON (EAST POINT)",IF(ISNUMBER(SEARCH("ATLANTA",$AT2971)),"FULTON (ATL LIMITS)","FULTON")))),IF($E2971="DEKALB",IF(ISNUMBER(SEARCH("ATLANTA",$AT2971)),"DEKALB (ATL LIMITS)","DEKALB"),IF(AND($E2971="CLAYTON",ISNUMBER(SEARCH("COLLEGE PARK",$AT2971))),"CLAYTON (COLLEGE PARK)",$E2971)))))</f>
        <v/>
      </c>
      <c r="AV2971" s="2">
        <f>IF($L2971="","",IF(""&amp;$F2971="2","DIESEL",IF(OR(""&amp;$F2971="G",""&amp;$F2971="H"),"GAS","")))</f>
        <v/>
      </c>
      <c r="AW2971" s="2">
        <f>IF($AV2971="","",$R2971)</f>
        <v/>
      </c>
      <c r="AX2971" s="2">
        <f>IF($AV2971="","",IF($AB2971=0,$R2971,0))</f>
        <v/>
      </c>
      <c r="AY2971" s="2">
        <f>IF($AV2971="","",IF(AND($Z2971=0,COUNTIF('AR SALES'!$L$2:$L$2501,$L2971)=0),"YES",""))</f>
        <v/>
      </c>
      <c r="AZ2971" s="2">
        <f>IF($AV2971="","",IFERROR(VLOOKUP($AU2971,CODES!$A:$B,2,FALSE),"NO CODE"))</f>
        <v/>
      </c>
      <c r="BA2971" s="2">
        <f>IF(""&amp;$F2971&lt;&gt;"4","",IF($AY2971="YES","",IF(ROUND(SUMIFS($AE$2:$AE$4001,$L$2:$L$4001,$L2971,$F$2:$F$4001,"4")-SUMIFS('AR SALES'!$Y$2:$Y$2501,'AR SALES'!$L$2:$L$2501,$L2971,'AR SALES'!$AD$2:$AD$2501,"OFF"),2)=0,"","STALE")))</f>
        <v/>
      </c>
      <c r="BB2971" s="2">
        <f>IF(OR(""&amp;$F2971="2",""&amp;$F2971="4",""&amp;$F2971="G",""&amp;$F2971="H"),IF($AY2971="YES","",IF($AB2971&lt;&gt;0,"",IF(COUNTIFS('AR SALES'!$L$2:$L$2501,$L2971,'AR SALES'!$AD$2:$AD$2501,IF(""&amp;$F2971="4","OFF","ON"),'AR SALES'!$AF$2:$AF$2501,"Y")&gt;0,"","NO EXEMPTION"))),"")</f>
        <v/>
      </c>
    </row>
    <row r="2972">
      <c r="AT2972" s="2">
        <f>IF($L2972="","",IFERROR(INDEX('AR SALES'!$H$2:$H$2501,MATCH(""&amp;$L2972,'AR SALES'!$AE$2:$AE$2501,0)),""))</f>
        <v/>
      </c>
      <c r="AU2972" s="2">
        <f>IF($L2972="","",IF($A2972&lt;&gt;"GA","",IF($E2972="FULTON",IF(ISNUMBER(SEARCH("COLLEGE PARK",$AT2972)),"FULTON (COLLEGE PARK)",IF(ISNUMBER(SEARCH("HAPEVILLE",$AT2972)),"FULTON (HAPEVILLE)",IF(ISNUMBER(SEARCH("EAST POINT",$AT2972)),"FULTON (EAST POINT)",IF(ISNUMBER(SEARCH("ATLANTA",$AT2972)),"FULTON (ATL LIMITS)","FULTON")))),IF($E2972="DEKALB",IF(ISNUMBER(SEARCH("ATLANTA",$AT2972)),"DEKALB (ATL LIMITS)","DEKALB"),IF(AND($E2972="CLAYTON",ISNUMBER(SEARCH("COLLEGE PARK",$AT2972))),"CLAYTON (COLLEGE PARK)",$E2972)))))</f>
        <v/>
      </c>
      <c r="AV2972" s="2">
        <f>IF($L2972="","",IF(""&amp;$F2972="2","DIESEL",IF(OR(""&amp;$F2972="G",""&amp;$F2972="H"),"GAS","")))</f>
        <v/>
      </c>
      <c r="AW2972" s="2">
        <f>IF($AV2972="","",$R2972)</f>
        <v/>
      </c>
      <c r="AX2972" s="2">
        <f>IF($AV2972="","",IF($AB2972=0,$R2972,0))</f>
        <v/>
      </c>
      <c r="AY2972" s="2">
        <f>IF($AV2972="","",IF(AND($Z2972=0,COUNTIF('AR SALES'!$L$2:$L$2501,$L2972)=0),"YES",""))</f>
        <v/>
      </c>
      <c r="AZ2972" s="2">
        <f>IF($AV2972="","",IFERROR(VLOOKUP($AU2972,CODES!$A:$B,2,FALSE),"NO CODE"))</f>
        <v/>
      </c>
      <c r="BA2972" s="2">
        <f>IF(""&amp;$F2972&lt;&gt;"4","",IF($AY2972="YES","",IF(ROUND(SUMIFS($AE$2:$AE$4001,$L$2:$L$4001,$L2972,$F$2:$F$4001,"4")-SUMIFS('AR SALES'!$Y$2:$Y$2501,'AR SALES'!$L$2:$L$2501,$L2972,'AR SALES'!$AD$2:$AD$2501,"OFF"),2)=0,"","STALE")))</f>
        <v/>
      </c>
      <c r="BB2972" s="2">
        <f>IF(OR(""&amp;$F2972="2",""&amp;$F2972="4",""&amp;$F2972="G",""&amp;$F2972="H"),IF($AY2972="YES","",IF($AB2972&lt;&gt;0,"",IF(COUNTIFS('AR SALES'!$L$2:$L$2501,$L2972,'AR SALES'!$AD$2:$AD$2501,IF(""&amp;$F2972="4","OFF","ON"),'AR SALES'!$AF$2:$AF$2501,"Y")&gt;0,"","NO EXEMPTION"))),"")</f>
        <v/>
      </c>
    </row>
    <row r="2973">
      <c r="AT2973" s="2">
        <f>IF($L2973="","",IFERROR(INDEX('AR SALES'!$H$2:$H$2501,MATCH(""&amp;$L2973,'AR SALES'!$AE$2:$AE$2501,0)),""))</f>
        <v/>
      </c>
      <c r="AU2973" s="2">
        <f>IF($L2973="","",IF($A2973&lt;&gt;"GA","",IF($E2973="FULTON",IF(ISNUMBER(SEARCH("COLLEGE PARK",$AT2973)),"FULTON (COLLEGE PARK)",IF(ISNUMBER(SEARCH("HAPEVILLE",$AT2973)),"FULTON (HAPEVILLE)",IF(ISNUMBER(SEARCH("EAST POINT",$AT2973)),"FULTON (EAST POINT)",IF(ISNUMBER(SEARCH("ATLANTA",$AT2973)),"FULTON (ATL LIMITS)","FULTON")))),IF($E2973="DEKALB",IF(ISNUMBER(SEARCH("ATLANTA",$AT2973)),"DEKALB (ATL LIMITS)","DEKALB"),IF(AND($E2973="CLAYTON",ISNUMBER(SEARCH("COLLEGE PARK",$AT2973))),"CLAYTON (COLLEGE PARK)",$E2973)))))</f>
        <v/>
      </c>
      <c r="AV2973" s="2">
        <f>IF($L2973="","",IF(""&amp;$F2973="2","DIESEL",IF(OR(""&amp;$F2973="G",""&amp;$F2973="H"),"GAS","")))</f>
        <v/>
      </c>
      <c r="AW2973" s="2">
        <f>IF($AV2973="","",$R2973)</f>
        <v/>
      </c>
      <c r="AX2973" s="2">
        <f>IF($AV2973="","",IF($AB2973=0,$R2973,0))</f>
        <v/>
      </c>
      <c r="AY2973" s="2">
        <f>IF($AV2973="","",IF(AND($Z2973=0,COUNTIF('AR SALES'!$L$2:$L$2501,$L2973)=0),"YES",""))</f>
        <v/>
      </c>
      <c r="AZ2973" s="2">
        <f>IF($AV2973="","",IFERROR(VLOOKUP($AU2973,CODES!$A:$B,2,FALSE),"NO CODE"))</f>
        <v/>
      </c>
      <c r="BA2973" s="2">
        <f>IF(""&amp;$F2973&lt;&gt;"4","",IF($AY2973="YES","",IF(ROUND(SUMIFS($AE$2:$AE$4001,$L$2:$L$4001,$L2973,$F$2:$F$4001,"4")-SUMIFS('AR SALES'!$Y$2:$Y$2501,'AR SALES'!$L$2:$L$2501,$L2973,'AR SALES'!$AD$2:$AD$2501,"OFF"),2)=0,"","STALE")))</f>
        <v/>
      </c>
      <c r="BB2973" s="2">
        <f>IF(OR(""&amp;$F2973="2",""&amp;$F2973="4",""&amp;$F2973="G",""&amp;$F2973="H"),IF($AY2973="YES","",IF($AB2973&lt;&gt;0,"",IF(COUNTIFS('AR SALES'!$L$2:$L$2501,$L2973,'AR SALES'!$AD$2:$AD$2501,IF(""&amp;$F2973="4","OFF","ON"),'AR SALES'!$AF$2:$AF$2501,"Y")&gt;0,"","NO EXEMPTION"))),"")</f>
        <v/>
      </c>
    </row>
    <row r="2974">
      <c r="AT2974" s="2">
        <f>IF($L2974="","",IFERROR(INDEX('AR SALES'!$H$2:$H$2501,MATCH(""&amp;$L2974,'AR SALES'!$AE$2:$AE$2501,0)),""))</f>
        <v/>
      </c>
      <c r="AU2974" s="2">
        <f>IF($L2974="","",IF($A2974&lt;&gt;"GA","",IF($E2974="FULTON",IF(ISNUMBER(SEARCH("COLLEGE PARK",$AT2974)),"FULTON (COLLEGE PARK)",IF(ISNUMBER(SEARCH("HAPEVILLE",$AT2974)),"FULTON (HAPEVILLE)",IF(ISNUMBER(SEARCH("EAST POINT",$AT2974)),"FULTON (EAST POINT)",IF(ISNUMBER(SEARCH("ATLANTA",$AT2974)),"FULTON (ATL LIMITS)","FULTON")))),IF($E2974="DEKALB",IF(ISNUMBER(SEARCH("ATLANTA",$AT2974)),"DEKALB (ATL LIMITS)","DEKALB"),IF(AND($E2974="CLAYTON",ISNUMBER(SEARCH("COLLEGE PARK",$AT2974))),"CLAYTON (COLLEGE PARK)",$E2974)))))</f>
        <v/>
      </c>
      <c r="AV2974" s="2">
        <f>IF($L2974="","",IF(""&amp;$F2974="2","DIESEL",IF(OR(""&amp;$F2974="G",""&amp;$F2974="H"),"GAS","")))</f>
        <v/>
      </c>
      <c r="AW2974" s="2">
        <f>IF($AV2974="","",$R2974)</f>
        <v/>
      </c>
      <c r="AX2974" s="2">
        <f>IF($AV2974="","",IF($AB2974=0,$R2974,0))</f>
        <v/>
      </c>
      <c r="AY2974" s="2">
        <f>IF($AV2974="","",IF(AND($Z2974=0,COUNTIF('AR SALES'!$L$2:$L$2501,$L2974)=0),"YES",""))</f>
        <v/>
      </c>
      <c r="AZ2974" s="2">
        <f>IF($AV2974="","",IFERROR(VLOOKUP($AU2974,CODES!$A:$B,2,FALSE),"NO CODE"))</f>
        <v/>
      </c>
      <c r="BA2974" s="2">
        <f>IF(""&amp;$F2974&lt;&gt;"4","",IF($AY2974="YES","",IF(ROUND(SUMIFS($AE$2:$AE$4001,$L$2:$L$4001,$L2974,$F$2:$F$4001,"4")-SUMIFS('AR SALES'!$Y$2:$Y$2501,'AR SALES'!$L$2:$L$2501,$L2974,'AR SALES'!$AD$2:$AD$2501,"OFF"),2)=0,"","STALE")))</f>
        <v/>
      </c>
      <c r="BB2974" s="2">
        <f>IF(OR(""&amp;$F2974="2",""&amp;$F2974="4",""&amp;$F2974="G",""&amp;$F2974="H"),IF($AY2974="YES","",IF($AB2974&lt;&gt;0,"",IF(COUNTIFS('AR SALES'!$L$2:$L$2501,$L2974,'AR SALES'!$AD$2:$AD$2501,IF(""&amp;$F2974="4","OFF","ON"),'AR SALES'!$AF$2:$AF$2501,"Y")&gt;0,"","NO EXEMPTION"))),"")</f>
        <v/>
      </c>
    </row>
    <row r="2975">
      <c r="AT2975" s="2">
        <f>IF($L2975="","",IFERROR(INDEX('AR SALES'!$H$2:$H$2501,MATCH(""&amp;$L2975,'AR SALES'!$AE$2:$AE$2501,0)),""))</f>
        <v/>
      </c>
      <c r="AU2975" s="2">
        <f>IF($L2975="","",IF($A2975&lt;&gt;"GA","",IF($E2975="FULTON",IF(ISNUMBER(SEARCH("COLLEGE PARK",$AT2975)),"FULTON (COLLEGE PARK)",IF(ISNUMBER(SEARCH("HAPEVILLE",$AT2975)),"FULTON (HAPEVILLE)",IF(ISNUMBER(SEARCH("EAST POINT",$AT2975)),"FULTON (EAST POINT)",IF(ISNUMBER(SEARCH("ATLANTA",$AT2975)),"FULTON (ATL LIMITS)","FULTON")))),IF($E2975="DEKALB",IF(ISNUMBER(SEARCH("ATLANTA",$AT2975)),"DEKALB (ATL LIMITS)","DEKALB"),IF(AND($E2975="CLAYTON",ISNUMBER(SEARCH("COLLEGE PARK",$AT2975))),"CLAYTON (COLLEGE PARK)",$E2975)))))</f>
        <v/>
      </c>
      <c r="AV2975" s="2">
        <f>IF($L2975="","",IF(""&amp;$F2975="2","DIESEL",IF(OR(""&amp;$F2975="G",""&amp;$F2975="H"),"GAS","")))</f>
        <v/>
      </c>
      <c r="AW2975" s="2">
        <f>IF($AV2975="","",$R2975)</f>
        <v/>
      </c>
      <c r="AX2975" s="2">
        <f>IF($AV2975="","",IF($AB2975=0,$R2975,0))</f>
        <v/>
      </c>
      <c r="AY2975" s="2">
        <f>IF($AV2975="","",IF(AND($Z2975=0,COUNTIF('AR SALES'!$L$2:$L$2501,$L2975)=0),"YES",""))</f>
        <v/>
      </c>
      <c r="AZ2975" s="2">
        <f>IF($AV2975="","",IFERROR(VLOOKUP($AU2975,CODES!$A:$B,2,FALSE),"NO CODE"))</f>
        <v/>
      </c>
      <c r="BA2975" s="2">
        <f>IF(""&amp;$F2975&lt;&gt;"4","",IF($AY2975="YES","",IF(ROUND(SUMIFS($AE$2:$AE$4001,$L$2:$L$4001,$L2975,$F$2:$F$4001,"4")-SUMIFS('AR SALES'!$Y$2:$Y$2501,'AR SALES'!$L$2:$L$2501,$L2975,'AR SALES'!$AD$2:$AD$2501,"OFF"),2)=0,"","STALE")))</f>
        <v/>
      </c>
      <c r="BB2975" s="2">
        <f>IF(OR(""&amp;$F2975="2",""&amp;$F2975="4",""&amp;$F2975="G",""&amp;$F2975="H"),IF($AY2975="YES","",IF($AB2975&lt;&gt;0,"",IF(COUNTIFS('AR SALES'!$L$2:$L$2501,$L2975,'AR SALES'!$AD$2:$AD$2501,IF(""&amp;$F2975="4","OFF","ON"),'AR SALES'!$AF$2:$AF$2501,"Y")&gt;0,"","NO EXEMPTION"))),"")</f>
        <v/>
      </c>
    </row>
    <row r="2976">
      <c r="AT2976" s="2">
        <f>IF($L2976="","",IFERROR(INDEX('AR SALES'!$H$2:$H$2501,MATCH(""&amp;$L2976,'AR SALES'!$AE$2:$AE$2501,0)),""))</f>
        <v/>
      </c>
      <c r="AU2976" s="2">
        <f>IF($L2976="","",IF($A2976&lt;&gt;"GA","",IF($E2976="FULTON",IF(ISNUMBER(SEARCH("COLLEGE PARK",$AT2976)),"FULTON (COLLEGE PARK)",IF(ISNUMBER(SEARCH("HAPEVILLE",$AT2976)),"FULTON (HAPEVILLE)",IF(ISNUMBER(SEARCH("EAST POINT",$AT2976)),"FULTON (EAST POINT)",IF(ISNUMBER(SEARCH("ATLANTA",$AT2976)),"FULTON (ATL LIMITS)","FULTON")))),IF($E2976="DEKALB",IF(ISNUMBER(SEARCH("ATLANTA",$AT2976)),"DEKALB (ATL LIMITS)","DEKALB"),IF(AND($E2976="CLAYTON",ISNUMBER(SEARCH("COLLEGE PARK",$AT2976))),"CLAYTON (COLLEGE PARK)",$E2976)))))</f>
        <v/>
      </c>
      <c r="AV2976" s="2">
        <f>IF($L2976="","",IF(""&amp;$F2976="2","DIESEL",IF(OR(""&amp;$F2976="G",""&amp;$F2976="H"),"GAS","")))</f>
        <v/>
      </c>
      <c r="AW2976" s="2">
        <f>IF($AV2976="","",$R2976)</f>
        <v/>
      </c>
      <c r="AX2976" s="2">
        <f>IF($AV2976="","",IF($AB2976=0,$R2976,0))</f>
        <v/>
      </c>
      <c r="AY2976" s="2">
        <f>IF($AV2976="","",IF(AND($Z2976=0,COUNTIF('AR SALES'!$L$2:$L$2501,$L2976)=0),"YES",""))</f>
        <v/>
      </c>
      <c r="AZ2976" s="2">
        <f>IF($AV2976="","",IFERROR(VLOOKUP($AU2976,CODES!$A:$B,2,FALSE),"NO CODE"))</f>
        <v/>
      </c>
      <c r="BA2976" s="2">
        <f>IF(""&amp;$F2976&lt;&gt;"4","",IF($AY2976="YES","",IF(ROUND(SUMIFS($AE$2:$AE$4001,$L$2:$L$4001,$L2976,$F$2:$F$4001,"4")-SUMIFS('AR SALES'!$Y$2:$Y$2501,'AR SALES'!$L$2:$L$2501,$L2976,'AR SALES'!$AD$2:$AD$2501,"OFF"),2)=0,"","STALE")))</f>
        <v/>
      </c>
      <c r="BB2976" s="2">
        <f>IF(OR(""&amp;$F2976="2",""&amp;$F2976="4",""&amp;$F2976="G",""&amp;$F2976="H"),IF($AY2976="YES","",IF($AB2976&lt;&gt;0,"",IF(COUNTIFS('AR SALES'!$L$2:$L$2501,$L2976,'AR SALES'!$AD$2:$AD$2501,IF(""&amp;$F2976="4","OFF","ON"),'AR SALES'!$AF$2:$AF$2501,"Y")&gt;0,"","NO EXEMPTION"))),"")</f>
        <v/>
      </c>
    </row>
    <row r="2977">
      <c r="AT2977" s="2">
        <f>IF($L2977="","",IFERROR(INDEX('AR SALES'!$H$2:$H$2501,MATCH(""&amp;$L2977,'AR SALES'!$AE$2:$AE$2501,0)),""))</f>
        <v/>
      </c>
      <c r="AU2977" s="2">
        <f>IF($L2977="","",IF($A2977&lt;&gt;"GA","",IF($E2977="FULTON",IF(ISNUMBER(SEARCH("COLLEGE PARK",$AT2977)),"FULTON (COLLEGE PARK)",IF(ISNUMBER(SEARCH("HAPEVILLE",$AT2977)),"FULTON (HAPEVILLE)",IF(ISNUMBER(SEARCH("EAST POINT",$AT2977)),"FULTON (EAST POINT)",IF(ISNUMBER(SEARCH("ATLANTA",$AT2977)),"FULTON (ATL LIMITS)","FULTON")))),IF($E2977="DEKALB",IF(ISNUMBER(SEARCH("ATLANTA",$AT2977)),"DEKALB (ATL LIMITS)","DEKALB"),IF(AND($E2977="CLAYTON",ISNUMBER(SEARCH("COLLEGE PARK",$AT2977))),"CLAYTON (COLLEGE PARK)",$E2977)))))</f>
        <v/>
      </c>
      <c r="AV2977" s="2">
        <f>IF($L2977="","",IF(""&amp;$F2977="2","DIESEL",IF(OR(""&amp;$F2977="G",""&amp;$F2977="H"),"GAS","")))</f>
        <v/>
      </c>
      <c r="AW2977" s="2">
        <f>IF($AV2977="","",$R2977)</f>
        <v/>
      </c>
      <c r="AX2977" s="2">
        <f>IF($AV2977="","",IF($AB2977=0,$R2977,0))</f>
        <v/>
      </c>
      <c r="AY2977" s="2">
        <f>IF($AV2977="","",IF(AND($Z2977=0,COUNTIF('AR SALES'!$L$2:$L$2501,$L2977)=0),"YES",""))</f>
        <v/>
      </c>
      <c r="AZ2977" s="2">
        <f>IF($AV2977="","",IFERROR(VLOOKUP($AU2977,CODES!$A:$B,2,FALSE),"NO CODE"))</f>
        <v/>
      </c>
      <c r="BA2977" s="2">
        <f>IF(""&amp;$F2977&lt;&gt;"4","",IF($AY2977="YES","",IF(ROUND(SUMIFS($AE$2:$AE$4001,$L$2:$L$4001,$L2977,$F$2:$F$4001,"4")-SUMIFS('AR SALES'!$Y$2:$Y$2501,'AR SALES'!$L$2:$L$2501,$L2977,'AR SALES'!$AD$2:$AD$2501,"OFF"),2)=0,"","STALE")))</f>
        <v/>
      </c>
      <c r="BB2977" s="2">
        <f>IF(OR(""&amp;$F2977="2",""&amp;$F2977="4",""&amp;$F2977="G",""&amp;$F2977="H"),IF($AY2977="YES","",IF($AB2977&lt;&gt;0,"",IF(COUNTIFS('AR SALES'!$L$2:$L$2501,$L2977,'AR SALES'!$AD$2:$AD$2501,IF(""&amp;$F2977="4","OFF","ON"),'AR SALES'!$AF$2:$AF$2501,"Y")&gt;0,"","NO EXEMPTION"))),"")</f>
        <v/>
      </c>
    </row>
    <row r="2978">
      <c r="AT2978" s="2">
        <f>IF($L2978="","",IFERROR(INDEX('AR SALES'!$H$2:$H$2501,MATCH(""&amp;$L2978,'AR SALES'!$AE$2:$AE$2501,0)),""))</f>
        <v/>
      </c>
      <c r="AU2978" s="2">
        <f>IF($L2978="","",IF($A2978&lt;&gt;"GA","",IF($E2978="FULTON",IF(ISNUMBER(SEARCH("COLLEGE PARK",$AT2978)),"FULTON (COLLEGE PARK)",IF(ISNUMBER(SEARCH("HAPEVILLE",$AT2978)),"FULTON (HAPEVILLE)",IF(ISNUMBER(SEARCH("EAST POINT",$AT2978)),"FULTON (EAST POINT)",IF(ISNUMBER(SEARCH("ATLANTA",$AT2978)),"FULTON (ATL LIMITS)","FULTON")))),IF($E2978="DEKALB",IF(ISNUMBER(SEARCH("ATLANTA",$AT2978)),"DEKALB (ATL LIMITS)","DEKALB"),IF(AND($E2978="CLAYTON",ISNUMBER(SEARCH("COLLEGE PARK",$AT2978))),"CLAYTON (COLLEGE PARK)",$E2978)))))</f>
        <v/>
      </c>
      <c r="AV2978" s="2">
        <f>IF($L2978="","",IF(""&amp;$F2978="2","DIESEL",IF(OR(""&amp;$F2978="G",""&amp;$F2978="H"),"GAS","")))</f>
        <v/>
      </c>
      <c r="AW2978" s="2">
        <f>IF($AV2978="","",$R2978)</f>
        <v/>
      </c>
      <c r="AX2978" s="2">
        <f>IF($AV2978="","",IF($AB2978=0,$R2978,0))</f>
        <v/>
      </c>
      <c r="AY2978" s="2">
        <f>IF($AV2978="","",IF(AND($Z2978=0,COUNTIF('AR SALES'!$L$2:$L$2501,$L2978)=0),"YES",""))</f>
        <v/>
      </c>
      <c r="AZ2978" s="2">
        <f>IF($AV2978="","",IFERROR(VLOOKUP($AU2978,CODES!$A:$B,2,FALSE),"NO CODE"))</f>
        <v/>
      </c>
      <c r="BA2978" s="2">
        <f>IF(""&amp;$F2978&lt;&gt;"4","",IF($AY2978="YES","",IF(ROUND(SUMIFS($AE$2:$AE$4001,$L$2:$L$4001,$L2978,$F$2:$F$4001,"4")-SUMIFS('AR SALES'!$Y$2:$Y$2501,'AR SALES'!$L$2:$L$2501,$L2978,'AR SALES'!$AD$2:$AD$2501,"OFF"),2)=0,"","STALE")))</f>
        <v/>
      </c>
      <c r="BB2978" s="2">
        <f>IF(OR(""&amp;$F2978="2",""&amp;$F2978="4",""&amp;$F2978="G",""&amp;$F2978="H"),IF($AY2978="YES","",IF($AB2978&lt;&gt;0,"",IF(COUNTIFS('AR SALES'!$L$2:$L$2501,$L2978,'AR SALES'!$AD$2:$AD$2501,IF(""&amp;$F2978="4","OFF","ON"),'AR SALES'!$AF$2:$AF$2501,"Y")&gt;0,"","NO EXEMPTION"))),"")</f>
        <v/>
      </c>
    </row>
    <row r="2979">
      <c r="AT2979" s="2">
        <f>IF($L2979="","",IFERROR(INDEX('AR SALES'!$H$2:$H$2501,MATCH(""&amp;$L2979,'AR SALES'!$AE$2:$AE$2501,0)),""))</f>
        <v/>
      </c>
      <c r="AU2979" s="2">
        <f>IF($L2979="","",IF($A2979&lt;&gt;"GA","",IF($E2979="FULTON",IF(ISNUMBER(SEARCH("COLLEGE PARK",$AT2979)),"FULTON (COLLEGE PARK)",IF(ISNUMBER(SEARCH("HAPEVILLE",$AT2979)),"FULTON (HAPEVILLE)",IF(ISNUMBER(SEARCH("EAST POINT",$AT2979)),"FULTON (EAST POINT)",IF(ISNUMBER(SEARCH("ATLANTA",$AT2979)),"FULTON (ATL LIMITS)","FULTON")))),IF($E2979="DEKALB",IF(ISNUMBER(SEARCH("ATLANTA",$AT2979)),"DEKALB (ATL LIMITS)","DEKALB"),IF(AND($E2979="CLAYTON",ISNUMBER(SEARCH("COLLEGE PARK",$AT2979))),"CLAYTON (COLLEGE PARK)",$E2979)))))</f>
        <v/>
      </c>
      <c r="AV2979" s="2">
        <f>IF($L2979="","",IF(""&amp;$F2979="2","DIESEL",IF(OR(""&amp;$F2979="G",""&amp;$F2979="H"),"GAS","")))</f>
        <v/>
      </c>
      <c r="AW2979" s="2">
        <f>IF($AV2979="","",$R2979)</f>
        <v/>
      </c>
      <c r="AX2979" s="2">
        <f>IF($AV2979="","",IF($AB2979=0,$R2979,0))</f>
        <v/>
      </c>
      <c r="AY2979" s="2">
        <f>IF($AV2979="","",IF(AND($Z2979=0,COUNTIF('AR SALES'!$L$2:$L$2501,$L2979)=0),"YES",""))</f>
        <v/>
      </c>
      <c r="AZ2979" s="2">
        <f>IF($AV2979="","",IFERROR(VLOOKUP($AU2979,CODES!$A:$B,2,FALSE),"NO CODE"))</f>
        <v/>
      </c>
      <c r="BA2979" s="2">
        <f>IF(""&amp;$F2979&lt;&gt;"4","",IF($AY2979="YES","",IF(ROUND(SUMIFS($AE$2:$AE$4001,$L$2:$L$4001,$L2979,$F$2:$F$4001,"4")-SUMIFS('AR SALES'!$Y$2:$Y$2501,'AR SALES'!$L$2:$L$2501,$L2979,'AR SALES'!$AD$2:$AD$2501,"OFF"),2)=0,"","STALE")))</f>
        <v/>
      </c>
      <c r="BB2979" s="2">
        <f>IF(OR(""&amp;$F2979="2",""&amp;$F2979="4",""&amp;$F2979="G",""&amp;$F2979="H"),IF($AY2979="YES","",IF($AB2979&lt;&gt;0,"",IF(COUNTIFS('AR SALES'!$L$2:$L$2501,$L2979,'AR SALES'!$AD$2:$AD$2501,IF(""&amp;$F2979="4","OFF","ON"),'AR SALES'!$AF$2:$AF$2501,"Y")&gt;0,"","NO EXEMPTION"))),"")</f>
        <v/>
      </c>
    </row>
    <row r="2980">
      <c r="AT2980" s="2">
        <f>IF($L2980="","",IFERROR(INDEX('AR SALES'!$H$2:$H$2501,MATCH(""&amp;$L2980,'AR SALES'!$AE$2:$AE$2501,0)),""))</f>
        <v/>
      </c>
      <c r="AU2980" s="2">
        <f>IF($L2980="","",IF($A2980&lt;&gt;"GA","",IF($E2980="FULTON",IF(ISNUMBER(SEARCH("COLLEGE PARK",$AT2980)),"FULTON (COLLEGE PARK)",IF(ISNUMBER(SEARCH("HAPEVILLE",$AT2980)),"FULTON (HAPEVILLE)",IF(ISNUMBER(SEARCH("EAST POINT",$AT2980)),"FULTON (EAST POINT)",IF(ISNUMBER(SEARCH("ATLANTA",$AT2980)),"FULTON (ATL LIMITS)","FULTON")))),IF($E2980="DEKALB",IF(ISNUMBER(SEARCH("ATLANTA",$AT2980)),"DEKALB (ATL LIMITS)","DEKALB"),IF(AND($E2980="CLAYTON",ISNUMBER(SEARCH("COLLEGE PARK",$AT2980))),"CLAYTON (COLLEGE PARK)",$E2980)))))</f>
        <v/>
      </c>
      <c r="AV2980" s="2">
        <f>IF($L2980="","",IF(""&amp;$F2980="2","DIESEL",IF(OR(""&amp;$F2980="G",""&amp;$F2980="H"),"GAS","")))</f>
        <v/>
      </c>
      <c r="AW2980" s="2">
        <f>IF($AV2980="","",$R2980)</f>
        <v/>
      </c>
      <c r="AX2980" s="2">
        <f>IF($AV2980="","",IF($AB2980=0,$R2980,0))</f>
        <v/>
      </c>
      <c r="AY2980" s="2">
        <f>IF($AV2980="","",IF(AND($Z2980=0,COUNTIF('AR SALES'!$L$2:$L$2501,$L2980)=0),"YES",""))</f>
        <v/>
      </c>
      <c r="AZ2980" s="2">
        <f>IF($AV2980="","",IFERROR(VLOOKUP($AU2980,CODES!$A:$B,2,FALSE),"NO CODE"))</f>
        <v/>
      </c>
      <c r="BA2980" s="2">
        <f>IF(""&amp;$F2980&lt;&gt;"4","",IF($AY2980="YES","",IF(ROUND(SUMIFS($AE$2:$AE$4001,$L$2:$L$4001,$L2980,$F$2:$F$4001,"4")-SUMIFS('AR SALES'!$Y$2:$Y$2501,'AR SALES'!$L$2:$L$2501,$L2980,'AR SALES'!$AD$2:$AD$2501,"OFF"),2)=0,"","STALE")))</f>
        <v/>
      </c>
      <c r="BB2980" s="2">
        <f>IF(OR(""&amp;$F2980="2",""&amp;$F2980="4",""&amp;$F2980="G",""&amp;$F2980="H"),IF($AY2980="YES","",IF($AB2980&lt;&gt;0,"",IF(COUNTIFS('AR SALES'!$L$2:$L$2501,$L2980,'AR SALES'!$AD$2:$AD$2501,IF(""&amp;$F2980="4","OFF","ON"),'AR SALES'!$AF$2:$AF$2501,"Y")&gt;0,"","NO EXEMPTION"))),"")</f>
        <v/>
      </c>
    </row>
    <row r="2981">
      <c r="AT2981" s="2">
        <f>IF($L2981="","",IFERROR(INDEX('AR SALES'!$H$2:$H$2501,MATCH(""&amp;$L2981,'AR SALES'!$AE$2:$AE$2501,0)),""))</f>
        <v/>
      </c>
      <c r="AU2981" s="2">
        <f>IF($L2981="","",IF($A2981&lt;&gt;"GA","",IF($E2981="FULTON",IF(ISNUMBER(SEARCH("COLLEGE PARK",$AT2981)),"FULTON (COLLEGE PARK)",IF(ISNUMBER(SEARCH("HAPEVILLE",$AT2981)),"FULTON (HAPEVILLE)",IF(ISNUMBER(SEARCH("EAST POINT",$AT2981)),"FULTON (EAST POINT)",IF(ISNUMBER(SEARCH("ATLANTA",$AT2981)),"FULTON (ATL LIMITS)","FULTON")))),IF($E2981="DEKALB",IF(ISNUMBER(SEARCH("ATLANTA",$AT2981)),"DEKALB (ATL LIMITS)","DEKALB"),IF(AND($E2981="CLAYTON",ISNUMBER(SEARCH("COLLEGE PARK",$AT2981))),"CLAYTON (COLLEGE PARK)",$E2981)))))</f>
        <v/>
      </c>
      <c r="AV2981" s="2">
        <f>IF($L2981="","",IF(""&amp;$F2981="2","DIESEL",IF(OR(""&amp;$F2981="G",""&amp;$F2981="H"),"GAS","")))</f>
        <v/>
      </c>
      <c r="AW2981" s="2">
        <f>IF($AV2981="","",$R2981)</f>
        <v/>
      </c>
      <c r="AX2981" s="2">
        <f>IF($AV2981="","",IF($AB2981=0,$R2981,0))</f>
        <v/>
      </c>
      <c r="AY2981" s="2">
        <f>IF($AV2981="","",IF(AND($Z2981=0,COUNTIF('AR SALES'!$L$2:$L$2501,$L2981)=0),"YES",""))</f>
        <v/>
      </c>
      <c r="AZ2981" s="2">
        <f>IF($AV2981="","",IFERROR(VLOOKUP($AU2981,CODES!$A:$B,2,FALSE),"NO CODE"))</f>
        <v/>
      </c>
      <c r="BA2981" s="2">
        <f>IF(""&amp;$F2981&lt;&gt;"4","",IF($AY2981="YES","",IF(ROUND(SUMIFS($AE$2:$AE$4001,$L$2:$L$4001,$L2981,$F$2:$F$4001,"4")-SUMIFS('AR SALES'!$Y$2:$Y$2501,'AR SALES'!$L$2:$L$2501,$L2981,'AR SALES'!$AD$2:$AD$2501,"OFF"),2)=0,"","STALE")))</f>
        <v/>
      </c>
      <c r="BB2981" s="2">
        <f>IF(OR(""&amp;$F2981="2",""&amp;$F2981="4",""&amp;$F2981="G",""&amp;$F2981="H"),IF($AY2981="YES","",IF($AB2981&lt;&gt;0,"",IF(COUNTIFS('AR SALES'!$L$2:$L$2501,$L2981,'AR SALES'!$AD$2:$AD$2501,IF(""&amp;$F2981="4","OFF","ON"),'AR SALES'!$AF$2:$AF$2501,"Y")&gt;0,"","NO EXEMPTION"))),"")</f>
        <v/>
      </c>
    </row>
    <row r="2982">
      <c r="AT2982" s="2">
        <f>IF($L2982="","",IFERROR(INDEX('AR SALES'!$H$2:$H$2501,MATCH(""&amp;$L2982,'AR SALES'!$AE$2:$AE$2501,0)),""))</f>
        <v/>
      </c>
      <c r="AU2982" s="2">
        <f>IF($L2982="","",IF($A2982&lt;&gt;"GA","",IF($E2982="FULTON",IF(ISNUMBER(SEARCH("COLLEGE PARK",$AT2982)),"FULTON (COLLEGE PARK)",IF(ISNUMBER(SEARCH("HAPEVILLE",$AT2982)),"FULTON (HAPEVILLE)",IF(ISNUMBER(SEARCH("EAST POINT",$AT2982)),"FULTON (EAST POINT)",IF(ISNUMBER(SEARCH("ATLANTA",$AT2982)),"FULTON (ATL LIMITS)","FULTON")))),IF($E2982="DEKALB",IF(ISNUMBER(SEARCH("ATLANTA",$AT2982)),"DEKALB (ATL LIMITS)","DEKALB"),IF(AND($E2982="CLAYTON",ISNUMBER(SEARCH("COLLEGE PARK",$AT2982))),"CLAYTON (COLLEGE PARK)",$E2982)))))</f>
        <v/>
      </c>
      <c r="AV2982" s="2">
        <f>IF($L2982="","",IF(""&amp;$F2982="2","DIESEL",IF(OR(""&amp;$F2982="G",""&amp;$F2982="H"),"GAS","")))</f>
        <v/>
      </c>
      <c r="AW2982" s="2">
        <f>IF($AV2982="","",$R2982)</f>
        <v/>
      </c>
      <c r="AX2982" s="2">
        <f>IF($AV2982="","",IF($AB2982=0,$R2982,0))</f>
        <v/>
      </c>
      <c r="AY2982" s="2">
        <f>IF($AV2982="","",IF(AND($Z2982=0,COUNTIF('AR SALES'!$L$2:$L$2501,$L2982)=0),"YES",""))</f>
        <v/>
      </c>
      <c r="AZ2982" s="2">
        <f>IF($AV2982="","",IFERROR(VLOOKUP($AU2982,CODES!$A:$B,2,FALSE),"NO CODE"))</f>
        <v/>
      </c>
      <c r="BA2982" s="2">
        <f>IF(""&amp;$F2982&lt;&gt;"4","",IF($AY2982="YES","",IF(ROUND(SUMIFS($AE$2:$AE$4001,$L$2:$L$4001,$L2982,$F$2:$F$4001,"4")-SUMIFS('AR SALES'!$Y$2:$Y$2501,'AR SALES'!$L$2:$L$2501,$L2982,'AR SALES'!$AD$2:$AD$2501,"OFF"),2)=0,"","STALE")))</f>
        <v/>
      </c>
      <c r="BB2982" s="2">
        <f>IF(OR(""&amp;$F2982="2",""&amp;$F2982="4",""&amp;$F2982="G",""&amp;$F2982="H"),IF($AY2982="YES","",IF($AB2982&lt;&gt;0,"",IF(COUNTIFS('AR SALES'!$L$2:$L$2501,$L2982,'AR SALES'!$AD$2:$AD$2501,IF(""&amp;$F2982="4","OFF","ON"),'AR SALES'!$AF$2:$AF$2501,"Y")&gt;0,"","NO EXEMPTION"))),"")</f>
        <v/>
      </c>
    </row>
    <row r="2983">
      <c r="AT2983" s="2">
        <f>IF($L2983="","",IFERROR(INDEX('AR SALES'!$H$2:$H$2501,MATCH(""&amp;$L2983,'AR SALES'!$AE$2:$AE$2501,0)),""))</f>
        <v/>
      </c>
      <c r="AU2983" s="2">
        <f>IF($L2983="","",IF($A2983&lt;&gt;"GA","",IF($E2983="FULTON",IF(ISNUMBER(SEARCH("COLLEGE PARK",$AT2983)),"FULTON (COLLEGE PARK)",IF(ISNUMBER(SEARCH("HAPEVILLE",$AT2983)),"FULTON (HAPEVILLE)",IF(ISNUMBER(SEARCH("EAST POINT",$AT2983)),"FULTON (EAST POINT)",IF(ISNUMBER(SEARCH("ATLANTA",$AT2983)),"FULTON (ATL LIMITS)","FULTON")))),IF($E2983="DEKALB",IF(ISNUMBER(SEARCH("ATLANTA",$AT2983)),"DEKALB (ATL LIMITS)","DEKALB"),IF(AND($E2983="CLAYTON",ISNUMBER(SEARCH("COLLEGE PARK",$AT2983))),"CLAYTON (COLLEGE PARK)",$E2983)))))</f>
        <v/>
      </c>
      <c r="AV2983" s="2">
        <f>IF($L2983="","",IF(""&amp;$F2983="2","DIESEL",IF(OR(""&amp;$F2983="G",""&amp;$F2983="H"),"GAS","")))</f>
        <v/>
      </c>
      <c r="AW2983" s="2">
        <f>IF($AV2983="","",$R2983)</f>
        <v/>
      </c>
      <c r="AX2983" s="2">
        <f>IF($AV2983="","",IF($AB2983=0,$R2983,0))</f>
        <v/>
      </c>
      <c r="AY2983" s="2">
        <f>IF($AV2983="","",IF(AND($Z2983=0,COUNTIF('AR SALES'!$L$2:$L$2501,$L2983)=0),"YES",""))</f>
        <v/>
      </c>
      <c r="AZ2983" s="2">
        <f>IF($AV2983="","",IFERROR(VLOOKUP($AU2983,CODES!$A:$B,2,FALSE),"NO CODE"))</f>
        <v/>
      </c>
      <c r="BA2983" s="2">
        <f>IF(""&amp;$F2983&lt;&gt;"4","",IF($AY2983="YES","",IF(ROUND(SUMIFS($AE$2:$AE$4001,$L$2:$L$4001,$L2983,$F$2:$F$4001,"4")-SUMIFS('AR SALES'!$Y$2:$Y$2501,'AR SALES'!$L$2:$L$2501,$L2983,'AR SALES'!$AD$2:$AD$2501,"OFF"),2)=0,"","STALE")))</f>
        <v/>
      </c>
      <c r="BB2983" s="2">
        <f>IF(OR(""&amp;$F2983="2",""&amp;$F2983="4",""&amp;$F2983="G",""&amp;$F2983="H"),IF($AY2983="YES","",IF($AB2983&lt;&gt;0,"",IF(COUNTIFS('AR SALES'!$L$2:$L$2501,$L2983,'AR SALES'!$AD$2:$AD$2501,IF(""&amp;$F2983="4","OFF","ON"),'AR SALES'!$AF$2:$AF$2501,"Y")&gt;0,"","NO EXEMPTION"))),"")</f>
        <v/>
      </c>
    </row>
    <row r="2984">
      <c r="AT2984" s="2">
        <f>IF($L2984="","",IFERROR(INDEX('AR SALES'!$H$2:$H$2501,MATCH(""&amp;$L2984,'AR SALES'!$AE$2:$AE$2501,0)),""))</f>
        <v/>
      </c>
      <c r="AU2984" s="2">
        <f>IF($L2984="","",IF($A2984&lt;&gt;"GA","",IF($E2984="FULTON",IF(ISNUMBER(SEARCH("COLLEGE PARK",$AT2984)),"FULTON (COLLEGE PARK)",IF(ISNUMBER(SEARCH("HAPEVILLE",$AT2984)),"FULTON (HAPEVILLE)",IF(ISNUMBER(SEARCH("EAST POINT",$AT2984)),"FULTON (EAST POINT)",IF(ISNUMBER(SEARCH("ATLANTA",$AT2984)),"FULTON (ATL LIMITS)","FULTON")))),IF($E2984="DEKALB",IF(ISNUMBER(SEARCH("ATLANTA",$AT2984)),"DEKALB (ATL LIMITS)","DEKALB"),IF(AND($E2984="CLAYTON",ISNUMBER(SEARCH("COLLEGE PARK",$AT2984))),"CLAYTON (COLLEGE PARK)",$E2984)))))</f>
        <v/>
      </c>
      <c r="AV2984" s="2">
        <f>IF($L2984="","",IF(""&amp;$F2984="2","DIESEL",IF(OR(""&amp;$F2984="G",""&amp;$F2984="H"),"GAS","")))</f>
        <v/>
      </c>
      <c r="AW2984" s="2">
        <f>IF($AV2984="","",$R2984)</f>
        <v/>
      </c>
      <c r="AX2984" s="2">
        <f>IF($AV2984="","",IF($AB2984=0,$R2984,0))</f>
        <v/>
      </c>
      <c r="AY2984" s="2">
        <f>IF($AV2984="","",IF(AND($Z2984=0,COUNTIF('AR SALES'!$L$2:$L$2501,$L2984)=0),"YES",""))</f>
        <v/>
      </c>
      <c r="AZ2984" s="2">
        <f>IF($AV2984="","",IFERROR(VLOOKUP($AU2984,CODES!$A:$B,2,FALSE),"NO CODE"))</f>
        <v/>
      </c>
      <c r="BA2984" s="2">
        <f>IF(""&amp;$F2984&lt;&gt;"4","",IF($AY2984="YES","",IF(ROUND(SUMIFS($AE$2:$AE$4001,$L$2:$L$4001,$L2984,$F$2:$F$4001,"4")-SUMIFS('AR SALES'!$Y$2:$Y$2501,'AR SALES'!$L$2:$L$2501,$L2984,'AR SALES'!$AD$2:$AD$2501,"OFF"),2)=0,"","STALE")))</f>
        <v/>
      </c>
      <c r="BB2984" s="2">
        <f>IF(OR(""&amp;$F2984="2",""&amp;$F2984="4",""&amp;$F2984="G",""&amp;$F2984="H"),IF($AY2984="YES","",IF($AB2984&lt;&gt;0,"",IF(COUNTIFS('AR SALES'!$L$2:$L$2501,$L2984,'AR SALES'!$AD$2:$AD$2501,IF(""&amp;$F2984="4","OFF","ON"),'AR SALES'!$AF$2:$AF$2501,"Y")&gt;0,"","NO EXEMPTION"))),"")</f>
        <v/>
      </c>
    </row>
    <row r="2985">
      <c r="AT2985" s="2">
        <f>IF($L2985="","",IFERROR(INDEX('AR SALES'!$H$2:$H$2501,MATCH(""&amp;$L2985,'AR SALES'!$AE$2:$AE$2501,0)),""))</f>
        <v/>
      </c>
      <c r="AU2985" s="2">
        <f>IF($L2985="","",IF($A2985&lt;&gt;"GA","",IF($E2985="FULTON",IF(ISNUMBER(SEARCH("COLLEGE PARK",$AT2985)),"FULTON (COLLEGE PARK)",IF(ISNUMBER(SEARCH("HAPEVILLE",$AT2985)),"FULTON (HAPEVILLE)",IF(ISNUMBER(SEARCH("EAST POINT",$AT2985)),"FULTON (EAST POINT)",IF(ISNUMBER(SEARCH("ATLANTA",$AT2985)),"FULTON (ATL LIMITS)","FULTON")))),IF($E2985="DEKALB",IF(ISNUMBER(SEARCH("ATLANTA",$AT2985)),"DEKALB (ATL LIMITS)","DEKALB"),IF(AND($E2985="CLAYTON",ISNUMBER(SEARCH("COLLEGE PARK",$AT2985))),"CLAYTON (COLLEGE PARK)",$E2985)))))</f>
        <v/>
      </c>
      <c r="AV2985" s="2">
        <f>IF($L2985="","",IF(""&amp;$F2985="2","DIESEL",IF(OR(""&amp;$F2985="G",""&amp;$F2985="H"),"GAS","")))</f>
        <v/>
      </c>
      <c r="AW2985" s="2">
        <f>IF($AV2985="","",$R2985)</f>
        <v/>
      </c>
      <c r="AX2985" s="2">
        <f>IF($AV2985="","",IF($AB2985=0,$R2985,0))</f>
        <v/>
      </c>
      <c r="AY2985" s="2">
        <f>IF($AV2985="","",IF(AND($Z2985=0,COUNTIF('AR SALES'!$L$2:$L$2501,$L2985)=0),"YES",""))</f>
        <v/>
      </c>
      <c r="AZ2985" s="2">
        <f>IF($AV2985="","",IFERROR(VLOOKUP($AU2985,CODES!$A:$B,2,FALSE),"NO CODE"))</f>
        <v/>
      </c>
      <c r="BA2985" s="2">
        <f>IF(""&amp;$F2985&lt;&gt;"4","",IF($AY2985="YES","",IF(ROUND(SUMIFS($AE$2:$AE$4001,$L$2:$L$4001,$L2985,$F$2:$F$4001,"4")-SUMIFS('AR SALES'!$Y$2:$Y$2501,'AR SALES'!$L$2:$L$2501,$L2985,'AR SALES'!$AD$2:$AD$2501,"OFF"),2)=0,"","STALE")))</f>
        <v/>
      </c>
      <c r="BB2985" s="2">
        <f>IF(OR(""&amp;$F2985="2",""&amp;$F2985="4",""&amp;$F2985="G",""&amp;$F2985="H"),IF($AY2985="YES","",IF($AB2985&lt;&gt;0,"",IF(COUNTIFS('AR SALES'!$L$2:$L$2501,$L2985,'AR SALES'!$AD$2:$AD$2501,IF(""&amp;$F2985="4","OFF","ON"),'AR SALES'!$AF$2:$AF$2501,"Y")&gt;0,"","NO EXEMPTION"))),"")</f>
        <v/>
      </c>
    </row>
    <row r="2986">
      <c r="AT2986" s="2">
        <f>IF($L2986="","",IFERROR(INDEX('AR SALES'!$H$2:$H$2501,MATCH(""&amp;$L2986,'AR SALES'!$AE$2:$AE$2501,0)),""))</f>
        <v/>
      </c>
      <c r="AU2986" s="2">
        <f>IF($L2986="","",IF($A2986&lt;&gt;"GA","",IF($E2986="FULTON",IF(ISNUMBER(SEARCH("COLLEGE PARK",$AT2986)),"FULTON (COLLEGE PARK)",IF(ISNUMBER(SEARCH("HAPEVILLE",$AT2986)),"FULTON (HAPEVILLE)",IF(ISNUMBER(SEARCH("EAST POINT",$AT2986)),"FULTON (EAST POINT)",IF(ISNUMBER(SEARCH("ATLANTA",$AT2986)),"FULTON (ATL LIMITS)","FULTON")))),IF($E2986="DEKALB",IF(ISNUMBER(SEARCH("ATLANTA",$AT2986)),"DEKALB (ATL LIMITS)","DEKALB"),IF(AND($E2986="CLAYTON",ISNUMBER(SEARCH("COLLEGE PARK",$AT2986))),"CLAYTON (COLLEGE PARK)",$E2986)))))</f>
        <v/>
      </c>
      <c r="AV2986" s="2">
        <f>IF($L2986="","",IF(""&amp;$F2986="2","DIESEL",IF(OR(""&amp;$F2986="G",""&amp;$F2986="H"),"GAS","")))</f>
        <v/>
      </c>
      <c r="AW2986" s="2">
        <f>IF($AV2986="","",$R2986)</f>
        <v/>
      </c>
      <c r="AX2986" s="2">
        <f>IF($AV2986="","",IF($AB2986=0,$R2986,0))</f>
        <v/>
      </c>
      <c r="AY2986" s="2">
        <f>IF($AV2986="","",IF(AND($Z2986=0,COUNTIF('AR SALES'!$L$2:$L$2501,$L2986)=0),"YES",""))</f>
        <v/>
      </c>
      <c r="AZ2986" s="2">
        <f>IF($AV2986="","",IFERROR(VLOOKUP($AU2986,CODES!$A:$B,2,FALSE),"NO CODE"))</f>
        <v/>
      </c>
      <c r="BA2986" s="2">
        <f>IF(""&amp;$F2986&lt;&gt;"4","",IF($AY2986="YES","",IF(ROUND(SUMIFS($AE$2:$AE$4001,$L$2:$L$4001,$L2986,$F$2:$F$4001,"4")-SUMIFS('AR SALES'!$Y$2:$Y$2501,'AR SALES'!$L$2:$L$2501,$L2986,'AR SALES'!$AD$2:$AD$2501,"OFF"),2)=0,"","STALE")))</f>
        <v/>
      </c>
      <c r="BB2986" s="2">
        <f>IF(OR(""&amp;$F2986="2",""&amp;$F2986="4",""&amp;$F2986="G",""&amp;$F2986="H"),IF($AY2986="YES","",IF($AB2986&lt;&gt;0,"",IF(COUNTIFS('AR SALES'!$L$2:$L$2501,$L2986,'AR SALES'!$AD$2:$AD$2501,IF(""&amp;$F2986="4","OFF","ON"),'AR SALES'!$AF$2:$AF$2501,"Y")&gt;0,"","NO EXEMPTION"))),"")</f>
        <v/>
      </c>
    </row>
    <row r="2987">
      <c r="AT2987" s="2">
        <f>IF($L2987="","",IFERROR(INDEX('AR SALES'!$H$2:$H$2501,MATCH(""&amp;$L2987,'AR SALES'!$AE$2:$AE$2501,0)),""))</f>
        <v/>
      </c>
      <c r="AU2987" s="2">
        <f>IF($L2987="","",IF($A2987&lt;&gt;"GA","",IF($E2987="FULTON",IF(ISNUMBER(SEARCH("COLLEGE PARK",$AT2987)),"FULTON (COLLEGE PARK)",IF(ISNUMBER(SEARCH("HAPEVILLE",$AT2987)),"FULTON (HAPEVILLE)",IF(ISNUMBER(SEARCH("EAST POINT",$AT2987)),"FULTON (EAST POINT)",IF(ISNUMBER(SEARCH("ATLANTA",$AT2987)),"FULTON (ATL LIMITS)","FULTON")))),IF($E2987="DEKALB",IF(ISNUMBER(SEARCH("ATLANTA",$AT2987)),"DEKALB (ATL LIMITS)","DEKALB"),IF(AND($E2987="CLAYTON",ISNUMBER(SEARCH("COLLEGE PARK",$AT2987))),"CLAYTON (COLLEGE PARK)",$E2987)))))</f>
        <v/>
      </c>
      <c r="AV2987" s="2">
        <f>IF($L2987="","",IF(""&amp;$F2987="2","DIESEL",IF(OR(""&amp;$F2987="G",""&amp;$F2987="H"),"GAS","")))</f>
        <v/>
      </c>
      <c r="AW2987" s="2">
        <f>IF($AV2987="","",$R2987)</f>
        <v/>
      </c>
      <c r="AX2987" s="2">
        <f>IF($AV2987="","",IF($AB2987=0,$R2987,0))</f>
        <v/>
      </c>
      <c r="AY2987" s="2">
        <f>IF($AV2987="","",IF(AND($Z2987=0,COUNTIF('AR SALES'!$L$2:$L$2501,$L2987)=0),"YES",""))</f>
        <v/>
      </c>
      <c r="AZ2987" s="2">
        <f>IF($AV2987="","",IFERROR(VLOOKUP($AU2987,CODES!$A:$B,2,FALSE),"NO CODE"))</f>
        <v/>
      </c>
      <c r="BA2987" s="2">
        <f>IF(""&amp;$F2987&lt;&gt;"4","",IF($AY2987="YES","",IF(ROUND(SUMIFS($AE$2:$AE$4001,$L$2:$L$4001,$L2987,$F$2:$F$4001,"4")-SUMIFS('AR SALES'!$Y$2:$Y$2501,'AR SALES'!$L$2:$L$2501,$L2987,'AR SALES'!$AD$2:$AD$2501,"OFF"),2)=0,"","STALE")))</f>
        <v/>
      </c>
      <c r="BB2987" s="2">
        <f>IF(OR(""&amp;$F2987="2",""&amp;$F2987="4",""&amp;$F2987="G",""&amp;$F2987="H"),IF($AY2987="YES","",IF($AB2987&lt;&gt;0,"",IF(COUNTIFS('AR SALES'!$L$2:$L$2501,$L2987,'AR SALES'!$AD$2:$AD$2501,IF(""&amp;$F2987="4","OFF","ON"),'AR SALES'!$AF$2:$AF$2501,"Y")&gt;0,"","NO EXEMPTION"))),"")</f>
        <v/>
      </c>
    </row>
    <row r="2988">
      <c r="AT2988" s="2">
        <f>IF($L2988="","",IFERROR(INDEX('AR SALES'!$H$2:$H$2501,MATCH(""&amp;$L2988,'AR SALES'!$AE$2:$AE$2501,0)),""))</f>
        <v/>
      </c>
      <c r="AU2988" s="2">
        <f>IF($L2988="","",IF($A2988&lt;&gt;"GA","",IF($E2988="FULTON",IF(ISNUMBER(SEARCH("COLLEGE PARK",$AT2988)),"FULTON (COLLEGE PARK)",IF(ISNUMBER(SEARCH("HAPEVILLE",$AT2988)),"FULTON (HAPEVILLE)",IF(ISNUMBER(SEARCH("EAST POINT",$AT2988)),"FULTON (EAST POINT)",IF(ISNUMBER(SEARCH("ATLANTA",$AT2988)),"FULTON (ATL LIMITS)","FULTON")))),IF($E2988="DEKALB",IF(ISNUMBER(SEARCH("ATLANTA",$AT2988)),"DEKALB (ATL LIMITS)","DEKALB"),IF(AND($E2988="CLAYTON",ISNUMBER(SEARCH("COLLEGE PARK",$AT2988))),"CLAYTON (COLLEGE PARK)",$E2988)))))</f>
        <v/>
      </c>
      <c r="AV2988" s="2">
        <f>IF($L2988="","",IF(""&amp;$F2988="2","DIESEL",IF(OR(""&amp;$F2988="G",""&amp;$F2988="H"),"GAS","")))</f>
        <v/>
      </c>
      <c r="AW2988" s="2">
        <f>IF($AV2988="","",$R2988)</f>
        <v/>
      </c>
      <c r="AX2988" s="2">
        <f>IF($AV2988="","",IF($AB2988=0,$R2988,0))</f>
        <v/>
      </c>
      <c r="AY2988" s="2">
        <f>IF($AV2988="","",IF(AND($Z2988=0,COUNTIF('AR SALES'!$L$2:$L$2501,$L2988)=0),"YES",""))</f>
        <v/>
      </c>
      <c r="AZ2988" s="2">
        <f>IF($AV2988="","",IFERROR(VLOOKUP($AU2988,CODES!$A:$B,2,FALSE),"NO CODE"))</f>
        <v/>
      </c>
      <c r="BA2988" s="2">
        <f>IF(""&amp;$F2988&lt;&gt;"4","",IF($AY2988="YES","",IF(ROUND(SUMIFS($AE$2:$AE$4001,$L$2:$L$4001,$L2988,$F$2:$F$4001,"4")-SUMIFS('AR SALES'!$Y$2:$Y$2501,'AR SALES'!$L$2:$L$2501,$L2988,'AR SALES'!$AD$2:$AD$2501,"OFF"),2)=0,"","STALE")))</f>
        <v/>
      </c>
      <c r="BB2988" s="2">
        <f>IF(OR(""&amp;$F2988="2",""&amp;$F2988="4",""&amp;$F2988="G",""&amp;$F2988="H"),IF($AY2988="YES","",IF($AB2988&lt;&gt;0,"",IF(COUNTIFS('AR SALES'!$L$2:$L$2501,$L2988,'AR SALES'!$AD$2:$AD$2501,IF(""&amp;$F2988="4","OFF","ON"),'AR SALES'!$AF$2:$AF$2501,"Y")&gt;0,"","NO EXEMPTION"))),"")</f>
        <v/>
      </c>
    </row>
    <row r="2989">
      <c r="AT2989" s="2">
        <f>IF($L2989="","",IFERROR(INDEX('AR SALES'!$H$2:$H$2501,MATCH(""&amp;$L2989,'AR SALES'!$AE$2:$AE$2501,0)),""))</f>
        <v/>
      </c>
      <c r="AU2989" s="2">
        <f>IF($L2989="","",IF($A2989&lt;&gt;"GA","",IF($E2989="FULTON",IF(ISNUMBER(SEARCH("COLLEGE PARK",$AT2989)),"FULTON (COLLEGE PARK)",IF(ISNUMBER(SEARCH("HAPEVILLE",$AT2989)),"FULTON (HAPEVILLE)",IF(ISNUMBER(SEARCH("EAST POINT",$AT2989)),"FULTON (EAST POINT)",IF(ISNUMBER(SEARCH("ATLANTA",$AT2989)),"FULTON (ATL LIMITS)","FULTON")))),IF($E2989="DEKALB",IF(ISNUMBER(SEARCH("ATLANTA",$AT2989)),"DEKALB (ATL LIMITS)","DEKALB"),IF(AND($E2989="CLAYTON",ISNUMBER(SEARCH("COLLEGE PARK",$AT2989))),"CLAYTON (COLLEGE PARK)",$E2989)))))</f>
        <v/>
      </c>
      <c r="AV2989" s="2">
        <f>IF($L2989="","",IF(""&amp;$F2989="2","DIESEL",IF(OR(""&amp;$F2989="G",""&amp;$F2989="H"),"GAS","")))</f>
        <v/>
      </c>
      <c r="AW2989" s="2">
        <f>IF($AV2989="","",$R2989)</f>
        <v/>
      </c>
      <c r="AX2989" s="2">
        <f>IF($AV2989="","",IF($AB2989=0,$R2989,0))</f>
        <v/>
      </c>
      <c r="AY2989" s="2">
        <f>IF($AV2989="","",IF(AND($Z2989=0,COUNTIF('AR SALES'!$L$2:$L$2501,$L2989)=0),"YES",""))</f>
        <v/>
      </c>
      <c r="AZ2989" s="2">
        <f>IF($AV2989="","",IFERROR(VLOOKUP($AU2989,CODES!$A:$B,2,FALSE),"NO CODE"))</f>
        <v/>
      </c>
      <c r="BA2989" s="2">
        <f>IF(""&amp;$F2989&lt;&gt;"4","",IF($AY2989="YES","",IF(ROUND(SUMIFS($AE$2:$AE$4001,$L$2:$L$4001,$L2989,$F$2:$F$4001,"4")-SUMIFS('AR SALES'!$Y$2:$Y$2501,'AR SALES'!$L$2:$L$2501,$L2989,'AR SALES'!$AD$2:$AD$2501,"OFF"),2)=0,"","STALE")))</f>
        <v/>
      </c>
      <c r="BB2989" s="2">
        <f>IF(OR(""&amp;$F2989="2",""&amp;$F2989="4",""&amp;$F2989="G",""&amp;$F2989="H"),IF($AY2989="YES","",IF($AB2989&lt;&gt;0,"",IF(COUNTIFS('AR SALES'!$L$2:$L$2501,$L2989,'AR SALES'!$AD$2:$AD$2501,IF(""&amp;$F2989="4","OFF","ON"),'AR SALES'!$AF$2:$AF$2501,"Y")&gt;0,"","NO EXEMPTION"))),"")</f>
        <v/>
      </c>
    </row>
    <row r="2990">
      <c r="AT2990" s="2">
        <f>IF($L2990="","",IFERROR(INDEX('AR SALES'!$H$2:$H$2501,MATCH(""&amp;$L2990,'AR SALES'!$AE$2:$AE$2501,0)),""))</f>
        <v/>
      </c>
      <c r="AU2990" s="2">
        <f>IF($L2990="","",IF($A2990&lt;&gt;"GA","",IF($E2990="FULTON",IF(ISNUMBER(SEARCH("COLLEGE PARK",$AT2990)),"FULTON (COLLEGE PARK)",IF(ISNUMBER(SEARCH("HAPEVILLE",$AT2990)),"FULTON (HAPEVILLE)",IF(ISNUMBER(SEARCH("EAST POINT",$AT2990)),"FULTON (EAST POINT)",IF(ISNUMBER(SEARCH("ATLANTA",$AT2990)),"FULTON (ATL LIMITS)","FULTON")))),IF($E2990="DEKALB",IF(ISNUMBER(SEARCH("ATLANTA",$AT2990)),"DEKALB (ATL LIMITS)","DEKALB"),IF(AND($E2990="CLAYTON",ISNUMBER(SEARCH("COLLEGE PARK",$AT2990))),"CLAYTON (COLLEGE PARK)",$E2990)))))</f>
        <v/>
      </c>
      <c r="AV2990" s="2">
        <f>IF($L2990="","",IF(""&amp;$F2990="2","DIESEL",IF(OR(""&amp;$F2990="G",""&amp;$F2990="H"),"GAS","")))</f>
        <v/>
      </c>
      <c r="AW2990" s="2">
        <f>IF($AV2990="","",$R2990)</f>
        <v/>
      </c>
      <c r="AX2990" s="2">
        <f>IF($AV2990="","",IF($AB2990=0,$R2990,0))</f>
        <v/>
      </c>
      <c r="AY2990" s="2">
        <f>IF($AV2990="","",IF(AND($Z2990=0,COUNTIF('AR SALES'!$L$2:$L$2501,$L2990)=0),"YES",""))</f>
        <v/>
      </c>
      <c r="AZ2990" s="2">
        <f>IF($AV2990="","",IFERROR(VLOOKUP($AU2990,CODES!$A:$B,2,FALSE),"NO CODE"))</f>
        <v/>
      </c>
      <c r="BA2990" s="2">
        <f>IF(""&amp;$F2990&lt;&gt;"4","",IF($AY2990="YES","",IF(ROUND(SUMIFS($AE$2:$AE$4001,$L$2:$L$4001,$L2990,$F$2:$F$4001,"4")-SUMIFS('AR SALES'!$Y$2:$Y$2501,'AR SALES'!$L$2:$L$2501,$L2990,'AR SALES'!$AD$2:$AD$2501,"OFF"),2)=0,"","STALE")))</f>
        <v/>
      </c>
      <c r="BB2990" s="2">
        <f>IF(OR(""&amp;$F2990="2",""&amp;$F2990="4",""&amp;$F2990="G",""&amp;$F2990="H"),IF($AY2990="YES","",IF($AB2990&lt;&gt;0,"",IF(COUNTIFS('AR SALES'!$L$2:$L$2501,$L2990,'AR SALES'!$AD$2:$AD$2501,IF(""&amp;$F2990="4","OFF","ON"),'AR SALES'!$AF$2:$AF$2501,"Y")&gt;0,"","NO EXEMPTION"))),"")</f>
        <v/>
      </c>
    </row>
    <row r="2991">
      <c r="AT2991" s="2">
        <f>IF($L2991="","",IFERROR(INDEX('AR SALES'!$H$2:$H$2501,MATCH(""&amp;$L2991,'AR SALES'!$AE$2:$AE$2501,0)),""))</f>
        <v/>
      </c>
      <c r="AU2991" s="2">
        <f>IF($L2991="","",IF($A2991&lt;&gt;"GA","",IF($E2991="FULTON",IF(ISNUMBER(SEARCH("COLLEGE PARK",$AT2991)),"FULTON (COLLEGE PARK)",IF(ISNUMBER(SEARCH("HAPEVILLE",$AT2991)),"FULTON (HAPEVILLE)",IF(ISNUMBER(SEARCH("EAST POINT",$AT2991)),"FULTON (EAST POINT)",IF(ISNUMBER(SEARCH("ATLANTA",$AT2991)),"FULTON (ATL LIMITS)","FULTON")))),IF($E2991="DEKALB",IF(ISNUMBER(SEARCH("ATLANTA",$AT2991)),"DEKALB (ATL LIMITS)","DEKALB"),IF(AND($E2991="CLAYTON",ISNUMBER(SEARCH("COLLEGE PARK",$AT2991))),"CLAYTON (COLLEGE PARK)",$E2991)))))</f>
        <v/>
      </c>
      <c r="AV2991" s="2">
        <f>IF($L2991="","",IF(""&amp;$F2991="2","DIESEL",IF(OR(""&amp;$F2991="G",""&amp;$F2991="H"),"GAS","")))</f>
        <v/>
      </c>
      <c r="AW2991" s="2">
        <f>IF($AV2991="","",$R2991)</f>
        <v/>
      </c>
      <c r="AX2991" s="2">
        <f>IF($AV2991="","",IF($AB2991=0,$R2991,0))</f>
        <v/>
      </c>
      <c r="AY2991" s="2">
        <f>IF($AV2991="","",IF(AND($Z2991=0,COUNTIF('AR SALES'!$L$2:$L$2501,$L2991)=0),"YES",""))</f>
        <v/>
      </c>
      <c r="AZ2991" s="2">
        <f>IF($AV2991="","",IFERROR(VLOOKUP($AU2991,CODES!$A:$B,2,FALSE),"NO CODE"))</f>
        <v/>
      </c>
      <c r="BA2991" s="2">
        <f>IF(""&amp;$F2991&lt;&gt;"4","",IF($AY2991="YES","",IF(ROUND(SUMIFS($AE$2:$AE$4001,$L$2:$L$4001,$L2991,$F$2:$F$4001,"4")-SUMIFS('AR SALES'!$Y$2:$Y$2501,'AR SALES'!$L$2:$L$2501,$L2991,'AR SALES'!$AD$2:$AD$2501,"OFF"),2)=0,"","STALE")))</f>
        <v/>
      </c>
      <c r="BB2991" s="2">
        <f>IF(OR(""&amp;$F2991="2",""&amp;$F2991="4",""&amp;$F2991="G",""&amp;$F2991="H"),IF($AY2991="YES","",IF($AB2991&lt;&gt;0,"",IF(COUNTIFS('AR SALES'!$L$2:$L$2501,$L2991,'AR SALES'!$AD$2:$AD$2501,IF(""&amp;$F2991="4","OFF","ON"),'AR SALES'!$AF$2:$AF$2501,"Y")&gt;0,"","NO EXEMPTION"))),"")</f>
        <v/>
      </c>
    </row>
    <row r="2992">
      <c r="AT2992" s="2">
        <f>IF($L2992="","",IFERROR(INDEX('AR SALES'!$H$2:$H$2501,MATCH(""&amp;$L2992,'AR SALES'!$AE$2:$AE$2501,0)),""))</f>
        <v/>
      </c>
      <c r="AU2992" s="2">
        <f>IF($L2992="","",IF($A2992&lt;&gt;"GA","",IF($E2992="FULTON",IF(ISNUMBER(SEARCH("COLLEGE PARK",$AT2992)),"FULTON (COLLEGE PARK)",IF(ISNUMBER(SEARCH("HAPEVILLE",$AT2992)),"FULTON (HAPEVILLE)",IF(ISNUMBER(SEARCH("EAST POINT",$AT2992)),"FULTON (EAST POINT)",IF(ISNUMBER(SEARCH("ATLANTA",$AT2992)),"FULTON (ATL LIMITS)","FULTON")))),IF($E2992="DEKALB",IF(ISNUMBER(SEARCH("ATLANTA",$AT2992)),"DEKALB (ATL LIMITS)","DEKALB"),IF(AND($E2992="CLAYTON",ISNUMBER(SEARCH("COLLEGE PARK",$AT2992))),"CLAYTON (COLLEGE PARK)",$E2992)))))</f>
        <v/>
      </c>
      <c r="AV2992" s="2">
        <f>IF($L2992="","",IF(""&amp;$F2992="2","DIESEL",IF(OR(""&amp;$F2992="G",""&amp;$F2992="H"),"GAS","")))</f>
        <v/>
      </c>
      <c r="AW2992" s="2">
        <f>IF($AV2992="","",$R2992)</f>
        <v/>
      </c>
      <c r="AX2992" s="2">
        <f>IF($AV2992="","",IF($AB2992=0,$R2992,0))</f>
        <v/>
      </c>
      <c r="AY2992" s="2">
        <f>IF($AV2992="","",IF(AND($Z2992=0,COUNTIF('AR SALES'!$L$2:$L$2501,$L2992)=0),"YES",""))</f>
        <v/>
      </c>
      <c r="AZ2992" s="2">
        <f>IF($AV2992="","",IFERROR(VLOOKUP($AU2992,CODES!$A:$B,2,FALSE),"NO CODE"))</f>
        <v/>
      </c>
      <c r="BA2992" s="2">
        <f>IF(""&amp;$F2992&lt;&gt;"4","",IF($AY2992="YES","",IF(ROUND(SUMIFS($AE$2:$AE$4001,$L$2:$L$4001,$L2992,$F$2:$F$4001,"4")-SUMIFS('AR SALES'!$Y$2:$Y$2501,'AR SALES'!$L$2:$L$2501,$L2992,'AR SALES'!$AD$2:$AD$2501,"OFF"),2)=0,"","STALE")))</f>
        <v/>
      </c>
      <c r="BB2992" s="2">
        <f>IF(OR(""&amp;$F2992="2",""&amp;$F2992="4",""&amp;$F2992="G",""&amp;$F2992="H"),IF($AY2992="YES","",IF($AB2992&lt;&gt;0,"",IF(COUNTIFS('AR SALES'!$L$2:$L$2501,$L2992,'AR SALES'!$AD$2:$AD$2501,IF(""&amp;$F2992="4","OFF","ON"),'AR SALES'!$AF$2:$AF$2501,"Y")&gt;0,"","NO EXEMPTION"))),"")</f>
        <v/>
      </c>
    </row>
    <row r="2993">
      <c r="AT2993" s="2">
        <f>IF($L2993="","",IFERROR(INDEX('AR SALES'!$H$2:$H$2501,MATCH(""&amp;$L2993,'AR SALES'!$AE$2:$AE$2501,0)),""))</f>
        <v/>
      </c>
      <c r="AU2993" s="2">
        <f>IF($L2993="","",IF($A2993&lt;&gt;"GA","",IF($E2993="FULTON",IF(ISNUMBER(SEARCH("COLLEGE PARK",$AT2993)),"FULTON (COLLEGE PARK)",IF(ISNUMBER(SEARCH("HAPEVILLE",$AT2993)),"FULTON (HAPEVILLE)",IF(ISNUMBER(SEARCH("EAST POINT",$AT2993)),"FULTON (EAST POINT)",IF(ISNUMBER(SEARCH("ATLANTA",$AT2993)),"FULTON (ATL LIMITS)","FULTON")))),IF($E2993="DEKALB",IF(ISNUMBER(SEARCH("ATLANTA",$AT2993)),"DEKALB (ATL LIMITS)","DEKALB"),IF(AND($E2993="CLAYTON",ISNUMBER(SEARCH("COLLEGE PARK",$AT2993))),"CLAYTON (COLLEGE PARK)",$E2993)))))</f>
        <v/>
      </c>
      <c r="AV2993" s="2">
        <f>IF($L2993="","",IF(""&amp;$F2993="2","DIESEL",IF(OR(""&amp;$F2993="G",""&amp;$F2993="H"),"GAS","")))</f>
        <v/>
      </c>
      <c r="AW2993" s="2">
        <f>IF($AV2993="","",$R2993)</f>
        <v/>
      </c>
      <c r="AX2993" s="2">
        <f>IF($AV2993="","",IF($AB2993=0,$R2993,0))</f>
        <v/>
      </c>
      <c r="AY2993" s="2">
        <f>IF($AV2993="","",IF(AND($Z2993=0,COUNTIF('AR SALES'!$L$2:$L$2501,$L2993)=0),"YES",""))</f>
        <v/>
      </c>
      <c r="AZ2993" s="2">
        <f>IF($AV2993="","",IFERROR(VLOOKUP($AU2993,CODES!$A:$B,2,FALSE),"NO CODE"))</f>
        <v/>
      </c>
      <c r="BA2993" s="2">
        <f>IF(""&amp;$F2993&lt;&gt;"4","",IF($AY2993="YES","",IF(ROUND(SUMIFS($AE$2:$AE$4001,$L$2:$L$4001,$L2993,$F$2:$F$4001,"4")-SUMIFS('AR SALES'!$Y$2:$Y$2501,'AR SALES'!$L$2:$L$2501,$L2993,'AR SALES'!$AD$2:$AD$2501,"OFF"),2)=0,"","STALE")))</f>
        <v/>
      </c>
      <c r="BB2993" s="2">
        <f>IF(OR(""&amp;$F2993="2",""&amp;$F2993="4",""&amp;$F2993="G",""&amp;$F2993="H"),IF($AY2993="YES","",IF($AB2993&lt;&gt;0,"",IF(COUNTIFS('AR SALES'!$L$2:$L$2501,$L2993,'AR SALES'!$AD$2:$AD$2501,IF(""&amp;$F2993="4","OFF","ON"),'AR SALES'!$AF$2:$AF$2501,"Y")&gt;0,"","NO EXEMPTION"))),"")</f>
        <v/>
      </c>
    </row>
    <row r="2994">
      <c r="AT2994" s="2">
        <f>IF($L2994="","",IFERROR(INDEX('AR SALES'!$H$2:$H$2501,MATCH(""&amp;$L2994,'AR SALES'!$AE$2:$AE$2501,0)),""))</f>
        <v/>
      </c>
      <c r="AU2994" s="2">
        <f>IF($L2994="","",IF($A2994&lt;&gt;"GA","",IF($E2994="FULTON",IF(ISNUMBER(SEARCH("COLLEGE PARK",$AT2994)),"FULTON (COLLEGE PARK)",IF(ISNUMBER(SEARCH("HAPEVILLE",$AT2994)),"FULTON (HAPEVILLE)",IF(ISNUMBER(SEARCH("EAST POINT",$AT2994)),"FULTON (EAST POINT)",IF(ISNUMBER(SEARCH("ATLANTA",$AT2994)),"FULTON (ATL LIMITS)","FULTON")))),IF($E2994="DEKALB",IF(ISNUMBER(SEARCH("ATLANTA",$AT2994)),"DEKALB (ATL LIMITS)","DEKALB"),IF(AND($E2994="CLAYTON",ISNUMBER(SEARCH("COLLEGE PARK",$AT2994))),"CLAYTON (COLLEGE PARK)",$E2994)))))</f>
        <v/>
      </c>
      <c r="AV2994" s="2">
        <f>IF($L2994="","",IF(""&amp;$F2994="2","DIESEL",IF(OR(""&amp;$F2994="G",""&amp;$F2994="H"),"GAS","")))</f>
        <v/>
      </c>
      <c r="AW2994" s="2">
        <f>IF($AV2994="","",$R2994)</f>
        <v/>
      </c>
      <c r="AX2994" s="2">
        <f>IF($AV2994="","",IF($AB2994=0,$R2994,0))</f>
        <v/>
      </c>
      <c r="AY2994" s="2">
        <f>IF($AV2994="","",IF(AND($Z2994=0,COUNTIF('AR SALES'!$L$2:$L$2501,$L2994)=0),"YES",""))</f>
        <v/>
      </c>
      <c r="AZ2994" s="2">
        <f>IF($AV2994="","",IFERROR(VLOOKUP($AU2994,CODES!$A:$B,2,FALSE),"NO CODE"))</f>
        <v/>
      </c>
      <c r="BA2994" s="2">
        <f>IF(""&amp;$F2994&lt;&gt;"4","",IF($AY2994="YES","",IF(ROUND(SUMIFS($AE$2:$AE$4001,$L$2:$L$4001,$L2994,$F$2:$F$4001,"4")-SUMIFS('AR SALES'!$Y$2:$Y$2501,'AR SALES'!$L$2:$L$2501,$L2994,'AR SALES'!$AD$2:$AD$2501,"OFF"),2)=0,"","STALE")))</f>
        <v/>
      </c>
      <c r="BB2994" s="2">
        <f>IF(OR(""&amp;$F2994="2",""&amp;$F2994="4",""&amp;$F2994="G",""&amp;$F2994="H"),IF($AY2994="YES","",IF($AB2994&lt;&gt;0,"",IF(COUNTIFS('AR SALES'!$L$2:$L$2501,$L2994,'AR SALES'!$AD$2:$AD$2501,IF(""&amp;$F2994="4","OFF","ON"),'AR SALES'!$AF$2:$AF$2501,"Y")&gt;0,"","NO EXEMPTION"))),"")</f>
        <v/>
      </c>
    </row>
    <row r="2995">
      <c r="AT2995" s="2">
        <f>IF($L2995="","",IFERROR(INDEX('AR SALES'!$H$2:$H$2501,MATCH(""&amp;$L2995,'AR SALES'!$AE$2:$AE$2501,0)),""))</f>
        <v/>
      </c>
      <c r="AU2995" s="2">
        <f>IF($L2995="","",IF($A2995&lt;&gt;"GA","",IF($E2995="FULTON",IF(ISNUMBER(SEARCH("COLLEGE PARK",$AT2995)),"FULTON (COLLEGE PARK)",IF(ISNUMBER(SEARCH("HAPEVILLE",$AT2995)),"FULTON (HAPEVILLE)",IF(ISNUMBER(SEARCH("EAST POINT",$AT2995)),"FULTON (EAST POINT)",IF(ISNUMBER(SEARCH("ATLANTA",$AT2995)),"FULTON (ATL LIMITS)","FULTON")))),IF($E2995="DEKALB",IF(ISNUMBER(SEARCH("ATLANTA",$AT2995)),"DEKALB (ATL LIMITS)","DEKALB"),IF(AND($E2995="CLAYTON",ISNUMBER(SEARCH("COLLEGE PARK",$AT2995))),"CLAYTON (COLLEGE PARK)",$E2995)))))</f>
        <v/>
      </c>
      <c r="AV2995" s="2">
        <f>IF($L2995="","",IF(""&amp;$F2995="2","DIESEL",IF(OR(""&amp;$F2995="G",""&amp;$F2995="H"),"GAS","")))</f>
        <v/>
      </c>
      <c r="AW2995" s="2">
        <f>IF($AV2995="","",$R2995)</f>
        <v/>
      </c>
      <c r="AX2995" s="2">
        <f>IF($AV2995="","",IF($AB2995=0,$R2995,0))</f>
        <v/>
      </c>
      <c r="AY2995" s="2">
        <f>IF($AV2995="","",IF(AND($Z2995=0,COUNTIF('AR SALES'!$L$2:$L$2501,$L2995)=0),"YES",""))</f>
        <v/>
      </c>
      <c r="AZ2995" s="2">
        <f>IF($AV2995="","",IFERROR(VLOOKUP($AU2995,CODES!$A:$B,2,FALSE),"NO CODE"))</f>
        <v/>
      </c>
      <c r="BA2995" s="2">
        <f>IF(""&amp;$F2995&lt;&gt;"4","",IF($AY2995="YES","",IF(ROUND(SUMIFS($AE$2:$AE$4001,$L$2:$L$4001,$L2995,$F$2:$F$4001,"4")-SUMIFS('AR SALES'!$Y$2:$Y$2501,'AR SALES'!$L$2:$L$2501,$L2995,'AR SALES'!$AD$2:$AD$2501,"OFF"),2)=0,"","STALE")))</f>
        <v/>
      </c>
      <c r="BB2995" s="2">
        <f>IF(OR(""&amp;$F2995="2",""&amp;$F2995="4",""&amp;$F2995="G",""&amp;$F2995="H"),IF($AY2995="YES","",IF($AB2995&lt;&gt;0,"",IF(COUNTIFS('AR SALES'!$L$2:$L$2501,$L2995,'AR SALES'!$AD$2:$AD$2501,IF(""&amp;$F2995="4","OFF","ON"),'AR SALES'!$AF$2:$AF$2501,"Y")&gt;0,"","NO EXEMPTION"))),"")</f>
        <v/>
      </c>
    </row>
    <row r="2996">
      <c r="AT2996" s="2">
        <f>IF($L2996="","",IFERROR(INDEX('AR SALES'!$H$2:$H$2501,MATCH(""&amp;$L2996,'AR SALES'!$AE$2:$AE$2501,0)),""))</f>
        <v/>
      </c>
      <c r="AU2996" s="2">
        <f>IF($L2996="","",IF($A2996&lt;&gt;"GA","",IF($E2996="FULTON",IF(ISNUMBER(SEARCH("COLLEGE PARK",$AT2996)),"FULTON (COLLEGE PARK)",IF(ISNUMBER(SEARCH("HAPEVILLE",$AT2996)),"FULTON (HAPEVILLE)",IF(ISNUMBER(SEARCH("EAST POINT",$AT2996)),"FULTON (EAST POINT)",IF(ISNUMBER(SEARCH("ATLANTA",$AT2996)),"FULTON (ATL LIMITS)","FULTON")))),IF($E2996="DEKALB",IF(ISNUMBER(SEARCH("ATLANTA",$AT2996)),"DEKALB (ATL LIMITS)","DEKALB"),IF(AND($E2996="CLAYTON",ISNUMBER(SEARCH("COLLEGE PARK",$AT2996))),"CLAYTON (COLLEGE PARK)",$E2996)))))</f>
        <v/>
      </c>
      <c r="AV2996" s="2">
        <f>IF($L2996="","",IF(""&amp;$F2996="2","DIESEL",IF(OR(""&amp;$F2996="G",""&amp;$F2996="H"),"GAS","")))</f>
        <v/>
      </c>
      <c r="AW2996" s="2">
        <f>IF($AV2996="","",$R2996)</f>
        <v/>
      </c>
      <c r="AX2996" s="2">
        <f>IF($AV2996="","",IF($AB2996=0,$R2996,0))</f>
        <v/>
      </c>
      <c r="AY2996" s="2">
        <f>IF($AV2996="","",IF(AND($Z2996=0,COUNTIF('AR SALES'!$L$2:$L$2501,$L2996)=0),"YES",""))</f>
        <v/>
      </c>
      <c r="AZ2996" s="2">
        <f>IF($AV2996="","",IFERROR(VLOOKUP($AU2996,CODES!$A:$B,2,FALSE),"NO CODE"))</f>
        <v/>
      </c>
      <c r="BA2996" s="2">
        <f>IF(""&amp;$F2996&lt;&gt;"4","",IF($AY2996="YES","",IF(ROUND(SUMIFS($AE$2:$AE$4001,$L$2:$L$4001,$L2996,$F$2:$F$4001,"4")-SUMIFS('AR SALES'!$Y$2:$Y$2501,'AR SALES'!$L$2:$L$2501,$L2996,'AR SALES'!$AD$2:$AD$2501,"OFF"),2)=0,"","STALE")))</f>
        <v/>
      </c>
      <c r="BB2996" s="2">
        <f>IF(OR(""&amp;$F2996="2",""&amp;$F2996="4",""&amp;$F2996="G",""&amp;$F2996="H"),IF($AY2996="YES","",IF($AB2996&lt;&gt;0,"",IF(COUNTIFS('AR SALES'!$L$2:$L$2501,$L2996,'AR SALES'!$AD$2:$AD$2501,IF(""&amp;$F2996="4","OFF","ON"),'AR SALES'!$AF$2:$AF$2501,"Y")&gt;0,"","NO EXEMPTION"))),"")</f>
        <v/>
      </c>
    </row>
    <row r="2997">
      <c r="AT2997" s="2">
        <f>IF($L2997="","",IFERROR(INDEX('AR SALES'!$H$2:$H$2501,MATCH(""&amp;$L2997,'AR SALES'!$AE$2:$AE$2501,0)),""))</f>
        <v/>
      </c>
      <c r="AU2997" s="2">
        <f>IF($L2997="","",IF($A2997&lt;&gt;"GA","",IF($E2997="FULTON",IF(ISNUMBER(SEARCH("COLLEGE PARK",$AT2997)),"FULTON (COLLEGE PARK)",IF(ISNUMBER(SEARCH("HAPEVILLE",$AT2997)),"FULTON (HAPEVILLE)",IF(ISNUMBER(SEARCH("EAST POINT",$AT2997)),"FULTON (EAST POINT)",IF(ISNUMBER(SEARCH("ATLANTA",$AT2997)),"FULTON (ATL LIMITS)","FULTON")))),IF($E2997="DEKALB",IF(ISNUMBER(SEARCH("ATLANTA",$AT2997)),"DEKALB (ATL LIMITS)","DEKALB"),IF(AND($E2997="CLAYTON",ISNUMBER(SEARCH("COLLEGE PARK",$AT2997))),"CLAYTON (COLLEGE PARK)",$E2997)))))</f>
        <v/>
      </c>
      <c r="AV2997" s="2">
        <f>IF($L2997="","",IF(""&amp;$F2997="2","DIESEL",IF(OR(""&amp;$F2997="G",""&amp;$F2997="H"),"GAS","")))</f>
        <v/>
      </c>
      <c r="AW2997" s="2">
        <f>IF($AV2997="","",$R2997)</f>
        <v/>
      </c>
      <c r="AX2997" s="2">
        <f>IF($AV2997="","",IF($AB2997=0,$R2997,0))</f>
        <v/>
      </c>
      <c r="AY2997" s="2">
        <f>IF($AV2997="","",IF(AND($Z2997=0,COUNTIF('AR SALES'!$L$2:$L$2501,$L2997)=0),"YES",""))</f>
        <v/>
      </c>
      <c r="AZ2997" s="2">
        <f>IF($AV2997="","",IFERROR(VLOOKUP($AU2997,CODES!$A:$B,2,FALSE),"NO CODE"))</f>
        <v/>
      </c>
      <c r="BA2997" s="2">
        <f>IF(""&amp;$F2997&lt;&gt;"4","",IF($AY2997="YES","",IF(ROUND(SUMIFS($AE$2:$AE$4001,$L$2:$L$4001,$L2997,$F$2:$F$4001,"4")-SUMIFS('AR SALES'!$Y$2:$Y$2501,'AR SALES'!$L$2:$L$2501,$L2997,'AR SALES'!$AD$2:$AD$2501,"OFF"),2)=0,"","STALE")))</f>
        <v/>
      </c>
      <c r="BB2997" s="2">
        <f>IF(OR(""&amp;$F2997="2",""&amp;$F2997="4",""&amp;$F2997="G",""&amp;$F2997="H"),IF($AY2997="YES","",IF($AB2997&lt;&gt;0,"",IF(COUNTIFS('AR SALES'!$L$2:$L$2501,$L2997,'AR SALES'!$AD$2:$AD$2501,IF(""&amp;$F2997="4","OFF","ON"),'AR SALES'!$AF$2:$AF$2501,"Y")&gt;0,"","NO EXEMPTION"))),"")</f>
        <v/>
      </c>
    </row>
    <row r="2998">
      <c r="AT2998" s="2">
        <f>IF($L2998="","",IFERROR(INDEX('AR SALES'!$H$2:$H$2501,MATCH(""&amp;$L2998,'AR SALES'!$AE$2:$AE$2501,0)),""))</f>
        <v/>
      </c>
      <c r="AU2998" s="2">
        <f>IF($L2998="","",IF($A2998&lt;&gt;"GA","",IF($E2998="FULTON",IF(ISNUMBER(SEARCH("COLLEGE PARK",$AT2998)),"FULTON (COLLEGE PARK)",IF(ISNUMBER(SEARCH("HAPEVILLE",$AT2998)),"FULTON (HAPEVILLE)",IF(ISNUMBER(SEARCH("EAST POINT",$AT2998)),"FULTON (EAST POINT)",IF(ISNUMBER(SEARCH("ATLANTA",$AT2998)),"FULTON (ATL LIMITS)","FULTON")))),IF($E2998="DEKALB",IF(ISNUMBER(SEARCH("ATLANTA",$AT2998)),"DEKALB (ATL LIMITS)","DEKALB"),IF(AND($E2998="CLAYTON",ISNUMBER(SEARCH("COLLEGE PARK",$AT2998))),"CLAYTON (COLLEGE PARK)",$E2998)))))</f>
        <v/>
      </c>
      <c r="AV2998" s="2">
        <f>IF($L2998="","",IF(""&amp;$F2998="2","DIESEL",IF(OR(""&amp;$F2998="G",""&amp;$F2998="H"),"GAS","")))</f>
        <v/>
      </c>
      <c r="AW2998" s="2">
        <f>IF($AV2998="","",$R2998)</f>
        <v/>
      </c>
      <c r="AX2998" s="2">
        <f>IF($AV2998="","",IF($AB2998=0,$R2998,0))</f>
        <v/>
      </c>
      <c r="AY2998" s="2">
        <f>IF($AV2998="","",IF(AND($Z2998=0,COUNTIF('AR SALES'!$L$2:$L$2501,$L2998)=0),"YES",""))</f>
        <v/>
      </c>
      <c r="AZ2998" s="2">
        <f>IF($AV2998="","",IFERROR(VLOOKUP($AU2998,CODES!$A:$B,2,FALSE),"NO CODE"))</f>
        <v/>
      </c>
      <c r="BA2998" s="2">
        <f>IF(""&amp;$F2998&lt;&gt;"4","",IF($AY2998="YES","",IF(ROUND(SUMIFS($AE$2:$AE$4001,$L$2:$L$4001,$L2998,$F$2:$F$4001,"4")-SUMIFS('AR SALES'!$Y$2:$Y$2501,'AR SALES'!$L$2:$L$2501,$L2998,'AR SALES'!$AD$2:$AD$2501,"OFF"),2)=0,"","STALE")))</f>
        <v/>
      </c>
      <c r="BB2998" s="2">
        <f>IF(OR(""&amp;$F2998="2",""&amp;$F2998="4",""&amp;$F2998="G",""&amp;$F2998="H"),IF($AY2998="YES","",IF($AB2998&lt;&gt;0,"",IF(COUNTIFS('AR SALES'!$L$2:$L$2501,$L2998,'AR SALES'!$AD$2:$AD$2501,IF(""&amp;$F2998="4","OFF","ON"),'AR SALES'!$AF$2:$AF$2501,"Y")&gt;0,"","NO EXEMPTION"))),"")</f>
        <v/>
      </c>
    </row>
    <row r="2999">
      <c r="AT2999" s="2">
        <f>IF($L2999="","",IFERROR(INDEX('AR SALES'!$H$2:$H$2501,MATCH(""&amp;$L2999,'AR SALES'!$AE$2:$AE$2501,0)),""))</f>
        <v/>
      </c>
      <c r="AU2999" s="2">
        <f>IF($L2999="","",IF($A2999&lt;&gt;"GA","",IF($E2999="FULTON",IF(ISNUMBER(SEARCH("COLLEGE PARK",$AT2999)),"FULTON (COLLEGE PARK)",IF(ISNUMBER(SEARCH("HAPEVILLE",$AT2999)),"FULTON (HAPEVILLE)",IF(ISNUMBER(SEARCH("EAST POINT",$AT2999)),"FULTON (EAST POINT)",IF(ISNUMBER(SEARCH("ATLANTA",$AT2999)),"FULTON (ATL LIMITS)","FULTON")))),IF($E2999="DEKALB",IF(ISNUMBER(SEARCH("ATLANTA",$AT2999)),"DEKALB (ATL LIMITS)","DEKALB"),IF(AND($E2999="CLAYTON",ISNUMBER(SEARCH("COLLEGE PARK",$AT2999))),"CLAYTON (COLLEGE PARK)",$E2999)))))</f>
        <v/>
      </c>
      <c r="AV2999" s="2">
        <f>IF($L2999="","",IF(""&amp;$F2999="2","DIESEL",IF(OR(""&amp;$F2999="G",""&amp;$F2999="H"),"GAS","")))</f>
        <v/>
      </c>
      <c r="AW2999" s="2">
        <f>IF($AV2999="","",$R2999)</f>
        <v/>
      </c>
      <c r="AX2999" s="2">
        <f>IF($AV2999="","",IF($AB2999=0,$R2999,0))</f>
        <v/>
      </c>
      <c r="AY2999" s="2">
        <f>IF($AV2999="","",IF(AND($Z2999=0,COUNTIF('AR SALES'!$L$2:$L$2501,$L2999)=0),"YES",""))</f>
        <v/>
      </c>
      <c r="AZ2999" s="2">
        <f>IF($AV2999="","",IFERROR(VLOOKUP($AU2999,CODES!$A:$B,2,FALSE),"NO CODE"))</f>
        <v/>
      </c>
      <c r="BA2999" s="2">
        <f>IF(""&amp;$F2999&lt;&gt;"4","",IF($AY2999="YES","",IF(ROUND(SUMIFS($AE$2:$AE$4001,$L$2:$L$4001,$L2999,$F$2:$F$4001,"4")-SUMIFS('AR SALES'!$Y$2:$Y$2501,'AR SALES'!$L$2:$L$2501,$L2999,'AR SALES'!$AD$2:$AD$2501,"OFF"),2)=0,"","STALE")))</f>
        <v/>
      </c>
      <c r="BB2999" s="2">
        <f>IF(OR(""&amp;$F2999="2",""&amp;$F2999="4",""&amp;$F2999="G",""&amp;$F2999="H"),IF($AY2999="YES","",IF($AB2999&lt;&gt;0,"",IF(COUNTIFS('AR SALES'!$L$2:$L$2501,$L2999,'AR SALES'!$AD$2:$AD$2501,IF(""&amp;$F2999="4","OFF","ON"),'AR SALES'!$AF$2:$AF$2501,"Y")&gt;0,"","NO EXEMPTION"))),"")</f>
        <v/>
      </c>
    </row>
    <row r="3000">
      <c r="AT3000" s="2">
        <f>IF($L3000="","",IFERROR(INDEX('AR SALES'!$H$2:$H$2501,MATCH(""&amp;$L3000,'AR SALES'!$AE$2:$AE$2501,0)),""))</f>
        <v/>
      </c>
      <c r="AU3000" s="2">
        <f>IF($L3000="","",IF($A3000&lt;&gt;"GA","",IF($E3000="FULTON",IF(ISNUMBER(SEARCH("COLLEGE PARK",$AT3000)),"FULTON (COLLEGE PARK)",IF(ISNUMBER(SEARCH("HAPEVILLE",$AT3000)),"FULTON (HAPEVILLE)",IF(ISNUMBER(SEARCH("EAST POINT",$AT3000)),"FULTON (EAST POINT)",IF(ISNUMBER(SEARCH("ATLANTA",$AT3000)),"FULTON (ATL LIMITS)","FULTON")))),IF($E3000="DEKALB",IF(ISNUMBER(SEARCH("ATLANTA",$AT3000)),"DEKALB (ATL LIMITS)","DEKALB"),IF(AND($E3000="CLAYTON",ISNUMBER(SEARCH("COLLEGE PARK",$AT3000))),"CLAYTON (COLLEGE PARK)",$E3000)))))</f>
        <v/>
      </c>
      <c r="AV3000" s="2">
        <f>IF($L3000="","",IF(""&amp;$F3000="2","DIESEL",IF(OR(""&amp;$F3000="G",""&amp;$F3000="H"),"GAS","")))</f>
        <v/>
      </c>
      <c r="AW3000" s="2">
        <f>IF($AV3000="","",$R3000)</f>
        <v/>
      </c>
      <c r="AX3000" s="2">
        <f>IF($AV3000="","",IF($AB3000=0,$R3000,0))</f>
        <v/>
      </c>
      <c r="AY3000" s="2">
        <f>IF($AV3000="","",IF(AND($Z3000=0,COUNTIF('AR SALES'!$L$2:$L$2501,$L3000)=0),"YES",""))</f>
        <v/>
      </c>
      <c r="AZ3000" s="2">
        <f>IF($AV3000="","",IFERROR(VLOOKUP($AU3000,CODES!$A:$B,2,FALSE),"NO CODE"))</f>
        <v/>
      </c>
      <c r="BA3000" s="2">
        <f>IF(""&amp;$F3000&lt;&gt;"4","",IF($AY3000="YES","",IF(ROUND(SUMIFS($AE$2:$AE$4001,$L$2:$L$4001,$L3000,$F$2:$F$4001,"4")-SUMIFS('AR SALES'!$Y$2:$Y$2501,'AR SALES'!$L$2:$L$2501,$L3000,'AR SALES'!$AD$2:$AD$2501,"OFF"),2)=0,"","STALE")))</f>
        <v/>
      </c>
      <c r="BB3000" s="2">
        <f>IF(OR(""&amp;$F3000="2",""&amp;$F3000="4",""&amp;$F3000="G",""&amp;$F3000="H"),IF($AY3000="YES","",IF($AB3000&lt;&gt;0,"",IF(COUNTIFS('AR SALES'!$L$2:$L$2501,$L3000,'AR SALES'!$AD$2:$AD$2501,IF(""&amp;$F3000="4","OFF","ON"),'AR SALES'!$AF$2:$AF$2501,"Y")&gt;0,"","NO EXEMPTION"))),"")</f>
        <v/>
      </c>
    </row>
    <row r="3001">
      <c r="AT3001" s="2">
        <f>IF($L3001="","",IFERROR(INDEX('AR SALES'!$H$2:$H$2501,MATCH(""&amp;$L3001,'AR SALES'!$AE$2:$AE$2501,0)),""))</f>
        <v/>
      </c>
      <c r="AU3001" s="2">
        <f>IF($L3001="","",IF($A3001&lt;&gt;"GA","",IF($E3001="FULTON",IF(ISNUMBER(SEARCH("COLLEGE PARK",$AT3001)),"FULTON (COLLEGE PARK)",IF(ISNUMBER(SEARCH("HAPEVILLE",$AT3001)),"FULTON (HAPEVILLE)",IF(ISNUMBER(SEARCH("EAST POINT",$AT3001)),"FULTON (EAST POINT)",IF(ISNUMBER(SEARCH("ATLANTA",$AT3001)),"FULTON (ATL LIMITS)","FULTON")))),IF($E3001="DEKALB",IF(ISNUMBER(SEARCH("ATLANTA",$AT3001)),"DEKALB (ATL LIMITS)","DEKALB"),IF(AND($E3001="CLAYTON",ISNUMBER(SEARCH("COLLEGE PARK",$AT3001))),"CLAYTON (COLLEGE PARK)",$E3001)))))</f>
        <v/>
      </c>
      <c r="AV3001" s="2">
        <f>IF($L3001="","",IF(""&amp;$F3001="2","DIESEL",IF(OR(""&amp;$F3001="G",""&amp;$F3001="H"),"GAS","")))</f>
        <v/>
      </c>
      <c r="AW3001" s="2">
        <f>IF($AV3001="","",$R3001)</f>
        <v/>
      </c>
      <c r="AX3001" s="2">
        <f>IF($AV3001="","",IF($AB3001=0,$R3001,0))</f>
        <v/>
      </c>
      <c r="AY3001" s="2">
        <f>IF($AV3001="","",IF(AND($Z3001=0,COUNTIF('AR SALES'!$L$2:$L$2501,$L3001)=0),"YES",""))</f>
        <v/>
      </c>
      <c r="AZ3001" s="2">
        <f>IF($AV3001="","",IFERROR(VLOOKUP($AU3001,CODES!$A:$B,2,FALSE),"NO CODE"))</f>
        <v/>
      </c>
      <c r="BA3001" s="2">
        <f>IF(""&amp;$F3001&lt;&gt;"4","",IF($AY3001="YES","",IF(ROUND(SUMIFS($AE$2:$AE$4001,$L$2:$L$4001,$L3001,$F$2:$F$4001,"4")-SUMIFS('AR SALES'!$Y$2:$Y$2501,'AR SALES'!$L$2:$L$2501,$L3001,'AR SALES'!$AD$2:$AD$2501,"OFF"),2)=0,"","STALE")))</f>
        <v/>
      </c>
      <c r="BB3001" s="2">
        <f>IF(OR(""&amp;$F3001="2",""&amp;$F3001="4",""&amp;$F3001="G",""&amp;$F3001="H"),IF($AY3001="YES","",IF($AB3001&lt;&gt;0,"",IF(COUNTIFS('AR SALES'!$L$2:$L$2501,$L3001,'AR SALES'!$AD$2:$AD$2501,IF(""&amp;$F3001="4","OFF","ON"),'AR SALES'!$AF$2:$AF$2501,"Y")&gt;0,"","NO EXEMPTION"))),"")</f>
        <v/>
      </c>
    </row>
    <row r="3002">
      <c r="AT3002" s="2">
        <f>IF($L3002="","",IFERROR(INDEX('AR SALES'!$H$2:$H$2501,MATCH(""&amp;$L3002,'AR SALES'!$AE$2:$AE$2501,0)),""))</f>
        <v/>
      </c>
      <c r="AU3002" s="2">
        <f>IF($L3002="","",IF($A3002&lt;&gt;"GA","",IF($E3002="FULTON",IF(ISNUMBER(SEARCH("COLLEGE PARK",$AT3002)),"FULTON (COLLEGE PARK)",IF(ISNUMBER(SEARCH("HAPEVILLE",$AT3002)),"FULTON (HAPEVILLE)",IF(ISNUMBER(SEARCH("EAST POINT",$AT3002)),"FULTON (EAST POINT)",IF(ISNUMBER(SEARCH("ATLANTA",$AT3002)),"FULTON (ATL LIMITS)","FULTON")))),IF($E3002="DEKALB",IF(ISNUMBER(SEARCH("ATLANTA",$AT3002)),"DEKALB (ATL LIMITS)","DEKALB"),IF(AND($E3002="CLAYTON",ISNUMBER(SEARCH("COLLEGE PARK",$AT3002))),"CLAYTON (COLLEGE PARK)",$E3002)))))</f>
        <v/>
      </c>
      <c r="AV3002" s="2">
        <f>IF($L3002="","",IF(""&amp;$F3002="2","DIESEL",IF(OR(""&amp;$F3002="G",""&amp;$F3002="H"),"GAS","")))</f>
        <v/>
      </c>
      <c r="AW3002" s="2">
        <f>IF($AV3002="","",$R3002)</f>
        <v/>
      </c>
      <c r="AX3002" s="2">
        <f>IF($AV3002="","",IF($AB3002=0,$R3002,0))</f>
        <v/>
      </c>
      <c r="AY3002" s="2">
        <f>IF($AV3002="","",IF(AND($Z3002=0,COUNTIF('AR SALES'!$L$2:$L$2501,$L3002)=0),"YES",""))</f>
        <v/>
      </c>
      <c r="AZ3002" s="2">
        <f>IF($AV3002="","",IFERROR(VLOOKUP($AU3002,CODES!$A:$B,2,FALSE),"NO CODE"))</f>
        <v/>
      </c>
      <c r="BA3002" s="2">
        <f>IF(""&amp;$F3002&lt;&gt;"4","",IF($AY3002="YES","",IF(ROUND(SUMIFS($AE$2:$AE$4001,$L$2:$L$4001,$L3002,$F$2:$F$4001,"4")-SUMIFS('AR SALES'!$Y$2:$Y$2501,'AR SALES'!$L$2:$L$2501,$L3002,'AR SALES'!$AD$2:$AD$2501,"OFF"),2)=0,"","STALE")))</f>
        <v/>
      </c>
      <c r="BB3002" s="2">
        <f>IF(OR(""&amp;$F3002="2",""&amp;$F3002="4",""&amp;$F3002="G",""&amp;$F3002="H"),IF($AY3002="YES","",IF($AB3002&lt;&gt;0,"",IF(COUNTIFS('AR SALES'!$L$2:$L$2501,$L3002,'AR SALES'!$AD$2:$AD$2501,IF(""&amp;$F3002="4","OFF","ON"),'AR SALES'!$AF$2:$AF$2501,"Y")&gt;0,"","NO EXEMPTION"))),"")</f>
        <v/>
      </c>
    </row>
    <row r="3003">
      <c r="AT3003" s="2">
        <f>IF($L3003="","",IFERROR(INDEX('AR SALES'!$H$2:$H$2501,MATCH(""&amp;$L3003,'AR SALES'!$AE$2:$AE$2501,0)),""))</f>
        <v/>
      </c>
      <c r="AU3003" s="2">
        <f>IF($L3003="","",IF($A3003&lt;&gt;"GA","",IF($E3003="FULTON",IF(ISNUMBER(SEARCH("COLLEGE PARK",$AT3003)),"FULTON (COLLEGE PARK)",IF(ISNUMBER(SEARCH("HAPEVILLE",$AT3003)),"FULTON (HAPEVILLE)",IF(ISNUMBER(SEARCH("EAST POINT",$AT3003)),"FULTON (EAST POINT)",IF(ISNUMBER(SEARCH("ATLANTA",$AT3003)),"FULTON (ATL LIMITS)","FULTON")))),IF($E3003="DEKALB",IF(ISNUMBER(SEARCH("ATLANTA",$AT3003)),"DEKALB (ATL LIMITS)","DEKALB"),IF(AND($E3003="CLAYTON",ISNUMBER(SEARCH("COLLEGE PARK",$AT3003))),"CLAYTON (COLLEGE PARK)",$E3003)))))</f>
        <v/>
      </c>
      <c r="AV3003" s="2">
        <f>IF($L3003="","",IF(""&amp;$F3003="2","DIESEL",IF(OR(""&amp;$F3003="G",""&amp;$F3003="H"),"GAS","")))</f>
        <v/>
      </c>
      <c r="AW3003" s="2">
        <f>IF($AV3003="","",$R3003)</f>
        <v/>
      </c>
      <c r="AX3003" s="2">
        <f>IF($AV3003="","",IF($AB3003=0,$R3003,0))</f>
        <v/>
      </c>
      <c r="AY3003" s="2">
        <f>IF($AV3003="","",IF(AND($Z3003=0,COUNTIF('AR SALES'!$L$2:$L$2501,$L3003)=0),"YES",""))</f>
        <v/>
      </c>
      <c r="AZ3003" s="2">
        <f>IF($AV3003="","",IFERROR(VLOOKUP($AU3003,CODES!$A:$B,2,FALSE),"NO CODE"))</f>
        <v/>
      </c>
      <c r="BA3003" s="2">
        <f>IF(""&amp;$F3003&lt;&gt;"4","",IF($AY3003="YES","",IF(ROUND(SUMIFS($AE$2:$AE$4001,$L$2:$L$4001,$L3003,$F$2:$F$4001,"4")-SUMIFS('AR SALES'!$Y$2:$Y$2501,'AR SALES'!$L$2:$L$2501,$L3003,'AR SALES'!$AD$2:$AD$2501,"OFF"),2)=0,"","STALE")))</f>
        <v/>
      </c>
      <c r="BB3003" s="2">
        <f>IF(OR(""&amp;$F3003="2",""&amp;$F3003="4",""&amp;$F3003="G",""&amp;$F3003="H"),IF($AY3003="YES","",IF($AB3003&lt;&gt;0,"",IF(COUNTIFS('AR SALES'!$L$2:$L$2501,$L3003,'AR SALES'!$AD$2:$AD$2501,IF(""&amp;$F3003="4","OFF","ON"),'AR SALES'!$AF$2:$AF$2501,"Y")&gt;0,"","NO EXEMPTION"))),"")</f>
        <v/>
      </c>
    </row>
    <row r="3004">
      <c r="AT3004" s="2">
        <f>IF($L3004="","",IFERROR(INDEX('AR SALES'!$H$2:$H$2501,MATCH(""&amp;$L3004,'AR SALES'!$AE$2:$AE$2501,0)),""))</f>
        <v/>
      </c>
      <c r="AU3004" s="2">
        <f>IF($L3004="","",IF($A3004&lt;&gt;"GA","",IF($E3004="FULTON",IF(ISNUMBER(SEARCH("COLLEGE PARK",$AT3004)),"FULTON (COLLEGE PARK)",IF(ISNUMBER(SEARCH("HAPEVILLE",$AT3004)),"FULTON (HAPEVILLE)",IF(ISNUMBER(SEARCH("EAST POINT",$AT3004)),"FULTON (EAST POINT)",IF(ISNUMBER(SEARCH("ATLANTA",$AT3004)),"FULTON (ATL LIMITS)","FULTON")))),IF($E3004="DEKALB",IF(ISNUMBER(SEARCH("ATLANTA",$AT3004)),"DEKALB (ATL LIMITS)","DEKALB"),IF(AND($E3004="CLAYTON",ISNUMBER(SEARCH("COLLEGE PARK",$AT3004))),"CLAYTON (COLLEGE PARK)",$E3004)))))</f>
        <v/>
      </c>
      <c r="AV3004" s="2">
        <f>IF($L3004="","",IF(""&amp;$F3004="2","DIESEL",IF(OR(""&amp;$F3004="G",""&amp;$F3004="H"),"GAS","")))</f>
        <v/>
      </c>
      <c r="AW3004" s="2">
        <f>IF($AV3004="","",$R3004)</f>
        <v/>
      </c>
      <c r="AX3004" s="2">
        <f>IF($AV3004="","",IF($AB3004=0,$R3004,0))</f>
        <v/>
      </c>
      <c r="AY3004" s="2">
        <f>IF($AV3004="","",IF(AND($Z3004=0,COUNTIF('AR SALES'!$L$2:$L$2501,$L3004)=0),"YES",""))</f>
        <v/>
      </c>
      <c r="AZ3004" s="2">
        <f>IF($AV3004="","",IFERROR(VLOOKUP($AU3004,CODES!$A:$B,2,FALSE),"NO CODE"))</f>
        <v/>
      </c>
      <c r="BA3004" s="2">
        <f>IF(""&amp;$F3004&lt;&gt;"4","",IF($AY3004="YES","",IF(ROUND(SUMIFS($AE$2:$AE$4001,$L$2:$L$4001,$L3004,$F$2:$F$4001,"4")-SUMIFS('AR SALES'!$Y$2:$Y$2501,'AR SALES'!$L$2:$L$2501,$L3004,'AR SALES'!$AD$2:$AD$2501,"OFF"),2)=0,"","STALE")))</f>
        <v/>
      </c>
      <c r="BB3004" s="2">
        <f>IF(OR(""&amp;$F3004="2",""&amp;$F3004="4",""&amp;$F3004="G",""&amp;$F3004="H"),IF($AY3004="YES","",IF($AB3004&lt;&gt;0,"",IF(COUNTIFS('AR SALES'!$L$2:$L$2501,$L3004,'AR SALES'!$AD$2:$AD$2501,IF(""&amp;$F3004="4","OFF","ON"),'AR SALES'!$AF$2:$AF$2501,"Y")&gt;0,"","NO EXEMPTION"))),"")</f>
        <v/>
      </c>
    </row>
    <row r="3005">
      <c r="AT3005" s="2">
        <f>IF($L3005="","",IFERROR(INDEX('AR SALES'!$H$2:$H$2501,MATCH(""&amp;$L3005,'AR SALES'!$AE$2:$AE$2501,0)),""))</f>
        <v/>
      </c>
      <c r="AU3005" s="2">
        <f>IF($L3005="","",IF($A3005&lt;&gt;"GA","",IF($E3005="FULTON",IF(ISNUMBER(SEARCH("COLLEGE PARK",$AT3005)),"FULTON (COLLEGE PARK)",IF(ISNUMBER(SEARCH("HAPEVILLE",$AT3005)),"FULTON (HAPEVILLE)",IF(ISNUMBER(SEARCH("EAST POINT",$AT3005)),"FULTON (EAST POINT)",IF(ISNUMBER(SEARCH("ATLANTA",$AT3005)),"FULTON (ATL LIMITS)","FULTON")))),IF($E3005="DEKALB",IF(ISNUMBER(SEARCH("ATLANTA",$AT3005)),"DEKALB (ATL LIMITS)","DEKALB"),IF(AND($E3005="CLAYTON",ISNUMBER(SEARCH("COLLEGE PARK",$AT3005))),"CLAYTON (COLLEGE PARK)",$E3005)))))</f>
        <v/>
      </c>
      <c r="AV3005" s="2">
        <f>IF($L3005="","",IF(""&amp;$F3005="2","DIESEL",IF(OR(""&amp;$F3005="G",""&amp;$F3005="H"),"GAS","")))</f>
        <v/>
      </c>
      <c r="AW3005" s="2">
        <f>IF($AV3005="","",$R3005)</f>
        <v/>
      </c>
      <c r="AX3005" s="2">
        <f>IF($AV3005="","",IF($AB3005=0,$R3005,0))</f>
        <v/>
      </c>
      <c r="AY3005" s="2">
        <f>IF($AV3005="","",IF(AND($Z3005=0,COUNTIF('AR SALES'!$L$2:$L$2501,$L3005)=0),"YES",""))</f>
        <v/>
      </c>
      <c r="AZ3005" s="2">
        <f>IF($AV3005="","",IFERROR(VLOOKUP($AU3005,CODES!$A:$B,2,FALSE),"NO CODE"))</f>
        <v/>
      </c>
      <c r="BA3005" s="2">
        <f>IF(""&amp;$F3005&lt;&gt;"4","",IF($AY3005="YES","",IF(ROUND(SUMIFS($AE$2:$AE$4001,$L$2:$L$4001,$L3005,$F$2:$F$4001,"4")-SUMIFS('AR SALES'!$Y$2:$Y$2501,'AR SALES'!$L$2:$L$2501,$L3005,'AR SALES'!$AD$2:$AD$2501,"OFF"),2)=0,"","STALE")))</f>
        <v/>
      </c>
      <c r="BB3005" s="2">
        <f>IF(OR(""&amp;$F3005="2",""&amp;$F3005="4",""&amp;$F3005="G",""&amp;$F3005="H"),IF($AY3005="YES","",IF($AB3005&lt;&gt;0,"",IF(COUNTIFS('AR SALES'!$L$2:$L$2501,$L3005,'AR SALES'!$AD$2:$AD$2501,IF(""&amp;$F3005="4","OFF","ON"),'AR SALES'!$AF$2:$AF$2501,"Y")&gt;0,"","NO EXEMPTION"))),"")</f>
        <v/>
      </c>
    </row>
    <row r="3006">
      <c r="AT3006" s="2">
        <f>IF($L3006="","",IFERROR(INDEX('AR SALES'!$H$2:$H$2501,MATCH(""&amp;$L3006,'AR SALES'!$AE$2:$AE$2501,0)),""))</f>
        <v/>
      </c>
      <c r="AU3006" s="2">
        <f>IF($L3006="","",IF($A3006&lt;&gt;"GA","",IF($E3006="FULTON",IF(ISNUMBER(SEARCH("COLLEGE PARK",$AT3006)),"FULTON (COLLEGE PARK)",IF(ISNUMBER(SEARCH("HAPEVILLE",$AT3006)),"FULTON (HAPEVILLE)",IF(ISNUMBER(SEARCH("EAST POINT",$AT3006)),"FULTON (EAST POINT)",IF(ISNUMBER(SEARCH("ATLANTA",$AT3006)),"FULTON (ATL LIMITS)","FULTON")))),IF($E3006="DEKALB",IF(ISNUMBER(SEARCH("ATLANTA",$AT3006)),"DEKALB (ATL LIMITS)","DEKALB"),IF(AND($E3006="CLAYTON",ISNUMBER(SEARCH("COLLEGE PARK",$AT3006))),"CLAYTON (COLLEGE PARK)",$E3006)))))</f>
        <v/>
      </c>
      <c r="AV3006" s="2">
        <f>IF($L3006="","",IF(""&amp;$F3006="2","DIESEL",IF(OR(""&amp;$F3006="G",""&amp;$F3006="H"),"GAS","")))</f>
        <v/>
      </c>
      <c r="AW3006" s="2">
        <f>IF($AV3006="","",$R3006)</f>
        <v/>
      </c>
      <c r="AX3006" s="2">
        <f>IF($AV3006="","",IF($AB3006=0,$R3006,0))</f>
        <v/>
      </c>
      <c r="AY3006" s="2">
        <f>IF($AV3006="","",IF(AND($Z3006=0,COUNTIF('AR SALES'!$L$2:$L$2501,$L3006)=0),"YES",""))</f>
        <v/>
      </c>
      <c r="AZ3006" s="2">
        <f>IF($AV3006="","",IFERROR(VLOOKUP($AU3006,CODES!$A:$B,2,FALSE),"NO CODE"))</f>
        <v/>
      </c>
      <c r="BA3006" s="2">
        <f>IF(""&amp;$F3006&lt;&gt;"4","",IF($AY3006="YES","",IF(ROUND(SUMIFS($AE$2:$AE$4001,$L$2:$L$4001,$L3006,$F$2:$F$4001,"4")-SUMIFS('AR SALES'!$Y$2:$Y$2501,'AR SALES'!$L$2:$L$2501,$L3006,'AR SALES'!$AD$2:$AD$2501,"OFF"),2)=0,"","STALE")))</f>
        <v/>
      </c>
      <c r="BB3006" s="2">
        <f>IF(OR(""&amp;$F3006="2",""&amp;$F3006="4",""&amp;$F3006="G",""&amp;$F3006="H"),IF($AY3006="YES","",IF($AB3006&lt;&gt;0,"",IF(COUNTIFS('AR SALES'!$L$2:$L$2501,$L3006,'AR SALES'!$AD$2:$AD$2501,IF(""&amp;$F3006="4","OFF","ON"),'AR SALES'!$AF$2:$AF$2501,"Y")&gt;0,"","NO EXEMPTION"))),"")</f>
        <v/>
      </c>
    </row>
    <row r="3007">
      <c r="AT3007" s="2">
        <f>IF($L3007="","",IFERROR(INDEX('AR SALES'!$H$2:$H$2501,MATCH(""&amp;$L3007,'AR SALES'!$AE$2:$AE$2501,0)),""))</f>
        <v/>
      </c>
      <c r="AU3007" s="2">
        <f>IF($L3007="","",IF($A3007&lt;&gt;"GA","",IF($E3007="FULTON",IF(ISNUMBER(SEARCH("COLLEGE PARK",$AT3007)),"FULTON (COLLEGE PARK)",IF(ISNUMBER(SEARCH("HAPEVILLE",$AT3007)),"FULTON (HAPEVILLE)",IF(ISNUMBER(SEARCH("EAST POINT",$AT3007)),"FULTON (EAST POINT)",IF(ISNUMBER(SEARCH("ATLANTA",$AT3007)),"FULTON (ATL LIMITS)","FULTON")))),IF($E3007="DEKALB",IF(ISNUMBER(SEARCH("ATLANTA",$AT3007)),"DEKALB (ATL LIMITS)","DEKALB"),IF(AND($E3007="CLAYTON",ISNUMBER(SEARCH("COLLEGE PARK",$AT3007))),"CLAYTON (COLLEGE PARK)",$E3007)))))</f>
        <v/>
      </c>
      <c r="AV3007" s="2">
        <f>IF($L3007="","",IF(""&amp;$F3007="2","DIESEL",IF(OR(""&amp;$F3007="G",""&amp;$F3007="H"),"GAS","")))</f>
        <v/>
      </c>
      <c r="AW3007" s="2">
        <f>IF($AV3007="","",$R3007)</f>
        <v/>
      </c>
      <c r="AX3007" s="2">
        <f>IF($AV3007="","",IF($AB3007=0,$R3007,0))</f>
        <v/>
      </c>
      <c r="AY3007" s="2">
        <f>IF($AV3007="","",IF(AND($Z3007=0,COUNTIF('AR SALES'!$L$2:$L$2501,$L3007)=0),"YES",""))</f>
        <v/>
      </c>
      <c r="AZ3007" s="2">
        <f>IF($AV3007="","",IFERROR(VLOOKUP($AU3007,CODES!$A:$B,2,FALSE),"NO CODE"))</f>
        <v/>
      </c>
      <c r="BA3007" s="2">
        <f>IF(""&amp;$F3007&lt;&gt;"4","",IF($AY3007="YES","",IF(ROUND(SUMIFS($AE$2:$AE$4001,$L$2:$L$4001,$L3007,$F$2:$F$4001,"4")-SUMIFS('AR SALES'!$Y$2:$Y$2501,'AR SALES'!$L$2:$L$2501,$L3007,'AR SALES'!$AD$2:$AD$2501,"OFF"),2)=0,"","STALE")))</f>
        <v/>
      </c>
      <c r="BB3007" s="2">
        <f>IF(OR(""&amp;$F3007="2",""&amp;$F3007="4",""&amp;$F3007="G",""&amp;$F3007="H"),IF($AY3007="YES","",IF($AB3007&lt;&gt;0,"",IF(COUNTIFS('AR SALES'!$L$2:$L$2501,$L3007,'AR SALES'!$AD$2:$AD$2501,IF(""&amp;$F3007="4","OFF","ON"),'AR SALES'!$AF$2:$AF$2501,"Y")&gt;0,"","NO EXEMPTION"))),"")</f>
        <v/>
      </c>
    </row>
    <row r="3008">
      <c r="AT3008" s="2">
        <f>IF($L3008="","",IFERROR(INDEX('AR SALES'!$H$2:$H$2501,MATCH(""&amp;$L3008,'AR SALES'!$AE$2:$AE$2501,0)),""))</f>
        <v/>
      </c>
      <c r="AU3008" s="2">
        <f>IF($L3008="","",IF($A3008&lt;&gt;"GA","",IF($E3008="FULTON",IF(ISNUMBER(SEARCH("COLLEGE PARK",$AT3008)),"FULTON (COLLEGE PARK)",IF(ISNUMBER(SEARCH("HAPEVILLE",$AT3008)),"FULTON (HAPEVILLE)",IF(ISNUMBER(SEARCH("EAST POINT",$AT3008)),"FULTON (EAST POINT)",IF(ISNUMBER(SEARCH("ATLANTA",$AT3008)),"FULTON (ATL LIMITS)","FULTON")))),IF($E3008="DEKALB",IF(ISNUMBER(SEARCH("ATLANTA",$AT3008)),"DEKALB (ATL LIMITS)","DEKALB"),IF(AND($E3008="CLAYTON",ISNUMBER(SEARCH("COLLEGE PARK",$AT3008))),"CLAYTON (COLLEGE PARK)",$E3008)))))</f>
        <v/>
      </c>
      <c r="AV3008" s="2">
        <f>IF($L3008="","",IF(""&amp;$F3008="2","DIESEL",IF(OR(""&amp;$F3008="G",""&amp;$F3008="H"),"GAS","")))</f>
        <v/>
      </c>
      <c r="AW3008" s="2">
        <f>IF($AV3008="","",$R3008)</f>
        <v/>
      </c>
      <c r="AX3008" s="2">
        <f>IF($AV3008="","",IF($AB3008=0,$R3008,0))</f>
        <v/>
      </c>
      <c r="AY3008" s="2">
        <f>IF($AV3008="","",IF(AND($Z3008=0,COUNTIF('AR SALES'!$L$2:$L$2501,$L3008)=0),"YES",""))</f>
        <v/>
      </c>
      <c r="AZ3008" s="2">
        <f>IF($AV3008="","",IFERROR(VLOOKUP($AU3008,CODES!$A:$B,2,FALSE),"NO CODE"))</f>
        <v/>
      </c>
      <c r="BA3008" s="2">
        <f>IF(""&amp;$F3008&lt;&gt;"4","",IF($AY3008="YES","",IF(ROUND(SUMIFS($AE$2:$AE$4001,$L$2:$L$4001,$L3008,$F$2:$F$4001,"4")-SUMIFS('AR SALES'!$Y$2:$Y$2501,'AR SALES'!$L$2:$L$2501,$L3008,'AR SALES'!$AD$2:$AD$2501,"OFF"),2)=0,"","STALE")))</f>
        <v/>
      </c>
      <c r="BB3008" s="2">
        <f>IF(OR(""&amp;$F3008="2",""&amp;$F3008="4",""&amp;$F3008="G",""&amp;$F3008="H"),IF($AY3008="YES","",IF($AB3008&lt;&gt;0,"",IF(COUNTIFS('AR SALES'!$L$2:$L$2501,$L3008,'AR SALES'!$AD$2:$AD$2501,IF(""&amp;$F3008="4","OFF","ON"),'AR SALES'!$AF$2:$AF$2501,"Y")&gt;0,"","NO EXEMPTION"))),"")</f>
        <v/>
      </c>
    </row>
    <row r="3009">
      <c r="AT3009" s="2">
        <f>IF($L3009="","",IFERROR(INDEX('AR SALES'!$H$2:$H$2501,MATCH(""&amp;$L3009,'AR SALES'!$AE$2:$AE$2501,0)),""))</f>
        <v/>
      </c>
      <c r="AU3009" s="2">
        <f>IF($L3009="","",IF($A3009&lt;&gt;"GA","",IF($E3009="FULTON",IF(ISNUMBER(SEARCH("COLLEGE PARK",$AT3009)),"FULTON (COLLEGE PARK)",IF(ISNUMBER(SEARCH("HAPEVILLE",$AT3009)),"FULTON (HAPEVILLE)",IF(ISNUMBER(SEARCH("EAST POINT",$AT3009)),"FULTON (EAST POINT)",IF(ISNUMBER(SEARCH("ATLANTA",$AT3009)),"FULTON (ATL LIMITS)","FULTON")))),IF($E3009="DEKALB",IF(ISNUMBER(SEARCH("ATLANTA",$AT3009)),"DEKALB (ATL LIMITS)","DEKALB"),IF(AND($E3009="CLAYTON",ISNUMBER(SEARCH("COLLEGE PARK",$AT3009))),"CLAYTON (COLLEGE PARK)",$E3009)))))</f>
        <v/>
      </c>
      <c r="AV3009" s="2">
        <f>IF($L3009="","",IF(""&amp;$F3009="2","DIESEL",IF(OR(""&amp;$F3009="G",""&amp;$F3009="H"),"GAS","")))</f>
        <v/>
      </c>
      <c r="AW3009" s="2">
        <f>IF($AV3009="","",$R3009)</f>
        <v/>
      </c>
      <c r="AX3009" s="2">
        <f>IF($AV3009="","",IF($AB3009=0,$R3009,0))</f>
        <v/>
      </c>
      <c r="AY3009" s="2">
        <f>IF($AV3009="","",IF(AND($Z3009=0,COUNTIF('AR SALES'!$L$2:$L$2501,$L3009)=0),"YES",""))</f>
        <v/>
      </c>
      <c r="AZ3009" s="2">
        <f>IF($AV3009="","",IFERROR(VLOOKUP($AU3009,CODES!$A:$B,2,FALSE),"NO CODE"))</f>
        <v/>
      </c>
      <c r="BA3009" s="2">
        <f>IF(""&amp;$F3009&lt;&gt;"4","",IF($AY3009="YES","",IF(ROUND(SUMIFS($AE$2:$AE$4001,$L$2:$L$4001,$L3009,$F$2:$F$4001,"4")-SUMIFS('AR SALES'!$Y$2:$Y$2501,'AR SALES'!$L$2:$L$2501,$L3009,'AR SALES'!$AD$2:$AD$2501,"OFF"),2)=0,"","STALE")))</f>
        <v/>
      </c>
      <c r="BB3009" s="2">
        <f>IF(OR(""&amp;$F3009="2",""&amp;$F3009="4",""&amp;$F3009="G",""&amp;$F3009="H"),IF($AY3009="YES","",IF($AB3009&lt;&gt;0,"",IF(COUNTIFS('AR SALES'!$L$2:$L$2501,$L3009,'AR SALES'!$AD$2:$AD$2501,IF(""&amp;$F3009="4","OFF","ON"),'AR SALES'!$AF$2:$AF$2501,"Y")&gt;0,"","NO EXEMPTION"))),"")</f>
        <v/>
      </c>
    </row>
    <row r="3010">
      <c r="AT3010" s="2">
        <f>IF($L3010="","",IFERROR(INDEX('AR SALES'!$H$2:$H$2501,MATCH(""&amp;$L3010,'AR SALES'!$AE$2:$AE$2501,0)),""))</f>
        <v/>
      </c>
      <c r="AU3010" s="2">
        <f>IF($L3010="","",IF($A3010&lt;&gt;"GA","",IF($E3010="FULTON",IF(ISNUMBER(SEARCH("COLLEGE PARK",$AT3010)),"FULTON (COLLEGE PARK)",IF(ISNUMBER(SEARCH("HAPEVILLE",$AT3010)),"FULTON (HAPEVILLE)",IF(ISNUMBER(SEARCH("EAST POINT",$AT3010)),"FULTON (EAST POINT)",IF(ISNUMBER(SEARCH("ATLANTA",$AT3010)),"FULTON (ATL LIMITS)","FULTON")))),IF($E3010="DEKALB",IF(ISNUMBER(SEARCH("ATLANTA",$AT3010)),"DEKALB (ATL LIMITS)","DEKALB"),IF(AND($E3010="CLAYTON",ISNUMBER(SEARCH("COLLEGE PARK",$AT3010))),"CLAYTON (COLLEGE PARK)",$E3010)))))</f>
        <v/>
      </c>
      <c r="AV3010" s="2">
        <f>IF($L3010="","",IF(""&amp;$F3010="2","DIESEL",IF(OR(""&amp;$F3010="G",""&amp;$F3010="H"),"GAS","")))</f>
        <v/>
      </c>
      <c r="AW3010" s="2">
        <f>IF($AV3010="","",$R3010)</f>
        <v/>
      </c>
      <c r="AX3010" s="2">
        <f>IF($AV3010="","",IF($AB3010=0,$R3010,0))</f>
        <v/>
      </c>
      <c r="AY3010" s="2">
        <f>IF($AV3010="","",IF(AND($Z3010=0,COUNTIF('AR SALES'!$L$2:$L$2501,$L3010)=0),"YES",""))</f>
        <v/>
      </c>
      <c r="AZ3010" s="2">
        <f>IF($AV3010="","",IFERROR(VLOOKUP($AU3010,CODES!$A:$B,2,FALSE),"NO CODE"))</f>
        <v/>
      </c>
      <c r="BA3010" s="2">
        <f>IF(""&amp;$F3010&lt;&gt;"4","",IF($AY3010="YES","",IF(ROUND(SUMIFS($AE$2:$AE$4001,$L$2:$L$4001,$L3010,$F$2:$F$4001,"4")-SUMIFS('AR SALES'!$Y$2:$Y$2501,'AR SALES'!$L$2:$L$2501,$L3010,'AR SALES'!$AD$2:$AD$2501,"OFF"),2)=0,"","STALE")))</f>
        <v/>
      </c>
      <c r="BB3010" s="2">
        <f>IF(OR(""&amp;$F3010="2",""&amp;$F3010="4",""&amp;$F3010="G",""&amp;$F3010="H"),IF($AY3010="YES","",IF($AB3010&lt;&gt;0,"",IF(COUNTIFS('AR SALES'!$L$2:$L$2501,$L3010,'AR SALES'!$AD$2:$AD$2501,IF(""&amp;$F3010="4","OFF","ON"),'AR SALES'!$AF$2:$AF$2501,"Y")&gt;0,"","NO EXEMPTION"))),"")</f>
        <v/>
      </c>
    </row>
    <row r="3011">
      <c r="AT3011" s="2">
        <f>IF($L3011="","",IFERROR(INDEX('AR SALES'!$H$2:$H$2501,MATCH(""&amp;$L3011,'AR SALES'!$AE$2:$AE$2501,0)),""))</f>
        <v/>
      </c>
      <c r="AU3011" s="2">
        <f>IF($L3011="","",IF($A3011&lt;&gt;"GA","",IF($E3011="FULTON",IF(ISNUMBER(SEARCH("COLLEGE PARK",$AT3011)),"FULTON (COLLEGE PARK)",IF(ISNUMBER(SEARCH("HAPEVILLE",$AT3011)),"FULTON (HAPEVILLE)",IF(ISNUMBER(SEARCH("EAST POINT",$AT3011)),"FULTON (EAST POINT)",IF(ISNUMBER(SEARCH("ATLANTA",$AT3011)),"FULTON (ATL LIMITS)","FULTON")))),IF($E3011="DEKALB",IF(ISNUMBER(SEARCH("ATLANTA",$AT3011)),"DEKALB (ATL LIMITS)","DEKALB"),IF(AND($E3011="CLAYTON",ISNUMBER(SEARCH("COLLEGE PARK",$AT3011))),"CLAYTON (COLLEGE PARK)",$E3011)))))</f>
        <v/>
      </c>
      <c r="AV3011" s="2">
        <f>IF($L3011="","",IF(""&amp;$F3011="2","DIESEL",IF(OR(""&amp;$F3011="G",""&amp;$F3011="H"),"GAS","")))</f>
        <v/>
      </c>
      <c r="AW3011" s="2">
        <f>IF($AV3011="","",$R3011)</f>
        <v/>
      </c>
      <c r="AX3011" s="2">
        <f>IF($AV3011="","",IF($AB3011=0,$R3011,0))</f>
        <v/>
      </c>
      <c r="AY3011" s="2">
        <f>IF($AV3011="","",IF(AND($Z3011=0,COUNTIF('AR SALES'!$L$2:$L$2501,$L3011)=0),"YES",""))</f>
        <v/>
      </c>
      <c r="AZ3011" s="2">
        <f>IF($AV3011="","",IFERROR(VLOOKUP($AU3011,CODES!$A:$B,2,FALSE),"NO CODE"))</f>
        <v/>
      </c>
      <c r="BA3011" s="2">
        <f>IF(""&amp;$F3011&lt;&gt;"4","",IF($AY3011="YES","",IF(ROUND(SUMIFS($AE$2:$AE$4001,$L$2:$L$4001,$L3011,$F$2:$F$4001,"4")-SUMIFS('AR SALES'!$Y$2:$Y$2501,'AR SALES'!$L$2:$L$2501,$L3011,'AR SALES'!$AD$2:$AD$2501,"OFF"),2)=0,"","STALE")))</f>
        <v/>
      </c>
      <c r="BB3011" s="2">
        <f>IF(OR(""&amp;$F3011="2",""&amp;$F3011="4",""&amp;$F3011="G",""&amp;$F3011="H"),IF($AY3011="YES","",IF($AB3011&lt;&gt;0,"",IF(COUNTIFS('AR SALES'!$L$2:$L$2501,$L3011,'AR SALES'!$AD$2:$AD$2501,IF(""&amp;$F3011="4","OFF","ON"),'AR SALES'!$AF$2:$AF$2501,"Y")&gt;0,"","NO EXEMPTION"))),"")</f>
        <v/>
      </c>
    </row>
    <row r="3012">
      <c r="AT3012" s="2">
        <f>IF($L3012="","",IFERROR(INDEX('AR SALES'!$H$2:$H$2501,MATCH(""&amp;$L3012,'AR SALES'!$AE$2:$AE$2501,0)),""))</f>
        <v/>
      </c>
      <c r="AU3012" s="2">
        <f>IF($L3012="","",IF($A3012&lt;&gt;"GA","",IF($E3012="FULTON",IF(ISNUMBER(SEARCH("COLLEGE PARK",$AT3012)),"FULTON (COLLEGE PARK)",IF(ISNUMBER(SEARCH("HAPEVILLE",$AT3012)),"FULTON (HAPEVILLE)",IF(ISNUMBER(SEARCH("EAST POINT",$AT3012)),"FULTON (EAST POINT)",IF(ISNUMBER(SEARCH("ATLANTA",$AT3012)),"FULTON (ATL LIMITS)","FULTON")))),IF($E3012="DEKALB",IF(ISNUMBER(SEARCH("ATLANTA",$AT3012)),"DEKALB (ATL LIMITS)","DEKALB"),IF(AND($E3012="CLAYTON",ISNUMBER(SEARCH("COLLEGE PARK",$AT3012))),"CLAYTON (COLLEGE PARK)",$E3012)))))</f>
        <v/>
      </c>
      <c r="AV3012" s="2">
        <f>IF($L3012="","",IF(""&amp;$F3012="2","DIESEL",IF(OR(""&amp;$F3012="G",""&amp;$F3012="H"),"GAS","")))</f>
        <v/>
      </c>
      <c r="AW3012" s="2">
        <f>IF($AV3012="","",$R3012)</f>
        <v/>
      </c>
      <c r="AX3012" s="2">
        <f>IF($AV3012="","",IF($AB3012=0,$R3012,0))</f>
        <v/>
      </c>
      <c r="AY3012" s="2">
        <f>IF($AV3012="","",IF(AND($Z3012=0,COUNTIF('AR SALES'!$L$2:$L$2501,$L3012)=0),"YES",""))</f>
        <v/>
      </c>
      <c r="AZ3012" s="2">
        <f>IF($AV3012="","",IFERROR(VLOOKUP($AU3012,CODES!$A:$B,2,FALSE),"NO CODE"))</f>
        <v/>
      </c>
      <c r="BA3012" s="2">
        <f>IF(""&amp;$F3012&lt;&gt;"4","",IF($AY3012="YES","",IF(ROUND(SUMIFS($AE$2:$AE$4001,$L$2:$L$4001,$L3012,$F$2:$F$4001,"4")-SUMIFS('AR SALES'!$Y$2:$Y$2501,'AR SALES'!$L$2:$L$2501,$L3012,'AR SALES'!$AD$2:$AD$2501,"OFF"),2)=0,"","STALE")))</f>
        <v/>
      </c>
      <c r="BB3012" s="2">
        <f>IF(OR(""&amp;$F3012="2",""&amp;$F3012="4",""&amp;$F3012="G",""&amp;$F3012="H"),IF($AY3012="YES","",IF($AB3012&lt;&gt;0,"",IF(COUNTIFS('AR SALES'!$L$2:$L$2501,$L3012,'AR SALES'!$AD$2:$AD$2501,IF(""&amp;$F3012="4","OFF","ON"),'AR SALES'!$AF$2:$AF$2501,"Y")&gt;0,"","NO EXEMPTION"))),"")</f>
        <v/>
      </c>
    </row>
    <row r="3013">
      <c r="AT3013" s="2">
        <f>IF($L3013="","",IFERROR(INDEX('AR SALES'!$H$2:$H$2501,MATCH(""&amp;$L3013,'AR SALES'!$AE$2:$AE$2501,0)),""))</f>
        <v/>
      </c>
      <c r="AU3013" s="2">
        <f>IF($L3013="","",IF($A3013&lt;&gt;"GA","",IF($E3013="FULTON",IF(ISNUMBER(SEARCH("COLLEGE PARK",$AT3013)),"FULTON (COLLEGE PARK)",IF(ISNUMBER(SEARCH("HAPEVILLE",$AT3013)),"FULTON (HAPEVILLE)",IF(ISNUMBER(SEARCH("EAST POINT",$AT3013)),"FULTON (EAST POINT)",IF(ISNUMBER(SEARCH("ATLANTA",$AT3013)),"FULTON (ATL LIMITS)","FULTON")))),IF($E3013="DEKALB",IF(ISNUMBER(SEARCH("ATLANTA",$AT3013)),"DEKALB (ATL LIMITS)","DEKALB"),IF(AND($E3013="CLAYTON",ISNUMBER(SEARCH("COLLEGE PARK",$AT3013))),"CLAYTON (COLLEGE PARK)",$E3013)))))</f>
        <v/>
      </c>
      <c r="AV3013" s="2">
        <f>IF($L3013="","",IF(""&amp;$F3013="2","DIESEL",IF(OR(""&amp;$F3013="G",""&amp;$F3013="H"),"GAS","")))</f>
        <v/>
      </c>
      <c r="AW3013" s="2">
        <f>IF($AV3013="","",$R3013)</f>
        <v/>
      </c>
      <c r="AX3013" s="2">
        <f>IF($AV3013="","",IF($AB3013=0,$R3013,0))</f>
        <v/>
      </c>
      <c r="AY3013" s="2">
        <f>IF($AV3013="","",IF(AND($Z3013=0,COUNTIF('AR SALES'!$L$2:$L$2501,$L3013)=0),"YES",""))</f>
        <v/>
      </c>
      <c r="AZ3013" s="2">
        <f>IF($AV3013="","",IFERROR(VLOOKUP($AU3013,CODES!$A:$B,2,FALSE),"NO CODE"))</f>
        <v/>
      </c>
      <c r="BA3013" s="2">
        <f>IF(""&amp;$F3013&lt;&gt;"4","",IF($AY3013="YES","",IF(ROUND(SUMIFS($AE$2:$AE$4001,$L$2:$L$4001,$L3013,$F$2:$F$4001,"4")-SUMIFS('AR SALES'!$Y$2:$Y$2501,'AR SALES'!$L$2:$L$2501,$L3013,'AR SALES'!$AD$2:$AD$2501,"OFF"),2)=0,"","STALE")))</f>
        <v/>
      </c>
      <c r="BB3013" s="2">
        <f>IF(OR(""&amp;$F3013="2",""&amp;$F3013="4",""&amp;$F3013="G",""&amp;$F3013="H"),IF($AY3013="YES","",IF($AB3013&lt;&gt;0,"",IF(COUNTIFS('AR SALES'!$L$2:$L$2501,$L3013,'AR SALES'!$AD$2:$AD$2501,IF(""&amp;$F3013="4","OFF","ON"),'AR SALES'!$AF$2:$AF$2501,"Y")&gt;0,"","NO EXEMPTION"))),"")</f>
        <v/>
      </c>
    </row>
    <row r="3014">
      <c r="AT3014" s="2">
        <f>IF($L3014="","",IFERROR(INDEX('AR SALES'!$H$2:$H$2501,MATCH(""&amp;$L3014,'AR SALES'!$AE$2:$AE$2501,0)),""))</f>
        <v/>
      </c>
      <c r="AU3014" s="2">
        <f>IF($L3014="","",IF($A3014&lt;&gt;"GA","",IF($E3014="FULTON",IF(ISNUMBER(SEARCH("COLLEGE PARK",$AT3014)),"FULTON (COLLEGE PARK)",IF(ISNUMBER(SEARCH("HAPEVILLE",$AT3014)),"FULTON (HAPEVILLE)",IF(ISNUMBER(SEARCH("EAST POINT",$AT3014)),"FULTON (EAST POINT)",IF(ISNUMBER(SEARCH("ATLANTA",$AT3014)),"FULTON (ATL LIMITS)","FULTON")))),IF($E3014="DEKALB",IF(ISNUMBER(SEARCH("ATLANTA",$AT3014)),"DEKALB (ATL LIMITS)","DEKALB"),IF(AND($E3014="CLAYTON",ISNUMBER(SEARCH("COLLEGE PARK",$AT3014))),"CLAYTON (COLLEGE PARK)",$E3014)))))</f>
        <v/>
      </c>
      <c r="AV3014" s="2">
        <f>IF($L3014="","",IF(""&amp;$F3014="2","DIESEL",IF(OR(""&amp;$F3014="G",""&amp;$F3014="H"),"GAS","")))</f>
        <v/>
      </c>
      <c r="AW3014" s="2">
        <f>IF($AV3014="","",$R3014)</f>
        <v/>
      </c>
      <c r="AX3014" s="2">
        <f>IF($AV3014="","",IF($AB3014=0,$R3014,0))</f>
        <v/>
      </c>
      <c r="AY3014" s="2">
        <f>IF($AV3014="","",IF(AND($Z3014=0,COUNTIF('AR SALES'!$L$2:$L$2501,$L3014)=0),"YES",""))</f>
        <v/>
      </c>
      <c r="AZ3014" s="2">
        <f>IF($AV3014="","",IFERROR(VLOOKUP($AU3014,CODES!$A:$B,2,FALSE),"NO CODE"))</f>
        <v/>
      </c>
      <c r="BA3014" s="2">
        <f>IF(""&amp;$F3014&lt;&gt;"4","",IF($AY3014="YES","",IF(ROUND(SUMIFS($AE$2:$AE$4001,$L$2:$L$4001,$L3014,$F$2:$F$4001,"4")-SUMIFS('AR SALES'!$Y$2:$Y$2501,'AR SALES'!$L$2:$L$2501,$L3014,'AR SALES'!$AD$2:$AD$2501,"OFF"),2)=0,"","STALE")))</f>
        <v/>
      </c>
      <c r="BB3014" s="2">
        <f>IF(OR(""&amp;$F3014="2",""&amp;$F3014="4",""&amp;$F3014="G",""&amp;$F3014="H"),IF($AY3014="YES","",IF($AB3014&lt;&gt;0,"",IF(COUNTIFS('AR SALES'!$L$2:$L$2501,$L3014,'AR SALES'!$AD$2:$AD$2501,IF(""&amp;$F3014="4","OFF","ON"),'AR SALES'!$AF$2:$AF$2501,"Y")&gt;0,"","NO EXEMPTION"))),"")</f>
        <v/>
      </c>
    </row>
    <row r="3015">
      <c r="AT3015" s="2">
        <f>IF($L3015="","",IFERROR(INDEX('AR SALES'!$H$2:$H$2501,MATCH(""&amp;$L3015,'AR SALES'!$AE$2:$AE$2501,0)),""))</f>
        <v/>
      </c>
      <c r="AU3015" s="2">
        <f>IF($L3015="","",IF($A3015&lt;&gt;"GA","",IF($E3015="FULTON",IF(ISNUMBER(SEARCH("COLLEGE PARK",$AT3015)),"FULTON (COLLEGE PARK)",IF(ISNUMBER(SEARCH("HAPEVILLE",$AT3015)),"FULTON (HAPEVILLE)",IF(ISNUMBER(SEARCH("EAST POINT",$AT3015)),"FULTON (EAST POINT)",IF(ISNUMBER(SEARCH("ATLANTA",$AT3015)),"FULTON (ATL LIMITS)","FULTON")))),IF($E3015="DEKALB",IF(ISNUMBER(SEARCH("ATLANTA",$AT3015)),"DEKALB (ATL LIMITS)","DEKALB"),IF(AND($E3015="CLAYTON",ISNUMBER(SEARCH("COLLEGE PARK",$AT3015))),"CLAYTON (COLLEGE PARK)",$E3015)))))</f>
        <v/>
      </c>
      <c r="AV3015" s="2">
        <f>IF($L3015="","",IF(""&amp;$F3015="2","DIESEL",IF(OR(""&amp;$F3015="G",""&amp;$F3015="H"),"GAS","")))</f>
        <v/>
      </c>
      <c r="AW3015" s="2">
        <f>IF($AV3015="","",$R3015)</f>
        <v/>
      </c>
      <c r="AX3015" s="2">
        <f>IF($AV3015="","",IF($AB3015=0,$R3015,0))</f>
        <v/>
      </c>
      <c r="AY3015" s="2">
        <f>IF($AV3015="","",IF(AND($Z3015=0,COUNTIF('AR SALES'!$L$2:$L$2501,$L3015)=0),"YES",""))</f>
        <v/>
      </c>
      <c r="AZ3015" s="2">
        <f>IF($AV3015="","",IFERROR(VLOOKUP($AU3015,CODES!$A:$B,2,FALSE),"NO CODE"))</f>
        <v/>
      </c>
      <c r="BA3015" s="2">
        <f>IF(""&amp;$F3015&lt;&gt;"4","",IF($AY3015="YES","",IF(ROUND(SUMIFS($AE$2:$AE$4001,$L$2:$L$4001,$L3015,$F$2:$F$4001,"4")-SUMIFS('AR SALES'!$Y$2:$Y$2501,'AR SALES'!$L$2:$L$2501,$L3015,'AR SALES'!$AD$2:$AD$2501,"OFF"),2)=0,"","STALE")))</f>
        <v/>
      </c>
      <c r="BB3015" s="2">
        <f>IF(OR(""&amp;$F3015="2",""&amp;$F3015="4",""&amp;$F3015="G",""&amp;$F3015="H"),IF($AY3015="YES","",IF($AB3015&lt;&gt;0,"",IF(COUNTIFS('AR SALES'!$L$2:$L$2501,$L3015,'AR SALES'!$AD$2:$AD$2501,IF(""&amp;$F3015="4","OFF","ON"),'AR SALES'!$AF$2:$AF$2501,"Y")&gt;0,"","NO EXEMPTION"))),"")</f>
        <v/>
      </c>
    </row>
    <row r="3016">
      <c r="AT3016" s="2">
        <f>IF($L3016="","",IFERROR(INDEX('AR SALES'!$H$2:$H$2501,MATCH(""&amp;$L3016,'AR SALES'!$AE$2:$AE$2501,0)),""))</f>
        <v/>
      </c>
      <c r="AU3016" s="2">
        <f>IF($L3016="","",IF($A3016&lt;&gt;"GA","",IF($E3016="FULTON",IF(ISNUMBER(SEARCH("COLLEGE PARK",$AT3016)),"FULTON (COLLEGE PARK)",IF(ISNUMBER(SEARCH("HAPEVILLE",$AT3016)),"FULTON (HAPEVILLE)",IF(ISNUMBER(SEARCH("EAST POINT",$AT3016)),"FULTON (EAST POINT)",IF(ISNUMBER(SEARCH("ATLANTA",$AT3016)),"FULTON (ATL LIMITS)","FULTON")))),IF($E3016="DEKALB",IF(ISNUMBER(SEARCH("ATLANTA",$AT3016)),"DEKALB (ATL LIMITS)","DEKALB"),IF(AND($E3016="CLAYTON",ISNUMBER(SEARCH("COLLEGE PARK",$AT3016))),"CLAYTON (COLLEGE PARK)",$E3016)))))</f>
        <v/>
      </c>
      <c r="AV3016" s="2">
        <f>IF($L3016="","",IF(""&amp;$F3016="2","DIESEL",IF(OR(""&amp;$F3016="G",""&amp;$F3016="H"),"GAS","")))</f>
        <v/>
      </c>
      <c r="AW3016" s="2">
        <f>IF($AV3016="","",$R3016)</f>
        <v/>
      </c>
      <c r="AX3016" s="2">
        <f>IF($AV3016="","",IF($AB3016=0,$R3016,0))</f>
        <v/>
      </c>
      <c r="AY3016" s="2">
        <f>IF($AV3016="","",IF(AND($Z3016=0,COUNTIF('AR SALES'!$L$2:$L$2501,$L3016)=0),"YES",""))</f>
        <v/>
      </c>
      <c r="AZ3016" s="2">
        <f>IF($AV3016="","",IFERROR(VLOOKUP($AU3016,CODES!$A:$B,2,FALSE),"NO CODE"))</f>
        <v/>
      </c>
      <c r="BA3016" s="2">
        <f>IF(""&amp;$F3016&lt;&gt;"4","",IF($AY3016="YES","",IF(ROUND(SUMIFS($AE$2:$AE$4001,$L$2:$L$4001,$L3016,$F$2:$F$4001,"4")-SUMIFS('AR SALES'!$Y$2:$Y$2501,'AR SALES'!$L$2:$L$2501,$L3016,'AR SALES'!$AD$2:$AD$2501,"OFF"),2)=0,"","STALE")))</f>
        <v/>
      </c>
      <c r="BB3016" s="2">
        <f>IF(OR(""&amp;$F3016="2",""&amp;$F3016="4",""&amp;$F3016="G",""&amp;$F3016="H"),IF($AY3016="YES","",IF($AB3016&lt;&gt;0,"",IF(COUNTIFS('AR SALES'!$L$2:$L$2501,$L3016,'AR SALES'!$AD$2:$AD$2501,IF(""&amp;$F3016="4","OFF","ON"),'AR SALES'!$AF$2:$AF$2501,"Y")&gt;0,"","NO EXEMPTION"))),"")</f>
        <v/>
      </c>
    </row>
    <row r="3017">
      <c r="AT3017" s="2">
        <f>IF($L3017="","",IFERROR(INDEX('AR SALES'!$H$2:$H$2501,MATCH(""&amp;$L3017,'AR SALES'!$AE$2:$AE$2501,0)),""))</f>
        <v/>
      </c>
      <c r="AU3017" s="2">
        <f>IF($L3017="","",IF($A3017&lt;&gt;"GA","",IF($E3017="FULTON",IF(ISNUMBER(SEARCH("COLLEGE PARK",$AT3017)),"FULTON (COLLEGE PARK)",IF(ISNUMBER(SEARCH("HAPEVILLE",$AT3017)),"FULTON (HAPEVILLE)",IF(ISNUMBER(SEARCH("EAST POINT",$AT3017)),"FULTON (EAST POINT)",IF(ISNUMBER(SEARCH("ATLANTA",$AT3017)),"FULTON (ATL LIMITS)","FULTON")))),IF($E3017="DEKALB",IF(ISNUMBER(SEARCH("ATLANTA",$AT3017)),"DEKALB (ATL LIMITS)","DEKALB"),IF(AND($E3017="CLAYTON",ISNUMBER(SEARCH("COLLEGE PARK",$AT3017))),"CLAYTON (COLLEGE PARK)",$E3017)))))</f>
        <v/>
      </c>
      <c r="AV3017" s="2">
        <f>IF($L3017="","",IF(""&amp;$F3017="2","DIESEL",IF(OR(""&amp;$F3017="G",""&amp;$F3017="H"),"GAS","")))</f>
        <v/>
      </c>
      <c r="AW3017" s="2">
        <f>IF($AV3017="","",$R3017)</f>
        <v/>
      </c>
      <c r="AX3017" s="2">
        <f>IF($AV3017="","",IF($AB3017=0,$R3017,0))</f>
        <v/>
      </c>
      <c r="AY3017" s="2">
        <f>IF($AV3017="","",IF(AND($Z3017=0,COUNTIF('AR SALES'!$L$2:$L$2501,$L3017)=0),"YES",""))</f>
        <v/>
      </c>
      <c r="AZ3017" s="2">
        <f>IF($AV3017="","",IFERROR(VLOOKUP($AU3017,CODES!$A:$B,2,FALSE),"NO CODE"))</f>
        <v/>
      </c>
      <c r="BA3017" s="2">
        <f>IF(""&amp;$F3017&lt;&gt;"4","",IF($AY3017="YES","",IF(ROUND(SUMIFS($AE$2:$AE$4001,$L$2:$L$4001,$L3017,$F$2:$F$4001,"4")-SUMIFS('AR SALES'!$Y$2:$Y$2501,'AR SALES'!$L$2:$L$2501,$L3017,'AR SALES'!$AD$2:$AD$2501,"OFF"),2)=0,"","STALE")))</f>
        <v/>
      </c>
      <c r="BB3017" s="2">
        <f>IF(OR(""&amp;$F3017="2",""&amp;$F3017="4",""&amp;$F3017="G",""&amp;$F3017="H"),IF($AY3017="YES","",IF($AB3017&lt;&gt;0,"",IF(COUNTIFS('AR SALES'!$L$2:$L$2501,$L3017,'AR SALES'!$AD$2:$AD$2501,IF(""&amp;$F3017="4","OFF","ON"),'AR SALES'!$AF$2:$AF$2501,"Y")&gt;0,"","NO EXEMPTION"))),"")</f>
        <v/>
      </c>
    </row>
    <row r="3018">
      <c r="AT3018" s="2">
        <f>IF($L3018="","",IFERROR(INDEX('AR SALES'!$H$2:$H$2501,MATCH(""&amp;$L3018,'AR SALES'!$AE$2:$AE$2501,0)),""))</f>
        <v/>
      </c>
      <c r="AU3018" s="2">
        <f>IF($L3018="","",IF($A3018&lt;&gt;"GA","",IF($E3018="FULTON",IF(ISNUMBER(SEARCH("COLLEGE PARK",$AT3018)),"FULTON (COLLEGE PARK)",IF(ISNUMBER(SEARCH("HAPEVILLE",$AT3018)),"FULTON (HAPEVILLE)",IF(ISNUMBER(SEARCH("EAST POINT",$AT3018)),"FULTON (EAST POINT)",IF(ISNUMBER(SEARCH("ATLANTA",$AT3018)),"FULTON (ATL LIMITS)","FULTON")))),IF($E3018="DEKALB",IF(ISNUMBER(SEARCH("ATLANTA",$AT3018)),"DEKALB (ATL LIMITS)","DEKALB"),IF(AND($E3018="CLAYTON",ISNUMBER(SEARCH("COLLEGE PARK",$AT3018))),"CLAYTON (COLLEGE PARK)",$E3018)))))</f>
        <v/>
      </c>
      <c r="AV3018" s="2">
        <f>IF($L3018="","",IF(""&amp;$F3018="2","DIESEL",IF(OR(""&amp;$F3018="G",""&amp;$F3018="H"),"GAS","")))</f>
        <v/>
      </c>
      <c r="AW3018" s="2">
        <f>IF($AV3018="","",$R3018)</f>
        <v/>
      </c>
      <c r="AX3018" s="2">
        <f>IF($AV3018="","",IF($AB3018=0,$R3018,0))</f>
        <v/>
      </c>
      <c r="AY3018" s="2">
        <f>IF($AV3018="","",IF(AND($Z3018=0,COUNTIF('AR SALES'!$L$2:$L$2501,$L3018)=0),"YES",""))</f>
        <v/>
      </c>
      <c r="AZ3018" s="2">
        <f>IF($AV3018="","",IFERROR(VLOOKUP($AU3018,CODES!$A:$B,2,FALSE),"NO CODE"))</f>
        <v/>
      </c>
      <c r="BA3018" s="2">
        <f>IF(""&amp;$F3018&lt;&gt;"4","",IF($AY3018="YES","",IF(ROUND(SUMIFS($AE$2:$AE$4001,$L$2:$L$4001,$L3018,$F$2:$F$4001,"4")-SUMIFS('AR SALES'!$Y$2:$Y$2501,'AR SALES'!$L$2:$L$2501,$L3018,'AR SALES'!$AD$2:$AD$2501,"OFF"),2)=0,"","STALE")))</f>
        <v/>
      </c>
      <c r="BB3018" s="2">
        <f>IF(OR(""&amp;$F3018="2",""&amp;$F3018="4",""&amp;$F3018="G",""&amp;$F3018="H"),IF($AY3018="YES","",IF($AB3018&lt;&gt;0,"",IF(COUNTIFS('AR SALES'!$L$2:$L$2501,$L3018,'AR SALES'!$AD$2:$AD$2501,IF(""&amp;$F3018="4","OFF","ON"),'AR SALES'!$AF$2:$AF$2501,"Y")&gt;0,"","NO EXEMPTION"))),"")</f>
        <v/>
      </c>
    </row>
    <row r="3019">
      <c r="AT3019" s="2">
        <f>IF($L3019="","",IFERROR(INDEX('AR SALES'!$H$2:$H$2501,MATCH(""&amp;$L3019,'AR SALES'!$AE$2:$AE$2501,0)),""))</f>
        <v/>
      </c>
      <c r="AU3019" s="2">
        <f>IF($L3019="","",IF($A3019&lt;&gt;"GA","",IF($E3019="FULTON",IF(ISNUMBER(SEARCH("COLLEGE PARK",$AT3019)),"FULTON (COLLEGE PARK)",IF(ISNUMBER(SEARCH("HAPEVILLE",$AT3019)),"FULTON (HAPEVILLE)",IF(ISNUMBER(SEARCH("EAST POINT",$AT3019)),"FULTON (EAST POINT)",IF(ISNUMBER(SEARCH("ATLANTA",$AT3019)),"FULTON (ATL LIMITS)","FULTON")))),IF($E3019="DEKALB",IF(ISNUMBER(SEARCH("ATLANTA",$AT3019)),"DEKALB (ATL LIMITS)","DEKALB"),IF(AND($E3019="CLAYTON",ISNUMBER(SEARCH("COLLEGE PARK",$AT3019))),"CLAYTON (COLLEGE PARK)",$E3019)))))</f>
        <v/>
      </c>
      <c r="AV3019" s="2">
        <f>IF($L3019="","",IF(""&amp;$F3019="2","DIESEL",IF(OR(""&amp;$F3019="G",""&amp;$F3019="H"),"GAS","")))</f>
        <v/>
      </c>
      <c r="AW3019" s="2">
        <f>IF($AV3019="","",$R3019)</f>
        <v/>
      </c>
      <c r="AX3019" s="2">
        <f>IF($AV3019="","",IF($AB3019=0,$R3019,0))</f>
        <v/>
      </c>
      <c r="AY3019" s="2">
        <f>IF($AV3019="","",IF(AND($Z3019=0,COUNTIF('AR SALES'!$L$2:$L$2501,$L3019)=0),"YES",""))</f>
        <v/>
      </c>
      <c r="AZ3019" s="2">
        <f>IF($AV3019="","",IFERROR(VLOOKUP($AU3019,CODES!$A:$B,2,FALSE),"NO CODE"))</f>
        <v/>
      </c>
      <c r="BA3019" s="2">
        <f>IF(""&amp;$F3019&lt;&gt;"4","",IF($AY3019="YES","",IF(ROUND(SUMIFS($AE$2:$AE$4001,$L$2:$L$4001,$L3019,$F$2:$F$4001,"4")-SUMIFS('AR SALES'!$Y$2:$Y$2501,'AR SALES'!$L$2:$L$2501,$L3019,'AR SALES'!$AD$2:$AD$2501,"OFF"),2)=0,"","STALE")))</f>
        <v/>
      </c>
      <c r="BB3019" s="2">
        <f>IF(OR(""&amp;$F3019="2",""&amp;$F3019="4",""&amp;$F3019="G",""&amp;$F3019="H"),IF($AY3019="YES","",IF($AB3019&lt;&gt;0,"",IF(COUNTIFS('AR SALES'!$L$2:$L$2501,$L3019,'AR SALES'!$AD$2:$AD$2501,IF(""&amp;$F3019="4","OFF","ON"),'AR SALES'!$AF$2:$AF$2501,"Y")&gt;0,"","NO EXEMPTION"))),"")</f>
        <v/>
      </c>
    </row>
    <row r="3020">
      <c r="AT3020" s="2">
        <f>IF($L3020="","",IFERROR(INDEX('AR SALES'!$H$2:$H$2501,MATCH(""&amp;$L3020,'AR SALES'!$AE$2:$AE$2501,0)),""))</f>
        <v/>
      </c>
      <c r="AU3020" s="2">
        <f>IF($L3020="","",IF($A3020&lt;&gt;"GA","",IF($E3020="FULTON",IF(ISNUMBER(SEARCH("COLLEGE PARK",$AT3020)),"FULTON (COLLEGE PARK)",IF(ISNUMBER(SEARCH("HAPEVILLE",$AT3020)),"FULTON (HAPEVILLE)",IF(ISNUMBER(SEARCH("EAST POINT",$AT3020)),"FULTON (EAST POINT)",IF(ISNUMBER(SEARCH("ATLANTA",$AT3020)),"FULTON (ATL LIMITS)","FULTON")))),IF($E3020="DEKALB",IF(ISNUMBER(SEARCH("ATLANTA",$AT3020)),"DEKALB (ATL LIMITS)","DEKALB"),IF(AND($E3020="CLAYTON",ISNUMBER(SEARCH("COLLEGE PARK",$AT3020))),"CLAYTON (COLLEGE PARK)",$E3020)))))</f>
        <v/>
      </c>
      <c r="AV3020" s="2">
        <f>IF($L3020="","",IF(""&amp;$F3020="2","DIESEL",IF(OR(""&amp;$F3020="G",""&amp;$F3020="H"),"GAS","")))</f>
        <v/>
      </c>
      <c r="AW3020" s="2">
        <f>IF($AV3020="","",$R3020)</f>
        <v/>
      </c>
      <c r="AX3020" s="2">
        <f>IF($AV3020="","",IF($AB3020=0,$R3020,0))</f>
        <v/>
      </c>
      <c r="AY3020" s="2">
        <f>IF($AV3020="","",IF(AND($Z3020=0,COUNTIF('AR SALES'!$L$2:$L$2501,$L3020)=0),"YES",""))</f>
        <v/>
      </c>
      <c r="AZ3020" s="2">
        <f>IF($AV3020="","",IFERROR(VLOOKUP($AU3020,CODES!$A:$B,2,FALSE),"NO CODE"))</f>
        <v/>
      </c>
      <c r="BA3020" s="2">
        <f>IF(""&amp;$F3020&lt;&gt;"4","",IF($AY3020="YES","",IF(ROUND(SUMIFS($AE$2:$AE$4001,$L$2:$L$4001,$L3020,$F$2:$F$4001,"4")-SUMIFS('AR SALES'!$Y$2:$Y$2501,'AR SALES'!$L$2:$L$2501,$L3020,'AR SALES'!$AD$2:$AD$2501,"OFF"),2)=0,"","STALE")))</f>
        <v/>
      </c>
      <c r="BB3020" s="2">
        <f>IF(OR(""&amp;$F3020="2",""&amp;$F3020="4",""&amp;$F3020="G",""&amp;$F3020="H"),IF($AY3020="YES","",IF($AB3020&lt;&gt;0,"",IF(COUNTIFS('AR SALES'!$L$2:$L$2501,$L3020,'AR SALES'!$AD$2:$AD$2501,IF(""&amp;$F3020="4","OFF","ON"),'AR SALES'!$AF$2:$AF$2501,"Y")&gt;0,"","NO EXEMPTION"))),"")</f>
        <v/>
      </c>
    </row>
    <row r="3021">
      <c r="AT3021" s="2">
        <f>IF($L3021="","",IFERROR(INDEX('AR SALES'!$H$2:$H$2501,MATCH(""&amp;$L3021,'AR SALES'!$AE$2:$AE$2501,0)),""))</f>
        <v/>
      </c>
      <c r="AU3021" s="2">
        <f>IF($L3021="","",IF($A3021&lt;&gt;"GA","",IF($E3021="FULTON",IF(ISNUMBER(SEARCH("COLLEGE PARK",$AT3021)),"FULTON (COLLEGE PARK)",IF(ISNUMBER(SEARCH("HAPEVILLE",$AT3021)),"FULTON (HAPEVILLE)",IF(ISNUMBER(SEARCH("EAST POINT",$AT3021)),"FULTON (EAST POINT)",IF(ISNUMBER(SEARCH("ATLANTA",$AT3021)),"FULTON (ATL LIMITS)","FULTON")))),IF($E3021="DEKALB",IF(ISNUMBER(SEARCH("ATLANTA",$AT3021)),"DEKALB (ATL LIMITS)","DEKALB"),IF(AND($E3021="CLAYTON",ISNUMBER(SEARCH("COLLEGE PARK",$AT3021))),"CLAYTON (COLLEGE PARK)",$E3021)))))</f>
        <v/>
      </c>
      <c r="AV3021" s="2">
        <f>IF($L3021="","",IF(""&amp;$F3021="2","DIESEL",IF(OR(""&amp;$F3021="G",""&amp;$F3021="H"),"GAS","")))</f>
        <v/>
      </c>
      <c r="AW3021" s="2">
        <f>IF($AV3021="","",$R3021)</f>
        <v/>
      </c>
      <c r="AX3021" s="2">
        <f>IF($AV3021="","",IF($AB3021=0,$R3021,0))</f>
        <v/>
      </c>
      <c r="AY3021" s="2">
        <f>IF($AV3021="","",IF(AND($Z3021=0,COUNTIF('AR SALES'!$L$2:$L$2501,$L3021)=0),"YES",""))</f>
        <v/>
      </c>
      <c r="AZ3021" s="2">
        <f>IF($AV3021="","",IFERROR(VLOOKUP($AU3021,CODES!$A:$B,2,FALSE),"NO CODE"))</f>
        <v/>
      </c>
      <c r="BA3021" s="2">
        <f>IF(""&amp;$F3021&lt;&gt;"4","",IF($AY3021="YES","",IF(ROUND(SUMIFS($AE$2:$AE$4001,$L$2:$L$4001,$L3021,$F$2:$F$4001,"4")-SUMIFS('AR SALES'!$Y$2:$Y$2501,'AR SALES'!$L$2:$L$2501,$L3021,'AR SALES'!$AD$2:$AD$2501,"OFF"),2)=0,"","STALE")))</f>
        <v/>
      </c>
      <c r="BB3021" s="2">
        <f>IF(OR(""&amp;$F3021="2",""&amp;$F3021="4",""&amp;$F3021="G",""&amp;$F3021="H"),IF($AY3021="YES","",IF($AB3021&lt;&gt;0,"",IF(COUNTIFS('AR SALES'!$L$2:$L$2501,$L3021,'AR SALES'!$AD$2:$AD$2501,IF(""&amp;$F3021="4","OFF","ON"),'AR SALES'!$AF$2:$AF$2501,"Y")&gt;0,"","NO EXEMPTION"))),"")</f>
        <v/>
      </c>
    </row>
    <row r="3022">
      <c r="AT3022" s="2">
        <f>IF($L3022="","",IFERROR(INDEX('AR SALES'!$H$2:$H$2501,MATCH(""&amp;$L3022,'AR SALES'!$AE$2:$AE$2501,0)),""))</f>
        <v/>
      </c>
      <c r="AU3022" s="2">
        <f>IF($L3022="","",IF($A3022&lt;&gt;"GA","",IF($E3022="FULTON",IF(ISNUMBER(SEARCH("COLLEGE PARK",$AT3022)),"FULTON (COLLEGE PARK)",IF(ISNUMBER(SEARCH("HAPEVILLE",$AT3022)),"FULTON (HAPEVILLE)",IF(ISNUMBER(SEARCH("EAST POINT",$AT3022)),"FULTON (EAST POINT)",IF(ISNUMBER(SEARCH("ATLANTA",$AT3022)),"FULTON (ATL LIMITS)","FULTON")))),IF($E3022="DEKALB",IF(ISNUMBER(SEARCH("ATLANTA",$AT3022)),"DEKALB (ATL LIMITS)","DEKALB"),IF(AND($E3022="CLAYTON",ISNUMBER(SEARCH("COLLEGE PARK",$AT3022))),"CLAYTON (COLLEGE PARK)",$E3022)))))</f>
        <v/>
      </c>
      <c r="AV3022" s="2">
        <f>IF($L3022="","",IF(""&amp;$F3022="2","DIESEL",IF(OR(""&amp;$F3022="G",""&amp;$F3022="H"),"GAS","")))</f>
        <v/>
      </c>
      <c r="AW3022" s="2">
        <f>IF($AV3022="","",$R3022)</f>
        <v/>
      </c>
      <c r="AX3022" s="2">
        <f>IF($AV3022="","",IF($AB3022=0,$R3022,0))</f>
        <v/>
      </c>
      <c r="AY3022" s="2">
        <f>IF($AV3022="","",IF(AND($Z3022=0,COUNTIF('AR SALES'!$L$2:$L$2501,$L3022)=0),"YES",""))</f>
        <v/>
      </c>
      <c r="AZ3022" s="2">
        <f>IF($AV3022="","",IFERROR(VLOOKUP($AU3022,CODES!$A:$B,2,FALSE),"NO CODE"))</f>
        <v/>
      </c>
      <c r="BA3022" s="2">
        <f>IF(""&amp;$F3022&lt;&gt;"4","",IF($AY3022="YES","",IF(ROUND(SUMIFS($AE$2:$AE$4001,$L$2:$L$4001,$L3022,$F$2:$F$4001,"4")-SUMIFS('AR SALES'!$Y$2:$Y$2501,'AR SALES'!$L$2:$L$2501,$L3022,'AR SALES'!$AD$2:$AD$2501,"OFF"),2)=0,"","STALE")))</f>
        <v/>
      </c>
      <c r="BB3022" s="2">
        <f>IF(OR(""&amp;$F3022="2",""&amp;$F3022="4",""&amp;$F3022="G",""&amp;$F3022="H"),IF($AY3022="YES","",IF($AB3022&lt;&gt;0,"",IF(COUNTIFS('AR SALES'!$L$2:$L$2501,$L3022,'AR SALES'!$AD$2:$AD$2501,IF(""&amp;$F3022="4","OFF","ON"),'AR SALES'!$AF$2:$AF$2501,"Y")&gt;0,"","NO EXEMPTION"))),"")</f>
        <v/>
      </c>
    </row>
    <row r="3023">
      <c r="AT3023" s="2">
        <f>IF($L3023="","",IFERROR(INDEX('AR SALES'!$H$2:$H$2501,MATCH(""&amp;$L3023,'AR SALES'!$AE$2:$AE$2501,0)),""))</f>
        <v/>
      </c>
      <c r="AU3023" s="2">
        <f>IF($L3023="","",IF($A3023&lt;&gt;"GA","",IF($E3023="FULTON",IF(ISNUMBER(SEARCH("COLLEGE PARK",$AT3023)),"FULTON (COLLEGE PARK)",IF(ISNUMBER(SEARCH("HAPEVILLE",$AT3023)),"FULTON (HAPEVILLE)",IF(ISNUMBER(SEARCH("EAST POINT",$AT3023)),"FULTON (EAST POINT)",IF(ISNUMBER(SEARCH("ATLANTA",$AT3023)),"FULTON (ATL LIMITS)","FULTON")))),IF($E3023="DEKALB",IF(ISNUMBER(SEARCH("ATLANTA",$AT3023)),"DEKALB (ATL LIMITS)","DEKALB"),IF(AND($E3023="CLAYTON",ISNUMBER(SEARCH("COLLEGE PARK",$AT3023))),"CLAYTON (COLLEGE PARK)",$E3023)))))</f>
        <v/>
      </c>
      <c r="AV3023" s="2">
        <f>IF($L3023="","",IF(""&amp;$F3023="2","DIESEL",IF(OR(""&amp;$F3023="G",""&amp;$F3023="H"),"GAS","")))</f>
        <v/>
      </c>
      <c r="AW3023" s="2">
        <f>IF($AV3023="","",$R3023)</f>
        <v/>
      </c>
      <c r="AX3023" s="2">
        <f>IF($AV3023="","",IF($AB3023=0,$R3023,0))</f>
        <v/>
      </c>
      <c r="AY3023" s="2">
        <f>IF($AV3023="","",IF(AND($Z3023=0,COUNTIF('AR SALES'!$L$2:$L$2501,$L3023)=0),"YES",""))</f>
        <v/>
      </c>
      <c r="AZ3023" s="2">
        <f>IF($AV3023="","",IFERROR(VLOOKUP($AU3023,CODES!$A:$B,2,FALSE),"NO CODE"))</f>
        <v/>
      </c>
      <c r="BA3023" s="2">
        <f>IF(""&amp;$F3023&lt;&gt;"4","",IF($AY3023="YES","",IF(ROUND(SUMIFS($AE$2:$AE$4001,$L$2:$L$4001,$L3023,$F$2:$F$4001,"4")-SUMIFS('AR SALES'!$Y$2:$Y$2501,'AR SALES'!$L$2:$L$2501,$L3023,'AR SALES'!$AD$2:$AD$2501,"OFF"),2)=0,"","STALE")))</f>
        <v/>
      </c>
      <c r="BB3023" s="2">
        <f>IF(OR(""&amp;$F3023="2",""&amp;$F3023="4",""&amp;$F3023="G",""&amp;$F3023="H"),IF($AY3023="YES","",IF($AB3023&lt;&gt;0,"",IF(COUNTIFS('AR SALES'!$L$2:$L$2501,$L3023,'AR SALES'!$AD$2:$AD$2501,IF(""&amp;$F3023="4","OFF","ON"),'AR SALES'!$AF$2:$AF$2501,"Y")&gt;0,"","NO EXEMPTION"))),"")</f>
        <v/>
      </c>
    </row>
    <row r="3024">
      <c r="AT3024" s="2">
        <f>IF($L3024="","",IFERROR(INDEX('AR SALES'!$H$2:$H$2501,MATCH(""&amp;$L3024,'AR SALES'!$AE$2:$AE$2501,0)),""))</f>
        <v/>
      </c>
      <c r="AU3024" s="2">
        <f>IF($L3024="","",IF($A3024&lt;&gt;"GA","",IF($E3024="FULTON",IF(ISNUMBER(SEARCH("COLLEGE PARK",$AT3024)),"FULTON (COLLEGE PARK)",IF(ISNUMBER(SEARCH("HAPEVILLE",$AT3024)),"FULTON (HAPEVILLE)",IF(ISNUMBER(SEARCH("EAST POINT",$AT3024)),"FULTON (EAST POINT)",IF(ISNUMBER(SEARCH("ATLANTA",$AT3024)),"FULTON (ATL LIMITS)","FULTON")))),IF($E3024="DEKALB",IF(ISNUMBER(SEARCH("ATLANTA",$AT3024)),"DEKALB (ATL LIMITS)","DEKALB"),IF(AND($E3024="CLAYTON",ISNUMBER(SEARCH("COLLEGE PARK",$AT3024))),"CLAYTON (COLLEGE PARK)",$E3024)))))</f>
        <v/>
      </c>
      <c r="AV3024" s="2">
        <f>IF($L3024="","",IF(""&amp;$F3024="2","DIESEL",IF(OR(""&amp;$F3024="G",""&amp;$F3024="H"),"GAS","")))</f>
        <v/>
      </c>
      <c r="AW3024" s="2">
        <f>IF($AV3024="","",$R3024)</f>
        <v/>
      </c>
      <c r="AX3024" s="2">
        <f>IF($AV3024="","",IF($AB3024=0,$R3024,0))</f>
        <v/>
      </c>
      <c r="AY3024" s="2">
        <f>IF($AV3024="","",IF(AND($Z3024=0,COUNTIF('AR SALES'!$L$2:$L$2501,$L3024)=0),"YES",""))</f>
        <v/>
      </c>
      <c r="AZ3024" s="2">
        <f>IF($AV3024="","",IFERROR(VLOOKUP($AU3024,CODES!$A:$B,2,FALSE),"NO CODE"))</f>
        <v/>
      </c>
      <c r="BA3024" s="2">
        <f>IF(""&amp;$F3024&lt;&gt;"4","",IF($AY3024="YES","",IF(ROUND(SUMIFS($AE$2:$AE$4001,$L$2:$L$4001,$L3024,$F$2:$F$4001,"4")-SUMIFS('AR SALES'!$Y$2:$Y$2501,'AR SALES'!$L$2:$L$2501,$L3024,'AR SALES'!$AD$2:$AD$2501,"OFF"),2)=0,"","STALE")))</f>
        <v/>
      </c>
      <c r="BB3024" s="2">
        <f>IF(OR(""&amp;$F3024="2",""&amp;$F3024="4",""&amp;$F3024="G",""&amp;$F3024="H"),IF($AY3024="YES","",IF($AB3024&lt;&gt;0,"",IF(COUNTIFS('AR SALES'!$L$2:$L$2501,$L3024,'AR SALES'!$AD$2:$AD$2501,IF(""&amp;$F3024="4","OFF","ON"),'AR SALES'!$AF$2:$AF$2501,"Y")&gt;0,"","NO EXEMPTION"))),"")</f>
        <v/>
      </c>
    </row>
    <row r="3025">
      <c r="AT3025" s="2">
        <f>IF($L3025="","",IFERROR(INDEX('AR SALES'!$H$2:$H$2501,MATCH(""&amp;$L3025,'AR SALES'!$AE$2:$AE$2501,0)),""))</f>
        <v/>
      </c>
      <c r="AU3025" s="2">
        <f>IF($L3025="","",IF($A3025&lt;&gt;"GA","",IF($E3025="FULTON",IF(ISNUMBER(SEARCH("COLLEGE PARK",$AT3025)),"FULTON (COLLEGE PARK)",IF(ISNUMBER(SEARCH("HAPEVILLE",$AT3025)),"FULTON (HAPEVILLE)",IF(ISNUMBER(SEARCH("EAST POINT",$AT3025)),"FULTON (EAST POINT)",IF(ISNUMBER(SEARCH("ATLANTA",$AT3025)),"FULTON (ATL LIMITS)","FULTON")))),IF($E3025="DEKALB",IF(ISNUMBER(SEARCH("ATLANTA",$AT3025)),"DEKALB (ATL LIMITS)","DEKALB"),IF(AND($E3025="CLAYTON",ISNUMBER(SEARCH("COLLEGE PARK",$AT3025))),"CLAYTON (COLLEGE PARK)",$E3025)))))</f>
        <v/>
      </c>
      <c r="AV3025" s="2">
        <f>IF($L3025="","",IF(""&amp;$F3025="2","DIESEL",IF(OR(""&amp;$F3025="G",""&amp;$F3025="H"),"GAS","")))</f>
        <v/>
      </c>
      <c r="AW3025" s="2">
        <f>IF($AV3025="","",$R3025)</f>
        <v/>
      </c>
      <c r="AX3025" s="2">
        <f>IF($AV3025="","",IF($AB3025=0,$R3025,0))</f>
        <v/>
      </c>
      <c r="AY3025" s="2">
        <f>IF($AV3025="","",IF(AND($Z3025=0,COUNTIF('AR SALES'!$L$2:$L$2501,$L3025)=0),"YES",""))</f>
        <v/>
      </c>
      <c r="AZ3025" s="2">
        <f>IF($AV3025="","",IFERROR(VLOOKUP($AU3025,CODES!$A:$B,2,FALSE),"NO CODE"))</f>
        <v/>
      </c>
      <c r="BA3025" s="2">
        <f>IF(""&amp;$F3025&lt;&gt;"4","",IF($AY3025="YES","",IF(ROUND(SUMIFS($AE$2:$AE$4001,$L$2:$L$4001,$L3025,$F$2:$F$4001,"4")-SUMIFS('AR SALES'!$Y$2:$Y$2501,'AR SALES'!$L$2:$L$2501,$L3025,'AR SALES'!$AD$2:$AD$2501,"OFF"),2)=0,"","STALE")))</f>
        <v/>
      </c>
      <c r="BB3025" s="2">
        <f>IF(OR(""&amp;$F3025="2",""&amp;$F3025="4",""&amp;$F3025="G",""&amp;$F3025="H"),IF($AY3025="YES","",IF($AB3025&lt;&gt;0,"",IF(COUNTIFS('AR SALES'!$L$2:$L$2501,$L3025,'AR SALES'!$AD$2:$AD$2501,IF(""&amp;$F3025="4","OFF","ON"),'AR SALES'!$AF$2:$AF$2501,"Y")&gt;0,"","NO EXEMPTION"))),"")</f>
        <v/>
      </c>
    </row>
    <row r="3026">
      <c r="AT3026" s="2">
        <f>IF($L3026="","",IFERROR(INDEX('AR SALES'!$H$2:$H$2501,MATCH(""&amp;$L3026,'AR SALES'!$AE$2:$AE$2501,0)),""))</f>
        <v/>
      </c>
      <c r="AU3026" s="2">
        <f>IF($L3026="","",IF($A3026&lt;&gt;"GA","",IF($E3026="FULTON",IF(ISNUMBER(SEARCH("COLLEGE PARK",$AT3026)),"FULTON (COLLEGE PARK)",IF(ISNUMBER(SEARCH("HAPEVILLE",$AT3026)),"FULTON (HAPEVILLE)",IF(ISNUMBER(SEARCH("EAST POINT",$AT3026)),"FULTON (EAST POINT)",IF(ISNUMBER(SEARCH("ATLANTA",$AT3026)),"FULTON (ATL LIMITS)","FULTON")))),IF($E3026="DEKALB",IF(ISNUMBER(SEARCH("ATLANTA",$AT3026)),"DEKALB (ATL LIMITS)","DEKALB"),IF(AND($E3026="CLAYTON",ISNUMBER(SEARCH("COLLEGE PARK",$AT3026))),"CLAYTON (COLLEGE PARK)",$E3026)))))</f>
        <v/>
      </c>
      <c r="AV3026" s="2">
        <f>IF($L3026="","",IF(""&amp;$F3026="2","DIESEL",IF(OR(""&amp;$F3026="G",""&amp;$F3026="H"),"GAS","")))</f>
        <v/>
      </c>
      <c r="AW3026" s="2">
        <f>IF($AV3026="","",$R3026)</f>
        <v/>
      </c>
      <c r="AX3026" s="2">
        <f>IF($AV3026="","",IF($AB3026=0,$R3026,0))</f>
        <v/>
      </c>
      <c r="AY3026" s="2">
        <f>IF($AV3026="","",IF(AND($Z3026=0,COUNTIF('AR SALES'!$L$2:$L$2501,$L3026)=0),"YES",""))</f>
        <v/>
      </c>
      <c r="AZ3026" s="2">
        <f>IF($AV3026="","",IFERROR(VLOOKUP($AU3026,CODES!$A:$B,2,FALSE),"NO CODE"))</f>
        <v/>
      </c>
      <c r="BA3026" s="2">
        <f>IF(""&amp;$F3026&lt;&gt;"4","",IF($AY3026="YES","",IF(ROUND(SUMIFS($AE$2:$AE$4001,$L$2:$L$4001,$L3026,$F$2:$F$4001,"4")-SUMIFS('AR SALES'!$Y$2:$Y$2501,'AR SALES'!$L$2:$L$2501,$L3026,'AR SALES'!$AD$2:$AD$2501,"OFF"),2)=0,"","STALE")))</f>
        <v/>
      </c>
      <c r="BB3026" s="2">
        <f>IF(OR(""&amp;$F3026="2",""&amp;$F3026="4",""&amp;$F3026="G",""&amp;$F3026="H"),IF($AY3026="YES","",IF($AB3026&lt;&gt;0,"",IF(COUNTIFS('AR SALES'!$L$2:$L$2501,$L3026,'AR SALES'!$AD$2:$AD$2501,IF(""&amp;$F3026="4","OFF","ON"),'AR SALES'!$AF$2:$AF$2501,"Y")&gt;0,"","NO EXEMPTION"))),"")</f>
        <v/>
      </c>
    </row>
    <row r="3027">
      <c r="AT3027" s="2">
        <f>IF($L3027="","",IFERROR(INDEX('AR SALES'!$H$2:$H$2501,MATCH(""&amp;$L3027,'AR SALES'!$AE$2:$AE$2501,0)),""))</f>
        <v/>
      </c>
      <c r="AU3027" s="2">
        <f>IF($L3027="","",IF($A3027&lt;&gt;"GA","",IF($E3027="FULTON",IF(ISNUMBER(SEARCH("COLLEGE PARK",$AT3027)),"FULTON (COLLEGE PARK)",IF(ISNUMBER(SEARCH("HAPEVILLE",$AT3027)),"FULTON (HAPEVILLE)",IF(ISNUMBER(SEARCH("EAST POINT",$AT3027)),"FULTON (EAST POINT)",IF(ISNUMBER(SEARCH("ATLANTA",$AT3027)),"FULTON (ATL LIMITS)","FULTON")))),IF($E3027="DEKALB",IF(ISNUMBER(SEARCH("ATLANTA",$AT3027)),"DEKALB (ATL LIMITS)","DEKALB"),IF(AND($E3027="CLAYTON",ISNUMBER(SEARCH("COLLEGE PARK",$AT3027))),"CLAYTON (COLLEGE PARK)",$E3027)))))</f>
        <v/>
      </c>
      <c r="AV3027" s="2">
        <f>IF($L3027="","",IF(""&amp;$F3027="2","DIESEL",IF(OR(""&amp;$F3027="G",""&amp;$F3027="H"),"GAS","")))</f>
        <v/>
      </c>
      <c r="AW3027" s="2">
        <f>IF($AV3027="","",$R3027)</f>
        <v/>
      </c>
      <c r="AX3027" s="2">
        <f>IF($AV3027="","",IF($AB3027=0,$R3027,0))</f>
        <v/>
      </c>
      <c r="AY3027" s="2">
        <f>IF($AV3027="","",IF(AND($Z3027=0,COUNTIF('AR SALES'!$L$2:$L$2501,$L3027)=0),"YES",""))</f>
        <v/>
      </c>
      <c r="AZ3027" s="2">
        <f>IF($AV3027="","",IFERROR(VLOOKUP($AU3027,CODES!$A:$B,2,FALSE),"NO CODE"))</f>
        <v/>
      </c>
      <c r="BA3027" s="2">
        <f>IF(""&amp;$F3027&lt;&gt;"4","",IF($AY3027="YES","",IF(ROUND(SUMIFS($AE$2:$AE$4001,$L$2:$L$4001,$L3027,$F$2:$F$4001,"4")-SUMIFS('AR SALES'!$Y$2:$Y$2501,'AR SALES'!$L$2:$L$2501,$L3027,'AR SALES'!$AD$2:$AD$2501,"OFF"),2)=0,"","STALE")))</f>
        <v/>
      </c>
      <c r="BB3027" s="2">
        <f>IF(OR(""&amp;$F3027="2",""&amp;$F3027="4",""&amp;$F3027="G",""&amp;$F3027="H"),IF($AY3027="YES","",IF($AB3027&lt;&gt;0,"",IF(COUNTIFS('AR SALES'!$L$2:$L$2501,$L3027,'AR SALES'!$AD$2:$AD$2501,IF(""&amp;$F3027="4","OFF","ON"),'AR SALES'!$AF$2:$AF$2501,"Y")&gt;0,"","NO EXEMPTION"))),"")</f>
        <v/>
      </c>
    </row>
    <row r="3028">
      <c r="AT3028" s="2">
        <f>IF($L3028="","",IFERROR(INDEX('AR SALES'!$H$2:$H$2501,MATCH(""&amp;$L3028,'AR SALES'!$AE$2:$AE$2501,0)),""))</f>
        <v/>
      </c>
      <c r="AU3028" s="2">
        <f>IF($L3028="","",IF($A3028&lt;&gt;"GA","",IF($E3028="FULTON",IF(ISNUMBER(SEARCH("COLLEGE PARK",$AT3028)),"FULTON (COLLEGE PARK)",IF(ISNUMBER(SEARCH("HAPEVILLE",$AT3028)),"FULTON (HAPEVILLE)",IF(ISNUMBER(SEARCH("EAST POINT",$AT3028)),"FULTON (EAST POINT)",IF(ISNUMBER(SEARCH("ATLANTA",$AT3028)),"FULTON (ATL LIMITS)","FULTON")))),IF($E3028="DEKALB",IF(ISNUMBER(SEARCH("ATLANTA",$AT3028)),"DEKALB (ATL LIMITS)","DEKALB"),IF(AND($E3028="CLAYTON",ISNUMBER(SEARCH("COLLEGE PARK",$AT3028))),"CLAYTON (COLLEGE PARK)",$E3028)))))</f>
        <v/>
      </c>
      <c r="AV3028" s="2">
        <f>IF($L3028="","",IF(""&amp;$F3028="2","DIESEL",IF(OR(""&amp;$F3028="G",""&amp;$F3028="H"),"GAS","")))</f>
        <v/>
      </c>
      <c r="AW3028" s="2">
        <f>IF($AV3028="","",$R3028)</f>
        <v/>
      </c>
      <c r="AX3028" s="2">
        <f>IF($AV3028="","",IF($AB3028=0,$R3028,0))</f>
        <v/>
      </c>
      <c r="AY3028" s="2">
        <f>IF($AV3028="","",IF(AND($Z3028=0,COUNTIF('AR SALES'!$L$2:$L$2501,$L3028)=0),"YES",""))</f>
        <v/>
      </c>
      <c r="AZ3028" s="2">
        <f>IF($AV3028="","",IFERROR(VLOOKUP($AU3028,CODES!$A:$B,2,FALSE),"NO CODE"))</f>
        <v/>
      </c>
      <c r="BA3028" s="2">
        <f>IF(""&amp;$F3028&lt;&gt;"4","",IF($AY3028="YES","",IF(ROUND(SUMIFS($AE$2:$AE$4001,$L$2:$L$4001,$L3028,$F$2:$F$4001,"4")-SUMIFS('AR SALES'!$Y$2:$Y$2501,'AR SALES'!$L$2:$L$2501,$L3028,'AR SALES'!$AD$2:$AD$2501,"OFF"),2)=0,"","STALE")))</f>
        <v/>
      </c>
      <c r="BB3028" s="2">
        <f>IF(OR(""&amp;$F3028="2",""&amp;$F3028="4",""&amp;$F3028="G",""&amp;$F3028="H"),IF($AY3028="YES","",IF($AB3028&lt;&gt;0,"",IF(COUNTIFS('AR SALES'!$L$2:$L$2501,$L3028,'AR SALES'!$AD$2:$AD$2501,IF(""&amp;$F3028="4","OFF","ON"),'AR SALES'!$AF$2:$AF$2501,"Y")&gt;0,"","NO EXEMPTION"))),"")</f>
        <v/>
      </c>
    </row>
    <row r="3029">
      <c r="AT3029" s="2">
        <f>IF($L3029="","",IFERROR(INDEX('AR SALES'!$H$2:$H$2501,MATCH(""&amp;$L3029,'AR SALES'!$AE$2:$AE$2501,0)),""))</f>
        <v/>
      </c>
      <c r="AU3029" s="2">
        <f>IF($L3029="","",IF($A3029&lt;&gt;"GA","",IF($E3029="FULTON",IF(ISNUMBER(SEARCH("COLLEGE PARK",$AT3029)),"FULTON (COLLEGE PARK)",IF(ISNUMBER(SEARCH("HAPEVILLE",$AT3029)),"FULTON (HAPEVILLE)",IF(ISNUMBER(SEARCH("EAST POINT",$AT3029)),"FULTON (EAST POINT)",IF(ISNUMBER(SEARCH("ATLANTA",$AT3029)),"FULTON (ATL LIMITS)","FULTON")))),IF($E3029="DEKALB",IF(ISNUMBER(SEARCH("ATLANTA",$AT3029)),"DEKALB (ATL LIMITS)","DEKALB"),IF(AND($E3029="CLAYTON",ISNUMBER(SEARCH("COLLEGE PARK",$AT3029))),"CLAYTON (COLLEGE PARK)",$E3029)))))</f>
        <v/>
      </c>
      <c r="AV3029" s="2">
        <f>IF($L3029="","",IF(""&amp;$F3029="2","DIESEL",IF(OR(""&amp;$F3029="G",""&amp;$F3029="H"),"GAS","")))</f>
        <v/>
      </c>
      <c r="AW3029" s="2">
        <f>IF($AV3029="","",$R3029)</f>
        <v/>
      </c>
      <c r="AX3029" s="2">
        <f>IF($AV3029="","",IF($AB3029=0,$R3029,0))</f>
        <v/>
      </c>
      <c r="AY3029" s="2">
        <f>IF($AV3029="","",IF(AND($Z3029=0,COUNTIF('AR SALES'!$L$2:$L$2501,$L3029)=0),"YES",""))</f>
        <v/>
      </c>
      <c r="AZ3029" s="2">
        <f>IF($AV3029="","",IFERROR(VLOOKUP($AU3029,CODES!$A:$B,2,FALSE),"NO CODE"))</f>
        <v/>
      </c>
      <c r="BA3029" s="2">
        <f>IF(""&amp;$F3029&lt;&gt;"4","",IF($AY3029="YES","",IF(ROUND(SUMIFS($AE$2:$AE$4001,$L$2:$L$4001,$L3029,$F$2:$F$4001,"4")-SUMIFS('AR SALES'!$Y$2:$Y$2501,'AR SALES'!$L$2:$L$2501,$L3029,'AR SALES'!$AD$2:$AD$2501,"OFF"),2)=0,"","STALE")))</f>
        <v/>
      </c>
      <c r="BB3029" s="2">
        <f>IF(OR(""&amp;$F3029="2",""&amp;$F3029="4",""&amp;$F3029="G",""&amp;$F3029="H"),IF($AY3029="YES","",IF($AB3029&lt;&gt;0,"",IF(COUNTIFS('AR SALES'!$L$2:$L$2501,$L3029,'AR SALES'!$AD$2:$AD$2501,IF(""&amp;$F3029="4","OFF","ON"),'AR SALES'!$AF$2:$AF$2501,"Y")&gt;0,"","NO EXEMPTION"))),"")</f>
        <v/>
      </c>
    </row>
    <row r="3030">
      <c r="AT3030" s="2">
        <f>IF($L3030="","",IFERROR(INDEX('AR SALES'!$H$2:$H$2501,MATCH(""&amp;$L3030,'AR SALES'!$AE$2:$AE$2501,0)),""))</f>
        <v/>
      </c>
      <c r="AU3030" s="2">
        <f>IF($L3030="","",IF($A3030&lt;&gt;"GA","",IF($E3030="FULTON",IF(ISNUMBER(SEARCH("COLLEGE PARK",$AT3030)),"FULTON (COLLEGE PARK)",IF(ISNUMBER(SEARCH("HAPEVILLE",$AT3030)),"FULTON (HAPEVILLE)",IF(ISNUMBER(SEARCH("EAST POINT",$AT3030)),"FULTON (EAST POINT)",IF(ISNUMBER(SEARCH("ATLANTA",$AT3030)),"FULTON (ATL LIMITS)","FULTON")))),IF($E3030="DEKALB",IF(ISNUMBER(SEARCH("ATLANTA",$AT3030)),"DEKALB (ATL LIMITS)","DEKALB"),IF(AND($E3030="CLAYTON",ISNUMBER(SEARCH("COLLEGE PARK",$AT3030))),"CLAYTON (COLLEGE PARK)",$E3030)))))</f>
        <v/>
      </c>
      <c r="AV3030" s="2">
        <f>IF($L3030="","",IF(""&amp;$F3030="2","DIESEL",IF(OR(""&amp;$F3030="G",""&amp;$F3030="H"),"GAS","")))</f>
        <v/>
      </c>
      <c r="AW3030" s="2">
        <f>IF($AV3030="","",$R3030)</f>
        <v/>
      </c>
      <c r="AX3030" s="2">
        <f>IF($AV3030="","",IF($AB3030=0,$R3030,0))</f>
        <v/>
      </c>
      <c r="AY3030" s="2">
        <f>IF($AV3030="","",IF(AND($Z3030=0,COUNTIF('AR SALES'!$L$2:$L$2501,$L3030)=0),"YES",""))</f>
        <v/>
      </c>
      <c r="AZ3030" s="2">
        <f>IF($AV3030="","",IFERROR(VLOOKUP($AU3030,CODES!$A:$B,2,FALSE),"NO CODE"))</f>
        <v/>
      </c>
      <c r="BA3030" s="2">
        <f>IF(""&amp;$F3030&lt;&gt;"4","",IF($AY3030="YES","",IF(ROUND(SUMIFS($AE$2:$AE$4001,$L$2:$L$4001,$L3030,$F$2:$F$4001,"4")-SUMIFS('AR SALES'!$Y$2:$Y$2501,'AR SALES'!$L$2:$L$2501,$L3030,'AR SALES'!$AD$2:$AD$2501,"OFF"),2)=0,"","STALE")))</f>
        <v/>
      </c>
      <c r="BB3030" s="2">
        <f>IF(OR(""&amp;$F3030="2",""&amp;$F3030="4",""&amp;$F3030="G",""&amp;$F3030="H"),IF($AY3030="YES","",IF($AB3030&lt;&gt;0,"",IF(COUNTIFS('AR SALES'!$L$2:$L$2501,$L3030,'AR SALES'!$AD$2:$AD$2501,IF(""&amp;$F3030="4","OFF","ON"),'AR SALES'!$AF$2:$AF$2501,"Y")&gt;0,"","NO EXEMPTION"))),"")</f>
        <v/>
      </c>
    </row>
    <row r="3031">
      <c r="AT3031" s="2">
        <f>IF($L3031="","",IFERROR(INDEX('AR SALES'!$H$2:$H$2501,MATCH(""&amp;$L3031,'AR SALES'!$AE$2:$AE$2501,0)),""))</f>
        <v/>
      </c>
      <c r="AU3031" s="2">
        <f>IF($L3031="","",IF($A3031&lt;&gt;"GA","",IF($E3031="FULTON",IF(ISNUMBER(SEARCH("COLLEGE PARK",$AT3031)),"FULTON (COLLEGE PARK)",IF(ISNUMBER(SEARCH("HAPEVILLE",$AT3031)),"FULTON (HAPEVILLE)",IF(ISNUMBER(SEARCH("EAST POINT",$AT3031)),"FULTON (EAST POINT)",IF(ISNUMBER(SEARCH("ATLANTA",$AT3031)),"FULTON (ATL LIMITS)","FULTON")))),IF($E3031="DEKALB",IF(ISNUMBER(SEARCH("ATLANTA",$AT3031)),"DEKALB (ATL LIMITS)","DEKALB"),IF(AND($E3031="CLAYTON",ISNUMBER(SEARCH("COLLEGE PARK",$AT3031))),"CLAYTON (COLLEGE PARK)",$E3031)))))</f>
        <v/>
      </c>
      <c r="AV3031" s="2">
        <f>IF($L3031="","",IF(""&amp;$F3031="2","DIESEL",IF(OR(""&amp;$F3031="G",""&amp;$F3031="H"),"GAS","")))</f>
        <v/>
      </c>
      <c r="AW3031" s="2">
        <f>IF($AV3031="","",$R3031)</f>
        <v/>
      </c>
      <c r="AX3031" s="2">
        <f>IF($AV3031="","",IF($AB3031=0,$R3031,0))</f>
        <v/>
      </c>
      <c r="AY3031" s="2">
        <f>IF($AV3031="","",IF(AND($Z3031=0,COUNTIF('AR SALES'!$L$2:$L$2501,$L3031)=0),"YES",""))</f>
        <v/>
      </c>
      <c r="AZ3031" s="2">
        <f>IF($AV3031="","",IFERROR(VLOOKUP($AU3031,CODES!$A:$B,2,FALSE),"NO CODE"))</f>
        <v/>
      </c>
      <c r="BA3031" s="2">
        <f>IF(""&amp;$F3031&lt;&gt;"4","",IF($AY3031="YES","",IF(ROUND(SUMIFS($AE$2:$AE$4001,$L$2:$L$4001,$L3031,$F$2:$F$4001,"4")-SUMIFS('AR SALES'!$Y$2:$Y$2501,'AR SALES'!$L$2:$L$2501,$L3031,'AR SALES'!$AD$2:$AD$2501,"OFF"),2)=0,"","STALE")))</f>
        <v/>
      </c>
      <c r="BB3031" s="2">
        <f>IF(OR(""&amp;$F3031="2",""&amp;$F3031="4",""&amp;$F3031="G",""&amp;$F3031="H"),IF($AY3031="YES","",IF($AB3031&lt;&gt;0,"",IF(COUNTIFS('AR SALES'!$L$2:$L$2501,$L3031,'AR SALES'!$AD$2:$AD$2501,IF(""&amp;$F3031="4","OFF","ON"),'AR SALES'!$AF$2:$AF$2501,"Y")&gt;0,"","NO EXEMPTION"))),"")</f>
        <v/>
      </c>
    </row>
    <row r="3032">
      <c r="AT3032" s="2">
        <f>IF($L3032="","",IFERROR(INDEX('AR SALES'!$H$2:$H$2501,MATCH(""&amp;$L3032,'AR SALES'!$AE$2:$AE$2501,0)),""))</f>
        <v/>
      </c>
      <c r="AU3032" s="2">
        <f>IF($L3032="","",IF($A3032&lt;&gt;"GA","",IF($E3032="FULTON",IF(ISNUMBER(SEARCH("COLLEGE PARK",$AT3032)),"FULTON (COLLEGE PARK)",IF(ISNUMBER(SEARCH("HAPEVILLE",$AT3032)),"FULTON (HAPEVILLE)",IF(ISNUMBER(SEARCH("EAST POINT",$AT3032)),"FULTON (EAST POINT)",IF(ISNUMBER(SEARCH("ATLANTA",$AT3032)),"FULTON (ATL LIMITS)","FULTON")))),IF($E3032="DEKALB",IF(ISNUMBER(SEARCH("ATLANTA",$AT3032)),"DEKALB (ATL LIMITS)","DEKALB"),IF(AND($E3032="CLAYTON",ISNUMBER(SEARCH("COLLEGE PARK",$AT3032))),"CLAYTON (COLLEGE PARK)",$E3032)))))</f>
        <v/>
      </c>
      <c r="AV3032" s="2">
        <f>IF($L3032="","",IF(""&amp;$F3032="2","DIESEL",IF(OR(""&amp;$F3032="G",""&amp;$F3032="H"),"GAS","")))</f>
        <v/>
      </c>
      <c r="AW3032" s="2">
        <f>IF($AV3032="","",$R3032)</f>
        <v/>
      </c>
      <c r="AX3032" s="2">
        <f>IF($AV3032="","",IF($AB3032=0,$R3032,0))</f>
        <v/>
      </c>
      <c r="AY3032" s="2">
        <f>IF($AV3032="","",IF(AND($Z3032=0,COUNTIF('AR SALES'!$L$2:$L$2501,$L3032)=0),"YES",""))</f>
        <v/>
      </c>
      <c r="AZ3032" s="2">
        <f>IF($AV3032="","",IFERROR(VLOOKUP($AU3032,CODES!$A:$B,2,FALSE),"NO CODE"))</f>
        <v/>
      </c>
      <c r="BA3032" s="2">
        <f>IF(""&amp;$F3032&lt;&gt;"4","",IF($AY3032="YES","",IF(ROUND(SUMIFS($AE$2:$AE$4001,$L$2:$L$4001,$L3032,$F$2:$F$4001,"4")-SUMIFS('AR SALES'!$Y$2:$Y$2501,'AR SALES'!$L$2:$L$2501,$L3032,'AR SALES'!$AD$2:$AD$2501,"OFF"),2)=0,"","STALE")))</f>
        <v/>
      </c>
      <c r="BB3032" s="2">
        <f>IF(OR(""&amp;$F3032="2",""&amp;$F3032="4",""&amp;$F3032="G",""&amp;$F3032="H"),IF($AY3032="YES","",IF($AB3032&lt;&gt;0,"",IF(COUNTIFS('AR SALES'!$L$2:$L$2501,$L3032,'AR SALES'!$AD$2:$AD$2501,IF(""&amp;$F3032="4","OFF","ON"),'AR SALES'!$AF$2:$AF$2501,"Y")&gt;0,"","NO EXEMPTION"))),"")</f>
        <v/>
      </c>
    </row>
    <row r="3033">
      <c r="AT3033" s="2">
        <f>IF($L3033="","",IFERROR(INDEX('AR SALES'!$H$2:$H$2501,MATCH(""&amp;$L3033,'AR SALES'!$AE$2:$AE$2501,0)),""))</f>
        <v/>
      </c>
      <c r="AU3033" s="2">
        <f>IF($L3033="","",IF($A3033&lt;&gt;"GA","",IF($E3033="FULTON",IF(ISNUMBER(SEARCH("COLLEGE PARK",$AT3033)),"FULTON (COLLEGE PARK)",IF(ISNUMBER(SEARCH("HAPEVILLE",$AT3033)),"FULTON (HAPEVILLE)",IF(ISNUMBER(SEARCH("EAST POINT",$AT3033)),"FULTON (EAST POINT)",IF(ISNUMBER(SEARCH("ATLANTA",$AT3033)),"FULTON (ATL LIMITS)","FULTON")))),IF($E3033="DEKALB",IF(ISNUMBER(SEARCH("ATLANTA",$AT3033)),"DEKALB (ATL LIMITS)","DEKALB"),IF(AND($E3033="CLAYTON",ISNUMBER(SEARCH("COLLEGE PARK",$AT3033))),"CLAYTON (COLLEGE PARK)",$E3033)))))</f>
        <v/>
      </c>
      <c r="AV3033" s="2">
        <f>IF($L3033="","",IF(""&amp;$F3033="2","DIESEL",IF(OR(""&amp;$F3033="G",""&amp;$F3033="H"),"GAS","")))</f>
        <v/>
      </c>
      <c r="AW3033" s="2">
        <f>IF($AV3033="","",$R3033)</f>
        <v/>
      </c>
      <c r="AX3033" s="2">
        <f>IF($AV3033="","",IF($AB3033=0,$R3033,0))</f>
        <v/>
      </c>
      <c r="AY3033" s="2">
        <f>IF($AV3033="","",IF(AND($Z3033=0,COUNTIF('AR SALES'!$L$2:$L$2501,$L3033)=0),"YES",""))</f>
        <v/>
      </c>
      <c r="AZ3033" s="2">
        <f>IF($AV3033="","",IFERROR(VLOOKUP($AU3033,CODES!$A:$B,2,FALSE),"NO CODE"))</f>
        <v/>
      </c>
      <c r="BA3033" s="2">
        <f>IF(""&amp;$F3033&lt;&gt;"4","",IF($AY3033="YES","",IF(ROUND(SUMIFS($AE$2:$AE$4001,$L$2:$L$4001,$L3033,$F$2:$F$4001,"4")-SUMIFS('AR SALES'!$Y$2:$Y$2501,'AR SALES'!$L$2:$L$2501,$L3033,'AR SALES'!$AD$2:$AD$2501,"OFF"),2)=0,"","STALE")))</f>
        <v/>
      </c>
      <c r="BB3033" s="2">
        <f>IF(OR(""&amp;$F3033="2",""&amp;$F3033="4",""&amp;$F3033="G",""&amp;$F3033="H"),IF($AY3033="YES","",IF($AB3033&lt;&gt;0,"",IF(COUNTIFS('AR SALES'!$L$2:$L$2501,$L3033,'AR SALES'!$AD$2:$AD$2501,IF(""&amp;$F3033="4","OFF","ON"),'AR SALES'!$AF$2:$AF$2501,"Y")&gt;0,"","NO EXEMPTION"))),"")</f>
        <v/>
      </c>
    </row>
    <row r="3034">
      <c r="AT3034" s="2">
        <f>IF($L3034="","",IFERROR(INDEX('AR SALES'!$H$2:$H$2501,MATCH(""&amp;$L3034,'AR SALES'!$AE$2:$AE$2501,0)),""))</f>
        <v/>
      </c>
      <c r="AU3034" s="2">
        <f>IF($L3034="","",IF($A3034&lt;&gt;"GA","",IF($E3034="FULTON",IF(ISNUMBER(SEARCH("COLLEGE PARK",$AT3034)),"FULTON (COLLEGE PARK)",IF(ISNUMBER(SEARCH("HAPEVILLE",$AT3034)),"FULTON (HAPEVILLE)",IF(ISNUMBER(SEARCH("EAST POINT",$AT3034)),"FULTON (EAST POINT)",IF(ISNUMBER(SEARCH("ATLANTA",$AT3034)),"FULTON (ATL LIMITS)","FULTON")))),IF($E3034="DEKALB",IF(ISNUMBER(SEARCH("ATLANTA",$AT3034)),"DEKALB (ATL LIMITS)","DEKALB"),IF(AND($E3034="CLAYTON",ISNUMBER(SEARCH("COLLEGE PARK",$AT3034))),"CLAYTON (COLLEGE PARK)",$E3034)))))</f>
        <v/>
      </c>
      <c r="AV3034" s="2">
        <f>IF($L3034="","",IF(""&amp;$F3034="2","DIESEL",IF(OR(""&amp;$F3034="G",""&amp;$F3034="H"),"GAS","")))</f>
        <v/>
      </c>
      <c r="AW3034" s="2">
        <f>IF($AV3034="","",$R3034)</f>
        <v/>
      </c>
      <c r="AX3034" s="2">
        <f>IF($AV3034="","",IF($AB3034=0,$R3034,0))</f>
        <v/>
      </c>
      <c r="AY3034" s="2">
        <f>IF($AV3034="","",IF(AND($Z3034=0,COUNTIF('AR SALES'!$L$2:$L$2501,$L3034)=0),"YES",""))</f>
        <v/>
      </c>
      <c r="AZ3034" s="2">
        <f>IF($AV3034="","",IFERROR(VLOOKUP($AU3034,CODES!$A:$B,2,FALSE),"NO CODE"))</f>
        <v/>
      </c>
      <c r="BA3034" s="2">
        <f>IF(""&amp;$F3034&lt;&gt;"4","",IF($AY3034="YES","",IF(ROUND(SUMIFS($AE$2:$AE$4001,$L$2:$L$4001,$L3034,$F$2:$F$4001,"4")-SUMIFS('AR SALES'!$Y$2:$Y$2501,'AR SALES'!$L$2:$L$2501,$L3034,'AR SALES'!$AD$2:$AD$2501,"OFF"),2)=0,"","STALE")))</f>
        <v/>
      </c>
      <c r="BB3034" s="2">
        <f>IF(OR(""&amp;$F3034="2",""&amp;$F3034="4",""&amp;$F3034="G",""&amp;$F3034="H"),IF($AY3034="YES","",IF($AB3034&lt;&gt;0,"",IF(COUNTIFS('AR SALES'!$L$2:$L$2501,$L3034,'AR SALES'!$AD$2:$AD$2501,IF(""&amp;$F3034="4","OFF","ON"),'AR SALES'!$AF$2:$AF$2501,"Y")&gt;0,"","NO EXEMPTION"))),"")</f>
        <v/>
      </c>
    </row>
    <row r="3035">
      <c r="AT3035" s="2">
        <f>IF($L3035="","",IFERROR(INDEX('AR SALES'!$H$2:$H$2501,MATCH(""&amp;$L3035,'AR SALES'!$AE$2:$AE$2501,0)),""))</f>
        <v/>
      </c>
      <c r="AU3035" s="2">
        <f>IF($L3035="","",IF($A3035&lt;&gt;"GA","",IF($E3035="FULTON",IF(ISNUMBER(SEARCH("COLLEGE PARK",$AT3035)),"FULTON (COLLEGE PARK)",IF(ISNUMBER(SEARCH("HAPEVILLE",$AT3035)),"FULTON (HAPEVILLE)",IF(ISNUMBER(SEARCH("EAST POINT",$AT3035)),"FULTON (EAST POINT)",IF(ISNUMBER(SEARCH("ATLANTA",$AT3035)),"FULTON (ATL LIMITS)","FULTON")))),IF($E3035="DEKALB",IF(ISNUMBER(SEARCH("ATLANTA",$AT3035)),"DEKALB (ATL LIMITS)","DEKALB"),IF(AND($E3035="CLAYTON",ISNUMBER(SEARCH("COLLEGE PARK",$AT3035))),"CLAYTON (COLLEGE PARK)",$E3035)))))</f>
        <v/>
      </c>
      <c r="AV3035" s="2">
        <f>IF($L3035="","",IF(""&amp;$F3035="2","DIESEL",IF(OR(""&amp;$F3035="G",""&amp;$F3035="H"),"GAS","")))</f>
        <v/>
      </c>
      <c r="AW3035" s="2">
        <f>IF($AV3035="","",$R3035)</f>
        <v/>
      </c>
      <c r="AX3035" s="2">
        <f>IF($AV3035="","",IF($AB3035=0,$R3035,0))</f>
        <v/>
      </c>
      <c r="AY3035" s="2">
        <f>IF($AV3035="","",IF(AND($Z3035=0,COUNTIF('AR SALES'!$L$2:$L$2501,$L3035)=0),"YES",""))</f>
        <v/>
      </c>
      <c r="AZ3035" s="2">
        <f>IF($AV3035="","",IFERROR(VLOOKUP($AU3035,CODES!$A:$B,2,FALSE),"NO CODE"))</f>
        <v/>
      </c>
      <c r="BA3035" s="2">
        <f>IF(""&amp;$F3035&lt;&gt;"4","",IF($AY3035="YES","",IF(ROUND(SUMIFS($AE$2:$AE$4001,$L$2:$L$4001,$L3035,$F$2:$F$4001,"4")-SUMIFS('AR SALES'!$Y$2:$Y$2501,'AR SALES'!$L$2:$L$2501,$L3035,'AR SALES'!$AD$2:$AD$2501,"OFF"),2)=0,"","STALE")))</f>
        <v/>
      </c>
      <c r="BB3035" s="2">
        <f>IF(OR(""&amp;$F3035="2",""&amp;$F3035="4",""&amp;$F3035="G",""&amp;$F3035="H"),IF($AY3035="YES","",IF($AB3035&lt;&gt;0,"",IF(COUNTIFS('AR SALES'!$L$2:$L$2501,$L3035,'AR SALES'!$AD$2:$AD$2501,IF(""&amp;$F3035="4","OFF","ON"),'AR SALES'!$AF$2:$AF$2501,"Y")&gt;0,"","NO EXEMPTION"))),"")</f>
        <v/>
      </c>
    </row>
    <row r="3036">
      <c r="AT3036" s="2">
        <f>IF($L3036="","",IFERROR(INDEX('AR SALES'!$H$2:$H$2501,MATCH(""&amp;$L3036,'AR SALES'!$AE$2:$AE$2501,0)),""))</f>
        <v/>
      </c>
      <c r="AU3036" s="2">
        <f>IF($L3036="","",IF($A3036&lt;&gt;"GA","",IF($E3036="FULTON",IF(ISNUMBER(SEARCH("COLLEGE PARK",$AT3036)),"FULTON (COLLEGE PARK)",IF(ISNUMBER(SEARCH("HAPEVILLE",$AT3036)),"FULTON (HAPEVILLE)",IF(ISNUMBER(SEARCH("EAST POINT",$AT3036)),"FULTON (EAST POINT)",IF(ISNUMBER(SEARCH("ATLANTA",$AT3036)),"FULTON (ATL LIMITS)","FULTON")))),IF($E3036="DEKALB",IF(ISNUMBER(SEARCH("ATLANTA",$AT3036)),"DEKALB (ATL LIMITS)","DEKALB"),IF(AND($E3036="CLAYTON",ISNUMBER(SEARCH("COLLEGE PARK",$AT3036))),"CLAYTON (COLLEGE PARK)",$E3036)))))</f>
        <v/>
      </c>
      <c r="AV3036" s="2">
        <f>IF($L3036="","",IF(""&amp;$F3036="2","DIESEL",IF(OR(""&amp;$F3036="G",""&amp;$F3036="H"),"GAS","")))</f>
        <v/>
      </c>
      <c r="AW3036" s="2">
        <f>IF($AV3036="","",$R3036)</f>
        <v/>
      </c>
      <c r="AX3036" s="2">
        <f>IF($AV3036="","",IF($AB3036=0,$R3036,0))</f>
        <v/>
      </c>
      <c r="AY3036" s="2">
        <f>IF($AV3036="","",IF(AND($Z3036=0,COUNTIF('AR SALES'!$L$2:$L$2501,$L3036)=0),"YES",""))</f>
        <v/>
      </c>
      <c r="AZ3036" s="2">
        <f>IF($AV3036="","",IFERROR(VLOOKUP($AU3036,CODES!$A:$B,2,FALSE),"NO CODE"))</f>
        <v/>
      </c>
      <c r="BA3036" s="2">
        <f>IF(""&amp;$F3036&lt;&gt;"4","",IF($AY3036="YES","",IF(ROUND(SUMIFS($AE$2:$AE$4001,$L$2:$L$4001,$L3036,$F$2:$F$4001,"4")-SUMIFS('AR SALES'!$Y$2:$Y$2501,'AR SALES'!$L$2:$L$2501,$L3036,'AR SALES'!$AD$2:$AD$2501,"OFF"),2)=0,"","STALE")))</f>
        <v/>
      </c>
      <c r="BB3036" s="2">
        <f>IF(OR(""&amp;$F3036="2",""&amp;$F3036="4",""&amp;$F3036="G",""&amp;$F3036="H"),IF($AY3036="YES","",IF($AB3036&lt;&gt;0,"",IF(COUNTIFS('AR SALES'!$L$2:$L$2501,$L3036,'AR SALES'!$AD$2:$AD$2501,IF(""&amp;$F3036="4","OFF","ON"),'AR SALES'!$AF$2:$AF$2501,"Y")&gt;0,"","NO EXEMPTION"))),"")</f>
        <v/>
      </c>
    </row>
    <row r="3037">
      <c r="AT3037" s="2">
        <f>IF($L3037="","",IFERROR(INDEX('AR SALES'!$H$2:$H$2501,MATCH(""&amp;$L3037,'AR SALES'!$AE$2:$AE$2501,0)),""))</f>
        <v/>
      </c>
      <c r="AU3037" s="2">
        <f>IF($L3037="","",IF($A3037&lt;&gt;"GA","",IF($E3037="FULTON",IF(ISNUMBER(SEARCH("COLLEGE PARK",$AT3037)),"FULTON (COLLEGE PARK)",IF(ISNUMBER(SEARCH("HAPEVILLE",$AT3037)),"FULTON (HAPEVILLE)",IF(ISNUMBER(SEARCH("EAST POINT",$AT3037)),"FULTON (EAST POINT)",IF(ISNUMBER(SEARCH("ATLANTA",$AT3037)),"FULTON (ATL LIMITS)","FULTON")))),IF($E3037="DEKALB",IF(ISNUMBER(SEARCH("ATLANTA",$AT3037)),"DEKALB (ATL LIMITS)","DEKALB"),IF(AND($E3037="CLAYTON",ISNUMBER(SEARCH("COLLEGE PARK",$AT3037))),"CLAYTON (COLLEGE PARK)",$E3037)))))</f>
        <v/>
      </c>
      <c r="AV3037" s="2">
        <f>IF($L3037="","",IF(""&amp;$F3037="2","DIESEL",IF(OR(""&amp;$F3037="G",""&amp;$F3037="H"),"GAS","")))</f>
        <v/>
      </c>
      <c r="AW3037" s="2">
        <f>IF($AV3037="","",$R3037)</f>
        <v/>
      </c>
      <c r="AX3037" s="2">
        <f>IF($AV3037="","",IF($AB3037=0,$R3037,0))</f>
        <v/>
      </c>
      <c r="AY3037" s="2">
        <f>IF($AV3037="","",IF(AND($Z3037=0,COUNTIF('AR SALES'!$L$2:$L$2501,$L3037)=0),"YES",""))</f>
        <v/>
      </c>
      <c r="AZ3037" s="2">
        <f>IF($AV3037="","",IFERROR(VLOOKUP($AU3037,CODES!$A:$B,2,FALSE),"NO CODE"))</f>
        <v/>
      </c>
      <c r="BA3037" s="2">
        <f>IF(""&amp;$F3037&lt;&gt;"4","",IF($AY3037="YES","",IF(ROUND(SUMIFS($AE$2:$AE$4001,$L$2:$L$4001,$L3037,$F$2:$F$4001,"4")-SUMIFS('AR SALES'!$Y$2:$Y$2501,'AR SALES'!$L$2:$L$2501,$L3037,'AR SALES'!$AD$2:$AD$2501,"OFF"),2)=0,"","STALE")))</f>
        <v/>
      </c>
      <c r="BB3037" s="2">
        <f>IF(OR(""&amp;$F3037="2",""&amp;$F3037="4",""&amp;$F3037="G",""&amp;$F3037="H"),IF($AY3037="YES","",IF($AB3037&lt;&gt;0,"",IF(COUNTIFS('AR SALES'!$L$2:$L$2501,$L3037,'AR SALES'!$AD$2:$AD$2501,IF(""&amp;$F3037="4","OFF","ON"),'AR SALES'!$AF$2:$AF$2501,"Y")&gt;0,"","NO EXEMPTION"))),"")</f>
        <v/>
      </c>
    </row>
    <row r="3038">
      <c r="AT3038" s="2">
        <f>IF($L3038="","",IFERROR(INDEX('AR SALES'!$H$2:$H$2501,MATCH(""&amp;$L3038,'AR SALES'!$AE$2:$AE$2501,0)),""))</f>
        <v/>
      </c>
      <c r="AU3038" s="2">
        <f>IF($L3038="","",IF($A3038&lt;&gt;"GA","",IF($E3038="FULTON",IF(ISNUMBER(SEARCH("COLLEGE PARK",$AT3038)),"FULTON (COLLEGE PARK)",IF(ISNUMBER(SEARCH("HAPEVILLE",$AT3038)),"FULTON (HAPEVILLE)",IF(ISNUMBER(SEARCH("EAST POINT",$AT3038)),"FULTON (EAST POINT)",IF(ISNUMBER(SEARCH("ATLANTA",$AT3038)),"FULTON (ATL LIMITS)","FULTON")))),IF($E3038="DEKALB",IF(ISNUMBER(SEARCH("ATLANTA",$AT3038)),"DEKALB (ATL LIMITS)","DEKALB"),IF(AND($E3038="CLAYTON",ISNUMBER(SEARCH("COLLEGE PARK",$AT3038))),"CLAYTON (COLLEGE PARK)",$E3038)))))</f>
        <v/>
      </c>
      <c r="AV3038" s="2">
        <f>IF($L3038="","",IF(""&amp;$F3038="2","DIESEL",IF(OR(""&amp;$F3038="G",""&amp;$F3038="H"),"GAS","")))</f>
        <v/>
      </c>
      <c r="AW3038" s="2">
        <f>IF($AV3038="","",$R3038)</f>
        <v/>
      </c>
      <c r="AX3038" s="2">
        <f>IF($AV3038="","",IF($AB3038=0,$R3038,0))</f>
        <v/>
      </c>
      <c r="AY3038" s="2">
        <f>IF($AV3038="","",IF(AND($Z3038=0,COUNTIF('AR SALES'!$L$2:$L$2501,$L3038)=0),"YES",""))</f>
        <v/>
      </c>
      <c r="AZ3038" s="2">
        <f>IF($AV3038="","",IFERROR(VLOOKUP($AU3038,CODES!$A:$B,2,FALSE),"NO CODE"))</f>
        <v/>
      </c>
      <c r="BA3038" s="2">
        <f>IF(""&amp;$F3038&lt;&gt;"4","",IF($AY3038="YES","",IF(ROUND(SUMIFS($AE$2:$AE$4001,$L$2:$L$4001,$L3038,$F$2:$F$4001,"4")-SUMIFS('AR SALES'!$Y$2:$Y$2501,'AR SALES'!$L$2:$L$2501,$L3038,'AR SALES'!$AD$2:$AD$2501,"OFF"),2)=0,"","STALE")))</f>
        <v/>
      </c>
      <c r="BB3038" s="2">
        <f>IF(OR(""&amp;$F3038="2",""&amp;$F3038="4",""&amp;$F3038="G",""&amp;$F3038="H"),IF($AY3038="YES","",IF($AB3038&lt;&gt;0,"",IF(COUNTIFS('AR SALES'!$L$2:$L$2501,$L3038,'AR SALES'!$AD$2:$AD$2501,IF(""&amp;$F3038="4","OFF","ON"),'AR SALES'!$AF$2:$AF$2501,"Y")&gt;0,"","NO EXEMPTION"))),"")</f>
        <v/>
      </c>
    </row>
    <row r="3039">
      <c r="AT3039" s="2">
        <f>IF($L3039="","",IFERROR(INDEX('AR SALES'!$H$2:$H$2501,MATCH(""&amp;$L3039,'AR SALES'!$AE$2:$AE$2501,0)),""))</f>
        <v/>
      </c>
      <c r="AU3039" s="2">
        <f>IF($L3039="","",IF($A3039&lt;&gt;"GA","",IF($E3039="FULTON",IF(ISNUMBER(SEARCH("COLLEGE PARK",$AT3039)),"FULTON (COLLEGE PARK)",IF(ISNUMBER(SEARCH("HAPEVILLE",$AT3039)),"FULTON (HAPEVILLE)",IF(ISNUMBER(SEARCH("EAST POINT",$AT3039)),"FULTON (EAST POINT)",IF(ISNUMBER(SEARCH("ATLANTA",$AT3039)),"FULTON (ATL LIMITS)","FULTON")))),IF($E3039="DEKALB",IF(ISNUMBER(SEARCH("ATLANTA",$AT3039)),"DEKALB (ATL LIMITS)","DEKALB"),IF(AND($E3039="CLAYTON",ISNUMBER(SEARCH("COLLEGE PARK",$AT3039))),"CLAYTON (COLLEGE PARK)",$E3039)))))</f>
        <v/>
      </c>
      <c r="AV3039" s="2">
        <f>IF($L3039="","",IF(""&amp;$F3039="2","DIESEL",IF(OR(""&amp;$F3039="G",""&amp;$F3039="H"),"GAS","")))</f>
        <v/>
      </c>
      <c r="AW3039" s="2">
        <f>IF($AV3039="","",$R3039)</f>
        <v/>
      </c>
      <c r="AX3039" s="2">
        <f>IF($AV3039="","",IF($AB3039=0,$R3039,0))</f>
        <v/>
      </c>
      <c r="AY3039" s="2">
        <f>IF($AV3039="","",IF(AND($Z3039=0,COUNTIF('AR SALES'!$L$2:$L$2501,$L3039)=0),"YES",""))</f>
        <v/>
      </c>
      <c r="AZ3039" s="2">
        <f>IF($AV3039="","",IFERROR(VLOOKUP($AU3039,CODES!$A:$B,2,FALSE),"NO CODE"))</f>
        <v/>
      </c>
      <c r="BA3039" s="2">
        <f>IF(""&amp;$F3039&lt;&gt;"4","",IF($AY3039="YES","",IF(ROUND(SUMIFS($AE$2:$AE$4001,$L$2:$L$4001,$L3039,$F$2:$F$4001,"4")-SUMIFS('AR SALES'!$Y$2:$Y$2501,'AR SALES'!$L$2:$L$2501,$L3039,'AR SALES'!$AD$2:$AD$2501,"OFF"),2)=0,"","STALE")))</f>
        <v/>
      </c>
      <c r="BB3039" s="2">
        <f>IF(OR(""&amp;$F3039="2",""&amp;$F3039="4",""&amp;$F3039="G",""&amp;$F3039="H"),IF($AY3039="YES","",IF($AB3039&lt;&gt;0,"",IF(COUNTIFS('AR SALES'!$L$2:$L$2501,$L3039,'AR SALES'!$AD$2:$AD$2501,IF(""&amp;$F3039="4","OFF","ON"),'AR SALES'!$AF$2:$AF$2501,"Y")&gt;0,"","NO EXEMPTION"))),"")</f>
        <v/>
      </c>
    </row>
    <row r="3040">
      <c r="AT3040" s="2">
        <f>IF($L3040="","",IFERROR(INDEX('AR SALES'!$H$2:$H$2501,MATCH(""&amp;$L3040,'AR SALES'!$AE$2:$AE$2501,0)),""))</f>
        <v/>
      </c>
      <c r="AU3040" s="2">
        <f>IF($L3040="","",IF($A3040&lt;&gt;"GA","",IF($E3040="FULTON",IF(ISNUMBER(SEARCH("COLLEGE PARK",$AT3040)),"FULTON (COLLEGE PARK)",IF(ISNUMBER(SEARCH("HAPEVILLE",$AT3040)),"FULTON (HAPEVILLE)",IF(ISNUMBER(SEARCH("EAST POINT",$AT3040)),"FULTON (EAST POINT)",IF(ISNUMBER(SEARCH("ATLANTA",$AT3040)),"FULTON (ATL LIMITS)","FULTON")))),IF($E3040="DEKALB",IF(ISNUMBER(SEARCH("ATLANTA",$AT3040)),"DEKALB (ATL LIMITS)","DEKALB"),IF(AND($E3040="CLAYTON",ISNUMBER(SEARCH("COLLEGE PARK",$AT3040))),"CLAYTON (COLLEGE PARK)",$E3040)))))</f>
        <v/>
      </c>
      <c r="AV3040" s="2">
        <f>IF($L3040="","",IF(""&amp;$F3040="2","DIESEL",IF(OR(""&amp;$F3040="G",""&amp;$F3040="H"),"GAS","")))</f>
        <v/>
      </c>
      <c r="AW3040" s="2">
        <f>IF($AV3040="","",$R3040)</f>
        <v/>
      </c>
      <c r="AX3040" s="2">
        <f>IF($AV3040="","",IF($AB3040=0,$R3040,0))</f>
        <v/>
      </c>
      <c r="AY3040" s="2">
        <f>IF($AV3040="","",IF(AND($Z3040=0,COUNTIF('AR SALES'!$L$2:$L$2501,$L3040)=0),"YES",""))</f>
        <v/>
      </c>
      <c r="AZ3040" s="2">
        <f>IF($AV3040="","",IFERROR(VLOOKUP($AU3040,CODES!$A:$B,2,FALSE),"NO CODE"))</f>
        <v/>
      </c>
      <c r="BA3040" s="2">
        <f>IF(""&amp;$F3040&lt;&gt;"4","",IF($AY3040="YES","",IF(ROUND(SUMIFS($AE$2:$AE$4001,$L$2:$L$4001,$L3040,$F$2:$F$4001,"4")-SUMIFS('AR SALES'!$Y$2:$Y$2501,'AR SALES'!$L$2:$L$2501,$L3040,'AR SALES'!$AD$2:$AD$2501,"OFF"),2)=0,"","STALE")))</f>
        <v/>
      </c>
      <c r="BB3040" s="2">
        <f>IF(OR(""&amp;$F3040="2",""&amp;$F3040="4",""&amp;$F3040="G",""&amp;$F3040="H"),IF($AY3040="YES","",IF($AB3040&lt;&gt;0,"",IF(COUNTIFS('AR SALES'!$L$2:$L$2501,$L3040,'AR SALES'!$AD$2:$AD$2501,IF(""&amp;$F3040="4","OFF","ON"),'AR SALES'!$AF$2:$AF$2501,"Y")&gt;0,"","NO EXEMPTION"))),"")</f>
        <v/>
      </c>
    </row>
    <row r="3041">
      <c r="AT3041" s="2">
        <f>IF($L3041="","",IFERROR(INDEX('AR SALES'!$H$2:$H$2501,MATCH(""&amp;$L3041,'AR SALES'!$AE$2:$AE$2501,0)),""))</f>
        <v/>
      </c>
      <c r="AU3041" s="2">
        <f>IF($L3041="","",IF($A3041&lt;&gt;"GA","",IF($E3041="FULTON",IF(ISNUMBER(SEARCH("COLLEGE PARK",$AT3041)),"FULTON (COLLEGE PARK)",IF(ISNUMBER(SEARCH("HAPEVILLE",$AT3041)),"FULTON (HAPEVILLE)",IF(ISNUMBER(SEARCH("EAST POINT",$AT3041)),"FULTON (EAST POINT)",IF(ISNUMBER(SEARCH("ATLANTA",$AT3041)),"FULTON (ATL LIMITS)","FULTON")))),IF($E3041="DEKALB",IF(ISNUMBER(SEARCH("ATLANTA",$AT3041)),"DEKALB (ATL LIMITS)","DEKALB"),IF(AND($E3041="CLAYTON",ISNUMBER(SEARCH("COLLEGE PARK",$AT3041))),"CLAYTON (COLLEGE PARK)",$E3041)))))</f>
        <v/>
      </c>
      <c r="AV3041" s="2">
        <f>IF($L3041="","",IF(""&amp;$F3041="2","DIESEL",IF(OR(""&amp;$F3041="G",""&amp;$F3041="H"),"GAS","")))</f>
        <v/>
      </c>
      <c r="AW3041" s="2">
        <f>IF($AV3041="","",$R3041)</f>
        <v/>
      </c>
      <c r="AX3041" s="2">
        <f>IF($AV3041="","",IF($AB3041=0,$R3041,0))</f>
        <v/>
      </c>
      <c r="AY3041" s="2">
        <f>IF($AV3041="","",IF(AND($Z3041=0,COUNTIF('AR SALES'!$L$2:$L$2501,$L3041)=0),"YES",""))</f>
        <v/>
      </c>
      <c r="AZ3041" s="2">
        <f>IF($AV3041="","",IFERROR(VLOOKUP($AU3041,CODES!$A:$B,2,FALSE),"NO CODE"))</f>
        <v/>
      </c>
      <c r="BA3041" s="2">
        <f>IF(""&amp;$F3041&lt;&gt;"4","",IF($AY3041="YES","",IF(ROUND(SUMIFS($AE$2:$AE$4001,$L$2:$L$4001,$L3041,$F$2:$F$4001,"4")-SUMIFS('AR SALES'!$Y$2:$Y$2501,'AR SALES'!$L$2:$L$2501,$L3041,'AR SALES'!$AD$2:$AD$2501,"OFF"),2)=0,"","STALE")))</f>
        <v/>
      </c>
      <c r="BB3041" s="2">
        <f>IF(OR(""&amp;$F3041="2",""&amp;$F3041="4",""&amp;$F3041="G",""&amp;$F3041="H"),IF($AY3041="YES","",IF($AB3041&lt;&gt;0,"",IF(COUNTIFS('AR SALES'!$L$2:$L$2501,$L3041,'AR SALES'!$AD$2:$AD$2501,IF(""&amp;$F3041="4","OFF","ON"),'AR SALES'!$AF$2:$AF$2501,"Y")&gt;0,"","NO EXEMPTION"))),"")</f>
        <v/>
      </c>
    </row>
    <row r="3042">
      <c r="AT3042" s="2">
        <f>IF($L3042="","",IFERROR(INDEX('AR SALES'!$H$2:$H$2501,MATCH(""&amp;$L3042,'AR SALES'!$AE$2:$AE$2501,0)),""))</f>
        <v/>
      </c>
      <c r="AU3042" s="2">
        <f>IF($L3042="","",IF($A3042&lt;&gt;"GA","",IF($E3042="FULTON",IF(ISNUMBER(SEARCH("COLLEGE PARK",$AT3042)),"FULTON (COLLEGE PARK)",IF(ISNUMBER(SEARCH("HAPEVILLE",$AT3042)),"FULTON (HAPEVILLE)",IF(ISNUMBER(SEARCH("EAST POINT",$AT3042)),"FULTON (EAST POINT)",IF(ISNUMBER(SEARCH("ATLANTA",$AT3042)),"FULTON (ATL LIMITS)","FULTON")))),IF($E3042="DEKALB",IF(ISNUMBER(SEARCH("ATLANTA",$AT3042)),"DEKALB (ATL LIMITS)","DEKALB"),IF(AND($E3042="CLAYTON",ISNUMBER(SEARCH("COLLEGE PARK",$AT3042))),"CLAYTON (COLLEGE PARK)",$E3042)))))</f>
        <v/>
      </c>
      <c r="AV3042" s="2">
        <f>IF($L3042="","",IF(""&amp;$F3042="2","DIESEL",IF(OR(""&amp;$F3042="G",""&amp;$F3042="H"),"GAS","")))</f>
        <v/>
      </c>
      <c r="AW3042" s="2">
        <f>IF($AV3042="","",$R3042)</f>
        <v/>
      </c>
      <c r="AX3042" s="2">
        <f>IF($AV3042="","",IF($AB3042=0,$R3042,0))</f>
        <v/>
      </c>
      <c r="AY3042" s="2">
        <f>IF($AV3042="","",IF(AND($Z3042=0,COUNTIF('AR SALES'!$L$2:$L$2501,$L3042)=0),"YES",""))</f>
        <v/>
      </c>
      <c r="AZ3042" s="2">
        <f>IF($AV3042="","",IFERROR(VLOOKUP($AU3042,CODES!$A:$B,2,FALSE),"NO CODE"))</f>
        <v/>
      </c>
      <c r="BA3042" s="2">
        <f>IF(""&amp;$F3042&lt;&gt;"4","",IF($AY3042="YES","",IF(ROUND(SUMIFS($AE$2:$AE$4001,$L$2:$L$4001,$L3042,$F$2:$F$4001,"4")-SUMIFS('AR SALES'!$Y$2:$Y$2501,'AR SALES'!$L$2:$L$2501,$L3042,'AR SALES'!$AD$2:$AD$2501,"OFF"),2)=0,"","STALE")))</f>
        <v/>
      </c>
      <c r="BB3042" s="2">
        <f>IF(OR(""&amp;$F3042="2",""&amp;$F3042="4",""&amp;$F3042="G",""&amp;$F3042="H"),IF($AY3042="YES","",IF($AB3042&lt;&gt;0,"",IF(COUNTIFS('AR SALES'!$L$2:$L$2501,$L3042,'AR SALES'!$AD$2:$AD$2501,IF(""&amp;$F3042="4","OFF","ON"),'AR SALES'!$AF$2:$AF$2501,"Y")&gt;0,"","NO EXEMPTION"))),"")</f>
        <v/>
      </c>
    </row>
    <row r="3043">
      <c r="AT3043" s="2">
        <f>IF($L3043="","",IFERROR(INDEX('AR SALES'!$H$2:$H$2501,MATCH(""&amp;$L3043,'AR SALES'!$AE$2:$AE$2501,0)),""))</f>
        <v/>
      </c>
      <c r="AU3043" s="2">
        <f>IF($L3043="","",IF($A3043&lt;&gt;"GA","",IF($E3043="FULTON",IF(ISNUMBER(SEARCH("COLLEGE PARK",$AT3043)),"FULTON (COLLEGE PARK)",IF(ISNUMBER(SEARCH("HAPEVILLE",$AT3043)),"FULTON (HAPEVILLE)",IF(ISNUMBER(SEARCH("EAST POINT",$AT3043)),"FULTON (EAST POINT)",IF(ISNUMBER(SEARCH("ATLANTA",$AT3043)),"FULTON (ATL LIMITS)","FULTON")))),IF($E3043="DEKALB",IF(ISNUMBER(SEARCH("ATLANTA",$AT3043)),"DEKALB (ATL LIMITS)","DEKALB"),IF(AND($E3043="CLAYTON",ISNUMBER(SEARCH("COLLEGE PARK",$AT3043))),"CLAYTON (COLLEGE PARK)",$E3043)))))</f>
        <v/>
      </c>
      <c r="AV3043" s="2">
        <f>IF($L3043="","",IF(""&amp;$F3043="2","DIESEL",IF(OR(""&amp;$F3043="G",""&amp;$F3043="H"),"GAS","")))</f>
        <v/>
      </c>
      <c r="AW3043" s="2">
        <f>IF($AV3043="","",$R3043)</f>
        <v/>
      </c>
      <c r="AX3043" s="2">
        <f>IF($AV3043="","",IF($AB3043=0,$R3043,0))</f>
        <v/>
      </c>
      <c r="AY3043" s="2">
        <f>IF($AV3043="","",IF(AND($Z3043=0,COUNTIF('AR SALES'!$L$2:$L$2501,$L3043)=0),"YES",""))</f>
        <v/>
      </c>
      <c r="AZ3043" s="2">
        <f>IF($AV3043="","",IFERROR(VLOOKUP($AU3043,CODES!$A:$B,2,FALSE),"NO CODE"))</f>
        <v/>
      </c>
      <c r="BA3043" s="2">
        <f>IF(""&amp;$F3043&lt;&gt;"4","",IF($AY3043="YES","",IF(ROUND(SUMIFS($AE$2:$AE$4001,$L$2:$L$4001,$L3043,$F$2:$F$4001,"4")-SUMIFS('AR SALES'!$Y$2:$Y$2501,'AR SALES'!$L$2:$L$2501,$L3043,'AR SALES'!$AD$2:$AD$2501,"OFF"),2)=0,"","STALE")))</f>
        <v/>
      </c>
      <c r="BB3043" s="2">
        <f>IF(OR(""&amp;$F3043="2",""&amp;$F3043="4",""&amp;$F3043="G",""&amp;$F3043="H"),IF($AY3043="YES","",IF($AB3043&lt;&gt;0,"",IF(COUNTIFS('AR SALES'!$L$2:$L$2501,$L3043,'AR SALES'!$AD$2:$AD$2501,IF(""&amp;$F3043="4","OFF","ON"),'AR SALES'!$AF$2:$AF$2501,"Y")&gt;0,"","NO EXEMPTION"))),"")</f>
        <v/>
      </c>
    </row>
    <row r="3044">
      <c r="AT3044" s="2">
        <f>IF($L3044="","",IFERROR(INDEX('AR SALES'!$H$2:$H$2501,MATCH(""&amp;$L3044,'AR SALES'!$AE$2:$AE$2501,0)),""))</f>
        <v/>
      </c>
      <c r="AU3044" s="2">
        <f>IF($L3044="","",IF($A3044&lt;&gt;"GA","",IF($E3044="FULTON",IF(ISNUMBER(SEARCH("COLLEGE PARK",$AT3044)),"FULTON (COLLEGE PARK)",IF(ISNUMBER(SEARCH("HAPEVILLE",$AT3044)),"FULTON (HAPEVILLE)",IF(ISNUMBER(SEARCH("EAST POINT",$AT3044)),"FULTON (EAST POINT)",IF(ISNUMBER(SEARCH("ATLANTA",$AT3044)),"FULTON (ATL LIMITS)","FULTON")))),IF($E3044="DEKALB",IF(ISNUMBER(SEARCH("ATLANTA",$AT3044)),"DEKALB (ATL LIMITS)","DEKALB"),IF(AND($E3044="CLAYTON",ISNUMBER(SEARCH("COLLEGE PARK",$AT3044))),"CLAYTON (COLLEGE PARK)",$E3044)))))</f>
        <v/>
      </c>
      <c r="AV3044" s="2">
        <f>IF($L3044="","",IF(""&amp;$F3044="2","DIESEL",IF(OR(""&amp;$F3044="G",""&amp;$F3044="H"),"GAS","")))</f>
        <v/>
      </c>
      <c r="AW3044" s="2">
        <f>IF($AV3044="","",$R3044)</f>
        <v/>
      </c>
      <c r="AX3044" s="2">
        <f>IF($AV3044="","",IF($AB3044=0,$R3044,0))</f>
        <v/>
      </c>
      <c r="AY3044" s="2">
        <f>IF($AV3044="","",IF(AND($Z3044=0,COUNTIF('AR SALES'!$L$2:$L$2501,$L3044)=0),"YES",""))</f>
        <v/>
      </c>
      <c r="AZ3044" s="2">
        <f>IF($AV3044="","",IFERROR(VLOOKUP($AU3044,CODES!$A:$B,2,FALSE),"NO CODE"))</f>
        <v/>
      </c>
      <c r="BA3044" s="2">
        <f>IF(""&amp;$F3044&lt;&gt;"4","",IF($AY3044="YES","",IF(ROUND(SUMIFS($AE$2:$AE$4001,$L$2:$L$4001,$L3044,$F$2:$F$4001,"4")-SUMIFS('AR SALES'!$Y$2:$Y$2501,'AR SALES'!$L$2:$L$2501,$L3044,'AR SALES'!$AD$2:$AD$2501,"OFF"),2)=0,"","STALE")))</f>
        <v/>
      </c>
      <c r="BB3044" s="2">
        <f>IF(OR(""&amp;$F3044="2",""&amp;$F3044="4",""&amp;$F3044="G",""&amp;$F3044="H"),IF($AY3044="YES","",IF($AB3044&lt;&gt;0,"",IF(COUNTIFS('AR SALES'!$L$2:$L$2501,$L3044,'AR SALES'!$AD$2:$AD$2501,IF(""&amp;$F3044="4","OFF","ON"),'AR SALES'!$AF$2:$AF$2501,"Y")&gt;0,"","NO EXEMPTION"))),"")</f>
        <v/>
      </c>
    </row>
    <row r="3045">
      <c r="AT3045" s="2">
        <f>IF($L3045="","",IFERROR(INDEX('AR SALES'!$H$2:$H$2501,MATCH(""&amp;$L3045,'AR SALES'!$AE$2:$AE$2501,0)),""))</f>
        <v/>
      </c>
      <c r="AU3045" s="2">
        <f>IF($L3045="","",IF($A3045&lt;&gt;"GA","",IF($E3045="FULTON",IF(ISNUMBER(SEARCH("COLLEGE PARK",$AT3045)),"FULTON (COLLEGE PARK)",IF(ISNUMBER(SEARCH("HAPEVILLE",$AT3045)),"FULTON (HAPEVILLE)",IF(ISNUMBER(SEARCH("EAST POINT",$AT3045)),"FULTON (EAST POINT)",IF(ISNUMBER(SEARCH("ATLANTA",$AT3045)),"FULTON (ATL LIMITS)","FULTON")))),IF($E3045="DEKALB",IF(ISNUMBER(SEARCH("ATLANTA",$AT3045)),"DEKALB (ATL LIMITS)","DEKALB"),IF(AND($E3045="CLAYTON",ISNUMBER(SEARCH("COLLEGE PARK",$AT3045))),"CLAYTON (COLLEGE PARK)",$E3045)))))</f>
        <v/>
      </c>
      <c r="AV3045" s="2">
        <f>IF($L3045="","",IF(""&amp;$F3045="2","DIESEL",IF(OR(""&amp;$F3045="G",""&amp;$F3045="H"),"GAS","")))</f>
        <v/>
      </c>
      <c r="AW3045" s="2">
        <f>IF($AV3045="","",$R3045)</f>
        <v/>
      </c>
      <c r="AX3045" s="2">
        <f>IF($AV3045="","",IF($AB3045=0,$R3045,0))</f>
        <v/>
      </c>
      <c r="AY3045" s="2">
        <f>IF($AV3045="","",IF(AND($Z3045=0,COUNTIF('AR SALES'!$L$2:$L$2501,$L3045)=0),"YES",""))</f>
        <v/>
      </c>
      <c r="AZ3045" s="2">
        <f>IF($AV3045="","",IFERROR(VLOOKUP($AU3045,CODES!$A:$B,2,FALSE),"NO CODE"))</f>
        <v/>
      </c>
      <c r="BA3045" s="2">
        <f>IF(""&amp;$F3045&lt;&gt;"4","",IF($AY3045="YES","",IF(ROUND(SUMIFS($AE$2:$AE$4001,$L$2:$L$4001,$L3045,$F$2:$F$4001,"4")-SUMIFS('AR SALES'!$Y$2:$Y$2501,'AR SALES'!$L$2:$L$2501,$L3045,'AR SALES'!$AD$2:$AD$2501,"OFF"),2)=0,"","STALE")))</f>
        <v/>
      </c>
      <c r="BB3045" s="2">
        <f>IF(OR(""&amp;$F3045="2",""&amp;$F3045="4",""&amp;$F3045="G",""&amp;$F3045="H"),IF($AY3045="YES","",IF($AB3045&lt;&gt;0,"",IF(COUNTIFS('AR SALES'!$L$2:$L$2501,$L3045,'AR SALES'!$AD$2:$AD$2501,IF(""&amp;$F3045="4","OFF","ON"),'AR SALES'!$AF$2:$AF$2501,"Y")&gt;0,"","NO EXEMPTION"))),"")</f>
        <v/>
      </c>
    </row>
    <row r="3046">
      <c r="AT3046" s="2">
        <f>IF($L3046="","",IFERROR(INDEX('AR SALES'!$H$2:$H$2501,MATCH(""&amp;$L3046,'AR SALES'!$AE$2:$AE$2501,0)),""))</f>
        <v/>
      </c>
      <c r="AU3046" s="2">
        <f>IF($L3046="","",IF($A3046&lt;&gt;"GA","",IF($E3046="FULTON",IF(ISNUMBER(SEARCH("COLLEGE PARK",$AT3046)),"FULTON (COLLEGE PARK)",IF(ISNUMBER(SEARCH("HAPEVILLE",$AT3046)),"FULTON (HAPEVILLE)",IF(ISNUMBER(SEARCH("EAST POINT",$AT3046)),"FULTON (EAST POINT)",IF(ISNUMBER(SEARCH("ATLANTA",$AT3046)),"FULTON (ATL LIMITS)","FULTON")))),IF($E3046="DEKALB",IF(ISNUMBER(SEARCH("ATLANTA",$AT3046)),"DEKALB (ATL LIMITS)","DEKALB"),IF(AND($E3046="CLAYTON",ISNUMBER(SEARCH("COLLEGE PARK",$AT3046))),"CLAYTON (COLLEGE PARK)",$E3046)))))</f>
        <v/>
      </c>
      <c r="AV3046" s="2">
        <f>IF($L3046="","",IF(""&amp;$F3046="2","DIESEL",IF(OR(""&amp;$F3046="G",""&amp;$F3046="H"),"GAS","")))</f>
        <v/>
      </c>
      <c r="AW3046" s="2">
        <f>IF($AV3046="","",$R3046)</f>
        <v/>
      </c>
      <c r="AX3046" s="2">
        <f>IF($AV3046="","",IF($AB3046=0,$R3046,0))</f>
        <v/>
      </c>
      <c r="AY3046" s="2">
        <f>IF($AV3046="","",IF(AND($Z3046=0,COUNTIF('AR SALES'!$L$2:$L$2501,$L3046)=0),"YES",""))</f>
        <v/>
      </c>
      <c r="AZ3046" s="2">
        <f>IF($AV3046="","",IFERROR(VLOOKUP($AU3046,CODES!$A:$B,2,FALSE),"NO CODE"))</f>
        <v/>
      </c>
      <c r="BA3046" s="2">
        <f>IF(""&amp;$F3046&lt;&gt;"4","",IF($AY3046="YES","",IF(ROUND(SUMIFS($AE$2:$AE$4001,$L$2:$L$4001,$L3046,$F$2:$F$4001,"4")-SUMIFS('AR SALES'!$Y$2:$Y$2501,'AR SALES'!$L$2:$L$2501,$L3046,'AR SALES'!$AD$2:$AD$2501,"OFF"),2)=0,"","STALE")))</f>
        <v/>
      </c>
      <c r="BB3046" s="2">
        <f>IF(OR(""&amp;$F3046="2",""&amp;$F3046="4",""&amp;$F3046="G",""&amp;$F3046="H"),IF($AY3046="YES","",IF($AB3046&lt;&gt;0,"",IF(COUNTIFS('AR SALES'!$L$2:$L$2501,$L3046,'AR SALES'!$AD$2:$AD$2501,IF(""&amp;$F3046="4","OFF","ON"),'AR SALES'!$AF$2:$AF$2501,"Y")&gt;0,"","NO EXEMPTION"))),"")</f>
        <v/>
      </c>
    </row>
    <row r="3047">
      <c r="AT3047" s="2">
        <f>IF($L3047="","",IFERROR(INDEX('AR SALES'!$H$2:$H$2501,MATCH(""&amp;$L3047,'AR SALES'!$AE$2:$AE$2501,0)),""))</f>
        <v/>
      </c>
      <c r="AU3047" s="2">
        <f>IF($L3047="","",IF($A3047&lt;&gt;"GA","",IF($E3047="FULTON",IF(ISNUMBER(SEARCH("COLLEGE PARK",$AT3047)),"FULTON (COLLEGE PARK)",IF(ISNUMBER(SEARCH("HAPEVILLE",$AT3047)),"FULTON (HAPEVILLE)",IF(ISNUMBER(SEARCH("EAST POINT",$AT3047)),"FULTON (EAST POINT)",IF(ISNUMBER(SEARCH("ATLANTA",$AT3047)),"FULTON (ATL LIMITS)","FULTON")))),IF($E3047="DEKALB",IF(ISNUMBER(SEARCH("ATLANTA",$AT3047)),"DEKALB (ATL LIMITS)","DEKALB"),IF(AND($E3047="CLAYTON",ISNUMBER(SEARCH("COLLEGE PARK",$AT3047))),"CLAYTON (COLLEGE PARK)",$E3047)))))</f>
        <v/>
      </c>
      <c r="AV3047" s="2">
        <f>IF($L3047="","",IF(""&amp;$F3047="2","DIESEL",IF(OR(""&amp;$F3047="G",""&amp;$F3047="H"),"GAS","")))</f>
        <v/>
      </c>
      <c r="AW3047" s="2">
        <f>IF($AV3047="","",$R3047)</f>
        <v/>
      </c>
      <c r="AX3047" s="2">
        <f>IF($AV3047="","",IF($AB3047=0,$R3047,0))</f>
        <v/>
      </c>
      <c r="AY3047" s="2">
        <f>IF($AV3047="","",IF(AND($Z3047=0,COUNTIF('AR SALES'!$L$2:$L$2501,$L3047)=0),"YES",""))</f>
        <v/>
      </c>
      <c r="AZ3047" s="2">
        <f>IF($AV3047="","",IFERROR(VLOOKUP($AU3047,CODES!$A:$B,2,FALSE),"NO CODE"))</f>
        <v/>
      </c>
      <c r="BA3047" s="2">
        <f>IF(""&amp;$F3047&lt;&gt;"4","",IF($AY3047="YES","",IF(ROUND(SUMIFS($AE$2:$AE$4001,$L$2:$L$4001,$L3047,$F$2:$F$4001,"4")-SUMIFS('AR SALES'!$Y$2:$Y$2501,'AR SALES'!$L$2:$L$2501,$L3047,'AR SALES'!$AD$2:$AD$2501,"OFF"),2)=0,"","STALE")))</f>
        <v/>
      </c>
      <c r="BB3047" s="2">
        <f>IF(OR(""&amp;$F3047="2",""&amp;$F3047="4",""&amp;$F3047="G",""&amp;$F3047="H"),IF($AY3047="YES","",IF($AB3047&lt;&gt;0,"",IF(COUNTIFS('AR SALES'!$L$2:$L$2501,$L3047,'AR SALES'!$AD$2:$AD$2501,IF(""&amp;$F3047="4","OFF","ON"),'AR SALES'!$AF$2:$AF$2501,"Y")&gt;0,"","NO EXEMPTION"))),"")</f>
        <v/>
      </c>
    </row>
    <row r="3048">
      <c r="AT3048" s="2">
        <f>IF($L3048="","",IFERROR(INDEX('AR SALES'!$H$2:$H$2501,MATCH(""&amp;$L3048,'AR SALES'!$AE$2:$AE$2501,0)),""))</f>
        <v/>
      </c>
      <c r="AU3048" s="2">
        <f>IF($L3048="","",IF($A3048&lt;&gt;"GA","",IF($E3048="FULTON",IF(ISNUMBER(SEARCH("COLLEGE PARK",$AT3048)),"FULTON (COLLEGE PARK)",IF(ISNUMBER(SEARCH("HAPEVILLE",$AT3048)),"FULTON (HAPEVILLE)",IF(ISNUMBER(SEARCH("EAST POINT",$AT3048)),"FULTON (EAST POINT)",IF(ISNUMBER(SEARCH("ATLANTA",$AT3048)),"FULTON (ATL LIMITS)","FULTON")))),IF($E3048="DEKALB",IF(ISNUMBER(SEARCH("ATLANTA",$AT3048)),"DEKALB (ATL LIMITS)","DEKALB"),IF(AND($E3048="CLAYTON",ISNUMBER(SEARCH("COLLEGE PARK",$AT3048))),"CLAYTON (COLLEGE PARK)",$E3048)))))</f>
        <v/>
      </c>
      <c r="AV3048" s="2">
        <f>IF($L3048="","",IF(""&amp;$F3048="2","DIESEL",IF(OR(""&amp;$F3048="G",""&amp;$F3048="H"),"GAS","")))</f>
        <v/>
      </c>
      <c r="AW3048" s="2">
        <f>IF($AV3048="","",$R3048)</f>
        <v/>
      </c>
      <c r="AX3048" s="2">
        <f>IF($AV3048="","",IF($AB3048=0,$R3048,0))</f>
        <v/>
      </c>
      <c r="AY3048" s="2">
        <f>IF($AV3048="","",IF(AND($Z3048=0,COUNTIF('AR SALES'!$L$2:$L$2501,$L3048)=0),"YES",""))</f>
        <v/>
      </c>
      <c r="AZ3048" s="2">
        <f>IF($AV3048="","",IFERROR(VLOOKUP($AU3048,CODES!$A:$B,2,FALSE),"NO CODE"))</f>
        <v/>
      </c>
      <c r="BA3048" s="2">
        <f>IF(""&amp;$F3048&lt;&gt;"4","",IF($AY3048="YES","",IF(ROUND(SUMIFS($AE$2:$AE$4001,$L$2:$L$4001,$L3048,$F$2:$F$4001,"4")-SUMIFS('AR SALES'!$Y$2:$Y$2501,'AR SALES'!$L$2:$L$2501,$L3048,'AR SALES'!$AD$2:$AD$2501,"OFF"),2)=0,"","STALE")))</f>
        <v/>
      </c>
      <c r="BB3048" s="2">
        <f>IF(OR(""&amp;$F3048="2",""&amp;$F3048="4",""&amp;$F3048="G",""&amp;$F3048="H"),IF($AY3048="YES","",IF($AB3048&lt;&gt;0,"",IF(COUNTIFS('AR SALES'!$L$2:$L$2501,$L3048,'AR SALES'!$AD$2:$AD$2501,IF(""&amp;$F3048="4","OFF","ON"),'AR SALES'!$AF$2:$AF$2501,"Y")&gt;0,"","NO EXEMPTION"))),"")</f>
        <v/>
      </c>
    </row>
    <row r="3049">
      <c r="AT3049" s="2">
        <f>IF($L3049="","",IFERROR(INDEX('AR SALES'!$H$2:$H$2501,MATCH(""&amp;$L3049,'AR SALES'!$AE$2:$AE$2501,0)),""))</f>
        <v/>
      </c>
      <c r="AU3049" s="2">
        <f>IF($L3049="","",IF($A3049&lt;&gt;"GA","",IF($E3049="FULTON",IF(ISNUMBER(SEARCH("COLLEGE PARK",$AT3049)),"FULTON (COLLEGE PARK)",IF(ISNUMBER(SEARCH("HAPEVILLE",$AT3049)),"FULTON (HAPEVILLE)",IF(ISNUMBER(SEARCH("EAST POINT",$AT3049)),"FULTON (EAST POINT)",IF(ISNUMBER(SEARCH("ATLANTA",$AT3049)),"FULTON (ATL LIMITS)","FULTON")))),IF($E3049="DEKALB",IF(ISNUMBER(SEARCH("ATLANTA",$AT3049)),"DEKALB (ATL LIMITS)","DEKALB"),IF(AND($E3049="CLAYTON",ISNUMBER(SEARCH("COLLEGE PARK",$AT3049))),"CLAYTON (COLLEGE PARK)",$E3049)))))</f>
        <v/>
      </c>
      <c r="AV3049" s="2">
        <f>IF($L3049="","",IF(""&amp;$F3049="2","DIESEL",IF(OR(""&amp;$F3049="G",""&amp;$F3049="H"),"GAS","")))</f>
        <v/>
      </c>
      <c r="AW3049" s="2">
        <f>IF($AV3049="","",$R3049)</f>
        <v/>
      </c>
      <c r="AX3049" s="2">
        <f>IF($AV3049="","",IF($AB3049=0,$R3049,0))</f>
        <v/>
      </c>
      <c r="AY3049" s="2">
        <f>IF($AV3049="","",IF(AND($Z3049=0,COUNTIF('AR SALES'!$L$2:$L$2501,$L3049)=0),"YES",""))</f>
        <v/>
      </c>
      <c r="AZ3049" s="2">
        <f>IF($AV3049="","",IFERROR(VLOOKUP($AU3049,CODES!$A:$B,2,FALSE),"NO CODE"))</f>
        <v/>
      </c>
      <c r="BA3049" s="2">
        <f>IF(""&amp;$F3049&lt;&gt;"4","",IF($AY3049="YES","",IF(ROUND(SUMIFS($AE$2:$AE$4001,$L$2:$L$4001,$L3049,$F$2:$F$4001,"4")-SUMIFS('AR SALES'!$Y$2:$Y$2501,'AR SALES'!$L$2:$L$2501,$L3049,'AR SALES'!$AD$2:$AD$2501,"OFF"),2)=0,"","STALE")))</f>
        <v/>
      </c>
      <c r="BB3049" s="2">
        <f>IF(OR(""&amp;$F3049="2",""&amp;$F3049="4",""&amp;$F3049="G",""&amp;$F3049="H"),IF($AY3049="YES","",IF($AB3049&lt;&gt;0,"",IF(COUNTIFS('AR SALES'!$L$2:$L$2501,$L3049,'AR SALES'!$AD$2:$AD$2501,IF(""&amp;$F3049="4","OFF","ON"),'AR SALES'!$AF$2:$AF$2501,"Y")&gt;0,"","NO EXEMPTION"))),"")</f>
        <v/>
      </c>
    </row>
    <row r="3050">
      <c r="AT3050" s="2">
        <f>IF($L3050="","",IFERROR(INDEX('AR SALES'!$H$2:$H$2501,MATCH(""&amp;$L3050,'AR SALES'!$AE$2:$AE$2501,0)),""))</f>
        <v/>
      </c>
      <c r="AU3050" s="2">
        <f>IF($L3050="","",IF($A3050&lt;&gt;"GA","",IF($E3050="FULTON",IF(ISNUMBER(SEARCH("COLLEGE PARK",$AT3050)),"FULTON (COLLEGE PARK)",IF(ISNUMBER(SEARCH("HAPEVILLE",$AT3050)),"FULTON (HAPEVILLE)",IF(ISNUMBER(SEARCH("EAST POINT",$AT3050)),"FULTON (EAST POINT)",IF(ISNUMBER(SEARCH("ATLANTA",$AT3050)),"FULTON (ATL LIMITS)","FULTON")))),IF($E3050="DEKALB",IF(ISNUMBER(SEARCH("ATLANTA",$AT3050)),"DEKALB (ATL LIMITS)","DEKALB"),IF(AND($E3050="CLAYTON",ISNUMBER(SEARCH("COLLEGE PARK",$AT3050))),"CLAYTON (COLLEGE PARK)",$E3050)))))</f>
        <v/>
      </c>
      <c r="AV3050" s="2">
        <f>IF($L3050="","",IF(""&amp;$F3050="2","DIESEL",IF(OR(""&amp;$F3050="G",""&amp;$F3050="H"),"GAS","")))</f>
        <v/>
      </c>
      <c r="AW3050" s="2">
        <f>IF($AV3050="","",$R3050)</f>
        <v/>
      </c>
      <c r="AX3050" s="2">
        <f>IF($AV3050="","",IF($AB3050=0,$R3050,0))</f>
        <v/>
      </c>
      <c r="AY3050" s="2">
        <f>IF($AV3050="","",IF(AND($Z3050=0,COUNTIF('AR SALES'!$L$2:$L$2501,$L3050)=0),"YES",""))</f>
        <v/>
      </c>
      <c r="AZ3050" s="2">
        <f>IF($AV3050="","",IFERROR(VLOOKUP($AU3050,CODES!$A:$B,2,FALSE),"NO CODE"))</f>
        <v/>
      </c>
      <c r="BA3050" s="2">
        <f>IF(""&amp;$F3050&lt;&gt;"4","",IF($AY3050="YES","",IF(ROUND(SUMIFS($AE$2:$AE$4001,$L$2:$L$4001,$L3050,$F$2:$F$4001,"4")-SUMIFS('AR SALES'!$Y$2:$Y$2501,'AR SALES'!$L$2:$L$2501,$L3050,'AR SALES'!$AD$2:$AD$2501,"OFF"),2)=0,"","STALE")))</f>
        <v/>
      </c>
      <c r="BB3050" s="2">
        <f>IF(OR(""&amp;$F3050="2",""&amp;$F3050="4",""&amp;$F3050="G",""&amp;$F3050="H"),IF($AY3050="YES","",IF($AB3050&lt;&gt;0,"",IF(COUNTIFS('AR SALES'!$L$2:$L$2501,$L3050,'AR SALES'!$AD$2:$AD$2501,IF(""&amp;$F3050="4","OFF","ON"),'AR SALES'!$AF$2:$AF$2501,"Y")&gt;0,"","NO EXEMPTION"))),"")</f>
        <v/>
      </c>
    </row>
    <row r="3051">
      <c r="AT3051" s="2">
        <f>IF($L3051="","",IFERROR(INDEX('AR SALES'!$H$2:$H$2501,MATCH(""&amp;$L3051,'AR SALES'!$AE$2:$AE$2501,0)),""))</f>
        <v/>
      </c>
      <c r="AU3051" s="2">
        <f>IF($L3051="","",IF($A3051&lt;&gt;"GA","",IF($E3051="FULTON",IF(ISNUMBER(SEARCH("COLLEGE PARK",$AT3051)),"FULTON (COLLEGE PARK)",IF(ISNUMBER(SEARCH("HAPEVILLE",$AT3051)),"FULTON (HAPEVILLE)",IF(ISNUMBER(SEARCH("EAST POINT",$AT3051)),"FULTON (EAST POINT)",IF(ISNUMBER(SEARCH("ATLANTA",$AT3051)),"FULTON (ATL LIMITS)","FULTON")))),IF($E3051="DEKALB",IF(ISNUMBER(SEARCH("ATLANTA",$AT3051)),"DEKALB (ATL LIMITS)","DEKALB"),IF(AND($E3051="CLAYTON",ISNUMBER(SEARCH("COLLEGE PARK",$AT3051))),"CLAYTON (COLLEGE PARK)",$E3051)))))</f>
        <v/>
      </c>
      <c r="AV3051" s="2">
        <f>IF($L3051="","",IF(""&amp;$F3051="2","DIESEL",IF(OR(""&amp;$F3051="G",""&amp;$F3051="H"),"GAS","")))</f>
        <v/>
      </c>
      <c r="AW3051" s="2">
        <f>IF($AV3051="","",$R3051)</f>
        <v/>
      </c>
      <c r="AX3051" s="2">
        <f>IF($AV3051="","",IF($AB3051=0,$R3051,0))</f>
        <v/>
      </c>
      <c r="AY3051" s="2">
        <f>IF($AV3051="","",IF(AND($Z3051=0,COUNTIF('AR SALES'!$L$2:$L$2501,$L3051)=0),"YES",""))</f>
        <v/>
      </c>
      <c r="AZ3051" s="2">
        <f>IF($AV3051="","",IFERROR(VLOOKUP($AU3051,CODES!$A:$B,2,FALSE),"NO CODE"))</f>
        <v/>
      </c>
      <c r="BA3051" s="2">
        <f>IF(""&amp;$F3051&lt;&gt;"4","",IF($AY3051="YES","",IF(ROUND(SUMIFS($AE$2:$AE$4001,$L$2:$L$4001,$L3051,$F$2:$F$4001,"4")-SUMIFS('AR SALES'!$Y$2:$Y$2501,'AR SALES'!$L$2:$L$2501,$L3051,'AR SALES'!$AD$2:$AD$2501,"OFF"),2)=0,"","STALE")))</f>
        <v/>
      </c>
      <c r="BB3051" s="2">
        <f>IF(OR(""&amp;$F3051="2",""&amp;$F3051="4",""&amp;$F3051="G",""&amp;$F3051="H"),IF($AY3051="YES","",IF($AB3051&lt;&gt;0,"",IF(COUNTIFS('AR SALES'!$L$2:$L$2501,$L3051,'AR SALES'!$AD$2:$AD$2501,IF(""&amp;$F3051="4","OFF","ON"),'AR SALES'!$AF$2:$AF$2501,"Y")&gt;0,"","NO EXEMPTION"))),"")</f>
        <v/>
      </c>
    </row>
    <row r="3052">
      <c r="AT3052" s="2">
        <f>IF($L3052="","",IFERROR(INDEX('AR SALES'!$H$2:$H$2501,MATCH(""&amp;$L3052,'AR SALES'!$AE$2:$AE$2501,0)),""))</f>
        <v/>
      </c>
      <c r="AU3052" s="2">
        <f>IF($L3052="","",IF($A3052&lt;&gt;"GA","",IF($E3052="FULTON",IF(ISNUMBER(SEARCH("COLLEGE PARK",$AT3052)),"FULTON (COLLEGE PARK)",IF(ISNUMBER(SEARCH("HAPEVILLE",$AT3052)),"FULTON (HAPEVILLE)",IF(ISNUMBER(SEARCH("EAST POINT",$AT3052)),"FULTON (EAST POINT)",IF(ISNUMBER(SEARCH("ATLANTA",$AT3052)),"FULTON (ATL LIMITS)","FULTON")))),IF($E3052="DEKALB",IF(ISNUMBER(SEARCH("ATLANTA",$AT3052)),"DEKALB (ATL LIMITS)","DEKALB"),IF(AND($E3052="CLAYTON",ISNUMBER(SEARCH("COLLEGE PARK",$AT3052))),"CLAYTON (COLLEGE PARK)",$E3052)))))</f>
        <v/>
      </c>
      <c r="AV3052" s="2">
        <f>IF($L3052="","",IF(""&amp;$F3052="2","DIESEL",IF(OR(""&amp;$F3052="G",""&amp;$F3052="H"),"GAS","")))</f>
        <v/>
      </c>
      <c r="AW3052" s="2">
        <f>IF($AV3052="","",$R3052)</f>
        <v/>
      </c>
      <c r="AX3052" s="2">
        <f>IF($AV3052="","",IF($AB3052=0,$R3052,0))</f>
        <v/>
      </c>
      <c r="AY3052" s="2">
        <f>IF($AV3052="","",IF(AND($Z3052=0,COUNTIF('AR SALES'!$L$2:$L$2501,$L3052)=0),"YES",""))</f>
        <v/>
      </c>
      <c r="AZ3052" s="2">
        <f>IF($AV3052="","",IFERROR(VLOOKUP($AU3052,CODES!$A:$B,2,FALSE),"NO CODE"))</f>
        <v/>
      </c>
      <c r="BA3052" s="2">
        <f>IF(""&amp;$F3052&lt;&gt;"4","",IF($AY3052="YES","",IF(ROUND(SUMIFS($AE$2:$AE$4001,$L$2:$L$4001,$L3052,$F$2:$F$4001,"4")-SUMIFS('AR SALES'!$Y$2:$Y$2501,'AR SALES'!$L$2:$L$2501,$L3052,'AR SALES'!$AD$2:$AD$2501,"OFF"),2)=0,"","STALE")))</f>
        <v/>
      </c>
      <c r="BB3052" s="2">
        <f>IF(OR(""&amp;$F3052="2",""&amp;$F3052="4",""&amp;$F3052="G",""&amp;$F3052="H"),IF($AY3052="YES","",IF($AB3052&lt;&gt;0,"",IF(COUNTIFS('AR SALES'!$L$2:$L$2501,$L3052,'AR SALES'!$AD$2:$AD$2501,IF(""&amp;$F3052="4","OFF","ON"),'AR SALES'!$AF$2:$AF$2501,"Y")&gt;0,"","NO EXEMPTION"))),"")</f>
        <v/>
      </c>
    </row>
    <row r="3053">
      <c r="AT3053" s="2">
        <f>IF($L3053="","",IFERROR(INDEX('AR SALES'!$H$2:$H$2501,MATCH(""&amp;$L3053,'AR SALES'!$AE$2:$AE$2501,0)),""))</f>
        <v/>
      </c>
      <c r="AU3053" s="2">
        <f>IF($L3053="","",IF($A3053&lt;&gt;"GA","",IF($E3053="FULTON",IF(ISNUMBER(SEARCH("COLLEGE PARK",$AT3053)),"FULTON (COLLEGE PARK)",IF(ISNUMBER(SEARCH("HAPEVILLE",$AT3053)),"FULTON (HAPEVILLE)",IF(ISNUMBER(SEARCH("EAST POINT",$AT3053)),"FULTON (EAST POINT)",IF(ISNUMBER(SEARCH("ATLANTA",$AT3053)),"FULTON (ATL LIMITS)","FULTON")))),IF($E3053="DEKALB",IF(ISNUMBER(SEARCH("ATLANTA",$AT3053)),"DEKALB (ATL LIMITS)","DEKALB"),IF(AND($E3053="CLAYTON",ISNUMBER(SEARCH("COLLEGE PARK",$AT3053))),"CLAYTON (COLLEGE PARK)",$E3053)))))</f>
        <v/>
      </c>
      <c r="AV3053" s="2">
        <f>IF($L3053="","",IF(""&amp;$F3053="2","DIESEL",IF(OR(""&amp;$F3053="G",""&amp;$F3053="H"),"GAS","")))</f>
        <v/>
      </c>
      <c r="AW3053" s="2">
        <f>IF($AV3053="","",$R3053)</f>
        <v/>
      </c>
      <c r="AX3053" s="2">
        <f>IF($AV3053="","",IF($AB3053=0,$R3053,0))</f>
        <v/>
      </c>
      <c r="AY3053" s="2">
        <f>IF($AV3053="","",IF(AND($Z3053=0,COUNTIF('AR SALES'!$L$2:$L$2501,$L3053)=0),"YES",""))</f>
        <v/>
      </c>
      <c r="AZ3053" s="2">
        <f>IF($AV3053="","",IFERROR(VLOOKUP($AU3053,CODES!$A:$B,2,FALSE),"NO CODE"))</f>
        <v/>
      </c>
      <c r="BA3053" s="2">
        <f>IF(""&amp;$F3053&lt;&gt;"4","",IF($AY3053="YES","",IF(ROUND(SUMIFS($AE$2:$AE$4001,$L$2:$L$4001,$L3053,$F$2:$F$4001,"4")-SUMIFS('AR SALES'!$Y$2:$Y$2501,'AR SALES'!$L$2:$L$2501,$L3053,'AR SALES'!$AD$2:$AD$2501,"OFF"),2)=0,"","STALE")))</f>
        <v/>
      </c>
      <c r="BB3053" s="2">
        <f>IF(OR(""&amp;$F3053="2",""&amp;$F3053="4",""&amp;$F3053="G",""&amp;$F3053="H"),IF($AY3053="YES","",IF($AB3053&lt;&gt;0,"",IF(COUNTIFS('AR SALES'!$L$2:$L$2501,$L3053,'AR SALES'!$AD$2:$AD$2501,IF(""&amp;$F3053="4","OFF","ON"),'AR SALES'!$AF$2:$AF$2501,"Y")&gt;0,"","NO EXEMPTION"))),"")</f>
        <v/>
      </c>
    </row>
    <row r="3054">
      <c r="AT3054" s="2">
        <f>IF($L3054="","",IFERROR(INDEX('AR SALES'!$H$2:$H$2501,MATCH(""&amp;$L3054,'AR SALES'!$AE$2:$AE$2501,0)),""))</f>
        <v/>
      </c>
      <c r="AU3054" s="2">
        <f>IF($L3054="","",IF($A3054&lt;&gt;"GA","",IF($E3054="FULTON",IF(ISNUMBER(SEARCH("COLLEGE PARK",$AT3054)),"FULTON (COLLEGE PARK)",IF(ISNUMBER(SEARCH("HAPEVILLE",$AT3054)),"FULTON (HAPEVILLE)",IF(ISNUMBER(SEARCH("EAST POINT",$AT3054)),"FULTON (EAST POINT)",IF(ISNUMBER(SEARCH("ATLANTA",$AT3054)),"FULTON (ATL LIMITS)","FULTON")))),IF($E3054="DEKALB",IF(ISNUMBER(SEARCH("ATLANTA",$AT3054)),"DEKALB (ATL LIMITS)","DEKALB"),IF(AND($E3054="CLAYTON",ISNUMBER(SEARCH("COLLEGE PARK",$AT3054))),"CLAYTON (COLLEGE PARK)",$E3054)))))</f>
        <v/>
      </c>
      <c r="AV3054" s="2">
        <f>IF($L3054="","",IF(""&amp;$F3054="2","DIESEL",IF(OR(""&amp;$F3054="G",""&amp;$F3054="H"),"GAS","")))</f>
        <v/>
      </c>
      <c r="AW3054" s="2">
        <f>IF($AV3054="","",$R3054)</f>
        <v/>
      </c>
      <c r="AX3054" s="2">
        <f>IF($AV3054="","",IF($AB3054=0,$R3054,0))</f>
        <v/>
      </c>
      <c r="AY3054" s="2">
        <f>IF($AV3054="","",IF(AND($Z3054=0,COUNTIF('AR SALES'!$L$2:$L$2501,$L3054)=0),"YES",""))</f>
        <v/>
      </c>
      <c r="AZ3054" s="2">
        <f>IF($AV3054="","",IFERROR(VLOOKUP($AU3054,CODES!$A:$B,2,FALSE),"NO CODE"))</f>
        <v/>
      </c>
      <c r="BA3054" s="2">
        <f>IF(""&amp;$F3054&lt;&gt;"4","",IF($AY3054="YES","",IF(ROUND(SUMIFS($AE$2:$AE$4001,$L$2:$L$4001,$L3054,$F$2:$F$4001,"4")-SUMIFS('AR SALES'!$Y$2:$Y$2501,'AR SALES'!$L$2:$L$2501,$L3054,'AR SALES'!$AD$2:$AD$2501,"OFF"),2)=0,"","STALE")))</f>
        <v/>
      </c>
      <c r="BB3054" s="2">
        <f>IF(OR(""&amp;$F3054="2",""&amp;$F3054="4",""&amp;$F3054="G",""&amp;$F3054="H"),IF($AY3054="YES","",IF($AB3054&lt;&gt;0,"",IF(COUNTIFS('AR SALES'!$L$2:$L$2501,$L3054,'AR SALES'!$AD$2:$AD$2501,IF(""&amp;$F3054="4","OFF","ON"),'AR SALES'!$AF$2:$AF$2501,"Y")&gt;0,"","NO EXEMPTION"))),"")</f>
        <v/>
      </c>
    </row>
    <row r="3055">
      <c r="AT3055" s="2">
        <f>IF($L3055="","",IFERROR(INDEX('AR SALES'!$H$2:$H$2501,MATCH(""&amp;$L3055,'AR SALES'!$AE$2:$AE$2501,0)),""))</f>
        <v/>
      </c>
      <c r="AU3055" s="2">
        <f>IF($L3055="","",IF($A3055&lt;&gt;"GA","",IF($E3055="FULTON",IF(ISNUMBER(SEARCH("COLLEGE PARK",$AT3055)),"FULTON (COLLEGE PARK)",IF(ISNUMBER(SEARCH("HAPEVILLE",$AT3055)),"FULTON (HAPEVILLE)",IF(ISNUMBER(SEARCH("EAST POINT",$AT3055)),"FULTON (EAST POINT)",IF(ISNUMBER(SEARCH("ATLANTA",$AT3055)),"FULTON (ATL LIMITS)","FULTON")))),IF($E3055="DEKALB",IF(ISNUMBER(SEARCH("ATLANTA",$AT3055)),"DEKALB (ATL LIMITS)","DEKALB"),IF(AND($E3055="CLAYTON",ISNUMBER(SEARCH("COLLEGE PARK",$AT3055))),"CLAYTON (COLLEGE PARK)",$E3055)))))</f>
        <v/>
      </c>
      <c r="AV3055" s="2">
        <f>IF($L3055="","",IF(""&amp;$F3055="2","DIESEL",IF(OR(""&amp;$F3055="G",""&amp;$F3055="H"),"GAS","")))</f>
        <v/>
      </c>
      <c r="AW3055" s="2">
        <f>IF($AV3055="","",$R3055)</f>
        <v/>
      </c>
      <c r="AX3055" s="2">
        <f>IF($AV3055="","",IF($AB3055=0,$R3055,0))</f>
        <v/>
      </c>
      <c r="AY3055" s="2">
        <f>IF($AV3055="","",IF(AND($Z3055=0,COUNTIF('AR SALES'!$L$2:$L$2501,$L3055)=0),"YES",""))</f>
        <v/>
      </c>
      <c r="AZ3055" s="2">
        <f>IF($AV3055="","",IFERROR(VLOOKUP($AU3055,CODES!$A:$B,2,FALSE),"NO CODE"))</f>
        <v/>
      </c>
      <c r="BA3055" s="2">
        <f>IF(""&amp;$F3055&lt;&gt;"4","",IF($AY3055="YES","",IF(ROUND(SUMIFS($AE$2:$AE$4001,$L$2:$L$4001,$L3055,$F$2:$F$4001,"4")-SUMIFS('AR SALES'!$Y$2:$Y$2501,'AR SALES'!$L$2:$L$2501,$L3055,'AR SALES'!$AD$2:$AD$2501,"OFF"),2)=0,"","STALE")))</f>
        <v/>
      </c>
      <c r="BB3055" s="2">
        <f>IF(OR(""&amp;$F3055="2",""&amp;$F3055="4",""&amp;$F3055="G",""&amp;$F3055="H"),IF($AY3055="YES","",IF($AB3055&lt;&gt;0,"",IF(COUNTIFS('AR SALES'!$L$2:$L$2501,$L3055,'AR SALES'!$AD$2:$AD$2501,IF(""&amp;$F3055="4","OFF","ON"),'AR SALES'!$AF$2:$AF$2501,"Y")&gt;0,"","NO EXEMPTION"))),"")</f>
        <v/>
      </c>
    </row>
    <row r="3056">
      <c r="AT3056" s="2">
        <f>IF($L3056="","",IFERROR(INDEX('AR SALES'!$H$2:$H$2501,MATCH(""&amp;$L3056,'AR SALES'!$AE$2:$AE$2501,0)),""))</f>
        <v/>
      </c>
      <c r="AU3056" s="2">
        <f>IF($L3056="","",IF($A3056&lt;&gt;"GA","",IF($E3056="FULTON",IF(ISNUMBER(SEARCH("COLLEGE PARK",$AT3056)),"FULTON (COLLEGE PARK)",IF(ISNUMBER(SEARCH("HAPEVILLE",$AT3056)),"FULTON (HAPEVILLE)",IF(ISNUMBER(SEARCH("EAST POINT",$AT3056)),"FULTON (EAST POINT)",IF(ISNUMBER(SEARCH("ATLANTA",$AT3056)),"FULTON (ATL LIMITS)","FULTON")))),IF($E3056="DEKALB",IF(ISNUMBER(SEARCH("ATLANTA",$AT3056)),"DEKALB (ATL LIMITS)","DEKALB"),IF(AND($E3056="CLAYTON",ISNUMBER(SEARCH("COLLEGE PARK",$AT3056))),"CLAYTON (COLLEGE PARK)",$E3056)))))</f>
        <v/>
      </c>
      <c r="AV3056" s="2">
        <f>IF($L3056="","",IF(""&amp;$F3056="2","DIESEL",IF(OR(""&amp;$F3056="G",""&amp;$F3056="H"),"GAS","")))</f>
        <v/>
      </c>
      <c r="AW3056" s="2">
        <f>IF($AV3056="","",$R3056)</f>
        <v/>
      </c>
      <c r="AX3056" s="2">
        <f>IF($AV3056="","",IF($AB3056=0,$R3056,0))</f>
        <v/>
      </c>
      <c r="AY3056" s="2">
        <f>IF($AV3056="","",IF(AND($Z3056=0,COUNTIF('AR SALES'!$L$2:$L$2501,$L3056)=0),"YES",""))</f>
        <v/>
      </c>
      <c r="AZ3056" s="2">
        <f>IF($AV3056="","",IFERROR(VLOOKUP($AU3056,CODES!$A:$B,2,FALSE),"NO CODE"))</f>
        <v/>
      </c>
      <c r="BA3056" s="2">
        <f>IF(""&amp;$F3056&lt;&gt;"4","",IF($AY3056="YES","",IF(ROUND(SUMIFS($AE$2:$AE$4001,$L$2:$L$4001,$L3056,$F$2:$F$4001,"4")-SUMIFS('AR SALES'!$Y$2:$Y$2501,'AR SALES'!$L$2:$L$2501,$L3056,'AR SALES'!$AD$2:$AD$2501,"OFF"),2)=0,"","STALE")))</f>
        <v/>
      </c>
      <c r="BB3056" s="2">
        <f>IF(OR(""&amp;$F3056="2",""&amp;$F3056="4",""&amp;$F3056="G",""&amp;$F3056="H"),IF($AY3056="YES","",IF($AB3056&lt;&gt;0,"",IF(COUNTIFS('AR SALES'!$L$2:$L$2501,$L3056,'AR SALES'!$AD$2:$AD$2501,IF(""&amp;$F3056="4","OFF","ON"),'AR SALES'!$AF$2:$AF$2501,"Y")&gt;0,"","NO EXEMPTION"))),"")</f>
        <v/>
      </c>
    </row>
    <row r="3057">
      <c r="AT3057" s="2">
        <f>IF($L3057="","",IFERROR(INDEX('AR SALES'!$H$2:$H$2501,MATCH(""&amp;$L3057,'AR SALES'!$AE$2:$AE$2501,0)),""))</f>
        <v/>
      </c>
      <c r="AU3057" s="2">
        <f>IF($L3057="","",IF($A3057&lt;&gt;"GA","",IF($E3057="FULTON",IF(ISNUMBER(SEARCH("COLLEGE PARK",$AT3057)),"FULTON (COLLEGE PARK)",IF(ISNUMBER(SEARCH("HAPEVILLE",$AT3057)),"FULTON (HAPEVILLE)",IF(ISNUMBER(SEARCH("EAST POINT",$AT3057)),"FULTON (EAST POINT)",IF(ISNUMBER(SEARCH("ATLANTA",$AT3057)),"FULTON (ATL LIMITS)","FULTON")))),IF($E3057="DEKALB",IF(ISNUMBER(SEARCH("ATLANTA",$AT3057)),"DEKALB (ATL LIMITS)","DEKALB"),IF(AND($E3057="CLAYTON",ISNUMBER(SEARCH("COLLEGE PARK",$AT3057))),"CLAYTON (COLLEGE PARK)",$E3057)))))</f>
        <v/>
      </c>
      <c r="AV3057" s="2">
        <f>IF($L3057="","",IF(""&amp;$F3057="2","DIESEL",IF(OR(""&amp;$F3057="G",""&amp;$F3057="H"),"GAS","")))</f>
        <v/>
      </c>
      <c r="AW3057" s="2">
        <f>IF($AV3057="","",$R3057)</f>
        <v/>
      </c>
      <c r="AX3057" s="2">
        <f>IF($AV3057="","",IF($AB3057=0,$R3057,0))</f>
        <v/>
      </c>
      <c r="AY3057" s="2">
        <f>IF($AV3057="","",IF(AND($Z3057=0,COUNTIF('AR SALES'!$L$2:$L$2501,$L3057)=0),"YES",""))</f>
        <v/>
      </c>
      <c r="AZ3057" s="2">
        <f>IF($AV3057="","",IFERROR(VLOOKUP($AU3057,CODES!$A:$B,2,FALSE),"NO CODE"))</f>
        <v/>
      </c>
      <c r="BA3057" s="2">
        <f>IF(""&amp;$F3057&lt;&gt;"4","",IF($AY3057="YES","",IF(ROUND(SUMIFS($AE$2:$AE$4001,$L$2:$L$4001,$L3057,$F$2:$F$4001,"4")-SUMIFS('AR SALES'!$Y$2:$Y$2501,'AR SALES'!$L$2:$L$2501,$L3057,'AR SALES'!$AD$2:$AD$2501,"OFF"),2)=0,"","STALE")))</f>
        <v/>
      </c>
      <c r="BB3057" s="2">
        <f>IF(OR(""&amp;$F3057="2",""&amp;$F3057="4",""&amp;$F3057="G",""&amp;$F3057="H"),IF($AY3057="YES","",IF($AB3057&lt;&gt;0,"",IF(COUNTIFS('AR SALES'!$L$2:$L$2501,$L3057,'AR SALES'!$AD$2:$AD$2501,IF(""&amp;$F3057="4","OFF","ON"),'AR SALES'!$AF$2:$AF$2501,"Y")&gt;0,"","NO EXEMPTION"))),"")</f>
        <v/>
      </c>
    </row>
    <row r="3058">
      <c r="AT3058" s="2">
        <f>IF($L3058="","",IFERROR(INDEX('AR SALES'!$H$2:$H$2501,MATCH(""&amp;$L3058,'AR SALES'!$AE$2:$AE$2501,0)),""))</f>
        <v/>
      </c>
      <c r="AU3058" s="2">
        <f>IF($L3058="","",IF($A3058&lt;&gt;"GA","",IF($E3058="FULTON",IF(ISNUMBER(SEARCH("COLLEGE PARK",$AT3058)),"FULTON (COLLEGE PARK)",IF(ISNUMBER(SEARCH("HAPEVILLE",$AT3058)),"FULTON (HAPEVILLE)",IF(ISNUMBER(SEARCH("EAST POINT",$AT3058)),"FULTON (EAST POINT)",IF(ISNUMBER(SEARCH("ATLANTA",$AT3058)),"FULTON (ATL LIMITS)","FULTON")))),IF($E3058="DEKALB",IF(ISNUMBER(SEARCH("ATLANTA",$AT3058)),"DEKALB (ATL LIMITS)","DEKALB"),IF(AND($E3058="CLAYTON",ISNUMBER(SEARCH("COLLEGE PARK",$AT3058))),"CLAYTON (COLLEGE PARK)",$E3058)))))</f>
        <v/>
      </c>
      <c r="AV3058" s="2">
        <f>IF($L3058="","",IF(""&amp;$F3058="2","DIESEL",IF(OR(""&amp;$F3058="G",""&amp;$F3058="H"),"GAS","")))</f>
        <v/>
      </c>
      <c r="AW3058" s="2">
        <f>IF($AV3058="","",$R3058)</f>
        <v/>
      </c>
      <c r="AX3058" s="2">
        <f>IF($AV3058="","",IF($AB3058=0,$R3058,0))</f>
        <v/>
      </c>
      <c r="AY3058" s="2">
        <f>IF($AV3058="","",IF(AND($Z3058=0,COUNTIF('AR SALES'!$L$2:$L$2501,$L3058)=0),"YES",""))</f>
        <v/>
      </c>
      <c r="AZ3058" s="2">
        <f>IF($AV3058="","",IFERROR(VLOOKUP($AU3058,CODES!$A:$B,2,FALSE),"NO CODE"))</f>
        <v/>
      </c>
      <c r="BA3058" s="2">
        <f>IF(""&amp;$F3058&lt;&gt;"4","",IF($AY3058="YES","",IF(ROUND(SUMIFS($AE$2:$AE$4001,$L$2:$L$4001,$L3058,$F$2:$F$4001,"4")-SUMIFS('AR SALES'!$Y$2:$Y$2501,'AR SALES'!$L$2:$L$2501,$L3058,'AR SALES'!$AD$2:$AD$2501,"OFF"),2)=0,"","STALE")))</f>
        <v/>
      </c>
      <c r="BB3058" s="2">
        <f>IF(OR(""&amp;$F3058="2",""&amp;$F3058="4",""&amp;$F3058="G",""&amp;$F3058="H"),IF($AY3058="YES","",IF($AB3058&lt;&gt;0,"",IF(COUNTIFS('AR SALES'!$L$2:$L$2501,$L3058,'AR SALES'!$AD$2:$AD$2501,IF(""&amp;$F3058="4","OFF","ON"),'AR SALES'!$AF$2:$AF$2501,"Y")&gt;0,"","NO EXEMPTION"))),"")</f>
        <v/>
      </c>
    </row>
    <row r="3059">
      <c r="AT3059" s="2">
        <f>IF($L3059="","",IFERROR(INDEX('AR SALES'!$H$2:$H$2501,MATCH(""&amp;$L3059,'AR SALES'!$AE$2:$AE$2501,0)),""))</f>
        <v/>
      </c>
      <c r="AU3059" s="2">
        <f>IF($L3059="","",IF($A3059&lt;&gt;"GA","",IF($E3059="FULTON",IF(ISNUMBER(SEARCH("COLLEGE PARK",$AT3059)),"FULTON (COLLEGE PARK)",IF(ISNUMBER(SEARCH("HAPEVILLE",$AT3059)),"FULTON (HAPEVILLE)",IF(ISNUMBER(SEARCH("EAST POINT",$AT3059)),"FULTON (EAST POINT)",IF(ISNUMBER(SEARCH("ATLANTA",$AT3059)),"FULTON (ATL LIMITS)","FULTON")))),IF($E3059="DEKALB",IF(ISNUMBER(SEARCH("ATLANTA",$AT3059)),"DEKALB (ATL LIMITS)","DEKALB"),IF(AND($E3059="CLAYTON",ISNUMBER(SEARCH("COLLEGE PARK",$AT3059))),"CLAYTON (COLLEGE PARK)",$E3059)))))</f>
        <v/>
      </c>
      <c r="AV3059" s="2">
        <f>IF($L3059="","",IF(""&amp;$F3059="2","DIESEL",IF(OR(""&amp;$F3059="G",""&amp;$F3059="H"),"GAS","")))</f>
        <v/>
      </c>
      <c r="AW3059" s="2">
        <f>IF($AV3059="","",$R3059)</f>
        <v/>
      </c>
      <c r="AX3059" s="2">
        <f>IF($AV3059="","",IF($AB3059=0,$R3059,0))</f>
        <v/>
      </c>
      <c r="AY3059" s="2">
        <f>IF($AV3059="","",IF(AND($Z3059=0,COUNTIF('AR SALES'!$L$2:$L$2501,$L3059)=0),"YES",""))</f>
        <v/>
      </c>
      <c r="AZ3059" s="2">
        <f>IF($AV3059="","",IFERROR(VLOOKUP($AU3059,CODES!$A:$B,2,FALSE),"NO CODE"))</f>
        <v/>
      </c>
      <c r="BA3059" s="2">
        <f>IF(""&amp;$F3059&lt;&gt;"4","",IF($AY3059="YES","",IF(ROUND(SUMIFS($AE$2:$AE$4001,$L$2:$L$4001,$L3059,$F$2:$F$4001,"4")-SUMIFS('AR SALES'!$Y$2:$Y$2501,'AR SALES'!$L$2:$L$2501,$L3059,'AR SALES'!$AD$2:$AD$2501,"OFF"),2)=0,"","STALE")))</f>
        <v/>
      </c>
      <c r="BB3059" s="2">
        <f>IF(OR(""&amp;$F3059="2",""&amp;$F3059="4",""&amp;$F3059="G",""&amp;$F3059="H"),IF($AY3059="YES","",IF($AB3059&lt;&gt;0,"",IF(COUNTIFS('AR SALES'!$L$2:$L$2501,$L3059,'AR SALES'!$AD$2:$AD$2501,IF(""&amp;$F3059="4","OFF","ON"),'AR SALES'!$AF$2:$AF$2501,"Y")&gt;0,"","NO EXEMPTION"))),"")</f>
        <v/>
      </c>
    </row>
    <row r="3060">
      <c r="AT3060" s="2">
        <f>IF($L3060="","",IFERROR(INDEX('AR SALES'!$H$2:$H$2501,MATCH(""&amp;$L3060,'AR SALES'!$AE$2:$AE$2501,0)),""))</f>
        <v/>
      </c>
      <c r="AU3060" s="2">
        <f>IF($L3060="","",IF($A3060&lt;&gt;"GA","",IF($E3060="FULTON",IF(ISNUMBER(SEARCH("COLLEGE PARK",$AT3060)),"FULTON (COLLEGE PARK)",IF(ISNUMBER(SEARCH("HAPEVILLE",$AT3060)),"FULTON (HAPEVILLE)",IF(ISNUMBER(SEARCH("EAST POINT",$AT3060)),"FULTON (EAST POINT)",IF(ISNUMBER(SEARCH("ATLANTA",$AT3060)),"FULTON (ATL LIMITS)","FULTON")))),IF($E3060="DEKALB",IF(ISNUMBER(SEARCH("ATLANTA",$AT3060)),"DEKALB (ATL LIMITS)","DEKALB"),IF(AND($E3060="CLAYTON",ISNUMBER(SEARCH("COLLEGE PARK",$AT3060))),"CLAYTON (COLLEGE PARK)",$E3060)))))</f>
        <v/>
      </c>
      <c r="AV3060" s="2">
        <f>IF($L3060="","",IF(""&amp;$F3060="2","DIESEL",IF(OR(""&amp;$F3060="G",""&amp;$F3060="H"),"GAS","")))</f>
        <v/>
      </c>
      <c r="AW3060" s="2">
        <f>IF($AV3060="","",$R3060)</f>
        <v/>
      </c>
      <c r="AX3060" s="2">
        <f>IF($AV3060="","",IF($AB3060=0,$R3060,0))</f>
        <v/>
      </c>
      <c r="AY3060" s="2">
        <f>IF($AV3060="","",IF(AND($Z3060=0,COUNTIF('AR SALES'!$L$2:$L$2501,$L3060)=0),"YES",""))</f>
        <v/>
      </c>
      <c r="AZ3060" s="2">
        <f>IF($AV3060="","",IFERROR(VLOOKUP($AU3060,CODES!$A:$B,2,FALSE),"NO CODE"))</f>
        <v/>
      </c>
      <c r="BA3060" s="2">
        <f>IF(""&amp;$F3060&lt;&gt;"4","",IF($AY3060="YES","",IF(ROUND(SUMIFS($AE$2:$AE$4001,$L$2:$L$4001,$L3060,$F$2:$F$4001,"4")-SUMIFS('AR SALES'!$Y$2:$Y$2501,'AR SALES'!$L$2:$L$2501,$L3060,'AR SALES'!$AD$2:$AD$2501,"OFF"),2)=0,"","STALE")))</f>
        <v/>
      </c>
      <c r="BB3060" s="2">
        <f>IF(OR(""&amp;$F3060="2",""&amp;$F3060="4",""&amp;$F3060="G",""&amp;$F3060="H"),IF($AY3060="YES","",IF($AB3060&lt;&gt;0,"",IF(COUNTIFS('AR SALES'!$L$2:$L$2501,$L3060,'AR SALES'!$AD$2:$AD$2501,IF(""&amp;$F3060="4","OFF","ON"),'AR SALES'!$AF$2:$AF$2501,"Y")&gt;0,"","NO EXEMPTION"))),"")</f>
        <v/>
      </c>
    </row>
    <row r="3061">
      <c r="AT3061" s="2">
        <f>IF($L3061="","",IFERROR(INDEX('AR SALES'!$H$2:$H$2501,MATCH(""&amp;$L3061,'AR SALES'!$AE$2:$AE$2501,0)),""))</f>
        <v/>
      </c>
      <c r="AU3061" s="2">
        <f>IF($L3061="","",IF($A3061&lt;&gt;"GA","",IF($E3061="FULTON",IF(ISNUMBER(SEARCH("COLLEGE PARK",$AT3061)),"FULTON (COLLEGE PARK)",IF(ISNUMBER(SEARCH("HAPEVILLE",$AT3061)),"FULTON (HAPEVILLE)",IF(ISNUMBER(SEARCH("EAST POINT",$AT3061)),"FULTON (EAST POINT)",IF(ISNUMBER(SEARCH("ATLANTA",$AT3061)),"FULTON (ATL LIMITS)","FULTON")))),IF($E3061="DEKALB",IF(ISNUMBER(SEARCH("ATLANTA",$AT3061)),"DEKALB (ATL LIMITS)","DEKALB"),IF(AND($E3061="CLAYTON",ISNUMBER(SEARCH("COLLEGE PARK",$AT3061))),"CLAYTON (COLLEGE PARK)",$E3061)))))</f>
        <v/>
      </c>
      <c r="AV3061" s="2">
        <f>IF($L3061="","",IF(""&amp;$F3061="2","DIESEL",IF(OR(""&amp;$F3061="G",""&amp;$F3061="H"),"GAS","")))</f>
        <v/>
      </c>
      <c r="AW3061" s="2">
        <f>IF($AV3061="","",$R3061)</f>
        <v/>
      </c>
      <c r="AX3061" s="2">
        <f>IF($AV3061="","",IF($AB3061=0,$R3061,0))</f>
        <v/>
      </c>
      <c r="AY3061" s="2">
        <f>IF($AV3061="","",IF(AND($Z3061=0,COUNTIF('AR SALES'!$L$2:$L$2501,$L3061)=0),"YES",""))</f>
        <v/>
      </c>
      <c r="AZ3061" s="2">
        <f>IF($AV3061="","",IFERROR(VLOOKUP($AU3061,CODES!$A:$B,2,FALSE),"NO CODE"))</f>
        <v/>
      </c>
      <c r="BA3061" s="2">
        <f>IF(""&amp;$F3061&lt;&gt;"4","",IF($AY3061="YES","",IF(ROUND(SUMIFS($AE$2:$AE$4001,$L$2:$L$4001,$L3061,$F$2:$F$4001,"4")-SUMIFS('AR SALES'!$Y$2:$Y$2501,'AR SALES'!$L$2:$L$2501,$L3061,'AR SALES'!$AD$2:$AD$2501,"OFF"),2)=0,"","STALE")))</f>
        <v/>
      </c>
      <c r="BB3061" s="2">
        <f>IF(OR(""&amp;$F3061="2",""&amp;$F3061="4",""&amp;$F3061="G",""&amp;$F3061="H"),IF($AY3061="YES","",IF($AB3061&lt;&gt;0,"",IF(COUNTIFS('AR SALES'!$L$2:$L$2501,$L3061,'AR SALES'!$AD$2:$AD$2501,IF(""&amp;$F3061="4","OFF","ON"),'AR SALES'!$AF$2:$AF$2501,"Y")&gt;0,"","NO EXEMPTION"))),"")</f>
        <v/>
      </c>
    </row>
    <row r="3062">
      <c r="AT3062" s="2">
        <f>IF($L3062="","",IFERROR(INDEX('AR SALES'!$H$2:$H$2501,MATCH(""&amp;$L3062,'AR SALES'!$AE$2:$AE$2501,0)),""))</f>
        <v/>
      </c>
      <c r="AU3062" s="2">
        <f>IF($L3062="","",IF($A3062&lt;&gt;"GA","",IF($E3062="FULTON",IF(ISNUMBER(SEARCH("COLLEGE PARK",$AT3062)),"FULTON (COLLEGE PARK)",IF(ISNUMBER(SEARCH("HAPEVILLE",$AT3062)),"FULTON (HAPEVILLE)",IF(ISNUMBER(SEARCH("EAST POINT",$AT3062)),"FULTON (EAST POINT)",IF(ISNUMBER(SEARCH("ATLANTA",$AT3062)),"FULTON (ATL LIMITS)","FULTON")))),IF($E3062="DEKALB",IF(ISNUMBER(SEARCH("ATLANTA",$AT3062)),"DEKALB (ATL LIMITS)","DEKALB"),IF(AND($E3062="CLAYTON",ISNUMBER(SEARCH("COLLEGE PARK",$AT3062))),"CLAYTON (COLLEGE PARK)",$E3062)))))</f>
        <v/>
      </c>
      <c r="AV3062" s="2">
        <f>IF($L3062="","",IF(""&amp;$F3062="2","DIESEL",IF(OR(""&amp;$F3062="G",""&amp;$F3062="H"),"GAS","")))</f>
        <v/>
      </c>
      <c r="AW3062" s="2">
        <f>IF($AV3062="","",$R3062)</f>
        <v/>
      </c>
      <c r="AX3062" s="2">
        <f>IF($AV3062="","",IF($AB3062=0,$R3062,0))</f>
        <v/>
      </c>
      <c r="AY3062" s="2">
        <f>IF($AV3062="","",IF(AND($Z3062=0,COUNTIF('AR SALES'!$L$2:$L$2501,$L3062)=0),"YES",""))</f>
        <v/>
      </c>
      <c r="AZ3062" s="2">
        <f>IF($AV3062="","",IFERROR(VLOOKUP($AU3062,CODES!$A:$B,2,FALSE),"NO CODE"))</f>
        <v/>
      </c>
      <c r="BA3062" s="2">
        <f>IF(""&amp;$F3062&lt;&gt;"4","",IF($AY3062="YES","",IF(ROUND(SUMIFS($AE$2:$AE$4001,$L$2:$L$4001,$L3062,$F$2:$F$4001,"4")-SUMIFS('AR SALES'!$Y$2:$Y$2501,'AR SALES'!$L$2:$L$2501,$L3062,'AR SALES'!$AD$2:$AD$2501,"OFF"),2)=0,"","STALE")))</f>
        <v/>
      </c>
      <c r="BB3062" s="2">
        <f>IF(OR(""&amp;$F3062="2",""&amp;$F3062="4",""&amp;$F3062="G",""&amp;$F3062="H"),IF($AY3062="YES","",IF($AB3062&lt;&gt;0,"",IF(COUNTIFS('AR SALES'!$L$2:$L$2501,$L3062,'AR SALES'!$AD$2:$AD$2501,IF(""&amp;$F3062="4","OFF","ON"),'AR SALES'!$AF$2:$AF$2501,"Y")&gt;0,"","NO EXEMPTION"))),"")</f>
        <v/>
      </c>
    </row>
    <row r="3063">
      <c r="AT3063" s="2">
        <f>IF($L3063="","",IFERROR(INDEX('AR SALES'!$H$2:$H$2501,MATCH(""&amp;$L3063,'AR SALES'!$AE$2:$AE$2501,0)),""))</f>
        <v/>
      </c>
      <c r="AU3063" s="2">
        <f>IF($L3063="","",IF($A3063&lt;&gt;"GA","",IF($E3063="FULTON",IF(ISNUMBER(SEARCH("COLLEGE PARK",$AT3063)),"FULTON (COLLEGE PARK)",IF(ISNUMBER(SEARCH("HAPEVILLE",$AT3063)),"FULTON (HAPEVILLE)",IF(ISNUMBER(SEARCH("EAST POINT",$AT3063)),"FULTON (EAST POINT)",IF(ISNUMBER(SEARCH("ATLANTA",$AT3063)),"FULTON (ATL LIMITS)","FULTON")))),IF($E3063="DEKALB",IF(ISNUMBER(SEARCH("ATLANTA",$AT3063)),"DEKALB (ATL LIMITS)","DEKALB"),IF(AND($E3063="CLAYTON",ISNUMBER(SEARCH("COLLEGE PARK",$AT3063))),"CLAYTON (COLLEGE PARK)",$E3063)))))</f>
        <v/>
      </c>
      <c r="AV3063" s="2">
        <f>IF($L3063="","",IF(""&amp;$F3063="2","DIESEL",IF(OR(""&amp;$F3063="G",""&amp;$F3063="H"),"GAS","")))</f>
        <v/>
      </c>
      <c r="AW3063" s="2">
        <f>IF($AV3063="","",$R3063)</f>
        <v/>
      </c>
      <c r="AX3063" s="2">
        <f>IF($AV3063="","",IF($AB3063=0,$R3063,0))</f>
        <v/>
      </c>
      <c r="AY3063" s="2">
        <f>IF($AV3063="","",IF(AND($Z3063=0,COUNTIF('AR SALES'!$L$2:$L$2501,$L3063)=0),"YES",""))</f>
        <v/>
      </c>
      <c r="AZ3063" s="2">
        <f>IF($AV3063="","",IFERROR(VLOOKUP($AU3063,CODES!$A:$B,2,FALSE),"NO CODE"))</f>
        <v/>
      </c>
      <c r="BA3063" s="2">
        <f>IF(""&amp;$F3063&lt;&gt;"4","",IF($AY3063="YES","",IF(ROUND(SUMIFS($AE$2:$AE$4001,$L$2:$L$4001,$L3063,$F$2:$F$4001,"4")-SUMIFS('AR SALES'!$Y$2:$Y$2501,'AR SALES'!$L$2:$L$2501,$L3063,'AR SALES'!$AD$2:$AD$2501,"OFF"),2)=0,"","STALE")))</f>
        <v/>
      </c>
      <c r="BB3063" s="2">
        <f>IF(OR(""&amp;$F3063="2",""&amp;$F3063="4",""&amp;$F3063="G",""&amp;$F3063="H"),IF($AY3063="YES","",IF($AB3063&lt;&gt;0,"",IF(COUNTIFS('AR SALES'!$L$2:$L$2501,$L3063,'AR SALES'!$AD$2:$AD$2501,IF(""&amp;$F3063="4","OFF","ON"),'AR SALES'!$AF$2:$AF$2501,"Y")&gt;0,"","NO EXEMPTION"))),"")</f>
        <v/>
      </c>
    </row>
    <row r="3064">
      <c r="AT3064" s="2">
        <f>IF($L3064="","",IFERROR(INDEX('AR SALES'!$H$2:$H$2501,MATCH(""&amp;$L3064,'AR SALES'!$AE$2:$AE$2501,0)),""))</f>
        <v/>
      </c>
      <c r="AU3064" s="2">
        <f>IF($L3064="","",IF($A3064&lt;&gt;"GA","",IF($E3064="FULTON",IF(ISNUMBER(SEARCH("COLLEGE PARK",$AT3064)),"FULTON (COLLEGE PARK)",IF(ISNUMBER(SEARCH("HAPEVILLE",$AT3064)),"FULTON (HAPEVILLE)",IF(ISNUMBER(SEARCH("EAST POINT",$AT3064)),"FULTON (EAST POINT)",IF(ISNUMBER(SEARCH("ATLANTA",$AT3064)),"FULTON (ATL LIMITS)","FULTON")))),IF($E3064="DEKALB",IF(ISNUMBER(SEARCH("ATLANTA",$AT3064)),"DEKALB (ATL LIMITS)","DEKALB"),IF(AND($E3064="CLAYTON",ISNUMBER(SEARCH("COLLEGE PARK",$AT3064))),"CLAYTON (COLLEGE PARK)",$E3064)))))</f>
        <v/>
      </c>
      <c r="AV3064" s="2">
        <f>IF($L3064="","",IF(""&amp;$F3064="2","DIESEL",IF(OR(""&amp;$F3064="G",""&amp;$F3064="H"),"GAS","")))</f>
        <v/>
      </c>
      <c r="AW3064" s="2">
        <f>IF($AV3064="","",$R3064)</f>
        <v/>
      </c>
      <c r="AX3064" s="2">
        <f>IF($AV3064="","",IF($AB3064=0,$R3064,0))</f>
        <v/>
      </c>
      <c r="AY3064" s="2">
        <f>IF($AV3064="","",IF(AND($Z3064=0,COUNTIF('AR SALES'!$L$2:$L$2501,$L3064)=0),"YES",""))</f>
        <v/>
      </c>
      <c r="AZ3064" s="2">
        <f>IF($AV3064="","",IFERROR(VLOOKUP($AU3064,CODES!$A:$B,2,FALSE),"NO CODE"))</f>
        <v/>
      </c>
      <c r="BA3064" s="2">
        <f>IF(""&amp;$F3064&lt;&gt;"4","",IF($AY3064="YES","",IF(ROUND(SUMIFS($AE$2:$AE$4001,$L$2:$L$4001,$L3064,$F$2:$F$4001,"4")-SUMIFS('AR SALES'!$Y$2:$Y$2501,'AR SALES'!$L$2:$L$2501,$L3064,'AR SALES'!$AD$2:$AD$2501,"OFF"),2)=0,"","STALE")))</f>
        <v/>
      </c>
      <c r="BB3064" s="2">
        <f>IF(OR(""&amp;$F3064="2",""&amp;$F3064="4",""&amp;$F3064="G",""&amp;$F3064="H"),IF($AY3064="YES","",IF($AB3064&lt;&gt;0,"",IF(COUNTIFS('AR SALES'!$L$2:$L$2501,$L3064,'AR SALES'!$AD$2:$AD$2501,IF(""&amp;$F3064="4","OFF","ON"),'AR SALES'!$AF$2:$AF$2501,"Y")&gt;0,"","NO EXEMPTION"))),"")</f>
        <v/>
      </c>
    </row>
    <row r="3065">
      <c r="AT3065" s="2">
        <f>IF($L3065="","",IFERROR(INDEX('AR SALES'!$H$2:$H$2501,MATCH(""&amp;$L3065,'AR SALES'!$AE$2:$AE$2501,0)),""))</f>
        <v/>
      </c>
      <c r="AU3065" s="2">
        <f>IF($L3065="","",IF($A3065&lt;&gt;"GA","",IF($E3065="FULTON",IF(ISNUMBER(SEARCH("COLLEGE PARK",$AT3065)),"FULTON (COLLEGE PARK)",IF(ISNUMBER(SEARCH("HAPEVILLE",$AT3065)),"FULTON (HAPEVILLE)",IF(ISNUMBER(SEARCH("EAST POINT",$AT3065)),"FULTON (EAST POINT)",IF(ISNUMBER(SEARCH("ATLANTA",$AT3065)),"FULTON (ATL LIMITS)","FULTON")))),IF($E3065="DEKALB",IF(ISNUMBER(SEARCH("ATLANTA",$AT3065)),"DEKALB (ATL LIMITS)","DEKALB"),IF(AND($E3065="CLAYTON",ISNUMBER(SEARCH("COLLEGE PARK",$AT3065))),"CLAYTON (COLLEGE PARK)",$E3065)))))</f>
        <v/>
      </c>
      <c r="AV3065" s="2">
        <f>IF($L3065="","",IF(""&amp;$F3065="2","DIESEL",IF(OR(""&amp;$F3065="G",""&amp;$F3065="H"),"GAS","")))</f>
        <v/>
      </c>
      <c r="AW3065" s="2">
        <f>IF($AV3065="","",$R3065)</f>
        <v/>
      </c>
      <c r="AX3065" s="2">
        <f>IF($AV3065="","",IF($AB3065=0,$R3065,0))</f>
        <v/>
      </c>
      <c r="AY3065" s="2">
        <f>IF($AV3065="","",IF(AND($Z3065=0,COUNTIF('AR SALES'!$L$2:$L$2501,$L3065)=0),"YES",""))</f>
        <v/>
      </c>
      <c r="AZ3065" s="2">
        <f>IF($AV3065="","",IFERROR(VLOOKUP($AU3065,CODES!$A:$B,2,FALSE),"NO CODE"))</f>
        <v/>
      </c>
      <c r="BA3065" s="2">
        <f>IF(""&amp;$F3065&lt;&gt;"4","",IF($AY3065="YES","",IF(ROUND(SUMIFS($AE$2:$AE$4001,$L$2:$L$4001,$L3065,$F$2:$F$4001,"4")-SUMIFS('AR SALES'!$Y$2:$Y$2501,'AR SALES'!$L$2:$L$2501,$L3065,'AR SALES'!$AD$2:$AD$2501,"OFF"),2)=0,"","STALE")))</f>
        <v/>
      </c>
      <c r="BB3065" s="2">
        <f>IF(OR(""&amp;$F3065="2",""&amp;$F3065="4",""&amp;$F3065="G",""&amp;$F3065="H"),IF($AY3065="YES","",IF($AB3065&lt;&gt;0,"",IF(COUNTIFS('AR SALES'!$L$2:$L$2501,$L3065,'AR SALES'!$AD$2:$AD$2501,IF(""&amp;$F3065="4","OFF","ON"),'AR SALES'!$AF$2:$AF$2501,"Y")&gt;0,"","NO EXEMPTION"))),"")</f>
        <v/>
      </c>
    </row>
    <row r="3066">
      <c r="AT3066" s="2">
        <f>IF($L3066="","",IFERROR(INDEX('AR SALES'!$H$2:$H$2501,MATCH(""&amp;$L3066,'AR SALES'!$AE$2:$AE$2501,0)),""))</f>
        <v/>
      </c>
      <c r="AU3066" s="2">
        <f>IF($L3066="","",IF($A3066&lt;&gt;"GA","",IF($E3066="FULTON",IF(ISNUMBER(SEARCH("COLLEGE PARK",$AT3066)),"FULTON (COLLEGE PARK)",IF(ISNUMBER(SEARCH("HAPEVILLE",$AT3066)),"FULTON (HAPEVILLE)",IF(ISNUMBER(SEARCH("EAST POINT",$AT3066)),"FULTON (EAST POINT)",IF(ISNUMBER(SEARCH("ATLANTA",$AT3066)),"FULTON (ATL LIMITS)","FULTON")))),IF($E3066="DEKALB",IF(ISNUMBER(SEARCH("ATLANTA",$AT3066)),"DEKALB (ATL LIMITS)","DEKALB"),IF(AND($E3066="CLAYTON",ISNUMBER(SEARCH("COLLEGE PARK",$AT3066))),"CLAYTON (COLLEGE PARK)",$E3066)))))</f>
        <v/>
      </c>
      <c r="AV3066" s="2">
        <f>IF($L3066="","",IF(""&amp;$F3066="2","DIESEL",IF(OR(""&amp;$F3066="G",""&amp;$F3066="H"),"GAS","")))</f>
        <v/>
      </c>
      <c r="AW3066" s="2">
        <f>IF($AV3066="","",$R3066)</f>
        <v/>
      </c>
      <c r="AX3066" s="2">
        <f>IF($AV3066="","",IF($AB3066=0,$R3066,0))</f>
        <v/>
      </c>
      <c r="AY3066" s="2">
        <f>IF($AV3066="","",IF(AND($Z3066=0,COUNTIF('AR SALES'!$L$2:$L$2501,$L3066)=0),"YES",""))</f>
        <v/>
      </c>
      <c r="AZ3066" s="2">
        <f>IF($AV3066="","",IFERROR(VLOOKUP($AU3066,CODES!$A:$B,2,FALSE),"NO CODE"))</f>
        <v/>
      </c>
      <c r="BA3066" s="2">
        <f>IF(""&amp;$F3066&lt;&gt;"4","",IF($AY3066="YES","",IF(ROUND(SUMIFS($AE$2:$AE$4001,$L$2:$L$4001,$L3066,$F$2:$F$4001,"4")-SUMIFS('AR SALES'!$Y$2:$Y$2501,'AR SALES'!$L$2:$L$2501,$L3066,'AR SALES'!$AD$2:$AD$2501,"OFF"),2)=0,"","STALE")))</f>
        <v/>
      </c>
      <c r="BB3066" s="2">
        <f>IF(OR(""&amp;$F3066="2",""&amp;$F3066="4",""&amp;$F3066="G",""&amp;$F3066="H"),IF($AY3066="YES","",IF($AB3066&lt;&gt;0,"",IF(COUNTIFS('AR SALES'!$L$2:$L$2501,$L3066,'AR SALES'!$AD$2:$AD$2501,IF(""&amp;$F3066="4","OFF","ON"),'AR SALES'!$AF$2:$AF$2501,"Y")&gt;0,"","NO EXEMPTION"))),"")</f>
        <v/>
      </c>
    </row>
    <row r="3067">
      <c r="AT3067" s="2">
        <f>IF($L3067="","",IFERROR(INDEX('AR SALES'!$H$2:$H$2501,MATCH(""&amp;$L3067,'AR SALES'!$AE$2:$AE$2501,0)),""))</f>
        <v/>
      </c>
      <c r="AU3067" s="2">
        <f>IF($L3067="","",IF($A3067&lt;&gt;"GA","",IF($E3067="FULTON",IF(ISNUMBER(SEARCH("COLLEGE PARK",$AT3067)),"FULTON (COLLEGE PARK)",IF(ISNUMBER(SEARCH("HAPEVILLE",$AT3067)),"FULTON (HAPEVILLE)",IF(ISNUMBER(SEARCH("EAST POINT",$AT3067)),"FULTON (EAST POINT)",IF(ISNUMBER(SEARCH("ATLANTA",$AT3067)),"FULTON (ATL LIMITS)","FULTON")))),IF($E3067="DEKALB",IF(ISNUMBER(SEARCH("ATLANTA",$AT3067)),"DEKALB (ATL LIMITS)","DEKALB"),IF(AND($E3067="CLAYTON",ISNUMBER(SEARCH("COLLEGE PARK",$AT3067))),"CLAYTON (COLLEGE PARK)",$E3067)))))</f>
        <v/>
      </c>
      <c r="AV3067" s="2">
        <f>IF($L3067="","",IF(""&amp;$F3067="2","DIESEL",IF(OR(""&amp;$F3067="G",""&amp;$F3067="H"),"GAS","")))</f>
        <v/>
      </c>
      <c r="AW3067" s="2">
        <f>IF($AV3067="","",$R3067)</f>
        <v/>
      </c>
      <c r="AX3067" s="2">
        <f>IF($AV3067="","",IF($AB3067=0,$R3067,0))</f>
        <v/>
      </c>
      <c r="AY3067" s="2">
        <f>IF($AV3067="","",IF(AND($Z3067=0,COUNTIF('AR SALES'!$L$2:$L$2501,$L3067)=0),"YES",""))</f>
        <v/>
      </c>
      <c r="AZ3067" s="2">
        <f>IF($AV3067="","",IFERROR(VLOOKUP($AU3067,CODES!$A:$B,2,FALSE),"NO CODE"))</f>
        <v/>
      </c>
      <c r="BA3067" s="2">
        <f>IF(""&amp;$F3067&lt;&gt;"4","",IF($AY3067="YES","",IF(ROUND(SUMIFS($AE$2:$AE$4001,$L$2:$L$4001,$L3067,$F$2:$F$4001,"4")-SUMIFS('AR SALES'!$Y$2:$Y$2501,'AR SALES'!$L$2:$L$2501,$L3067,'AR SALES'!$AD$2:$AD$2501,"OFF"),2)=0,"","STALE")))</f>
        <v/>
      </c>
      <c r="BB3067" s="2">
        <f>IF(OR(""&amp;$F3067="2",""&amp;$F3067="4",""&amp;$F3067="G",""&amp;$F3067="H"),IF($AY3067="YES","",IF($AB3067&lt;&gt;0,"",IF(COUNTIFS('AR SALES'!$L$2:$L$2501,$L3067,'AR SALES'!$AD$2:$AD$2501,IF(""&amp;$F3067="4","OFF","ON"),'AR SALES'!$AF$2:$AF$2501,"Y")&gt;0,"","NO EXEMPTION"))),"")</f>
        <v/>
      </c>
    </row>
    <row r="3068">
      <c r="AT3068" s="2">
        <f>IF($L3068="","",IFERROR(INDEX('AR SALES'!$H$2:$H$2501,MATCH(""&amp;$L3068,'AR SALES'!$AE$2:$AE$2501,0)),""))</f>
        <v/>
      </c>
      <c r="AU3068" s="2">
        <f>IF($L3068="","",IF($A3068&lt;&gt;"GA","",IF($E3068="FULTON",IF(ISNUMBER(SEARCH("COLLEGE PARK",$AT3068)),"FULTON (COLLEGE PARK)",IF(ISNUMBER(SEARCH("HAPEVILLE",$AT3068)),"FULTON (HAPEVILLE)",IF(ISNUMBER(SEARCH("EAST POINT",$AT3068)),"FULTON (EAST POINT)",IF(ISNUMBER(SEARCH("ATLANTA",$AT3068)),"FULTON (ATL LIMITS)","FULTON")))),IF($E3068="DEKALB",IF(ISNUMBER(SEARCH("ATLANTA",$AT3068)),"DEKALB (ATL LIMITS)","DEKALB"),IF(AND($E3068="CLAYTON",ISNUMBER(SEARCH("COLLEGE PARK",$AT3068))),"CLAYTON (COLLEGE PARK)",$E3068)))))</f>
        <v/>
      </c>
      <c r="AV3068" s="2">
        <f>IF($L3068="","",IF(""&amp;$F3068="2","DIESEL",IF(OR(""&amp;$F3068="G",""&amp;$F3068="H"),"GAS","")))</f>
        <v/>
      </c>
      <c r="AW3068" s="2">
        <f>IF($AV3068="","",$R3068)</f>
        <v/>
      </c>
      <c r="AX3068" s="2">
        <f>IF($AV3068="","",IF($AB3068=0,$R3068,0))</f>
        <v/>
      </c>
      <c r="AY3068" s="2">
        <f>IF($AV3068="","",IF(AND($Z3068=0,COUNTIF('AR SALES'!$L$2:$L$2501,$L3068)=0),"YES",""))</f>
        <v/>
      </c>
      <c r="AZ3068" s="2">
        <f>IF($AV3068="","",IFERROR(VLOOKUP($AU3068,CODES!$A:$B,2,FALSE),"NO CODE"))</f>
        <v/>
      </c>
      <c r="BA3068" s="2">
        <f>IF(""&amp;$F3068&lt;&gt;"4","",IF($AY3068="YES","",IF(ROUND(SUMIFS($AE$2:$AE$4001,$L$2:$L$4001,$L3068,$F$2:$F$4001,"4")-SUMIFS('AR SALES'!$Y$2:$Y$2501,'AR SALES'!$L$2:$L$2501,$L3068,'AR SALES'!$AD$2:$AD$2501,"OFF"),2)=0,"","STALE")))</f>
        <v/>
      </c>
      <c r="BB3068" s="2">
        <f>IF(OR(""&amp;$F3068="2",""&amp;$F3068="4",""&amp;$F3068="G",""&amp;$F3068="H"),IF($AY3068="YES","",IF($AB3068&lt;&gt;0,"",IF(COUNTIFS('AR SALES'!$L$2:$L$2501,$L3068,'AR SALES'!$AD$2:$AD$2501,IF(""&amp;$F3068="4","OFF","ON"),'AR SALES'!$AF$2:$AF$2501,"Y")&gt;0,"","NO EXEMPTION"))),"")</f>
        <v/>
      </c>
    </row>
    <row r="3069">
      <c r="AT3069" s="2">
        <f>IF($L3069="","",IFERROR(INDEX('AR SALES'!$H$2:$H$2501,MATCH(""&amp;$L3069,'AR SALES'!$AE$2:$AE$2501,0)),""))</f>
        <v/>
      </c>
      <c r="AU3069" s="2">
        <f>IF($L3069="","",IF($A3069&lt;&gt;"GA","",IF($E3069="FULTON",IF(ISNUMBER(SEARCH("COLLEGE PARK",$AT3069)),"FULTON (COLLEGE PARK)",IF(ISNUMBER(SEARCH("HAPEVILLE",$AT3069)),"FULTON (HAPEVILLE)",IF(ISNUMBER(SEARCH("EAST POINT",$AT3069)),"FULTON (EAST POINT)",IF(ISNUMBER(SEARCH("ATLANTA",$AT3069)),"FULTON (ATL LIMITS)","FULTON")))),IF($E3069="DEKALB",IF(ISNUMBER(SEARCH("ATLANTA",$AT3069)),"DEKALB (ATL LIMITS)","DEKALB"),IF(AND($E3069="CLAYTON",ISNUMBER(SEARCH("COLLEGE PARK",$AT3069))),"CLAYTON (COLLEGE PARK)",$E3069)))))</f>
        <v/>
      </c>
      <c r="AV3069" s="2">
        <f>IF($L3069="","",IF(""&amp;$F3069="2","DIESEL",IF(OR(""&amp;$F3069="G",""&amp;$F3069="H"),"GAS","")))</f>
        <v/>
      </c>
      <c r="AW3069" s="2">
        <f>IF($AV3069="","",$R3069)</f>
        <v/>
      </c>
      <c r="AX3069" s="2">
        <f>IF($AV3069="","",IF($AB3069=0,$R3069,0))</f>
        <v/>
      </c>
      <c r="AY3069" s="2">
        <f>IF($AV3069="","",IF(AND($Z3069=0,COUNTIF('AR SALES'!$L$2:$L$2501,$L3069)=0),"YES",""))</f>
        <v/>
      </c>
      <c r="AZ3069" s="2">
        <f>IF($AV3069="","",IFERROR(VLOOKUP($AU3069,CODES!$A:$B,2,FALSE),"NO CODE"))</f>
        <v/>
      </c>
      <c r="BA3069" s="2">
        <f>IF(""&amp;$F3069&lt;&gt;"4","",IF($AY3069="YES","",IF(ROUND(SUMIFS($AE$2:$AE$4001,$L$2:$L$4001,$L3069,$F$2:$F$4001,"4")-SUMIFS('AR SALES'!$Y$2:$Y$2501,'AR SALES'!$L$2:$L$2501,$L3069,'AR SALES'!$AD$2:$AD$2501,"OFF"),2)=0,"","STALE")))</f>
        <v/>
      </c>
      <c r="BB3069" s="2">
        <f>IF(OR(""&amp;$F3069="2",""&amp;$F3069="4",""&amp;$F3069="G",""&amp;$F3069="H"),IF($AY3069="YES","",IF($AB3069&lt;&gt;0,"",IF(COUNTIFS('AR SALES'!$L$2:$L$2501,$L3069,'AR SALES'!$AD$2:$AD$2501,IF(""&amp;$F3069="4","OFF","ON"),'AR SALES'!$AF$2:$AF$2501,"Y")&gt;0,"","NO EXEMPTION"))),"")</f>
        <v/>
      </c>
    </row>
    <row r="3070">
      <c r="AT3070" s="2">
        <f>IF($L3070="","",IFERROR(INDEX('AR SALES'!$H$2:$H$2501,MATCH(""&amp;$L3070,'AR SALES'!$AE$2:$AE$2501,0)),""))</f>
        <v/>
      </c>
      <c r="AU3070" s="2">
        <f>IF($L3070="","",IF($A3070&lt;&gt;"GA","",IF($E3070="FULTON",IF(ISNUMBER(SEARCH("COLLEGE PARK",$AT3070)),"FULTON (COLLEGE PARK)",IF(ISNUMBER(SEARCH("HAPEVILLE",$AT3070)),"FULTON (HAPEVILLE)",IF(ISNUMBER(SEARCH("EAST POINT",$AT3070)),"FULTON (EAST POINT)",IF(ISNUMBER(SEARCH("ATLANTA",$AT3070)),"FULTON (ATL LIMITS)","FULTON")))),IF($E3070="DEKALB",IF(ISNUMBER(SEARCH("ATLANTA",$AT3070)),"DEKALB (ATL LIMITS)","DEKALB"),IF(AND($E3070="CLAYTON",ISNUMBER(SEARCH("COLLEGE PARK",$AT3070))),"CLAYTON (COLLEGE PARK)",$E3070)))))</f>
        <v/>
      </c>
      <c r="AV3070" s="2">
        <f>IF($L3070="","",IF(""&amp;$F3070="2","DIESEL",IF(OR(""&amp;$F3070="G",""&amp;$F3070="H"),"GAS","")))</f>
        <v/>
      </c>
      <c r="AW3070" s="2">
        <f>IF($AV3070="","",$R3070)</f>
        <v/>
      </c>
      <c r="AX3070" s="2">
        <f>IF($AV3070="","",IF($AB3070=0,$R3070,0))</f>
        <v/>
      </c>
      <c r="AY3070" s="2">
        <f>IF($AV3070="","",IF(AND($Z3070=0,COUNTIF('AR SALES'!$L$2:$L$2501,$L3070)=0),"YES",""))</f>
        <v/>
      </c>
      <c r="AZ3070" s="2">
        <f>IF($AV3070="","",IFERROR(VLOOKUP($AU3070,CODES!$A:$B,2,FALSE),"NO CODE"))</f>
        <v/>
      </c>
      <c r="BA3070" s="2">
        <f>IF(""&amp;$F3070&lt;&gt;"4","",IF($AY3070="YES","",IF(ROUND(SUMIFS($AE$2:$AE$4001,$L$2:$L$4001,$L3070,$F$2:$F$4001,"4")-SUMIFS('AR SALES'!$Y$2:$Y$2501,'AR SALES'!$L$2:$L$2501,$L3070,'AR SALES'!$AD$2:$AD$2501,"OFF"),2)=0,"","STALE")))</f>
        <v/>
      </c>
      <c r="BB3070" s="2">
        <f>IF(OR(""&amp;$F3070="2",""&amp;$F3070="4",""&amp;$F3070="G",""&amp;$F3070="H"),IF($AY3070="YES","",IF($AB3070&lt;&gt;0,"",IF(COUNTIFS('AR SALES'!$L$2:$L$2501,$L3070,'AR SALES'!$AD$2:$AD$2501,IF(""&amp;$F3070="4","OFF","ON"),'AR SALES'!$AF$2:$AF$2501,"Y")&gt;0,"","NO EXEMPTION"))),"")</f>
        <v/>
      </c>
    </row>
    <row r="3071">
      <c r="AT3071" s="2">
        <f>IF($L3071="","",IFERROR(INDEX('AR SALES'!$H$2:$H$2501,MATCH(""&amp;$L3071,'AR SALES'!$AE$2:$AE$2501,0)),""))</f>
        <v/>
      </c>
      <c r="AU3071" s="2">
        <f>IF($L3071="","",IF($A3071&lt;&gt;"GA","",IF($E3071="FULTON",IF(ISNUMBER(SEARCH("COLLEGE PARK",$AT3071)),"FULTON (COLLEGE PARK)",IF(ISNUMBER(SEARCH("HAPEVILLE",$AT3071)),"FULTON (HAPEVILLE)",IF(ISNUMBER(SEARCH("EAST POINT",$AT3071)),"FULTON (EAST POINT)",IF(ISNUMBER(SEARCH("ATLANTA",$AT3071)),"FULTON (ATL LIMITS)","FULTON")))),IF($E3071="DEKALB",IF(ISNUMBER(SEARCH("ATLANTA",$AT3071)),"DEKALB (ATL LIMITS)","DEKALB"),IF(AND($E3071="CLAYTON",ISNUMBER(SEARCH("COLLEGE PARK",$AT3071))),"CLAYTON (COLLEGE PARK)",$E3071)))))</f>
        <v/>
      </c>
      <c r="AV3071" s="2">
        <f>IF($L3071="","",IF(""&amp;$F3071="2","DIESEL",IF(OR(""&amp;$F3071="G",""&amp;$F3071="H"),"GAS","")))</f>
        <v/>
      </c>
      <c r="AW3071" s="2">
        <f>IF($AV3071="","",$R3071)</f>
        <v/>
      </c>
      <c r="AX3071" s="2">
        <f>IF($AV3071="","",IF($AB3071=0,$R3071,0))</f>
        <v/>
      </c>
      <c r="AY3071" s="2">
        <f>IF($AV3071="","",IF(AND($Z3071=0,COUNTIF('AR SALES'!$L$2:$L$2501,$L3071)=0),"YES",""))</f>
        <v/>
      </c>
      <c r="AZ3071" s="2">
        <f>IF($AV3071="","",IFERROR(VLOOKUP($AU3071,CODES!$A:$B,2,FALSE),"NO CODE"))</f>
        <v/>
      </c>
      <c r="BA3071" s="2">
        <f>IF(""&amp;$F3071&lt;&gt;"4","",IF($AY3071="YES","",IF(ROUND(SUMIFS($AE$2:$AE$4001,$L$2:$L$4001,$L3071,$F$2:$F$4001,"4")-SUMIFS('AR SALES'!$Y$2:$Y$2501,'AR SALES'!$L$2:$L$2501,$L3071,'AR SALES'!$AD$2:$AD$2501,"OFF"),2)=0,"","STALE")))</f>
        <v/>
      </c>
      <c r="BB3071" s="2">
        <f>IF(OR(""&amp;$F3071="2",""&amp;$F3071="4",""&amp;$F3071="G",""&amp;$F3071="H"),IF($AY3071="YES","",IF($AB3071&lt;&gt;0,"",IF(COUNTIFS('AR SALES'!$L$2:$L$2501,$L3071,'AR SALES'!$AD$2:$AD$2501,IF(""&amp;$F3071="4","OFF","ON"),'AR SALES'!$AF$2:$AF$2501,"Y")&gt;0,"","NO EXEMPTION"))),"")</f>
        <v/>
      </c>
    </row>
    <row r="3072">
      <c r="AT3072" s="2">
        <f>IF($L3072="","",IFERROR(INDEX('AR SALES'!$H$2:$H$2501,MATCH(""&amp;$L3072,'AR SALES'!$AE$2:$AE$2501,0)),""))</f>
        <v/>
      </c>
      <c r="AU3072" s="2">
        <f>IF($L3072="","",IF($A3072&lt;&gt;"GA","",IF($E3072="FULTON",IF(ISNUMBER(SEARCH("COLLEGE PARK",$AT3072)),"FULTON (COLLEGE PARK)",IF(ISNUMBER(SEARCH("HAPEVILLE",$AT3072)),"FULTON (HAPEVILLE)",IF(ISNUMBER(SEARCH("EAST POINT",$AT3072)),"FULTON (EAST POINT)",IF(ISNUMBER(SEARCH("ATLANTA",$AT3072)),"FULTON (ATL LIMITS)","FULTON")))),IF($E3072="DEKALB",IF(ISNUMBER(SEARCH("ATLANTA",$AT3072)),"DEKALB (ATL LIMITS)","DEKALB"),IF(AND($E3072="CLAYTON",ISNUMBER(SEARCH("COLLEGE PARK",$AT3072))),"CLAYTON (COLLEGE PARK)",$E3072)))))</f>
        <v/>
      </c>
      <c r="AV3072" s="2">
        <f>IF($L3072="","",IF(""&amp;$F3072="2","DIESEL",IF(OR(""&amp;$F3072="G",""&amp;$F3072="H"),"GAS","")))</f>
        <v/>
      </c>
      <c r="AW3072" s="2">
        <f>IF($AV3072="","",$R3072)</f>
        <v/>
      </c>
      <c r="AX3072" s="2">
        <f>IF($AV3072="","",IF($AB3072=0,$R3072,0))</f>
        <v/>
      </c>
      <c r="AY3072" s="2">
        <f>IF($AV3072="","",IF(AND($Z3072=0,COUNTIF('AR SALES'!$L$2:$L$2501,$L3072)=0),"YES",""))</f>
        <v/>
      </c>
      <c r="AZ3072" s="2">
        <f>IF($AV3072="","",IFERROR(VLOOKUP($AU3072,CODES!$A:$B,2,FALSE),"NO CODE"))</f>
        <v/>
      </c>
      <c r="BA3072" s="2">
        <f>IF(""&amp;$F3072&lt;&gt;"4","",IF($AY3072="YES","",IF(ROUND(SUMIFS($AE$2:$AE$4001,$L$2:$L$4001,$L3072,$F$2:$F$4001,"4")-SUMIFS('AR SALES'!$Y$2:$Y$2501,'AR SALES'!$L$2:$L$2501,$L3072,'AR SALES'!$AD$2:$AD$2501,"OFF"),2)=0,"","STALE")))</f>
        <v/>
      </c>
      <c r="BB3072" s="2">
        <f>IF(OR(""&amp;$F3072="2",""&amp;$F3072="4",""&amp;$F3072="G",""&amp;$F3072="H"),IF($AY3072="YES","",IF($AB3072&lt;&gt;0,"",IF(COUNTIFS('AR SALES'!$L$2:$L$2501,$L3072,'AR SALES'!$AD$2:$AD$2501,IF(""&amp;$F3072="4","OFF","ON"),'AR SALES'!$AF$2:$AF$2501,"Y")&gt;0,"","NO EXEMPTION"))),"")</f>
        <v/>
      </c>
    </row>
    <row r="3073">
      <c r="AT3073" s="2">
        <f>IF($L3073="","",IFERROR(INDEX('AR SALES'!$H$2:$H$2501,MATCH(""&amp;$L3073,'AR SALES'!$AE$2:$AE$2501,0)),""))</f>
        <v/>
      </c>
      <c r="AU3073" s="2">
        <f>IF($L3073="","",IF($A3073&lt;&gt;"GA","",IF($E3073="FULTON",IF(ISNUMBER(SEARCH("COLLEGE PARK",$AT3073)),"FULTON (COLLEGE PARK)",IF(ISNUMBER(SEARCH("HAPEVILLE",$AT3073)),"FULTON (HAPEVILLE)",IF(ISNUMBER(SEARCH("EAST POINT",$AT3073)),"FULTON (EAST POINT)",IF(ISNUMBER(SEARCH("ATLANTA",$AT3073)),"FULTON (ATL LIMITS)","FULTON")))),IF($E3073="DEKALB",IF(ISNUMBER(SEARCH("ATLANTA",$AT3073)),"DEKALB (ATL LIMITS)","DEKALB"),IF(AND($E3073="CLAYTON",ISNUMBER(SEARCH("COLLEGE PARK",$AT3073))),"CLAYTON (COLLEGE PARK)",$E3073)))))</f>
        <v/>
      </c>
      <c r="AV3073" s="2">
        <f>IF($L3073="","",IF(""&amp;$F3073="2","DIESEL",IF(OR(""&amp;$F3073="G",""&amp;$F3073="H"),"GAS","")))</f>
        <v/>
      </c>
      <c r="AW3073" s="2">
        <f>IF($AV3073="","",$R3073)</f>
        <v/>
      </c>
      <c r="AX3073" s="2">
        <f>IF($AV3073="","",IF($AB3073=0,$R3073,0))</f>
        <v/>
      </c>
      <c r="AY3073" s="2">
        <f>IF($AV3073="","",IF(AND($Z3073=0,COUNTIF('AR SALES'!$L$2:$L$2501,$L3073)=0),"YES",""))</f>
        <v/>
      </c>
      <c r="AZ3073" s="2">
        <f>IF($AV3073="","",IFERROR(VLOOKUP($AU3073,CODES!$A:$B,2,FALSE),"NO CODE"))</f>
        <v/>
      </c>
      <c r="BA3073" s="2">
        <f>IF(""&amp;$F3073&lt;&gt;"4","",IF($AY3073="YES","",IF(ROUND(SUMIFS($AE$2:$AE$4001,$L$2:$L$4001,$L3073,$F$2:$F$4001,"4")-SUMIFS('AR SALES'!$Y$2:$Y$2501,'AR SALES'!$L$2:$L$2501,$L3073,'AR SALES'!$AD$2:$AD$2501,"OFF"),2)=0,"","STALE")))</f>
        <v/>
      </c>
      <c r="BB3073" s="2">
        <f>IF(OR(""&amp;$F3073="2",""&amp;$F3073="4",""&amp;$F3073="G",""&amp;$F3073="H"),IF($AY3073="YES","",IF($AB3073&lt;&gt;0,"",IF(COUNTIFS('AR SALES'!$L$2:$L$2501,$L3073,'AR SALES'!$AD$2:$AD$2501,IF(""&amp;$F3073="4","OFF","ON"),'AR SALES'!$AF$2:$AF$2501,"Y")&gt;0,"","NO EXEMPTION"))),"")</f>
        <v/>
      </c>
    </row>
    <row r="3074">
      <c r="AT3074" s="2">
        <f>IF($L3074="","",IFERROR(INDEX('AR SALES'!$H$2:$H$2501,MATCH(""&amp;$L3074,'AR SALES'!$AE$2:$AE$2501,0)),""))</f>
        <v/>
      </c>
      <c r="AU3074" s="2">
        <f>IF($L3074="","",IF($A3074&lt;&gt;"GA","",IF($E3074="FULTON",IF(ISNUMBER(SEARCH("COLLEGE PARK",$AT3074)),"FULTON (COLLEGE PARK)",IF(ISNUMBER(SEARCH("HAPEVILLE",$AT3074)),"FULTON (HAPEVILLE)",IF(ISNUMBER(SEARCH("EAST POINT",$AT3074)),"FULTON (EAST POINT)",IF(ISNUMBER(SEARCH("ATLANTA",$AT3074)),"FULTON (ATL LIMITS)","FULTON")))),IF($E3074="DEKALB",IF(ISNUMBER(SEARCH("ATLANTA",$AT3074)),"DEKALB (ATL LIMITS)","DEKALB"),IF(AND($E3074="CLAYTON",ISNUMBER(SEARCH("COLLEGE PARK",$AT3074))),"CLAYTON (COLLEGE PARK)",$E3074)))))</f>
        <v/>
      </c>
      <c r="AV3074" s="2">
        <f>IF($L3074="","",IF(""&amp;$F3074="2","DIESEL",IF(OR(""&amp;$F3074="G",""&amp;$F3074="H"),"GAS","")))</f>
        <v/>
      </c>
      <c r="AW3074" s="2">
        <f>IF($AV3074="","",$R3074)</f>
        <v/>
      </c>
      <c r="AX3074" s="2">
        <f>IF($AV3074="","",IF($AB3074=0,$R3074,0))</f>
        <v/>
      </c>
      <c r="AY3074" s="2">
        <f>IF($AV3074="","",IF(AND($Z3074=0,COUNTIF('AR SALES'!$L$2:$L$2501,$L3074)=0),"YES",""))</f>
        <v/>
      </c>
      <c r="AZ3074" s="2">
        <f>IF($AV3074="","",IFERROR(VLOOKUP($AU3074,CODES!$A:$B,2,FALSE),"NO CODE"))</f>
        <v/>
      </c>
      <c r="BA3074" s="2">
        <f>IF(""&amp;$F3074&lt;&gt;"4","",IF($AY3074="YES","",IF(ROUND(SUMIFS($AE$2:$AE$4001,$L$2:$L$4001,$L3074,$F$2:$F$4001,"4")-SUMIFS('AR SALES'!$Y$2:$Y$2501,'AR SALES'!$L$2:$L$2501,$L3074,'AR SALES'!$AD$2:$AD$2501,"OFF"),2)=0,"","STALE")))</f>
        <v/>
      </c>
      <c r="BB3074" s="2">
        <f>IF(OR(""&amp;$F3074="2",""&amp;$F3074="4",""&amp;$F3074="G",""&amp;$F3074="H"),IF($AY3074="YES","",IF($AB3074&lt;&gt;0,"",IF(COUNTIFS('AR SALES'!$L$2:$L$2501,$L3074,'AR SALES'!$AD$2:$AD$2501,IF(""&amp;$F3074="4","OFF","ON"),'AR SALES'!$AF$2:$AF$2501,"Y")&gt;0,"","NO EXEMPTION"))),"")</f>
        <v/>
      </c>
    </row>
    <row r="3075">
      <c r="AT3075" s="2">
        <f>IF($L3075="","",IFERROR(INDEX('AR SALES'!$H$2:$H$2501,MATCH(""&amp;$L3075,'AR SALES'!$AE$2:$AE$2501,0)),""))</f>
        <v/>
      </c>
      <c r="AU3075" s="2">
        <f>IF($L3075="","",IF($A3075&lt;&gt;"GA","",IF($E3075="FULTON",IF(ISNUMBER(SEARCH("COLLEGE PARK",$AT3075)),"FULTON (COLLEGE PARK)",IF(ISNUMBER(SEARCH("HAPEVILLE",$AT3075)),"FULTON (HAPEVILLE)",IF(ISNUMBER(SEARCH("EAST POINT",$AT3075)),"FULTON (EAST POINT)",IF(ISNUMBER(SEARCH("ATLANTA",$AT3075)),"FULTON (ATL LIMITS)","FULTON")))),IF($E3075="DEKALB",IF(ISNUMBER(SEARCH("ATLANTA",$AT3075)),"DEKALB (ATL LIMITS)","DEKALB"),IF(AND($E3075="CLAYTON",ISNUMBER(SEARCH("COLLEGE PARK",$AT3075))),"CLAYTON (COLLEGE PARK)",$E3075)))))</f>
        <v/>
      </c>
      <c r="AV3075" s="2">
        <f>IF($L3075="","",IF(""&amp;$F3075="2","DIESEL",IF(OR(""&amp;$F3075="G",""&amp;$F3075="H"),"GAS","")))</f>
        <v/>
      </c>
      <c r="AW3075" s="2">
        <f>IF($AV3075="","",$R3075)</f>
        <v/>
      </c>
      <c r="AX3075" s="2">
        <f>IF($AV3075="","",IF($AB3075=0,$R3075,0))</f>
        <v/>
      </c>
      <c r="AY3075" s="2">
        <f>IF($AV3075="","",IF(AND($Z3075=0,COUNTIF('AR SALES'!$L$2:$L$2501,$L3075)=0),"YES",""))</f>
        <v/>
      </c>
      <c r="AZ3075" s="2">
        <f>IF($AV3075="","",IFERROR(VLOOKUP($AU3075,CODES!$A:$B,2,FALSE),"NO CODE"))</f>
        <v/>
      </c>
      <c r="BA3075" s="2">
        <f>IF(""&amp;$F3075&lt;&gt;"4","",IF($AY3075="YES","",IF(ROUND(SUMIFS($AE$2:$AE$4001,$L$2:$L$4001,$L3075,$F$2:$F$4001,"4")-SUMIFS('AR SALES'!$Y$2:$Y$2501,'AR SALES'!$L$2:$L$2501,$L3075,'AR SALES'!$AD$2:$AD$2501,"OFF"),2)=0,"","STALE")))</f>
        <v/>
      </c>
      <c r="BB3075" s="2">
        <f>IF(OR(""&amp;$F3075="2",""&amp;$F3075="4",""&amp;$F3075="G",""&amp;$F3075="H"),IF($AY3075="YES","",IF($AB3075&lt;&gt;0,"",IF(COUNTIFS('AR SALES'!$L$2:$L$2501,$L3075,'AR SALES'!$AD$2:$AD$2501,IF(""&amp;$F3075="4","OFF","ON"),'AR SALES'!$AF$2:$AF$2501,"Y")&gt;0,"","NO EXEMPTION"))),"")</f>
        <v/>
      </c>
    </row>
    <row r="3076">
      <c r="AT3076" s="2">
        <f>IF($L3076="","",IFERROR(INDEX('AR SALES'!$H$2:$H$2501,MATCH(""&amp;$L3076,'AR SALES'!$AE$2:$AE$2501,0)),""))</f>
        <v/>
      </c>
      <c r="AU3076" s="2">
        <f>IF($L3076="","",IF($A3076&lt;&gt;"GA","",IF($E3076="FULTON",IF(ISNUMBER(SEARCH("COLLEGE PARK",$AT3076)),"FULTON (COLLEGE PARK)",IF(ISNUMBER(SEARCH("HAPEVILLE",$AT3076)),"FULTON (HAPEVILLE)",IF(ISNUMBER(SEARCH("EAST POINT",$AT3076)),"FULTON (EAST POINT)",IF(ISNUMBER(SEARCH("ATLANTA",$AT3076)),"FULTON (ATL LIMITS)","FULTON")))),IF($E3076="DEKALB",IF(ISNUMBER(SEARCH("ATLANTA",$AT3076)),"DEKALB (ATL LIMITS)","DEKALB"),IF(AND($E3076="CLAYTON",ISNUMBER(SEARCH("COLLEGE PARK",$AT3076))),"CLAYTON (COLLEGE PARK)",$E3076)))))</f>
        <v/>
      </c>
      <c r="AV3076" s="2">
        <f>IF($L3076="","",IF(""&amp;$F3076="2","DIESEL",IF(OR(""&amp;$F3076="G",""&amp;$F3076="H"),"GAS","")))</f>
        <v/>
      </c>
      <c r="AW3076" s="2">
        <f>IF($AV3076="","",$R3076)</f>
        <v/>
      </c>
      <c r="AX3076" s="2">
        <f>IF($AV3076="","",IF($AB3076=0,$R3076,0))</f>
        <v/>
      </c>
      <c r="AY3076" s="2">
        <f>IF($AV3076="","",IF(AND($Z3076=0,COUNTIF('AR SALES'!$L$2:$L$2501,$L3076)=0),"YES",""))</f>
        <v/>
      </c>
      <c r="AZ3076" s="2">
        <f>IF($AV3076="","",IFERROR(VLOOKUP($AU3076,CODES!$A:$B,2,FALSE),"NO CODE"))</f>
        <v/>
      </c>
      <c r="BA3076" s="2">
        <f>IF(""&amp;$F3076&lt;&gt;"4","",IF($AY3076="YES","",IF(ROUND(SUMIFS($AE$2:$AE$4001,$L$2:$L$4001,$L3076,$F$2:$F$4001,"4")-SUMIFS('AR SALES'!$Y$2:$Y$2501,'AR SALES'!$L$2:$L$2501,$L3076,'AR SALES'!$AD$2:$AD$2501,"OFF"),2)=0,"","STALE")))</f>
        <v/>
      </c>
      <c r="BB3076" s="2">
        <f>IF(OR(""&amp;$F3076="2",""&amp;$F3076="4",""&amp;$F3076="G",""&amp;$F3076="H"),IF($AY3076="YES","",IF($AB3076&lt;&gt;0,"",IF(COUNTIFS('AR SALES'!$L$2:$L$2501,$L3076,'AR SALES'!$AD$2:$AD$2501,IF(""&amp;$F3076="4","OFF","ON"),'AR SALES'!$AF$2:$AF$2501,"Y")&gt;0,"","NO EXEMPTION"))),"")</f>
        <v/>
      </c>
    </row>
    <row r="3077">
      <c r="AT3077" s="2">
        <f>IF($L3077="","",IFERROR(INDEX('AR SALES'!$H$2:$H$2501,MATCH(""&amp;$L3077,'AR SALES'!$AE$2:$AE$2501,0)),""))</f>
        <v/>
      </c>
      <c r="AU3077" s="2">
        <f>IF($L3077="","",IF($A3077&lt;&gt;"GA","",IF($E3077="FULTON",IF(ISNUMBER(SEARCH("COLLEGE PARK",$AT3077)),"FULTON (COLLEGE PARK)",IF(ISNUMBER(SEARCH("HAPEVILLE",$AT3077)),"FULTON (HAPEVILLE)",IF(ISNUMBER(SEARCH("EAST POINT",$AT3077)),"FULTON (EAST POINT)",IF(ISNUMBER(SEARCH("ATLANTA",$AT3077)),"FULTON (ATL LIMITS)","FULTON")))),IF($E3077="DEKALB",IF(ISNUMBER(SEARCH("ATLANTA",$AT3077)),"DEKALB (ATL LIMITS)","DEKALB"),IF(AND($E3077="CLAYTON",ISNUMBER(SEARCH("COLLEGE PARK",$AT3077))),"CLAYTON (COLLEGE PARK)",$E3077)))))</f>
        <v/>
      </c>
      <c r="AV3077" s="2">
        <f>IF($L3077="","",IF(""&amp;$F3077="2","DIESEL",IF(OR(""&amp;$F3077="G",""&amp;$F3077="H"),"GAS","")))</f>
        <v/>
      </c>
      <c r="AW3077" s="2">
        <f>IF($AV3077="","",$R3077)</f>
        <v/>
      </c>
      <c r="AX3077" s="2">
        <f>IF($AV3077="","",IF($AB3077=0,$R3077,0))</f>
        <v/>
      </c>
      <c r="AY3077" s="2">
        <f>IF($AV3077="","",IF(AND($Z3077=0,COUNTIF('AR SALES'!$L$2:$L$2501,$L3077)=0),"YES",""))</f>
        <v/>
      </c>
      <c r="AZ3077" s="2">
        <f>IF($AV3077="","",IFERROR(VLOOKUP($AU3077,CODES!$A:$B,2,FALSE),"NO CODE"))</f>
        <v/>
      </c>
      <c r="BA3077" s="2">
        <f>IF(""&amp;$F3077&lt;&gt;"4","",IF($AY3077="YES","",IF(ROUND(SUMIFS($AE$2:$AE$4001,$L$2:$L$4001,$L3077,$F$2:$F$4001,"4")-SUMIFS('AR SALES'!$Y$2:$Y$2501,'AR SALES'!$L$2:$L$2501,$L3077,'AR SALES'!$AD$2:$AD$2501,"OFF"),2)=0,"","STALE")))</f>
        <v/>
      </c>
      <c r="BB3077" s="2">
        <f>IF(OR(""&amp;$F3077="2",""&amp;$F3077="4",""&amp;$F3077="G",""&amp;$F3077="H"),IF($AY3077="YES","",IF($AB3077&lt;&gt;0,"",IF(COUNTIFS('AR SALES'!$L$2:$L$2501,$L3077,'AR SALES'!$AD$2:$AD$2501,IF(""&amp;$F3077="4","OFF","ON"),'AR SALES'!$AF$2:$AF$2501,"Y")&gt;0,"","NO EXEMPTION"))),"")</f>
        <v/>
      </c>
    </row>
    <row r="3078">
      <c r="AT3078" s="2">
        <f>IF($L3078="","",IFERROR(INDEX('AR SALES'!$H$2:$H$2501,MATCH(""&amp;$L3078,'AR SALES'!$AE$2:$AE$2501,0)),""))</f>
        <v/>
      </c>
      <c r="AU3078" s="2">
        <f>IF($L3078="","",IF($A3078&lt;&gt;"GA","",IF($E3078="FULTON",IF(ISNUMBER(SEARCH("COLLEGE PARK",$AT3078)),"FULTON (COLLEGE PARK)",IF(ISNUMBER(SEARCH("HAPEVILLE",$AT3078)),"FULTON (HAPEVILLE)",IF(ISNUMBER(SEARCH("EAST POINT",$AT3078)),"FULTON (EAST POINT)",IF(ISNUMBER(SEARCH("ATLANTA",$AT3078)),"FULTON (ATL LIMITS)","FULTON")))),IF($E3078="DEKALB",IF(ISNUMBER(SEARCH("ATLANTA",$AT3078)),"DEKALB (ATL LIMITS)","DEKALB"),IF(AND($E3078="CLAYTON",ISNUMBER(SEARCH("COLLEGE PARK",$AT3078))),"CLAYTON (COLLEGE PARK)",$E3078)))))</f>
        <v/>
      </c>
      <c r="AV3078" s="2">
        <f>IF($L3078="","",IF(""&amp;$F3078="2","DIESEL",IF(OR(""&amp;$F3078="G",""&amp;$F3078="H"),"GAS","")))</f>
        <v/>
      </c>
      <c r="AW3078" s="2">
        <f>IF($AV3078="","",$R3078)</f>
        <v/>
      </c>
      <c r="AX3078" s="2">
        <f>IF($AV3078="","",IF($AB3078=0,$R3078,0))</f>
        <v/>
      </c>
      <c r="AY3078" s="2">
        <f>IF($AV3078="","",IF(AND($Z3078=0,COUNTIF('AR SALES'!$L$2:$L$2501,$L3078)=0),"YES",""))</f>
        <v/>
      </c>
      <c r="AZ3078" s="2">
        <f>IF($AV3078="","",IFERROR(VLOOKUP($AU3078,CODES!$A:$B,2,FALSE),"NO CODE"))</f>
        <v/>
      </c>
      <c r="BA3078" s="2">
        <f>IF(""&amp;$F3078&lt;&gt;"4","",IF($AY3078="YES","",IF(ROUND(SUMIFS($AE$2:$AE$4001,$L$2:$L$4001,$L3078,$F$2:$F$4001,"4")-SUMIFS('AR SALES'!$Y$2:$Y$2501,'AR SALES'!$L$2:$L$2501,$L3078,'AR SALES'!$AD$2:$AD$2501,"OFF"),2)=0,"","STALE")))</f>
        <v/>
      </c>
      <c r="BB3078" s="2">
        <f>IF(OR(""&amp;$F3078="2",""&amp;$F3078="4",""&amp;$F3078="G",""&amp;$F3078="H"),IF($AY3078="YES","",IF($AB3078&lt;&gt;0,"",IF(COUNTIFS('AR SALES'!$L$2:$L$2501,$L3078,'AR SALES'!$AD$2:$AD$2501,IF(""&amp;$F3078="4","OFF","ON"),'AR SALES'!$AF$2:$AF$2501,"Y")&gt;0,"","NO EXEMPTION"))),"")</f>
        <v/>
      </c>
    </row>
    <row r="3079">
      <c r="AT3079" s="2">
        <f>IF($L3079="","",IFERROR(INDEX('AR SALES'!$H$2:$H$2501,MATCH(""&amp;$L3079,'AR SALES'!$AE$2:$AE$2501,0)),""))</f>
        <v/>
      </c>
      <c r="AU3079" s="2">
        <f>IF($L3079="","",IF($A3079&lt;&gt;"GA","",IF($E3079="FULTON",IF(ISNUMBER(SEARCH("COLLEGE PARK",$AT3079)),"FULTON (COLLEGE PARK)",IF(ISNUMBER(SEARCH("HAPEVILLE",$AT3079)),"FULTON (HAPEVILLE)",IF(ISNUMBER(SEARCH("EAST POINT",$AT3079)),"FULTON (EAST POINT)",IF(ISNUMBER(SEARCH("ATLANTA",$AT3079)),"FULTON (ATL LIMITS)","FULTON")))),IF($E3079="DEKALB",IF(ISNUMBER(SEARCH("ATLANTA",$AT3079)),"DEKALB (ATL LIMITS)","DEKALB"),IF(AND($E3079="CLAYTON",ISNUMBER(SEARCH("COLLEGE PARK",$AT3079))),"CLAYTON (COLLEGE PARK)",$E3079)))))</f>
        <v/>
      </c>
      <c r="AV3079" s="2">
        <f>IF($L3079="","",IF(""&amp;$F3079="2","DIESEL",IF(OR(""&amp;$F3079="G",""&amp;$F3079="H"),"GAS","")))</f>
        <v/>
      </c>
      <c r="AW3079" s="2">
        <f>IF($AV3079="","",$R3079)</f>
        <v/>
      </c>
      <c r="AX3079" s="2">
        <f>IF($AV3079="","",IF($AB3079=0,$R3079,0))</f>
        <v/>
      </c>
      <c r="AY3079" s="2">
        <f>IF($AV3079="","",IF(AND($Z3079=0,COUNTIF('AR SALES'!$L$2:$L$2501,$L3079)=0),"YES",""))</f>
        <v/>
      </c>
      <c r="AZ3079" s="2">
        <f>IF($AV3079="","",IFERROR(VLOOKUP($AU3079,CODES!$A:$B,2,FALSE),"NO CODE"))</f>
        <v/>
      </c>
      <c r="BA3079" s="2">
        <f>IF(""&amp;$F3079&lt;&gt;"4","",IF($AY3079="YES","",IF(ROUND(SUMIFS($AE$2:$AE$4001,$L$2:$L$4001,$L3079,$F$2:$F$4001,"4")-SUMIFS('AR SALES'!$Y$2:$Y$2501,'AR SALES'!$L$2:$L$2501,$L3079,'AR SALES'!$AD$2:$AD$2501,"OFF"),2)=0,"","STALE")))</f>
        <v/>
      </c>
      <c r="BB3079" s="2">
        <f>IF(OR(""&amp;$F3079="2",""&amp;$F3079="4",""&amp;$F3079="G",""&amp;$F3079="H"),IF($AY3079="YES","",IF($AB3079&lt;&gt;0,"",IF(COUNTIFS('AR SALES'!$L$2:$L$2501,$L3079,'AR SALES'!$AD$2:$AD$2501,IF(""&amp;$F3079="4","OFF","ON"),'AR SALES'!$AF$2:$AF$2501,"Y")&gt;0,"","NO EXEMPTION"))),"")</f>
        <v/>
      </c>
    </row>
    <row r="3080">
      <c r="AT3080" s="2">
        <f>IF($L3080="","",IFERROR(INDEX('AR SALES'!$H$2:$H$2501,MATCH(""&amp;$L3080,'AR SALES'!$AE$2:$AE$2501,0)),""))</f>
        <v/>
      </c>
      <c r="AU3080" s="2">
        <f>IF($L3080="","",IF($A3080&lt;&gt;"GA","",IF($E3080="FULTON",IF(ISNUMBER(SEARCH("COLLEGE PARK",$AT3080)),"FULTON (COLLEGE PARK)",IF(ISNUMBER(SEARCH("HAPEVILLE",$AT3080)),"FULTON (HAPEVILLE)",IF(ISNUMBER(SEARCH("EAST POINT",$AT3080)),"FULTON (EAST POINT)",IF(ISNUMBER(SEARCH("ATLANTA",$AT3080)),"FULTON (ATL LIMITS)","FULTON")))),IF($E3080="DEKALB",IF(ISNUMBER(SEARCH("ATLANTA",$AT3080)),"DEKALB (ATL LIMITS)","DEKALB"),IF(AND($E3080="CLAYTON",ISNUMBER(SEARCH("COLLEGE PARK",$AT3080))),"CLAYTON (COLLEGE PARK)",$E3080)))))</f>
        <v/>
      </c>
      <c r="AV3080" s="2">
        <f>IF($L3080="","",IF(""&amp;$F3080="2","DIESEL",IF(OR(""&amp;$F3080="G",""&amp;$F3080="H"),"GAS","")))</f>
        <v/>
      </c>
      <c r="AW3080" s="2">
        <f>IF($AV3080="","",$R3080)</f>
        <v/>
      </c>
      <c r="AX3080" s="2">
        <f>IF($AV3080="","",IF($AB3080=0,$R3080,0))</f>
        <v/>
      </c>
      <c r="AY3080" s="2">
        <f>IF($AV3080="","",IF(AND($Z3080=0,COUNTIF('AR SALES'!$L$2:$L$2501,$L3080)=0),"YES",""))</f>
        <v/>
      </c>
      <c r="AZ3080" s="2">
        <f>IF($AV3080="","",IFERROR(VLOOKUP($AU3080,CODES!$A:$B,2,FALSE),"NO CODE"))</f>
        <v/>
      </c>
      <c r="BA3080" s="2">
        <f>IF(""&amp;$F3080&lt;&gt;"4","",IF($AY3080="YES","",IF(ROUND(SUMIFS($AE$2:$AE$4001,$L$2:$L$4001,$L3080,$F$2:$F$4001,"4")-SUMIFS('AR SALES'!$Y$2:$Y$2501,'AR SALES'!$L$2:$L$2501,$L3080,'AR SALES'!$AD$2:$AD$2501,"OFF"),2)=0,"","STALE")))</f>
        <v/>
      </c>
      <c r="BB3080" s="2">
        <f>IF(OR(""&amp;$F3080="2",""&amp;$F3080="4",""&amp;$F3080="G",""&amp;$F3080="H"),IF($AY3080="YES","",IF($AB3080&lt;&gt;0,"",IF(COUNTIFS('AR SALES'!$L$2:$L$2501,$L3080,'AR SALES'!$AD$2:$AD$2501,IF(""&amp;$F3080="4","OFF","ON"),'AR SALES'!$AF$2:$AF$2501,"Y")&gt;0,"","NO EXEMPTION"))),"")</f>
        <v/>
      </c>
    </row>
    <row r="3081">
      <c r="AT3081" s="2">
        <f>IF($L3081="","",IFERROR(INDEX('AR SALES'!$H$2:$H$2501,MATCH(""&amp;$L3081,'AR SALES'!$AE$2:$AE$2501,0)),""))</f>
        <v/>
      </c>
      <c r="AU3081" s="2">
        <f>IF($L3081="","",IF($A3081&lt;&gt;"GA","",IF($E3081="FULTON",IF(ISNUMBER(SEARCH("COLLEGE PARK",$AT3081)),"FULTON (COLLEGE PARK)",IF(ISNUMBER(SEARCH("HAPEVILLE",$AT3081)),"FULTON (HAPEVILLE)",IF(ISNUMBER(SEARCH("EAST POINT",$AT3081)),"FULTON (EAST POINT)",IF(ISNUMBER(SEARCH("ATLANTA",$AT3081)),"FULTON (ATL LIMITS)","FULTON")))),IF($E3081="DEKALB",IF(ISNUMBER(SEARCH("ATLANTA",$AT3081)),"DEKALB (ATL LIMITS)","DEKALB"),IF(AND($E3081="CLAYTON",ISNUMBER(SEARCH("COLLEGE PARK",$AT3081))),"CLAYTON (COLLEGE PARK)",$E3081)))))</f>
        <v/>
      </c>
      <c r="AV3081" s="2">
        <f>IF($L3081="","",IF(""&amp;$F3081="2","DIESEL",IF(OR(""&amp;$F3081="G",""&amp;$F3081="H"),"GAS","")))</f>
        <v/>
      </c>
      <c r="AW3081" s="2">
        <f>IF($AV3081="","",$R3081)</f>
        <v/>
      </c>
      <c r="AX3081" s="2">
        <f>IF($AV3081="","",IF($AB3081=0,$R3081,0))</f>
        <v/>
      </c>
      <c r="AY3081" s="2">
        <f>IF($AV3081="","",IF(AND($Z3081=0,COUNTIF('AR SALES'!$L$2:$L$2501,$L3081)=0),"YES",""))</f>
        <v/>
      </c>
      <c r="AZ3081" s="2">
        <f>IF($AV3081="","",IFERROR(VLOOKUP($AU3081,CODES!$A:$B,2,FALSE),"NO CODE"))</f>
        <v/>
      </c>
      <c r="BA3081" s="2">
        <f>IF(""&amp;$F3081&lt;&gt;"4","",IF($AY3081="YES","",IF(ROUND(SUMIFS($AE$2:$AE$4001,$L$2:$L$4001,$L3081,$F$2:$F$4001,"4")-SUMIFS('AR SALES'!$Y$2:$Y$2501,'AR SALES'!$L$2:$L$2501,$L3081,'AR SALES'!$AD$2:$AD$2501,"OFF"),2)=0,"","STALE")))</f>
        <v/>
      </c>
      <c r="BB3081" s="2">
        <f>IF(OR(""&amp;$F3081="2",""&amp;$F3081="4",""&amp;$F3081="G",""&amp;$F3081="H"),IF($AY3081="YES","",IF($AB3081&lt;&gt;0,"",IF(COUNTIFS('AR SALES'!$L$2:$L$2501,$L3081,'AR SALES'!$AD$2:$AD$2501,IF(""&amp;$F3081="4","OFF","ON"),'AR SALES'!$AF$2:$AF$2501,"Y")&gt;0,"","NO EXEMPTION"))),"")</f>
        <v/>
      </c>
    </row>
    <row r="3082">
      <c r="AT3082" s="2">
        <f>IF($L3082="","",IFERROR(INDEX('AR SALES'!$H$2:$H$2501,MATCH(""&amp;$L3082,'AR SALES'!$AE$2:$AE$2501,0)),""))</f>
        <v/>
      </c>
      <c r="AU3082" s="2">
        <f>IF($L3082="","",IF($A3082&lt;&gt;"GA","",IF($E3082="FULTON",IF(ISNUMBER(SEARCH("COLLEGE PARK",$AT3082)),"FULTON (COLLEGE PARK)",IF(ISNUMBER(SEARCH("HAPEVILLE",$AT3082)),"FULTON (HAPEVILLE)",IF(ISNUMBER(SEARCH("EAST POINT",$AT3082)),"FULTON (EAST POINT)",IF(ISNUMBER(SEARCH("ATLANTA",$AT3082)),"FULTON (ATL LIMITS)","FULTON")))),IF($E3082="DEKALB",IF(ISNUMBER(SEARCH("ATLANTA",$AT3082)),"DEKALB (ATL LIMITS)","DEKALB"),IF(AND($E3082="CLAYTON",ISNUMBER(SEARCH("COLLEGE PARK",$AT3082))),"CLAYTON (COLLEGE PARK)",$E3082)))))</f>
        <v/>
      </c>
      <c r="AV3082" s="2">
        <f>IF($L3082="","",IF(""&amp;$F3082="2","DIESEL",IF(OR(""&amp;$F3082="G",""&amp;$F3082="H"),"GAS","")))</f>
        <v/>
      </c>
      <c r="AW3082" s="2">
        <f>IF($AV3082="","",$R3082)</f>
        <v/>
      </c>
      <c r="AX3082" s="2">
        <f>IF($AV3082="","",IF($AB3082=0,$R3082,0))</f>
        <v/>
      </c>
      <c r="AY3082" s="2">
        <f>IF($AV3082="","",IF(AND($Z3082=0,COUNTIF('AR SALES'!$L$2:$L$2501,$L3082)=0),"YES",""))</f>
        <v/>
      </c>
      <c r="AZ3082" s="2">
        <f>IF($AV3082="","",IFERROR(VLOOKUP($AU3082,CODES!$A:$B,2,FALSE),"NO CODE"))</f>
        <v/>
      </c>
      <c r="BA3082" s="2">
        <f>IF(""&amp;$F3082&lt;&gt;"4","",IF($AY3082="YES","",IF(ROUND(SUMIFS($AE$2:$AE$4001,$L$2:$L$4001,$L3082,$F$2:$F$4001,"4")-SUMIFS('AR SALES'!$Y$2:$Y$2501,'AR SALES'!$L$2:$L$2501,$L3082,'AR SALES'!$AD$2:$AD$2501,"OFF"),2)=0,"","STALE")))</f>
        <v/>
      </c>
      <c r="BB3082" s="2">
        <f>IF(OR(""&amp;$F3082="2",""&amp;$F3082="4",""&amp;$F3082="G",""&amp;$F3082="H"),IF($AY3082="YES","",IF($AB3082&lt;&gt;0,"",IF(COUNTIFS('AR SALES'!$L$2:$L$2501,$L3082,'AR SALES'!$AD$2:$AD$2501,IF(""&amp;$F3082="4","OFF","ON"),'AR SALES'!$AF$2:$AF$2501,"Y")&gt;0,"","NO EXEMPTION"))),"")</f>
        <v/>
      </c>
    </row>
    <row r="3083">
      <c r="AT3083" s="2">
        <f>IF($L3083="","",IFERROR(INDEX('AR SALES'!$H$2:$H$2501,MATCH(""&amp;$L3083,'AR SALES'!$AE$2:$AE$2501,0)),""))</f>
        <v/>
      </c>
      <c r="AU3083" s="2">
        <f>IF($L3083="","",IF($A3083&lt;&gt;"GA","",IF($E3083="FULTON",IF(ISNUMBER(SEARCH("COLLEGE PARK",$AT3083)),"FULTON (COLLEGE PARK)",IF(ISNUMBER(SEARCH("HAPEVILLE",$AT3083)),"FULTON (HAPEVILLE)",IF(ISNUMBER(SEARCH("EAST POINT",$AT3083)),"FULTON (EAST POINT)",IF(ISNUMBER(SEARCH("ATLANTA",$AT3083)),"FULTON (ATL LIMITS)","FULTON")))),IF($E3083="DEKALB",IF(ISNUMBER(SEARCH("ATLANTA",$AT3083)),"DEKALB (ATL LIMITS)","DEKALB"),IF(AND($E3083="CLAYTON",ISNUMBER(SEARCH("COLLEGE PARK",$AT3083))),"CLAYTON (COLLEGE PARK)",$E3083)))))</f>
        <v/>
      </c>
      <c r="AV3083" s="2">
        <f>IF($L3083="","",IF(""&amp;$F3083="2","DIESEL",IF(OR(""&amp;$F3083="G",""&amp;$F3083="H"),"GAS","")))</f>
        <v/>
      </c>
      <c r="AW3083" s="2">
        <f>IF($AV3083="","",$R3083)</f>
        <v/>
      </c>
      <c r="AX3083" s="2">
        <f>IF($AV3083="","",IF($AB3083=0,$R3083,0))</f>
        <v/>
      </c>
      <c r="AY3083" s="2">
        <f>IF($AV3083="","",IF(AND($Z3083=0,COUNTIF('AR SALES'!$L$2:$L$2501,$L3083)=0),"YES",""))</f>
        <v/>
      </c>
      <c r="AZ3083" s="2">
        <f>IF($AV3083="","",IFERROR(VLOOKUP($AU3083,CODES!$A:$B,2,FALSE),"NO CODE"))</f>
        <v/>
      </c>
      <c r="BA3083" s="2">
        <f>IF(""&amp;$F3083&lt;&gt;"4","",IF($AY3083="YES","",IF(ROUND(SUMIFS($AE$2:$AE$4001,$L$2:$L$4001,$L3083,$F$2:$F$4001,"4")-SUMIFS('AR SALES'!$Y$2:$Y$2501,'AR SALES'!$L$2:$L$2501,$L3083,'AR SALES'!$AD$2:$AD$2501,"OFF"),2)=0,"","STALE")))</f>
        <v/>
      </c>
      <c r="BB3083" s="2">
        <f>IF(OR(""&amp;$F3083="2",""&amp;$F3083="4",""&amp;$F3083="G",""&amp;$F3083="H"),IF($AY3083="YES","",IF($AB3083&lt;&gt;0,"",IF(COUNTIFS('AR SALES'!$L$2:$L$2501,$L3083,'AR SALES'!$AD$2:$AD$2501,IF(""&amp;$F3083="4","OFF","ON"),'AR SALES'!$AF$2:$AF$2501,"Y")&gt;0,"","NO EXEMPTION"))),"")</f>
        <v/>
      </c>
    </row>
    <row r="3084">
      <c r="AT3084" s="2">
        <f>IF($L3084="","",IFERROR(INDEX('AR SALES'!$H$2:$H$2501,MATCH(""&amp;$L3084,'AR SALES'!$AE$2:$AE$2501,0)),""))</f>
        <v/>
      </c>
      <c r="AU3084" s="2">
        <f>IF($L3084="","",IF($A3084&lt;&gt;"GA","",IF($E3084="FULTON",IF(ISNUMBER(SEARCH("COLLEGE PARK",$AT3084)),"FULTON (COLLEGE PARK)",IF(ISNUMBER(SEARCH("HAPEVILLE",$AT3084)),"FULTON (HAPEVILLE)",IF(ISNUMBER(SEARCH("EAST POINT",$AT3084)),"FULTON (EAST POINT)",IF(ISNUMBER(SEARCH("ATLANTA",$AT3084)),"FULTON (ATL LIMITS)","FULTON")))),IF($E3084="DEKALB",IF(ISNUMBER(SEARCH("ATLANTA",$AT3084)),"DEKALB (ATL LIMITS)","DEKALB"),IF(AND($E3084="CLAYTON",ISNUMBER(SEARCH("COLLEGE PARK",$AT3084))),"CLAYTON (COLLEGE PARK)",$E3084)))))</f>
        <v/>
      </c>
      <c r="AV3084" s="2">
        <f>IF($L3084="","",IF(""&amp;$F3084="2","DIESEL",IF(OR(""&amp;$F3084="G",""&amp;$F3084="H"),"GAS","")))</f>
        <v/>
      </c>
      <c r="AW3084" s="2">
        <f>IF($AV3084="","",$R3084)</f>
        <v/>
      </c>
      <c r="AX3084" s="2">
        <f>IF($AV3084="","",IF($AB3084=0,$R3084,0))</f>
        <v/>
      </c>
      <c r="AY3084" s="2">
        <f>IF($AV3084="","",IF(AND($Z3084=0,COUNTIF('AR SALES'!$L$2:$L$2501,$L3084)=0),"YES",""))</f>
        <v/>
      </c>
      <c r="AZ3084" s="2">
        <f>IF($AV3084="","",IFERROR(VLOOKUP($AU3084,CODES!$A:$B,2,FALSE),"NO CODE"))</f>
        <v/>
      </c>
      <c r="BA3084" s="2">
        <f>IF(""&amp;$F3084&lt;&gt;"4","",IF($AY3084="YES","",IF(ROUND(SUMIFS($AE$2:$AE$4001,$L$2:$L$4001,$L3084,$F$2:$F$4001,"4")-SUMIFS('AR SALES'!$Y$2:$Y$2501,'AR SALES'!$L$2:$L$2501,$L3084,'AR SALES'!$AD$2:$AD$2501,"OFF"),2)=0,"","STALE")))</f>
        <v/>
      </c>
      <c r="BB3084" s="2">
        <f>IF(OR(""&amp;$F3084="2",""&amp;$F3084="4",""&amp;$F3084="G",""&amp;$F3084="H"),IF($AY3084="YES","",IF($AB3084&lt;&gt;0,"",IF(COUNTIFS('AR SALES'!$L$2:$L$2501,$L3084,'AR SALES'!$AD$2:$AD$2501,IF(""&amp;$F3084="4","OFF","ON"),'AR SALES'!$AF$2:$AF$2501,"Y")&gt;0,"","NO EXEMPTION"))),"")</f>
        <v/>
      </c>
    </row>
    <row r="3085">
      <c r="AT3085" s="2">
        <f>IF($L3085="","",IFERROR(INDEX('AR SALES'!$H$2:$H$2501,MATCH(""&amp;$L3085,'AR SALES'!$AE$2:$AE$2501,0)),""))</f>
        <v/>
      </c>
      <c r="AU3085" s="2">
        <f>IF($L3085="","",IF($A3085&lt;&gt;"GA","",IF($E3085="FULTON",IF(ISNUMBER(SEARCH("COLLEGE PARK",$AT3085)),"FULTON (COLLEGE PARK)",IF(ISNUMBER(SEARCH("HAPEVILLE",$AT3085)),"FULTON (HAPEVILLE)",IF(ISNUMBER(SEARCH("EAST POINT",$AT3085)),"FULTON (EAST POINT)",IF(ISNUMBER(SEARCH("ATLANTA",$AT3085)),"FULTON (ATL LIMITS)","FULTON")))),IF($E3085="DEKALB",IF(ISNUMBER(SEARCH("ATLANTA",$AT3085)),"DEKALB (ATL LIMITS)","DEKALB"),IF(AND($E3085="CLAYTON",ISNUMBER(SEARCH("COLLEGE PARK",$AT3085))),"CLAYTON (COLLEGE PARK)",$E3085)))))</f>
        <v/>
      </c>
      <c r="AV3085" s="2">
        <f>IF($L3085="","",IF(""&amp;$F3085="2","DIESEL",IF(OR(""&amp;$F3085="G",""&amp;$F3085="H"),"GAS","")))</f>
        <v/>
      </c>
      <c r="AW3085" s="2">
        <f>IF($AV3085="","",$R3085)</f>
        <v/>
      </c>
      <c r="AX3085" s="2">
        <f>IF($AV3085="","",IF($AB3085=0,$R3085,0))</f>
        <v/>
      </c>
      <c r="AY3085" s="2">
        <f>IF($AV3085="","",IF(AND($Z3085=0,COUNTIF('AR SALES'!$L$2:$L$2501,$L3085)=0),"YES",""))</f>
        <v/>
      </c>
      <c r="AZ3085" s="2">
        <f>IF($AV3085="","",IFERROR(VLOOKUP($AU3085,CODES!$A:$B,2,FALSE),"NO CODE"))</f>
        <v/>
      </c>
      <c r="BA3085" s="2">
        <f>IF(""&amp;$F3085&lt;&gt;"4","",IF($AY3085="YES","",IF(ROUND(SUMIFS($AE$2:$AE$4001,$L$2:$L$4001,$L3085,$F$2:$F$4001,"4")-SUMIFS('AR SALES'!$Y$2:$Y$2501,'AR SALES'!$L$2:$L$2501,$L3085,'AR SALES'!$AD$2:$AD$2501,"OFF"),2)=0,"","STALE")))</f>
        <v/>
      </c>
      <c r="BB3085" s="2">
        <f>IF(OR(""&amp;$F3085="2",""&amp;$F3085="4",""&amp;$F3085="G",""&amp;$F3085="H"),IF($AY3085="YES","",IF($AB3085&lt;&gt;0,"",IF(COUNTIFS('AR SALES'!$L$2:$L$2501,$L3085,'AR SALES'!$AD$2:$AD$2501,IF(""&amp;$F3085="4","OFF","ON"),'AR SALES'!$AF$2:$AF$2501,"Y")&gt;0,"","NO EXEMPTION"))),"")</f>
        <v/>
      </c>
    </row>
    <row r="3086">
      <c r="AT3086" s="2">
        <f>IF($L3086="","",IFERROR(INDEX('AR SALES'!$H$2:$H$2501,MATCH(""&amp;$L3086,'AR SALES'!$AE$2:$AE$2501,0)),""))</f>
        <v/>
      </c>
      <c r="AU3086" s="2">
        <f>IF($L3086="","",IF($A3086&lt;&gt;"GA","",IF($E3086="FULTON",IF(ISNUMBER(SEARCH("COLLEGE PARK",$AT3086)),"FULTON (COLLEGE PARK)",IF(ISNUMBER(SEARCH("HAPEVILLE",$AT3086)),"FULTON (HAPEVILLE)",IF(ISNUMBER(SEARCH("EAST POINT",$AT3086)),"FULTON (EAST POINT)",IF(ISNUMBER(SEARCH("ATLANTA",$AT3086)),"FULTON (ATL LIMITS)","FULTON")))),IF($E3086="DEKALB",IF(ISNUMBER(SEARCH("ATLANTA",$AT3086)),"DEKALB (ATL LIMITS)","DEKALB"),IF(AND($E3086="CLAYTON",ISNUMBER(SEARCH("COLLEGE PARK",$AT3086))),"CLAYTON (COLLEGE PARK)",$E3086)))))</f>
        <v/>
      </c>
      <c r="AV3086" s="2">
        <f>IF($L3086="","",IF(""&amp;$F3086="2","DIESEL",IF(OR(""&amp;$F3086="G",""&amp;$F3086="H"),"GAS","")))</f>
        <v/>
      </c>
      <c r="AW3086" s="2">
        <f>IF($AV3086="","",$R3086)</f>
        <v/>
      </c>
      <c r="AX3086" s="2">
        <f>IF($AV3086="","",IF($AB3086=0,$R3086,0))</f>
        <v/>
      </c>
      <c r="AY3086" s="2">
        <f>IF($AV3086="","",IF(AND($Z3086=0,COUNTIF('AR SALES'!$L$2:$L$2501,$L3086)=0),"YES",""))</f>
        <v/>
      </c>
      <c r="AZ3086" s="2">
        <f>IF($AV3086="","",IFERROR(VLOOKUP($AU3086,CODES!$A:$B,2,FALSE),"NO CODE"))</f>
        <v/>
      </c>
      <c r="BA3086" s="2">
        <f>IF(""&amp;$F3086&lt;&gt;"4","",IF($AY3086="YES","",IF(ROUND(SUMIFS($AE$2:$AE$4001,$L$2:$L$4001,$L3086,$F$2:$F$4001,"4")-SUMIFS('AR SALES'!$Y$2:$Y$2501,'AR SALES'!$L$2:$L$2501,$L3086,'AR SALES'!$AD$2:$AD$2501,"OFF"),2)=0,"","STALE")))</f>
        <v/>
      </c>
      <c r="BB3086" s="2">
        <f>IF(OR(""&amp;$F3086="2",""&amp;$F3086="4",""&amp;$F3086="G",""&amp;$F3086="H"),IF($AY3086="YES","",IF($AB3086&lt;&gt;0,"",IF(COUNTIFS('AR SALES'!$L$2:$L$2501,$L3086,'AR SALES'!$AD$2:$AD$2501,IF(""&amp;$F3086="4","OFF","ON"),'AR SALES'!$AF$2:$AF$2501,"Y")&gt;0,"","NO EXEMPTION"))),"")</f>
        <v/>
      </c>
    </row>
    <row r="3087">
      <c r="AT3087" s="2">
        <f>IF($L3087="","",IFERROR(INDEX('AR SALES'!$H$2:$H$2501,MATCH(""&amp;$L3087,'AR SALES'!$AE$2:$AE$2501,0)),""))</f>
        <v/>
      </c>
      <c r="AU3087" s="2">
        <f>IF($L3087="","",IF($A3087&lt;&gt;"GA","",IF($E3087="FULTON",IF(ISNUMBER(SEARCH("COLLEGE PARK",$AT3087)),"FULTON (COLLEGE PARK)",IF(ISNUMBER(SEARCH("HAPEVILLE",$AT3087)),"FULTON (HAPEVILLE)",IF(ISNUMBER(SEARCH("EAST POINT",$AT3087)),"FULTON (EAST POINT)",IF(ISNUMBER(SEARCH("ATLANTA",$AT3087)),"FULTON (ATL LIMITS)","FULTON")))),IF($E3087="DEKALB",IF(ISNUMBER(SEARCH("ATLANTA",$AT3087)),"DEKALB (ATL LIMITS)","DEKALB"),IF(AND($E3087="CLAYTON",ISNUMBER(SEARCH("COLLEGE PARK",$AT3087))),"CLAYTON (COLLEGE PARK)",$E3087)))))</f>
        <v/>
      </c>
      <c r="AV3087" s="2">
        <f>IF($L3087="","",IF(""&amp;$F3087="2","DIESEL",IF(OR(""&amp;$F3087="G",""&amp;$F3087="H"),"GAS","")))</f>
        <v/>
      </c>
      <c r="AW3087" s="2">
        <f>IF($AV3087="","",$R3087)</f>
        <v/>
      </c>
      <c r="AX3087" s="2">
        <f>IF($AV3087="","",IF($AB3087=0,$R3087,0))</f>
        <v/>
      </c>
      <c r="AY3087" s="2">
        <f>IF($AV3087="","",IF(AND($Z3087=0,COUNTIF('AR SALES'!$L$2:$L$2501,$L3087)=0),"YES",""))</f>
        <v/>
      </c>
      <c r="AZ3087" s="2">
        <f>IF($AV3087="","",IFERROR(VLOOKUP($AU3087,CODES!$A:$B,2,FALSE),"NO CODE"))</f>
        <v/>
      </c>
      <c r="BA3087" s="2">
        <f>IF(""&amp;$F3087&lt;&gt;"4","",IF($AY3087="YES","",IF(ROUND(SUMIFS($AE$2:$AE$4001,$L$2:$L$4001,$L3087,$F$2:$F$4001,"4")-SUMIFS('AR SALES'!$Y$2:$Y$2501,'AR SALES'!$L$2:$L$2501,$L3087,'AR SALES'!$AD$2:$AD$2501,"OFF"),2)=0,"","STALE")))</f>
        <v/>
      </c>
      <c r="BB3087" s="2">
        <f>IF(OR(""&amp;$F3087="2",""&amp;$F3087="4",""&amp;$F3087="G",""&amp;$F3087="H"),IF($AY3087="YES","",IF($AB3087&lt;&gt;0,"",IF(COUNTIFS('AR SALES'!$L$2:$L$2501,$L3087,'AR SALES'!$AD$2:$AD$2501,IF(""&amp;$F3087="4","OFF","ON"),'AR SALES'!$AF$2:$AF$2501,"Y")&gt;0,"","NO EXEMPTION"))),"")</f>
        <v/>
      </c>
    </row>
    <row r="3088">
      <c r="AT3088" s="2">
        <f>IF($L3088="","",IFERROR(INDEX('AR SALES'!$H$2:$H$2501,MATCH(""&amp;$L3088,'AR SALES'!$AE$2:$AE$2501,0)),""))</f>
        <v/>
      </c>
      <c r="AU3088" s="2">
        <f>IF($L3088="","",IF($A3088&lt;&gt;"GA","",IF($E3088="FULTON",IF(ISNUMBER(SEARCH("COLLEGE PARK",$AT3088)),"FULTON (COLLEGE PARK)",IF(ISNUMBER(SEARCH("HAPEVILLE",$AT3088)),"FULTON (HAPEVILLE)",IF(ISNUMBER(SEARCH("EAST POINT",$AT3088)),"FULTON (EAST POINT)",IF(ISNUMBER(SEARCH("ATLANTA",$AT3088)),"FULTON (ATL LIMITS)","FULTON")))),IF($E3088="DEKALB",IF(ISNUMBER(SEARCH("ATLANTA",$AT3088)),"DEKALB (ATL LIMITS)","DEKALB"),IF(AND($E3088="CLAYTON",ISNUMBER(SEARCH("COLLEGE PARK",$AT3088))),"CLAYTON (COLLEGE PARK)",$E3088)))))</f>
        <v/>
      </c>
      <c r="AV3088" s="2">
        <f>IF($L3088="","",IF(""&amp;$F3088="2","DIESEL",IF(OR(""&amp;$F3088="G",""&amp;$F3088="H"),"GAS","")))</f>
        <v/>
      </c>
      <c r="AW3088" s="2">
        <f>IF($AV3088="","",$R3088)</f>
        <v/>
      </c>
      <c r="AX3088" s="2">
        <f>IF($AV3088="","",IF($AB3088=0,$R3088,0))</f>
        <v/>
      </c>
      <c r="AY3088" s="2">
        <f>IF($AV3088="","",IF(AND($Z3088=0,COUNTIF('AR SALES'!$L$2:$L$2501,$L3088)=0),"YES",""))</f>
        <v/>
      </c>
      <c r="AZ3088" s="2">
        <f>IF($AV3088="","",IFERROR(VLOOKUP($AU3088,CODES!$A:$B,2,FALSE),"NO CODE"))</f>
        <v/>
      </c>
      <c r="BA3088" s="2">
        <f>IF(""&amp;$F3088&lt;&gt;"4","",IF($AY3088="YES","",IF(ROUND(SUMIFS($AE$2:$AE$4001,$L$2:$L$4001,$L3088,$F$2:$F$4001,"4")-SUMIFS('AR SALES'!$Y$2:$Y$2501,'AR SALES'!$L$2:$L$2501,$L3088,'AR SALES'!$AD$2:$AD$2501,"OFF"),2)=0,"","STALE")))</f>
        <v/>
      </c>
      <c r="BB3088" s="2">
        <f>IF(OR(""&amp;$F3088="2",""&amp;$F3088="4",""&amp;$F3088="G",""&amp;$F3088="H"),IF($AY3088="YES","",IF($AB3088&lt;&gt;0,"",IF(COUNTIFS('AR SALES'!$L$2:$L$2501,$L3088,'AR SALES'!$AD$2:$AD$2501,IF(""&amp;$F3088="4","OFF","ON"),'AR SALES'!$AF$2:$AF$2501,"Y")&gt;0,"","NO EXEMPTION"))),"")</f>
        <v/>
      </c>
    </row>
    <row r="3089">
      <c r="AT3089" s="2">
        <f>IF($L3089="","",IFERROR(INDEX('AR SALES'!$H$2:$H$2501,MATCH(""&amp;$L3089,'AR SALES'!$AE$2:$AE$2501,0)),""))</f>
        <v/>
      </c>
      <c r="AU3089" s="2">
        <f>IF($L3089="","",IF($A3089&lt;&gt;"GA","",IF($E3089="FULTON",IF(ISNUMBER(SEARCH("COLLEGE PARK",$AT3089)),"FULTON (COLLEGE PARK)",IF(ISNUMBER(SEARCH("HAPEVILLE",$AT3089)),"FULTON (HAPEVILLE)",IF(ISNUMBER(SEARCH("EAST POINT",$AT3089)),"FULTON (EAST POINT)",IF(ISNUMBER(SEARCH("ATLANTA",$AT3089)),"FULTON (ATL LIMITS)","FULTON")))),IF($E3089="DEKALB",IF(ISNUMBER(SEARCH("ATLANTA",$AT3089)),"DEKALB (ATL LIMITS)","DEKALB"),IF(AND($E3089="CLAYTON",ISNUMBER(SEARCH("COLLEGE PARK",$AT3089))),"CLAYTON (COLLEGE PARK)",$E3089)))))</f>
        <v/>
      </c>
      <c r="AV3089" s="2">
        <f>IF($L3089="","",IF(""&amp;$F3089="2","DIESEL",IF(OR(""&amp;$F3089="G",""&amp;$F3089="H"),"GAS","")))</f>
        <v/>
      </c>
      <c r="AW3089" s="2">
        <f>IF($AV3089="","",$R3089)</f>
        <v/>
      </c>
      <c r="AX3089" s="2">
        <f>IF($AV3089="","",IF($AB3089=0,$R3089,0))</f>
        <v/>
      </c>
      <c r="AY3089" s="2">
        <f>IF($AV3089="","",IF(AND($Z3089=0,COUNTIF('AR SALES'!$L$2:$L$2501,$L3089)=0),"YES",""))</f>
        <v/>
      </c>
      <c r="AZ3089" s="2">
        <f>IF($AV3089="","",IFERROR(VLOOKUP($AU3089,CODES!$A:$B,2,FALSE),"NO CODE"))</f>
        <v/>
      </c>
      <c r="BA3089" s="2">
        <f>IF(""&amp;$F3089&lt;&gt;"4","",IF($AY3089="YES","",IF(ROUND(SUMIFS($AE$2:$AE$4001,$L$2:$L$4001,$L3089,$F$2:$F$4001,"4")-SUMIFS('AR SALES'!$Y$2:$Y$2501,'AR SALES'!$L$2:$L$2501,$L3089,'AR SALES'!$AD$2:$AD$2501,"OFF"),2)=0,"","STALE")))</f>
        <v/>
      </c>
      <c r="BB3089" s="2">
        <f>IF(OR(""&amp;$F3089="2",""&amp;$F3089="4",""&amp;$F3089="G",""&amp;$F3089="H"),IF($AY3089="YES","",IF($AB3089&lt;&gt;0,"",IF(COUNTIFS('AR SALES'!$L$2:$L$2501,$L3089,'AR SALES'!$AD$2:$AD$2501,IF(""&amp;$F3089="4","OFF","ON"),'AR SALES'!$AF$2:$AF$2501,"Y")&gt;0,"","NO EXEMPTION"))),"")</f>
        <v/>
      </c>
    </row>
    <row r="3090">
      <c r="AT3090" s="2">
        <f>IF($L3090="","",IFERROR(INDEX('AR SALES'!$H$2:$H$2501,MATCH(""&amp;$L3090,'AR SALES'!$AE$2:$AE$2501,0)),""))</f>
        <v/>
      </c>
      <c r="AU3090" s="2">
        <f>IF($L3090="","",IF($A3090&lt;&gt;"GA","",IF($E3090="FULTON",IF(ISNUMBER(SEARCH("COLLEGE PARK",$AT3090)),"FULTON (COLLEGE PARK)",IF(ISNUMBER(SEARCH("HAPEVILLE",$AT3090)),"FULTON (HAPEVILLE)",IF(ISNUMBER(SEARCH("EAST POINT",$AT3090)),"FULTON (EAST POINT)",IF(ISNUMBER(SEARCH("ATLANTA",$AT3090)),"FULTON (ATL LIMITS)","FULTON")))),IF($E3090="DEKALB",IF(ISNUMBER(SEARCH("ATLANTA",$AT3090)),"DEKALB (ATL LIMITS)","DEKALB"),IF(AND($E3090="CLAYTON",ISNUMBER(SEARCH("COLLEGE PARK",$AT3090))),"CLAYTON (COLLEGE PARK)",$E3090)))))</f>
        <v/>
      </c>
      <c r="AV3090" s="2">
        <f>IF($L3090="","",IF(""&amp;$F3090="2","DIESEL",IF(OR(""&amp;$F3090="G",""&amp;$F3090="H"),"GAS","")))</f>
        <v/>
      </c>
      <c r="AW3090" s="2">
        <f>IF($AV3090="","",$R3090)</f>
        <v/>
      </c>
      <c r="AX3090" s="2">
        <f>IF($AV3090="","",IF($AB3090=0,$R3090,0))</f>
        <v/>
      </c>
      <c r="AY3090" s="2">
        <f>IF($AV3090="","",IF(AND($Z3090=0,COUNTIF('AR SALES'!$L$2:$L$2501,$L3090)=0),"YES",""))</f>
        <v/>
      </c>
      <c r="AZ3090" s="2">
        <f>IF($AV3090="","",IFERROR(VLOOKUP($AU3090,CODES!$A:$B,2,FALSE),"NO CODE"))</f>
        <v/>
      </c>
      <c r="BA3090" s="2">
        <f>IF(""&amp;$F3090&lt;&gt;"4","",IF($AY3090="YES","",IF(ROUND(SUMIFS($AE$2:$AE$4001,$L$2:$L$4001,$L3090,$F$2:$F$4001,"4")-SUMIFS('AR SALES'!$Y$2:$Y$2501,'AR SALES'!$L$2:$L$2501,$L3090,'AR SALES'!$AD$2:$AD$2501,"OFF"),2)=0,"","STALE")))</f>
        <v/>
      </c>
      <c r="BB3090" s="2">
        <f>IF(OR(""&amp;$F3090="2",""&amp;$F3090="4",""&amp;$F3090="G",""&amp;$F3090="H"),IF($AY3090="YES","",IF($AB3090&lt;&gt;0,"",IF(COUNTIFS('AR SALES'!$L$2:$L$2501,$L3090,'AR SALES'!$AD$2:$AD$2501,IF(""&amp;$F3090="4","OFF","ON"),'AR SALES'!$AF$2:$AF$2501,"Y")&gt;0,"","NO EXEMPTION"))),"")</f>
        <v/>
      </c>
    </row>
    <row r="3091">
      <c r="AT3091" s="2">
        <f>IF($L3091="","",IFERROR(INDEX('AR SALES'!$H$2:$H$2501,MATCH(""&amp;$L3091,'AR SALES'!$AE$2:$AE$2501,0)),""))</f>
        <v/>
      </c>
      <c r="AU3091" s="2">
        <f>IF($L3091="","",IF($A3091&lt;&gt;"GA","",IF($E3091="FULTON",IF(ISNUMBER(SEARCH("COLLEGE PARK",$AT3091)),"FULTON (COLLEGE PARK)",IF(ISNUMBER(SEARCH("HAPEVILLE",$AT3091)),"FULTON (HAPEVILLE)",IF(ISNUMBER(SEARCH("EAST POINT",$AT3091)),"FULTON (EAST POINT)",IF(ISNUMBER(SEARCH("ATLANTA",$AT3091)),"FULTON (ATL LIMITS)","FULTON")))),IF($E3091="DEKALB",IF(ISNUMBER(SEARCH("ATLANTA",$AT3091)),"DEKALB (ATL LIMITS)","DEKALB"),IF(AND($E3091="CLAYTON",ISNUMBER(SEARCH("COLLEGE PARK",$AT3091))),"CLAYTON (COLLEGE PARK)",$E3091)))))</f>
        <v/>
      </c>
      <c r="AV3091" s="2">
        <f>IF($L3091="","",IF(""&amp;$F3091="2","DIESEL",IF(OR(""&amp;$F3091="G",""&amp;$F3091="H"),"GAS","")))</f>
        <v/>
      </c>
      <c r="AW3091" s="2">
        <f>IF($AV3091="","",$R3091)</f>
        <v/>
      </c>
      <c r="AX3091" s="2">
        <f>IF($AV3091="","",IF($AB3091=0,$R3091,0))</f>
        <v/>
      </c>
      <c r="AY3091" s="2">
        <f>IF($AV3091="","",IF(AND($Z3091=0,COUNTIF('AR SALES'!$L$2:$L$2501,$L3091)=0),"YES",""))</f>
        <v/>
      </c>
      <c r="AZ3091" s="2">
        <f>IF($AV3091="","",IFERROR(VLOOKUP($AU3091,CODES!$A:$B,2,FALSE),"NO CODE"))</f>
        <v/>
      </c>
      <c r="BA3091" s="2">
        <f>IF(""&amp;$F3091&lt;&gt;"4","",IF($AY3091="YES","",IF(ROUND(SUMIFS($AE$2:$AE$4001,$L$2:$L$4001,$L3091,$F$2:$F$4001,"4")-SUMIFS('AR SALES'!$Y$2:$Y$2501,'AR SALES'!$L$2:$L$2501,$L3091,'AR SALES'!$AD$2:$AD$2501,"OFF"),2)=0,"","STALE")))</f>
        <v/>
      </c>
      <c r="BB3091" s="2">
        <f>IF(OR(""&amp;$F3091="2",""&amp;$F3091="4",""&amp;$F3091="G",""&amp;$F3091="H"),IF($AY3091="YES","",IF($AB3091&lt;&gt;0,"",IF(COUNTIFS('AR SALES'!$L$2:$L$2501,$L3091,'AR SALES'!$AD$2:$AD$2501,IF(""&amp;$F3091="4","OFF","ON"),'AR SALES'!$AF$2:$AF$2501,"Y")&gt;0,"","NO EXEMPTION"))),"")</f>
        <v/>
      </c>
    </row>
    <row r="3092">
      <c r="AT3092" s="2">
        <f>IF($L3092="","",IFERROR(INDEX('AR SALES'!$H$2:$H$2501,MATCH(""&amp;$L3092,'AR SALES'!$AE$2:$AE$2501,0)),""))</f>
        <v/>
      </c>
      <c r="AU3092" s="2">
        <f>IF($L3092="","",IF($A3092&lt;&gt;"GA","",IF($E3092="FULTON",IF(ISNUMBER(SEARCH("COLLEGE PARK",$AT3092)),"FULTON (COLLEGE PARK)",IF(ISNUMBER(SEARCH("HAPEVILLE",$AT3092)),"FULTON (HAPEVILLE)",IF(ISNUMBER(SEARCH("EAST POINT",$AT3092)),"FULTON (EAST POINT)",IF(ISNUMBER(SEARCH("ATLANTA",$AT3092)),"FULTON (ATL LIMITS)","FULTON")))),IF($E3092="DEKALB",IF(ISNUMBER(SEARCH("ATLANTA",$AT3092)),"DEKALB (ATL LIMITS)","DEKALB"),IF(AND($E3092="CLAYTON",ISNUMBER(SEARCH("COLLEGE PARK",$AT3092))),"CLAYTON (COLLEGE PARK)",$E3092)))))</f>
        <v/>
      </c>
      <c r="AV3092" s="2">
        <f>IF($L3092="","",IF(""&amp;$F3092="2","DIESEL",IF(OR(""&amp;$F3092="G",""&amp;$F3092="H"),"GAS","")))</f>
        <v/>
      </c>
      <c r="AW3092" s="2">
        <f>IF($AV3092="","",$R3092)</f>
        <v/>
      </c>
      <c r="AX3092" s="2">
        <f>IF($AV3092="","",IF($AB3092=0,$R3092,0))</f>
        <v/>
      </c>
      <c r="AY3092" s="2">
        <f>IF($AV3092="","",IF(AND($Z3092=0,COUNTIF('AR SALES'!$L$2:$L$2501,$L3092)=0),"YES",""))</f>
        <v/>
      </c>
      <c r="AZ3092" s="2">
        <f>IF($AV3092="","",IFERROR(VLOOKUP($AU3092,CODES!$A:$B,2,FALSE),"NO CODE"))</f>
        <v/>
      </c>
      <c r="BA3092" s="2">
        <f>IF(""&amp;$F3092&lt;&gt;"4","",IF($AY3092="YES","",IF(ROUND(SUMIFS($AE$2:$AE$4001,$L$2:$L$4001,$L3092,$F$2:$F$4001,"4")-SUMIFS('AR SALES'!$Y$2:$Y$2501,'AR SALES'!$L$2:$L$2501,$L3092,'AR SALES'!$AD$2:$AD$2501,"OFF"),2)=0,"","STALE")))</f>
        <v/>
      </c>
      <c r="BB3092" s="2">
        <f>IF(OR(""&amp;$F3092="2",""&amp;$F3092="4",""&amp;$F3092="G",""&amp;$F3092="H"),IF($AY3092="YES","",IF($AB3092&lt;&gt;0,"",IF(COUNTIFS('AR SALES'!$L$2:$L$2501,$L3092,'AR SALES'!$AD$2:$AD$2501,IF(""&amp;$F3092="4","OFF","ON"),'AR SALES'!$AF$2:$AF$2501,"Y")&gt;0,"","NO EXEMPTION"))),"")</f>
        <v/>
      </c>
    </row>
    <row r="3093">
      <c r="AT3093" s="2">
        <f>IF($L3093="","",IFERROR(INDEX('AR SALES'!$H$2:$H$2501,MATCH(""&amp;$L3093,'AR SALES'!$AE$2:$AE$2501,0)),""))</f>
        <v/>
      </c>
      <c r="AU3093" s="2">
        <f>IF($L3093="","",IF($A3093&lt;&gt;"GA","",IF($E3093="FULTON",IF(ISNUMBER(SEARCH("COLLEGE PARK",$AT3093)),"FULTON (COLLEGE PARK)",IF(ISNUMBER(SEARCH("HAPEVILLE",$AT3093)),"FULTON (HAPEVILLE)",IF(ISNUMBER(SEARCH("EAST POINT",$AT3093)),"FULTON (EAST POINT)",IF(ISNUMBER(SEARCH("ATLANTA",$AT3093)),"FULTON (ATL LIMITS)","FULTON")))),IF($E3093="DEKALB",IF(ISNUMBER(SEARCH("ATLANTA",$AT3093)),"DEKALB (ATL LIMITS)","DEKALB"),IF(AND($E3093="CLAYTON",ISNUMBER(SEARCH("COLLEGE PARK",$AT3093))),"CLAYTON (COLLEGE PARK)",$E3093)))))</f>
        <v/>
      </c>
      <c r="AV3093" s="2">
        <f>IF($L3093="","",IF(""&amp;$F3093="2","DIESEL",IF(OR(""&amp;$F3093="G",""&amp;$F3093="H"),"GAS","")))</f>
        <v/>
      </c>
      <c r="AW3093" s="2">
        <f>IF($AV3093="","",$R3093)</f>
        <v/>
      </c>
      <c r="AX3093" s="2">
        <f>IF($AV3093="","",IF($AB3093=0,$R3093,0))</f>
        <v/>
      </c>
      <c r="AY3093" s="2">
        <f>IF($AV3093="","",IF(AND($Z3093=0,COUNTIF('AR SALES'!$L$2:$L$2501,$L3093)=0),"YES",""))</f>
        <v/>
      </c>
      <c r="AZ3093" s="2">
        <f>IF($AV3093="","",IFERROR(VLOOKUP($AU3093,CODES!$A:$B,2,FALSE),"NO CODE"))</f>
        <v/>
      </c>
      <c r="BA3093" s="2">
        <f>IF(""&amp;$F3093&lt;&gt;"4","",IF($AY3093="YES","",IF(ROUND(SUMIFS($AE$2:$AE$4001,$L$2:$L$4001,$L3093,$F$2:$F$4001,"4")-SUMIFS('AR SALES'!$Y$2:$Y$2501,'AR SALES'!$L$2:$L$2501,$L3093,'AR SALES'!$AD$2:$AD$2501,"OFF"),2)=0,"","STALE")))</f>
        <v/>
      </c>
      <c r="BB3093" s="2">
        <f>IF(OR(""&amp;$F3093="2",""&amp;$F3093="4",""&amp;$F3093="G",""&amp;$F3093="H"),IF($AY3093="YES","",IF($AB3093&lt;&gt;0,"",IF(COUNTIFS('AR SALES'!$L$2:$L$2501,$L3093,'AR SALES'!$AD$2:$AD$2501,IF(""&amp;$F3093="4","OFF","ON"),'AR SALES'!$AF$2:$AF$2501,"Y")&gt;0,"","NO EXEMPTION"))),"")</f>
        <v/>
      </c>
    </row>
    <row r="3094">
      <c r="AT3094" s="2">
        <f>IF($L3094="","",IFERROR(INDEX('AR SALES'!$H$2:$H$2501,MATCH(""&amp;$L3094,'AR SALES'!$AE$2:$AE$2501,0)),""))</f>
        <v/>
      </c>
      <c r="AU3094" s="2">
        <f>IF($L3094="","",IF($A3094&lt;&gt;"GA","",IF($E3094="FULTON",IF(ISNUMBER(SEARCH("COLLEGE PARK",$AT3094)),"FULTON (COLLEGE PARK)",IF(ISNUMBER(SEARCH("HAPEVILLE",$AT3094)),"FULTON (HAPEVILLE)",IF(ISNUMBER(SEARCH("EAST POINT",$AT3094)),"FULTON (EAST POINT)",IF(ISNUMBER(SEARCH("ATLANTA",$AT3094)),"FULTON (ATL LIMITS)","FULTON")))),IF($E3094="DEKALB",IF(ISNUMBER(SEARCH("ATLANTA",$AT3094)),"DEKALB (ATL LIMITS)","DEKALB"),IF(AND($E3094="CLAYTON",ISNUMBER(SEARCH("COLLEGE PARK",$AT3094))),"CLAYTON (COLLEGE PARK)",$E3094)))))</f>
        <v/>
      </c>
      <c r="AV3094" s="2">
        <f>IF($L3094="","",IF(""&amp;$F3094="2","DIESEL",IF(OR(""&amp;$F3094="G",""&amp;$F3094="H"),"GAS","")))</f>
        <v/>
      </c>
      <c r="AW3094" s="2">
        <f>IF($AV3094="","",$R3094)</f>
        <v/>
      </c>
      <c r="AX3094" s="2">
        <f>IF($AV3094="","",IF($AB3094=0,$R3094,0))</f>
        <v/>
      </c>
      <c r="AY3094" s="2">
        <f>IF($AV3094="","",IF(AND($Z3094=0,COUNTIF('AR SALES'!$L$2:$L$2501,$L3094)=0),"YES",""))</f>
        <v/>
      </c>
      <c r="AZ3094" s="2">
        <f>IF($AV3094="","",IFERROR(VLOOKUP($AU3094,CODES!$A:$B,2,FALSE),"NO CODE"))</f>
        <v/>
      </c>
      <c r="BA3094" s="2">
        <f>IF(""&amp;$F3094&lt;&gt;"4","",IF($AY3094="YES","",IF(ROUND(SUMIFS($AE$2:$AE$4001,$L$2:$L$4001,$L3094,$F$2:$F$4001,"4")-SUMIFS('AR SALES'!$Y$2:$Y$2501,'AR SALES'!$L$2:$L$2501,$L3094,'AR SALES'!$AD$2:$AD$2501,"OFF"),2)=0,"","STALE")))</f>
        <v/>
      </c>
      <c r="BB3094" s="2">
        <f>IF(OR(""&amp;$F3094="2",""&amp;$F3094="4",""&amp;$F3094="G",""&amp;$F3094="H"),IF($AY3094="YES","",IF($AB3094&lt;&gt;0,"",IF(COUNTIFS('AR SALES'!$L$2:$L$2501,$L3094,'AR SALES'!$AD$2:$AD$2501,IF(""&amp;$F3094="4","OFF","ON"),'AR SALES'!$AF$2:$AF$2501,"Y")&gt;0,"","NO EXEMPTION"))),"")</f>
        <v/>
      </c>
    </row>
    <row r="3095">
      <c r="AT3095" s="2">
        <f>IF($L3095="","",IFERROR(INDEX('AR SALES'!$H$2:$H$2501,MATCH(""&amp;$L3095,'AR SALES'!$AE$2:$AE$2501,0)),""))</f>
        <v/>
      </c>
      <c r="AU3095" s="2">
        <f>IF($L3095="","",IF($A3095&lt;&gt;"GA","",IF($E3095="FULTON",IF(ISNUMBER(SEARCH("COLLEGE PARK",$AT3095)),"FULTON (COLLEGE PARK)",IF(ISNUMBER(SEARCH("HAPEVILLE",$AT3095)),"FULTON (HAPEVILLE)",IF(ISNUMBER(SEARCH("EAST POINT",$AT3095)),"FULTON (EAST POINT)",IF(ISNUMBER(SEARCH("ATLANTA",$AT3095)),"FULTON (ATL LIMITS)","FULTON")))),IF($E3095="DEKALB",IF(ISNUMBER(SEARCH("ATLANTA",$AT3095)),"DEKALB (ATL LIMITS)","DEKALB"),IF(AND($E3095="CLAYTON",ISNUMBER(SEARCH("COLLEGE PARK",$AT3095))),"CLAYTON (COLLEGE PARK)",$E3095)))))</f>
        <v/>
      </c>
      <c r="AV3095" s="2">
        <f>IF($L3095="","",IF(""&amp;$F3095="2","DIESEL",IF(OR(""&amp;$F3095="G",""&amp;$F3095="H"),"GAS","")))</f>
        <v/>
      </c>
      <c r="AW3095" s="2">
        <f>IF($AV3095="","",$R3095)</f>
        <v/>
      </c>
      <c r="AX3095" s="2">
        <f>IF($AV3095="","",IF($AB3095=0,$R3095,0))</f>
        <v/>
      </c>
      <c r="AY3095" s="2">
        <f>IF($AV3095="","",IF(AND($Z3095=0,COUNTIF('AR SALES'!$L$2:$L$2501,$L3095)=0),"YES",""))</f>
        <v/>
      </c>
      <c r="AZ3095" s="2">
        <f>IF($AV3095="","",IFERROR(VLOOKUP($AU3095,CODES!$A:$B,2,FALSE),"NO CODE"))</f>
        <v/>
      </c>
      <c r="BA3095" s="2">
        <f>IF(""&amp;$F3095&lt;&gt;"4","",IF($AY3095="YES","",IF(ROUND(SUMIFS($AE$2:$AE$4001,$L$2:$L$4001,$L3095,$F$2:$F$4001,"4")-SUMIFS('AR SALES'!$Y$2:$Y$2501,'AR SALES'!$L$2:$L$2501,$L3095,'AR SALES'!$AD$2:$AD$2501,"OFF"),2)=0,"","STALE")))</f>
        <v/>
      </c>
      <c r="BB3095" s="2">
        <f>IF(OR(""&amp;$F3095="2",""&amp;$F3095="4",""&amp;$F3095="G",""&amp;$F3095="H"),IF($AY3095="YES","",IF($AB3095&lt;&gt;0,"",IF(COUNTIFS('AR SALES'!$L$2:$L$2501,$L3095,'AR SALES'!$AD$2:$AD$2501,IF(""&amp;$F3095="4","OFF","ON"),'AR SALES'!$AF$2:$AF$2501,"Y")&gt;0,"","NO EXEMPTION"))),"")</f>
        <v/>
      </c>
    </row>
    <row r="3096">
      <c r="AT3096" s="2">
        <f>IF($L3096="","",IFERROR(INDEX('AR SALES'!$H$2:$H$2501,MATCH(""&amp;$L3096,'AR SALES'!$AE$2:$AE$2501,0)),""))</f>
        <v/>
      </c>
      <c r="AU3096" s="2">
        <f>IF($L3096="","",IF($A3096&lt;&gt;"GA","",IF($E3096="FULTON",IF(ISNUMBER(SEARCH("COLLEGE PARK",$AT3096)),"FULTON (COLLEGE PARK)",IF(ISNUMBER(SEARCH("HAPEVILLE",$AT3096)),"FULTON (HAPEVILLE)",IF(ISNUMBER(SEARCH("EAST POINT",$AT3096)),"FULTON (EAST POINT)",IF(ISNUMBER(SEARCH("ATLANTA",$AT3096)),"FULTON (ATL LIMITS)","FULTON")))),IF($E3096="DEKALB",IF(ISNUMBER(SEARCH("ATLANTA",$AT3096)),"DEKALB (ATL LIMITS)","DEKALB"),IF(AND($E3096="CLAYTON",ISNUMBER(SEARCH("COLLEGE PARK",$AT3096))),"CLAYTON (COLLEGE PARK)",$E3096)))))</f>
        <v/>
      </c>
      <c r="AV3096" s="2">
        <f>IF($L3096="","",IF(""&amp;$F3096="2","DIESEL",IF(OR(""&amp;$F3096="G",""&amp;$F3096="H"),"GAS","")))</f>
        <v/>
      </c>
      <c r="AW3096" s="2">
        <f>IF($AV3096="","",$R3096)</f>
        <v/>
      </c>
      <c r="AX3096" s="2">
        <f>IF($AV3096="","",IF($AB3096=0,$R3096,0))</f>
        <v/>
      </c>
      <c r="AY3096" s="2">
        <f>IF($AV3096="","",IF(AND($Z3096=0,COUNTIF('AR SALES'!$L$2:$L$2501,$L3096)=0),"YES",""))</f>
        <v/>
      </c>
      <c r="AZ3096" s="2">
        <f>IF($AV3096="","",IFERROR(VLOOKUP($AU3096,CODES!$A:$B,2,FALSE),"NO CODE"))</f>
        <v/>
      </c>
      <c r="BA3096" s="2">
        <f>IF(""&amp;$F3096&lt;&gt;"4","",IF($AY3096="YES","",IF(ROUND(SUMIFS($AE$2:$AE$4001,$L$2:$L$4001,$L3096,$F$2:$F$4001,"4")-SUMIFS('AR SALES'!$Y$2:$Y$2501,'AR SALES'!$L$2:$L$2501,$L3096,'AR SALES'!$AD$2:$AD$2501,"OFF"),2)=0,"","STALE")))</f>
        <v/>
      </c>
      <c r="BB3096" s="2">
        <f>IF(OR(""&amp;$F3096="2",""&amp;$F3096="4",""&amp;$F3096="G",""&amp;$F3096="H"),IF($AY3096="YES","",IF($AB3096&lt;&gt;0,"",IF(COUNTIFS('AR SALES'!$L$2:$L$2501,$L3096,'AR SALES'!$AD$2:$AD$2501,IF(""&amp;$F3096="4","OFF","ON"),'AR SALES'!$AF$2:$AF$2501,"Y")&gt;0,"","NO EXEMPTION"))),"")</f>
        <v/>
      </c>
    </row>
    <row r="3097">
      <c r="AT3097" s="2">
        <f>IF($L3097="","",IFERROR(INDEX('AR SALES'!$H$2:$H$2501,MATCH(""&amp;$L3097,'AR SALES'!$AE$2:$AE$2501,0)),""))</f>
        <v/>
      </c>
      <c r="AU3097" s="2">
        <f>IF($L3097="","",IF($A3097&lt;&gt;"GA","",IF($E3097="FULTON",IF(ISNUMBER(SEARCH("COLLEGE PARK",$AT3097)),"FULTON (COLLEGE PARK)",IF(ISNUMBER(SEARCH("HAPEVILLE",$AT3097)),"FULTON (HAPEVILLE)",IF(ISNUMBER(SEARCH("EAST POINT",$AT3097)),"FULTON (EAST POINT)",IF(ISNUMBER(SEARCH("ATLANTA",$AT3097)),"FULTON (ATL LIMITS)","FULTON")))),IF($E3097="DEKALB",IF(ISNUMBER(SEARCH("ATLANTA",$AT3097)),"DEKALB (ATL LIMITS)","DEKALB"),IF(AND($E3097="CLAYTON",ISNUMBER(SEARCH("COLLEGE PARK",$AT3097))),"CLAYTON (COLLEGE PARK)",$E3097)))))</f>
        <v/>
      </c>
      <c r="AV3097" s="2">
        <f>IF($L3097="","",IF(""&amp;$F3097="2","DIESEL",IF(OR(""&amp;$F3097="G",""&amp;$F3097="H"),"GAS","")))</f>
        <v/>
      </c>
      <c r="AW3097" s="2">
        <f>IF($AV3097="","",$R3097)</f>
        <v/>
      </c>
      <c r="AX3097" s="2">
        <f>IF($AV3097="","",IF($AB3097=0,$R3097,0))</f>
        <v/>
      </c>
      <c r="AY3097" s="2">
        <f>IF($AV3097="","",IF(AND($Z3097=0,COUNTIF('AR SALES'!$L$2:$L$2501,$L3097)=0),"YES",""))</f>
        <v/>
      </c>
      <c r="AZ3097" s="2">
        <f>IF($AV3097="","",IFERROR(VLOOKUP($AU3097,CODES!$A:$B,2,FALSE),"NO CODE"))</f>
        <v/>
      </c>
      <c r="BA3097" s="2">
        <f>IF(""&amp;$F3097&lt;&gt;"4","",IF($AY3097="YES","",IF(ROUND(SUMIFS($AE$2:$AE$4001,$L$2:$L$4001,$L3097,$F$2:$F$4001,"4")-SUMIFS('AR SALES'!$Y$2:$Y$2501,'AR SALES'!$L$2:$L$2501,$L3097,'AR SALES'!$AD$2:$AD$2501,"OFF"),2)=0,"","STALE")))</f>
        <v/>
      </c>
      <c r="BB3097" s="2">
        <f>IF(OR(""&amp;$F3097="2",""&amp;$F3097="4",""&amp;$F3097="G",""&amp;$F3097="H"),IF($AY3097="YES","",IF($AB3097&lt;&gt;0,"",IF(COUNTIFS('AR SALES'!$L$2:$L$2501,$L3097,'AR SALES'!$AD$2:$AD$2501,IF(""&amp;$F3097="4","OFF","ON"),'AR SALES'!$AF$2:$AF$2501,"Y")&gt;0,"","NO EXEMPTION"))),"")</f>
        <v/>
      </c>
    </row>
    <row r="3098">
      <c r="AT3098" s="2">
        <f>IF($L3098="","",IFERROR(INDEX('AR SALES'!$H$2:$H$2501,MATCH(""&amp;$L3098,'AR SALES'!$AE$2:$AE$2501,0)),""))</f>
        <v/>
      </c>
      <c r="AU3098" s="2">
        <f>IF($L3098="","",IF($A3098&lt;&gt;"GA","",IF($E3098="FULTON",IF(ISNUMBER(SEARCH("COLLEGE PARK",$AT3098)),"FULTON (COLLEGE PARK)",IF(ISNUMBER(SEARCH("HAPEVILLE",$AT3098)),"FULTON (HAPEVILLE)",IF(ISNUMBER(SEARCH("EAST POINT",$AT3098)),"FULTON (EAST POINT)",IF(ISNUMBER(SEARCH("ATLANTA",$AT3098)),"FULTON (ATL LIMITS)","FULTON")))),IF($E3098="DEKALB",IF(ISNUMBER(SEARCH("ATLANTA",$AT3098)),"DEKALB (ATL LIMITS)","DEKALB"),IF(AND($E3098="CLAYTON",ISNUMBER(SEARCH("COLLEGE PARK",$AT3098))),"CLAYTON (COLLEGE PARK)",$E3098)))))</f>
        <v/>
      </c>
      <c r="AV3098" s="2">
        <f>IF($L3098="","",IF(""&amp;$F3098="2","DIESEL",IF(OR(""&amp;$F3098="G",""&amp;$F3098="H"),"GAS","")))</f>
        <v/>
      </c>
      <c r="AW3098" s="2">
        <f>IF($AV3098="","",$R3098)</f>
        <v/>
      </c>
      <c r="AX3098" s="2">
        <f>IF($AV3098="","",IF($AB3098=0,$R3098,0))</f>
        <v/>
      </c>
      <c r="AY3098" s="2">
        <f>IF($AV3098="","",IF(AND($Z3098=0,COUNTIF('AR SALES'!$L$2:$L$2501,$L3098)=0),"YES",""))</f>
        <v/>
      </c>
      <c r="AZ3098" s="2">
        <f>IF($AV3098="","",IFERROR(VLOOKUP($AU3098,CODES!$A:$B,2,FALSE),"NO CODE"))</f>
        <v/>
      </c>
      <c r="BA3098" s="2">
        <f>IF(""&amp;$F3098&lt;&gt;"4","",IF($AY3098="YES","",IF(ROUND(SUMIFS($AE$2:$AE$4001,$L$2:$L$4001,$L3098,$F$2:$F$4001,"4")-SUMIFS('AR SALES'!$Y$2:$Y$2501,'AR SALES'!$L$2:$L$2501,$L3098,'AR SALES'!$AD$2:$AD$2501,"OFF"),2)=0,"","STALE")))</f>
        <v/>
      </c>
      <c r="BB3098" s="2">
        <f>IF(OR(""&amp;$F3098="2",""&amp;$F3098="4",""&amp;$F3098="G",""&amp;$F3098="H"),IF($AY3098="YES","",IF($AB3098&lt;&gt;0,"",IF(COUNTIFS('AR SALES'!$L$2:$L$2501,$L3098,'AR SALES'!$AD$2:$AD$2501,IF(""&amp;$F3098="4","OFF","ON"),'AR SALES'!$AF$2:$AF$2501,"Y")&gt;0,"","NO EXEMPTION"))),"")</f>
        <v/>
      </c>
    </row>
    <row r="3099">
      <c r="AT3099" s="2">
        <f>IF($L3099="","",IFERROR(INDEX('AR SALES'!$H$2:$H$2501,MATCH(""&amp;$L3099,'AR SALES'!$AE$2:$AE$2501,0)),""))</f>
        <v/>
      </c>
      <c r="AU3099" s="2">
        <f>IF($L3099="","",IF($A3099&lt;&gt;"GA","",IF($E3099="FULTON",IF(ISNUMBER(SEARCH("COLLEGE PARK",$AT3099)),"FULTON (COLLEGE PARK)",IF(ISNUMBER(SEARCH("HAPEVILLE",$AT3099)),"FULTON (HAPEVILLE)",IF(ISNUMBER(SEARCH("EAST POINT",$AT3099)),"FULTON (EAST POINT)",IF(ISNUMBER(SEARCH("ATLANTA",$AT3099)),"FULTON (ATL LIMITS)","FULTON")))),IF($E3099="DEKALB",IF(ISNUMBER(SEARCH("ATLANTA",$AT3099)),"DEKALB (ATL LIMITS)","DEKALB"),IF(AND($E3099="CLAYTON",ISNUMBER(SEARCH("COLLEGE PARK",$AT3099))),"CLAYTON (COLLEGE PARK)",$E3099)))))</f>
        <v/>
      </c>
      <c r="AV3099" s="2">
        <f>IF($L3099="","",IF(""&amp;$F3099="2","DIESEL",IF(OR(""&amp;$F3099="G",""&amp;$F3099="H"),"GAS","")))</f>
        <v/>
      </c>
      <c r="AW3099" s="2">
        <f>IF($AV3099="","",$R3099)</f>
        <v/>
      </c>
      <c r="AX3099" s="2">
        <f>IF($AV3099="","",IF($AB3099=0,$R3099,0))</f>
        <v/>
      </c>
      <c r="AY3099" s="2">
        <f>IF($AV3099="","",IF(AND($Z3099=0,COUNTIF('AR SALES'!$L$2:$L$2501,$L3099)=0),"YES",""))</f>
        <v/>
      </c>
      <c r="AZ3099" s="2">
        <f>IF($AV3099="","",IFERROR(VLOOKUP($AU3099,CODES!$A:$B,2,FALSE),"NO CODE"))</f>
        <v/>
      </c>
      <c r="BA3099" s="2">
        <f>IF(""&amp;$F3099&lt;&gt;"4","",IF($AY3099="YES","",IF(ROUND(SUMIFS($AE$2:$AE$4001,$L$2:$L$4001,$L3099,$F$2:$F$4001,"4")-SUMIFS('AR SALES'!$Y$2:$Y$2501,'AR SALES'!$L$2:$L$2501,$L3099,'AR SALES'!$AD$2:$AD$2501,"OFF"),2)=0,"","STALE")))</f>
        <v/>
      </c>
      <c r="BB3099" s="2">
        <f>IF(OR(""&amp;$F3099="2",""&amp;$F3099="4",""&amp;$F3099="G",""&amp;$F3099="H"),IF($AY3099="YES","",IF($AB3099&lt;&gt;0,"",IF(COUNTIFS('AR SALES'!$L$2:$L$2501,$L3099,'AR SALES'!$AD$2:$AD$2501,IF(""&amp;$F3099="4","OFF","ON"),'AR SALES'!$AF$2:$AF$2501,"Y")&gt;0,"","NO EXEMPTION"))),"")</f>
        <v/>
      </c>
    </row>
    <row r="3100">
      <c r="AT3100" s="2">
        <f>IF($L3100="","",IFERROR(INDEX('AR SALES'!$H$2:$H$2501,MATCH(""&amp;$L3100,'AR SALES'!$AE$2:$AE$2501,0)),""))</f>
        <v/>
      </c>
      <c r="AU3100" s="2">
        <f>IF($L3100="","",IF($A3100&lt;&gt;"GA","",IF($E3100="FULTON",IF(ISNUMBER(SEARCH("COLLEGE PARK",$AT3100)),"FULTON (COLLEGE PARK)",IF(ISNUMBER(SEARCH("HAPEVILLE",$AT3100)),"FULTON (HAPEVILLE)",IF(ISNUMBER(SEARCH("EAST POINT",$AT3100)),"FULTON (EAST POINT)",IF(ISNUMBER(SEARCH("ATLANTA",$AT3100)),"FULTON (ATL LIMITS)","FULTON")))),IF($E3100="DEKALB",IF(ISNUMBER(SEARCH("ATLANTA",$AT3100)),"DEKALB (ATL LIMITS)","DEKALB"),IF(AND($E3100="CLAYTON",ISNUMBER(SEARCH("COLLEGE PARK",$AT3100))),"CLAYTON (COLLEGE PARK)",$E3100)))))</f>
        <v/>
      </c>
      <c r="AV3100" s="2">
        <f>IF($L3100="","",IF(""&amp;$F3100="2","DIESEL",IF(OR(""&amp;$F3100="G",""&amp;$F3100="H"),"GAS","")))</f>
        <v/>
      </c>
      <c r="AW3100" s="2">
        <f>IF($AV3100="","",$R3100)</f>
        <v/>
      </c>
      <c r="AX3100" s="2">
        <f>IF($AV3100="","",IF($AB3100=0,$R3100,0))</f>
        <v/>
      </c>
      <c r="AY3100" s="2">
        <f>IF($AV3100="","",IF(AND($Z3100=0,COUNTIF('AR SALES'!$L$2:$L$2501,$L3100)=0),"YES",""))</f>
        <v/>
      </c>
      <c r="AZ3100" s="2">
        <f>IF($AV3100="","",IFERROR(VLOOKUP($AU3100,CODES!$A:$B,2,FALSE),"NO CODE"))</f>
        <v/>
      </c>
      <c r="BA3100" s="2">
        <f>IF(""&amp;$F3100&lt;&gt;"4","",IF($AY3100="YES","",IF(ROUND(SUMIFS($AE$2:$AE$4001,$L$2:$L$4001,$L3100,$F$2:$F$4001,"4")-SUMIFS('AR SALES'!$Y$2:$Y$2501,'AR SALES'!$L$2:$L$2501,$L3100,'AR SALES'!$AD$2:$AD$2501,"OFF"),2)=0,"","STALE")))</f>
        <v/>
      </c>
      <c r="BB3100" s="2">
        <f>IF(OR(""&amp;$F3100="2",""&amp;$F3100="4",""&amp;$F3100="G",""&amp;$F3100="H"),IF($AY3100="YES","",IF($AB3100&lt;&gt;0,"",IF(COUNTIFS('AR SALES'!$L$2:$L$2501,$L3100,'AR SALES'!$AD$2:$AD$2501,IF(""&amp;$F3100="4","OFF","ON"),'AR SALES'!$AF$2:$AF$2501,"Y")&gt;0,"","NO EXEMPTION"))),"")</f>
        <v/>
      </c>
    </row>
    <row r="3101">
      <c r="AT3101" s="2">
        <f>IF($L3101="","",IFERROR(INDEX('AR SALES'!$H$2:$H$2501,MATCH(""&amp;$L3101,'AR SALES'!$AE$2:$AE$2501,0)),""))</f>
        <v/>
      </c>
      <c r="AU3101" s="2">
        <f>IF($L3101="","",IF($A3101&lt;&gt;"GA","",IF($E3101="FULTON",IF(ISNUMBER(SEARCH("COLLEGE PARK",$AT3101)),"FULTON (COLLEGE PARK)",IF(ISNUMBER(SEARCH("HAPEVILLE",$AT3101)),"FULTON (HAPEVILLE)",IF(ISNUMBER(SEARCH("EAST POINT",$AT3101)),"FULTON (EAST POINT)",IF(ISNUMBER(SEARCH("ATLANTA",$AT3101)),"FULTON (ATL LIMITS)","FULTON")))),IF($E3101="DEKALB",IF(ISNUMBER(SEARCH("ATLANTA",$AT3101)),"DEKALB (ATL LIMITS)","DEKALB"),IF(AND($E3101="CLAYTON",ISNUMBER(SEARCH("COLLEGE PARK",$AT3101))),"CLAYTON (COLLEGE PARK)",$E3101)))))</f>
        <v/>
      </c>
      <c r="AV3101" s="2">
        <f>IF($L3101="","",IF(""&amp;$F3101="2","DIESEL",IF(OR(""&amp;$F3101="G",""&amp;$F3101="H"),"GAS","")))</f>
        <v/>
      </c>
      <c r="AW3101" s="2">
        <f>IF($AV3101="","",$R3101)</f>
        <v/>
      </c>
      <c r="AX3101" s="2">
        <f>IF($AV3101="","",IF($AB3101=0,$R3101,0))</f>
        <v/>
      </c>
      <c r="AY3101" s="2">
        <f>IF($AV3101="","",IF(AND($Z3101=0,COUNTIF('AR SALES'!$L$2:$L$2501,$L3101)=0),"YES",""))</f>
        <v/>
      </c>
      <c r="AZ3101" s="2">
        <f>IF($AV3101="","",IFERROR(VLOOKUP($AU3101,CODES!$A:$B,2,FALSE),"NO CODE"))</f>
        <v/>
      </c>
      <c r="BA3101" s="2">
        <f>IF(""&amp;$F3101&lt;&gt;"4","",IF($AY3101="YES","",IF(ROUND(SUMIFS($AE$2:$AE$4001,$L$2:$L$4001,$L3101,$F$2:$F$4001,"4")-SUMIFS('AR SALES'!$Y$2:$Y$2501,'AR SALES'!$L$2:$L$2501,$L3101,'AR SALES'!$AD$2:$AD$2501,"OFF"),2)=0,"","STALE")))</f>
        <v/>
      </c>
      <c r="BB3101" s="2">
        <f>IF(OR(""&amp;$F3101="2",""&amp;$F3101="4",""&amp;$F3101="G",""&amp;$F3101="H"),IF($AY3101="YES","",IF($AB3101&lt;&gt;0,"",IF(COUNTIFS('AR SALES'!$L$2:$L$2501,$L3101,'AR SALES'!$AD$2:$AD$2501,IF(""&amp;$F3101="4","OFF","ON"),'AR SALES'!$AF$2:$AF$2501,"Y")&gt;0,"","NO EXEMPTION"))),"")</f>
        <v/>
      </c>
    </row>
    <row r="3102">
      <c r="AT3102" s="2">
        <f>IF($L3102="","",IFERROR(INDEX('AR SALES'!$H$2:$H$2501,MATCH(""&amp;$L3102,'AR SALES'!$AE$2:$AE$2501,0)),""))</f>
        <v/>
      </c>
      <c r="AU3102" s="2">
        <f>IF($L3102="","",IF($A3102&lt;&gt;"GA","",IF($E3102="FULTON",IF(ISNUMBER(SEARCH("COLLEGE PARK",$AT3102)),"FULTON (COLLEGE PARK)",IF(ISNUMBER(SEARCH("HAPEVILLE",$AT3102)),"FULTON (HAPEVILLE)",IF(ISNUMBER(SEARCH("EAST POINT",$AT3102)),"FULTON (EAST POINT)",IF(ISNUMBER(SEARCH("ATLANTA",$AT3102)),"FULTON (ATL LIMITS)","FULTON")))),IF($E3102="DEKALB",IF(ISNUMBER(SEARCH("ATLANTA",$AT3102)),"DEKALB (ATL LIMITS)","DEKALB"),IF(AND($E3102="CLAYTON",ISNUMBER(SEARCH("COLLEGE PARK",$AT3102))),"CLAYTON (COLLEGE PARK)",$E3102)))))</f>
        <v/>
      </c>
      <c r="AV3102" s="2">
        <f>IF($L3102="","",IF(""&amp;$F3102="2","DIESEL",IF(OR(""&amp;$F3102="G",""&amp;$F3102="H"),"GAS","")))</f>
        <v/>
      </c>
      <c r="AW3102" s="2">
        <f>IF($AV3102="","",$R3102)</f>
        <v/>
      </c>
      <c r="AX3102" s="2">
        <f>IF($AV3102="","",IF($AB3102=0,$R3102,0))</f>
        <v/>
      </c>
      <c r="AY3102" s="2">
        <f>IF($AV3102="","",IF(AND($Z3102=0,COUNTIF('AR SALES'!$L$2:$L$2501,$L3102)=0),"YES",""))</f>
        <v/>
      </c>
      <c r="AZ3102" s="2">
        <f>IF($AV3102="","",IFERROR(VLOOKUP($AU3102,CODES!$A:$B,2,FALSE),"NO CODE"))</f>
        <v/>
      </c>
      <c r="BA3102" s="2">
        <f>IF(""&amp;$F3102&lt;&gt;"4","",IF($AY3102="YES","",IF(ROUND(SUMIFS($AE$2:$AE$4001,$L$2:$L$4001,$L3102,$F$2:$F$4001,"4")-SUMIFS('AR SALES'!$Y$2:$Y$2501,'AR SALES'!$L$2:$L$2501,$L3102,'AR SALES'!$AD$2:$AD$2501,"OFF"),2)=0,"","STALE")))</f>
        <v/>
      </c>
      <c r="BB3102" s="2">
        <f>IF(OR(""&amp;$F3102="2",""&amp;$F3102="4",""&amp;$F3102="G",""&amp;$F3102="H"),IF($AY3102="YES","",IF($AB3102&lt;&gt;0,"",IF(COUNTIFS('AR SALES'!$L$2:$L$2501,$L3102,'AR SALES'!$AD$2:$AD$2501,IF(""&amp;$F3102="4","OFF","ON"),'AR SALES'!$AF$2:$AF$2501,"Y")&gt;0,"","NO EXEMPTION"))),"")</f>
        <v/>
      </c>
    </row>
    <row r="3103">
      <c r="AT3103" s="2">
        <f>IF($L3103="","",IFERROR(INDEX('AR SALES'!$H$2:$H$2501,MATCH(""&amp;$L3103,'AR SALES'!$AE$2:$AE$2501,0)),""))</f>
        <v/>
      </c>
      <c r="AU3103" s="2">
        <f>IF($L3103="","",IF($A3103&lt;&gt;"GA","",IF($E3103="FULTON",IF(ISNUMBER(SEARCH("COLLEGE PARK",$AT3103)),"FULTON (COLLEGE PARK)",IF(ISNUMBER(SEARCH("HAPEVILLE",$AT3103)),"FULTON (HAPEVILLE)",IF(ISNUMBER(SEARCH("EAST POINT",$AT3103)),"FULTON (EAST POINT)",IF(ISNUMBER(SEARCH("ATLANTA",$AT3103)),"FULTON (ATL LIMITS)","FULTON")))),IF($E3103="DEKALB",IF(ISNUMBER(SEARCH("ATLANTA",$AT3103)),"DEKALB (ATL LIMITS)","DEKALB"),IF(AND($E3103="CLAYTON",ISNUMBER(SEARCH("COLLEGE PARK",$AT3103))),"CLAYTON (COLLEGE PARK)",$E3103)))))</f>
        <v/>
      </c>
      <c r="AV3103" s="2">
        <f>IF($L3103="","",IF(""&amp;$F3103="2","DIESEL",IF(OR(""&amp;$F3103="G",""&amp;$F3103="H"),"GAS","")))</f>
        <v/>
      </c>
      <c r="AW3103" s="2">
        <f>IF($AV3103="","",$R3103)</f>
        <v/>
      </c>
      <c r="AX3103" s="2">
        <f>IF($AV3103="","",IF($AB3103=0,$R3103,0))</f>
        <v/>
      </c>
      <c r="AY3103" s="2">
        <f>IF($AV3103="","",IF(AND($Z3103=0,COUNTIF('AR SALES'!$L$2:$L$2501,$L3103)=0),"YES",""))</f>
        <v/>
      </c>
      <c r="AZ3103" s="2">
        <f>IF($AV3103="","",IFERROR(VLOOKUP($AU3103,CODES!$A:$B,2,FALSE),"NO CODE"))</f>
        <v/>
      </c>
      <c r="BA3103" s="2">
        <f>IF(""&amp;$F3103&lt;&gt;"4","",IF($AY3103="YES","",IF(ROUND(SUMIFS($AE$2:$AE$4001,$L$2:$L$4001,$L3103,$F$2:$F$4001,"4")-SUMIFS('AR SALES'!$Y$2:$Y$2501,'AR SALES'!$L$2:$L$2501,$L3103,'AR SALES'!$AD$2:$AD$2501,"OFF"),2)=0,"","STALE")))</f>
        <v/>
      </c>
      <c r="BB3103" s="2">
        <f>IF(OR(""&amp;$F3103="2",""&amp;$F3103="4",""&amp;$F3103="G",""&amp;$F3103="H"),IF($AY3103="YES","",IF($AB3103&lt;&gt;0,"",IF(COUNTIFS('AR SALES'!$L$2:$L$2501,$L3103,'AR SALES'!$AD$2:$AD$2501,IF(""&amp;$F3103="4","OFF","ON"),'AR SALES'!$AF$2:$AF$2501,"Y")&gt;0,"","NO EXEMPTION"))),"")</f>
        <v/>
      </c>
    </row>
    <row r="3104">
      <c r="AT3104" s="2">
        <f>IF($L3104="","",IFERROR(INDEX('AR SALES'!$H$2:$H$2501,MATCH(""&amp;$L3104,'AR SALES'!$AE$2:$AE$2501,0)),""))</f>
        <v/>
      </c>
      <c r="AU3104" s="2">
        <f>IF($L3104="","",IF($A3104&lt;&gt;"GA","",IF($E3104="FULTON",IF(ISNUMBER(SEARCH("COLLEGE PARK",$AT3104)),"FULTON (COLLEGE PARK)",IF(ISNUMBER(SEARCH("HAPEVILLE",$AT3104)),"FULTON (HAPEVILLE)",IF(ISNUMBER(SEARCH("EAST POINT",$AT3104)),"FULTON (EAST POINT)",IF(ISNUMBER(SEARCH("ATLANTA",$AT3104)),"FULTON (ATL LIMITS)","FULTON")))),IF($E3104="DEKALB",IF(ISNUMBER(SEARCH("ATLANTA",$AT3104)),"DEKALB (ATL LIMITS)","DEKALB"),IF(AND($E3104="CLAYTON",ISNUMBER(SEARCH("COLLEGE PARK",$AT3104))),"CLAYTON (COLLEGE PARK)",$E3104)))))</f>
        <v/>
      </c>
      <c r="AV3104" s="2">
        <f>IF($L3104="","",IF(""&amp;$F3104="2","DIESEL",IF(OR(""&amp;$F3104="G",""&amp;$F3104="H"),"GAS","")))</f>
        <v/>
      </c>
      <c r="AW3104" s="2">
        <f>IF($AV3104="","",$R3104)</f>
        <v/>
      </c>
      <c r="AX3104" s="2">
        <f>IF($AV3104="","",IF($AB3104=0,$R3104,0))</f>
        <v/>
      </c>
      <c r="AY3104" s="2">
        <f>IF($AV3104="","",IF(AND($Z3104=0,COUNTIF('AR SALES'!$L$2:$L$2501,$L3104)=0),"YES",""))</f>
        <v/>
      </c>
      <c r="AZ3104" s="2">
        <f>IF($AV3104="","",IFERROR(VLOOKUP($AU3104,CODES!$A:$B,2,FALSE),"NO CODE"))</f>
        <v/>
      </c>
      <c r="BA3104" s="2">
        <f>IF(""&amp;$F3104&lt;&gt;"4","",IF($AY3104="YES","",IF(ROUND(SUMIFS($AE$2:$AE$4001,$L$2:$L$4001,$L3104,$F$2:$F$4001,"4")-SUMIFS('AR SALES'!$Y$2:$Y$2501,'AR SALES'!$L$2:$L$2501,$L3104,'AR SALES'!$AD$2:$AD$2501,"OFF"),2)=0,"","STALE")))</f>
        <v/>
      </c>
      <c r="BB3104" s="2">
        <f>IF(OR(""&amp;$F3104="2",""&amp;$F3104="4",""&amp;$F3104="G",""&amp;$F3104="H"),IF($AY3104="YES","",IF($AB3104&lt;&gt;0,"",IF(COUNTIFS('AR SALES'!$L$2:$L$2501,$L3104,'AR SALES'!$AD$2:$AD$2501,IF(""&amp;$F3104="4","OFF","ON"),'AR SALES'!$AF$2:$AF$2501,"Y")&gt;0,"","NO EXEMPTION"))),"")</f>
        <v/>
      </c>
    </row>
    <row r="3105">
      <c r="AT3105" s="2">
        <f>IF($L3105="","",IFERROR(INDEX('AR SALES'!$H$2:$H$2501,MATCH(""&amp;$L3105,'AR SALES'!$AE$2:$AE$2501,0)),""))</f>
        <v/>
      </c>
      <c r="AU3105" s="2">
        <f>IF($L3105="","",IF($A3105&lt;&gt;"GA","",IF($E3105="FULTON",IF(ISNUMBER(SEARCH("COLLEGE PARK",$AT3105)),"FULTON (COLLEGE PARK)",IF(ISNUMBER(SEARCH("HAPEVILLE",$AT3105)),"FULTON (HAPEVILLE)",IF(ISNUMBER(SEARCH("EAST POINT",$AT3105)),"FULTON (EAST POINT)",IF(ISNUMBER(SEARCH("ATLANTA",$AT3105)),"FULTON (ATL LIMITS)","FULTON")))),IF($E3105="DEKALB",IF(ISNUMBER(SEARCH("ATLANTA",$AT3105)),"DEKALB (ATL LIMITS)","DEKALB"),IF(AND($E3105="CLAYTON",ISNUMBER(SEARCH("COLLEGE PARK",$AT3105))),"CLAYTON (COLLEGE PARK)",$E3105)))))</f>
        <v/>
      </c>
      <c r="AV3105" s="2">
        <f>IF($L3105="","",IF(""&amp;$F3105="2","DIESEL",IF(OR(""&amp;$F3105="G",""&amp;$F3105="H"),"GAS","")))</f>
        <v/>
      </c>
      <c r="AW3105" s="2">
        <f>IF($AV3105="","",$R3105)</f>
        <v/>
      </c>
      <c r="AX3105" s="2">
        <f>IF($AV3105="","",IF($AB3105=0,$R3105,0))</f>
        <v/>
      </c>
      <c r="AY3105" s="2">
        <f>IF($AV3105="","",IF(AND($Z3105=0,COUNTIF('AR SALES'!$L$2:$L$2501,$L3105)=0),"YES",""))</f>
        <v/>
      </c>
      <c r="AZ3105" s="2">
        <f>IF($AV3105="","",IFERROR(VLOOKUP($AU3105,CODES!$A:$B,2,FALSE),"NO CODE"))</f>
        <v/>
      </c>
      <c r="BA3105" s="2">
        <f>IF(""&amp;$F3105&lt;&gt;"4","",IF($AY3105="YES","",IF(ROUND(SUMIFS($AE$2:$AE$4001,$L$2:$L$4001,$L3105,$F$2:$F$4001,"4")-SUMIFS('AR SALES'!$Y$2:$Y$2501,'AR SALES'!$L$2:$L$2501,$L3105,'AR SALES'!$AD$2:$AD$2501,"OFF"),2)=0,"","STALE")))</f>
        <v/>
      </c>
      <c r="BB3105" s="2">
        <f>IF(OR(""&amp;$F3105="2",""&amp;$F3105="4",""&amp;$F3105="G",""&amp;$F3105="H"),IF($AY3105="YES","",IF($AB3105&lt;&gt;0,"",IF(COUNTIFS('AR SALES'!$L$2:$L$2501,$L3105,'AR SALES'!$AD$2:$AD$2501,IF(""&amp;$F3105="4","OFF","ON"),'AR SALES'!$AF$2:$AF$2501,"Y")&gt;0,"","NO EXEMPTION"))),"")</f>
        <v/>
      </c>
    </row>
    <row r="3106">
      <c r="AT3106" s="2">
        <f>IF($L3106="","",IFERROR(INDEX('AR SALES'!$H$2:$H$2501,MATCH(""&amp;$L3106,'AR SALES'!$AE$2:$AE$2501,0)),""))</f>
        <v/>
      </c>
      <c r="AU3106" s="2">
        <f>IF($L3106="","",IF($A3106&lt;&gt;"GA","",IF($E3106="FULTON",IF(ISNUMBER(SEARCH("COLLEGE PARK",$AT3106)),"FULTON (COLLEGE PARK)",IF(ISNUMBER(SEARCH("HAPEVILLE",$AT3106)),"FULTON (HAPEVILLE)",IF(ISNUMBER(SEARCH("EAST POINT",$AT3106)),"FULTON (EAST POINT)",IF(ISNUMBER(SEARCH("ATLANTA",$AT3106)),"FULTON (ATL LIMITS)","FULTON")))),IF($E3106="DEKALB",IF(ISNUMBER(SEARCH("ATLANTA",$AT3106)),"DEKALB (ATL LIMITS)","DEKALB"),IF(AND($E3106="CLAYTON",ISNUMBER(SEARCH("COLLEGE PARK",$AT3106))),"CLAYTON (COLLEGE PARK)",$E3106)))))</f>
        <v/>
      </c>
      <c r="AV3106" s="2">
        <f>IF($L3106="","",IF(""&amp;$F3106="2","DIESEL",IF(OR(""&amp;$F3106="G",""&amp;$F3106="H"),"GAS","")))</f>
        <v/>
      </c>
      <c r="AW3106" s="2">
        <f>IF($AV3106="","",$R3106)</f>
        <v/>
      </c>
      <c r="AX3106" s="2">
        <f>IF($AV3106="","",IF($AB3106=0,$R3106,0))</f>
        <v/>
      </c>
      <c r="AY3106" s="2">
        <f>IF($AV3106="","",IF(AND($Z3106=0,COUNTIF('AR SALES'!$L$2:$L$2501,$L3106)=0),"YES",""))</f>
        <v/>
      </c>
      <c r="AZ3106" s="2">
        <f>IF($AV3106="","",IFERROR(VLOOKUP($AU3106,CODES!$A:$B,2,FALSE),"NO CODE"))</f>
        <v/>
      </c>
      <c r="BA3106" s="2">
        <f>IF(""&amp;$F3106&lt;&gt;"4","",IF($AY3106="YES","",IF(ROUND(SUMIFS($AE$2:$AE$4001,$L$2:$L$4001,$L3106,$F$2:$F$4001,"4")-SUMIFS('AR SALES'!$Y$2:$Y$2501,'AR SALES'!$L$2:$L$2501,$L3106,'AR SALES'!$AD$2:$AD$2501,"OFF"),2)=0,"","STALE")))</f>
        <v/>
      </c>
      <c r="BB3106" s="2">
        <f>IF(OR(""&amp;$F3106="2",""&amp;$F3106="4",""&amp;$F3106="G",""&amp;$F3106="H"),IF($AY3106="YES","",IF($AB3106&lt;&gt;0,"",IF(COUNTIFS('AR SALES'!$L$2:$L$2501,$L3106,'AR SALES'!$AD$2:$AD$2501,IF(""&amp;$F3106="4","OFF","ON"),'AR SALES'!$AF$2:$AF$2501,"Y")&gt;0,"","NO EXEMPTION"))),"")</f>
        <v/>
      </c>
    </row>
    <row r="3107">
      <c r="AT3107" s="2">
        <f>IF($L3107="","",IFERROR(INDEX('AR SALES'!$H$2:$H$2501,MATCH(""&amp;$L3107,'AR SALES'!$AE$2:$AE$2501,0)),""))</f>
        <v/>
      </c>
      <c r="AU3107" s="2">
        <f>IF($L3107="","",IF($A3107&lt;&gt;"GA","",IF($E3107="FULTON",IF(ISNUMBER(SEARCH("COLLEGE PARK",$AT3107)),"FULTON (COLLEGE PARK)",IF(ISNUMBER(SEARCH("HAPEVILLE",$AT3107)),"FULTON (HAPEVILLE)",IF(ISNUMBER(SEARCH("EAST POINT",$AT3107)),"FULTON (EAST POINT)",IF(ISNUMBER(SEARCH("ATLANTA",$AT3107)),"FULTON (ATL LIMITS)","FULTON")))),IF($E3107="DEKALB",IF(ISNUMBER(SEARCH("ATLANTA",$AT3107)),"DEKALB (ATL LIMITS)","DEKALB"),IF(AND($E3107="CLAYTON",ISNUMBER(SEARCH("COLLEGE PARK",$AT3107))),"CLAYTON (COLLEGE PARK)",$E3107)))))</f>
        <v/>
      </c>
      <c r="AV3107" s="2">
        <f>IF($L3107="","",IF(""&amp;$F3107="2","DIESEL",IF(OR(""&amp;$F3107="G",""&amp;$F3107="H"),"GAS","")))</f>
        <v/>
      </c>
      <c r="AW3107" s="2">
        <f>IF($AV3107="","",$R3107)</f>
        <v/>
      </c>
      <c r="AX3107" s="2">
        <f>IF($AV3107="","",IF($AB3107=0,$R3107,0))</f>
        <v/>
      </c>
      <c r="AY3107" s="2">
        <f>IF($AV3107="","",IF(AND($Z3107=0,COUNTIF('AR SALES'!$L$2:$L$2501,$L3107)=0),"YES",""))</f>
        <v/>
      </c>
      <c r="AZ3107" s="2">
        <f>IF($AV3107="","",IFERROR(VLOOKUP($AU3107,CODES!$A:$B,2,FALSE),"NO CODE"))</f>
        <v/>
      </c>
      <c r="BA3107" s="2">
        <f>IF(""&amp;$F3107&lt;&gt;"4","",IF($AY3107="YES","",IF(ROUND(SUMIFS($AE$2:$AE$4001,$L$2:$L$4001,$L3107,$F$2:$F$4001,"4")-SUMIFS('AR SALES'!$Y$2:$Y$2501,'AR SALES'!$L$2:$L$2501,$L3107,'AR SALES'!$AD$2:$AD$2501,"OFF"),2)=0,"","STALE")))</f>
        <v/>
      </c>
      <c r="BB3107" s="2">
        <f>IF(OR(""&amp;$F3107="2",""&amp;$F3107="4",""&amp;$F3107="G",""&amp;$F3107="H"),IF($AY3107="YES","",IF($AB3107&lt;&gt;0,"",IF(COUNTIFS('AR SALES'!$L$2:$L$2501,$L3107,'AR SALES'!$AD$2:$AD$2501,IF(""&amp;$F3107="4","OFF","ON"),'AR SALES'!$AF$2:$AF$2501,"Y")&gt;0,"","NO EXEMPTION"))),"")</f>
        <v/>
      </c>
    </row>
    <row r="3108">
      <c r="AT3108" s="2">
        <f>IF($L3108="","",IFERROR(INDEX('AR SALES'!$H$2:$H$2501,MATCH(""&amp;$L3108,'AR SALES'!$AE$2:$AE$2501,0)),""))</f>
        <v/>
      </c>
      <c r="AU3108" s="2">
        <f>IF($L3108="","",IF($A3108&lt;&gt;"GA","",IF($E3108="FULTON",IF(ISNUMBER(SEARCH("COLLEGE PARK",$AT3108)),"FULTON (COLLEGE PARK)",IF(ISNUMBER(SEARCH("HAPEVILLE",$AT3108)),"FULTON (HAPEVILLE)",IF(ISNUMBER(SEARCH("EAST POINT",$AT3108)),"FULTON (EAST POINT)",IF(ISNUMBER(SEARCH("ATLANTA",$AT3108)),"FULTON (ATL LIMITS)","FULTON")))),IF($E3108="DEKALB",IF(ISNUMBER(SEARCH("ATLANTA",$AT3108)),"DEKALB (ATL LIMITS)","DEKALB"),IF(AND($E3108="CLAYTON",ISNUMBER(SEARCH("COLLEGE PARK",$AT3108))),"CLAYTON (COLLEGE PARK)",$E3108)))))</f>
        <v/>
      </c>
      <c r="AV3108" s="2">
        <f>IF($L3108="","",IF(""&amp;$F3108="2","DIESEL",IF(OR(""&amp;$F3108="G",""&amp;$F3108="H"),"GAS","")))</f>
        <v/>
      </c>
      <c r="AW3108" s="2">
        <f>IF($AV3108="","",$R3108)</f>
        <v/>
      </c>
      <c r="AX3108" s="2">
        <f>IF($AV3108="","",IF($AB3108=0,$R3108,0))</f>
        <v/>
      </c>
      <c r="AY3108" s="2">
        <f>IF($AV3108="","",IF(AND($Z3108=0,COUNTIF('AR SALES'!$L$2:$L$2501,$L3108)=0),"YES",""))</f>
        <v/>
      </c>
      <c r="AZ3108" s="2">
        <f>IF($AV3108="","",IFERROR(VLOOKUP($AU3108,CODES!$A:$B,2,FALSE),"NO CODE"))</f>
        <v/>
      </c>
      <c r="BA3108" s="2">
        <f>IF(""&amp;$F3108&lt;&gt;"4","",IF($AY3108="YES","",IF(ROUND(SUMIFS($AE$2:$AE$4001,$L$2:$L$4001,$L3108,$F$2:$F$4001,"4")-SUMIFS('AR SALES'!$Y$2:$Y$2501,'AR SALES'!$L$2:$L$2501,$L3108,'AR SALES'!$AD$2:$AD$2501,"OFF"),2)=0,"","STALE")))</f>
        <v/>
      </c>
      <c r="BB3108" s="2">
        <f>IF(OR(""&amp;$F3108="2",""&amp;$F3108="4",""&amp;$F3108="G",""&amp;$F3108="H"),IF($AY3108="YES","",IF($AB3108&lt;&gt;0,"",IF(COUNTIFS('AR SALES'!$L$2:$L$2501,$L3108,'AR SALES'!$AD$2:$AD$2501,IF(""&amp;$F3108="4","OFF","ON"),'AR SALES'!$AF$2:$AF$2501,"Y")&gt;0,"","NO EXEMPTION"))),"")</f>
        <v/>
      </c>
    </row>
    <row r="3109">
      <c r="AT3109" s="2">
        <f>IF($L3109="","",IFERROR(INDEX('AR SALES'!$H$2:$H$2501,MATCH(""&amp;$L3109,'AR SALES'!$AE$2:$AE$2501,0)),""))</f>
        <v/>
      </c>
      <c r="AU3109" s="2">
        <f>IF($L3109="","",IF($A3109&lt;&gt;"GA","",IF($E3109="FULTON",IF(ISNUMBER(SEARCH("COLLEGE PARK",$AT3109)),"FULTON (COLLEGE PARK)",IF(ISNUMBER(SEARCH("HAPEVILLE",$AT3109)),"FULTON (HAPEVILLE)",IF(ISNUMBER(SEARCH("EAST POINT",$AT3109)),"FULTON (EAST POINT)",IF(ISNUMBER(SEARCH("ATLANTA",$AT3109)),"FULTON (ATL LIMITS)","FULTON")))),IF($E3109="DEKALB",IF(ISNUMBER(SEARCH("ATLANTA",$AT3109)),"DEKALB (ATL LIMITS)","DEKALB"),IF(AND($E3109="CLAYTON",ISNUMBER(SEARCH("COLLEGE PARK",$AT3109))),"CLAYTON (COLLEGE PARK)",$E3109)))))</f>
        <v/>
      </c>
      <c r="AV3109" s="2">
        <f>IF($L3109="","",IF(""&amp;$F3109="2","DIESEL",IF(OR(""&amp;$F3109="G",""&amp;$F3109="H"),"GAS","")))</f>
        <v/>
      </c>
      <c r="AW3109" s="2">
        <f>IF($AV3109="","",$R3109)</f>
        <v/>
      </c>
      <c r="AX3109" s="2">
        <f>IF($AV3109="","",IF($AB3109=0,$R3109,0))</f>
        <v/>
      </c>
      <c r="AY3109" s="2">
        <f>IF($AV3109="","",IF(AND($Z3109=0,COUNTIF('AR SALES'!$L$2:$L$2501,$L3109)=0),"YES",""))</f>
        <v/>
      </c>
      <c r="AZ3109" s="2">
        <f>IF($AV3109="","",IFERROR(VLOOKUP($AU3109,CODES!$A:$B,2,FALSE),"NO CODE"))</f>
        <v/>
      </c>
      <c r="BA3109" s="2">
        <f>IF(""&amp;$F3109&lt;&gt;"4","",IF($AY3109="YES","",IF(ROUND(SUMIFS($AE$2:$AE$4001,$L$2:$L$4001,$L3109,$F$2:$F$4001,"4")-SUMIFS('AR SALES'!$Y$2:$Y$2501,'AR SALES'!$L$2:$L$2501,$L3109,'AR SALES'!$AD$2:$AD$2501,"OFF"),2)=0,"","STALE")))</f>
        <v/>
      </c>
      <c r="BB3109" s="2">
        <f>IF(OR(""&amp;$F3109="2",""&amp;$F3109="4",""&amp;$F3109="G",""&amp;$F3109="H"),IF($AY3109="YES","",IF($AB3109&lt;&gt;0,"",IF(COUNTIFS('AR SALES'!$L$2:$L$2501,$L3109,'AR SALES'!$AD$2:$AD$2501,IF(""&amp;$F3109="4","OFF","ON"),'AR SALES'!$AF$2:$AF$2501,"Y")&gt;0,"","NO EXEMPTION"))),"")</f>
        <v/>
      </c>
    </row>
    <row r="3110">
      <c r="AT3110" s="2">
        <f>IF($L3110="","",IFERROR(INDEX('AR SALES'!$H$2:$H$2501,MATCH(""&amp;$L3110,'AR SALES'!$AE$2:$AE$2501,0)),""))</f>
        <v/>
      </c>
      <c r="AU3110" s="2">
        <f>IF($L3110="","",IF($A3110&lt;&gt;"GA","",IF($E3110="FULTON",IF(ISNUMBER(SEARCH("COLLEGE PARK",$AT3110)),"FULTON (COLLEGE PARK)",IF(ISNUMBER(SEARCH("HAPEVILLE",$AT3110)),"FULTON (HAPEVILLE)",IF(ISNUMBER(SEARCH("EAST POINT",$AT3110)),"FULTON (EAST POINT)",IF(ISNUMBER(SEARCH("ATLANTA",$AT3110)),"FULTON (ATL LIMITS)","FULTON")))),IF($E3110="DEKALB",IF(ISNUMBER(SEARCH("ATLANTA",$AT3110)),"DEKALB (ATL LIMITS)","DEKALB"),IF(AND($E3110="CLAYTON",ISNUMBER(SEARCH("COLLEGE PARK",$AT3110))),"CLAYTON (COLLEGE PARK)",$E3110)))))</f>
        <v/>
      </c>
      <c r="AV3110" s="2">
        <f>IF($L3110="","",IF(""&amp;$F3110="2","DIESEL",IF(OR(""&amp;$F3110="G",""&amp;$F3110="H"),"GAS","")))</f>
        <v/>
      </c>
      <c r="AW3110" s="2">
        <f>IF($AV3110="","",$R3110)</f>
        <v/>
      </c>
      <c r="AX3110" s="2">
        <f>IF($AV3110="","",IF($AB3110=0,$R3110,0))</f>
        <v/>
      </c>
      <c r="AY3110" s="2">
        <f>IF($AV3110="","",IF(AND($Z3110=0,COUNTIF('AR SALES'!$L$2:$L$2501,$L3110)=0),"YES",""))</f>
        <v/>
      </c>
      <c r="AZ3110" s="2">
        <f>IF($AV3110="","",IFERROR(VLOOKUP($AU3110,CODES!$A:$B,2,FALSE),"NO CODE"))</f>
        <v/>
      </c>
      <c r="BA3110" s="2">
        <f>IF(""&amp;$F3110&lt;&gt;"4","",IF($AY3110="YES","",IF(ROUND(SUMIFS($AE$2:$AE$4001,$L$2:$L$4001,$L3110,$F$2:$F$4001,"4")-SUMIFS('AR SALES'!$Y$2:$Y$2501,'AR SALES'!$L$2:$L$2501,$L3110,'AR SALES'!$AD$2:$AD$2501,"OFF"),2)=0,"","STALE")))</f>
        <v/>
      </c>
      <c r="BB3110" s="2">
        <f>IF(OR(""&amp;$F3110="2",""&amp;$F3110="4",""&amp;$F3110="G",""&amp;$F3110="H"),IF($AY3110="YES","",IF($AB3110&lt;&gt;0,"",IF(COUNTIFS('AR SALES'!$L$2:$L$2501,$L3110,'AR SALES'!$AD$2:$AD$2501,IF(""&amp;$F3110="4","OFF","ON"),'AR SALES'!$AF$2:$AF$2501,"Y")&gt;0,"","NO EXEMPTION"))),"")</f>
        <v/>
      </c>
    </row>
    <row r="3111">
      <c r="AT3111" s="2">
        <f>IF($L3111="","",IFERROR(INDEX('AR SALES'!$H$2:$H$2501,MATCH(""&amp;$L3111,'AR SALES'!$AE$2:$AE$2501,0)),""))</f>
        <v/>
      </c>
      <c r="AU3111" s="2">
        <f>IF($L3111="","",IF($A3111&lt;&gt;"GA","",IF($E3111="FULTON",IF(ISNUMBER(SEARCH("COLLEGE PARK",$AT3111)),"FULTON (COLLEGE PARK)",IF(ISNUMBER(SEARCH("HAPEVILLE",$AT3111)),"FULTON (HAPEVILLE)",IF(ISNUMBER(SEARCH("EAST POINT",$AT3111)),"FULTON (EAST POINT)",IF(ISNUMBER(SEARCH("ATLANTA",$AT3111)),"FULTON (ATL LIMITS)","FULTON")))),IF($E3111="DEKALB",IF(ISNUMBER(SEARCH("ATLANTA",$AT3111)),"DEKALB (ATL LIMITS)","DEKALB"),IF(AND($E3111="CLAYTON",ISNUMBER(SEARCH("COLLEGE PARK",$AT3111))),"CLAYTON (COLLEGE PARK)",$E3111)))))</f>
        <v/>
      </c>
      <c r="AV3111" s="2">
        <f>IF($L3111="","",IF(""&amp;$F3111="2","DIESEL",IF(OR(""&amp;$F3111="G",""&amp;$F3111="H"),"GAS","")))</f>
        <v/>
      </c>
      <c r="AW3111" s="2">
        <f>IF($AV3111="","",$R3111)</f>
        <v/>
      </c>
      <c r="AX3111" s="2">
        <f>IF($AV3111="","",IF($AB3111=0,$R3111,0))</f>
        <v/>
      </c>
      <c r="AY3111" s="2">
        <f>IF($AV3111="","",IF(AND($Z3111=0,COUNTIF('AR SALES'!$L$2:$L$2501,$L3111)=0),"YES",""))</f>
        <v/>
      </c>
      <c r="AZ3111" s="2">
        <f>IF($AV3111="","",IFERROR(VLOOKUP($AU3111,CODES!$A:$B,2,FALSE),"NO CODE"))</f>
        <v/>
      </c>
      <c r="BA3111" s="2">
        <f>IF(""&amp;$F3111&lt;&gt;"4","",IF($AY3111="YES","",IF(ROUND(SUMIFS($AE$2:$AE$4001,$L$2:$L$4001,$L3111,$F$2:$F$4001,"4")-SUMIFS('AR SALES'!$Y$2:$Y$2501,'AR SALES'!$L$2:$L$2501,$L3111,'AR SALES'!$AD$2:$AD$2501,"OFF"),2)=0,"","STALE")))</f>
        <v/>
      </c>
      <c r="BB3111" s="2">
        <f>IF(OR(""&amp;$F3111="2",""&amp;$F3111="4",""&amp;$F3111="G",""&amp;$F3111="H"),IF($AY3111="YES","",IF($AB3111&lt;&gt;0,"",IF(COUNTIFS('AR SALES'!$L$2:$L$2501,$L3111,'AR SALES'!$AD$2:$AD$2501,IF(""&amp;$F3111="4","OFF","ON"),'AR SALES'!$AF$2:$AF$2501,"Y")&gt;0,"","NO EXEMPTION"))),"")</f>
        <v/>
      </c>
    </row>
    <row r="3112">
      <c r="AT3112" s="2">
        <f>IF($L3112="","",IFERROR(INDEX('AR SALES'!$H$2:$H$2501,MATCH(""&amp;$L3112,'AR SALES'!$AE$2:$AE$2501,0)),""))</f>
        <v/>
      </c>
      <c r="AU3112" s="2">
        <f>IF($L3112="","",IF($A3112&lt;&gt;"GA","",IF($E3112="FULTON",IF(ISNUMBER(SEARCH("COLLEGE PARK",$AT3112)),"FULTON (COLLEGE PARK)",IF(ISNUMBER(SEARCH("HAPEVILLE",$AT3112)),"FULTON (HAPEVILLE)",IF(ISNUMBER(SEARCH("EAST POINT",$AT3112)),"FULTON (EAST POINT)",IF(ISNUMBER(SEARCH("ATLANTA",$AT3112)),"FULTON (ATL LIMITS)","FULTON")))),IF($E3112="DEKALB",IF(ISNUMBER(SEARCH("ATLANTA",$AT3112)),"DEKALB (ATL LIMITS)","DEKALB"),IF(AND($E3112="CLAYTON",ISNUMBER(SEARCH("COLLEGE PARK",$AT3112))),"CLAYTON (COLLEGE PARK)",$E3112)))))</f>
        <v/>
      </c>
      <c r="AV3112" s="2">
        <f>IF($L3112="","",IF(""&amp;$F3112="2","DIESEL",IF(OR(""&amp;$F3112="G",""&amp;$F3112="H"),"GAS","")))</f>
        <v/>
      </c>
      <c r="AW3112" s="2">
        <f>IF($AV3112="","",$R3112)</f>
        <v/>
      </c>
      <c r="AX3112" s="2">
        <f>IF($AV3112="","",IF($AB3112=0,$R3112,0))</f>
        <v/>
      </c>
      <c r="AY3112" s="2">
        <f>IF($AV3112="","",IF(AND($Z3112=0,COUNTIF('AR SALES'!$L$2:$L$2501,$L3112)=0),"YES",""))</f>
        <v/>
      </c>
      <c r="AZ3112" s="2">
        <f>IF($AV3112="","",IFERROR(VLOOKUP($AU3112,CODES!$A:$B,2,FALSE),"NO CODE"))</f>
        <v/>
      </c>
      <c r="BA3112" s="2">
        <f>IF(""&amp;$F3112&lt;&gt;"4","",IF($AY3112="YES","",IF(ROUND(SUMIFS($AE$2:$AE$4001,$L$2:$L$4001,$L3112,$F$2:$F$4001,"4")-SUMIFS('AR SALES'!$Y$2:$Y$2501,'AR SALES'!$L$2:$L$2501,$L3112,'AR SALES'!$AD$2:$AD$2501,"OFF"),2)=0,"","STALE")))</f>
        <v/>
      </c>
      <c r="BB3112" s="2">
        <f>IF(OR(""&amp;$F3112="2",""&amp;$F3112="4",""&amp;$F3112="G",""&amp;$F3112="H"),IF($AY3112="YES","",IF($AB3112&lt;&gt;0,"",IF(COUNTIFS('AR SALES'!$L$2:$L$2501,$L3112,'AR SALES'!$AD$2:$AD$2501,IF(""&amp;$F3112="4","OFF","ON"),'AR SALES'!$AF$2:$AF$2501,"Y")&gt;0,"","NO EXEMPTION"))),"")</f>
        <v/>
      </c>
    </row>
    <row r="3113">
      <c r="AT3113" s="2">
        <f>IF($L3113="","",IFERROR(INDEX('AR SALES'!$H$2:$H$2501,MATCH(""&amp;$L3113,'AR SALES'!$AE$2:$AE$2501,0)),""))</f>
        <v/>
      </c>
      <c r="AU3113" s="2">
        <f>IF($L3113="","",IF($A3113&lt;&gt;"GA","",IF($E3113="FULTON",IF(ISNUMBER(SEARCH("COLLEGE PARK",$AT3113)),"FULTON (COLLEGE PARK)",IF(ISNUMBER(SEARCH("HAPEVILLE",$AT3113)),"FULTON (HAPEVILLE)",IF(ISNUMBER(SEARCH("EAST POINT",$AT3113)),"FULTON (EAST POINT)",IF(ISNUMBER(SEARCH("ATLANTA",$AT3113)),"FULTON (ATL LIMITS)","FULTON")))),IF($E3113="DEKALB",IF(ISNUMBER(SEARCH("ATLANTA",$AT3113)),"DEKALB (ATL LIMITS)","DEKALB"),IF(AND($E3113="CLAYTON",ISNUMBER(SEARCH("COLLEGE PARK",$AT3113))),"CLAYTON (COLLEGE PARK)",$E3113)))))</f>
        <v/>
      </c>
      <c r="AV3113" s="2">
        <f>IF($L3113="","",IF(""&amp;$F3113="2","DIESEL",IF(OR(""&amp;$F3113="G",""&amp;$F3113="H"),"GAS","")))</f>
        <v/>
      </c>
      <c r="AW3113" s="2">
        <f>IF($AV3113="","",$R3113)</f>
        <v/>
      </c>
      <c r="AX3113" s="2">
        <f>IF($AV3113="","",IF($AB3113=0,$R3113,0))</f>
        <v/>
      </c>
      <c r="AY3113" s="2">
        <f>IF($AV3113="","",IF(AND($Z3113=0,COUNTIF('AR SALES'!$L$2:$L$2501,$L3113)=0),"YES",""))</f>
        <v/>
      </c>
      <c r="AZ3113" s="2">
        <f>IF($AV3113="","",IFERROR(VLOOKUP($AU3113,CODES!$A:$B,2,FALSE),"NO CODE"))</f>
        <v/>
      </c>
      <c r="BA3113" s="2">
        <f>IF(""&amp;$F3113&lt;&gt;"4","",IF($AY3113="YES","",IF(ROUND(SUMIFS($AE$2:$AE$4001,$L$2:$L$4001,$L3113,$F$2:$F$4001,"4")-SUMIFS('AR SALES'!$Y$2:$Y$2501,'AR SALES'!$L$2:$L$2501,$L3113,'AR SALES'!$AD$2:$AD$2501,"OFF"),2)=0,"","STALE")))</f>
        <v/>
      </c>
      <c r="BB3113" s="2">
        <f>IF(OR(""&amp;$F3113="2",""&amp;$F3113="4",""&amp;$F3113="G",""&amp;$F3113="H"),IF($AY3113="YES","",IF($AB3113&lt;&gt;0,"",IF(COUNTIFS('AR SALES'!$L$2:$L$2501,$L3113,'AR SALES'!$AD$2:$AD$2501,IF(""&amp;$F3113="4","OFF","ON"),'AR SALES'!$AF$2:$AF$2501,"Y")&gt;0,"","NO EXEMPTION"))),"")</f>
        <v/>
      </c>
    </row>
    <row r="3114">
      <c r="AT3114" s="2">
        <f>IF($L3114="","",IFERROR(INDEX('AR SALES'!$H$2:$H$2501,MATCH(""&amp;$L3114,'AR SALES'!$AE$2:$AE$2501,0)),""))</f>
        <v/>
      </c>
      <c r="AU3114" s="2">
        <f>IF($L3114="","",IF($A3114&lt;&gt;"GA","",IF($E3114="FULTON",IF(ISNUMBER(SEARCH("COLLEGE PARK",$AT3114)),"FULTON (COLLEGE PARK)",IF(ISNUMBER(SEARCH("HAPEVILLE",$AT3114)),"FULTON (HAPEVILLE)",IF(ISNUMBER(SEARCH("EAST POINT",$AT3114)),"FULTON (EAST POINT)",IF(ISNUMBER(SEARCH("ATLANTA",$AT3114)),"FULTON (ATL LIMITS)","FULTON")))),IF($E3114="DEKALB",IF(ISNUMBER(SEARCH("ATLANTA",$AT3114)),"DEKALB (ATL LIMITS)","DEKALB"),IF(AND($E3114="CLAYTON",ISNUMBER(SEARCH("COLLEGE PARK",$AT3114))),"CLAYTON (COLLEGE PARK)",$E3114)))))</f>
        <v/>
      </c>
      <c r="AV3114" s="2">
        <f>IF($L3114="","",IF(""&amp;$F3114="2","DIESEL",IF(OR(""&amp;$F3114="G",""&amp;$F3114="H"),"GAS","")))</f>
        <v/>
      </c>
      <c r="AW3114" s="2">
        <f>IF($AV3114="","",$R3114)</f>
        <v/>
      </c>
      <c r="AX3114" s="2">
        <f>IF($AV3114="","",IF($AB3114=0,$R3114,0))</f>
        <v/>
      </c>
      <c r="AY3114" s="2">
        <f>IF($AV3114="","",IF(AND($Z3114=0,COUNTIF('AR SALES'!$L$2:$L$2501,$L3114)=0),"YES",""))</f>
        <v/>
      </c>
      <c r="AZ3114" s="2">
        <f>IF($AV3114="","",IFERROR(VLOOKUP($AU3114,CODES!$A:$B,2,FALSE),"NO CODE"))</f>
        <v/>
      </c>
      <c r="BA3114" s="2">
        <f>IF(""&amp;$F3114&lt;&gt;"4","",IF($AY3114="YES","",IF(ROUND(SUMIFS($AE$2:$AE$4001,$L$2:$L$4001,$L3114,$F$2:$F$4001,"4")-SUMIFS('AR SALES'!$Y$2:$Y$2501,'AR SALES'!$L$2:$L$2501,$L3114,'AR SALES'!$AD$2:$AD$2501,"OFF"),2)=0,"","STALE")))</f>
        <v/>
      </c>
      <c r="BB3114" s="2">
        <f>IF(OR(""&amp;$F3114="2",""&amp;$F3114="4",""&amp;$F3114="G",""&amp;$F3114="H"),IF($AY3114="YES","",IF($AB3114&lt;&gt;0,"",IF(COUNTIFS('AR SALES'!$L$2:$L$2501,$L3114,'AR SALES'!$AD$2:$AD$2501,IF(""&amp;$F3114="4","OFF","ON"),'AR SALES'!$AF$2:$AF$2501,"Y")&gt;0,"","NO EXEMPTION"))),"")</f>
        <v/>
      </c>
    </row>
    <row r="3115">
      <c r="AT3115" s="2">
        <f>IF($L3115="","",IFERROR(INDEX('AR SALES'!$H$2:$H$2501,MATCH(""&amp;$L3115,'AR SALES'!$AE$2:$AE$2501,0)),""))</f>
        <v/>
      </c>
      <c r="AU3115" s="2">
        <f>IF($L3115="","",IF($A3115&lt;&gt;"GA","",IF($E3115="FULTON",IF(ISNUMBER(SEARCH("COLLEGE PARK",$AT3115)),"FULTON (COLLEGE PARK)",IF(ISNUMBER(SEARCH("HAPEVILLE",$AT3115)),"FULTON (HAPEVILLE)",IF(ISNUMBER(SEARCH("EAST POINT",$AT3115)),"FULTON (EAST POINT)",IF(ISNUMBER(SEARCH("ATLANTA",$AT3115)),"FULTON (ATL LIMITS)","FULTON")))),IF($E3115="DEKALB",IF(ISNUMBER(SEARCH("ATLANTA",$AT3115)),"DEKALB (ATL LIMITS)","DEKALB"),IF(AND($E3115="CLAYTON",ISNUMBER(SEARCH("COLLEGE PARK",$AT3115))),"CLAYTON (COLLEGE PARK)",$E3115)))))</f>
        <v/>
      </c>
      <c r="AV3115" s="2">
        <f>IF($L3115="","",IF(""&amp;$F3115="2","DIESEL",IF(OR(""&amp;$F3115="G",""&amp;$F3115="H"),"GAS","")))</f>
        <v/>
      </c>
      <c r="AW3115" s="2">
        <f>IF($AV3115="","",$R3115)</f>
        <v/>
      </c>
      <c r="AX3115" s="2">
        <f>IF($AV3115="","",IF($AB3115=0,$R3115,0))</f>
        <v/>
      </c>
      <c r="AY3115" s="2">
        <f>IF($AV3115="","",IF(AND($Z3115=0,COUNTIF('AR SALES'!$L$2:$L$2501,$L3115)=0),"YES",""))</f>
        <v/>
      </c>
      <c r="AZ3115" s="2">
        <f>IF($AV3115="","",IFERROR(VLOOKUP($AU3115,CODES!$A:$B,2,FALSE),"NO CODE"))</f>
        <v/>
      </c>
      <c r="BA3115" s="2">
        <f>IF(""&amp;$F3115&lt;&gt;"4","",IF($AY3115="YES","",IF(ROUND(SUMIFS($AE$2:$AE$4001,$L$2:$L$4001,$L3115,$F$2:$F$4001,"4")-SUMIFS('AR SALES'!$Y$2:$Y$2501,'AR SALES'!$L$2:$L$2501,$L3115,'AR SALES'!$AD$2:$AD$2501,"OFF"),2)=0,"","STALE")))</f>
        <v/>
      </c>
      <c r="BB3115" s="2">
        <f>IF(OR(""&amp;$F3115="2",""&amp;$F3115="4",""&amp;$F3115="G",""&amp;$F3115="H"),IF($AY3115="YES","",IF($AB3115&lt;&gt;0,"",IF(COUNTIFS('AR SALES'!$L$2:$L$2501,$L3115,'AR SALES'!$AD$2:$AD$2501,IF(""&amp;$F3115="4","OFF","ON"),'AR SALES'!$AF$2:$AF$2501,"Y")&gt;0,"","NO EXEMPTION"))),"")</f>
        <v/>
      </c>
    </row>
    <row r="3116">
      <c r="AT3116" s="2">
        <f>IF($L3116="","",IFERROR(INDEX('AR SALES'!$H$2:$H$2501,MATCH(""&amp;$L3116,'AR SALES'!$AE$2:$AE$2501,0)),""))</f>
        <v/>
      </c>
      <c r="AU3116" s="2">
        <f>IF($L3116="","",IF($A3116&lt;&gt;"GA","",IF($E3116="FULTON",IF(ISNUMBER(SEARCH("COLLEGE PARK",$AT3116)),"FULTON (COLLEGE PARK)",IF(ISNUMBER(SEARCH("HAPEVILLE",$AT3116)),"FULTON (HAPEVILLE)",IF(ISNUMBER(SEARCH("EAST POINT",$AT3116)),"FULTON (EAST POINT)",IF(ISNUMBER(SEARCH("ATLANTA",$AT3116)),"FULTON (ATL LIMITS)","FULTON")))),IF($E3116="DEKALB",IF(ISNUMBER(SEARCH("ATLANTA",$AT3116)),"DEKALB (ATL LIMITS)","DEKALB"),IF(AND($E3116="CLAYTON",ISNUMBER(SEARCH("COLLEGE PARK",$AT3116))),"CLAYTON (COLLEGE PARK)",$E3116)))))</f>
        <v/>
      </c>
      <c r="AV3116" s="2">
        <f>IF($L3116="","",IF(""&amp;$F3116="2","DIESEL",IF(OR(""&amp;$F3116="G",""&amp;$F3116="H"),"GAS","")))</f>
        <v/>
      </c>
      <c r="AW3116" s="2">
        <f>IF($AV3116="","",$R3116)</f>
        <v/>
      </c>
      <c r="AX3116" s="2">
        <f>IF($AV3116="","",IF($AB3116=0,$R3116,0))</f>
        <v/>
      </c>
      <c r="AY3116" s="2">
        <f>IF($AV3116="","",IF(AND($Z3116=0,COUNTIF('AR SALES'!$L$2:$L$2501,$L3116)=0),"YES",""))</f>
        <v/>
      </c>
      <c r="AZ3116" s="2">
        <f>IF($AV3116="","",IFERROR(VLOOKUP($AU3116,CODES!$A:$B,2,FALSE),"NO CODE"))</f>
        <v/>
      </c>
      <c r="BA3116" s="2">
        <f>IF(""&amp;$F3116&lt;&gt;"4","",IF($AY3116="YES","",IF(ROUND(SUMIFS($AE$2:$AE$4001,$L$2:$L$4001,$L3116,$F$2:$F$4001,"4")-SUMIFS('AR SALES'!$Y$2:$Y$2501,'AR SALES'!$L$2:$L$2501,$L3116,'AR SALES'!$AD$2:$AD$2501,"OFF"),2)=0,"","STALE")))</f>
        <v/>
      </c>
      <c r="BB3116" s="2">
        <f>IF(OR(""&amp;$F3116="2",""&amp;$F3116="4",""&amp;$F3116="G",""&amp;$F3116="H"),IF($AY3116="YES","",IF($AB3116&lt;&gt;0,"",IF(COUNTIFS('AR SALES'!$L$2:$L$2501,$L3116,'AR SALES'!$AD$2:$AD$2501,IF(""&amp;$F3116="4","OFF","ON"),'AR SALES'!$AF$2:$AF$2501,"Y")&gt;0,"","NO EXEMPTION"))),"")</f>
        <v/>
      </c>
    </row>
    <row r="3117">
      <c r="AT3117" s="2">
        <f>IF($L3117="","",IFERROR(INDEX('AR SALES'!$H$2:$H$2501,MATCH(""&amp;$L3117,'AR SALES'!$AE$2:$AE$2501,0)),""))</f>
        <v/>
      </c>
      <c r="AU3117" s="2">
        <f>IF($L3117="","",IF($A3117&lt;&gt;"GA","",IF($E3117="FULTON",IF(ISNUMBER(SEARCH("COLLEGE PARK",$AT3117)),"FULTON (COLLEGE PARK)",IF(ISNUMBER(SEARCH("HAPEVILLE",$AT3117)),"FULTON (HAPEVILLE)",IF(ISNUMBER(SEARCH("EAST POINT",$AT3117)),"FULTON (EAST POINT)",IF(ISNUMBER(SEARCH("ATLANTA",$AT3117)),"FULTON (ATL LIMITS)","FULTON")))),IF($E3117="DEKALB",IF(ISNUMBER(SEARCH("ATLANTA",$AT3117)),"DEKALB (ATL LIMITS)","DEKALB"),IF(AND($E3117="CLAYTON",ISNUMBER(SEARCH("COLLEGE PARK",$AT3117))),"CLAYTON (COLLEGE PARK)",$E3117)))))</f>
        <v/>
      </c>
      <c r="AV3117" s="2">
        <f>IF($L3117="","",IF(""&amp;$F3117="2","DIESEL",IF(OR(""&amp;$F3117="G",""&amp;$F3117="H"),"GAS","")))</f>
        <v/>
      </c>
      <c r="AW3117" s="2">
        <f>IF($AV3117="","",$R3117)</f>
        <v/>
      </c>
      <c r="AX3117" s="2">
        <f>IF($AV3117="","",IF($AB3117=0,$R3117,0))</f>
        <v/>
      </c>
      <c r="AY3117" s="2">
        <f>IF($AV3117="","",IF(AND($Z3117=0,COUNTIF('AR SALES'!$L$2:$L$2501,$L3117)=0),"YES",""))</f>
        <v/>
      </c>
      <c r="AZ3117" s="2">
        <f>IF($AV3117="","",IFERROR(VLOOKUP($AU3117,CODES!$A:$B,2,FALSE),"NO CODE"))</f>
        <v/>
      </c>
      <c r="BA3117" s="2">
        <f>IF(""&amp;$F3117&lt;&gt;"4","",IF($AY3117="YES","",IF(ROUND(SUMIFS($AE$2:$AE$4001,$L$2:$L$4001,$L3117,$F$2:$F$4001,"4")-SUMIFS('AR SALES'!$Y$2:$Y$2501,'AR SALES'!$L$2:$L$2501,$L3117,'AR SALES'!$AD$2:$AD$2501,"OFF"),2)=0,"","STALE")))</f>
        <v/>
      </c>
      <c r="BB3117" s="2">
        <f>IF(OR(""&amp;$F3117="2",""&amp;$F3117="4",""&amp;$F3117="G",""&amp;$F3117="H"),IF($AY3117="YES","",IF($AB3117&lt;&gt;0,"",IF(COUNTIFS('AR SALES'!$L$2:$L$2501,$L3117,'AR SALES'!$AD$2:$AD$2501,IF(""&amp;$F3117="4","OFF","ON"),'AR SALES'!$AF$2:$AF$2501,"Y")&gt;0,"","NO EXEMPTION"))),"")</f>
        <v/>
      </c>
    </row>
    <row r="3118">
      <c r="AT3118" s="2">
        <f>IF($L3118="","",IFERROR(INDEX('AR SALES'!$H$2:$H$2501,MATCH(""&amp;$L3118,'AR SALES'!$AE$2:$AE$2501,0)),""))</f>
        <v/>
      </c>
      <c r="AU3118" s="2">
        <f>IF($L3118="","",IF($A3118&lt;&gt;"GA","",IF($E3118="FULTON",IF(ISNUMBER(SEARCH("COLLEGE PARK",$AT3118)),"FULTON (COLLEGE PARK)",IF(ISNUMBER(SEARCH("HAPEVILLE",$AT3118)),"FULTON (HAPEVILLE)",IF(ISNUMBER(SEARCH("EAST POINT",$AT3118)),"FULTON (EAST POINT)",IF(ISNUMBER(SEARCH("ATLANTA",$AT3118)),"FULTON (ATL LIMITS)","FULTON")))),IF($E3118="DEKALB",IF(ISNUMBER(SEARCH("ATLANTA",$AT3118)),"DEKALB (ATL LIMITS)","DEKALB"),IF(AND($E3118="CLAYTON",ISNUMBER(SEARCH("COLLEGE PARK",$AT3118))),"CLAYTON (COLLEGE PARK)",$E3118)))))</f>
        <v/>
      </c>
      <c r="AV3118" s="2">
        <f>IF($L3118="","",IF(""&amp;$F3118="2","DIESEL",IF(OR(""&amp;$F3118="G",""&amp;$F3118="H"),"GAS","")))</f>
        <v/>
      </c>
      <c r="AW3118" s="2">
        <f>IF($AV3118="","",$R3118)</f>
        <v/>
      </c>
      <c r="AX3118" s="2">
        <f>IF($AV3118="","",IF($AB3118=0,$R3118,0))</f>
        <v/>
      </c>
      <c r="AY3118" s="2">
        <f>IF($AV3118="","",IF(AND($Z3118=0,COUNTIF('AR SALES'!$L$2:$L$2501,$L3118)=0),"YES",""))</f>
        <v/>
      </c>
      <c r="AZ3118" s="2">
        <f>IF($AV3118="","",IFERROR(VLOOKUP($AU3118,CODES!$A:$B,2,FALSE),"NO CODE"))</f>
        <v/>
      </c>
      <c r="BA3118" s="2">
        <f>IF(""&amp;$F3118&lt;&gt;"4","",IF($AY3118="YES","",IF(ROUND(SUMIFS($AE$2:$AE$4001,$L$2:$L$4001,$L3118,$F$2:$F$4001,"4")-SUMIFS('AR SALES'!$Y$2:$Y$2501,'AR SALES'!$L$2:$L$2501,$L3118,'AR SALES'!$AD$2:$AD$2501,"OFF"),2)=0,"","STALE")))</f>
        <v/>
      </c>
      <c r="BB3118" s="2">
        <f>IF(OR(""&amp;$F3118="2",""&amp;$F3118="4",""&amp;$F3118="G",""&amp;$F3118="H"),IF($AY3118="YES","",IF($AB3118&lt;&gt;0,"",IF(COUNTIFS('AR SALES'!$L$2:$L$2501,$L3118,'AR SALES'!$AD$2:$AD$2501,IF(""&amp;$F3118="4","OFF","ON"),'AR SALES'!$AF$2:$AF$2501,"Y")&gt;0,"","NO EXEMPTION"))),"")</f>
        <v/>
      </c>
    </row>
    <row r="3119">
      <c r="AT3119" s="2">
        <f>IF($L3119="","",IFERROR(INDEX('AR SALES'!$H$2:$H$2501,MATCH(""&amp;$L3119,'AR SALES'!$AE$2:$AE$2501,0)),""))</f>
        <v/>
      </c>
      <c r="AU3119" s="2">
        <f>IF($L3119="","",IF($A3119&lt;&gt;"GA","",IF($E3119="FULTON",IF(ISNUMBER(SEARCH("COLLEGE PARK",$AT3119)),"FULTON (COLLEGE PARK)",IF(ISNUMBER(SEARCH("HAPEVILLE",$AT3119)),"FULTON (HAPEVILLE)",IF(ISNUMBER(SEARCH("EAST POINT",$AT3119)),"FULTON (EAST POINT)",IF(ISNUMBER(SEARCH("ATLANTA",$AT3119)),"FULTON (ATL LIMITS)","FULTON")))),IF($E3119="DEKALB",IF(ISNUMBER(SEARCH("ATLANTA",$AT3119)),"DEKALB (ATL LIMITS)","DEKALB"),IF(AND($E3119="CLAYTON",ISNUMBER(SEARCH("COLLEGE PARK",$AT3119))),"CLAYTON (COLLEGE PARK)",$E3119)))))</f>
        <v/>
      </c>
      <c r="AV3119" s="2">
        <f>IF($L3119="","",IF(""&amp;$F3119="2","DIESEL",IF(OR(""&amp;$F3119="G",""&amp;$F3119="H"),"GAS","")))</f>
        <v/>
      </c>
      <c r="AW3119" s="2">
        <f>IF($AV3119="","",$R3119)</f>
        <v/>
      </c>
      <c r="AX3119" s="2">
        <f>IF($AV3119="","",IF($AB3119=0,$R3119,0))</f>
        <v/>
      </c>
      <c r="AY3119" s="2">
        <f>IF($AV3119="","",IF(AND($Z3119=0,COUNTIF('AR SALES'!$L$2:$L$2501,$L3119)=0),"YES",""))</f>
        <v/>
      </c>
      <c r="AZ3119" s="2">
        <f>IF($AV3119="","",IFERROR(VLOOKUP($AU3119,CODES!$A:$B,2,FALSE),"NO CODE"))</f>
        <v/>
      </c>
      <c r="BA3119" s="2">
        <f>IF(""&amp;$F3119&lt;&gt;"4","",IF($AY3119="YES","",IF(ROUND(SUMIFS($AE$2:$AE$4001,$L$2:$L$4001,$L3119,$F$2:$F$4001,"4")-SUMIFS('AR SALES'!$Y$2:$Y$2501,'AR SALES'!$L$2:$L$2501,$L3119,'AR SALES'!$AD$2:$AD$2501,"OFF"),2)=0,"","STALE")))</f>
        <v/>
      </c>
      <c r="BB3119" s="2">
        <f>IF(OR(""&amp;$F3119="2",""&amp;$F3119="4",""&amp;$F3119="G",""&amp;$F3119="H"),IF($AY3119="YES","",IF($AB3119&lt;&gt;0,"",IF(COUNTIFS('AR SALES'!$L$2:$L$2501,$L3119,'AR SALES'!$AD$2:$AD$2501,IF(""&amp;$F3119="4","OFF","ON"),'AR SALES'!$AF$2:$AF$2501,"Y")&gt;0,"","NO EXEMPTION"))),"")</f>
        <v/>
      </c>
    </row>
    <row r="3120">
      <c r="AT3120" s="2">
        <f>IF($L3120="","",IFERROR(INDEX('AR SALES'!$H$2:$H$2501,MATCH(""&amp;$L3120,'AR SALES'!$AE$2:$AE$2501,0)),""))</f>
        <v/>
      </c>
      <c r="AU3120" s="2">
        <f>IF($L3120="","",IF($A3120&lt;&gt;"GA","",IF($E3120="FULTON",IF(ISNUMBER(SEARCH("COLLEGE PARK",$AT3120)),"FULTON (COLLEGE PARK)",IF(ISNUMBER(SEARCH("HAPEVILLE",$AT3120)),"FULTON (HAPEVILLE)",IF(ISNUMBER(SEARCH("EAST POINT",$AT3120)),"FULTON (EAST POINT)",IF(ISNUMBER(SEARCH("ATLANTA",$AT3120)),"FULTON (ATL LIMITS)","FULTON")))),IF($E3120="DEKALB",IF(ISNUMBER(SEARCH("ATLANTA",$AT3120)),"DEKALB (ATL LIMITS)","DEKALB"),IF(AND($E3120="CLAYTON",ISNUMBER(SEARCH("COLLEGE PARK",$AT3120))),"CLAYTON (COLLEGE PARK)",$E3120)))))</f>
        <v/>
      </c>
      <c r="AV3120" s="2">
        <f>IF($L3120="","",IF(""&amp;$F3120="2","DIESEL",IF(OR(""&amp;$F3120="G",""&amp;$F3120="H"),"GAS","")))</f>
        <v/>
      </c>
      <c r="AW3120" s="2">
        <f>IF($AV3120="","",$R3120)</f>
        <v/>
      </c>
      <c r="AX3120" s="2">
        <f>IF($AV3120="","",IF($AB3120=0,$R3120,0))</f>
        <v/>
      </c>
      <c r="AY3120" s="2">
        <f>IF($AV3120="","",IF(AND($Z3120=0,COUNTIF('AR SALES'!$L$2:$L$2501,$L3120)=0),"YES",""))</f>
        <v/>
      </c>
      <c r="AZ3120" s="2">
        <f>IF($AV3120="","",IFERROR(VLOOKUP($AU3120,CODES!$A:$B,2,FALSE),"NO CODE"))</f>
        <v/>
      </c>
      <c r="BA3120" s="2">
        <f>IF(""&amp;$F3120&lt;&gt;"4","",IF($AY3120="YES","",IF(ROUND(SUMIFS($AE$2:$AE$4001,$L$2:$L$4001,$L3120,$F$2:$F$4001,"4")-SUMIFS('AR SALES'!$Y$2:$Y$2501,'AR SALES'!$L$2:$L$2501,$L3120,'AR SALES'!$AD$2:$AD$2501,"OFF"),2)=0,"","STALE")))</f>
        <v/>
      </c>
      <c r="BB3120" s="2">
        <f>IF(OR(""&amp;$F3120="2",""&amp;$F3120="4",""&amp;$F3120="G",""&amp;$F3120="H"),IF($AY3120="YES","",IF($AB3120&lt;&gt;0,"",IF(COUNTIFS('AR SALES'!$L$2:$L$2501,$L3120,'AR SALES'!$AD$2:$AD$2501,IF(""&amp;$F3120="4","OFF","ON"),'AR SALES'!$AF$2:$AF$2501,"Y")&gt;0,"","NO EXEMPTION"))),"")</f>
        <v/>
      </c>
    </row>
    <row r="3121">
      <c r="AT3121" s="2">
        <f>IF($L3121="","",IFERROR(INDEX('AR SALES'!$H$2:$H$2501,MATCH(""&amp;$L3121,'AR SALES'!$AE$2:$AE$2501,0)),""))</f>
        <v/>
      </c>
      <c r="AU3121" s="2">
        <f>IF($L3121="","",IF($A3121&lt;&gt;"GA","",IF($E3121="FULTON",IF(ISNUMBER(SEARCH("COLLEGE PARK",$AT3121)),"FULTON (COLLEGE PARK)",IF(ISNUMBER(SEARCH("HAPEVILLE",$AT3121)),"FULTON (HAPEVILLE)",IF(ISNUMBER(SEARCH("EAST POINT",$AT3121)),"FULTON (EAST POINT)",IF(ISNUMBER(SEARCH("ATLANTA",$AT3121)),"FULTON (ATL LIMITS)","FULTON")))),IF($E3121="DEKALB",IF(ISNUMBER(SEARCH("ATLANTA",$AT3121)),"DEKALB (ATL LIMITS)","DEKALB"),IF(AND($E3121="CLAYTON",ISNUMBER(SEARCH("COLLEGE PARK",$AT3121))),"CLAYTON (COLLEGE PARK)",$E3121)))))</f>
        <v/>
      </c>
      <c r="AV3121" s="2">
        <f>IF($L3121="","",IF(""&amp;$F3121="2","DIESEL",IF(OR(""&amp;$F3121="G",""&amp;$F3121="H"),"GAS","")))</f>
        <v/>
      </c>
      <c r="AW3121" s="2">
        <f>IF($AV3121="","",$R3121)</f>
        <v/>
      </c>
      <c r="AX3121" s="2">
        <f>IF($AV3121="","",IF($AB3121=0,$R3121,0))</f>
        <v/>
      </c>
      <c r="AY3121" s="2">
        <f>IF($AV3121="","",IF(AND($Z3121=0,COUNTIF('AR SALES'!$L$2:$L$2501,$L3121)=0),"YES",""))</f>
        <v/>
      </c>
      <c r="AZ3121" s="2">
        <f>IF($AV3121="","",IFERROR(VLOOKUP($AU3121,CODES!$A:$B,2,FALSE),"NO CODE"))</f>
        <v/>
      </c>
      <c r="BA3121" s="2">
        <f>IF(""&amp;$F3121&lt;&gt;"4","",IF($AY3121="YES","",IF(ROUND(SUMIFS($AE$2:$AE$4001,$L$2:$L$4001,$L3121,$F$2:$F$4001,"4")-SUMIFS('AR SALES'!$Y$2:$Y$2501,'AR SALES'!$L$2:$L$2501,$L3121,'AR SALES'!$AD$2:$AD$2501,"OFF"),2)=0,"","STALE")))</f>
        <v/>
      </c>
      <c r="BB3121" s="2">
        <f>IF(OR(""&amp;$F3121="2",""&amp;$F3121="4",""&amp;$F3121="G",""&amp;$F3121="H"),IF($AY3121="YES","",IF($AB3121&lt;&gt;0,"",IF(COUNTIFS('AR SALES'!$L$2:$L$2501,$L3121,'AR SALES'!$AD$2:$AD$2501,IF(""&amp;$F3121="4","OFF","ON"),'AR SALES'!$AF$2:$AF$2501,"Y")&gt;0,"","NO EXEMPTION"))),"")</f>
        <v/>
      </c>
    </row>
    <row r="3122">
      <c r="AT3122" s="2">
        <f>IF($L3122="","",IFERROR(INDEX('AR SALES'!$H$2:$H$2501,MATCH(""&amp;$L3122,'AR SALES'!$AE$2:$AE$2501,0)),""))</f>
        <v/>
      </c>
      <c r="AU3122" s="2">
        <f>IF($L3122="","",IF($A3122&lt;&gt;"GA","",IF($E3122="FULTON",IF(ISNUMBER(SEARCH("COLLEGE PARK",$AT3122)),"FULTON (COLLEGE PARK)",IF(ISNUMBER(SEARCH("HAPEVILLE",$AT3122)),"FULTON (HAPEVILLE)",IF(ISNUMBER(SEARCH("EAST POINT",$AT3122)),"FULTON (EAST POINT)",IF(ISNUMBER(SEARCH("ATLANTA",$AT3122)),"FULTON (ATL LIMITS)","FULTON")))),IF($E3122="DEKALB",IF(ISNUMBER(SEARCH("ATLANTA",$AT3122)),"DEKALB (ATL LIMITS)","DEKALB"),IF(AND($E3122="CLAYTON",ISNUMBER(SEARCH("COLLEGE PARK",$AT3122))),"CLAYTON (COLLEGE PARK)",$E3122)))))</f>
        <v/>
      </c>
      <c r="AV3122" s="2">
        <f>IF($L3122="","",IF(""&amp;$F3122="2","DIESEL",IF(OR(""&amp;$F3122="G",""&amp;$F3122="H"),"GAS","")))</f>
        <v/>
      </c>
      <c r="AW3122" s="2">
        <f>IF($AV3122="","",$R3122)</f>
        <v/>
      </c>
      <c r="AX3122" s="2">
        <f>IF($AV3122="","",IF($AB3122=0,$R3122,0))</f>
        <v/>
      </c>
      <c r="AY3122" s="2">
        <f>IF($AV3122="","",IF(AND($Z3122=0,COUNTIF('AR SALES'!$L$2:$L$2501,$L3122)=0),"YES",""))</f>
        <v/>
      </c>
      <c r="AZ3122" s="2">
        <f>IF($AV3122="","",IFERROR(VLOOKUP($AU3122,CODES!$A:$B,2,FALSE),"NO CODE"))</f>
        <v/>
      </c>
      <c r="BA3122" s="2">
        <f>IF(""&amp;$F3122&lt;&gt;"4","",IF($AY3122="YES","",IF(ROUND(SUMIFS($AE$2:$AE$4001,$L$2:$L$4001,$L3122,$F$2:$F$4001,"4")-SUMIFS('AR SALES'!$Y$2:$Y$2501,'AR SALES'!$L$2:$L$2501,$L3122,'AR SALES'!$AD$2:$AD$2501,"OFF"),2)=0,"","STALE")))</f>
        <v/>
      </c>
      <c r="BB3122" s="2">
        <f>IF(OR(""&amp;$F3122="2",""&amp;$F3122="4",""&amp;$F3122="G",""&amp;$F3122="H"),IF($AY3122="YES","",IF($AB3122&lt;&gt;0,"",IF(COUNTIFS('AR SALES'!$L$2:$L$2501,$L3122,'AR SALES'!$AD$2:$AD$2501,IF(""&amp;$F3122="4","OFF","ON"),'AR SALES'!$AF$2:$AF$2501,"Y")&gt;0,"","NO EXEMPTION"))),"")</f>
        <v/>
      </c>
    </row>
    <row r="3123">
      <c r="AT3123" s="2">
        <f>IF($L3123="","",IFERROR(INDEX('AR SALES'!$H$2:$H$2501,MATCH(""&amp;$L3123,'AR SALES'!$AE$2:$AE$2501,0)),""))</f>
        <v/>
      </c>
      <c r="AU3123" s="2">
        <f>IF($L3123="","",IF($A3123&lt;&gt;"GA","",IF($E3123="FULTON",IF(ISNUMBER(SEARCH("COLLEGE PARK",$AT3123)),"FULTON (COLLEGE PARK)",IF(ISNUMBER(SEARCH("HAPEVILLE",$AT3123)),"FULTON (HAPEVILLE)",IF(ISNUMBER(SEARCH("EAST POINT",$AT3123)),"FULTON (EAST POINT)",IF(ISNUMBER(SEARCH("ATLANTA",$AT3123)),"FULTON (ATL LIMITS)","FULTON")))),IF($E3123="DEKALB",IF(ISNUMBER(SEARCH("ATLANTA",$AT3123)),"DEKALB (ATL LIMITS)","DEKALB"),IF(AND($E3123="CLAYTON",ISNUMBER(SEARCH("COLLEGE PARK",$AT3123))),"CLAYTON (COLLEGE PARK)",$E3123)))))</f>
        <v/>
      </c>
      <c r="AV3123" s="2">
        <f>IF($L3123="","",IF(""&amp;$F3123="2","DIESEL",IF(OR(""&amp;$F3123="G",""&amp;$F3123="H"),"GAS","")))</f>
        <v/>
      </c>
      <c r="AW3123" s="2">
        <f>IF($AV3123="","",$R3123)</f>
        <v/>
      </c>
      <c r="AX3123" s="2">
        <f>IF($AV3123="","",IF($AB3123=0,$R3123,0))</f>
        <v/>
      </c>
      <c r="AY3123" s="2">
        <f>IF($AV3123="","",IF(AND($Z3123=0,COUNTIF('AR SALES'!$L$2:$L$2501,$L3123)=0),"YES",""))</f>
        <v/>
      </c>
      <c r="AZ3123" s="2">
        <f>IF($AV3123="","",IFERROR(VLOOKUP($AU3123,CODES!$A:$B,2,FALSE),"NO CODE"))</f>
        <v/>
      </c>
      <c r="BA3123" s="2">
        <f>IF(""&amp;$F3123&lt;&gt;"4","",IF($AY3123="YES","",IF(ROUND(SUMIFS($AE$2:$AE$4001,$L$2:$L$4001,$L3123,$F$2:$F$4001,"4")-SUMIFS('AR SALES'!$Y$2:$Y$2501,'AR SALES'!$L$2:$L$2501,$L3123,'AR SALES'!$AD$2:$AD$2501,"OFF"),2)=0,"","STALE")))</f>
        <v/>
      </c>
      <c r="BB3123" s="2">
        <f>IF(OR(""&amp;$F3123="2",""&amp;$F3123="4",""&amp;$F3123="G",""&amp;$F3123="H"),IF($AY3123="YES","",IF($AB3123&lt;&gt;0,"",IF(COUNTIFS('AR SALES'!$L$2:$L$2501,$L3123,'AR SALES'!$AD$2:$AD$2501,IF(""&amp;$F3123="4","OFF","ON"),'AR SALES'!$AF$2:$AF$2501,"Y")&gt;0,"","NO EXEMPTION"))),"")</f>
        <v/>
      </c>
    </row>
    <row r="3124">
      <c r="AT3124" s="2">
        <f>IF($L3124="","",IFERROR(INDEX('AR SALES'!$H$2:$H$2501,MATCH(""&amp;$L3124,'AR SALES'!$AE$2:$AE$2501,0)),""))</f>
        <v/>
      </c>
      <c r="AU3124" s="2">
        <f>IF($L3124="","",IF($A3124&lt;&gt;"GA","",IF($E3124="FULTON",IF(ISNUMBER(SEARCH("COLLEGE PARK",$AT3124)),"FULTON (COLLEGE PARK)",IF(ISNUMBER(SEARCH("HAPEVILLE",$AT3124)),"FULTON (HAPEVILLE)",IF(ISNUMBER(SEARCH("EAST POINT",$AT3124)),"FULTON (EAST POINT)",IF(ISNUMBER(SEARCH("ATLANTA",$AT3124)),"FULTON (ATL LIMITS)","FULTON")))),IF($E3124="DEKALB",IF(ISNUMBER(SEARCH("ATLANTA",$AT3124)),"DEKALB (ATL LIMITS)","DEKALB"),IF(AND($E3124="CLAYTON",ISNUMBER(SEARCH("COLLEGE PARK",$AT3124))),"CLAYTON (COLLEGE PARK)",$E3124)))))</f>
        <v/>
      </c>
      <c r="AV3124" s="2">
        <f>IF($L3124="","",IF(""&amp;$F3124="2","DIESEL",IF(OR(""&amp;$F3124="G",""&amp;$F3124="H"),"GAS","")))</f>
        <v/>
      </c>
      <c r="AW3124" s="2">
        <f>IF($AV3124="","",$R3124)</f>
        <v/>
      </c>
      <c r="AX3124" s="2">
        <f>IF($AV3124="","",IF($AB3124=0,$R3124,0))</f>
        <v/>
      </c>
      <c r="AY3124" s="2">
        <f>IF($AV3124="","",IF(AND($Z3124=0,COUNTIF('AR SALES'!$L$2:$L$2501,$L3124)=0),"YES",""))</f>
        <v/>
      </c>
      <c r="AZ3124" s="2">
        <f>IF($AV3124="","",IFERROR(VLOOKUP($AU3124,CODES!$A:$B,2,FALSE),"NO CODE"))</f>
        <v/>
      </c>
      <c r="BA3124" s="2">
        <f>IF(""&amp;$F3124&lt;&gt;"4","",IF($AY3124="YES","",IF(ROUND(SUMIFS($AE$2:$AE$4001,$L$2:$L$4001,$L3124,$F$2:$F$4001,"4")-SUMIFS('AR SALES'!$Y$2:$Y$2501,'AR SALES'!$L$2:$L$2501,$L3124,'AR SALES'!$AD$2:$AD$2501,"OFF"),2)=0,"","STALE")))</f>
        <v/>
      </c>
      <c r="BB3124" s="2">
        <f>IF(OR(""&amp;$F3124="2",""&amp;$F3124="4",""&amp;$F3124="G",""&amp;$F3124="H"),IF($AY3124="YES","",IF($AB3124&lt;&gt;0,"",IF(COUNTIFS('AR SALES'!$L$2:$L$2501,$L3124,'AR SALES'!$AD$2:$AD$2501,IF(""&amp;$F3124="4","OFF","ON"),'AR SALES'!$AF$2:$AF$2501,"Y")&gt;0,"","NO EXEMPTION"))),"")</f>
        <v/>
      </c>
    </row>
    <row r="3125">
      <c r="AT3125" s="2">
        <f>IF($L3125="","",IFERROR(INDEX('AR SALES'!$H$2:$H$2501,MATCH(""&amp;$L3125,'AR SALES'!$AE$2:$AE$2501,0)),""))</f>
        <v/>
      </c>
      <c r="AU3125" s="2">
        <f>IF($L3125="","",IF($A3125&lt;&gt;"GA","",IF($E3125="FULTON",IF(ISNUMBER(SEARCH("COLLEGE PARK",$AT3125)),"FULTON (COLLEGE PARK)",IF(ISNUMBER(SEARCH("HAPEVILLE",$AT3125)),"FULTON (HAPEVILLE)",IF(ISNUMBER(SEARCH("EAST POINT",$AT3125)),"FULTON (EAST POINT)",IF(ISNUMBER(SEARCH("ATLANTA",$AT3125)),"FULTON (ATL LIMITS)","FULTON")))),IF($E3125="DEKALB",IF(ISNUMBER(SEARCH("ATLANTA",$AT3125)),"DEKALB (ATL LIMITS)","DEKALB"),IF(AND($E3125="CLAYTON",ISNUMBER(SEARCH("COLLEGE PARK",$AT3125))),"CLAYTON (COLLEGE PARK)",$E3125)))))</f>
        <v/>
      </c>
      <c r="AV3125" s="2">
        <f>IF($L3125="","",IF(""&amp;$F3125="2","DIESEL",IF(OR(""&amp;$F3125="G",""&amp;$F3125="H"),"GAS","")))</f>
        <v/>
      </c>
      <c r="AW3125" s="2">
        <f>IF($AV3125="","",$R3125)</f>
        <v/>
      </c>
      <c r="AX3125" s="2">
        <f>IF($AV3125="","",IF($AB3125=0,$R3125,0))</f>
        <v/>
      </c>
      <c r="AY3125" s="2">
        <f>IF($AV3125="","",IF(AND($Z3125=0,COUNTIF('AR SALES'!$L$2:$L$2501,$L3125)=0),"YES",""))</f>
        <v/>
      </c>
      <c r="AZ3125" s="2">
        <f>IF($AV3125="","",IFERROR(VLOOKUP($AU3125,CODES!$A:$B,2,FALSE),"NO CODE"))</f>
        <v/>
      </c>
      <c r="BA3125" s="2">
        <f>IF(""&amp;$F3125&lt;&gt;"4","",IF($AY3125="YES","",IF(ROUND(SUMIFS($AE$2:$AE$4001,$L$2:$L$4001,$L3125,$F$2:$F$4001,"4")-SUMIFS('AR SALES'!$Y$2:$Y$2501,'AR SALES'!$L$2:$L$2501,$L3125,'AR SALES'!$AD$2:$AD$2501,"OFF"),2)=0,"","STALE")))</f>
        <v/>
      </c>
      <c r="BB3125" s="2">
        <f>IF(OR(""&amp;$F3125="2",""&amp;$F3125="4",""&amp;$F3125="G",""&amp;$F3125="H"),IF($AY3125="YES","",IF($AB3125&lt;&gt;0,"",IF(COUNTIFS('AR SALES'!$L$2:$L$2501,$L3125,'AR SALES'!$AD$2:$AD$2501,IF(""&amp;$F3125="4","OFF","ON"),'AR SALES'!$AF$2:$AF$2501,"Y")&gt;0,"","NO EXEMPTION"))),"")</f>
        <v/>
      </c>
    </row>
    <row r="3126">
      <c r="AT3126" s="2">
        <f>IF($L3126="","",IFERROR(INDEX('AR SALES'!$H$2:$H$2501,MATCH(""&amp;$L3126,'AR SALES'!$AE$2:$AE$2501,0)),""))</f>
        <v/>
      </c>
      <c r="AU3126" s="2">
        <f>IF($L3126="","",IF($A3126&lt;&gt;"GA","",IF($E3126="FULTON",IF(ISNUMBER(SEARCH("COLLEGE PARK",$AT3126)),"FULTON (COLLEGE PARK)",IF(ISNUMBER(SEARCH("HAPEVILLE",$AT3126)),"FULTON (HAPEVILLE)",IF(ISNUMBER(SEARCH("EAST POINT",$AT3126)),"FULTON (EAST POINT)",IF(ISNUMBER(SEARCH("ATLANTA",$AT3126)),"FULTON (ATL LIMITS)","FULTON")))),IF($E3126="DEKALB",IF(ISNUMBER(SEARCH("ATLANTA",$AT3126)),"DEKALB (ATL LIMITS)","DEKALB"),IF(AND($E3126="CLAYTON",ISNUMBER(SEARCH("COLLEGE PARK",$AT3126))),"CLAYTON (COLLEGE PARK)",$E3126)))))</f>
        <v/>
      </c>
      <c r="AV3126" s="2">
        <f>IF($L3126="","",IF(""&amp;$F3126="2","DIESEL",IF(OR(""&amp;$F3126="G",""&amp;$F3126="H"),"GAS","")))</f>
        <v/>
      </c>
      <c r="AW3126" s="2">
        <f>IF($AV3126="","",$R3126)</f>
        <v/>
      </c>
      <c r="AX3126" s="2">
        <f>IF($AV3126="","",IF($AB3126=0,$R3126,0))</f>
        <v/>
      </c>
      <c r="AY3126" s="2">
        <f>IF($AV3126="","",IF(AND($Z3126=0,COUNTIF('AR SALES'!$L$2:$L$2501,$L3126)=0),"YES",""))</f>
        <v/>
      </c>
      <c r="AZ3126" s="2">
        <f>IF($AV3126="","",IFERROR(VLOOKUP($AU3126,CODES!$A:$B,2,FALSE),"NO CODE"))</f>
        <v/>
      </c>
      <c r="BA3126" s="2">
        <f>IF(""&amp;$F3126&lt;&gt;"4","",IF($AY3126="YES","",IF(ROUND(SUMIFS($AE$2:$AE$4001,$L$2:$L$4001,$L3126,$F$2:$F$4001,"4")-SUMIFS('AR SALES'!$Y$2:$Y$2501,'AR SALES'!$L$2:$L$2501,$L3126,'AR SALES'!$AD$2:$AD$2501,"OFF"),2)=0,"","STALE")))</f>
        <v/>
      </c>
      <c r="BB3126" s="2">
        <f>IF(OR(""&amp;$F3126="2",""&amp;$F3126="4",""&amp;$F3126="G",""&amp;$F3126="H"),IF($AY3126="YES","",IF($AB3126&lt;&gt;0,"",IF(COUNTIFS('AR SALES'!$L$2:$L$2501,$L3126,'AR SALES'!$AD$2:$AD$2501,IF(""&amp;$F3126="4","OFF","ON"),'AR SALES'!$AF$2:$AF$2501,"Y")&gt;0,"","NO EXEMPTION"))),"")</f>
        <v/>
      </c>
    </row>
    <row r="3127">
      <c r="AT3127" s="2">
        <f>IF($L3127="","",IFERROR(INDEX('AR SALES'!$H$2:$H$2501,MATCH(""&amp;$L3127,'AR SALES'!$AE$2:$AE$2501,0)),""))</f>
        <v/>
      </c>
      <c r="AU3127" s="2">
        <f>IF($L3127="","",IF($A3127&lt;&gt;"GA","",IF($E3127="FULTON",IF(ISNUMBER(SEARCH("COLLEGE PARK",$AT3127)),"FULTON (COLLEGE PARK)",IF(ISNUMBER(SEARCH("HAPEVILLE",$AT3127)),"FULTON (HAPEVILLE)",IF(ISNUMBER(SEARCH("EAST POINT",$AT3127)),"FULTON (EAST POINT)",IF(ISNUMBER(SEARCH("ATLANTA",$AT3127)),"FULTON (ATL LIMITS)","FULTON")))),IF($E3127="DEKALB",IF(ISNUMBER(SEARCH("ATLANTA",$AT3127)),"DEKALB (ATL LIMITS)","DEKALB"),IF(AND($E3127="CLAYTON",ISNUMBER(SEARCH("COLLEGE PARK",$AT3127))),"CLAYTON (COLLEGE PARK)",$E3127)))))</f>
        <v/>
      </c>
      <c r="AV3127" s="2">
        <f>IF($L3127="","",IF(""&amp;$F3127="2","DIESEL",IF(OR(""&amp;$F3127="G",""&amp;$F3127="H"),"GAS","")))</f>
        <v/>
      </c>
      <c r="AW3127" s="2">
        <f>IF($AV3127="","",$R3127)</f>
        <v/>
      </c>
      <c r="AX3127" s="2">
        <f>IF($AV3127="","",IF($AB3127=0,$R3127,0))</f>
        <v/>
      </c>
      <c r="AY3127" s="2">
        <f>IF($AV3127="","",IF(AND($Z3127=0,COUNTIF('AR SALES'!$L$2:$L$2501,$L3127)=0),"YES",""))</f>
        <v/>
      </c>
      <c r="AZ3127" s="2">
        <f>IF($AV3127="","",IFERROR(VLOOKUP($AU3127,CODES!$A:$B,2,FALSE),"NO CODE"))</f>
        <v/>
      </c>
      <c r="BA3127" s="2">
        <f>IF(""&amp;$F3127&lt;&gt;"4","",IF($AY3127="YES","",IF(ROUND(SUMIFS($AE$2:$AE$4001,$L$2:$L$4001,$L3127,$F$2:$F$4001,"4")-SUMIFS('AR SALES'!$Y$2:$Y$2501,'AR SALES'!$L$2:$L$2501,$L3127,'AR SALES'!$AD$2:$AD$2501,"OFF"),2)=0,"","STALE")))</f>
        <v/>
      </c>
      <c r="BB3127" s="2">
        <f>IF(OR(""&amp;$F3127="2",""&amp;$F3127="4",""&amp;$F3127="G",""&amp;$F3127="H"),IF($AY3127="YES","",IF($AB3127&lt;&gt;0,"",IF(COUNTIFS('AR SALES'!$L$2:$L$2501,$L3127,'AR SALES'!$AD$2:$AD$2501,IF(""&amp;$F3127="4","OFF","ON"),'AR SALES'!$AF$2:$AF$2501,"Y")&gt;0,"","NO EXEMPTION"))),"")</f>
        <v/>
      </c>
    </row>
    <row r="3128">
      <c r="AT3128" s="2">
        <f>IF($L3128="","",IFERROR(INDEX('AR SALES'!$H$2:$H$2501,MATCH(""&amp;$L3128,'AR SALES'!$AE$2:$AE$2501,0)),""))</f>
        <v/>
      </c>
      <c r="AU3128" s="2">
        <f>IF($L3128="","",IF($A3128&lt;&gt;"GA","",IF($E3128="FULTON",IF(ISNUMBER(SEARCH("COLLEGE PARK",$AT3128)),"FULTON (COLLEGE PARK)",IF(ISNUMBER(SEARCH("HAPEVILLE",$AT3128)),"FULTON (HAPEVILLE)",IF(ISNUMBER(SEARCH("EAST POINT",$AT3128)),"FULTON (EAST POINT)",IF(ISNUMBER(SEARCH("ATLANTA",$AT3128)),"FULTON (ATL LIMITS)","FULTON")))),IF($E3128="DEKALB",IF(ISNUMBER(SEARCH("ATLANTA",$AT3128)),"DEKALB (ATL LIMITS)","DEKALB"),IF(AND($E3128="CLAYTON",ISNUMBER(SEARCH("COLLEGE PARK",$AT3128))),"CLAYTON (COLLEGE PARK)",$E3128)))))</f>
        <v/>
      </c>
      <c r="AV3128" s="2">
        <f>IF($L3128="","",IF(""&amp;$F3128="2","DIESEL",IF(OR(""&amp;$F3128="G",""&amp;$F3128="H"),"GAS","")))</f>
        <v/>
      </c>
      <c r="AW3128" s="2">
        <f>IF($AV3128="","",$R3128)</f>
        <v/>
      </c>
      <c r="AX3128" s="2">
        <f>IF($AV3128="","",IF($AB3128=0,$R3128,0))</f>
        <v/>
      </c>
      <c r="AY3128" s="2">
        <f>IF($AV3128="","",IF(AND($Z3128=0,COUNTIF('AR SALES'!$L$2:$L$2501,$L3128)=0),"YES",""))</f>
        <v/>
      </c>
      <c r="AZ3128" s="2">
        <f>IF($AV3128="","",IFERROR(VLOOKUP($AU3128,CODES!$A:$B,2,FALSE),"NO CODE"))</f>
        <v/>
      </c>
      <c r="BA3128" s="2">
        <f>IF(""&amp;$F3128&lt;&gt;"4","",IF($AY3128="YES","",IF(ROUND(SUMIFS($AE$2:$AE$4001,$L$2:$L$4001,$L3128,$F$2:$F$4001,"4")-SUMIFS('AR SALES'!$Y$2:$Y$2501,'AR SALES'!$L$2:$L$2501,$L3128,'AR SALES'!$AD$2:$AD$2501,"OFF"),2)=0,"","STALE")))</f>
        <v/>
      </c>
      <c r="BB3128" s="2">
        <f>IF(OR(""&amp;$F3128="2",""&amp;$F3128="4",""&amp;$F3128="G",""&amp;$F3128="H"),IF($AY3128="YES","",IF($AB3128&lt;&gt;0,"",IF(COUNTIFS('AR SALES'!$L$2:$L$2501,$L3128,'AR SALES'!$AD$2:$AD$2501,IF(""&amp;$F3128="4","OFF","ON"),'AR SALES'!$AF$2:$AF$2501,"Y")&gt;0,"","NO EXEMPTION"))),"")</f>
        <v/>
      </c>
    </row>
    <row r="3129">
      <c r="AT3129" s="2">
        <f>IF($L3129="","",IFERROR(INDEX('AR SALES'!$H$2:$H$2501,MATCH(""&amp;$L3129,'AR SALES'!$AE$2:$AE$2501,0)),""))</f>
        <v/>
      </c>
      <c r="AU3129" s="2">
        <f>IF($L3129="","",IF($A3129&lt;&gt;"GA","",IF($E3129="FULTON",IF(ISNUMBER(SEARCH("COLLEGE PARK",$AT3129)),"FULTON (COLLEGE PARK)",IF(ISNUMBER(SEARCH("HAPEVILLE",$AT3129)),"FULTON (HAPEVILLE)",IF(ISNUMBER(SEARCH("EAST POINT",$AT3129)),"FULTON (EAST POINT)",IF(ISNUMBER(SEARCH("ATLANTA",$AT3129)),"FULTON (ATL LIMITS)","FULTON")))),IF($E3129="DEKALB",IF(ISNUMBER(SEARCH("ATLANTA",$AT3129)),"DEKALB (ATL LIMITS)","DEKALB"),IF(AND($E3129="CLAYTON",ISNUMBER(SEARCH("COLLEGE PARK",$AT3129))),"CLAYTON (COLLEGE PARK)",$E3129)))))</f>
        <v/>
      </c>
      <c r="AV3129" s="2">
        <f>IF($L3129="","",IF(""&amp;$F3129="2","DIESEL",IF(OR(""&amp;$F3129="G",""&amp;$F3129="H"),"GAS","")))</f>
        <v/>
      </c>
      <c r="AW3129" s="2">
        <f>IF($AV3129="","",$R3129)</f>
        <v/>
      </c>
      <c r="AX3129" s="2">
        <f>IF($AV3129="","",IF($AB3129=0,$R3129,0))</f>
        <v/>
      </c>
      <c r="AY3129" s="2">
        <f>IF($AV3129="","",IF(AND($Z3129=0,COUNTIF('AR SALES'!$L$2:$L$2501,$L3129)=0),"YES",""))</f>
        <v/>
      </c>
      <c r="AZ3129" s="2">
        <f>IF($AV3129="","",IFERROR(VLOOKUP($AU3129,CODES!$A:$B,2,FALSE),"NO CODE"))</f>
        <v/>
      </c>
      <c r="BA3129" s="2">
        <f>IF(""&amp;$F3129&lt;&gt;"4","",IF($AY3129="YES","",IF(ROUND(SUMIFS($AE$2:$AE$4001,$L$2:$L$4001,$L3129,$F$2:$F$4001,"4")-SUMIFS('AR SALES'!$Y$2:$Y$2501,'AR SALES'!$L$2:$L$2501,$L3129,'AR SALES'!$AD$2:$AD$2501,"OFF"),2)=0,"","STALE")))</f>
        <v/>
      </c>
      <c r="BB3129" s="2">
        <f>IF(OR(""&amp;$F3129="2",""&amp;$F3129="4",""&amp;$F3129="G",""&amp;$F3129="H"),IF($AY3129="YES","",IF($AB3129&lt;&gt;0,"",IF(COUNTIFS('AR SALES'!$L$2:$L$2501,$L3129,'AR SALES'!$AD$2:$AD$2501,IF(""&amp;$F3129="4","OFF","ON"),'AR SALES'!$AF$2:$AF$2501,"Y")&gt;0,"","NO EXEMPTION"))),"")</f>
        <v/>
      </c>
    </row>
    <row r="3130">
      <c r="AT3130" s="2">
        <f>IF($L3130="","",IFERROR(INDEX('AR SALES'!$H$2:$H$2501,MATCH(""&amp;$L3130,'AR SALES'!$AE$2:$AE$2501,0)),""))</f>
        <v/>
      </c>
      <c r="AU3130" s="2">
        <f>IF($L3130="","",IF($A3130&lt;&gt;"GA","",IF($E3130="FULTON",IF(ISNUMBER(SEARCH("COLLEGE PARK",$AT3130)),"FULTON (COLLEGE PARK)",IF(ISNUMBER(SEARCH("HAPEVILLE",$AT3130)),"FULTON (HAPEVILLE)",IF(ISNUMBER(SEARCH("EAST POINT",$AT3130)),"FULTON (EAST POINT)",IF(ISNUMBER(SEARCH("ATLANTA",$AT3130)),"FULTON (ATL LIMITS)","FULTON")))),IF($E3130="DEKALB",IF(ISNUMBER(SEARCH("ATLANTA",$AT3130)),"DEKALB (ATL LIMITS)","DEKALB"),IF(AND($E3130="CLAYTON",ISNUMBER(SEARCH("COLLEGE PARK",$AT3130))),"CLAYTON (COLLEGE PARK)",$E3130)))))</f>
        <v/>
      </c>
      <c r="AV3130" s="2">
        <f>IF($L3130="","",IF(""&amp;$F3130="2","DIESEL",IF(OR(""&amp;$F3130="G",""&amp;$F3130="H"),"GAS","")))</f>
        <v/>
      </c>
      <c r="AW3130" s="2">
        <f>IF($AV3130="","",$R3130)</f>
        <v/>
      </c>
      <c r="AX3130" s="2">
        <f>IF($AV3130="","",IF($AB3130=0,$R3130,0))</f>
        <v/>
      </c>
      <c r="AY3130" s="2">
        <f>IF($AV3130="","",IF(AND($Z3130=0,COUNTIF('AR SALES'!$L$2:$L$2501,$L3130)=0),"YES",""))</f>
        <v/>
      </c>
      <c r="AZ3130" s="2">
        <f>IF($AV3130="","",IFERROR(VLOOKUP($AU3130,CODES!$A:$B,2,FALSE),"NO CODE"))</f>
        <v/>
      </c>
      <c r="BA3130" s="2">
        <f>IF(""&amp;$F3130&lt;&gt;"4","",IF($AY3130="YES","",IF(ROUND(SUMIFS($AE$2:$AE$4001,$L$2:$L$4001,$L3130,$F$2:$F$4001,"4")-SUMIFS('AR SALES'!$Y$2:$Y$2501,'AR SALES'!$L$2:$L$2501,$L3130,'AR SALES'!$AD$2:$AD$2501,"OFF"),2)=0,"","STALE")))</f>
        <v/>
      </c>
      <c r="BB3130" s="2">
        <f>IF(OR(""&amp;$F3130="2",""&amp;$F3130="4",""&amp;$F3130="G",""&amp;$F3130="H"),IF($AY3130="YES","",IF($AB3130&lt;&gt;0,"",IF(COUNTIFS('AR SALES'!$L$2:$L$2501,$L3130,'AR SALES'!$AD$2:$AD$2501,IF(""&amp;$F3130="4","OFF","ON"),'AR SALES'!$AF$2:$AF$2501,"Y")&gt;0,"","NO EXEMPTION"))),"")</f>
        <v/>
      </c>
    </row>
    <row r="3131">
      <c r="AT3131" s="2">
        <f>IF($L3131="","",IFERROR(INDEX('AR SALES'!$H$2:$H$2501,MATCH(""&amp;$L3131,'AR SALES'!$AE$2:$AE$2501,0)),""))</f>
        <v/>
      </c>
      <c r="AU3131" s="2">
        <f>IF($L3131="","",IF($A3131&lt;&gt;"GA","",IF($E3131="FULTON",IF(ISNUMBER(SEARCH("COLLEGE PARK",$AT3131)),"FULTON (COLLEGE PARK)",IF(ISNUMBER(SEARCH("HAPEVILLE",$AT3131)),"FULTON (HAPEVILLE)",IF(ISNUMBER(SEARCH("EAST POINT",$AT3131)),"FULTON (EAST POINT)",IF(ISNUMBER(SEARCH("ATLANTA",$AT3131)),"FULTON (ATL LIMITS)","FULTON")))),IF($E3131="DEKALB",IF(ISNUMBER(SEARCH("ATLANTA",$AT3131)),"DEKALB (ATL LIMITS)","DEKALB"),IF(AND($E3131="CLAYTON",ISNUMBER(SEARCH("COLLEGE PARK",$AT3131))),"CLAYTON (COLLEGE PARK)",$E3131)))))</f>
        <v/>
      </c>
      <c r="AV3131" s="2">
        <f>IF($L3131="","",IF(""&amp;$F3131="2","DIESEL",IF(OR(""&amp;$F3131="G",""&amp;$F3131="H"),"GAS","")))</f>
        <v/>
      </c>
      <c r="AW3131" s="2">
        <f>IF($AV3131="","",$R3131)</f>
        <v/>
      </c>
      <c r="AX3131" s="2">
        <f>IF($AV3131="","",IF($AB3131=0,$R3131,0))</f>
        <v/>
      </c>
      <c r="AY3131" s="2">
        <f>IF($AV3131="","",IF(AND($Z3131=0,COUNTIF('AR SALES'!$L$2:$L$2501,$L3131)=0),"YES",""))</f>
        <v/>
      </c>
      <c r="AZ3131" s="2">
        <f>IF($AV3131="","",IFERROR(VLOOKUP($AU3131,CODES!$A:$B,2,FALSE),"NO CODE"))</f>
        <v/>
      </c>
      <c r="BA3131" s="2">
        <f>IF(""&amp;$F3131&lt;&gt;"4","",IF($AY3131="YES","",IF(ROUND(SUMIFS($AE$2:$AE$4001,$L$2:$L$4001,$L3131,$F$2:$F$4001,"4")-SUMIFS('AR SALES'!$Y$2:$Y$2501,'AR SALES'!$L$2:$L$2501,$L3131,'AR SALES'!$AD$2:$AD$2501,"OFF"),2)=0,"","STALE")))</f>
        <v/>
      </c>
      <c r="BB3131" s="2">
        <f>IF(OR(""&amp;$F3131="2",""&amp;$F3131="4",""&amp;$F3131="G",""&amp;$F3131="H"),IF($AY3131="YES","",IF($AB3131&lt;&gt;0,"",IF(COUNTIFS('AR SALES'!$L$2:$L$2501,$L3131,'AR SALES'!$AD$2:$AD$2501,IF(""&amp;$F3131="4","OFF","ON"),'AR SALES'!$AF$2:$AF$2501,"Y")&gt;0,"","NO EXEMPTION"))),"")</f>
        <v/>
      </c>
    </row>
    <row r="3132">
      <c r="AT3132" s="2">
        <f>IF($L3132="","",IFERROR(INDEX('AR SALES'!$H$2:$H$2501,MATCH(""&amp;$L3132,'AR SALES'!$AE$2:$AE$2501,0)),""))</f>
        <v/>
      </c>
      <c r="AU3132" s="2">
        <f>IF($L3132="","",IF($A3132&lt;&gt;"GA","",IF($E3132="FULTON",IF(ISNUMBER(SEARCH("COLLEGE PARK",$AT3132)),"FULTON (COLLEGE PARK)",IF(ISNUMBER(SEARCH("HAPEVILLE",$AT3132)),"FULTON (HAPEVILLE)",IF(ISNUMBER(SEARCH("EAST POINT",$AT3132)),"FULTON (EAST POINT)",IF(ISNUMBER(SEARCH("ATLANTA",$AT3132)),"FULTON (ATL LIMITS)","FULTON")))),IF($E3132="DEKALB",IF(ISNUMBER(SEARCH("ATLANTA",$AT3132)),"DEKALB (ATL LIMITS)","DEKALB"),IF(AND($E3132="CLAYTON",ISNUMBER(SEARCH("COLLEGE PARK",$AT3132))),"CLAYTON (COLLEGE PARK)",$E3132)))))</f>
        <v/>
      </c>
      <c r="AV3132" s="2">
        <f>IF($L3132="","",IF(""&amp;$F3132="2","DIESEL",IF(OR(""&amp;$F3132="G",""&amp;$F3132="H"),"GAS","")))</f>
        <v/>
      </c>
      <c r="AW3132" s="2">
        <f>IF($AV3132="","",$R3132)</f>
        <v/>
      </c>
      <c r="AX3132" s="2">
        <f>IF($AV3132="","",IF($AB3132=0,$R3132,0))</f>
        <v/>
      </c>
      <c r="AY3132" s="2">
        <f>IF($AV3132="","",IF(AND($Z3132=0,COUNTIF('AR SALES'!$L$2:$L$2501,$L3132)=0),"YES",""))</f>
        <v/>
      </c>
      <c r="AZ3132" s="2">
        <f>IF($AV3132="","",IFERROR(VLOOKUP($AU3132,CODES!$A:$B,2,FALSE),"NO CODE"))</f>
        <v/>
      </c>
      <c r="BA3132" s="2">
        <f>IF(""&amp;$F3132&lt;&gt;"4","",IF($AY3132="YES","",IF(ROUND(SUMIFS($AE$2:$AE$4001,$L$2:$L$4001,$L3132,$F$2:$F$4001,"4")-SUMIFS('AR SALES'!$Y$2:$Y$2501,'AR SALES'!$L$2:$L$2501,$L3132,'AR SALES'!$AD$2:$AD$2501,"OFF"),2)=0,"","STALE")))</f>
        <v/>
      </c>
      <c r="BB3132" s="2">
        <f>IF(OR(""&amp;$F3132="2",""&amp;$F3132="4",""&amp;$F3132="G",""&amp;$F3132="H"),IF($AY3132="YES","",IF($AB3132&lt;&gt;0,"",IF(COUNTIFS('AR SALES'!$L$2:$L$2501,$L3132,'AR SALES'!$AD$2:$AD$2501,IF(""&amp;$F3132="4","OFF","ON"),'AR SALES'!$AF$2:$AF$2501,"Y")&gt;0,"","NO EXEMPTION"))),"")</f>
        <v/>
      </c>
    </row>
    <row r="3133">
      <c r="AT3133" s="2">
        <f>IF($L3133="","",IFERROR(INDEX('AR SALES'!$H$2:$H$2501,MATCH(""&amp;$L3133,'AR SALES'!$AE$2:$AE$2501,0)),""))</f>
        <v/>
      </c>
      <c r="AU3133" s="2">
        <f>IF($L3133="","",IF($A3133&lt;&gt;"GA","",IF($E3133="FULTON",IF(ISNUMBER(SEARCH("COLLEGE PARK",$AT3133)),"FULTON (COLLEGE PARK)",IF(ISNUMBER(SEARCH("HAPEVILLE",$AT3133)),"FULTON (HAPEVILLE)",IF(ISNUMBER(SEARCH("EAST POINT",$AT3133)),"FULTON (EAST POINT)",IF(ISNUMBER(SEARCH("ATLANTA",$AT3133)),"FULTON (ATL LIMITS)","FULTON")))),IF($E3133="DEKALB",IF(ISNUMBER(SEARCH("ATLANTA",$AT3133)),"DEKALB (ATL LIMITS)","DEKALB"),IF(AND($E3133="CLAYTON",ISNUMBER(SEARCH("COLLEGE PARK",$AT3133))),"CLAYTON (COLLEGE PARK)",$E3133)))))</f>
        <v/>
      </c>
      <c r="AV3133" s="2">
        <f>IF($L3133="","",IF(""&amp;$F3133="2","DIESEL",IF(OR(""&amp;$F3133="G",""&amp;$F3133="H"),"GAS","")))</f>
        <v/>
      </c>
      <c r="AW3133" s="2">
        <f>IF($AV3133="","",$R3133)</f>
        <v/>
      </c>
      <c r="AX3133" s="2">
        <f>IF($AV3133="","",IF($AB3133=0,$R3133,0))</f>
        <v/>
      </c>
      <c r="AY3133" s="2">
        <f>IF($AV3133="","",IF(AND($Z3133=0,COUNTIF('AR SALES'!$L$2:$L$2501,$L3133)=0),"YES",""))</f>
        <v/>
      </c>
      <c r="AZ3133" s="2">
        <f>IF($AV3133="","",IFERROR(VLOOKUP($AU3133,CODES!$A:$B,2,FALSE),"NO CODE"))</f>
        <v/>
      </c>
      <c r="BA3133" s="2">
        <f>IF(""&amp;$F3133&lt;&gt;"4","",IF($AY3133="YES","",IF(ROUND(SUMIFS($AE$2:$AE$4001,$L$2:$L$4001,$L3133,$F$2:$F$4001,"4")-SUMIFS('AR SALES'!$Y$2:$Y$2501,'AR SALES'!$L$2:$L$2501,$L3133,'AR SALES'!$AD$2:$AD$2501,"OFF"),2)=0,"","STALE")))</f>
        <v/>
      </c>
      <c r="BB3133" s="2">
        <f>IF(OR(""&amp;$F3133="2",""&amp;$F3133="4",""&amp;$F3133="G",""&amp;$F3133="H"),IF($AY3133="YES","",IF($AB3133&lt;&gt;0,"",IF(COUNTIFS('AR SALES'!$L$2:$L$2501,$L3133,'AR SALES'!$AD$2:$AD$2501,IF(""&amp;$F3133="4","OFF","ON"),'AR SALES'!$AF$2:$AF$2501,"Y")&gt;0,"","NO EXEMPTION"))),"")</f>
        <v/>
      </c>
    </row>
    <row r="3134">
      <c r="AT3134" s="2">
        <f>IF($L3134="","",IFERROR(INDEX('AR SALES'!$H$2:$H$2501,MATCH(""&amp;$L3134,'AR SALES'!$AE$2:$AE$2501,0)),""))</f>
        <v/>
      </c>
      <c r="AU3134" s="2">
        <f>IF($L3134="","",IF($A3134&lt;&gt;"GA","",IF($E3134="FULTON",IF(ISNUMBER(SEARCH("COLLEGE PARK",$AT3134)),"FULTON (COLLEGE PARK)",IF(ISNUMBER(SEARCH("HAPEVILLE",$AT3134)),"FULTON (HAPEVILLE)",IF(ISNUMBER(SEARCH("EAST POINT",$AT3134)),"FULTON (EAST POINT)",IF(ISNUMBER(SEARCH("ATLANTA",$AT3134)),"FULTON (ATL LIMITS)","FULTON")))),IF($E3134="DEKALB",IF(ISNUMBER(SEARCH("ATLANTA",$AT3134)),"DEKALB (ATL LIMITS)","DEKALB"),IF(AND($E3134="CLAYTON",ISNUMBER(SEARCH("COLLEGE PARK",$AT3134))),"CLAYTON (COLLEGE PARK)",$E3134)))))</f>
        <v/>
      </c>
      <c r="AV3134" s="2">
        <f>IF($L3134="","",IF(""&amp;$F3134="2","DIESEL",IF(OR(""&amp;$F3134="G",""&amp;$F3134="H"),"GAS","")))</f>
        <v/>
      </c>
      <c r="AW3134" s="2">
        <f>IF($AV3134="","",$R3134)</f>
        <v/>
      </c>
      <c r="AX3134" s="2">
        <f>IF($AV3134="","",IF($AB3134=0,$R3134,0))</f>
        <v/>
      </c>
      <c r="AY3134" s="2">
        <f>IF($AV3134="","",IF(AND($Z3134=0,COUNTIF('AR SALES'!$L$2:$L$2501,$L3134)=0),"YES",""))</f>
        <v/>
      </c>
      <c r="AZ3134" s="2">
        <f>IF($AV3134="","",IFERROR(VLOOKUP($AU3134,CODES!$A:$B,2,FALSE),"NO CODE"))</f>
        <v/>
      </c>
      <c r="BA3134" s="2">
        <f>IF(""&amp;$F3134&lt;&gt;"4","",IF($AY3134="YES","",IF(ROUND(SUMIFS($AE$2:$AE$4001,$L$2:$L$4001,$L3134,$F$2:$F$4001,"4")-SUMIFS('AR SALES'!$Y$2:$Y$2501,'AR SALES'!$L$2:$L$2501,$L3134,'AR SALES'!$AD$2:$AD$2501,"OFF"),2)=0,"","STALE")))</f>
        <v/>
      </c>
      <c r="BB3134" s="2">
        <f>IF(OR(""&amp;$F3134="2",""&amp;$F3134="4",""&amp;$F3134="G",""&amp;$F3134="H"),IF($AY3134="YES","",IF($AB3134&lt;&gt;0,"",IF(COUNTIFS('AR SALES'!$L$2:$L$2501,$L3134,'AR SALES'!$AD$2:$AD$2501,IF(""&amp;$F3134="4","OFF","ON"),'AR SALES'!$AF$2:$AF$2501,"Y")&gt;0,"","NO EXEMPTION"))),"")</f>
        <v/>
      </c>
    </row>
    <row r="3135">
      <c r="AT3135" s="2">
        <f>IF($L3135="","",IFERROR(INDEX('AR SALES'!$H$2:$H$2501,MATCH(""&amp;$L3135,'AR SALES'!$AE$2:$AE$2501,0)),""))</f>
        <v/>
      </c>
      <c r="AU3135" s="2">
        <f>IF($L3135="","",IF($A3135&lt;&gt;"GA","",IF($E3135="FULTON",IF(ISNUMBER(SEARCH("COLLEGE PARK",$AT3135)),"FULTON (COLLEGE PARK)",IF(ISNUMBER(SEARCH("HAPEVILLE",$AT3135)),"FULTON (HAPEVILLE)",IF(ISNUMBER(SEARCH("EAST POINT",$AT3135)),"FULTON (EAST POINT)",IF(ISNUMBER(SEARCH("ATLANTA",$AT3135)),"FULTON (ATL LIMITS)","FULTON")))),IF($E3135="DEKALB",IF(ISNUMBER(SEARCH("ATLANTA",$AT3135)),"DEKALB (ATL LIMITS)","DEKALB"),IF(AND($E3135="CLAYTON",ISNUMBER(SEARCH("COLLEGE PARK",$AT3135))),"CLAYTON (COLLEGE PARK)",$E3135)))))</f>
        <v/>
      </c>
      <c r="AV3135" s="2">
        <f>IF($L3135="","",IF(""&amp;$F3135="2","DIESEL",IF(OR(""&amp;$F3135="G",""&amp;$F3135="H"),"GAS","")))</f>
        <v/>
      </c>
      <c r="AW3135" s="2">
        <f>IF($AV3135="","",$R3135)</f>
        <v/>
      </c>
      <c r="AX3135" s="2">
        <f>IF($AV3135="","",IF($AB3135=0,$R3135,0))</f>
        <v/>
      </c>
      <c r="AY3135" s="2">
        <f>IF($AV3135="","",IF(AND($Z3135=0,COUNTIF('AR SALES'!$L$2:$L$2501,$L3135)=0),"YES",""))</f>
        <v/>
      </c>
      <c r="AZ3135" s="2">
        <f>IF($AV3135="","",IFERROR(VLOOKUP($AU3135,CODES!$A:$B,2,FALSE),"NO CODE"))</f>
        <v/>
      </c>
      <c r="BA3135" s="2">
        <f>IF(""&amp;$F3135&lt;&gt;"4","",IF($AY3135="YES","",IF(ROUND(SUMIFS($AE$2:$AE$4001,$L$2:$L$4001,$L3135,$F$2:$F$4001,"4")-SUMIFS('AR SALES'!$Y$2:$Y$2501,'AR SALES'!$L$2:$L$2501,$L3135,'AR SALES'!$AD$2:$AD$2501,"OFF"),2)=0,"","STALE")))</f>
        <v/>
      </c>
      <c r="BB3135" s="2">
        <f>IF(OR(""&amp;$F3135="2",""&amp;$F3135="4",""&amp;$F3135="G",""&amp;$F3135="H"),IF($AY3135="YES","",IF($AB3135&lt;&gt;0,"",IF(COUNTIFS('AR SALES'!$L$2:$L$2501,$L3135,'AR SALES'!$AD$2:$AD$2501,IF(""&amp;$F3135="4","OFF","ON"),'AR SALES'!$AF$2:$AF$2501,"Y")&gt;0,"","NO EXEMPTION"))),"")</f>
        <v/>
      </c>
    </row>
    <row r="3136">
      <c r="AT3136" s="2">
        <f>IF($L3136="","",IFERROR(INDEX('AR SALES'!$H$2:$H$2501,MATCH(""&amp;$L3136,'AR SALES'!$AE$2:$AE$2501,0)),""))</f>
        <v/>
      </c>
      <c r="AU3136" s="2">
        <f>IF($L3136="","",IF($A3136&lt;&gt;"GA","",IF($E3136="FULTON",IF(ISNUMBER(SEARCH("COLLEGE PARK",$AT3136)),"FULTON (COLLEGE PARK)",IF(ISNUMBER(SEARCH("HAPEVILLE",$AT3136)),"FULTON (HAPEVILLE)",IF(ISNUMBER(SEARCH("EAST POINT",$AT3136)),"FULTON (EAST POINT)",IF(ISNUMBER(SEARCH("ATLANTA",$AT3136)),"FULTON (ATL LIMITS)","FULTON")))),IF($E3136="DEKALB",IF(ISNUMBER(SEARCH("ATLANTA",$AT3136)),"DEKALB (ATL LIMITS)","DEKALB"),IF(AND($E3136="CLAYTON",ISNUMBER(SEARCH("COLLEGE PARK",$AT3136))),"CLAYTON (COLLEGE PARK)",$E3136)))))</f>
        <v/>
      </c>
      <c r="AV3136" s="2">
        <f>IF($L3136="","",IF(""&amp;$F3136="2","DIESEL",IF(OR(""&amp;$F3136="G",""&amp;$F3136="H"),"GAS","")))</f>
        <v/>
      </c>
      <c r="AW3136" s="2">
        <f>IF($AV3136="","",$R3136)</f>
        <v/>
      </c>
      <c r="AX3136" s="2">
        <f>IF($AV3136="","",IF($AB3136=0,$R3136,0))</f>
        <v/>
      </c>
      <c r="AY3136" s="2">
        <f>IF($AV3136="","",IF(AND($Z3136=0,COUNTIF('AR SALES'!$L$2:$L$2501,$L3136)=0),"YES",""))</f>
        <v/>
      </c>
      <c r="AZ3136" s="2">
        <f>IF($AV3136="","",IFERROR(VLOOKUP($AU3136,CODES!$A:$B,2,FALSE),"NO CODE"))</f>
        <v/>
      </c>
      <c r="BA3136" s="2">
        <f>IF(""&amp;$F3136&lt;&gt;"4","",IF($AY3136="YES","",IF(ROUND(SUMIFS($AE$2:$AE$4001,$L$2:$L$4001,$L3136,$F$2:$F$4001,"4")-SUMIFS('AR SALES'!$Y$2:$Y$2501,'AR SALES'!$L$2:$L$2501,$L3136,'AR SALES'!$AD$2:$AD$2501,"OFF"),2)=0,"","STALE")))</f>
        <v/>
      </c>
      <c r="BB3136" s="2">
        <f>IF(OR(""&amp;$F3136="2",""&amp;$F3136="4",""&amp;$F3136="G",""&amp;$F3136="H"),IF($AY3136="YES","",IF($AB3136&lt;&gt;0,"",IF(COUNTIFS('AR SALES'!$L$2:$L$2501,$L3136,'AR SALES'!$AD$2:$AD$2501,IF(""&amp;$F3136="4","OFF","ON"),'AR SALES'!$AF$2:$AF$2501,"Y")&gt;0,"","NO EXEMPTION"))),"")</f>
        <v/>
      </c>
    </row>
    <row r="3137">
      <c r="AT3137" s="2">
        <f>IF($L3137="","",IFERROR(INDEX('AR SALES'!$H$2:$H$2501,MATCH(""&amp;$L3137,'AR SALES'!$AE$2:$AE$2501,0)),""))</f>
        <v/>
      </c>
      <c r="AU3137" s="2">
        <f>IF($L3137="","",IF($A3137&lt;&gt;"GA","",IF($E3137="FULTON",IF(ISNUMBER(SEARCH("COLLEGE PARK",$AT3137)),"FULTON (COLLEGE PARK)",IF(ISNUMBER(SEARCH("HAPEVILLE",$AT3137)),"FULTON (HAPEVILLE)",IF(ISNUMBER(SEARCH("EAST POINT",$AT3137)),"FULTON (EAST POINT)",IF(ISNUMBER(SEARCH("ATLANTA",$AT3137)),"FULTON (ATL LIMITS)","FULTON")))),IF($E3137="DEKALB",IF(ISNUMBER(SEARCH("ATLANTA",$AT3137)),"DEKALB (ATL LIMITS)","DEKALB"),IF(AND($E3137="CLAYTON",ISNUMBER(SEARCH("COLLEGE PARK",$AT3137))),"CLAYTON (COLLEGE PARK)",$E3137)))))</f>
        <v/>
      </c>
      <c r="AV3137" s="2">
        <f>IF($L3137="","",IF(""&amp;$F3137="2","DIESEL",IF(OR(""&amp;$F3137="G",""&amp;$F3137="H"),"GAS","")))</f>
        <v/>
      </c>
      <c r="AW3137" s="2">
        <f>IF($AV3137="","",$R3137)</f>
        <v/>
      </c>
      <c r="AX3137" s="2">
        <f>IF($AV3137="","",IF($AB3137=0,$R3137,0))</f>
        <v/>
      </c>
      <c r="AY3137" s="2">
        <f>IF($AV3137="","",IF(AND($Z3137=0,COUNTIF('AR SALES'!$L$2:$L$2501,$L3137)=0),"YES",""))</f>
        <v/>
      </c>
      <c r="AZ3137" s="2">
        <f>IF($AV3137="","",IFERROR(VLOOKUP($AU3137,CODES!$A:$B,2,FALSE),"NO CODE"))</f>
        <v/>
      </c>
      <c r="BA3137" s="2">
        <f>IF(""&amp;$F3137&lt;&gt;"4","",IF($AY3137="YES","",IF(ROUND(SUMIFS($AE$2:$AE$4001,$L$2:$L$4001,$L3137,$F$2:$F$4001,"4")-SUMIFS('AR SALES'!$Y$2:$Y$2501,'AR SALES'!$L$2:$L$2501,$L3137,'AR SALES'!$AD$2:$AD$2501,"OFF"),2)=0,"","STALE")))</f>
        <v/>
      </c>
      <c r="BB3137" s="2">
        <f>IF(OR(""&amp;$F3137="2",""&amp;$F3137="4",""&amp;$F3137="G",""&amp;$F3137="H"),IF($AY3137="YES","",IF($AB3137&lt;&gt;0,"",IF(COUNTIFS('AR SALES'!$L$2:$L$2501,$L3137,'AR SALES'!$AD$2:$AD$2501,IF(""&amp;$F3137="4","OFF","ON"),'AR SALES'!$AF$2:$AF$2501,"Y")&gt;0,"","NO EXEMPTION"))),"")</f>
        <v/>
      </c>
    </row>
    <row r="3138">
      <c r="AT3138" s="2">
        <f>IF($L3138="","",IFERROR(INDEX('AR SALES'!$H$2:$H$2501,MATCH(""&amp;$L3138,'AR SALES'!$AE$2:$AE$2501,0)),""))</f>
        <v/>
      </c>
      <c r="AU3138" s="2">
        <f>IF($L3138="","",IF($A3138&lt;&gt;"GA","",IF($E3138="FULTON",IF(ISNUMBER(SEARCH("COLLEGE PARK",$AT3138)),"FULTON (COLLEGE PARK)",IF(ISNUMBER(SEARCH("HAPEVILLE",$AT3138)),"FULTON (HAPEVILLE)",IF(ISNUMBER(SEARCH("EAST POINT",$AT3138)),"FULTON (EAST POINT)",IF(ISNUMBER(SEARCH("ATLANTA",$AT3138)),"FULTON (ATL LIMITS)","FULTON")))),IF($E3138="DEKALB",IF(ISNUMBER(SEARCH("ATLANTA",$AT3138)),"DEKALB (ATL LIMITS)","DEKALB"),IF(AND($E3138="CLAYTON",ISNUMBER(SEARCH("COLLEGE PARK",$AT3138))),"CLAYTON (COLLEGE PARK)",$E3138)))))</f>
        <v/>
      </c>
      <c r="AV3138" s="2">
        <f>IF($L3138="","",IF(""&amp;$F3138="2","DIESEL",IF(OR(""&amp;$F3138="G",""&amp;$F3138="H"),"GAS","")))</f>
        <v/>
      </c>
      <c r="AW3138" s="2">
        <f>IF($AV3138="","",$R3138)</f>
        <v/>
      </c>
      <c r="AX3138" s="2">
        <f>IF($AV3138="","",IF($AB3138=0,$R3138,0))</f>
        <v/>
      </c>
      <c r="AY3138" s="2">
        <f>IF($AV3138="","",IF(AND($Z3138=0,COUNTIF('AR SALES'!$L$2:$L$2501,$L3138)=0),"YES",""))</f>
        <v/>
      </c>
      <c r="AZ3138" s="2">
        <f>IF($AV3138="","",IFERROR(VLOOKUP($AU3138,CODES!$A:$B,2,FALSE),"NO CODE"))</f>
        <v/>
      </c>
      <c r="BA3138" s="2">
        <f>IF(""&amp;$F3138&lt;&gt;"4","",IF($AY3138="YES","",IF(ROUND(SUMIFS($AE$2:$AE$4001,$L$2:$L$4001,$L3138,$F$2:$F$4001,"4")-SUMIFS('AR SALES'!$Y$2:$Y$2501,'AR SALES'!$L$2:$L$2501,$L3138,'AR SALES'!$AD$2:$AD$2501,"OFF"),2)=0,"","STALE")))</f>
        <v/>
      </c>
      <c r="BB3138" s="2">
        <f>IF(OR(""&amp;$F3138="2",""&amp;$F3138="4",""&amp;$F3138="G",""&amp;$F3138="H"),IF($AY3138="YES","",IF($AB3138&lt;&gt;0,"",IF(COUNTIFS('AR SALES'!$L$2:$L$2501,$L3138,'AR SALES'!$AD$2:$AD$2501,IF(""&amp;$F3138="4","OFF","ON"),'AR SALES'!$AF$2:$AF$2501,"Y")&gt;0,"","NO EXEMPTION"))),"")</f>
        <v/>
      </c>
    </row>
    <row r="3139">
      <c r="AT3139" s="2">
        <f>IF($L3139="","",IFERROR(INDEX('AR SALES'!$H$2:$H$2501,MATCH(""&amp;$L3139,'AR SALES'!$AE$2:$AE$2501,0)),""))</f>
        <v/>
      </c>
      <c r="AU3139" s="2">
        <f>IF($L3139="","",IF($A3139&lt;&gt;"GA","",IF($E3139="FULTON",IF(ISNUMBER(SEARCH("COLLEGE PARK",$AT3139)),"FULTON (COLLEGE PARK)",IF(ISNUMBER(SEARCH("HAPEVILLE",$AT3139)),"FULTON (HAPEVILLE)",IF(ISNUMBER(SEARCH("EAST POINT",$AT3139)),"FULTON (EAST POINT)",IF(ISNUMBER(SEARCH("ATLANTA",$AT3139)),"FULTON (ATL LIMITS)","FULTON")))),IF($E3139="DEKALB",IF(ISNUMBER(SEARCH("ATLANTA",$AT3139)),"DEKALB (ATL LIMITS)","DEKALB"),IF(AND($E3139="CLAYTON",ISNUMBER(SEARCH("COLLEGE PARK",$AT3139))),"CLAYTON (COLLEGE PARK)",$E3139)))))</f>
        <v/>
      </c>
      <c r="AV3139" s="2">
        <f>IF($L3139="","",IF(""&amp;$F3139="2","DIESEL",IF(OR(""&amp;$F3139="G",""&amp;$F3139="H"),"GAS","")))</f>
        <v/>
      </c>
      <c r="AW3139" s="2">
        <f>IF($AV3139="","",$R3139)</f>
        <v/>
      </c>
      <c r="AX3139" s="2">
        <f>IF($AV3139="","",IF($AB3139=0,$R3139,0))</f>
        <v/>
      </c>
      <c r="AY3139" s="2">
        <f>IF($AV3139="","",IF(AND($Z3139=0,COUNTIF('AR SALES'!$L$2:$L$2501,$L3139)=0),"YES",""))</f>
        <v/>
      </c>
      <c r="AZ3139" s="2">
        <f>IF($AV3139="","",IFERROR(VLOOKUP($AU3139,CODES!$A:$B,2,FALSE),"NO CODE"))</f>
        <v/>
      </c>
      <c r="BA3139" s="2">
        <f>IF(""&amp;$F3139&lt;&gt;"4","",IF($AY3139="YES","",IF(ROUND(SUMIFS($AE$2:$AE$4001,$L$2:$L$4001,$L3139,$F$2:$F$4001,"4")-SUMIFS('AR SALES'!$Y$2:$Y$2501,'AR SALES'!$L$2:$L$2501,$L3139,'AR SALES'!$AD$2:$AD$2501,"OFF"),2)=0,"","STALE")))</f>
        <v/>
      </c>
      <c r="BB3139" s="2">
        <f>IF(OR(""&amp;$F3139="2",""&amp;$F3139="4",""&amp;$F3139="G",""&amp;$F3139="H"),IF($AY3139="YES","",IF($AB3139&lt;&gt;0,"",IF(COUNTIFS('AR SALES'!$L$2:$L$2501,$L3139,'AR SALES'!$AD$2:$AD$2501,IF(""&amp;$F3139="4","OFF","ON"),'AR SALES'!$AF$2:$AF$2501,"Y")&gt;0,"","NO EXEMPTION"))),"")</f>
        <v/>
      </c>
    </row>
    <row r="3140">
      <c r="AT3140" s="2">
        <f>IF($L3140="","",IFERROR(INDEX('AR SALES'!$H$2:$H$2501,MATCH(""&amp;$L3140,'AR SALES'!$AE$2:$AE$2501,0)),""))</f>
        <v/>
      </c>
      <c r="AU3140" s="2">
        <f>IF($L3140="","",IF($A3140&lt;&gt;"GA","",IF($E3140="FULTON",IF(ISNUMBER(SEARCH("COLLEGE PARK",$AT3140)),"FULTON (COLLEGE PARK)",IF(ISNUMBER(SEARCH("HAPEVILLE",$AT3140)),"FULTON (HAPEVILLE)",IF(ISNUMBER(SEARCH("EAST POINT",$AT3140)),"FULTON (EAST POINT)",IF(ISNUMBER(SEARCH("ATLANTA",$AT3140)),"FULTON (ATL LIMITS)","FULTON")))),IF($E3140="DEKALB",IF(ISNUMBER(SEARCH("ATLANTA",$AT3140)),"DEKALB (ATL LIMITS)","DEKALB"),IF(AND($E3140="CLAYTON",ISNUMBER(SEARCH("COLLEGE PARK",$AT3140))),"CLAYTON (COLLEGE PARK)",$E3140)))))</f>
        <v/>
      </c>
      <c r="AV3140" s="2">
        <f>IF($L3140="","",IF(""&amp;$F3140="2","DIESEL",IF(OR(""&amp;$F3140="G",""&amp;$F3140="H"),"GAS","")))</f>
        <v/>
      </c>
      <c r="AW3140" s="2">
        <f>IF($AV3140="","",$R3140)</f>
        <v/>
      </c>
      <c r="AX3140" s="2">
        <f>IF($AV3140="","",IF($AB3140=0,$R3140,0))</f>
        <v/>
      </c>
      <c r="AY3140" s="2">
        <f>IF($AV3140="","",IF(AND($Z3140=0,COUNTIF('AR SALES'!$L$2:$L$2501,$L3140)=0),"YES",""))</f>
        <v/>
      </c>
      <c r="AZ3140" s="2">
        <f>IF($AV3140="","",IFERROR(VLOOKUP($AU3140,CODES!$A:$B,2,FALSE),"NO CODE"))</f>
        <v/>
      </c>
      <c r="BA3140" s="2">
        <f>IF(""&amp;$F3140&lt;&gt;"4","",IF($AY3140="YES","",IF(ROUND(SUMIFS($AE$2:$AE$4001,$L$2:$L$4001,$L3140,$F$2:$F$4001,"4")-SUMIFS('AR SALES'!$Y$2:$Y$2501,'AR SALES'!$L$2:$L$2501,$L3140,'AR SALES'!$AD$2:$AD$2501,"OFF"),2)=0,"","STALE")))</f>
        <v/>
      </c>
      <c r="BB3140" s="2">
        <f>IF(OR(""&amp;$F3140="2",""&amp;$F3140="4",""&amp;$F3140="G",""&amp;$F3140="H"),IF($AY3140="YES","",IF($AB3140&lt;&gt;0,"",IF(COUNTIFS('AR SALES'!$L$2:$L$2501,$L3140,'AR SALES'!$AD$2:$AD$2501,IF(""&amp;$F3140="4","OFF","ON"),'AR SALES'!$AF$2:$AF$2501,"Y")&gt;0,"","NO EXEMPTION"))),"")</f>
        <v/>
      </c>
    </row>
    <row r="3141">
      <c r="AT3141" s="2">
        <f>IF($L3141="","",IFERROR(INDEX('AR SALES'!$H$2:$H$2501,MATCH(""&amp;$L3141,'AR SALES'!$AE$2:$AE$2501,0)),""))</f>
        <v/>
      </c>
      <c r="AU3141" s="2">
        <f>IF($L3141="","",IF($A3141&lt;&gt;"GA","",IF($E3141="FULTON",IF(ISNUMBER(SEARCH("COLLEGE PARK",$AT3141)),"FULTON (COLLEGE PARK)",IF(ISNUMBER(SEARCH("HAPEVILLE",$AT3141)),"FULTON (HAPEVILLE)",IF(ISNUMBER(SEARCH("EAST POINT",$AT3141)),"FULTON (EAST POINT)",IF(ISNUMBER(SEARCH("ATLANTA",$AT3141)),"FULTON (ATL LIMITS)","FULTON")))),IF($E3141="DEKALB",IF(ISNUMBER(SEARCH("ATLANTA",$AT3141)),"DEKALB (ATL LIMITS)","DEKALB"),IF(AND($E3141="CLAYTON",ISNUMBER(SEARCH("COLLEGE PARK",$AT3141))),"CLAYTON (COLLEGE PARK)",$E3141)))))</f>
        <v/>
      </c>
      <c r="AV3141" s="2">
        <f>IF($L3141="","",IF(""&amp;$F3141="2","DIESEL",IF(OR(""&amp;$F3141="G",""&amp;$F3141="H"),"GAS","")))</f>
        <v/>
      </c>
      <c r="AW3141" s="2">
        <f>IF($AV3141="","",$R3141)</f>
        <v/>
      </c>
      <c r="AX3141" s="2">
        <f>IF($AV3141="","",IF($AB3141=0,$R3141,0))</f>
        <v/>
      </c>
      <c r="AY3141" s="2">
        <f>IF($AV3141="","",IF(AND($Z3141=0,COUNTIF('AR SALES'!$L$2:$L$2501,$L3141)=0),"YES",""))</f>
        <v/>
      </c>
      <c r="AZ3141" s="2">
        <f>IF($AV3141="","",IFERROR(VLOOKUP($AU3141,CODES!$A:$B,2,FALSE),"NO CODE"))</f>
        <v/>
      </c>
      <c r="BA3141" s="2">
        <f>IF(""&amp;$F3141&lt;&gt;"4","",IF($AY3141="YES","",IF(ROUND(SUMIFS($AE$2:$AE$4001,$L$2:$L$4001,$L3141,$F$2:$F$4001,"4")-SUMIFS('AR SALES'!$Y$2:$Y$2501,'AR SALES'!$L$2:$L$2501,$L3141,'AR SALES'!$AD$2:$AD$2501,"OFF"),2)=0,"","STALE")))</f>
        <v/>
      </c>
      <c r="BB3141" s="2">
        <f>IF(OR(""&amp;$F3141="2",""&amp;$F3141="4",""&amp;$F3141="G",""&amp;$F3141="H"),IF($AY3141="YES","",IF($AB3141&lt;&gt;0,"",IF(COUNTIFS('AR SALES'!$L$2:$L$2501,$L3141,'AR SALES'!$AD$2:$AD$2501,IF(""&amp;$F3141="4","OFF","ON"),'AR SALES'!$AF$2:$AF$2501,"Y")&gt;0,"","NO EXEMPTION"))),"")</f>
        <v/>
      </c>
    </row>
    <row r="3142">
      <c r="AT3142" s="2">
        <f>IF($L3142="","",IFERROR(INDEX('AR SALES'!$H$2:$H$2501,MATCH(""&amp;$L3142,'AR SALES'!$AE$2:$AE$2501,0)),""))</f>
        <v/>
      </c>
      <c r="AU3142" s="2">
        <f>IF($L3142="","",IF($A3142&lt;&gt;"GA","",IF($E3142="FULTON",IF(ISNUMBER(SEARCH("COLLEGE PARK",$AT3142)),"FULTON (COLLEGE PARK)",IF(ISNUMBER(SEARCH("HAPEVILLE",$AT3142)),"FULTON (HAPEVILLE)",IF(ISNUMBER(SEARCH("EAST POINT",$AT3142)),"FULTON (EAST POINT)",IF(ISNUMBER(SEARCH("ATLANTA",$AT3142)),"FULTON (ATL LIMITS)","FULTON")))),IF($E3142="DEKALB",IF(ISNUMBER(SEARCH("ATLANTA",$AT3142)),"DEKALB (ATL LIMITS)","DEKALB"),IF(AND($E3142="CLAYTON",ISNUMBER(SEARCH("COLLEGE PARK",$AT3142))),"CLAYTON (COLLEGE PARK)",$E3142)))))</f>
        <v/>
      </c>
      <c r="AV3142" s="2">
        <f>IF($L3142="","",IF(""&amp;$F3142="2","DIESEL",IF(OR(""&amp;$F3142="G",""&amp;$F3142="H"),"GAS","")))</f>
        <v/>
      </c>
      <c r="AW3142" s="2">
        <f>IF($AV3142="","",$R3142)</f>
        <v/>
      </c>
      <c r="AX3142" s="2">
        <f>IF($AV3142="","",IF($AB3142=0,$R3142,0))</f>
        <v/>
      </c>
      <c r="AY3142" s="2">
        <f>IF($AV3142="","",IF(AND($Z3142=0,COUNTIF('AR SALES'!$L$2:$L$2501,$L3142)=0),"YES",""))</f>
        <v/>
      </c>
      <c r="AZ3142" s="2">
        <f>IF($AV3142="","",IFERROR(VLOOKUP($AU3142,CODES!$A:$B,2,FALSE),"NO CODE"))</f>
        <v/>
      </c>
      <c r="BA3142" s="2">
        <f>IF(""&amp;$F3142&lt;&gt;"4","",IF($AY3142="YES","",IF(ROUND(SUMIFS($AE$2:$AE$4001,$L$2:$L$4001,$L3142,$F$2:$F$4001,"4")-SUMIFS('AR SALES'!$Y$2:$Y$2501,'AR SALES'!$L$2:$L$2501,$L3142,'AR SALES'!$AD$2:$AD$2501,"OFF"),2)=0,"","STALE")))</f>
        <v/>
      </c>
      <c r="BB3142" s="2">
        <f>IF(OR(""&amp;$F3142="2",""&amp;$F3142="4",""&amp;$F3142="G",""&amp;$F3142="H"),IF($AY3142="YES","",IF($AB3142&lt;&gt;0,"",IF(COUNTIFS('AR SALES'!$L$2:$L$2501,$L3142,'AR SALES'!$AD$2:$AD$2501,IF(""&amp;$F3142="4","OFF","ON"),'AR SALES'!$AF$2:$AF$2501,"Y")&gt;0,"","NO EXEMPTION"))),"")</f>
        <v/>
      </c>
    </row>
    <row r="3143">
      <c r="AT3143" s="2">
        <f>IF($L3143="","",IFERROR(INDEX('AR SALES'!$H$2:$H$2501,MATCH(""&amp;$L3143,'AR SALES'!$AE$2:$AE$2501,0)),""))</f>
        <v/>
      </c>
      <c r="AU3143" s="2">
        <f>IF($L3143="","",IF($A3143&lt;&gt;"GA","",IF($E3143="FULTON",IF(ISNUMBER(SEARCH("COLLEGE PARK",$AT3143)),"FULTON (COLLEGE PARK)",IF(ISNUMBER(SEARCH("HAPEVILLE",$AT3143)),"FULTON (HAPEVILLE)",IF(ISNUMBER(SEARCH("EAST POINT",$AT3143)),"FULTON (EAST POINT)",IF(ISNUMBER(SEARCH("ATLANTA",$AT3143)),"FULTON (ATL LIMITS)","FULTON")))),IF($E3143="DEKALB",IF(ISNUMBER(SEARCH("ATLANTA",$AT3143)),"DEKALB (ATL LIMITS)","DEKALB"),IF(AND($E3143="CLAYTON",ISNUMBER(SEARCH("COLLEGE PARK",$AT3143))),"CLAYTON (COLLEGE PARK)",$E3143)))))</f>
        <v/>
      </c>
      <c r="AV3143" s="2">
        <f>IF($L3143="","",IF(""&amp;$F3143="2","DIESEL",IF(OR(""&amp;$F3143="G",""&amp;$F3143="H"),"GAS","")))</f>
        <v/>
      </c>
      <c r="AW3143" s="2">
        <f>IF($AV3143="","",$R3143)</f>
        <v/>
      </c>
      <c r="AX3143" s="2">
        <f>IF($AV3143="","",IF($AB3143=0,$R3143,0))</f>
        <v/>
      </c>
      <c r="AY3143" s="2">
        <f>IF($AV3143="","",IF(AND($Z3143=0,COUNTIF('AR SALES'!$L$2:$L$2501,$L3143)=0),"YES",""))</f>
        <v/>
      </c>
      <c r="AZ3143" s="2">
        <f>IF($AV3143="","",IFERROR(VLOOKUP($AU3143,CODES!$A:$B,2,FALSE),"NO CODE"))</f>
        <v/>
      </c>
      <c r="BA3143" s="2">
        <f>IF(""&amp;$F3143&lt;&gt;"4","",IF($AY3143="YES","",IF(ROUND(SUMIFS($AE$2:$AE$4001,$L$2:$L$4001,$L3143,$F$2:$F$4001,"4")-SUMIFS('AR SALES'!$Y$2:$Y$2501,'AR SALES'!$L$2:$L$2501,$L3143,'AR SALES'!$AD$2:$AD$2501,"OFF"),2)=0,"","STALE")))</f>
        <v/>
      </c>
      <c r="BB3143" s="2">
        <f>IF(OR(""&amp;$F3143="2",""&amp;$F3143="4",""&amp;$F3143="G",""&amp;$F3143="H"),IF($AY3143="YES","",IF($AB3143&lt;&gt;0,"",IF(COUNTIFS('AR SALES'!$L$2:$L$2501,$L3143,'AR SALES'!$AD$2:$AD$2501,IF(""&amp;$F3143="4","OFF","ON"),'AR SALES'!$AF$2:$AF$2501,"Y")&gt;0,"","NO EXEMPTION"))),"")</f>
        <v/>
      </c>
    </row>
    <row r="3144">
      <c r="AT3144" s="2">
        <f>IF($L3144="","",IFERROR(INDEX('AR SALES'!$H$2:$H$2501,MATCH(""&amp;$L3144,'AR SALES'!$AE$2:$AE$2501,0)),""))</f>
        <v/>
      </c>
      <c r="AU3144" s="2">
        <f>IF($L3144="","",IF($A3144&lt;&gt;"GA","",IF($E3144="FULTON",IF(ISNUMBER(SEARCH("COLLEGE PARK",$AT3144)),"FULTON (COLLEGE PARK)",IF(ISNUMBER(SEARCH("HAPEVILLE",$AT3144)),"FULTON (HAPEVILLE)",IF(ISNUMBER(SEARCH("EAST POINT",$AT3144)),"FULTON (EAST POINT)",IF(ISNUMBER(SEARCH("ATLANTA",$AT3144)),"FULTON (ATL LIMITS)","FULTON")))),IF($E3144="DEKALB",IF(ISNUMBER(SEARCH("ATLANTA",$AT3144)),"DEKALB (ATL LIMITS)","DEKALB"),IF(AND($E3144="CLAYTON",ISNUMBER(SEARCH("COLLEGE PARK",$AT3144))),"CLAYTON (COLLEGE PARK)",$E3144)))))</f>
        <v/>
      </c>
      <c r="AV3144" s="2">
        <f>IF($L3144="","",IF(""&amp;$F3144="2","DIESEL",IF(OR(""&amp;$F3144="G",""&amp;$F3144="H"),"GAS","")))</f>
        <v/>
      </c>
      <c r="AW3144" s="2">
        <f>IF($AV3144="","",$R3144)</f>
        <v/>
      </c>
      <c r="AX3144" s="2">
        <f>IF($AV3144="","",IF($AB3144=0,$R3144,0))</f>
        <v/>
      </c>
      <c r="AY3144" s="2">
        <f>IF($AV3144="","",IF(AND($Z3144=0,COUNTIF('AR SALES'!$L$2:$L$2501,$L3144)=0),"YES",""))</f>
        <v/>
      </c>
      <c r="AZ3144" s="2">
        <f>IF($AV3144="","",IFERROR(VLOOKUP($AU3144,CODES!$A:$B,2,FALSE),"NO CODE"))</f>
        <v/>
      </c>
      <c r="BA3144" s="2">
        <f>IF(""&amp;$F3144&lt;&gt;"4","",IF($AY3144="YES","",IF(ROUND(SUMIFS($AE$2:$AE$4001,$L$2:$L$4001,$L3144,$F$2:$F$4001,"4")-SUMIFS('AR SALES'!$Y$2:$Y$2501,'AR SALES'!$L$2:$L$2501,$L3144,'AR SALES'!$AD$2:$AD$2501,"OFF"),2)=0,"","STALE")))</f>
        <v/>
      </c>
      <c r="BB3144" s="2">
        <f>IF(OR(""&amp;$F3144="2",""&amp;$F3144="4",""&amp;$F3144="G",""&amp;$F3144="H"),IF($AY3144="YES","",IF($AB3144&lt;&gt;0,"",IF(COUNTIFS('AR SALES'!$L$2:$L$2501,$L3144,'AR SALES'!$AD$2:$AD$2501,IF(""&amp;$F3144="4","OFF","ON"),'AR SALES'!$AF$2:$AF$2501,"Y")&gt;0,"","NO EXEMPTION"))),"")</f>
        <v/>
      </c>
    </row>
    <row r="3145">
      <c r="AT3145" s="2">
        <f>IF($L3145="","",IFERROR(INDEX('AR SALES'!$H$2:$H$2501,MATCH(""&amp;$L3145,'AR SALES'!$AE$2:$AE$2501,0)),""))</f>
        <v/>
      </c>
      <c r="AU3145" s="2">
        <f>IF($L3145="","",IF($A3145&lt;&gt;"GA","",IF($E3145="FULTON",IF(ISNUMBER(SEARCH("COLLEGE PARK",$AT3145)),"FULTON (COLLEGE PARK)",IF(ISNUMBER(SEARCH("HAPEVILLE",$AT3145)),"FULTON (HAPEVILLE)",IF(ISNUMBER(SEARCH("EAST POINT",$AT3145)),"FULTON (EAST POINT)",IF(ISNUMBER(SEARCH("ATLANTA",$AT3145)),"FULTON (ATL LIMITS)","FULTON")))),IF($E3145="DEKALB",IF(ISNUMBER(SEARCH("ATLANTA",$AT3145)),"DEKALB (ATL LIMITS)","DEKALB"),IF(AND($E3145="CLAYTON",ISNUMBER(SEARCH("COLLEGE PARK",$AT3145))),"CLAYTON (COLLEGE PARK)",$E3145)))))</f>
        <v/>
      </c>
      <c r="AV3145" s="2">
        <f>IF($L3145="","",IF(""&amp;$F3145="2","DIESEL",IF(OR(""&amp;$F3145="G",""&amp;$F3145="H"),"GAS","")))</f>
        <v/>
      </c>
      <c r="AW3145" s="2">
        <f>IF($AV3145="","",$R3145)</f>
        <v/>
      </c>
      <c r="AX3145" s="2">
        <f>IF($AV3145="","",IF($AB3145=0,$R3145,0))</f>
        <v/>
      </c>
      <c r="AY3145" s="2">
        <f>IF($AV3145="","",IF(AND($Z3145=0,COUNTIF('AR SALES'!$L$2:$L$2501,$L3145)=0),"YES",""))</f>
        <v/>
      </c>
      <c r="AZ3145" s="2">
        <f>IF($AV3145="","",IFERROR(VLOOKUP($AU3145,CODES!$A:$B,2,FALSE),"NO CODE"))</f>
        <v/>
      </c>
      <c r="BA3145" s="2">
        <f>IF(""&amp;$F3145&lt;&gt;"4","",IF($AY3145="YES","",IF(ROUND(SUMIFS($AE$2:$AE$4001,$L$2:$L$4001,$L3145,$F$2:$F$4001,"4")-SUMIFS('AR SALES'!$Y$2:$Y$2501,'AR SALES'!$L$2:$L$2501,$L3145,'AR SALES'!$AD$2:$AD$2501,"OFF"),2)=0,"","STALE")))</f>
        <v/>
      </c>
      <c r="BB3145" s="2">
        <f>IF(OR(""&amp;$F3145="2",""&amp;$F3145="4",""&amp;$F3145="G",""&amp;$F3145="H"),IF($AY3145="YES","",IF($AB3145&lt;&gt;0,"",IF(COUNTIFS('AR SALES'!$L$2:$L$2501,$L3145,'AR SALES'!$AD$2:$AD$2501,IF(""&amp;$F3145="4","OFF","ON"),'AR SALES'!$AF$2:$AF$2501,"Y")&gt;0,"","NO EXEMPTION"))),"")</f>
        <v/>
      </c>
    </row>
    <row r="3146">
      <c r="AT3146" s="2">
        <f>IF($L3146="","",IFERROR(INDEX('AR SALES'!$H$2:$H$2501,MATCH(""&amp;$L3146,'AR SALES'!$AE$2:$AE$2501,0)),""))</f>
        <v/>
      </c>
      <c r="AU3146" s="2">
        <f>IF($L3146="","",IF($A3146&lt;&gt;"GA","",IF($E3146="FULTON",IF(ISNUMBER(SEARCH("COLLEGE PARK",$AT3146)),"FULTON (COLLEGE PARK)",IF(ISNUMBER(SEARCH("HAPEVILLE",$AT3146)),"FULTON (HAPEVILLE)",IF(ISNUMBER(SEARCH("EAST POINT",$AT3146)),"FULTON (EAST POINT)",IF(ISNUMBER(SEARCH("ATLANTA",$AT3146)),"FULTON (ATL LIMITS)","FULTON")))),IF($E3146="DEKALB",IF(ISNUMBER(SEARCH("ATLANTA",$AT3146)),"DEKALB (ATL LIMITS)","DEKALB"),IF(AND($E3146="CLAYTON",ISNUMBER(SEARCH("COLLEGE PARK",$AT3146))),"CLAYTON (COLLEGE PARK)",$E3146)))))</f>
        <v/>
      </c>
      <c r="AV3146" s="2">
        <f>IF($L3146="","",IF(""&amp;$F3146="2","DIESEL",IF(OR(""&amp;$F3146="G",""&amp;$F3146="H"),"GAS","")))</f>
        <v/>
      </c>
      <c r="AW3146" s="2">
        <f>IF($AV3146="","",$R3146)</f>
        <v/>
      </c>
      <c r="AX3146" s="2">
        <f>IF($AV3146="","",IF($AB3146=0,$R3146,0))</f>
        <v/>
      </c>
      <c r="AY3146" s="2">
        <f>IF($AV3146="","",IF(AND($Z3146=0,COUNTIF('AR SALES'!$L$2:$L$2501,$L3146)=0),"YES",""))</f>
        <v/>
      </c>
      <c r="AZ3146" s="2">
        <f>IF($AV3146="","",IFERROR(VLOOKUP($AU3146,CODES!$A:$B,2,FALSE),"NO CODE"))</f>
        <v/>
      </c>
      <c r="BA3146" s="2">
        <f>IF(""&amp;$F3146&lt;&gt;"4","",IF($AY3146="YES","",IF(ROUND(SUMIFS($AE$2:$AE$4001,$L$2:$L$4001,$L3146,$F$2:$F$4001,"4")-SUMIFS('AR SALES'!$Y$2:$Y$2501,'AR SALES'!$L$2:$L$2501,$L3146,'AR SALES'!$AD$2:$AD$2501,"OFF"),2)=0,"","STALE")))</f>
        <v/>
      </c>
      <c r="BB3146" s="2">
        <f>IF(OR(""&amp;$F3146="2",""&amp;$F3146="4",""&amp;$F3146="G",""&amp;$F3146="H"),IF($AY3146="YES","",IF($AB3146&lt;&gt;0,"",IF(COUNTIFS('AR SALES'!$L$2:$L$2501,$L3146,'AR SALES'!$AD$2:$AD$2501,IF(""&amp;$F3146="4","OFF","ON"),'AR SALES'!$AF$2:$AF$2501,"Y")&gt;0,"","NO EXEMPTION"))),"")</f>
        <v/>
      </c>
    </row>
    <row r="3147">
      <c r="AT3147" s="2">
        <f>IF($L3147="","",IFERROR(INDEX('AR SALES'!$H$2:$H$2501,MATCH(""&amp;$L3147,'AR SALES'!$AE$2:$AE$2501,0)),""))</f>
        <v/>
      </c>
      <c r="AU3147" s="2">
        <f>IF($L3147="","",IF($A3147&lt;&gt;"GA","",IF($E3147="FULTON",IF(ISNUMBER(SEARCH("COLLEGE PARK",$AT3147)),"FULTON (COLLEGE PARK)",IF(ISNUMBER(SEARCH("HAPEVILLE",$AT3147)),"FULTON (HAPEVILLE)",IF(ISNUMBER(SEARCH("EAST POINT",$AT3147)),"FULTON (EAST POINT)",IF(ISNUMBER(SEARCH("ATLANTA",$AT3147)),"FULTON (ATL LIMITS)","FULTON")))),IF($E3147="DEKALB",IF(ISNUMBER(SEARCH("ATLANTA",$AT3147)),"DEKALB (ATL LIMITS)","DEKALB"),IF(AND($E3147="CLAYTON",ISNUMBER(SEARCH("COLLEGE PARK",$AT3147))),"CLAYTON (COLLEGE PARK)",$E3147)))))</f>
        <v/>
      </c>
      <c r="AV3147" s="2">
        <f>IF($L3147="","",IF(""&amp;$F3147="2","DIESEL",IF(OR(""&amp;$F3147="G",""&amp;$F3147="H"),"GAS","")))</f>
        <v/>
      </c>
      <c r="AW3147" s="2">
        <f>IF($AV3147="","",$R3147)</f>
        <v/>
      </c>
      <c r="AX3147" s="2">
        <f>IF($AV3147="","",IF($AB3147=0,$R3147,0))</f>
        <v/>
      </c>
      <c r="AY3147" s="2">
        <f>IF($AV3147="","",IF(AND($Z3147=0,COUNTIF('AR SALES'!$L$2:$L$2501,$L3147)=0),"YES",""))</f>
        <v/>
      </c>
      <c r="AZ3147" s="2">
        <f>IF($AV3147="","",IFERROR(VLOOKUP($AU3147,CODES!$A:$B,2,FALSE),"NO CODE"))</f>
        <v/>
      </c>
      <c r="BA3147" s="2">
        <f>IF(""&amp;$F3147&lt;&gt;"4","",IF($AY3147="YES","",IF(ROUND(SUMIFS($AE$2:$AE$4001,$L$2:$L$4001,$L3147,$F$2:$F$4001,"4")-SUMIFS('AR SALES'!$Y$2:$Y$2501,'AR SALES'!$L$2:$L$2501,$L3147,'AR SALES'!$AD$2:$AD$2501,"OFF"),2)=0,"","STALE")))</f>
        <v/>
      </c>
      <c r="BB3147" s="2">
        <f>IF(OR(""&amp;$F3147="2",""&amp;$F3147="4",""&amp;$F3147="G",""&amp;$F3147="H"),IF($AY3147="YES","",IF($AB3147&lt;&gt;0,"",IF(COUNTIFS('AR SALES'!$L$2:$L$2501,$L3147,'AR SALES'!$AD$2:$AD$2501,IF(""&amp;$F3147="4","OFF","ON"),'AR SALES'!$AF$2:$AF$2501,"Y")&gt;0,"","NO EXEMPTION"))),"")</f>
        <v/>
      </c>
    </row>
    <row r="3148">
      <c r="AT3148" s="2">
        <f>IF($L3148="","",IFERROR(INDEX('AR SALES'!$H$2:$H$2501,MATCH(""&amp;$L3148,'AR SALES'!$AE$2:$AE$2501,0)),""))</f>
        <v/>
      </c>
      <c r="AU3148" s="2">
        <f>IF($L3148="","",IF($A3148&lt;&gt;"GA","",IF($E3148="FULTON",IF(ISNUMBER(SEARCH("COLLEGE PARK",$AT3148)),"FULTON (COLLEGE PARK)",IF(ISNUMBER(SEARCH("HAPEVILLE",$AT3148)),"FULTON (HAPEVILLE)",IF(ISNUMBER(SEARCH("EAST POINT",$AT3148)),"FULTON (EAST POINT)",IF(ISNUMBER(SEARCH("ATLANTA",$AT3148)),"FULTON (ATL LIMITS)","FULTON")))),IF($E3148="DEKALB",IF(ISNUMBER(SEARCH("ATLANTA",$AT3148)),"DEKALB (ATL LIMITS)","DEKALB"),IF(AND($E3148="CLAYTON",ISNUMBER(SEARCH("COLLEGE PARK",$AT3148))),"CLAYTON (COLLEGE PARK)",$E3148)))))</f>
        <v/>
      </c>
      <c r="AV3148" s="2">
        <f>IF($L3148="","",IF(""&amp;$F3148="2","DIESEL",IF(OR(""&amp;$F3148="G",""&amp;$F3148="H"),"GAS","")))</f>
        <v/>
      </c>
      <c r="AW3148" s="2">
        <f>IF($AV3148="","",$R3148)</f>
        <v/>
      </c>
      <c r="AX3148" s="2">
        <f>IF($AV3148="","",IF($AB3148=0,$R3148,0))</f>
        <v/>
      </c>
      <c r="AY3148" s="2">
        <f>IF($AV3148="","",IF(AND($Z3148=0,COUNTIF('AR SALES'!$L$2:$L$2501,$L3148)=0),"YES",""))</f>
        <v/>
      </c>
      <c r="AZ3148" s="2">
        <f>IF($AV3148="","",IFERROR(VLOOKUP($AU3148,CODES!$A:$B,2,FALSE),"NO CODE"))</f>
        <v/>
      </c>
      <c r="BA3148" s="2">
        <f>IF(""&amp;$F3148&lt;&gt;"4","",IF($AY3148="YES","",IF(ROUND(SUMIFS($AE$2:$AE$4001,$L$2:$L$4001,$L3148,$F$2:$F$4001,"4")-SUMIFS('AR SALES'!$Y$2:$Y$2501,'AR SALES'!$L$2:$L$2501,$L3148,'AR SALES'!$AD$2:$AD$2501,"OFF"),2)=0,"","STALE")))</f>
        <v/>
      </c>
      <c r="BB3148" s="2">
        <f>IF(OR(""&amp;$F3148="2",""&amp;$F3148="4",""&amp;$F3148="G",""&amp;$F3148="H"),IF($AY3148="YES","",IF($AB3148&lt;&gt;0,"",IF(COUNTIFS('AR SALES'!$L$2:$L$2501,$L3148,'AR SALES'!$AD$2:$AD$2501,IF(""&amp;$F3148="4","OFF","ON"),'AR SALES'!$AF$2:$AF$2501,"Y")&gt;0,"","NO EXEMPTION"))),"")</f>
        <v/>
      </c>
    </row>
    <row r="3149">
      <c r="AT3149" s="2">
        <f>IF($L3149="","",IFERROR(INDEX('AR SALES'!$H$2:$H$2501,MATCH(""&amp;$L3149,'AR SALES'!$AE$2:$AE$2501,0)),""))</f>
        <v/>
      </c>
      <c r="AU3149" s="2">
        <f>IF($L3149="","",IF($A3149&lt;&gt;"GA","",IF($E3149="FULTON",IF(ISNUMBER(SEARCH("COLLEGE PARK",$AT3149)),"FULTON (COLLEGE PARK)",IF(ISNUMBER(SEARCH("HAPEVILLE",$AT3149)),"FULTON (HAPEVILLE)",IF(ISNUMBER(SEARCH("EAST POINT",$AT3149)),"FULTON (EAST POINT)",IF(ISNUMBER(SEARCH("ATLANTA",$AT3149)),"FULTON (ATL LIMITS)","FULTON")))),IF($E3149="DEKALB",IF(ISNUMBER(SEARCH("ATLANTA",$AT3149)),"DEKALB (ATL LIMITS)","DEKALB"),IF(AND($E3149="CLAYTON",ISNUMBER(SEARCH("COLLEGE PARK",$AT3149))),"CLAYTON (COLLEGE PARK)",$E3149)))))</f>
        <v/>
      </c>
      <c r="AV3149" s="2">
        <f>IF($L3149="","",IF(""&amp;$F3149="2","DIESEL",IF(OR(""&amp;$F3149="G",""&amp;$F3149="H"),"GAS","")))</f>
        <v/>
      </c>
      <c r="AW3149" s="2">
        <f>IF($AV3149="","",$R3149)</f>
        <v/>
      </c>
      <c r="AX3149" s="2">
        <f>IF($AV3149="","",IF($AB3149=0,$R3149,0))</f>
        <v/>
      </c>
      <c r="AY3149" s="2">
        <f>IF($AV3149="","",IF(AND($Z3149=0,COUNTIF('AR SALES'!$L$2:$L$2501,$L3149)=0),"YES",""))</f>
        <v/>
      </c>
      <c r="AZ3149" s="2">
        <f>IF($AV3149="","",IFERROR(VLOOKUP($AU3149,CODES!$A:$B,2,FALSE),"NO CODE"))</f>
        <v/>
      </c>
      <c r="BA3149" s="2">
        <f>IF(""&amp;$F3149&lt;&gt;"4","",IF($AY3149="YES","",IF(ROUND(SUMIFS($AE$2:$AE$4001,$L$2:$L$4001,$L3149,$F$2:$F$4001,"4")-SUMIFS('AR SALES'!$Y$2:$Y$2501,'AR SALES'!$L$2:$L$2501,$L3149,'AR SALES'!$AD$2:$AD$2501,"OFF"),2)=0,"","STALE")))</f>
        <v/>
      </c>
      <c r="BB3149" s="2">
        <f>IF(OR(""&amp;$F3149="2",""&amp;$F3149="4",""&amp;$F3149="G",""&amp;$F3149="H"),IF($AY3149="YES","",IF($AB3149&lt;&gt;0,"",IF(COUNTIFS('AR SALES'!$L$2:$L$2501,$L3149,'AR SALES'!$AD$2:$AD$2501,IF(""&amp;$F3149="4","OFF","ON"),'AR SALES'!$AF$2:$AF$2501,"Y")&gt;0,"","NO EXEMPTION"))),"")</f>
        <v/>
      </c>
    </row>
    <row r="3150">
      <c r="AT3150" s="2">
        <f>IF($L3150="","",IFERROR(INDEX('AR SALES'!$H$2:$H$2501,MATCH(""&amp;$L3150,'AR SALES'!$AE$2:$AE$2501,0)),""))</f>
        <v/>
      </c>
      <c r="AU3150" s="2">
        <f>IF($L3150="","",IF($A3150&lt;&gt;"GA","",IF($E3150="FULTON",IF(ISNUMBER(SEARCH("COLLEGE PARK",$AT3150)),"FULTON (COLLEGE PARK)",IF(ISNUMBER(SEARCH("HAPEVILLE",$AT3150)),"FULTON (HAPEVILLE)",IF(ISNUMBER(SEARCH("EAST POINT",$AT3150)),"FULTON (EAST POINT)",IF(ISNUMBER(SEARCH("ATLANTA",$AT3150)),"FULTON (ATL LIMITS)","FULTON")))),IF($E3150="DEKALB",IF(ISNUMBER(SEARCH("ATLANTA",$AT3150)),"DEKALB (ATL LIMITS)","DEKALB"),IF(AND($E3150="CLAYTON",ISNUMBER(SEARCH("COLLEGE PARK",$AT3150))),"CLAYTON (COLLEGE PARK)",$E3150)))))</f>
        <v/>
      </c>
      <c r="AV3150" s="2">
        <f>IF($L3150="","",IF(""&amp;$F3150="2","DIESEL",IF(OR(""&amp;$F3150="G",""&amp;$F3150="H"),"GAS","")))</f>
        <v/>
      </c>
      <c r="AW3150" s="2">
        <f>IF($AV3150="","",$R3150)</f>
        <v/>
      </c>
      <c r="AX3150" s="2">
        <f>IF($AV3150="","",IF($AB3150=0,$R3150,0))</f>
        <v/>
      </c>
      <c r="AY3150" s="2">
        <f>IF($AV3150="","",IF(AND($Z3150=0,COUNTIF('AR SALES'!$L$2:$L$2501,$L3150)=0),"YES",""))</f>
        <v/>
      </c>
      <c r="AZ3150" s="2">
        <f>IF($AV3150="","",IFERROR(VLOOKUP($AU3150,CODES!$A:$B,2,FALSE),"NO CODE"))</f>
        <v/>
      </c>
      <c r="BA3150" s="2">
        <f>IF(""&amp;$F3150&lt;&gt;"4","",IF($AY3150="YES","",IF(ROUND(SUMIFS($AE$2:$AE$4001,$L$2:$L$4001,$L3150,$F$2:$F$4001,"4")-SUMIFS('AR SALES'!$Y$2:$Y$2501,'AR SALES'!$L$2:$L$2501,$L3150,'AR SALES'!$AD$2:$AD$2501,"OFF"),2)=0,"","STALE")))</f>
        <v/>
      </c>
      <c r="BB3150" s="2">
        <f>IF(OR(""&amp;$F3150="2",""&amp;$F3150="4",""&amp;$F3150="G",""&amp;$F3150="H"),IF($AY3150="YES","",IF($AB3150&lt;&gt;0,"",IF(COUNTIFS('AR SALES'!$L$2:$L$2501,$L3150,'AR SALES'!$AD$2:$AD$2501,IF(""&amp;$F3150="4","OFF","ON"),'AR SALES'!$AF$2:$AF$2501,"Y")&gt;0,"","NO EXEMPTION"))),"")</f>
        <v/>
      </c>
    </row>
    <row r="3151">
      <c r="AT3151" s="2">
        <f>IF($L3151="","",IFERROR(INDEX('AR SALES'!$H$2:$H$2501,MATCH(""&amp;$L3151,'AR SALES'!$AE$2:$AE$2501,0)),""))</f>
        <v/>
      </c>
      <c r="AU3151" s="2">
        <f>IF($L3151="","",IF($A3151&lt;&gt;"GA","",IF($E3151="FULTON",IF(ISNUMBER(SEARCH("COLLEGE PARK",$AT3151)),"FULTON (COLLEGE PARK)",IF(ISNUMBER(SEARCH("HAPEVILLE",$AT3151)),"FULTON (HAPEVILLE)",IF(ISNUMBER(SEARCH("EAST POINT",$AT3151)),"FULTON (EAST POINT)",IF(ISNUMBER(SEARCH("ATLANTA",$AT3151)),"FULTON (ATL LIMITS)","FULTON")))),IF($E3151="DEKALB",IF(ISNUMBER(SEARCH("ATLANTA",$AT3151)),"DEKALB (ATL LIMITS)","DEKALB"),IF(AND($E3151="CLAYTON",ISNUMBER(SEARCH("COLLEGE PARK",$AT3151))),"CLAYTON (COLLEGE PARK)",$E3151)))))</f>
        <v/>
      </c>
      <c r="AV3151" s="2">
        <f>IF($L3151="","",IF(""&amp;$F3151="2","DIESEL",IF(OR(""&amp;$F3151="G",""&amp;$F3151="H"),"GAS","")))</f>
        <v/>
      </c>
      <c r="AW3151" s="2">
        <f>IF($AV3151="","",$R3151)</f>
        <v/>
      </c>
      <c r="AX3151" s="2">
        <f>IF($AV3151="","",IF($AB3151=0,$R3151,0))</f>
        <v/>
      </c>
      <c r="AY3151" s="2">
        <f>IF($AV3151="","",IF(AND($Z3151=0,COUNTIF('AR SALES'!$L$2:$L$2501,$L3151)=0),"YES",""))</f>
        <v/>
      </c>
      <c r="AZ3151" s="2">
        <f>IF($AV3151="","",IFERROR(VLOOKUP($AU3151,CODES!$A:$B,2,FALSE),"NO CODE"))</f>
        <v/>
      </c>
      <c r="BA3151" s="2">
        <f>IF(""&amp;$F3151&lt;&gt;"4","",IF($AY3151="YES","",IF(ROUND(SUMIFS($AE$2:$AE$4001,$L$2:$L$4001,$L3151,$F$2:$F$4001,"4")-SUMIFS('AR SALES'!$Y$2:$Y$2501,'AR SALES'!$L$2:$L$2501,$L3151,'AR SALES'!$AD$2:$AD$2501,"OFF"),2)=0,"","STALE")))</f>
        <v/>
      </c>
      <c r="BB3151" s="2">
        <f>IF(OR(""&amp;$F3151="2",""&amp;$F3151="4",""&amp;$F3151="G",""&amp;$F3151="H"),IF($AY3151="YES","",IF($AB3151&lt;&gt;0,"",IF(COUNTIFS('AR SALES'!$L$2:$L$2501,$L3151,'AR SALES'!$AD$2:$AD$2501,IF(""&amp;$F3151="4","OFF","ON"),'AR SALES'!$AF$2:$AF$2501,"Y")&gt;0,"","NO EXEMPTION"))),"")</f>
        <v/>
      </c>
    </row>
    <row r="3152">
      <c r="AT3152" s="2">
        <f>IF($L3152="","",IFERROR(INDEX('AR SALES'!$H$2:$H$2501,MATCH(""&amp;$L3152,'AR SALES'!$AE$2:$AE$2501,0)),""))</f>
        <v/>
      </c>
      <c r="AU3152" s="2">
        <f>IF($L3152="","",IF($A3152&lt;&gt;"GA","",IF($E3152="FULTON",IF(ISNUMBER(SEARCH("COLLEGE PARK",$AT3152)),"FULTON (COLLEGE PARK)",IF(ISNUMBER(SEARCH("HAPEVILLE",$AT3152)),"FULTON (HAPEVILLE)",IF(ISNUMBER(SEARCH("EAST POINT",$AT3152)),"FULTON (EAST POINT)",IF(ISNUMBER(SEARCH("ATLANTA",$AT3152)),"FULTON (ATL LIMITS)","FULTON")))),IF($E3152="DEKALB",IF(ISNUMBER(SEARCH("ATLANTA",$AT3152)),"DEKALB (ATL LIMITS)","DEKALB"),IF(AND($E3152="CLAYTON",ISNUMBER(SEARCH("COLLEGE PARK",$AT3152))),"CLAYTON (COLLEGE PARK)",$E3152)))))</f>
        <v/>
      </c>
      <c r="AV3152" s="2">
        <f>IF($L3152="","",IF(""&amp;$F3152="2","DIESEL",IF(OR(""&amp;$F3152="G",""&amp;$F3152="H"),"GAS","")))</f>
        <v/>
      </c>
      <c r="AW3152" s="2">
        <f>IF($AV3152="","",$R3152)</f>
        <v/>
      </c>
      <c r="AX3152" s="2">
        <f>IF($AV3152="","",IF($AB3152=0,$R3152,0))</f>
        <v/>
      </c>
      <c r="AY3152" s="2">
        <f>IF($AV3152="","",IF(AND($Z3152=0,COUNTIF('AR SALES'!$L$2:$L$2501,$L3152)=0),"YES",""))</f>
        <v/>
      </c>
      <c r="AZ3152" s="2">
        <f>IF($AV3152="","",IFERROR(VLOOKUP($AU3152,CODES!$A:$B,2,FALSE),"NO CODE"))</f>
        <v/>
      </c>
      <c r="BA3152" s="2">
        <f>IF(""&amp;$F3152&lt;&gt;"4","",IF($AY3152="YES","",IF(ROUND(SUMIFS($AE$2:$AE$4001,$L$2:$L$4001,$L3152,$F$2:$F$4001,"4")-SUMIFS('AR SALES'!$Y$2:$Y$2501,'AR SALES'!$L$2:$L$2501,$L3152,'AR SALES'!$AD$2:$AD$2501,"OFF"),2)=0,"","STALE")))</f>
        <v/>
      </c>
      <c r="BB3152" s="2">
        <f>IF(OR(""&amp;$F3152="2",""&amp;$F3152="4",""&amp;$F3152="G",""&amp;$F3152="H"),IF($AY3152="YES","",IF($AB3152&lt;&gt;0,"",IF(COUNTIFS('AR SALES'!$L$2:$L$2501,$L3152,'AR SALES'!$AD$2:$AD$2501,IF(""&amp;$F3152="4","OFF","ON"),'AR SALES'!$AF$2:$AF$2501,"Y")&gt;0,"","NO EXEMPTION"))),"")</f>
        <v/>
      </c>
    </row>
    <row r="3153">
      <c r="AT3153" s="2">
        <f>IF($L3153="","",IFERROR(INDEX('AR SALES'!$H$2:$H$2501,MATCH(""&amp;$L3153,'AR SALES'!$AE$2:$AE$2501,0)),""))</f>
        <v/>
      </c>
      <c r="AU3153" s="2">
        <f>IF($L3153="","",IF($A3153&lt;&gt;"GA","",IF($E3153="FULTON",IF(ISNUMBER(SEARCH("COLLEGE PARK",$AT3153)),"FULTON (COLLEGE PARK)",IF(ISNUMBER(SEARCH("HAPEVILLE",$AT3153)),"FULTON (HAPEVILLE)",IF(ISNUMBER(SEARCH("EAST POINT",$AT3153)),"FULTON (EAST POINT)",IF(ISNUMBER(SEARCH("ATLANTA",$AT3153)),"FULTON (ATL LIMITS)","FULTON")))),IF($E3153="DEKALB",IF(ISNUMBER(SEARCH("ATLANTA",$AT3153)),"DEKALB (ATL LIMITS)","DEKALB"),IF(AND($E3153="CLAYTON",ISNUMBER(SEARCH("COLLEGE PARK",$AT3153))),"CLAYTON (COLLEGE PARK)",$E3153)))))</f>
        <v/>
      </c>
      <c r="AV3153" s="2">
        <f>IF($L3153="","",IF(""&amp;$F3153="2","DIESEL",IF(OR(""&amp;$F3153="G",""&amp;$F3153="H"),"GAS","")))</f>
        <v/>
      </c>
      <c r="AW3153" s="2">
        <f>IF($AV3153="","",$R3153)</f>
        <v/>
      </c>
      <c r="AX3153" s="2">
        <f>IF($AV3153="","",IF($AB3153=0,$R3153,0))</f>
        <v/>
      </c>
      <c r="AY3153" s="2">
        <f>IF($AV3153="","",IF(AND($Z3153=0,COUNTIF('AR SALES'!$L$2:$L$2501,$L3153)=0),"YES",""))</f>
        <v/>
      </c>
      <c r="AZ3153" s="2">
        <f>IF($AV3153="","",IFERROR(VLOOKUP($AU3153,CODES!$A:$B,2,FALSE),"NO CODE"))</f>
        <v/>
      </c>
      <c r="BA3153" s="2">
        <f>IF(""&amp;$F3153&lt;&gt;"4","",IF($AY3153="YES","",IF(ROUND(SUMIFS($AE$2:$AE$4001,$L$2:$L$4001,$L3153,$F$2:$F$4001,"4")-SUMIFS('AR SALES'!$Y$2:$Y$2501,'AR SALES'!$L$2:$L$2501,$L3153,'AR SALES'!$AD$2:$AD$2501,"OFF"),2)=0,"","STALE")))</f>
        <v/>
      </c>
      <c r="BB3153" s="2">
        <f>IF(OR(""&amp;$F3153="2",""&amp;$F3153="4",""&amp;$F3153="G",""&amp;$F3153="H"),IF($AY3153="YES","",IF($AB3153&lt;&gt;0,"",IF(COUNTIFS('AR SALES'!$L$2:$L$2501,$L3153,'AR SALES'!$AD$2:$AD$2501,IF(""&amp;$F3153="4","OFF","ON"),'AR SALES'!$AF$2:$AF$2501,"Y")&gt;0,"","NO EXEMPTION"))),"")</f>
        <v/>
      </c>
    </row>
    <row r="3154">
      <c r="AT3154" s="2">
        <f>IF($L3154="","",IFERROR(INDEX('AR SALES'!$H$2:$H$2501,MATCH(""&amp;$L3154,'AR SALES'!$AE$2:$AE$2501,0)),""))</f>
        <v/>
      </c>
      <c r="AU3154" s="2">
        <f>IF($L3154="","",IF($A3154&lt;&gt;"GA","",IF($E3154="FULTON",IF(ISNUMBER(SEARCH("COLLEGE PARK",$AT3154)),"FULTON (COLLEGE PARK)",IF(ISNUMBER(SEARCH("HAPEVILLE",$AT3154)),"FULTON (HAPEVILLE)",IF(ISNUMBER(SEARCH("EAST POINT",$AT3154)),"FULTON (EAST POINT)",IF(ISNUMBER(SEARCH("ATLANTA",$AT3154)),"FULTON (ATL LIMITS)","FULTON")))),IF($E3154="DEKALB",IF(ISNUMBER(SEARCH("ATLANTA",$AT3154)),"DEKALB (ATL LIMITS)","DEKALB"),IF(AND($E3154="CLAYTON",ISNUMBER(SEARCH("COLLEGE PARK",$AT3154))),"CLAYTON (COLLEGE PARK)",$E3154)))))</f>
        <v/>
      </c>
      <c r="AV3154" s="2">
        <f>IF($L3154="","",IF(""&amp;$F3154="2","DIESEL",IF(OR(""&amp;$F3154="G",""&amp;$F3154="H"),"GAS","")))</f>
        <v/>
      </c>
      <c r="AW3154" s="2">
        <f>IF($AV3154="","",$R3154)</f>
        <v/>
      </c>
      <c r="AX3154" s="2">
        <f>IF($AV3154="","",IF($AB3154=0,$R3154,0))</f>
        <v/>
      </c>
      <c r="AY3154" s="2">
        <f>IF($AV3154="","",IF(AND($Z3154=0,COUNTIF('AR SALES'!$L$2:$L$2501,$L3154)=0),"YES",""))</f>
        <v/>
      </c>
      <c r="AZ3154" s="2">
        <f>IF($AV3154="","",IFERROR(VLOOKUP($AU3154,CODES!$A:$B,2,FALSE),"NO CODE"))</f>
        <v/>
      </c>
      <c r="BA3154" s="2">
        <f>IF(""&amp;$F3154&lt;&gt;"4","",IF($AY3154="YES","",IF(ROUND(SUMIFS($AE$2:$AE$4001,$L$2:$L$4001,$L3154,$F$2:$F$4001,"4")-SUMIFS('AR SALES'!$Y$2:$Y$2501,'AR SALES'!$L$2:$L$2501,$L3154,'AR SALES'!$AD$2:$AD$2501,"OFF"),2)=0,"","STALE")))</f>
        <v/>
      </c>
      <c r="BB3154" s="2">
        <f>IF(OR(""&amp;$F3154="2",""&amp;$F3154="4",""&amp;$F3154="G",""&amp;$F3154="H"),IF($AY3154="YES","",IF($AB3154&lt;&gt;0,"",IF(COUNTIFS('AR SALES'!$L$2:$L$2501,$L3154,'AR SALES'!$AD$2:$AD$2501,IF(""&amp;$F3154="4","OFF","ON"),'AR SALES'!$AF$2:$AF$2501,"Y")&gt;0,"","NO EXEMPTION"))),"")</f>
        <v/>
      </c>
    </row>
    <row r="3155">
      <c r="AT3155" s="2">
        <f>IF($L3155="","",IFERROR(INDEX('AR SALES'!$H$2:$H$2501,MATCH(""&amp;$L3155,'AR SALES'!$AE$2:$AE$2501,0)),""))</f>
        <v/>
      </c>
      <c r="AU3155" s="2">
        <f>IF($L3155="","",IF($A3155&lt;&gt;"GA","",IF($E3155="FULTON",IF(ISNUMBER(SEARCH("COLLEGE PARK",$AT3155)),"FULTON (COLLEGE PARK)",IF(ISNUMBER(SEARCH("HAPEVILLE",$AT3155)),"FULTON (HAPEVILLE)",IF(ISNUMBER(SEARCH("EAST POINT",$AT3155)),"FULTON (EAST POINT)",IF(ISNUMBER(SEARCH("ATLANTA",$AT3155)),"FULTON (ATL LIMITS)","FULTON")))),IF($E3155="DEKALB",IF(ISNUMBER(SEARCH("ATLANTA",$AT3155)),"DEKALB (ATL LIMITS)","DEKALB"),IF(AND($E3155="CLAYTON",ISNUMBER(SEARCH("COLLEGE PARK",$AT3155))),"CLAYTON (COLLEGE PARK)",$E3155)))))</f>
        <v/>
      </c>
      <c r="AV3155" s="2">
        <f>IF($L3155="","",IF(""&amp;$F3155="2","DIESEL",IF(OR(""&amp;$F3155="G",""&amp;$F3155="H"),"GAS","")))</f>
        <v/>
      </c>
      <c r="AW3155" s="2">
        <f>IF($AV3155="","",$R3155)</f>
        <v/>
      </c>
      <c r="AX3155" s="2">
        <f>IF($AV3155="","",IF($AB3155=0,$R3155,0))</f>
        <v/>
      </c>
      <c r="AY3155" s="2">
        <f>IF($AV3155="","",IF(AND($Z3155=0,COUNTIF('AR SALES'!$L$2:$L$2501,$L3155)=0),"YES",""))</f>
        <v/>
      </c>
      <c r="AZ3155" s="2">
        <f>IF($AV3155="","",IFERROR(VLOOKUP($AU3155,CODES!$A:$B,2,FALSE),"NO CODE"))</f>
        <v/>
      </c>
      <c r="BA3155" s="2">
        <f>IF(""&amp;$F3155&lt;&gt;"4","",IF($AY3155="YES","",IF(ROUND(SUMIFS($AE$2:$AE$4001,$L$2:$L$4001,$L3155,$F$2:$F$4001,"4")-SUMIFS('AR SALES'!$Y$2:$Y$2501,'AR SALES'!$L$2:$L$2501,$L3155,'AR SALES'!$AD$2:$AD$2501,"OFF"),2)=0,"","STALE")))</f>
        <v/>
      </c>
      <c r="BB3155" s="2">
        <f>IF(OR(""&amp;$F3155="2",""&amp;$F3155="4",""&amp;$F3155="G",""&amp;$F3155="H"),IF($AY3155="YES","",IF($AB3155&lt;&gt;0,"",IF(COUNTIFS('AR SALES'!$L$2:$L$2501,$L3155,'AR SALES'!$AD$2:$AD$2501,IF(""&amp;$F3155="4","OFF","ON"),'AR SALES'!$AF$2:$AF$2501,"Y")&gt;0,"","NO EXEMPTION"))),"")</f>
        <v/>
      </c>
    </row>
    <row r="3156">
      <c r="AT3156" s="2">
        <f>IF($L3156="","",IFERROR(INDEX('AR SALES'!$H$2:$H$2501,MATCH(""&amp;$L3156,'AR SALES'!$AE$2:$AE$2501,0)),""))</f>
        <v/>
      </c>
      <c r="AU3156" s="2">
        <f>IF($L3156="","",IF($A3156&lt;&gt;"GA","",IF($E3156="FULTON",IF(ISNUMBER(SEARCH("COLLEGE PARK",$AT3156)),"FULTON (COLLEGE PARK)",IF(ISNUMBER(SEARCH("HAPEVILLE",$AT3156)),"FULTON (HAPEVILLE)",IF(ISNUMBER(SEARCH("EAST POINT",$AT3156)),"FULTON (EAST POINT)",IF(ISNUMBER(SEARCH("ATLANTA",$AT3156)),"FULTON (ATL LIMITS)","FULTON")))),IF($E3156="DEKALB",IF(ISNUMBER(SEARCH("ATLANTA",$AT3156)),"DEKALB (ATL LIMITS)","DEKALB"),IF(AND($E3156="CLAYTON",ISNUMBER(SEARCH("COLLEGE PARK",$AT3156))),"CLAYTON (COLLEGE PARK)",$E3156)))))</f>
        <v/>
      </c>
      <c r="AV3156" s="2">
        <f>IF($L3156="","",IF(""&amp;$F3156="2","DIESEL",IF(OR(""&amp;$F3156="G",""&amp;$F3156="H"),"GAS","")))</f>
        <v/>
      </c>
      <c r="AW3156" s="2">
        <f>IF($AV3156="","",$R3156)</f>
        <v/>
      </c>
      <c r="AX3156" s="2">
        <f>IF($AV3156="","",IF($AB3156=0,$R3156,0))</f>
        <v/>
      </c>
      <c r="AY3156" s="2">
        <f>IF($AV3156="","",IF(AND($Z3156=0,COUNTIF('AR SALES'!$L$2:$L$2501,$L3156)=0),"YES",""))</f>
        <v/>
      </c>
      <c r="AZ3156" s="2">
        <f>IF($AV3156="","",IFERROR(VLOOKUP($AU3156,CODES!$A:$B,2,FALSE),"NO CODE"))</f>
        <v/>
      </c>
      <c r="BA3156" s="2">
        <f>IF(""&amp;$F3156&lt;&gt;"4","",IF($AY3156="YES","",IF(ROUND(SUMIFS($AE$2:$AE$4001,$L$2:$L$4001,$L3156,$F$2:$F$4001,"4")-SUMIFS('AR SALES'!$Y$2:$Y$2501,'AR SALES'!$L$2:$L$2501,$L3156,'AR SALES'!$AD$2:$AD$2501,"OFF"),2)=0,"","STALE")))</f>
        <v/>
      </c>
      <c r="BB3156" s="2">
        <f>IF(OR(""&amp;$F3156="2",""&amp;$F3156="4",""&amp;$F3156="G",""&amp;$F3156="H"),IF($AY3156="YES","",IF($AB3156&lt;&gt;0,"",IF(COUNTIFS('AR SALES'!$L$2:$L$2501,$L3156,'AR SALES'!$AD$2:$AD$2501,IF(""&amp;$F3156="4","OFF","ON"),'AR SALES'!$AF$2:$AF$2501,"Y")&gt;0,"","NO EXEMPTION"))),"")</f>
        <v/>
      </c>
    </row>
    <row r="3157">
      <c r="AT3157" s="2">
        <f>IF($L3157="","",IFERROR(INDEX('AR SALES'!$H$2:$H$2501,MATCH(""&amp;$L3157,'AR SALES'!$AE$2:$AE$2501,0)),""))</f>
        <v/>
      </c>
      <c r="AU3157" s="2">
        <f>IF($L3157="","",IF($A3157&lt;&gt;"GA","",IF($E3157="FULTON",IF(ISNUMBER(SEARCH("COLLEGE PARK",$AT3157)),"FULTON (COLLEGE PARK)",IF(ISNUMBER(SEARCH("HAPEVILLE",$AT3157)),"FULTON (HAPEVILLE)",IF(ISNUMBER(SEARCH("EAST POINT",$AT3157)),"FULTON (EAST POINT)",IF(ISNUMBER(SEARCH("ATLANTA",$AT3157)),"FULTON (ATL LIMITS)","FULTON")))),IF($E3157="DEKALB",IF(ISNUMBER(SEARCH("ATLANTA",$AT3157)),"DEKALB (ATL LIMITS)","DEKALB"),IF(AND($E3157="CLAYTON",ISNUMBER(SEARCH("COLLEGE PARK",$AT3157))),"CLAYTON (COLLEGE PARK)",$E3157)))))</f>
        <v/>
      </c>
      <c r="AV3157" s="2">
        <f>IF($L3157="","",IF(""&amp;$F3157="2","DIESEL",IF(OR(""&amp;$F3157="G",""&amp;$F3157="H"),"GAS","")))</f>
        <v/>
      </c>
      <c r="AW3157" s="2">
        <f>IF($AV3157="","",$R3157)</f>
        <v/>
      </c>
      <c r="AX3157" s="2">
        <f>IF($AV3157="","",IF($AB3157=0,$R3157,0))</f>
        <v/>
      </c>
      <c r="AY3157" s="2">
        <f>IF($AV3157="","",IF(AND($Z3157=0,COUNTIF('AR SALES'!$L$2:$L$2501,$L3157)=0),"YES",""))</f>
        <v/>
      </c>
      <c r="AZ3157" s="2">
        <f>IF($AV3157="","",IFERROR(VLOOKUP($AU3157,CODES!$A:$B,2,FALSE),"NO CODE"))</f>
        <v/>
      </c>
      <c r="BA3157" s="2">
        <f>IF(""&amp;$F3157&lt;&gt;"4","",IF($AY3157="YES","",IF(ROUND(SUMIFS($AE$2:$AE$4001,$L$2:$L$4001,$L3157,$F$2:$F$4001,"4")-SUMIFS('AR SALES'!$Y$2:$Y$2501,'AR SALES'!$L$2:$L$2501,$L3157,'AR SALES'!$AD$2:$AD$2501,"OFF"),2)=0,"","STALE")))</f>
        <v/>
      </c>
      <c r="BB3157" s="2">
        <f>IF(OR(""&amp;$F3157="2",""&amp;$F3157="4",""&amp;$F3157="G",""&amp;$F3157="H"),IF($AY3157="YES","",IF($AB3157&lt;&gt;0,"",IF(COUNTIFS('AR SALES'!$L$2:$L$2501,$L3157,'AR SALES'!$AD$2:$AD$2501,IF(""&amp;$F3157="4","OFF","ON"),'AR SALES'!$AF$2:$AF$2501,"Y")&gt;0,"","NO EXEMPTION"))),"")</f>
        <v/>
      </c>
    </row>
    <row r="3158">
      <c r="AT3158" s="2">
        <f>IF($L3158="","",IFERROR(INDEX('AR SALES'!$H$2:$H$2501,MATCH(""&amp;$L3158,'AR SALES'!$AE$2:$AE$2501,0)),""))</f>
        <v/>
      </c>
      <c r="AU3158" s="2">
        <f>IF($L3158="","",IF($A3158&lt;&gt;"GA","",IF($E3158="FULTON",IF(ISNUMBER(SEARCH("COLLEGE PARK",$AT3158)),"FULTON (COLLEGE PARK)",IF(ISNUMBER(SEARCH("HAPEVILLE",$AT3158)),"FULTON (HAPEVILLE)",IF(ISNUMBER(SEARCH("EAST POINT",$AT3158)),"FULTON (EAST POINT)",IF(ISNUMBER(SEARCH("ATLANTA",$AT3158)),"FULTON (ATL LIMITS)","FULTON")))),IF($E3158="DEKALB",IF(ISNUMBER(SEARCH("ATLANTA",$AT3158)),"DEKALB (ATL LIMITS)","DEKALB"),IF(AND($E3158="CLAYTON",ISNUMBER(SEARCH("COLLEGE PARK",$AT3158))),"CLAYTON (COLLEGE PARK)",$E3158)))))</f>
        <v/>
      </c>
      <c r="AV3158" s="2">
        <f>IF($L3158="","",IF(""&amp;$F3158="2","DIESEL",IF(OR(""&amp;$F3158="G",""&amp;$F3158="H"),"GAS","")))</f>
        <v/>
      </c>
      <c r="AW3158" s="2">
        <f>IF($AV3158="","",$R3158)</f>
        <v/>
      </c>
      <c r="AX3158" s="2">
        <f>IF($AV3158="","",IF($AB3158=0,$R3158,0))</f>
        <v/>
      </c>
      <c r="AY3158" s="2">
        <f>IF($AV3158="","",IF(AND($Z3158=0,COUNTIF('AR SALES'!$L$2:$L$2501,$L3158)=0),"YES",""))</f>
        <v/>
      </c>
      <c r="AZ3158" s="2">
        <f>IF($AV3158="","",IFERROR(VLOOKUP($AU3158,CODES!$A:$B,2,FALSE),"NO CODE"))</f>
        <v/>
      </c>
      <c r="BA3158" s="2">
        <f>IF(""&amp;$F3158&lt;&gt;"4","",IF($AY3158="YES","",IF(ROUND(SUMIFS($AE$2:$AE$4001,$L$2:$L$4001,$L3158,$F$2:$F$4001,"4")-SUMIFS('AR SALES'!$Y$2:$Y$2501,'AR SALES'!$L$2:$L$2501,$L3158,'AR SALES'!$AD$2:$AD$2501,"OFF"),2)=0,"","STALE")))</f>
        <v/>
      </c>
      <c r="BB3158" s="2">
        <f>IF(OR(""&amp;$F3158="2",""&amp;$F3158="4",""&amp;$F3158="G",""&amp;$F3158="H"),IF($AY3158="YES","",IF($AB3158&lt;&gt;0,"",IF(COUNTIFS('AR SALES'!$L$2:$L$2501,$L3158,'AR SALES'!$AD$2:$AD$2501,IF(""&amp;$F3158="4","OFF","ON"),'AR SALES'!$AF$2:$AF$2501,"Y")&gt;0,"","NO EXEMPTION"))),"")</f>
        <v/>
      </c>
    </row>
    <row r="3159">
      <c r="AT3159" s="2">
        <f>IF($L3159="","",IFERROR(INDEX('AR SALES'!$H$2:$H$2501,MATCH(""&amp;$L3159,'AR SALES'!$AE$2:$AE$2501,0)),""))</f>
        <v/>
      </c>
      <c r="AU3159" s="2">
        <f>IF($L3159="","",IF($A3159&lt;&gt;"GA","",IF($E3159="FULTON",IF(ISNUMBER(SEARCH("COLLEGE PARK",$AT3159)),"FULTON (COLLEGE PARK)",IF(ISNUMBER(SEARCH("HAPEVILLE",$AT3159)),"FULTON (HAPEVILLE)",IF(ISNUMBER(SEARCH("EAST POINT",$AT3159)),"FULTON (EAST POINT)",IF(ISNUMBER(SEARCH("ATLANTA",$AT3159)),"FULTON (ATL LIMITS)","FULTON")))),IF($E3159="DEKALB",IF(ISNUMBER(SEARCH("ATLANTA",$AT3159)),"DEKALB (ATL LIMITS)","DEKALB"),IF(AND($E3159="CLAYTON",ISNUMBER(SEARCH("COLLEGE PARK",$AT3159))),"CLAYTON (COLLEGE PARK)",$E3159)))))</f>
        <v/>
      </c>
      <c r="AV3159" s="2">
        <f>IF($L3159="","",IF(""&amp;$F3159="2","DIESEL",IF(OR(""&amp;$F3159="G",""&amp;$F3159="H"),"GAS","")))</f>
        <v/>
      </c>
      <c r="AW3159" s="2">
        <f>IF($AV3159="","",$R3159)</f>
        <v/>
      </c>
      <c r="AX3159" s="2">
        <f>IF($AV3159="","",IF($AB3159=0,$R3159,0))</f>
        <v/>
      </c>
      <c r="AY3159" s="2">
        <f>IF($AV3159="","",IF(AND($Z3159=0,COUNTIF('AR SALES'!$L$2:$L$2501,$L3159)=0),"YES",""))</f>
        <v/>
      </c>
      <c r="AZ3159" s="2">
        <f>IF($AV3159="","",IFERROR(VLOOKUP($AU3159,CODES!$A:$B,2,FALSE),"NO CODE"))</f>
        <v/>
      </c>
      <c r="BA3159" s="2">
        <f>IF(""&amp;$F3159&lt;&gt;"4","",IF($AY3159="YES","",IF(ROUND(SUMIFS($AE$2:$AE$4001,$L$2:$L$4001,$L3159,$F$2:$F$4001,"4")-SUMIFS('AR SALES'!$Y$2:$Y$2501,'AR SALES'!$L$2:$L$2501,$L3159,'AR SALES'!$AD$2:$AD$2501,"OFF"),2)=0,"","STALE")))</f>
        <v/>
      </c>
      <c r="BB3159" s="2">
        <f>IF(OR(""&amp;$F3159="2",""&amp;$F3159="4",""&amp;$F3159="G",""&amp;$F3159="H"),IF($AY3159="YES","",IF($AB3159&lt;&gt;0,"",IF(COUNTIFS('AR SALES'!$L$2:$L$2501,$L3159,'AR SALES'!$AD$2:$AD$2501,IF(""&amp;$F3159="4","OFF","ON"),'AR SALES'!$AF$2:$AF$2501,"Y")&gt;0,"","NO EXEMPTION"))),"")</f>
        <v/>
      </c>
    </row>
    <row r="3160">
      <c r="AT3160" s="2">
        <f>IF($L3160="","",IFERROR(INDEX('AR SALES'!$H$2:$H$2501,MATCH(""&amp;$L3160,'AR SALES'!$AE$2:$AE$2501,0)),""))</f>
        <v/>
      </c>
      <c r="AU3160" s="2">
        <f>IF($L3160="","",IF($A3160&lt;&gt;"GA","",IF($E3160="FULTON",IF(ISNUMBER(SEARCH("COLLEGE PARK",$AT3160)),"FULTON (COLLEGE PARK)",IF(ISNUMBER(SEARCH("HAPEVILLE",$AT3160)),"FULTON (HAPEVILLE)",IF(ISNUMBER(SEARCH("EAST POINT",$AT3160)),"FULTON (EAST POINT)",IF(ISNUMBER(SEARCH("ATLANTA",$AT3160)),"FULTON (ATL LIMITS)","FULTON")))),IF($E3160="DEKALB",IF(ISNUMBER(SEARCH("ATLANTA",$AT3160)),"DEKALB (ATL LIMITS)","DEKALB"),IF(AND($E3160="CLAYTON",ISNUMBER(SEARCH("COLLEGE PARK",$AT3160))),"CLAYTON (COLLEGE PARK)",$E3160)))))</f>
        <v/>
      </c>
      <c r="AV3160" s="2">
        <f>IF($L3160="","",IF(""&amp;$F3160="2","DIESEL",IF(OR(""&amp;$F3160="G",""&amp;$F3160="H"),"GAS","")))</f>
        <v/>
      </c>
      <c r="AW3160" s="2">
        <f>IF($AV3160="","",$R3160)</f>
        <v/>
      </c>
      <c r="AX3160" s="2">
        <f>IF($AV3160="","",IF($AB3160=0,$R3160,0))</f>
        <v/>
      </c>
      <c r="AY3160" s="2">
        <f>IF($AV3160="","",IF(AND($Z3160=0,COUNTIF('AR SALES'!$L$2:$L$2501,$L3160)=0),"YES",""))</f>
        <v/>
      </c>
      <c r="AZ3160" s="2">
        <f>IF($AV3160="","",IFERROR(VLOOKUP($AU3160,CODES!$A:$B,2,FALSE),"NO CODE"))</f>
        <v/>
      </c>
      <c r="BA3160" s="2">
        <f>IF(""&amp;$F3160&lt;&gt;"4","",IF($AY3160="YES","",IF(ROUND(SUMIFS($AE$2:$AE$4001,$L$2:$L$4001,$L3160,$F$2:$F$4001,"4")-SUMIFS('AR SALES'!$Y$2:$Y$2501,'AR SALES'!$L$2:$L$2501,$L3160,'AR SALES'!$AD$2:$AD$2501,"OFF"),2)=0,"","STALE")))</f>
        <v/>
      </c>
      <c r="BB3160" s="2">
        <f>IF(OR(""&amp;$F3160="2",""&amp;$F3160="4",""&amp;$F3160="G",""&amp;$F3160="H"),IF($AY3160="YES","",IF($AB3160&lt;&gt;0,"",IF(COUNTIFS('AR SALES'!$L$2:$L$2501,$L3160,'AR SALES'!$AD$2:$AD$2501,IF(""&amp;$F3160="4","OFF","ON"),'AR SALES'!$AF$2:$AF$2501,"Y")&gt;0,"","NO EXEMPTION"))),"")</f>
        <v/>
      </c>
    </row>
    <row r="3161">
      <c r="AT3161" s="2">
        <f>IF($L3161="","",IFERROR(INDEX('AR SALES'!$H$2:$H$2501,MATCH(""&amp;$L3161,'AR SALES'!$AE$2:$AE$2501,0)),""))</f>
        <v/>
      </c>
      <c r="AU3161" s="2">
        <f>IF($L3161="","",IF($A3161&lt;&gt;"GA","",IF($E3161="FULTON",IF(ISNUMBER(SEARCH("COLLEGE PARK",$AT3161)),"FULTON (COLLEGE PARK)",IF(ISNUMBER(SEARCH("HAPEVILLE",$AT3161)),"FULTON (HAPEVILLE)",IF(ISNUMBER(SEARCH("EAST POINT",$AT3161)),"FULTON (EAST POINT)",IF(ISNUMBER(SEARCH("ATLANTA",$AT3161)),"FULTON (ATL LIMITS)","FULTON")))),IF($E3161="DEKALB",IF(ISNUMBER(SEARCH("ATLANTA",$AT3161)),"DEKALB (ATL LIMITS)","DEKALB"),IF(AND($E3161="CLAYTON",ISNUMBER(SEARCH("COLLEGE PARK",$AT3161))),"CLAYTON (COLLEGE PARK)",$E3161)))))</f>
        <v/>
      </c>
      <c r="AV3161" s="2">
        <f>IF($L3161="","",IF(""&amp;$F3161="2","DIESEL",IF(OR(""&amp;$F3161="G",""&amp;$F3161="H"),"GAS","")))</f>
        <v/>
      </c>
      <c r="AW3161" s="2">
        <f>IF($AV3161="","",$R3161)</f>
        <v/>
      </c>
      <c r="AX3161" s="2">
        <f>IF($AV3161="","",IF($AB3161=0,$R3161,0))</f>
        <v/>
      </c>
      <c r="AY3161" s="2">
        <f>IF($AV3161="","",IF(AND($Z3161=0,COUNTIF('AR SALES'!$L$2:$L$2501,$L3161)=0),"YES",""))</f>
        <v/>
      </c>
      <c r="AZ3161" s="2">
        <f>IF($AV3161="","",IFERROR(VLOOKUP($AU3161,CODES!$A:$B,2,FALSE),"NO CODE"))</f>
        <v/>
      </c>
      <c r="BA3161" s="2">
        <f>IF(""&amp;$F3161&lt;&gt;"4","",IF($AY3161="YES","",IF(ROUND(SUMIFS($AE$2:$AE$4001,$L$2:$L$4001,$L3161,$F$2:$F$4001,"4")-SUMIFS('AR SALES'!$Y$2:$Y$2501,'AR SALES'!$L$2:$L$2501,$L3161,'AR SALES'!$AD$2:$AD$2501,"OFF"),2)=0,"","STALE")))</f>
        <v/>
      </c>
      <c r="BB3161" s="2">
        <f>IF(OR(""&amp;$F3161="2",""&amp;$F3161="4",""&amp;$F3161="G",""&amp;$F3161="H"),IF($AY3161="YES","",IF($AB3161&lt;&gt;0,"",IF(COUNTIFS('AR SALES'!$L$2:$L$2501,$L3161,'AR SALES'!$AD$2:$AD$2501,IF(""&amp;$F3161="4","OFF","ON"),'AR SALES'!$AF$2:$AF$2501,"Y")&gt;0,"","NO EXEMPTION"))),"")</f>
        <v/>
      </c>
    </row>
    <row r="3162">
      <c r="AT3162" s="2">
        <f>IF($L3162="","",IFERROR(INDEX('AR SALES'!$H$2:$H$2501,MATCH(""&amp;$L3162,'AR SALES'!$AE$2:$AE$2501,0)),""))</f>
        <v/>
      </c>
      <c r="AU3162" s="2">
        <f>IF($L3162="","",IF($A3162&lt;&gt;"GA","",IF($E3162="FULTON",IF(ISNUMBER(SEARCH("COLLEGE PARK",$AT3162)),"FULTON (COLLEGE PARK)",IF(ISNUMBER(SEARCH("HAPEVILLE",$AT3162)),"FULTON (HAPEVILLE)",IF(ISNUMBER(SEARCH("EAST POINT",$AT3162)),"FULTON (EAST POINT)",IF(ISNUMBER(SEARCH("ATLANTA",$AT3162)),"FULTON (ATL LIMITS)","FULTON")))),IF($E3162="DEKALB",IF(ISNUMBER(SEARCH("ATLANTA",$AT3162)),"DEKALB (ATL LIMITS)","DEKALB"),IF(AND($E3162="CLAYTON",ISNUMBER(SEARCH("COLLEGE PARK",$AT3162))),"CLAYTON (COLLEGE PARK)",$E3162)))))</f>
        <v/>
      </c>
      <c r="AV3162" s="2">
        <f>IF($L3162="","",IF(""&amp;$F3162="2","DIESEL",IF(OR(""&amp;$F3162="G",""&amp;$F3162="H"),"GAS","")))</f>
        <v/>
      </c>
      <c r="AW3162" s="2">
        <f>IF($AV3162="","",$R3162)</f>
        <v/>
      </c>
      <c r="AX3162" s="2">
        <f>IF($AV3162="","",IF($AB3162=0,$R3162,0))</f>
        <v/>
      </c>
      <c r="AY3162" s="2">
        <f>IF($AV3162="","",IF(AND($Z3162=0,COUNTIF('AR SALES'!$L$2:$L$2501,$L3162)=0),"YES",""))</f>
        <v/>
      </c>
      <c r="AZ3162" s="2">
        <f>IF($AV3162="","",IFERROR(VLOOKUP($AU3162,CODES!$A:$B,2,FALSE),"NO CODE"))</f>
        <v/>
      </c>
      <c r="BA3162" s="2">
        <f>IF(""&amp;$F3162&lt;&gt;"4","",IF($AY3162="YES","",IF(ROUND(SUMIFS($AE$2:$AE$4001,$L$2:$L$4001,$L3162,$F$2:$F$4001,"4")-SUMIFS('AR SALES'!$Y$2:$Y$2501,'AR SALES'!$L$2:$L$2501,$L3162,'AR SALES'!$AD$2:$AD$2501,"OFF"),2)=0,"","STALE")))</f>
        <v/>
      </c>
      <c r="BB3162" s="2">
        <f>IF(OR(""&amp;$F3162="2",""&amp;$F3162="4",""&amp;$F3162="G",""&amp;$F3162="H"),IF($AY3162="YES","",IF($AB3162&lt;&gt;0,"",IF(COUNTIFS('AR SALES'!$L$2:$L$2501,$L3162,'AR SALES'!$AD$2:$AD$2501,IF(""&amp;$F3162="4","OFF","ON"),'AR SALES'!$AF$2:$AF$2501,"Y")&gt;0,"","NO EXEMPTION"))),"")</f>
        <v/>
      </c>
    </row>
    <row r="3163">
      <c r="AT3163" s="2">
        <f>IF($L3163="","",IFERROR(INDEX('AR SALES'!$H$2:$H$2501,MATCH(""&amp;$L3163,'AR SALES'!$AE$2:$AE$2501,0)),""))</f>
        <v/>
      </c>
      <c r="AU3163" s="2">
        <f>IF($L3163="","",IF($A3163&lt;&gt;"GA","",IF($E3163="FULTON",IF(ISNUMBER(SEARCH("COLLEGE PARK",$AT3163)),"FULTON (COLLEGE PARK)",IF(ISNUMBER(SEARCH("HAPEVILLE",$AT3163)),"FULTON (HAPEVILLE)",IF(ISNUMBER(SEARCH("EAST POINT",$AT3163)),"FULTON (EAST POINT)",IF(ISNUMBER(SEARCH("ATLANTA",$AT3163)),"FULTON (ATL LIMITS)","FULTON")))),IF($E3163="DEKALB",IF(ISNUMBER(SEARCH("ATLANTA",$AT3163)),"DEKALB (ATL LIMITS)","DEKALB"),IF(AND($E3163="CLAYTON",ISNUMBER(SEARCH("COLLEGE PARK",$AT3163))),"CLAYTON (COLLEGE PARK)",$E3163)))))</f>
        <v/>
      </c>
      <c r="AV3163" s="2">
        <f>IF($L3163="","",IF(""&amp;$F3163="2","DIESEL",IF(OR(""&amp;$F3163="G",""&amp;$F3163="H"),"GAS","")))</f>
        <v/>
      </c>
      <c r="AW3163" s="2">
        <f>IF($AV3163="","",$R3163)</f>
        <v/>
      </c>
      <c r="AX3163" s="2">
        <f>IF($AV3163="","",IF($AB3163=0,$R3163,0))</f>
        <v/>
      </c>
      <c r="AY3163" s="2">
        <f>IF($AV3163="","",IF(AND($Z3163=0,COUNTIF('AR SALES'!$L$2:$L$2501,$L3163)=0),"YES",""))</f>
        <v/>
      </c>
      <c r="AZ3163" s="2">
        <f>IF($AV3163="","",IFERROR(VLOOKUP($AU3163,CODES!$A:$B,2,FALSE),"NO CODE"))</f>
        <v/>
      </c>
      <c r="BA3163" s="2">
        <f>IF(""&amp;$F3163&lt;&gt;"4","",IF($AY3163="YES","",IF(ROUND(SUMIFS($AE$2:$AE$4001,$L$2:$L$4001,$L3163,$F$2:$F$4001,"4")-SUMIFS('AR SALES'!$Y$2:$Y$2501,'AR SALES'!$L$2:$L$2501,$L3163,'AR SALES'!$AD$2:$AD$2501,"OFF"),2)=0,"","STALE")))</f>
        <v/>
      </c>
      <c r="BB3163" s="2">
        <f>IF(OR(""&amp;$F3163="2",""&amp;$F3163="4",""&amp;$F3163="G",""&amp;$F3163="H"),IF($AY3163="YES","",IF($AB3163&lt;&gt;0,"",IF(COUNTIFS('AR SALES'!$L$2:$L$2501,$L3163,'AR SALES'!$AD$2:$AD$2501,IF(""&amp;$F3163="4","OFF","ON"),'AR SALES'!$AF$2:$AF$2501,"Y")&gt;0,"","NO EXEMPTION"))),"")</f>
        <v/>
      </c>
    </row>
    <row r="3164">
      <c r="AT3164" s="2">
        <f>IF($L3164="","",IFERROR(INDEX('AR SALES'!$H$2:$H$2501,MATCH(""&amp;$L3164,'AR SALES'!$AE$2:$AE$2501,0)),""))</f>
        <v/>
      </c>
      <c r="AU3164" s="2">
        <f>IF($L3164="","",IF($A3164&lt;&gt;"GA","",IF($E3164="FULTON",IF(ISNUMBER(SEARCH("COLLEGE PARK",$AT3164)),"FULTON (COLLEGE PARK)",IF(ISNUMBER(SEARCH("HAPEVILLE",$AT3164)),"FULTON (HAPEVILLE)",IF(ISNUMBER(SEARCH("EAST POINT",$AT3164)),"FULTON (EAST POINT)",IF(ISNUMBER(SEARCH("ATLANTA",$AT3164)),"FULTON (ATL LIMITS)","FULTON")))),IF($E3164="DEKALB",IF(ISNUMBER(SEARCH("ATLANTA",$AT3164)),"DEKALB (ATL LIMITS)","DEKALB"),IF(AND($E3164="CLAYTON",ISNUMBER(SEARCH("COLLEGE PARK",$AT3164))),"CLAYTON (COLLEGE PARK)",$E3164)))))</f>
        <v/>
      </c>
      <c r="AV3164" s="2">
        <f>IF($L3164="","",IF(""&amp;$F3164="2","DIESEL",IF(OR(""&amp;$F3164="G",""&amp;$F3164="H"),"GAS","")))</f>
        <v/>
      </c>
      <c r="AW3164" s="2">
        <f>IF($AV3164="","",$R3164)</f>
        <v/>
      </c>
      <c r="AX3164" s="2">
        <f>IF($AV3164="","",IF($AB3164=0,$R3164,0))</f>
        <v/>
      </c>
      <c r="AY3164" s="2">
        <f>IF($AV3164="","",IF(AND($Z3164=0,COUNTIF('AR SALES'!$L$2:$L$2501,$L3164)=0),"YES",""))</f>
        <v/>
      </c>
      <c r="AZ3164" s="2">
        <f>IF($AV3164="","",IFERROR(VLOOKUP($AU3164,CODES!$A:$B,2,FALSE),"NO CODE"))</f>
        <v/>
      </c>
      <c r="BA3164" s="2">
        <f>IF(""&amp;$F3164&lt;&gt;"4","",IF($AY3164="YES","",IF(ROUND(SUMIFS($AE$2:$AE$4001,$L$2:$L$4001,$L3164,$F$2:$F$4001,"4")-SUMIFS('AR SALES'!$Y$2:$Y$2501,'AR SALES'!$L$2:$L$2501,$L3164,'AR SALES'!$AD$2:$AD$2501,"OFF"),2)=0,"","STALE")))</f>
        <v/>
      </c>
      <c r="BB3164" s="2">
        <f>IF(OR(""&amp;$F3164="2",""&amp;$F3164="4",""&amp;$F3164="G",""&amp;$F3164="H"),IF($AY3164="YES","",IF($AB3164&lt;&gt;0,"",IF(COUNTIFS('AR SALES'!$L$2:$L$2501,$L3164,'AR SALES'!$AD$2:$AD$2501,IF(""&amp;$F3164="4","OFF","ON"),'AR SALES'!$AF$2:$AF$2501,"Y")&gt;0,"","NO EXEMPTION"))),"")</f>
        <v/>
      </c>
    </row>
    <row r="3165">
      <c r="AT3165" s="2">
        <f>IF($L3165="","",IFERROR(INDEX('AR SALES'!$H$2:$H$2501,MATCH(""&amp;$L3165,'AR SALES'!$AE$2:$AE$2501,0)),""))</f>
        <v/>
      </c>
      <c r="AU3165" s="2">
        <f>IF($L3165="","",IF($A3165&lt;&gt;"GA","",IF($E3165="FULTON",IF(ISNUMBER(SEARCH("COLLEGE PARK",$AT3165)),"FULTON (COLLEGE PARK)",IF(ISNUMBER(SEARCH("HAPEVILLE",$AT3165)),"FULTON (HAPEVILLE)",IF(ISNUMBER(SEARCH("EAST POINT",$AT3165)),"FULTON (EAST POINT)",IF(ISNUMBER(SEARCH("ATLANTA",$AT3165)),"FULTON (ATL LIMITS)","FULTON")))),IF($E3165="DEKALB",IF(ISNUMBER(SEARCH("ATLANTA",$AT3165)),"DEKALB (ATL LIMITS)","DEKALB"),IF(AND($E3165="CLAYTON",ISNUMBER(SEARCH("COLLEGE PARK",$AT3165))),"CLAYTON (COLLEGE PARK)",$E3165)))))</f>
        <v/>
      </c>
      <c r="AV3165" s="2">
        <f>IF($L3165="","",IF(""&amp;$F3165="2","DIESEL",IF(OR(""&amp;$F3165="G",""&amp;$F3165="H"),"GAS","")))</f>
        <v/>
      </c>
      <c r="AW3165" s="2">
        <f>IF($AV3165="","",$R3165)</f>
        <v/>
      </c>
      <c r="AX3165" s="2">
        <f>IF($AV3165="","",IF($AB3165=0,$R3165,0))</f>
        <v/>
      </c>
      <c r="AY3165" s="2">
        <f>IF($AV3165="","",IF(AND($Z3165=0,COUNTIF('AR SALES'!$L$2:$L$2501,$L3165)=0),"YES",""))</f>
        <v/>
      </c>
      <c r="AZ3165" s="2">
        <f>IF($AV3165="","",IFERROR(VLOOKUP($AU3165,CODES!$A:$B,2,FALSE),"NO CODE"))</f>
        <v/>
      </c>
      <c r="BA3165" s="2">
        <f>IF(""&amp;$F3165&lt;&gt;"4","",IF($AY3165="YES","",IF(ROUND(SUMIFS($AE$2:$AE$4001,$L$2:$L$4001,$L3165,$F$2:$F$4001,"4")-SUMIFS('AR SALES'!$Y$2:$Y$2501,'AR SALES'!$L$2:$L$2501,$L3165,'AR SALES'!$AD$2:$AD$2501,"OFF"),2)=0,"","STALE")))</f>
        <v/>
      </c>
      <c r="BB3165" s="2">
        <f>IF(OR(""&amp;$F3165="2",""&amp;$F3165="4",""&amp;$F3165="G",""&amp;$F3165="H"),IF($AY3165="YES","",IF($AB3165&lt;&gt;0,"",IF(COUNTIFS('AR SALES'!$L$2:$L$2501,$L3165,'AR SALES'!$AD$2:$AD$2501,IF(""&amp;$F3165="4","OFF","ON"),'AR SALES'!$AF$2:$AF$2501,"Y")&gt;0,"","NO EXEMPTION"))),"")</f>
        <v/>
      </c>
    </row>
    <row r="3166">
      <c r="AT3166" s="2">
        <f>IF($L3166="","",IFERROR(INDEX('AR SALES'!$H$2:$H$2501,MATCH(""&amp;$L3166,'AR SALES'!$AE$2:$AE$2501,0)),""))</f>
        <v/>
      </c>
      <c r="AU3166" s="2">
        <f>IF($L3166="","",IF($A3166&lt;&gt;"GA","",IF($E3166="FULTON",IF(ISNUMBER(SEARCH("COLLEGE PARK",$AT3166)),"FULTON (COLLEGE PARK)",IF(ISNUMBER(SEARCH("HAPEVILLE",$AT3166)),"FULTON (HAPEVILLE)",IF(ISNUMBER(SEARCH("EAST POINT",$AT3166)),"FULTON (EAST POINT)",IF(ISNUMBER(SEARCH("ATLANTA",$AT3166)),"FULTON (ATL LIMITS)","FULTON")))),IF($E3166="DEKALB",IF(ISNUMBER(SEARCH("ATLANTA",$AT3166)),"DEKALB (ATL LIMITS)","DEKALB"),IF(AND($E3166="CLAYTON",ISNUMBER(SEARCH("COLLEGE PARK",$AT3166))),"CLAYTON (COLLEGE PARK)",$E3166)))))</f>
        <v/>
      </c>
      <c r="AV3166" s="2">
        <f>IF($L3166="","",IF(""&amp;$F3166="2","DIESEL",IF(OR(""&amp;$F3166="G",""&amp;$F3166="H"),"GAS","")))</f>
        <v/>
      </c>
      <c r="AW3166" s="2">
        <f>IF($AV3166="","",$R3166)</f>
        <v/>
      </c>
      <c r="AX3166" s="2">
        <f>IF($AV3166="","",IF($AB3166=0,$R3166,0))</f>
        <v/>
      </c>
      <c r="AY3166" s="2">
        <f>IF($AV3166="","",IF(AND($Z3166=0,COUNTIF('AR SALES'!$L$2:$L$2501,$L3166)=0),"YES",""))</f>
        <v/>
      </c>
      <c r="AZ3166" s="2">
        <f>IF($AV3166="","",IFERROR(VLOOKUP($AU3166,CODES!$A:$B,2,FALSE),"NO CODE"))</f>
        <v/>
      </c>
      <c r="BA3166" s="2">
        <f>IF(""&amp;$F3166&lt;&gt;"4","",IF($AY3166="YES","",IF(ROUND(SUMIFS($AE$2:$AE$4001,$L$2:$L$4001,$L3166,$F$2:$F$4001,"4")-SUMIFS('AR SALES'!$Y$2:$Y$2501,'AR SALES'!$L$2:$L$2501,$L3166,'AR SALES'!$AD$2:$AD$2501,"OFF"),2)=0,"","STALE")))</f>
        <v/>
      </c>
      <c r="BB3166" s="2">
        <f>IF(OR(""&amp;$F3166="2",""&amp;$F3166="4",""&amp;$F3166="G",""&amp;$F3166="H"),IF($AY3166="YES","",IF($AB3166&lt;&gt;0,"",IF(COUNTIFS('AR SALES'!$L$2:$L$2501,$L3166,'AR SALES'!$AD$2:$AD$2501,IF(""&amp;$F3166="4","OFF","ON"),'AR SALES'!$AF$2:$AF$2501,"Y")&gt;0,"","NO EXEMPTION"))),"")</f>
        <v/>
      </c>
    </row>
    <row r="3167">
      <c r="AT3167" s="2">
        <f>IF($L3167="","",IFERROR(INDEX('AR SALES'!$H$2:$H$2501,MATCH(""&amp;$L3167,'AR SALES'!$AE$2:$AE$2501,0)),""))</f>
        <v/>
      </c>
      <c r="AU3167" s="2">
        <f>IF($L3167="","",IF($A3167&lt;&gt;"GA","",IF($E3167="FULTON",IF(ISNUMBER(SEARCH("COLLEGE PARK",$AT3167)),"FULTON (COLLEGE PARK)",IF(ISNUMBER(SEARCH("HAPEVILLE",$AT3167)),"FULTON (HAPEVILLE)",IF(ISNUMBER(SEARCH("EAST POINT",$AT3167)),"FULTON (EAST POINT)",IF(ISNUMBER(SEARCH("ATLANTA",$AT3167)),"FULTON (ATL LIMITS)","FULTON")))),IF($E3167="DEKALB",IF(ISNUMBER(SEARCH("ATLANTA",$AT3167)),"DEKALB (ATL LIMITS)","DEKALB"),IF(AND($E3167="CLAYTON",ISNUMBER(SEARCH("COLLEGE PARK",$AT3167))),"CLAYTON (COLLEGE PARK)",$E3167)))))</f>
        <v/>
      </c>
      <c r="AV3167" s="2">
        <f>IF($L3167="","",IF(""&amp;$F3167="2","DIESEL",IF(OR(""&amp;$F3167="G",""&amp;$F3167="H"),"GAS","")))</f>
        <v/>
      </c>
      <c r="AW3167" s="2">
        <f>IF($AV3167="","",$R3167)</f>
        <v/>
      </c>
      <c r="AX3167" s="2">
        <f>IF($AV3167="","",IF($AB3167=0,$R3167,0))</f>
        <v/>
      </c>
      <c r="AY3167" s="2">
        <f>IF($AV3167="","",IF(AND($Z3167=0,COUNTIF('AR SALES'!$L$2:$L$2501,$L3167)=0),"YES",""))</f>
        <v/>
      </c>
      <c r="AZ3167" s="2">
        <f>IF($AV3167="","",IFERROR(VLOOKUP($AU3167,CODES!$A:$B,2,FALSE),"NO CODE"))</f>
        <v/>
      </c>
      <c r="BA3167" s="2">
        <f>IF(""&amp;$F3167&lt;&gt;"4","",IF($AY3167="YES","",IF(ROUND(SUMIFS($AE$2:$AE$4001,$L$2:$L$4001,$L3167,$F$2:$F$4001,"4")-SUMIFS('AR SALES'!$Y$2:$Y$2501,'AR SALES'!$L$2:$L$2501,$L3167,'AR SALES'!$AD$2:$AD$2501,"OFF"),2)=0,"","STALE")))</f>
        <v/>
      </c>
      <c r="BB3167" s="2">
        <f>IF(OR(""&amp;$F3167="2",""&amp;$F3167="4",""&amp;$F3167="G",""&amp;$F3167="H"),IF($AY3167="YES","",IF($AB3167&lt;&gt;0,"",IF(COUNTIFS('AR SALES'!$L$2:$L$2501,$L3167,'AR SALES'!$AD$2:$AD$2501,IF(""&amp;$F3167="4","OFF","ON"),'AR SALES'!$AF$2:$AF$2501,"Y")&gt;0,"","NO EXEMPTION"))),"")</f>
        <v/>
      </c>
    </row>
    <row r="3168">
      <c r="AT3168" s="2">
        <f>IF($L3168="","",IFERROR(INDEX('AR SALES'!$H$2:$H$2501,MATCH(""&amp;$L3168,'AR SALES'!$AE$2:$AE$2501,0)),""))</f>
        <v/>
      </c>
      <c r="AU3168" s="2">
        <f>IF($L3168="","",IF($A3168&lt;&gt;"GA","",IF($E3168="FULTON",IF(ISNUMBER(SEARCH("COLLEGE PARK",$AT3168)),"FULTON (COLLEGE PARK)",IF(ISNUMBER(SEARCH("HAPEVILLE",$AT3168)),"FULTON (HAPEVILLE)",IF(ISNUMBER(SEARCH("EAST POINT",$AT3168)),"FULTON (EAST POINT)",IF(ISNUMBER(SEARCH("ATLANTA",$AT3168)),"FULTON (ATL LIMITS)","FULTON")))),IF($E3168="DEKALB",IF(ISNUMBER(SEARCH("ATLANTA",$AT3168)),"DEKALB (ATL LIMITS)","DEKALB"),IF(AND($E3168="CLAYTON",ISNUMBER(SEARCH("COLLEGE PARK",$AT3168))),"CLAYTON (COLLEGE PARK)",$E3168)))))</f>
        <v/>
      </c>
      <c r="AV3168" s="2">
        <f>IF($L3168="","",IF(""&amp;$F3168="2","DIESEL",IF(OR(""&amp;$F3168="G",""&amp;$F3168="H"),"GAS","")))</f>
        <v/>
      </c>
      <c r="AW3168" s="2">
        <f>IF($AV3168="","",$R3168)</f>
        <v/>
      </c>
      <c r="AX3168" s="2">
        <f>IF($AV3168="","",IF($AB3168=0,$R3168,0))</f>
        <v/>
      </c>
      <c r="AY3168" s="2">
        <f>IF($AV3168="","",IF(AND($Z3168=0,COUNTIF('AR SALES'!$L$2:$L$2501,$L3168)=0),"YES",""))</f>
        <v/>
      </c>
      <c r="AZ3168" s="2">
        <f>IF($AV3168="","",IFERROR(VLOOKUP($AU3168,CODES!$A:$B,2,FALSE),"NO CODE"))</f>
        <v/>
      </c>
      <c r="BA3168" s="2">
        <f>IF(""&amp;$F3168&lt;&gt;"4","",IF($AY3168="YES","",IF(ROUND(SUMIFS($AE$2:$AE$4001,$L$2:$L$4001,$L3168,$F$2:$F$4001,"4")-SUMIFS('AR SALES'!$Y$2:$Y$2501,'AR SALES'!$L$2:$L$2501,$L3168,'AR SALES'!$AD$2:$AD$2501,"OFF"),2)=0,"","STALE")))</f>
        <v/>
      </c>
      <c r="BB3168" s="2">
        <f>IF(OR(""&amp;$F3168="2",""&amp;$F3168="4",""&amp;$F3168="G",""&amp;$F3168="H"),IF($AY3168="YES","",IF($AB3168&lt;&gt;0,"",IF(COUNTIFS('AR SALES'!$L$2:$L$2501,$L3168,'AR SALES'!$AD$2:$AD$2501,IF(""&amp;$F3168="4","OFF","ON"),'AR SALES'!$AF$2:$AF$2501,"Y")&gt;0,"","NO EXEMPTION"))),"")</f>
        <v/>
      </c>
    </row>
    <row r="3169">
      <c r="AT3169" s="2">
        <f>IF($L3169="","",IFERROR(INDEX('AR SALES'!$H$2:$H$2501,MATCH(""&amp;$L3169,'AR SALES'!$AE$2:$AE$2501,0)),""))</f>
        <v/>
      </c>
      <c r="AU3169" s="2">
        <f>IF($L3169="","",IF($A3169&lt;&gt;"GA","",IF($E3169="FULTON",IF(ISNUMBER(SEARCH("COLLEGE PARK",$AT3169)),"FULTON (COLLEGE PARK)",IF(ISNUMBER(SEARCH("HAPEVILLE",$AT3169)),"FULTON (HAPEVILLE)",IF(ISNUMBER(SEARCH("EAST POINT",$AT3169)),"FULTON (EAST POINT)",IF(ISNUMBER(SEARCH("ATLANTA",$AT3169)),"FULTON (ATL LIMITS)","FULTON")))),IF($E3169="DEKALB",IF(ISNUMBER(SEARCH("ATLANTA",$AT3169)),"DEKALB (ATL LIMITS)","DEKALB"),IF(AND($E3169="CLAYTON",ISNUMBER(SEARCH("COLLEGE PARK",$AT3169))),"CLAYTON (COLLEGE PARK)",$E3169)))))</f>
        <v/>
      </c>
      <c r="AV3169" s="2">
        <f>IF($L3169="","",IF(""&amp;$F3169="2","DIESEL",IF(OR(""&amp;$F3169="G",""&amp;$F3169="H"),"GAS","")))</f>
        <v/>
      </c>
      <c r="AW3169" s="2">
        <f>IF($AV3169="","",$R3169)</f>
        <v/>
      </c>
      <c r="AX3169" s="2">
        <f>IF($AV3169="","",IF($AB3169=0,$R3169,0))</f>
        <v/>
      </c>
      <c r="AY3169" s="2">
        <f>IF($AV3169="","",IF(AND($Z3169=0,COUNTIF('AR SALES'!$L$2:$L$2501,$L3169)=0),"YES",""))</f>
        <v/>
      </c>
      <c r="AZ3169" s="2">
        <f>IF($AV3169="","",IFERROR(VLOOKUP($AU3169,CODES!$A:$B,2,FALSE),"NO CODE"))</f>
        <v/>
      </c>
      <c r="BA3169" s="2">
        <f>IF(""&amp;$F3169&lt;&gt;"4","",IF($AY3169="YES","",IF(ROUND(SUMIFS($AE$2:$AE$4001,$L$2:$L$4001,$L3169,$F$2:$F$4001,"4")-SUMIFS('AR SALES'!$Y$2:$Y$2501,'AR SALES'!$L$2:$L$2501,$L3169,'AR SALES'!$AD$2:$AD$2501,"OFF"),2)=0,"","STALE")))</f>
        <v/>
      </c>
      <c r="BB3169" s="2">
        <f>IF(OR(""&amp;$F3169="2",""&amp;$F3169="4",""&amp;$F3169="G",""&amp;$F3169="H"),IF($AY3169="YES","",IF($AB3169&lt;&gt;0,"",IF(COUNTIFS('AR SALES'!$L$2:$L$2501,$L3169,'AR SALES'!$AD$2:$AD$2501,IF(""&amp;$F3169="4","OFF","ON"),'AR SALES'!$AF$2:$AF$2501,"Y")&gt;0,"","NO EXEMPTION"))),"")</f>
        <v/>
      </c>
    </row>
    <row r="3170">
      <c r="AT3170" s="2">
        <f>IF($L3170="","",IFERROR(INDEX('AR SALES'!$H$2:$H$2501,MATCH(""&amp;$L3170,'AR SALES'!$AE$2:$AE$2501,0)),""))</f>
        <v/>
      </c>
      <c r="AU3170" s="2">
        <f>IF($L3170="","",IF($A3170&lt;&gt;"GA","",IF($E3170="FULTON",IF(ISNUMBER(SEARCH("COLLEGE PARK",$AT3170)),"FULTON (COLLEGE PARK)",IF(ISNUMBER(SEARCH("HAPEVILLE",$AT3170)),"FULTON (HAPEVILLE)",IF(ISNUMBER(SEARCH("EAST POINT",$AT3170)),"FULTON (EAST POINT)",IF(ISNUMBER(SEARCH("ATLANTA",$AT3170)),"FULTON (ATL LIMITS)","FULTON")))),IF($E3170="DEKALB",IF(ISNUMBER(SEARCH("ATLANTA",$AT3170)),"DEKALB (ATL LIMITS)","DEKALB"),IF(AND($E3170="CLAYTON",ISNUMBER(SEARCH("COLLEGE PARK",$AT3170))),"CLAYTON (COLLEGE PARK)",$E3170)))))</f>
        <v/>
      </c>
      <c r="AV3170" s="2">
        <f>IF($L3170="","",IF(""&amp;$F3170="2","DIESEL",IF(OR(""&amp;$F3170="G",""&amp;$F3170="H"),"GAS","")))</f>
        <v/>
      </c>
      <c r="AW3170" s="2">
        <f>IF($AV3170="","",$R3170)</f>
        <v/>
      </c>
      <c r="AX3170" s="2">
        <f>IF($AV3170="","",IF($AB3170=0,$R3170,0))</f>
        <v/>
      </c>
      <c r="AY3170" s="2">
        <f>IF($AV3170="","",IF(AND($Z3170=0,COUNTIF('AR SALES'!$L$2:$L$2501,$L3170)=0),"YES",""))</f>
        <v/>
      </c>
      <c r="AZ3170" s="2">
        <f>IF($AV3170="","",IFERROR(VLOOKUP($AU3170,CODES!$A:$B,2,FALSE),"NO CODE"))</f>
        <v/>
      </c>
      <c r="BA3170" s="2">
        <f>IF(""&amp;$F3170&lt;&gt;"4","",IF($AY3170="YES","",IF(ROUND(SUMIFS($AE$2:$AE$4001,$L$2:$L$4001,$L3170,$F$2:$F$4001,"4")-SUMIFS('AR SALES'!$Y$2:$Y$2501,'AR SALES'!$L$2:$L$2501,$L3170,'AR SALES'!$AD$2:$AD$2501,"OFF"),2)=0,"","STALE")))</f>
        <v/>
      </c>
      <c r="BB3170" s="2">
        <f>IF(OR(""&amp;$F3170="2",""&amp;$F3170="4",""&amp;$F3170="G",""&amp;$F3170="H"),IF($AY3170="YES","",IF($AB3170&lt;&gt;0,"",IF(COUNTIFS('AR SALES'!$L$2:$L$2501,$L3170,'AR SALES'!$AD$2:$AD$2501,IF(""&amp;$F3170="4","OFF","ON"),'AR SALES'!$AF$2:$AF$2501,"Y")&gt;0,"","NO EXEMPTION"))),"")</f>
        <v/>
      </c>
    </row>
    <row r="3171">
      <c r="AT3171" s="2">
        <f>IF($L3171="","",IFERROR(INDEX('AR SALES'!$H$2:$H$2501,MATCH(""&amp;$L3171,'AR SALES'!$AE$2:$AE$2501,0)),""))</f>
        <v/>
      </c>
      <c r="AU3171" s="2">
        <f>IF($L3171="","",IF($A3171&lt;&gt;"GA","",IF($E3171="FULTON",IF(ISNUMBER(SEARCH("COLLEGE PARK",$AT3171)),"FULTON (COLLEGE PARK)",IF(ISNUMBER(SEARCH("HAPEVILLE",$AT3171)),"FULTON (HAPEVILLE)",IF(ISNUMBER(SEARCH("EAST POINT",$AT3171)),"FULTON (EAST POINT)",IF(ISNUMBER(SEARCH("ATLANTA",$AT3171)),"FULTON (ATL LIMITS)","FULTON")))),IF($E3171="DEKALB",IF(ISNUMBER(SEARCH("ATLANTA",$AT3171)),"DEKALB (ATL LIMITS)","DEKALB"),IF(AND($E3171="CLAYTON",ISNUMBER(SEARCH("COLLEGE PARK",$AT3171))),"CLAYTON (COLLEGE PARK)",$E3171)))))</f>
        <v/>
      </c>
      <c r="AV3171" s="2">
        <f>IF($L3171="","",IF(""&amp;$F3171="2","DIESEL",IF(OR(""&amp;$F3171="G",""&amp;$F3171="H"),"GAS","")))</f>
        <v/>
      </c>
      <c r="AW3171" s="2">
        <f>IF($AV3171="","",$R3171)</f>
        <v/>
      </c>
      <c r="AX3171" s="2">
        <f>IF($AV3171="","",IF($AB3171=0,$R3171,0))</f>
        <v/>
      </c>
      <c r="AY3171" s="2">
        <f>IF($AV3171="","",IF(AND($Z3171=0,COUNTIF('AR SALES'!$L$2:$L$2501,$L3171)=0),"YES",""))</f>
        <v/>
      </c>
      <c r="AZ3171" s="2">
        <f>IF($AV3171="","",IFERROR(VLOOKUP($AU3171,CODES!$A:$B,2,FALSE),"NO CODE"))</f>
        <v/>
      </c>
      <c r="BA3171" s="2">
        <f>IF(""&amp;$F3171&lt;&gt;"4","",IF($AY3171="YES","",IF(ROUND(SUMIFS($AE$2:$AE$4001,$L$2:$L$4001,$L3171,$F$2:$F$4001,"4")-SUMIFS('AR SALES'!$Y$2:$Y$2501,'AR SALES'!$L$2:$L$2501,$L3171,'AR SALES'!$AD$2:$AD$2501,"OFF"),2)=0,"","STALE")))</f>
        <v/>
      </c>
      <c r="BB3171" s="2">
        <f>IF(OR(""&amp;$F3171="2",""&amp;$F3171="4",""&amp;$F3171="G",""&amp;$F3171="H"),IF($AY3171="YES","",IF($AB3171&lt;&gt;0,"",IF(COUNTIFS('AR SALES'!$L$2:$L$2501,$L3171,'AR SALES'!$AD$2:$AD$2501,IF(""&amp;$F3171="4","OFF","ON"),'AR SALES'!$AF$2:$AF$2501,"Y")&gt;0,"","NO EXEMPTION"))),"")</f>
        <v/>
      </c>
    </row>
    <row r="3172">
      <c r="AT3172" s="2">
        <f>IF($L3172="","",IFERROR(INDEX('AR SALES'!$H$2:$H$2501,MATCH(""&amp;$L3172,'AR SALES'!$AE$2:$AE$2501,0)),""))</f>
        <v/>
      </c>
      <c r="AU3172" s="2">
        <f>IF($L3172="","",IF($A3172&lt;&gt;"GA","",IF($E3172="FULTON",IF(ISNUMBER(SEARCH("COLLEGE PARK",$AT3172)),"FULTON (COLLEGE PARK)",IF(ISNUMBER(SEARCH("HAPEVILLE",$AT3172)),"FULTON (HAPEVILLE)",IF(ISNUMBER(SEARCH("EAST POINT",$AT3172)),"FULTON (EAST POINT)",IF(ISNUMBER(SEARCH("ATLANTA",$AT3172)),"FULTON (ATL LIMITS)","FULTON")))),IF($E3172="DEKALB",IF(ISNUMBER(SEARCH("ATLANTA",$AT3172)),"DEKALB (ATL LIMITS)","DEKALB"),IF(AND($E3172="CLAYTON",ISNUMBER(SEARCH("COLLEGE PARK",$AT3172))),"CLAYTON (COLLEGE PARK)",$E3172)))))</f>
        <v/>
      </c>
      <c r="AV3172" s="2">
        <f>IF($L3172="","",IF(""&amp;$F3172="2","DIESEL",IF(OR(""&amp;$F3172="G",""&amp;$F3172="H"),"GAS","")))</f>
        <v/>
      </c>
      <c r="AW3172" s="2">
        <f>IF($AV3172="","",$R3172)</f>
        <v/>
      </c>
      <c r="AX3172" s="2">
        <f>IF($AV3172="","",IF($AB3172=0,$R3172,0))</f>
        <v/>
      </c>
      <c r="AY3172" s="2">
        <f>IF($AV3172="","",IF(AND($Z3172=0,COUNTIF('AR SALES'!$L$2:$L$2501,$L3172)=0),"YES",""))</f>
        <v/>
      </c>
      <c r="AZ3172" s="2">
        <f>IF($AV3172="","",IFERROR(VLOOKUP($AU3172,CODES!$A:$B,2,FALSE),"NO CODE"))</f>
        <v/>
      </c>
      <c r="BA3172" s="2">
        <f>IF(""&amp;$F3172&lt;&gt;"4","",IF($AY3172="YES","",IF(ROUND(SUMIFS($AE$2:$AE$4001,$L$2:$L$4001,$L3172,$F$2:$F$4001,"4")-SUMIFS('AR SALES'!$Y$2:$Y$2501,'AR SALES'!$L$2:$L$2501,$L3172,'AR SALES'!$AD$2:$AD$2501,"OFF"),2)=0,"","STALE")))</f>
        <v/>
      </c>
      <c r="BB3172" s="2">
        <f>IF(OR(""&amp;$F3172="2",""&amp;$F3172="4",""&amp;$F3172="G",""&amp;$F3172="H"),IF($AY3172="YES","",IF($AB3172&lt;&gt;0,"",IF(COUNTIFS('AR SALES'!$L$2:$L$2501,$L3172,'AR SALES'!$AD$2:$AD$2501,IF(""&amp;$F3172="4","OFF","ON"),'AR SALES'!$AF$2:$AF$2501,"Y")&gt;0,"","NO EXEMPTION"))),"")</f>
        <v/>
      </c>
    </row>
    <row r="3173">
      <c r="AT3173" s="2">
        <f>IF($L3173="","",IFERROR(INDEX('AR SALES'!$H$2:$H$2501,MATCH(""&amp;$L3173,'AR SALES'!$AE$2:$AE$2501,0)),""))</f>
        <v/>
      </c>
      <c r="AU3173" s="2">
        <f>IF($L3173="","",IF($A3173&lt;&gt;"GA","",IF($E3173="FULTON",IF(ISNUMBER(SEARCH("COLLEGE PARK",$AT3173)),"FULTON (COLLEGE PARK)",IF(ISNUMBER(SEARCH("HAPEVILLE",$AT3173)),"FULTON (HAPEVILLE)",IF(ISNUMBER(SEARCH("EAST POINT",$AT3173)),"FULTON (EAST POINT)",IF(ISNUMBER(SEARCH("ATLANTA",$AT3173)),"FULTON (ATL LIMITS)","FULTON")))),IF($E3173="DEKALB",IF(ISNUMBER(SEARCH("ATLANTA",$AT3173)),"DEKALB (ATL LIMITS)","DEKALB"),IF(AND($E3173="CLAYTON",ISNUMBER(SEARCH("COLLEGE PARK",$AT3173))),"CLAYTON (COLLEGE PARK)",$E3173)))))</f>
        <v/>
      </c>
      <c r="AV3173" s="2">
        <f>IF($L3173="","",IF(""&amp;$F3173="2","DIESEL",IF(OR(""&amp;$F3173="G",""&amp;$F3173="H"),"GAS","")))</f>
        <v/>
      </c>
      <c r="AW3173" s="2">
        <f>IF($AV3173="","",$R3173)</f>
        <v/>
      </c>
      <c r="AX3173" s="2">
        <f>IF($AV3173="","",IF($AB3173=0,$R3173,0))</f>
        <v/>
      </c>
      <c r="AY3173" s="2">
        <f>IF($AV3173="","",IF(AND($Z3173=0,COUNTIF('AR SALES'!$L$2:$L$2501,$L3173)=0),"YES",""))</f>
        <v/>
      </c>
      <c r="AZ3173" s="2">
        <f>IF($AV3173="","",IFERROR(VLOOKUP($AU3173,CODES!$A:$B,2,FALSE),"NO CODE"))</f>
        <v/>
      </c>
      <c r="BA3173" s="2">
        <f>IF(""&amp;$F3173&lt;&gt;"4","",IF($AY3173="YES","",IF(ROUND(SUMIFS($AE$2:$AE$4001,$L$2:$L$4001,$L3173,$F$2:$F$4001,"4")-SUMIFS('AR SALES'!$Y$2:$Y$2501,'AR SALES'!$L$2:$L$2501,$L3173,'AR SALES'!$AD$2:$AD$2501,"OFF"),2)=0,"","STALE")))</f>
        <v/>
      </c>
      <c r="BB3173" s="2">
        <f>IF(OR(""&amp;$F3173="2",""&amp;$F3173="4",""&amp;$F3173="G",""&amp;$F3173="H"),IF($AY3173="YES","",IF($AB3173&lt;&gt;0,"",IF(COUNTIFS('AR SALES'!$L$2:$L$2501,$L3173,'AR SALES'!$AD$2:$AD$2501,IF(""&amp;$F3173="4","OFF","ON"),'AR SALES'!$AF$2:$AF$2501,"Y")&gt;0,"","NO EXEMPTION"))),"")</f>
        <v/>
      </c>
    </row>
    <row r="3174">
      <c r="AT3174" s="2">
        <f>IF($L3174="","",IFERROR(INDEX('AR SALES'!$H$2:$H$2501,MATCH(""&amp;$L3174,'AR SALES'!$AE$2:$AE$2501,0)),""))</f>
        <v/>
      </c>
      <c r="AU3174" s="2">
        <f>IF($L3174="","",IF($A3174&lt;&gt;"GA","",IF($E3174="FULTON",IF(ISNUMBER(SEARCH("COLLEGE PARK",$AT3174)),"FULTON (COLLEGE PARK)",IF(ISNUMBER(SEARCH("HAPEVILLE",$AT3174)),"FULTON (HAPEVILLE)",IF(ISNUMBER(SEARCH("EAST POINT",$AT3174)),"FULTON (EAST POINT)",IF(ISNUMBER(SEARCH("ATLANTA",$AT3174)),"FULTON (ATL LIMITS)","FULTON")))),IF($E3174="DEKALB",IF(ISNUMBER(SEARCH("ATLANTA",$AT3174)),"DEKALB (ATL LIMITS)","DEKALB"),IF(AND($E3174="CLAYTON",ISNUMBER(SEARCH("COLLEGE PARK",$AT3174))),"CLAYTON (COLLEGE PARK)",$E3174)))))</f>
        <v/>
      </c>
      <c r="AV3174" s="2">
        <f>IF($L3174="","",IF(""&amp;$F3174="2","DIESEL",IF(OR(""&amp;$F3174="G",""&amp;$F3174="H"),"GAS","")))</f>
        <v/>
      </c>
      <c r="AW3174" s="2">
        <f>IF($AV3174="","",$R3174)</f>
        <v/>
      </c>
      <c r="AX3174" s="2">
        <f>IF($AV3174="","",IF($AB3174=0,$R3174,0))</f>
        <v/>
      </c>
      <c r="AY3174" s="2">
        <f>IF($AV3174="","",IF(AND($Z3174=0,COUNTIF('AR SALES'!$L$2:$L$2501,$L3174)=0),"YES",""))</f>
        <v/>
      </c>
      <c r="AZ3174" s="2">
        <f>IF($AV3174="","",IFERROR(VLOOKUP($AU3174,CODES!$A:$B,2,FALSE),"NO CODE"))</f>
        <v/>
      </c>
      <c r="BA3174" s="2">
        <f>IF(""&amp;$F3174&lt;&gt;"4","",IF($AY3174="YES","",IF(ROUND(SUMIFS($AE$2:$AE$4001,$L$2:$L$4001,$L3174,$F$2:$F$4001,"4")-SUMIFS('AR SALES'!$Y$2:$Y$2501,'AR SALES'!$L$2:$L$2501,$L3174,'AR SALES'!$AD$2:$AD$2501,"OFF"),2)=0,"","STALE")))</f>
        <v/>
      </c>
      <c r="BB3174" s="2">
        <f>IF(OR(""&amp;$F3174="2",""&amp;$F3174="4",""&amp;$F3174="G",""&amp;$F3174="H"),IF($AY3174="YES","",IF($AB3174&lt;&gt;0,"",IF(COUNTIFS('AR SALES'!$L$2:$L$2501,$L3174,'AR SALES'!$AD$2:$AD$2501,IF(""&amp;$F3174="4","OFF","ON"),'AR SALES'!$AF$2:$AF$2501,"Y")&gt;0,"","NO EXEMPTION"))),"")</f>
        <v/>
      </c>
    </row>
    <row r="3175">
      <c r="AT3175" s="2">
        <f>IF($L3175="","",IFERROR(INDEX('AR SALES'!$H$2:$H$2501,MATCH(""&amp;$L3175,'AR SALES'!$AE$2:$AE$2501,0)),""))</f>
        <v/>
      </c>
      <c r="AU3175" s="2">
        <f>IF($L3175="","",IF($A3175&lt;&gt;"GA","",IF($E3175="FULTON",IF(ISNUMBER(SEARCH("COLLEGE PARK",$AT3175)),"FULTON (COLLEGE PARK)",IF(ISNUMBER(SEARCH("HAPEVILLE",$AT3175)),"FULTON (HAPEVILLE)",IF(ISNUMBER(SEARCH("EAST POINT",$AT3175)),"FULTON (EAST POINT)",IF(ISNUMBER(SEARCH("ATLANTA",$AT3175)),"FULTON (ATL LIMITS)","FULTON")))),IF($E3175="DEKALB",IF(ISNUMBER(SEARCH("ATLANTA",$AT3175)),"DEKALB (ATL LIMITS)","DEKALB"),IF(AND($E3175="CLAYTON",ISNUMBER(SEARCH("COLLEGE PARK",$AT3175))),"CLAYTON (COLLEGE PARK)",$E3175)))))</f>
        <v/>
      </c>
      <c r="AV3175" s="2">
        <f>IF($L3175="","",IF(""&amp;$F3175="2","DIESEL",IF(OR(""&amp;$F3175="G",""&amp;$F3175="H"),"GAS","")))</f>
        <v/>
      </c>
      <c r="AW3175" s="2">
        <f>IF($AV3175="","",$R3175)</f>
        <v/>
      </c>
      <c r="AX3175" s="2">
        <f>IF($AV3175="","",IF($AB3175=0,$R3175,0))</f>
        <v/>
      </c>
      <c r="AY3175" s="2">
        <f>IF($AV3175="","",IF(AND($Z3175=0,COUNTIF('AR SALES'!$L$2:$L$2501,$L3175)=0),"YES",""))</f>
        <v/>
      </c>
      <c r="AZ3175" s="2">
        <f>IF($AV3175="","",IFERROR(VLOOKUP($AU3175,CODES!$A:$B,2,FALSE),"NO CODE"))</f>
        <v/>
      </c>
      <c r="BA3175" s="2">
        <f>IF(""&amp;$F3175&lt;&gt;"4","",IF($AY3175="YES","",IF(ROUND(SUMIFS($AE$2:$AE$4001,$L$2:$L$4001,$L3175,$F$2:$F$4001,"4")-SUMIFS('AR SALES'!$Y$2:$Y$2501,'AR SALES'!$L$2:$L$2501,$L3175,'AR SALES'!$AD$2:$AD$2501,"OFF"),2)=0,"","STALE")))</f>
        <v/>
      </c>
      <c r="BB3175" s="2">
        <f>IF(OR(""&amp;$F3175="2",""&amp;$F3175="4",""&amp;$F3175="G",""&amp;$F3175="H"),IF($AY3175="YES","",IF($AB3175&lt;&gt;0,"",IF(COUNTIFS('AR SALES'!$L$2:$L$2501,$L3175,'AR SALES'!$AD$2:$AD$2501,IF(""&amp;$F3175="4","OFF","ON"),'AR SALES'!$AF$2:$AF$2501,"Y")&gt;0,"","NO EXEMPTION"))),"")</f>
        <v/>
      </c>
    </row>
    <row r="3176">
      <c r="AT3176" s="2">
        <f>IF($L3176="","",IFERROR(INDEX('AR SALES'!$H$2:$H$2501,MATCH(""&amp;$L3176,'AR SALES'!$AE$2:$AE$2501,0)),""))</f>
        <v/>
      </c>
      <c r="AU3176" s="2">
        <f>IF($L3176="","",IF($A3176&lt;&gt;"GA","",IF($E3176="FULTON",IF(ISNUMBER(SEARCH("COLLEGE PARK",$AT3176)),"FULTON (COLLEGE PARK)",IF(ISNUMBER(SEARCH("HAPEVILLE",$AT3176)),"FULTON (HAPEVILLE)",IF(ISNUMBER(SEARCH("EAST POINT",$AT3176)),"FULTON (EAST POINT)",IF(ISNUMBER(SEARCH("ATLANTA",$AT3176)),"FULTON (ATL LIMITS)","FULTON")))),IF($E3176="DEKALB",IF(ISNUMBER(SEARCH("ATLANTA",$AT3176)),"DEKALB (ATL LIMITS)","DEKALB"),IF(AND($E3176="CLAYTON",ISNUMBER(SEARCH("COLLEGE PARK",$AT3176))),"CLAYTON (COLLEGE PARK)",$E3176)))))</f>
        <v/>
      </c>
      <c r="AV3176" s="2">
        <f>IF($L3176="","",IF(""&amp;$F3176="2","DIESEL",IF(OR(""&amp;$F3176="G",""&amp;$F3176="H"),"GAS","")))</f>
        <v/>
      </c>
      <c r="AW3176" s="2">
        <f>IF($AV3176="","",$R3176)</f>
        <v/>
      </c>
      <c r="AX3176" s="2">
        <f>IF($AV3176="","",IF($AB3176=0,$R3176,0))</f>
        <v/>
      </c>
      <c r="AY3176" s="2">
        <f>IF($AV3176="","",IF(AND($Z3176=0,COUNTIF('AR SALES'!$L$2:$L$2501,$L3176)=0),"YES",""))</f>
        <v/>
      </c>
      <c r="AZ3176" s="2">
        <f>IF($AV3176="","",IFERROR(VLOOKUP($AU3176,CODES!$A:$B,2,FALSE),"NO CODE"))</f>
        <v/>
      </c>
      <c r="BA3176" s="2">
        <f>IF(""&amp;$F3176&lt;&gt;"4","",IF($AY3176="YES","",IF(ROUND(SUMIFS($AE$2:$AE$4001,$L$2:$L$4001,$L3176,$F$2:$F$4001,"4")-SUMIFS('AR SALES'!$Y$2:$Y$2501,'AR SALES'!$L$2:$L$2501,$L3176,'AR SALES'!$AD$2:$AD$2501,"OFF"),2)=0,"","STALE")))</f>
        <v/>
      </c>
      <c r="BB3176" s="2">
        <f>IF(OR(""&amp;$F3176="2",""&amp;$F3176="4",""&amp;$F3176="G",""&amp;$F3176="H"),IF($AY3176="YES","",IF($AB3176&lt;&gt;0,"",IF(COUNTIFS('AR SALES'!$L$2:$L$2501,$L3176,'AR SALES'!$AD$2:$AD$2501,IF(""&amp;$F3176="4","OFF","ON"),'AR SALES'!$AF$2:$AF$2501,"Y")&gt;0,"","NO EXEMPTION"))),"")</f>
        <v/>
      </c>
    </row>
    <row r="3177">
      <c r="AT3177" s="2">
        <f>IF($L3177="","",IFERROR(INDEX('AR SALES'!$H$2:$H$2501,MATCH(""&amp;$L3177,'AR SALES'!$AE$2:$AE$2501,0)),""))</f>
        <v/>
      </c>
      <c r="AU3177" s="2">
        <f>IF($L3177="","",IF($A3177&lt;&gt;"GA","",IF($E3177="FULTON",IF(ISNUMBER(SEARCH("COLLEGE PARK",$AT3177)),"FULTON (COLLEGE PARK)",IF(ISNUMBER(SEARCH("HAPEVILLE",$AT3177)),"FULTON (HAPEVILLE)",IF(ISNUMBER(SEARCH("EAST POINT",$AT3177)),"FULTON (EAST POINT)",IF(ISNUMBER(SEARCH("ATLANTA",$AT3177)),"FULTON (ATL LIMITS)","FULTON")))),IF($E3177="DEKALB",IF(ISNUMBER(SEARCH("ATLANTA",$AT3177)),"DEKALB (ATL LIMITS)","DEKALB"),IF(AND($E3177="CLAYTON",ISNUMBER(SEARCH("COLLEGE PARK",$AT3177))),"CLAYTON (COLLEGE PARK)",$E3177)))))</f>
        <v/>
      </c>
      <c r="AV3177" s="2">
        <f>IF($L3177="","",IF(""&amp;$F3177="2","DIESEL",IF(OR(""&amp;$F3177="G",""&amp;$F3177="H"),"GAS","")))</f>
        <v/>
      </c>
      <c r="AW3177" s="2">
        <f>IF($AV3177="","",$R3177)</f>
        <v/>
      </c>
      <c r="AX3177" s="2">
        <f>IF($AV3177="","",IF($AB3177=0,$R3177,0))</f>
        <v/>
      </c>
      <c r="AY3177" s="2">
        <f>IF($AV3177="","",IF(AND($Z3177=0,COUNTIF('AR SALES'!$L$2:$L$2501,$L3177)=0),"YES",""))</f>
        <v/>
      </c>
      <c r="AZ3177" s="2">
        <f>IF($AV3177="","",IFERROR(VLOOKUP($AU3177,CODES!$A:$B,2,FALSE),"NO CODE"))</f>
        <v/>
      </c>
      <c r="BA3177" s="2">
        <f>IF(""&amp;$F3177&lt;&gt;"4","",IF($AY3177="YES","",IF(ROUND(SUMIFS($AE$2:$AE$4001,$L$2:$L$4001,$L3177,$F$2:$F$4001,"4")-SUMIFS('AR SALES'!$Y$2:$Y$2501,'AR SALES'!$L$2:$L$2501,$L3177,'AR SALES'!$AD$2:$AD$2501,"OFF"),2)=0,"","STALE")))</f>
        <v/>
      </c>
      <c r="BB3177" s="2">
        <f>IF(OR(""&amp;$F3177="2",""&amp;$F3177="4",""&amp;$F3177="G",""&amp;$F3177="H"),IF($AY3177="YES","",IF($AB3177&lt;&gt;0,"",IF(COUNTIFS('AR SALES'!$L$2:$L$2501,$L3177,'AR SALES'!$AD$2:$AD$2501,IF(""&amp;$F3177="4","OFF","ON"),'AR SALES'!$AF$2:$AF$2501,"Y")&gt;0,"","NO EXEMPTION"))),"")</f>
        <v/>
      </c>
    </row>
    <row r="3178">
      <c r="AT3178" s="2">
        <f>IF($L3178="","",IFERROR(INDEX('AR SALES'!$H$2:$H$2501,MATCH(""&amp;$L3178,'AR SALES'!$AE$2:$AE$2501,0)),""))</f>
        <v/>
      </c>
      <c r="AU3178" s="2">
        <f>IF($L3178="","",IF($A3178&lt;&gt;"GA","",IF($E3178="FULTON",IF(ISNUMBER(SEARCH("COLLEGE PARK",$AT3178)),"FULTON (COLLEGE PARK)",IF(ISNUMBER(SEARCH("HAPEVILLE",$AT3178)),"FULTON (HAPEVILLE)",IF(ISNUMBER(SEARCH("EAST POINT",$AT3178)),"FULTON (EAST POINT)",IF(ISNUMBER(SEARCH("ATLANTA",$AT3178)),"FULTON (ATL LIMITS)","FULTON")))),IF($E3178="DEKALB",IF(ISNUMBER(SEARCH("ATLANTA",$AT3178)),"DEKALB (ATL LIMITS)","DEKALB"),IF(AND($E3178="CLAYTON",ISNUMBER(SEARCH("COLLEGE PARK",$AT3178))),"CLAYTON (COLLEGE PARK)",$E3178)))))</f>
        <v/>
      </c>
      <c r="AV3178" s="2">
        <f>IF($L3178="","",IF(""&amp;$F3178="2","DIESEL",IF(OR(""&amp;$F3178="G",""&amp;$F3178="H"),"GAS","")))</f>
        <v/>
      </c>
      <c r="AW3178" s="2">
        <f>IF($AV3178="","",$R3178)</f>
        <v/>
      </c>
      <c r="AX3178" s="2">
        <f>IF($AV3178="","",IF($AB3178=0,$R3178,0))</f>
        <v/>
      </c>
      <c r="AY3178" s="2">
        <f>IF($AV3178="","",IF(AND($Z3178=0,COUNTIF('AR SALES'!$L$2:$L$2501,$L3178)=0),"YES",""))</f>
        <v/>
      </c>
      <c r="AZ3178" s="2">
        <f>IF($AV3178="","",IFERROR(VLOOKUP($AU3178,CODES!$A:$B,2,FALSE),"NO CODE"))</f>
        <v/>
      </c>
      <c r="BA3178" s="2">
        <f>IF(""&amp;$F3178&lt;&gt;"4","",IF($AY3178="YES","",IF(ROUND(SUMIFS($AE$2:$AE$4001,$L$2:$L$4001,$L3178,$F$2:$F$4001,"4")-SUMIFS('AR SALES'!$Y$2:$Y$2501,'AR SALES'!$L$2:$L$2501,$L3178,'AR SALES'!$AD$2:$AD$2501,"OFF"),2)=0,"","STALE")))</f>
        <v/>
      </c>
      <c r="BB3178" s="2">
        <f>IF(OR(""&amp;$F3178="2",""&amp;$F3178="4",""&amp;$F3178="G",""&amp;$F3178="H"),IF($AY3178="YES","",IF($AB3178&lt;&gt;0,"",IF(COUNTIFS('AR SALES'!$L$2:$L$2501,$L3178,'AR SALES'!$AD$2:$AD$2501,IF(""&amp;$F3178="4","OFF","ON"),'AR SALES'!$AF$2:$AF$2501,"Y")&gt;0,"","NO EXEMPTION"))),"")</f>
        <v/>
      </c>
    </row>
    <row r="3179">
      <c r="AT3179" s="2">
        <f>IF($L3179="","",IFERROR(INDEX('AR SALES'!$H$2:$H$2501,MATCH(""&amp;$L3179,'AR SALES'!$AE$2:$AE$2501,0)),""))</f>
        <v/>
      </c>
      <c r="AU3179" s="2">
        <f>IF($L3179="","",IF($A3179&lt;&gt;"GA","",IF($E3179="FULTON",IF(ISNUMBER(SEARCH("COLLEGE PARK",$AT3179)),"FULTON (COLLEGE PARK)",IF(ISNUMBER(SEARCH("HAPEVILLE",$AT3179)),"FULTON (HAPEVILLE)",IF(ISNUMBER(SEARCH("EAST POINT",$AT3179)),"FULTON (EAST POINT)",IF(ISNUMBER(SEARCH("ATLANTA",$AT3179)),"FULTON (ATL LIMITS)","FULTON")))),IF($E3179="DEKALB",IF(ISNUMBER(SEARCH("ATLANTA",$AT3179)),"DEKALB (ATL LIMITS)","DEKALB"),IF(AND($E3179="CLAYTON",ISNUMBER(SEARCH("COLLEGE PARK",$AT3179))),"CLAYTON (COLLEGE PARK)",$E3179)))))</f>
        <v/>
      </c>
      <c r="AV3179" s="2">
        <f>IF($L3179="","",IF(""&amp;$F3179="2","DIESEL",IF(OR(""&amp;$F3179="G",""&amp;$F3179="H"),"GAS","")))</f>
        <v/>
      </c>
      <c r="AW3179" s="2">
        <f>IF($AV3179="","",$R3179)</f>
        <v/>
      </c>
      <c r="AX3179" s="2">
        <f>IF($AV3179="","",IF($AB3179=0,$R3179,0))</f>
        <v/>
      </c>
      <c r="AY3179" s="2">
        <f>IF($AV3179="","",IF(AND($Z3179=0,COUNTIF('AR SALES'!$L$2:$L$2501,$L3179)=0),"YES",""))</f>
        <v/>
      </c>
      <c r="AZ3179" s="2">
        <f>IF($AV3179="","",IFERROR(VLOOKUP($AU3179,CODES!$A:$B,2,FALSE),"NO CODE"))</f>
        <v/>
      </c>
      <c r="BA3179" s="2">
        <f>IF(""&amp;$F3179&lt;&gt;"4","",IF($AY3179="YES","",IF(ROUND(SUMIFS($AE$2:$AE$4001,$L$2:$L$4001,$L3179,$F$2:$F$4001,"4")-SUMIFS('AR SALES'!$Y$2:$Y$2501,'AR SALES'!$L$2:$L$2501,$L3179,'AR SALES'!$AD$2:$AD$2501,"OFF"),2)=0,"","STALE")))</f>
        <v/>
      </c>
      <c r="BB3179" s="2">
        <f>IF(OR(""&amp;$F3179="2",""&amp;$F3179="4",""&amp;$F3179="G",""&amp;$F3179="H"),IF($AY3179="YES","",IF($AB3179&lt;&gt;0,"",IF(COUNTIFS('AR SALES'!$L$2:$L$2501,$L3179,'AR SALES'!$AD$2:$AD$2501,IF(""&amp;$F3179="4","OFF","ON"),'AR SALES'!$AF$2:$AF$2501,"Y")&gt;0,"","NO EXEMPTION"))),"")</f>
        <v/>
      </c>
    </row>
    <row r="3180">
      <c r="AT3180" s="2">
        <f>IF($L3180="","",IFERROR(INDEX('AR SALES'!$H$2:$H$2501,MATCH(""&amp;$L3180,'AR SALES'!$AE$2:$AE$2501,0)),""))</f>
        <v/>
      </c>
      <c r="AU3180" s="2">
        <f>IF($L3180="","",IF($A3180&lt;&gt;"GA","",IF($E3180="FULTON",IF(ISNUMBER(SEARCH("COLLEGE PARK",$AT3180)),"FULTON (COLLEGE PARK)",IF(ISNUMBER(SEARCH("HAPEVILLE",$AT3180)),"FULTON (HAPEVILLE)",IF(ISNUMBER(SEARCH("EAST POINT",$AT3180)),"FULTON (EAST POINT)",IF(ISNUMBER(SEARCH("ATLANTA",$AT3180)),"FULTON (ATL LIMITS)","FULTON")))),IF($E3180="DEKALB",IF(ISNUMBER(SEARCH("ATLANTA",$AT3180)),"DEKALB (ATL LIMITS)","DEKALB"),IF(AND($E3180="CLAYTON",ISNUMBER(SEARCH("COLLEGE PARK",$AT3180))),"CLAYTON (COLLEGE PARK)",$E3180)))))</f>
        <v/>
      </c>
      <c r="AV3180" s="2">
        <f>IF($L3180="","",IF(""&amp;$F3180="2","DIESEL",IF(OR(""&amp;$F3180="G",""&amp;$F3180="H"),"GAS","")))</f>
        <v/>
      </c>
      <c r="AW3180" s="2">
        <f>IF($AV3180="","",$R3180)</f>
        <v/>
      </c>
      <c r="AX3180" s="2">
        <f>IF($AV3180="","",IF($AB3180=0,$R3180,0))</f>
        <v/>
      </c>
      <c r="AY3180" s="2">
        <f>IF($AV3180="","",IF(AND($Z3180=0,COUNTIF('AR SALES'!$L$2:$L$2501,$L3180)=0),"YES",""))</f>
        <v/>
      </c>
      <c r="AZ3180" s="2">
        <f>IF($AV3180="","",IFERROR(VLOOKUP($AU3180,CODES!$A:$B,2,FALSE),"NO CODE"))</f>
        <v/>
      </c>
      <c r="BA3180" s="2">
        <f>IF(""&amp;$F3180&lt;&gt;"4","",IF($AY3180="YES","",IF(ROUND(SUMIFS($AE$2:$AE$4001,$L$2:$L$4001,$L3180,$F$2:$F$4001,"4")-SUMIFS('AR SALES'!$Y$2:$Y$2501,'AR SALES'!$L$2:$L$2501,$L3180,'AR SALES'!$AD$2:$AD$2501,"OFF"),2)=0,"","STALE")))</f>
        <v/>
      </c>
      <c r="BB3180" s="2">
        <f>IF(OR(""&amp;$F3180="2",""&amp;$F3180="4",""&amp;$F3180="G",""&amp;$F3180="H"),IF($AY3180="YES","",IF($AB3180&lt;&gt;0,"",IF(COUNTIFS('AR SALES'!$L$2:$L$2501,$L3180,'AR SALES'!$AD$2:$AD$2501,IF(""&amp;$F3180="4","OFF","ON"),'AR SALES'!$AF$2:$AF$2501,"Y")&gt;0,"","NO EXEMPTION"))),"")</f>
        <v/>
      </c>
    </row>
    <row r="3181">
      <c r="AT3181" s="2">
        <f>IF($L3181="","",IFERROR(INDEX('AR SALES'!$H$2:$H$2501,MATCH(""&amp;$L3181,'AR SALES'!$AE$2:$AE$2501,0)),""))</f>
        <v/>
      </c>
      <c r="AU3181" s="2">
        <f>IF($L3181="","",IF($A3181&lt;&gt;"GA","",IF($E3181="FULTON",IF(ISNUMBER(SEARCH("COLLEGE PARK",$AT3181)),"FULTON (COLLEGE PARK)",IF(ISNUMBER(SEARCH("HAPEVILLE",$AT3181)),"FULTON (HAPEVILLE)",IF(ISNUMBER(SEARCH("EAST POINT",$AT3181)),"FULTON (EAST POINT)",IF(ISNUMBER(SEARCH("ATLANTA",$AT3181)),"FULTON (ATL LIMITS)","FULTON")))),IF($E3181="DEKALB",IF(ISNUMBER(SEARCH("ATLANTA",$AT3181)),"DEKALB (ATL LIMITS)","DEKALB"),IF(AND($E3181="CLAYTON",ISNUMBER(SEARCH("COLLEGE PARK",$AT3181))),"CLAYTON (COLLEGE PARK)",$E3181)))))</f>
        <v/>
      </c>
      <c r="AV3181" s="2">
        <f>IF($L3181="","",IF(""&amp;$F3181="2","DIESEL",IF(OR(""&amp;$F3181="G",""&amp;$F3181="H"),"GAS","")))</f>
        <v/>
      </c>
      <c r="AW3181" s="2">
        <f>IF($AV3181="","",$R3181)</f>
        <v/>
      </c>
      <c r="AX3181" s="2">
        <f>IF($AV3181="","",IF($AB3181=0,$R3181,0))</f>
        <v/>
      </c>
      <c r="AY3181" s="2">
        <f>IF($AV3181="","",IF(AND($Z3181=0,COUNTIF('AR SALES'!$L$2:$L$2501,$L3181)=0),"YES",""))</f>
        <v/>
      </c>
      <c r="AZ3181" s="2">
        <f>IF($AV3181="","",IFERROR(VLOOKUP($AU3181,CODES!$A:$B,2,FALSE),"NO CODE"))</f>
        <v/>
      </c>
      <c r="BA3181" s="2">
        <f>IF(""&amp;$F3181&lt;&gt;"4","",IF($AY3181="YES","",IF(ROUND(SUMIFS($AE$2:$AE$4001,$L$2:$L$4001,$L3181,$F$2:$F$4001,"4")-SUMIFS('AR SALES'!$Y$2:$Y$2501,'AR SALES'!$L$2:$L$2501,$L3181,'AR SALES'!$AD$2:$AD$2501,"OFF"),2)=0,"","STALE")))</f>
        <v/>
      </c>
      <c r="BB3181" s="2">
        <f>IF(OR(""&amp;$F3181="2",""&amp;$F3181="4",""&amp;$F3181="G",""&amp;$F3181="H"),IF($AY3181="YES","",IF($AB3181&lt;&gt;0,"",IF(COUNTIFS('AR SALES'!$L$2:$L$2501,$L3181,'AR SALES'!$AD$2:$AD$2501,IF(""&amp;$F3181="4","OFF","ON"),'AR SALES'!$AF$2:$AF$2501,"Y")&gt;0,"","NO EXEMPTION"))),"")</f>
        <v/>
      </c>
    </row>
    <row r="3182">
      <c r="AT3182" s="2">
        <f>IF($L3182="","",IFERROR(INDEX('AR SALES'!$H$2:$H$2501,MATCH(""&amp;$L3182,'AR SALES'!$AE$2:$AE$2501,0)),""))</f>
        <v/>
      </c>
      <c r="AU3182" s="2">
        <f>IF($L3182="","",IF($A3182&lt;&gt;"GA","",IF($E3182="FULTON",IF(ISNUMBER(SEARCH("COLLEGE PARK",$AT3182)),"FULTON (COLLEGE PARK)",IF(ISNUMBER(SEARCH("HAPEVILLE",$AT3182)),"FULTON (HAPEVILLE)",IF(ISNUMBER(SEARCH("EAST POINT",$AT3182)),"FULTON (EAST POINT)",IF(ISNUMBER(SEARCH("ATLANTA",$AT3182)),"FULTON (ATL LIMITS)","FULTON")))),IF($E3182="DEKALB",IF(ISNUMBER(SEARCH("ATLANTA",$AT3182)),"DEKALB (ATL LIMITS)","DEKALB"),IF(AND($E3182="CLAYTON",ISNUMBER(SEARCH("COLLEGE PARK",$AT3182))),"CLAYTON (COLLEGE PARK)",$E3182)))))</f>
        <v/>
      </c>
      <c r="AV3182" s="2">
        <f>IF($L3182="","",IF(""&amp;$F3182="2","DIESEL",IF(OR(""&amp;$F3182="G",""&amp;$F3182="H"),"GAS","")))</f>
        <v/>
      </c>
      <c r="AW3182" s="2">
        <f>IF($AV3182="","",$R3182)</f>
        <v/>
      </c>
      <c r="AX3182" s="2">
        <f>IF($AV3182="","",IF($AB3182=0,$R3182,0))</f>
        <v/>
      </c>
      <c r="AY3182" s="2">
        <f>IF($AV3182="","",IF(AND($Z3182=0,COUNTIF('AR SALES'!$L$2:$L$2501,$L3182)=0),"YES",""))</f>
        <v/>
      </c>
      <c r="AZ3182" s="2">
        <f>IF($AV3182="","",IFERROR(VLOOKUP($AU3182,CODES!$A:$B,2,FALSE),"NO CODE"))</f>
        <v/>
      </c>
      <c r="BA3182" s="2">
        <f>IF(""&amp;$F3182&lt;&gt;"4","",IF($AY3182="YES","",IF(ROUND(SUMIFS($AE$2:$AE$4001,$L$2:$L$4001,$L3182,$F$2:$F$4001,"4")-SUMIFS('AR SALES'!$Y$2:$Y$2501,'AR SALES'!$L$2:$L$2501,$L3182,'AR SALES'!$AD$2:$AD$2501,"OFF"),2)=0,"","STALE")))</f>
        <v/>
      </c>
      <c r="BB3182" s="2">
        <f>IF(OR(""&amp;$F3182="2",""&amp;$F3182="4",""&amp;$F3182="G",""&amp;$F3182="H"),IF($AY3182="YES","",IF($AB3182&lt;&gt;0,"",IF(COUNTIFS('AR SALES'!$L$2:$L$2501,$L3182,'AR SALES'!$AD$2:$AD$2501,IF(""&amp;$F3182="4","OFF","ON"),'AR SALES'!$AF$2:$AF$2501,"Y")&gt;0,"","NO EXEMPTION"))),"")</f>
        <v/>
      </c>
    </row>
    <row r="3183">
      <c r="AT3183" s="2">
        <f>IF($L3183="","",IFERROR(INDEX('AR SALES'!$H$2:$H$2501,MATCH(""&amp;$L3183,'AR SALES'!$AE$2:$AE$2501,0)),""))</f>
        <v/>
      </c>
      <c r="AU3183" s="2">
        <f>IF($L3183="","",IF($A3183&lt;&gt;"GA","",IF($E3183="FULTON",IF(ISNUMBER(SEARCH("COLLEGE PARK",$AT3183)),"FULTON (COLLEGE PARK)",IF(ISNUMBER(SEARCH("HAPEVILLE",$AT3183)),"FULTON (HAPEVILLE)",IF(ISNUMBER(SEARCH("EAST POINT",$AT3183)),"FULTON (EAST POINT)",IF(ISNUMBER(SEARCH("ATLANTA",$AT3183)),"FULTON (ATL LIMITS)","FULTON")))),IF($E3183="DEKALB",IF(ISNUMBER(SEARCH("ATLANTA",$AT3183)),"DEKALB (ATL LIMITS)","DEKALB"),IF(AND($E3183="CLAYTON",ISNUMBER(SEARCH("COLLEGE PARK",$AT3183))),"CLAYTON (COLLEGE PARK)",$E3183)))))</f>
        <v/>
      </c>
      <c r="AV3183" s="2">
        <f>IF($L3183="","",IF(""&amp;$F3183="2","DIESEL",IF(OR(""&amp;$F3183="G",""&amp;$F3183="H"),"GAS","")))</f>
        <v/>
      </c>
      <c r="AW3183" s="2">
        <f>IF($AV3183="","",$R3183)</f>
        <v/>
      </c>
      <c r="AX3183" s="2">
        <f>IF($AV3183="","",IF($AB3183=0,$R3183,0))</f>
        <v/>
      </c>
      <c r="AY3183" s="2">
        <f>IF($AV3183="","",IF(AND($Z3183=0,COUNTIF('AR SALES'!$L$2:$L$2501,$L3183)=0),"YES",""))</f>
        <v/>
      </c>
      <c r="AZ3183" s="2">
        <f>IF($AV3183="","",IFERROR(VLOOKUP($AU3183,CODES!$A:$B,2,FALSE),"NO CODE"))</f>
        <v/>
      </c>
      <c r="BA3183" s="2">
        <f>IF(""&amp;$F3183&lt;&gt;"4","",IF($AY3183="YES","",IF(ROUND(SUMIFS($AE$2:$AE$4001,$L$2:$L$4001,$L3183,$F$2:$F$4001,"4")-SUMIFS('AR SALES'!$Y$2:$Y$2501,'AR SALES'!$L$2:$L$2501,$L3183,'AR SALES'!$AD$2:$AD$2501,"OFF"),2)=0,"","STALE")))</f>
        <v/>
      </c>
      <c r="BB3183" s="2">
        <f>IF(OR(""&amp;$F3183="2",""&amp;$F3183="4",""&amp;$F3183="G",""&amp;$F3183="H"),IF($AY3183="YES","",IF($AB3183&lt;&gt;0,"",IF(COUNTIFS('AR SALES'!$L$2:$L$2501,$L3183,'AR SALES'!$AD$2:$AD$2501,IF(""&amp;$F3183="4","OFF","ON"),'AR SALES'!$AF$2:$AF$2501,"Y")&gt;0,"","NO EXEMPTION"))),"")</f>
        <v/>
      </c>
    </row>
    <row r="3184">
      <c r="AT3184" s="2">
        <f>IF($L3184="","",IFERROR(INDEX('AR SALES'!$H$2:$H$2501,MATCH(""&amp;$L3184,'AR SALES'!$AE$2:$AE$2501,0)),""))</f>
        <v/>
      </c>
      <c r="AU3184" s="2">
        <f>IF($L3184="","",IF($A3184&lt;&gt;"GA","",IF($E3184="FULTON",IF(ISNUMBER(SEARCH("COLLEGE PARK",$AT3184)),"FULTON (COLLEGE PARK)",IF(ISNUMBER(SEARCH("HAPEVILLE",$AT3184)),"FULTON (HAPEVILLE)",IF(ISNUMBER(SEARCH("EAST POINT",$AT3184)),"FULTON (EAST POINT)",IF(ISNUMBER(SEARCH("ATLANTA",$AT3184)),"FULTON (ATL LIMITS)","FULTON")))),IF($E3184="DEKALB",IF(ISNUMBER(SEARCH("ATLANTA",$AT3184)),"DEKALB (ATL LIMITS)","DEKALB"),IF(AND($E3184="CLAYTON",ISNUMBER(SEARCH("COLLEGE PARK",$AT3184))),"CLAYTON (COLLEGE PARK)",$E3184)))))</f>
        <v/>
      </c>
      <c r="AV3184" s="2">
        <f>IF($L3184="","",IF(""&amp;$F3184="2","DIESEL",IF(OR(""&amp;$F3184="G",""&amp;$F3184="H"),"GAS","")))</f>
        <v/>
      </c>
      <c r="AW3184" s="2">
        <f>IF($AV3184="","",$R3184)</f>
        <v/>
      </c>
      <c r="AX3184" s="2">
        <f>IF($AV3184="","",IF($AB3184=0,$R3184,0))</f>
        <v/>
      </c>
      <c r="AY3184" s="2">
        <f>IF($AV3184="","",IF(AND($Z3184=0,COUNTIF('AR SALES'!$L$2:$L$2501,$L3184)=0),"YES",""))</f>
        <v/>
      </c>
      <c r="AZ3184" s="2">
        <f>IF($AV3184="","",IFERROR(VLOOKUP($AU3184,CODES!$A:$B,2,FALSE),"NO CODE"))</f>
        <v/>
      </c>
      <c r="BA3184" s="2">
        <f>IF(""&amp;$F3184&lt;&gt;"4","",IF($AY3184="YES","",IF(ROUND(SUMIFS($AE$2:$AE$4001,$L$2:$L$4001,$L3184,$F$2:$F$4001,"4")-SUMIFS('AR SALES'!$Y$2:$Y$2501,'AR SALES'!$L$2:$L$2501,$L3184,'AR SALES'!$AD$2:$AD$2501,"OFF"),2)=0,"","STALE")))</f>
        <v/>
      </c>
      <c r="BB3184" s="2">
        <f>IF(OR(""&amp;$F3184="2",""&amp;$F3184="4",""&amp;$F3184="G",""&amp;$F3184="H"),IF($AY3184="YES","",IF($AB3184&lt;&gt;0,"",IF(COUNTIFS('AR SALES'!$L$2:$L$2501,$L3184,'AR SALES'!$AD$2:$AD$2501,IF(""&amp;$F3184="4","OFF","ON"),'AR SALES'!$AF$2:$AF$2501,"Y")&gt;0,"","NO EXEMPTION"))),"")</f>
        <v/>
      </c>
    </row>
    <row r="3185">
      <c r="AT3185" s="2">
        <f>IF($L3185="","",IFERROR(INDEX('AR SALES'!$H$2:$H$2501,MATCH(""&amp;$L3185,'AR SALES'!$AE$2:$AE$2501,0)),""))</f>
        <v/>
      </c>
      <c r="AU3185" s="2">
        <f>IF($L3185="","",IF($A3185&lt;&gt;"GA","",IF($E3185="FULTON",IF(ISNUMBER(SEARCH("COLLEGE PARK",$AT3185)),"FULTON (COLLEGE PARK)",IF(ISNUMBER(SEARCH("HAPEVILLE",$AT3185)),"FULTON (HAPEVILLE)",IF(ISNUMBER(SEARCH("EAST POINT",$AT3185)),"FULTON (EAST POINT)",IF(ISNUMBER(SEARCH("ATLANTA",$AT3185)),"FULTON (ATL LIMITS)","FULTON")))),IF($E3185="DEKALB",IF(ISNUMBER(SEARCH("ATLANTA",$AT3185)),"DEKALB (ATL LIMITS)","DEKALB"),IF(AND($E3185="CLAYTON",ISNUMBER(SEARCH("COLLEGE PARK",$AT3185))),"CLAYTON (COLLEGE PARK)",$E3185)))))</f>
        <v/>
      </c>
      <c r="AV3185" s="2">
        <f>IF($L3185="","",IF(""&amp;$F3185="2","DIESEL",IF(OR(""&amp;$F3185="G",""&amp;$F3185="H"),"GAS","")))</f>
        <v/>
      </c>
      <c r="AW3185" s="2">
        <f>IF($AV3185="","",$R3185)</f>
        <v/>
      </c>
      <c r="AX3185" s="2">
        <f>IF($AV3185="","",IF($AB3185=0,$R3185,0))</f>
        <v/>
      </c>
      <c r="AY3185" s="2">
        <f>IF($AV3185="","",IF(AND($Z3185=0,COUNTIF('AR SALES'!$L$2:$L$2501,$L3185)=0),"YES",""))</f>
        <v/>
      </c>
      <c r="AZ3185" s="2">
        <f>IF($AV3185="","",IFERROR(VLOOKUP($AU3185,CODES!$A:$B,2,FALSE),"NO CODE"))</f>
        <v/>
      </c>
      <c r="BA3185" s="2">
        <f>IF(""&amp;$F3185&lt;&gt;"4","",IF($AY3185="YES","",IF(ROUND(SUMIFS($AE$2:$AE$4001,$L$2:$L$4001,$L3185,$F$2:$F$4001,"4")-SUMIFS('AR SALES'!$Y$2:$Y$2501,'AR SALES'!$L$2:$L$2501,$L3185,'AR SALES'!$AD$2:$AD$2501,"OFF"),2)=0,"","STALE")))</f>
        <v/>
      </c>
      <c r="BB3185" s="2">
        <f>IF(OR(""&amp;$F3185="2",""&amp;$F3185="4",""&amp;$F3185="G",""&amp;$F3185="H"),IF($AY3185="YES","",IF($AB3185&lt;&gt;0,"",IF(COUNTIFS('AR SALES'!$L$2:$L$2501,$L3185,'AR SALES'!$AD$2:$AD$2501,IF(""&amp;$F3185="4","OFF","ON"),'AR SALES'!$AF$2:$AF$2501,"Y")&gt;0,"","NO EXEMPTION"))),"")</f>
        <v/>
      </c>
    </row>
    <row r="3186">
      <c r="AT3186" s="2">
        <f>IF($L3186="","",IFERROR(INDEX('AR SALES'!$H$2:$H$2501,MATCH(""&amp;$L3186,'AR SALES'!$AE$2:$AE$2501,0)),""))</f>
        <v/>
      </c>
      <c r="AU3186" s="2">
        <f>IF($L3186="","",IF($A3186&lt;&gt;"GA","",IF($E3186="FULTON",IF(ISNUMBER(SEARCH("COLLEGE PARK",$AT3186)),"FULTON (COLLEGE PARK)",IF(ISNUMBER(SEARCH("HAPEVILLE",$AT3186)),"FULTON (HAPEVILLE)",IF(ISNUMBER(SEARCH("EAST POINT",$AT3186)),"FULTON (EAST POINT)",IF(ISNUMBER(SEARCH("ATLANTA",$AT3186)),"FULTON (ATL LIMITS)","FULTON")))),IF($E3186="DEKALB",IF(ISNUMBER(SEARCH("ATLANTA",$AT3186)),"DEKALB (ATL LIMITS)","DEKALB"),IF(AND($E3186="CLAYTON",ISNUMBER(SEARCH("COLLEGE PARK",$AT3186))),"CLAYTON (COLLEGE PARK)",$E3186)))))</f>
        <v/>
      </c>
      <c r="AV3186" s="2">
        <f>IF($L3186="","",IF(""&amp;$F3186="2","DIESEL",IF(OR(""&amp;$F3186="G",""&amp;$F3186="H"),"GAS","")))</f>
        <v/>
      </c>
      <c r="AW3186" s="2">
        <f>IF($AV3186="","",$R3186)</f>
        <v/>
      </c>
      <c r="AX3186" s="2">
        <f>IF($AV3186="","",IF($AB3186=0,$R3186,0))</f>
        <v/>
      </c>
      <c r="AY3186" s="2">
        <f>IF($AV3186="","",IF(AND($Z3186=0,COUNTIF('AR SALES'!$L$2:$L$2501,$L3186)=0),"YES",""))</f>
        <v/>
      </c>
      <c r="AZ3186" s="2">
        <f>IF($AV3186="","",IFERROR(VLOOKUP($AU3186,CODES!$A:$B,2,FALSE),"NO CODE"))</f>
        <v/>
      </c>
      <c r="BA3186" s="2">
        <f>IF(""&amp;$F3186&lt;&gt;"4","",IF($AY3186="YES","",IF(ROUND(SUMIFS($AE$2:$AE$4001,$L$2:$L$4001,$L3186,$F$2:$F$4001,"4")-SUMIFS('AR SALES'!$Y$2:$Y$2501,'AR SALES'!$L$2:$L$2501,$L3186,'AR SALES'!$AD$2:$AD$2501,"OFF"),2)=0,"","STALE")))</f>
        <v/>
      </c>
      <c r="BB3186" s="2">
        <f>IF(OR(""&amp;$F3186="2",""&amp;$F3186="4",""&amp;$F3186="G",""&amp;$F3186="H"),IF($AY3186="YES","",IF($AB3186&lt;&gt;0,"",IF(COUNTIFS('AR SALES'!$L$2:$L$2501,$L3186,'AR SALES'!$AD$2:$AD$2501,IF(""&amp;$F3186="4","OFF","ON"),'AR SALES'!$AF$2:$AF$2501,"Y")&gt;0,"","NO EXEMPTION"))),"")</f>
        <v/>
      </c>
    </row>
    <row r="3187">
      <c r="AT3187" s="2">
        <f>IF($L3187="","",IFERROR(INDEX('AR SALES'!$H$2:$H$2501,MATCH(""&amp;$L3187,'AR SALES'!$AE$2:$AE$2501,0)),""))</f>
        <v/>
      </c>
      <c r="AU3187" s="2">
        <f>IF($L3187="","",IF($A3187&lt;&gt;"GA","",IF($E3187="FULTON",IF(ISNUMBER(SEARCH("COLLEGE PARK",$AT3187)),"FULTON (COLLEGE PARK)",IF(ISNUMBER(SEARCH("HAPEVILLE",$AT3187)),"FULTON (HAPEVILLE)",IF(ISNUMBER(SEARCH("EAST POINT",$AT3187)),"FULTON (EAST POINT)",IF(ISNUMBER(SEARCH("ATLANTA",$AT3187)),"FULTON (ATL LIMITS)","FULTON")))),IF($E3187="DEKALB",IF(ISNUMBER(SEARCH("ATLANTA",$AT3187)),"DEKALB (ATL LIMITS)","DEKALB"),IF(AND($E3187="CLAYTON",ISNUMBER(SEARCH("COLLEGE PARK",$AT3187))),"CLAYTON (COLLEGE PARK)",$E3187)))))</f>
        <v/>
      </c>
      <c r="AV3187" s="2">
        <f>IF($L3187="","",IF(""&amp;$F3187="2","DIESEL",IF(OR(""&amp;$F3187="G",""&amp;$F3187="H"),"GAS","")))</f>
        <v/>
      </c>
      <c r="AW3187" s="2">
        <f>IF($AV3187="","",$R3187)</f>
        <v/>
      </c>
      <c r="AX3187" s="2">
        <f>IF($AV3187="","",IF($AB3187=0,$R3187,0))</f>
        <v/>
      </c>
      <c r="AY3187" s="2">
        <f>IF($AV3187="","",IF(AND($Z3187=0,COUNTIF('AR SALES'!$L$2:$L$2501,$L3187)=0),"YES",""))</f>
        <v/>
      </c>
      <c r="AZ3187" s="2">
        <f>IF($AV3187="","",IFERROR(VLOOKUP($AU3187,CODES!$A:$B,2,FALSE),"NO CODE"))</f>
        <v/>
      </c>
      <c r="BA3187" s="2">
        <f>IF(""&amp;$F3187&lt;&gt;"4","",IF($AY3187="YES","",IF(ROUND(SUMIFS($AE$2:$AE$4001,$L$2:$L$4001,$L3187,$F$2:$F$4001,"4")-SUMIFS('AR SALES'!$Y$2:$Y$2501,'AR SALES'!$L$2:$L$2501,$L3187,'AR SALES'!$AD$2:$AD$2501,"OFF"),2)=0,"","STALE")))</f>
        <v/>
      </c>
      <c r="BB3187" s="2">
        <f>IF(OR(""&amp;$F3187="2",""&amp;$F3187="4",""&amp;$F3187="G",""&amp;$F3187="H"),IF($AY3187="YES","",IF($AB3187&lt;&gt;0,"",IF(COUNTIFS('AR SALES'!$L$2:$L$2501,$L3187,'AR SALES'!$AD$2:$AD$2501,IF(""&amp;$F3187="4","OFF","ON"),'AR SALES'!$AF$2:$AF$2501,"Y")&gt;0,"","NO EXEMPTION"))),"")</f>
        <v/>
      </c>
    </row>
    <row r="3188">
      <c r="AT3188" s="2">
        <f>IF($L3188="","",IFERROR(INDEX('AR SALES'!$H$2:$H$2501,MATCH(""&amp;$L3188,'AR SALES'!$AE$2:$AE$2501,0)),""))</f>
        <v/>
      </c>
      <c r="AU3188" s="2">
        <f>IF($L3188="","",IF($A3188&lt;&gt;"GA","",IF($E3188="FULTON",IF(ISNUMBER(SEARCH("COLLEGE PARK",$AT3188)),"FULTON (COLLEGE PARK)",IF(ISNUMBER(SEARCH("HAPEVILLE",$AT3188)),"FULTON (HAPEVILLE)",IF(ISNUMBER(SEARCH("EAST POINT",$AT3188)),"FULTON (EAST POINT)",IF(ISNUMBER(SEARCH("ATLANTA",$AT3188)),"FULTON (ATL LIMITS)","FULTON")))),IF($E3188="DEKALB",IF(ISNUMBER(SEARCH("ATLANTA",$AT3188)),"DEKALB (ATL LIMITS)","DEKALB"),IF(AND($E3188="CLAYTON",ISNUMBER(SEARCH("COLLEGE PARK",$AT3188))),"CLAYTON (COLLEGE PARK)",$E3188)))))</f>
        <v/>
      </c>
      <c r="AV3188" s="2">
        <f>IF($L3188="","",IF(""&amp;$F3188="2","DIESEL",IF(OR(""&amp;$F3188="G",""&amp;$F3188="H"),"GAS","")))</f>
        <v/>
      </c>
      <c r="AW3188" s="2">
        <f>IF($AV3188="","",$R3188)</f>
        <v/>
      </c>
      <c r="AX3188" s="2">
        <f>IF($AV3188="","",IF($AB3188=0,$R3188,0))</f>
        <v/>
      </c>
      <c r="AY3188" s="2">
        <f>IF($AV3188="","",IF(AND($Z3188=0,COUNTIF('AR SALES'!$L$2:$L$2501,$L3188)=0),"YES",""))</f>
        <v/>
      </c>
      <c r="AZ3188" s="2">
        <f>IF($AV3188="","",IFERROR(VLOOKUP($AU3188,CODES!$A:$B,2,FALSE),"NO CODE"))</f>
        <v/>
      </c>
      <c r="BA3188" s="2">
        <f>IF(""&amp;$F3188&lt;&gt;"4","",IF($AY3188="YES","",IF(ROUND(SUMIFS($AE$2:$AE$4001,$L$2:$L$4001,$L3188,$F$2:$F$4001,"4")-SUMIFS('AR SALES'!$Y$2:$Y$2501,'AR SALES'!$L$2:$L$2501,$L3188,'AR SALES'!$AD$2:$AD$2501,"OFF"),2)=0,"","STALE")))</f>
        <v/>
      </c>
      <c r="BB3188" s="2">
        <f>IF(OR(""&amp;$F3188="2",""&amp;$F3188="4",""&amp;$F3188="G",""&amp;$F3188="H"),IF($AY3188="YES","",IF($AB3188&lt;&gt;0,"",IF(COUNTIFS('AR SALES'!$L$2:$L$2501,$L3188,'AR SALES'!$AD$2:$AD$2501,IF(""&amp;$F3188="4","OFF","ON"),'AR SALES'!$AF$2:$AF$2501,"Y")&gt;0,"","NO EXEMPTION"))),"")</f>
        <v/>
      </c>
    </row>
    <row r="3189">
      <c r="AT3189" s="2">
        <f>IF($L3189="","",IFERROR(INDEX('AR SALES'!$H$2:$H$2501,MATCH(""&amp;$L3189,'AR SALES'!$AE$2:$AE$2501,0)),""))</f>
        <v/>
      </c>
      <c r="AU3189" s="2">
        <f>IF($L3189="","",IF($A3189&lt;&gt;"GA","",IF($E3189="FULTON",IF(ISNUMBER(SEARCH("COLLEGE PARK",$AT3189)),"FULTON (COLLEGE PARK)",IF(ISNUMBER(SEARCH("HAPEVILLE",$AT3189)),"FULTON (HAPEVILLE)",IF(ISNUMBER(SEARCH("EAST POINT",$AT3189)),"FULTON (EAST POINT)",IF(ISNUMBER(SEARCH("ATLANTA",$AT3189)),"FULTON (ATL LIMITS)","FULTON")))),IF($E3189="DEKALB",IF(ISNUMBER(SEARCH("ATLANTA",$AT3189)),"DEKALB (ATL LIMITS)","DEKALB"),IF(AND($E3189="CLAYTON",ISNUMBER(SEARCH("COLLEGE PARK",$AT3189))),"CLAYTON (COLLEGE PARK)",$E3189)))))</f>
        <v/>
      </c>
      <c r="AV3189" s="2">
        <f>IF($L3189="","",IF(""&amp;$F3189="2","DIESEL",IF(OR(""&amp;$F3189="G",""&amp;$F3189="H"),"GAS","")))</f>
        <v/>
      </c>
      <c r="AW3189" s="2">
        <f>IF($AV3189="","",$R3189)</f>
        <v/>
      </c>
      <c r="AX3189" s="2">
        <f>IF($AV3189="","",IF($AB3189=0,$R3189,0))</f>
        <v/>
      </c>
      <c r="AY3189" s="2">
        <f>IF($AV3189="","",IF(AND($Z3189=0,COUNTIF('AR SALES'!$L$2:$L$2501,$L3189)=0),"YES",""))</f>
        <v/>
      </c>
      <c r="AZ3189" s="2">
        <f>IF($AV3189="","",IFERROR(VLOOKUP($AU3189,CODES!$A:$B,2,FALSE),"NO CODE"))</f>
        <v/>
      </c>
      <c r="BA3189" s="2">
        <f>IF(""&amp;$F3189&lt;&gt;"4","",IF($AY3189="YES","",IF(ROUND(SUMIFS($AE$2:$AE$4001,$L$2:$L$4001,$L3189,$F$2:$F$4001,"4")-SUMIFS('AR SALES'!$Y$2:$Y$2501,'AR SALES'!$L$2:$L$2501,$L3189,'AR SALES'!$AD$2:$AD$2501,"OFF"),2)=0,"","STALE")))</f>
        <v/>
      </c>
      <c r="BB3189" s="2">
        <f>IF(OR(""&amp;$F3189="2",""&amp;$F3189="4",""&amp;$F3189="G",""&amp;$F3189="H"),IF($AY3189="YES","",IF($AB3189&lt;&gt;0,"",IF(COUNTIFS('AR SALES'!$L$2:$L$2501,$L3189,'AR SALES'!$AD$2:$AD$2501,IF(""&amp;$F3189="4","OFF","ON"),'AR SALES'!$AF$2:$AF$2501,"Y")&gt;0,"","NO EXEMPTION"))),"")</f>
        <v/>
      </c>
    </row>
    <row r="3190">
      <c r="AT3190" s="2">
        <f>IF($L3190="","",IFERROR(INDEX('AR SALES'!$H$2:$H$2501,MATCH(""&amp;$L3190,'AR SALES'!$AE$2:$AE$2501,0)),""))</f>
        <v/>
      </c>
      <c r="AU3190" s="2">
        <f>IF($L3190="","",IF($A3190&lt;&gt;"GA","",IF($E3190="FULTON",IF(ISNUMBER(SEARCH("COLLEGE PARK",$AT3190)),"FULTON (COLLEGE PARK)",IF(ISNUMBER(SEARCH("HAPEVILLE",$AT3190)),"FULTON (HAPEVILLE)",IF(ISNUMBER(SEARCH("EAST POINT",$AT3190)),"FULTON (EAST POINT)",IF(ISNUMBER(SEARCH("ATLANTA",$AT3190)),"FULTON (ATL LIMITS)","FULTON")))),IF($E3190="DEKALB",IF(ISNUMBER(SEARCH("ATLANTA",$AT3190)),"DEKALB (ATL LIMITS)","DEKALB"),IF(AND($E3190="CLAYTON",ISNUMBER(SEARCH("COLLEGE PARK",$AT3190))),"CLAYTON (COLLEGE PARK)",$E3190)))))</f>
        <v/>
      </c>
      <c r="AV3190" s="2">
        <f>IF($L3190="","",IF(""&amp;$F3190="2","DIESEL",IF(OR(""&amp;$F3190="G",""&amp;$F3190="H"),"GAS","")))</f>
        <v/>
      </c>
      <c r="AW3190" s="2">
        <f>IF($AV3190="","",$R3190)</f>
        <v/>
      </c>
      <c r="AX3190" s="2">
        <f>IF($AV3190="","",IF($AB3190=0,$R3190,0))</f>
        <v/>
      </c>
      <c r="AY3190" s="2">
        <f>IF($AV3190="","",IF(AND($Z3190=0,COUNTIF('AR SALES'!$L$2:$L$2501,$L3190)=0),"YES",""))</f>
        <v/>
      </c>
      <c r="AZ3190" s="2">
        <f>IF($AV3190="","",IFERROR(VLOOKUP($AU3190,CODES!$A:$B,2,FALSE),"NO CODE"))</f>
        <v/>
      </c>
      <c r="BA3190" s="2">
        <f>IF(""&amp;$F3190&lt;&gt;"4","",IF($AY3190="YES","",IF(ROUND(SUMIFS($AE$2:$AE$4001,$L$2:$L$4001,$L3190,$F$2:$F$4001,"4")-SUMIFS('AR SALES'!$Y$2:$Y$2501,'AR SALES'!$L$2:$L$2501,$L3190,'AR SALES'!$AD$2:$AD$2501,"OFF"),2)=0,"","STALE")))</f>
        <v/>
      </c>
      <c r="BB3190" s="2">
        <f>IF(OR(""&amp;$F3190="2",""&amp;$F3190="4",""&amp;$F3190="G",""&amp;$F3190="H"),IF($AY3190="YES","",IF($AB3190&lt;&gt;0,"",IF(COUNTIFS('AR SALES'!$L$2:$L$2501,$L3190,'AR SALES'!$AD$2:$AD$2501,IF(""&amp;$F3190="4","OFF","ON"),'AR SALES'!$AF$2:$AF$2501,"Y")&gt;0,"","NO EXEMPTION"))),"")</f>
        <v/>
      </c>
    </row>
    <row r="3191">
      <c r="AT3191" s="2">
        <f>IF($L3191="","",IFERROR(INDEX('AR SALES'!$H$2:$H$2501,MATCH(""&amp;$L3191,'AR SALES'!$AE$2:$AE$2501,0)),""))</f>
        <v/>
      </c>
      <c r="AU3191" s="2">
        <f>IF($L3191="","",IF($A3191&lt;&gt;"GA","",IF($E3191="FULTON",IF(ISNUMBER(SEARCH("COLLEGE PARK",$AT3191)),"FULTON (COLLEGE PARK)",IF(ISNUMBER(SEARCH("HAPEVILLE",$AT3191)),"FULTON (HAPEVILLE)",IF(ISNUMBER(SEARCH("EAST POINT",$AT3191)),"FULTON (EAST POINT)",IF(ISNUMBER(SEARCH("ATLANTA",$AT3191)),"FULTON (ATL LIMITS)","FULTON")))),IF($E3191="DEKALB",IF(ISNUMBER(SEARCH("ATLANTA",$AT3191)),"DEKALB (ATL LIMITS)","DEKALB"),IF(AND($E3191="CLAYTON",ISNUMBER(SEARCH("COLLEGE PARK",$AT3191))),"CLAYTON (COLLEGE PARK)",$E3191)))))</f>
        <v/>
      </c>
      <c r="AV3191" s="2">
        <f>IF($L3191="","",IF(""&amp;$F3191="2","DIESEL",IF(OR(""&amp;$F3191="G",""&amp;$F3191="H"),"GAS","")))</f>
        <v/>
      </c>
      <c r="AW3191" s="2">
        <f>IF($AV3191="","",$R3191)</f>
        <v/>
      </c>
      <c r="AX3191" s="2">
        <f>IF($AV3191="","",IF($AB3191=0,$R3191,0))</f>
        <v/>
      </c>
      <c r="AY3191" s="2">
        <f>IF($AV3191="","",IF(AND($Z3191=0,COUNTIF('AR SALES'!$L$2:$L$2501,$L3191)=0),"YES",""))</f>
        <v/>
      </c>
      <c r="AZ3191" s="2">
        <f>IF($AV3191="","",IFERROR(VLOOKUP($AU3191,CODES!$A:$B,2,FALSE),"NO CODE"))</f>
        <v/>
      </c>
      <c r="BA3191" s="2">
        <f>IF(""&amp;$F3191&lt;&gt;"4","",IF($AY3191="YES","",IF(ROUND(SUMIFS($AE$2:$AE$4001,$L$2:$L$4001,$L3191,$F$2:$F$4001,"4")-SUMIFS('AR SALES'!$Y$2:$Y$2501,'AR SALES'!$L$2:$L$2501,$L3191,'AR SALES'!$AD$2:$AD$2501,"OFF"),2)=0,"","STALE")))</f>
        <v/>
      </c>
      <c r="BB3191" s="2">
        <f>IF(OR(""&amp;$F3191="2",""&amp;$F3191="4",""&amp;$F3191="G",""&amp;$F3191="H"),IF($AY3191="YES","",IF($AB3191&lt;&gt;0,"",IF(COUNTIFS('AR SALES'!$L$2:$L$2501,$L3191,'AR SALES'!$AD$2:$AD$2501,IF(""&amp;$F3191="4","OFF","ON"),'AR SALES'!$AF$2:$AF$2501,"Y")&gt;0,"","NO EXEMPTION"))),"")</f>
        <v/>
      </c>
    </row>
    <row r="3192">
      <c r="AT3192" s="2">
        <f>IF($L3192="","",IFERROR(INDEX('AR SALES'!$H$2:$H$2501,MATCH(""&amp;$L3192,'AR SALES'!$AE$2:$AE$2501,0)),""))</f>
        <v/>
      </c>
      <c r="AU3192" s="2">
        <f>IF($L3192="","",IF($A3192&lt;&gt;"GA","",IF($E3192="FULTON",IF(ISNUMBER(SEARCH("COLLEGE PARK",$AT3192)),"FULTON (COLLEGE PARK)",IF(ISNUMBER(SEARCH("HAPEVILLE",$AT3192)),"FULTON (HAPEVILLE)",IF(ISNUMBER(SEARCH("EAST POINT",$AT3192)),"FULTON (EAST POINT)",IF(ISNUMBER(SEARCH("ATLANTA",$AT3192)),"FULTON (ATL LIMITS)","FULTON")))),IF($E3192="DEKALB",IF(ISNUMBER(SEARCH("ATLANTA",$AT3192)),"DEKALB (ATL LIMITS)","DEKALB"),IF(AND($E3192="CLAYTON",ISNUMBER(SEARCH("COLLEGE PARK",$AT3192))),"CLAYTON (COLLEGE PARK)",$E3192)))))</f>
        <v/>
      </c>
      <c r="AV3192" s="2">
        <f>IF($L3192="","",IF(""&amp;$F3192="2","DIESEL",IF(OR(""&amp;$F3192="G",""&amp;$F3192="H"),"GAS","")))</f>
        <v/>
      </c>
      <c r="AW3192" s="2">
        <f>IF($AV3192="","",$R3192)</f>
        <v/>
      </c>
      <c r="AX3192" s="2">
        <f>IF($AV3192="","",IF($AB3192=0,$R3192,0))</f>
        <v/>
      </c>
      <c r="AY3192" s="2">
        <f>IF($AV3192="","",IF(AND($Z3192=0,COUNTIF('AR SALES'!$L$2:$L$2501,$L3192)=0),"YES",""))</f>
        <v/>
      </c>
      <c r="AZ3192" s="2">
        <f>IF($AV3192="","",IFERROR(VLOOKUP($AU3192,CODES!$A:$B,2,FALSE),"NO CODE"))</f>
        <v/>
      </c>
      <c r="BA3192" s="2">
        <f>IF(""&amp;$F3192&lt;&gt;"4","",IF($AY3192="YES","",IF(ROUND(SUMIFS($AE$2:$AE$4001,$L$2:$L$4001,$L3192,$F$2:$F$4001,"4")-SUMIFS('AR SALES'!$Y$2:$Y$2501,'AR SALES'!$L$2:$L$2501,$L3192,'AR SALES'!$AD$2:$AD$2501,"OFF"),2)=0,"","STALE")))</f>
        <v/>
      </c>
      <c r="BB3192" s="2">
        <f>IF(OR(""&amp;$F3192="2",""&amp;$F3192="4",""&amp;$F3192="G",""&amp;$F3192="H"),IF($AY3192="YES","",IF($AB3192&lt;&gt;0,"",IF(COUNTIFS('AR SALES'!$L$2:$L$2501,$L3192,'AR SALES'!$AD$2:$AD$2501,IF(""&amp;$F3192="4","OFF","ON"),'AR SALES'!$AF$2:$AF$2501,"Y")&gt;0,"","NO EXEMPTION"))),"")</f>
        <v/>
      </c>
    </row>
    <row r="3193">
      <c r="AT3193" s="2">
        <f>IF($L3193="","",IFERROR(INDEX('AR SALES'!$H$2:$H$2501,MATCH(""&amp;$L3193,'AR SALES'!$AE$2:$AE$2501,0)),""))</f>
        <v/>
      </c>
      <c r="AU3193" s="2">
        <f>IF($L3193="","",IF($A3193&lt;&gt;"GA","",IF($E3193="FULTON",IF(ISNUMBER(SEARCH("COLLEGE PARK",$AT3193)),"FULTON (COLLEGE PARK)",IF(ISNUMBER(SEARCH("HAPEVILLE",$AT3193)),"FULTON (HAPEVILLE)",IF(ISNUMBER(SEARCH("EAST POINT",$AT3193)),"FULTON (EAST POINT)",IF(ISNUMBER(SEARCH("ATLANTA",$AT3193)),"FULTON (ATL LIMITS)","FULTON")))),IF($E3193="DEKALB",IF(ISNUMBER(SEARCH("ATLANTA",$AT3193)),"DEKALB (ATL LIMITS)","DEKALB"),IF(AND($E3193="CLAYTON",ISNUMBER(SEARCH("COLLEGE PARK",$AT3193))),"CLAYTON (COLLEGE PARK)",$E3193)))))</f>
        <v/>
      </c>
      <c r="AV3193" s="2">
        <f>IF($L3193="","",IF(""&amp;$F3193="2","DIESEL",IF(OR(""&amp;$F3193="G",""&amp;$F3193="H"),"GAS","")))</f>
        <v/>
      </c>
      <c r="AW3193" s="2">
        <f>IF($AV3193="","",$R3193)</f>
        <v/>
      </c>
      <c r="AX3193" s="2">
        <f>IF($AV3193="","",IF($AB3193=0,$R3193,0))</f>
        <v/>
      </c>
      <c r="AY3193" s="2">
        <f>IF($AV3193="","",IF(AND($Z3193=0,COUNTIF('AR SALES'!$L$2:$L$2501,$L3193)=0),"YES",""))</f>
        <v/>
      </c>
      <c r="AZ3193" s="2">
        <f>IF($AV3193="","",IFERROR(VLOOKUP($AU3193,CODES!$A:$B,2,FALSE),"NO CODE"))</f>
        <v/>
      </c>
      <c r="BA3193" s="2">
        <f>IF(""&amp;$F3193&lt;&gt;"4","",IF($AY3193="YES","",IF(ROUND(SUMIFS($AE$2:$AE$4001,$L$2:$L$4001,$L3193,$F$2:$F$4001,"4")-SUMIFS('AR SALES'!$Y$2:$Y$2501,'AR SALES'!$L$2:$L$2501,$L3193,'AR SALES'!$AD$2:$AD$2501,"OFF"),2)=0,"","STALE")))</f>
        <v/>
      </c>
      <c r="BB3193" s="2">
        <f>IF(OR(""&amp;$F3193="2",""&amp;$F3193="4",""&amp;$F3193="G",""&amp;$F3193="H"),IF($AY3193="YES","",IF($AB3193&lt;&gt;0,"",IF(COUNTIFS('AR SALES'!$L$2:$L$2501,$L3193,'AR SALES'!$AD$2:$AD$2501,IF(""&amp;$F3193="4","OFF","ON"),'AR SALES'!$AF$2:$AF$2501,"Y")&gt;0,"","NO EXEMPTION"))),"")</f>
        <v/>
      </c>
    </row>
    <row r="3194">
      <c r="AT3194" s="2">
        <f>IF($L3194="","",IFERROR(INDEX('AR SALES'!$H$2:$H$2501,MATCH(""&amp;$L3194,'AR SALES'!$AE$2:$AE$2501,0)),""))</f>
        <v/>
      </c>
      <c r="AU3194" s="2">
        <f>IF($L3194="","",IF($A3194&lt;&gt;"GA","",IF($E3194="FULTON",IF(ISNUMBER(SEARCH("COLLEGE PARK",$AT3194)),"FULTON (COLLEGE PARK)",IF(ISNUMBER(SEARCH("HAPEVILLE",$AT3194)),"FULTON (HAPEVILLE)",IF(ISNUMBER(SEARCH("EAST POINT",$AT3194)),"FULTON (EAST POINT)",IF(ISNUMBER(SEARCH("ATLANTA",$AT3194)),"FULTON (ATL LIMITS)","FULTON")))),IF($E3194="DEKALB",IF(ISNUMBER(SEARCH("ATLANTA",$AT3194)),"DEKALB (ATL LIMITS)","DEKALB"),IF(AND($E3194="CLAYTON",ISNUMBER(SEARCH("COLLEGE PARK",$AT3194))),"CLAYTON (COLLEGE PARK)",$E3194)))))</f>
        <v/>
      </c>
      <c r="AV3194" s="2">
        <f>IF($L3194="","",IF(""&amp;$F3194="2","DIESEL",IF(OR(""&amp;$F3194="G",""&amp;$F3194="H"),"GAS","")))</f>
        <v/>
      </c>
      <c r="AW3194" s="2">
        <f>IF($AV3194="","",$R3194)</f>
        <v/>
      </c>
      <c r="AX3194" s="2">
        <f>IF($AV3194="","",IF($AB3194=0,$R3194,0))</f>
        <v/>
      </c>
      <c r="AY3194" s="2">
        <f>IF($AV3194="","",IF(AND($Z3194=0,COUNTIF('AR SALES'!$L$2:$L$2501,$L3194)=0),"YES",""))</f>
        <v/>
      </c>
      <c r="AZ3194" s="2">
        <f>IF($AV3194="","",IFERROR(VLOOKUP($AU3194,CODES!$A:$B,2,FALSE),"NO CODE"))</f>
        <v/>
      </c>
      <c r="BA3194" s="2">
        <f>IF(""&amp;$F3194&lt;&gt;"4","",IF($AY3194="YES","",IF(ROUND(SUMIFS($AE$2:$AE$4001,$L$2:$L$4001,$L3194,$F$2:$F$4001,"4")-SUMIFS('AR SALES'!$Y$2:$Y$2501,'AR SALES'!$L$2:$L$2501,$L3194,'AR SALES'!$AD$2:$AD$2501,"OFF"),2)=0,"","STALE")))</f>
        <v/>
      </c>
      <c r="BB3194" s="2">
        <f>IF(OR(""&amp;$F3194="2",""&amp;$F3194="4",""&amp;$F3194="G",""&amp;$F3194="H"),IF($AY3194="YES","",IF($AB3194&lt;&gt;0,"",IF(COUNTIFS('AR SALES'!$L$2:$L$2501,$L3194,'AR SALES'!$AD$2:$AD$2501,IF(""&amp;$F3194="4","OFF","ON"),'AR SALES'!$AF$2:$AF$2501,"Y")&gt;0,"","NO EXEMPTION"))),"")</f>
        <v/>
      </c>
    </row>
    <row r="3195">
      <c r="AT3195" s="2">
        <f>IF($L3195="","",IFERROR(INDEX('AR SALES'!$H$2:$H$2501,MATCH(""&amp;$L3195,'AR SALES'!$AE$2:$AE$2501,0)),""))</f>
        <v/>
      </c>
      <c r="AU3195" s="2">
        <f>IF($L3195="","",IF($A3195&lt;&gt;"GA","",IF($E3195="FULTON",IF(ISNUMBER(SEARCH("COLLEGE PARK",$AT3195)),"FULTON (COLLEGE PARK)",IF(ISNUMBER(SEARCH("HAPEVILLE",$AT3195)),"FULTON (HAPEVILLE)",IF(ISNUMBER(SEARCH("EAST POINT",$AT3195)),"FULTON (EAST POINT)",IF(ISNUMBER(SEARCH("ATLANTA",$AT3195)),"FULTON (ATL LIMITS)","FULTON")))),IF($E3195="DEKALB",IF(ISNUMBER(SEARCH("ATLANTA",$AT3195)),"DEKALB (ATL LIMITS)","DEKALB"),IF(AND($E3195="CLAYTON",ISNUMBER(SEARCH("COLLEGE PARK",$AT3195))),"CLAYTON (COLLEGE PARK)",$E3195)))))</f>
        <v/>
      </c>
      <c r="AV3195" s="2">
        <f>IF($L3195="","",IF(""&amp;$F3195="2","DIESEL",IF(OR(""&amp;$F3195="G",""&amp;$F3195="H"),"GAS","")))</f>
        <v/>
      </c>
      <c r="AW3195" s="2">
        <f>IF($AV3195="","",$R3195)</f>
        <v/>
      </c>
      <c r="AX3195" s="2">
        <f>IF($AV3195="","",IF($AB3195=0,$R3195,0))</f>
        <v/>
      </c>
      <c r="AY3195" s="2">
        <f>IF($AV3195="","",IF(AND($Z3195=0,COUNTIF('AR SALES'!$L$2:$L$2501,$L3195)=0),"YES",""))</f>
        <v/>
      </c>
      <c r="AZ3195" s="2">
        <f>IF($AV3195="","",IFERROR(VLOOKUP($AU3195,CODES!$A:$B,2,FALSE),"NO CODE"))</f>
        <v/>
      </c>
      <c r="BA3195" s="2">
        <f>IF(""&amp;$F3195&lt;&gt;"4","",IF($AY3195="YES","",IF(ROUND(SUMIFS($AE$2:$AE$4001,$L$2:$L$4001,$L3195,$F$2:$F$4001,"4")-SUMIFS('AR SALES'!$Y$2:$Y$2501,'AR SALES'!$L$2:$L$2501,$L3195,'AR SALES'!$AD$2:$AD$2501,"OFF"),2)=0,"","STALE")))</f>
        <v/>
      </c>
      <c r="BB3195" s="2">
        <f>IF(OR(""&amp;$F3195="2",""&amp;$F3195="4",""&amp;$F3195="G",""&amp;$F3195="H"),IF($AY3195="YES","",IF($AB3195&lt;&gt;0,"",IF(COUNTIFS('AR SALES'!$L$2:$L$2501,$L3195,'AR SALES'!$AD$2:$AD$2501,IF(""&amp;$F3195="4","OFF","ON"),'AR SALES'!$AF$2:$AF$2501,"Y")&gt;0,"","NO EXEMPTION"))),"")</f>
        <v/>
      </c>
    </row>
    <row r="3196">
      <c r="AT3196" s="2">
        <f>IF($L3196="","",IFERROR(INDEX('AR SALES'!$H$2:$H$2501,MATCH(""&amp;$L3196,'AR SALES'!$AE$2:$AE$2501,0)),""))</f>
        <v/>
      </c>
      <c r="AU3196" s="2">
        <f>IF($L3196="","",IF($A3196&lt;&gt;"GA","",IF($E3196="FULTON",IF(ISNUMBER(SEARCH("COLLEGE PARK",$AT3196)),"FULTON (COLLEGE PARK)",IF(ISNUMBER(SEARCH("HAPEVILLE",$AT3196)),"FULTON (HAPEVILLE)",IF(ISNUMBER(SEARCH("EAST POINT",$AT3196)),"FULTON (EAST POINT)",IF(ISNUMBER(SEARCH("ATLANTA",$AT3196)),"FULTON (ATL LIMITS)","FULTON")))),IF($E3196="DEKALB",IF(ISNUMBER(SEARCH("ATLANTA",$AT3196)),"DEKALB (ATL LIMITS)","DEKALB"),IF(AND($E3196="CLAYTON",ISNUMBER(SEARCH("COLLEGE PARK",$AT3196))),"CLAYTON (COLLEGE PARK)",$E3196)))))</f>
        <v/>
      </c>
      <c r="AV3196" s="2">
        <f>IF($L3196="","",IF(""&amp;$F3196="2","DIESEL",IF(OR(""&amp;$F3196="G",""&amp;$F3196="H"),"GAS","")))</f>
        <v/>
      </c>
      <c r="AW3196" s="2">
        <f>IF($AV3196="","",$R3196)</f>
        <v/>
      </c>
      <c r="AX3196" s="2">
        <f>IF($AV3196="","",IF($AB3196=0,$R3196,0))</f>
        <v/>
      </c>
      <c r="AY3196" s="2">
        <f>IF($AV3196="","",IF(AND($Z3196=0,COUNTIF('AR SALES'!$L$2:$L$2501,$L3196)=0),"YES",""))</f>
        <v/>
      </c>
      <c r="AZ3196" s="2">
        <f>IF($AV3196="","",IFERROR(VLOOKUP($AU3196,CODES!$A:$B,2,FALSE),"NO CODE"))</f>
        <v/>
      </c>
      <c r="BA3196" s="2">
        <f>IF(""&amp;$F3196&lt;&gt;"4","",IF($AY3196="YES","",IF(ROUND(SUMIFS($AE$2:$AE$4001,$L$2:$L$4001,$L3196,$F$2:$F$4001,"4")-SUMIFS('AR SALES'!$Y$2:$Y$2501,'AR SALES'!$L$2:$L$2501,$L3196,'AR SALES'!$AD$2:$AD$2501,"OFF"),2)=0,"","STALE")))</f>
        <v/>
      </c>
      <c r="BB3196" s="2">
        <f>IF(OR(""&amp;$F3196="2",""&amp;$F3196="4",""&amp;$F3196="G",""&amp;$F3196="H"),IF($AY3196="YES","",IF($AB3196&lt;&gt;0,"",IF(COUNTIFS('AR SALES'!$L$2:$L$2501,$L3196,'AR SALES'!$AD$2:$AD$2501,IF(""&amp;$F3196="4","OFF","ON"),'AR SALES'!$AF$2:$AF$2501,"Y")&gt;0,"","NO EXEMPTION"))),"")</f>
        <v/>
      </c>
    </row>
    <row r="3197">
      <c r="AT3197" s="2">
        <f>IF($L3197="","",IFERROR(INDEX('AR SALES'!$H$2:$H$2501,MATCH(""&amp;$L3197,'AR SALES'!$AE$2:$AE$2501,0)),""))</f>
        <v/>
      </c>
      <c r="AU3197" s="2">
        <f>IF($L3197="","",IF($A3197&lt;&gt;"GA","",IF($E3197="FULTON",IF(ISNUMBER(SEARCH("COLLEGE PARK",$AT3197)),"FULTON (COLLEGE PARK)",IF(ISNUMBER(SEARCH("HAPEVILLE",$AT3197)),"FULTON (HAPEVILLE)",IF(ISNUMBER(SEARCH("EAST POINT",$AT3197)),"FULTON (EAST POINT)",IF(ISNUMBER(SEARCH("ATLANTA",$AT3197)),"FULTON (ATL LIMITS)","FULTON")))),IF($E3197="DEKALB",IF(ISNUMBER(SEARCH("ATLANTA",$AT3197)),"DEKALB (ATL LIMITS)","DEKALB"),IF(AND($E3197="CLAYTON",ISNUMBER(SEARCH("COLLEGE PARK",$AT3197))),"CLAYTON (COLLEGE PARK)",$E3197)))))</f>
        <v/>
      </c>
      <c r="AV3197" s="2">
        <f>IF($L3197="","",IF(""&amp;$F3197="2","DIESEL",IF(OR(""&amp;$F3197="G",""&amp;$F3197="H"),"GAS","")))</f>
        <v/>
      </c>
      <c r="AW3197" s="2">
        <f>IF($AV3197="","",$R3197)</f>
        <v/>
      </c>
      <c r="AX3197" s="2">
        <f>IF($AV3197="","",IF($AB3197=0,$R3197,0))</f>
        <v/>
      </c>
      <c r="AY3197" s="2">
        <f>IF($AV3197="","",IF(AND($Z3197=0,COUNTIF('AR SALES'!$L$2:$L$2501,$L3197)=0),"YES",""))</f>
        <v/>
      </c>
      <c r="AZ3197" s="2">
        <f>IF($AV3197="","",IFERROR(VLOOKUP($AU3197,CODES!$A:$B,2,FALSE),"NO CODE"))</f>
        <v/>
      </c>
      <c r="BA3197" s="2">
        <f>IF(""&amp;$F3197&lt;&gt;"4","",IF($AY3197="YES","",IF(ROUND(SUMIFS($AE$2:$AE$4001,$L$2:$L$4001,$L3197,$F$2:$F$4001,"4")-SUMIFS('AR SALES'!$Y$2:$Y$2501,'AR SALES'!$L$2:$L$2501,$L3197,'AR SALES'!$AD$2:$AD$2501,"OFF"),2)=0,"","STALE")))</f>
        <v/>
      </c>
      <c r="BB3197" s="2">
        <f>IF(OR(""&amp;$F3197="2",""&amp;$F3197="4",""&amp;$F3197="G",""&amp;$F3197="H"),IF($AY3197="YES","",IF($AB3197&lt;&gt;0,"",IF(COUNTIFS('AR SALES'!$L$2:$L$2501,$L3197,'AR SALES'!$AD$2:$AD$2501,IF(""&amp;$F3197="4","OFF","ON"),'AR SALES'!$AF$2:$AF$2501,"Y")&gt;0,"","NO EXEMPTION"))),"")</f>
        <v/>
      </c>
    </row>
    <row r="3198">
      <c r="AT3198" s="2">
        <f>IF($L3198="","",IFERROR(INDEX('AR SALES'!$H$2:$H$2501,MATCH(""&amp;$L3198,'AR SALES'!$AE$2:$AE$2501,0)),""))</f>
        <v/>
      </c>
      <c r="AU3198" s="2">
        <f>IF($L3198="","",IF($A3198&lt;&gt;"GA","",IF($E3198="FULTON",IF(ISNUMBER(SEARCH("COLLEGE PARK",$AT3198)),"FULTON (COLLEGE PARK)",IF(ISNUMBER(SEARCH("HAPEVILLE",$AT3198)),"FULTON (HAPEVILLE)",IF(ISNUMBER(SEARCH("EAST POINT",$AT3198)),"FULTON (EAST POINT)",IF(ISNUMBER(SEARCH("ATLANTA",$AT3198)),"FULTON (ATL LIMITS)","FULTON")))),IF($E3198="DEKALB",IF(ISNUMBER(SEARCH("ATLANTA",$AT3198)),"DEKALB (ATL LIMITS)","DEKALB"),IF(AND($E3198="CLAYTON",ISNUMBER(SEARCH("COLLEGE PARK",$AT3198))),"CLAYTON (COLLEGE PARK)",$E3198)))))</f>
        <v/>
      </c>
      <c r="AV3198" s="2">
        <f>IF($L3198="","",IF(""&amp;$F3198="2","DIESEL",IF(OR(""&amp;$F3198="G",""&amp;$F3198="H"),"GAS","")))</f>
        <v/>
      </c>
      <c r="AW3198" s="2">
        <f>IF($AV3198="","",$R3198)</f>
        <v/>
      </c>
      <c r="AX3198" s="2">
        <f>IF($AV3198="","",IF($AB3198=0,$R3198,0))</f>
        <v/>
      </c>
      <c r="AY3198" s="2">
        <f>IF($AV3198="","",IF(AND($Z3198=0,COUNTIF('AR SALES'!$L$2:$L$2501,$L3198)=0),"YES",""))</f>
        <v/>
      </c>
      <c r="AZ3198" s="2">
        <f>IF($AV3198="","",IFERROR(VLOOKUP($AU3198,CODES!$A:$B,2,FALSE),"NO CODE"))</f>
        <v/>
      </c>
      <c r="BA3198" s="2">
        <f>IF(""&amp;$F3198&lt;&gt;"4","",IF($AY3198="YES","",IF(ROUND(SUMIFS($AE$2:$AE$4001,$L$2:$L$4001,$L3198,$F$2:$F$4001,"4")-SUMIFS('AR SALES'!$Y$2:$Y$2501,'AR SALES'!$L$2:$L$2501,$L3198,'AR SALES'!$AD$2:$AD$2501,"OFF"),2)=0,"","STALE")))</f>
        <v/>
      </c>
      <c r="BB3198" s="2">
        <f>IF(OR(""&amp;$F3198="2",""&amp;$F3198="4",""&amp;$F3198="G",""&amp;$F3198="H"),IF($AY3198="YES","",IF($AB3198&lt;&gt;0,"",IF(COUNTIFS('AR SALES'!$L$2:$L$2501,$L3198,'AR SALES'!$AD$2:$AD$2501,IF(""&amp;$F3198="4","OFF","ON"),'AR SALES'!$AF$2:$AF$2501,"Y")&gt;0,"","NO EXEMPTION"))),"")</f>
        <v/>
      </c>
    </row>
    <row r="3199">
      <c r="AT3199" s="2">
        <f>IF($L3199="","",IFERROR(INDEX('AR SALES'!$H$2:$H$2501,MATCH(""&amp;$L3199,'AR SALES'!$AE$2:$AE$2501,0)),""))</f>
        <v/>
      </c>
      <c r="AU3199" s="2">
        <f>IF($L3199="","",IF($A3199&lt;&gt;"GA","",IF($E3199="FULTON",IF(ISNUMBER(SEARCH("COLLEGE PARK",$AT3199)),"FULTON (COLLEGE PARK)",IF(ISNUMBER(SEARCH("HAPEVILLE",$AT3199)),"FULTON (HAPEVILLE)",IF(ISNUMBER(SEARCH("EAST POINT",$AT3199)),"FULTON (EAST POINT)",IF(ISNUMBER(SEARCH("ATLANTA",$AT3199)),"FULTON (ATL LIMITS)","FULTON")))),IF($E3199="DEKALB",IF(ISNUMBER(SEARCH("ATLANTA",$AT3199)),"DEKALB (ATL LIMITS)","DEKALB"),IF(AND($E3199="CLAYTON",ISNUMBER(SEARCH("COLLEGE PARK",$AT3199))),"CLAYTON (COLLEGE PARK)",$E3199)))))</f>
        <v/>
      </c>
      <c r="AV3199" s="2">
        <f>IF($L3199="","",IF(""&amp;$F3199="2","DIESEL",IF(OR(""&amp;$F3199="G",""&amp;$F3199="H"),"GAS","")))</f>
        <v/>
      </c>
      <c r="AW3199" s="2">
        <f>IF($AV3199="","",$R3199)</f>
        <v/>
      </c>
      <c r="AX3199" s="2">
        <f>IF($AV3199="","",IF($AB3199=0,$R3199,0))</f>
        <v/>
      </c>
      <c r="AY3199" s="2">
        <f>IF($AV3199="","",IF(AND($Z3199=0,COUNTIF('AR SALES'!$L$2:$L$2501,$L3199)=0),"YES",""))</f>
        <v/>
      </c>
      <c r="AZ3199" s="2">
        <f>IF($AV3199="","",IFERROR(VLOOKUP($AU3199,CODES!$A:$B,2,FALSE),"NO CODE"))</f>
        <v/>
      </c>
      <c r="BA3199" s="2">
        <f>IF(""&amp;$F3199&lt;&gt;"4","",IF($AY3199="YES","",IF(ROUND(SUMIFS($AE$2:$AE$4001,$L$2:$L$4001,$L3199,$F$2:$F$4001,"4")-SUMIFS('AR SALES'!$Y$2:$Y$2501,'AR SALES'!$L$2:$L$2501,$L3199,'AR SALES'!$AD$2:$AD$2501,"OFF"),2)=0,"","STALE")))</f>
        <v/>
      </c>
      <c r="BB3199" s="2">
        <f>IF(OR(""&amp;$F3199="2",""&amp;$F3199="4",""&amp;$F3199="G",""&amp;$F3199="H"),IF($AY3199="YES","",IF($AB3199&lt;&gt;0,"",IF(COUNTIFS('AR SALES'!$L$2:$L$2501,$L3199,'AR SALES'!$AD$2:$AD$2501,IF(""&amp;$F3199="4","OFF","ON"),'AR SALES'!$AF$2:$AF$2501,"Y")&gt;0,"","NO EXEMPTION"))),"")</f>
        <v/>
      </c>
    </row>
    <row r="3200">
      <c r="AT3200" s="2">
        <f>IF($L3200="","",IFERROR(INDEX('AR SALES'!$H$2:$H$2501,MATCH(""&amp;$L3200,'AR SALES'!$AE$2:$AE$2501,0)),""))</f>
        <v/>
      </c>
      <c r="AU3200" s="2">
        <f>IF($L3200="","",IF($A3200&lt;&gt;"GA","",IF($E3200="FULTON",IF(ISNUMBER(SEARCH("COLLEGE PARK",$AT3200)),"FULTON (COLLEGE PARK)",IF(ISNUMBER(SEARCH("HAPEVILLE",$AT3200)),"FULTON (HAPEVILLE)",IF(ISNUMBER(SEARCH("EAST POINT",$AT3200)),"FULTON (EAST POINT)",IF(ISNUMBER(SEARCH("ATLANTA",$AT3200)),"FULTON (ATL LIMITS)","FULTON")))),IF($E3200="DEKALB",IF(ISNUMBER(SEARCH("ATLANTA",$AT3200)),"DEKALB (ATL LIMITS)","DEKALB"),IF(AND($E3200="CLAYTON",ISNUMBER(SEARCH("COLLEGE PARK",$AT3200))),"CLAYTON (COLLEGE PARK)",$E3200)))))</f>
        <v/>
      </c>
      <c r="AV3200" s="2">
        <f>IF($L3200="","",IF(""&amp;$F3200="2","DIESEL",IF(OR(""&amp;$F3200="G",""&amp;$F3200="H"),"GAS","")))</f>
        <v/>
      </c>
      <c r="AW3200" s="2">
        <f>IF($AV3200="","",$R3200)</f>
        <v/>
      </c>
      <c r="AX3200" s="2">
        <f>IF($AV3200="","",IF($AB3200=0,$R3200,0))</f>
        <v/>
      </c>
      <c r="AY3200" s="2">
        <f>IF($AV3200="","",IF(AND($Z3200=0,COUNTIF('AR SALES'!$L$2:$L$2501,$L3200)=0),"YES",""))</f>
        <v/>
      </c>
      <c r="AZ3200" s="2">
        <f>IF($AV3200="","",IFERROR(VLOOKUP($AU3200,CODES!$A:$B,2,FALSE),"NO CODE"))</f>
        <v/>
      </c>
      <c r="BA3200" s="2">
        <f>IF(""&amp;$F3200&lt;&gt;"4","",IF($AY3200="YES","",IF(ROUND(SUMIFS($AE$2:$AE$4001,$L$2:$L$4001,$L3200,$F$2:$F$4001,"4")-SUMIFS('AR SALES'!$Y$2:$Y$2501,'AR SALES'!$L$2:$L$2501,$L3200,'AR SALES'!$AD$2:$AD$2501,"OFF"),2)=0,"","STALE")))</f>
        <v/>
      </c>
      <c r="BB3200" s="2">
        <f>IF(OR(""&amp;$F3200="2",""&amp;$F3200="4",""&amp;$F3200="G",""&amp;$F3200="H"),IF($AY3200="YES","",IF($AB3200&lt;&gt;0,"",IF(COUNTIFS('AR SALES'!$L$2:$L$2501,$L3200,'AR SALES'!$AD$2:$AD$2501,IF(""&amp;$F3200="4","OFF","ON"),'AR SALES'!$AF$2:$AF$2501,"Y")&gt;0,"","NO EXEMPTION"))),"")</f>
        <v/>
      </c>
    </row>
    <row r="3201">
      <c r="AT3201" s="2">
        <f>IF($L3201="","",IFERROR(INDEX('AR SALES'!$H$2:$H$2501,MATCH(""&amp;$L3201,'AR SALES'!$AE$2:$AE$2501,0)),""))</f>
        <v/>
      </c>
      <c r="AU3201" s="2">
        <f>IF($L3201="","",IF($A3201&lt;&gt;"GA","",IF($E3201="FULTON",IF(ISNUMBER(SEARCH("COLLEGE PARK",$AT3201)),"FULTON (COLLEGE PARK)",IF(ISNUMBER(SEARCH("HAPEVILLE",$AT3201)),"FULTON (HAPEVILLE)",IF(ISNUMBER(SEARCH("EAST POINT",$AT3201)),"FULTON (EAST POINT)",IF(ISNUMBER(SEARCH("ATLANTA",$AT3201)),"FULTON (ATL LIMITS)","FULTON")))),IF($E3201="DEKALB",IF(ISNUMBER(SEARCH("ATLANTA",$AT3201)),"DEKALB (ATL LIMITS)","DEKALB"),IF(AND($E3201="CLAYTON",ISNUMBER(SEARCH("COLLEGE PARK",$AT3201))),"CLAYTON (COLLEGE PARK)",$E3201)))))</f>
        <v/>
      </c>
      <c r="AV3201" s="2">
        <f>IF($L3201="","",IF(""&amp;$F3201="2","DIESEL",IF(OR(""&amp;$F3201="G",""&amp;$F3201="H"),"GAS","")))</f>
        <v/>
      </c>
      <c r="AW3201" s="2">
        <f>IF($AV3201="","",$R3201)</f>
        <v/>
      </c>
      <c r="AX3201" s="2">
        <f>IF($AV3201="","",IF($AB3201=0,$R3201,0))</f>
        <v/>
      </c>
      <c r="AY3201" s="2">
        <f>IF($AV3201="","",IF(AND($Z3201=0,COUNTIF('AR SALES'!$L$2:$L$2501,$L3201)=0),"YES",""))</f>
        <v/>
      </c>
      <c r="AZ3201" s="2">
        <f>IF($AV3201="","",IFERROR(VLOOKUP($AU3201,CODES!$A:$B,2,FALSE),"NO CODE"))</f>
        <v/>
      </c>
      <c r="BA3201" s="2">
        <f>IF(""&amp;$F3201&lt;&gt;"4","",IF($AY3201="YES","",IF(ROUND(SUMIFS($AE$2:$AE$4001,$L$2:$L$4001,$L3201,$F$2:$F$4001,"4")-SUMIFS('AR SALES'!$Y$2:$Y$2501,'AR SALES'!$L$2:$L$2501,$L3201,'AR SALES'!$AD$2:$AD$2501,"OFF"),2)=0,"","STALE")))</f>
        <v/>
      </c>
      <c r="BB3201" s="2">
        <f>IF(OR(""&amp;$F3201="2",""&amp;$F3201="4",""&amp;$F3201="G",""&amp;$F3201="H"),IF($AY3201="YES","",IF($AB3201&lt;&gt;0,"",IF(COUNTIFS('AR SALES'!$L$2:$L$2501,$L3201,'AR SALES'!$AD$2:$AD$2501,IF(""&amp;$F3201="4","OFF","ON"),'AR SALES'!$AF$2:$AF$2501,"Y")&gt;0,"","NO EXEMPTION"))),"")</f>
        <v/>
      </c>
    </row>
    <row r="3202">
      <c r="AT3202" s="2">
        <f>IF($L3202="","",IFERROR(INDEX('AR SALES'!$H$2:$H$2501,MATCH(""&amp;$L3202,'AR SALES'!$AE$2:$AE$2501,0)),""))</f>
        <v/>
      </c>
      <c r="AU3202" s="2">
        <f>IF($L3202="","",IF($A3202&lt;&gt;"GA","",IF($E3202="FULTON",IF(ISNUMBER(SEARCH("COLLEGE PARK",$AT3202)),"FULTON (COLLEGE PARK)",IF(ISNUMBER(SEARCH("HAPEVILLE",$AT3202)),"FULTON (HAPEVILLE)",IF(ISNUMBER(SEARCH("EAST POINT",$AT3202)),"FULTON (EAST POINT)",IF(ISNUMBER(SEARCH("ATLANTA",$AT3202)),"FULTON (ATL LIMITS)","FULTON")))),IF($E3202="DEKALB",IF(ISNUMBER(SEARCH("ATLANTA",$AT3202)),"DEKALB (ATL LIMITS)","DEKALB"),IF(AND($E3202="CLAYTON",ISNUMBER(SEARCH("COLLEGE PARK",$AT3202))),"CLAYTON (COLLEGE PARK)",$E3202)))))</f>
        <v/>
      </c>
      <c r="AV3202" s="2">
        <f>IF($L3202="","",IF(""&amp;$F3202="2","DIESEL",IF(OR(""&amp;$F3202="G",""&amp;$F3202="H"),"GAS","")))</f>
        <v/>
      </c>
      <c r="AW3202" s="2">
        <f>IF($AV3202="","",$R3202)</f>
        <v/>
      </c>
      <c r="AX3202" s="2">
        <f>IF($AV3202="","",IF($AB3202=0,$R3202,0))</f>
        <v/>
      </c>
      <c r="AY3202" s="2">
        <f>IF($AV3202="","",IF(AND($Z3202=0,COUNTIF('AR SALES'!$L$2:$L$2501,$L3202)=0),"YES",""))</f>
        <v/>
      </c>
      <c r="AZ3202" s="2">
        <f>IF($AV3202="","",IFERROR(VLOOKUP($AU3202,CODES!$A:$B,2,FALSE),"NO CODE"))</f>
        <v/>
      </c>
      <c r="BA3202" s="2">
        <f>IF(""&amp;$F3202&lt;&gt;"4","",IF($AY3202="YES","",IF(ROUND(SUMIFS($AE$2:$AE$4001,$L$2:$L$4001,$L3202,$F$2:$F$4001,"4")-SUMIFS('AR SALES'!$Y$2:$Y$2501,'AR SALES'!$L$2:$L$2501,$L3202,'AR SALES'!$AD$2:$AD$2501,"OFF"),2)=0,"","STALE")))</f>
        <v/>
      </c>
      <c r="BB3202" s="2">
        <f>IF(OR(""&amp;$F3202="2",""&amp;$F3202="4",""&amp;$F3202="G",""&amp;$F3202="H"),IF($AY3202="YES","",IF($AB3202&lt;&gt;0,"",IF(COUNTIFS('AR SALES'!$L$2:$L$2501,$L3202,'AR SALES'!$AD$2:$AD$2501,IF(""&amp;$F3202="4","OFF","ON"),'AR SALES'!$AF$2:$AF$2501,"Y")&gt;0,"","NO EXEMPTION"))),"")</f>
        <v/>
      </c>
    </row>
    <row r="3203">
      <c r="AT3203" s="2">
        <f>IF($L3203="","",IFERROR(INDEX('AR SALES'!$H$2:$H$2501,MATCH(""&amp;$L3203,'AR SALES'!$AE$2:$AE$2501,0)),""))</f>
        <v/>
      </c>
      <c r="AU3203" s="2">
        <f>IF($L3203="","",IF($A3203&lt;&gt;"GA","",IF($E3203="FULTON",IF(ISNUMBER(SEARCH("COLLEGE PARK",$AT3203)),"FULTON (COLLEGE PARK)",IF(ISNUMBER(SEARCH("HAPEVILLE",$AT3203)),"FULTON (HAPEVILLE)",IF(ISNUMBER(SEARCH("EAST POINT",$AT3203)),"FULTON (EAST POINT)",IF(ISNUMBER(SEARCH("ATLANTA",$AT3203)),"FULTON (ATL LIMITS)","FULTON")))),IF($E3203="DEKALB",IF(ISNUMBER(SEARCH("ATLANTA",$AT3203)),"DEKALB (ATL LIMITS)","DEKALB"),IF(AND($E3203="CLAYTON",ISNUMBER(SEARCH("COLLEGE PARK",$AT3203))),"CLAYTON (COLLEGE PARK)",$E3203)))))</f>
        <v/>
      </c>
      <c r="AV3203" s="2">
        <f>IF($L3203="","",IF(""&amp;$F3203="2","DIESEL",IF(OR(""&amp;$F3203="G",""&amp;$F3203="H"),"GAS","")))</f>
        <v/>
      </c>
      <c r="AW3203" s="2">
        <f>IF($AV3203="","",$R3203)</f>
        <v/>
      </c>
      <c r="AX3203" s="2">
        <f>IF($AV3203="","",IF($AB3203=0,$R3203,0))</f>
        <v/>
      </c>
      <c r="AY3203" s="2">
        <f>IF($AV3203="","",IF(AND($Z3203=0,COUNTIF('AR SALES'!$L$2:$L$2501,$L3203)=0),"YES",""))</f>
        <v/>
      </c>
      <c r="AZ3203" s="2">
        <f>IF($AV3203="","",IFERROR(VLOOKUP($AU3203,CODES!$A:$B,2,FALSE),"NO CODE"))</f>
        <v/>
      </c>
      <c r="BA3203" s="2">
        <f>IF(""&amp;$F3203&lt;&gt;"4","",IF($AY3203="YES","",IF(ROUND(SUMIFS($AE$2:$AE$4001,$L$2:$L$4001,$L3203,$F$2:$F$4001,"4")-SUMIFS('AR SALES'!$Y$2:$Y$2501,'AR SALES'!$L$2:$L$2501,$L3203,'AR SALES'!$AD$2:$AD$2501,"OFF"),2)=0,"","STALE")))</f>
        <v/>
      </c>
      <c r="BB3203" s="2">
        <f>IF(OR(""&amp;$F3203="2",""&amp;$F3203="4",""&amp;$F3203="G",""&amp;$F3203="H"),IF($AY3203="YES","",IF($AB3203&lt;&gt;0,"",IF(COUNTIFS('AR SALES'!$L$2:$L$2501,$L3203,'AR SALES'!$AD$2:$AD$2501,IF(""&amp;$F3203="4","OFF","ON"),'AR SALES'!$AF$2:$AF$2501,"Y")&gt;0,"","NO EXEMPTION"))),"")</f>
        <v/>
      </c>
    </row>
    <row r="3204">
      <c r="AT3204" s="2">
        <f>IF($L3204="","",IFERROR(INDEX('AR SALES'!$H$2:$H$2501,MATCH(""&amp;$L3204,'AR SALES'!$AE$2:$AE$2501,0)),""))</f>
        <v/>
      </c>
      <c r="AU3204" s="2">
        <f>IF($L3204="","",IF($A3204&lt;&gt;"GA","",IF($E3204="FULTON",IF(ISNUMBER(SEARCH("COLLEGE PARK",$AT3204)),"FULTON (COLLEGE PARK)",IF(ISNUMBER(SEARCH("HAPEVILLE",$AT3204)),"FULTON (HAPEVILLE)",IF(ISNUMBER(SEARCH("EAST POINT",$AT3204)),"FULTON (EAST POINT)",IF(ISNUMBER(SEARCH("ATLANTA",$AT3204)),"FULTON (ATL LIMITS)","FULTON")))),IF($E3204="DEKALB",IF(ISNUMBER(SEARCH("ATLANTA",$AT3204)),"DEKALB (ATL LIMITS)","DEKALB"),IF(AND($E3204="CLAYTON",ISNUMBER(SEARCH("COLLEGE PARK",$AT3204))),"CLAYTON (COLLEGE PARK)",$E3204)))))</f>
        <v/>
      </c>
      <c r="AV3204" s="2">
        <f>IF($L3204="","",IF(""&amp;$F3204="2","DIESEL",IF(OR(""&amp;$F3204="G",""&amp;$F3204="H"),"GAS","")))</f>
        <v/>
      </c>
      <c r="AW3204" s="2">
        <f>IF($AV3204="","",$R3204)</f>
        <v/>
      </c>
      <c r="AX3204" s="2">
        <f>IF($AV3204="","",IF($AB3204=0,$R3204,0))</f>
        <v/>
      </c>
      <c r="AY3204" s="2">
        <f>IF($AV3204="","",IF(AND($Z3204=0,COUNTIF('AR SALES'!$L$2:$L$2501,$L3204)=0),"YES",""))</f>
        <v/>
      </c>
      <c r="AZ3204" s="2">
        <f>IF($AV3204="","",IFERROR(VLOOKUP($AU3204,CODES!$A:$B,2,FALSE),"NO CODE"))</f>
        <v/>
      </c>
      <c r="BA3204" s="2">
        <f>IF(""&amp;$F3204&lt;&gt;"4","",IF($AY3204="YES","",IF(ROUND(SUMIFS($AE$2:$AE$4001,$L$2:$L$4001,$L3204,$F$2:$F$4001,"4")-SUMIFS('AR SALES'!$Y$2:$Y$2501,'AR SALES'!$L$2:$L$2501,$L3204,'AR SALES'!$AD$2:$AD$2501,"OFF"),2)=0,"","STALE")))</f>
        <v/>
      </c>
      <c r="BB3204" s="2">
        <f>IF(OR(""&amp;$F3204="2",""&amp;$F3204="4",""&amp;$F3204="G",""&amp;$F3204="H"),IF($AY3204="YES","",IF($AB3204&lt;&gt;0,"",IF(COUNTIFS('AR SALES'!$L$2:$L$2501,$L3204,'AR SALES'!$AD$2:$AD$2501,IF(""&amp;$F3204="4","OFF","ON"),'AR SALES'!$AF$2:$AF$2501,"Y")&gt;0,"","NO EXEMPTION"))),"")</f>
        <v/>
      </c>
    </row>
    <row r="3205">
      <c r="AT3205" s="2">
        <f>IF($L3205="","",IFERROR(INDEX('AR SALES'!$H$2:$H$2501,MATCH(""&amp;$L3205,'AR SALES'!$AE$2:$AE$2501,0)),""))</f>
        <v/>
      </c>
      <c r="AU3205" s="2">
        <f>IF($L3205="","",IF($A3205&lt;&gt;"GA","",IF($E3205="FULTON",IF(ISNUMBER(SEARCH("COLLEGE PARK",$AT3205)),"FULTON (COLLEGE PARK)",IF(ISNUMBER(SEARCH("HAPEVILLE",$AT3205)),"FULTON (HAPEVILLE)",IF(ISNUMBER(SEARCH("EAST POINT",$AT3205)),"FULTON (EAST POINT)",IF(ISNUMBER(SEARCH("ATLANTA",$AT3205)),"FULTON (ATL LIMITS)","FULTON")))),IF($E3205="DEKALB",IF(ISNUMBER(SEARCH("ATLANTA",$AT3205)),"DEKALB (ATL LIMITS)","DEKALB"),IF(AND($E3205="CLAYTON",ISNUMBER(SEARCH("COLLEGE PARK",$AT3205))),"CLAYTON (COLLEGE PARK)",$E3205)))))</f>
        <v/>
      </c>
      <c r="AV3205" s="2">
        <f>IF($L3205="","",IF(""&amp;$F3205="2","DIESEL",IF(OR(""&amp;$F3205="G",""&amp;$F3205="H"),"GAS","")))</f>
        <v/>
      </c>
      <c r="AW3205" s="2">
        <f>IF($AV3205="","",$R3205)</f>
        <v/>
      </c>
      <c r="AX3205" s="2">
        <f>IF($AV3205="","",IF($AB3205=0,$R3205,0))</f>
        <v/>
      </c>
      <c r="AY3205" s="2">
        <f>IF($AV3205="","",IF(AND($Z3205=0,COUNTIF('AR SALES'!$L$2:$L$2501,$L3205)=0),"YES",""))</f>
        <v/>
      </c>
      <c r="AZ3205" s="2">
        <f>IF($AV3205="","",IFERROR(VLOOKUP($AU3205,CODES!$A:$B,2,FALSE),"NO CODE"))</f>
        <v/>
      </c>
      <c r="BA3205" s="2">
        <f>IF(""&amp;$F3205&lt;&gt;"4","",IF($AY3205="YES","",IF(ROUND(SUMIFS($AE$2:$AE$4001,$L$2:$L$4001,$L3205,$F$2:$F$4001,"4")-SUMIFS('AR SALES'!$Y$2:$Y$2501,'AR SALES'!$L$2:$L$2501,$L3205,'AR SALES'!$AD$2:$AD$2501,"OFF"),2)=0,"","STALE")))</f>
        <v/>
      </c>
      <c r="BB3205" s="2">
        <f>IF(OR(""&amp;$F3205="2",""&amp;$F3205="4",""&amp;$F3205="G",""&amp;$F3205="H"),IF($AY3205="YES","",IF($AB3205&lt;&gt;0,"",IF(COUNTIFS('AR SALES'!$L$2:$L$2501,$L3205,'AR SALES'!$AD$2:$AD$2501,IF(""&amp;$F3205="4","OFF","ON"),'AR SALES'!$AF$2:$AF$2501,"Y")&gt;0,"","NO EXEMPTION"))),"")</f>
        <v/>
      </c>
    </row>
    <row r="3206">
      <c r="AT3206" s="2">
        <f>IF($L3206="","",IFERROR(INDEX('AR SALES'!$H$2:$H$2501,MATCH(""&amp;$L3206,'AR SALES'!$AE$2:$AE$2501,0)),""))</f>
        <v/>
      </c>
      <c r="AU3206" s="2">
        <f>IF($L3206="","",IF($A3206&lt;&gt;"GA","",IF($E3206="FULTON",IF(ISNUMBER(SEARCH("COLLEGE PARK",$AT3206)),"FULTON (COLLEGE PARK)",IF(ISNUMBER(SEARCH("HAPEVILLE",$AT3206)),"FULTON (HAPEVILLE)",IF(ISNUMBER(SEARCH("EAST POINT",$AT3206)),"FULTON (EAST POINT)",IF(ISNUMBER(SEARCH("ATLANTA",$AT3206)),"FULTON (ATL LIMITS)","FULTON")))),IF($E3206="DEKALB",IF(ISNUMBER(SEARCH("ATLANTA",$AT3206)),"DEKALB (ATL LIMITS)","DEKALB"),IF(AND($E3206="CLAYTON",ISNUMBER(SEARCH("COLLEGE PARK",$AT3206))),"CLAYTON (COLLEGE PARK)",$E3206)))))</f>
        <v/>
      </c>
      <c r="AV3206" s="2">
        <f>IF($L3206="","",IF(""&amp;$F3206="2","DIESEL",IF(OR(""&amp;$F3206="G",""&amp;$F3206="H"),"GAS","")))</f>
        <v/>
      </c>
      <c r="AW3206" s="2">
        <f>IF($AV3206="","",$R3206)</f>
        <v/>
      </c>
      <c r="AX3206" s="2">
        <f>IF($AV3206="","",IF($AB3206=0,$R3206,0))</f>
        <v/>
      </c>
      <c r="AY3206" s="2">
        <f>IF($AV3206="","",IF(AND($Z3206=0,COUNTIF('AR SALES'!$L$2:$L$2501,$L3206)=0),"YES",""))</f>
        <v/>
      </c>
      <c r="AZ3206" s="2">
        <f>IF($AV3206="","",IFERROR(VLOOKUP($AU3206,CODES!$A:$B,2,FALSE),"NO CODE"))</f>
        <v/>
      </c>
      <c r="BA3206" s="2">
        <f>IF(""&amp;$F3206&lt;&gt;"4","",IF($AY3206="YES","",IF(ROUND(SUMIFS($AE$2:$AE$4001,$L$2:$L$4001,$L3206,$F$2:$F$4001,"4")-SUMIFS('AR SALES'!$Y$2:$Y$2501,'AR SALES'!$L$2:$L$2501,$L3206,'AR SALES'!$AD$2:$AD$2501,"OFF"),2)=0,"","STALE")))</f>
        <v/>
      </c>
      <c r="BB3206" s="2">
        <f>IF(OR(""&amp;$F3206="2",""&amp;$F3206="4",""&amp;$F3206="G",""&amp;$F3206="H"),IF($AY3206="YES","",IF($AB3206&lt;&gt;0,"",IF(COUNTIFS('AR SALES'!$L$2:$L$2501,$L3206,'AR SALES'!$AD$2:$AD$2501,IF(""&amp;$F3206="4","OFF","ON"),'AR SALES'!$AF$2:$AF$2501,"Y")&gt;0,"","NO EXEMPTION"))),"")</f>
        <v/>
      </c>
    </row>
    <row r="3207">
      <c r="AT3207" s="2">
        <f>IF($L3207="","",IFERROR(INDEX('AR SALES'!$H$2:$H$2501,MATCH(""&amp;$L3207,'AR SALES'!$AE$2:$AE$2501,0)),""))</f>
        <v/>
      </c>
      <c r="AU3207" s="2">
        <f>IF($L3207="","",IF($A3207&lt;&gt;"GA","",IF($E3207="FULTON",IF(ISNUMBER(SEARCH("COLLEGE PARK",$AT3207)),"FULTON (COLLEGE PARK)",IF(ISNUMBER(SEARCH("HAPEVILLE",$AT3207)),"FULTON (HAPEVILLE)",IF(ISNUMBER(SEARCH("EAST POINT",$AT3207)),"FULTON (EAST POINT)",IF(ISNUMBER(SEARCH("ATLANTA",$AT3207)),"FULTON (ATL LIMITS)","FULTON")))),IF($E3207="DEKALB",IF(ISNUMBER(SEARCH("ATLANTA",$AT3207)),"DEKALB (ATL LIMITS)","DEKALB"),IF(AND($E3207="CLAYTON",ISNUMBER(SEARCH("COLLEGE PARK",$AT3207))),"CLAYTON (COLLEGE PARK)",$E3207)))))</f>
        <v/>
      </c>
      <c r="AV3207" s="2">
        <f>IF($L3207="","",IF(""&amp;$F3207="2","DIESEL",IF(OR(""&amp;$F3207="G",""&amp;$F3207="H"),"GAS","")))</f>
        <v/>
      </c>
      <c r="AW3207" s="2">
        <f>IF($AV3207="","",$R3207)</f>
        <v/>
      </c>
      <c r="AX3207" s="2">
        <f>IF($AV3207="","",IF($AB3207=0,$R3207,0))</f>
        <v/>
      </c>
      <c r="AY3207" s="2">
        <f>IF($AV3207="","",IF(AND($Z3207=0,COUNTIF('AR SALES'!$L$2:$L$2501,$L3207)=0),"YES",""))</f>
        <v/>
      </c>
      <c r="AZ3207" s="2">
        <f>IF($AV3207="","",IFERROR(VLOOKUP($AU3207,CODES!$A:$B,2,FALSE),"NO CODE"))</f>
        <v/>
      </c>
      <c r="BA3207" s="2">
        <f>IF(""&amp;$F3207&lt;&gt;"4","",IF($AY3207="YES","",IF(ROUND(SUMIFS($AE$2:$AE$4001,$L$2:$L$4001,$L3207,$F$2:$F$4001,"4")-SUMIFS('AR SALES'!$Y$2:$Y$2501,'AR SALES'!$L$2:$L$2501,$L3207,'AR SALES'!$AD$2:$AD$2501,"OFF"),2)=0,"","STALE")))</f>
        <v/>
      </c>
      <c r="BB3207" s="2">
        <f>IF(OR(""&amp;$F3207="2",""&amp;$F3207="4",""&amp;$F3207="G",""&amp;$F3207="H"),IF($AY3207="YES","",IF($AB3207&lt;&gt;0,"",IF(COUNTIFS('AR SALES'!$L$2:$L$2501,$L3207,'AR SALES'!$AD$2:$AD$2501,IF(""&amp;$F3207="4","OFF","ON"),'AR SALES'!$AF$2:$AF$2501,"Y")&gt;0,"","NO EXEMPTION"))),"")</f>
        <v/>
      </c>
    </row>
    <row r="3208">
      <c r="AT3208" s="2">
        <f>IF($L3208="","",IFERROR(INDEX('AR SALES'!$H$2:$H$2501,MATCH(""&amp;$L3208,'AR SALES'!$AE$2:$AE$2501,0)),""))</f>
        <v/>
      </c>
      <c r="AU3208" s="2">
        <f>IF($L3208="","",IF($A3208&lt;&gt;"GA","",IF($E3208="FULTON",IF(ISNUMBER(SEARCH("COLLEGE PARK",$AT3208)),"FULTON (COLLEGE PARK)",IF(ISNUMBER(SEARCH("HAPEVILLE",$AT3208)),"FULTON (HAPEVILLE)",IF(ISNUMBER(SEARCH("EAST POINT",$AT3208)),"FULTON (EAST POINT)",IF(ISNUMBER(SEARCH("ATLANTA",$AT3208)),"FULTON (ATL LIMITS)","FULTON")))),IF($E3208="DEKALB",IF(ISNUMBER(SEARCH("ATLANTA",$AT3208)),"DEKALB (ATL LIMITS)","DEKALB"),IF(AND($E3208="CLAYTON",ISNUMBER(SEARCH("COLLEGE PARK",$AT3208))),"CLAYTON (COLLEGE PARK)",$E3208)))))</f>
        <v/>
      </c>
      <c r="AV3208" s="2">
        <f>IF($L3208="","",IF(""&amp;$F3208="2","DIESEL",IF(OR(""&amp;$F3208="G",""&amp;$F3208="H"),"GAS","")))</f>
        <v/>
      </c>
      <c r="AW3208" s="2">
        <f>IF($AV3208="","",$R3208)</f>
        <v/>
      </c>
      <c r="AX3208" s="2">
        <f>IF($AV3208="","",IF($AB3208=0,$R3208,0))</f>
        <v/>
      </c>
      <c r="AY3208" s="2">
        <f>IF($AV3208="","",IF(AND($Z3208=0,COUNTIF('AR SALES'!$L$2:$L$2501,$L3208)=0),"YES",""))</f>
        <v/>
      </c>
      <c r="AZ3208" s="2">
        <f>IF($AV3208="","",IFERROR(VLOOKUP($AU3208,CODES!$A:$B,2,FALSE),"NO CODE"))</f>
        <v/>
      </c>
      <c r="BA3208" s="2">
        <f>IF(""&amp;$F3208&lt;&gt;"4","",IF($AY3208="YES","",IF(ROUND(SUMIFS($AE$2:$AE$4001,$L$2:$L$4001,$L3208,$F$2:$F$4001,"4")-SUMIFS('AR SALES'!$Y$2:$Y$2501,'AR SALES'!$L$2:$L$2501,$L3208,'AR SALES'!$AD$2:$AD$2501,"OFF"),2)=0,"","STALE")))</f>
        <v/>
      </c>
      <c r="BB3208" s="2">
        <f>IF(OR(""&amp;$F3208="2",""&amp;$F3208="4",""&amp;$F3208="G",""&amp;$F3208="H"),IF($AY3208="YES","",IF($AB3208&lt;&gt;0,"",IF(COUNTIFS('AR SALES'!$L$2:$L$2501,$L3208,'AR SALES'!$AD$2:$AD$2501,IF(""&amp;$F3208="4","OFF","ON"),'AR SALES'!$AF$2:$AF$2501,"Y")&gt;0,"","NO EXEMPTION"))),"")</f>
        <v/>
      </c>
    </row>
    <row r="3209">
      <c r="AT3209" s="2">
        <f>IF($L3209="","",IFERROR(INDEX('AR SALES'!$H$2:$H$2501,MATCH(""&amp;$L3209,'AR SALES'!$AE$2:$AE$2501,0)),""))</f>
        <v/>
      </c>
      <c r="AU3209" s="2">
        <f>IF($L3209="","",IF($A3209&lt;&gt;"GA","",IF($E3209="FULTON",IF(ISNUMBER(SEARCH("COLLEGE PARK",$AT3209)),"FULTON (COLLEGE PARK)",IF(ISNUMBER(SEARCH("HAPEVILLE",$AT3209)),"FULTON (HAPEVILLE)",IF(ISNUMBER(SEARCH("EAST POINT",$AT3209)),"FULTON (EAST POINT)",IF(ISNUMBER(SEARCH("ATLANTA",$AT3209)),"FULTON (ATL LIMITS)","FULTON")))),IF($E3209="DEKALB",IF(ISNUMBER(SEARCH("ATLANTA",$AT3209)),"DEKALB (ATL LIMITS)","DEKALB"),IF(AND($E3209="CLAYTON",ISNUMBER(SEARCH("COLLEGE PARK",$AT3209))),"CLAYTON (COLLEGE PARK)",$E3209)))))</f>
        <v/>
      </c>
      <c r="AV3209" s="2">
        <f>IF($L3209="","",IF(""&amp;$F3209="2","DIESEL",IF(OR(""&amp;$F3209="G",""&amp;$F3209="H"),"GAS","")))</f>
        <v/>
      </c>
      <c r="AW3209" s="2">
        <f>IF($AV3209="","",$R3209)</f>
        <v/>
      </c>
      <c r="AX3209" s="2">
        <f>IF($AV3209="","",IF($AB3209=0,$R3209,0))</f>
        <v/>
      </c>
      <c r="AY3209" s="2">
        <f>IF($AV3209="","",IF(AND($Z3209=0,COUNTIF('AR SALES'!$L$2:$L$2501,$L3209)=0),"YES",""))</f>
        <v/>
      </c>
      <c r="AZ3209" s="2">
        <f>IF($AV3209="","",IFERROR(VLOOKUP($AU3209,CODES!$A:$B,2,FALSE),"NO CODE"))</f>
        <v/>
      </c>
      <c r="BA3209" s="2">
        <f>IF(""&amp;$F3209&lt;&gt;"4","",IF($AY3209="YES","",IF(ROUND(SUMIFS($AE$2:$AE$4001,$L$2:$L$4001,$L3209,$F$2:$F$4001,"4")-SUMIFS('AR SALES'!$Y$2:$Y$2501,'AR SALES'!$L$2:$L$2501,$L3209,'AR SALES'!$AD$2:$AD$2501,"OFF"),2)=0,"","STALE")))</f>
        <v/>
      </c>
      <c r="BB3209" s="2">
        <f>IF(OR(""&amp;$F3209="2",""&amp;$F3209="4",""&amp;$F3209="G",""&amp;$F3209="H"),IF($AY3209="YES","",IF($AB3209&lt;&gt;0,"",IF(COUNTIFS('AR SALES'!$L$2:$L$2501,$L3209,'AR SALES'!$AD$2:$AD$2501,IF(""&amp;$F3209="4","OFF","ON"),'AR SALES'!$AF$2:$AF$2501,"Y")&gt;0,"","NO EXEMPTION"))),"")</f>
        <v/>
      </c>
    </row>
    <row r="3210">
      <c r="AT3210" s="2">
        <f>IF($L3210="","",IFERROR(INDEX('AR SALES'!$H$2:$H$2501,MATCH(""&amp;$L3210,'AR SALES'!$AE$2:$AE$2501,0)),""))</f>
        <v/>
      </c>
      <c r="AU3210" s="2">
        <f>IF($L3210="","",IF($A3210&lt;&gt;"GA","",IF($E3210="FULTON",IF(ISNUMBER(SEARCH("COLLEGE PARK",$AT3210)),"FULTON (COLLEGE PARK)",IF(ISNUMBER(SEARCH("HAPEVILLE",$AT3210)),"FULTON (HAPEVILLE)",IF(ISNUMBER(SEARCH("EAST POINT",$AT3210)),"FULTON (EAST POINT)",IF(ISNUMBER(SEARCH("ATLANTA",$AT3210)),"FULTON (ATL LIMITS)","FULTON")))),IF($E3210="DEKALB",IF(ISNUMBER(SEARCH("ATLANTA",$AT3210)),"DEKALB (ATL LIMITS)","DEKALB"),IF(AND($E3210="CLAYTON",ISNUMBER(SEARCH("COLLEGE PARK",$AT3210))),"CLAYTON (COLLEGE PARK)",$E3210)))))</f>
        <v/>
      </c>
      <c r="AV3210" s="2">
        <f>IF($L3210="","",IF(""&amp;$F3210="2","DIESEL",IF(OR(""&amp;$F3210="G",""&amp;$F3210="H"),"GAS","")))</f>
        <v/>
      </c>
      <c r="AW3210" s="2">
        <f>IF($AV3210="","",$R3210)</f>
        <v/>
      </c>
      <c r="AX3210" s="2">
        <f>IF($AV3210="","",IF($AB3210=0,$R3210,0))</f>
        <v/>
      </c>
      <c r="AY3210" s="2">
        <f>IF($AV3210="","",IF(AND($Z3210=0,COUNTIF('AR SALES'!$L$2:$L$2501,$L3210)=0),"YES",""))</f>
        <v/>
      </c>
      <c r="AZ3210" s="2">
        <f>IF($AV3210="","",IFERROR(VLOOKUP($AU3210,CODES!$A:$B,2,FALSE),"NO CODE"))</f>
        <v/>
      </c>
      <c r="BA3210" s="2">
        <f>IF(""&amp;$F3210&lt;&gt;"4","",IF($AY3210="YES","",IF(ROUND(SUMIFS($AE$2:$AE$4001,$L$2:$L$4001,$L3210,$F$2:$F$4001,"4")-SUMIFS('AR SALES'!$Y$2:$Y$2501,'AR SALES'!$L$2:$L$2501,$L3210,'AR SALES'!$AD$2:$AD$2501,"OFF"),2)=0,"","STALE")))</f>
        <v/>
      </c>
      <c r="BB3210" s="2">
        <f>IF(OR(""&amp;$F3210="2",""&amp;$F3210="4",""&amp;$F3210="G",""&amp;$F3210="H"),IF($AY3210="YES","",IF($AB3210&lt;&gt;0,"",IF(COUNTIFS('AR SALES'!$L$2:$L$2501,$L3210,'AR SALES'!$AD$2:$AD$2501,IF(""&amp;$F3210="4","OFF","ON"),'AR SALES'!$AF$2:$AF$2501,"Y")&gt;0,"","NO EXEMPTION"))),"")</f>
        <v/>
      </c>
    </row>
    <row r="3211">
      <c r="AT3211" s="2">
        <f>IF($L3211="","",IFERROR(INDEX('AR SALES'!$H$2:$H$2501,MATCH(""&amp;$L3211,'AR SALES'!$AE$2:$AE$2501,0)),""))</f>
        <v/>
      </c>
      <c r="AU3211" s="2">
        <f>IF($L3211="","",IF($A3211&lt;&gt;"GA","",IF($E3211="FULTON",IF(ISNUMBER(SEARCH("COLLEGE PARK",$AT3211)),"FULTON (COLLEGE PARK)",IF(ISNUMBER(SEARCH("HAPEVILLE",$AT3211)),"FULTON (HAPEVILLE)",IF(ISNUMBER(SEARCH("EAST POINT",$AT3211)),"FULTON (EAST POINT)",IF(ISNUMBER(SEARCH("ATLANTA",$AT3211)),"FULTON (ATL LIMITS)","FULTON")))),IF($E3211="DEKALB",IF(ISNUMBER(SEARCH("ATLANTA",$AT3211)),"DEKALB (ATL LIMITS)","DEKALB"),IF(AND($E3211="CLAYTON",ISNUMBER(SEARCH("COLLEGE PARK",$AT3211))),"CLAYTON (COLLEGE PARK)",$E3211)))))</f>
        <v/>
      </c>
      <c r="AV3211" s="2">
        <f>IF($L3211="","",IF(""&amp;$F3211="2","DIESEL",IF(OR(""&amp;$F3211="G",""&amp;$F3211="H"),"GAS","")))</f>
        <v/>
      </c>
      <c r="AW3211" s="2">
        <f>IF($AV3211="","",$R3211)</f>
        <v/>
      </c>
      <c r="AX3211" s="2">
        <f>IF($AV3211="","",IF($AB3211=0,$R3211,0))</f>
        <v/>
      </c>
      <c r="AY3211" s="2">
        <f>IF($AV3211="","",IF(AND($Z3211=0,COUNTIF('AR SALES'!$L$2:$L$2501,$L3211)=0),"YES",""))</f>
        <v/>
      </c>
      <c r="AZ3211" s="2">
        <f>IF($AV3211="","",IFERROR(VLOOKUP($AU3211,CODES!$A:$B,2,FALSE),"NO CODE"))</f>
        <v/>
      </c>
      <c r="BA3211" s="2">
        <f>IF(""&amp;$F3211&lt;&gt;"4","",IF($AY3211="YES","",IF(ROUND(SUMIFS($AE$2:$AE$4001,$L$2:$L$4001,$L3211,$F$2:$F$4001,"4")-SUMIFS('AR SALES'!$Y$2:$Y$2501,'AR SALES'!$L$2:$L$2501,$L3211,'AR SALES'!$AD$2:$AD$2501,"OFF"),2)=0,"","STALE")))</f>
        <v/>
      </c>
      <c r="BB3211" s="2">
        <f>IF(OR(""&amp;$F3211="2",""&amp;$F3211="4",""&amp;$F3211="G",""&amp;$F3211="H"),IF($AY3211="YES","",IF($AB3211&lt;&gt;0,"",IF(COUNTIFS('AR SALES'!$L$2:$L$2501,$L3211,'AR SALES'!$AD$2:$AD$2501,IF(""&amp;$F3211="4","OFF","ON"),'AR SALES'!$AF$2:$AF$2501,"Y")&gt;0,"","NO EXEMPTION"))),"")</f>
        <v/>
      </c>
    </row>
    <row r="3212">
      <c r="AT3212" s="2">
        <f>IF($L3212="","",IFERROR(INDEX('AR SALES'!$H$2:$H$2501,MATCH(""&amp;$L3212,'AR SALES'!$AE$2:$AE$2501,0)),""))</f>
        <v/>
      </c>
      <c r="AU3212" s="2">
        <f>IF($L3212="","",IF($A3212&lt;&gt;"GA","",IF($E3212="FULTON",IF(ISNUMBER(SEARCH("COLLEGE PARK",$AT3212)),"FULTON (COLLEGE PARK)",IF(ISNUMBER(SEARCH("HAPEVILLE",$AT3212)),"FULTON (HAPEVILLE)",IF(ISNUMBER(SEARCH("EAST POINT",$AT3212)),"FULTON (EAST POINT)",IF(ISNUMBER(SEARCH("ATLANTA",$AT3212)),"FULTON (ATL LIMITS)","FULTON")))),IF($E3212="DEKALB",IF(ISNUMBER(SEARCH("ATLANTA",$AT3212)),"DEKALB (ATL LIMITS)","DEKALB"),IF(AND($E3212="CLAYTON",ISNUMBER(SEARCH("COLLEGE PARK",$AT3212))),"CLAYTON (COLLEGE PARK)",$E3212)))))</f>
        <v/>
      </c>
      <c r="AV3212" s="2">
        <f>IF($L3212="","",IF(""&amp;$F3212="2","DIESEL",IF(OR(""&amp;$F3212="G",""&amp;$F3212="H"),"GAS","")))</f>
        <v/>
      </c>
      <c r="AW3212" s="2">
        <f>IF($AV3212="","",$R3212)</f>
        <v/>
      </c>
      <c r="AX3212" s="2">
        <f>IF($AV3212="","",IF($AB3212=0,$R3212,0))</f>
        <v/>
      </c>
      <c r="AY3212" s="2">
        <f>IF($AV3212="","",IF(AND($Z3212=0,COUNTIF('AR SALES'!$L$2:$L$2501,$L3212)=0),"YES",""))</f>
        <v/>
      </c>
      <c r="AZ3212" s="2">
        <f>IF($AV3212="","",IFERROR(VLOOKUP($AU3212,CODES!$A:$B,2,FALSE),"NO CODE"))</f>
        <v/>
      </c>
      <c r="BA3212" s="2">
        <f>IF(""&amp;$F3212&lt;&gt;"4","",IF($AY3212="YES","",IF(ROUND(SUMIFS($AE$2:$AE$4001,$L$2:$L$4001,$L3212,$F$2:$F$4001,"4")-SUMIFS('AR SALES'!$Y$2:$Y$2501,'AR SALES'!$L$2:$L$2501,$L3212,'AR SALES'!$AD$2:$AD$2501,"OFF"),2)=0,"","STALE")))</f>
        <v/>
      </c>
      <c r="BB3212" s="2">
        <f>IF(OR(""&amp;$F3212="2",""&amp;$F3212="4",""&amp;$F3212="G",""&amp;$F3212="H"),IF($AY3212="YES","",IF($AB3212&lt;&gt;0,"",IF(COUNTIFS('AR SALES'!$L$2:$L$2501,$L3212,'AR SALES'!$AD$2:$AD$2501,IF(""&amp;$F3212="4","OFF","ON"),'AR SALES'!$AF$2:$AF$2501,"Y")&gt;0,"","NO EXEMPTION"))),"")</f>
        <v/>
      </c>
    </row>
    <row r="3213">
      <c r="AT3213" s="2">
        <f>IF($L3213="","",IFERROR(INDEX('AR SALES'!$H$2:$H$2501,MATCH(""&amp;$L3213,'AR SALES'!$AE$2:$AE$2501,0)),""))</f>
        <v/>
      </c>
      <c r="AU3213" s="2">
        <f>IF($L3213="","",IF($A3213&lt;&gt;"GA","",IF($E3213="FULTON",IF(ISNUMBER(SEARCH("COLLEGE PARK",$AT3213)),"FULTON (COLLEGE PARK)",IF(ISNUMBER(SEARCH("HAPEVILLE",$AT3213)),"FULTON (HAPEVILLE)",IF(ISNUMBER(SEARCH("EAST POINT",$AT3213)),"FULTON (EAST POINT)",IF(ISNUMBER(SEARCH("ATLANTA",$AT3213)),"FULTON (ATL LIMITS)","FULTON")))),IF($E3213="DEKALB",IF(ISNUMBER(SEARCH("ATLANTA",$AT3213)),"DEKALB (ATL LIMITS)","DEKALB"),IF(AND($E3213="CLAYTON",ISNUMBER(SEARCH("COLLEGE PARK",$AT3213))),"CLAYTON (COLLEGE PARK)",$E3213)))))</f>
        <v/>
      </c>
      <c r="AV3213" s="2">
        <f>IF($L3213="","",IF(""&amp;$F3213="2","DIESEL",IF(OR(""&amp;$F3213="G",""&amp;$F3213="H"),"GAS","")))</f>
        <v/>
      </c>
      <c r="AW3213" s="2">
        <f>IF($AV3213="","",$R3213)</f>
        <v/>
      </c>
      <c r="AX3213" s="2">
        <f>IF($AV3213="","",IF($AB3213=0,$R3213,0))</f>
        <v/>
      </c>
      <c r="AY3213" s="2">
        <f>IF($AV3213="","",IF(AND($Z3213=0,COUNTIF('AR SALES'!$L$2:$L$2501,$L3213)=0),"YES",""))</f>
        <v/>
      </c>
      <c r="AZ3213" s="2">
        <f>IF($AV3213="","",IFERROR(VLOOKUP($AU3213,CODES!$A:$B,2,FALSE),"NO CODE"))</f>
        <v/>
      </c>
      <c r="BA3213" s="2">
        <f>IF(""&amp;$F3213&lt;&gt;"4","",IF($AY3213="YES","",IF(ROUND(SUMIFS($AE$2:$AE$4001,$L$2:$L$4001,$L3213,$F$2:$F$4001,"4")-SUMIFS('AR SALES'!$Y$2:$Y$2501,'AR SALES'!$L$2:$L$2501,$L3213,'AR SALES'!$AD$2:$AD$2501,"OFF"),2)=0,"","STALE")))</f>
        <v/>
      </c>
      <c r="BB3213" s="2">
        <f>IF(OR(""&amp;$F3213="2",""&amp;$F3213="4",""&amp;$F3213="G",""&amp;$F3213="H"),IF($AY3213="YES","",IF($AB3213&lt;&gt;0,"",IF(COUNTIFS('AR SALES'!$L$2:$L$2501,$L3213,'AR SALES'!$AD$2:$AD$2501,IF(""&amp;$F3213="4","OFF","ON"),'AR SALES'!$AF$2:$AF$2501,"Y")&gt;0,"","NO EXEMPTION"))),"")</f>
        <v/>
      </c>
    </row>
    <row r="3214">
      <c r="AT3214" s="2">
        <f>IF($L3214="","",IFERROR(INDEX('AR SALES'!$H$2:$H$2501,MATCH(""&amp;$L3214,'AR SALES'!$AE$2:$AE$2501,0)),""))</f>
        <v/>
      </c>
      <c r="AU3214" s="2">
        <f>IF($L3214="","",IF($A3214&lt;&gt;"GA","",IF($E3214="FULTON",IF(ISNUMBER(SEARCH("COLLEGE PARK",$AT3214)),"FULTON (COLLEGE PARK)",IF(ISNUMBER(SEARCH("HAPEVILLE",$AT3214)),"FULTON (HAPEVILLE)",IF(ISNUMBER(SEARCH("EAST POINT",$AT3214)),"FULTON (EAST POINT)",IF(ISNUMBER(SEARCH("ATLANTA",$AT3214)),"FULTON (ATL LIMITS)","FULTON")))),IF($E3214="DEKALB",IF(ISNUMBER(SEARCH("ATLANTA",$AT3214)),"DEKALB (ATL LIMITS)","DEKALB"),IF(AND($E3214="CLAYTON",ISNUMBER(SEARCH("COLLEGE PARK",$AT3214))),"CLAYTON (COLLEGE PARK)",$E3214)))))</f>
        <v/>
      </c>
      <c r="AV3214" s="2">
        <f>IF($L3214="","",IF(""&amp;$F3214="2","DIESEL",IF(OR(""&amp;$F3214="G",""&amp;$F3214="H"),"GAS","")))</f>
        <v/>
      </c>
      <c r="AW3214" s="2">
        <f>IF($AV3214="","",$R3214)</f>
        <v/>
      </c>
      <c r="AX3214" s="2">
        <f>IF($AV3214="","",IF($AB3214=0,$R3214,0))</f>
        <v/>
      </c>
      <c r="AY3214" s="2">
        <f>IF($AV3214="","",IF(AND($Z3214=0,COUNTIF('AR SALES'!$L$2:$L$2501,$L3214)=0),"YES",""))</f>
        <v/>
      </c>
      <c r="AZ3214" s="2">
        <f>IF($AV3214="","",IFERROR(VLOOKUP($AU3214,CODES!$A:$B,2,FALSE),"NO CODE"))</f>
        <v/>
      </c>
      <c r="BA3214" s="2">
        <f>IF(""&amp;$F3214&lt;&gt;"4","",IF($AY3214="YES","",IF(ROUND(SUMIFS($AE$2:$AE$4001,$L$2:$L$4001,$L3214,$F$2:$F$4001,"4")-SUMIFS('AR SALES'!$Y$2:$Y$2501,'AR SALES'!$L$2:$L$2501,$L3214,'AR SALES'!$AD$2:$AD$2501,"OFF"),2)=0,"","STALE")))</f>
        <v/>
      </c>
      <c r="BB3214" s="2">
        <f>IF(OR(""&amp;$F3214="2",""&amp;$F3214="4",""&amp;$F3214="G",""&amp;$F3214="H"),IF($AY3214="YES","",IF($AB3214&lt;&gt;0,"",IF(COUNTIFS('AR SALES'!$L$2:$L$2501,$L3214,'AR SALES'!$AD$2:$AD$2501,IF(""&amp;$F3214="4","OFF","ON"),'AR SALES'!$AF$2:$AF$2501,"Y")&gt;0,"","NO EXEMPTION"))),"")</f>
        <v/>
      </c>
    </row>
    <row r="3215">
      <c r="AT3215" s="2">
        <f>IF($L3215="","",IFERROR(INDEX('AR SALES'!$H$2:$H$2501,MATCH(""&amp;$L3215,'AR SALES'!$AE$2:$AE$2501,0)),""))</f>
        <v/>
      </c>
      <c r="AU3215" s="2">
        <f>IF($L3215="","",IF($A3215&lt;&gt;"GA","",IF($E3215="FULTON",IF(ISNUMBER(SEARCH("COLLEGE PARK",$AT3215)),"FULTON (COLLEGE PARK)",IF(ISNUMBER(SEARCH("HAPEVILLE",$AT3215)),"FULTON (HAPEVILLE)",IF(ISNUMBER(SEARCH("EAST POINT",$AT3215)),"FULTON (EAST POINT)",IF(ISNUMBER(SEARCH("ATLANTA",$AT3215)),"FULTON (ATL LIMITS)","FULTON")))),IF($E3215="DEKALB",IF(ISNUMBER(SEARCH("ATLANTA",$AT3215)),"DEKALB (ATL LIMITS)","DEKALB"),IF(AND($E3215="CLAYTON",ISNUMBER(SEARCH("COLLEGE PARK",$AT3215))),"CLAYTON (COLLEGE PARK)",$E3215)))))</f>
        <v/>
      </c>
      <c r="AV3215" s="2">
        <f>IF($L3215="","",IF(""&amp;$F3215="2","DIESEL",IF(OR(""&amp;$F3215="G",""&amp;$F3215="H"),"GAS","")))</f>
        <v/>
      </c>
      <c r="AW3215" s="2">
        <f>IF($AV3215="","",$R3215)</f>
        <v/>
      </c>
      <c r="AX3215" s="2">
        <f>IF($AV3215="","",IF($AB3215=0,$R3215,0))</f>
        <v/>
      </c>
      <c r="AY3215" s="2">
        <f>IF($AV3215="","",IF(AND($Z3215=0,COUNTIF('AR SALES'!$L$2:$L$2501,$L3215)=0),"YES",""))</f>
        <v/>
      </c>
      <c r="AZ3215" s="2">
        <f>IF($AV3215="","",IFERROR(VLOOKUP($AU3215,CODES!$A:$B,2,FALSE),"NO CODE"))</f>
        <v/>
      </c>
      <c r="BA3215" s="2">
        <f>IF(""&amp;$F3215&lt;&gt;"4","",IF($AY3215="YES","",IF(ROUND(SUMIFS($AE$2:$AE$4001,$L$2:$L$4001,$L3215,$F$2:$F$4001,"4")-SUMIFS('AR SALES'!$Y$2:$Y$2501,'AR SALES'!$L$2:$L$2501,$L3215,'AR SALES'!$AD$2:$AD$2501,"OFF"),2)=0,"","STALE")))</f>
        <v/>
      </c>
      <c r="BB3215" s="2">
        <f>IF(OR(""&amp;$F3215="2",""&amp;$F3215="4",""&amp;$F3215="G",""&amp;$F3215="H"),IF($AY3215="YES","",IF($AB3215&lt;&gt;0,"",IF(COUNTIFS('AR SALES'!$L$2:$L$2501,$L3215,'AR SALES'!$AD$2:$AD$2501,IF(""&amp;$F3215="4","OFF","ON"),'AR SALES'!$AF$2:$AF$2501,"Y")&gt;0,"","NO EXEMPTION"))),"")</f>
        <v/>
      </c>
    </row>
    <row r="3216">
      <c r="AT3216" s="2">
        <f>IF($L3216="","",IFERROR(INDEX('AR SALES'!$H$2:$H$2501,MATCH(""&amp;$L3216,'AR SALES'!$AE$2:$AE$2501,0)),""))</f>
        <v/>
      </c>
      <c r="AU3216" s="2">
        <f>IF($L3216="","",IF($A3216&lt;&gt;"GA","",IF($E3216="FULTON",IF(ISNUMBER(SEARCH("COLLEGE PARK",$AT3216)),"FULTON (COLLEGE PARK)",IF(ISNUMBER(SEARCH("HAPEVILLE",$AT3216)),"FULTON (HAPEVILLE)",IF(ISNUMBER(SEARCH("EAST POINT",$AT3216)),"FULTON (EAST POINT)",IF(ISNUMBER(SEARCH("ATLANTA",$AT3216)),"FULTON (ATL LIMITS)","FULTON")))),IF($E3216="DEKALB",IF(ISNUMBER(SEARCH("ATLANTA",$AT3216)),"DEKALB (ATL LIMITS)","DEKALB"),IF(AND($E3216="CLAYTON",ISNUMBER(SEARCH("COLLEGE PARK",$AT3216))),"CLAYTON (COLLEGE PARK)",$E3216)))))</f>
        <v/>
      </c>
      <c r="AV3216" s="2">
        <f>IF($L3216="","",IF(""&amp;$F3216="2","DIESEL",IF(OR(""&amp;$F3216="G",""&amp;$F3216="H"),"GAS","")))</f>
        <v/>
      </c>
      <c r="AW3216" s="2">
        <f>IF($AV3216="","",$R3216)</f>
        <v/>
      </c>
      <c r="AX3216" s="2">
        <f>IF($AV3216="","",IF($AB3216=0,$R3216,0))</f>
        <v/>
      </c>
      <c r="AY3216" s="2">
        <f>IF($AV3216="","",IF(AND($Z3216=0,COUNTIF('AR SALES'!$L$2:$L$2501,$L3216)=0),"YES",""))</f>
        <v/>
      </c>
      <c r="AZ3216" s="2">
        <f>IF($AV3216="","",IFERROR(VLOOKUP($AU3216,CODES!$A:$B,2,FALSE),"NO CODE"))</f>
        <v/>
      </c>
      <c r="BA3216" s="2">
        <f>IF(""&amp;$F3216&lt;&gt;"4","",IF($AY3216="YES","",IF(ROUND(SUMIFS($AE$2:$AE$4001,$L$2:$L$4001,$L3216,$F$2:$F$4001,"4")-SUMIFS('AR SALES'!$Y$2:$Y$2501,'AR SALES'!$L$2:$L$2501,$L3216,'AR SALES'!$AD$2:$AD$2501,"OFF"),2)=0,"","STALE")))</f>
        <v/>
      </c>
      <c r="BB3216" s="2">
        <f>IF(OR(""&amp;$F3216="2",""&amp;$F3216="4",""&amp;$F3216="G",""&amp;$F3216="H"),IF($AY3216="YES","",IF($AB3216&lt;&gt;0,"",IF(COUNTIFS('AR SALES'!$L$2:$L$2501,$L3216,'AR SALES'!$AD$2:$AD$2501,IF(""&amp;$F3216="4","OFF","ON"),'AR SALES'!$AF$2:$AF$2501,"Y")&gt;0,"","NO EXEMPTION"))),"")</f>
        <v/>
      </c>
    </row>
    <row r="3217">
      <c r="AT3217" s="2">
        <f>IF($L3217="","",IFERROR(INDEX('AR SALES'!$H$2:$H$2501,MATCH(""&amp;$L3217,'AR SALES'!$AE$2:$AE$2501,0)),""))</f>
        <v/>
      </c>
      <c r="AU3217" s="2">
        <f>IF($L3217="","",IF($A3217&lt;&gt;"GA","",IF($E3217="FULTON",IF(ISNUMBER(SEARCH("COLLEGE PARK",$AT3217)),"FULTON (COLLEGE PARK)",IF(ISNUMBER(SEARCH("HAPEVILLE",$AT3217)),"FULTON (HAPEVILLE)",IF(ISNUMBER(SEARCH("EAST POINT",$AT3217)),"FULTON (EAST POINT)",IF(ISNUMBER(SEARCH("ATLANTA",$AT3217)),"FULTON (ATL LIMITS)","FULTON")))),IF($E3217="DEKALB",IF(ISNUMBER(SEARCH("ATLANTA",$AT3217)),"DEKALB (ATL LIMITS)","DEKALB"),IF(AND($E3217="CLAYTON",ISNUMBER(SEARCH("COLLEGE PARK",$AT3217))),"CLAYTON (COLLEGE PARK)",$E3217)))))</f>
        <v/>
      </c>
      <c r="AV3217" s="2">
        <f>IF($L3217="","",IF(""&amp;$F3217="2","DIESEL",IF(OR(""&amp;$F3217="G",""&amp;$F3217="H"),"GAS","")))</f>
        <v/>
      </c>
      <c r="AW3217" s="2">
        <f>IF($AV3217="","",$R3217)</f>
        <v/>
      </c>
      <c r="AX3217" s="2">
        <f>IF($AV3217="","",IF($AB3217=0,$R3217,0))</f>
        <v/>
      </c>
      <c r="AY3217" s="2">
        <f>IF($AV3217="","",IF(AND($Z3217=0,COUNTIF('AR SALES'!$L$2:$L$2501,$L3217)=0),"YES",""))</f>
        <v/>
      </c>
      <c r="AZ3217" s="2">
        <f>IF($AV3217="","",IFERROR(VLOOKUP($AU3217,CODES!$A:$B,2,FALSE),"NO CODE"))</f>
        <v/>
      </c>
      <c r="BA3217" s="2">
        <f>IF(""&amp;$F3217&lt;&gt;"4","",IF($AY3217="YES","",IF(ROUND(SUMIFS($AE$2:$AE$4001,$L$2:$L$4001,$L3217,$F$2:$F$4001,"4")-SUMIFS('AR SALES'!$Y$2:$Y$2501,'AR SALES'!$L$2:$L$2501,$L3217,'AR SALES'!$AD$2:$AD$2501,"OFF"),2)=0,"","STALE")))</f>
        <v/>
      </c>
      <c r="BB3217" s="2">
        <f>IF(OR(""&amp;$F3217="2",""&amp;$F3217="4",""&amp;$F3217="G",""&amp;$F3217="H"),IF($AY3217="YES","",IF($AB3217&lt;&gt;0,"",IF(COUNTIFS('AR SALES'!$L$2:$L$2501,$L3217,'AR SALES'!$AD$2:$AD$2501,IF(""&amp;$F3217="4","OFF","ON"),'AR SALES'!$AF$2:$AF$2501,"Y")&gt;0,"","NO EXEMPTION"))),"")</f>
        <v/>
      </c>
    </row>
    <row r="3218">
      <c r="AT3218" s="2">
        <f>IF($L3218="","",IFERROR(INDEX('AR SALES'!$H$2:$H$2501,MATCH(""&amp;$L3218,'AR SALES'!$AE$2:$AE$2501,0)),""))</f>
        <v/>
      </c>
      <c r="AU3218" s="2">
        <f>IF($L3218="","",IF($A3218&lt;&gt;"GA","",IF($E3218="FULTON",IF(ISNUMBER(SEARCH("COLLEGE PARK",$AT3218)),"FULTON (COLLEGE PARK)",IF(ISNUMBER(SEARCH("HAPEVILLE",$AT3218)),"FULTON (HAPEVILLE)",IF(ISNUMBER(SEARCH("EAST POINT",$AT3218)),"FULTON (EAST POINT)",IF(ISNUMBER(SEARCH("ATLANTA",$AT3218)),"FULTON (ATL LIMITS)","FULTON")))),IF($E3218="DEKALB",IF(ISNUMBER(SEARCH("ATLANTA",$AT3218)),"DEKALB (ATL LIMITS)","DEKALB"),IF(AND($E3218="CLAYTON",ISNUMBER(SEARCH("COLLEGE PARK",$AT3218))),"CLAYTON (COLLEGE PARK)",$E3218)))))</f>
        <v/>
      </c>
      <c r="AV3218" s="2">
        <f>IF($L3218="","",IF(""&amp;$F3218="2","DIESEL",IF(OR(""&amp;$F3218="G",""&amp;$F3218="H"),"GAS","")))</f>
        <v/>
      </c>
      <c r="AW3218" s="2">
        <f>IF($AV3218="","",$R3218)</f>
        <v/>
      </c>
      <c r="AX3218" s="2">
        <f>IF($AV3218="","",IF($AB3218=0,$R3218,0))</f>
        <v/>
      </c>
      <c r="AY3218" s="2">
        <f>IF($AV3218="","",IF(AND($Z3218=0,COUNTIF('AR SALES'!$L$2:$L$2501,$L3218)=0),"YES",""))</f>
        <v/>
      </c>
      <c r="AZ3218" s="2">
        <f>IF($AV3218="","",IFERROR(VLOOKUP($AU3218,CODES!$A:$B,2,FALSE),"NO CODE"))</f>
        <v/>
      </c>
      <c r="BA3218" s="2">
        <f>IF(""&amp;$F3218&lt;&gt;"4","",IF($AY3218="YES","",IF(ROUND(SUMIFS($AE$2:$AE$4001,$L$2:$L$4001,$L3218,$F$2:$F$4001,"4")-SUMIFS('AR SALES'!$Y$2:$Y$2501,'AR SALES'!$L$2:$L$2501,$L3218,'AR SALES'!$AD$2:$AD$2501,"OFF"),2)=0,"","STALE")))</f>
        <v/>
      </c>
      <c r="BB3218" s="2">
        <f>IF(OR(""&amp;$F3218="2",""&amp;$F3218="4",""&amp;$F3218="G",""&amp;$F3218="H"),IF($AY3218="YES","",IF($AB3218&lt;&gt;0,"",IF(COUNTIFS('AR SALES'!$L$2:$L$2501,$L3218,'AR SALES'!$AD$2:$AD$2501,IF(""&amp;$F3218="4","OFF","ON"),'AR SALES'!$AF$2:$AF$2501,"Y")&gt;0,"","NO EXEMPTION"))),"")</f>
        <v/>
      </c>
    </row>
    <row r="3219">
      <c r="AT3219" s="2">
        <f>IF($L3219="","",IFERROR(INDEX('AR SALES'!$H$2:$H$2501,MATCH(""&amp;$L3219,'AR SALES'!$AE$2:$AE$2501,0)),""))</f>
        <v/>
      </c>
      <c r="AU3219" s="2">
        <f>IF($L3219="","",IF($A3219&lt;&gt;"GA","",IF($E3219="FULTON",IF(ISNUMBER(SEARCH("COLLEGE PARK",$AT3219)),"FULTON (COLLEGE PARK)",IF(ISNUMBER(SEARCH("HAPEVILLE",$AT3219)),"FULTON (HAPEVILLE)",IF(ISNUMBER(SEARCH("EAST POINT",$AT3219)),"FULTON (EAST POINT)",IF(ISNUMBER(SEARCH("ATLANTA",$AT3219)),"FULTON (ATL LIMITS)","FULTON")))),IF($E3219="DEKALB",IF(ISNUMBER(SEARCH("ATLANTA",$AT3219)),"DEKALB (ATL LIMITS)","DEKALB"),IF(AND($E3219="CLAYTON",ISNUMBER(SEARCH("COLLEGE PARK",$AT3219))),"CLAYTON (COLLEGE PARK)",$E3219)))))</f>
        <v/>
      </c>
      <c r="AV3219" s="2">
        <f>IF($L3219="","",IF(""&amp;$F3219="2","DIESEL",IF(OR(""&amp;$F3219="G",""&amp;$F3219="H"),"GAS","")))</f>
        <v/>
      </c>
      <c r="AW3219" s="2">
        <f>IF($AV3219="","",$R3219)</f>
        <v/>
      </c>
      <c r="AX3219" s="2">
        <f>IF($AV3219="","",IF($AB3219=0,$R3219,0))</f>
        <v/>
      </c>
      <c r="AY3219" s="2">
        <f>IF($AV3219="","",IF(AND($Z3219=0,COUNTIF('AR SALES'!$L$2:$L$2501,$L3219)=0),"YES",""))</f>
        <v/>
      </c>
      <c r="AZ3219" s="2">
        <f>IF($AV3219="","",IFERROR(VLOOKUP($AU3219,CODES!$A:$B,2,FALSE),"NO CODE"))</f>
        <v/>
      </c>
      <c r="BA3219" s="2">
        <f>IF(""&amp;$F3219&lt;&gt;"4","",IF($AY3219="YES","",IF(ROUND(SUMIFS($AE$2:$AE$4001,$L$2:$L$4001,$L3219,$F$2:$F$4001,"4")-SUMIFS('AR SALES'!$Y$2:$Y$2501,'AR SALES'!$L$2:$L$2501,$L3219,'AR SALES'!$AD$2:$AD$2501,"OFF"),2)=0,"","STALE")))</f>
        <v/>
      </c>
      <c r="BB3219" s="2">
        <f>IF(OR(""&amp;$F3219="2",""&amp;$F3219="4",""&amp;$F3219="G",""&amp;$F3219="H"),IF($AY3219="YES","",IF($AB3219&lt;&gt;0,"",IF(COUNTIFS('AR SALES'!$L$2:$L$2501,$L3219,'AR SALES'!$AD$2:$AD$2501,IF(""&amp;$F3219="4","OFF","ON"),'AR SALES'!$AF$2:$AF$2501,"Y")&gt;0,"","NO EXEMPTION"))),"")</f>
        <v/>
      </c>
    </row>
    <row r="3220">
      <c r="AT3220" s="2">
        <f>IF($L3220="","",IFERROR(INDEX('AR SALES'!$H$2:$H$2501,MATCH(""&amp;$L3220,'AR SALES'!$AE$2:$AE$2501,0)),""))</f>
        <v/>
      </c>
      <c r="AU3220" s="2">
        <f>IF($L3220="","",IF($A3220&lt;&gt;"GA","",IF($E3220="FULTON",IF(ISNUMBER(SEARCH("COLLEGE PARK",$AT3220)),"FULTON (COLLEGE PARK)",IF(ISNUMBER(SEARCH("HAPEVILLE",$AT3220)),"FULTON (HAPEVILLE)",IF(ISNUMBER(SEARCH("EAST POINT",$AT3220)),"FULTON (EAST POINT)",IF(ISNUMBER(SEARCH("ATLANTA",$AT3220)),"FULTON (ATL LIMITS)","FULTON")))),IF($E3220="DEKALB",IF(ISNUMBER(SEARCH("ATLANTA",$AT3220)),"DEKALB (ATL LIMITS)","DEKALB"),IF(AND($E3220="CLAYTON",ISNUMBER(SEARCH("COLLEGE PARK",$AT3220))),"CLAYTON (COLLEGE PARK)",$E3220)))))</f>
        <v/>
      </c>
      <c r="AV3220" s="2">
        <f>IF($L3220="","",IF(""&amp;$F3220="2","DIESEL",IF(OR(""&amp;$F3220="G",""&amp;$F3220="H"),"GAS","")))</f>
        <v/>
      </c>
      <c r="AW3220" s="2">
        <f>IF($AV3220="","",$R3220)</f>
        <v/>
      </c>
      <c r="AX3220" s="2">
        <f>IF($AV3220="","",IF($AB3220=0,$R3220,0))</f>
        <v/>
      </c>
      <c r="AY3220" s="2">
        <f>IF($AV3220="","",IF(AND($Z3220=0,COUNTIF('AR SALES'!$L$2:$L$2501,$L3220)=0),"YES",""))</f>
        <v/>
      </c>
      <c r="AZ3220" s="2">
        <f>IF($AV3220="","",IFERROR(VLOOKUP($AU3220,CODES!$A:$B,2,FALSE),"NO CODE"))</f>
        <v/>
      </c>
      <c r="BA3220" s="2">
        <f>IF(""&amp;$F3220&lt;&gt;"4","",IF($AY3220="YES","",IF(ROUND(SUMIFS($AE$2:$AE$4001,$L$2:$L$4001,$L3220,$F$2:$F$4001,"4")-SUMIFS('AR SALES'!$Y$2:$Y$2501,'AR SALES'!$L$2:$L$2501,$L3220,'AR SALES'!$AD$2:$AD$2501,"OFF"),2)=0,"","STALE")))</f>
        <v/>
      </c>
      <c r="BB3220" s="2">
        <f>IF(OR(""&amp;$F3220="2",""&amp;$F3220="4",""&amp;$F3220="G",""&amp;$F3220="H"),IF($AY3220="YES","",IF($AB3220&lt;&gt;0,"",IF(COUNTIFS('AR SALES'!$L$2:$L$2501,$L3220,'AR SALES'!$AD$2:$AD$2501,IF(""&amp;$F3220="4","OFF","ON"),'AR SALES'!$AF$2:$AF$2501,"Y")&gt;0,"","NO EXEMPTION"))),"")</f>
        <v/>
      </c>
    </row>
    <row r="3221">
      <c r="AT3221" s="2">
        <f>IF($L3221="","",IFERROR(INDEX('AR SALES'!$H$2:$H$2501,MATCH(""&amp;$L3221,'AR SALES'!$AE$2:$AE$2501,0)),""))</f>
        <v/>
      </c>
      <c r="AU3221" s="2">
        <f>IF($L3221="","",IF($A3221&lt;&gt;"GA","",IF($E3221="FULTON",IF(ISNUMBER(SEARCH("COLLEGE PARK",$AT3221)),"FULTON (COLLEGE PARK)",IF(ISNUMBER(SEARCH("HAPEVILLE",$AT3221)),"FULTON (HAPEVILLE)",IF(ISNUMBER(SEARCH("EAST POINT",$AT3221)),"FULTON (EAST POINT)",IF(ISNUMBER(SEARCH("ATLANTA",$AT3221)),"FULTON (ATL LIMITS)","FULTON")))),IF($E3221="DEKALB",IF(ISNUMBER(SEARCH("ATLANTA",$AT3221)),"DEKALB (ATL LIMITS)","DEKALB"),IF(AND($E3221="CLAYTON",ISNUMBER(SEARCH("COLLEGE PARK",$AT3221))),"CLAYTON (COLLEGE PARK)",$E3221)))))</f>
        <v/>
      </c>
      <c r="AV3221" s="2">
        <f>IF($L3221="","",IF(""&amp;$F3221="2","DIESEL",IF(OR(""&amp;$F3221="G",""&amp;$F3221="H"),"GAS","")))</f>
        <v/>
      </c>
      <c r="AW3221" s="2">
        <f>IF($AV3221="","",$R3221)</f>
        <v/>
      </c>
      <c r="AX3221" s="2">
        <f>IF($AV3221="","",IF($AB3221=0,$R3221,0))</f>
        <v/>
      </c>
      <c r="AY3221" s="2">
        <f>IF($AV3221="","",IF(AND($Z3221=0,COUNTIF('AR SALES'!$L$2:$L$2501,$L3221)=0),"YES",""))</f>
        <v/>
      </c>
      <c r="AZ3221" s="2">
        <f>IF($AV3221="","",IFERROR(VLOOKUP($AU3221,CODES!$A:$B,2,FALSE),"NO CODE"))</f>
        <v/>
      </c>
      <c r="BA3221" s="2">
        <f>IF(""&amp;$F3221&lt;&gt;"4","",IF($AY3221="YES","",IF(ROUND(SUMIFS($AE$2:$AE$4001,$L$2:$L$4001,$L3221,$F$2:$F$4001,"4")-SUMIFS('AR SALES'!$Y$2:$Y$2501,'AR SALES'!$L$2:$L$2501,$L3221,'AR SALES'!$AD$2:$AD$2501,"OFF"),2)=0,"","STALE")))</f>
        <v/>
      </c>
      <c r="BB3221" s="2">
        <f>IF(OR(""&amp;$F3221="2",""&amp;$F3221="4",""&amp;$F3221="G",""&amp;$F3221="H"),IF($AY3221="YES","",IF($AB3221&lt;&gt;0,"",IF(COUNTIFS('AR SALES'!$L$2:$L$2501,$L3221,'AR SALES'!$AD$2:$AD$2501,IF(""&amp;$F3221="4","OFF","ON"),'AR SALES'!$AF$2:$AF$2501,"Y")&gt;0,"","NO EXEMPTION"))),"")</f>
        <v/>
      </c>
    </row>
    <row r="3222">
      <c r="AT3222" s="2">
        <f>IF($L3222="","",IFERROR(INDEX('AR SALES'!$H$2:$H$2501,MATCH(""&amp;$L3222,'AR SALES'!$AE$2:$AE$2501,0)),""))</f>
        <v/>
      </c>
      <c r="AU3222" s="2">
        <f>IF($L3222="","",IF($A3222&lt;&gt;"GA","",IF($E3222="FULTON",IF(ISNUMBER(SEARCH("COLLEGE PARK",$AT3222)),"FULTON (COLLEGE PARK)",IF(ISNUMBER(SEARCH("HAPEVILLE",$AT3222)),"FULTON (HAPEVILLE)",IF(ISNUMBER(SEARCH("EAST POINT",$AT3222)),"FULTON (EAST POINT)",IF(ISNUMBER(SEARCH("ATLANTA",$AT3222)),"FULTON (ATL LIMITS)","FULTON")))),IF($E3222="DEKALB",IF(ISNUMBER(SEARCH("ATLANTA",$AT3222)),"DEKALB (ATL LIMITS)","DEKALB"),IF(AND($E3222="CLAYTON",ISNUMBER(SEARCH("COLLEGE PARK",$AT3222))),"CLAYTON (COLLEGE PARK)",$E3222)))))</f>
        <v/>
      </c>
      <c r="AV3222" s="2">
        <f>IF($L3222="","",IF(""&amp;$F3222="2","DIESEL",IF(OR(""&amp;$F3222="G",""&amp;$F3222="H"),"GAS","")))</f>
        <v/>
      </c>
      <c r="AW3222" s="2">
        <f>IF($AV3222="","",$R3222)</f>
        <v/>
      </c>
      <c r="AX3222" s="2">
        <f>IF($AV3222="","",IF($AB3222=0,$R3222,0))</f>
        <v/>
      </c>
      <c r="AY3222" s="2">
        <f>IF($AV3222="","",IF(AND($Z3222=0,COUNTIF('AR SALES'!$L$2:$L$2501,$L3222)=0),"YES",""))</f>
        <v/>
      </c>
      <c r="AZ3222" s="2">
        <f>IF($AV3222="","",IFERROR(VLOOKUP($AU3222,CODES!$A:$B,2,FALSE),"NO CODE"))</f>
        <v/>
      </c>
      <c r="BA3222" s="2">
        <f>IF(""&amp;$F3222&lt;&gt;"4","",IF($AY3222="YES","",IF(ROUND(SUMIFS($AE$2:$AE$4001,$L$2:$L$4001,$L3222,$F$2:$F$4001,"4")-SUMIFS('AR SALES'!$Y$2:$Y$2501,'AR SALES'!$L$2:$L$2501,$L3222,'AR SALES'!$AD$2:$AD$2501,"OFF"),2)=0,"","STALE")))</f>
        <v/>
      </c>
      <c r="BB3222" s="2">
        <f>IF(OR(""&amp;$F3222="2",""&amp;$F3222="4",""&amp;$F3222="G",""&amp;$F3222="H"),IF($AY3222="YES","",IF($AB3222&lt;&gt;0,"",IF(COUNTIFS('AR SALES'!$L$2:$L$2501,$L3222,'AR SALES'!$AD$2:$AD$2501,IF(""&amp;$F3222="4","OFF","ON"),'AR SALES'!$AF$2:$AF$2501,"Y")&gt;0,"","NO EXEMPTION"))),"")</f>
        <v/>
      </c>
    </row>
    <row r="3223">
      <c r="AT3223" s="2">
        <f>IF($L3223="","",IFERROR(INDEX('AR SALES'!$H$2:$H$2501,MATCH(""&amp;$L3223,'AR SALES'!$AE$2:$AE$2501,0)),""))</f>
        <v/>
      </c>
      <c r="AU3223" s="2">
        <f>IF($L3223="","",IF($A3223&lt;&gt;"GA","",IF($E3223="FULTON",IF(ISNUMBER(SEARCH("COLLEGE PARK",$AT3223)),"FULTON (COLLEGE PARK)",IF(ISNUMBER(SEARCH("HAPEVILLE",$AT3223)),"FULTON (HAPEVILLE)",IF(ISNUMBER(SEARCH("EAST POINT",$AT3223)),"FULTON (EAST POINT)",IF(ISNUMBER(SEARCH("ATLANTA",$AT3223)),"FULTON (ATL LIMITS)","FULTON")))),IF($E3223="DEKALB",IF(ISNUMBER(SEARCH("ATLANTA",$AT3223)),"DEKALB (ATL LIMITS)","DEKALB"),IF(AND($E3223="CLAYTON",ISNUMBER(SEARCH("COLLEGE PARK",$AT3223))),"CLAYTON (COLLEGE PARK)",$E3223)))))</f>
        <v/>
      </c>
      <c r="AV3223" s="2">
        <f>IF($L3223="","",IF(""&amp;$F3223="2","DIESEL",IF(OR(""&amp;$F3223="G",""&amp;$F3223="H"),"GAS","")))</f>
        <v/>
      </c>
      <c r="AW3223" s="2">
        <f>IF($AV3223="","",$R3223)</f>
        <v/>
      </c>
      <c r="AX3223" s="2">
        <f>IF($AV3223="","",IF($AB3223=0,$R3223,0))</f>
        <v/>
      </c>
      <c r="AY3223" s="2">
        <f>IF($AV3223="","",IF(AND($Z3223=0,COUNTIF('AR SALES'!$L$2:$L$2501,$L3223)=0),"YES",""))</f>
        <v/>
      </c>
      <c r="AZ3223" s="2">
        <f>IF($AV3223="","",IFERROR(VLOOKUP($AU3223,CODES!$A:$B,2,FALSE),"NO CODE"))</f>
        <v/>
      </c>
      <c r="BA3223" s="2">
        <f>IF(""&amp;$F3223&lt;&gt;"4","",IF($AY3223="YES","",IF(ROUND(SUMIFS($AE$2:$AE$4001,$L$2:$L$4001,$L3223,$F$2:$F$4001,"4")-SUMIFS('AR SALES'!$Y$2:$Y$2501,'AR SALES'!$L$2:$L$2501,$L3223,'AR SALES'!$AD$2:$AD$2501,"OFF"),2)=0,"","STALE")))</f>
        <v/>
      </c>
      <c r="BB3223" s="2">
        <f>IF(OR(""&amp;$F3223="2",""&amp;$F3223="4",""&amp;$F3223="G",""&amp;$F3223="H"),IF($AY3223="YES","",IF($AB3223&lt;&gt;0,"",IF(COUNTIFS('AR SALES'!$L$2:$L$2501,$L3223,'AR SALES'!$AD$2:$AD$2501,IF(""&amp;$F3223="4","OFF","ON"),'AR SALES'!$AF$2:$AF$2501,"Y")&gt;0,"","NO EXEMPTION"))),"")</f>
        <v/>
      </c>
    </row>
    <row r="3224">
      <c r="AT3224" s="2">
        <f>IF($L3224="","",IFERROR(INDEX('AR SALES'!$H$2:$H$2501,MATCH(""&amp;$L3224,'AR SALES'!$AE$2:$AE$2501,0)),""))</f>
        <v/>
      </c>
      <c r="AU3224" s="2">
        <f>IF($L3224="","",IF($A3224&lt;&gt;"GA","",IF($E3224="FULTON",IF(ISNUMBER(SEARCH("COLLEGE PARK",$AT3224)),"FULTON (COLLEGE PARK)",IF(ISNUMBER(SEARCH("HAPEVILLE",$AT3224)),"FULTON (HAPEVILLE)",IF(ISNUMBER(SEARCH("EAST POINT",$AT3224)),"FULTON (EAST POINT)",IF(ISNUMBER(SEARCH("ATLANTA",$AT3224)),"FULTON (ATL LIMITS)","FULTON")))),IF($E3224="DEKALB",IF(ISNUMBER(SEARCH("ATLANTA",$AT3224)),"DEKALB (ATL LIMITS)","DEKALB"),IF(AND($E3224="CLAYTON",ISNUMBER(SEARCH("COLLEGE PARK",$AT3224))),"CLAYTON (COLLEGE PARK)",$E3224)))))</f>
        <v/>
      </c>
      <c r="AV3224" s="2">
        <f>IF($L3224="","",IF(""&amp;$F3224="2","DIESEL",IF(OR(""&amp;$F3224="G",""&amp;$F3224="H"),"GAS","")))</f>
        <v/>
      </c>
      <c r="AW3224" s="2">
        <f>IF($AV3224="","",$R3224)</f>
        <v/>
      </c>
      <c r="AX3224" s="2">
        <f>IF($AV3224="","",IF($AB3224=0,$R3224,0))</f>
        <v/>
      </c>
      <c r="AY3224" s="2">
        <f>IF($AV3224="","",IF(AND($Z3224=0,COUNTIF('AR SALES'!$L$2:$L$2501,$L3224)=0),"YES",""))</f>
        <v/>
      </c>
      <c r="AZ3224" s="2">
        <f>IF($AV3224="","",IFERROR(VLOOKUP($AU3224,CODES!$A:$B,2,FALSE),"NO CODE"))</f>
        <v/>
      </c>
      <c r="BA3224" s="2">
        <f>IF(""&amp;$F3224&lt;&gt;"4","",IF($AY3224="YES","",IF(ROUND(SUMIFS($AE$2:$AE$4001,$L$2:$L$4001,$L3224,$F$2:$F$4001,"4")-SUMIFS('AR SALES'!$Y$2:$Y$2501,'AR SALES'!$L$2:$L$2501,$L3224,'AR SALES'!$AD$2:$AD$2501,"OFF"),2)=0,"","STALE")))</f>
        <v/>
      </c>
      <c r="BB3224" s="2">
        <f>IF(OR(""&amp;$F3224="2",""&amp;$F3224="4",""&amp;$F3224="G",""&amp;$F3224="H"),IF($AY3224="YES","",IF($AB3224&lt;&gt;0,"",IF(COUNTIFS('AR SALES'!$L$2:$L$2501,$L3224,'AR SALES'!$AD$2:$AD$2501,IF(""&amp;$F3224="4","OFF","ON"),'AR SALES'!$AF$2:$AF$2501,"Y")&gt;0,"","NO EXEMPTION"))),"")</f>
        <v/>
      </c>
    </row>
    <row r="3225">
      <c r="AT3225" s="2">
        <f>IF($L3225="","",IFERROR(INDEX('AR SALES'!$H$2:$H$2501,MATCH(""&amp;$L3225,'AR SALES'!$AE$2:$AE$2501,0)),""))</f>
        <v/>
      </c>
      <c r="AU3225" s="2">
        <f>IF($L3225="","",IF($A3225&lt;&gt;"GA","",IF($E3225="FULTON",IF(ISNUMBER(SEARCH("COLLEGE PARK",$AT3225)),"FULTON (COLLEGE PARK)",IF(ISNUMBER(SEARCH("HAPEVILLE",$AT3225)),"FULTON (HAPEVILLE)",IF(ISNUMBER(SEARCH("EAST POINT",$AT3225)),"FULTON (EAST POINT)",IF(ISNUMBER(SEARCH("ATLANTA",$AT3225)),"FULTON (ATL LIMITS)","FULTON")))),IF($E3225="DEKALB",IF(ISNUMBER(SEARCH("ATLANTA",$AT3225)),"DEKALB (ATL LIMITS)","DEKALB"),IF(AND($E3225="CLAYTON",ISNUMBER(SEARCH("COLLEGE PARK",$AT3225))),"CLAYTON (COLLEGE PARK)",$E3225)))))</f>
        <v/>
      </c>
      <c r="AV3225" s="2">
        <f>IF($L3225="","",IF(""&amp;$F3225="2","DIESEL",IF(OR(""&amp;$F3225="G",""&amp;$F3225="H"),"GAS","")))</f>
        <v/>
      </c>
      <c r="AW3225" s="2">
        <f>IF($AV3225="","",$R3225)</f>
        <v/>
      </c>
      <c r="AX3225" s="2">
        <f>IF($AV3225="","",IF($AB3225=0,$R3225,0))</f>
        <v/>
      </c>
      <c r="AY3225" s="2">
        <f>IF($AV3225="","",IF(AND($Z3225=0,COUNTIF('AR SALES'!$L$2:$L$2501,$L3225)=0),"YES",""))</f>
        <v/>
      </c>
      <c r="AZ3225" s="2">
        <f>IF($AV3225="","",IFERROR(VLOOKUP($AU3225,CODES!$A:$B,2,FALSE),"NO CODE"))</f>
        <v/>
      </c>
      <c r="BA3225" s="2">
        <f>IF(""&amp;$F3225&lt;&gt;"4","",IF($AY3225="YES","",IF(ROUND(SUMIFS($AE$2:$AE$4001,$L$2:$L$4001,$L3225,$F$2:$F$4001,"4")-SUMIFS('AR SALES'!$Y$2:$Y$2501,'AR SALES'!$L$2:$L$2501,$L3225,'AR SALES'!$AD$2:$AD$2501,"OFF"),2)=0,"","STALE")))</f>
        <v/>
      </c>
      <c r="BB3225" s="2">
        <f>IF(OR(""&amp;$F3225="2",""&amp;$F3225="4",""&amp;$F3225="G",""&amp;$F3225="H"),IF($AY3225="YES","",IF($AB3225&lt;&gt;0,"",IF(COUNTIFS('AR SALES'!$L$2:$L$2501,$L3225,'AR SALES'!$AD$2:$AD$2501,IF(""&amp;$F3225="4","OFF","ON"),'AR SALES'!$AF$2:$AF$2501,"Y")&gt;0,"","NO EXEMPTION"))),"")</f>
        <v/>
      </c>
    </row>
    <row r="3226">
      <c r="AT3226" s="2">
        <f>IF($L3226="","",IFERROR(INDEX('AR SALES'!$H$2:$H$2501,MATCH(""&amp;$L3226,'AR SALES'!$AE$2:$AE$2501,0)),""))</f>
        <v/>
      </c>
      <c r="AU3226" s="2">
        <f>IF($L3226="","",IF($A3226&lt;&gt;"GA","",IF($E3226="FULTON",IF(ISNUMBER(SEARCH("COLLEGE PARK",$AT3226)),"FULTON (COLLEGE PARK)",IF(ISNUMBER(SEARCH("HAPEVILLE",$AT3226)),"FULTON (HAPEVILLE)",IF(ISNUMBER(SEARCH("EAST POINT",$AT3226)),"FULTON (EAST POINT)",IF(ISNUMBER(SEARCH("ATLANTA",$AT3226)),"FULTON (ATL LIMITS)","FULTON")))),IF($E3226="DEKALB",IF(ISNUMBER(SEARCH("ATLANTA",$AT3226)),"DEKALB (ATL LIMITS)","DEKALB"),IF(AND($E3226="CLAYTON",ISNUMBER(SEARCH("COLLEGE PARK",$AT3226))),"CLAYTON (COLLEGE PARK)",$E3226)))))</f>
        <v/>
      </c>
      <c r="AV3226" s="2">
        <f>IF($L3226="","",IF(""&amp;$F3226="2","DIESEL",IF(OR(""&amp;$F3226="G",""&amp;$F3226="H"),"GAS","")))</f>
        <v/>
      </c>
      <c r="AW3226" s="2">
        <f>IF($AV3226="","",$R3226)</f>
        <v/>
      </c>
      <c r="AX3226" s="2">
        <f>IF($AV3226="","",IF($AB3226=0,$R3226,0))</f>
        <v/>
      </c>
      <c r="AY3226" s="2">
        <f>IF($AV3226="","",IF(AND($Z3226=0,COUNTIF('AR SALES'!$L$2:$L$2501,$L3226)=0),"YES",""))</f>
        <v/>
      </c>
      <c r="AZ3226" s="2">
        <f>IF($AV3226="","",IFERROR(VLOOKUP($AU3226,CODES!$A:$B,2,FALSE),"NO CODE"))</f>
        <v/>
      </c>
      <c r="BA3226" s="2">
        <f>IF(""&amp;$F3226&lt;&gt;"4","",IF($AY3226="YES","",IF(ROUND(SUMIFS($AE$2:$AE$4001,$L$2:$L$4001,$L3226,$F$2:$F$4001,"4")-SUMIFS('AR SALES'!$Y$2:$Y$2501,'AR SALES'!$L$2:$L$2501,$L3226,'AR SALES'!$AD$2:$AD$2501,"OFF"),2)=0,"","STALE")))</f>
        <v/>
      </c>
      <c r="BB3226" s="2">
        <f>IF(OR(""&amp;$F3226="2",""&amp;$F3226="4",""&amp;$F3226="G",""&amp;$F3226="H"),IF($AY3226="YES","",IF($AB3226&lt;&gt;0,"",IF(COUNTIFS('AR SALES'!$L$2:$L$2501,$L3226,'AR SALES'!$AD$2:$AD$2501,IF(""&amp;$F3226="4","OFF","ON"),'AR SALES'!$AF$2:$AF$2501,"Y")&gt;0,"","NO EXEMPTION"))),"")</f>
        <v/>
      </c>
    </row>
    <row r="3227">
      <c r="AT3227" s="2">
        <f>IF($L3227="","",IFERROR(INDEX('AR SALES'!$H$2:$H$2501,MATCH(""&amp;$L3227,'AR SALES'!$AE$2:$AE$2501,0)),""))</f>
        <v/>
      </c>
      <c r="AU3227" s="2">
        <f>IF($L3227="","",IF($A3227&lt;&gt;"GA","",IF($E3227="FULTON",IF(ISNUMBER(SEARCH("COLLEGE PARK",$AT3227)),"FULTON (COLLEGE PARK)",IF(ISNUMBER(SEARCH("HAPEVILLE",$AT3227)),"FULTON (HAPEVILLE)",IF(ISNUMBER(SEARCH("EAST POINT",$AT3227)),"FULTON (EAST POINT)",IF(ISNUMBER(SEARCH("ATLANTA",$AT3227)),"FULTON (ATL LIMITS)","FULTON")))),IF($E3227="DEKALB",IF(ISNUMBER(SEARCH("ATLANTA",$AT3227)),"DEKALB (ATL LIMITS)","DEKALB"),IF(AND($E3227="CLAYTON",ISNUMBER(SEARCH("COLLEGE PARK",$AT3227))),"CLAYTON (COLLEGE PARK)",$E3227)))))</f>
        <v/>
      </c>
      <c r="AV3227" s="2">
        <f>IF($L3227="","",IF(""&amp;$F3227="2","DIESEL",IF(OR(""&amp;$F3227="G",""&amp;$F3227="H"),"GAS","")))</f>
        <v/>
      </c>
      <c r="AW3227" s="2">
        <f>IF($AV3227="","",$R3227)</f>
        <v/>
      </c>
      <c r="AX3227" s="2">
        <f>IF($AV3227="","",IF($AB3227=0,$R3227,0))</f>
        <v/>
      </c>
      <c r="AY3227" s="2">
        <f>IF($AV3227="","",IF(AND($Z3227=0,COUNTIF('AR SALES'!$L$2:$L$2501,$L3227)=0),"YES",""))</f>
        <v/>
      </c>
      <c r="AZ3227" s="2">
        <f>IF($AV3227="","",IFERROR(VLOOKUP($AU3227,CODES!$A:$B,2,FALSE),"NO CODE"))</f>
        <v/>
      </c>
      <c r="BA3227" s="2">
        <f>IF(""&amp;$F3227&lt;&gt;"4","",IF($AY3227="YES","",IF(ROUND(SUMIFS($AE$2:$AE$4001,$L$2:$L$4001,$L3227,$F$2:$F$4001,"4")-SUMIFS('AR SALES'!$Y$2:$Y$2501,'AR SALES'!$L$2:$L$2501,$L3227,'AR SALES'!$AD$2:$AD$2501,"OFF"),2)=0,"","STALE")))</f>
        <v/>
      </c>
      <c r="BB3227" s="2">
        <f>IF(OR(""&amp;$F3227="2",""&amp;$F3227="4",""&amp;$F3227="G",""&amp;$F3227="H"),IF($AY3227="YES","",IF($AB3227&lt;&gt;0,"",IF(COUNTIFS('AR SALES'!$L$2:$L$2501,$L3227,'AR SALES'!$AD$2:$AD$2501,IF(""&amp;$F3227="4","OFF","ON"),'AR SALES'!$AF$2:$AF$2501,"Y")&gt;0,"","NO EXEMPTION"))),"")</f>
        <v/>
      </c>
    </row>
    <row r="3228">
      <c r="AT3228" s="2">
        <f>IF($L3228="","",IFERROR(INDEX('AR SALES'!$H$2:$H$2501,MATCH(""&amp;$L3228,'AR SALES'!$AE$2:$AE$2501,0)),""))</f>
        <v/>
      </c>
      <c r="AU3228" s="2">
        <f>IF($L3228="","",IF($A3228&lt;&gt;"GA","",IF($E3228="FULTON",IF(ISNUMBER(SEARCH("COLLEGE PARK",$AT3228)),"FULTON (COLLEGE PARK)",IF(ISNUMBER(SEARCH("HAPEVILLE",$AT3228)),"FULTON (HAPEVILLE)",IF(ISNUMBER(SEARCH("EAST POINT",$AT3228)),"FULTON (EAST POINT)",IF(ISNUMBER(SEARCH("ATLANTA",$AT3228)),"FULTON (ATL LIMITS)","FULTON")))),IF($E3228="DEKALB",IF(ISNUMBER(SEARCH("ATLANTA",$AT3228)),"DEKALB (ATL LIMITS)","DEKALB"),IF(AND($E3228="CLAYTON",ISNUMBER(SEARCH("COLLEGE PARK",$AT3228))),"CLAYTON (COLLEGE PARK)",$E3228)))))</f>
        <v/>
      </c>
      <c r="AV3228" s="2">
        <f>IF($L3228="","",IF(""&amp;$F3228="2","DIESEL",IF(OR(""&amp;$F3228="G",""&amp;$F3228="H"),"GAS","")))</f>
        <v/>
      </c>
      <c r="AW3228" s="2">
        <f>IF($AV3228="","",$R3228)</f>
        <v/>
      </c>
      <c r="AX3228" s="2">
        <f>IF($AV3228="","",IF($AB3228=0,$R3228,0))</f>
        <v/>
      </c>
      <c r="AY3228" s="2">
        <f>IF($AV3228="","",IF(AND($Z3228=0,COUNTIF('AR SALES'!$L$2:$L$2501,$L3228)=0),"YES",""))</f>
        <v/>
      </c>
      <c r="AZ3228" s="2">
        <f>IF($AV3228="","",IFERROR(VLOOKUP($AU3228,CODES!$A:$B,2,FALSE),"NO CODE"))</f>
        <v/>
      </c>
      <c r="BA3228" s="2">
        <f>IF(""&amp;$F3228&lt;&gt;"4","",IF($AY3228="YES","",IF(ROUND(SUMIFS($AE$2:$AE$4001,$L$2:$L$4001,$L3228,$F$2:$F$4001,"4")-SUMIFS('AR SALES'!$Y$2:$Y$2501,'AR SALES'!$L$2:$L$2501,$L3228,'AR SALES'!$AD$2:$AD$2501,"OFF"),2)=0,"","STALE")))</f>
        <v/>
      </c>
      <c r="BB3228" s="2">
        <f>IF(OR(""&amp;$F3228="2",""&amp;$F3228="4",""&amp;$F3228="G",""&amp;$F3228="H"),IF($AY3228="YES","",IF($AB3228&lt;&gt;0,"",IF(COUNTIFS('AR SALES'!$L$2:$L$2501,$L3228,'AR SALES'!$AD$2:$AD$2501,IF(""&amp;$F3228="4","OFF","ON"),'AR SALES'!$AF$2:$AF$2501,"Y")&gt;0,"","NO EXEMPTION"))),"")</f>
        <v/>
      </c>
    </row>
    <row r="3229">
      <c r="AT3229" s="2">
        <f>IF($L3229="","",IFERROR(INDEX('AR SALES'!$H$2:$H$2501,MATCH(""&amp;$L3229,'AR SALES'!$AE$2:$AE$2501,0)),""))</f>
        <v/>
      </c>
      <c r="AU3229" s="2">
        <f>IF($L3229="","",IF($A3229&lt;&gt;"GA","",IF($E3229="FULTON",IF(ISNUMBER(SEARCH("COLLEGE PARK",$AT3229)),"FULTON (COLLEGE PARK)",IF(ISNUMBER(SEARCH("HAPEVILLE",$AT3229)),"FULTON (HAPEVILLE)",IF(ISNUMBER(SEARCH("EAST POINT",$AT3229)),"FULTON (EAST POINT)",IF(ISNUMBER(SEARCH("ATLANTA",$AT3229)),"FULTON (ATL LIMITS)","FULTON")))),IF($E3229="DEKALB",IF(ISNUMBER(SEARCH("ATLANTA",$AT3229)),"DEKALB (ATL LIMITS)","DEKALB"),IF(AND($E3229="CLAYTON",ISNUMBER(SEARCH("COLLEGE PARK",$AT3229))),"CLAYTON (COLLEGE PARK)",$E3229)))))</f>
        <v/>
      </c>
      <c r="AV3229" s="2">
        <f>IF($L3229="","",IF(""&amp;$F3229="2","DIESEL",IF(OR(""&amp;$F3229="G",""&amp;$F3229="H"),"GAS","")))</f>
        <v/>
      </c>
      <c r="AW3229" s="2">
        <f>IF($AV3229="","",$R3229)</f>
        <v/>
      </c>
      <c r="AX3229" s="2">
        <f>IF($AV3229="","",IF($AB3229=0,$R3229,0))</f>
        <v/>
      </c>
      <c r="AY3229" s="2">
        <f>IF($AV3229="","",IF(AND($Z3229=0,COUNTIF('AR SALES'!$L$2:$L$2501,$L3229)=0),"YES",""))</f>
        <v/>
      </c>
      <c r="AZ3229" s="2">
        <f>IF($AV3229="","",IFERROR(VLOOKUP($AU3229,CODES!$A:$B,2,FALSE),"NO CODE"))</f>
        <v/>
      </c>
      <c r="BA3229" s="2">
        <f>IF(""&amp;$F3229&lt;&gt;"4","",IF($AY3229="YES","",IF(ROUND(SUMIFS($AE$2:$AE$4001,$L$2:$L$4001,$L3229,$F$2:$F$4001,"4")-SUMIFS('AR SALES'!$Y$2:$Y$2501,'AR SALES'!$L$2:$L$2501,$L3229,'AR SALES'!$AD$2:$AD$2501,"OFF"),2)=0,"","STALE")))</f>
        <v/>
      </c>
      <c r="BB3229" s="2">
        <f>IF(OR(""&amp;$F3229="2",""&amp;$F3229="4",""&amp;$F3229="G",""&amp;$F3229="H"),IF($AY3229="YES","",IF($AB3229&lt;&gt;0,"",IF(COUNTIFS('AR SALES'!$L$2:$L$2501,$L3229,'AR SALES'!$AD$2:$AD$2501,IF(""&amp;$F3229="4","OFF","ON"),'AR SALES'!$AF$2:$AF$2501,"Y")&gt;0,"","NO EXEMPTION"))),"")</f>
        <v/>
      </c>
    </row>
    <row r="3230">
      <c r="AT3230" s="2">
        <f>IF($L3230="","",IFERROR(INDEX('AR SALES'!$H$2:$H$2501,MATCH(""&amp;$L3230,'AR SALES'!$AE$2:$AE$2501,0)),""))</f>
        <v/>
      </c>
      <c r="AU3230" s="2">
        <f>IF($L3230="","",IF($A3230&lt;&gt;"GA","",IF($E3230="FULTON",IF(ISNUMBER(SEARCH("COLLEGE PARK",$AT3230)),"FULTON (COLLEGE PARK)",IF(ISNUMBER(SEARCH("HAPEVILLE",$AT3230)),"FULTON (HAPEVILLE)",IF(ISNUMBER(SEARCH("EAST POINT",$AT3230)),"FULTON (EAST POINT)",IF(ISNUMBER(SEARCH("ATLANTA",$AT3230)),"FULTON (ATL LIMITS)","FULTON")))),IF($E3230="DEKALB",IF(ISNUMBER(SEARCH("ATLANTA",$AT3230)),"DEKALB (ATL LIMITS)","DEKALB"),IF(AND($E3230="CLAYTON",ISNUMBER(SEARCH("COLLEGE PARK",$AT3230))),"CLAYTON (COLLEGE PARK)",$E3230)))))</f>
        <v/>
      </c>
      <c r="AV3230" s="2">
        <f>IF($L3230="","",IF(""&amp;$F3230="2","DIESEL",IF(OR(""&amp;$F3230="G",""&amp;$F3230="H"),"GAS","")))</f>
        <v/>
      </c>
      <c r="AW3230" s="2">
        <f>IF($AV3230="","",$R3230)</f>
        <v/>
      </c>
      <c r="AX3230" s="2">
        <f>IF($AV3230="","",IF($AB3230=0,$R3230,0))</f>
        <v/>
      </c>
      <c r="AY3230" s="2">
        <f>IF($AV3230="","",IF(AND($Z3230=0,COUNTIF('AR SALES'!$L$2:$L$2501,$L3230)=0),"YES",""))</f>
        <v/>
      </c>
      <c r="AZ3230" s="2">
        <f>IF($AV3230="","",IFERROR(VLOOKUP($AU3230,CODES!$A:$B,2,FALSE),"NO CODE"))</f>
        <v/>
      </c>
      <c r="BA3230" s="2">
        <f>IF(""&amp;$F3230&lt;&gt;"4","",IF($AY3230="YES","",IF(ROUND(SUMIFS($AE$2:$AE$4001,$L$2:$L$4001,$L3230,$F$2:$F$4001,"4")-SUMIFS('AR SALES'!$Y$2:$Y$2501,'AR SALES'!$L$2:$L$2501,$L3230,'AR SALES'!$AD$2:$AD$2501,"OFF"),2)=0,"","STALE")))</f>
        <v/>
      </c>
      <c r="BB3230" s="2">
        <f>IF(OR(""&amp;$F3230="2",""&amp;$F3230="4",""&amp;$F3230="G",""&amp;$F3230="H"),IF($AY3230="YES","",IF($AB3230&lt;&gt;0,"",IF(COUNTIFS('AR SALES'!$L$2:$L$2501,$L3230,'AR SALES'!$AD$2:$AD$2501,IF(""&amp;$F3230="4","OFF","ON"),'AR SALES'!$AF$2:$AF$2501,"Y")&gt;0,"","NO EXEMPTION"))),"")</f>
        <v/>
      </c>
    </row>
    <row r="3231">
      <c r="AT3231" s="2">
        <f>IF($L3231="","",IFERROR(INDEX('AR SALES'!$H$2:$H$2501,MATCH(""&amp;$L3231,'AR SALES'!$AE$2:$AE$2501,0)),""))</f>
        <v/>
      </c>
      <c r="AU3231" s="2">
        <f>IF($L3231="","",IF($A3231&lt;&gt;"GA","",IF($E3231="FULTON",IF(ISNUMBER(SEARCH("COLLEGE PARK",$AT3231)),"FULTON (COLLEGE PARK)",IF(ISNUMBER(SEARCH("HAPEVILLE",$AT3231)),"FULTON (HAPEVILLE)",IF(ISNUMBER(SEARCH("EAST POINT",$AT3231)),"FULTON (EAST POINT)",IF(ISNUMBER(SEARCH("ATLANTA",$AT3231)),"FULTON (ATL LIMITS)","FULTON")))),IF($E3231="DEKALB",IF(ISNUMBER(SEARCH("ATLANTA",$AT3231)),"DEKALB (ATL LIMITS)","DEKALB"),IF(AND($E3231="CLAYTON",ISNUMBER(SEARCH("COLLEGE PARK",$AT3231))),"CLAYTON (COLLEGE PARK)",$E3231)))))</f>
        <v/>
      </c>
      <c r="AV3231" s="2">
        <f>IF($L3231="","",IF(""&amp;$F3231="2","DIESEL",IF(OR(""&amp;$F3231="G",""&amp;$F3231="H"),"GAS","")))</f>
        <v/>
      </c>
      <c r="AW3231" s="2">
        <f>IF($AV3231="","",$R3231)</f>
        <v/>
      </c>
      <c r="AX3231" s="2">
        <f>IF($AV3231="","",IF($AB3231=0,$R3231,0))</f>
        <v/>
      </c>
      <c r="AY3231" s="2">
        <f>IF($AV3231="","",IF(AND($Z3231=0,COUNTIF('AR SALES'!$L$2:$L$2501,$L3231)=0),"YES",""))</f>
        <v/>
      </c>
      <c r="AZ3231" s="2">
        <f>IF($AV3231="","",IFERROR(VLOOKUP($AU3231,CODES!$A:$B,2,FALSE),"NO CODE"))</f>
        <v/>
      </c>
      <c r="BA3231" s="2">
        <f>IF(""&amp;$F3231&lt;&gt;"4","",IF($AY3231="YES","",IF(ROUND(SUMIFS($AE$2:$AE$4001,$L$2:$L$4001,$L3231,$F$2:$F$4001,"4")-SUMIFS('AR SALES'!$Y$2:$Y$2501,'AR SALES'!$L$2:$L$2501,$L3231,'AR SALES'!$AD$2:$AD$2501,"OFF"),2)=0,"","STALE")))</f>
        <v/>
      </c>
      <c r="BB3231" s="2">
        <f>IF(OR(""&amp;$F3231="2",""&amp;$F3231="4",""&amp;$F3231="G",""&amp;$F3231="H"),IF($AY3231="YES","",IF($AB3231&lt;&gt;0,"",IF(COUNTIFS('AR SALES'!$L$2:$L$2501,$L3231,'AR SALES'!$AD$2:$AD$2501,IF(""&amp;$F3231="4","OFF","ON"),'AR SALES'!$AF$2:$AF$2501,"Y")&gt;0,"","NO EXEMPTION"))),"")</f>
        <v/>
      </c>
    </row>
    <row r="3232">
      <c r="AT3232" s="2">
        <f>IF($L3232="","",IFERROR(INDEX('AR SALES'!$H$2:$H$2501,MATCH(""&amp;$L3232,'AR SALES'!$AE$2:$AE$2501,0)),""))</f>
        <v/>
      </c>
      <c r="AU3232" s="2">
        <f>IF($L3232="","",IF($A3232&lt;&gt;"GA","",IF($E3232="FULTON",IF(ISNUMBER(SEARCH("COLLEGE PARK",$AT3232)),"FULTON (COLLEGE PARK)",IF(ISNUMBER(SEARCH("HAPEVILLE",$AT3232)),"FULTON (HAPEVILLE)",IF(ISNUMBER(SEARCH("EAST POINT",$AT3232)),"FULTON (EAST POINT)",IF(ISNUMBER(SEARCH("ATLANTA",$AT3232)),"FULTON (ATL LIMITS)","FULTON")))),IF($E3232="DEKALB",IF(ISNUMBER(SEARCH("ATLANTA",$AT3232)),"DEKALB (ATL LIMITS)","DEKALB"),IF(AND($E3232="CLAYTON",ISNUMBER(SEARCH("COLLEGE PARK",$AT3232))),"CLAYTON (COLLEGE PARK)",$E3232)))))</f>
        <v/>
      </c>
      <c r="AV3232" s="2">
        <f>IF($L3232="","",IF(""&amp;$F3232="2","DIESEL",IF(OR(""&amp;$F3232="G",""&amp;$F3232="H"),"GAS","")))</f>
        <v/>
      </c>
      <c r="AW3232" s="2">
        <f>IF($AV3232="","",$R3232)</f>
        <v/>
      </c>
      <c r="AX3232" s="2">
        <f>IF($AV3232="","",IF($AB3232=0,$R3232,0))</f>
        <v/>
      </c>
      <c r="AY3232" s="2">
        <f>IF($AV3232="","",IF(AND($Z3232=0,COUNTIF('AR SALES'!$L$2:$L$2501,$L3232)=0),"YES",""))</f>
        <v/>
      </c>
      <c r="AZ3232" s="2">
        <f>IF($AV3232="","",IFERROR(VLOOKUP($AU3232,CODES!$A:$B,2,FALSE),"NO CODE"))</f>
        <v/>
      </c>
      <c r="BA3232" s="2">
        <f>IF(""&amp;$F3232&lt;&gt;"4","",IF($AY3232="YES","",IF(ROUND(SUMIFS($AE$2:$AE$4001,$L$2:$L$4001,$L3232,$F$2:$F$4001,"4")-SUMIFS('AR SALES'!$Y$2:$Y$2501,'AR SALES'!$L$2:$L$2501,$L3232,'AR SALES'!$AD$2:$AD$2501,"OFF"),2)=0,"","STALE")))</f>
        <v/>
      </c>
      <c r="BB3232" s="2">
        <f>IF(OR(""&amp;$F3232="2",""&amp;$F3232="4",""&amp;$F3232="G",""&amp;$F3232="H"),IF($AY3232="YES","",IF($AB3232&lt;&gt;0,"",IF(COUNTIFS('AR SALES'!$L$2:$L$2501,$L3232,'AR SALES'!$AD$2:$AD$2501,IF(""&amp;$F3232="4","OFF","ON"),'AR SALES'!$AF$2:$AF$2501,"Y")&gt;0,"","NO EXEMPTION"))),"")</f>
        <v/>
      </c>
    </row>
    <row r="3233">
      <c r="AT3233" s="2">
        <f>IF($L3233="","",IFERROR(INDEX('AR SALES'!$H$2:$H$2501,MATCH(""&amp;$L3233,'AR SALES'!$AE$2:$AE$2501,0)),""))</f>
        <v/>
      </c>
      <c r="AU3233" s="2">
        <f>IF($L3233="","",IF($A3233&lt;&gt;"GA","",IF($E3233="FULTON",IF(ISNUMBER(SEARCH("COLLEGE PARK",$AT3233)),"FULTON (COLLEGE PARK)",IF(ISNUMBER(SEARCH("HAPEVILLE",$AT3233)),"FULTON (HAPEVILLE)",IF(ISNUMBER(SEARCH("EAST POINT",$AT3233)),"FULTON (EAST POINT)",IF(ISNUMBER(SEARCH("ATLANTA",$AT3233)),"FULTON (ATL LIMITS)","FULTON")))),IF($E3233="DEKALB",IF(ISNUMBER(SEARCH("ATLANTA",$AT3233)),"DEKALB (ATL LIMITS)","DEKALB"),IF(AND($E3233="CLAYTON",ISNUMBER(SEARCH("COLLEGE PARK",$AT3233))),"CLAYTON (COLLEGE PARK)",$E3233)))))</f>
        <v/>
      </c>
      <c r="AV3233" s="2">
        <f>IF($L3233="","",IF(""&amp;$F3233="2","DIESEL",IF(OR(""&amp;$F3233="G",""&amp;$F3233="H"),"GAS","")))</f>
        <v/>
      </c>
      <c r="AW3233" s="2">
        <f>IF($AV3233="","",$R3233)</f>
        <v/>
      </c>
      <c r="AX3233" s="2">
        <f>IF($AV3233="","",IF($AB3233=0,$R3233,0))</f>
        <v/>
      </c>
      <c r="AY3233" s="2">
        <f>IF($AV3233="","",IF(AND($Z3233=0,COUNTIF('AR SALES'!$L$2:$L$2501,$L3233)=0),"YES",""))</f>
        <v/>
      </c>
      <c r="AZ3233" s="2">
        <f>IF($AV3233="","",IFERROR(VLOOKUP($AU3233,CODES!$A:$B,2,FALSE),"NO CODE"))</f>
        <v/>
      </c>
      <c r="BA3233" s="2">
        <f>IF(""&amp;$F3233&lt;&gt;"4","",IF($AY3233="YES","",IF(ROUND(SUMIFS($AE$2:$AE$4001,$L$2:$L$4001,$L3233,$F$2:$F$4001,"4")-SUMIFS('AR SALES'!$Y$2:$Y$2501,'AR SALES'!$L$2:$L$2501,$L3233,'AR SALES'!$AD$2:$AD$2501,"OFF"),2)=0,"","STALE")))</f>
        <v/>
      </c>
      <c r="BB3233" s="2">
        <f>IF(OR(""&amp;$F3233="2",""&amp;$F3233="4",""&amp;$F3233="G",""&amp;$F3233="H"),IF($AY3233="YES","",IF($AB3233&lt;&gt;0,"",IF(COUNTIFS('AR SALES'!$L$2:$L$2501,$L3233,'AR SALES'!$AD$2:$AD$2501,IF(""&amp;$F3233="4","OFF","ON"),'AR SALES'!$AF$2:$AF$2501,"Y")&gt;0,"","NO EXEMPTION"))),"")</f>
        <v/>
      </c>
    </row>
    <row r="3234">
      <c r="AT3234" s="2">
        <f>IF($L3234="","",IFERROR(INDEX('AR SALES'!$H$2:$H$2501,MATCH(""&amp;$L3234,'AR SALES'!$AE$2:$AE$2501,0)),""))</f>
        <v/>
      </c>
      <c r="AU3234" s="2">
        <f>IF($L3234="","",IF($A3234&lt;&gt;"GA","",IF($E3234="FULTON",IF(ISNUMBER(SEARCH("COLLEGE PARK",$AT3234)),"FULTON (COLLEGE PARK)",IF(ISNUMBER(SEARCH("HAPEVILLE",$AT3234)),"FULTON (HAPEVILLE)",IF(ISNUMBER(SEARCH("EAST POINT",$AT3234)),"FULTON (EAST POINT)",IF(ISNUMBER(SEARCH("ATLANTA",$AT3234)),"FULTON (ATL LIMITS)","FULTON")))),IF($E3234="DEKALB",IF(ISNUMBER(SEARCH("ATLANTA",$AT3234)),"DEKALB (ATL LIMITS)","DEKALB"),IF(AND($E3234="CLAYTON",ISNUMBER(SEARCH("COLLEGE PARK",$AT3234))),"CLAYTON (COLLEGE PARK)",$E3234)))))</f>
        <v/>
      </c>
      <c r="AV3234" s="2">
        <f>IF($L3234="","",IF(""&amp;$F3234="2","DIESEL",IF(OR(""&amp;$F3234="G",""&amp;$F3234="H"),"GAS","")))</f>
        <v/>
      </c>
      <c r="AW3234" s="2">
        <f>IF($AV3234="","",$R3234)</f>
        <v/>
      </c>
      <c r="AX3234" s="2">
        <f>IF($AV3234="","",IF($AB3234=0,$R3234,0))</f>
        <v/>
      </c>
      <c r="AY3234" s="2">
        <f>IF($AV3234="","",IF(AND($Z3234=0,COUNTIF('AR SALES'!$L$2:$L$2501,$L3234)=0),"YES",""))</f>
        <v/>
      </c>
      <c r="AZ3234" s="2">
        <f>IF($AV3234="","",IFERROR(VLOOKUP($AU3234,CODES!$A:$B,2,FALSE),"NO CODE"))</f>
        <v/>
      </c>
      <c r="BA3234" s="2">
        <f>IF(""&amp;$F3234&lt;&gt;"4","",IF($AY3234="YES","",IF(ROUND(SUMIFS($AE$2:$AE$4001,$L$2:$L$4001,$L3234,$F$2:$F$4001,"4")-SUMIFS('AR SALES'!$Y$2:$Y$2501,'AR SALES'!$L$2:$L$2501,$L3234,'AR SALES'!$AD$2:$AD$2501,"OFF"),2)=0,"","STALE")))</f>
        <v/>
      </c>
      <c r="BB3234" s="2">
        <f>IF(OR(""&amp;$F3234="2",""&amp;$F3234="4",""&amp;$F3234="G",""&amp;$F3234="H"),IF($AY3234="YES","",IF($AB3234&lt;&gt;0,"",IF(COUNTIFS('AR SALES'!$L$2:$L$2501,$L3234,'AR SALES'!$AD$2:$AD$2501,IF(""&amp;$F3234="4","OFF","ON"),'AR SALES'!$AF$2:$AF$2501,"Y")&gt;0,"","NO EXEMPTION"))),"")</f>
        <v/>
      </c>
    </row>
    <row r="3235">
      <c r="AT3235" s="2">
        <f>IF($L3235="","",IFERROR(INDEX('AR SALES'!$H$2:$H$2501,MATCH(""&amp;$L3235,'AR SALES'!$AE$2:$AE$2501,0)),""))</f>
        <v/>
      </c>
      <c r="AU3235" s="2">
        <f>IF($L3235="","",IF($A3235&lt;&gt;"GA","",IF($E3235="FULTON",IF(ISNUMBER(SEARCH("COLLEGE PARK",$AT3235)),"FULTON (COLLEGE PARK)",IF(ISNUMBER(SEARCH("HAPEVILLE",$AT3235)),"FULTON (HAPEVILLE)",IF(ISNUMBER(SEARCH("EAST POINT",$AT3235)),"FULTON (EAST POINT)",IF(ISNUMBER(SEARCH("ATLANTA",$AT3235)),"FULTON (ATL LIMITS)","FULTON")))),IF($E3235="DEKALB",IF(ISNUMBER(SEARCH("ATLANTA",$AT3235)),"DEKALB (ATL LIMITS)","DEKALB"),IF(AND($E3235="CLAYTON",ISNUMBER(SEARCH("COLLEGE PARK",$AT3235))),"CLAYTON (COLLEGE PARK)",$E3235)))))</f>
        <v/>
      </c>
      <c r="AV3235" s="2">
        <f>IF($L3235="","",IF(""&amp;$F3235="2","DIESEL",IF(OR(""&amp;$F3235="G",""&amp;$F3235="H"),"GAS","")))</f>
        <v/>
      </c>
      <c r="AW3235" s="2">
        <f>IF($AV3235="","",$R3235)</f>
        <v/>
      </c>
      <c r="AX3235" s="2">
        <f>IF($AV3235="","",IF($AB3235=0,$R3235,0))</f>
        <v/>
      </c>
      <c r="AY3235" s="2">
        <f>IF($AV3235="","",IF(AND($Z3235=0,COUNTIF('AR SALES'!$L$2:$L$2501,$L3235)=0),"YES",""))</f>
        <v/>
      </c>
      <c r="AZ3235" s="2">
        <f>IF($AV3235="","",IFERROR(VLOOKUP($AU3235,CODES!$A:$B,2,FALSE),"NO CODE"))</f>
        <v/>
      </c>
      <c r="BA3235" s="2">
        <f>IF(""&amp;$F3235&lt;&gt;"4","",IF($AY3235="YES","",IF(ROUND(SUMIFS($AE$2:$AE$4001,$L$2:$L$4001,$L3235,$F$2:$F$4001,"4")-SUMIFS('AR SALES'!$Y$2:$Y$2501,'AR SALES'!$L$2:$L$2501,$L3235,'AR SALES'!$AD$2:$AD$2501,"OFF"),2)=0,"","STALE")))</f>
        <v/>
      </c>
      <c r="BB3235" s="2">
        <f>IF(OR(""&amp;$F3235="2",""&amp;$F3235="4",""&amp;$F3235="G",""&amp;$F3235="H"),IF($AY3235="YES","",IF($AB3235&lt;&gt;0,"",IF(COUNTIFS('AR SALES'!$L$2:$L$2501,$L3235,'AR SALES'!$AD$2:$AD$2501,IF(""&amp;$F3235="4","OFF","ON"),'AR SALES'!$AF$2:$AF$2501,"Y")&gt;0,"","NO EXEMPTION"))),"")</f>
        <v/>
      </c>
    </row>
    <row r="3236">
      <c r="AT3236" s="2">
        <f>IF($L3236="","",IFERROR(INDEX('AR SALES'!$H$2:$H$2501,MATCH(""&amp;$L3236,'AR SALES'!$AE$2:$AE$2501,0)),""))</f>
        <v/>
      </c>
      <c r="AU3236" s="2">
        <f>IF($L3236="","",IF($A3236&lt;&gt;"GA","",IF($E3236="FULTON",IF(ISNUMBER(SEARCH("COLLEGE PARK",$AT3236)),"FULTON (COLLEGE PARK)",IF(ISNUMBER(SEARCH("HAPEVILLE",$AT3236)),"FULTON (HAPEVILLE)",IF(ISNUMBER(SEARCH("EAST POINT",$AT3236)),"FULTON (EAST POINT)",IF(ISNUMBER(SEARCH("ATLANTA",$AT3236)),"FULTON (ATL LIMITS)","FULTON")))),IF($E3236="DEKALB",IF(ISNUMBER(SEARCH("ATLANTA",$AT3236)),"DEKALB (ATL LIMITS)","DEKALB"),IF(AND($E3236="CLAYTON",ISNUMBER(SEARCH("COLLEGE PARK",$AT3236))),"CLAYTON (COLLEGE PARK)",$E3236)))))</f>
        <v/>
      </c>
      <c r="AV3236" s="2">
        <f>IF($L3236="","",IF(""&amp;$F3236="2","DIESEL",IF(OR(""&amp;$F3236="G",""&amp;$F3236="H"),"GAS","")))</f>
        <v/>
      </c>
      <c r="AW3236" s="2">
        <f>IF($AV3236="","",$R3236)</f>
        <v/>
      </c>
      <c r="AX3236" s="2">
        <f>IF($AV3236="","",IF($AB3236=0,$R3236,0))</f>
        <v/>
      </c>
      <c r="AY3236" s="2">
        <f>IF($AV3236="","",IF(AND($Z3236=0,COUNTIF('AR SALES'!$L$2:$L$2501,$L3236)=0),"YES",""))</f>
        <v/>
      </c>
      <c r="AZ3236" s="2">
        <f>IF($AV3236="","",IFERROR(VLOOKUP($AU3236,CODES!$A:$B,2,FALSE),"NO CODE"))</f>
        <v/>
      </c>
      <c r="BA3236" s="2">
        <f>IF(""&amp;$F3236&lt;&gt;"4","",IF($AY3236="YES","",IF(ROUND(SUMIFS($AE$2:$AE$4001,$L$2:$L$4001,$L3236,$F$2:$F$4001,"4")-SUMIFS('AR SALES'!$Y$2:$Y$2501,'AR SALES'!$L$2:$L$2501,$L3236,'AR SALES'!$AD$2:$AD$2501,"OFF"),2)=0,"","STALE")))</f>
        <v/>
      </c>
      <c r="BB3236" s="2">
        <f>IF(OR(""&amp;$F3236="2",""&amp;$F3236="4",""&amp;$F3236="G",""&amp;$F3236="H"),IF($AY3236="YES","",IF($AB3236&lt;&gt;0,"",IF(COUNTIFS('AR SALES'!$L$2:$L$2501,$L3236,'AR SALES'!$AD$2:$AD$2501,IF(""&amp;$F3236="4","OFF","ON"),'AR SALES'!$AF$2:$AF$2501,"Y")&gt;0,"","NO EXEMPTION"))),"")</f>
        <v/>
      </c>
    </row>
    <row r="3237">
      <c r="AT3237" s="2">
        <f>IF($L3237="","",IFERROR(INDEX('AR SALES'!$H$2:$H$2501,MATCH(""&amp;$L3237,'AR SALES'!$AE$2:$AE$2501,0)),""))</f>
        <v/>
      </c>
      <c r="AU3237" s="2">
        <f>IF($L3237="","",IF($A3237&lt;&gt;"GA","",IF($E3237="FULTON",IF(ISNUMBER(SEARCH("COLLEGE PARK",$AT3237)),"FULTON (COLLEGE PARK)",IF(ISNUMBER(SEARCH("HAPEVILLE",$AT3237)),"FULTON (HAPEVILLE)",IF(ISNUMBER(SEARCH("EAST POINT",$AT3237)),"FULTON (EAST POINT)",IF(ISNUMBER(SEARCH("ATLANTA",$AT3237)),"FULTON (ATL LIMITS)","FULTON")))),IF($E3237="DEKALB",IF(ISNUMBER(SEARCH("ATLANTA",$AT3237)),"DEKALB (ATL LIMITS)","DEKALB"),IF(AND($E3237="CLAYTON",ISNUMBER(SEARCH("COLLEGE PARK",$AT3237))),"CLAYTON (COLLEGE PARK)",$E3237)))))</f>
        <v/>
      </c>
      <c r="AV3237" s="2">
        <f>IF($L3237="","",IF(""&amp;$F3237="2","DIESEL",IF(OR(""&amp;$F3237="G",""&amp;$F3237="H"),"GAS","")))</f>
        <v/>
      </c>
      <c r="AW3237" s="2">
        <f>IF($AV3237="","",$R3237)</f>
        <v/>
      </c>
      <c r="AX3237" s="2">
        <f>IF($AV3237="","",IF($AB3237=0,$R3237,0))</f>
        <v/>
      </c>
      <c r="AY3237" s="2">
        <f>IF($AV3237="","",IF(AND($Z3237=0,COUNTIF('AR SALES'!$L$2:$L$2501,$L3237)=0),"YES",""))</f>
        <v/>
      </c>
      <c r="AZ3237" s="2">
        <f>IF($AV3237="","",IFERROR(VLOOKUP($AU3237,CODES!$A:$B,2,FALSE),"NO CODE"))</f>
        <v/>
      </c>
      <c r="BA3237" s="2">
        <f>IF(""&amp;$F3237&lt;&gt;"4","",IF($AY3237="YES","",IF(ROUND(SUMIFS($AE$2:$AE$4001,$L$2:$L$4001,$L3237,$F$2:$F$4001,"4")-SUMIFS('AR SALES'!$Y$2:$Y$2501,'AR SALES'!$L$2:$L$2501,$L3237,'AR SALES'!$AD$2:$AD$2501,"OFF"),2)=0,"","STALE")))</f>
        <v/>
      </c>
      <c r="BB3237" s="2">
        <f>IF(OR(""&amp;$F3237="2",""&amp;$F3237="4",""&amp;$F3237="G",""&amp;$F3237="H"),IF($AY3237="YES","",IF($AB3237&lt;&gt;0,"",IF(COUNTIFS('AR SALES'!$L$2:$L$2501,$L3237,'AR SALES'!$AD$2:$AD$2501,IF(""&amp;$F3237="4","OFF","ON"),'AR SALES'!$AF$2:$AF$2501,"Y")&gt;0,"","NO EXEMPTION"))),"")</f>
        <v/>
      </c>
    </row>
    <row r="3238">
      <c r="AT3238" s="2">
        <f>IF($L3238="","",IFERROR(INDEX('AR SALES'!$H$2:$H$2501,MATCH(""&amp;$L3238,'AR SALES'!$AE$2:$AE$2501,0)),""))</f>
        <v/>
      </c>
      <c r="AU3238" s="2">
        <f>IF($L3238="","",IF($A3238&lt;&gt;"GA","",IF($E3238="FULTON",IF(ISNUMBER(SEARCH("COLLEGE PARK",$AT3238)),"FULTON (COLLEGE PARK)",IF(ISNUMBER(SEARCH("HAPEVILLE",$AT3238)),"FULTON (HAPEVILLE)",IF(ISNUMBER(SEARCH("EAST POINT",$AT3238)),"FULTON (EAST POINT)",IF(ISNUMBER(SEARCH("ATLANTA",$AT3238)),"FULTON (ATL LIMITS)","FULTON")))),IF($E3238="DEKALB",IF(ISNUMBER(SEARCH("ATLANTA",$AT3238)),"DEKALB (ATL LIMITS)","DEKALB"),IF(AND($E3238="CLAYTON",ISNUMBER(SEARCH("COLLEGE PARK",$AT3238))),"CLAYTON (COLLEGE PARK)",$E3238)))))</f>
        <v/>
      </c>
      <c r="AV3238" s="2">
        <f>IF($L3238="","",IF(""&amp;$F3238="2","DIESEL",IF(OR(""&amp;$F3238="G",""&amp;$F3238="H"),"GAS","")))</f>
        <v/>
      </c>
      <c r="AW3238" s="2">
        <f>IF($AV3238="","",$R3238)</f>
        <v/>
      </c>
      <c r="AX3238" s="2">
        <f>IF($AV3238="","",IF($AB3238=0,$R3238,0))</f>
        <v/>
      </c>
      <c r="AY3238" s="2">
        <f>IF($AV3238="","",IF(AND($Z3238=0,COUNTIF('AR SALES'!$L$2:$L$2501,$L3238)=0),"YES",""))</f>
        <v/>
      </c>
      <c r="AZ3238" s="2">
        <f>IF($AV3238="","",IFERROR(VLOOKUP($AU3238,CODES!$A:$B,2,FALSE),"NO CODE"))</f>
        <v/>
      </c>
      <c r="BA3238" s="2">
        <f>IF(""&amp;$F3238&lt;&gt;"4","",IF($AY3238="YES","",IF(ROUND(SUMIFS($AE$2:$AE$4001,$L$2:$L$4001,$L3238,$F$2:$F$4001,"4")-SUMIFS('AR SALES'!$Y$2:$Y$2501,'AR SALES'!$L$2:$L$2501,$L3238,'AR SALES'!$AD$2:$AD$2501,"OFF"),2)=0,"","STALE")))</f>
        <v/>
      </c>
      <c r="BB3238" s="2">
        <f>IF(OR(""&amp;$F3238="2",""&amp;$F3238="4",""&amp;$F3238="G",""&amp;$F3238="H"),IF($AY3238="YES","",IF($AB3238&lt;&gt;0,"",IF(COUNTIFS('AR SALES'!$L$2:$L$2501,$L3238,'AR SALES'!$AD$2:$AD$2501,IF(""&amp;$F3238="4","OFF","ON"),'AR SALES'!$AF$2:$AF$2501,"Y")&gt;0,"","NO EXEMPTION"))),"")</f>
        <v/>
      </c>
    </row>
    <row r="3239">
      <c r="AT3239" s="2">
        <f>IF($L3239="","",IFERROR(INDEX('AR SALES'!$H$2:$H$2501,MATCH(""&amp;$L3239,'AR SALES'!$AE$2:$AE$2501,0)),""))</f>
        <v/>
      </c>
      <c r="AU3239" s="2">
        <f>IF($L3239="","",IF($A3239&lt;&gt;"GA","",IF($E3239="FULTON",IF(ISNUMBER(SEARCH("COLLEGE PARK",$AT3239)),"FULTON (COLLEGE PARK)",IF(ISNUMBER(SEARCH("HAPEVILLE",$AT3239)),"FULTON (HAPEVILLE)",IF(ISNUMBER(SEARCH("EAST POINT",$AT3239)),"FULTON (EAST POINT)",IF(ISNUMBER(SEARCH("ATLANTA",$AT3239)),"FULTON (ATL LIMITS)","FULTON")))),IF($E3239="DEKALB",IF(ISNUMBER(SEARCH("ATLANTA",$AT3239)),"DEKALB (ATL LIMITS)","DEKALB"),IF(AND($E3239="CLAYTON",ISNUMBER(SEARCH("COLLEGE PARK",$AT3239))),"CLAYTON (COLLEGE PARK)",$E3239)))))</f>
        <v/>
      </c>
      <c r="AV3239" s="2">
        <f>IF($L3239="","",IF(""&amp;$F3239="2","DIESEL",IF(OR(""&amp;$F3239="G",""&amp;$F3239="H"),"GAS","")))</f>
        <v/>
      </c>
      <c r="AW3239" s="2">
        <f>IF($AV3239="","",$R3239)</f>
        <v/>
      </c>
      <c r="AX3239" s="2">
        <f>IF($AV3239="","",IF($AB3239=0,$R3239,0))</f>
        <v/>
      </c>
      <c r="AY3239" s="2">
        <f>IF($AV3239="","",IF(AND($Z3239=0,COUNTIF('AR SALES'!$L$2:$L$2501,$L3239)=0),"YES",""))</f>
        <v/>
      </c>
      <c r="AZ3239" s="2">
        <f>IF($AV3239="","",IFERROR(VLOOKUP($AU3239,CODES!$A:$B,2,FALSE),"NO CODE"))</f>
        <v/>
      </c>
      <c r="BA3239" s="2">
        <f>IF(""&amp;$F3239&lt;&gt;"4","",IF($AY3239="YES","",IF(ROUND(SUMIFS($AE$2:$AE$4001,$L$2:$L$4001,$L3239,$F$2:$F$4001,"4")-SUMIFS('AR SALES'!$Y$2:$Y$2501,'AR SALES'!$L$2:$L$2501,$L3239,'AR SALES'!$AD$2:$AD$2501,"OFF"),2)=0,"","STALE")))</f>
        <v/>
      </c>
      <c r="BB3239" s="2">
        <f>IF(OR(""&amp;$F3239="2",""&amp;$F3239="4",""&amp;$F3239="G",""&amp;$F3239="H"),IF($AY3239="YES","",IF($AB3239&lt;&gt;0,"",IF(COUNTIFS('AR SALES'!$L$2:$L$2501,$L3239,'AR SALES'!$AD$2:$AD$2501,IF(""&amp;$F3239="4","OFF","ON"),'AR SALES'!$AF$2:$AF$2501,"Y")&gt;0,"","NO EXEMPTION"))),"")</f>
        <v/>
      </c>
    </row>
    <row r="3240">
      <c r="AT3240" s="2">
        <f>IF($L3240="","",IFERROR(INDEX('AR SALES'!$H$2:$H$2501,MATCH(""&amp;$L3240,'AR SALES'!$AE$2:$AE$2501,0)),""))</f>
        <v/>
      </c>
      <c r="AU3240" s="2">
        <f>IF($L3240="","",IF($A3240&lt;&gt;"GA","",IF($E3240="FULTON",IF(ISNUMBER(SEARCH("COLLEGE PARK",$AT3240)),"FULTON (COLLEGE PARK)",IF(ISNUMBER(SEARCH("HAPEVILLE",$AT3240)),"FULTON (HAPEVILLE)",IF(ISNUMBER(SEARCH("EAST POINT",$AT3240)),"FULTON (EAST POINT)",IF(ISNUMBER(SEARCH("ATLANTA",$AT3240)),"FULTON (ATL LIMITS)","FULTON")))),IF($E3240="DEKALB",IF(ISNUMBER(SEARCH("ATLANTA",$AT3240)),"DEKALB (ATL LIMITS)","DEKALB"),IF(AND($E3240="CLAYTON",ISNUMBER(SEARCH("COLLEGE PARK",$AT3240))),"CLAYTON (COLLEGE PARK)",$E3240)))))</f>
        <v/>
      </c>
      <c r="AV3240" s="2">
        <f>IF($L3240="","",IF(""&amp;$F3240="2","DIESEL",IF(OR(""&amp;$F3240="G",""&amp;$F3240="H"),"GAS","")))</f>
        <v/>
      </c>
      <c r="AW3240" s="2">
        <f>IF($AV3240="","",$R3240)</f>
        <v/>
      </c>
      <c r="AX3240" s="2">
        <f>IF($AV3240="","",IF($AB3240=0,$R3240,0))</f>
        <v/>
      </c>
      <c r="AY3240" s="2">
        <f>IF($AV3240="","",IF(AND($Z3240=0,COUNTIF('AR SALES'!$L$2:$L$2501,$L3240)=0),"YES",""))</f>
        <v/>
      </c>
      <c r="AZ3240" s="2">
        <f>IF($AV3240="","",IFERROR(VLOOKUP($AU3240,CODES!$A:$B,2,FALSE),"NO CODE"))</f>
        <v/>
      </c>
      <c r="BA3240" s="2">
        <f>IF(""&amp;$F3240&lt;&gt;"4","",IF($AY3240="YES","",IF(ROUND(SUMIFS($AE$2:$AE$4001,$L$2:$L$4001,$L3240,$F$2:$F$4001,"4")-SUMIFS('AR SALES'!$Y$2:$Y$2501,'AR SALES'!$L$2:$L$2501,$L3240,'AR SALES'!$AD$2:$AD$2501,"OFF"),2)=0,"","STALE")))</f>
        <v/>
      </c>
      <c r="BB3240" s="2">
        <f>IF(OR(""&amp;$F3240="2",""&amp;$F3240="4",""&amp;$F3240="G",""&amp;$F3240="H"),IF($AY3240="YES","",IF($AB3240&lt;&gt;0,"",IF(COUNTIFS('AR SALES'!$L$2:$L$2501,$L3240,'AR SALES'!$AD$2:$AD$2501,IF(""&amp;$F3240="4","OFF","ON"),'AR SALES'!$AF$2:$AF$2501,"Y")&gt;0,"","NO EXEMPTION"))),"")</f>
        <v/>
      </c>
    </row>
    <row r="3241">
      <c r="AT3241" s="2">
        <f>IF($L3241="","",IFERROR(INDEX('AR SALES'!$H$2:$H$2501,MATCH(""&amp;$L3241,'AR SALES'!$AE$2:$AE$2501,0)),""))</f>
        <v/>
      </c>
      <c r="AU3241" s="2">
        <f>IF($L3241="","",IF($A3241&lt;&gt;"GA","",IF($E3241="FULTON",IF(ISNUMBER(SEARCH("COLLEGE PARK",$AT3241)),"FULTON (COLLEGE PARK)",IF(ISNUMBER(SEARCH("HAPEVILLE",$AT3241)),"FULTON (HAPEVILLE)",IF(ISNUMBER(SEARCH("EAST POINT",$AT3241)),"FULTON (EAST POINT)",IF(ISNUMBER(SEARCH("ATLANTA",$AT3241)),"FULTON (ATL LIMITS)","FULTON")))),IF($E3241="DEKALB",IF(ISNUMBER(SEARCH("ATLANTA",$AT3241)),"DEKALB (ATL LIMITS)","DEKALB"),IF(AND($E3241="CLAYTON",ISNUMBER(SEARCH("COLLEGE PARK",$AT3241))),"CLAYTON (COLLEGE PARK)",$E3241)))))</f>
        <v/>
      </c>
      <c r="AV3241" s="2">
        <f>IF($L3241="","",IF(""&amp;$F3241="2","DIESEL",IF(OR(""&amp;$F3241="G",""&amp;$F3241="H"),"GAS","")))</f>
        <v/>
      </c>
      <c r="AW3241" s="2">
        <f>IF($AV3241="","",$R3241)</f>
        <v/>
      </c>
      <c r="AX3241" s="2">
        <f>IF($AV3241="","",IF($AB3241=0,$R3241,0))</f>
        <v/>
      </c>
      <c r="AY3241" s="2">
        <f>IF($AV3241="","",IF(AND($Z3241=0,COUNTIF('AR SALES'!$L$2:$L$2501,$L3241)=0),"YES",""))</f>
        <v/>
      </c>
      <c r="AZ3241" s="2">
        <f>IF($AV3241="","",IFERROR(VLOOKUP($AU3241,CODES!$A:$B,2,FALSE),"NO CODE"))</f>
        <v/>
      </c>
      <c r="BA3241" s="2">
        <f>IF(""&amp;$F3241&lt;&gt;"4","",IF($AY3241="YES","",IF(ROUND(SUMIFS($AE$2:$AE$4001,$L$2:$L$4001,$L3241,$F$2:$F$4001,"4")-SUMIFS('AR SALES'!$Y$2:$Y$2501,'AR SALES'!$L$2:$L$2501,$L3241,'AR SALES'!$AD$2:$AD$2501,"OFF"),2)=0,"","STALE")))</f>
        <v/>
      </c>
      <c r="BB3241" s="2">
        <f>IF(OR(""&amp;$F3241="2",""&amp;$F3241="4",""&amp;$F3241="G",""&amp;$F3241="H"),IF($AY3241="YES","",IF($AB3241&lt;&gt;0,"",IF(COUNTIFS('AR SALES'!$L$2:$L$2501,$L3241,'AR SALES'!$AD$2:$AD$2501,IF(""&amp;$F3241="4","OFF","ON"),'AR SALES'!$AF$2:$AF$2501,"Y")&gt;0,"","NO EXEMPTION"))),"")</f>
        <v/>
      </c>
    </row>
    <row r="3242">
      <c r="AT3242" s="2">
        <f>IF($L3242="","",IFERROR(INDEX('AR SALES'!$H$2:$H$2501,MATCH(""&amp;$L3242,'AR SALES'!$AE$2:$AE$2501,0)),""))</f>
        <v/>
      </c>
      <c r="AU3242" s="2">
        <f>IF($L3242="","",IF($A3242&lt;&gt;"GA","",IF($E3242="FULTON",IF(ISNUMBER(SEARCH("COLLEGE PARK",$AT3242)),"FULTON (COLLEGE PARK)",IF(ISNUMBER(SEARCH("HAPEVILLE",$AT3242)),"FULTON (HAPEVILLE)",IF(ISNUMBER(SEARCH("EAST POINT",$AT3242)),"FULTON (EAST POINT)",IF(ISNUMBER(SEARCH("ATLANTA",$AT3242)),"FULTON (ATL LIMITS)","FULTON")))),IF($E3242="DEKALB",IF(ISNUMBER(SEARCH("ATLANTA",$AT3242)),"DEKALB (ATL LIMITS)","DEKALB"),IF(AND($E3242="CLAYTON",ISNUMBER(SEARCH("COLLEGE PARK",$AT3242))),"CLAYTON (COLLEGE PARK)",$E3242)))))</f>
        <v/>
      </c>
      <c r="AV3242" s="2">
        <f>IF($L3242="","",IF(""&amp;$F3242="2","DIESEL",IF(OR(""&amp;$F3242="G",""&amp;$F3242="H"),"GAS","")))</f>
        <v/>
      </c>
      <c r="AW3242" s="2">
        <f>IF($AV3242="","",$R3242)</f>
        <v/>
      </c>
      <c r="AX3242" s="2">
        <f>IF($AV3242="","",IF($AB3242=0,$R3242,0))</f>
        <v/>
      </c>
      <c r="AY3242" s="2">
        <f>IF($AV3242="","",IF(AND($Z3242=0,COUNTIF('AR SALES'!$L$2:$L$2501,$L3242)=0),"YES",""))</f>
        <v/>
      </c>
      <c r="AZ3242" s="2">
        <f>IF($AV3242="","",IFERROR(VLOOKUP($AU3242,CODES!$A:$B,2,FALSE),"NO CODE"))</f>
        <v/>
      </c>
      <c r="BA3242" s="2">
        <f>IF(""&amp;$F3242&lt;&gt;"4","",IF($AY3242="YES","",IF(ROUND(SUMIFS($AE$2:$AE$4001,$L$2:$L$4001,$L3242,$F$2:$F$4001,"4")-SUMIFS('AR SALES'!$Y$2:$Y$2501,'AR SALES'!$L$2:$L$2501,$L3242,'AR SALES'!$AD$2:$AD$2501,"OFF"),2)=0,"","STALE")))</f>
        <v/>
      </c>
      <c r="BB3242" s="2">
        <f>IF(OR(""&amp;$F3242="2",""&amp;$F3242="4",""&amp;$F3242="G",""&amp;$F3242="H"),IF($AY3242="YES","",IF($AB3242&lt;&gt;0,"",IF(COUNTIFS('AR SALES'!$L$2:$L$2501,$L3242,'AR SALES'!$AD$2:$AD$2501,IF(""&amp;$F3242="4","OFF","ON"),'AR SALES'!$AF$2:$AF$2501,"Y")&gt;0,"","NO EXEMPTION"))),"")</f>
        <v/>
      </c>
    </row>
    <row r="3243">
      <c r="AT3243" s="2">
        <f>IF($L3243="","",IFERROR(INDEX('AR SALES'!$H$2:$H$2501,MATCH(""&amp;$L3243,'AR SALES'!$AE$2:$AE$2501,0)),""))</f>
        <v/>
      </c>
      <c r="AU3243" s="2">
        <f>IF($L3243="","",IF($A3243&lt;&gt;"GA","",IF($E3243="FULTON",IF(ISNUMBER(SEARCH("COLLEGE PARK",$AT3243)),"FULTON (COLLEGE PARK)",IF(ISNUMBER(SEARCH("HAPEVILLE",$AT3243)),"FULTON (HAPEVILLE)",IF(ISNUMBER(SEARCH("EAST POINT",$AT3243)),"FULTON (EAST POINT)",IF(ISNUMBER(SEARCH("ATLANTA",$AT3243)),"FULTON (ATL LIMITS)","FULTON")))),IF($E3243="DEKALB",IF(ISNUMBER(SEARCH("ATLANTA",$AT3243)),"DEKALB (ATL LIMITS)","DEKALB"),IF(AND($E3243="CLAYTON",ISNUMBER(SEARCH("COLLEGE PARK",$AT3243))),"CLAYTON (COLLEGE PARK)",$E3243)))))</f>
        <v/>
      </c>
      <c r="AV3243" s="2">
        <f>IF($L3243="","",IF(""&amp;$F3243="2","DIESEL",IF(OR(""&amp;$F3243="G",""&amp;$F3243="H"),"GAS","")))</f>
        <v/>
      </c>
      <c r="AW3243" s="2">
        <f>IF($AV3243="","",$R3243)</f>
        <v/>
      </c>
      <c r="AX3243" s="2">
        <f>IF($AV3243="","",IF($AB3243=0,$R3243,0))</f>
        <v/>
      </c>
      <c r="AY3243" s="2">
        <f>IF($AV3243="","",IF(AND($Z3243=0,COUNTIF('AR SALES'!$L$2:$L$2501,$L3243)=0),"YES",""))</f>
        <v/>
      </c>
      <c r="AZ3243" s="2">
        <f>IF($AV3243="","",IFERROR(VLOOKUP($AU3243,CODES!$A:$B,2,FALSE),"NO CODE"))</f>
        <v/>
      </c>
      <c r="BA3243" s="2">
        <f>IF(""&amp;$F3243&lt;&gt;"4","",IF($AY3243="YES","",IF(ROUND(SUMIFS($AE$2:$AE$4001,$L$2:$L$4001,$L3243,$F$2:$F$4001,"4")-SUMIFS('AR SALES'!$Y$2:$Y$2501,'AR SALES'!$L$2:$L$2501,$L3243,'AR SALES'!$AD$2:$AD$2501,"OFF"),2)=0,"","STALE")))</f>
        <v/>
      </c>
      <c r="BB3243" s="2">
        <f>IF(OR(""&amp;$F3243="2",""&amp;$F3243="4",""&amp;$F3243="G",""&amp;$F3243="H"),IF($AY3243="YES","",IF($AB3243&lt;&gt;0,"",IF(COUNTIFS('AR SALES'!$L$2:$L$2501,$L3243,'AR SALES'!$AD$2:$AD$2501,IF(""&amp;$F3243="4","OFF","ON"),'AR SALES'!$AF$2:$AF$2501,"Y")&gt;0,"","NO EXEMPTION"))),"")</f>
        <v/>
      </c>
    </row>
    <row r="3244">
      <c r="AT3244" s="2">
        <f>IF($L3244="","",IFERROR(INDEX('AR SALES'!$H$2:$H$2501,MATCH(""&amp;$L3244,'AR SALES'!$AE$2:$AE$2501,0)),""))</f>
        <v/>
      </c>
      <c r="AU3244" s="2">
        <f>IF($L3244="","",IF($A3244&lt;&gt;"GA","",IF($E3244="FULTON",IF(ISNUMBER(SEARCH("COLLEGE PARK",$AT3244)),"FULTON (COLLEGE PARK)",IF(ISNUMBER(SEARCH("HAPEVILLE",$AT3244)),"FULTON (HAPEVILLE)",IF(ISNUMBER(SEARCH("EAST POINT",$AT3244)),"FULTON (EAST POINT)",IF(ISNUMBER(SEARCH("ATLANTA",$AT3244)),"FULTON (ATL LIMITS)","FULTON")))),IF($E3244="DEKALB",IF(ISNUMBER(SEARCH("ATLANTA",$AT3244)),"DEKALB (ATL LIMITS)","DEKALB"),IF(AND($E3244="CLAYTON",ISNUMBER(SEARCH("COLLEGE PARK",$AT3244))),"CLAYTON (COLLEGE PARK)",$E3244)))))</f>
        <v/>
      </c>
      <c r="AV3244" s="2">
        <f>IF($L3244="","",IF(""&amp;$F3244="2","DIESEL",IF(OR(""&amp;$F3244="G",""&amp;$F3244="H"),"GAS","")))</f>
        <v/>
      </c>
      <c r="AW3244" s="2">
        <f>IF($AV3244="","",$R3244)</f>
        <v/>
      </c>
      <c r="AX3244" s="2">
        <f>IF($AV3244="","",IF($AB3244=0,$R3244,0))</f>
        <v/>
      </c>
      <c r="AY3244" s="2">
        <f>IF($AV3244="","",IF(AND($Z3244=0,COUNTIF('AR SALES'!$L$2:$L$2501,$L3244)=0),"YES",""))</f>
        <v/>
      </c>
      <c r="AZ3244" s="2">
        <f>IF($AV3244="","",IFERROR(VLOOKUP($AU3244,CODES!$A:$B,2,FALSE),"NO CODE"))</f>
        <v/>
      </c>
      <c r="BA3244" s="2">
        <f>IF(""&amp;$F3244&lt;&gt;"4","",IF($AY3244="YES","",IF(ROUND(SUMIFS($AE$2:$AE$4001,$L$2:$L$4001,$L3244,$F$2:$F$4001,"4")-SUMIFS('AR SALES'!$Y$2:$Y$2501,'AR SALES'!$L$2:$L$2501,$L3244,'AR SALES'!$AD$2:$AD$2501,"OFF"),2)=0,"","STALE")))</f>
        <v/>
      </c>
      <c r="BB3244" s="2">
        <f>IF(OR(""&amp;$F3244="2",""&amp;$F3244="4",""&amp;$F3244="G",""&amp;$F3244="H"),IF($AY3244="YES","",IF($AB3244&lt;&gt;0,"",IF(COUNTIFS('AR SALES'!$L$2:$L$2501,$L3244,'AR SALES'!$AD$2:$AD$2501,IF(""&amp;$F3244="4","OFF","ON"),'AR SALES'!$AF$2:$AF$2501,"Y")&gt;0,"","NO EXEMPTION"))),"")</f>
        <v/>
      </c>
    </row>
    <row r="3245">
      <c r="AT3245" s="2">
        <f>IF($L3245="","",IFERROR(INDEX('AR SALES'!$H$2:$H$2501,MATCH(""&amp;$L3245,'AR SALES'!$AE$2:$AE$2501,0)),""))</f>
        <v/>
      </c>
      <c r="AU3245" s="2">
        <f>IF($L3245="","",IF($A3245&lt;&gt;"GA","",IF($E3245="FULTON",IF(ISNUMBER(SEARCH("COLLEGE PARK",$AT3245)),"FULTON (COLLEGE PARK)",IF(ISNUMBER(SEARCH("HAPEVILLE",$AT3245)),"FULTON (HAPEVILLE)",IF(ISNUMBER(SEARCH("EAST POINT",$AT3245)),"FULTON (EAST POINT)",IF(ISNUMBER(SEARCH("ATLANTA",$AT3245)),"FULTON (ATL LIMITS)","FULTON")))),IF($E3245="DEKALB",IF(ISNUMBER(SEARCH("ATLANTA",$AT3245)),"DEKALB (ATL LIMITS)","DEKALB"),IF(AND($E3245="CLAYTON",ISNUMBER(SEARCH("COLLEGE PARK",$AT3245))),"CLAYTON (COLLEGE PARK)",$E3245)))))</f>
        <v/>
      </c>
      <c r="AV3245" s="2">
        <f>IF($L3245="","",IF(""&amp;$F3245="2","DIESEL",IF(OR(""&amp;$F3245="G",""&amp;$F3245="H"),"GAS","")))</f>
        <v/>
      </c>
      <c r="AW3245" s="2">
        <f>IF($AV3245="","",$R3245)</f>
        <v/>
      </c>
      <c r="AX3245" s="2">
        <f>IF($AV3245="","",IF($AB3245=0,$R3245,0))</f>
        <v/>
      </c>
      <c r="AY3245" s="2">
        <f>IF($AV3245="","",IF(AND($Z3245=0,COUNTIF('AR SALES'!$L$2:$L$2501,$L3245)=0),"YES",""))</f>
        <v/>
      </c>
      <c r="AZ3245" s="2">
        <f>IF($AV3245="","",IFERROR(VLOOKUP($AU3245,CODES!$A:$B,2,FALSE),"NO CODE"))</f>
        <v/>
      </c>
      <c r="BA3245" s="2">
        <f>IF(""&amp;$F3245&lt;&gt;"4","",IF($AY3245="YES","",IF(ROUND(SUMIFS($AE$2:$AE$4001,$L$2:$L$4001,$L3245,$F$2:$F$4001,"4")-SUMIFS('AR SALES'!$Y$2:$Y$2501,'AR SALES'!$L$2:$L$2501,$L3245,'AR SALES'!$AD$2:$AD$2501,"OFF"),2)=0,"","STALE")))</f>
        <v/>
      </c>
      <c r="BB3245" s="2">
        <f>IF(OR(""&amp;$F3245="2",""&amp;$F3245="4",""&amp;$F3245="G",""&amp;$F3245="H"),IF($AY3245="YES","",IF($AB3245&lt;&gt;0,"",IF(COUNTIFS('AR SALES'!$L$2:$L$2501,$L3245,'AR SALES'!$AD$2:$AD$2501,IF(""&amp;$F3245="4","OFF","ON"),'AR SALES'!$AF$2:$AF$2501,"Y")&gt;0,"","NO EXEMPTION"))),"")</f>
        <v/>
      </c>
    </row>
    <row r="3246">
      <c r="AT3246" s="2">
        <f>IF($L3246="","",IFERROR(INDEX('AR SALES'!$H$2:$H$2501,MATCH(""&amp;$L3246,'AR SALES'!$AE$2:$AE$2501,0)),""))</f>
        <v/>
      </c>
      <c r="AU3246" s="2">
        <f>IF($L3246="","",IF($A3246&lt;&gt;"GA","",IF($E3246="FULTON",IF(ISNUMBER(SEARCH("COLLEGE PARK",$AT3246)),"FULTON (COLLEGE PARK)",IF(ISNUMBER(SEARCH("HAPEVILLE",$AT3246)),"FULTON (HAPEVILLE)",IF(ISNUMBER(SEARCH("EAST POINT",$AT3246)),"FULTON (EAST POINT)",IF(ISNUMBER(SEARCH("ATLANTA",$AT3246)),"FULTON (ATL LIMITS)","FULTON")))),IF($E3246="DEKALB",IF(ISNUMBER(SEARCH("ATLANTA",$AT3246)),"DEKALB (ATL LIMITS)","DEKALB"),IF(AND($E3246="CLAYTON",ISNUMBER(SEARCH("COLLEGE PARK",$AT3246))),"CLAYTON (COLLEGE PARK)",$E3246)))))</f>
        <v/>
      </c>
      <c r="AV3246" s="2">
        <f>IF($L3246="","",IF(""&amp;$F3246="2","DIESEL",IF(OR(""&amp;$F3246="G",""&amp;$F3246="H"),"GAS","")))</f>
        <v/>
      </c>
      <c r="AW3246" s="2">
        <f>IF($AV3246="","",$R3246)</f>
        <v/>
      </c>
      <c r="AX3246" s="2">
        <f>IF($AV3246="","",IF($AB3246=0,$R3246,0))</f>
        <v/>
      </c>
      <c r="AY3246" s="2">
        <f>IF($AV3246="","",IF(AND($Z3246=0,COUNTIF('AR SALES'!$L$2:$L$2501,$L3246)=0),"YES",""))</f>
        <v/>
      </c>
      <c r="AZ3246" s="2">
        <f>IF($AV3246="","",IFERROR(VLOOKUP($AU3246,CODES!$A:$B,2,FALSE),"NO CODE"))</f>
        <v/>
      </c>
      <c r="BA3246" s="2">
        <f>IF(""&amp;$F3246&lt;&gt;"4","",IF($AY3246="YES","",IF(ROUND(SUMIFS($AE$2:$AE$4001,$L$2:$L$4001,$L3246,$F$2:$F$4001,"4")-SUMIFS('AR SALES'!$Y$2:$Y$2501,'AR SALES'!$L$2:$L$2501,$L3246,'AR SALES'!$AD$2:$AD$2501,"OFF"),2)=0,"","STALE")))</f>
        <v/>
      </c>
      <c r="BB3246" s="2">
        <f>IF(OR(""&amp;$F3246="2",""&amp;$F3246="4",""&amp;$F3246="G",""&amp;$F3246="H"),IF($AY3246="YES","",IF($AB3246&lt;&gt;0,"",IF(COUNTIFS('AR SALES'!$L$2:$L$2501,$L3246,'AR SALES'!$AD$2:$AD$2501,IF(""&amp;$F3246="4","OFF","ON"),'AR SALES'!$AF$2:$AF$2501,"Y")&gt;0,"","NO EXEMPTION"))),"")</f>
        <v/>
      </c>
    </row>
    <row r="3247">
      <c r="AT3247" s="2">
        <f>IF($L3247="","",IFERROR(INDEX('AR SALES'!$H$2:$H$2501,MATCH(""&amp;$L3247,'AR SALES'!$AE$2:$AE$2501,0)),""))</f>
        <v/>
      </c>
      <c r="AU3247" s="2">
        <f>IF($L3247="","",IF($A3247&lt;&gt;"GA","",IF($E3247="FULTON",IF(ISNUMBER(SEARCH("COLLEGE PARK",$AT3247)),"FULTON (COLLEGE PARK)",IF(ISNUMBER(SEARCH("HAPEVILLE",$AT3247)),"FULTON (HAPEVILLE)",IF(ISNUMBER(SEARCH("EAST POINT",$AT3247)),"FULTON (EAST POINT)",IF(ISNUMBER(SEARCH("ATLANTA",$AT3247)),"FULTON (ATL LIMITS)","FULTON")))),IF($E3247="DEKALB",IF(ISNUMBER(SEARCH("ATLANTA",$AT3247)),"DEKALB (ATL LIMITS)","DEKALB"),IF(AND($E3247="CLAYTON",ISNUMBER(SEARCH("COLLEGE PARK",$AT3247))),"CLAYTON (COLLEGE PARK)",$E3247)))))</f>
        <v/>
      </c>
      <c r="AV3247" s="2">
        <f>IF($L3247="","",IF(""&amp;$F3247="2","DIESEL",IF(OR(""&amp;$F3247="G",""&amp;$F3247="H"),"GAS","")))</f>
        <v/>
      </c>
      <c r="AW3247" s="2">
        <f>IF($AV3247="","",$R3247)</f>
        <v/>
      </c>
      <c r="AX3247" s="2">
        <f>IF($AV3247="","",IF($AB3247=0,$R3247,0))</f>
        <v/>
      </c>
      <c r="AY3247" s="2">
        <f>IF($AV3247="","",IF(AND($Z3247=0,COUNTIF('AR SALES'!$L$2:$L$2501,$L3247)=0),"YES",""))</f>
        <v/>
      </c>
      <c r="AZ3247" s="2">
        <f>IF($AV3247="","",IFERROR(VLOOKUP($AU3247,CODES!$A:$B,2,FALSE),"NO CODE"))</f>
        <v/>
      </c>
      <c r="BA3247" s="2">
        <f>IF(""&amp;$F3247&lt;&gt;"4","",IF($AY3247="YES","",IF(ROUND(SUMIFS($AE$2:$AE$4001,$L$2:$L$4001,$L3247,$F$2:$F$4001,"4")-SUMIFS('AR SALES'!$Y$2:$Y$2501,'AR SALES'!$L$2:$L$2501,$L3247,'AR SALES'!$AD$2:$AD$2501,"OFF"),2)=0,"","STALE")))</f>
        <v/>
      </c>
      <c r="BB3247" s="2">
        <f>IF(OR(""&amp;$F3247="2",""&amp;$F3247="4",""&amp;$F3247="G",""&amp;$F3247="H"),IF($AY3247="YES","",IF($AB3247&lt;&gt;0,"",IF(COUNTIFS('AR SALES'!$L$2:$L$2501,$L3247,'AR SALES'!$AD$2:$AD$2501,IF(""&amp;$F3247="4","OFF","ON"),'AR SALES'!$AF$2:$AF$2501,"Y")&gt;0,"","NO EXEMPTION"))),"")</f>
        <v/>
      </c>
    </row>
    <row r="3248">
      <c r="AT3248" s="2">
        <f>IF($L3248="","",IFERROR(INDEX('AR SALES'!$H$2:$H$2501,MATCH(""&amp;$L3248,'AR SALES'!$AE$2:$AE$2501,0)),""))</f>
        <v/>
      </c>
      <c r="AU3248" s="2">
        <f>IF($L3248="","",IF($A3248&lt;&gt;"GA","",IF($E3248="FULTON",IF(ISNUMBER(SEARCH("COLLEGE PARK",$AT3248)),"FULTON (COLLEGE PARK)",IF(ISNUMBER(SEARCH("HAPEVILLE",$AT3248)),"FULTON (HAPEVILLE)",IF(ISNUMBER(SEARCH("EAST POINT",$AT3248)),"FULTON (EAST POINT)",IF(ISNUMBER(SEARCH("ATLANTA",$AT3248)),"FULTON (ATL LIMITS)","FULTON")))),IF($E3248="DEKALB",IF(ISNUMBER(SEARCH("ATLANTA",$AT3248)),"DEKALB (ATL LIMITS)","DEKALB"),IF(AND($E3248="CLAYTON",ISNUMBER(SEARCH("COLLEGE PARK",$AT3248))),"CLAYTON (COLLEGE PARK)",$E3248)))))</f>
        <v/>
      </c>
      <c r="AV3248" s="2">
        <f>IF($L3248="","",IF(""&amp;$F3248="2","DIESEL",IF(OR(""&amp;$F3248="G",""&amp;$F3248="H"),"GAS","")))</f>
        <v/>
      </c>
      <c r="AW3248" s="2">
        <f>IF($AV3248="","",$R3248)</f>
        <v/>
      </c>
      <c r="AX3248" s="2">
        <f>IF($AV3248="","",IF($AB3248=0,$R3248,0))</f>
        <v/>
      </c>
      <c r="AY3248" s="2">
        <f>IF($AV3248="","",IF(AND($Z3248=0,COUNTIF('AR SALES'!$L$2:$L$2501,$L3248)=0),"YES",""))</f>
        <v/>
      </c>
      <c r="AZ3248" s="2">
        <f>IF($AV3248="","",IFERROR(VLOOKUP($AU3248,CODES!$A:$B,2,FALSE),"NO CODE"))</f>
        <v/>
      </c>
      <c r="BA3248" s="2">
        <f>IF(""&amp;$F3248&lt;&gt;"4","",IF($AY3248="YES","",IF(ROUND(SUMIFS($AE$2:$AE$4001,$L$2:$L$4001,$L3248,$F$2:$F$4001,"4")-SUMIFS('AR SALES'!$Y$2:$Y$2501,'AR SALES'!$L$2:$L$2501,$L3248,'AR SALES'!$AD$2:$AD$2501,"OFF"),2)=0,"","STALE")))</f>
        <v/>
      </c>
      <c r="BB3248" s="2">
        <f>IF(OR(""&amp;$F3248="2",""&amp;$F3248="4",""&amp;$F3248="G",""&amp;$F3248="H"),IF($AY3248="YES","",IF($AB3248&lt;&gt;0,"",IF(COUNTIFS('AR SALES'!$L$2:$L$2501,$L3248,'AR SALES'!$AD$2:$AD$2501,IF(""&amp;$F3248="4","OFF","ON"),'AR SALES'!$AF$2:$AF$2501,"Y")&gt;0,"","NO EXEMPTION"))),"")</f>
        <v/>
      </c>
    </row>
    <row r="3249">
      <c r="AT3249" s="2">
        <f>IF($L3249="","",IFERROR(INDEX('AR SALES'!$H$2:$H$2501,MATCH(""&amp;$L3249,'AR SALES'!$AE$2:$AE$2501,0)),""))</f>
        <v/>
      </c>
      <c r="AU3249" s="2">
        <f>IF($L3249="","",IF($A3249&lt;&gt;"GA","",IF($E3249="FULTON",IF(ISNUMBER(SEARCH("COLLEGE PARK",$AT3249)),"FULTON (COLLEGE PARK)",IF(ISNUMBER(SEARCH("HAPEVILLE",$AT3249)),"FULTON (HAPEVILLE)",IF(ISNUMBER(SEARCH("EAST POINT",$AT3249)),"FULTON (EAST POINT)",IF(ISNUMBER(SEARCH("ATLANTA",$AT3249)),"FULTON (ATL LIMITS)","FULTON")))),IF($E3249="DEKALB",IF(ISNUMBER(SEARCH("ATLANTA",$AT3249)),"DEKALB (ATL LIMITS)","DEKALB"),IF(AND($E3249="CLAYTON",ISNUMBER(SEARCH("COLLEGE PARK",$AT3249))),"CLAYTON (COLLEGE PARK)",$E3249)))))</f>
        <v/>
      </c>
      <c r="AV3249" s="2">
        <f>IF($L3249="","",IF(""&amp;$F3249="2","DIESEL",IF(OR(""&amp;$F3249="G",""&amp;$F3249="H"),"GAS","")))</f>
        <v/>
      </c>
      <c r="AW3249" s="2">
        <f>IF($AV3249="","",$R3249)</f>
        <v/>
      </c>
      <c r="AX3249" s="2">
        <f>IF($AV3249="","",IF($AB3249=0,$R3249,0))</f>
        <v/>
      </c>
      <c r="AY3249" s="2">
        <f>IF($AV3249="","",IF(AND($Z3249=0,COUNTIF('AR SALES'!$L$2:$L$2501,$L3249)=0),"YES",""))</f>
        <v/>
      </c>
      <c r="AZ3249" s="2">
        <f>IF($AV3249="","",IFERROR(VLOOKUP($AU3249,CODES!$A:$B,2,FALSE),"NO CODE"))</f>
        <v/>
      </c>
      <c r="BA3249" s="2">
        <f>IF(""&amp;$F3249&lt;&gt;"4","",IF($AY3249="YES","",IF(ROUND(SUMIFS($AE$2:$AE$4001,$L$2:$L$4001,$L3249,$F$2:$F$4001,"4")-SUMIFS('AR SALES'!$Y$2:$Y$2501,'AR SALES'!$L$2:$L$2501,$L3249,'AR SALES'!$AD$2:$AD$2501,"OFF"),2)=0,"","STALE")))</f>
        <v/>
      </c>
      <c r="BB3249" s="2">
        <f>IF(OR(""&amp;$F3249="2",""&amp;$F3249="4",""&amp;$F3249="G",""&amp;$F3249="H"),IF($AY3249="YES","",IF($AB3249&lt;&gt;0,"",IF(COUNTIFS('AR SALES'!$L$2:$L$2501,$L3249,'AR SALES'!$AD$2:$AD$2501,IF(""&amp;$F3249="4","OFF","ON"),'AR SALES'!$AF$2:$AF$2501,"Y")&gt;0,"","NO EXEMPTION"))),"")</f>
        <v/>
      </c>
    </row>
    <row r="3250">
      <c r="AT3250" s="2">
        <f>IF($L3250="","",IFERROR(INDEX('AR SALES'!$H$2:$H$2501,MATCH(""&amp;$L3250,'AR SALES'!$AE$2:$AE$2501,0)),""))</f>
        <v/>
      </c>
      <c r="AU3250" s="2">
        <f>IF($L3250="","",IF($A3250&lt;&gt;"GA","",IF($E3250="FULTON",IF(ISNUMBER(SEARCH("COLLEGE PARK",$AT3250)),"FULTON (COLLEGE PARK)",IF(ISNUMBER(SEARCH("HAPEVILLE",$AT3250)),"FULTON (HAPEVILLE)",IF(ISNUMBER(SEARCH("EAST POINT",$AT3250)),"FULTON (EAST POINT)",IF(ISNUMBER(SEARCH("ATLANTA",$AT3250)),"FULTON (ATL LIMITS)","FULTON")))),IF($E3250="DEKALB",IF(ISNUMBER(SEARCH("ATLANTA",$AT3250)),"DEKALB (ATL LIMITS)","DEKALB"),IF(AND($E3250="CLAYTON",ISNUMBER(SEARCH("COLLEGE PARK",$AT3250))),"CLAYTON (COLLEGE PARK)",$E3250)))))</f>
        <v/>
      </c>
      <c r="AV3250" s="2">
        <f>IF($L3250="","",IF(""&amp;$F3250="2","DIESEL",IF(OR(""&amp;$F3250="G",""&amp;$F3250="H"),"GAS","")))</f>
        <v/>
      </c>
      <c r="AW3250" s="2">
        <f>IF($AV3250="","",$R3250)</f>
        <v/>
      </c>
      <c r="AX3250" s="2">
        <f>IF($AV3250="","",IF($AB3250=0,$R3250,0))</f>
        <v/>
      </c>
      <c r="AY3250" s="2">
        <f>IF($AV3250="","",IF(AND($Z3250=0,COUNTIF('AR SALES'!$L$2:$L$2501,$L3250)=0),"YES",""))</f>
        <v/>
      </c>
      <c r="AZ3250" s="2">
        <f>IF($AV3250="","",IFERROR(VLOOKUP($AU3250,CODES!$A:$B,2,FALSE),"NO CODE"))</f>
        <v/>
      </c>
      <c r="BA3250" s="2">
        <f>IF(""&amp;$F3250&lt;&gt;"4","",IF($AY3250="YES","",IF(ROUND(SUMIFS($AE$2:$AE$4001,$L$2:$L$4001,$L3250,$F$2:$F$4001,"4")-SUMIFS('AR SALES'!$Y$2:$Y$2501,'AR SALES'!$L$2:$L$2501,$L3250,'AR SALES'!$AD$2:$AD$2501,"OFF"),2)=0,"","STALE")))</f>
        <v/>
      </c>
      <c r="BB3250" s="2">
        <f>IF(OR(""&amp;$F3250="2",""&amp;$F3250="4",""&amp;$F3250="G",""&amp;$F3250="H"),IF($AY3250="YES","",IF($AB3250&lt;&gt;0,"",IF(COUNTIFS('AR SALES'!$L$2:$L$2501,$L3250,'AR SALES'!$AD$2:$AD$2501,IF(""&amp;$F3250="4","OFF","ON"),'AR SALES'!$AF$2:$AF$2501,"Y")&gt;0,"","NO EXEMPTION"))),"")</f>
        <v/>
      </c>
    </row>
    <row r="3251">
      <c r="AT3251" s="2">
        <f>IF($L3251="","",IFERROR(INDEX('AR SALES'!$H$2:$H$2501,MATCH(""&amp;$L3251,'AR SALES'!$AE$2:$AE$2501,0)),""))</f>
        <v/>
      </c>
      <c r="AU3251" s="2">
        <f>IF($L3251="","",IF($A3251&lt;&gt;"GA","",IF($E3251="FULTON",IF(ISNUMBER(SEARCH("COLLEGE PARK",$AT3251)),"FULTON (COLLEGE PARK)",IF(ISNUMBER(SEARCH("HAPEVILLE",$AT3251)),"FULTON (HAPEVILLE)",IF(ISNUMBER(SEARCH("EAST POINT",$AT3251)),"FULTON (EAST POINT)",IF(ISNUMBER(SEARCH("ATLANTA",$AT3251)),"FULTON (ATL LIMITS)","FULTON")))),IF($E3251="DEKALB",IF(ISNUMBER(SEARCH("ATLANTA",$AT3251)),"DEKALB (ATL LIMITS)","DEKALB"),IF(AND($E3251="CLAYTON",ISNUMBER(SEARCH("COLLEGE PARK",$AT3251))),"CLAYTON (COLLEGE PARK)",$E3251)))))</f>
        <v/>
      </c>
      <c r="AV3251" s="2">
        <f>IF($L3251="","",IF(""&amp;$F3251="2","DIESEL",IF(OR(""&amp;$F3251="G",""&amp;$F3251="H"),"GAS","")))</f>
        <v/>
      </c>
      <c r="AW3251" s="2">
        <f>IF($AV3251="","",$R3251)</f>
        <v/>
      </c>
      <c r="AX3251" s="2">
        <f>IF($AV3251="","",IF($AB3251=0,$R3251,0))</f>
        <v/>
      </c>
      <c r="AY3251" s="2">
        <f>IF($AV3251="","",IF(AND($Z3251=0,COUNTIF('AR SALES'!$L$2:$L$2501,$L3251)=0),"YES",""))</f>
        <v/>
      </c>
      <c r="AZ3251" s="2">
        <f>IF($AV3251="","",IFERROR(VLOOKUP($AU3251,CODES!$A:$B,2,FALSE),"NO CODE"))</f>
        <v/>
      </c>
      <c r="BA3251" s="2">
        <f>IF(""&amp;$F3251&lt;&gt;"4","",IF($AY3251="YES","",IF(ROUND(SUMIFS($AE$2:$AE$4001,$L$2:$L$4001,$L3251,$F$2:$F$4001,"4")-SUMIFS('AR SALES'!$Y$2:$Y$2501,'AR SALES'!$L$2:$L$2501,$L3251,'AR SALES'!$AD$2:$AD$2501,"OFF"),2)=0,"","STALE")))</f>
        <v/>
      </c>
      <c r="BB3251" s="2">
        <f>IF(OR(""&amp;$F3251="2",""&amp;$F3251="4",""&amp;$F3251="G",""&amp;$F3251="H"),IF($AY3251="YES","",IF($AB3251&lt;&gt;0,"",IF(COUNTIFS('AR SALES'!$L$2:$L$2501,$L3251,'AR SALES'!$AD$2:$AD$2501,IF(""&amp;$F3251="4","OFF","ON"),'AR SALES'!$AF$2:$AF$2501,"Y")&gt;0,"","NO EXEMPTION"))),"")</f>
        <v/>
      </c>
    </row>
    <row r="3252">
      <c r="AT3252" s="2">
        <f>IF($L3252="","",IFERROR(INDEX('AR SALES'!$H$2:$H$2501,MATCH(""&amp;$L3252,'AR SALES'!$AE$2:$AE$2501,0)),""))</f>
        <v/>
      </c>
      <c r="AU3252" s="2">
        <f>IF($L3252="","",IF($A3252&lt;&gt;"GA","",IF($E3252="FULTON",IF(ISNUMBER(SEARCH("COLLEGE PARK",$AT3252)),"FULTON (COLLEGE PARK)",IF(ISNUMBER(SEARCH("HAPEVILLE",$AT3252)),"FULTON (HAPEVILLE)",IF(ISNUMBER(SEARCH("EAST POINT",$AT3252)),"FULTON (EAST POINT)",IF(ISNUMBER(SEARCH("ATLANTA",$AT3252)),"FULTON (ATL LIMITS)","FULTON")))),IF($E3252="DEKALB",IF(ISNUMBER(SEARCH("ATLANTA",$AT3252)),"DEKALB (ATL LIMITS)","DEKALB"),IF(AND($E3252="CLAYTON",ISNUMBER(SEARCH("COLLEGE PARK",$AT3252))),"CLAYTON (COLLEGE PARK)",$E3252)))))</f>
        <v/>
      </c>
      <c r="AV3252" s="2">
        <f>IF($L3252="","",IF(""&amp;$F3252="2","DIESEL",IF(OR(""&amp;$F3252="G",""&amp;$F3252="H"),"GAS","")))</f>
        <v/>
      </c>
      <c r="AW3252" s="2">
        <f>IF($AV3252="","",$R3252)</f>
        <v/>
      </c>
      <c r="AX3252" s="2">
        <f>IF($AV3252="","",IF($AB3252=0,$R3252,0))</f>
        <v/>
      </c>
      <c r="AY3252" s="2">
        <f>IF($AV3252="","",IF(AND($Z3252=0,COUNTIF('AR SALES'!$L$2:$L$2501,$L3252)=0),"YES",""))</f>
        <v/>
      </c>
      <c r="AZ3252" s="2">
        <f>IF($AV3252="","",IFERROR(VLOOKUP($AU3252,CODES!$A:$B,2,FALSE),"NO CODE"))</f>
        <v/>
      </c>
      <c r="BA3252" s="2">
        <f>IF(""&amp;$F3252&lt;&gt;"4","",IF($AY3252="YES","",IF(ROUND(SUMIFS($AE$2:$AE$4001,$L$2:$L$4001,$L3252,$F$2:$F$4001,"4")-SUMIFS('AR SALES'!$Y$2:$Y$2501,'AR SALES'!$L$2:$L$2501,$L3252,'AR SALES'!$AD$2:$AD$2501,"OFF"),2)=0,"","STALE")))</f>
        <v/>
      </c>
      <c r="BB3252" s="2">
        <f>IF(OR(""&amp;$F3252="2",""&amp;$F3252="4",""&amp;$F3252="G",""&amp;$F3252="H"),IF($AY3252="YES","",IF($AB3252&lt;&gt;0,"",IF(COUNTIFS('AR SALES'!$L$2:$L$2501,$L3252,'AR SALES'!$AD$2:$AD$2501,IF(""&amp;$F3252="4","OFF","ON"),'AR SALES'!$AF$2:$AF$2501,"Y")&gt;0,"","NO EXEMPTION"))),"")</f>
        <v/>
      </c>
    </row>
    <row r="3253">
      <c r="AT3253" s="2">
        <f>IF($L3253="","",IFERROR(INDEX('AR SALES'!$H$2:$H$2501,MATCH(""&amp;$L3253,'AR SALES'!$AE$2:$AE$2501,0)),""))</f>
        <v/>
      </c>
      <c r="AU3253" s="2">
        <f>IF($L3253="","",IF($A3253&lt;&gt;"GA","",IF($E3253="FULTON",IF(ISNUMBER(SEARCH("COLLEGE PARK",$AT3253)),"FULTON (COLLEGE PARK)",IF(ISNUMBER(SEARCH("HAPEVILLE",$AT3253)),"FULTON (HAPEVILLE)",IF(ISNUMBER(SEARCH("EAST POINT",$AT3253)),"FULTON (EAST POINT)",IF(ISNUMBER(SEARCH("ATLANTA",$AT3253)),"FULTON (ATL LIMITS)","FULTON")))),IF($E3253="DEKALB",IF(ISNUMBER(SEARCH("ATLANTA",$AT3253)),"DEKALB (ATL LIMITS)","DEKALB"),IF(AND($E3253="CLAYTON",ISNUMBER(SEARCH("COLLEGE PARK",$AT3253))),"CLAYTON (COLLEGE PARK)",$E3253)))))</f>
        <v/>
      </c>
      <c r="AV3253" s="2">
        <f>IF($L3253="","",IF(""&amp;$F3253="2","DIESEL",IF(OR(""&amp;$F3253="G",""&amp;$F3253="H"),"GAS","")))</f>
        <v/>
      </c>
      <c r="AW3253" s="2">
        <f>IF($AV3253="","",$R3253)</f>
        <v/>
      </c>
      <c r="AX3253" s="2">
        <f>IF($AV3253="","",IF($AB3253=0,$R3253,0))</f>
        <v/>
      </c>
      <c r="AY3253" s="2">
        <f>IF($AV3253="","",IF(AND($Z3253=0,COUNTIF('AR SALES'!$L$2:$L$2501,$L3253)=0),"YES",""))</f>
        <v/>
      </c>
      <c r="AZ3253" s="2">
        <f>IF($AV3253="","",IFERROR(VLOOKUP($AU3253,CODES!$A:$B,2,FALSE),"NO CODE"))</f>
        <v/>
      </c>
      <c r="BA3253" s="2">
        <f>IF(""&amp;$F3253&lt;&gt;"4","",IF($AY3253="YES","",IF(ROUND(SUMIFS($AE$2:$AE$4001,$L$2:$L$4001,$L3253,$F$2:$F$4001,"4")-SUMIFS('AR SALES'!$Y$2:$Y$2501,'AR SALES'!$L$2:$L$2501,$L3253,'AR SALES'!$AD$2:$AD$2501,"OFF"),2)=0,"","STALE")))</f>
        <v/>
      </c>
      <c r="BB3253" s="2">
        <f>IF(OR(""&amp;$F3253="2",""&amp;$F3253="4",""&amp;$F3253="G",""&amp;$F3253="H"),IF($AY3253="YES","",IF($AB3253&lt;&gt;0,"",IF(COUNTIFS('AR SALES'!$L$2:$L$2501,$L3253,'AR SALES'!$AD$2:$AD$2501,IF(""&amp;$F3253="4","OFF","ON"),'AR SALES'!$AF$2:$AF$2501,"Y")&gt;0,"","NO EXEMPTION"))),"")</f>
        <v/>
      </c>
    </row>
    <row r="3254">
      <c r="AT3254" s="2">
        <f>IF($L3254="","",IFERROR(INDEX('AR SALES'!$H$2:$H$2501,MATCH(""&amp;$L3254,'AR SALES'!$AE$2:$AE$2501,0)),""))</f>
        <v/>
      </c>
      <c r="AU3254" s="2">
        <f>IF($L3254="","",IF($A3254&lt;&gt;"GA","",IF($E3254="FULTON",IF(ISNUMBER(SEARCH("COLLEGE PARK",$AT3254)),"FULTON (COLLEGE PARK)",IF(ISNUMBER(SEARCH("HAPEVILLE",$AT3254)),"FULTON (HAPEVILLE)",IF(ISNUMBER(SEARCH("EAST POINT",$AT3254)),"FULTON (EAST POINT)",IF(ISNUMBER(SEARCH("ATLANTA",$AT3254)),"FULTON (ATL LIMITS)","FULTON")))),IF($E3254="DEKALB",IF(ISNUMBER(SEARCH("ATLANTA",$AT3254)),"DEKALB (ATL LIMITS)","DEKALB"),IF(AND($E3254="CLAYTON",ISNUMBER(SEARCH("COLLEGE PARK",$AT3254))),"CLAYTON (COLLEGE PARK)",$E3254)))))</f>
        <v/>
      </c>
      <c r="AV3254" s="2">
        <f>IF($L3254="","",IF(""&amp;$F3254="2","DIESEL",IF(OR(""&amp;$F3254="G",""&amp;$F3254="H"),"GAS","")))</f>
        <v/>
      </c>
      <c r="AW3254" s="2">
        <f>IF($AV3254="","",$R3254)</f>
        <v/>
      </c>
      <c r="AX3254" s="2">
        <f>IF($AV3254="","",IF($AB3254=0,$R3254,0))</f>
        <v/>
      </c>
      <c r="AY3254" s="2">
        <f>IF($AV3254="","",IF(AND($Z3254=0,COUNTIF('AR SALES'!$L$2:$L$2501,$L3254)=0),"YES",""))</f>
        <v/>
      </c>
      <c r="AZ3254" s="2">
        <f>IF($AV3254="","",IFERROR(VLOOKUP($AU3254,CODES!$A:$B,2,FALSE),"NO CODE"))</f>
        <v/>
      </c>
      <c r="BA3254" s="2">
        <f>IF(""&amp;$F3254&lt;&gt;"4","",IF($AY3254="YES","",IF(ROUND(SUMIFS($AE$2:$AE$4001,$L$2:$L$4001,$L3254,$F$2:$F$4001,"4")-SUMIFS('AR SALES'!$Y$2:$Y$2501,'AR SALES'!$L$2:$L$2501,$L3254,'AR SALES'!$AD$2:$AD$2501,"OFF"),2)=0,"","STALE")))</f>
        <v/>
      </c>
      <c r="BB3254" s="2">
        <f>IF(OR(""&amp;$F3254="2",""&amp;$F3254="4",""&amp;$F3254="G",""&amp;$F3254="H"),IF($AY3254="YES","",IF($AB3254&lt;&gt;0,"",IF(COUNTIFS('AR SALES'!$L$2:$L$2501,$L3254,'AR SALES'!$AD$2:$AD$2501,IF(""&amp;$F3254="4","OFF","ON"),'AR SALES'!$AF$2:$AF$2501,"Y")&gt;0,"","NO EXEMPTION"))),"")</f>
        <v/>
      </c>
    </row>
    <row r="3255">
      <c r="AT3255" s="2">
        <f>IF($L3255="","",IFERROR(INDEX('AR SALES'!$H$2:$H$2501,MATCH(""&amp;$L3255,'AR SALES'!$AE$2:$AE$2501,0)),""))</f>
        <v/>
      </c>
      <c r="AU3255" s="2">
        <f>IF($L3255="","",IF($A3255&lt;&gt;"GA","",IF($E3255="FULTON",IF(ISNUMBER(SEARCH("COLLEGE PARK",$AT3255)),"FULTON (COLLEGE PARK)",IF(ISNUMBER(SEARCH("HAPEVILLE",$AT3255)),"FULTON (HAPEVILLE)",IF(ISNUMBER(SEARCH("EAST POINT",$AT3255)),"FULTON (EAST POINT)",IF(ISNUMBER(SEARCH("ATLANTA",$AT3255)),"FULTON (ATL LIMITS)","FULTON")))),IF($E3255="DEKALB",IF(ISNUMBER(SEARCH("ATLANTA",$AT3255)),"DEKALB (ATL LIMITS)","DEKALB"),IF(AND($E3255="CLAYTON",ISNUMBER(SEARCH("COLLEGE PARK",$AT3255))),"CLAYTON (COLLEGE PARK)",$E3255)))))</f>
        <v/>
      </c>
      <c r="AV3255" s="2">
        <f>IF($L3255="","",IF(""&amp;$F3255="2","DIESEL",IF(OR(""&amp;$F3255="G",""&amp;$F3255="H"),"GAS","")))</f>
        <v/>
      </c>
      <c r="AW3255" s="2">
        <f>IF($AV3255="","",$R3255)</f>
        <v/>
      </c>
      <c r="AX3255" s="2">
        <f>IF($AV3255="","",IF($AB3255=0,$R3255,0))</f>
        <v/>
      </c>
      <c r="AY3255" s="2">
        <f>IF($AV3255="","",IF(AND($Z3255=0,COUNTIF('AR SALES'!$L$2:$L$2501,$L3255)=0),"YES",""))</f>
        <v/>
      </c>
      <c r="AZ3255" s="2">
        <f>IF($AV3255="","",IFERROR(VLOOKUP($AU3255,CODES!$A:$B,2,FALSE),"NO CODE"))</f>
        <v/>
      </c>
      <c r="BA3255" s="2">
        <f>IF(""&amp;$F3255&lt;&gt;"4","",IF($AY3255="YES","",IF(ROUND(SUMIFS($AE$2:$AE$4001,$L$2:$L$4001,$L3255,$F$2:$F$4001,"4")-SUMIFS('AR SALES'!$Y$2:$Y$2501,'AR SALES'!$L$2:$L$2501,$L3255,'AR SALES'!$AD$2:$AD$2501,"OFF"),2)=0,"","STALE")))</f>
        <v/>
      </c>
      <c r="BB3255" s="2">
        <f>IF(OR(""&amp;$F3255="2",""&amp;$F3255="4",""&amp;$F3255="G",""&amp;$F3255="H"),IF($AY3255="YES","",IF($AB3255&lt;&gt;0,"",IF(COUNTIFS('AR SALES'!$L$2:$L$2501,$L3255,'AR SALES'!$AD$2:$AD$2501,IF(""&amp;$F3255="4","OFF","ON"),'AR SALES'!$AF$2:$AF$2501,"Y")&gt;0,"","NO EXEMPTION"))),"")</f>
        <v/>
      </c>
    </row>
    <row r="3256">
      <c r="AT3256" s="2">
        <f>IF($L3256="","",IFERROR(INDEX('AR SALES'!$H$2:$H$2501,MATCH(""&amp;$L3256,'AR SALES'!$AE$2:$AE$2501,0)),""))</f>
        <v/>
      </c>
      <c r="AU3256" s="2">
        <f>IF($L3256="","",IF($A3256&lt;&gt;"GA","",IF($E3256="FULTON",IF(ISNUMBER(SEARCH("COLLEGE PARK",$AT3256)),"FULTON (COLLEGE PARK)",IF(ISNUMBER(SEARCH("HAPEVILLE",$AT3256)),"FULTON (HAPEVILLE)",IF(ISNUMBER(SEARCH("EAST POINT",$AT3256)),"FULTON (EAST POINT)",IF(ISNUMBER(SEARCH("ATLANTA",$AT3256)),"FULTON (ATL LIMITS)","FULTON")))),IF($E3256="DEKALB",IF(ISNUMBER(SEARCH("ATLANTA",$AT3256)),"DEKALB (ATL LIMITS)","DEKALB"),IF(AND($E3256="CLAYTON",ISNUMBER(SEARCH("COLLEGE PARK",$AT3256))),"CLAYTON (COLLEGE PARK)",$E3256)))))</f>
        <v/>
      </c>
      <c r="AV3256" s="2">
        <f>IF($L3256="","",IF(""&amp;$F3256="2","DIESEL",IF(OR(""&amp;$F3256="G",""&amp;$F3256="H"),"GAS","")))</f>
        <v/>
      </c>
      <c r="AW3256" s="2">
        <f>IF($AV3256="","",$R3256)</f>
        <v/>
      </c>
      <c r="AX3256" s="2">
        <f>IF($AV3256="","",IF($AB3256=0,$R3256,0))</f>
        <v/>
      </c>
      <c r="AY3256" s="2">
        <f>IF($AV3256="","",IF(AND($Z3256=0,COUNTIF('AR SALES'!$L$2:$L$2501,$L3256)=0),"YES",""))</f>
        <v/>
      </c>
      <c r="AZ3256" s="2">
        <f>IF($AV3256="","",IFERROR(VLOOKUP($AU3256,CODES!$A:$B,2,FALSE),"NO CODE"))</f>
        <v/>
      </c>
      <c r="BA3256" s="2">
        <f>IF(""&amp;$F3256&lt;&gt;"4","",IF($AY3256="YES","",IF(ROUND(SUMIFS($AE$2:$AE$4001,$L$2:$L$4001,$L3256,$F$2:$F$4001,"4")-SUMIFS('AR SALES'!$Y$2:$Y$2501,'AR SALES'!$L$2:$L$2501,$L3256,'AR SALES'!$AD$2:$AD$2501,"OFF"),2)=0,"","STALE")))</f>
        <v/>
      </c>
      <c r="BB3256" s="2">
        <f>IF(OR(""&amp;$F3256="2",""&amp;$F3256="4",""&amp;$F3256="G",""&amp;$F3256="H"),IF($AY3256="YES","",IF($AB3256&lt;&gt;0,"",IF(COUNTIFS('AR SALES'!$L$2:$L$2501,$L3256,'AR SALES'!$AD$2:$AD$2501,IF(""&amp;$F3256="4","OFF","ON"),'AR SALES'!$AF$2:$AF$2501,"Y")&gt;0,"","NO EXEMPTION"))),"")</f>
        <v/>
      </c>
    </row>
    <row r="3257">
      <c r="AT3257" s="2">
        <f>IF($L3257="","",IFERROR(INDEX('AR SALES'!$H$2:$H$2501,MATCH(""&amp;$L3257,'AR SALES'!$AE$2:$AE$2501,0)),""))</f>
        <v/>
      </c>
      <c r="AU3257" s="2">
        <f>IF($L3257="","",IF($A3257&lt;&gt;"GA","",IF($E3257="FULTON",IF(ISNUMBER(SEARCH("COLLEGE PARK",$AT3257)),"FULTON (COLLEGE PARK)",IF(ISNUMBER(SEARCH("HAPEVILLE",$AT3257)),"FULTON (HAPEVILLE)",IF(ISNUMBER(SEARCH("EAST POINT",$AT3257)),"FULTON (EAST POINT)",IF(ISNUMBER(SEARCH("ATLANTA",$AT3257)),"FULTON (ATL LIMITS)","FULTON")))),IF($E3257="DEKALB",IF(ISNUMBER(SEARCH("ATLANTA",$AT3257)),"DEKALB (ATL LIMITS)","DEKALB"),IF(AND($E3257="CLAYTON",ISNUMBER(SEARCH("COLLEGE PARK",$AT3257))),"CLAYTON (COLLEGE PARK)",$E3257)))))</f>
        <v/>
      </c>
      <c r="AV3257" s="2">
        <f>IF($L3257="","",IF(""&amp;$F3257="2","DIESEL",IF(OR(""&amp;$F3257="G",""&amp;$F3257="H"),"GAS","")))</f>
        <v/>
      </c>
      <c r="AW3257" s="2">
        <f>IF($AV3257="","",$R3257)</f>
        <v/>
      </c>
      <c r="AX3257" s="2">
        <f>IF($AV3257="","",IF($AB3257=0,$R3257,0))</f>
        <v/>
      </c>
      <c r="AY3257" s="2">
        <f>IF($AV3257="","",IF(AND($Z3257=0,COUNTIF('AR SALES'!$L$2:$L$2501,$L3257)=0),"YES",""))</f>
        <v/>
      </c>
      <c r="AZ3257" s="2">
        <f>IF($AV3257="","",IFERROR(VLOOKUP($AU3257,CODES!$A:$B,2,FALSE),"NO CODE"))</f>
        <v/>
      </c>
      <c r="BA3257" s="2">
        <f>IF(""&amp;$F3257&lt;&gt;"4","",IF($AY3257="YES","",IF(ROUND(SUMIFS($AE$2:$AE$4001,$L$2:$L$4001,$L3257,$F$2:$F$4001,"4")-SUMIFS('AR SALES'!$Y$2:$Y$2501,'AR SALES'!$L$2:$L$2501,$L3257,'AR SALES'!$AD$2:$AD$2501,"OFF"),2)=0,"","STALE")))</f>
        <v/>
      </c>
      <c r="BB3257" s="2">
        <f>IF(OR(""&amp;$F3257="2",""&amp;$F3257="4",""&amp;$F3257="G",""&amp;$F3257="H"),IF($AY3257="YES","",IF($AB3257&lt;&gt;0,"",IF(COUNTIFS('AR SALES'!$L$2:$L$2501,$L3257,'AR SALES'!$AD$2:$AD$2501,IF(""&amp;$F3257="4","OFF","ON"),'AR SALES'!$AF$2:$AF$2501,"Y")&gt;0,"","NO EXEMPTION"))),"")</f>
        <v/>
      </c>
    </row>
    <row r="3258">
      <c r="AT3258" s="2">
        <f>IF($L3258="","",IFERROR(INDEX('AR SALES'!$H$2:$H$2501,MATCH(""&amp;$L3258,'AR SALES'!$AE$2:$AE$2501,0)),""))</f>
        <v/>
      </c>
      <c r="AU3258" s="2">
        <f>IF($L3258="","",IF($A3258&lt;&gt;"GA","",IF($E3258="FULTON",IF(ISNUMBER(SEARCH("COLLEGE PARK",$AT3258)),"FULTON (COLLEGE PARK)",IF(ISNUMBER(SEARCH("HAPEVILLE",$AT3258)),"FULTON (HAPEVILLE)",IF(ISNUMBER(SEARCH("EAST POINT",$AT3258)),"FULTON (EAST POINT)",IF(ISNUMBER(SEARCH("ATLANTA",$AT3258)),"FULTON (ATL LIMITS)","FULTON")))),IF($E3258="DEKALB",IF(ISNUMBER(SEARCH("ATLANTA",$AT3258)),"DEKALB (ATL LIMITS)","DEKALB"),IF(AND($E3258="CLAYTON",ISNUMBER(SEARCH("COLLEGE PARK",$AT3258))),"CLAYTON (COLLEGE PARK)",$E3258)))))</f>
        <v/>
      </c>
      <c r="AV3258" s="2">
        <f>IF($L3258="","",IF(""&amp;$F3258="2","DIESEL",IF(OR(""&amp;$F3258="G",""&amp;$F3258="H"),"GAS","")))</f>
        <v/>
      </c>
      <c r="AW3258" s="2">
        <f>IF($AV3258="","",$R3258)</f>
        <v/>
      </c>
      <c r="AX3258" s="2">
        <f>IF($AV3258="","",IF($AB3258=0,$R3258,0))</f>
        <v/>
      </c>
      <c r="AY3258" s="2">
        <f>IF($AV3258="","",IF(AND($Z3258=0,COUNTIF('AR SALES'!$L$2:$L$2501,$L3258)=0),"YES",""))</f>
        <v/>
      </c>
      <c r="AZ3258" s="2">
        <f>IF($AV3258="","",IFERROR(VLOOKUP($AU3258,CODES!$A:$B,2,FALSE),"NO CODE"))</f>
        <v/>
      </c>
      <c r="BA3258" s="2">
        <f>IF(""&amp;$F3258&lt;&gt;"4","",IF($AY3258="YES","",IF(ROUND(SUMIFS($AE$2:$AE$4001,$L$2:$L$4001,$L3258,$F$2:$F$4001,"4")-SUMIFS('AR SALES'!$Y$2:$Y$2501,'AR SALES'!$L$2:$L$2501,$L3258,'AR SALES'!$AD$2:$AD$2501,"OFF"),2)=0,"","STALE")))</f>
        <v/>
      </c>
      <c r="BB3258" s="2">
        <f>IF(OR(""&amp;$F3258="2",""&amp;$F3258="4",""&amp;$F3258="G",""&amp;$F3258="H"),IF($AY3258="YES","",IF($AB3258&lt;&gt;0,"",IF(COUNTIFS('AR SALES'!$L$2:$L$2501,$L3258,'AR SALES'!$AD$2:$AD$2501,IF(""&amp;$F3258="4","OFF","ON"),'AR SALES'!$AF$2:$AF$2501,"Y")&gt;0,"","NO EXEMPTION"))),"")</f>
        <v/>
      </c>
    </row>
    <row r="3259">
      <c r="AT3259" s="2">
        <f>IF($L3259="","",IFERROR(INDEX('AR SALES'!$H$2:$H$2501,MATCH(""&amp;$L3259,'AR SALES'!$AE$2:$AE$2501,0)),""))</f>
        <v/>
      </c>
      <c r="AU3259" s="2">
        <f>IF($L3259="","",IF($A3259&lt;&gt;"GA","",IF($E3259="FULTON",IF(ISNUMBER(SEARCH("COLLEGE PARK",$AT3259)),"FULTON (COLLEGE PARK)",IF(ISNUMBER(SEARCH("HAPEVILLE",$AT3259)),"FULTON (HAPEVILLE)",IF(ISNUMBER(SEARCH("EAST POINT",$AT3259)),"FULTON (EAST POINT)",IF(ISNUMBER(SEARCH("ATLANTA",$AT3259)),"FULTON (ATL LIMITS)","FULTON")))),IF($E3259="DEKALB",IF(ISNUMBER(SEARCH("ATLANTA",$AT3259)),"DEKALB (ATL LIMITS)","DEKALB"),IF(AND($E3259="CLAYTON",ISNUMBER(SEARCH("COLLEGE PARK",$AT3259))),"CLAYTON (COLLEGE PARK)",$E3259)))))</f>
        <v/>
      </c>
      <c r="AV3259" s="2">
        <f>IF($L3259="","",IF(""&amp;$F3259="2","DIESEL",IF(OR(""&amp;$F3259="G",""&amp;$F3259="H"),"GAS","")))</f>
        <v/>
      </c>
      <c r="AW3259" s="2">
        <f>IF($AV3259="","",$R3259)</f>
        <v/>
      </c>
      <c r="AX3259" s="2">
        <f>IF($AV3259="","",IF($AB3259=0,$R3259,0))</f>
        <v/>
      </c>
      <c r="AY3259" s="2">
        <f>IF($AV3259="","",IF(AND($Z3259=0,COUNTIF('AR SALES'!$L$2:$L$2501,$L3259)=0),"YES",""))</f>
        <v/>
      </c>
      <c r="AZ3259" s="2">
        <f>IF($AV3259="","",IFERROR(VLOOKUP($AU3259,CODES!$A:$B,2,FALSE),"NO CODE"))</f>
        <v/>
      </c>
      <c r="BA3259" s="2">
        <f>IF(""&amp;$F3259&lt;&gt;"4","",IF($AY3259="YES","",IF(ROUND(SUMIFS($AE$2:$AE$4001,$L$2:$L$4001,$L3259,$F$2:$F$4001,"4")-SUMIFS('AR SALES'!$Y$2:$Y$2501,'AR SALES'!$L$2:$L$2501,$L3259,'AR SALES'!$AD$2:$AD$2501,"OFF"),2)=0,"","STALE")))</f>
        <v/>
      </c>
      <c r="BB3259" s="2">
        <f>IF(OR(""&amp;$F3259="2",""&amp;$F3259="4",""&amp;$F3259="G",""&amp;$F3259="H"),IF($AY3259="YES","",IF($AB3259&lt;&gt;0,"",IF(COUNTIFS('AR SALES'!$L$2:$L$2501,$L3259,'AR SALES'!$AD$2:$AD$2501,IF(""&amp;$F3259="4","OFF","ON"),'AR SALES'!$AF$2:$AF$2501,"Y")&gt;0,"","NO EXEMPTION"))),"")</f>
        <v/>
      </c>
    </row>
    <row r="3260">
      <c r="AT3260" s="2">
        <f>IF($L3260="","",IFERROR(INDEX('AR SALES'!$H$2:$H$2501,MATCH(""&amp;$L3260,'AR SALES'!$AE$2:$AE$2501,0)),""))</f>
        <v/>
      </c>
      <c r="AU3260" s="2">
        <f>IF($L3260="","",IF($A3260&lt;&gt;"GA","",IF($E3260="FULTON",IF(ISNUMBER(SEARCH("COLLEGE PARK",$AT3260)),"FULTON (COLLEGE PARK)",IF(ISNUMBER(SEARCH("HAPEVILLE",$AT3260)),"FULTON (HAPEVILLE)",IF(ISNUMBER(SEARCH("EAST POINT",$AT3260)),"FULTON (EAST POINT)",IF(ISNUMBER(SEARCH("ATLANTA",$AT3260)),"FULTON (ATL LIMITS)","FULTON")))),IF($E3260="DEKALB",IF(ISNUMBER(SEARCH("ATLANTA",$AT3260)),"DEKALB (ATL LIMITS)","DEKALB"),IF(AND($E3260="CLAYTON",ISNUMBER(SEARCH("COLLEGE PARK",$AT3260))),"CLAYTON (COLLEGE PARK)",$E3260)))))</f>
        <v/>
      </c>
      <c r="AV3260" s="2">
        <f>IF($L3260="","",IF(""&amp;$F3260="2","DIESEL",IF(OR(""&amp;$F3260="G",""&amp;$F3260="H"),"GAS","")))</f>
        <v/>
      </c>
      <c r="AW3260" s="2">
        <f>IF($AV3260="","",$R3260)</f>
        <v/>
      </c>
      <c r="AX3260" s="2">
        <f>IF($AV3260="","",IF($AB3260=0,$R3260,0))</f>
        <v/>
      </c>
      <c r="AY3260" s="2">
        <f>IF($AV3260="","",IF(AND($Z3260=0,COUNTIF('AR SALES'!$L$2:$L$2501,$L3260)=0),"YES",""))</f>
        <v/>
      </c>
      <c r="AZ3260" s="2">
        <f>IF($AV3260="","",IFERROR(VLOOKUP($AU3260,CODES!$A:$B,2,FALSE),"NO CODE"))</f>
        <v/>
      </c>
      <c r="BA3260" s="2">
        <f>IF(""&amp;$F3260&lt;&gt;"4","",IF($AY3260="YES","",IF(ROUND(SUMIFS($AE$2:$AE$4001,$L$2:$L$4001,$L3260,$F$2:$F$4001,"4")-SUMIFS('AR SALES'!$Y$2:$Y$2501,'AR SALES'!$L$2:$L$2501,$L3260,'AR SALES'!$AD$2:$AD$2501,"OFF"),2)=0,"","STALE")))</f>
        <v/>
      </c>
      <c r="BB3260" s="2">
        <f>IF(OR(""&amp;$F3260="2",""&amp;$F3260="4",""&amp;$F3260="G",""&amp;$F3260="H"),IF($AY3260="YES","",IF($AB3260&lt;&gt;0,"",IF(COUNTIFS('AR SALES'!$L$2:$L$2501,$L3260,'AR SALES'!$AD$2:$AD$2501,IF(""&amp;$F3260="4","OFF","ON"),'AR SALES'!$AF$2:$AF$2501,"Y")&gt;0,"","NO EXEMPTION"))),"")</f>
        <v/>
      </c>
    </row>
    <row r="3261">
      <c r="AT3261" s="2">
        <f>IF($L3261="","",IFERROR(INDEX('AR SALES'!$H$2:$H$2501,MATCH(""&amp;$L3261,'AR SALES'!$AE$2:$AE$2501,0)),""))</f>
        <v/>
      </c>
      <c r="AU3261" s="2">
        <f>IF($L3261="","",IF($A3261&lt;&gt;"GA","",IF($E3261="FULTON",IF(ISNUMBER(SEARCH("COLLEGE PARK",$AT3261)),"FULTON (COLLEGE PARK)",IF(ISNUMBER(SEARCH("HAPEVILLE",$AT3261)),"FULTON (HAPEVILLE)",IF(ISNUMBER(SEARCH("EAST POINT",$AT3261)),"FULTON (EAST POINT)",IF(ISNUMBER(SEARCH("ATLANTA",$AT3261)),"FULTON (ATL LIMITS)","FULTON")))),IF($E3261="DEKALB",IF(ISNUMBER(SEARCH("ATLANTA",$AT3261)),"DEKALB (ATL LIMITS)","DEKALB"),IF(AND($E3261="CLAYTON",ISNUMBER(SEARCH("COLLEGE PARK",$AT3261))),"CLAYTON (COLLEGE PARK)",$E3261)))))</f>
        <v/>
      </c>
      <c r="AV3261" s="2">
        <f>IF($L3261="","",IF(""&amp;$F3261="2","DIESEL",IF(OR(""&amp;$F3261="G",""&amp;$F3261="H"),"GAS","")))</f>
        <v/>
      </c>
      <c r="AW3261" s="2">
        <f>IF($AV3261="","",$R3261)</f>
        <v/>
      </c>
      <c r="AX3261" s="2">
        <f>IF($AV3261="","",IF($AB3261=0,$R3261,0))</f>
        <v/>
      </c>
      <c r="AY3261" s="2">
        <f>IF($AV3261="","",IF(AND($Z3261=0,COUNTIF('AR SALES'!$L$2:$L$2501,$L3261)=0),"YES",""))</f>
        <v/>
      </c>
      <c r="AZ3261" s="2">
        <f>IF($AV3261="","",IFERROR(VLOOKUP($AU3261,CODES!$A:$B,2,FALSE),"NO CODE"))</f>
        <v/>
      </c>
      <c r="BA3261" s="2">
        <f>IF(""&amp;$F3261&lt;&gt;"4","",IF($AY3261="YES","",IF(ROUND(SUMIFS($AE$2:$AE$4001,$L$2:$L$4001,$L3261,$F$2:$F$4001,"4")-SUMIFS('AR SALES'!$Y$2:$Y$2501,'AR SALES'!$L$2:$L$2501,$L3261,'AR SALES'!$AD$2:$AD$2501,"OFF"),2)=0,"","STALE")))</f>
        <v/>
      </c>
      <c r="BB3261" s="2">
        <f>IF(OR(""&amp;$F3261="2",""&amp;$F3261="4",""&amp;$F3261="G",""&amp;$F3261="H"),IF($AY3261="YES","",IF($AB3261&lt;&gt;0,"",IF(COUNTIFS('AR SALES'!$L$2:$L$2501,$L3261,'AR SALES'!$AD$2:$AD$2501,IF(""&amp;$F3261="4","OFF","ON"),'AR SALES'!$AF$2:$AF$2501,"Y")&gt;0,"","NO EXEMPTION"))),"")</f>
        <v/>
      </c>
    </row>
    <row r="3262">
      <c r="AT3262" s="2">
        <f>IF($L3262="","",IFERROR(INDEX('AR SALES'!$H$2:$H$2501,MATCH(""&amp;$L3262,'AR SALES'!$AE$2:$AE$2501,0)),""))</f>
        <v/>
      </c>
      <c r="AU3262" s="2">
        <f>IF($L3262="","",IF($A3262&lt;&gt;"GA","",IF($E3262="FULTON",IF(ISNUMBER(SEARCH("COLLEGE PARK",$AT3262)),"FULTON (COLLEGE PARK)",IF(ISNUMBER(SEARCH("HAPEVILLE",$AT3262)),"FULTON (HAPEVILLE)",IF(ISNUMBER(SEARCH("EAST POINT",$AT3262)),"FULTON (EAST POINT)",IF(ISNUMBER(SEARCH("ATLANTA",$AT3262)),"FULTON (ATL LIMITS)","FULTON")))),IF($E3262="DEKALB",IF(ISNUMBER(SEARCH("ATLANTA",$AT3262)),"DEKALB (ATL LIMITS)","DEKALB"),IF(AND($E3262="CLAYTON",ISNUMBER(SEARCH("COLLEGE PARK",$AT3262))),"CLAYTON (COLLEGE PARK)",$E3262)))))</f>
        <v/>
      </c>
      <c r="AV3262" s="2">
        <f>IF($L3262="","",IF(""&amp;$F3262="2","DIESEL",IF(OR(""&amp;$F3262="G",""&amp;$F3262="H"),"GAS","")))</f>
        <v/>
      </c>
      <c r="AW3262" s="2">
        <f>IF($AV3262="","",$R3262)</f>
        <v/>
      </c>
      <c r="AX3262" s="2">
        <f>IF($AV3262="","",IF($AB3262=0,$R3262,0))</f>
        <v/>
      </c>
      <c r="AY3262" s="2">
        <f>IF($AV3262="","",IF(AND($Z3262=0,COUNTIF('AR SALES'!$L$2:$L$2501,$L3262)=0),"YES",""))</f>
        <v/>
      </c>
      <c r="AZ3262" s="2">
        <f>IF($AV3262="","",IFERROR(VLOOKUP($AU3262,CODES!$A:$B,2,FALSE),"NO CODE"))</f>
        <v/>
      </c>
      <c r="BA3262" s="2">
        <f>IF(""&amp;$F3262&lt;&gt;"4","",IF($AY3262="YES","",IF(ROUND(SUMIFS($AE$2:$AE$4001,$L$2:$L$4001,$L3262,$F$2:$F$4001,"4")-SUMIFS('AR SALES'!$Y$2:$Y$2501,'AR SALES'!$L$2:$L$2501,$L3262,'AR SALES'!$AD$2:$AD$2501,"OFF"),2)=0,"","STALE")))</f>
        <v/>
      </c>
      <c r="BB3262" s="2">
        <f>IF(OR(""&amp;$F3262="2",""&amp;$F3262="4",""&amp;$F3262="G",""&amp;$F3262="H"),IF($AY3262="YES","",IF($AB3262&lt;&gt;0,"",IF(COUNTIFS('AR SALES'!$L$2:$L$2501,$L3262,'AR SALES'!$AD$2:$AD$2501,IF(""&amp;$F3262="4","OFF","ON"),'AR SALES'!$AF$2:$AF$2501,"Y")&gt;0,"","NO EXEMPTION"))),"")</f>
        <v/>
      </c>
    </row>
    <row r="3263">
      <c r="AT3263" s="2">
        <f>IF($L3263="","",IFERROR(INDEX('AR SALES'!$H$2:$H$2501,MATCH(""&amp;$L3263,'AR SALES'!$AE$2:$AE$2501,0)),""))</f>
        <v/>
      </c>
      <c r="AU3263" s="2">
        <f>IF($L3263="","",IF($A3263&lt;&gt;"GA","",IF($E3263="FULTON",IF(ISNUMBER(SEARCH("COLLEGE PARK",$AT3263)),"FULTON (COLLEGE PARK)",IF(ISNUMBER(SEARCH("HAPEVILLE",$AT3263)),"FULTON (HAPEVILLE)",IF(ISNUMBER(SEARCH("EAST POINT",$AT3263)),"FULTON (EAST POINT)",IF(ISNUMBER(SEARCH("ATLANTA",$AT3263)),"FULTON (ATL LIMITS)","FULTON")))),IF($E3263="DEKALB",IF(ISNUMBER(SEARCH("ATLANTA",$AT3263)),"DEKALB (ATL LIMITS)","DEKALB"),IF(AND($E3263="CLAYTON",ISNUMBER(SEARCH("COLLEGE PARK",$AT3263))),"CLAYTON (COLLEGE PARK)",$E3263)))))</f>
        <v/>
      </c>
      <c r="AV3263" s="2">
        <f>IF($L3263="","",IF(""&amp;$F3263="2","DIESEL",IF(OR(""&amp;$F3263="G",""&amp;$F3263="H"),"GAS","")))</f>
        <v/>
      </c>
      <c r="AW3263" s="2">
        <f>IF($AV3263="","",$R3263)</f>
        <v/>
      </c>
      <c r="AX3263" s="2">
        <f>IF($AV3263="","",IF($AB3263=0,$R3263,0))</f>
        <v/>
      </c>
      <c r="AY3263" s="2">
        <f>IF($AV3263="","",IF(AND($Z3263=0,COUNTIF('AR SALES'!$L$2:$L$2501,$L3263)=0),"YES",""))</f>
        <v/>
      </c>
      <c r="AZ3263" s="2">
        <f>IF($AV3263="","",IFERROR(VLOOKUP($AU3263,CODES!$A:$B,2,FALSE),"NO CODE"))</f>
        <v/>
      </c>
      <c r="BA3263" s="2">
        <f>IF(""&amp;$F3263&lt;&gt;"4","",IF($AY3263="YES","",IF(ROUND(SUMIFS($AE$2:$AE$4001,$L$2:$L$4001,$L3263,$F$2:$F$4001,"4")-SUMIFS('AR SALES'!$Y$2:$Y$2501,'AR SALES'!$L$2:$L$2501,$L3263,'AR SALES'!$AD$2:$AD$2501,"OFF"),2)=0,"","STALE")))</f>
        <v/>
      </c>
      <c r="BB3263" s="2">
        <f>IF(OR(""&amp;$F3263="2",""&amp;$F3263="4",""&amp;$F3263="G",""&amp;$F3263="H"),IF($AY3263="YES","",IF($AB3263&lt;&gt;0,"",IF(COUNTIFS('AR SALES'!$L$2:$L$2501,$L3263,'AR SALES'!$AD$2:$AD$2501,IF(""&amp;$F3263="4","OFF","ON"),'AR SALES'!$AF$2:$AF$2501,"Y")&gt;0,"","NO EXEMPTION"))),"")</f>
        <v/>
      </c>
    </row>
    <row r="3264">
      <c r="AT3264" s="2">
        <f>IF($L3264="","",IFERROR(INDEX('AR SALES'!$H$2:$H$2501,MATCH(""&amp;$L3264,'AR SALES'!$AE$2:$AE$2501,0)),""))</f>
        <v/>
      </c>
      <c r="AU3264" s="2">
        <f>IF($L3264="","",IF($A3264&lt;&gt;"GA","",IF($E3264="FULTON",IF(ISNUMBER(SEARCH("COLLEGE PARK",$AT3264)),"FULTON (COLLEGE PARK)",IF(ISNUMBER(SEARCH("HAPEVILLE",$AT3264)),"FULTON (HAPEVILLE)",IF(ISNUMBER(SEARCH("EAST POINT",$AT3264)),"FULTON (EAST POINT)",IF(ISNUMBER(SEARCH("ATLANTA",$AT3264)),"FULTON (ATL LIMITS)","FULTON")))),IF($E3264="DEKALB",IF(ISNUMBER(SEARCH("ATLANTA",$AT3264)),"DEKALB (ATL LIMITS)","DEKALB"),IF(AND($E3264="CLAYTON",ISNUMBER(SEARCH("COLLEGE PARK",$AT3264))),"CLAYTON (COLLEGE PARK)",$E3264)))))</f>
        <v/>
      </c>
      <c r="AV3264" s="2">
        <f>IF($L3264="","",IF(""&amp;$F3264="2","DIESEL",IF(OR(""&amp;$F3264="G",""&amp;$F3264="H"),"GAS","")))</f>
        <v/>
      </c>
      <c r="AW3264" s="2">
        <f>IF($AV3264="","",$R3264)</f>
        <v/>
      </c>
      <c r="AX3264" s="2">
        <f>IF($AV3264="","",IF($AB3264=0,$R3264,0))</f>
        <v/>
      </c>
      <c r="AY3264" s="2">
        <f>IF($AV3264="","",IF(AND($Z3264=0,COUNTIF('AR SALES'!$L$2:$L$2501,$L3264)=0),"YES",""))</f>
        <v/>
      </c>
      <c r="AZ3264" s="2">
        <f>IF($AV3264="","",IFERROR(VLOOKUP($AU3264,CODES!$A:$B,2,FALSE),"NO CODE"))</f>
        <v/>
      </c>
      <c r="BA3264" s="2">
        <f>IF(""&amp;$F3264&lt;&gt;"4","",IF($AY3264="YES","",IF(ROUND(SUMIFS($AE$2:$AE$4001,$L$2:$L$4001,$L3264,$F$2:$F$4001,"4")-SUMIFS('AR SALES'!$Y$2:$Y$2501,'AR SALES'!$L$2:$L$2501,$L3264,'AR SALES'!$AD$2:$AD$2501,"OFF"),2)=0,"","STALE")))</f>
        <v/>
      </c>
      <c r="BB3264" s="2">
        <f>IF(OR(""&amp;$F3264="2",""&amp;$F3264="4",""&amp;$F3264="G",""&amp;$F3264="H"),IF($AY3264="YES","",IF($AB3264&lt;&gt;0,"",IF(COUNTIFS('AR SALES'!$L$2:$L$2501,$L3264,'AR SALES'!$AD$2:$AD$2501,IF(""&amp;$F3264="4","OFF","ON"),'AR SALES'!$AF$2:$AF$2501,"Y")&gt;0,"","NO EXEMPTION"))),"")</f>
        <v/>
      </c>
    </row>
    <row r="3265">
      <c r="AT3265" s="2">
        <f>IF($L3265="","",IFERROR(INDEX('AR SALES'!$H$2:$H$2501,MATCH(""&amp;$L3265,'AR SALES'!$AE$2:$AE$2501,0)),""))</f>
        <v/>
      </c>
      <c r="AU3265" s="2">
        <f>IF($L3265="","",IF($A3265&lt;&gt;"GA","",IF($E3265="FULTON",IF(ISNUMBER(SEARCH("COLLEGE PARK",$AT3265)),"FULTON (COLLEGE PARK)",IF(ISNUMBER(SEARCH("HAPEVILLE",$AT3265)),"FULTON (HAPEVILLE)",IF(ISNUMBER(SEARCH("EAST POINT",$AT3265)),"FULTON (EAST POINT)",IF(ISNUMBER(SEARCH("ATLANTA",$AT3265)),"FULTON (ATL LIMITS)","FULTON")))),IF($E3265="DEKALB",IF(ISNUMBER(SEARCH("ATLANTA",$AT3265)),"DEKALB (ATL LIMITS)","DEKALB"),IF(AND($E3265="CLAYTON",ISNUMBER(SEARCH("COLLEGE PARK",$AT3265))),"CLAYTON (COLLEGE PARK)",$E3265)))))</f>
        <v/>
      </c>
      <c r="AV3265" s="2">
        <f>IF($L3265="","",IF(""&amp;$F3265="2","DIESEL",IF(OR(""&amp;$F3265="G",""&amp;$F3265="H"),"GAS","")))</f>
        <v/>
      </c>
      <c r="AW3265" s="2">
        <f>IF($AV3265="","",$R3265)</f>
        <v/>
      </c>
      <c r="AX3265" s="2">
        <f>IF($AV3265="","",IF($AB3265=0,$R3265,0))</f>
        <v/>
      </c>
      <c r="AY3265" s="2">
        <f>IF($AV3265="","",IF(AND($Z3265=0,COUNTIF('AR SALES'!$L$2:$L$2501,$L3265)=0),"YES",""))</f>
        <v/>
      </c>
      <c r="AZ3265" s="2">
        <f>IF($AV3265="","",IFERROR(VLOOKUP($AU3265,CODES!$A:$B,2,FALSE),"NO CODE"))</f>
        <v/>
      </c>
      <c r="BA3265" s="2">
        <f>IF(""&amp;$F3265&lt;&gt;"4","",IF($AY3265="YES","",IF(ROUND(SUMIFS($AE$2:$AE$4001,$L$2:$L$4001,$L3265,$F$2:$F$4001,"4")-SUMIFS('AR SALES'!$Y$2:$Y$2501,'AR SALES'!$L$2:$L$2501,$L3265,'AR SALES'!$AD$2:$AD$2501,"OFF"),2)=0,"","STALE")))</f>
        <v/>
      </c>
      <c r="BB3265" s="2">
        <f>IF(OR(""&amp;$F3265="2",""&amp;$F3265="4",""&amp;$F3265="G",""&amp;$F3265="H"),IF($AY3265="YES","",IF($AB3265&lt;&gt;0,"",IF(COUNTIFS('AR SALES'!$L$2:$L$2501,$L3265,'AR SALES'!$AD$2:$AD$2501,IF(""&amp;$F3265="4","OFF","ON"),'AR SALES'!$AF$2:$AF$2501,"Y")&gt;0,"","NO EXEMPTION"))),"")</f>
        <v/>
      </c>
    </row>
    <row r="3266">
      <c r="AT3266" s="2">
        <f>IF($L3266="","",IFERROR(INDEX('AR SALES'!$H$2:$H$2501,MATCH(""&amp;$L3266,'AR SALES'!$AE$2:$AE$2501,0)),""))</f>
        <v/>
      </c>
      <c r="AU3266" s="2">
        <f>IF($L3266="","",IF($A3266&lt;&gt;"GA","",IF($E3266="FULTON",IF(ISNUMBER(SEARCH("COLLEGE PARK",$AT3266)),"FULTON (COLLEGE PARK)",IF(ISNUMBER(SEARCH("HAPEVILLE",$AT3266)),"FULTON (HAPEVILLE)",IF(ISNUMBER(SEARCH("EAST POINT",$AT3266)),"FULTON (EAST POINT)",IF(ISNUMBER(SEARCH("ATLANTA",$AT3266)),"FULTON (ATL LIMITS)","FULTON")))),IF($E3266="DEKALB",IF(ISNUMBER(SEARCH("ATLANTA",$AT3266)),"DEKALB (ATL LIMITS)","DEKALB"),IF(AND($E3266="CLAYTON",ISNUMBER(SEARCH("COLLEGE PARK",$AT3266))),"CLAYTON (COLLEGE PARK)",$E3266)))))</f>
        <v/>
      </c>
      <c r="AV3266" s="2">
        <f>IF($L3266="","",IF(""&amp;$F3266="2","DIESEL",IF(OR(""&amp;$F3266="G",""&amp;$F3266="H"),"GAS","")))</f>
        <v/>
      </c>
      <c r="AW3266" s="2">
        <f>IF($AV3266="","",$R3266)</f>
        <v/>
      </c>
      <c r="AX3266" s="2">
        <f>IF($AV3266="","",IF($AB3266=0,$R3266,0))</f>
        <v/>
      </c>
      <c r="AY3266" s="2">
        <f>IF($AV3266="","",IF(AND($Z3266=0,COUNTIF('AR SALES'!$L$2:$L$2501,$L3266)=0),"YES",""))</f>
        <v/>
      </c>
      <c r="AZ3266" s="2">
        <f>IF($AV3266="","",IFERROR(VLOOKUP($AU3266,CODES!$A:$B,2,FALSE),"NO CODE"))</f>
        <v/>
      </c>
      <c r="BA3266" s="2">
        <f>IF(""&amp;$F3266&lt;&gt;"4","",IF($AY3266="YES","",IF(ROUND(SUMIFS($AE$2:$AE$4001,$L$2:$L$4001,$L3266,$F$2:$F$4001,"4")-SUMIFS('AR SALES'!$Y$2:$Y$2501,'AR SALES'!$L$2:$L$2501,$L3266,'AR SALES'!$AD$2:$AD$2501,"OFF"),2)=0,"","STALE")))</f>
        <v/>
      </c>
      <c r="BB3266" s="2">
        <f>IF(OR(""&amp;$F3266="2",""&amp;$F3266="4",""&amp;$F3266="G",""&amp;$F3266="H"),IF($AY3266="YES","",IF($AB3266&lt;&gt;0,"",IF(COUNTIFS('AR SALES'!$L$2:$L$2501,$L3266,'AR SALES'!$AD$2:$AD$2501,IF(""&amp;$F3266="4","OFF","ON"),'AR SALES'!$AF$2:$AF$2501,"Y")&gt;0,"","NO EXEMPTION"))),"")</f>
        <v/>
      </c>
    </row>
    <row r="3267">
      <c r="AT3267" s="2">
        <f>IF($L3267="","",IFERROR(INDEX('AR SALES'!$H$2:$H$2501,MATCH(""&amp;$L3267,'AR SALES'!$AE$2:$AE$2501,0)),""))</f>
        <v/>
      </c>
      <c r="AU3267" s="2">
        <f>IF($L3267="","",IF($A3267&lt;&gt;"GA","",IF($E3267="FULTON",IF(ISNUMBER(SEARCH("COLLEGE PARK",$AT3267)),"FULTON (COLLEGE PARK)",IF(ISNUMBER(SEARCH("HAPEVILLE",$AT3267)),"FULTON (HAPEVILLE)",IF(ISNUMBER(SEARCH("EAST POINT",$AT3267)),"FULTON (EAST POINT)",IF(ISNUMBER(SEARCH("ATLANTA",$AT3267)),"FULTON (ATL LIMITS)","FULTON")))),IF($E3267="DEKALB",IF(ISNUMBER(SEARCH("ATLANTA",$AT3267)),"DEKALB (ATL LIMITS)","DEKALB"),IF(AND($E3267="CLAYTON",ISNUMBER(SEARCH("COLLEGE PARK",$AT3267))),"CLAYTON (COLLEGE PARK)",$E3267)))))</f>
        <v/>
      </c>
      <c r="AV3267" s="2">
        <f>IF($L3267="","",IF(""&amp;$F3267="2","DIESEL",IF(OR(""&amp;$F3267="G",""&amp;$F3267="H"),"GAS","")))</f>
        <v/>
      </c>
      <c r="AW3267" s="2">
        <f>IF($AV3267="","",$R3267)</f>
        <v/>
      </c>
      <c r="AX3267" s="2">
        <f>IF($AV3267="","",IF($AB3267=0,$R3267,0))</f>
        <v/>
      </c>
      <c r="AY3267" s="2">
        <f>IF($AV3267="","",IF(AND($Z3267=0,COUNTIF('AR SALES'!$L$2:$L$2501,$L3267)=0),"YES",""))</f>
        <v/>
      </c>
      <c r="AZ3267" s="2">
        <f>IF($AV3267="","",IFERROR(VLOOKUP($AU3267,CODES!$A:$B,2,FALSE),"NO CODE"))</f>
        <v/>
      </c>
      <c r="BA3267" s="2">
        <f>IF(""&amp;$F3267&lt;&gt;"4","",IF($AY3267="YES","",IF(ROUND(SUMIFS($AE$2:$AE$4001,$L$2:$L$4001,$L3267,$F$2:$F$4001,"4")-SUMIFS('AR SALES'!$Y$2:$Y$2501,'AR SALES'!$L$2:$L$2501,$L3267,'AR SALES'!$AD$2:$AD$2501,"OFF"),2)=0,"","STALE")))</f>
        <v/>
      </c>
      <c r="BB3267" s="2">
        <f>IF(OR(""&amp;$F3267="2",""&amp;$F3267="4",""&amp;$F3267="G",""&amp;$F3267="H"),IF($AY3267="YES","",IF($AB3267&lt;&gt;0,"",IF(COUNTIFS('AR SALES'!$L$2:$L$2501,$L3267,'AR SALES'!$AD$2:$AD$2501,IF(""&amp;$F3267="4","OFF","ON"),'AR SALES'!$AF$2:$AF$2501,"Y")&gt;0,"","NO EXEMPTION"))),"")</f>
        <v/>
      </c>
    </row>
    <row r="3268">
      <c r="AT3268" s="2">
        <f>IF($L3268="","",IFERROR(INDEX('AR SALES'!$H$2:$H$2501,MATCH(""&amp;$L3268,'AR SALES'!$AE$2:$AE$2501,0)),""))</f>
        <v/>
      </c>
      <c r="AU3268" s="2">
        <f>IF($L3268="","",IF($A3268&lt;&gt;"GA","",IF($E3268="FULTON",IF(ISNUMBER(SEARCH("COLLEGE PARK",$AT3268)),"FULTON (COLLEGE PARK)",IF(ISNUMBER(SEARCH("HAPEVILLE",$AT3268)),"FULTON (HAPEVILLE)",IF(ISNUMBER(SEARCH("EAST POINT",$AT3268)),"FULTON (EAST POINT)",IF(ISNUMBER(SEARCH("ATLANTA",$AT3268)),"FULTON (ATL LIMITS)","FULTON")))),IF($E3268="DEKALB",IF(ISNUMBER(SEARCH("ATLANTA",$AT3268)),"DEKALB (ATL LIMITS)","DEKALB"),IF(AND($E3268="CLAYTON",ISNUMBER(SEARCH("COLLEGE PARK",$AT3268))),"CLAYTON (COLLEGE PARK)",$E3268)))))</f>
        <v/>
      </c>
      <c r="AV3268" s="2">
        <f>IF($L3268="","",IF(""&amp;$F3268="2","DIESEL",IF(OR(""&amp;$F3268="G",""&amp;$F3268="H"),"GAS","")))</f>
        <v/>
      </c>
      <c r="AW3268" s="2">
        <f>IF($AV3268="","",$R3268)</f>
        <v/>
      </c>
      <c r="AX3268" s="2">
        <f>IF($AV3268="","",IF($AB3268=0,$R3268,0))</f>
        <v/>
      </c>
      <c r="AY3268" s="2">
        <f>IF($AV3268="","",IF(AND($Z3268=0,COUNTIF('AR SALES'!$L$2:$L$2501,$L3268)=0),"YES",""))</f>
        <v/>
      </c>
      <c r="AZ3268" s="2">
        <f>IF($AV3268="","",IFERROR(VLOOKUP($AU3268,CODES!$A:$B,2,FALSE),"NO CODE"))</f>
        <v/>
      </c>
      <c r="BA3268" s="2">
        <f>IF(""&amp;$F3268&lt;&gt;"4","",IF($AY3268="YES","",IF(ROUND(SUMIFS($AE$2:$AE$4001,$L$2:$L$4001,$L3268,$F$2:$F$4001,"4")-SUMIFS('AR SALES'!$Y$2:$Y$2501,'AR SALES'!$L$2:$L$2501,$L3268,'AR SALES'!$AD$2:$AD$2501,"OFF"),2)=0,"","STALE")))</f>
        <v/>
      </c>
      <c r="BB3268" s="2">
        <f>IF(OR(""&amp;$F3268="2",""&amp;$F3268="4",""&amp;$F3268="G",""&amp;$F3268="H"),IF($AY3268="YES","",IF($AB3268&lt;&gt;0,"",IF(COUNTIFS('AR SALES'!$L$2:$L$2501,$L3268,'AR SALES'!$AD$2:$AD$2501,IF(""&amp;$F3268="4","OFF","ON"),'AR SALES'!$AF$2:$AF$2501,"Y")&gt;0,"","NO EXEMPTION"))),"")</f>
        <v/>
      </c>
    </row>
    <row r="3269">
      <c r="AT3269" s="2">
        <f>IF($L3269="","",IFERROR(INDEX('AR SALES'!$H$2:$H$2501,MATCH(""&amp;$L3269,'AR SALES'!$AE$2:$AE$2501,0)),""))</f>
        <v/>
      </c>
      <c r="AU3269" s="2">
        <f>IF($L3269="","",IF($A3269&lt;&gt;"GA","",IF($E3269="FULTON",IF(ISNUMBER(SEARCH("COLLEGE PARK",$AT3269)),"FULTON (COLLEGE PARK)",IF(ISNUMBER(SEARCH("HAPEVILLE",$AT3269)),"FULTON (HAPEVILLE)",IF(ISNUMBER(SEARCH("EAST POINT",$AT3269)),"FULTON (EAST POINT)",IF(ISNUMBER(SEARCH("ATLANTA",$AT3269)),"FULTON (ATL LIMITS)","FULTON")))),IF($E3269="DEKALB",IF(ISNUMBER(SEARCH("ATLANTA",$AT3269)),"DEKALB (ATL LIMITS)","DEKALB"),IF(AND($E3269="CLAYTON",ISNUMBER(SEARCH("COLLEGE PARK",$AT3269))),"CLAYTON (COLLEGE PARK)",$E3269)))))</f>
        <v/>
      </c>
      <c r="AV3269" s="2">
        <f>IF($L3269="","",IF(""&amp;$F3269="2","DIESEL",IF(OR(""&amp;$F3269="G",""&amp;$F3269="H"),"GAS","")))</f>
        <v/>
      </c>
      <c r="AW3269" s="2">
        <f>IF($AV3269="","",$R3269)</f>
        <v/>
      </c>
      <c r="AX3269" s="2">
        <f>IF($AV3269="","",IF($AB3269=0,$R3269,0))</f>
        <v/>
      </c>
      <c r="AY3269" s="2">
        <f>IF($AV3269="","",IF(AND($Z3269=0,COUNTIF('AR SALES'!$L$2:$L$2501,$L3269)=0),"YES",""))</f>
        <v/>
      </c>
      <c r="AZ3269" s="2">
        <f>IF($AV3269="","",IFERROR(VLOOKUP($AU3269,CODES!$A:$B,2,FALSE),"NO CODE"))</f>
        <v/>
      </c>
      <c r="BA3269" s="2">
        <f>IF(""&amp;$F3269&lt;&gt;"4","",IF($AY3269="YES","",IF(ROUND(SUMIFS($AE$2:$AE$4001,$L$2:$L$4001,$L3269,$F$2:$F$4001,"4")-SUMIFS('AR SALES'!$Y$2:$Y$2501,'AR SALES'!$L$2:$L$2501,$L3269,'AR SALES'!$AD$2:$AD$2501,"OFF"),2)=0,"","STALE")))</f>
        <v/>
      </c>
      <c r="BB3269" s="2">
        <f>IF(OR(""&amp;$F3269="2",""&amp;$F3269="4",""&amp;$F3269="G",""&amp;$F3269="H"),IF($AY3269="YES","",IF($AB3269&lt;&gt;0,"",IF(COUNTIFS('AR SALES'!$L$2:$L$2501,$L3269,'AR SALES'!$AD$2:$AD$2501,IF(""&amp;$F3269="4","OFF","ON"),'AR SALES'!$AF$2:$AF$2501,"Y")&gt;0,"","NO EXEMPTION"))),"")</f>
        <v/>
      </c>
    </row>
    <row r="3270">
      <c r="AT3270" s="2">
        <f>IF($L3270="","",IFERROR(INDEX('AR SALES'!$H$2:$H$2501,MATCH(""&amp;$L3270,'AR SALES'!$AE$2:$AE$2501,0)),""))</f>
        <v/>
      </c>
      <c r="AU3270" s="2">
        <f>IF($L3270="","",IF($A3270&lt;&gt;"GA","",IF($E3270="FULTON",IF(ISNUMBER(SEARCH("COLLEGE PARK",$AT3270)),"FULTON (COLLEGE PARK)",IF(ISNUMBER(SEARCH("HAPEVILLE",$AT3270)),"FULTON (HAPEVILLE)",IF(ISNUMBER(SEARCH("EAST POINT",$AT3270)),"FULTON (EAST POINT)",IF(ISNUMBER(SEARCH("ATLANTA",$AT3270)),"FULTON (ATL LIMITS)","FULTON")))),IF($E3270="DEKALB",IF(ISNUMBER(SEARCH("ATLANTA",$AT3270)),"DEKALB (ATL LIMITS)","DEKALB"),IF(AND($E3270="CLAYTON",ISNUMBER(SEARCH("COLLEGE PARK",$AT3270))),"CLAYTON (COLLEGE PARK)",$E3270)))))</f>
        <v/>
      </c>
      <c r="AV3270" s="2">
        <f>IF($L3270="","",IF(""&amp;$F3270="2","DIESEL",IF(OR(""&amp;$F3270="G",""&amp;$F3270="H"),"GAS","")))</f>
        <v/>
      </c>
      <c r="AW3270" s="2">
        <f>IF($AV3270="","",$R3270)</f>
        <v/>
      </c>
      <c r="AX3270" s="2">
        <f>IF($AV3270="","",IF($AB3270=0,$R3270,0))</f>
        <v/>
      </c>
      <c r="AY3270" s="2">
        <f>IF($AV3270="","",IF(AND($Z3270=0,COUNTIF('AR SALES'!$L$2:$L$2501,$L3270)=0),"YES",""))</f>
        <v/>
      </c>
      <c r="AZ3270" s="2">
        <f>IF($AV3270="","",IFERROR(VLOOKUP($AU3270,CODES!$A:$B,2,FALSE),"NO CODE"))</f>
        <v/>
      </c>
      <c r="BA3270" s="2">
        <f>IF(""&amp;$F3270&lt;&gt;"4","",IF($AY3270="YES","",IF(ROUND(SUMIFS($AE$2:$AE$4001,$L$2:$L$4001,$L3270,$F$2:$F$4001,"4")-SUMIFS('AR SALES'!$Y$2:$Y$2501,'AR SALES'!$L$2:$L$2501,$L3270,'AR SALES'!$AD$2:$AD$2501,"OFF"),2)=0,"","STALE")))</f>
        <v/>
      </c>
      <c r="BB3270" s="2">
        <f>IF(OR(""&amp;$F3270="2",""&amp;$F3270="4",""&amp;$F3270="G",""&amp;$F3270="H"),IF($AY3270="YES","",IF($AB3270&lt;&gt;0,"",IF(COUNTIFS('AR SALES'!$L$2:$L$2501,$L3270,'AR SALES'!$AD$2:$AD$2501,IF(""&amp;$F3270="4","OFF","ON"),'AR SALES'!$AF$2:$AF$2501,"Y")&gt;0,"","NO EXEMPTION"))),"")</f>
        <v/>
      </c>
    </row>
    <row r="3271">
      <c r="AT3271" s="2">
        <f>IF($L3271="","",IFERROR(INDEX('AR SALES'!$H$2:$H$2501,MATCH(""&amp;$L3271,'AR SALES'!$AE$2:$AE$2501,0)),""))</f>
        <v/>
      </c>
      <c r="AU3271" s="2">
        <f>IF($L3271="","",IF($A3271&lt;&gt;"GA","",IF($E3271="FULTON",IF(ISNUMBER(SEARCH("COLLEGE PARK",$AT3271)),"FULTON (COLLEGE PARK)",IF(ISNUMBER(SEARCH("HAPEVILLE",$AT3271)),"FULTON (HAPEVILLE)",IF(ISNUMBER(SEARCH("EAST POINT",$AT3271)),"FULTON (EAST POINT)",IF(ISNUMBER(SEARCH("ATLANTA",$AT3271)),"FULTON (ATL LIMITS)","FULTON")))),IF($E3271="DEKALB",IF(ISNUMBER(SEARCH("ATLANTA",$AT3271)),"DEKALB (ATL LIMITS)","DEKALB"),IF(AND($E3271="CLAYTON",ISNUMBER(SEARCH("COLLEGE PARK",$AT3271))),"CLAYTON (COLLEGE PARK)",$E3271)))))</f>
        <v/>
      </c>
      <c r="AV3271" s="2">
        <f>IF($L3271="","",IF(""&amp;$F3271="2","DIESEL",IF(OR(""&amp;$F3271="G",""&amp;$F3271="H"),"GAS","")))</f>
        <v/>
      </c>
      <c r="AW3271" s="2">
        <f>IF($AV3271="","",$R3271)</f>
        <v/>
      </c>
      <c r="AX3271" s="2">
        <f>IF($AV3271="","",IF($AB3271=0,$R3271,0))</f>
        <v/>
      </c>
      <c r="AY3271" s="2">
        <f>IF($AV3271="","",IF(AND($Z3271=0,COUNTIF('AR SALES'!$L$2:$L$2501,$L3271)=0),"YES",""))</f>
        <v/>
      </c>
      <c r="AZ3271" s="2">
        <f>IF($AV3271="","",IFERROR(VLOOKUP($AU3271,CODES!$A:$B,2,FALSE),"NO CODE"))</f>
        <v/>
      </c>
      <c r="BA3271" s="2">
        <f>IF(""&amp;$F3271&lt;&gt;"4","",IF($AY3271="YES","",IF(ROUND(SUMIFS($AE$2:$AE$4001,$L$2:$L$4001,$L3271,$F$2:$F$4001,"4")-SUMIFS('AR SALES'!$Y$2:$Y$2501,'AR SALES'!$L$2:$L$2501,$L3271,'AR SALES'!$AD$2:$AD$2501,"OFF"),2)=0,"","STALE")))</f>
        <v/>
      </c>
      <c r="BB3271" s="2">
        <f>IF(OR(""&amp;$F3271="2",""&amp;$F3271="4",""&amp;$F3271="G",""&amp;$F3271="H"),IF($AY3271="YES","",IF($AB3271&lt;&gt;0,"",IF(COUNTIFS('AR SALES'!$L$2:$L$2501,$L3271,'AR SALES'!$AD$2:$AD$2501,IF(""&amp;$F3271="4","OFF","ON"),'AR SALES'!$AF$2:$AF$2501,"Y")&gt;0,"","NO EXEMPTION"))),"")</f>
        <v/>
      </c>
    </row>
    <row r="3272">
      <c r="AT3272" s="2">
        <f>IF($L3272="","",IFERROR(INDEX('AR SALES'!$H$2:$H$2501,MATCH(""&amp;$L3272,'AR SALES'!$AE$2:$AE$2501,0)),""))</f>
        <v/>
      </c>
      <c r="AU3272" s="2">
        <f>IF($L3272="","",IF($A3272&lt;&gt;"GA","",IF($E3272="FULTON",IF(ISNUMBER(SEARCH("COLLEGE PARK",$AT3272)),"FULTON (COLLEGE PARK)",IF(ISNUMBER(SEARCH("HAPEVILLE",$AT3272)),"FULTON (HAPEVILLE)",IF(ISNUMBER(SEARCH("EAST POINT",$AT3272)),"FULTON (EAST POINT)",IF(ISNUMBER(SEARCH("ATLANTA",$AT3272)),"FULTON (ATL LIMITS)","FULTON")))),IF($E3272="DEKALB",IF(ISNUMBER(SEARCH("ATLANTA",$AT3272)),"DEKALB (ATL LIMITS)","DEKALB"),IF(AND($E3272="CLAYTON",ISNUMBER(SEARCH("COLLEGE PARK",$AT3272))),"CLAYTON (COLLEGE PARK)",$E3272)))))</f>
        <v/>
      </c>
      <c r="AV3272" s="2">
        <f>IF($L3272="","",IF(""&amp;$F3272="2","DIESEL",IF(OR(""&amp;$F3272="G",""&amp;$F3272="H"),"GAS","")))</f>
        <v/>
      </c>
      <c r="AW3272" s="2">
        <f>IF($AV3272="","",$R3272)</f>
        <v/>
      </c>
      <c r="AX3272" s="2">
        <f>IF($AV3272="","",IF($AB3272=0,$R3272,0))</f>
        <v/>
      </c>
      <c r="AY3272" s="2">
        <f>IF($AV3272="","",IF(AND($Z3272=0,COUNTIF('AR SALES'!$L$2:$L$2501,$L3272)=0),"YES",""))</f>
        <v/>
      </c>
      <c r="AZ3272" s="2">
        <f>IF($AV3272="","",IFERROR(VLOOKUP($AU3272,CODES!$A:$B,2,FALSE),"NO CODE"))</f>
        <v/>
      </c>
      <c r="BA3272" s="2">
        <f>IF(""&amp;$F3272&lt;&gt;"4","",IF($AY3272="YES","",IF(ROUND(SUMIFS($AE$2:$AE$4001,$L$2:$L$4001,$L3272,$F$2:$F$4001,"4")-SUMIFS('AR SALES'!$Y$2:$Y$2501,'AR SALES'!$L$2:$L$2501,$L3272,'AR SALES'!$AD$2:$AD$2501,"OFF"),2)=0,"","STALE")))</f>
        <v/>
      </c>
      <c r="BB3272" s="2">
        <f>IF(OR(""&amp;$F3272="2",""&amp;$F3272="4",""&amp;$F3272="G",""&amp;$F3272="H"),IF($AY3272="YES","",IF($AB3272&lt;&gt;0,"",IF(COUNTIFS('AR SALES'!$L$2:$L$2501,$L3272,'AR SALES'!$AD$2:$AD$2501,IF(""&amp;$F3272="4","OFF","ON"),'AR SALES'!$AF$2:$AF$2501,"Y")&gt;0,"","NO EXEMPTION"))),"")</f>
        <v/>
      </c>
    </row>
    <row r="3273">
      <c r="AT3273" s="2">
        <f>IF($L3273="","",IFERROR(INDEX('AR SALES'!$H$2:$H$2501,MATCH(""&amp;$L3273,'AR SALES'!$AE$2:$AE$2501,0)),""))</f>
        <v/>
      </c>
      <c r="AU3273" s="2">
        <f>IF($L3273="","",IF($A3273&lt;&gt;"GA","",IF($E3273="FULTON",IF(ISNUMBER(SEARCH("COLLEGE PARK",$AT3273)),"FULTON (COLLEGE PARK)",IF(ISNUMBER(SEARCH("HAPEVILLE",$AT3273)),"FULTON (HAPEVILLE)",IF(ISNUMBER(SEARCH("EAST POINT",$AT3273)),"FULTON (EAST POINT)",IF(ISNUMBER(SEARCH("ATLANTA",$AT3273)),"FULTON (ATL LIMITS)","FULTON")))),IF($E3273="DEKALB",IF(ISNUMBER(SEARCH("ATLANTA",$AT3273)),"DEKALB (ATL LIMITS)","DEKALB"),IF(AND($E3273="CLAYTON",ISNUMBER(SEARCH("COLLEGE PARK",$AT3273))),"CLAYTON (COLLEGE PARK)",$E3273)))))</f>
        <v/>
      </c>
      <c r="AV3273" s="2">
        <f>IF($L3273="","",IF(""&amp;$F3273="2","DIESEL",IF(OR(""&amp;$F3273="G",""&amp;$F3273="H"),"GAS","")))</f>
        <v/>
      </c>
      <c r="AW3273" s="2">
        <f>IF($AV3273="","",$R3273)</f>
        <v/>
      </c>
      <c r="AX3273" s="2">
        <f>IF($AV3273="","",IF($AB3273=0,$R3273,0))</f>
        <v/>
      </c>
      <c r="AY3273" s="2">
        <f>IF($AV3273="","",IF(AND($Z3273=0,COUNTIF('AR SALES'!$L$2:$L$2501,$L3273)=0),"YES",""))</f>
        <v/>
      </c>
      <c r="AZ3273" s="2">
        <f>IF($AV3273="","",IFERROR(VLOOKUP($AU3273,CODES!$A:$B,2,FALSE),"NO CODE"))</f>
        <v/>
      </c>
      <c r="BA3273" s="2">
        <f>IF(""&amp;$F3273&lt;&gt;"4","",IF($AY3273="YES","",IF(ROUND(SUMIFS($AE$2:$AE$4001,$L$2:$L$4001,$L3273,$F$2:$F$4001,"4")-SUMIFS('AR SALES'!$Y$2:$Y$2501,'AR SALES'!$L$2:$L$2501,$L3273,'AR SALES'!$AD$2:$AD$2501,"OFF"),2)=0,"","STALE")))</f>
        <v/>
      </c>
      <c r="BB3273" s="2">
        <f>IF(OR(""&amp;$F3273="2",""&amp;$F3273="4",""&amp;$F3273="G",""&amp;$F3273="H"),IF($AY3273="YES","",IF($AB3273&lt;&gt;0,"",IF(COUNTIFS('AR SALES'!$L$2:$L$2501,$L3273,'AR SALES'!$AD$2:$AD$2501,IF(""&amp;$F3273="4","OFF","ON"),'AR SALES'!$AF$2:$AF$2501,"Y")&gt;0,"","NO EXEMPTION"))),"")</f>
        <v/>
      </c>
    </row>
    <row r="3274">
      <c r="AT3274" s="2">
        <f>IF($L3274="","",IFERROR(INDEX('AR SALES'!$H$2:$H$2501,MATCH(""&amp;$L3274,'AR SALES'!$AE$2:$AE$2501,0)),""))</f>
        <v/>
      </c>
      <c r="AU3274" s="2">
        <f>IF($L3274="","",IF($A3274&lt;&gt;"GA","",IF($E3274="FULTON",IF(ISNUMBER(SEARCH("COLLEGE PARK",$AT3274)),"FULTON (COLLEGE PARK)",IF(ISNUMBER(SEARCH("HAPEVILLE",$AT3274)),"FULTON (HAPEVILLE)",IF(ISNUMBER(SEARCH("EAST POINT",$AT3274)),"FULTON (EAST POINT)",IF(ISNUMBER(SEARCH("ATLANTA",$AT3274)),"FULTON (ATL LIMITS)","FULTON")))),IF($E3274="DEKALB",IF(ISNUMBER(SEARCH("ATLANTA",$AT3274)),"DEKALB (ATL LIMITS)","DEKALB"),IF(AND($E3274="CLAYTON",ISNUMBER(SEARCH("COLLEGE PARK",$AT3274))),"CLAYTON (COLLEGE PARK)",$E3274)))))</f>
        <v/>
      </c>
      <c r="AV3274" s="2">
        <f>IF($L3274="","",IF(""&amp;$F3274="2","DIESEL",IF(OR(""&amp;$F3274="G",""&amp;$F3274="H"),"GAS","")))</f>
        <v/>
      </c>
      <c r="AW3274" s="2">
        <f>IF($AV3274="","",$R3274)</f>
        <v/>
      </c>
      <c r="AX3274" s="2">
        <f>IF($AV3274="","",IF($AB3274=0,$R3274,0))</f>
        <v/>
      </c>
      <c r="AY3274" s="2">
        <f>IF($AV3274="","",IF(AND($Z3274=0,COUNTIF('AR SALES'!$L$2:$L$2501,$L3274)=0),"YES",""))</f>
        <v/>
      </c>
      <c r="AZ3274" s="2">
        <f>IF($AV3274="","",IFERROR(VLOOKUP($AU3274,CODES!$A:$B,2,FALSE),"NO CODE"))</f>
        <v/>
      </c>
      <c r="BA3274" s="2">
        <f>IF(""&amp;$F3274&lt;&gt;"4","",IF($AY3274="YES","",IF(ROUND(SUMIFS($AE$2:$AE$4001,$L$2:$L$4001,$L3274,$F$2:$F$4001,"4")-SUMIFS('AR SALES'!$Y$2:$Y$2501,'AR SALES'!$L$2:$L$2501,$L3274,'AR SALES'!$AD$2:$AD$2501,"OFF"),2)=0,"","STALE")))</f>
        <v/>
      </c>
      <c r="BB3274" s="2">
        <f>IF(OR(""&amp;$F3274="2",""&amp;$F3274="4",""&amp;$F3274="G",""&amp;$F3274="H"),IF($AY3274="YES","",IF($AB3274&lt;&gt;0,"",IF(COUNTIFS('AR SALES'!$L$2:$L$2501,$L3274,'AR SALES'!$AD$2:$AD$2501,IF(""&amp;$F3274="4","OFF","ON"),'AR SALES'!$AF$2:$AF$2501,"Y")&gt;0,"","NO EXEMPTION"))),"")</f>
        <v/>
      </c>
    </row>
    <row r="3275">
      <c r="AT3275" s="2">
        <f>IF($L3275="","",IFERROR(INDEX('AR SALES'!$H$2:$H$2501,MATCH(""&amp;$L3275,'AR SALES'!$AE$2:$AE$2501,0)),""))</f>
        <v/>
      </c>
      <c r="AU3275" s="2">
        <f>IF($L3275="","",IF($A3275&lt;&gt;"GA","",IF($E3275="FULTON",IF(ISNUMBER(SEARCH("COLLEGE PARK",$AT3275)),"FULTON (COLLEGE PARK)",IF(ISNUMBER(SEARCH("HAPEVILLE",$AT3275)),"FULTON (HAPEVILLE)",IF(ISNUMBER(SEARCH("EAST POINT",$AT3275)),"FULTON (EAST POINT)",IF(ISNUMBER(SEARCH("ATLANTA",$AT3275)),"FULTON (ATL LIMITS)","FULTON")))),IF($E3275="DEKALB",IF(ISNUMBER(SEARCH("ATLANTA",$AT3275)),"DEKALB (ATL LIMITS)","DEKALB"),IF(AND($E3275="CLAYTON",ISNUMBER(SEARCH("COLLEGE PARK",$AT3275))),"CLAYTON (COLLEGE PARK)",$E3275)))))</f>
        <v/>
      </c>
      <c r="AV3275" s="2">
        <f>IF($L3275="","",IF(""&amp;$F3275="2","DIESEL",IF(OR(""&amp;$F3275="G",""&amp;$F3275="H"),"GAS","")))</f>
        <v/>
      </c>
      <c r="AW3275" s="2">
        <f>IF($AV3275="","",$R3275)</f>
        <v/>
      </c>
      <c r="AX3275" s="2">
        <f>IF($AV3275="","",IF($AB3275=0,$R3275,0))</f>
        <v/>
      </c>
      <c r="AY3275" s="2">
        <f>IF($AV3275="","",IF(AND($Z3275=0,COUNTIF('AR SALES'!$L$2:$L$2501,$L3275)=0),"YES",""))</f>
        <v/>
      </c>
      <c r="AZ3275" s="2">
        <f>IF($AV3275="","",IFERROR(VLOOKUP($AU3275,CODES!$A:$B,2,FALSE),"NO CODE"))</f>
        <v/>
      </c>
      <c r="BA3275" s="2">
        <f>IF(""&amp;$F3275&lt;&gt;"4","",IF($AY3275="YES","",IF(ROUND(SUMIFS($AE$2:$AE$4001,$L$2:$L$4001,$L3275,$F$2:$F$4001,"4")-SUMIFS('AR SALES'!$Y$2:$Y$2501,'AR SALES'!$L$2:$L$2501,$L3275,'AR SALES'!$AD$2:$AD$2501,"OFF"),2)=0,"","STALE")))</f>
        <v/>
      </c>
      <c r="BB3275" s="2">
        <f>IF(OR(""&amp;$F3275="2",""&amp;$F3275="4",""&amp;$F3275="G",""&amp;$F3275="H"),IF($AY3275="YES","",IF($AB3275&lt;&gt;0,"",IF(COUNTIFS('AR SALES'!$L$2:$L$2501,$L3275,'AR SALES'!$AD$2:$AD$2501,IF(""&amp;$F3275="4","OFF","ON"),'AR SALES'!$AF$2:$AF$2501,"Y")&gt;0,"","NO EXEMPTION"))),"")</f>
        <v/>
      </c>
    </row>
    <row r="3276">
      <c r="AT3276" s="2">
        <f>IF($L3276="","",IFERROR(INDEX('AR SALES'!$H$2:$H$2501,MATCH(""&amp;$L3276,'AR SALES'!$AE$2:$AE$2501,0)),""))</f>
        <v/>
      </c>
      <c r="AU3276" s="2">
        <f>IF($L3276="","",IF($A3276&lt;&gt;"GA","",IF($E3276="FULTON",IF(ISNUMBER(SEARCH("COLLEGE PARK",$AT3276)),"FULTON (COLLEGE PARK)",IF(ISNUMBER(SEARCH("HAPEVILLE",$AT3276)),"FULTON (HAPEVILLE)",IF(ISNUMBER(SEARCH("EAST POINT",$AT3276)),"FULTON (EAST POINT)",IF(ISNUMBER(SEARCH("ATLANTA",$AT3276)),"FULTON (ATL LIMITS)","FULTON")))),IF($E3276="DEKALB",IF(ISNUMBER(SEARCH("ATLANTA",$AT3276)),"DEKALB (ATL LIMITS)","DEKALB"),IF(AND($E3276="CLAYTON",ISNUMBER(SEARCH("COLLEGE PARK",$AT3276))),"CLAYTON (COLLEGE PARK)",$E3276)))))</f>
        <v/>
      </c>
      <c r="AV3276" s="2">
        <f>IF($L3276="","",IF(""&amp;$F3276="2","DIESEL",IF(OR(""&amp;$F3276="G",""&amp;$F3276="H"),"GAS","")))</f>
        <v/>
      </c>
      <c r="AW3276" s="2">
        <f>IF($AV3276="","",$R3276)</f>
        <v/>
      </c>
      <c r="AX3276" s="2">
        <f>IF($AV3276="","",IF($AB3276=0,$R3276,0))</f>
        <v/>
      </c>
      <c r="AY3276" s="2">
        <f>IF($AV3276="","",IF(AND($Z3276=0,COUNTIF('AR SALES'!$L$2:$L$2501,$L3276)=0),"YES",""))</f>
        <v/>
      </c>
      <c r="AZ3276" s="2">
        <f>IF($AV3276="","",IFERROR(VLOOKUP($AU3276,CODES!$A:$B,2,FALSE),"NO CODE"))</f>
        <v/>
      </c>
      <c r="BA3276" s="2">
        <f>IF(""&amp;$F3276&lt;&gt;"4","",IF($AY3276="YES","",IF(ROUND(SUMIFS($AE$2:$AE$4001,$L$2:$L$4001,$L3276,$F$2:$F$4001,"4")-SUMIFS('AR SALES'!$Y$2:$Y$2501,'AR SALES'!$L$2:$L$2501,$L3276,'AR SALES'!$AD$2:$AD$2501,"OFF"),2)=0,"","STALE")))</f>
        <v/>
      </c>
      <c r="BB3276" s="2">
        <f>IF(OR(""&amp;$F3276="2",""&amp;$F3276="4",""&amp;$F3276="G",""&amp;$F3276="H"),IF($AY3276="YES","",IF($AB3276&lt;&gt;0,"",IF(COUNTIFS('AR SALES'!$L$2:$L$2501,$L3276,'AR SALES'!$AD$2:$AD$2501,IF(""&amp;$F3276="4","OFF","ON"),'AR SALES'!$AF$2:$AF$2501,"Y")&gt;0,"","NO EXEMPTION"))),"")</f>
        <v/>
      </c>
    </row>
    <row r="3277">
      <c r="AT3277" s="2">
        <f>IF($L3277="","",IFERROR(INDEX('AR SALES'!$H$2:$H$2501,MATCH(""&amp;$L3277,'AR SALES'!$AE$2:$AE$2501,0)),""))</f>
        <v/>
      </c>
      <c r="AU3277" s="2">
        <f>IF($L3277="","",IF($A3277&lt;&gt;"GA","",IF($E3277="FULTON",IF(ISNUMBER(SEARCH("COLLEGE PARK",$AT3277)),"FULTON (COLLEGE PARK)",IF(ISNUMBER(SEARCH("HAPEVILLE",$AT3277)),"FULTON (HAPEVILLE)",IF(ISNUMBER(SEARCH("EAST POINT",$AT3277)),"FULTON (EAST POINT)",IF(ISNUMBER(SEARCH("ATLANTA",$AT3277)),"FULTON (ATL LIMITS)","FULTON")))),IF($E3277="DEKALB",IF(ISNUMBER(SEARCH("ATLANTA",$AT3277)),"DEKALB (ATL LIMITS)","DEKALB"),IF(AND($E3277="CLAYTON",ISNUMBER(SEARCH("COLLEGE PARK",$AT3277))),"CLAYTON (COLLEGE PARK)",$E3277)))))</f>
        <v/>
      </c>
      <c r="AV3277" s="2">
        <f>IF($L3277="","",IF(""&amp;$F3277="2","DIESEL",IF(OR(""&amp;$F3277="G",""&amp;$F3277="H"),"GAS","")))</f>
        <v/>
      </c>
      <c r="AW3277" s="2">
        <f>IF($AV3277="","",$R3277)</f>
        <v/>
      </c>
      <c r="AX3277" s="2">
        <f>IF($AV3277="","",IF($AB3277=0,$R3277,0))</f>
        <v/>
      </c>
      <c r="AY3277" s="2">
        <f>IF($AV3277="","",IF(AND($Z3277=0,COUNTIF('AR SALES'!$L$2:$L$2501,$L3277)=0),"YES",""))</f>
        <v/>
      </c>
      <c r="AZ3277" s="2">
        <f>IF($AV3277="","",IFERROR(VLOOKUP($AU3277,CODES!$A:$B,2,FALSE),"NO CODE"))</f>
        <v/>
      </c>
      <c r="BA3277" s="2">
        <f>IF(""&amp;$F3277&lt;&gt;"4","",IF($AY3277="YES","",IF(ROUND(SUMIFS($AE$2:$AE$4001,$L$2:$L$4001,$L3277,$F$2:$F$4001,"4")-SUMIFS('AR SALES'!$Y$2:$Y$2501,'AR SALES'!$L$2:$L$2501,$L3277,'AR SALES'!$AD$2:$AD$2501,"OFF"),2)=0,"","STALE")))</f>
        <v/>
      </c>
      <c r="BB3277" s="2">
        <f>IF(OR(""&amp;$F3277="2",""&amp;$F3277="4",""&amp;$F3277="G",""&amp;$F3277="H"),IF($AY3277="YES","",IF($AB3277&lt;&gt;0,"",IF(COUNTIFS('AR SALES'!$L$2:$L$2501,$L3277,'AR SALES'!$AD$2:$AD$2501,IF(""&amp;$F3277="4","OFF","ON"),'AR SALES'!$AF$2:$AF$2501,"Y")&gt;0,"","NO EXEMPTION"))),"")</f>
        <v/>
      </c>
    </row>
    <row r="3278">
      <c r="AT3278" s="2">
        <f>IF($L3278="","",IFERROR(INDEX('AR SALES'!$H$2:$H$2501,MATCH(""&amp;$L3278,'AR SALES'!$AE$2:$AE$2501,0)),""))</f>
        <v/>
      </c>
      <c r="AU3278" s="2">
        <f>IF($L3278="","",IF($A3278&lt;&gt;"GA","",IF($E3278="FULTON",IF(ISNUMBER(SEARCH("COLLEGE PARK",$AT3278)),"FULTON (COLLEGE PARK)",IF(ISNUMBER(SEARCH("HAPEVILLE",$AT3278)),"FULTON (HAPEVILLE)",IF(ISNUMBER(SEARCH("EAST POINT",$AT3278)),"FULTON (EAST POINT)",IF(ISNUMBER(SEARCH("ATLANTA",$AT3278)),"FULTON (ATL LIMITS)","FULTON")))),IF($E3278="DEKALB",IF(ISNUMBER(SEARCH("ATLANTA",$AT3278)),"DEKALB (ATL LIMITS)","DEKALB"),IF(AND($E3278="CLAYTON",ISNUMBER(SEARCH("COLLEGE PARK",$AT3278))),"CLAYTON (COLLEGE PARK)",$E3278)))))</f>
        <v/>
      </c>
      <c r="AV3278" s="2">
        <f>IF($L3278="","",IF(""&amp;$F3278="2","DIESEL",IF(OR(""&amp;$F3278="G",""&amp;$F3278="H"),"GAS","")))</f>
        <v/>
      </c>
      <c r="AW3278" s="2">
        <f>IF($AV3278="","",$R3278)</f>
        <v/>
      </c>
      <c r="AX3278" s="2">
        <f>IF($AV3278="","",IF($AB3278=0,$R3278,0))</f>
        <v/>
      </c>
      <c r="AY3278" s="2">
        <f>IF($AV3278="","",IF(AND($Z3278=0,COUNTIF('AR SALES'!$L$2:$L$2501,$L3278)=0),"YES",""))</f>
        <v/>
      </c>
      <c r="AZ3278" s="2">
        <f>IF($AV3278="","",IFERROR(VLOOKUP($AU3278,CODES!$A:$B,2,FALSE),"NO CODE"))</f>
        <v/>
      </c>
      <c r="BA3278" s="2">
        <f>IF(""&amp;$F3278&lt;&gt;"4","",IF($AY3278="YES","",IF(ROUND(SUMIFS($AE$2:$AE$4001,$L$2:$L$4001,$L3278,$F$2:$F$4001,"4")-SUMIFS('AR SALES'!$Y$2:$Y$2501,'AR SALES'!$L$2:$L$2501,$L3278,'AR SALES'!$AD$2:$AD$2501,"OFF"),2)=0,"","STALE")))</f>
        <v/>
      </c>
      <c r="BB3278" s="2">
        <f>IF(OR(""&amp;$F3278="2",""&amp;$F3278="4",""&amp;$F3278="G",""&amp;$F3278="H"),IF($AY3278="YES","",IF($AB3278&lt;&gt;0,"",IF(COUNTIFS('AR SALES'!$L$2:$L$2501,$L3278,'AR SALES'!$AD$2:$AD$2501,IF(""&amp;$F3278="4","OFF","ON"),'AR SALES'!$AF$2:$AF$2501,"Y")&gt;0,"","NO EXEMPTION"))),"")</f>
        <v/>
      </c>
    </row>
    <row r="3279">
      <c r="AT3279" s="2">
        <f>IF($L3279="","",IFERROR(INDEX('AR SALES'!$H$2:$H$2501,MATCH(""&amp;$L3279,'AR SALES'!$AE$2:$AE$2501,0)),""))</f>
        <v/>
      </c>
      <c r="AU3279" s="2">
        <f>IF($L3279="","",IF($A3279&lt;&gt;"GA","",IF($E3279="FULTON",IF(ISNUMBER(SEARCH("COLLEGE PARK",$AT3279)),"FULTON (COLLEGE PARK)",IF(ISNUMBER(SEARCH("HAPEVILLE",$AT3279)),"FULTON (HAPEVILLE)",IF(ISNUMBER(SEARCH("EAST POINT",$AT3279)),"FULTON (EAST POINT)",IF(ISNUMBER(SEARCH("ATLANTA",$AT3279)),"FULTON (ATL LIMITS)","FULTON")))),IF($E3279="DEKALB",IF(ISNUMBER(SEARCH("ATLANTA",$AT3279)),"DEKALB (ATL LIMITS)","DEKALB"),IF(AND($E3279="CLAYTON",ISNUMBER(SEARCH("COLLEGE PARK",$AT3279))),"CLAYTON (COLLEGE PARK)",$E3279)))))</f>
        <v/>
      </c>
      <c r="AV3279" s="2">
        <f>IF($L3279="","",IF(""&amp;$F3279="2","DIESEL",IF(OR(""&amp;$F3279="G",""&amp;$F3279="H"),"GAS","")))</f>
        <v/>
      </c>
      <c r="AW3279" s="2">
        <f>IF($AV3279="","",$R3279)</f>
        <v/>
      </c>
      <c r="AX3279" s="2">
        <f>IF($AV3279="","",IF($AB3279=0,$R3279,0))</f>
        <v/>
      </c>
      <c r="AY3279" s="2">
        <f>IF($AV3279="","",IF(AND($Z3279=0,COUNTIF('AR SALES'!$L$2:$L$2501,$L3279)=0),"YES",""))</f>
        <v/>
      </c>
      <c r="AZ3279" s="2">
        <f>IF($AV3279="","",IFERROR(VLOOKUP($AU3279,CODES!$A:$B,2,FALSE),"NO CODE"))</f>
        <v/>
      </c>
      <c r="BA3279" s="2">
        <f>IF(""&amp;$F3279&lt;&gt;"4","",IF($AY3279="YES","",IF(ROUND(SUMIFS($AE$2:$AE$4001,$L$2:$L$4001,$L3279,$F$2:$F$4001,"4")-SUMIFS('AR SALES'!$Y$2:$Y$2501,'AR SALES'!$L$2:$L$2501,$L3279,'AR SALES'!$AD$2:$AD$2501,"OFF"),2)=0,"","STALE")))</f>
        <v/>
      </c>
      <c r="BB3279" s="2">
        <f>IF(OR(""&amp;$F3279="2",""&amp;$F3279="4",""&amp;$F3279="G",""&amp;$F3279="H"),IF($AY3279="YES","",IF($AB3279&lt;&gt;0,"",IF(COUNTIFS('AR SALES'!$L$2:$L$2501,$L3279,'AR SALES'!$AD$2:$AD$2501,IF(""&amp;$F3279="4","OFF","ON"),'AR SALES'!$AF$2:$AF$2501,"Y")&gt;0,"","NO EXEMPTION"))),"")</f>
        <v/>
      </c>
    </row>
    <row r="3280">
      <c r="AT3280" s="2">
        <f>IF($L3280="","",IFERROR(INDEX('AR SALES'!$H$2:$H$2501,MATCH(""&amp;$L3280,'AR SALES'!$AE$2:$AE$2501,0)),""))</f>
        <v/>
      </c>
      <c r="AU3280" s="2">
        <f>IF($L3280="","",IF($A3280&lt;&gt;"GA","",IF($E3280="FULTON",IF(ISNUMBER(SEARCH("COLLEGE PARK",$AT3280)),"FULTON (COLLEGE PARK)",IF(ISNUMBER(SEARCH("HAPEVILLE",$AT3280)),"FULTON (HAPEVILLE)",IF(ISNUMBER(SEARCH("EAST POINT",$AT3280)),"FULTON (EAST POINT)",IF(ISNUMBER(SEARCH("ATLANTA",$AT3280)),"FULTON (ATL LIMITS)","FULTON")))),IF($E3280="DEKALB",IF(ISNUMBER(SEARCH("ATLANTA",$AT3280)),"DEKALB (ATL LIMITS)","DEKALB"),IF(AND($E3280="CLAYTON",ISNUMBER(SEARCH("COLLEGE PARK",$AT3280))),"CLAYTON (COLLEGE PARK)",$E3280)))))</f>
        <v/>
      </c>
      <c r="AV3280" s="2">
        <f>IF($L3280="","",IF(""&amp;$F3280="2","DIESEL",IF(OR(""&amp;$F3280="G",""&amp;$F3280="H"),"GAS","")))</f>
        <v/>
      </c>
      <c r="AW3280" s="2">
        <f>IF($AV3280="","",$R3280)</f>
        <v/>
      </c>
      <c r="AX3280" s="2">
        <f>IF($AV3280="","",IF($AB3280=0,$R3280,0))</f>
        <v/>
      </c>
      <c r="AY3280" s="2">
        <f>IF($AV3280="","",IF(AND($Z3280=0,COUNTIF('AR SALES'!$L$2:$L$2501,$L3280)=0),"YES",""))</f>
        <v/>
      </c>
      <c r="AZ3280" s="2">
        <f>IF($AV3280="","",IFERROR(VLOOKUP($AU3280,CODES!$A:$B,2,FALSE),"NO CODE"))</f>
        <v/>
      </c>
      <c r="BA3280" s="2">
        <f>IF(""&amp;$F3280&lt;&gt;"4","",IF($AY3280="YES","",IF(ROUND(SUMIFS($AE$2:$AE$4001,$L$2:$L$4001,$L3280,$F$2:$F$4001,"4")-SUMIFS('AR SALES'!$Y$2:$Y$2501,'AR SALES'!$L$2:$L$2501,$L3280,'AR SALES'!$AD$2:$AD$2501,"OFF"),2)=0,"","STALE")))</f>
        <v/>
      </c>
      <c r="BB3280" s="2">
        <f>IF(OR(""&amp;$F3280="2",""&amp;$F3280="4",""&amp;$F3280="G",""&amp;$F3280="H"),IF($AY3280="YES","",IF($AB3280&lt;&gt;0,"",IF(COUNTIFS('AR SALES'!$L$2:$L$2501,$L3280,'AR SALES'!$AD$2:$AD$2501,IF(""&amp;$F3280="4","OFF","ON"),'AR SALES'!$AF$2:$AF$2501,"Y")&gt;0,"","NO EXEMPTION"))),"")</f>
        <v/>
      </c>
    </row>
    <row r="3281">
      <c r="AT3281" s="2">
        <f>IF($L3281="","",IFERROR(INDEX('AR SALES'!$H$2:$H$2501,MATCH(""&amp;$L3281,'AR SALES'!$AE$2:$AE$2501,0)),""))</f>
        <v/>
      </c>
      <c r="AU3281" s="2">
        <f>IF($L3281="","",IF($A3281&lt;&gt;"GA","",IF($E3281="FULTON",IF(ISNUMBER(SEARCH("COLLEGE PARK",$AT3281)),"FULTON (COLLEGE PARK)",IF(ISNUMBER(SEARCH("HAPEVILLE",$AT3281)),"FULTON (HAPEVILLE)",IF(ISNUMBER(SEARCH("EAST POINT",$AT3281)),"FULTON (EAST POINT)",IF(ISNUMBER(SEARCH("ATLANTA",$AT3281)),"FULTON (ATL LIMITS)","FULTON")))),IF($E3281="DEKALB",IF(ISNUMBER(SEARCH("ATLANTA",$AT3281)),"DEKALB (ATL LIMITS)","DEKALB"),IF(AND($E3281="CLAYTON",ISNUMBER(SEARCH("COLLEGE PARK",$AT3281))),"CLAYTON (COLLEGE PARK)",$E3281)))))</f>
        <v/>
      </c>
      <c r="AV3281" s="2">
        <f>IF($L3281="","",IF(""&amp;$F3281="2","DIESEL",IF(OR(""&amp;$F3281="G",""&amp;$F3281="H"),"GAS","")))</f>
        <v/>
      </c>
      <c r="AW3281" s="2">
        <f>IF($AV3281="","",$R3281)</f>
        <v/>
      </c>
      <c r="AX3281" s="2">
        <f>IF($AV3281="","",IF($AB3281=0,$R3281,0))</f>
        <v/>
      </c>
      <c r="AY3281" s="2">
        <f>IF($AV3281="","",IF(AND($Z3281=0,COUNTIF('AR SALES'!$L$2:$L$2501,$L3281)=0),"YES",""))</f>
        <v/>
      </c>
      <c r="AZ3281" s="2">
        <f>IF($AV3281="","",IFERROR(VLOOKUP($AU3281,CODES!$A:$B,2,FALSE),"NO CODE"))</f>
        <v/>
      </c>
      <c r="BA3281" s="2">
        <f>IF(""&amp;$F3281&lt;&gt;"4","",IF($AY3281="YES","",IF(ROUND(SUMIFS($AE$2:$AE$4001,$L$2:$L$4001,$L3281,$F$2:$F$4001,"4")-SUMIFS('AR SALES'!$Y$2:$Y$2501,'AR SALES'!$L$2:$L$2501,$L3281,'AR SALES'!$AD$2:$AD$2501,"OFF"),2)=0,"","STALE")))</f>
        <v/>
      </c>
      <c r="BB3281" s="2">
        <f>IF(OR(""&amp;$F3281="2",""&amp;$F3281="4",""&amp;$F3281="G",""&amp;$F3281="H"),IF($AY3281="YES","",IF($AB3281&lt;&gt;0,"",IF(COUNTIFS('AR SALES'!$L$2:$L$2501,$L3281,'AR SALES'!$AD$2:$AD$2501,IF(""&amp;$F3281="4","OFF","ON"),'AR SALES'!$AF$2:$AF$2501,"Y")&gt;0,"","NO EXEMPTION"))),"")</f>
        <v/>
      </c>
    </row>
    <row r="3282">
      <c r="AT3282" s="2">
        <f>IF($L3282="","",IFERROR(INDEX('AR SALES'!$H$2:$H$2501,MATCH(""&amp;$L3282,'AR SALES'!$AE$2:$AE$2501,0)),""))</f>
        <v/>
      </c>
      <c r="AU3282" s="2">
        <f>IF($L3282="","",IF($A3282&lt;&gt;"GA","",IF($E3282="FULTON",IF(ISNUMBER(SEARCH("COLLEGE PARK",$AT3282)),"FULTON (COLLEGE PARK)",IF(ISNUMBER(SEARCH("HAPEVILLE",$AT3282)),"FULTON (HAPEVILLE)",IF(ISNUMBER(SEARCH("EAST POINT",$AT3282)),"FULTON (EAST POINT)",IF(ISNUMBER(SEARCH("ATLANTA",$AT3282)),"FULTON (ATL LIMITS)","FULTON")))),IF($E3282="DEKALB",IF(ISNUMBER(SEARCH("ATLANTA",$AT3282)),"DEKALB (ATL LIMITS)","DEKALB"),IF(AND($E3282="CLAYTON",ISNUMBER(SEARCH("COLLEGE PARK",$AT3282))),"CLAYTON (COLLEGE PARK)",$E3282)))))</f>
        <v/>
      </c>
      <c r="AV3282" s="2">
        <f>IF($L3282="","",IF(""&amp;$F3282="2","DIESEL",IF(OR(""&amp;$F3282="G",""&amp;$F3282="H"),"GAS","")))</f>
        <v/>
      </c>
      <c r="AW3282" s="2">
        <f>IF($AV3282="","",$R3282)</f>
        <v/>
      </c>
      <c r="AX3282" s="2">
        <f>IF($AV3282="","",IF($AB3282=0,$R3282,0))</f>
        <v/>
      </c>
      <c r="AY3282" s="2">
        <f>IF($AV3282="","",IF(AND($Z3282=0,COUNTIF('AR SALES'!$L$2:$L$2501,$L3282)=0),"YES",""))</f>
        <v/>
      </c>
      <c r="AZ3282" s="2">
        <f>IF($AV3282="","",IFERROR(VLOOKUP($AU3282,CODES!$A:$B,2,FALSE),"NO CODE"))</f>
        <v/>
      </c>
      <c r="BA3282" s="2">
        <f>IF(""&amp;$F3282&lt;&gt;"4","",IF($AY3282="YES","",IF(ROUND(SUMIFS($AE$2:$AE$4001,$L$2:$L$4001,$L3282,$F$2:$F$4001,"4")-SUMIFS('AR SALES'!$Y$2:$Y$2501,'AR SALES'!$L$2:$L$2501,$L3282,'AR SALES'!$AD$2:$AD$2501,"OFF"),2)=0,"","STALE")))</f>
        <v/>
      </c>
      <c r="BB3282" s="2">
        <f>IF(OR(""&amp;$F3282="2",""&amp;$F3282="4",""&amp;$F3282="G",""&amp;$F3282="H"),IF($AY3282="YES","",IF($AB3282&lt;&gt;0,"",IF(COUNTIFS('AR SALES'!$L$2:$L$2501,$L3282,'AR SALES'!$AD$2:$AD$2501,IF(""&amp;$F3282="4","OFF","ON"),'AR SALES'!$AF$2:$AF$2501,"Y")&gt;0,"","NO EXEMPTION"))),"")</f>
        <v/>
      </c>
    </row>
    <row r="3283">
      <c r="AT3283" s="2">
        <f>IF($L3283="","",IFERROR(INDEX('AR SALES'!$H$2:$H$2501,MATCH(""&amp;$L3283,'AR SALES'!$AE$2:$AE$2501,0)),""))</f>
        <v/>
      </c>
      <c r="AU3283" s="2">
        <f>IF($L3283="","",IF($A3283&lt;&gt;"GA","",IF($E3283="FULTON",IF(ISNUMBER(SEARCH("COLLEGE PARK",$AT3283)),"FULTON (COLLEGE PARK)",IF(ISNUMBER(SEARCH("HAPEVILLE",$AT3283)),"FULTON (HAPEVILLE)",IF(ISNUMBER(SEARCH("EAST POINT",$AT3283)),"FULTON (EAST POINT)",IF(ISNUMBER(SEARCH("ATLANTA",$AT3283)),"FULTON (ATL LIMITS)","FULTON")))),IF($E3283="DEKALB",IF(ISNUMBER(SEARCH("ATLANTA",$AT3283)),"DEKALB (ATL LIMITS)","DEKALB"),IF(AND($E3283="CLAYTON",ISNUMBER(SEARCH("COLLEGE PARK",$AT3283))),"CLAYTON (COLLEGE PARK)",$E3283)))))</f>
        <v/>
      </c>
      <c r="AV3283" s="2">
        <f>IF($L3283="","",IF(""&amp;$F3283="2","DIESEL",IF(OR(""&amp;$F3283="G",""&amp;$F3283="H"),"GAS","")))</f>
        <v/>
      </c>
      <c r="AW3283" s="2">
        <f>IF($AV3283="","",$R3283)</f>
        <v/>
      </c>
      <c r="AX3283" s="2">
        <f>IF($AV3283="","",IF($AB3283=0,$R3283,0))</f>
        <v/>
      </c>
      <c r="AY3283" s="2">
        <f>IF($AV3283="","",IF(AND($Z3283=0,COUNTIF('AR SALES'!$L$2:$L$2501,$L3283)=0),"YES",""))</f>
        <v/>
      </c>
      <c r="AZ3283" s="2">
        <f>IF($AV3283="","",IFERROR(VLOOKUP($AU3283,CODES!$A:$B,2,FALSE),"NO CODE"))</f>
        <v/>
      </c>
      <c r="BA3283" s="2">
        <f>IF(""&amp;$F3283&lt;&gt;"4","",IF($AY3283="YES","",IF(ROUND(SUMIFS($AE$2:$AE$4001,$L$2:$L$4001,$L3283,$F$2:$F$4001,"4")-SUMIFS('AR SALES'!$Y$2:$Y$2501,'AR SALES'!$L$2:$L$2501,$L3283,'AR SALES'!$AD$2:$AD$2501,"OFF"),2)=0,"","STALE")))</f>
        <v/>
      </c>
      <c r="BB3283" s="2">
        <f>IF(OR(""&amp;$F3283="2",""&amp;$F3283="4",""&amp;$F3283="G",""&amp;$F3283="H"),IF($AY3283="YES","",IF($AB3283&lt;&gt;0,"",IF(COUNTIFS('AR SALES'!$L$2:$L$2501,$L3283,'AR SALES'!$AD$2:$AD$2501,IF(""&amp;$F3283="4","OFF","ON"),'AR SALES'!$AF$2:$AF$2501,"Y")&gt;0,"","NO EXEMPTION"))),"")</f>
        <v/>
      </c>
    </row>
    <row r="3284">
      <c r="AT3284" s="2">
        <f>IF($L3284="","",IFERROR(INDEX('AR SALES'!$H$2:$H$2501,MATCH(""&amp;$L3284,'AR SALES'!$AE$2:$AE$2501,0)),""))</f>
        <v/>
      </c>
      <c r="AU3284" s="2">
        <f>IF($L3284="","",IF($A3284&lt;&gt;"GA","",IF($E3284="FULTON",IF(ISNUMBER(SEARCH("COLLEGE PARK",$AT3284)),"FULTON (COLLEGE PARK)",IF(ISNUMBER(SEARCH("HAPEVILLE",$AT3284)),"FULTON (HAPEVILLE)",IF(ISNUMBER(SEARCH("EAST POINT",$AT3284)),"FULTON (EAST POINT)",IF(ISNUMBER(SEARCH("ATLANTA",$AT3284)),"FULTON (ATL LIMITS)","FULTON")))),IF($E3284="DEKALB",IF(ISNUMBER(SEARCH("ATLANTA",$AT3284)),"DEKALB (ATL LIMITS)","DEKALB"),IF(AND($E3284="CLAYTON",ISNUMBER(SEARCH("COLLEGE PARK",$AT3284))),"CLAYTON (COLLEGE PARK)",$E3284)))))</f>
        <v/>
      </c>
      <c r="AV3284" s="2">
        <f>IF($L3284="","",IF(""&amp;$F3284="2","DIESEL",IF(OR(""&amp;$F3284="G",""&amp;$F3284="H"),"GAS","")))</f>
        <v/>
      </c>
      <c r="AW3284" s="2">
        <f>IF($AV3284="","",$R3284)</f>
        <v/>
      </c>
      <c r="AX3284" s="2">
        <f>IF($AV3284="","",IF($AB3284=0,$R3284,0))</f>
        <v/>
      </c>
      <c r="AY3284" s="2">
        <f>IF($AV3284="","",IF(AND($Z3284=0,COUNTIF('AR SALES'!$L$2:$L$2501,$L3284)=0),"YES",""))</f>
        <v/>
      </c>
      <c r="AZ3284" s="2">
        <f>IF($AV3284="","",IFERROR(VLOOKUP($AU3284,CODES!$A:$B,2,FALSE),"NO CODE"))</f>
        <v/>
      </c>
      <c r="BA3284" s="2">
        <f>IF(""&amp;$F3284&lt;&gt;"4","",IF($AY3284="YES","",IF(ROUND(SUMIFS($AE$2:$AE$4001,$L$2:$L$4001,$L3284,$F$2:$F$4001,"4")-SUMIFS('AR SALES'!$Y$2:$Y$2501,'AR SALES'!$L$2:$L$2501,$L3284,'AR SALES'!$AD$2:$AD$2501,"OFF"),2)=0,"","STALE")))</f>
        <v/>
      </c>
      <c r="BB3284" s="2">
        <f>IF(OR(""&amp;$F3284="2",""&amp;$F3284="4",""&amp;$F3284="G",""&amp;$F3284="H"),IF($AY3284="YES","",IF($AB3284&lt;&gt;0,"",IF(COUNTIFS('AR SALES'!$L$2:$L$2501,$L3284,'AR SALES'!$AD$2:$AD$2501,IF(""&amp;$F3284="4","OFF","ON"),'AR SALES'!$AF$2:$AF$2501,"Y")&gt;0,"","NO EXEMPTION"))),"")</f>
        <v/>
      </c>
    </row>
    <row r="3285">
      <c r="AT3285" s="2">
        <f>IF($L3285="","",IFERROR(INDEX('AR SALES'!$H$2:$H$2501,MATCH(""&amp;$L3285,'AR SALES'!$AE$2:$AE$2501,0)),""))</f>
        <v/>
      </c>
      <c r="AU3285" s="2">
        <f>IF($L3285="","",IF($A3285&lt;&gt;"GA","",IF($E3285="FULTON",IF(ISNUMBER(SEARCH("COLLEGE PARK",$AT3285)),"FULTON (COLLEGE PARK)",IF(ISNUMBER(SEARCH("HAPEVILLE",$AT3285)),"FULTON (HAPEVILLE)",IF(ISNUMBER(SEARCH("EAST POINT",$AT3285)),"FULTON (EAST POINT)",IF(ISNUMBER(SEARCH("ATLANTA",$AT3285)),"FULTON (ATL LIMITS)","FULTON")))),IF($E3285="DEKALB",IF(ISNUMBER(SEARCH("ATLANTA",$AT3285)),"DEKALB (ATL LIMITS)","DEKALB"),IF(AND($E3285="CLAYTON",ISNUMBER(SEARCH("COLLEGE PARK",$AT3285))),"CLAYTON (COLLEGE PARK)",$E3285)))))</f>
        <v/>
      </c>
      <c r="AV3285" s="2">
        <f>IF($L3285="","",IF(""&amp;$F3285="2","DIESEL",IF(OR(""&amp;$F3285="G",""&amp;$F3285="H"),"GAS","")))</f>
        <v/>
      </c>
      <c r="AW3285" s="2">
        <f>IF($AV3285="","",$R3285)</f>
        <v/>
      </c>
      <c r="AX3285" s="2">
        <f>IF($AV3285="","",IF($AB3285=0,$R3285,0))</f>
        <v/>
      </c>
      <c r="AY3285" s="2">
        <f>IF($AV3285="","",IF(AND($Z3285=0,COUNTIF('AR SALES'!$L$2:$L$2501,$L3285)=0),"YES",""))</f>
        <v/>
      </c>
      <c r="AZ3285" s="2">
        <f>IF($AV3285="","",IFERROR(VLOOKUP($AU3285,CODES!$A:$B,2,FALSE),"NO CODE"))</f>
        <v/>
      </c>
      <c r="BA3285" s="2">
        <f>IF(""&amp;$F3285&lt;&gt;"4","",IF($AY3285="YES","",IF(ROUND(SUMIFS($AE$2:$AE$4001,$L$2:$L$4001,$L3285,$F$2:$F$4001,"4")-SUMIFS('AR SALES'!$Y$2:$Y$2501,'AR SALES'!$L$2:$L$2501,$L3285,'AR SALES'!$AD$2:$AD$2501,"OFF"),2)=0,"","STALE")))</f>
        <v/>
      </c>
      <c r="BB3285" s="2">
        <f>IF(OR(""&amp;$F3285="2",""&amp;$F3285="4",""&amp;$F3285="G",""&amp;$F3285="H"),IF($AY3285="YES","",IF($AB3285&lt;&gt;0,"",IF(COUNTIFS('AR SALES'!$L$2:$L$2501,$L3285,'AR SALES'!$AD$2:$AD$2501,IF(""&amp;$F3285="4","OFF","ON"),'AR SALES'!$AF$2:$AF$2501,"Y")&gt;0,"","NO EXEMPTION"))),"")</f>
        <v/>
      </c>
    </row>
    <row r="3286">
      <c r="AT3286" s="2">
        <f>IF($L3286="","",IFERROR(INDEX('AR SALES'!$H$2:$H$2501,MATCH(""&amp;$L3286,'AR SALES'!$AE$2:$AE$2501,0)),""))</f>
        <v/>
      </c>
      <c r="AU3286" s="2">
        <f>IF($L3286="","",IF($A3286&lt;&gt;"GA","",IF($E3286="FULTON",IF(ISNUMBER(SEARCH("COLLEGE PARK",$AT3286)),"FULTON (COLLEGE PARK)",IF(ISNUMBER(SEARCH("HAPEVILLE",$AT3286)),"FULTON (HAPEVILLE)",IF(ISNUMBER(SEARCH("EAST POINT",$AT3286)),"FULTON (EAST POINT)",IF(ISNUMBER(SEARCH("ATLANTA",$AT3286)),"FULTON (ATL LIMITS)","FULTON")))),IF($E3286="DEKALB",IF(ISNUMBER(SEARCH("ATLANTA",$AT3286)),"DEKALB (ATL LIMITS)","DEKALB"),IF(AND($E3286="CLAYTON",ISNUMBER(SEARCH("COLLEGE PARK",$AT3286))),"CLAYTON (COLLEGE PARK)",$E3286)))))</f>
        <v/>
      </c>
      <c r="AV3286" s="2">
        <f>IF($L3286="","",IF(""&amp;$F3286="2","DIESEL",IF(OR(""&amp;$F3286="G",""&amp;$F3286="H"),"GAS","")))</f>
        <v/>
      </c>
      <c r="AW3286" s="2">
        <f>IF($AV3286="","",$R3286)</f>
        <v/>
      </c>
      <c r="AX3286" s="2">
        <f>IF($AV3286="","",IF($AB3286=0,$R3286,0))</f>
        <v/>
      </c>
      <c r="AY3286" s="2">
        <f>IF($AV3286="","",IF(AND($Z3286=0,COUNTIF('AR SALES'!$L$2:$L$2501,$L3286)=0),"YES",""))</f>
        <v/>
      </c>
      <c r="AZ3286" s="2">
        <f>IF($AV3286="","",IFERROR(VLOOKUP($AU3286,CODES!$A:$B,2,FALSE),"NO CODE"))</f>
        <v/>
      </c>
      <c r="BA3286" s="2">
        <f>IF(""&amp;$F3286&lt;&gt;"4","",IF($AY3286="YES","",IF(ROUND(SUMIFS($AE$2:$AE$4001,$L$2:$L$4001,$L3286,$F$2:$F$4001,"4")-SUMIFS('AR SALES'!$Y$2:$Y$2501,'AR SALES'!$L$2:$L$2501,$L3286,'AR SALES'!$AD$2:$AD$2501,"OFF"),2)=0,"","STALE")))</f>
        <v/>
      </c>
      <c r="BB3286" s="2">
        <f>IF(OR(""&amp;$F3286="2",""&amp;$F3286="4",""&amp;$F3286="G",""&amp;$F3286="H"),IF($AY3286="YES","",IF($AB3286&lt;&gt;0,"",IF(COUNTIFS('AR SALES'!$L$2:$L$2501,$L3286,'AR SALES'!$AD$2:$AD$2501,IF(""&amp;$F3286="4","OFF","ON"),'AR SALES'!$AF$2:$AF$2501,"Y")&gt;0,"","NO EXEMPTION"))),"")</f>
        <v/>
      </c>
    </row>
    <row r="3287">
      <c r="AT3287" s="2">
        <f>IF($L3287="","",IFERROR(INDEX('AR SALES'!$H$2:$H$2501,MATCH(""&amp;$L3287,'AR SALES'!$AE$2:$AE$2501,0)),""))</f>
        <v/>
      </c>
      <c r="AU3287" s="2">
        <f>IF($L3287="","",IF($A3287&lt;&gt;"GA","",IF($E3287="FULTON",IF(ISNUMBER(SEARCH("COLLEGE PARK",$AT3287)),"FULTON (COLLEGE PARK)",IF(ISNUMBER(SEARCH("HAPEVILLE",$AT3287)),"FULTON (HAPEVILLE)",IF(ISNUMBER(SEARCH("EAST POINT",$AT3287)),"FULTON (EAST POINT)",IF(ISNUMBER(SEARCH("ATLANTA",$AT3287)),"FULTON (ATL LIMITS)","FULTON")))),IF($E3287="DEKALB",IF(ISNUMBER(SEARCH("ATLANTA",$AT3287)),"DEKALB (ATL LIMITS)","DEKALB"),IF(AND($E3287="CLAYTON",ISNUMBER(SEARCH("COLLEGE PARK",$AT3287))),"CLAYTON (COLLEGE PARK)",$E3287)))))</f>
        <v/>
      </c>
      <c r="AV3287" s="2">
        <f>IF($L3287="","",IF(""&amp;$F3287="2","DIESEL",IF(OR(""&amp;$F3287="G",""&amp;$F3287="H"),"GAS","")))</f>
        <v/>
      </c>
      <c r="AW3287" s="2">
        <f>IF($AV3287="","",$R3287)</f>
        <v/>
      </c>
      <c r="AX3287" s="2">
        <f>IF($AV3287="","",IF($AB3287=0,$R3287,0))</f>
        <v/>
      </c>
      <c r="AY3287" s="2">
        <f>IF($AV3287="","",IF(AND($Z3287=0,COUNTIF('AR SALES'!$L$2:$L$2501,$L3287)=0),"YES",""))</f>
        <v/>
      </c>
      <c r="AZ3287" s="2">
        <f>IF($AV3287="","",IFERROR(VLOOKUP($AU3287,CODES!$A:$B,2,FALSE),"NO CODE"))</f>
        <v/>
      </c>
      <c r="BA3287" s="2">
        <f>IF(""&amp;$F3287&lt;&gt;"4","",IF($AY3287="YES","",IF(ROUND(SUMIFS($AE$2:$AE$4001,$L$2:$L$4001,$L3287,$F$2:$F$4001,"4")-SUMIFS('AR SALES'!$Y$2:$Y$2501,'AR SALES'!$L$2:$L$2501,$L3287,'AR SALES'!$AD$2:$AD$2501,"OFF"),2)=0,"","STALE")))</f>
        <v/>
      </c>
      <c r="BB3287" s="2">
        <f>IF(OR(""&amp;$F3287="2",""&amp;$F3287="4",""&amp;$F3287="G",""&amp;$F3287="H"),IF($AY3287="YES","",IF($AB3287&lt;&gt;0,"",IF(COUNTIFS('AR SALES'!$L$2:$L$2501,$L3287,'AR SALES'!$AD$2:$AD$2501,IF(""&amp;$F3287="4","OFF","ON"),'AR SALES'!$AF$2:$AF$2501,"Y")&gt;0,"","NO EXEMPTION"))),"")</f>
        <v/>
      </c>
    </row>
    <row r="3288">
      <c r="AT3288" s="2">
        <f>IF($L3288="","",IFERROR(INDEX('AR SALES'!$H$2:$H$2501,MATCH(""&amp;$L3288,'AR SALES'!$AE$2:$AE$2501,0)),""))</f>
        <v/>
      </c>
      <c r="AU3288" s="2">
        <f>IF($L3288="","",IF($A3288&lt;&gt;"GA","",IF($E3288="FULTON",IF(ISNUMBER(SEARCH("COLLEGE PARK",$AT3288)),"FULTON (COLLEGE PARK)",IF(ISNUMBER(SEARCH("HAPEVILLE",$AT3288)),"FULTON (HAPEVILLE)",IF(ISNUMBER(SEARCH("EAST POINT",$AT3288)),"FULTON (EAST POINT)",IF(ISNUMBER(SEARCH("ATLANTA",$AT3288)),"FULTON (ATL LIMITS)","FULTON")))),IF($E3288="DEKALB",IF(ISNUMBER(SEARCH("ATLANTA",$AT3288)),"DEKALB (ATL LIMITS)","DEKALB"),IF(AND($E3288="CLAYTON",ISNUMBER(SEARCH("COLLEGE PARK",$AT3288))),"CLAYTON (COLLEGE PARK)",$E3288)))))</f>
        <v/>
      </c>
      <c r="AV3288" s="2">
        <f>IF($L3288="","",IF(""&amp;$F3288="2","DIESEL",IF(OR(""&amp;$F3288="G",""&amp;$F3288="H"),"GAS","")))</f>
        <v/>
      </c>
      <c r="AW3288" s="2">
        <f>IF($AV3288="","",$R3288)</f>
        <v/>
      </c>
      <c r="AX3288" s="2">
        <f>IF($AV3288="","",IF($AB3288=0,$R3288,0))</f>
        <v/>
      </c>
      <c r="AY3288" s="2">
        <f>IF($AV3288="","",IF(AND($Z3288=0,COUNTIF('AR SALES'!$L$2:$L$2501,$L3288)=0),"YES",""))</f>
        <v/>
      </c>
      <c r="AZ3288" s="2">
        <f>IF($AV3288="","",IFERROR(VLOOKUP($AU3288,CODES!$A:$B,2,FALSE),"NO CODE"))</f>
        <v/>
      </c>
      <c r="BA3288" s="2">
        <f>IF(""&amp;$F3288&lt;&gt;"4","",IF($AY3288="YES","",IF(ROUND(SUMIFS($AE$2:$AE$4001,$L$2:$L$4001,$L3288,$F$2:$F$4001,"4")-SUMIFS('AR SALES'!$Y$2:$Y$2501,'AR SALES'!$L$2:$L$2501,$L3288,'AR SALES'!$AD$2:$AD$2501,"OFF"),2)=0,"","STALE")))</f>
        <v/>
      </c>
      <c r="BB3288" s="2">
        <f>IF(OR(""&amp;$F3288="2",""&amp;$F3288="4",""&amp;$F3288="G",""&amp;$F3288="H"),IF($AY3288="YES","",IF($AB3288&lt;&gt;0,"",IF(COUNTIFS('AR SALES'!$L$2:$L$2501,$L3288,'AR SALES'!$AD$2:$AD$2501,IF(""&amp;$F3288="4","OFF","ON"),'AR SALES'!$AF$2:$AF$2501,"Y")&gt;0,"","NO EXEMPTION"))),"")</f>
        <v/>
      </c>
    </row>
    <row r="3289">
      <c r="AT3289" s="2">
        <f>IF($L3289="","",IFERROR(INDEX('AR SALES'!$H$2:$H$2501,MATCH(""&amp;$L3289,'AR SALES'!$AE$2:$AE$2501,0)),""))</f>
        <v/>
      </c>
      <c r="AU3289" s="2">
        <f>IF($L3289="","",IF($A3289&lt;&gt;"GA","",IF($E3289="FULTON",IF(ISNUMBER(SEARCH("COLLEGE PARK",$AT3289)),"FULTON (COLLEGE PARK)",IF(ISNUMBER(SEARCH("HAPEVILLE",$AT3289)),"FULTON (HAPEVILLE)",IF(ISNUMBER(SEARCH("EAST POINT",$AT3289)),"FULTON (EAST POINT)",IF(ISNUMBER(SEARCH("ATLANTA",$AT3289)),"FULTON (ATL LIMITS)","FULTON")))),IF($E3289="DEKALB",IF(ISNUMBER(SEARCH("ATLANTA",$AT3289)),"DEKALB (ATL LIMITS)","DEKALB"),IF(AND($E3289="CLAYTON",ISNUMBER(SEARCH("COLLEGE PARK",$AT3289))),"CLAYTON (COLLEGE PARK)",$E3289)))))</f>
        <v/>
      </c>
      <c r="AV3289" s="2">
        <f>IF($L3289="","",IF(""&amp;$F3289="2","DIESEL",IF(OR(""&amp;$F3289="G",""&amp;$F3289="H"),"GAS","")))</f>
        <v/>
      </c>
      <c r="AW3289" s="2">
        <f>IF($AV3289="","",$R3289)</f>
        <v/>
      </c>
      <c r="AX3289" s="2">
        <f>IF($AV3289="","",IF($AB3289=0,$R3289,0))</f>
        <v/>
      </c>
      <c r="AY3289" s="2">
        <f>IF($AV3289="","",IF(AND($Z3289=0,COUNTIF('AR SALES'!$L$2:$L$2501,$L3289)=0),"YES",""))</f>
        <v/>
      </c>
      <c r="AZ3289" s="2">
        <f>IF($AV3289="","",IFERROR(VLOOKUP($AU3289,CODES!$A:$B,2,FALSE),"NO CODE"))</f>
        <v/>
      </c>
      <c r="BA3289" s="2">
        <f>IF(""&amp;$F3289&lt;&gt;"4","",IF($AY3289="YES","",IF(ROUND(SUMIFS($AE$2:$AE$4001,$L$2:$L$4001,$L3289,$F$2:$F$4001,"4")-SUMIFS('AR SALES'!$Y$2:$Y$2501,'AR SALES'!$L$2:$L$2501,$L3289,'AR SALES'!$AD$2:$AD$2501,"OFF"),2)=0,"","STALE")))</f>
        <v/>
      </c>
      <c r="BB3289" s="2">
        <f>IF(OR(""&amp;$F3289="2",""&amp;$F3289="4",""&amp;$F3289="G",""&amp;$F3289="H"),IF($AY3289="YES","",IF($AB3289&lt;&gt;0,"",IF(COUNTIFS('AR SALES'!$L$2:$L$2501,$L3289,'AR SALES'!$AD$2:$AD$2501,IF(""&amp;$F3289="4","OFF","ON"),'AR SALES'!$AF$2:$AF$2501,"Y")&gt;0,"","NO EXEMPTION"))),"")</f>
        <v/>
      </c>
    </row>
    <row r="3290">
      <c r="AT3290" s="2">
        <f>IF($L3290="","",IFERROR(INDEX('AR SALES'!$H$2:$H$2501,MATCH(""&amp;$L3290,'AR SALES'!$AE$2:$AE$2501,0)),""))</f>
        <v/>
      </c>
      <c r="AU3290" s="2">
        <f>IF($L3290="","",IF($A3290&lt;&gt;"GA","",IF($E3290="FULTON",IF(ISNUMBER(SEARCH("COLLEGE PARK",$AT3290)),"FULTON (COLLEGE PARK)",IF(ISNUMBER(SEARCH("HAPEVILLE",$AT3290)),"FULTON (HAPEVILLE)",IF(ISNUMBER(SEARCH("EAST POINT",$AT3290)),"FULTON (EAST POINT)",IF(ISNUMBER(SEARCH("ATLANTA",$AT3290)),"FULTON (ATL LIMITS)","FULTON")))),IF($E3290="DEKALB",IF(ISNUMBER(SEARCH("ATLANTA",$AT3290)),"DEKALB (ATL LIMITS)","DEKALB"),IF(AND($E3290="CLAYTON",ISNUMBER(SEARCH("COLLEGE PARK",$AT3290))),"CLAYTON (COLLEGE PARK)",$E3290)))))</f>
        <v/>
      </c>
      <c r="AV3290" s="2">
        <f>IF($L3290="","",IF(""&amp;$F3290="2","DIESEL",IF(OR(""&amp;$F3290="G",""&amp;$F3290="H"),"GAS","")))</f>
        <v/>
      </c>
      <c r="AW3290" s="2">
        <f>IF($AV3290="","",$R3290)</f>
        <v/>
      </c>
      <c r="AX3290" s="2">
        <f>IF($AV3290="","",IF($AB3290=0,$R3290,0))</f>
        <v/>
      </c>
      <c r="AY3290" s="2">
        <f>IF($AV3290="","",IF(AND($Z3290=0,COUNTIF('AR SALES'!$L$2:$L$2501,$L3290)=0),"YES",""))</f>
        <v/>
      </c>
      <c r="AZ3290" s="2">
        <f>IF($AV3290="","",IFERROR(VLOOKUP($AU3290,CODES!$A:$B,2,FALSE),"NO CODE"))</f>
        <v/>
      </c>
      <c r="BA3290" s="2">
        <f>IF(""&amp;$F3290&lt;&gt;"4","",IF($AY3290="YES","",IF(ROUND(SUMIFS($AE$2:$AE$4001,$L$2:$L$4001,$L3290,$F$2:$F$4001,"4")-SUMIFS('AR SALES'!$Y$2:$Y$2501,'AR SALES'!$L$2:$L$2501,$L3290,'AR SALES'!$AD$2:$AD$2501,"OFF"),2)=0,"","STALE")))</f>
        <v/>
      </c>
      <c r="BB3290" s="2">
        <f>IF(OR(""&amp;$F3290="2",""&amp;$F3290="4",""&amp;$F3290="G",""&amp;$F3290="H"),IF($AY3290="YES","",IF($AB3290&lt;&gt;0,"",IF(COUNTIFS('AR SALES'!$L$2:$L$2501,$L3290,'AR SALES'!$AD$2:$AD$2501,IF(""&amp;$F3290="4","OFF","ON"),'AR SALES'!$AF$2:$AF$2501,"Y")&gt;0,"","NO EXEMPTION"))),"")</f>
        <v/>
      </c>
    </row>
    <row r="3291">
      <c r="AT3291" s="2">
        <f>IF($L3291="","",IFERROR(INDEX('AR SALES'!$H$2:$H$2501,MATCH(""&amp;$L3291,'AR SALES'!$AE$2:$AE$2501,0)),""))</f>
        <v/>
      </c>
      <c r="AU3291" s="2">
        <f>IF($L3291="","",IF($A3291&lt;&gt;"GA","",IF($E3291="FULTON",IF(ISNUMBER(SEARCH("COLLEGE PARK",$AT3291)),"FULTON (COLLEGE PARK)",IF(ISNUMBER(SEARCH("HAPEVILLE",$AT3291)),"FULTON (HAPEVILLE)",IF(ISNUMBER(SEARCH("EAST POINT",$AT3291)),"FULTON (EAST POINT)",IF(ISNUMBER(SEARCH("ATLANTA",$AT3291)),"FULTON (ATL LIMITS)","FULTON")))),IF($E3291="DEKALB",IF(ISNUMBER(SEARCH("ATLANTA",$AT3291)),"DEKALB (ATL LIMITS)","DEKALB"),IF(AND($E3291="CLAYTON",ISNUMBER(SEARCH("COLLEGE PARK",$AT3291))),"CLAYTON (COLLEGE PARK)",$E3291)))))</f>
        <v/>
      </c>
      <c r="AV3291" s="2">
        <f>IF($L3291="","",IF(""&amp;$F3291="2","DIESEL",IF(OR(""&amp;$F3291="G",""&amp;$F3291="H"),"GAS","")))</f>
        <v/>
      </c>
      <c r="AW3291" s="2">
        <f>IF($AV3291="","",$R3291)</f>
        <v/>
      </c>
      <c r="AX3291" s="2">
        <f>IF($AV3291="","",IF($AB3291=0,$R3291,0))</f>
        <v/>
      </c>
      <c r="AY3291" s="2">
        <f>IF($AV3291="","",IF(AND($Z3291=0,COUNTIF('AR SALES'!$L$2:$L$2501,$L3291)=0),"YES",""))</f>
        <v/>
      </c>
      <c r="AZ3291" s="2">
        <f>IF($AV3291="","",IFERROR(VLOOKUP($AU3291,CODES!$A:$B,2,FALSE),"NO CODE"))</f>
        <v/>
      </c>
      <c r="BA3291" s="2">
        <f>IF(""&amp;$F3291&lt;&gt;"4","",IF($AY3291="YES","",IF(ROUND(SUMIFS($AE$2:$AE$4001,$L$2:$L$4001,$L3291,$F$2:$F$4001,"4")-SUMIFS('AR SALES'!$Y$2:$Y$2501,'AR SALES'!$L$2:$L$2501,$L3291,'AR SALES'!$AD$2:$AD$2501,"OFF"),2)=0,"","STALE")))</f>
        <v/>
      </c>
      <c r="BB3291" s="2">
        <f>IF(OR(""&amp;$F3291="2",""&amp;$F3291="4",""&amp;$F3291="G",""&amp;$F3291="H"),IF($AY3291="YES","",IF($AB3291&lt;&gt;0,"",IF(COUNTIFS('AR SALES'!$L$2:$L$2501,$L3291,'AR SALES'!$AD$2:$AD$2501,IF(""&amp;$F3291="4","OFF","ON"),'AR SALES'!$AF$2:$AF$2501,"Y")&gt;0,"","NO EXEMPTION"))),"")</f>
        <v/>
      </c>
    </row>
    <row r="3292">
      <c r="AT3292" s="2">
        <f>IF($L3292="","",IFERROR(INDEX('AR SALES'!$H$2:$H$2501,MATCH(""&amp;$L3292,'AR SALES'!$AE$2:$AE$2501,0)),""))</f>
        <v/>
      </c>
      <c r="AU3292" s="2">
        <f>IF($L3292="","",IF($A3292&lt;&gt;"GA","",IF($E3292="FULTON",IF(ISNUMBER(SEARCH("COLLEGE PARK",$AT3292)),"FULTON (COLLEGE PARK)",IF(ISNUMBER(SEARCH("HAPEVILLE",$AT3292)),"FULTON (HAPEVILLE)",IF(ISNUMBER(SEARCH("EAST POINT",$AT3292)),"FULTON (EAST POINT)",IF(ISNUMBER(SEARCH("ATLANTA",$AT3292)),"FULTON (ATL LIMITS)","FULTON")))),IF($E3292="DEKALB",IF(ISNUMBER(SEARCH("ATLANTA",$AT3292)),"DEKALB (ATL LIMITS)","DEKALB"),IF(AND($E3292="CLAYTON",ISNUMBER(SEARCH("COLLEGE PARK",$AT3292))),"CLAYTON (COLLEGE PARK)",$E3292)))))</f>
        <v/>
      </c>
      <c r="AV3292" s="2">
        <f>IF($L3292="","",IF(""&amp;$F3292="2","DIESEL",IF(OR(""&amp;$F3292="G",""&amp;$F3292="H"),"GAS","")))</f>
        <v/>
      </c>
      <c r="AW3292" s="2">
        <f>IF($AV3292="","",$R3292)</f>
        <v/>
      </c>
      <c r="AX3292" s="2">
        <f>IF($AV3292="","",IF($AB3292=0,$R3292,0))</f>
        <v/>
      </c>
      <c r="AY3292" s="2">
        <f>IF($AV3292="","",IF(AND($Z3292=0,COUNTIF('AR SALES'!$L$2:$L$2501,$L3292)=0),"YES",""))</f>
        <v/>
      </c>
      <c r="AZ3292" s="2">
        <f>IF($AV3292="","",IFERROR(VLOOKUP($AU3292,CODES!$A:$B,2,FALSE),"NO CODE"))</f>
        <v/>
      </c>
      <c r="BA3292" s="2">
        <f>IF(""&amp;$F3292&lt;&gt;"4","",IF($AY3292="YES","",IF(ROUND(SUMIFS($AE$2:$AE$4001,$L$2:$L$4001,$L3292,$F$2:$F$4001,"4")-SUMIFS('AR SALES'!$Y$2:$Y$2501,'AR SALES'!$L$2:$L$2501,$L3292,'AR SALES'!$AD$2:$AD$2501,"OFF"),2)=0,"","STALE")))</f>
        <v/>
      </c>
      <c r="BB3292" s="2">
        <f>IF(OR(""&amp;$F3292="2",""&amp;$F3292="4",""&amp;$F3292="G",""&amp;$F3292="H"),IF($AY3292="YES","",IF($AB3292&lt;&gt;0,"",IF(COUNTIFS('AR SALES'!$L$2:$L$2501,$L3292,'AR SALES'!$AD$2:$AD$2501,IF(""&amp;$F3292="4","OFF","ON"),'AR SALES'!$AF$2:$AF$2501,"Y")&gt;0,"","NO EXEMPTION"))),"")</f>
        <v/>
      </c>
    </row>
    <row r="3293">
      <c r="AT3293" s="2">
        <f>IF($L3293="","",IFERROR(INDEX('AR SALES'!$H$2:$H$2501,MATCH(""&amp;$L3293,'AR SALES'!$AE$2:$AE$2501,0)),""))</f>
        <v/>
      </c>
      <c r="AU3293" s="2">
        <f>IF($L3293="","",IF($A3293&lt;&gt;"GA","",IF($E3293="FULTON",IF(ISNUMBER(SEARCH("COLLEGE PARK",$AT3293)),"FULTON (COLLEGE PARK)",IF(ISNUMBER(SEARCH("HAPEVILLE",$AT3293)),"FULTON (HAPEVILLE)",IF(ISNUMBER(SEARCH("EAST POINT",$AT3293)),"FULTON (EAST POINT)",IF(ISNUMBER(SEARCH("ATLANTA",$AT3293)),"FULTON (ATL LIMITS)","FULTON")))),IF($E3293="DEKALB",IF(ISNUMBER(SEARCH("ATLANTA",$AT3293)),"DEKALB (ATL LIMITS)","DEKALB"),IF(AND($E3293="CLAYTON",ISNUMBER(SEARCH("COLLEGE PARK",$AT3293))),"CLAYTON (COLLEGE PARK)",$E3293)))))</f>
        <v/>
      </c>
      <c r="AV3293" s="2">
        <f>IF($L3293="","",IF(""&amp;$F3293="2","DIESEL",IF(OR(""&amp;$F3293="G",""&amp;$F3293="H"),"GAS","")))</f>
        <v/>
      </c>
      <c r="AW3293" s="2">
        <f>IF($AV3293="","",$R3293)</f>
        <v/>
      </c>
      <c r="AX3293" s="2">
        <f>IF($AV3293="","",IF($AB3293=0,$R3293,0))</f>
        <v/>
      </c>
      <c r="AY3293" s="2">
        <f>IF($AV3293="","",IF(AND($Z3293=0,COUNTIF('AR SALES'!$L$2:$L$2501,$L3293)=0),"YES",""))</f>
        <v/>
      </c>
      <c r="AZ3293" s="2">
        <f>IF($AV3293="","",IFERROR(VLOOKUP($AU3293,CODES!$A:$B,2,FALSE),"NO CODE"))</f>
        <v/>
      </c>
      <c r="BA3293" s="2">
        <f>IF(""&amp;$F3293&lt;&gt;"4","",IF($AY3293="YES","",IF(ROUND(SUMIFS($AE$2:$AE$4001,$L$2:$L$4001,$L3293,$F$2:$F$4001,"4")-SUMIFS('AR SALES'!$Y$2:$Y$2501,'AR SALES'!$L$2:$L$2501,$L3293,'AR SALES'!$AD$2:$AD$2501,"OFF"),2)=0,"","STALE")))</f>
        <v/>
      </c>
      <c r="BB3293" s="2">
        <f>IF(OR(""&amp;$F3293="2",""&amp;$F3293="4",""&amp;$F3293="G",""&amp;$F3293="H"),IF($AY3293="YES","",IF($AB3293&lt;&gt;0,"",IF(COUNTIFS('AR SALES'!$L$2:$L$2501,$L3293,'AR SALES'!$AD$2:$AD$2501,IF(""&amp;$F3293="4","OFF","ON"),'AR SALES'!$AF$2:$AF$2501,"Y")&gt;0,"","NO EXEMPTION"))),"")</f>
        <v/>
      </c>
    </row>
    <row r="3294">
      <c r="AT3294" s="2">
        <f>IF($L3294="","",IFERROR(INDEX('AR SALES'!$H$2:$H$2501,MATCH(""&amp;$L3294,'AR SALES'!$AE$2:$AE$2501,0)),""))</f>
        <v/>
      </c>
      <c r="AU3294" s="2">
        <f>IF($L3294="","",IF($A3294&lt;&gt;"GA","",IF($E3294="FULTON",IF(ISNUMBER(SEARCH("COLLEGE PARK",$AT3294)),"FULTON (COLLEGE PARK)",IF(ISNUMBER(SEARCH("HAPEVILLE",$AT3294)),"FULTON (HAPEVILLE)",IF(ISNUMBER(SEARCH("EAST POINT",$AT3294)),"FULTON (EAST POINT)",IF(ISNUMBER(SEARCH("ATLANTA",$AT3294)),"FULTON (ATL LIMITS)","FULTON")))),IF($E3294="DEKALB",IF(ISNUMBER(SEARCH("ATLANTA",$AT3294)),"DEKALB (ATL LIMITS)","DEKALB"),IF(AND($E3294="CLAYTON",ISNUMBER(SEARCH("COLLEGE PARK",$AT3294))),"CLAYTON (COLLEGE PARK)",$E3294)))))</f>
        <v/>
      </c>
      <c r="AV3294" s="2">
        <f>IF($L3294="","",IF(""&amp;$F3294="2","DIESEL",IF(OR(""&amp;$F3294="G",""&amp;$F3294="H"),"GAS","")))</f>
        <v/>
      </c>
      <c r="AW3294" s="2">
        <f>IF($AV3294="","",$R3294)</f>
        <v/>
      </c>
      <c r="AX3294" s="2">
        <f>IF($AV3294="","",IF($AB3294=0,$R3294,0))</f>
        <v/>
      </c>
      <c r="AY3294" s="2">
        <f>IF($AV3294="","",IF(AND($Z3294=0,COUNTIF('AR SALES'!$L$2:$L$2501,$L3294)=0),"YES",""))</f>
        <v/>
      </c>
      <c r="AZ3294" s="2">
        <f>IF($AV3294="","",IFERROR(VLOOKUP($AU3294,CODES!$A:$B,2,FALSE),"NO CODE"))</f>
        <v/>
      </c>
      <c r="BA3294" s="2">
        <f>IF(""&amp;$F3294&lt;&gt;"4","",IF($AY3294="YES","",IF(ROUND(SUMIFS($AE$2:$AE$4001,$L$2:$L$4001,$L3294,$F$2:$F$4001,"4")-SUMIFS('AR SALES'!$Y$2:$Y$2501,'AR SALES'!$L$2:$L$2501,$L3294,'AR SALES'!$AD$2:$AD$2501,"OFF"),2)=0,"","STALE")))</f>
        <v/>
      </c>
      <c r="BB3294" s="2">
        <f>IF(OR(""&amp;$F3294="2",""&amp;$F3294="4",""&amp;$F3294="G",""&amp;$F3294="H"),IF($AY3294="YES","",IF($AB3294&lt;&gt;0,"",IF(COUNTIFS('AR SALES'!$L$2:$L$2501,$L3294,'AR SALES'!$AD$2:$AD$2501,IF(""&amp;$F3294="4","OFF","ON"),'AR SALES'!$AF$2:$AF$2501,"Y")&gt;0,"","NO EXEMPTION"))),"")</f>
        <v/>
      </c>
    </row>
    <row r="3295">
      <c r="AT3295" s="2">
        <f>IF($L3295="","",IFERROR(INDEX('AR SALES'!$H$2:$H$2501,MATCH(""&amp;$L3295,'AR SALES'!$AE$2:$AE$2501,0)),""))</f>
        <v/>
      </c>
      <c r="AU3295" s="2">
        <f>IF($L3295="","",IF($A3295&lt;&gt;"GA","",IF($E3295="FULTON",IF(ISNUMBER(SEARCH("COLLEGE PARK",$AT3295)),"FULTON (COLLEGE PARK)",IF(ISNUMBER(SEARCH("HAPEVILLE",$AT3295)),"FULTON (HAPEVILLE)",IF(ISNUMBER(SEARCH("EAST POINT",$AT3295)),"FULTON (EAST POINT)",IF(ISNUMBER(SEARCH("ATLANTA",$AT3295)),"FULTON (ATL LIMITS)","FULTON")))),IF($E3295="DEKALB",IF(ISNUMBER(SEARCH("ATLANTA",$AT3295)),"DEKALB (ATL LIMITS)","DEKALB"),IF(AND($E3295="CLAYTON",ISNUMBER(SEARCH("COLLEGE PARK",$AT3295))),"CLAYTON (COLLEGE PARK)",$E3295)))))</f>
        <v/>
      </c>
      <c r="AV3295" s="2">
        <f>IF($L3295="","",IF(""&amp;$F3295="2","DIESEL",IF(OR(""&amp;$F3295="G",""&amp;$F3295="H"),"GAS","")))</f>
        <v/>
      </c>
      <c r="AW3295" s="2">
        <f>IF($AV3295="","",$R3295)</f>
        <v/>
      </c>
      <c r="AX3295" s="2">
        <f>IF($AV3295="","",IF($AB3295=0,$R3295,0))</f>
        <v/>
      </c>
      <c r="AY3295" s="2">
        <f>IF($AV3295="","",IF(AND($Z3295=0,COUNTIF('AR SALES'!$L$2:$L$2501,$L3295)=0),"YES",""))</f>
        <v/>
      </c>
      <c r="AZ3295" s="2">
        <f>IF($AV3295="","",IFERROR(VLOOKUP($AU3295,CODES!$A:$B,2,FALSE),"NO CODE"))</f>
        <v/>
      </c>
      <c r="BA3295" s="2">
        <f>IF(""&amp;$F3295&lt;&gt;"4","",IF($AY3295="YES","",IF(ROUND(SUMIFS($AE$2:$AE$4001,$L$2:$L$4001,$L3295,$F$2:$F$4001,"4")-SUMIFS('AR SALES'!$Y$2:$Y$2501,'AR SALES'!$L$2:$L$2501,$L3295,'AR SALES'!$AD$2:$AD$2501,"OFF"),2)=0,"","STALE")))</f>
        <v/>
      </c>
      <c r="BB3295" s="2">
        <f>IF(OR(""&amp;$F3295="2",""&amp;$F3295="4",""&amp;$F3295="G",""&amp;$F3295="H"),IF($AY3295="YES","",IF($AB3295&lt;&gt;0,"",IF(COUNTIFS('AR SALES'!$L$2:$L$2501,$L3295,'AR SALES'!$AD$2:$AD$2501,IF(""&amp;$F3295="4","OFF","ON"),'AR SALES'!$AF$2:$AF$2501,"Y")&gt;0,"","NO EXEMPTION"))),"")</f>
        <v/>
      </c>
    </row>
    <row r="3296">
      <c r="AT3296" s="2">
        <f>IF($L3296="","",IFERROR(INDEX('AR SALES'!$H$2:$H$2501,MATCH(""&amp;$L3296,'AR SALES'!$AE$2:$AE$2501,0)),""))</f>
        <v/>
      </c>
      <c r="AU3296" s="2">
        <f>IF($L3296="","",IF($A3296&lt;&gt;"GA","",IF($E3296="FULTON",IF(ISNUMBER(SEARCH("COLLEGE PARK",$AT3296)),"FULTON (COLLEGE PARK)",IF(ISNUMBER(SEARCH("HAPEVILLE",$AT3296)),"FULTON (HAPEVILLE)",IF(ISNUMBER(SEARCH("EAST POINT",$AT3296)),"FULTON (EAST POINT)",IF(ISNUMBER(SEARCH("ATLANTA",$AT3296)),"FULTON (ATL LIMITS)","FULTON")))),IF($E3296="DEKALB",IF(ISNUMBER(SEARCH("ATLANTA",$AT3296)),"DEKALB (ATL LIMITS)","DEKALB"),IF(AND($E3296="CLAYTON",ISNUMBER(SEARCH("COLLEGE PARK",$AT3296))),"CLAYTON (COLLEGE PARK)",$E3296)))))</f>
        <v/>
      </c>
      <c r="AV3296" s="2">
        <f>IF($L3296="","",IF(""&amp;$F3296="2","DIESEL",IF(OR(""&amp;$F3296="G",""&amp;$F3296="H"),"GAS","")))</f>
        <v/>
      </c>
      <c r="AW3296" s="2">
        <f>IF($AV3296="","",$R3296)</f>
        <v/>
      </c>
      <c r="AX3296" s="2">
        <f>IF($AV3296="","",IF($AB3296=0,$R3296,0))</f>
        <v/>
      </c>
      <c r="AY3296" s="2">
        <f>IF($AV3296="","",IF(AND($Z3296=0,COUNTIF('AR SALES'!$L$2:$L$2501,$L3296)=0),"YES",""))</f>
        <v/>
      </c>
      <c r="AZ3296" s="2">
        <f>IF($AV3296="","",IFERROR(VLOOKUP($AU3296,CODES!$A:$B,2,FALSE),"NO CODE"))</f>
        <v/>
      </c>
      <c r="BA3296" s="2">
        <f>IF(""&amp;$F3296&lt;&gt;"4","",IF($AY3296="YES","",IF(ROUND(SUMIFS($AE$2:$AE$4001,$L$2:$L$4001,$L3296,$F$2:$F$4001,"4")-SUMIFS('AR SALES'!$Y$2:$Y$2501,'AR SALES'!$L$2:$L$2501,$L3296,'AR SALES'!$AD$2:$AD$2501,"OFF"),2)=0,"","STALE")))</f>
        <v/>
      </c>
      <c r="BB3296" s="2">
        <f>IF(OR(""&amp;$F3296="2",""&amp;$F3296="4",""&amp;$F3296="G",""&amp;$F3296="H"),IF($AY3296="YES","",IF($AB3296&lt;&gt;0,"",IF(COUNTIFS('AR SALES'!$L$2:$L$2501,$L3296,'AR SALES'!$AD$2:$AD$2501,IF(""&amp;$F3296="4","OFF","ON"),'AR SALES'!$AF$2:$AF$2501,"Y")&gt;0,"","NO EXEMPTION"))),"")</f>
        <v/>
      </c>
    </row>
    <row r="3297">
      <c r="AT3297" s="2">
        <f>IF($L3297="","",IFERROR(INDEX('AR SALES'!$H$2:$H$2501,MATCH(""&amp;$L3297,'AR SALES'!$AE$2:$AE$2501,0)),""))</f>
        <v/>
      </c>
      <c r="AU3297" s="2">
        <f>IF($L3297="","",IF($A3297&lt;&gt;"GA","",IF($E3297="FULTON",IF(ISNUMBER(SEARCH("COLLEGE PARK",$AT3297)),"FULTON (COLLEGE PARK)",IF(ISNUMBER(SEARCH("HAPEVILLE",$AT3297)),"FULTON (HAPEVILLE)",IF(ISNUMBER(SEARCH("EAST POINT",$AT3297)),"FULTON (EAST POINT)",IF(ISNUMBER(SEARCH("ATLANTA",$AT3297)),"FULTON (ATL LIMITS)","FULTON")))),IF($E3297="DEKALB",IF(ISNUMBER(SEARCH("ATLANTA",$AT3297)),"DEKALB (ATL LIMITS)","DEKALB"),IF(AND($E3297="CLAYTON",ISNUMBER(SEARCH("COLLEGE PARK",$AT3297))),"CLAYTON (COLLEGE PARK)",$E3297)))))</f>
        <v/>
      </c>
      <c r="AV3297" s="2">
        <f>IF($L3297="","",IF(""&amp;$F3297="2","DIESEL",IF(OR(""&amp;$F3297="G",""&amp;$F3297="H"),"GAS","")))</f>
        <v/>
      </c>
      <c r="AW3297" s="2">
        <f>IF($AV3297="","",$R3297)</f>
        <v/>
      </c>
      <c r="AX3297" s="2">
        <f>IF($AV3297="","",IF($AB3297=0,$R3297,0))</f>
        <v/>
      </c>
      <c r="AY3297" s="2">
        <f>IF($AV3297="","",IF(AND($Z3297=0,COUNTIF('AR SALES'!$L$2:$L$2501,$L3297)=0),"YES",""))</f>
        <v/>
      </c>
      <c r="AZ3297" s="2">
        <f>IF($AV3297="","",IFERROR(VLOOKUP($AU3297,CODES!$A:$B,2,FALSE),"NO CODE"))</f>
        <v/>
      </c>
      <c r="BA3297" s="2">
        <f>IF(""&amp;$F3297&lt;&gt;"4","",IF($AY3297="YES","",IF(ROUND(SUMIFS($AE$2:$AE$4001,$L$2:$L$4001,$L3297,$F$2:$F$4001,"4")-SUMIFS('AR SALES'!$Y$2:$Y$2501,'AR SALES'!$L$2:$L$2501,$L3297,'AR SALES'!$AD$2:$AD$2501,"OFF"),2)=0,"","STALE")))</f>
        <v/>
      </c>
      <c r="BB3297" s="2">
        <f>IF(OR(""&amp;$F3297="2",""&amp;$F3297="4",""&amp;$F3297="G",""&amp;$F3297="H"),IF($AY3297="YES","",IF($AB3297&lt;&gt;0,"",IF(COUNTIFS('AR SALES'!$L$2:$L$2501,$L3297,'AR SALES'!$AD$2:$AD$2501,IF(""&amp;$F3297="4","OFF","ON"),'AR SALES'!$AF$2:$AF$2501,"Y")&gt;0,"","NO EXEMPTION"))),"")</f>
        <v/>
      </c>
    </row>
    <row r="3298">
      <c r="AT3298" s="2">
        <f>IF($L3298="","",IFERROR(INDEX('AR SALES'!$H$2:$H$2501,MATCH(""&amp;$L3298,'AR SALES'!$AE$2:$AE$2501,0)),""))</f>
        <v/>
      </c>
      <c r="AU3298" s="2">
        <f>IF($L3298="","",IF($A3298&lt;&gt;"GA","",IF($E3298="FULTON",IF(ISNUMBER(SEARCH("COLLEGE PARK",$AT3298)),"FULTON (COLLEGE PARK)",IF(ISNUMBER(SEARCH("HAPEVILLE",$AT3298)),"FULTON (HAPEVILLE)",IF(ISNUMBER(SEARCH("EAST POINT",$AT3298)),"FULTON (EAST POINT)",IF(ISNUMBER(SEARCH("ATLANTA",$AT3298)),"FULTON (ATL LIMITS)","FULTON")))),IF($E3298="DEKALB",IF(ISNUMBER(SEARCH("ATLANTA",$AT3298)),"DEKALB (ATL LIMITS)","DEKALB"),IF(AND($E3298="CLAYTON",ISNUMBER(SEARCH("COLLEGE PARK",$AT3298))),"CLAYTON (COLLEGE PARK)",$E3298)))))</f>
        <v/>
      </c>
      <c r="AV3298" s="2">
        <f>IF($L3298="","",IF(""&amp;$F3298="2","DIESEL",IF(OR(""&amp;$F3298="G",""&amp;$F3298="H"),"GAS","")))</f>
        <v/>
      </c>
      <c r="AW3298" s="2">
        <f>IF($AV3298="","",$R3298)</f>
        <v/>
      </c>
      <c r="AX3298" s="2">
        <f>IF($AV3298="","",IF($AB3298=0,$R3298,0))</f>
        <v/>
      </c>
      <c r="AY3298" s="2">
        <f>IF($AV3298="","",IF(AND($Z3298=0,COUNTIF('AR SALES'!$L$2:$L$2501,$L3298)=0),"YES",""))</f>
        <v/>
      </c>
      <c r="AZ3298" s="2">
        <f>IF($AV3298="","",IFERROR(VLOOKUP($AU3298,CODES!$A:$B,2,FALSE),"NO CODE"))</f>
        <v/>
      </c>
      <c r="BA3298" s="2">
        <f>IF(""&amp;$F3298&lt;&gt;"4","",IF($AY3298="YES","",IF(ROUND(SUMIFS($AE$2:$AE$4001,$L$2:$L$4001,$L3298,$F$2:$F$4001,"4")-SUMIFS('AR SALES'!$Y$2:$Y$2501,'AR SALES'!$L$2:$L$2501,$L3298,'AR SALES'!$AD$2:$AD$2501,"OFF"),2)=0,"","STALE")))</f>
        <v/>
      </c>
      <c r="BB3298" s="2">
        <f>IF(OR(""&amp;$F3298="2",""&amp;$F3298="4",""&amp;$F3298="G",""&amp;$F3298="H"),IF($AY3298="YES","",IF($AB3298&lt;&gt;0,"",IF(COUNTIFS('AR SALES'!$L$2:$L$2501,$L3298,'AR SALES'!$AD$2:$AD$2501,IF(""&amp;$F3298="4","OFF","ON"),'AR SALES'!$AF$2:$AF$2501,"Y")&gt;0,"","NO EXEMPTION"))),"")</f>
        <v/>
      </c>
    </row>
    <row r="3299">
      <c r="AT3299" s="2">
        <f>IF($L3299="","",IFERROR(INDEX('AR SALES'!$H$2:$H$2501,MATCH(""&amp;$L3299,'AR SALES'!$AE$2:$AE$2501,0)),""))</f>
        <v/>
      </c>
      <c r="AU3299" s="2">
        <f>IF($L3299="","",IF($A3299&lt;&gt;"GA","",IF($E3299="FULTON",IF(ISNUMBER(SEARCH("COLLEGE PARK",$AT3299)),"FULTON (COLLEGE PARK)",IF(ISNUMBER(SEARCH("HAPEVILLE",$AT3299)),"FULTON (HAPEVILLE)",IF(ISNUMBER(SEARCH("EAST POINT",$AT3299)),"FULTON (EAST POINT)",IF(ISNUMBER(SEARCH("ATLANTA",$AT3299)),"FULTON (ATL LIMITS)","FULTON")))),IF($E3299="DEKALB",IF(ISNUMBER(SEARCH("ATLANTA",$AT3299)),"DEKALB (ATL LIMITS)","DEKALB"),IF(AND($E3299="CLAYTON",ISNUMBER(SEARCH("COLLEGE PARK",$AT3299))),"CLAYTON (COLLEGE PARK)",$E3299)))))</f>
        <v/>
      </c>
      <c r="AV3299" s="2">
        <f>IF($L3299="","",IF(""&amp;$F3299="2","DIESEL",IF(OR(""&amp;$F3299="G",""&amp;$F3299="H"),"GAS","")))</f>
        <v/>
      </c>
      <c r="AW3299" s="2">
        <f>IF($AV3299="","",$R3299)</f>
        <v/>
      </c>
      <c r="AX3299" s="2">
        <f>IF($AV3299="","",IF($AB3299=0,$R3299,0))</f>
        <v/>
      </c>
      <c r="AY3299" s="2">
        <f>IF($AV3299="","",IF(AND($Z3299=0,COUNTIF('AR SALES'!$L$2:$L$2501,$L3299)=0),"YES",""))</f>
        <v/>
      </c>
      <c r="AZ3299" s="2">
        <f>IF($AV3299="","",IFERROR(VLOOKUP($AU3299,CODES!$A:$B,2,FALSE),"NO CODE"))</f>
        <v/>
      </c>
      <c r="BA3299" s="2">
        <f>IF(""&amp;$F3299&lt;&gt;"4","",IF($AY3299="YES","",IF(ROUND(SUMIFS($AE$2:$AE$4001,$L$2:$L$4001,$L3299,$F$2:$F$4001,"4")-SUMIFS('AR SALES'!$Y$2:$Y$2501,'AR SALES'!$L$2:$L$2501,$L3299,'AR SALES'!$AD$2:$AD$2501,"OFF"),2)=0,"","STALE")))</f>
        <v/>
      </c>
      <c r="BB3299" s="2">
        <f>IF(OR(""&amp;$F3299="2",""&amp;$F3299="4",""&amp;$F3299="G",""&amp;$F3299="H"),IF($AY3299="YES","",IF($AB3299&lt;&gt;0,"",IF(COUNTIFS('AR SALES'!$L$2:$L$2501,$L3299,'AR SALES'!$AD$2:$AD$2501,IF(""&amp;$F3299="4","OFF","ON"),'AR SALES'!$AF$2:$AF$2501,"Y")&gt;0,"","NO EXEMPTION"))),"")</f>
        <v/>
      </c>
    </row>
    <row r="3300">
      <c r="AT3300" s="2">
        <f>IF($L3300="","",IFERROR(INDEX('AR SALES'!$H$2:$H$2501,MATCH(""&amp;$L3300,'AR SALES'!$AE$2:$AE$2501,0)),""))</f>
        <v/>
      </c>
      <c r="AU3300" s="2">
        <f>IF($L3300="","",IF($A3300&lt;&gt;"GA","",IF($E3300="FULTON",IF(ISNUMBER(SEARCH("COLLEGE PARK",$AT3300)),"FULTON (COLLEGE PARK)",IF(ISNUMBER(SEARCH("HAPEVILLE",$AT3300)),"FULTON (HAPEVILLE)",IF(ISNUMBER(SEARCH("EAST POINT",$AT3300)),"FULTON (EAST POINT)",IF(ISNUMBER(SEARCH("ATLANTA",$AT3300)),"FULTON (ATL LIMITS)","FULTON")))),IF($E3300="DEKALB",IF(ISNUMBER(SEARCH("ATLANTA",$AT3300)),"DEKALB (ATL LIMITS)","DEKALB"),IF(AND($E3300="CLAYTON",ISNUMBER(SEARCH("COLLEGE PARK",$AT3300))),"CLAYTON (COLLEGE PARK)",$E3300)))))</f>
        <v/>
      </c>
      <c r="AV3300" s="2">
        <f>IF($L3300="","",IF(""&amp;$F3300="2","DIESEL",IF(OR(""&amp;$F3300="G",""&amp;$F3300="H"),"GAS","")))</f>
        <v/>
      </c>
      <c r="AW3300" s="2">
        <f>IF($AV3300="","",$R3300)</f>
        <v/>
      </c>
      <c r="AX3300" s="2">
        <f>IF($AV3300="","",IF($AB3300=0,$R3300,0))</f>
        <v/>
      </c>
      <c r="AY3300" s="2">
        <f>IF($AV3300="","",IF(AND($Z3300=0,COUNTIF('AR SALES'!$L$2:$L$2501,$L3300)=0),"YES",""))</f>
        <v/>
      </c>
      <c r="AZ3300" s="2">
        <f>IF($AV3300="","",IFERROR(VLOOKUP($AU3300,CODES!$A:$B,2,FALSE),"NO CODE"))</f>
        <v/>
      </c>
      <c r="BA3300" s="2">
        <f>IF(""&amp;$F3300&lt;&gt;"4","",IF($AY3300="YES","",IF(ROUND(SUMIFS($AE$2:$AE$4001,$L$2:$L$4001,$L3300,$F$2:$F$4001,"4")-SUMIFS('AR SALES'!$Y$2:$Y$2501,'AR SALES'!$L$2:$L$2501,$L3300,'AR SALES'!$AD$2:$AD$2501,"OFF"),2)=0,"","STALE")))</f>
        <v/>
      </c>
      <c r="BB3300" s="2">
        <f>IF(OR(""&amp;$F3300="2",""&amp;$F3300="4",""&amp;$F3300="G",""&amp;$F3300="H"),IF($AY3300="YES","",IF($AB3300&lt;&gt;0,"",IF(COUNTIFS('AR SALES'!$L$2:$L$2501,$L3300,'AR SALES'!$AD$2:$AD$2501,IF(""&amp;$F3300="4","OFF","ON"),'AR SALES'!$AF$2:$AF$2501,"Y")&gt;0,"","NO EXEMPTION"))),"")</f>
        <v/>
      </c>
    </row>
    <row r="3301">
      <c r="AT3301" s="2">
        <f>IF($L3301="","",IFERROR(INDEX('AR SALES'!$H$2:$H$2501,MATCH(""&amp;$L3301,'AR SALES'!$AE$2:$AE$2501,0)),""))</f>
        <v/>
      </c>
      <c r="AU3301" s="2">
        <f>IF($L3301="","",IF($A3301&lt;&gt;"GA","",IF($E3301="FULTON",IF(ISNUMBER(SEARCH("COLLEGE PARK",$AT3301)),"FULTON (COLLEGE PARK)",IF(ISNUMBER(SEARCH("HAPEVILLE",$AT3301)),"FULTON (HAPEVILLE)",IF(ISNUMBER(SEARCH("EAST POINT",$AT3301)),"FULTON (EAST POINT)",IF(ISNUMBER(SEARCH("ATLANTA",$AT3301)),"FULTON (ATL LIMITS)","FULTON")))),IF($E3301="DEKALB",IF(ISNUMBER(SEARCH("ATLANTA",$AT3301)),"DEKALB (ATL LIMITS)","DEKALB"),IF(AND($E3301="CLAYTON",ISNUMBER(SEARCH("COLLEGE PARK",$AT3301))),"CLAYTON (COLLEGE PARK)",$E3301)))))</f>
        <v/>
      </c>
      <c r="AV3301" s="2">
        <f>IF($L3301="","",IF(""&amp;$F3301="2","DIESEL",IF(OR(""&amp;$F3301="G",""&amp;$F3301="H"),"GAS","")))</f>
        <v/>
      </c>
      <c r="AW3301" s="2">
        <f>IF($AV3301="","",$R3301)</f>
        <v/>
      </c>
      <c r="AX3301" s="2">
        <f>IF($AV3301="","",IF($AB3301=0,$R3301,0))</f>
        <v/>
      </c>
      <c r="AY3301" s="2">
        <f>IF($AV3301="","",IF(AND($Z3301=0,COUNTIF('AR SALES'!$L$2:$L$2501,$L3301)=0),"YES",""))</f>
        <v/>
      </c>
      <c r="AZ3301" s="2">
        <f>IF($AV3301="","",IFERROR(VLOOKUP($AU3301,CODES!$A:$B,2,FALSE),"NO CODE"))</f>
        <v/>
      </c>
      <c r="BA3301" s="2">
        <f>IF(""&amp;$F3301&lt;&gt;"4","",IF($AY3301="YES","",IF(ROUND(SUMIFS($AE$2:$AE$4001,$L$2:$L$4001,$L3301,$F$2:$F$4001,"4")-SUMIFS('AR SALES'!$Y$2:$Y$2501,'AR SALES'!$L$2:$L$2501,$L3301,'AR SALES'!$AD$2:$AD$2501,"OFF"),2)=0,"","STALE")))</f>
        <v/>
      </c>
      <c r="BB3301" s="2">
        <f>IF(OR(""&amp;$F3301="2",""&amp;$F3301="4",""&amp;$F3301="G",""&amp;$F3301="H"),IF($AY3301="YES","",IF($AB3301&lt;&gt;0,"",IF(COUNTIFS('AR SALES'!$L$2:$L$2501,$L3301,'AR SALES'!$AD$2:$AD$2501,IF(""&amp;$F3301="4","OFF","ON"),'AR SALES'!$AF$2:$AF$2501,"Y")&gt;0,"","NO EXEMPTION"))),"")</f>
        <v/>
      </c>
    </row>
    <row r="3302">
      <c r="AT3302" s="2">
        <f>IF($L3302="","",IFERROR(INDEX('AR SALES'!$H$2:$H$2501,MATCH(""&amp;$L3302,'AR SALES'!$AE$2:$AE$2501,0)),""))</f>
        <v/>
      </c>
      <c r="AU3302" s="2">
        <f>IF($L3302="","",IF($A3302&lt;&gt;"GA","",IF($E3302="FULTON",IF(ISNUMBER(SEARCH("COLLEGE PARK",$AT3302)),"FULTON (COLLEGE PARK)",IF(ISNUMBER(SEARCH("HAPEVILLE",$AT3302)),"FULTON (HAPEVILLE)",IF(ISNUMBER(SEARCH("EAST POINT",$AT3302)),"FULTON (EAST POINT)",IF(ISNUMBER(SEARCH("ATLANTA",$AT3302)),"FULTON (ATL LIMITS)","FULTON")))),IF($E3302="DEKALB",IF(ISNUMBER(SEARCH("ATLANTA",$AT3302)),"DEKALB (ATL LIMITS)","DEKALB"),IF(AND($E3302="CLAYTON",ISNUMBER(SEARCH("COLLEGE PARK",$AT3302))),"CLAYTON (COLLEGE PARK)",$E3302)))))</f>
        <v/>
      </c>
      <c r="AV3302" s="2">
        <f>IF($L3302="","",IF(""&amp;$F3302="2","DIESEL",IF(OR(""&amp;$F3302="G",""&amp;$F3302="H"),"GAS","")))</f>
        <v/>
      </c>
      <c r="AW3302" s="2">
        <f>IF($AV3302="","",$R3302)</f>
        <v/>
      </c>
      <c r="AX3302" s="2">
        <f>IF($AV3302="","",IF($AB3302=0,$R3302,0))</f>
        <v/>
      </c>
      <c r="AY3302" s="2">
        <f>IF($AV3302="","",IF(AND($Z3302=0,COUNTIF('AR SALES'!$L$2:$L$2501,$L3302)=0),"YES",""))</f>
        <v/>
      </c>
      <c r="AZ3302" s="2">
        <f>IF($AV3302="","",IFERROR(VLOOKUP($AU3302,CODES!$A:$B,2,FALSE),"NO CODE"))</f>
        <v/>
      </c>
      <c r="BA3302" s="2">
        <f>IF(""&amp;$F3302&lt;&gt;"4","",IF($AY3302="YES","",IF(ROUND(SUMIFS($AE$2:$AE$4001,$L$2:$L$4001,$L3302,$F$2:$F$4001,"4")-SUMIFS('AR SALES'!$Y$2:$Y$2501,'AR SALES'!$L$2:$L$2501,$L3302,'AR SALES'!$AD$2:$AD$2501,"OFF"),2)=0,"","STALE")))</f>
        <v/>
      </c>
      <c r="BB3302" s="2">
        <f>IF(OR(""&amp;$F3302="2",""&amp;$F3302="4",""&amp;$F3302="G",""&amp;$F3302="H"),IF($AY3302="YES","",IF($AB3302&lt;&gt;0,"",IF(COUNTIFS('AR SALES'!$L$2:$L$2501,$L3302,'AR SALES'!$AD$2:$AD$2501,IF(""&amp;$F3302="4","OFF","ON"),'AR SALES'!$AF$2:$AF$2501,"Y")&gt;0,"","NO EXEMPTION"))),"")</f>
        <v/>
      </c>
    </row>
    <row r="3303">
      <c r="AT3303" s="2">
        <f>IF($L3303="","",IFERROR(INDEX('AR SALES'!$H$2:$H$2501,MATCH(""&amp;$L3303,'AR SALES'!$AE$2:$AE$2501,0)),""))</f>
        <v/>
      </c>
      <c r="AU3303" s="2">
        <f>IF($L3303="","",IF($A3303&lt;&gt;"GA","",IF($E3303="FULTON",IF(ISNUMBER(SEARCH("COLLEGE PARK",$AT3303)),"FULTON (COLLEGE PARK)",IF(ISNUMBER(SEARCH("HAPEVILLE",$AT3303)),"FULTON (HAPEVILLE)",IF(ISNUMBER(SEARCH("EAST POINT",$AT3303)),"FULTON (EAST POINT)",IF(ISNUMBER(SEARCH("ATLANTA",$AT3303)),"FULTON (ATL LIMITS)","FULTON")))),IF($E3303="DEKALB",IF(ISNUMBER(SEARCH("ATLANTA",$AT3303)),"DEKALB (ATL LIMITS)","DEKALB"),IF(AND($E3303="CLAYTON",ISNUMBER(SEARCH("COLLEGE PARK",$AT3303))),"CLAYTON (COLLEGE PARK)",$E3303)))))</f>
        <v/>
      </c>
      <c r="AV3303" s="2">
        <f>IF($L3303="","",IF(""&amp;$F3303="2","DIESEL",IF(OR(""&amp;$F3303="G",""&amp;$F3303="H"),"GAS","")))</f>
        <v/>
      </c>
      <c r="AW3303" s="2">
        <f>IF($AV3303="","",$R3303)</f>
        <v/>
      </c>
      <c r="AX3303" s="2">
        <f>IF($AV3303="","",IF($AB3303=0,$R3303,0))</f>
        <v/>
      </c>
      <c r="AY3303" s="2">
        <f>IF($AV3303="","",IF(AND($Z3303=0,COUNTIF('AR SALES'!$L$2:$L$2501,$L3303)=0),"YES",""))</f>
        <v/>
      </c>
      <c r="AZ3303" s="2">
        <f>IF($AV3303="","",IFERROR(VLOOKUP($AU3303,CODES!$A:$B,2,FALSE),"NO CODE"))</f>
        <v/>
      </c>
      <c r="BA3303" s="2">
        <f>IF(""&amp;$F3303&lt;&gt;"4","",IF($AY3303="YES","",IF(ROUND(SUMIFS($AE$2:$AE$4001,$L$2:$L$4001,$L3303,$F$2:$F$4001,"4")-SUMIFS('AR SALES'!$Y$2:$Y$2501,'AR SALES'!$L$2:$L$2501,$L3303,'AR SALES'!$AD$2:$AD$2501,"OFF"),2)=0,"","STALE")))</f>
        <v/>
      </c>
      <c r="BB3303" s="2">
        <f>IF(OR(""&amp;$F3303="2",""&amp;$F3303="4",""&amp;$F3303="G",""&amp;$F3303="H"),IF($AY3303="YES","",IF($AB3303&lt;&gt;0,"",IF(COUNTIFS('AR SALES'!$L$2:$L$2501,$L3303,'AR SALES'!$AD$2:$AD$2501,IF(""&amp;$F3303="4","OFF","ON"),'AR SALES'!$AF$2:$AF$2501,"Y")&gt;0,"","NO EXEMPTION"))),"")</f>
        <v/>
      </c>
    </row>
    <row r="3304">
      <c r="AT3304" s="2">
        <f>IF($L3304="","",IFERROR(INDEX('AR SALES'!$H$2:$H$2501,MATCH(""&amp;$L3304,'AR SALES'!$AE$2:$AE$2501,0)),""))</f>
        <v/>
      </c>
      <c r="AU3304" s="2">
        <f>IF($L3304="","",IF($A3304&lt;&gt;"GA","",IF($E3304="FULTON",IF(ISNUMBER(SEARCH("COLLEGE PARK",$AT3304)),"FULTON (COLLEGE PARK)",IF(ISNUMBER(SEARCH("HAPEVILLE",$AT3304)),"FULTON (HAPEVILLE)",IF(ISNUMBER(SEARCH("EAST POINT",$AT3304)),"FULTON (EAST POINT)",IF(ISNUMBER(SEARCH("ATLANTA",$AT3304)),"FULTON (ATL LIMITS)","FULTON")))),IF($E3304="DEKALB",IF(ISNUMBER(SEARCH("ATLANTA",$AT3304)),"DEKALB (ATL LIMITS)","DEKALB"),IF(AND($E3304="CLAYTON",ISNUMBER(SEARCH("COLLEGE PARK",$AT3304))),"CLAYTON (COLLEGE PARK)",$E3304)))))</f>
        <v/>
      </c>
      <c r="AV3304" s="2">
        <f>IF($L3304="","",IF(""&amp;$F3304="2","DIESEL",IF(OR(""&amp;$F3304="G",""&amp;$F3304="H"),"GAS","")))</f>
        <v/>
      </c>
      <c r="AW3304" s="2">
        <f>IF($AV3304="","",$R3304)</f>
        <v/>
      </c>
      <c r="AX3304" s="2">
        <f>IF($AV3304="","",IF($AB3304=0,$R3304,0))</f>
        <v/>
      </c>
      <c r="AY3304" s="2">
        <f>IF($AV3304="","",IF(AND($Z3304=0,COUNTIF('AR SALES'!$L$2:$L$2501,$L3304)=0),"YES",""))</f>
        <v/>
      </c>
      <c r="AZ3304" s="2">
        <f>IF($AV3304="","",IFERROR(VLOOKUP($AU3304,CODES!$A:$B,2,FALSE),"NO CODE"))</f>
        <v/>
      </c>
      <c r="BA3304" s="2">
        <f>IF(""&amp;$F3304&lt;&gt;"4","",IF($AY3304="YES","",IF(ROUND(SUMIFS($AE$2:$AE$4001,$L$2:$L$4001,$L3304,$F$2:$F$4001,"4")-SUMIFS('AR SALES'!$Y$2:$Y$2501,'AR SALES'!$L$2:$L$2501,$L3304,'AR SALES'!$AD$2:$AD$2501,"OFF"),2)=0,"","STALE")))</f>
        <v/>
      </c>
      <c r="BB3304" s="2">
        <f>IF(OR(""&amp;$F3304="2",""&amp;$F3304="4",""&amp;$F3304="G",""&amp;$F3304="H"),IF($AY3304="YES","",IF($AB3304&lt;&gt;0,"",IF(COUNTIFS('AR SALES'!$L$2:$L$2501,$L3304,'AR SALES'!$AD$2:$AD$2501,IF(""&amp;$F3304="4","OFF","ON"),'AR SALES'!$AF$2:$AF$2501,"Y")&gt;0,"","NO EXEMPTION"))),"")</f>
        <v/>
      </c>
    </row>
    <row r="3305">
      <c r="AT3305" s="2">
        <f>IF($L3305="","",IFERROR(INDEX('AR SALES'!$H$2:$H$2501,MATCH(""&amp;$L3305,'AR SALES'!$AE$2:$AE$2501,0)),""))</f>
        <v/>
      </c>
      <c r="AU3305" s="2">
        <f>IF($L3305="","",IF($A3305&lt;&gt;"GA","",IF($E3305="FULTON",IF(ISNUMBER(SEARCH("COLLEGE PARK",$AT3305)),"FULTON (COLLEGE PARK)",IF(ISNUMBER(SEARCH("HAPEVILLE",$AT3305)),"FULTON (HAPEVILLE)",IF(ISNUMBER(SEARCH("EAST POINT",$AT3305)),"FULTON (EAST POINT)",IF(ISNUMBER(SEARCH("ATLANTA",$AT3305)),"FULTON (ATL LIMITS)","FULTON")))),IF($E3305="DEKALB",IF(ISNUMBER(SEARCH("ATLANTA",$AT3305)),"DEKALB (ATL LIMITS)","DEKALB"),IF(AND($E3305="CLAYTON",ISNUMBER(SEARCH("COLLEGE PARK",$AT3305))),"CLAYTON (COLLEGE PARK)",$E3305)))))</f>
        <v/>
      </c>
      <c r="AV3305" s="2">
        <f>IF($L3305="","",IF(""&amp;$F3305="2","DIESEL",IF(OR(""&amp;$F3305="G",""&amp;$F3305="H"),"GAS","")))</f>
        <v/>
      </c>
      <c r="AW3305" s="2">
        <f>IF($AV3305="","",$R3305)</f>
        <v/>
      </c>
      <c r="AX3305" s="2">
        <f>IF($AV3305="","",IF($AB3305=0,$R3305,0))</f>
        <v/>
      </c>
      <c r="AY3305" s="2">
        <f>IF($AV3305="","",IF(AND($Z3305=0,COUNTIF('AR SALES'!$L$2:$L$2501,$L3305)=0),"YES",""))</f>
        <v/>
      </c>
      <c r="AZ3305" s="2">
        <f>IF($AV3305="","",IFERROR(VLOOKUP($AU3305,CODES!$A:$B,2,FALSE),"NO CODE"))</f>
        <v/>
      </c>
      <c r="BA3305" s="2">
        <f>IF(""&amp;$F3305&lt;&gt;"4","",IF($AY3305="YES","",IF(ROUND(SUMIFS($AE$2:$AE$4001,$L$2:$L$4001,$L3305,$F$2:$F$4001,"4")-SUMIFS('AR SALES'!$Y$2:$Y$2501,'AR SALES'!$L$2:$L$2501,$L3305,'AR SALES'!$AD$2:$AD$2501,"OFF"),2)=0,"","STALE")))</f>
        <v/>
      </c>
      <c r="BB3305" s="2">
        <f>IF(OR(""&amp;$F3305="2",""&amp;$F3305="4",""&amp;$F3305="G",""&amp;$F3305="H"),IF($AY3305="YES","",IF($AB3305&lt;&gt;0,"",IF(COUNTIFS('AR SALES'!$L$2:$L$2501,$L3305,'AR SALES'!$AD$2:$AD$2501,IF(""&amp;$F3305="4","OFF","ON"),'AR SALES'!$AF$2:$AF$2501,"Y")&gt;0,"","NO EXEMPTION"))),"")</f>
        <v/>
      </c>
    </row>
    <row r="3306">
      <c r="AT3306" s="2">
        <f>IF($L3306="","",IFERROR(INDEX('AR SALES'!$H$2:$H$2501,MATCH(""&amp;$L3306,'AR SALES'!$AE$2:$AE$2501,0)),""))</f>
        <v/>
      </c>
      <c r="AU3306" s="2">
        <f>IF($L3306="","",IF($A3306&lt;&gt;"GA","",IF($E3306="FULTON",IF(ISNUMBER(SEARCH("COLLEGE PARK",$AT3306)),"FULTON (COLLEGE PARK)",IF(ISNUMBER(SEARCH("HAPEVILLE",$AT3306)),"FULTON (HAPEVILLE)",IF(ISNUMBER(SEARCH("EAST POINT",$AT3306)),"FULTON (EAST POINT)",IF(ISNUMBER(SEARCH("ATLANTA",$AT3306)),"FULTON (ATL LIMITS)","FULTON")))),IF($E3306="DEKALB",IF(ISNUMBER(SEARCH("ATLANTA",$AT3306)),"DEKALB (ATL LIMITS)","DEKALB"),IF(AND($E3306="CLAYTON",ISNUMBER(SEARCH("COLLEGE PARK",$AT3306))),"CLAYTON (COLLEGE PARK)",$E3306)))))</f>
        <v/>
      </c>
      <c r="AV3306" s="2">
        <f>IF($L3306="","",IF(""&amp;$F3306="2","DIESEL",IF(OR(""&amp;$F3306="G",""&amp;$F3306="H"),"GAS","")))</f>
        <v/>
      </c>
      <c r="AW3306" s="2">
        <f>IF($AV3306="","",$R3306)</f>
        <v/>
      </c>
      <c r="AX3306" s="2">
        <f>IF($AV3306="","",IF($AB3306=0,$R3306,0))</f>
        <v/>
      </c>
      <c r="AY3306" s="2">
        <f>IF($AV3306="","",IF(AND($Z3306=0,COUNTIF('AR SALES'!$L$2:$L$2501,$L3306)=0),"YES",""))</f>
        <v/>
      </c>
      <c r="AZ3306" s="2">
        <f>IF($AV3306="","",IFERROR(VLOOKUP($AU3306,CODES!$A:$B,2,FALSE),"NO CODE"))</f>
        <v/>
      </c>
      <c r="BA3306" s="2">
        <f>IF(""&amp;$F3306&lt;&gt;"4","",IF($AY3306="YES","",IF(ROUND(SUMIFS($AE$2:$AE$4001,$L$2:$L$4001,$L3306,$F$2:$F$4001,"4")-SUMIFS('AR SALES'!$Y$2:$Y$2501,'AR SALES'!$L$2:$L$2501,$L3306,'AR SALES'!$AD$2:$AD$2501,"OFF"),2)=0,"","STALE")))</f>
        <v/>
      </c>
      <c r="BB3306" s="2">
        <f>IF(OR(""&amp;$F3306="2",""&amp;$F3306="4",""&amp;$F3306="G",""&amp;$F3306="H"),IF($AY3306="YES","",IF($AB3306&lt;&gt;0,"",IF(COUNTIFS('AR SALES'!$L$2:$L$2501,$L3306,'AR SALES'!$AD$2:$AD$2501,IF(""&amp;$F3306="4","OFF","ON"),'AR SALES'!$AF$2:$AF$2501,"Y")&gt;0,"","NO EXEMPTION"))),"")</f>
        <v/>
      </c>
    </row>
    <row r="3307">
      <c r="AT3307" s="2">
        <f>IF($L3307="","",IFERROR(INDEX('AR SALES'!$H$2:$H$2501,MATCH(""&amp;$L3307,'AR SALES'!$AE$2:$AE$2501,0)),""))</f>
        <v/>
      </c>
      <c r="AU3307" s="2">
        <f>IF($L3307="","",IF($A3307&lt;&gt;"GA","",IF($E3307="FULTON",IF(ISNUMBER(SEARCH("COLLEGE PARK",$AT3307)),"FULTON (COLLEGE PARK)",IF(ISNUMBER(SEARCH("HAPEVILLE",$AT3307)),"FULTON (HAPEVILLE)",IF(ISNUMBER(SEARCH("EAST POINT",$AT3307)),"FULTON (EAST POINT)",IF(ISNUMBER(SEARCH("ATLANTA",$AT3307)),"FULTON (ATL LIMITS)","FULTON")))),IF($E3307="DEKALB",IF(ISNUMBER(SEARCH("ATLANTA",$AT3307)),"DEKALB (ATL LIMITS)","DEKALB"),IF(AND($E3307="CLAYTON",ISNUMBER(SEARCH("COLLEGE PARK",$AT3307))),"CLAYTON (COLLEGE PARK)",$E3307)))))</f>
        <v/>
      </c>
      <c r="AV3307" s="2">
        <f>IF($L3307="","",IF(""&amp;$F3307="2","DIESEL",IF(OR(""&amp;$F3307="G",""&amp;$F3307="H"),"GAS","")))</f>
        <v/>
      </c>
      <c r="AW3307" s="2">
        <f>IF($AV3307="","",$R3307)</f>
        <v/>
      </c>
      <c r="AX3307" s="2">
        <f>IF($AV3307="","",IF($AB3307=0,$R3307,0))</f>
        <v/>
      </c>
      <c r="AY3307" s="2">
        <f>IF($AV3307="","",IF(AND($Z3307=0,COUNTIF('AR SALES'!$L$2:$L$2501,$L3307)=0),"YES",""))</f>
        <v/>
      </c>
      <c r="AZ3307" s="2">
        <f>IF($AV3307="","",IFERROR(VLOOKUP($AU3307,CODES!$A:$B,2,FALSE),"NO CODE"))</f>
        <v/>
      </c>
      <c r="BA3307" s="2">
        <f>IF(""&amp;$F3307&lt;&gt;"4","",IF($AY3307="YES","",IF(ROUND(SUMIFS($AE$2:$AE$4001,$L$2:$L$4001,$L3307,$F$2:$F$4001,"4")-SUMIFS('AR SALES'!$Y$2:$Y$2501,'AR SALES'!$L$2:$L$2501,$L3307,'AR SALES'!$AD$2:$AD$2501,"OFF"),2)=0,"","STALE")))</f>
        <v/>
      </c>
      <c r="BB3307" s="2">
        <f>IF(OR(""&amp;$F3307="2",""&amp;$F3307="4",""&amp;$F3307="G",""&amp;$F3307="H"),IF($AY3307="YES","",IF($AB3307&lt;&gt;0,"",IF(COUNTIFS('AR SALES'!$L$2:$L$2501,$L3307,'AR SALES'!$AD$2:$AD$2501,IF(""&amp;$F3307="4","OFF","ON"),'AR SALES'!$AF$2:$AF$2501,"Y")&gt;0,"","NO EXEMPTION"))),"")</f>
        <v/>
      </c>
    </row>
    <row r="3308">
      <c r="AT3308" s="2">
        <f>IF($L3308="","",IFERROR(INDEX('AR SALES'!$H$2:$H$2501,MATCH(""&amp;$L3308,'AR SALES'!$AE$2:$AE$2501,0)),""))</f>
        <v/>
      </c>
      <c r="AU3308" s="2">
        <f>IF($L3308="","",IF($A3308&lt;&gt;"GA","",IF($E3308="FULTON",IF(ISNUMBER(SEARCH("COLLEGE PARK",$AT3308)),"FULTON (COLLEGE PARK)",IF(ISNUMBER(SEARCH("HAPEVILLE",$AT3308)),"FULTON (HAPEVILLE)",IF(ISNUMBER(SEARCH("EAST POINT",$AT3308)),"FULTON (EAST POINT)",IF(ISNUMBER(SEARCH("ATLANTA",$AT3308)),"FULTON (ATL LIMITS)","FULTON")))),IF($E3308="DEKALB",IF(ISNUMBER(SEARCH("ATLANTA",$AT3308)),"DEKALB (ATL LIMITS)","DEKALB"),IF(AND($E3308="CLAYTON",ISNUMBER(SEARCH("COLLEGE PARK",$AT3308))),"CLAYTON (COLLEGE PARK)",$E3308)))))</f>
        <v/>
      </c>
      <c r="AV3308" s="2">
        <f>IF($L3308="","",IF(""&amp;$F3308="2","DIESEL",IF(OR(""&amp;$F3308="G",""&amp;$F3308="H"),"GAS","")))</f>
        <v/>
      </c>
      <c r="AW3308" s="2">
        <f>IF($AV3308="","",$R3308)</f>
        <v/>
      </c>
      <c r="AX3308" s="2">
        <f>IF($AV3308="","",IF($AB3308=0,$R3308,0))</f>
        <v/>
      </c>
      <c r="AY3308" s="2">
        <f>IF($AV3308="","",IF(AND($Z3308=0,COUNTIF('AR SALES'!$L$2:$L$2501,$L3308)=0),"YES",""))</f>
        <v/>
      </c>
      <c r="AZ3308" s="2">
        <f>IF($AV3308="","",IFERROR(VLOOKUP($AU3308,CODES!$A:$B,2,FALSE),"NO CODE"))</f>
        <v/>
      </c>
      <c r="BA3308" s="2">
        <f>IF(""&amp;$F3308&lt;&gt;"4","",IF($AY3308="YES","",IF(ROUND(SUMIFS($AE$2:$AE$4001,$L$2:$L$4001,$L3308,$F$2:$F$4001,"4")-SUMIFS('AR SALES'!$Y$2:$Y$2501,'AR SALES'!$L$2:$L$2501,$L3308,'AR SALES'!$AD$2:$AD$2501,"OFF"),2)=0,"","STALE")))</f>
        <v/>
      </c>
      <c r="BB3308" s="2">
        <f>IF(OR(""&amp;$F3308="2",""&amp;$F3308="4",""&amp;$F3308="G",""&amp;$F3308="H"),IF($AY3308="YES","",IF($AB3308&lt;&gt;0,"",IF(COUNTIFS('AR SALES'!$L$2:$L$2501,$L3308,'AR SALES'!$AD$2:$AD$2501,IF(""&amp;$F3308="4","OFF","ON"),'AR SALES'!$AF$2:$AF$2501,"Y")&gt;0,"","NO EXEMPTION"))),"")</f>
        <v/>
      </c>
    </row>
    <row r="3309">
      <c r="AT3309" s="2">
        <f>IF($L3309="","",IFERROR(INDEX('AR SALES'!$H$2:$H$2501,MATCH(""&amp;$L3309,'AR SALES'!$AE$2:$AE$2501,0)),""))</f>
        <v/>
      </c>
      <c r="AU3309" s="2">
        <f>IF($L3309="","",IF($A3309&lt;&gt;"GA","",IF($E3309="FULTON",IF(ISNUMBER(SEARCH("COLLEGE PARK",$AT3309)),"FULTON (COLLEGE PARK)",IF(ISNUMBER(SEARCH("HAPEVILLE",$AT3309)),"FULTON (HAPEVILLE)",IF(ISNUMBER(SEARCH("EAST POINT",$AT3309)),"FULTON (EAST POINT)",IF(ISNUMBER(SEARCH("ATLANTA",$AT3309)),"FULTON (ATL LIMITS)","FULTON")))),IF($E3309="DEKALB",IF(ISNUMBER(SEARCH("ATLANTA",$AT3309)),"DEKALB (ATL LIMITS)","DEKALB"),IF(AND($E3309="CLAYTON",ISNUMBER(SEARCH("COLLEGE PARK",$AT3309))),"CLAYTON (COLLEGE PARK)",$E3309)))))</f>
        <v/>
      </c>
      <c r="AV3309" s="2">
        <f>IF($L3309="","",IF(""&amp;$F3309="2","DIESEL",IF(OR(""&amp;$F3309="G",""&amp;$F3309="H"),"GAS","")))</f>
        <v/>
      </c>
      <c r="AW3309" s="2">
        <f>IF($AV3309="","",$R3309)</f>
        <v/>
      </c>
      <c r="AX3309" s="2">
        <f>IF($AV3309="","",IF($AB3309=0,$R3309,0))</f>
        <v/>
      </c>
      <c r="AY3309" s="2">
        <f>IF($AV3309="","",IF(AND($Z3309=0,COUNTIF('AR SALES'!$L$2:$L$2501,$L3309)=0),"YES",""))</f>
        <v/>
      </c>
      <c r="AZ3309" s="2">
        <f>IF($AV3309="","",IFERROR(VLOOKUP($AU3309,CODES!$A:$B,2,FALSE),"NO CODE"))</f>
        <v/>
      </c>
      <c r="BA3309" s="2">
        <f>IF(""&amp;$F3309&lt;&gt;"4","",IF($AY3309="YES","",IF(ROUND(SUMIFS($AE$2:$AE$4001,$L$2:$L$4001,$L3309,$F$2:$F$4001,"4")-SUMIFS('AR SALES'!$Y$2:$Y$2501,'AR SALES'!$L$2:$L$2501,$L3309,'AR SALES'!$AD$2:$AD$2501,"OFF"),2)=0,"","STALE")))</f>
        <v/>
      </c>
      <c r="BB3309" s="2">
        <f>IF(OR(""&amp;$F3309="2",""&amp;$F3309="4",""&amp;$F3309="G",""&amp;$F3309="H"),IF($AY3309="YES","",IF($AB3309&lt;&gt;0,"",IF(COUNTIFS('AR SALES'!$L$2:$L$2501,$L3309,'AR SALES'!$AD$2:$AD$2501,IF(""&amp;$F3309="4","OFF","ON"),'AR SALES'!$AF$2:$AF$2501,"Y")&gt;0,"","NO EXEMPTION"))),"")</f>
        <v/>
      </c>
    </row>
    <row r="3310">
      <c r="AT3310" s="2">
        <f>IF($L3310="","",IFERROR(INDEX('AR SALES'!$H$2:$H$2501,MATCH(""&amp;$L3310,'AR SALES'!$AE$2:$AE$2501,0)),""))</f>
        <v/>
      </c>
      <c r="AU3310" s="2">
        <f>IF($L3310="","",IF($A3310&lt;&gt;"GA","",IF($E3310="FULTON",IF(ISNUMBER(SEARCH("COLLEGE PARK",$AT3310)),"FULTON (COLLEGE PARK)",IF(ISNUMBER(SEARCH("HAPEVILLE",$AT3310)),"FULTON (HAPEVILLE)",IF(ISNUMBER(SEARCH("EAST POINT",$AT3310)),"FULTON (EAST POINT)",IF(ISNUMBER(SEARCH("ATLANTA",$AT3310)),"FULTON (ATL LIMITS)","FULTON")))),IF($E3310="DEKALB",IF(ISNUMBER(SEARCH("ATLANTA",$AT3310)),"DEKALB (ATL LIMITS)","DEKALB"),IF(AND($E3310="CLAYTON",ISNUMBER(SEARCH("COLLEGE PARK",$AT3310))),"CLAYTON (COLLEGE PARK)",$E3310)))))</f>
        <v/>
      </c>
      <c r="AV3310" s="2">
        <f>IF($L3310="","",IF(""&amp;$F3310="2","DIESEL",IF(OR(""&amp;$F3310="G",""&amp;$F3310="H"),"GAS","")))</f>
        <v/>
      </c>
      <c r="AW3310" s="2">
        <f>IF($AV3310="","",$R3310)</f>
        <v/>
      </c>
      <c r="AX3310" s="2">
        <f>IF($AV3310="","",IF($AB3310=0,$R3310,0))</f>
        <v/>
      </c>
      <c r="AY3310" s="2">
        <f>IF($AV3310="","",IF(AND($Z3310=0,COUNTIF('AR SALES'!$L$2:$L$2501,$L3310)=0),"YES",""))</f>
        <v/>
      </c>
      <c r="AZ3310" s="2">
        <f>IF($AV3310="","",IFERROR(VLOOKUP($AU3310,CODES!$A:$B,2,FALSE),"NO CODE"))</f>
        <v/>
      </c>
      <c r="BA3310" s="2">
        <f>IF(""&amp;$F3310&lt;&gt;"4","",IF($AY3310="YES","",IF(ROUND(SUMIFS($AE$2:$AE$4001,$L$2:$L$4001,$L3310,$F$2:$F$4001,"4")-SUMIFS('AR SALES'!$Y$2:$Y$2501,'AR SALES'!$L$2:$L$2501,$L3310,'AR SALES'!$AD$2:$AD$2501,"OFF"),2)=0,"","STALE")))</f>
        <v/>
      </c>
      <c r="BB3310" s="2">
        <f>IF(OR(""&amp;$F3310="2",""&amp;$F3310="4",""&amp;$F3310="G",""&amp;$F3310="H"),IF($AY3310="YES","",IF($AB3310&lt;&gt;0,"",IF(COUNTIFS('AR SALES'!$L$2:$L$2501,$L3310,'AR SALES'!$AD$2:$AD$2501,IF(""&amp;$F3310="4","OFF","ON"),'AR SALES'!$AF$2:$AF$2501,"Y")&gt;0,"","NO EXEMPTION"))),"")</f>
        <v/>
      </c>
    </row>
    <row r="3311">
      <c r="AT3311" s="2">
        <f>IF($L3311="","",IFERROR(INDEX('AR SALES'!$H$2:$H$2501,MATCH(""&amp;$L3311,'AR SALES'!$AE$2:$AE$2501,0)),""))</f>
        <v/>
      </c>
      <c r="AU3311" s="2">
        <f>IF($L3311="","",IF($A3311&lt;&gt;"GA","",IF($E3311="FULTON",IF(ISNUMBER(SEARCH("COLLEGE PARK",$AT3311)),"FULTON (COLLEGE PARK)",IF(ISNUMBER(SEARCH("HAPEVILLE",$AT3311)),"FULTON (HAPEVILLE)",IF(ISNUMBER(SEARCH("EAST POINT",$AT3311)),"FULTON (EAST POINT)",IF(ISNUMBER(SEARCH("ATLANTA",$AT3311)),"FULTON (ATL LIMITS)","FULTON")))),IF($E3311="DEKALB",IF(ISNUMBER(SEARCH("ATLANTA",$AT3311)),"DEKALB (ATL LIMITS)","DEKALB"),IF(AND($E3311="CLAYTON",ISNUMBER(SEARCH("COLLEGE PARK",$AT3311))),"CLAYTON (COLLEGE PARK)",$E3311)))))</f>
        <v/>
      </c>
      <c r="AV3311" s="2">
        <f>IF($L3311="","",IF(""&amp;$F3311="2","DIESEL",IF(OR(""&amp;$F3311="G",""&amp;$F3311="H"),"GAS","")))</f>
        <v/>
      </c>
      <c r="AW3311" s="2">
        <f>IF($AV3311="","",$R3311)</f>
        <v/>
      </c>
      <c r="AX3311" s="2">
        <f>IF($AV3311="","",IF($AB3311=0,$R3311,0))</f>
        <v/>
      </c>
      <c r="AY3311" s="2">
        <f>IF($AV3311="","",IF(AND($Z3311=0,COUNTIF('AR SALES'!$L$2:$L$2501,$L3311)=0),"YES",""))</f>
        <v/>
      </c>
      <c r="AZ3311" s="2">
        <f>IF($AV3311="","",IFERROR(VLOOKUP($AU3311,CODES!$A:$B,2,FALSE),"NO CODE"))</f>
        <v/>
      </c>
      <c r="BA3311" s="2">
        <f>IF(""&amp;$F3311&lt;&gt;"4","",IF($AY3311="YES","",IF(ROUND(SUMIFS($AE$2:$AE$4001,$L$2:$L$4001,$L3311,$F$2:$F$4001,"4")-SUMIFS('AR SALES'!$Y$2:$Y$2501,'AR SALES'!$L$2:$L$2501,$L3311,'AR SALES'!$AD$2:$AD$2501,"OFF"),2)=0,"","STALE")))</f>
        <v/>
      </c>
      <c r="BB3311" s="2">
        <f>IF(OR(""&amp;$F3311="2",""&amp;$F3311="4",""&amp;$F3311="G",""&amp;$F3311="H"),IF($AY3311="YES","",IF($AB3311&lt;&gt;0,"",IF(COUNTIFS('AR SALES'!$L$2:$L$2501,$L3311,'AR SALES'!$AD$2:$AD$2501,IF(""&amp;$F3311="4","OFF","ON"),'AR SALES'!$AF$2:$AF$2501,"Y")&gt;0,"","NO EXEMPTION"))),"")</f>
        <v/>
      </c>
    </row>
    <row r="3312">
      <c r="AT3312" s="2">
        <f>IF($L3312="","",IFERROR(INDEX('AR SALES'!$H$2:$H$2501,MATCH(""&amp;$L3312,'AR SALES'!$AE$2:$AE$2501,0)),""))</f>
        <v/>
      </c>
      <c r="AU3312" s="2">
        <f>IF($L3312="","",IF($A3312&lt;&gt;"GA","",IF($E3312="FULTON",IF(ISNUMBER(SEARCH("COLLEGE PARK",$AT3312)),"FULTON (COLLEGE PARK)",IF(ISNUMBER(SEARCH("HAPEVILLE",$AT3312)),"FULTON (HAPEVILLE)",IF(ISNUMBER(SEARCH("EAST POINT",$AT3312)),"FULTON (EAST POINT)",IF(ISNUMBER(SEARCH("ATLANTA",$AT3312)),"FULTON (ATL LIMITS)","FULTON")))),IF($E3312="DEKALB",IF(ISNUMBER(SEARCH("ATLANTA",$AT3312)),"DEKALB (ATL LIMITS)","DEKALB"),IF(AND($E3312="CLAYTON",ISNUMBER(SEARCH("COLLEGE PARK",$AT3312))),"CLAYTON (COLLEGE PARK)",$E3312)))))</f>
        <v/>
      </c>
      <c r="AV3312" s="2">
        <f>IF($L3312="","",IF(""&amp;$F3312="2","DIESEL",IF(OR(""&amp;$F3312="G",""&amp;$F3312="H"),"GAS","")))</f>
        <v/>
      </c>
      <c r="AW3312" s="2">
        <f>IF($AV3312="","",$R3312)</f>
        <v/>
      </c>
      <c r="AX3312" s="2">
        <f>IF($AV3312="","",IF($AB3312=0,$R3312,0))</f>
        <v/>
      </c>
      <c r="AY3312" s="2">
        <f>IF($AV3312="","",IF(AND($Z3312=0,COUNTIF('AR SALES'!$L$2:$L$2501,$L3312)=0),"YES",""))</f>
        <v/>
      </c>
      <c r="AZ3312" s="2">
        <f>IF($AV3312="","",IFERROR(VLOOKUP($AU3312,CODES!$A:$B,2,FALSE),"NO CODE"))</f>
        <v/>
      </c>
      <c r="BA3312" s="2">
        <f>IF(""&amp;$F3312&lt;&gt;"4","",IF($AY3312="YES","",IF(ROUND(SUMIFS($AE$2:$AE$4001,$L$2:$L$4001,$L3312,$F$2:$F$4001,"4")-SUMIFS('AR SALES'!$Y$2:$Y$2501,'AR SALES'!$L$2:$L$2501,$L3312,'AR SALES'!$AD$2:$AD$2501,"OFF"),2)=0,"","STALE")))</f>
        <v/>
      </c>
      <c r="BB3312" s="2">
        <f>IF(OR(""&amp;$F3312="2",""&amp;$F3312="4",""&amp;$F3312="G",""&amp;$F3312="H"),IF($AY3312="YES","",IF($AB3312&lt;&gt;0,"",IF(COUNTIFS('AR SALES'!$L$2:$L$2501,$L3312,'AR SALES'!$AD$2:$AD$2501,IF(""&amp;$F3312="4","OFF","ON"),'AR SALES'!$AF$2:$AF$2501,"Y")&gt;0,"","NO EXEMPTION"))),"")</f>
        <v/>
      </c>
    </row>
    <row r="3313">
      <c r="AT3313" s="2">
        <f>IF($L3313="","",IFERROR(INDEX('AR SALES'!$H$2:$H$2501,MATCH(""&amp;$L3313,'AR SALES'!$AE$2:$AE$2501,0)),""))</f>
        <v/>
      </c>
      <c r="AU3313" s="2">
        <f>IF($L3313="","",IF($A3313&lt;&gt;"GA","",IF($E3313="FULTON",IF(ISNUMBER(SEARCH("COLLEGE PARK",$AT3313)),"FULTON (COLLEGE PARK)",IF(ISNUMBER(SEARCH("HAPEVILLE",$AT3313)),"FULTON (HAPEVILLE)",IF(ISNUMBER(SEARCH("EAST POINT",$AT3313)),"FULTON (EAST POINT)",IF(ISNUMBER(SEARCH("ATLANTA",$AT3313)),"FULTON (ATL LIMITS)","FULTON")))),IF($E3313="DEKALB",IF(ISNUMBER(SEARCH("ATLANTA",$AT3313)),"DEKALB (ATL LIMITS)","DEKALB"),IF(AND($E3313="CLAYTON",ISNUMBER(SEARCH("COLLEGE PARK",$AT3313))),"CLAYTON (COLLEGE PARK)",$E3313)))))</f>
        <v/>
      </c>
      <c r="AV3313" s="2">
        <f>IF($L3313="","",IF(""&amp;$F3313="2","DIESEL",IF(OR(""&amp;$F3313="G",""&amp;$F3313="H"),"GAS","")))</f>
        <v/>
      </c>
      <c r="AW3313" s="2">
        <f>IF($AV3313="","",$R3313)</f>
        <v/>
      </c>
      <c r="AX3313" s="2">
        <f>IF($AV3313="","",IF($AB3313=0,$R3313,0))</f>
        <v/>
      </c>
      <c r="AY3313" s="2">
        <f>IF($AV3313="","",IF(AND($Z3313=0,COUNTIF('AR SALES'!$L$2:$L$2501,$L3313)=0),"YES",""))</f>
        <v/>
      </c>
      <c r="AZ3313" s="2">
        <f>IF($AV3313="","",IFERROR(VLOOKUP($AU3313,CODES!$A:$B,2,FALSE),"NO CODE"))</f>
        <v/>
      </c>
      <c r="BA3313" s="2">
        <f>IF(""&amp;$F3313&lt;&gt;"4","",IF($AY3313="YES","",IF(ROUND(SUMIFS($AE$2:$AE$4001,$L$2:$L$4001,$L3313,$F$2:$F$4001,"4")-SUMIFS('AR SALES'!$Y$2:$Y$2501,'AR SALES'!$L$2:$L$2501,$L3313,'AR SALES'!$AD$2:$AD$2501,"OFF"),2)=0,"","STALE")))</f>
        <v/>
      </c>
      <c r="BB3313" s="2">
        <f>IF(OR(""&amp;$F3313="2",""&amp;$F3313="4",""&amp;$F3313="G",""&amp;$F3313="H"),IF($AY3313="YES","",IF($AB3313&lt;&gt;0,"",IF(COUNTIFS('AR SALES'!$L$2:$L$2501,$L3313,'AR SALES'!$AD$2:$AD$2501,IF(""&amp;$F3313="4","OFF","ON"),'AR SALES'!$AF$2:$AF$2501,"Y")&gt;0,"","NO EXEMPTION"))),"")</f>
        <v/>
      </c>
    </row>
    <row r="3314">
      <c r="AT3314" s="2">
        <f>IF($L3314="","",IFERROR(INDEX('AR SALES'!$H$2:$H$2501,MATCH(""&amp;$L3314,'AR SALES'!$AE$2:$AE$2501,0)),""))</f>
        <v/>
      </c>
      <c r="AU3314" s="2">
        <f>IF($L3314="","",IF($A3314&lt;&gt;"GA","",IF($E3314="FULTON",IF(ISNUMBER(SEARCH("COLLEGE PARK",$AT3314)),"FULTON (COLLEGE PARK)",IF(ISNUMBER(SEARCH("HAPEVILLE",$AT3314)),"FULTON (HAPEVILLE)",IF(ISNUMBER(SEARCH("EAST POINT",$AT3314)),"FULTON (EAST POINT)",IF(ISNUMBER(SEARCH("ATLANTA",$AT3314)),"FULTON (ATL LIMITS)","FULTON")))),IF($E3314="DEKALB",IF(ISNUMBER(SEARCH("ATLANTA",$AT3314)),"DEKALB (ATL LIMITS)","DEKALB"),IF(AND($E3314="CLAYTON",ISNUMBER(SEARCH("COLLEGE PARK",$AT3314))),"CLAYTON (COLLEGE PARK)",$E3314)))))</f>
        <v/>
      </c>
      <c r="AV3314" s="2">
        <f>IF($L3314="","",IF(""&amp;$F3314="2","DIESEL",IF(OR(""&amp;$F3314="G",""&amp;$F3314="H"),"GAS","")))</f>
        <v/>
      </c>
      <c r="AW3314" s="2">
        <f>IF($AV3314="","",$R3314)</f>
        <v/>
      </c>
      <c r="AX3314" s="2">
        <f>IF($AV3314="","",IF($AB3314=0,$R3314,0))</f>
        <v/>
      </c>
      <c r="AY3314" s="2">
        <f>IF($AV3314="","",IF(AND($Z3314=0,COUNTIF('AR SALES'!$L$2:$L$2501,$L3314)=0),"YES",""))</f>
        <v/>
      </c>
      <c r="AZ3314" s="2">
        <f>IF($AV3314="","",IFERROR(VLOOKUP($AU3314,CODES!$A:$B,2,FALSE),"NO CODE"))</f>
        <v/>
      </c>
      <c r="BA3314" s="2">
        <f>IF(""&amp;$F3314&lt;&gt;"4","",IF($AY3314="YES","",IF(ROUND(SUMIFS($AE$2:$AE$4001,$L$2:$L$4001,$L3314,$F$2:$F$4001,"4")-SUMIFS('AR SALES'!$Y$2:$Y$2501,'AR SALES'!$L$2:$L$2501,$L3314,'AR SALES'!$AD$2:$AD$2501,"OFF"),2)=0,"","STALE")))</f>
        <v/>
      </c>
      <c r="BB3314" s="2">
        <f>IF(OR(""&amp;$F3314="2",""&amp;$F3314="4",""&amp;$F3314="G",""&amp;$F3314="H"),IF($AY3314="YES","",IF($AB3314&lt;&gt;0,"",IF(COUNTIFS('AR SALES'!$L$2:$L$2501,$L3314,'AR SALES'!$AD$2:$AD$2501,IF(""&amp;$F3314="4","OFF","ON"),'AR SALES'!$AF$2:$AF$2501,"Y")&gt;0,"","NO EXEMPTION"))),"")</f>
        <v/>
      </c>
    </row>
    <row r="3315">
      <c r="AT3315" s="2">
        <f>IF($L3315="","",IFERROR(INDEX('AR SALES'!$H$2:$H$2501,MATCH(""&amp;$L3315,'AR SALES'!$AE$2:$AE$2501,0)),""))</f>
        <v/>
      </c>
      <c r="AU3315" s="2">
        <f>IF($L3315="","",IF($A3315&lt;&gt;"GA","",IF($E3315="FULTON",IF(ISNUMBER(SEARCH("COLLEGE PARK",$AT3315)),"FULTON (COLLEGE PARK)",IF(ISNUMBER(SEARCH("HAPEVILLE",$AT3315)),"FULTON (HAPEVILLE)",IF(ISNUMBER(SEARCH("EAST POINT",$AT3315)),"FULTON (EAST POINT)",IF(ISNUMBER(SEARCH("ATLANTA",$AT3315)),"FULTON (ATL LIMITS)","FULTON")))),IF($E3315="DEKALB",IF(ISNUMBER(SEARCH("ATLANTA",$AT3315)),"DEKALB (ATL LIMITS)","DEKALB"),IF(AND($E3315="CLAYTON",ISNUMBER(SEARCH("COLLEGE PARK",$AT3315))),"CLAYTON (COLLEGE PARK)",$E3315)))))</f>
        <v/>
      </c>
      <c r="AV3315" s="2">
        <f>IF($L3315="","",IF(""&amp;$F3315="2","DIESEL",IF(OR(""&amp;$F3315="G",""&amp;$F3315="H"),"GAS","")))</f>
        <v/>
      </c>
      <c r="AW3315" s="2">
        <f>IF($AV3315="","",$R3315)</f>
        <v/>
      </c>
      <c r="AX3315" s="2">
        <f>IF($AV3315="","",IF($AB3315=0,$R3315,0))</f>
        <v/>
      </c>
      <c r="AY3315" s="2">
        <f>IF($AV3315="","",IF(AND($Z3315=0,COUNTIF('AR SALES'!$L$2:$L$2501,$L3315)=0),"YES",""))</f>
        <v/>
      </c>
      <c r="AZ3315" s="2">
        <f>IF($AV3315="","",IFERROR(VLOOKUP($AU3315,CODES!$A:$B,2,FALSE),"NO CODE"))</f>
        <v/>
      </c>
      <c r="BA3315" s="2">
        <f>IF(""&amp;$F3315&lt;&gt;"4","",IF($AY3315="YES","",IF(ROUND(SUMIFS($AE$2:$AE$4001,$L$2:$L$4001,$L3315,$F$2:$F$4001,"4")-SUMIFS('AR SALES'!$Y$2:$Y$2501,'AR SALES'!$L$2:$L$2501,$L3315,'AR SALES'!$AD$2:$AD$2501,"OFF"),2)=0,"","STALE")))</f>
        <v/>
      </c>
      <c r="BB3315" s="2">
        <f>IF(OR(""&amp;$F3315="2",""&amp;$F3315="4",""&amp;$F3315="G",""&amp;$F3315="H"),IF($AY3315="YES","",IF($AB3315&lt;&gt;0,"",IF(COUNTIFS('AR SALES'!$L$2:$L$2501,$L3315,'AR SALES'!$AD$2:$AD$2501,IF(""&amp;$F3315="4","OFF","ON"),'AR SALES'!$AF$2:$AF$2501,"Y")&gt;0,"","NO EXEMPTION"))),"")</f>
        <v/>
      </c>
    </row>
    <row r="3316">
      <c r="AT3316" s="2">
        <f>IF($L3316="","",IFERROR(INDEX('AR SALES'!$H$2:$H$2501,MATCH(""&amp;$L3316,'AR SALES'!$AE$2:$AE$2501,0)),""))</f>
        <v/>
      </c>
      <c r="AU3316" s="2">
        <f>IF($L3316="","",IF($A3316&lt;&gt;"GA","",IF($E3316="FULTON",IF(ISNUMBER(SEARCH("COLLEGE PARK",$AT3316)),"FULTON (COLLEGE PARK)",IF(ISNUMBER(SEARCH("HAPEVILLE",$AT3316)),"FULTON (HAPEVILLE)",IF(ISNUMBER(SEARCH("EAST POINT",$AT3316)),"FULTON (EAST POINT)",IF(ISNUMBER(SEARCH("ATLANTA",$AT3316)),"FULTON (ATL LIMITS)","FULTON")))),IF($E3316="DEKALB",IF(ISNUMBER(SEARCH("ATLANTA",$AT3316)),"DEKALB (ATL LIMITS)","DEKALB"),IF(AND($E3316="CLAYTON",ISNUMBER(SEARCH("COLLEGE PARK",$AT3316))),"CLAYTON (COLLEGE PARK)",$E3316)))))</f>
        <v/>
      </c>
      <c r="AV3316" s="2">
        <f>IF($L3316="","",IF(""&amp;$F3316="2","DIESEL",IF(OR(""&amp;$F3316="G",""&amp;$F3316="H"),"GAS","")))</f>
        <v/>
      </c>
      <c r="AW3316" s="2">
        <f>IF($AV3316="","",$R3316)</f>
        <v/>
      </c>
      <c r="AX3316" s="2">
        <f>IF($AV3316="","",IF($AB3316=0,$R3316,0))</f>
        <v/>
      </c>
      <c r="AY3316" s="2">
        <f>IF($AV3316="","",IF(AND($Z3316=0,COUNTIF('AR SALES'!$L$2:$L$2501,$L3316)=0),"YES",""))</f>
        <v/>
      </c>
      <c r="AZ3316" s="2">
        <f>IF($AV3316="","",IFERROR(VLOOKUP($AU3316,CODES!$A:$B,2,FALSE),"NO CODE"))</f>
        <v/>
      </c>
      <c r="BA3316" s="2">
        <f>IF(""&amp;$F3316&lt;&gt;"4","",IF($AY3316="YES","",IF(ROUND(SUMIFS($AE$2:$AE$4001,$L$2:$L$4001,$L3316,$F$2:$F$4001,"4")-SUMIFS('AR SALES'!$Y$2:$Y$2501,'AR SALES'!$L$2:$L$2501,$L3316,'AR SALES'!$AD$2:$AD$2501,"OFF"),2)=0,"","STALE")))</f>
        <v/>
      </c>
      <c r="BB3316" s="2">
        <f>IF(OR(""&amp;$F3316="2",""&amp;$F3316="4",""&amp;$F3316="G",""&amp;$F3316="H"),IF($AY3316="YES","",IF($AB3316&lt;&gt;0,"",IF(COUNTIFS('AR SALES'!$L$2:$L$2501,$L3316,'AR SALES'!$AD$2:$AD$2501,IF(""&amp;$F3316="4","OFF","ON"),'AR SALES'!$AF$2:$AF$2501,"Y")&gt;0,"","NO EXEMPTION"))),"")</f>
        <v/>
      </c>
    </row>
    <row r="3317">
      <c r="AT3317" s="2">
        <f>IF($L3317="","",IFERROR(INDEX('AR SALES'!$H$2:$H$2501,MATCH(""&amp;$L3317,'AR SALES'!$AE$2:$AE$2501,0)),""))</f>
        <v/>
      </c>
      <c r="AU3317" s="2">
        <f>IF($L3317="","",IF($A3317&lt;&gt;"GA","",IF($E3317="FULTON",IF(ISNUMBER(SEARCH("COLLEGE PARK",$AT3317)),"FULTON (COLLEGE PARK)",IF(ISNUMBER(SEARCH("HAPEVILLE",$AT3317)),"FULTON (HAPEVILLE)",IF(ISNUMBER(SEARCH("EAST POINT",$AT3317)),"FULTON (EAST POINT)",IF(ISNUMBER(SEARCH("ATLANTA",$AT3317)),"FULTON (ATL LIMITS)","FULTON")))),IF($E3317="DEKALB",IF(ISNUMBER(SEARCH("ATLANTA",$AT3317)),"DEKALB (ATL LIMITS)","DEKALB"),IF(AND($E3317="CLAYTON",ISNUMBER(SEARCH("COLLEGE PARK",$AT3317))),"CLAYTON (COLLEGE PARK)",$E3317)))))</f>
        <v/>
      </c>
      <c r="AV3317" s="2">
        <f>IF($L3317="","",IF(""&amp;$F3317="2","DIESEL",IF(OR(""&amp;$F3317="G",""&amp;$F3317="H"),"GAS","")))</f>
        <v/>
      </c>
      <c r="AW3317" s="2">
        <f>IF($AV3317="","",$R3317)</f>
        <v/>
      </c>
      <c r="AX3317" s="2">
        <f>IF($AV3317="","",IF($AB3317=0,$R3317,0))</f>
        <v/>
      </c>
      <c r="AY3317" s="2">
        <f>IF($AV3317="","",IF(AND($Z3317=0,COUNTIF('AR SALES'!$L$2:$L$2501,$L3317)=0),"YES",""))</f>
        <v/>
      </c>
      <c r="AZ3317" s="2">
        <f>IF($AV3317="","",IFERROR(VLOOKUP($AU3317,CODES!$A:$B,2,FALSE),"NO CODE"))</f>
        <v/>
      </c>
      <c r="BA3317" s="2">
        <f>IF(""&amp;$F3317&lt;&gt;"4","",IF($AY3317="YES","",IF(ROUND(SUMIFS($AE$2:$AE$4001,$L$2:$L$4001,$L3317,$F$2:$F$4001,"4")-SUMIFS('AR SALES'!$Y$2:$Y$2501,'AR SALES'!$L$2:$L$2501,$L3317,'AR SALES'!$AD$2:$AD$2501,"OFF"),2)=0,"","STALE")))</f>
        <v/>
      </c>
      <c r="BB3317" s="2">
        <f>IF(OR(""&amp;$F3317="2",""&amp;$F3317="4",""&amp;$F3317="G",""&amp;$F3317="H"),IF($AY3317="YES","",IF($AB3317&lt;&gt;0,"",IF(COUNTIFS('AR SALES'!$L$2:$L$2501,$L3317,'AR SALES'!$AD$2:$AD$2501,IF(""&amp;$F3317="4","OFF","ON"),'AR SALES'!$AF$2:$AF$2501,"Y")&gt;0,"","NO EXEMPTION"))),"")</f>
        <v/>
      </c>
    </row>
    <row r="3318">
      <c r="AT3318" s="2">
        <f>IF($L3318="","",IFERROR(INDEX('AR SALES'!$H$2:$H$2501,MATCH(""&amp;$L3318,'AR SALES'!$AE$2:$AE$2501,0)),""))</f>
        <v/>
      </c>
      <c r="AU3318" s="2">
        <f>IF($L3318="","",IF($A3318&lt;&gt;"GA","",IF($E3318="FULTON",IF(ISNUMBER(SEARCH("COLLEGE PARK",$AT3318)),"FULTON (COLLEGE PARK)",IF(ISNUMBER(SEARCH("HAPEVILLE",$AT3318)),"FULTON (HAPEVILLE)",IF(ISNUMBER(SEARCH("EAST POINT",$AT3318)),"FULTON (EAST POINT)",IF(ISNUMBER(SEARCH("ATLANTA",$AT3318)),"FULTON (ATL LIMITS)","FULTON")))),IF($E3318="DEKALB",IF(ISNUMBER(SEARCH("ATLANTA",$AT3318)),"DEKALB (ATL LIMITS)","DEKALB"),IF(AND($E3318="CLAYTON",ISNUMBER(SEARCH("COLLEGE PARK",$AT3318))),"CLAYTON (COLLEGE PARK)",$E3318)))))</f>
        <v/>
      </c>
      <c r="AV3318" s="2">
        <f>IF($L3318="","",IF(""&amp;$F3318="2","DIESEL",IF(OR(""&amp;$F3318="G",""&amp;$F3318="H"),"GAS","")))</f>
        <v/>
      </c>
      <c r="AW3318" s="2">
        <f>IF($AV3318="","",$R3318)</f>
        <v/>
      </c>
      <c r="AX3318" s="2">
        <f>IF($AV3318="","",IF($AB3318=0,$R3318,0))</f>
        <v/>
      </c>
      <c r="AY3318" s="2">
        <f>IF($AV3318="","",IF(AND($Z3318=0,COUNTIF('AR SALES'!$L$2:$L$2501,$L3318)=0),"YES",""))</f>
        <v/>
      </c>
      <c r="AZ3318" s="2">
        <f>IF($AV3318="","",IFERROR(VLOOKUP($AU3318,CODES!$A:$B,2,FALSE),"NO CODE"))</f>
        <v/>
      </c>
      <c r="BA3318" s="2">
        <f>IF(""&amp;$F3318&lt;&gt;"4","",IF($AY3318="YES","",IF(ROUND(SUMIFS($AE$2:$AE$4001,$L$2:$L$4001,$L3318,$F$2:$F$4001,"4")-SUMIFS('AR SALES'!$Y$2:$Y$2501,'AR SALES'!$L$2:$L$2501,$L3318,'AR SALES'!$AD$2:$AD$2501,"OFF"),2)=0,"","STALE")))</f>
        <v/>
      </c>
      <c r="BB3318" s="2">
        <f>IF(OR(""&amp;$F3318="2",""&amp;$F3318="4",""&amp;$F3318="G",""&amp;$F3318="H"),IF($AY3318="YES","",IF($AB3318&lt;&gt;0,"",IF(COUNTIFS('AR SALES'!$L$2:$L$2501,$L3318,'AR SALES'!$AD$2:$AD$2501,IF(""&amp;$F3318="4","OFF","ON"),'AR SALES'!$AF$2:$AF$2501,"Y")&gt;0,"","NO EXEMPTION"))),"")</f>
        <v/>
      </c>
    </row>
    <row r="3319">
      <c r="AT3319" s="2">
        <f>IF($L3319="","",IFERROR(INDEX('AR SALES'!$H$2:$H$2501,MATCH(""&amp;$L3319,'AR SALES'!$AE$2:$AE$2501,0)),""))</f>
        <v/>
      </c>
      <c r="AU3319" s="2">
        <f>IF($L3319="","",IF($A3319&lt;&gt;"GA","",IF($E3319="FULTON",IF(ISNUMBER(SEARCH("COLLEGE PARK",$AT3319)),"FULTON (COLLEGE PARK)",IF(ISNUMBER(SEARCH("HAPEVILLE",$AT3319)),"FULTON (HAPEVILLE)",IF(ISNUMBER(SEARCH("EAST POINT",$AT3319)),"FULTON (EAST POINT)",IF(ISNUMBER(SEARCH("ATLANTA",$AT3319)),"FULTON (ATL LIMITS)","FULTON")))),IF($E3319="DEKALB",IF(ISNUMBER(SEARCH("ATLANTA",$AT3319)),"DEKALB (ATL LIMITS)","DEKALB"),IF(AND($E3319="CLAYTON",ISNUMBER(SEARCH("COLLEGE PARK",$AT3319))),"CLAYTON (COLLEGE PARK)",$E3319)))))</f>
        <v/>
      </c>
      <c r="AV3319" s="2">
        <f>IF($L3319="","",IF(""&amp;$F3319="2","DIESEL",IF(OR(""&amp;$F3319="G",""&amp;$F3319="H"),"GAS","")))</f>
        <v/>
      </c>
      <c r="AW3319" s="2">
        <f>IF($AV3319="","",$R3319)</f>
        <v/>
      </c>
      <c r="AX3319" s="2">
        <f>IF($AV3319="","",IF($AB3319=0,$R3319,0))</f>
        <v/>
      </c>
      <c r="AY3319" s="2">
        <f>IF($AV3319="","",IF(AND($Z3319=0,COUNTIF('AR SALES'!$L$2:$L$2501,$L3319)=0),"YES",""))</f>
        <v/>
      </c>
      <c r="AZ3319" s="2">
        <f>IF($AV3319="","",IFERROR(VLOOKUP($AU3319,CODES!$A:$B,2,FALSE),"NO CODE"))</f>
        <v/>
      </c>
      <c r="BA3319" s="2">
        <f>IF(""&amp;$F3319&lt;&gt;"4","",IF($AY3319="YES","",IF(ROUND(SUMIFS($AE$2:$AE$4001,$L$2:$L$4001,$L3319,$F$2:$F$4001,"4")-SUMIFS('AR SALES'!$Y$2:$Y$2501,'AR SALES'!$L$2:$L$2501,$L3319,'AR SALES'!$AD$2:$AD$2501,"OFF"),2)=0,"","STALE")))</f>
        <v/>
      </c>
      <c r="BB3319" s="2">
        <f>IF(OR(""&amp;$F3319="2",""&amp;$F3319="4",""&amp;$F3319="G",""&amp;$F3319="H"),IF($AY3319="YES","",IF($AB3319&lt;&gt;0,"",IF(COUNTIFS('AR SALES'!$L$2:$L$2501,$L3319,'AR SALES'!$AD$2:$AD$2501,IF(""&amp;$F3319="4","OFF","ON"),'AR SALES'!$AF$2:$AF$2501,"Y")&gt;0,"","NO EXEMPTION"))),"")</f>
        <v/>
      </c>
    </row>
    <row r="3320">
      <c r="AT3320" s="2">
        <f>IF($L3320="","",IFERROR(INDEX('AR SALES'!$H$2:$H$2501,MATCH(""&amp;$L3320,'AR SALES'!$AE$2:$AE$2501,0)),""))</f>
        <v/>
      </c>
      <c r="AU3320" s="2">
        <f>IF($L3320="","",IF($A3320&lt;&gt;"GA","",IF($E3320="FULTON",IF(ISNUMBER(SEARCH("COLLEGE PARK",$AT3320)),"FULTON (COLLEGE PARK)",IF(ISNUMBER(SEARCH("HAPEVILLE",$AT3320)),"FULTON (HAPEVILLE)",IF(ISNUMBER(SEARCH("EAST POINT",$AT3320)),"FULTON (EAST POINT)",IF(ISNUMBER(SEARCH("ATLANTA",$AT3320)),"FULTON (ATL LIMITS)","FULTON")))),IF($E3320="DEKALB",IF(ISNUMBER(SEARCH("ATLANTA",$AT3320)),"DEKALB (ATL LIMITS)","DEKALB"),IF(AND($E3320="CLAYTON",ISNUMBER(SEARCH("COLLEGE PARK",$AT3320))),"CLAYTON (COLLEGE PARK)",$E3320)))))</f>
        <v/>
      </c>
      <c r="AV3320" s="2">
        <f>IF($L3320="","",IF(""&amp;$F3320="2","DIESEL",IF(OR(""&amp;$F3320="G",""&amp;$F3320="H"),"GAS","")))</f>
        <v/>
      </c>
      <c r="AW3320" s="2">
        <f>IF($AV3320="","",$R3320)</f>
        <v/>
      </c>
      <c r="AX3320" s="2">
        <f>IF($AV3320="","",IF($AB3320=0,$R3320,0))</f>
        <v/>
      </c>
      <c r="AY3320" s="2">
        <f>IF($AV3320="","",IF(AND($Z3320=0,COUNTIF('AR SALES'!$L$2:$L$2501,$L3320)=0),"YES",""))</f>
        <v/>
      </c>
      <c r="AZ3320" s="2">
        <f>IF($AV3320="","",IFERROR(VLOOKUP($AU3320,CODES!$A:$B,2,FALSE),"NO CODE"))</f>
        <v/>
      </c>
      <c r="BA3320" s="2">
        <f>IF(""&amp;$F3320&lt;&gt;"4","",IF($AY3320="YES","",IF(ROUND(SUMIFS($AE$2:$AE$4001,$L$2:$L$4001,$L3320,$F$2:$F$4001,"4")-SUMIFS('AR SALES'!$Y$2:$Y$2501,'AR SALES'!$L$2:$L$2501,$L3320,'AR SALES'!$AD$2:$AD$2501,"OFF"),2)=0,"","STALE")))</f>
        <v/>
      </c>
      <c r="BB3320" s="2">
        <f>IF(OR(""&amp;$F3320="2",""&amp;$F3320="4",""&amp;$F3320="G",""&amp;$F3320="H"),IF($AY3320="YES","",IF($AB3320&lt;&gt;0,"",IF(COUNTIFS('AR SALES'!$L$2:$L$2501,$L3320,'AR SALES'!$AD$2:$AD$2501,IF(""&amp;$F3320="4","OFF","ON"),'AR SALES'!$AF$2:$AF$2501,"Y")&gt;0,"","NO EXEMPTION"))),"")</f>
        <v/>
      </c>
    </row>
    <row r="3321">
      <c r="AT3321" s="2">
        <f>IF($L3321="","",IFERROR(INDEX('AR SALES'!$H$2:$H$2501,MATCH(""&amp;$L3321,'AR SALES'!$AE$2:$AE$2501,0)),""))</f>
        <v/>
      </c>
      <c r="AU3321" s="2">
        <f>IF($L3321="","",IF($A3321&lt;&gt;"GA","",IF($E3321="FULTON",IF(ISNUMBER(SEARCH("COLLEGE PARK",$AT3321)),"FULTON (COLLEGE PARK)",IF(ISNUMBER(SEARCH("HAPEVILLE",$AT3321)),"FULTON (HAPEVILLE)",IF(ISNUMBER(SEARCH("EAST POINT",$AT3321)),"FULTON (EAST POINT)",IF(ISNUMBER(SEARCH("ATLANTA",$AT3321)),"FULTON (ATL LIMITS)","FULTON")))),IF($E3321="DEKALB",IF(ISNUMBER(SEARCH("ATLANTA",$AT3321)),"DEKALB (ATL LIMITS)","DEKALB"),IF(AND($E3321="CLAYTON",ISNUMBER(SEARCH("COLLEGE PARK",$AT3321))),"CLAYTON (COLLEGE PARK)",$E3321)))))</f>
        <v/>
      </c>
      <c r="AV3321" s="2">
        <f>IF($L3321="","",IF(""&amp;$F3321="2","DIESEL",IF(OR(""&amp;$F3321="G",""&amp;$F3321="H"),"GAS","")))</f>
        <v/>
      </c>
      <c r="AW3321" s="2">
        <f>IF($AV3321="","",$R3321)</f>
        <v/>
      </c>
      <c r="AX3321" s="2">
        <f>IF($AV3321="","",IF($AB3321=0,$R3321,0))</f>
        <v/>
      </c>
      <c r="AY3321" s="2">
        <f>IF($AV3321="","",IF(AND($Z3321=0,COUNTIF('AR SALES'!$L$2:$L$2501,$L3321)=0),"YES",""))</f>
        <v/>
      </c>
      <c r="AZ3321" s="2">
        <f>IF($AV3321="","",IFERROR(VLOOKUP($AU3321,CODES!$A:$B,2,FALSE),"NO CODE"))</f>
        <v/>
      </c>
      <c r="BA3321" s="2">
        <f>IF(""&amp;$F3321&lt;&gt;"4","",IF($AY3321="YES","",IF(ROUND(SUMIFS($AE$2:$AE$4001,$L$2:$L$4001,$L3321,$F$2:$F$4001,"4")-SUMIFS('AR SALES'!$Y$2:$Y$2501,'AR SALES'!$L$2:$L$2501,$L3321,'AR SALES'!$AD$2:$AD$2501,"OFF"),2)=0,"","STALE")))</f>
        <v/>
      </c>
      <c r="BB3321" s="2">
        <f>IF(OR(""&amp;$F3321="2",""&amp;$F3321="4",""&amp;$F3321="G",""&amp;$F3321="H"),IF($AY3321="YES","",IF($AB3321&lt;&gt;0,"",IF(COUNTIFS('AR SALES'!$L$2:$L$2501,$L3321,'AR SALES'!$AD$2:$AD$2501,IF(""&amp;$F3321="4","OFF","ON"),'AR SALES'!$AF$2:$AF$2501,"Y")&gt;0,"","NO EXEMPTION"))),"")</f>
        <v/>
      </c>
    </row>
    <row r="3322">
      <c r="AT3322" s="2">
        <f>IF($L3322="","",IFERROR(INDEX('AR SALES'!$H$2:$H$2501,MATCH(""&amp;$L3322,'AR SALES'!$AE$2:$AE$2501,0)),""))</f>
        <v/>
      </c>
      <c r="AU3322" s="2">
        <f>IF($L3322="","",IF($A3322&lt;&gt;"GA","",IF($E3322="FULTON",IF(ISNUMBER(SEARCH("COLLEGE PARK",$AT3322)),"FULTON (COLLEGE PARK)",IF(ISNUMBER(SEARCH("HAPEVILLE",$AT3322)),"FULTON (HAPEVILLE)",IF(ISNUMBER(SEARCH("EAST POINT",$AT3322)),"FULTON (EAST POINT)",IF(ISNUMBER(SEARCH("ATLANTA",$AT3322)),"FULTON (ATL LIMITS)","FULTON")))),IF($E3322="DEKALB",IF(ISNUMBER(SEARCH("ATLANTA",$AT3322)),"DEKALB (ATL LIMITS)","DEKALB"),IF(AND($E3322="CLAYTON",ISNUMBER(SEARCH("COLLEGE PARK",$AT3322))),"CLAYTON (COLLEGE PARK)",$E3322)))))</f>
        <v/>
      </c>
      <c r="AV3322" s="2">
        <f>IF($L3322="","",IF(""&amp;$F3322="2","DIESEL",IF(OR(""&amp;$F3322="G",""&amp;$F3322="H"),"GAS","")))</f>
        <v/>
      </c>
      <c r="AW3322" s="2">
        <f>IF($AV3322="","",$R3322)</f>
        <v/>
      </c>
      <c r="AX3322" s="2">
        <f>IF($AV3322="","",IF($AB3322=0,$R3322,0))</f>
        <v/>
      </c>
      <c r="AY3322" s="2">
        <f>IF($AV3322="","",IF(AND($Z3322=0,COUNTIF('AR SALES'!$L$2:$L$2501,$L3322)=0),"YES",""))</f>
        <v/>
      </c>
      <c r="AZ3322" s="2">
        <f>IF($AV3322="","",IFERROR(VLOOKUP($AU3322,CODES!$A:$B,2,FALSE),"NO CODE"))</f>
        <v/>
      </c>
      <c r="BA3322" s="2">
        <f>IF(""&amp;$F3322&lt;&gt;"4","",IF($AY3322="YES","",IF(ROUND(SUMIFS($AE$2:$AE$4001,$L$2:$L$4001,$L3322,$F$2:$F$4001,"4")-SUMIFS('AR SALES'!$Y$2:$Y$2501,'AR SALES'!$L$2:$L$2501,$L3322,'AR SALES'!$AD$2:$AD$2501,"OFF"),2)=0,"","STALE")))</f>
        <v/>
      </c>
      <c r="BB3322" s="2">
        <f>IF(OR(""&amp;$F3322="2",""&amp;$F3322="4",""&amp;$F3322="G",""&amp;$F3322="H"),IF($AY3322="YES","",IF($AB3322&lt;&gt;0,"",IF(COUNTIFS('AR SALES'!$L$2:$L$2501,$L3322,'AR SALES'!$AD$2:$AD$2501,IF(""&amp;$F3322="4","OFF","ON"),'AR SALES'!$AF$2:$AF$2501,"Y")&gt;0,"","NO EXEMPTION"))),"")</f>
        <v/>
      </c>
    </row>
    <row r="3323">
      <c r="AT3323" s="2">
        <f>IF($L3323="","",IFERROR(INDEX('AR SALES'!$H$2:$H$2501,MATCH(""&amp;$L3323,'AR SALES'!$AE$2:$AE$2501,0)),""))</f>
        <v/>
      </c>
      <c r="AU3323" s="2">
        <f>IF($L3323="","",IF($A3323&lt;&gt;"GA","",IF($E3323="FULTON",IF(ISNUMBER(SEARCH("COLLEGE PARK",$AT3323)),"FULTON (COLLEGE PARK)",IF(ISNUMBER(SEARCH("HAPEVILLE",$AT3323)),"FULTON (HAPEVILLE)",IF(ISNUMBER(SEARCH("EAST POINT",$AT3323)),"FULTON (EAST POINT)",IF(ISNUMBER(SEARCH("ATLANTA",$AT3323)),"FULTON (ATL LIMITS)","FULTON")))),IF($E3323="DEKALB",IF(ISNUMBER(SEARCH("ATLANTA",$AT3323)),"DEKALB (ATL LIMITS)","DEKALB"),IF(AND($E3323="CLAYTON",ISNUMBER(SEARCH("COLLEGE PARK",$AT3323))),"CLAYTON (COLLEGE PARK)",$E3323)))))</f>
        <v/>
      </c>
      <c r="AV3323" s="2">
        <f>IF($L3323="","",IF(""&amp;$F3323="2","DIESEL",IF(OR(""&amp;$F3323="G",""&amp;$F3323="H"),"GAS","")))</f>
        <v/>
      </c>
      <c r="AW3323" s="2">
        <f>IF($AV3323="","",$R3323)</f>
        <v/>
      </c>
      <c r="AX3323" s="2">
        <f>IF($AV3323="","",IF($AB3323=0,$R3323,0))</f>
        <v/>
      </c>
      <c r="AY3323" s="2">
        <f>IF($AV3323="","",IF(AND($Z3323=0,COUNTIF('AR SALES'!$L$2:$L$2501,$L3323)=0),"YES",""))</f>
        <v/>
      </c>
      <c r="AZ3323" s="2">
        <f>IF($AV3323="","",IFERROR(VLOOKUP($AU3323,CODES!$A:$B,2,FALSE),"NO CODE"))</f>
        <v/>
      </c>
      <c r="BA3323" s="2">
        <f>IF(""&amp;$F3323&lt;&gt;"4","",IF($AY3323="YES","",IF(ROUND(SUMIFS($AE$2:$AE$4001,$L$2:$L$4001,$L3323,$F$2:$F$4001,"4")-SUMIFS('AR SALES'!$Y$2:$Y$2501,'AR SALES'!$L$2:$L$2501,$L3323,'AR SALES'!$AD$2:$AD$2501,"OFF"),2)=0,"","STALE")))</f>
        <v/>
      </c>
      <c r="BB3323" s="2">
        <f>IF(OR(""&amp;$F3323="2",""&amp;$F3323="4",""&amp;$F3323="G",""&amp;$F3323="H"),IF($AY3323="YES","",IF($AB3323&lt;&gt;0,"",IF(COUNTIFS('AR SALES'!$L$2:$L$2501,$L3323,'AR SALES'!$AD$2:$AD$2501,IF(""&amp;$F3323="4","OFF","ON"),'AR SALES'!$AF$2:$AF$2501,"Y")&gt;0,"","NO EXEMPTION"))),"")</f>
        <v/>
      </c>
    </row>
    <row r="3324">
      <c r="AT3324" s="2">
        <f>IF($L3324="","",IFERROR(INDEX('AR SALES'!$H$2:$H$2501,MATCH(""&amp;$L3324,'AR SALES'!$AE$2:$AE$2501,0)),""))</f>
        <v/>
      </c>
      <c r="AU3324" s="2">
        <f>IF($L3324="","",IF($A3324&lt;&gt;"GA","",IF($E3324="FULTON",IF(ISNUMBER(SEARCH("COLLEGE PARK",$AT3324)),"FULTON (COLLEGE PARK)",IF(ISNUMBER(SEARCH("HAPEVILLE",$AT3324)),"FULTON (HAPEVILLE)",IF(ISNUMBER(SEARCH("EAST POINT",$AT3324)),"FULTON (EAST POINT)",IF(ISNUMBER(SEARCH("ATLANTA",$AT3324)),"FULTON (ATL LIMITS)","FULTON")))),IF($E3324="DEKALB",IF(ISNUMBER(SEARCH("ATLANTA",$AT3324)),"DEKALB (ATL LIMITS)","DEKALB"),IF(AND($E3324="CLAYTON",ISNUMBER(SEARCH("COLLEGE PARK",$AT3324))),"CLAYTON (COLLEGE PARK)",$E3324)))))</f>
        <v/>
      </c>
      <c r="AV3324" s="2">
        <f>IF($L3324="","",IF(""&amp;$F3324="2","DIESEL",IF(OR(""&amp;$F3324="G",""&amp;$F3324="H"),"GAS","")))</f>
        <v/>
      </c>
      <c r="AW3324" s="2">
        <f>IF($AV3324="","",$R3324)</f>
        <v/>
      </c>
      <c r="AX3324" s="2">
        <f>IF($AV3324="","",IF($AB3324=0,$R3324,0))</f>
        <v/>
      </c>
      <c r="AY3324" s="2">
        <f>IF($AV3324="","",IF(AND($Z3324=0,COUNTIF('AR SALES'!$L$2:$L$2501,$L3324)=0),"YES",""))</f>
        <v/>
      </c>
      <c r="AZ3324" s="2">
        <f>IF($AV3324="","",IFERROR(VLOOKUP($AU3324,CODES!$A:$B,2,FALSE),"NO CODE"))</f>
        <v/>
      </c>
      <c r="BA3324" s="2">
        <f>IF(""&amp;$F3324&lt;&gt;"4","",IF($AY3324="YES","",IF(ROUND(SUMIFS($AE$2:$AE$4001,$L$2:$L$4001,$L3324,$F$2:$F$4001,"4")-SUMIFS('AR SALES'!$Y$2:$Y$2501,'AR SALES'!$L$2:$L$2501,$L3324,'AR SALES'!$AD$2:$AD$2501,"OFF"),2)=0,"","STALE")))</f>
        <v/>
      </c>
      <c r="BB3324" s="2">
        <f>IF(OR(""&amp;$F3324="2",""&amp;$F3324="4",""&amp;$F3324="G",""&amp;$F3324="H"),IF($AY3324="YES","",IF($AB3324&lt;&gt;0,"",IF(COUNTIFS('AR SALES'!$L$2:$L$2501,$L3324,'AR SALES'!$AD$2:$AD$2501,IF(""&amp;$F3324="4","OFF","ON"),'AR SALES'!$AF$2:$AF$2501,"Y")&gt;0,"","NO EXEMPTION"))),"")</f>
        <v/>
      </c>
    </row>
    <row r="3325">
      <c r="AT3325" s="2">
        <f>IF($L3325="","",IFERROR(INDEX('AR SALES'!$H$2:$H$2501,MATCH(""&amp;$L3325,'AR SALES'!$AE$2:$AE$2501,0)),""))</f>
        <v/>
      </c>
      <c r="AU3325" s="2">
        <f>IF($L3325="","",IF($A3325&lt;&gt;"GA","",IF($E3325="FULTON",IF(ISNUMBER(SEARCH("COLLEGE PARK",$AT3325)),"FULTON (COLLEGE PARK)",IF(ISNUMBER(SEARCH("HAPEVILLE",$AT3325)),"FULTON (HAPEVILLE)",IF(ISNUMBER(SEARCH("EAST POINT",$AT3325)),"FULTON (EAST POINT)",IF(ISNUMBER(SEARCH("ATLANTA",$AT3325)),"FULTON (ATL LIMITS)","FULTON")))),IF($E3325="DEKALB",IF(ISNUMBER(SEARCH("ATLANTA",$AT3325)),"DEKALB (ATL LIMITS)","DEKALB"),IF(AND($E3325="CLAYTON",ISNUMBER(SEARCH("COLLEGE PARK",$AT3325))),"CLAYTON (COLLEGE PARK)",$E3325)))))</f>
        <v/>
      </c>
      <c r="AV3325" s="2">
        <f>IF($L3325="","",IF(""&amp;$F3325="2","DIESEL",IF(OR(""&amp;$F3325="G",""&amp;$F3325="H"),"GAS","")))</f>
        <v/>
      </c>
      <c r="AW3325" s="2">
        <f>IF($AV3325="","",$R3325)</f>
        <v/>
      </c>
      <c r="AX3325" s="2">
        <f>IF($AV3325="","",IF($AB3325=0,$R3325,0))</f>
        <v/>
      </c>
      <c r="AY3325" s="2">
        <f>IF($AV3325="","",IF(AND($Z3325=0,COUNTIF('AR SALES'!$L$2:$L$2501,$L3325)=0),"YES",""))</f>
        <v/>
      </c>
      <c r="AZ3325" s="2">
        <f>IF($AV3325="","",IFERROR(VLOOKUP($AU3325,CODES!$A:$B,2,FALSE),"NO CODE"))</f>
        <v/>
      </c>
      <c r="BA3325" s="2">
        <f>IF(""&amp;$F3325&lt;&gt;"4","",IF($AY3325="YES","",IF(ROUND(SUMIFS($AE$2:$AE$4001,$L$2:$L$4001,$L3325,$F$2:$F$4001,"4")-SUMIFS('AR SALES'!$Y$2:$Y$2501,'AR SALES'!$L$2:$L$2501,$L3325,'AR SALES'!$AD$2:$AD$2501,"OFF"),2)=0,"","STALE")))</f>
        <v/>
      </c>
      <c r="BB3325" s="2">
        <f>IF(OR(""&amp;$F3325="2",""&amp;$F3325="4",""&amp;$F3325="G",""&amp;$F3325="H"),IF($AY3325="YES","",IF($AB3325&lt;&gt;0,"",IF(COUNTIFS('AR SALES'!$L$2:$L$2501,$L3325,'AR SALES'!$AD$2:$AD$2501,IF(""&amp;$F3325="4","OFF","ON"),'AR SALES'!$AF$2:$AF$2501,"Y")&gt;0,"","NO EXEMPTION"))),"")</f>
        <v/>
      </c>
    </row>
    <row r="3326">
      <c r="AT3326" s="2">
        <f>IF($L3326="","",IFERROR(INDEX('AR SALES'!$H$2:$H$2501,MATCH(""&amp;$L3326,'AR SALES'!$AE$2:$AE$2501,0)),""))</f>
        <v/>
      </c>
      <c r="AU3326" s="2">
        <f>IF($L3326="","",IF($A3326&lt;&gt;"GA","",IF($E3326="FULTON",IF(ISNUMBER(SEARCH("COLLEGE PARK",$AT3326)),"FULTON (COLLEGE PARK)",IF(ISNUMBER(SEARCH("HAPEVILLE",$AT3326)),"FULTON (HAPEVILLE)",IF(ISNUMBER(SEARCH("EAST POINT",$AT3326)),"FULTON (EAST POINT)",IF(ISNUMBER(SEARCH("ATLANTA",$AT3326)),"FULTON (ATL LIMITS)","FULTON")))),IF($E3326="DEKALB",IF(ISNUMBER(SEARCH("ATLANTA",$AT3326)),"DEKALB (ATL LIMITS)","DEKALB"),IF(AND($E3326="CLAYTON",ISNUMBER(SEARCH("COLLEGE PARK",$AT3326))),"CLAYTON (COLLEGE PARK)",$E3326)))))</f>
        <v/>
      </c>
      <c r="AV3326" s="2">
        <f>IF($L3326="","",IF(""&amp;$F3326="2","DIESEL",IF(OR(""&amp;$F3326="G",""&amp;$F3326="H"),"GAS","")))</f>
        <v/>
      </c>
      <c r="AW3326" s="2">
        <f>IF($AV3326="","",$R3326)</f>
        <v/>
      </c>
      <c r="AX3326" s="2">
        <f>IF($AV3326="","",IF($AB3326=0,$R3326,0))</f>
        <v/>
      </c>
      <c r="AY3326" s="2">
        <f>IF($AV3326="","",IF(AND($Z3326=0,COUNTIF('AR SALES'!$L$2:$L$2501,$L3326)=0),"YES",""))</f>
        <v/>
      </c>
      <c r="AZ3326" s="2">
        <f>IF($AV3326="","",IFERROR(VLOOKUP($AU3326,CODES!$A:$B,2,FALSE),"NO CODE"))</f>
        <v/>
      </c>
      <c r="BA3326" s="2">
        <f>IF(""&amp;$F3326&lt;&gt;"4","",IF($AY3326="YES","",IF(ROUND(SUMIFS($AE$2:$AE$4001,$L$2:$L$4001,$L3326,$F$2:$F$4001,"4")-SUMIFS('AR SALES'!$Y$2:$Y$2501,'AR SALES'!$L$2:$L$2501,$L3326,'AR SALES'!$AD$2:$AD$2501,"OFF"),2)=0,"","STALE")))</f>
        <v/>
      </c>
      <c r="BB3326" s="2">
        <f>IF(OR(""&amp;$F3326="2",""&amp;$F3326="4",""&amp;$F3326="G",""&amp;$F3326="H"),IF($AY3326="YES","",IF($AB3326&lt;&gt;0,"",IF(COUNTIFS('AR SALES'!$L$2:$L$2501,$L3326,'AR SALES'!$AD$2:$AD$2501,IF(""&amp;$F3326="4","OFF","ON"),'AR SALES'!$AF$2:$AF$2501,"Y")&gt;0,"","NO EXEMPTION"))),"")</f>
        <v/>
      </c>
    </row>
    <row r="3327">
      <c r="AT3327" s="2">
        <f>IF($L3327="","",IFERROR(INDEX('AR SALES'!$H$2:$H$2501,MATCH(""&amp;$L3327,'AR SALES'!$AE$2:$AE$2501,0)),""))</f>
        <v/>
      </c>
      <c r="AU3327" s="2">
        <f>IF($L3327="","",IF($A3327&lt;&gt;"GA","",IF($E3327="FULTON",IF(ISNUMBER(SEARCH("COLLEGE PARK",$AT3327)),"FULTON (COLLEGE PARK)",IF(ISNUMBER(SEARCH("HAPEVILLE",$AT3327)),"FULTON (HAPEVILLE)",IF(ISNUMBER(SEARCH("EAST POINT",$AT3327)),"FULTON (EAST POINT)",IF(ISNUMBER(SEARCH("ATLANTA",$AT3327)),"FULTON (ATL LIMITS)","FULTON")))),IF($E3327="DEKALB",IF(ISNUMBER(SEARCH("ATLANTA",$AT3327)),"DEKALB (ATL LIMITS)","DEKALB"),IF(AND($E3327="CLAYTON",ISNUMBER(SEARCH("COLLEGE PARK",$AT3327))),"CLAYTON (COLLEGE PARK)",$E3327)))))</f>
        <v/>
      </c>
      <c r="AV3327" s="2">
        <f>IF($L3327="","",IF(""&amp;$F3327="2","DIESEL",IF(OR(""&amp;$F3327="G",""&amp;$F3327="H"),"GAS","")))</f>
        <v/>
      </c>
      <c r="AW3327" s="2">
        <f>IF($AV3327="","",$R3327)</f>
        <v/>
      </c>
      <c r="AX3327" s="2">
        <f>IF($AV3327="","",IF($AB3327=0,$R3327,0))</f>
        <v/>
      </c>
      <c r="AY3327" s="2">
        <f>IF($AV3327="","",IF(AND($Z3327=0,COUNTIF('AR SALES'!$L$2:$L$2501,$L3327)=0),"YES",""))</f>
        <v/>
      </c>
      <c r="AZ3327" s="2">
        <f>IF($AV3327="","",IFERROR(VLOOKUP($AU3327,CODES!$A:$B,2,FALSE),"NO CODE"))</f>
        <v/>
      </c>
      <c r="BA3327" s="2">
        <f>IF(""&amp;$F3327&lt;&gt;"4","",IF($AY3327="YES","",IF(ROUND(SUMIFS($AE$2:$AE$4001,$L$2:$L$4001,$L3327,$F$2:$F$4001,"4")-SUMIFS('AR SALES'!$Y$2:$Y$2501,'AR SALES'!$L$2:$L$2501,$L3327,'AR SALES'!$AD$2:$AD$2501,"OFF"),2)=0,"","STALE")))</f>
        <v/>
      </c>
      <c r="BB3327" s="2">
        <f>IF(OR(""&amp;$F3327="2",""&amp;$F3327="4",""&amp;$F3327="G",""&amp;$F3327="H"),IF($AY3327="YES","",IF($AB3327&lt;&gt;0,"",IF(COUNTIFS('AR SALES'!$L$2:$L$2501,$L3327,'AR SALES'!$AD$2:$AD$2501,IF(""&amp;$F3327="4","OFF","ON"),'AR SALES'!$AF$2:$AF$2501,"Y")&gt;0,"","NO EXEMPTION"))),"")</f>
        <v/>
      </c>
    </row>
    <row r="3328">
      <c r="AT3328" s="2">
        <f>IF($L3328="","",IFERROR(INDEX('AR SALES'!$H$2:$H$2501,MATCH(""&amp;$L3328,'AR SALES'!$AE$2:$AE$2501,0)),""))</f>
        <v/>
      </c>
      <c r="AU3328" s="2">
        <f>IF($L3328="","",IF($A3328&lt;&gt;"GA","",IF($E3328="FULTON",IF(ISNUMBER(SEARCH("COLLEGE PARK",$AT3328)),"FULTON (COLLEGE PARK)",IF(ISNUMBER(SEARCH("HAPEVILLE",$AT3328)),"FULTON (HAPEVILLE)",IF(ISNUMBER(SEARCH("EAST POINT",$AT3328)),"FULTON (EAST POINT)",IF(ISNUMBER(SEARCH("ATLANTA",$AT3328)),"FULTON (ATL LIMITS)","FULTON")))),IF($E3328="DEKALB",IF(ISNUMBER(SEARCH("ATLANTA",$AT3328)),"DEKALB (ATL LIMITS)","DEKALB"),IF(AND($E3328="CLAYTON",ISNUMBER(SEARCH("COLLEGE PARK",$AT3328))),"CLAYTON (COLLEGE PARK)",$E3328)))))</f>
        <v/>
      </c>
      <c r="AV3328" s="2">
        <f>IF($L3328="","",IF(""&amp;$F3328="2","DIESEL",IF(OR(""&amp;$F3328="G",""&amp;$F3328="H"),"GAS","")))</f>
        <v/>
      </c>
      <c r="AW3328" s="2">
        <f>IF($AV3328="","",$R3328)</f>
        <v/>
      </c>
      <c r="AX3328" s="2">
        <f>IF($AV3328="","",IF($AB3328=0,$R3328,0))</f>
        <v/>
      </c>
      <c r="AY3328" s="2">
        <f>IF($AV3328="","",IF(AND($Z3328=0,COUNTIF('AR SALES'!$L$2:$L$2501,$L3328)=0),"YES",""))</f>
        <v/>
      </c>
      <c r="AZ3328" s="2">
        <f>IF($AV3328="","",IFERROR(VLOOKUP($AU3328,CODES!$A:$B,2,FALSE),"NO CODE"))</f>
        <v/>
      </c>
      <c r="BA3328" s="2">
        <f>IF(""&amp;$F3328&lt;&gt;"4","",IF($AY3328="YES","",IF(ROUND(SUMIFS($AE$2:$AE$4001,$L$2:$L$4001,$L3328,$F$2:$F$4001,"4")-SUMIFS('AR SALES'!$Y$2:$Y$2501,'AR SALES'!$L$2:$L$2501,$L3328,'AR SALES'!$AD$2:$AD$2501,"OFF"),2)=0,"","STALE")))</f>
        <v/>
      </c>
      <c r="BB3328" s="2">
        <f>IF(OR(""&amp;$F3328="2",""&amp;$F3328="4",""&amp;$F3328="G",""&amp;$F3328="H"),IF($AY3328="YES","",IF($AB3328&lt;&gt;0,"",IF(COUNTIFS('AR SALES'!$L$2:$L$2501,$L3328,'AR SALES'!$AD$2:$AD$2501,IF(""&amp;$F3328="4","OFF","ON"),'AR SALES'!$AF$2:$AF$2501,"Y")&gt;0,"","NO EXEMPTION"))),"")</f>
        <v/>
      </c>
    </row>
    <row r="3329">
      <c r="AT3329" s="2">
        <f>IF($L3329="","",IFERROR(INDEX('AR SALES'!$H$2:$H$2501,MATCH(""&amp;$L3329,'AR SALES'!$AE$2:$AE$2501,0)),""))</f>
        <v/>
      </c>
      <c r="AU3329" s="2">
        <f>IF($L3329="","",IF($A3329&lt;&gt;"GA","",IF($E3329="FULTON",IF(ISNUMBER(SEARCH("COLLEGE PARK",$AT3329)),"FULTON (COLLEGE PARK)",IF(ISNUMBER(SEARCH("HAPEVILLE",$AT3329)),"FULTON (HAPEVILLE)",IF(ISNUMBER(SEARCH("EAST POINT",$AT3329)),"FULTON (EAST POINT)",IF(ISNUMBER(SEARCH("ATLANTA",$AT3329)),"FULTON (ATL LIMITS)","FULTON")))),IF($E3329="DEKALB",IF(ISNUMBER(SEARCH("ATLANTA",$AT3329)),"DEKALB (ATL LIMITS)","DEKALB"),IF(AND($E3329="CLAYTON",ISNUMBER(SEARCH("COLLEGE PARK",$AT3329))),"CLAYTON (COLLEGE PARK)",$E3329)))))</f>
        <v/>
      </c>
      <c r="AV3329" s="2">
        <f>IF($L3329="","",IF(""&amp;$F3329="2","DIESEL",IF(OR(""&amp;$F3329="G",""&amp;$F3329="H"),"GAS","")))</f>
        <v/>
      </c>
      <c r="AW3329" s="2">
        <f>IF($AV3329="","",$R3329)</f>
        <v/>
      </c>
      <c r="AX3329" s="2">
        <f>IF($AV3329="","",IF($AB3329=0,$R3329,0))</f>
        <v/>
      </c>
      <c r="AY3329" s="2">
        <f>IF($AV3329="","",IF(AND($Z3329=0,COUNTIF('AR SALES'!$L$2:$L$2501,$L3329)=0),"YES",""))</f>
        <v/>
      </c>
      <c r="AZ3329" s="2">
        <f>IF($AV3329="","",IFERROR(VLOOKUP($AU3329,CODES!$A:$B,2,FALSE),"NO CODE"))</f>
        <v/>
      </c>
      <c r="BA3329" s="2">
        <f>IF(""&amp;$F3329&lt;&gt;"4","",IF($AY3329="YES","",IF(ROUND(SUMIFS($AE$2:$AE$4001,$L$2:$L$4001,$L3329,$F$2:$F$4001,"4")-SUMIFS('AR SALES'!$Y$2:$Y$2501,'AR SALES'!$L$2:$L$2501,$L3329,'AR SALES'!$AD$2:$AD$2501,"OFF"),2)=0,"","STALE")))</f>
        <v/>
      </c>
      <c r="BB3329" s="2">
        <f>IF(OR(""&amp;$F3329="2",""&amp;$F3329="4",""&amp;$F3329="G",""&amp;$F3329="H"),IF($AY3329="YES","",IF($AB3329&lt;&gt;0,"",IF(COUNTIFS('AR SALES'!$L$2:$L$2501,$L3329,'AR SALES'!$AD$2:$AD$2501,IF(""&amp;$F3329="4","OFF","ON"),'AR SALES'!$AF$2:$AF$2501,"Y")&gt;0,"","NO EXEMPTION"))),"")</f>
        <v/>
      </c>
    </row>
    <row r="3330">
      <c r="AT3330" s="2">
        <f>IF($L3330="","",IFERROR(INDEX('AR SALES'!$H$2:$H$2501,MATCH(""&amp;$L3330,'AR SALES'!$AE$2:$AE$2501,0)),""))</f>
        <v/>
      </c>
      <c r="AU3330" s="2">
        <f>IF($L3330="","",IF($A3330&lt;&gt;"GA","",IF($E3330="FULTON",IF(ISNUMBER(SEARCH("COLLEGE PARK",$AT3330)),"FULTON (COLLEGE PARK)",IF(ISNUMBER(SEARCH("HAPEVILLE",$AT3330)),"FULTON (HAPEVILLE)",IF(ISNUMBER(SEARCH("EAST POINT",$AT3330)),"FULTON (EAST POINT)",IF(ISNUMBER(SEARCH("ATLANTA",$AT3330)),"FULTON (ATL LIMITS)","FULTON")))),IF($E3330="DEKALB",IF(ISNUMBER(SEARCH("ATLANTA",$AT3330)),"DEKALB (ATL LIMITS)","DEKALB"),IF(AND($E3330="CLAYTON",ISNUMBER(SEARCH("COLLEGE PARK",$AT3330))),"CLAYTON (COLLEGE PARK)",$E3330)))))</f>
        <v/>
      </c>
      <c r="AV3330" s="2">
        <f>IF($L3330="","",IF(""&amp;$F3330="2","DIESEL",IF(OR(""&amp;$F3330="G",""&amp;$F3330="H"),"GAS","")))</f>
        <v/>
      </c>
      <c r="AW3330" s="2">
        <f>IF($AV3330="","",$R3330)</f>
        <v/>
      </c>
      <c r="AX3330" s="2">
        <f>IF($AV3330="","",IF($AB3330=0,$R3330,0))</f>
        <v/>
      </c>
      <c r="AY3330" s="2">
        <f>IF($AV3330="","",IF(AND($Z3330=0,COUNTIF('AR SALES'!$L$2:$L$2501,$L3330)=0),"YES",""))</f>
        <v/>
      </c>
      <c r="AZ3330" s="2">
        <f>IF($AV3330="","",IFERROR(VLOOKUP($AU3330,CODES!$A:$B,2,FALSE),"NO CODE"))</f>
        <v/>
      </c>
      <c r="BA3330" s="2">
        <f>IF(""&amp;$F3330&lt;&gt;"4","",IF($AY3330="YES","",IF(ROUND(SUMIFS($AE$2:$AE$4001,$L$2:$L$4001,$L3330,$F$2:$F$4001,"4")-SUMIFS('AR SALES'!$Y$2:$Y$2501,'AR SALES'!$L$2:$L$2501,$L3330,'AR SALES'!$AD$2:$AD$2501,"OFF"),2)=0,"","STALE")))</f>
        <v/>
      </c>
      <c r="BB3330" s="2">
        <f>IF(OR(""&amp;$F3330="2",""&amp;$F3330="4",""&amp;$F3330="G",""&amp;$F3330="H"),IF($AY3330="YES","",IF($AB3330&lt;&gt;0,"",IF(COUNTIFS('AR SALES'!$L$2:$L$2501,$L3330,'AR SALES'!$AD$2:$AD$2501,IF(""&amp;$F3330="4","OFF","ON"),'AR SALES'!$AF$2:$AF$2501,"Y")&gt;0,"","NO EXEMPTION"))),"")</f>
        <v/>
      </c>
    </row>
    <row r="3331">
      <c r="AT3331" s="2">
        <f>IF($L3331="","",IFERROR(INDEX('AR SALES'!$H$2:$H$2501,MATCH(""&amp;$L3331,'AR SALES'!$AE$2:$AE$2501,0)),""))</f>
        <v/>
      </c>
      <c r="AU3331" s="2">
        <f>IF($L3331="","",IF($A3331&lt;&gt;"GA","",IF($E3331="FULTON",IF(ISNUMBER(SEARCH("COLLEGE PARK",$AT3331)),"FULTON (COLLEGE PARK)",IF(ISNUMBER(SEARCH("HAPEVILLE",$AT3331)),"FULTON (HAPEVILLE)",IF(ISNUMBER(SEARCH("EAST POINT",$AT3331)),"FULTON (EAST POINT)",IF(ISNUMBER(SEARCH("ATLANTA",$AT3331)),"FULTON (ATL LIMITS)","FULTON")))),IF($E3331="DEKALB",IF(ISNUMBER(SEARCH("ATLANTA",$AT3331)),"DEKALB (ATL LIMITS)","DEKALB"),IF(AND($E3331="CLAYTON",ISNUMBER(SEARCH("COLLEGE PARK",$AT3331))),"CLAYTON (COLLEGE PARK)",$E3331)))))</f>
        <v/>
      </c>
      <c r="AV3331" s="2">
        <f>IF($L3331="","",IF(""&amp;$F3331="2","DIESEL",IF(OR(""&amp;$F3331="G",""&amp;$F3331="H"),"GAS","")))</f>
        <v/>
      </c>
      <c r="AW3331" s="2">
        <f>IF($AV3331="","",$R3331)</f>
        <v/>
      </c>
      <c r="AX3331" s="2">
        <f>IF($AV3331="","",IF($AB3331=0,$R3331,0))</f>
        <v/>
      </c>
      <c r="AY3331" s="2">
        <f>IF($AV3331="","",IF(AND($Z3331=0,COUNTIF('AR SALES'!$L$2:$L$2501,$L3331)=0),"YES",""))</f>
        <v/>
      </c>
      <c r="AZ3331" s="2">
        <f>IF($AV3331="","",IFERROR(VLOOKUP($AU3331,CODES!$A:$B,2,FALSE),"NO CODE"))</f>
        <v/>
      </c>
      <c r="BA3331" s="2">
        <f>IF(""&amp;$F3331&lt;&gt;"4","",IF($AY3331="YES","",IF(ROUND(SUMIFS($AE$2:$AE$4001,$L$2:$L$4001,$L3331,$F$2:$F$4001,"4")-SUMIFS('AR SALES'!$Y$2:$Y$2501,'AR SALES'!$L$2:$L$2501,$L3331,'AR SALES'!$AD$2:$AD$2501,"OFF"),2)=0,"","STALE")))</f>
        <v/>
      </c>
      <c r="BB3331" s="2">
        <f>IF(OR(""&amp;$F3331="2",""&amp;$F3331="4",""&amp;$F3331="G",""&amp;$F3331="H"),IF($AY3331="YES","",IF($AB3331&lt;&gt;0,"",IF(COUNTIFS('AR SALES'!$L$2:$L$2501,$L3331,'AR SALES'!$AD$2:$AD$2501,IF(""&amp;$F3331="4","OFF","ON"),'AR SALES'!$AF$2:$AF$2501,"Y")&gt;0,"","NO EXEMPTION"))),"")</f>
        <v/>
      </c>
    </row>
    <row r="3332">
      <c r="AT3332" s="2">
        <f>IF($L3332="","",IFERROR(INDEX('AR SALES'!$H$2:$H$2501,MATCH(""&amp;$L3332,'AR SALES'!$AE$2:$AE$2501,0)),""))</f>
        <v/>
      </c>
      <c r="AU3332" s="2">
        <f>IF($L3332="","",IF($A3332&lt;&gt;"GA","",IF($E3332="FULTON",IF(ISNUMBER(SEARCH("COLLEGE PARK",$AT3332)),"FULTON (COLLEGE PARK)",IF(ISNUMBER(SEARCH("HAPEVILLE",$AT3332)),"FULTON (HAPEVILLE)",IF(ISNUMBER(SEARCH("EAST POINT",$AT3332)),"FULTON (EAST POINT)",IF(ISNUMBER(SEARCH("ATLANTA",$AT3332)),"FULTON (ATL LIMITS)","FULTON")))),IF($E3332="DEKALB",IF(ISNUMBER(SEARCH("ATLANTA",$AT3332)),"DEKALB (ATL LIMITS)","DEKALB"),IF(AND($E3332="CLAYTON",ISNUMBER(SEARCH("COLLEGE PARK",$AT3332))),"CLAYTON (COLLEGE PARK)",$E3332)))))</f>
        <v/>
      </c>
      <c r="AV3332" s="2">
        <f>IF($L3332="","",IF(""&amp;$F3332="2","DIESEL",IF(OR(""&amp;$F3332="G",""&amp;$F3332="H"),"GAS","")))</f>
        <v/>
      </c>
      <c r="AW3332" s="2">
        <f>IF($AV3332="","",$R3332)</f>
        <v/>
      </c>
      <c r="AX3332" s="2">
        <f>IF($AV3332="","",IF($AB3332=0,$R3332,0))</f>
        <v/>
      </c>
      <c r="AY3332" s="2">
        <f>IF($AV3332="","",IF(AND($Z3332=0,COUNTIF('AR SALES'!$L$2:$L$2501,$L3332)=0),"YES",""))</f>
        <v/>
      </c>
      <c r="AZ3332" s="2">
        <f>IF($AV3332="","",IFERROR(VLOOKUP($AU3332,CODES!$A:$B,2,FALSE),"NO CODE"))</f>
        <v/>
      </c>
      <c r="BA3332" s="2">
        <f>IF(""&amp;$F3332&lt;&gt;"4","",IF($AY3332="YES","",IF(ROUND(SUMIFS($AE$2:$AE$4001,$L$2:$L$4001,$L3332,$F$2:$F$4001,"4")-SUMIFS('AR SALES'!$Y$2:$Y$2501,'AR SALES'!$L$2:$L$2501,$L3332,'AR SALES'!$AD$2:$AD$2501,"OFF"),2)=0,"","STALE")))</f>
        <v/>
      </c>
      <c r="BB3332" s="2">
        <f>IF(OR(""&amp;$F3332="2",""&amp;$F3332="4",""&amp;$F3332="G",""&amp;$F3332="H"),IF($AY3332="YES","",IF($AB3332&lt;&gt;0,"",IF(COUNTIFS('AR SALES'!$L$2:$L$2501,$L3332,'AR SALES'!$AD$2:$AD$2501,IF(""&amp;$F3332="4","OFF","ON"),'AR SALES'!$AF$2:$AF$2501,"Y")&gt;0,"","NO EXEMPTION"))),"")</f>
        <v/>
      </c>
    </row>
    <row r="3333">
      <c r="AT3333" s="2">
        <f>IF($L3333="","",IFERROR(INDEX('AR SALES'!$H$2:$H$2501,MATCH(""&amp;$L3333,'AR SALES'!$AE$2:$AE$2501,0)),""))</f>
        <v/>
      </c>
      <c r="AU3333" s="2">
        <f>IF($L3333="","",IF($A3333&lt;&gt;"GA","",IF($E3333="FULTON",IF(ISNUMBER(SEARCH("COLLEGE PARK",$AT3333)),"FULTON (COLLEGE PARK)",IF(ISNUMBER(SEARCH("HAPEVILLE",$AT3333)),"FULTON (HAPEVILLE)",IF(ISNUMBER(SEARCH("EAST POINT",$AT3333)),"FULTON (EAST POINT)",IF(ISNUMBER(SEARCH("ATLANTA",$AT3333)),"FULTON (ATL LIMITS)","FULTON")))),IF($E3333="DEKALB",IF(ISNUMBER(SEARCH("ATLANTA",$AT3333)),"DEKALB (ATL LIMITS)","DEKALB"),IF(AND($E3333="CLAYTON",ISNUMBER(SEARCH("COLLEGE PARK",$AT3333))),"CLAYTON (COLLEGE PARK)",$E3333)))))</f>
        <v/>
      </c>
      <c r="AV3333" s="2">
        <f>IF($L3333="","",IF(""&amp;$F3333="2","DIESEL",IF(OR(""&amp;$F3333="G",""&amp;$F3333="H"),"GAS","")))</f>
        <v/>
      </c>
      <c r="AW3333" s="2">
        <f>IF($AV3333="","",$R3333)</f>
        <v/>
      </c>
      <c r="AX3333" s="2">
        <f>IF($AV3333="","",IF($AB3333=0,$R3333,0))</f>
        <v/>
      </c>
      <c r="AY3333" s="2">
        <f>IF($AV3333="","",IF(AND($Z3333=0,COUNTIF('AR SALES'!$L$2:$L$2501,$L3333)=0),"YES",""))</f>
        <v/>
      </c>
      <c r="AZ3333" s="2">
        <f>IF($AV3333="","",IFERROR(VLOOKUP($AU3333,CODES!$A:$B,2,FALSE),"NO CODE"))</f>
        <v/>
      </c>
      <c r="BA3333" s="2">
        <f>IF(""&amp;$F3333&lt;&gt;"4","",IF($AY3333="YES","",IF(ROUND(SUMIFS($AE$2:$AE$4001,$L$2:$L$4001,$L3333,$F$2:$F$4001,"4")-SUMIFS('AR SALES'!$Y$2:$Y$2501,'AR SALES'!$L$2:$L$2501,$L3333,'AR SALES'!$AD$2:$AD$2501,"OFF"),2)=0,"","STALE")))</f>
        <v/>
      </c>
      <c r="BB3333" s="2">
        <f>IF(OR(""&amp;$F3333="2",""&amp;$F3333="4",""&amp;$F3333="G",""&amp;$F3333="H"),IF($AY3333="YES","",IF($AB3333&lt;&gt;0,"",IF(COUNTIFS('AR SALES'!$L$2:$L$2501,$L3333,'AR SALES'!$AD$2:$AD$2501,IF(""&amp;$F3333="4","OFF","ON"),'AR SALES'!$AF$2:$AF$2501,"Y")&gt;0,"","NO EXEMPTION"))),"")</f>
        <v/>
      </c>
    </row>
    <row r="3334">
      <c r="AT3334" s="2">
        <f>IF($L3334="","",IFERROR(INDEX('AR SALES'!$H$2:$H$2501,MATCH(""&amp;$L3334,'AR SALES'!$AE$2:$AE$2501,0)),""))</f>
        <v/>
      </c>
      <c r="AU3334" s="2">
        <f>IF($L3334="","",IF($A3334&lt;&gt;"GA","",IF($E3334="FULTON",IF(ISNUMBER(SEARCH("COLLEGE PARK",$AT3334)),"FULTON (COLLEGE PARK)",IF(ISNUMBER(SEARCH("HAPEVILLE",$AT3334)),"FULTON (HAPEVILLE)",IF(ISNUMBER(SEARCH("EAST POINT",$AT3334)),"FULTON (EAST POINT)",IF(ISNUMBER(SEARCH("ATLANTA",$AT3334)),"FULTON (ATL LIMITS)","FULTON")))),IF($E3334="DEKALB",IF(ISNUMBER(SEARCH("ATLANTA",$AT3334)),"DEKALB (ATL LIMITS)","DEKALB"),IF(AND($E3334="CLAYTON",ISNUMBER(SEARCH("COLLEGE PARK",$AT3334))),"CLAYTON (COLLEGE PARK)",$E3334)))))</f>
        <v/>
      </c>
      <c r="AV3334" s="2">
        <f>IF($L3334="","",IF(""&amp;$F3334="2","DIESEL",IF(OR(""&amp;$F3334="G",""&amp;$F3334="H"),"GAS","")))</f>
        <v/>
      </c>
      <c r="AW3334" s="2">
        <f>IF($AV3334="","",$R3334)</f>
        <v/>
      </c>
      <c r="AX3334" s="2">
        <f>IF($AV3334="","",IF($AB3334=0,$R3334,0))</f>
        <v/>
      </c>
      <c r="AY3334" s="2">
        <f>IF($AV3334="","",IF(AND($Z3334=0,COUNTIF('AR SALES'!$L$2:$L$2501,$L3334)=0),"YES",""))</f>
        <v/>
      </c>
      <c r="AZ3334" s="2">
        <f>IF($AV3334="","",IFERROR(VLOOKUP($AU3334,CODES!$A:$B,2,FALSE),"NO CODE"))</f>
        <v/>
      </c>
      <c r="BA3334" s="2">
        <f>IF(""&amp;$F3334&lt;&gt;"4","",IF($AY3334="YES","",IF(ROUND(SUMIFS($AE$2:$AE$4001,$L$2:$L$4001,$L3334,$F$2:$F$4001,"4")-SUMIFS('AR SALES'!$Y$2:$Y$2501,'AR SALES'!$L$2:$L$2501,$L3334,'AR SALES'!$AD$2:$AD$2501,"OFF"),2)=0,"","STALE")))</f>
        <v/>
      </c>
      <c r="BB3334" s="2">
        <f>IF(OR(""&amp;$F3334="2",""&amp;$F3334="4",""&amp;$F3334="G",""&amp;$F3334="H"),IF($AY3334="YES","",IF($AB3334&lt;&gt;0,"",IF(COUNTIFS('AR SALES'!$L$2:$L$2501,$L3334,'AR SALES'!$AD$2:$AD$2501,IF(""&amp;$F3334="4","OFF","ON"),'AR SALES'!$AF$2:$AF$2501,"Y")&gt;0,"","NO EXEMPTION"))),"")</f>
        <v/>
      </c>
    </row>
    <row r="3335">
      <c r="AT3335" s="2">
        <f>IF($L3335="","",IFERROR(INDEX('AR SALES'!$H$2:$H$2501,MATCH(""&amp;$L3335,'AR SALES'!$AE$2:$AE$2501,0)),""))</f>
        <v/>
      </c>
      <c r="AU3335" s="2">
        <f>IF($L3335="","",IF($A3335&lt;&gt;"GA","",IF($E3335="FULTON",IF(ISNUMBER(SEARCH("COLLEGE PARK",$AT3335)),"FULTON (COLLEGE PARK)",IF(ISNUMBER(SEARCH("HAPEVILLE",$AT3335)),"FULTON (HAPEVILLE)",IF(ISNUMBER(SEARCH("EAST POINT",$AT3335)),"FULTON (EAST POINT)",IF(ISNUMBER(SEARCH("ATLANTA",$AT3335)),"FULTON (ATL LIMITS)","FULTON")))),IF($E3335="DEKALB",IF(ISNUMBER(SEARCH("ATLANTA",$AT3335)),"DEKALB (ATL LIMITS)","DEKALB"),IF(AND($E3335="CLAYTON",ISNUMBER(SEARCH("COLLEGE PARK",$AT3335))),"CLAYTON (COLLEGE PARK)",$E3335)))))</f>
        <v/>
      </c>
      <c r="AV3335" s="2">
        <f>IF($L3335="","",IF(""&amp;$F3335="2","DIESEL",IF(OR(""&amp;$F3335="G",""&amp;$F3335="H"),"GAS","")))</f>
        <v/>
      </c>
      <c r="AW3335" s="2">
        <f>IF($AV3335="","",$R3335)</f>
        <v/>
      </c>
      <c r="AX3335" s="2">
        <f>IF($AV3335="","",IF($AB3335=0,$R3335,0))</f>
        <v/>
      </c>
      <c r="AY3335" s="2">
        <f>IF($AV3335="","",IF(AND($Z3335=0,COUNTIF('AR SALES'!$L$2:$L$2501,$L3335)=0),"YES",""))</f>
        <v/>
      </c>
      <c r="AZ3335" s="2">
        <f>IF($AV3335="","",IFERROR(VLOOKUP($AU3335,CODES!$A:$B,2,FALSE),"NO CODE"))</f>
        <v/>
      </c>
      <c r="BA3335" s="2">
        <f>IF(""&amp;$F3335&lt;&gt;"4","",IF($AY3335="YES","",IF(ROUND(SUMIFS($AE$2:$AE$4001,$L$2:$L$4001,$L3335,$F$2:$F$4001,"4")-SUMIFS('AR SALES'!$Y$2:$Y$2501,'AR SALES'!$L$2:$L$2501,$L3335,'AR SALES'!$AD$2:$AD$2501,"OFF"),2)=0,"","STALE")))</f>
        <v/>
      </c>
      <c r="BB3335" s="2">
        <f>IF(OR(""&amp;$F3335="2",""&amp;$F3335="4",""&amp;$F3335="G",""&amp;$F3335="H"),IF($AY3335="YES","",IF($AB3335&lt;&gt;0,"",IF(COUNTIFS('AR SALES'!$L$2:$L$2501,$L3335,'AR SALES'!$AD$2:$AD$2501,IF(""&amp;$F3335="4","OFF","ON"),'AR SALES'!$AF$2:$AF$2501,"Y")&gt;0,"","NO EXEMPTION"))),"")</f>
        <v/>
      </c>
    </row>
    <row r="3336">
      <c r="AT3336" s="2">
        <f>IF($L3336="","",IFERROR(INDEX('AR SALES'!$H$2:$H$2501,MATCH(""&amp;$L3336,'AR SALES'!$AE$2:$AE$2501,0)),""))</f>
        <v/>
      </c>
      <c r="AU3336" s="2">
        <f>IF($L3336="","",IF($A3336&lt;&gt;"GA","",IF($E3336="FULTON",IF(ISNUMBER(SEARCH("COLLEGE PARK",$AT3336)),"FULTON (COLLEGE PARK)",IF(ISNUMBER(SEARCH("HAPEVILLE",$AT3336)),"FULTON (HAPEVILLE)",IF(ISNUMBER(SEARCH("EAST POINT",$AT3336)),"FULTON (EAST POINT)",IF(ISNUMBER(SEARCH("ATLANTA",$AT3336)),"FULTON (ATL LIMITS)","FULTON")))),IF($E3336="DEKALB",IF(ISNUMBER(SEARCH("ATLANTA",$AT3336)),"DEKALB (ATL LIMITS)","DEKALB"),IF(AND($E3336="CLAYTON",ISNUMBER(SEARCH("COLLEGE PARK",$AT3336))),"CLAYTON (COLLEGE PARK)",$E3336)))))</f>
        <v/>
      </c>
      <c r="AV3336" s="2">
        <f>IF($L3336="","",IF(""&amp;$F3336="2","DIESEL",IF(OR(""&amp;$F3336="G",""&amp;$F3336="H"),"GAS","")))</f>
        <v/>
      </c>
      <c r="AW3336" s="2">
        <f>IF($AV3336="","",$R3336)</f>
        <v/>
      </c>
      <c r="AX3336" s="2">
        <f>IF($AV3336="","",IF($AB3336=0,$R3336,0))</f>
        <v/>
      </c>
      <c r="AY3336" s="2">
        <f>IF($AV3336="","",IF(AND($Z3336=0,COUNTIF('AR SALES'!$L$2:$L$2501,$L3336)=0),"YES",""))</f>
        <v/>
      </c>
      <c r="AZ3336" s="2">
        <f>IF($AV3336="","",IFERROR(VLOOKUP($AU3336,CODES!$A:$B,2,FALSE),"NO CODE"))</f>
        <v/>
      </c>
      <c r="BA3336" s="2">
        <f>IF(""&amp;$F3336&lt;&gt;"4","",IF($AY3336="YES","",IF(ROUND(SUMIFS($AE$2:$AE$4001,$L$2:$L$4001,$L3336,$F$2:$F$4001,"4")-SUMIFS('AR SALES'!$Y$2:$Y$2501,'AR SALES'!$L$2:$L$2501,$L3336,'AR SALES'!$AD$2:$AD$2501,"OFF"),2)=0,"","STALE")))</f>
        <v/>
      </c>
      <c r="BB3336" s="2">
        <f>IF(OR(""&amp;$F3336="2",""&amp;$F3336="4",""&amp;$F3336="G",""&amp;$F3336="H"),IF($AY3336="YES","",IF($AB3336&lt;&gt;0,"",IF(COUNTIFS('AR SALES'!$L$2:$L$2501,$L3336,'AR SALES'!$AD$2:$AD$2501,IF(""&amp;$F3336="4","OFF","ON"),'AR SALES'!$AF$2:$AF$2501,"Y")&gt;0,"","NO EXEMPTION"))),"")</f>
        <v/>
      </c>
    </row>
    <row r="3337">
      <c r="AT3337" s="2">
        <f>IF($L3337="","",IFERROR(INDEX('AR SALES'!$H$2:$H$2501,MATCH(""&amp;$L3337,'AR SALES'!$AE$2:$AE$2501,0)),""))</f>
        <v/>
      </c>
      <c r="AU3337" s="2">
        <f>IF($L3337="","",IF($A3337&lt;&gt;"GA","",IF($E3337="FULTON",IF(ISNUMBER(SEARCH("COLLEGE PARK",$AT3337)),"FULTON (COLLEGE PARK)",IF(ISNUMBER(SEARCH("HAPEVILLE",$AT3337)),"FULTON (HAPEVILLE)",IF(ISNUMBER(SEARCH("EAST POINT",$AT3337)),"FULTON (EAST POINT)",IF(ISNUMBER(SEARCH("ATLANTA",$AT3337)),"FULTON (ATL LIMITS)","FULTON")))),IF($E3337="DEKALB",IF(ISNUMBER(SEARCH("ATLANTA",$AT3337)),"DEKALB (ATL LIMITS)","DEKALB"),IF(AND($E3337="CLAYTON",ISNUMBER(SEARCH("COLLEGE PARK",$AT3337))),"CLAYTON (COLLEGE PARK)",$E3337)))))</f>
        <v/>
      </c>
      <c r="AV3337" s="2">
        <f>IF($L3337="","",IF(""&amp;$F3337="2","DIESEL",IF(OR(""&amp;$F3337="G",""&amp;$F3337="H"),"GAS","")))</f>
        <v/>
      </c>
      <c r="AW3337" s="2">
        <f>IF($AV3337="","",$R3337)</f>
        <v/>
      </c>
      <c r="AX3337" s="2">
        <f>IF($AV3337="","",IF($AB3337=0,$R3337,0))</f>
        <v/>
      </c>
      <c r="AY3337" s="2">
        <f>IF($AV3337="","",IF(AND($Z3337=0,COUNTIF('AR SALES'!$L$2:$L$2501,$L3337)=0),"YES",""))</f>
        <v/>
      </c>
      <c r="AZ3337" s="2">
        <f>IF($AV3337="","",IFERROR(VLOOKUP($AU3337,CODES!$A:$B,2,FALSE),"NO CODE"))</f>
        <v/>
      </c>
      <c r="BA3337" s="2">
        <f>IF(""&amp;$F3337&lt;&gt;"4","",IF($AY3337="YES","",IF(ROUND(SUMIFS($AE$2:$AE$4001,$L$2:$L$4001,$L3337,$F$2:$F$4001,"4")-SUMIFS('AR SALES'!$Y$2:$Y$2501,'AR SALES'!$L$2:$L$2501,$L3337,'AR SALES'!$AD$2:$AD$2501,"OFF"),2)=0,"","STALE")))</f>
        <v/>
      </c>
      <c r="BB3337" s="2">
        <f>IF(OR(""&amp;$F3337="2",""&amp;$F3337="4",""&amp;$F3337="G",""&amp;$F3337="H"),IF($AY3337="YES","",IF($AB3337&lt;&gt;0,"",IF(COUNTIFS('AR SALES'!$L$2:$L$2501,$L3337,'AR SALES'!$AD$2:$AD$2501,IF(""&amp;$F3337="4","OFF","ON"),'AR SALES'!$AF$2:$AF$2501,"Y")&gt;0,"","NO EXEMPTION"))),"")</f>
        <v/>
      </c>
    </row>
    <row r="3338">
      <c r="AT3338" s="2">
        <f>IF($L3338="","",IFERROR(INDEX('AR SALES'!$H$2:$H$2501,MATCH(""&amp;$L3338,'AR SALES'!$AE$2:$AE$2501,0)),""))</f>
        <v/>
      </c>
      <c r="AU3338" s="2">
        <f>IF($L3338="","",IF($A3338&lt;&gt;"GA","",IF($E3338="FULTON",IF(ISNUMBER(SEARCH("COLLEGE PARK",$AT3338)),"FULTON (COLLEGE PARK)",IF(ISNUMBER(SEARCH("HAPEVILLE",$AT3338)),"FULTON (HAPEVILLE)",IF(ISNUMBER(SEARCH("EAST POINT",$AT3338)),"FULTON (EAST POINT)",IF(ISNUMBER(SEARCH("ATLANTA",$AT3338)),"FULTON (ATL LIMITS)","FULTON")))),IF($E3338="DEKALB",IF(ISNUMBER(SEARCH("ATLANTA",$AT3338)),"DEKALB (ATL LIMITS)","DEKALB"),IF(AND($E3338="CLAYTON",ISNUMBER(SEARCH("COLLEGE PARK",$AT3338))),"CLAYTON (COLLEGE PARK)",$E3338)))))</f>
        <v/>
      </c>
      <c r="AV3338" s="2">
        <f>IF($L3338="","",IF(""&amp;$F3338="2","DIESEL",IF(OR(""&amp;$F3338="G",""&amp;$F3338="H"),"GAS","")))</f>
        <v/>
      </c>
      <c r="AW3338" s="2">
        <f>IF($AV3338="","",$R3338)</f>
        <v/>
      </c>
      <c r="AX3338" s="2">
        <f>IF($AV3338="","",IF($AB3338=0,$R3338,0))</f>
        <v/>
      </c>
      <c r="AY3338" s="2">
        <f>IF($AV3338="","",IF(AND($Z3338=0,COUNTIF('AR SALES'!$L$2:$L$2501,$L3338)=0),"YES",""))</f>
        <v/>
      </c>
      <c r="AZ3338" s="2">
        <f>IF($AV3338="","",IFERROR(VLOOKUP($AU3338,CODES!$A:$B,2,FALSE),"NO CODE"))</f>
        <v/>
      </c>
      <c r="BA3338" s="2">
        <f>IF(""&amp;$F3338&lt;&gt;"4","",IF($AY3338="YES","",IF(ROUND(SUMIFS($AE$2:$AE$4001,$L$2:$L$4001,$L3338,$F$2:$F$4001,"4")-SUMIFS('AR SALES'!$Y$2:$Y$2501,'AR SALES'!$L$2:$L$2501,$L3338,'AR SALES'!$AD$2:$AD$2501,"OFF"),2)=0,"","STALE")))</f>
        <v/>
      </c>
      <c r="BB3338" s="2">
        <f>IF(OR(""&amp;$F3338="2",""&amp;$F3338="4",""&amp;$F3338="G",""&amp;$F3338="H"),IF($AY3338="YES","",IF($AB3338&lt;&gt;0,"",IF(COUNTIFS('AR SALES'!$L$2:$L$2501,$L3338,'AR SALES'!$AD$2:$AD$2501,IF(""&amp;$F3338="4","OFF","ON"),'AR SALES'!$AF$2:$AF$2501,"Y")&gt;0,"","NO EXEMPTION"))),"")</f>
        <v/>
      </c>
    </row>
    <row r="3339">
      <c r="AT3339" s="2">
        <f>IF($L3339="","",IFERROR(INDEX('AR SALES'!$H$2:$H$2501,MATCH(""&amp;$L3339,'AR SALES'!$AE$2:$AE$2501,0)),""))</f>
        <v/>
      </c>
      <c r="AU3339" s="2">
        <f>IF($L3339="","",IF($A3339&lt;&gt;"GA","",IF($E3339="FULTON",IF(ISNUMBER(SEARCH("COLLEGE PARK",$AT3339)),"FULTON (COLLEGE PARK)",IF(ISNUMBER(SEARCH("HAPEVILLE",$AT3339)),"FULTON (HAPEVILLE)",IF(ISNUMBER(SEARCH("EAST POINT",$AT3339)),"FULTON (EAST POINT)",IF(ISNUMBER(SEARCH("ATLANTA",$AT3339)),"FULTON (ATL LIMITS)","FULTON")))),IF($E3339="DEKALB",IF(ISNUMBER(SEARCH("ATLANTA",$AT3339)),"DEKALB (ATL LIMITS)","DEKALB"),IF(AND($E3339="CLAYTON",ISNUMBER(SEARCH("COLLEGE PARK",$AT3339))),"CLAYTON (COLLEGE PARK)",$E3339)))))</f>
        <v/>
      </c>
      <c r="AV3339" s="2">
        <f>IF($L3339="","",IF(""&amp;$F3339="2","DIESEL",IF(OR(""&amp;$F3339="G",""&amp;$F3339="H"),"GAS","")))</f>
        <v/>
      </c>
      <c r="AW3339" s="2">
        <f>IF($AV3339="","",$R3339)</f>
        <v/>
      </c>
      <c r="AX3339" s="2">
        <f>IF($AV3339="","",IF($AB3339=0,$R3339,0))</f>
        <v/>
      </c>
      <c r="AY3339" s="2">
        <f>IF($AV3339="","",IF(AND($Z3339=0,COUNTIF('AR SALES'!$L$2:$L$2501,$L3339)=0),"YES",""))</f>
        <v/>
      </c>
      <c r="AZ3339" s="2">
        <f>IF($AV3339="","",IFERROR(VLOOKUP($AU3339,CODES!$A:$B,2,FALSE),"NO CODE"))</f>
        <v/>
      </c>
      <c r="BA3339" s="2">
        <f>IF(""&amp;$F3339&lt;&gt;"4","",IF($AY3339="YES","",IF(ROUND(SUMIFS($AE$2:$AE$4001,$L$2:$L$4001,$L3339,$F$2:$F$4001,"4")-SUMIFS('AR SALES'!$Y$2:$Y$2501,'AR SALES'!$L$2:$L$2501,$L3339,'AR SALES'!$AD$2:$AD$2501,"OFF"),2)=0,"","STALE")))</f>
        <v/>
      </c>
      <c r="BB3339" s="2">
        <f>IF(OR(""&amp;$F3339="2",""&amp;$F3339="4",""&amp;$F3339="G",""&amp;$F3339="H"),IF($AY3339="YES","",IF($AB3339&lt;&gt;0,"",IF(COUNTIFS('AR SALES'!$L$2:$L$2501,$L3339,'AR SALES'!$AD$2:$AD$2501,IF(""&amp;$F3339="4","OFF","ON"),'AR SALES'!$AF$2:$AF$2501,"Y")&gt;0,"","NO EXEMPTION"))),"")</f>
        <v/>
      </c>
    </row>
    <row r="3340">
      <c r="AT3340" s="2">
        <f>IF($L3340="","",IFERROR(INDEX('AR SALES'!$H$2:$H$2501,MATCH(""&amp;$L3340,'AR SALES'!$AE$2:$AE$2501,0)),""))</f>
        <v/>
      </c>
      <c r="AU3340" s="2">
        <f>IF($L3340="","",IF($A3340&lt;&gt;"GA","",IF($E3340="FULTON",IF(ISNUMBER(SEARCH("COLLEGE PARK",$AT3340)),"FULTON (COLLEGE PARK)",IF(ISNUMBER(SEARCH("HAPEVILLE",$AT3340)),"FULTON (HAPEVILLE)",IF(ISNUMBER(SEARCH("EAST POINT",$AT3340)),"FULTON (EAST POINT)",IF(ISNUMBER(SEARCH("ATLANTA",$AT3340)),"FULTON (ATL LIMITS)","FULTON")))),IF($E3340="DEKALB",IF(ISNUMBER(SEARCH("ATLANTA",$AT3340)),"DEKALB (ATL LIMITS)","DEKALB"),IF(AND($E3340="CLAYTON",ISNUMBER(SEARCH("COLLEGE PARK",$AT3340))),"CLAYTON (COLLEGE PARK)",$E3340)))))</f>
        <v/>
      </c>
      <c r="AV3340" s="2">
        <f>IF($L3340="","",IF(""&amp;$F3340="2","DIESEL",IF(OR(""&amp;$F3340="G",""&amp;$F3340="H"),"GAS","")))</f>
        <v/>
      </c>
      <c r="AW3340" s="2">
        <f>IF($AV3340="","",$R3340)</f>
        <v/>
      </c>
      <c r="AX3340" s="2">
        <f>IF($AV3340="","",IF($AB3340=0,$R3340,0))</f>
        <v/>
      </c>
      <c r="AY3340" s="2">
        <f>IF($AV3340="","",IF(AND($Z3340=0,COUNTIF('AR SALES'!$L$2:$L$2501,$L3340)=0),"YES",""))</f>
        <v/>
      </c>
      <c r="AZ3340" s="2">
        <f>IF($AV3340="","",IFERROR(VLOOKUP($AU3340,CODES!$A:$B,2,FALSE),"NO CODE"))</f>
        <v/>
      </c>
      <c r="BA3340" s="2">
        <f>IF(""&amp;$F3340&lt;&gt;"4","",IF($AY3340="YES","",IF(ROUND(SUMIFS($AE$2:$AE$4001,$L$2:$L$4001,$L3340,$F$2:$F$4001,"4")-SUMIFS('AR SALES'!$Y$2:$Y$2501,'AR SALES'!$L$2:$L$2501,$L3340,'AR SALES'!$AD$2:$AD$2501,"OFF"),2)=0,"","STALE")))</f>
        <v/>
      </c>
      <c r="BB3340" s="2">
        <f>IF(OR(""&amp;$F3340="2",""&amp;$F3340="4",""&amp;$F3340="G",""&amp;$F3340="H"),IF($AY3340="YES","",IF($AB3340&lt;&gt;0,"",IF(COUNTIFS('AR SALES'!$L$2:$L$2501,$L3340,'AR SALES'!$AD$2:$AD$2501,IF(""&amp;$F3340="4","OFF","ON"),'AR SALES'!$AF$2:$AF$2501,"Y")&gt;0,"","NO EXEMPTION"))),"")</f>
        <v/>
      </c>
    </row>
    <row r="3341">
      <c r="AT3341" s="2">
        <f>IF($L3341="","",IFERROR(INDEX('AR SALES'!$H$2:$H$2501,MATCH(""&amp;$L3341,'AR SALES'!$AE$2:$AE$2501,0)),""))</f>
        <v/>
      </c>
      <c r="AU3341" s="2">
        <f>IF($L3341="","",IF($A3341&lt;&gt;"GA","",IF($E3341="FULTON",IF(ISNUMBER(SEARCH("COLLEGE PARK",$AT3341)),"FULTON (COLLEGE PARK)",IF(ISNUMBER(SEARCH("HAPEVILLE",$AT3341)),"FULTON (HAPEVILLE)",IF(ISNUMBER(SEARCH("EAST POINT",$AT3341)),"FULTON (EAST POINT)",IF(ISNUMBER(SEARCH("ATLANTA",$AT3341)),"FULTON (ATL LIMITS)","FULTON")))),IF($E3341="DEKALB",IF(ISNUMBER(SEARCH("ATLANTA",$AT3341)),"DEKALB (ATL LIMITS)","DEKALB"),IF(AND($E3341="CLAYTON",ISNUMBER(SEARCH("COLLEGE PARK",$AT3341))),"CLAYTON (COLLEGE PARK)",$E3341)))))</f>
        <v/>
      </c>
      <c r="AV3341" s="2">
        <f>IF($L3341="","",IF(""&amp;$F3341="2","DIESEL",IF(OR(""&amp;$F3341="G",""&amp;$F3341="H"),"GAS","")))</f>
        <v/>
      </c>
      <c r="AW3341" s="2">
        <f>IF($AV3341="","",$R3341)</f>
        <v/>
      </c>
      <c r="AX3341" s="2">
        <f>IF($AV3341="","",IF($AB3341=0,$R3341,0))</f>
        <v/>
      </c>
      <c r="AY3341" s="2">
        <f>IF($AV3341="","",IF(AND($Z3341=0,COUNTIF('AR SALES'!$L$2:$L$2501,$L3341)=0),"YES",""))</f>
        <v/>
      </c>
      <c r="AZ3341" s="2">
        <f>IF($AV3341="","",IFERROR(VLOOKUP($AU3341,CODES!$A:$B,2,FALSE),"NO CODE"))</f>
        <v/>
      </c>
      <c r="BA3341" s="2">
        <f>IF(""&amp;$F3341&lt;&gt;"4","",IF($AY3341="YES","",IF(ROUND(SUMIFS($AE$2:$AE$4001,$L$2:$L$4001,$L3341,$F$2:$F$4001,"4")-SUMIFS('AR SALES'!$Y$2:$Y$2501,'AR SALES'!$L$2:$L$2501,$L3341,'AR SALES'!$AD$2:$AD$2501,"OFF"),2)=0,"","STALE")))</f>
        <v/>
      </c>
      <c r="BB3341" s="2">
        <f>IF(OR(""&amp;$F3341="2",""&amp;$F3341="4",""&amp;$F3341="G",""&amp;$F3341="H"),IF($AY3341="YES","",IF($AB3341&lt;&gt;0,"",IF(COUNTIFS('AR SALES'!$L$2:$L$2501,$L3341,'AR SALES'!$AD$2:$AD$2501,IF(""&amp;$F3341="4","OFF","ON"),'AR SALES'!$AF$2:$AF$2501,"Y")&gt;0,"","NO EXEMPTION"))),"")</f>
        <v/>
      </c>
    </row>
    <row r="3342">
      <c r="AT3342" s="2">
        <f>IF($L3342="","",IFERROR(INDEX('AR SALES'!$H$2:$H$2501,MATCH(""&amp;$L3342,'AR SALES'!$AE$2:$AE$2501,0)),""))</f>
        <v/>
      </c>
      <c r="AU3342" s="2">
        <f>IF($L3342="","",IF($A3342&lt;&gt;"GA","",IF($E3342="FULTON",IF(ISNUMBER(SEARCH("COLLEGE PARK",$AT3342)),"FULTON (COLLEGE PARK)",IF(ISNUMBER(SEARCH("HAPEVILLE",$AT3342)),"FULTON (HAPEVILLE)",IF(ISNUMBER(SEARCH("EAST POINT",$AT3342)),"FULTON (EAST POINT)",IF(ISNUMBER(SEARCH("ATLANTA",$AT3342)),"FULTON (ATL LIMITS)","FULTON")))),IF($E3342="DEKALB",IF(ISNUMBER(SEARCH("ATLANTA",$AT3342)),"DEKALB (ATL LIMITS)","DEKALB"),IF(AND($E3342="CLAYTON",ISNUMBER(SEARCH("COLLEGE PARK",$AT3342))),"CLAYTON (COLLEGE PARK)",$E3342)))))</f>
        <v/>
      </c>
      <c r="AV3342" s="2">
        <f>IF($L3342="","",IF(""&amp;$F3342="2","DIESEL",IF(OR(""&amp;$F3342="G",""&amp;$F3342="H"),"GAS","")))</f>
        <v/>
      </c>
      <c r="AW3342" s="2">
        <f>IF($AV3342="","",$R3342)</f>
        <v/>
      </c>
      <c r="AX3342" s="2">
        <f>IF($AV3342="","",IF($AB3342=0,$R3342,0))</f>
        <v/>
      </c>
      <c r="AY3342" s="2">
        <f>IF($AV3342="","",IF(AND($Z3342=0,COUNTIF('AR SALES'!$L$2:$L$2501,$L3342)=0),"YES",""))</f>
        <v/>
      </c>
      <c r="AZ3342" s="2">
        <f>IF($AV3342="","",IFERROR(VLOOKUP($AU3342,CODES!$A:$B,2,FALSE),"NO CODE"))</f>
        <v/>
      </c>
      <c r="BA3342" s="2">
        <f>IF(""&amp;$F3342&lt;&gt;"4","",IF($AY3342="YES","",IF(ROUND(SUMIFS($AE$2:$AE$4001,$L$2:$L$4001,$L3342,$F$2:$F$4001,"4")-SUMIFS('AR SALES'!$Y$2:$Y$2501,'AR SALES'!$L$2:$L$2501,$L3342,'AR SALES'!$AD$2:$AD$2501,"OFF"),2)=0,"","STALE")))</f>
        <v/>
      </c>
      <c r="BB3342" s="2">
        <f>IF(OR(""&amp;$F3342="2",""&amp;$F3342="4",""&amp;$F3342="G",""&amp;$F3342="H"),IF($AY3342="YES","",IF($AB3342&lt;&gt;0,"",IF(COUNTIFS('AR SALES'!$L$2:$L$2501,$L3342,'AR SALES'!$AD$2:$AD$2501,IF(""&amp;$F3342="4","OFF","ON"),'AR SALES'!$AF$2:$AF$2501,"Y")&gt;0,"","NO EXEMPTION"))),"")</f>
        <v/>
      </c>
    </row>
    <row r="3343">
      <c r="AT3343" s="2">
        <f>IF($L3343="","",IFERROR(INDEX('AR SALES'!$H$2:$H$2501,MATCH(""&amp;$L3343,'AR SALES'!$AE$2:$AE$2501,0)),""))</f>
        <v/>
      </c>
      <c r="AU3343" s="2">
        <f>IF($L3343="","",IF($A3343&lt;&gt;"GA","",IF($E3343="FULTON",IF(ISNUMBER(SEARCH("COLLEGE PARK",$AT3343)),"FULTON (COLLEGE PARK)",IF(ISNUMBER(SEARCH("HAPEVILLE",$AT3343)),"FULTON (HAPEVILLE)",IF(ISNUMBER(SEARCH("EAST POINT",$AT3343)),"FULTON (EAST POINT)",IF(ISNUMBER(SEARCH("ATLANTA",$AT3343)),"FULTON (ATL LIMITS)","FULTON")))),IF($E3343="DEKALB",IF(ISNUMBER(SEARCH("ATLANTA",$AT3343)),"DEKALB (ATL LIMITS)","DEKALB"),IF(AND($E3343="CLAYTON",ISNUMBER(SEARCH("COLLEGE PARK",$AT3343))),"CLAYTON (COLLEGE PARK)",$E3343)))))</f>
        <v/>
      </c>
      <c r="AV3343" s="2">
        <f>IF($L3343="","",IF(""&amp;$F3343="2","DIESEL",IF(OR(""&amp;$F3343="G",""&amp;$F3343="H"),"GAS","")))</f>
        <v/>
      </c>
      <c r="AW3343" s="2">
        <f>IF($AV3343="","",$R3343)</f>
        <v/>
      </c>
      <c r="AX3343" s="2">
        <f>IF($AV3343="","",IF($AB3343=0,$R3343,0))</f>
        <v/>
      </c>
      <c r="AY3343" s="2">
        <f>IF($AV3343="","",IF(AND($Z3343=0,COUNTIF('AR SALES'!$L$2:$L$2501,$L3343)=0),"YES",""))</f>
        <v/>
      </c>
      <c r="AZ3343" s="2">
        <f>IF($AV3343="","",IFERROR(VLOOKUP($AU3343,CODES!$A:$B,2,FALSE),"NO CODE"))</f>
        <v/>
      </c>
      <c r="BA3343" s="2">
        <f>IF(""&amp;$F3343&lt;&gt;"4","",IF($AY3343="YES","",IF(ROUND(SUMIFS($AE$2:$AE$4001,$L$2:$L$4001,$L3343,$F$2:$F$4001,"4")-SUMIFS('AR SALES'!$Y$2:$Y$2501,'AR SALES'!$L$2:$L$2501,$L3343,'AR SALES'!$AD$2:$AD$2501,"OFF"),2)=0,"","STALE")))</f>
        <v/>
      </c>
      <c r="BB3343" s="2">
        <f>IF(OR(""&amp;$F3343="2",""&amp;$F3343="4",""&amp;$F3343="G",""&amp;$F3343="H"),IF($AY3343="YES","",IF($AB3343&lt;&gt;0,"",IF(COUNTIFS('AR SALES'!$L$2:$L$2501,$L3343,'AR SALES'!$AD$2:$AD$2501,IF(""&amp;$F3343="4","OFF","ON"),'AR SALES'!$AF$2:$AF$2501,"Y")&gt;0,"","NO EXEMPTION"))),"")</f>
        <v/>
      </c>
    </row>
    <row r="3344">
      <c r="AT3344" s="2">
        <f>IF($L3344="","",IFERROR(INDEX('AR SALES'!$H$2:$H$2501,MATCH(""&amp;$L3344,'AR SALES'!$AE$2:$AE$2501,0)),""))</f>
        <v/>
      </c>
      <c r="AU3344" s="2">
        <f>IF($L3344="","",IF($A3344&lt;&gt;"GA","",IF($E3344="FULTON",IF(ISNUMBER(SEARCH("COLLEGE PARK",$AT3344)),"FULTON (COLLEGE PARK)",IF(ISNUMBER(SEARCH("HAPEVILLE",$AT3344)),"FULTON (HAPEVILLE)",IF(ISNUMBER(SEARCH("EAST POINT",$AT3344)),"FULTON (EAST POINT)",IF(ISNUMBER(SEARCH("ATLANTA",$AT3344)),"FULTON (ATL LIMITS)","FULTON")))),IF($E3344="DEKALB",IF(ISNUMBER(SEARCH("ATLANTA",$AT3344)),"DEKALB (ATL LIMITS)","DEKALB"),IF(AND($E3344="CLAYTON",ISNUMBER(SEARCH("COLLEGE PARK",$AT3344))),"CLAYTON (COLLEGE PARK)",$E3344)))))</f>
        <v/>
      </c>
      <c r="AV3344" s="2">
        <f>IF($L3344="","",IF(""&amp;$F3344="2","DIESEL",IF(OR(""&amp;$F3344="G",""&amp;$F3344="H"),"GAS","")))</f>
        <v/>
      </c>
      <c r="AW3344" s="2">
        <f>IF($AV3344="","",$R3344)</f>
        <v/>
      </c>
      <c r="AX3344" s="2">
        <f>IF($AV3344="","",IF($AB3344=0,$R3344,0))</f>
        <v/>
      </c>
      <c r="AY3344" s="2">
        <f>IF($AV3344="","",IF(AND($Z3344=0,COUNTIF('AR SALES'!$L$2:$L$2501,$L3344)=0),"YES",""))</f>
        <v/>
      </c>
      <c r="AZ3344" s="2">
        <f>IF($AV3344="","",IFERROR(VLOOKUP($AU3344,CODES!$A:$B,2,FALSE),"NO CODE"))</f>
        <v/>
      </c>
      <c r="BA3344" s="2">
        <f>IF(""&amp;$F3344&lt;&gt;"4","",IF($AY3344="YES","",IF(ROUND(SUMIFS($AE$2:$AE$4001,$L$2:$L$4001,$L3344,$F$2:$F$4001,"4")-SUMIFS('AR SALES'!$Y$2:$Y$2501,'AR SALES'!$L$2:$L$2501,$L3344,'AR SALES'!$AD$2:$AD$2501,"OFF"),2)=0,"","STALE")))</f>
        <v/>
      </c>
      <c r="BB3344" s="2">
        <f>IF(OR(""&amp;$F3344="2",""&amp;$F3344="4",""&amp;$F3344="G",""&amp;$F3344="H"),IF($AY3344="YES","",IF($AB3344&lt;&gt;0,"",IF(COUNTIFS('AR SALES'!$L$2:$L$2501,$L3344,'AR SALES'!$AD$2:$AD$2501,IF(""&amp;$F3344="4","OFF","ON"),'AR SALES'!$AF$2:$AF$2501,"Y")&gt;0,"","NO EXEMPTION"))),"")</f>
        <v/>
      </c>
    </row>
    <row r="3345">
      <c r="AT3345" s="2">
        <f>IF($L3345="","",IFERROR(INDEX('AR SALES'!$H$2:$H$2501,MATCH(""&amp;$L3345,'AR SALES'!$AE$2:$AE$2501,0)),""))</f>
        <v/>
      </c>
      <c r="AU3345" s="2">
        <f>IF($L3345="","",IF($A3345&lt;&gt;"GA","",IF($E3345="FULTON",IF(ISNUMBER(SEARCH("COLLEGE PARK",$AT3345)),"FULTON (COLLEGE PARK)",IF(ISNUMBER(SEARCH("HAPEVILLE",$AT3345)),"FULTON (HAPEVILLE)",IF(ISNUMBER(SEARCH("EAST POINT",$AT3345)),"FULTON (EAST POINT)",IF(ISNUMBER(SEARCH("ATLANTA",$AT3345)),"FULTON (ATL LIMITS)","FULTON")))),IF($E3345="DEKALB",IF(ISNUMBER(SEARCH("ATLANTA",$AT3345)),"DEKALB (ATL LIMITS)","DEKALB"),IF(AND($E3345="CLAYTON",ISNUMBER(SEARCH("COLLEGE PARK",$AT3345))),"CLAYTON (COLLEGE PARK)",$E3345)))))</f>
        <v/>
      </c>
      <c r="AV3345" s="2">
        <f>IF($L3345="","",IF(""&amp;$F3345="2","DIESEL",IF(OR(""&amp;$F3345="G",""&amp;$F3345="H"),"GAS","")))</f>
        <v/>
      </c>
      <c r="AW3345" s="2">
        <f>IF($AV3345="","",$R3345)</f>
        <v/>
      </c>
      <c r="AX3345" s="2">
        <f>IF($AV3345="","",IF($AB3345=0,$R3345,0))</f>
        <v/>
      </c>
      <c r="AY3345" s="2">
        <f>IF($AV3345="","",IF(AND($Z3345=0,COUNTIF('AR SALES'!$L$2:$L$2501,$L3345)=0),"YES",""))</f>
        <v/>
      </c>
      <c r="AZ3345" s="2">
        <f>IF($AV3345="","",IFERROR(VLOOKUP($AU3345,CODES!$A:$B,2,FALSE),"NO CODE"))</f>
        <v/>
      </c>
      <c r="BA3345" s="2">
        <f>IF(""&amp;$F3345&lt;&gt;"4","",IF($AY3345="YES","",IF(ROUND(SUMIFS($AE$2:$AE$4001,$L$2:$L$4001,$L3345,$F$2:$F$4001,"4")-SUMIFS('AR SALES'!$Y$2:$Y$2501,'AR SALES'!$L$2:$L$2501,$L3345,'AR SALES'!$AD$2:$AD$2501,"OFF"),2)=0,"","STALE")))</f>
        <v/>
      </c>
      <c r="BB3345" s="2">
        <f>IF(OR(""&amp;$F3345="2",""&amp;$F3345="4",""&amp;$F3345="G",""&amp;$F3345="H"),IF($AY3345="YES","",IF($AB3345&lt;&gt;0,"",IF(COUNTIFS('AR SALES'!$L$2:$L$2501,$L3345,'AR SALES'!$AD$2:$AD$2501,IF(""&amp;$F3345="4","OFF","ON"),'AR SALES'!$AF$2:$AF$2501,"Y")&gt;0,"","NO EXEMPTION"))),"")</f>
        <v/>
      </c>
    </row>
    <row r="3346">
      <c r="AT3346" s="2">
        <f>IF($L3346="","",IFERROR(INDEX('AR SALES'!$H$2:$H$2501,MATCH(""&amp;$L3346,'AR SALES'!$AE$2:$AE$2501,0)),""))</f>
        <v/>
      </c>
      <c r="AU3346" s="2">
        <f>IF($L3346="","",IF($A3346&lt;&gt;"GA","",IF($E3346="FULTON",IF(ISNUMBER(SEARCH("COLLEGE PARK",$AT3346)),"FULTON (COLLEGE PARK)",IF(ISNUMBER(SEARCH("HAPEVILLE",$AT3346)),"FULTON (HAPEVILLE)",IF(ISNUMBER(SEARCH("EAST POINT",$AT3346)),"FULTON (EAST POINT)",IF(ISNUMBER(SEARCH("ATLANTA",$AT3346)),"FULTON (ATL LIMITS)","FULTON")))),IF($E3346="DEKALB",IF(ISNUMBER(SEARCH("ATLANTA",$AT3346)),"DEKALB (ATL LIMITS)","DEKALB"),IF(AND($E3346="CLAYTON",ISNUMBER(SEARCH("COLLEGE PARK",$AT3346))),"CLAYTON (COLLEGE PARK)",$E3346)))))</f>
        <v/>
      </c>
      <c r="AV3346" s="2">
        <f>IF($L3346="","",IF(""&amp;$F3346="2","DIESEL",IF(OR(""&amp;$F3346="G",""&amp;$F3346="H"),"GAS","")))</f>
        <v/>
      </c>
      <c r="AW3346" s="2">
        <f>IF($AV3346="","",$R3346)</f>
        <v/>
      </c>
      <c r="AX3346" s="2">
        <f>IF($AV3346="","",IF($AB3346=0,$R3346,0))</f>
        <v/>
      </c>
      <c r="AY3346" s="2">
        <f>IF($AV3346="","",IF(AND($Z3346=0,COUNTIF('AR SALES'!$L$2:$L$2501,$L3346)=0),"YES",""))</f>
        <v/>
      </c>
      <c r="AZ3346" s="2">
        <f>IF($AV3346="","",IFERROR(VLOOKUP($AU3346,CODES!$A:$B,2,FALSE),"NO CODE"))</f>
        <v/>
      </c>
      <c r="BA3346" s="2">
        <f>IF(""&amp;$F3346&lt;&gt;"4","",IF($AY3346="YES","",IF(ROUND(SUMIFS($AE$2:$AE$4001,$L$2:$L$4001,$L3346,$F$2:$F$4001,"4")-SUMIFS('AR SALES'!$Y$2:$Y$2501,'AR SALES'!$L$2:$L$2501,$L3346,'AR SALES'!$AD$2:$AD$2501,"OFF"),2)=0,"","STALE")))</f>
        <v/>
      </c>
      <c r="BB3346" s="2">
        <f>IF(OR(""&amp;$F3346="2",""&amp;$F3346="4",""&amp;$F3346="G",""&amp;$F3346="H"),IF($AY3346="YES","",IF($AB3346&lt;&gt;0,"",IF(COUNTIFS('AR SALES'!$L$2:$L$2501,$L3346,'AR SALES'!$AD$2:$AD$2501,IF(""&amp;$F3346="4","OFF","ON"),'AR SALES'!$AF$2:$AF$2501,"Y")&gt;0,"","NO EXEMPTION"))),"")</f>
        <v/>
      </c>
    </row>
    <row r="3347">
      <c r="AT3347" s="2">
        <f>IF($L3347="","",IFERROR(INDEX('AR SALES'!$H$2:$H$2501,MATCH(""&amp;$L3347,'AR SALES'!$AE$2:$AE$2501,0)),""))</f>
        <v/>
      </c>
      <c r="AU3347" s="2">
        <f>IF($L3347="","",IF($A3347&lt;&gt;"GA","",IF($E3347="FULTON",IF(ISNUMBER(SEARCH("COLLEGE PARK",$AT3347)),"FULTON (COLLEGE PARK)",IF(ISNUMBER(SEARCH("HAPEVILLE",$AT3347)),"FULTON (HAPEVILLE)",IF(ISNUMBER(SEARCH("EAST POINT",$AT3347)),"FULTON (EAST POINT)",IF(ISNUMBER(SEARCH("ATLANTA",$AT3347)),"FULTON (ATL LIMITS)","FULTON")))),IF($E3347="DEKALB",IF(ISNUMBER(SEARCH("ATLANTA",$AT3347)),"DEKALB (ATL LIMITS)","DEKALB"),IF(AND($E3347="CLAYTON",ISNUMBER(SEARCH("COLLEGE PARK",$AT3347))),"CLAYTON (COLLEGE PARK)",$E3347)))))</f>
        <v/>
      </c>
      <c r="AV3347" s="2">
        <f>IF($L3347="","",IF(""&amp;$F3347="2","DIESEL",IF(OR(""&amp;$F3347="G",""&amp;$F3347="H"),"GAS","")))</f>
        <v/>
      </c>
      <c r="AW3347" s="2">
        <f>IF($AV3347="","",$R3347)</f>
        <v/>
      </c>
      <c r="AX3347" s="2">
        <f>IF($AV3347="","",IF($AB3347=0,$R3347,0))</f>
        <v/>
      </c>
      <c r="AY3347" s="2">
        <f>IF($AV3347="","",IF(AND($Z3347=0,COUNTIF('AR SALES'!$L$2:$L$2501,$L3347)=0),"YES",""))</f>
        <v/>
      </c>
      <c r="AZ3347" s="2">
        <f>IF($AV3347="","",IFERROR(VLOOKUP($AU3347,CODES!$A:$B,2,FALSE),"NO CODE"))</f>
        <v/>
      </c>
      <c r="BA3347" s="2">
        <f>IF(""&amp;$F3347&lt;&gt;"4","",IF($AY3347="YES","",IF(ROUND(SUMIFS($AE$2:$AE$4001,$L$2:$L$4001,$L3347,$F$2:$F$4001,"4")-SUMIFS('AR SALES'!$Y$2:$Y$2501,'AR SALES'!$L$2:$L$2501,$L3347,'AR SALES'!$AD$2:$AD$2501,"OFF"),2)=0,"","STALE")))</f>
        <v/>
      </c>
      <c r="BB3347" s="2">
        <f>IF(OR(""&amp;$F3347="2",""&amp;$F3347="4",""&amp;$F3347="G",""&amp;$F3347="H"),IF($AY3347="YES","",IF($AB3347&lt;&gt;0,"",IF(COUNTIFS('AR SALES'!$L$2:$L$2501,$L3347,'AR SALES'!$AD$2:$AD$2501,IF(""&amp;$F3347="4","OFF","ON"),'AR SALES'!$AF$2:$AF$2501,"Y")&gt;0,"","NO EXEMPTION"))),"")</f>
        <v/>
      </c>
    </row>
    <row r="3348">
      <c r="AT3348" s="2">
        <f>IF($L3348="","",IFERROR(INDEX('AR SALES'!$H$2:$H$2501,MATCH(""&amp;$L3348,'AR SALES'!$AE$2:$AE$2501,0)),""))</f>
        <v/>
      </c>
      <c r="AU3348" s="2">
        <f>IF($L3348="","",IF($A3348&lt;&gt;"GA","",IF($E3348="FULTON",IF(ISNUMBER(SEARCH("COLLEGE PARK",$AT3348)),"FULTON (COLLEGE PARK)",IF(ISNUMBER(SEARCH("HAPEVILLE",$AT3348)),"FULTON (HAPEVILLE)",IF(ISNUMBER(SEARCH("EAST POINT",$AT3348)),"FULTON (EAST POINT)",IF(ISNUMBER(SEARCH("ATLANTA",$AT3348)),"FULTON (ATL LIMITS)","FULTON")))),IF($E3348="DEKALB",IF(ISNUMBER(SEARCH("ATLANTA",$AT3348)),"DEKALB (ATL LIMITS)","DEKALB"),IF(AND($E3348="CLAYTON",ISNUMBER(SEARCH("COLLEGE PARK",$AT3348))),"CLAYTON (COLLEGE PARK)",$E3348)))))</f>
        <v/>
      </c>
      <c r="AV3348" s="2">
        <f>IF($L3348="","",IF(""&amp;$F3348="2","DIESEL",IF(OR(""&amp;$F3348="G",""&amp;$F3348="H"),"GAS","")))</f>
        <v/>
      </c>
      <c r="AW3348" s="2">
        <f>IF($AV3348="","",$R3348)</f>
        <v/>
      </c>
      <c r="AX3348" s="2">
        <f>IF($AV3348="","",IF($AB3348=0,$R3348,0))</f>
        <v/>
      </c>
      <c r="AY3348" s="2">
        <f>IF($AV3348="","",IF(AND($Z3348=0,COUNTIF('AR SALES'!$L$2:$L$2501,$L3348)=0),"YES",""))</f>
        <v/>
      </c>
      <c r="AZ3348" s="2">
        <f>IF($AV3348="","",IFERROR(VLOOKUP($AU3348,CODES!$A:$B,2,FALSE),"NO CODE"))</f>
        <v/>
      </c>
      <c r="BA3348" s="2">
        <f>IF(""&amp;$F3348&lt;&gt;"4","",IF($AY3348="YES","",IF(ROUND(SUMIFS($AE$2:$AE$4001,$L$2:$L$4001,$L3348,$F$2:$F$4001,"4")-SUMIFS('AR SALES'!$Y$2:$Y$2501,'AR SALES'!$L$2:$L$2501,$L3348,'AR SALES'!$AD$2:$AD$2501,"OFF"),2)=0,"","STALE")))</f>
        <v/>
      </c>
      <c r="BB3348" s="2">
        <f>IF(OR(""&amp;$F3348="2",""&amp;$F3348="4",""&amp;$F3348="G",""&amp;$F3348="H"),IF($AY3348="YES","",IF($AB3348&lt;&gt;0,"",IF(COUNTIFS('AR SALES'!$L$2:$L$2501,$L3348,'AR SALES'!$AD$2:$AD$2501,IF(""&amp;$F3348="4","OFF","ON"),'AR SALES'!$AF$2:$AF$2501,"Y")&gt;0,"","NO EXEMPTION"))),"")</f>
        <v/>
      </c>
    </row>
    <row r="3349">
      <c r="AT3349" s="2">
        <f>IF($L3349="","",IFERROR(INDEX('AR SALES'!$H$2:$H$2501,MATCH(""&amp;$L3349,'AR SALES'!$AE$2:$AE$2501,0)),""))</f>
        <v/>
      </c>
      <c r="AU3349" s="2">
        <f>IF($L3349="","",IF($A3349&lt;&gt;"GA","",IF($E3349="FULTON",IF(ISNUMBER(SEARCH("COLLEGE PARK",$AT3349)),"FULTON (COLLEGE PARK)",IF(ISNUMBER(SEARCH("HAPEVILLE",$AT3349)),"FULTON (HAPEVILLE)",IF(ISNUMBER(SEARCH("EAST POINT",$AT3349)),"FULTON (EAST POINT)",IF(ISNUMBER(SEARCH("ATLANTA",$AT3349)),"FULTON (ATL LIMITS)","FULTON")))),IF($E3349="DEKALB",IF(ISNUMBER(SEARCH("ATLANTA",$AT3349)),"DEKALB (ATL LIMITS)","DEKALB"),IF(AND($E3349="CLAYTON",ISNUMBER(SEARCH("COLLEGE PARK",$AT3349))),"CLAYTON (COLLEGE PARK)",$E3349)))))</f>
        <v/>
      </c>
      <c r="AV3349" s="2">
        <f>IF($L3349="","",IF(""&amp;$F3349="2","DIESEL",IF(OR(""&amp;$F3349="G",""&amp;$F3349="H"),"GAS","")))</f>
        <v/>
      </c>
      <c r="AW3349" s="2">
        <f>IF($AV3349="","",$R3349)</f>
        <v/>
      </c>
      <c r="AX3349" s="2">
        <f>IF($AV3349="","",IF($AB3349=0,$R3349,0))</f>
        <v/>
      </c>
      <c r="AY3349" s="2">
        <f>IF($AV3349="","",IF(AND($Z3349=0,COUNTIF('AR SALES'!$L$2:$L$2501,$L3349)=0),"YES",""))</f>
        <v/>
      </c>
      <c r="AZ3349" s="2">
        <f>IF($AV3349="","",IFERROR(VLOOKUP($AU3349,CODES!$A:$B,2,FALSE),"NO CODE"))</f>
        <v/>
      </c>
      <c r="BA3349" s="2">
        <f>IF(""&amp;$F3349&lt;&gt;"4","",IF($AY3349="YES","",IF(ROUND(SUMIFS($AE$2:$AE$4001,$L$2:$L$4001,$L3349,$F$2:$F$4001,"4")-SUMIFS('AR SALES'!$Y$2:$Y$2501,'AR SALES'!$L$2:$L$2501,$L3349,'AR SALES'!$AD$2:$AD$2501,"OFF"),2)=0,"","STALE")))</f>
        <v/>
      </c>
      <c r="BB3349" s="2">
        <f>IF(OR(""&amp;$F3349="2",""&amp;$F3349="4",""&amp;$F3349="G",""&amp;$F3349="H"),IF($AY3349="YES","",IF($AB3349&lt;&gt;0,"",IF(COUNTIFS('AR SALES'!$L$2:$L$2501,$L3349,'AR SALES'!$AD$2:$AD$2501,IF(""&amp;$F3349="4","OFF","ON"),'AR SALES'!$AF$2:$AF$2501,"Y")&gt;0,"","NO EXEMPTION"))),"")</f>
        <v/>
      </c>
    </row>
    <row r="3350">
      <c r="AT3350" s="2">
        <f>IF($L3350="","",IFERROR(INDEX('AR SALES'!$H$2:$H$2501,MATCH(""&amp;$L3350,'AR SALES'!$AE$2:$AE$2501,0)),""))</f>
        <v/>
      </c>
      <c r="AU3350" s="2">
        <f>IF($L3350="","",IF($A3350&lt;&gt;"GA","",IF($E3350="FULTON",IF(ISNUMBER(SEARCH("COLLEGE PARK",$AT3350)),"FULTON (COLLEGE PARK)",IF(ISNUMBER(SEARCH("HAPEVILLE",$AT3350)),"FULTON (HAPEVILLE)",IF(ISNUMBER(SEARCH("EAST POINT",$AT3350)),"FULTON (EAST POINT)",IF(ISNUMBER(SEARCH("ATLANTA",$AT3350)),"FULTON (ATL LIMITS)","FULTON")))),IF($E3350="DEKALB",IF(ISNUMBER(SEARCH("ATLANTA",$AT3350)),"DEKALB (ATL LIMITS)","DEKALB"),IF(AND($E3350="CLAYTON",ISNUMBER(SEARCH("COLLEGE PARK",$AT3350))),"CLAYTON (COLLEGE PARK)",$E3350)))))</f>
        <v/>
      </c>
      <c r="AV3350" s="2">
        <f>IF($L3350="","",IF(""&amp;$F3350="2","DIESEL",IF(OR(""&amp;$F3350="G",""&amp;$F3350="H"),"GAS","")))</f>
        <v/>
      </c>
      <c r="AW3350" s="2">
        <f>IF($AV3350="","",$R3350)</f>
        <v/>
      </c>
      <c r="AX3350" s="2">
        <f>IF($AV3350="","",IF($AB3350=0,$R3350,0))</f>
        <v/>
      </c>
      <c r="AY3350" s="2">
        <f>IF($AV3350="","",IF(AND($Z3350=0,COUNTIF('AR SALES'!$L$2:$L$2501,$L3350)=0),"YES",""))</f>
        <v/>
      </c>
      <c r="AZ3350" s="2">
        <f>IF($AV3350="","",IFERROR(VLOOKUP($AU3350,CODES!$A:$B,2,FALSE),"NO CODE"))</f>
        <v/>
      </c>
      <c r="BA3350" s="2">
        <f>IF(""&amp;$F3350&lt;&gt;"4","",IF($AY3350="YES","",IF(ROUND(SUMIFS($AE$2:$AE$4001,$L$2:$L$4001,$L3350,$F$2:$F$4001,"4")-SUMIFS('AR SALES'!$Y$2:$Y$2501,'AR SALES'!$L$2:$L$2501,$L3350,'AR SALES'!$AD$2:$AD$2501,"OFF"),2)=0,"","STALE")))</f>
        <v/>
      </c>
      <c r="BB3350" s="2">
        <f>IF(OR(""&amp;$F3350="2",""&amp;$F3350="4",""&amp;$F3350="G",""&amp;$F3350="H"),IF($AY3350="YES","",IF($AB3350&lt;&gt;0,"",IF(COUNTIFS('AR SALES'!$L$2:$L$2501,$L3350,'AR SALES'!$AD$2:$AD$2501,IF(""&amp;$F3350="4","OFF","ON"),'AR SALES'!$AF$2:$AF$2501,"Y")&gt;0,"","NO EXEMPTION"))),"")</f>
        <v/>
      </c>
    </row>
    <row r="3351">
      <c r="AT3351" s="2">
        <f>IF($L3351="","",IFERROR(INDEX('AR SALES'!$H$2:$H$2501,MATCH(""&amp;$L3351,'AR SALES'!$AE$2:$AE$2501,0)),""))</f>
        <v/>
      </c>
      <c r="AU3351" s="2">
        <f>IF($L3351="","",IF($A3351&lt;&gt;"GA","",IF($E3351="FULTON",IF(ISNUMBER(SEARCH("COLLEGE PARK",$AT3351)),"FULTON (COLLEGE PARK)",IF(ISNUMBER(SEARCH("HAPEVILLE",$AT3351)),"FULTON (HAPEVILLE)",IF(ISNUMBER(SEARCH("EAST POINT",$AT3351)),"FULTON (EAST POINT)",IF(ISNUMBER(SEARCH("ATLANTA",$AT3351)),"FULTON (ATL LIMITS)","FULTON")))),IF($E3351="DEKALB",IF(ISNUMBER(SEARCH("ATLANTA",$AT3351)),"DEKALB (ATL LIMITS)","DEKALB"),IF(AND($E3351="CLAYTON",ISNUMBER(SEARCH("COLLEGE PARK",$AT3351))),"CLAYTON (COLLEGE PARK)",$E3351)))))</f>
        <v/>
      </c>
      <c r="AV3351" s="2">
        <f>IF($L3351="","",IF(""&amp;$F3351="2","DIESEL",IF(OR(""&amp;$F3351="G",""&amp;$F3351="H"),"GAS","")))</f>
        <v/>
      </c>
      <c r="AW3351" s="2">
        <f>IF($AV3351="","",$R3351)</f>
        <v/>
      </c>
      <c r="AX3351" s="2">
        <f>IF($AV3351="","",IF($AB3351=0,$R3351,0))</f>
        <v/>
      </c>
      <c r="AY3351" s="2">
        <f>IF($AV3351="","",IF(AND($Z3351=0,COUNTIF('AR SALES'!$L$2:$L$2501,$L3351)=0),"YES",""))</f>
        <v/>
      </c>
      <c r="AZ3351" s="2">
        <f>IF($AV3351="","",IFERROR(VLOOKUP($AU3351,CODES!$A:$B,2,FALSE),"NO CODE"))</f>
        <v/>
      </c>
      <c r="BA3351" s="2">
        <f>IF(""&amp;$F3351&lt;&gt;"4","",IF($AY3351="YES","",IF(ROUND(SUMIFS($AE$2:$AE$4001,$L$2:$L$4001,$L3351,$F$2:$F$4001,"4")-SUMIFS('AR SALES'!$Y$2:$Y$2501,'AR SALES'!$L$2:$L$2501,$L3351,'AR SALES'!$AD$2:$AD$2501,"OFF"),2)=0,"","STALE")))</f>
        <v/>
      </c>
      <c r="BB3351" s="2">
        <f>IF(OR(""&amp;$F3351="2",""&amp;$F3351="4",""&amp;$F3351="G",""&amp;$F3351="H"),IF($AY3351="YES","",IF($AB3351&lt;&gt;0,"",IF(COUNTIFS('AR SALES'!$L$2:$L$2501,$L3351,'AR SALES'!$AD$2:$AD$2501,IF(""&amp;$F3351="4","OFF","ON"),'AR SALES'!$AF$2:$AF$2501,"Y")&gt;0,"","NO EXEMPTION"))),"")</f>
        <v/>
      </c>
    </row>
    <row r="3352">
      <c r="AT3352" s="2">
        <f>IF($L3352="","",IFERROR(INDEX('AR SALES'!$H$2:$H$2501,MATCH(""&amp;$L3352,'AR SALES'!$AE$2:$AE$2501,0)),""))</f>
        <v/>
      </c>
      <c r="AU3352" s="2">
        <f>IF($L3352="","",IF($A3352&lt;&gt;"GA","",IF($E3352="FULTON",IF(ISNUMBER(SEARCH("COLLEGE PARK",$AT3352)),"FULTON (COLLEGE PARK)",IF(ISNUMBER(SEARCH("HAPEVILLE",$AT3352)),"FULTON (HAPEVILLE)",IF(ISNUMBER(SEARCH("EAST POINT",$AT3352)),"FULTON (EAST POINT)",IF(ISNUMBER(SEARCH("ATLANTA",$AT3352)),"FULTON (ATL LIMITS)","FULTON")))),IF($E3352="DEKALB",IF(ISNUMBER(SEARCH("ATLANTA",$AT3352)),"DEKALB (ATL LIMITS)","DEKALB"),IF(AND($E3352="CLAYTON",ISNUMBER(SEARCH("COLLEGE PARK",$AT3352))),"CLAYTON (COLLEGE PARK)",$E3352)))))</f>
        <v/>
      </c>
      <c r="AV3352" s="2">
        <f>IF($L3352="","",IF(""&amp;$F3352="2","DIESEL",IF(OR(""&amp;$F3352="G",""&amp;$F3352="H"),"GAS","")))</f>
        <v/>
      </c>
      <c r="AW3352" s="2">
        <f>IF($AV3352="","",$R3352)</f>
        <v/>
      </c>
      <c r="AX3352" s="2">
        <f>IF($AV3352="","",IF($AB3352=0,$R3352,0))</f>
        <v/>
      </c>
      <c r="AY3352" s="2">
        <f>IF($AV3352="","",IF(AND($Z3352=0,COUNTIF('AR SALES'!$L$2:$L$2501,$L3352)=0),"YES",""))</f>
        <v/>
      </c>
      <c r="AZ3352" s="2">
        <f>IF($AV3352="","",IFERROR(VLOOKUP($AU3352,CODES!$A:$B,2,FALSE),"NO CODE"))</f>
        <v/>
      </c>
      <c r="BA3352" s="2">
        <f>IF(""&amp;$F3352&lt;&gt;"4","",IF($AY3352="YES","",IF(ROUND(SUMIFS($AE$2:$AE$4001,$L$2:$L$4001,$L3352,$F$2:$F$4001,"4")-SUMIFS('AR SALES'!$Y$2:$Y$2501,'AR SALES'!$L$2:$L$2501,$L3352,'AR SALES'!$AD$2:$AD$2501,"OFF"),2)=0,"","STALE")))</f>
        <v/>
      </c>
      <c r="BB3352" s="2">
        <f>IF(OR(""&amp;$F3352="2",""&amp;$F3352="4",""&amp;$F3352="G",""&amp;$F3352="H"),IF($AY3352="YES","",IF($AB3352&lt;&gt;0,"",IF(COUNTIFS('AR SALES'!$L$2:$L$2501,$L3352,'AR SALES'!$AD$2:$AD$2501,IF(""&amp;$F3352="4","OFF","ON"),'AR SALES'!$AF$2:$AF$2501,"Y")&gt;0,"","NO EXEMPTION"))),"")</f>
        <v/>
      </c>
    </row>
    <row r="3353">
      <c r="AT3353" s="2">
        <f>IF($L3353="","",IFERROR(INDEX('AR SALES'!$H$2:$H$2501,MATCH(""&amp;$L3353,'AR SALES'!$AE$2:$AE$2501,0)),""))</f>
        <v/>
      </c>
      <c r="AU3353" s="2">
        <f>IF($L3353="","",IF($A3353&lt;&gt;"GA","",IF($E3353="FULTON",IF(ISNUMBER(SEARCH("COLLEGE PARK",$AT3353)),"FULTON (COLLEGE PARK)",IF(ISNUMBER(SEARCH("HAPEVILLE",$AT3353)),"FULTON (HAPEVILLE)",IF(ISNUMBER(SEARCH("EAST POINT",$AT3353)),"FULTON (EAST POINT)",IF(ISNUMBER(SEARCH("ATLANTA",$AT3353)),"FULTON (ATL LIMITS)","FULTON")))),IF($E3353="DEKALB",IF(ISNUMBER(SEARCH("ATLANTA",$AT3353)),"DEKALB (ATL LIMITS)","DEKALB"),IF(AND($E3353="CLAYTON",ISNUMBER(SEARCH("COLLEGE PARK",$AT3353))),"CLAYTON (COLLEGE PARK)",$E3353)))))</f>
        <v/>
      </c>
      <c r="AV3353" s="2">
        <f>IF($L3353="","",IF(""&amp;$F3353="2","DIESEL",IF(OR(""&amp;$F3353="G",""&amp;$F3353="H"),"GAS","")))</f>
        <v/>
      </c>
      <c r="AW3353" s="2">
        <f>IF($AV3353="","",$R3353)</f>
        <v/>
      </c>
      <c r="AX3353" s="2">
        <f>IF($AV3353="","",IF($AB3353=0,$R3353,0))</f>
        <v/>
      </c>
      <c r="AY3353" s="2">
        <f>IF($AV3353="","",IF(AND($Z3353=0,COUNTIF('AR SALES'!$L$2:$L$2501,$L3353)=0),"YES",""))</f>
        <v/>
      </c>
      <c r="AZ3353" s="2">
        <f>IF($AV3353="","",IFERROR(VLOOKUP($AU3353,CODES!$A:$B,2,FALSE),"NO CODE"))</f>
        <v/>
      </c>
      <c r="BA3353" s="2">
        <f>IF(""&amp;$F3353&lt;&gt;"4","",IF($AY3353="YES","",IF(ROUND(SUMIFS($AE$2:$AE$4001,$L$2:$L$4001,$L3353,$F$2:$F$4001,"4")-SUMIFS('AR SALES'!$Y$2:$Y$2501,'AR SALES'!$L$2:$L$2501,$L3353,'AR SALES'!$AD$2:$AD$2501,"OFF"),2)=0,"","STALE")))</f>
        <v/>
      </c>
      <c r="BB3353" s="2">
        <f>IF(OR(""&amp;$F3353="2",""&amp;$F3353="4",""&amp;$F3353="G",""&amp;$F3353="H"),IF($AY3353="YES","",IF($AB3353&lt;&gt;0,"",IF(COUNTIFS('AR SALES'!$L$2:$L$2501,$L3353,'AR SALES'!$AD$2:$AD$2501,IF(""&amp;$F3353="4","OFF","ON"),'AR SALES'!$AF$2:$AF$2501,"Y")&gt;0,"","NO EXEMPTION"))),"")</f>
        <v/>
      </c>
    </row>
    <row r="3354">
      <c r="AT3354" s="2">
        <f>IF($L3354="","",IFERROR(INDEX('AR SALES'!$H$2:$H$2501,MATCH(""&amp;$L3354,'AR SALES'!$AE$2:$AE$2501,0)),""))</f>
        <v/>
      </c>
      <c r="AU3354" s="2">
        <f>IF($L3354="","",IF($A3354&lt;&gt;"GA","",IF($E3354="FULTON",IF(ISNUMBER(SEARCH("COLLEGE PARK",$AT3354)),"FULTON (COLLEGE PARK)",IF(ISNUMBER(SEARCH("HAPEVILLE",$AT3354)),"FULTON (HAPEVILLE)",IF(ISNUMBER(SEARCH("EAST POINT",$AT3354)),"FULTON (EAST POINT)",IF(ISNUMBER(SEARCH("ATLANTA",$AT3354)),"FULTON (ATL LIMITS)","FULTON")))),IF($E3354="DEKALB",IF(ISNUMBER(SEARCH("ATLANTA",$AT3354)),"DEKALB (ATL LIMITS)","DEKALB"),IF(AND($E3354="CLAYTON",ISNUMBER(SEARCH("COLLEGE PARK",$AT3354))),"CLAYTON (COLLEGE PARK)",$E3354)))))</f>
        <v/>
      </c>
      <c r="AV3354" s="2">
        <f>IF($L3354="","",IF(""&amp;$F3354="2","DIESEL",IF(OR(""&amp;$F3354="G",""&amp;$F3354="H"),"GAS","")))</f>
        <v/>
      </c>
      <c r="AW3354" s="2">
        <f>IF($AV3354="","",$R3354)</f>
        <v/>
      </c>
      <c r="AX3354" s="2">
        <f>IF($AV3354="","",IF($AB3354=0,$R3354,0))</f>
        <v/>
      </c>
      <c r="AY3354" s="2">
        <f>IF($AV3354="","",IF(AND($Z3354=0,COUNTIF('AR SALES'!$L$2:$L$2501,$L3354)=0),"YES",""))</f>
        <v/>
      </c>
      <c r="AZ3354" s="2">
        <f>IF($AV3354="","",IFERROR(VLOOKUP($AU3354,CODES!$A:$B,2,FALSE),"NO CODE"))</f>
        <v/>
      </c>
      <c r="BA3354" s="2">
        <f>IF(""&amp;$F3354&lt;&gt;"4","",IF($AY3354="YES","",IF(ROUND(SUMIFS($AE$2:$AE$4001,$L$2:$L$4001,$L3354,$F$2:$F$4001,"4")-SUMIFS('AR SALES'!$Y$2:$Y$2501,'AR SALES'!$L$2:$L$2501,$L3354,'AR SALES'!$AD$2:$AD$2501,"OFF"),2)=0,"","STALE")))</f>
        <v/>
      </c>
      <c r="BB3354" s="2">
        <f>IF(OR(""&amp;$F3354="2",""&amp;$F3354="4",""&amp;$F3354="G",""&amp;$F3354="H"),IF($AY3354="YES","",IF($AB3354&lt;&gt;0,"",IF(COUNTIFS('AR SALES'!$L$2:$L$2501,$L3354,'AR SALES'!$AD$2:$AD$2501,IF(""&amp;$F3354="4","OFF","ON"),'AR SALES'!$AF$2:$AF$2501,"Y")&gt;0,"","NO EXEMPTION"))),"")</f>
        <v/>
      </c>
    </row>
    <row r="3355">
      <c r="AT3355" s="2">
        <f>IF($L3355="","",IFERROR(INDEX('AR SALES'!$H$2:$H$2501,MATCH(""&amp;$L3355,'AR SALES'!$AE$2:$AE$2501,0)),""))</f>
        <v/>
      </c>
      <c r="AU3355" s="2">
        <f>IF($L3355="","",IF($A3355&lt;&gt;"GA","",IF($E3355="FULTON",IF(ISNUMBER(SEARCH("COLLEGE PARK",$AT3355)),"FULTON (COLLEGE PARK)",IF(ISNUMBER(SEARCH("HAPEVILLE",$AT3355)),"FULTON (HAPEVILLE)",IF(ISNUMBER(SEARCH("EAST POINT",$AT3355)),"FULTON (EAST POINT)",IF(ISNUMBER(SEARCH("ATLANTA",$AT3355)),"FULTON (ATL LIMITS)","FULTON")))),IF($E3355="DEKALB",IF(ISNUMBER(SEARCH("ATLANTA",$AT3355)),"DEKALB (ATL LIMITS)","DEKALB"),IF(AND($E3355="CLAYTON",ISNUMBER(SEARCH("COLLEGE PARK",$AT3355))),"CLAYTON (COLLEGE PARK)",$E3355)))))</f>
        <v/>
      </c>
      <c r="AV3355" s="2">
        <f>IF($L3355="","",IF(""&amp;$F3355="2","DIESEL",IF(OR(""&amp;$F3355="G",""&amp;$F3355="H"),"GAS","")))</f>
        <v/>
      </c>
      <c r="AW3355" s="2">
        <f>IF($AV3355="","",$R3355)</f>
        <v/>
      </c>
      <c r="AX3355" s="2">
        <f>IF($AV3355="","",IF($AB3355=0,$R3355,0))</f>
        <v/>
      </c>
      <c r="AY3355" s="2">
        <f>IF($AV3355="","",IF(AND($Z3355=0,COUNTIF('AR SALES'!$L$2:$L$2501,$L3355)=0),"YES",""))</f>
        <v/>
      </c>
      <c r="AZ3355" s="2">
        <f>IF($AV3355="","",IFERROR(VLOOKUP($AU3355,CODES!$A:$B,2,FALSE),"NO CODE"))</f>
        <v/>
      </c>
      <c r="BA3355" s="2">
        <f>IF(""&amp;$F3355&lt;&gt;"4","",IF($AY3355="YES","",IF(ROUND(SUMIFS($AE$2:$AE$4001,$L$2:$L$4001,$L3355,$F$2:$F$4001,"4")-SUMIFS('AR SALES'!$Y$2:$Y$2501,'AR SALES'!$L$2:$L$2501,$L3355,'AR SALES'!$AD$2:$AD$2501,"OFF"),2)=0,"","STALE")))</f>
        <v/>
      </c>
      <c r="BB3355" s="2">
        <f>IF(OR(""&amp;$F3355="2",""&amp;$F3355="4",""&amp;$F3355="G",""&amp;$F3355="H"),IF($AY3355="YES","",IF($AB3355&lt;&gt;0,"",IF(COUNTIFS('AR SALES'!$L$2:$L$2501,$L3355,'AR SALES'!$AD$2:$AD$2501,IF(""&amp;$F3355="4","OFF","ON"),'AR SALES'!$AF$2:$AF$2501,"Y")&gt;0,"","NO EXEMPTION"))),"")</f>
        <v/>
      </c>
    </row>
    <row r="3356">
      <c r="AT3356" s="2">
        <f>IF($L3356="","",IFERROR(INDEX('AR SALES'!$H$2:$H$2501,MATCH(""&amp;$L3356,'AR SALES'!$AE$2:$AE$2501,0)),""))</f>
        <v/>
      </c>
      <c r="AU3356" s="2">
        <f>IF($L3356="","",IF($A3356&lt;&gt;"GA","",IF($E3356="FULTON",IF(ISNUMBER(SEARCH("COLLEGE PARK",$AT3356)),"FULTON (COLLEGE PARK)",IF(ISNUMBER(SEARCH("HAPEVILLE",$AT3356)),"FULTON (HAPEVILLE)",IF(ISNUMBER(SEARCH("EAST POINT",$AT3356)),"FULTON (EAST POINT)",IF(ISNUMBER(SEARCH("ATLANTA",$AT3356)),"FULTON (ATL LIMITS)","FULTON")))),IF($E3356="DEKALB",IF(ISNUMBER(SEARCH("ATLANTA",$AT3356)),"DEKALB (ATL LIMITS)","DEKALB"),IF(AND($E3356="CLAYTON",ISNUMBER(SEARCH("COLLEGE PARK",$AT3356))),"CLAYTON (COLLEGE PARK)",$E3356)))))</f>
        <v/>
      </c>
      <c r="AV3356" s="2">
        <f>IF($L3356="","",IF(""&amp;$F3356="2","DIESEL",IF(OR(""&amp;$F3356="G",""&amp;$F3356="H"),"GAS","")))</f>
        <v/>
      </c>
      <c r="AW3356" s="2">
        <f>IF($AV3356="","",$R3356)</f>
        <v/>
      </c>
      <c r="AX3356" s="2">
        <f>IF($AV3356="","",IF($AB3356=0,$R3356,0))</f>
        <v/>
      </c>
      <c r="AY3356" s="2">
        <f>IF($AV3356="","",IF(AND($Z3356=0,COUNTIF('AR SALES'!$L$2:$L$2501,$L3356)=0),"YES",""))</f>
        <v/>
      </c>
      <c r="AZ3356" s="2">
        <f>IF($AV3356="","",IFERROR(VLOOKUP($AU3356,CODES!$A:$B,2,FALSE),"NO CODE"))</f>
        <v/>
      </c>
      <c r="BA3356" s="2">
        <f>IF(""&amp;$F3356&lt;&gt;"4","",IF($AY3356="YES","",IF(ROUND(SUMIFS($AE$2:$AE$4001,$L$2:$L$4001,$L3356,$F$2:$F$4001,"4")-SUMIFS('AR SALES'!$Y$2:$Y$2501,'AR SALES'!$L$2:$L$2501,$L3356,'AR SALES'!$AD$2:$AD$2501,"OFF"),2)=0,"","STALE")))</f>
        <v/>
      </c>
      <c r="BB3356" s="2">
        <f>IF(OR(""&amp;$F3356="2",""&amp;$F3356="4",""&amp;$F3356="G",""&amp;$F3356="H"),IF($AY3356="YES","",IF($AB3356&lt;&gt;0,"",IF(COUNTIFS('AR SALES'!$L$2:$L$2501,$L3356,'AR SALES'!$AD$2:$AD$2501,IF(""&amp;$F3356="4","OFF","ON"),'AR SALES'!$AF$2:$AF$2501,"Y")&gt;0,"","NO EXEMPTION"))),"")</f>
        <v/>
      </c>
    </row>
    <row r="3357">
      <c r="AT3357" s="2">
        <f>IF($L3357="","",IFERROR(INDEX('AR SALES'!$H$2:$H$2501,MATCH(""&amp;$L3357,'AR SALES'!$AE$2:$AE$2501,0)),""))</f>
        <v/>
      </c>
      <c r="AU3357" s="2">
        <f>IF($L3357="","",IF($A3357&lt;&gt;"GA","",IF($E3357="FULTON",IF(ISNUMBER(SEARCH("COLLEGE PARK",$AT3357)),"FULTON (COLLEGE PARK)",IF(ISNUMBER(SEARCH("HAPEVILLE",$AT3357)),"FULTON (HAPEVILLE)",IF(ISNUMBER(SEARCH("EAST POINT",$AT3357)),"FULTON (EAST POINT)",IF(ISNUMBER(SEARCH("ATLANTA",$AT3357)),"FULTON (ATL LIMITS)","FULTON")))),IF($E3357="DEKALB",IF(ISNUMBER(SEARCH("ATLANTA",$AT3357)),"DEKALB (ATL LIMITS)","DEKALB"),IF(AND($E3357="CLAYTON",ISNUMBER(SEARCH("COLLEGE PARK",$AT3357))),"CLAYTON (COLLEGE PARK)",$E3357)))))</f>
        <v/>
      </c>
      <c r="AV3357" s="2">
        <f>IF($L3357="","",IF(""&amp;$F3357="2","DIESEL",IF(OR(""&amp;$F3357="G",""&amp;$F3357="H"),"GAS","")))</f>
        <v/>
      </c>
      <c r="AW3357" s="2">
        <f>IF($AV3357="","",$R3357)</f>
        <v/>
      </c>
      <c r="AX3357" s="2">
        <f>IF($AV3357="","",IF($AB3357=0,$R3357,0))</f>
        <v/>
      </c>
      <c r="AY3357" s="2">
        <f>IF($AV3357="","",IF(AND($Z3357=0,COUNTIF('AR SALES'!$L$2:$L$2501,$L3357)=0),"YES",""))</f>
        <v/>
      </c>
      <c r="AZ3357" s="2">
        <f>IF($AV3357="","",IFERROR(VLOOKUP($AU3357,CODES!$A:$B,2,FALSE),"NO CODE"))</f>
        <v/>
      </c>
      <c r="BA3357" s="2">
        <f>IF(""&amp;$F3357&lt;&gt;"4","",IF($AY3357="YES","",IF(ROUND(SUMIFS($AE$2:$AE$4001,$L$2:$L$4001,$L3357,$F$2:$F$4001,"4")-SUMIFS('AR SALES'!$Y$2:$Y$2501,'AR SALES'!$L$2:$L$2501,$L3357,'AR SALES'!$AD$2:$AD$2501,"OFF"),2)=0,"","STALE")))</f>
        <v/>
      </c>
      <c r="BB3357" s="2">
        <f>IF(OR(""&amp;$F3357="2",""&amp;$F3357="4",""&amp;$F3357="G",""&amp;$F3357="H"),IF($AY3357="YES","",IF($AB3357&lt;&gt;0,"",IF(COUNTIFS('AR SALES'!$L$2:$L$2501,$L3357,'AR SALES'!$AD$2:$AD$2501,IF(""&amp;$F3357="4","OFF","ON"),'AR SALES'!$AF$2:$AF$2501,"Y")&gt;0,"","NO EXEMPTION"))),"")</f>
        <v/>
      </c>
    </row>
    <row r="3358">
      <c r="AT3358" s="2">
        <f>IF($L3358="","",IFERROR(INDEX('AR SALES'!$H$2:$H$2501,MATCH(""&amp;$L3358,'AR SALES'!$AE$2:$AE$2501,0)),""))</f>
        <v/>
      </c>
      <c r="AU3358" s="2">
        <f>IF($L3358="","",IF($A3358&lt;&gt;"GA","",IF($E3358="FULTON",IF(ISNUMBER(SEARCH("COLLEGE PARK",$AT3358)),"FULTON (COLLEGE PARK)",IF(ISNUMBER(SEARCH("HAPEVILLE",$AT3358)),"FULTON (HAPEVILLE)",IF(ISNUMBER(SEARCH("EAST POINT",$AT3358)),"FULTON (EAST POINT)",IF(ISNUMBER(SEARCH("ATLANTA",$AT3358)),"FULTON (ATL LIMITS)","FULTON")))),IF($E3358="DEKALB",IF(ISNUMBER(SEARCH("ATLANTA",$AT3358)),"DEKALB (ATL LIMITS)","DEKALB"),IF(AND($E3358="CLAYTON",ISNUMBER(SEARCH("COLLEGE PARK",$AT3358))),"CLAYTON (COLLEGE PARK)",$E3358)))))</f>
        <v/>
      </c>
      <c r="AV3358" s="2">
        <f>IF($L3358="","",IF(""&amp;$F3358="2","DIESEL",IF(OR(""&amp;$F3358="G",""&amp;$F3358="H"),"GAS","")))</f>
        <v/>
      </c>
      <c r="AW3358" s="2">
        <f>IF($AV3358="","",$R3358)</f>
        <v/>
      </c>
      <c r="AX3358" s="2">
        <f>IF($AV3358="","",IF($AB3358=0,$R3358,0))</f>
        <v/>
      </c>
      <c r="AY3358" s="2">
        <f>IF($AV3358="","",IF(AND($Z3358=0,COUNTIF('AR SALES'!$L$2:$L$2501,$L3358)=0),"YES",""))</f>
        <v/>
      </c>
      <c r="AZ3358" s="2">
        <f>IF($AV3358="","",IFERROR(VLOOKUP($AU3358,CODES!$A:$B,2,FALSE),"NO CODE"))</f>
        <v/>
      </c>
      <c r="BA3358" s="2">
        <f>IF(""&amp;$F3358&lt;&gt;"4","",IF($AY3358="YES","",IF(ROUND(SUMIFS($AE$2:$AE$4001,$L$2:$L$4001,$L3358,$F$2:$F$4001,"4")-SUMIFS('AR SALES'!$Y$2:$Y$2501,'AR SALES'!$L$2:$L$2501,$L3358,'AR SALES'!$AD$2:$AD$2501,"OFF"),2)=0,"","STALE")))</f>
        <v/>
      </c>
      <c r="BB3358" s="2">
        <f>IF(OR(""&amp;$F3358="2",""&amp;$F3358="4",""&amp;$F3358="G",""&amp;$F3358="H"),IF($AY3358="YES","",IF($AB3358&lt;&gt;0,"",IF(COUNTIFS('AR SALES'!$L$2:$L$2501,$L3358,'AR SALES'!$AD$2:$AD$2501,IF(""&amp;$F3358="4","OFF","ON"),'AR SALES'!$AF$2:$AF$2501,"Y")&gt;0,"","NO EXEMPTION"))),"")</f>
        <v/>
      </c>
    </row>
    <row r="3359">
      <c r="AT3359" s="2">
        <f>IF($L3359="","",IFERROR(INDEX('AR SALES'!$H$2:$H$2501,MATCH(""&amp;$L3359,'AR SALES'!$AE$2:$AE$2501,0)),""))</f>
        <v/>
      </c>
      <c r="AU3359" s="2">
        <f>IF($L3359="","",IF($A3359&lt;&gt;"GA","",IF($E3359="FULTON",IF(ISNUMBER(SEARCH("COLLEGE PARK",$AT3359)),"FULTON (COLLEGE PARK)",IF(ISNUMBER(SEARCH("HAPEVILLE",$AT3359)),"FULTON (HAPEVILLE)",IF(ISNUMBER(SEARCH("EAST POINT",$AT3359)),"FULTON (EAST POINT)",IF(ISNUMBER(SEARCH("ATLANTA",$AT3359)),"FULTON (ATL LIMITS)","FULTON")))),IF($E3359="DEKALB",IF(ISNUMBER(SEARCH("ATLANTA",$AT3359)),"DEKALB (ATL LIMITS)","DEKALB"),IF(AND($E3359="CLAYTON",ISNUMBER(SEARCH("COLLEGE PARK",$AT3359))),"CLAYTON (COLLEGE PARK)",$E3359)))))</f>
        <v/>
      </c>
      <c r="AV3359" s="2">
        <f>IF($L3359="","",IF(""&amp;$F3359="2","DIESEL",IF(OR(""&amp;$F3359="G",""&amp;$F3359="H"),"GAS","")))</f>
        <v/>
      </c>
      <c r="AW3359" s="2">
        <f>IF($AV3359="","",$R3359)</f>
        <v/>
      </c>
      <c r="AX3359" s="2">
        <f>IF($AV3359="","",IF($AB3359=0,$R3359,0))</f>
        <v/>
      </c>
      <c r="AY3359" s="2">
        <f>IF($AV3359="","",IF(AND($Z3359=0,COUNTIF('AR SALES'!$L$2:$L$2501,$L3359)=0),"YES",""))</f>
        <v/>
      </c>
      <c r="AZ3359" s="2">
        <f>IF($AV3359="","",IFERROR(VLOOKUP($AU3359,CODES!$A:$B,2,FALSE),"NO CODE"))</f>
        <v/>
      </c>
      <c r="BA3359" s="2">
        <f>IF(""&amp;$F3359&lt;&gt;"4","",IF($AY3359="YES","",IF(ROUND(SUMIFS($AE$2:$AE$4001,$L$2:$L$4001,$L3359,$F$2:$F$4001,"4")-SUMIFS('AR SALES'!$Y$2:$Y$2501,'AR SALES'!$L$2:$L$2501,$L3359,'AR SALES'!$AD$2:$AD$2501,"OFF"),2)=0,"","STALE")))</f>
        <v/>
      </c>
      <c r="BB3359" s="2">
        <f>IF(OR(""&amp;$F3359="2",""&amp;$F3359="4",""&amp;$F3359="G",""&amp;$F3359="H"),IF($AY3359="YES","",IF($AB3359&lt;&gt;0,"",IF(COUNTIFS('AR SALES'!$L$2:$L$2501,$L3359,'AR SALES'!$AD$2:$AD$2501,IF(""&amp;$F3359="4","OFF","ON"),'AR SALES'!$AF$2:$AF$2501,"Y")&gt;0,"","NO EXEMPTION"))),"")</f>
        <v/>
      </c>
    </row>
    <row r="3360">
      <c r="AT3360" s="2">
        <f>IF($L3360="","",IFERROR(INDEX('AR SALES'!$H$2:$H$2501,MATCH(""&amp;$L3360,'AR SALES'!$AE$2:$AE$2501,0)),""))</f>
        <v/>
      </c>
      <c r="AU3360" s="2">
        <f>IF($L3360="","",IF($A3360&lt;&gt;"GA","",IF($E3360="FULTON",IF(ISNUMBER(SEARCH("COLLEGE PARK",$AT3360)),"FULTON (COLLEGE PARK)",IF(ISNUMBER(SEARCH("HAPEVILLE",$AT3360)),"FULTON (HAPEVILLE)",IF(ISNUMBER(SEARCH("EAST POINT",$AT3360)),"FULTON (EAST POINT)",IF(ISNUMBER(SEARCH("ATLANTA",$AT3360)),"FULTON (ATL LIMITS)","FULTON")))),IF($E3360="DEKALB",IF(ISNUMBER(SEARCH("ATLANTA",$AT3360)),"DEKALB (ATL LIMITS)","DEKALB"),IF(AND($E3360="CLAYTON",ISNUMBER(SEARCH("COLLEGE PARK",$AT3360))),"CLAYTON (COLLEGE PARK)",$E3360)))))</f>
        <v/>
      </c>
      <c r="AV3360" s="2">
        <f>IF($L3360="","",IF(""&amp;$F3360="2","DIESEL",IF(OR(""&amp;$F3360="G",""&amp;$F3360="H"),"GAS","")))</f>
        <v/>
      </c>
      <c r="AW3360" s="2">
        <f>IF($AV3360="","",$R3360)</f>
        <v/>
      </c>
      <c r="AX3360" s="2">
        <f>IF($AV3360="","",IF($AB3360=0,$R3360,0))</f>
        <v/>
      </c>
      <c r="AY3360" s="2">
        <f>IF($AV3360="","",IF(AND($Z3360=0,COUNTIF('AR SALES'!$L$2:$L$2501,$L3360)=0),"YES",""))</f>
        <v/>
      </c>
      <c r="AZ3360" s="2">
        <f>IF($AV3360="","",IFERROR(VLOOKUP($AU3360,CODES!$A:$B,2,FALSE),"NO CODE"))</f>
        <v/>
      </c>
      <c r="BA3360" s="2">
        <f>IF(""&amp;$F3360&lt;&gt;"4","",IF($AY3360="YES","",IF(ROUND(SUMIFS($AE$2:$AE$4001,$L$2:$L$4001,$L3360,$F$2:$F$4001,"4")-SUMIFS('AR SALES'!$Y$2:$Y$2501,'AR SALES'!$L$2:$L$2501,$L3360,'AR SALES'!$AD$2:$AD$2501,"OFF"),2)=0,"","STALE")))</f>
        <v/>
      </c>
      <c r="BB3360" s="2">
        <f>IF(OR(""&amp;$F3360="2",""&amp;$F3360="4",""&amp;$F3360="G",""&amp;$F3360="H"),IF($AY3360="YES","",IF($AB3360&lt;&gt;0,"",IF(COUNTIFS('AR SALES'!$L$2:$L$2501,$L3360,'AR SALES'!$AD$2:$AD$2501,IF(""&amp;$F3360="4","OFF","ON"),'AR SALES'!$AF$2:$AF$2501,"Y")&gt;0,"","NO EXEMPTION"))),"")</f>
        <v/>
      </c>
    </row>
    <row r="3361">
      <c r="AT3361" s="2">
        <f>IF($L3361="","",IFERROR(INDEX('AR SALES'!$H$2:$H$2501,MATCH(""&amp;$L3361,'AR SALES'!$AE$2:$AE$2501,0)),""))</f>
        <v/>
      </c>
      <c r="AU3361" s="2">
        <f>IF($L3361="","",IF($A3361&lt;&gt;"GA","",IF($E3361="FULTON",IF(ISNUMBER(SEARCH("COLLEGE PARK",$AT3361)),"FULTON (COLLEGE PARK)",IF(ISNUMBER(SEARCH("HAPEVILLE",$AT3361)),"FULTON (HAPEVILLE)",IF(ISNUMBER(SEARCH("EAST POINT",$AT3361)),"FULTON (EAST POINT)",IF(ISNUMBER(SEARCH("ATLANTA",$AT3361)),"FULTON (ATL LIMITS)","FULTON")))),IF($E3361="DEKALB",IF(ISNUMBER(SEARCH("ATLANTA",$AT3361)),"DEKALB (ATL LIMITS)","DEKALB"),IF(AND($E3361="CLAYTON",ISNUMBER(SEARCH("COLLEGE PARK",$AT3361))),"CLAYTON (COLLEGE PARK)",$E3361)))))</f>
        <v/>
      </c>
      <c r="AV3361" s="2">
        <f>IF($L3361="","",IF(""&amp;$F3361="2","DIESEL",IF(OR(""&amp;$F3361="G",""&amp;$F3361="H"),"GAS","")))</f>
        <v/>
      </c>
      <c r="AW3361" s="2">
        <f>IF($AV3361="","",$R3361)</f>
        <v/>
      </c>
      <c r="AX3361" s="2">
        <f>IF($AV3361="","",IF($AB3361=0,$R3361,0))</f>
        <v/>
      </c>
      <c r="AY3361" s="2">
        <f>IF($AV3361="","",IF(AND($Z3361=0,COUNTIF('AR SALES'!$L$2:$L$2501,$L3361)=0),"YES",""))</f>
        <v/>
      </c>
      <c r="AZ3361" s="2">
        <f>IF($AV3361="","",IFERROR(VLOOKUP($AU3361,CODES!$A:$B,2,FALSE),"NO CODE"))</f>
        <v/>
      </c>
      <c r="BA3361" s="2">
        <f>IF(""&amp;$F3361&lt;&gt;"4","",IF($AY3361="YES","",IF(ROUND(SUMIFS($AE$2:$AE$4001,$L$2:$L$4001,$L3361,$F$2:$F$4001,"4")-SUMIFS('AR SALES'!$Y$2:$Y$2501,'AR SALES'!$L$2:$L$2501,$L3361,'AR SALES'!$AD$2:$AD$2501,"OFF"),2)=0,"","STALE")))</f>
        <v/>
      </c>
      <c r="BB3361" s="2">
        <f>IF(OR(""&amp;$F3361="2",""&amp;$F3361="4",""&amp;$F3361="G",""&amp;$F3361="H"),IF($AY3361="YES","",IF($AB3361&lt;&gt;0,"",IF(COUNTIFS('AR SALES'!$L$2:$L$2501,$L3361,'AR SALES'!$AD$2:$AD$2501,IF(""&amp;$F3361="4","OFF","ON"),'AR SALES'!$AF$2:$AF$2501,"Y")&gt;0,"","NO EXEMPTION"))),"")</f>
        <v/>
      </c>
    </row>
    <row r="3362">
      <c r="AT3362" s="2">
        <f>IF($L3362="","",IFERROR(INDEX('AR SALES'!$H$2:$H$2501,MATCH(""&amp;$L3362,'AR SALES'!$AE$2:$AE$2501,0)),""))</f>
        <v/>
      </c>
      <c r="AU3362" s="2">
        <f>IF($L3362="","",IF($A3362&lt;&gt;"GA","",IF($E3362="FULTON",IF(ISNUMBER(SEARCH("COLLEGE PARK",$AT3362)),"FULTON (COLLEGE PARK)",IF(ISNUMBER(SEARCH("HAPEVILLE",$AT3362)),"FULTON (HAPEVILLE)",IF(ISNUMBER(SEARCH("EAST POINT",$AT3362)),"FULTON (EAST POINT)",IF(ISNUMBER(SEARCH("ATLANTA",$AT3362)),"FULTON (ATL LIMITS)","FULTON")))),IF($E3362="DEKALB",IF(ISNUMBER(SEARCH("ATLANTA",$AT3362)),"DEKALB (ATL LIMITS)","DEKALB"),IF(AND($E3362="CLAYTON",ISNUMBER(SEARCH("COLLEGE PARK",$AT3362))),"CLAYTON (COLLEGE PARK)",$E3362)))))</f>
        <v/>
      </c>
      <c r="AV3362" s="2">
        <f>IF($L3362="","",IF(""&amp;$F3362="2","DIESEL",IF(OR(""&amp;$F3362="G",""&amp;$F3362="H"),"GAS","")))</f>
        <v/>
      </c>
      <c r="AW3362" s="2">
        <f>IF($AV3362="","",$R3362)</f>
        <v/>
      </c>
      <c r="AX3362" s="2">
        <f>IF($AV3362="","",IF($AB3362=0,$R3362,0))</f>
        <v/>
      </c>
      <c r="AY3362" s="2">
        <f>IF($AV3362="","",IF(AND($Z3362=0,COUNTIF('AR SALES'!$L$2:$L$2501,$L3362)=0),"YES",""))</f>
        <v/>
      </c>
      <c r="AZ3362" s="2">
        <f>IF($AV3362="","",IFERROR(VLOOKUP($AU3362,CODES!$A:$B,2,FALSE),"NO CODE"))</f>
        <v/>
      </c>
      <c r="BA3362" s="2">
        <f>IF(""&amp;$F3362&lt;&gt;"4","",IF($AY3362="YES","",IF(ROUND(SUMIFS($AE$2:$AE$4001,$L$2:$L$4001,$L3362,$F$2:$F$4001,"4")-SUMIFS('AR SALES'!$Y$2:$Y$2501,'AR SALES'!$L$2:$L$2501,$L3362,'AR SALES'!$AD$2:$AD$2501,"OFF"),2)=0,"","STALE")))</f>
        <v/>
      </c>
      <c r="BB3362" s="2">
        <f>IF(OR(""&amp;$F3362="2",""&amp;$F3362="4",""&amp;$F3362="G",""&amp;$F3362="H"),IF($AY3362="YES","",IF($AB3362&lt;&gt;0,"",IF(COUNTIFS('AR SALES'!$L$2:$L$2501,$L3362,'AR SALES'!$AD$2:$AD$2501,IF(""&amp;$F3362="4","OFF","ON"),'AR SALES'!$AF$2:$AF$2501,"Y")&gt;0,"","NO EXEMPTION"))),"")</f>
        <v/>
      </c>
    </row>
    <row r="3363">
      <c r="AT3363" s="2">
        <f>IF($L3363="","",IFERROR(INDEX('AR SALES'!$H$2:$H$2501,MATCH(""&amp;$L3363,'AR SALES'!$AE$2:$AE$2501,0)),""))</f>
        <v/>
      </c>
      <c r="AU3363" s="2">
        <f>IF($L3363="","",IF($A3363&lt;&gt;"GA","",IF($E3363="FULTON",IF(ISNUMBER(SEARCH("COLLEGE PARK",$AT3363)),"FULTON (COLLEGE PARK)",IF(ISNUMBER(SEARCH("HAPEVILLE",$AT3363)),"FULTON (HAPEVILLE)",IF(ISNUMBER(SEARCH("EAST POINT",$AT3363)),"FULTON (EAST POINT)",IF(ISNUMBER(SEARCH("ATLANTA",$AT3363)),"FULTON (ATL LIMITS)","FULTON")))),IF($E3363="DEKALB",IF(ISNUMBER(SEARCH("ATLANTA",$AT3363)),"DEKALB (ATL LIMITS)","DEKALB"),IF(AND($E3363="CLAYTON",ISNUMBER(SEARCH("COLLEGE PARK",$AT3363))),"CLAYTON (COLLEGE PARK)",$E3363)))))</f>
        <v/>
      </c>
      <c r="AV3363" s="2">
        <f>IF($L3363="","",IF(""&amp;$F3363="2","DIESEL",IF(OR(""&amp;$F3363="G",""&amp;$F3363="H"),"GAS","")))</f>
        <v/>
      </c>
      <c r="AW3363" s="2">
        <f>IF($AV3363="","",$R3363)</f>
        <v/>
      </c>
      <c r="AX3363" s="2">
        <f>IF($AV3363="","",IF($AB3363=0,$R3363,0))</f>
        <v/>
      </c>
      <c r="AY3363" s="2">
        <f>IF($AV3363="","",IF(AND($Z3363=0,COUNTIF('AR SALES'!$L$2:$L$2501,$L3363)=0),"YES",""))</f>
        <v/>
      </c>
      <c r="AZ3363" s="2">
        <f>IF($AV3363="","",IFERROR(VLOOKUP($AU3363,CODES!$A:$B,2,FALSE),"NO CODE"))</f>
        <v/>
      </c>
      <c r="BA3363" s="2">
        <f>IF(""&amp;$F3363&lt;&gt;"4","",IF($AY3363="YES","",IF(ROUND(SUMIFS($AE$2:$AE$4001,$L$2:$L$4001,$L3363,$F$2:$F$4001,"4")-SUMIFS('AR SALES'!$Y$2:$Y$2501,'AR SALES'!$L$2:$L$2501,$L3363,'AR SALES'!$AD$2:$AD$2501,"OFF"),2)=0,"","STALE")))</f>
        <v/>
      </c>
      <c r="BB3363" s="2">
        <f>IF(OR(""&amp;$F3363="2",""&amp;$F3363="4",""&amp;$F3363="G",""&amp;$F3363="H"),IF($AY3363="YES","",IF($AB3363&lt;&gt;0,"",IF(COUNTIFS('AR SALES'!$L$2:$L$2501,$L3363,'AR SALES'!$AD$2:$AD$2501,IF(""&amp;$F3363="4","OFF","ON"),'AR SALES'!$AF$2:$AF$2501,"Y")&gt;0,"","NO EXEMPTION"))),"")</f>
        <v/>
      </c>
    </row>
    <row r="3364">
      <c r="AT3364" s="2">
        <f>IF($L3364="","",IFERROR(INDEX('AR SALES'!$H$2:$H$2501,MATCH(""&amp;$L3364,'AR SALES'!$AE$2:$AE$2501,0)),""))</f>
        <v/>
      </c>
      <c r="AU3364" s="2">
        <f>IF($L3364="","",IF($A3364&lt;&gt;"GA","",IF($E3364="FULTON",IF(ISNUMBER(SEARCH("COLLEGE PARK",$AT3364)),"FULTON (COLLEGE PARK)",IF(ISNUMBER(SEARCH("HAPEVILLE",$AT3364)),"FULTON (HAPEVILLE)",IF(ISNUMBER(SEARCH("EAST POINT",$AT3364)),"FULTON (EAST POINT)",IF(ISNUMBER(SEARCH("ATLANTA",$AT3364)),"FULTON (ATL LIMITS)","FULTON")))),IF($E3364="DEKALB",IF(ISNUMBER(SEARCH("ATLANTA",$AT3364)),"DEKALB (ATL LIMITS)","DEKALB"),IF(AND($E3364="CLAYTON",ISNUMBER(SEARCH("COLLEGE PARK",$AT3364))),"CLAYTON (COLLEGE PARK)",$E3364)))))</f>
        <v/>
      </c>
      <c r="AV3364" s="2">
        <f>IF($L3364="","",IF(""&amp;$F3364="2","DIESEL",IF(OR(""&amp;$F3364="G",""&amp;$F3364="H"),"GAS","")))</f>
        <v/>
      </c>
      <c r="AW3364" s="2">
        <f>IF($AV3364="","",$R3364)</f>
        <v/>
      </c>
      <c r="AX3364" s="2">
        <f>IF($AV3364="","",IF($AB3364=0,$R3364,0))</f>
        <v/>
      </c>
      <c r="AY3364" s="2">
        <f>IF($AV3364="","",IF(AND($Z3364=0,COUNTIF('AR SALES'!$L$2:$L$2501,$L3364)=0),"YES",""))</f>
        <v/>
      </c>
      <c r="AZ3364" s="2">
        <f>IF($AV3364="","",IFERROR(VLOOKUP($AU3364,CODES!$A:$B,2,FALSE),"NO CODE"))</f>
        <v/>
      </c>
      <c r="BA3364" s="2">
        <f>IF(""&amp;$F3364&lt;&gt;"4","",IF($AY3364="YES","",IF(ROUND(SUMIFS($AE$2:$AE$4001,$L$2:$L$4001,$L3364,$F$2:$F$4001,"4")-SUMIFS('AR SALES'!$Y$2:$Y$2501,'AR SALES'!$L$2:$L$2501,$L3364,'AR SALES'!$AD$2:$AD$2501,"OFF"),2)=0,"","STALE")))</f>
        <v/>
      </c>
      <c r="BB3364" s="2">
        <f>IF(OR(""&amp;$F3364="2",""&amp;$F3364="4",""&amp;$F3364="G",""&amp;$F3364="H"),IF($AY3364="YES","",IF($AB3364&lt;&gt;0,"",IF(COUNTIFS('AR SALES'!$L$2:$L$2501,$L3364,'AR SALES'!$AD$2:$AD$2501,IF(""&amp;$F3364="4","OFF","ON"),'AR SALES'!$AF$2:$AF$2501,"Y")&gt;0,"","NO EXEMPTION"))),"")</f>
        <v/>
      </c>
    </row>
    <row r="3365">
      <c r="AT3365" s="2">
        <f>IF($L3365="","",IFERROR(INDEX('AR SALES'!$H$2:$H$2501,MATCH(""&amp;$L3365,'AR SALES'!$AE$2:$AE$2501,0)),""))</f>
        <v/>
      </c>
      <c r="AU3365" s="2">
        <f>IF($L3365="","",IF($A3365&lt;&gt;"GA","",IF($E3365="FULTON",IF(ISNUMBER(SEARCH("COLLEGE PARK",$AT3365)),"FULTON (COLLEGE PARK)",IF(ISNUMBER(SEARCH("HAPEVILLE",$AT3365)),"FULTON (HAPEVILLE)",IF(ISNUMBER(SEARCH("EAST POINT",$AT3365)),"FULTON (EAST POINT)",IF(ISNUMBER(SEARCH("ATLANTA",$AT3365)),"FULTON (ATL LIMITS)","FULTON")))),IF($E3365="DEKALB",IF(ISNUMBER(SEARCH("ATLANTA",$AT3365)),"DEKALB (ATL LIMITS)","DEKALB"),IF(AND($E3365="CLAYTON",ISNUMBER(SEARCH("COLLEGE PARK",$AT3365))),"CLAYTON (COLLEGE PARK)",$E3365)))))</f>
        <v/>
      </c>
      <c r="AV3365" s="2">
        <f>IF($L3365="","",IF(""&amp;$F3365="2","DIESEL",IF(OR(""&amp;$F3365="G",""&amp;$F3365="H"),"GAS","")))</f>
        <v/>
      </c>
      <c r="AW3365" s="2">
        <f>IF($AV3365="","",$R3365)</f>
        <v/>
      </c>
      <c r="AX3365" s="2">
        <f>IF($AV3365="","",IF($AB3365=0,$R3365,0))</f>
        <v/>
      </c>
      <c r="AY3365" s="2">
        <f>IF($AV3365="","",IF(AND($Z3365=0,COUNTIF('AR SALES'!$L$2:$L$2501,$L3365)=0),"YES",""))</f>
        <v/>
      </c>
      <c r="AZ3365" s="2">
        <f>IF($AV3365="","",IFERROR(VLOOKUP($AU3365,CODES!$A:$B,2,FALSE),"NO CODE"))</f>
        <v/>
      </c>
      <c r="BA3365" s="2">
        <f>IF(""&amp;$F3365&lt;&gt;"4","",IF($AY3365="YES","",IF(ROUND(SUMIFS($AE$2:$AE$4001,$L$2:$L$4001,$L3365,$F$2:$F$4001,"4")-SUMIFS('AR SALES'!$Y$2:$Y$2501,'AR SALES'!$L$2:$L$2501,$L3365,'AR SALES'!$AD$2:$AD$2501,"OFF"),2)=0,"","STALE")))</f>
        <v/>
      </c>
      <c r="BB3365" s="2">
        <f>IF(OR(""&amp;$F3365="2",""&amp;$F3365="4",""&amp;$F3365="G",""&amp;$F3365="H"),IF($AY3365="YES","",IF($AB3365&lt;&gt;0,"",IF(COUNTIFS('AR SALES'!$L$2:$L$2501,$L3365,'AR SALES'!$AD$2:$AD$2501,IF(""&amp;$F3365="4","OFF","ON"),'AR SALES'!$AF$2:$AF$2501,"Y")&gt;0,"","NO EXEMPTION"))),"")</f>
        <v/>
      </c>
    </row>
    <row r="3366">
      <c r="AT3366" s="2">
        <f>IF($L3366="","",IFERROR(INDEX('AR SALES'!$H$2:$H$2501,MATCH(""&amp;$L3366,'AR SALES'!$AE$2:$AE$2501,0)),""))</f>
        <v/>
      </c>
      <c r="AU3366" s="2">
        <f>IF($L3366="","",IF($A3366&lt;&gt;"GA","",IF($E3366="FULTON",IF(ISNUMBER(SEARCH("COLLEGE PARK",$AT3366)),"FULTON (COLLEGE PARK)",IF(ISNUMBER(SEARCH("HAPEVILLE",$AT3366)),"FULTON (HAPEVILLE)",IF(ISNUMBER(SEARCH("EAST POINT",$AT3366)),"FULTON (EAST POINT)",IF(ISNUMBER(SEARCH("ATLANTA",$AT3366)),"FULTON (ATL LIMITS)","FULTON")))),IF($E3366="DEKALB",IF(ISNUMBER(SEARCH("ATLANTA",$AT3366)),"DEKALB (ATL LIMITS)","DEKALB"),IF(AND($E3366="CLAYTON",ISNUMBER(SEARCH("COLLEGE PARK",$AT3366))),"CLAYTON (COLLEGE PARK)",$E3366)))))</f>
        <v/>
      </c>
      <c r="AV3366" s="2">
        <f>IF($L3366="","",IF(""&amp;$F3366="2","DIESEL",IF(OR(""&amp;$F3366="G",""&amp;$F3366="H"),"GAS","")))</f>
        <v/>
      </c>
      <c r="AW3366" s="2">
        <f>IF($AV3366="","",$R3366)</f>
        <v/>
      </c>
      <c r="AX3366" s="2">
        <f>IF($AV3366="","",IF($AB3366=0,$R3366,0))</f>
        <v/>
      </c>
      <c r="AY3366" s="2">
        <f>IF($AV3366="","",IF(AND($Z3366=0,COUNTIF('AR SALES'!$L$2:$L$2501,$L3366)=0),"YES",""))</f>
        <v/>
      </c>
      <c r="AZ3366" s="2">
        <f>IF($AV3366="","",IFERROR(VLOOKUP($AU3366,CODES!$A:$B,2,FALSE),"NO CODE"))</f>
        <v/>
      </c>
      <c r="BA3366" s="2">
        <f>IF(""&amp;$F3366&lt;&gt;"4","",IF($AY3366="YES","",IF(ROUND(SUMIFS($AE$2:$AE$4001,$L$2:$L$4001,$L3366,$F$2:$F$4001,"4")-SUMIFS('AR SALES'!$Y$2:$Y$2501,'AR SALES'!$L$2:$L$2501,$L3366,'AR SALES'!$AD$2:$AD$2501,"OFF"),2)=0,"","STALE")))</f>
        <v/>
      </c>
      <c r="BB3366" s="2">
        <f>IF(OR(""&amp;$F3366="2",""&amp;$F3366="4",""&amp;$F3366="G",""&amp;$F3366="H"),IF($AY3366="YES","",IF($AB3366&lt;&gt;0,"",IF(COUNTIFS('AR SALES'!$L$2:$L$2501,$L3366,'AR SALES'!$AD$2:$AD$2501,IF(""&amp;$F3366="4","OFF","ON"),'AR SALES'!$AF$2:$AF$2501,"Y")&gt;0,"","NO EXEMPTION"))),"")</f>
        <v/>
      </c>
    </row>
    <row r="3367">
      <c r="AT3367" s="2">
        <f>IF($L3367="","",IFERROR(INDEX('AR SALES'!$H$2:$H$2501,MATCH(""&amp;$L3367,'AR SALES'!$AE$2:$AE$2501,0)),""))</f>
        <v/>
      </c>
      <c r="AU3367" s="2">
        <f>IF($L3367="","",IF($A3367&lt;&gt;"GA","",IF($E3367="FULTON",IF(ISNUMBER(SEARCH("COLLEGE PARK",$AT3367)),"FULTON (COLLEGE PARK)",IF(ISNUMBER(SEARCH("HAPEVILLE",$AT3367)),"FULTON (HAPEVILLE)",IF(ISNUMBER(SEARCH("EAST POINT",$AT3367)),"FULTON (EAST POINT)",IF(ISNUMBER(SEARCH("ATLANTA",$AT3367)),"FULTON (ATL LIMITS)","FULTON")))),IF($E3367="DEKALB",IF(ISNUMBER(SEARCH("ATLANTA",$AT3367)),"DEKALB (ATL LIMITS)","DEKALB"),IF(AND($E3367="CLAYTON",ISNUMBER(SEARCH("COLLEGE PARK",$AT3367))),"CLAYTON (COLLEGE PARK)",$E3367)))))</f>
        <v/>
      </c>
      <c r="AV3367" s="2">
        <f>IF($L3367="","",IF(""&amp;$F3367="2","DIESEL",IF(OR(""&amp;$F3367="G",""&amp;$F3367="H"),"GAS","")))</f>
        <v/>
      </c>
      <c r="AW3367" s="2">
        <f>IF($AV3367="","",$R3367)</f>
        <v/>
      </c>
      <c r="AX3367" s="2">
        <f>IF($AV3367="","",IF($AB3367=0,$R3367,0))</f>
        <v/>
      </c>
      <c r="AY3367" s="2">
        <f>IF($AV3367="","",IF(AND($Z3367=0,COUNTIF('AR SALES'!$L$2:$L$2501,$L3367)=0),"YES",""))</f>
        <v/>
      </c>
      <c r="AZ3367" s="2">
        <f>IF($AV3367="","",IFERROR(VLOOKUP($AU3367,CODES!$A:$B,2,FALSE),"NO CODE"))</f>
        <v/>
      </c>
      <c r="BA3367" s="2">
        <f>IF(""&amp;$F3367&lt;&gt;"4","",IF($AY3367="YES","",IF(ROUND(SUMIFS($AE$2:$AE$4001,$L$2:$L$4001,$L3367,$F$2:$F$4001,"4")-SUMIFS('AR SALES'!$Y$2:$Y$2501,'AR SALES'!$L$2:$L$2501,$L3367,'AR SALES'!$AD$2:$AD$2501,"OFF"),2)=0,"","STALE")))</f>
        <v/>
      </c>
      <c r="BB3367" s="2">
        <f>IF(OR(""&amp;$F3367="2",""&amp;$F3367="4",""&amp;$F3367="G",""&amp;$F3367="H"),IF($AY3367="YES","",IF($AB3367&lt;&gt;0,"",IF(COUNTIFS('AR SALES'!$L$2:$L$2501,$L3367,'AR SALES'!$AD$2:$AD$2501,IF(""&amp;$F3367="4","OFF","ON"),'AR SALES'!$AF$2:$AF$2501,"Y")&gt;0,"","NO EXEMPTION"))),"")</f>
        <v/>
      </c>
    </row>
    <row r="3368">
      <c r="AT3368" s="2">
        <f>IF($L3368="","",IFERROR(INDEX('AR SALES'!$H$2:$H$2501,MATCH(""&amp;$L3368,'AR SALES'!$AE$2:$AE$2501,0)),""))</f>
        <v/>
      </c>
      <c r="AU3368" s="2">
        <f>IF($L3368="","",IF($A3368&lt;&gt;"GA","",IF($E3368="FULTON",IF(ISNUMBER(SEARCH("COLLEGE PARK",$AT3368)),"FULTON (COLLEGE PARK)",IF(ISNUMBER(SEARCH("HAPEVILLE",$AT3368)),"FULTON (HAPEVILLE)",IF(ISNUMBER(SEARCH("EAST POINT",$AT3368)),"FULTON (EAST POINT)",IF(ISNUMBER(SEARCH("ATLANTA",$AT3368)),"FULTON (ATL LIMITS)","FULTON")))),IF($E3368="DEKALB",IF(ISNUMBER(SEARCH("ATLANTA",$AT3368)),"DEKALB (ATL LIMITS)","DEKALB"),IF(AND($E3368="CLAYTON",ISNUMBER(SEARCH("COLLEGE PARK",$AT3368))),"CLAYTON (COLLEGE PARK)",$E3368)))))</f>
        <v/>
      </c>
      <c r="AV3368" s="2">
        <f>IF($L3368="","",IF(""&amp;$F3368="2","DIESEL",IF(OR(""&amp;$F3368="G",""&amp;$F3368="H"),"GAS","")))</f>
        <v/>
      </c>
      <c r="AW3368" s="2">
        <f>IF($AV3368="","",$R3368)</f>
        <v/>
      </c>
      <c r="AX3368" s="2">
        <f>IF($AV3368="","",IF($AB3368=0,$R3368,0))</f>
        <v/>
      </c>
      <c r="AY3368" s="2">
        <f>IF($AV3368="","",IF(AND($Z3368=0,COUNTIF('AR SALES'!$L$2:$L$2501,$L3368)=0),"YES",""))</f>
        <v/>
      </c>
      <c r="AZ3368" s="2">
        <f>IF($AV3368="","",IFERROR(VLOOKUP($AU3368,CODES!$A:$B,2,FALSE),"NO CODE"))</f>
        <v/>
      </c>
      <c r="BA3368" s="2">
        <f>IF(""&amp;$F3368&lt;&gt;"4","",IF($AY3368="YES","",IF(ROUND(SUMIFS($AE$2:$AE$4001,$L$2:$L$4001,$L3368,$F$2:$F$4001,"4")-SUMIFS('AR SALES'!$Y$2:$Y$2501,'AR SALES'!$L$2:$L$2501,$L3368,'AR SALES'!$AD$2:$AD$2501,"OFF"),2)=0,"","STALE")))</f>
        <v/>
      </c>
      <c r="BB3368" s="2">
        <f>IF(OR(""&amp;$F3368="2",""&amp;$F3368="4",""&amp;$F3368="G",""&amp;$F3368="H"),IF($AY3368="YES","",IF($AB3368&lt;&gt;0,"",IF(COUNTIFS('AR SALES'!$L$2:$L$2501,$L3368,'AR SALES'!$AD$2:$AD$2501,IF(""&amp;$F3368="4","OFF","ON"),'AR SALES'!$AF$2:$AF$2501,"Y")&gt;0,"","NO EXEMPTION"))),"")</f>
        <v/>
      </c>
    </row>
    <row r="3369">
      <c r="AT3369" s="2">
        <f>IF($L3369="","",IFERROR(INDEX('AR SALES'!$H$2:$H$2501,MATCH(""&amp;$L3369,'AR SALES'!$AE$2:$AE$2501,0)),""))</f>
        <v/>
      </c>
      <c r="AU3369" s="2">
        <f>IF($L3369="","",IF($A3369&lt;&gt;"GA","",IF($E3369="FULTON",IF(ISNUMBER(SEARCH("COLLEGE PARK",$AT3369)),"FULTON (COLLEGE PARK)",IF(ISNUMBER(SEARCH("HAPEVILLE",$AT3369)),"FULTON (HAPEVILLE)",IF(ISNUMBER(SEARCH("EAST POINT",$AT3369)),"FULTON (EAST POINT)",IF(ISNUMBER(SEARCH("ATLANTA",$AT3369)),"FULTON (ATL LIMITS)","FULTON")))),IF($E3369="DEKALB",IF(ISNUMBER(SEARCH("ATLANTA",$AT3369)),"DEKALB (ATL LIMITS)","DEKALB"),IF(AND($E3369="CLAYTON",ISNUMBER(SEARCH("COLLEGE PARK",$AT3369))),"CLAYTON (COLLEGE PARK)",$E3369)))))</f>
        <v/>
      </c>
      <c r="AV3369" s="2">
        <f>IF($L3369="","",IF(""&amp;$F3369="2","DIESEL",IF(OR(""&amp;$F3369="G",""&amp;$F3369="H"),"GAS","")))</f>
        <v/>
      </c>
      <c r="AW3369" s="2">
        <f>IF($AV3369="","",$R3369)</f>
        <v/>
      </c>
      <c r="AX3369" s="2">
        <f>IF($AV3369="","",IF($AB3369=0,$R3369,0))</f>
        <v/>
      </c>
      <c r="AY3369" s="2">
        <f>IF($AV3369="","",IF(AND($Z3369=0,COUNTIF('AR SALES'!$L$2:$L$2501,$L3369)=0),"YES",""))</f>
        <v/>
      </c>
      <c r="AZ3369" s="2">
        <f>IF($AV3369="","",IFERROR(VLOOKUP($AU3369,CODES!$A:$B,2,FALSE),"NO CODE"))</f>
        <v/>
      </c>
      <c r="BA3369" s="2">
        <f>IF(""&amp;$F3369&lt;&gt;"4","",IF($AY3369="YES","",IF(ROUND(SUMIFS($AE$2:$AE$4001,$L$2:$L$4001,$L3369,$F$2:$F$4001,"4")-SUMIFS('AR SALES'!$Y$2:$Y$2501,'AR SALES'!$L$2:$L$2501,$L3369,'AR SALES'!$AD$2:$AD$2501,"OFF"),2)=0,"","STALE")))</f>
        <v/>
      </c>
      <c r="BB3369" s="2">
        <f>IF(OR(""&amp;$F3369="2",""&amp;$F3369="4",""&amp;$F3369="G",""&amp;$F3369="H"),IF($AY3369="YES","",IF($AB3369&lt;&gt;0,"",IF(COUNTIFS('AR SALES'!$L$2:$L$2501,$L3369,'AR SALES'!$AD$2:$AD$2501,IF(""&amp;$F3369="4","OFF","ON"),'AR SALES'!$AF$2:$AF$2501,"Y")&gt;0,"","NO EXEMPTION"))),"")</f>
        <v/>
      </c>
    </row>
    <row r="3370">
      <c r="AT3370" s="2">
        <f>IF($L3370="","",IFERROR(INDEX('AR SALES'!$H$2:$H$2501,MATCH(""&amp;$L3370,'AR SALES'!$AE$2:$AE$2501,0)),""))</f>
        <v/>
      </c>
      <c r="AU3370" s="2">
        <f>IF($L3370="","",IF($A3370&lt;&gt;"GA","",IF($E3370="FULTON",IF(ISNUMBER(SEARCH("COLLEGE PARK",$AT3370)),"FULTON (COLLEGE PARK)",IF(ISNUMBER(SEARCH("HAPEVILLE",$AT3370)),"FULTON (HAPEVILLE)",IF(ISNUMBER(SEARCH("EAST POINT",$AT3370)),"FULTON (EAST POINT)",IF(ISNUMBER(SEARCH("ATLANTA",$AT3370)),"FULTON (ATL LIMITS)","FULTON")))),IF($E3370="DEKALB",IF(ISNUMBER(SEARCH("ATLANTA",$AT3370)),"DEKALB (ATL LIMITS)","DEKALB"),IF(AND($E3370="CLAYTON",ISNUMBER(SEARCH("COLLEGE PARK",$AT3370))),"CLAYTON (COLLEGE PARK)",$E3370)))))</f>
        <v/>
      </c>
      <c r="AV3370" s="2">
        <f>IF($L3370="","",IF(""&amp;$F3370="2","DIESEL",IF(OR(""&amp;$F3370="G",""&amp;$F3370="H"),"GAS","")))</f>
        <v/>
      </c>
      <c r="AW3370" s="2">
        <f>IF($AV3370="","",$R3370)</f>
        <v/>
      </c>
      <c r="AX3370" s="2">
        <f>IF($AV3370="","",IF($AB3370=0,$R3370,0))</f>
        <v/>
      </c>
      <c r="AY3370" s="2">
        <f>IF($AV3370="","",IF(AND($Z3370=0,COUNTIF('AR SALES'!$L$2:$L$2501,$L3370)=0),"YES",""))</f>
        <v/>
      </c>
      <c r="AZ3370" s="2">
        <f>IF($AV3370="","",IFERROR(VLOOKUP($AU3370,CODES!$A:$B,2,FALSE),"NO CODE"))</f>
        <v/>
      </c>
      <c r="BA3370" s="2">
        <f>IF(""&amp;$F3370&lt;&gt;"4","",IF($AY3370="YES","",IF(ROUND(SUMIFS($AE$2:$AE$4001,$L$2:$L$4001,$L3370,$F$2:$F$4001,"4")-SUMIFS('AR SALES'!$Y$2:$Y$2501,'AR SALES'!$L$2:$L$2501,$L3370,'AR SALES'!$AD$2:$AD$2501,"OFF"),2)=0,"","STALE")))</f>
        <v/>
      </c>
      <c r="BB3370" s="2">
        <f>IF(OR(""&amp;$F3370="2",""&amp;$F3370="4",""&amp;$F3370="G",""&amp;$F3370="H"),IF($AY3370="YES","",IF($AB3370&lt;&gt;0,"",IF(COUNTIFS('AR SALES'!$L$2:$L$2501,$L3370,'AR SALES'!$AD$2:$AD$2501,IF(""&amp;$F3370="4","OFF","ON"),'AR SALES'!$AF$2:$AF$2501,"Y")&gt;0,"","NO EXEMPTION"))),"")</f>
        <v/>
      </c>
    </row>
    <row r="3371">
      <c r="AT3371" s="2">
        <f>IF($L3371="","",IFERROR(INDEX('AR SALES'!$H$2:$H$2501,MATCH(""&amp;$L3371,'AR SALES'!$AE$2:$AE$2501,0)),""))</f>
        <v/>
      </c>
      <c r="AU3371" s="2">
        <f>IF($L3371="","",IF($A3371&lt;&gt;"GA","",IF($E3371="FULTON",IF(ISNUMBER(SEARCH("COLLEGE PARK",$AT3371)),"FULTON (COLLEGE PARK)",IF(ISNUMBER(SEARCH("HAPEVILLE",$AT3371)),"FULTON (HAPEVILLE)",IF(ISNUMBER(SEARCH("EAST POINT",$AT3371)),"FULTON (EAST POINT)",IF(ISNUMBER(SEARCH("ATLANTA",$AT3371)),"FULTON (ATL LIMITS)","FULTON")))),IF($E3371="DEKALB",IF(ISNUMBER(SEARCH("ATLANTA",$AT3371)),"DEKALB (ATL LIMITS)","DEKALB"),IF(AND($E3371="CLAYTON",ISNUMBER(SEARCH("COLLEGE PARK",$AT3371))),"CLAYTON (COLLEGE PARK)",$E3371)))))</f>
        <v/>
      </c>
      <c r="AV3371" s="2">
        <f>IF($L3371="","",IF(""&amp;$F3371="2","DIESEL",IF(OR(""&amp;$F3371="G",""&amp;$F3371="H"),"GAS","")))</f>
        <v/>
      </c>
      <c r="AW3371" s="2">
        <f>IF($AV3371="","",$R3371)</f>
        <v/>
      </c>
      <c r="AX3371" s="2">
        <f>IF($AV3371="","",IF($AB3371=0,$R3371,0))</f>
        <v/>
      </c>
      <c r="AY3371" s="2">
        <f>IF($AV3371="","",IF(AND($Z3371=0,COUNTIF('AR SALES'!$L$2:$L$2501,$L3371)=0),"YES",""))</f>
        <v/>
      </c>
      <c r="AZ3371" s="2">
        <f>IF($AV3371="","",IFERROR(VLOOKUP($AU3371,CODES!$A:$B,2,FALSE),"NO CODE"))</f>
        <v/>
      </c>
      <c r="BA3371" s="2">
        <f>IF(""&amp;$F3371&lt;&gt;"4","",IF($AY3371="YES","",IF(ROUND(SUMIFS($AE$2:$AE$4001,$L$2:$L$4001,$L3371,$F$2:$F$4001,"4")-SUMIFS('AR SALES'!$Y$2:$Y$2501,'AR SALES'!$L$2:$L$2501,$L3371,'AR SALES'!$AD$2:$AD$2501,"OFF"),2)=0,"","STALE")))</f>
        <v/>
      </c>
      <c r="BB3371" s="2">
        <f>IF(OR(""&amp;$F3371="2",""&amp;$F3371="4",""&amp;$F3371="G",""&amp;$F3371="H"),IF($AY3371="YES","",IF($AB3371&lt;&gt;0,"",IF(COUNTIFS('AR SALES'!$L$2:$L$2501,$L3371,'AR SALES'!$AD$2:$AD$2501,IF(""&amp;$F3371="4","OFF","ON"),'AR SALES'!$AF$2:$AF$2501,"Y")&gt;0,"","NO EXEMPTION"))),"")</f>
        <v/>
      </c>
    </row>
    <row r="3372">
      <c r="AT3372" s="2">
        <f>IF($L3372="","",IFERROR(INDEX('AR SALES'!$H$2:$H$2501,MATCH(""&amp;$L3372,'AR SALES'!$AE$2:$AE$2501,0)),""))</f>
        <v/>
      </c>
      <c r="AU3372" s="2">
        <f>IF($L3372="","",IF($A3372&lt;&gt;"GA","",IF($E3372="FULTON",IF(ISNUMBER(SEARCH("COLLEGE PARK",$AT3372)),"FULTON (COLLEGE PARK)",IF(ISNUMBER(SEARCH("HAPEVILLE",$AT3372)),"FULTON (HAPEVILLE)",IF(ISNUMBER(SEARCH("EAST POINT",$AT3372)),"FULTON (EAST POINT)",IF(ISNUMBER(SEARCH("ATLANTA",$AT3372)),"FULTON (ATL LIMITS)","FULTON")))),IF($E3372="DEKALB",IF(ISNUMBER(SEARCH("ATLANTA",$AT3372)),"DEKALB (ATL LIMITS)","DEKALB"),IF(AND($E3372="CLAYTON",ISNUMBER(SEARCH("COLLEGE PARK",$AT3372))),"CLAYTON (COLLEGE PARK)",$E3372)))))</f>
        <v/>
      </c>
      <c r="AV3372" s="2">
        <f>IF($L3372="","",IF(""&amp;$F3372="2","DIESEL",IF(OR(""&amp;$F3372="G",""&amp;$F3372="H"),"GAS","")))</f>
        <v/>
      </c>
      <c r="AW3372" s="2">
        <f>IF($AV3372="","",$R3372)</f>
        <v/>
      </c>
      <c r="AX3372" s="2">
        <f>IF($AV3372="","",IF($AB3372=0,$R3372,0))</f>
        <v/>
      </c>
      <c r="AY3372" s="2">
        <f>IF($AV3372="","",IF(AND($Z3372=0,COUNTIF('AR SALES'!$L$2:$L$2501,$L3372)=0),"YES",""))</f>
        <v/>
      </c>
      <c r="AZ3372" s="2">
        <f>IF($AV3372="","",IFERROR(VLOOKUP($AU3372,CODES!$A:$B,2,FALSE),"NO CODE"))</f>
        <v/>
      </c>
      <c r="BA3372" s="2">
        <f>IF(""&amp;$F3372&lt;&gt;"4","",IF($AY3372="YES","",IF(ROUND(SUMIFS($AE$2:$AE$4001,$L$2:$L$4001,$L3372,$F$2:$F$4001,"4")-SUMIFS('AR SALES'!$Y$2:$Y$2501,'AR SALES'!$L$2:$L$2501,$L3372,'AR SALES'!$AD$2:$AD$2501,"OFF"),2)=0,"","STALE")))</f>
        <v/>
      </c>
      <c r="BB3372" s="2">
        <f>IF(OR(""&amp;$F3372="2",""&amp;$F3372="4",""&amp;$F3372="G",""&amp;$F3372="H"),IF($AY3372="YES","",IF($AB3372&lt;&gt;0,"",IF(COUNTIFS('AR SALES'!$L$2:$L$2501,$L3372,'AR SALES'!$AD$2:$AD$2501,IF(""&amp;$F3372="4","OFF","ON"),'AR SALES'!$AF$2:$AF$2501,"Y")&gt;0,"","NO EXEMPTION"))),"")</f>
        <v/>
      </c>
    </row>
    <row r="3373">
      <c r="AT3373" s="2">
        <f>IF($L3373="","",IFERROR(INDEX('AR SALES'!$H$2:$H$2501,MATCH(""&amp;$L3373,'AR SALES'!$AE$2:$AE$2501,0)),""))</f>
        <v/>
      </c>
      <c r="AU3373" s="2">
        <f>IF($L3373="","",IF($A3373&lt;&gt;"GA","",IF($E3373="FULTON",IF(ISNUMBER(SEARCH("COLLEGE PARK",$AT3373)),"FULTON (COLLEGE PARK)",IF(ISNUMBER(SEARCH("HAPEVILLE",$AT3373)),"FULTON (HAPEVILLE)",IF(ISNUMBER(SEARCH("EAST POINT",$AT3373)),"FULTON (EAST POINT)",IF(ISNUMBER(SEARCH("ATLANTA",$AT3373)),"FULTON (ATL LIMITS)","FULTON")))),IF($E3373="DEKALB",IF(ISNUMBER(SEARCH("ATLANTA",$AT3373)),"DEKALB (ATL LIMITS)","DEKALB"),IF(AND($E3373="CLAYTON",ISNUMBER(SEARCH("COLLEGE PARK",$AT3373))),"CLAYTON (COLLEGE PARK)",$E3373)))))</f>
        <v/>
      </c>
      <c r="AV3373" s="2">
        <f>IF($L3373="","",IF(""&amp;$F3373="2","DIESEL",IF(OR(""&amp;$F3373="G",""&amp;$F3373="H"),"GAS","")))</f>
        <v/>
      </c>
      <c r="AW3373" s="2">
        <f>IF($AV3373="","",$R3373)</f>
        <v/>
      </c>
      <c r="AX3373" s="2">
        <f>IF($AV3373="","",IF($AB3373=0,$R3373,0))</f>
        <v/>
      </c>
      <c r="AY3373" s="2">
        <f>IF($AV3373="","",IF(AND($Z3373=0,COUNTIF('AR SALES'!$L$2:$L$2501,$L3373)=0),"YES",""))</f>
        <v/>
      </c>
      <c r="AZ3373" s="2">
        <f>IF($AV3373="","",IFERROR(VLOOKUP($AU3373,CODES!$A:$B,2,FALSE),"NO CODE"))</f>
        <v/>
      </c>
      <c r="BA3373" s="2">
        <f>IF(""&amp;$F3373&lt;&gt;"4","",IF($AY3373="YES","",IF(ROUND(SUMIFS($AE$2:$AE$4001,$L$2:$L$4001,$L3373,$F$2:$F$4001,"4")-SUMIFS('AR SALES'!$Y$2:$Y$2501,'AR SALES'!$L$2:$L$2501,$L3373,'AR SALES'!$AD$2:$AD$2501,"OFF"),2)=0,"","STALE")))</f>
        <v/>
      </c>
      <c r="BB3373" s="2">
        <f>IF(OR(""&amp;$F3373="2",""&amp;$F3373="4",""&amp;$F3373="G",""&amp;$F3373="H"),IF($AY3373="YES","",IF($AB3373&lt;&gt;0,"",IF(COUNTIFS('AR SALES'!$L$2:$L$2501,$L3373,'AR SALES'!$AD$2:$AD$2501,IF(""&amp;$F3373="4","OFF","ON"),'AR SALES'!$AF$2:$AF$2501,"Y")&gt;0,"","NO EXEMPTION"))),"")</f>
        <v/>
      </c>
    </row>
    <row r="3374">
      <c r="AT3374" s="2">
        <f>IF($L3374="","",IFERROR(INDEX('AR SALES'!$H$2:$H$2501,MATCH(""&amp;$L3374,'AR SALES'!$AE$2:$AE$2501,0)),""))</f>
        <v/>
      </c>
      <c r="AU3374" s="2">
        <f>IF($L3374="","",IF($A3374&lt;&gt;"GA","",IF($E3374="FULTON",IF(ISNUMBER(SEARCH("COLLEGE PARK",$AT3374)),"FULTON (COLLEGE PARK)",IF(ISNUMBER(SEARCH("HAPEVILLE",$AT3374)),"FULTON (HAPEVILLE)",IF(ISNUMBER(SEARCH("EAST POINT",$AT3374)),"FULTON (EAST POINT)",IF(ISNUMBER(SEARCH("ATLANTA",$AT3374)),"FULTON (ATL LIMITS)","FULTON")))),IF($E3374="DEKALB",IF(ISNUMBER(SEARCH("ATLANTA",$AT3374)),"DEKALB (ATL LIMITS)","DEKALB"),IF(AND($E3374="CLAYTON",ISNUMBER(SEARCH("COLLEGE PARK",$AT3374))),"CLAYTON (COLLEGE PARK)",$E3374)))))</f>
        <v/>
      </c>
      <c r="AV3374" s="2">
        <f>IF($L3374="","",IF(""&amp;$F3374="2","DIESEL",IF(OR(""&amp;$F3374="G",""&amp;$F3374="H"),"GAS","")))</f>
        <v/>
      </c>
      <c r="AW3374" s="2">
        <f>IF($AV3374="","",$R3374)</f>
        <v/>
      </c>
      <c r="AX3374" s="2">
        <f>IF($AV3374="","",IF($AB3374=0,$R3374,0))</f>
        <v/>
      </c>
      <c r="AY3374" s="2">
        <f>IF($AV3374="","",IF(AND($Z3374=0,COUNTIF('AR SALES'!$L$2:$L$2501,$L3374)=0),"YES",""))</f>
        <v/>
      </c>
      <c r="AZ3374" s="2">
        <f>IF($AV3374="","",IFERROR(VLOOKUP($AU3374,CODES!$A:$B,2,FALSE),"NO CODE"))</f>
        <v/>
      </c>
      <c r="BA3374" s="2">
        <f>IF(""&amp;$F3374&lt;&gt;"4","",IF($AY3374="YES","",IF(ROUND(SUMIFS($AE$2:$AE$4001,$L$2:$L$4001,$L3374,$F$2:$F$4001,"4")-SUMIFS('AR SALES'!$Y$2:$Y$2501,'AR SALES'!$L$2:$L$2501,$L3374,'AR SALES'!$AD$2:$AD$2501,"OFF"),2)=0,"","STALE")))</f>
        <v/>
      </c>
      <c r="BB3374" s="2">
        <f>IF(OR(""&amp;$F3374="2",""&amp;$F3374="4",""&amp;$F3374="G",""&amp;$F3374="H"),IF($AY3374="YES","",IF($AB3374&lt;&gt;0,"",IF(COUNTIFS('AR SALES'!$L$2:$L$2501,$L3374,'AR SALES'!$AD$2:$AD$2501,IF(""&amp;$F3374="4","OFF","ON"),'AR SALES'!$AF$2:$AF$2501,"Y")&gt;0,"","NO EXEMPTION"))),"")</f>
        <v/>
      </c>
    </row>
    <row r="3375">
      <c r="AT3375" s="2">
        <f>IF($L3375="","",IFERROR(INDEX('AR SALES'!$H$2:$H$2501,MATCH(""&amp;$L3375,'AR SALES'!$AE$2:$AE$2501,0)),""))</f>
        <v/>
      </c>
      <c r="AU3375" s="2">
        <f>IF($L3375="","",IF($A3375&lt;&gt;"GA","",IF($E3375="FULTON",IF(ISNUMBER(SEARCH("COLLEGE PARK",$AT3375)),"FULTON (COLLEGE PARK)",IF(ISNUMBER(SEARCH("HAPEVILLE",$AT3375)),"FULTON (HAPEVILLE)",IF(ISNUMBER(SEARCH("EAST POINT",$AT3375)),"FULTON (EAST POINT)",IF(ISNUMBER(SEARCH("ATLANTA",$AT3375)),"FULTON (ATL LIMITS)","FULTON")))),IF($E3375="DEKALB",IF(ISNUMBER(SEARCH("ATLANTA",$AT3375)),"DEKALB (ATL LIMITS)","DEKALB"),IF(AND($E3375="CLAYTON",ISNUMBER(SEARCH("COLLEGE PARK",$AT3375))),"CLAYTON (COLLEGE PARK)",$E3375)))))</f>
        <v/>
      </c>
      <c r="AV3375" s="2">
        <f>IF($L3375="","",IF(""&amp;$F3375="2","DIESEL",IF(OR(""&amp;$F3375="G",""&amp;$F3375="H"),"GAS","")))</f>
        <v/>
      </c>
      <c r="AW3375" s="2">
        <f>IF($AV3375="","",$R3375)</f>
        <v/>
      </c>
      <c r="AX3375" s="2">
        <f>IF($AV3375="","",IF($AB3375=0,$R3375,0))</f>
        <v/>
      </c>
      <c r="AY3375" s="2">
        <f>IF($AV3375="","",IF(AND($Z3375=0,COUNTIF('AR SALES'!$L$2:$L$2501,$L3375)=0),"YES",""))</f>
        <v/>
      </c>
      <c r="AZ3375" s="2">
        <f>IF($AV3375="","",IFERROR(VLOOKUP($AU3375,CODES!$A:$B,2,FALSE),"NO CODE"))</f>
        <v/>
      </c>
      <c r="BA3375" s="2">
        <f>IF(""&amp;$F3375&lt;&gt;"4","",IF($AY3375="YES","",IF(ROUND(SUMIFS($AE$2:$AE$4001,$L$2:$L$4001,$L3375,$F$2:$F$4001,"4")-SUMIFS('AR SALES'!$Y$2:$Y$2501,'AR SALES'!$L$2:$L$2501,$L3375,'AR SALES'!$AD$2:$AD$2501,"OFF"),2)=0,"","STALE")))</f>
        <v/>
      </c>
      <c r="BB3375" s="2">
        <f>IF(OR(""&amp;$F3375="2",""&amp;$F3375="4",""&amp;$F3375="G",""&amp;$F3375="H"),IF($AY3375="YES","",IF($AB3375&lt;&gt;0,"",IF(COUNTIFS('AR SALES'!$L$2:$L$2501,$L3375,'AR SALES'!$AD$2:$AD$2501,IF(""&amp;$F3375="4","OFF","ON"),'AR SALES'!$AF$2:$AF$2501,"Y")&gt;0,"","NO EXEMPTION"))),"")</f>
        <v/>
      </c>
    </row>
    <row r="3376">
      <c r="AT3376" s="2">
        <f>IF($L3376="","",IFERROR(INDEX('AR SALES'!$H$2:$H$2501,MATCH(""&amp;$L3376,'AR SALES'!$AE$2:$AE$2501,0)),""))</f>
        <v/>
      </c>
      <c r="AU3376" s="2">
        <f>IF($L3376="","",IF($A3376&lt;&gt;"GA","",IF($E3376="FULTON",IF(ISNUMBER(SEARCH("COLLEGE PARK",$AT3376)),"FULTON (COLLEGE PARK)",IF(ISNUMBER(SEARCH("HAPEVILLE",$AT3376)),"FULTON (HAPEVILLE)",IF(ISNUMBER(SEARCH("EAST POINT",$AT3376)),"FULTON (EAST POINT)",IF(ISNUMBER(SEARCH("ATLANTA",$AT3376)),"FULTON (ATL LIMITS)","FULTON")))),IF($E3376="DEKALB",IF(ISNUMBER(SEARCH("ATLANTA",$AT3376)),"DEKALB (ATL LIMITS)","DEKALB"),IF(AND($E3376="CLAYTON",ISNUMBER(SEARCH("COLLEGE PARK",$AT3376))),"CLAYTON (COLLEGE PARK)",$E3376)))))</f>
        <v/>
      </c>
      <c r="AV3376" s="2">
        <f>IF($L3376="","",IF(""&amp;$F3376="2","DIESEL",IF(OR(""&amp;$F3376="G",""&amp;$F3376="H"),"GAS","")))</f>
        <v/>
      </c>
      <c r="AW3376" s="2">
        <f>IF($AV3376="","",$R3376)</f>
        <v/>
      </c>
      <c r="AX3376" s="2">
        <f>IF($AV3376="","",IF($AB3376=0,$R3376,0))</f>
        <v/>
      </c>
      <c r="AY3376" s="2">
        <f>IF($AV3376="","",IF(AND($Z3376=0,COUNTIF('AR SALES'!$L$2:$L$2501,$L3376)=0),"YES",""))</f>
        <v/>
      </c>
      <c r="AZ3376" s="2">
        <f>IF($AV3376="","",IFERROR(VLOOKUP($AU3376,CODES!$A:$B,2,FALSE),"NO CODE"))</f>
        <v/>
      </c>
      <c r="BA3376" s="2">
        <f>IF(""&amp;$F3376&lt;&gt;"4","",IF($AY3376="YES","",IF(ROUND(SUMIFS($AE$2:$AE$4001,$L$2:$L$4001,$L3376,$F$2:$F$4001,"4")-SUMIFS('AR SALES'!$Y$2:$Y$2501,'AR SALES'!$L$2:$L$2501,$L3376,'AR SALES'!$AD$2:$AD$2501,"OFF"),2)=0,"","STALE")))</f>
        <v/>
      </c>
      <c r="BB3376" s="2">
        <f>IF(OR(""&amp;$F3376="2",""&amp;$F3376="4",""&amp;$F3376="G",""&amp;$F3376="H"),IF($AY3376="YES","",IF($AB3376&lt;&gt;0,"",IF(COUNTIFS('AR SALES'!$L$2:$L$2501,$L3376,'AR SALES'!$AD$2:$AD$2501,IF(""&amp;$F3376="4","OFF","ON"),'AR SALES'!$AF$2:$AF$2501,"Y")&gt;0,"","NO EXEMPTION"))),"")</f>
        <v/>
      </c>
    </row>
    <row r="3377">
      <c r="AT3377" s="2">
        <f>IF($L3377="","",IFERROR(INDEX('AR SALES'!$H$2:$H$2501,MATCH(""&amp;$L3377,'AR SALES'!$AE$2:$AE$2501,0)),""))</f>
        <v/>
      </c>
      <c r="AU3377" s="2">
        <f>IF($L3377="","",IF($A3377&lt;&gt;"GA","",IF($E3377="FULTON",IF(ISNUMBER(SEARCH("COLLEGE PARK",$AT3377)),"FULTON (COLLEGE PARK)",IF(ISNUMBER(SEARCH("HAPEVILLE",$AT3377)),"FULTON (HAPEVILLE)",IF(ISNUMBER(SEARCH("EAST POINT",$AT3377)),"FULTON (EAST POINT)",IF(ISNUMBER(SEARCH("ATLANTA",$AT3377)),"FULTON (ATL LIMITS)","FULTON")))),IF($E3377="DEKALB",IF(ISNUMBER(SEARCH("ATLANTA",$AT3377)),"DEKALB (ATL LIMITS)","DEKALB"),IF(AND($E3377="CLAYTON",ISNUMBER(SEARCH("COLLEGE PARK",$AT3377))),"CLAYTON (COLLEGE PARK)",$E3377)))))</f>
        <v/>
      </c>
      <c r="AV3377" s="2">
        <f>IF($L3377="","",IF(""&amp;$F3377="2","DIESEL",IF(OR(""&amp;$F3377="G",""&amp;$F3377="H"),"GAS","")))</f>
        <v/>
      </c>
      <c r="AW3377" s="2">
        <f>IF($AV3377="","",$R3377)</f>
        <v/>
      </c>
      <c r="AX3377" s="2">
        <f>IF($AV3377="","",IF($AB3377=0,$R3377,0))</f>
        <v/>
      </c>
      <c r="AY3377" s="2">
        <f>IF($AV3377="","",IF(AND($Z3377=0,COUNTIF('AR SALES'!$L$2:$L$2501,$L3377)=0),"YES",""))</f>
        <v/>
      </c>
      <c r="AZ3377" s="2">
        <f>IF($AV3377="","",IFERROR(VLOOKUP($AU3377,CODES!$A:$B,2,FALSE),"NO CODE"))</f>
        <v/>
      </c>
      <c r="BA3377" s="2">
        <f>IF(""&amp;$F3377&lt;&gt;"4","",IF($AY3377="YES","",IF(ROUND(SUMIFS($AE$2:$AE$4001,$L$2:$L$4001,$L3377,$F$2:$F$4001,"4")-SUMIFS('AR SALES'!$Y$2:$Y$2501,'AR SALES'!$L$2:$L$2501,$L3377,'AR SALES'!$AD$2:$AD$2501,"OFF"),2)=0,"","STALE")))</f>
        <v/>
      </c>
      <c r="BB3377" s="2">
        <f>IF(OR(""&amp;$F3377="2",""&amp;$F3377="4",""&amp;$F3377="G",""&amp;$F3377="H"),IF($AY3377="YES","",IF($AB3377&lt;&gt;0,"",IF(COUNTIFS('AR SALES'!$L$2:$L$2501,$L3377,'AR SALES'!$AD$2:$AD$2501,IF(""&amp;$F3377="4","OFF","ON"),'AR SALES'!$AF$2:$AF$2501,"Y")&gt;0,"","NO EXEMPTION"))),"")</f>
        <v/>
      </c>
    </row>
    <row r="3378">
      <c r="AT3378" s="2">
        <f>IF($L3378="","",IFERROR(INDEX('AR SALES'!$H$2:$H$2501,MATCH(""&amp;$L3378,'AR SALES'!$AE$2:$AE$2501,0)),""))</f>
        <v/>
      </c>
      <c r="AU3378" s="2">
        <f>IF($L3378="","",IF($A3378&lt;&gt;"GA","",IF($E3378="FULTON",IF(ISNUMBER(SEARCH("COLLEGE PARK",$AT3378)),"FULTON (COLLEGE PARK)",IF(ISNUMBER(SEARCH("HAPEVILLE",$AT3378)),"FULTON (HAPEVILLE)",IF(ISNUMBER(SEARCH("EAST POINT",$AT3378)),"FULTON (EAST POINT)",IF(ISNUMBER(SEARCH("ATLANTA",$AT3378)),"FULTON (ATL LIMITS)","FULTON")))),IF($E3378="DEKALB",IF(ISNUMBER(SEARCH("ATLANTA",$AT3378)),"DEKALB (ATL LIMITS)","DEKALB"),IF(AND($E3378="CLAYTON",ISNUMBER(SEARCH("COLLEGE PARK",$AT3378))),"CLAYTON (COLLEGE PARK)",$E3378)))))</f>
        <v/>
      </c>
      <c r="AV3378" s="2">
        <f>IF($L3378="","",IF(""&amp;$F3378="2","DIESEL",IF(OR(""&amp;$F3378="G",""&amp;$F3378="H"),"GAS","")))</f>
        <v/>
      </c>
      <c r="AW3378" s="2">
        <f>IF($AV3378="","",$R3378)</f>
        <v/>
      </c>
      <c r="AX3378" s="2">
        <f>IF($AV3378="","",IF($AB3378=0,$R3378,0))</f>
        <v/>
      </c>
      <c r="AY3378" s="2">
        <f>IF($AV3378="","",IF(AND($Z3378=0,COUNTIF('AR SALES'!$L$2:$L$2501,$L3378)=0),"YES",""))</f>
        <v/>
      </c>
      <c r="AZ3378" s="2">
        <f>IF($AV3378="","",IFERROR(VLOOKUP($AU3378,CODES!$A:$B,2,FALSE),"NO CODE"))</f>
        <v/>
      </c>
      <c r="BA3378" s="2">
        <f>IF(""&amp;$F3378&lt;&gt;"4","",IF($AY3378="YES","",IF(ROUND(SUMIFS($AE$2:$AE$4001,$L$2:$L$4001,$L3378,$F$2:$F$4001,"4")-SUMIFS('AR SALES'!$Y$2:$Y$2501,'AR SALES'!$L$2:$L$2501,$L3378,'AR SALES'!$AD$2:$AD$2501,"OFF"),2)=0,"","STALE")))</f>
        <v/>
      </c>
      <c r="BB3378" s="2">
        <f>IF(OR(""&amp;$F3378="2",""&amp;$F3378="4",""&amp;$F3378="G",""&amp;$F3378="H"),IF($AY3378="YES","",IF($AB3378&lt;&gt;0,"",IF(COUNTIFS('AR SALES'!$L$2:$L$2501,$L3378,'AR SALES'!$AD$2:$AD$2501,IF(""&amp;$F3378="4","OFF","ON"),'AR SALES'!$AF$2:$AF$2501,"Y")&gt;0,"","NO EXEMPTION"))),"")</f>
        <v/>
      </c>
    </row>
    <row r="3379">
      <c r="AT3379" s="2">
        <f>IF($L3379="","",IFERROR(INDEX('AR SALES'!$H$2:$H$2501,MATCH(""&amp;$L3379,'AR SALES'!$AE$2:$AE$2501,0)),""))</f>
        <v/>
      </c>
      <c r="AU3379" s="2">
        <f>IF($L3379="","",IF($A3379&lt;&gt;"GA","",IF($E3379="FULTON",IF(ISNUMBER(SEARCH("COLLEGE PARK",$AT3379)),"FULTON (COLLEGE PARK)",IF(ISNUMBER(SEARCH("HAPEVILLE",$AT3379)),"FULTON (HAPEVILLE)",IF(ISNUMBER(SEARCH("EAST POINT",$AT3379)),"FULTON (EAST POINT)",IF(ISNUMBER(SEARCH("ATLANTA",$AT3379)),"FULTON (ATL LIMITS)","FULTON")))),IF($E3379="DEKALB",IF(ISNUMBER(SEARCH("ATLANTA",$AT3379)),"DEKALB (ATL LIMITS)","DEKALB"),IF(AND($E3379="CLAYTON",ISNUMBER(SEARCH("COLLEGE PARK",$AT3379))),"CLAYTON (COLLEGE PARK)",$E3379)))))</f>
        <v/>
      </c>
      <c r="AV3379" s="2">
        <f>IF($L3379="","",IF(""&amp;$F3379="2","DIESEL",IF(OR(""&amp;$F3379="G",""&amp;$F3379="H"),"GAS","")))</f>
        <v/>
      </c>
      <c r="AW3379" s="2">
        <f>IF($AV3379="","",$R3379)</f>
        <v/>
      </c>
      <c r="AX3379" s="2">
        <f>IF($AV3379="","",IF($AB3379=0,$R3379,0))</f>
        <v/>
      </c>
      <c r="AY3379" s="2">
        <f>IF($AV3379="","",IF(AND($Z3379=0,COUNTIF('AR SALES'!$L$2:$L$2501,$L3379)=0),"YES",""))</f>
        <v/>
      </c>
      <c r="AZ3379" s="2">
        <f>IF($AV3379="","",IFERROR(VLOOKUP($AU3379,CODES!$A:$B,2,FALSE),"NO CODE"))</f>
        <v/>
      </c>
      <c r="BA3379" s="2">
        <f>IF(""&amp;$F3379&lt;&gt;"4","",IF($AY3379="YES","",IF(ROUND(SUMIFS($AE$2:$AE$4001,$L$2:$L$4001,$L3379,$F$2:$F$4001,"4")-SUMIFS('AR SALES'!$Y$2:$Y$2501,'AR SALES'!$L$2:$L$2501,$L3379,'AR SALES'!$AD$2:$AD$2501,"OFF"),2)=0,"","STALE")))</f>
        <v/>
      </c>
      <c r="BB3379" s="2">
        <f>IF(OR(""&amp;$F3379="2",""&amp;$F3379="4",""&amp;$F3379="G",""&amp;$F3379="H"),IF($AY3379="YES","",IF($AB3379&lt;&gt;0,"",IF(COUNTIFS('AR SALES'!$L$2:$L$2501,$L3379,'AR SALES'!$AD$2:$AD$2501,IF(""&amp;$F3379="4","OFF","ON"),'AR SALES'!$AF$2:$AF$2501,"Y")&gt;0,"","NO EXEMPTION"))),"")</f>
        <v/>
      </c>
    </row>
    <row r="3380">
      <c r="AT3380" s="2">
        <f>IF($L3380="","",IFERROR(INDEX('AR SALES'!$H$2:$H$2501,MATCH(""&amp;$L3380,'AR SALES'!$AE$2:$AE$2501,0)),""))</f>
        <v/>
      </c>
      <c r="AU3380" s="2">
        <f>IF($L3380="","",IF($A3380&lt;&gt;"GA","",IF($E3380="FULTON",IF(ISNUMBER(SEARCH("COLLEGE PARK",$AT3380)),"FULTON (COLLEGE PARK)",IF(ISNUMBER(SEARCH("HAPEVILLE",$AT3380)),"FULTON (HAPEVILLE)",IF(ISNUMBER(SEARCH("EAST POINT",$AT3380)),"FULTON (EAST POINT)",IF(ISNUMBER(SEARCH("ATLANTA",$AT3380)),"FULTON (ATL LIMITS)","FULTON")))),IF($E3380="DEKALB",IF(ISNUMBER(SEARCH("ATLANTA",$AT3380)),"DEKALB (ATL LIMITS)","DEKALB"),IF(AND($E3380="CLAYTON",ISNUMBER(SEARCH("COLLEGE PARK",$AT3380))),"CLAYTON (COLLEGE PARK)",$E3380)))))</f>
        <v/>
      </c>
      <c r="AV3380" s="2">
        <f>IF($L3380="","",IF(""&amp;$F3380="2","DIESEL",IF(OR(""&amp;$F3380="G",""&amp;$F3380="H"),"GAS","")))</f>
        <v/>
      </c>
      <c r="AW3380" s="2">
        <f>IF($AV3380="","",$R3380)</f>
        <v/>
      </c>
      <c r="AX3380" s="2">
        <f>IF($AV3380="","",IF($AB3380=0,$R3380,0))</f>
        <v/>
      </c>
      <c r="AY3380" s="2">
        <f>IF($AV3380="","",IF(AND($Z3380=0,COUNTIF('AR SALES'!$L$2:$L$2501,$L3380)=0),"YES",""))</f>
        <v/>
      </c>
      <c r="AZ3380" s="2">
        <f>IF($AV3380="","",IFERROR(VLOOKUP($AU3380,CODES!$A:$B,2,FALSE),"NO CODE"))</f>
        <v/>
      </c>
      <c r="BA3380" s="2">
        <f>IF(""&amp;$F3380&lt;&gt;"4","",IF($AY3380="YES","",IF(ROUND(SUMIFS($AE$2:$AE$4001,$L$2:$L$4001,$L3380,$F$2:$F$4001,"4")-SUMIFS('AR SALES'!$Y$2:$Y$2501,'AR SALES'!$L$2:$L$2501,$L3380,'AR SALES'!$AD$2:$AD$2501,"OFF"),2)=0,"","STALE")))</f>
        <v/>
      </c>
      <c r="BB3380" s="2">
        <f>IF(OR(""&amp;$F3380="2",""&amp;$F3380="4",""&amp;$F3380="G",""&amp;$F3380="H"),IF($AY3380="YES","",IF($AB3380&lt;&gt;0,"",IF(COUNTIFS('AR SALES'!$L$2:$L$2501,$L3380,'AR SALES'!$AD$2:$AD$2501,IF(""&amp;$F3380="4","OFF","ON"),'AR SALES'!$AF$2:$AF$2501,"Y")&gt;0,"","NO EXEMPTION"))),"")</f>
        <v/>
      </c>
    </row>
    <row r="3381">
      <c r="AT3381" s="2">
        <f>IF($L3381="","",IFERROR(INDEX('AR SALES'!$H$2:$H$2501,MATCH(""&amp;$L3381,'AR SALES'!$AE$2:$AE$2501,0)),""))</f>
        <v/>
      </c>
      <c r="AU3381" s="2">
        <f>IF($L3381="","",IF($A3381&lt;&gt;"GA","",IF($E3381="FULTON",IF(ISNUMBER(SEARCH("COLLEGE PARK",$AT3381)),"FULTON (COLLEGE PARK)",IF(ISNUMBER(SEARCH("HAPEVILLE",$AT3381)),"FULTON (HAPEVILLE)",IF(ISNUMBER(SEARCH("EAST POINT",$AT3381)),"FULTON (EAST POINT)",IF(ISNUMBER(SEARCH("ATLANTA",$AT3381)),"FULTON (ATL LIMITS)","FULTON")))),IF($E3381="DEKALB",IF(ISNUMBER(SEARCH("ATLANTA",$AT3381)),"DEKALB (ATL LIMITS)","DEKALB"),IF(AND($E3381="CLAYTON",ISNUMBER(SEARCH("COLLEGE PARK",$AT3381))),"CLAYTON (COLLEGE PARK)",$E3381)))))</f>
        <v/>
      </c>
      <c r="AV3381" s="2">
        <f>IF($L3381="","",IF(""&amp;$F3381="2","DIESEL",IF(OR(""&amp;$F3381="G",""&amp;$F3381="H"),"GAS","")))</f>
        <v/>
      </c>
      <c r="AW3381" s="2">
        <f>IF($AV3381="","",$R3381)</f>
        <v/>
      </c>
      <c r="AX3381" s="2">
        <f>IF($AV3381="","",IF($AB3381=0,$R3381,0))</f>
        <v/>
      </c>
      <c r="AY3381" s="2">
        <f>IF($AV3381="","",IF(AND($Z3381=0,COUNTIF('AR SALES'!$L$2:$L$2501,$L3381)=0),"YES",""))</f>
        <v/>
      </c>
      <c r="AZ3381" s="2">
        <f>IF($AV3381="","",IFERROR(VLOOKUP($AU3381,CODES!$A:$B,2,FALSE),"NO CODE"))</f>
        <v/>
      </c>
      <c r="BA3381" s="2">
        <f>IF(""&amp;$F3381&lt;&gt;"4","",IF($AY3381="YES","",IF(ROUND(SUMIFS($AE$2:$AE$4001,$L$2:$L$4001,$L3381,$F$2:$F$4001,"4")-SUMIFS('AR SALES'!$Y$2:$Y$2501,'AR SALES'!$L$2:$L$2501,$L3381,'AR SALES'!$AD$2:$AD$2501,"OFF"),2)=0,"","STALE")))</f>
        <v/>
      </c>
      <c r="BB3381" s="2">
        <f>IF(OR(""&amp;$F3381="2",""&amp;$F3381="4",""&amp;$F3381="G",""&amp;$F3381="H"),IF($AY3381="YES","",IF($AB3381&lt;&gt;0,"",IF(COUNTIFS('AR SALES'!$L$2:$L$2501,$L3381,'AR SALES'!$AD$2:$AD$2501,IF(""&amp;$F3381="4","OFF","ON"),'AR SALES'!$AF$2:$AF$2501,"Y")&gt;0,"","NO EXEMPTION"))),"")</f>
        <v/>
      </c>
    </row>
    <row r="3382">
      <c r="AT3382" s="2">
        <f>IF($L3382="","",IFERROR(INDEX('AR SALES'!$H$2:$H$2501,MATCH(""&amp;$L3382,'AR SALES'!$AE$2:$AE$2501,0)),""))</f>
        <v/>
      </c>
      <c r="AU3382" s="2">
        <f>IF($L3382="","",IF($A3382&lt;&gt;"GA","",IF($E3382="FULTON",IF(ISNUMBER(SEARCH("COLLEGE PARK",$AT3382)),"FULTON (COLLEGE PARK)",IF(ISNUMBER(SEARCH("HAPEVILLE",$AT3382)),"FULTON (HAPEVILLE)",IF(ISNUMBER(SEARCH("EAST POINT",$AT3382)),"FULTON (EAST POINT)",IF(ISNUMBER(SEARCH("ATLANTA",$AT3382)),"FULTON (ATL LIMITS)","FULTON")))),IF($E3382="DEKALB",IF(ISNUMBER(SEARCH("ATLANTA",$AT3382)),"DEKALB (ATL LIMITS)","DEKALB"),IF(AND($E3382="CLAYTON",ISNUMBER(SEARCH("COLLEGE PARK",$AT3382))),"CLAYTON (COLLEGE PARK)",$E3382)))))</f>
        <v/>
      </c>
      <c r="AV3382" s="2">
        <f>IF($L3382="","",IF(""&amp;$F3382="2","DIESEL",IF(OR(""&amp;$F3382="G",""&amp;$F3382="H"),"GAS","")))</f>
        <v/>
      </c>
      <c r="AW3382" s="2">
        <f>IF($AV3382="","",$R3382)</f>
        <v/>
      </c>
      <c r="AX3382" s="2">
        <f>IF($AV3382="","",IF($AB3382=0,$R3382,0))</f>
        <v/>
      </c>
      <c r="AY3382" s="2">
        <f>IF($AV3382="","",IF(AND($Z3382=0,COUNTIF('AR SALES'!$L$2:$L$2501,$L3382)=0),"YES",""))</f>
        <v/>
      </c>
      <c r="AZ3382" s="2">
        <f>IF($AV3382="","",IFERROR(VLOOKUP($AU3382,CODES!$A:$B,2,FALSE),"NO CODE"))</f>
        <v/>
      </c>
      <c r="BA3382" s="2">
        <f>IF(""&amp;$F3382&lt;&gt;"4","",IF($AY3382="YES","",IF(ROUND(SUMIFS($AE$2:$AE$4001,$L$2:$L$4001,$L3382,$F$2:$F$4001,"4")-SUMIFS('AR SALES'!$Y$2:$Y$2501,'AR SALES'!$L$2:$L$2501,$L3382,'AR SALES'!$AD$2:$AD$2501,"OFF"),2)=0,"","STALE")))</f>
        <v/>
      </c>
      <c r="BB3382" s="2">
        <f>IF(OR(""&amp;$F3382="2",""&amp;$F3382="4",""&amp;$F3382="G",""&amp;$F3382="H"),IF($AY3382="YES","",IF($AB3382&lt;&gt;0,"",IF(COUNTIFS('AR SALES'!$L$2:$L$2501,$L3382,'AR SALES'!$AD$2:$AD$2501,IF(""&amp;$F3382="4","OFF","ON"),'AR SALES'!$AF$2:$AF$2501,"Y")&gt;0,"","NO EXEMPTION"))),"")</f>
        <v/>
      </c>
    </row>
    <row r="3383">
      <c r="AT3383" s="2">
        <f>IF($L3383="","",IFERROR(INDEX('AR SALES'!$H$2:$H$2501,MATCH(""&amp;$L3383,'AR SALES'!$AE$2:$AE$2501,0)),""))</f>
        <v/>
      </c>
      <c r="AU3383" s="2">
        <f>IF($L3383="","",IF($A3383&lt;&gt;"GA","",IF($E3383="FULTON",IF(ISNUMBER(SEARCH("COLLEGE PARK",$AT3383)),"FULTON (COLLEGE PARK)",IF(ISNUMBER(SEARCH("HAPEVILLE",$AT3383)),"FULTON (HAPEVILLE)",IF(ISNUMBER(SEARCH("EAST POINT",$AT3383)),"FULTON (EAST POINT)",IF(ISNUMBER(SEARCH("ATLANTA",$AT3383)),"FULTON (ATL LIMITS)","FULTON")))),IF($E3383="DEKALB",IF(ISNUMBER(SEARCH("ATLANTA",$AT3383)),"DEKALB (ATL LIMITS)","DEKALB"),IF(AND($E3383="CLAYTON",ISNUMBER(SEARCH("COLLEGE PARK",$AT3383))),"CLAYTON (COLLEGE PARK)",$E3383)))))</f>
        <v/>
      </c>
      <c r="AV3383" s="2">
        <f>IF($L3383="","",IF(""&amp;$F3383="2","DIESEL",IF(OR(""&amp;$F3383="G",""&amp;$F3383="H"),"GAS","")))</f>
        <v/>
      </c>
      <c r="AW3383" s="2">
        <f>IF($AV3383="","",$R3383)</f>
        <v/>
      </c>
      <c r="AX3383" s="2">
        <f>IF($AV3383="","",IF($AB3383=0,$R3383,0))</f>
        <v/>
      </c>
      <c r="AY3383" s="2">
        <f>IF($AV3383="","",IF(AND($Z3383=0,COUNTIF('AR SALES'!$L$2:$L$2501,$L3383)=0),"YES",""))</f>
        <v/>
      </c>
      <c r="AZ3383" s="2">
        <f>IF($AV3383="","",IFERROR(VLOOKUP($AU3383,CODES!$A:$B,2,FALSE),"NO CODE"))</f>
        <v/>
      </c>
      <c r="BA3383" s="2">
        <f>IF(""&amp;$F3383&lt;&gt;"4","",IF($AY3383="YES","",IF(ROUND(SUMIFS($AE$2:$AE$4001,$L$2:$L$4001,$L3383,$F$2:$F$4001,"4")-SUMIFS('AR SALES'!$Y$2:$Y$2501,'AR SALES'!$L$2:$L$2501,$L3383,'AR SALES'!$AD$2:$AD$2501,"OFF"),2)=0,"","STALE")))</f>
        <v/>
      </c>
      <c r="BB3383" s="2">
        <f>IF(OR(""&amp;$F3383="2",""&amp;$F3383="4",""&amp;$F3383="G",""&amp;$F3383="H"),IF($AY3383="YES","",IF($AB3383&lt;&gt;0,"",IF(COUNTIFS('AR SALES'!$L$2:$L$2501,$L3383,'AR SALES'!$AD$2:$AD$2501,IF(""&amp;$F3383="4","OFF","ON"),'AR SALES'!$AF$2:$AF$2501,"Y")&gt;0,"","NO EXEMPTION"))),"")</f>
        <v/>
      </c>
    </row>
    <row r="3384">
      <c r="AT3384" s="2">
        <f>IF($L3384="","",IFERROR(INDEX('AR SALES'!$H$2:$H$2501,MATCH(""&amp;$L3384,'AR SALES'!$AE$2:$AE$2501,0)),""))</f>
        <v/>
      </c>
      <c r="AU3384" s="2">
        <f>IF($L3384="","",IF($A3384&lt;&gt;"GA","",IF($E3384="FULTON",IF(ISNUMBER(SEARCH("COLLEGE PARK",$AT3384)),"FULTON (COLLEGE PARK)",IF(ISNUMBER(SEARCH("HAPEVILLE",$AT3384)),"FULTON (HAPEVILLE)",IF(ISNUMBER(SEARCH("EAST POINT",$AT3384)),"FULTON (EAST POINT)",IF(ISNUMBER(SEARCH("ATLANTA",$AT3384)),"FULTON (ATL LIMITS)","FULTON")))),IF($E3384="DEKALB",IF(ISNUMBER(SEARCH("ATLANTA",$AT3384)),"DEKALB (ATL LIMITS)","DEKALB"),IF(AND($E3384="CLAYTON",ISNUMBER(SEARCH("COLLEGE PARK",$AT3384))),"CLAYTON (COLLEGE PARK)",$E3384)))))</f>
        <v/>
      </c>
      <c r="AV3384" s="2">
        <f>IF($L3384="","",IF(""&amp;$F3384="2","DIESEL",IF(OR(""&amp;$F3384="G",""&amp;$F3384="H"),"GAS","")))</f>
        <v/>
      </c>
      <c r="AW3384" s="2">
        <f>IF($AV3384="","",$R3384)</f>
        <v/>
      </c>
      <c r="AX3384" s="2">
        <f>IF($AV3384="","",IF($AB3384=0,$R3384,0))</f>
        <v/>
      </c>
      <c r="AY3384" s="2">
        <f>IF($AV3384="","",IF(AND($Z3384=0,COUNTIF('AR SALES'!$L$2:$L$2501,$L3384)=0),"YES",""))</f>
        <v/>
      </c>
      <c r="AZ3384" s="2">
        <f>IF($AV3384="","",IFERROR(VLOOKUP($AU3384,CODES!$A:$B,2,FALSE),"NO CODE"))</f>
        <v/>
      </c>
      <c r="BA3384" s="2">
        <f>IF(""&amp;$F3384&lt;&gt;"4","",IF($AY3384="YES","",IF(ROUND(SUMIFS($AE$2:$AE$4001,$L$2:$L$4001,$L3384,$F$2:$F$4001,"4")-SUMIFS('AR SALES'!$Y$2:$Y$2501,'AR SALES'!$L$2:$L$2501,$L3384,'AR SALES'!$AD$2:$AD$2501,"OFF"),2)=0,"","STALE")))</f>
        <v/>
      </c>
      <c r="BB3384" s="2">
        <f>IF(OR(""&amp;$F3384="2",""&amp;$F3384="4",""&amp;$F3384="G",""&amp;$F3384="H"),IF($AY3384="YES","",IF($AB3384&lt;&gt;0,"",IF(COUNTIFS('AR SALES'!$L$2:$L$2501,$L3384,'AR SALES'!$AD$2:$AD$2501,IF(""&amp;$F3384="4","OFF","ON"),'AR SALES'!$AF$2:$AF$2501,"Y")&gt;0,"","NO EXEMPTION"))),"")</f>
        <v/>
      </c>
    </row>
    <row r="3385">
      <c r="AT3385" s="2">
        <f>IF($L3385="","",IFERROR(INDEX('AR SALES'!$H$2:$H$2501,MATCH(""&amp;$L3385,'AR SALES'!$AE$2:$AE$2501,0)),""))</f>
        <v/>
      </c>
      <c r="AU3385" s="2">
        <f>IF($L3385="","",IF($A3385&lt;&gt;"GA","",IF($E3385="FULTON",IF(ISNUMBER(SEARCH("COLLEGE PARK",$AT3385)),"FULTON (COLLEGE PARK)",IF(ISNUMBER(SEARCH("HAPEVILLE",$AT3385)),"FULTON (HAPEVILLE)",IF(ISNUMBER(SEARCH("EAST POINT",$AT3385)),"FULTON (EAST POINT)",IF(ISNUMBER(SEARCH("ATLANTA",$AT3385)),"FULTON (ATL LIMITS)","FULTON")))),IF($E3385="DEKALB",IF(ISNUMBER(SEARCH("ATLANTA",$AT3385)),"DEKALB (ATL LIMITS)","DEKALB"),IF(AND($E3385="CLAYTON",ISNUMBER(SEARCH("COLLEGE PARK",$AT3385))),"CLAYTON (COLLEGE PARK)",$E3385)))))</f>
        <v/>
      </c>
      <c r="AV3385" s="2">
        <f>IF($L3385="","",IF(""&amp;$F3385="2","DIESEL",IF(OR(""&amp;$F3385="G",""&amp;$F3385="H"),"GAS","")))</f>
        <v/>
      </c>
      <c r="AW3385" s="2">
        <f>IF($AV3385="","",$R3385)</f>
        <v/>
      </c>
      <c r="AX3385" s="2">
        <f>IF($AV3385="","",IF($AB3385=0,$R3385,0))</f>
        <v/>
      </c>
      <c r="AY3385" s="2">
        <f>IF($AV3385="","",IF(AND($Z3385=0,COUNTIF('AR SALES'!$L$2:$L$2501,$L3385)=0),"YES",""))</f>
        <v/>
      </c>
      <c r="AZ3385" s="2">
        <f>IF($AV3385="","",IFERROR(VLOOKUP($AU3385,CODES!$A:$B,2,FALSE),"NO CODE"))</f>
        <v/>
      </c>
      <c r="BA3385" s="2">
        <f>IF(""&amp;$F3385&lt;&gt;"4","",IF($AY3385="YES","",IF(ROUND(SUMIFS($AE$2:$AE$4001,$L$2:$L$4001,$L3385,$F$2:$F$4001,"4")-SUMIFS('AR SALES'!$Y$2:$Y$2501,'AR SALES'!$L$2:$L$2501,$L3385,'AR SALES'!$AD$2:$AD$2501,"OFF"),2)=0,"","STALE")))</f>
        <v/>
      </c>
      <c r="BB3385" s="2">
        <f>IF(OR(""&amp;$F3385="2",""&amp;$F3385="4",""&amp;$F3385="G",""&amp;$F3385="H"),IF($AY3385="YES","",IF($AB3385&lt;&gt;0,"",IF(COUNTIFS('AR SALES'!$L$2:$L$2501,$L3385,'AR SALES'!$AD$2:$AD$2501,IF(""&amp;$F3385="4","OFF","ON"),'AR SALES'!$AF$2:$AF$2501,"Y")&gt;0,"","NO EXEMPTION"))),"")</f>
        <v/>
      </c>
    </row>
    <row r="3386">
      <c r="AT3386" s="2">
        <f>IF($L3386="","",IFERROR(INDEX('AR SALES'!$H$2:$H$2501,MATCH(""&amp;$L3386,'AR SALES'!$AE$2:$AE$2501,0)),""))</f>
        <v/>
      </c>
      <c r="AU3386" s="2">
        <f>IF($L3386="","",IF($A3386&lt;&gt;"GA","",IF($E3386="FULTON",IF(ISNUMBER(SEARCH("COLLEGE PARK",$AT3386)),"FULTON (COLLEGE PARK)",IF(ISNUMBER(SEARCH("HAPEVILLE",$AT3386)),"FULTON (HAPEVILLE)",IF(ISNUMBER(SEARCH("EAST POINT",$AT3386)),"FULTON (EAST POINT)",IF(ISNUMBER(SEARCH("ATLANTA",$AT3386)),"FULTON (ATL LIMITS)","FULTON")))),IF($E3386="DEKALB",IF(ISNUMBER(SEARCH("ATLANTA",$AT3386)),"DEKALB (ATL LIMITS)","DEKALB"),IF(AND($E3386="CLAYTON",ISNUMBER(SEARCH("COLLEGE PARK",$AT3386))),"CLAYTON (COLLEGE PARK)",$E3386)))))</f>
        <v/>
      </c>
      <c r="AV3386" s="2">
        <f>IF($L3386="","",IF(""&amp;$F3386="2","DIESEL",IF(OR(""&amp;$F3386="G",""&amp;$F3386="H"),"GAS","")))</f>
        <v/>
      </c>
      <c r="AW3386" s="2">
        <f>IF($AV3386="","",$R3386)</f>
        <v/>
      </c>
      <c r="AX3386" s="2">
        <f>IF($AV3386="","",IF($AB3386=0,$R3386,0))</f>
        <v/>
      </c>
      <c r="AY3386" s="2">
        <f>IF($AV3386="","",IF(AND($Z3386=0,COUNTIF('AR SALES'!$L$2:$L$2501,$L3386)=0),"YES",""))</f>
        <v/>
      </c>
      <c r="AZ3386" s="2">
        <f>IF($AV3386="","",IFERROR(VLOOKUP($AU3386,CODES!$A:$B,2,FALSE),"NO CODE"))</f>
        <v/>
      </c>
      <c r="BA3386" s="2">
        <f>IF(""&amp;$F3386&lt;&gt;"4","",IF($AY3386="YES","",IF(ROUND(SUMIFS($AE$2:$AE$4001,$L$2:$L$4001,$L3386,$F$2:$F$4001,"4")-SUMIFS('AR SALES'!$Y$2:$Y$2501,'AR SALES'!$L$2:$L$2501,$L3386,'AR SALES'!$AD$2:$AD$2501,"OFF"),2)=0,"","STALE")))</f>
        <v/>
      </c>
      <c r="BB3386" s="2">
        <f>IF(OR(""&amp;$F3386="2",""&amp;$F3386="4",""&amp;$F3386="G",""&amp;$F3386="H"),IF($AY3386="YES","",IF($AB3386&lt;&gt;0,"",IF(COUNTIFS('AR SALES'!$L$2:$L$2501,$L3386,'AR SALES'!$AD$2:$AD$2501,IF(""&amp;$F3386="4","OFF","ON"),'AR SALES'!$AF$2:$AF$2501,"Y")&gt;0,"","NO EXEMPTION"))),"")</f>
        <v/>
      </c>
    </row>
    <row r="3387">
      <c r="AT3387" s="2">
        <f>IF($L3387="","",IFERROR(INDEX('AR SALES'!$H$2:$H$2501,MATCH(""&amp;$L3387,'AR SALES'!$AE$2:$AE$2501,0)),""))</f>
        <v/>
      </c>
      <c r="AU3387" s="2">
        <f>IF($L3387="","",IF($A3387&lt;&gt;"GA","",IF($E3387="FULTON",IF(ISNUMBER(SEARCH("COLLEGE PARK",$AT3387)),"FULTON (COLLEGE PARK)",IF(ISNUMBER(SEARCH("HAPEVILLE",$AT3387)),"FULTON (HAPEVILLE)",IF(ISNUMBER(SEARCH("EAST POINT",$AT3387)),"FULTON (EAST POINT)",IF(ISNUMBER(SEARCH("ATLANTA",$AT3387)),"FULTON (ATL LIMITS)","FULTON")))),IF($E3387="DEKALB",IF(ISNUMBER(SEARCH("ATLANTA",$AT3387)),"DEKALB (ATL LIMITS)","DEKALB"),IF(AND($E3387="CLAYTON",ISNUMBER(SEARCH("COLLEGE PARK",$AT3387))),"CLAYTON (COLLEGE PARK)",$E3387)))))</f>
        <v/>
      </c>
      <c r="AV3387" s="2">
        <f>IF($L3387="","",IF(""&amp;$F3387="2","DIESEL",IF(OR(""&amp;$F3387="G",""&amp;$F3387="H"),"GAS","")))</f>
        <v/>
      </c>
      <c r="AW3387" s="2">
        <f>IF($AV3387="","",$R3387)</f>
        <v/>
      </c>
      <c r="AX3387" s="2">
        <f>IF($AV3387="","",IF($AB3387=0,$R3387,0))</f>
        <v/>
      </c>
      <c r="AY3387" s="2">
        <f>IF($AV3387="","",IF(AND($Z3387=0,COUNTIF('AR SALES'!$L$2:$L$2501,$L3387)=0),"YES",""))</f>
        <v/>
      </c>
      <c r="AZ3387" s="2">
        <f>IF($AV3387="","",IFERROR(VLOOKUP($AU3387,CODES!$A:$B,2,FALSE),"NO CODE"))</f>
        <v/>
      </c>
      <c r="BA3387" s="2">
        <f>IF(""&amp;$F3387&lt;&gt;"4","",IF($AY3387="YES","",IF(ROUND(SUMIFS($AE$2:$AE$4001,$L$2:$L$4001,$L3387,$F$2:$F$4001,"4")-SUMIFS('AR SALES'!$Y$2:$Y$2501,'AR SALES'!$L$2:$L$2501,$L3387,'AR SALES'!$AD$2:$AD$2501,"OFF"),2)=0,"","STALE")))</f>
        <v/>
      </c>
      <c r="BB3387" s="2">
        <f>IF(OR(""&amp;$F3387="2",""&amp;$F3387="4",""&amp;$F3387="G",""&amp;$F3387="H"),IF($AY3387="YES","",IF($AB3387&lt;&gt;0,"",IF(COUNTIFS('AR SALES'!$L$2:$L$2501,$L3387,'AR SALES'!$AD$2:$AD$2501,IF(""&amp;$F3387="4","OFF","ON"),'AR SALES'!$AF$2:$AF$2501,"Y")&gt;0,"","NO EXEMPTION"))),"")</f>
        <v/>
      </c>
    </row>
    <row r="3388">
      <c r="AT3388" s="2">
        <f>IF($L3388="","",IFERROR(INDEX('AR SALES'!$H$2:$H$2501,MATCH(""&amp;$L3388,'AR SALES'!$AE$2:$AE$2501,0)),""))</f>
        <v/>
      </c>
      <c r="AU3388" s="2">
        <f>IF($L3388="","",IF($A3388&lt;&gt;"GA","",IF($E3388="FULTON",IF(ISNUMBER(SEARCH("COLLEGE PARK",$AT3388)),"FULTON (COLLEGE PARK)",IF(ISNUMBER(SEARCH("HAPEVILLE",$AT3388)),"FULTON (HAPEVILLE)",IF(ISNUMBER(SEARCH("EAST POINT",$AT3388)),"FULTON (EAST POINT)",IF(ISNUMBER(SEARCH("ATLANTA",$AT3388)),"FULTON (ATL LIMITS)","FULTON")))),IF($E3388="DEKALB",IF(ISNUMBER(SEARCH("ATLANTA",$AT3388)),"DEKALB (ATL LIMITS)","DEKALB"),IF(AND($E3388="CLAYTON",ISNUMBER(SEARCH("COLLEGE PARK",$AT3388))),"CLAYTON (COLLEGE PARK)",$E3388)))))</f>
        <v/>
      </c>
      <c r="AV3388" s="2">
        <f>IF($L3388="","",IF(""&amp;$F3388="2","DIESEL",IF(OR(""&amp;$F3388="G",""&amp;$F3388="H"),"GAS","")))</f>
        <v/>
      </c>
      <c r="AW3388" s="2">
        <f>IF($AV3388="","",$R3388)</f>
        <v/>
      </c>
      <c r="AX3388" s="2">
        <f>IF($AV3388="","",IF($AB3388=0,$R3388,0))</f>
        <v/>
      </c>
      <c r="AY3388" s="2">
        <f>IF($AV3388="","",IF(AND($Z3388=0,COUNTIF('AR SALES'!$L$2:$L$2501,$L3388)=0),"YES",""))</f>
        <v/>
      </c>
      <c r="AZ3388" s="2">
        <f>IF($AV3388="","",IFERROR(VLOOKUP($AU3388,CODES!$A:$B,2,FALSE),"NO CODE"))</f>
        <v/>
      </c>
      <c r="BA3388" s="2">
        <f>IF(""&amp;$F3388&lt;&gt;"4","",IF($AY3388="YES","",IF(ROUND(SUMIFS($AE$2:$AE$4001,$L$2:$L$4001,$L3388,$F$2:$F$4001,"4")-SUMIFS('AR SALES'!$Y$2:$Y$2501,'AR SALES'!$L$2:$L$2501,$L3388,'AR SALES'!$AD$2:$AD$2501,"OFF"),2)=0,"","STALE")))</f>
        <v/>
      </c>
      <c r="BB3388" s="2">
        <f>IF(OR(""&amp;$F3388="2",""&amp;$F3388="4",""&amp;$F3388="G",""&amp;$F3388="H"),IF($AY3388="YES","",IF($AB3388&lt;&gt;0,"",IF(COUNTIFS('AR SALES'!$L$2:$L$2501,$L3388,'AR SALES'!$AD$2:$AD$2501,IF(""&amp;$F3388="4","OFF","ON"),'AR SALES'!$AF$2:$AF$2501,"Y")&gt;0,"","NO EXEMPTION"))),"")</f>
        <v/>
      </c>
    </row>
    <row r="3389">
      <c r="AT3389" s="2">
        <f>IF($L3389="","",IFERROR(INDEX('AR SALES'!$H$2:$H$2501,MATCH(""&amp;$L3389,'AR SALES'!$AE$2:$AE$2501,0)),""))</f>
        <v/>
      </c>
      <c r="AU3389" s="2">
        <f>IF($L3389="","",IF($A3389&lt;&gt;"GA","",IF($E3389="FULTON",IF(ISNUMBER(SEARCH("COLLEGE PARK",$AT3389)),"FULTON (COLLEGE PARK)",IF(ISNUMBER(SEARCH("HAPEVILLE",$AT3389)),"FULTON (HAPEVILLE)",IF(ISNUMBER(SEARCH("EAST POINT",$AT3389)),"FULTON (EAST POINT)",IF(ISNUMBER(SEARCH("ATLANTA",$AT3389)),"FULTON (ATL LIMITS)","FULTON")))),IF($E3389="DEKALB",IF(ISNUMBER(SEARCH("ATLANTA",$AT3389)),"DEKALB (ATL LIMITS)","DEKALB"),IF(AND($E3389="CLAYTON",ISNUMBER(SEARCH("COLLEGE PARK",$AT3389))),"CLAYTON (COLLEGE PARK)",$E3389)))))</f>
        <v/>
      </c>
      <c r="AV3389" s="2">
        <f>IF($L3389="","",IF(""&amp;$F3389="2","DIESEL",IF(OR(""&amp;$F3389="G",""&amp;$F3389="H"),"GAS","")))</f>
        <v/>
      </c>
      <c r="AW3389" s="2">
        <f>IF($AV3389="","",$R3389)</f>
        <v/>
      </c>
      <c r="AX3389" s="2">
        <f>IF($AV3389="","",IF($AB3389=0,$R3389,0))</f>
        <v/>
      </c>
      <c r="AY3389" s="2">
        <f>IF($AV3389="","",IF(AND($Z3389=0,COUNTIF('AR SALES'!$L$2:$L$2501,$L3389)=0),"YES",""))</f>
        <v/>
      </c>
      <c r="AZ3389" s="2">
        <f>IF($AV3389="","",IFERROR(VLOOKUP($AU3389,CODES!$A:$B,2,FALSE),"NO CODE"))</f>
        <v/>
      </c>
      <c r="BA3389" s="2">
        <f>IF(""&amp;$F3389&lt;&gt;"4","",IF($AY3389="YES","",IF(ROUND(SUMIFS($AE$2:$AE$4001,$L$2:$L$4001,$L3389,$F$2:$F$4001,"4")-SUMIFS('AR SALES'!$Y$2:$Y$2501,'AR SALES'!$L$2:$L$2501,$L3389,'AR SALES'!$AD$2:$AD$2501,"OFF"),2)=0,"","STALE")))</f>
        <v/>
      </c>
      <c r="BB3389" s="2">
        <f>IF(OR(""&amp;$F3389="2",""&amp;$F3389="4",""&amp;$F3389="G",""&amp;$F3389="H"),IF($AY3389="YES","",IF($AB3389&lt;&gt;0,"",IF(COUNTIFS('AR SALES'!$L$2:$L$2501,$L3389,'AR SALES'!$AD$2:$AD$2501,IF(""&amp;$F3389="4","OFF","ON"),'AR SALES'!$AF$2:$AF$2501,"Y")&gt;0,"","NO EXEMPTION"))),"")</f>
        <v/>
      </c>
    </row>
    <row r="3390">
      <c r="AT3390" s="2">
        <f>IF($L3390="","",IFERROR(INDEX('AR SALES'!$H$2:$H$2501,MATCH(""&amp;$L3390,'AR SALES'!$AE$2:$AE$2501,0)),""))</f>
        <v/>
      </c>
      <c r="AU3390" s="2">
        <f>IF($L3390="","",IF($A3390&lt;&gt;"GA","",IF($E3390="FULTON",IF(ISNUMBER(SEARCH("COLLEGE PARK",$AT3390)),"FULTON (COLLEGE PARK)",IF(ISNUMBER(SEARCH("HAPEVILLE",$AT3390)),"FULTON (HAPEVILLE)",IF(ISNUMBER(SEARCH("EAST POINT",$AT3390)),"FULTON (EAST POINT)",IF(ISNUMBER(SEARCH("ATLANTA",$AT3390)),"FULTON (ATL LIMITS)","FULTON")))),IF($E3390="DEKALB",IF(ISNUMBER(SEARCH("ATLANTA",$AT3390)),"DEKALB (ATL LIMITS)","DEKALB"),IF(AND($E3390="CLAYTON",ISNUMBER(SEARCH("COLLEGE PARK",$AT3390))),"CLAYTON (COLLEGE PARK)",$E3390)))))</f>
        <v/>
      </c>
      <c r="AV3390" s="2">
        <f>IF($L3390="","",IF(""&amp;$F3390="2","DIESEL",IF(OR(""&amp;$F3390="G",""&amp;$F3390="H"),"GAS","")))</f>
        <v/>
      </c>
      <c r="AW3390" s="2">
        <f>IF($AV3390="","",$R3390)</f>
        <v/>
      </c>
      <c r="AX3390" s="2">
        <f>IF($AV3390="","",IF($AB3390=0,$R3390,0))</f>
        <v/>
      </c>
      <c r="AY3390" s="2">
        <f>IF($AV3390="","",IF(AND($Z3390=0,COUNTIF('AR SALES'!$L$2:$L$2501,$L3390)=0),"YES",""))</f>
        <v/>
      </c>
      <c r="AZ3390" s="2">
        <f>IF($AV3390="","",IFERROR(VLOOKUP($AU3390,CODES!$A:$B,2,FALSE),"NO CODE"))</f>
        <v/>
      </c>
      <c r="BA3390" s="2">
        <f>IF(""&amp;$F3390&lt;&gt;"4","",IF($AY3390="YES","",IF(ROUND(SUMIFS($AE$2:$AE$4001,$L$2:$L$4001,$L3390,$F$2:$F$4001,"4")-SUMIFS('AR SALES'!$Y$2:$Y$2501,'AR SALES'!$L$2:$L$2501,$L3390,'AR SALES'!$AD$2:$AD$2501,"OFF"),2)=0,"","STALE")))</f>
        <v/>
      </c>
      <c r="BB3390" s="2">
        <f>IF(OR(""&amp;$F3390="2",""&amp;$F3390="4",""&amp;$F3390="G",""&amp;$F3390="H"),IF($AY3390="YES","",IF($AB3390&lt;&gt;0,"",IF(COUNTIFS('AR SALES'!$L$2:$L$2501,$L3390,'AR SALES'!$AD$2:$AD$2501,IF(""&amp;$F3390="4","OFF","ON"),'AR SALES'!$AF$2:$AF$2501,"Y")&gt;0,"","NO EXEMPTION"))),"")</f>
        <v/>
      </c>
    </row>
    <row r="3391">
      <c r="AT3391" s="2">
        <f>IF($L3391="","",IFERROR(INDEX('AR SALES'!$H$2:$H$2501,MATCH(""&amp;$L3391,'AR SALES'!$AE$2:$AE$2501,0)),""))</f>
        <v/>
      </c>
      <c r="AU3391" s="2">
        <f>IF($L3391="","",IF($A3391&lt;&gt;"GA","",IF($E3391="FULTON",IF(ISNUMBER(SEARCH("COLLEGE PARK",$AT3391)),"FULTON (COLLEGE PARK)",IF(ISNUMBER(SEARCH("HAPEVILLE",$AT3391)),"FULTON (HAPEVILLE)",IF(ISNUMBER(SEARCH("EAST POINT",$AT3391)),"FULTON (EAST POINT)",IF(ISNUMBER(SEARCH("ATLANTA",$AT3391)),"FULTON (ATL LIMITS)","FULTON")))),IF($E3391="DEKALB",IF(ISNUMBER(SEARCH("ATLANTA",$AT3391)),"DEKALB (ATL LIMITS)","DEKALB"),IF(AND($E3391="CLAYTON",ISNUMBER(SEARCH("COLLEGE PARK",$AT3391))),"CLAYTON (COLLEGE PARK)",$E3391)))))</f>
        <v/>
      </c>
      <c r="AV3391" s="2">
        <f>IF($L3391="","",IF(""&amp;$F3391="2","DIESEL",IF(OR(""&amp;$F3391="G",""&amp;$F3391="H"),"GAS","")))</f>
        <v/>
      </c>
      <c r="AW3391" s="2">
        <f>IF($AV3391="","",$R3391)</f>
        <v/>
      </c>
      <c r="AX3391" s="2">
        <f>IF($AV3391="","",IF($AB3391=0,$R3391,0))</f>
        <v/>
      </c>
      <c r="AY3391" s="2">
        <f>IF($AV3391="","",IF(AND($Z3391=0,COUNTIF('AR SALES'!$L$2:$L$2501,$L3391)=0),"YES",""))</f>
        <v/>
      </c>
      <c r="AZ3391" s="2">
        <f>IF($AV3391="","",IFERROR(VLOOKUP($AU3391,CODES!$A:$B,2,FALSE),"NO CODE"))</f>
        <v/>
      </c>
      <c r="BA3391" s="2">
        <f>IF(""&amp;$F3391&lt;&gt;"4","",IF($AY3391="YES","",IF(ROUND(SUMIFS($AE$2:$AE$4001,$L$2:$L$4001,$L3391,$F$2:$F$4001,"4")-SUMIFS('AR SALES'!$Y$2:$Y$2501,'AR SALES'!$L$2:$L$2501,$L3391,'AR SALES'!$AD$2:$AD$2501,"OFF"),2)=0,"","STALE")))</f>
        <v/>
      </c>
      <c r="BB3391" s="2">
        <f>IF(OR(""&amp;$F3391="2",""&amp;$F3391="4",""&amp;$F3391="G",""&amp;$F3391="H"),IF($AY3391="YES","",IF($AB3391&lt;&gt;0,"",IF(COUNTIFS('AR SALES'!$L$2:$L$2501,$L3391,'AR SALES'!$AD$2:$AD$2501,IF(""&amp;$F3391="4","OFF","ON"),'AR SALES'!$AF$2:$AF$2501,"Y")&gt;0,"","NO EXEMPTION"))),"")</f>
        <v/>
      </c>
    </row>
    <row r="3392">
      <c r="AT3392" s="2">
        <f>IF($L3392="","",IFERROR(INDEX('AR SALES'!$H$2:$H$2501,MATCH(""&amp;$L3392,'AR SALES'!$AE$2:$AE$2501,0)),""))</f>
        <v/>
      </c>
      <c r="AU3392" s="2">
        <f>IF($L3392="","",IF($A3392&lt;&gt;"GA","",IF($E3392="FULTON",IF(ISNUMBER(SEARCH("COLLEGE PARK",$AT3392)),"FULTON (COLLEGE PARK)",IF(ISNUMBER(SEARCH("HAPEVILLE",$AT3392)),"FULTON (HAPEVILLE)",IF(ISNUMBER(SEARCH("EAST POINT",$AT3392)),"FULTON (EAST POINT)",IF(ISNUMBER(SEARCH("ATLANTA",$AT3392)),"FULTON (ATL LIMITS)","FULTON")))),IF($E3392="DEKALB",IF(ISNUMBER(SEARCH("ATLANTA",$AT3392)),"DEKALB (ATL LIMITS)","DEKALB"),IF(AND($E3392="CLAYTON",ISNUMBER(SEARCH("COLLEGE PARK",$AT3392))),"CLAYTON (COLLEGE PARK)",$E3392)))))</f>
        <v/>
      </c>
      <c r="AV3392" s="2">
        <f>IF($L3392="","",IF(""&amp;$F3392="2","DIESEL",IF(OR(""&amp;$F3392="G",""&amp;$F3392="H"),"GAS","")))</f>
        <v/>
      </c>
      <c r="AW3392" s="2">
        <f>IF($AV3392="","",$R3392)</f>
        <v/>
      </c>
      <c r="AX3392" s="2">
        <f>IF($AV3392="","",IF($AB3392=0,$R3392,0))</f>
        <v/>
      </c>
      <c r="AY3392" s="2">
        <f>IF($AV3392="","",IF(AND($Z3392=0,COUNTIF('AR SALES'!$L$2:$L$2501,$L3392)=0),"YES",""))</f>
        <v/>
      </c>
      <c r="AZ3392" s="2">
        <f>IF($AV3392="","",IFERROR(VLOOKUP($AU3392,CODES!$A:$B,2,FALSE),"NO CODE"))</f>
        <v/>
      </c>
      <c r="BA3392" s="2">
        <f>IF(""&amp;$F3392&lt;&gt;"4","",IF($AY3392="YES","",IF(ROUND(SUMIFS($AE$2:$AE$4001,$L$2:$L$4001,$L3392,$F$2:$F$4001,"4")-SUMIFS('AR SALES'!$Y$2:$Y$2501,'AR SALES'!$L$2:$L$2501,$L3392,'AR SALES'!$AD$2:$AD$2501,"OFF"),2)=0,"","STALE")))</f>
        <v/>
      </c>
      <c r="BB3392" s="2">
        <f>IF(OR(""&amp;$F3392="2",""&amp;$F3392="4",""&amp;$F3392="G",""&amp;$F3392="H"),IF($AY3392="YES","",IF($AB3392&lt;&gt;0,"",IF(COUNTIFS('AR SALES'!$L$2:$L$2501,$L3392,'AR SALES'!$AD$2:$AD$2501,IF(""&amp;$F3392="4","OFF","ON"),'AR SALES'!$AF$2:$AF$2501,"Y")&gt;0,"","NO EXEMPTION"))),"")</f>
        <v/>
      </c>
    </row>
    <row r="3393">
      <c r="AT3393" s="2">
        <f>IF($L3393="","",IFERROR(INDEX('AR SALES'!$H$2:$H$2501,MATCH(""&amp;$L3393,'AR SALES'!$AE$2:$AE$2501,0)),""))</f>
        <v/>
      </c>
      <c r="AU3393" s="2">
        <f>IF($L3393="","",IF($A3393&lt;&gt;"GA","",IF($E3393="FULTON",IF(ISNUMBER(SEARCH("COLLEGE PARK",$AT3393)),"FULTON (COLLEGE PARK)",IF(ISNUMBER(SEARCH("HAPEVILLE",$AT3393)),"FULTON (HAPEVILLE)",IF(ISNUMBER(SEARCH("EAST POINT",$AT3393)),"FULTON (EAST POINT)",IF(ISNUMBER(SEARCH("ATLANTA",$AT3393)),"FULTON (ATL LIMITS)","FULTON")))),IF($E3393="DEKALB",IF(ISNUMBER(SEARCH("ATLANTA",$AT3393)),"DEKALB (ATL LIMITS)","DEKALB"),IF(AND($E3393="CLAYTON",ISNUMBER(SEARCH("COLLEGE PARK",$AT3393))),"CLAYTON (COLLEGE PARK)",$E3393)))))</f>
        <v/>
      </c>
      <c r="AV3393" s="2">
        <f>IF($L3393="","",IF(""&amp;$F3393="2","DIESEL",IF(OR(""&amp;$F3393="G",""&amp;$F3393="H"),"GAS","")))</f>
        <v/>
      </c>
      <c r="AW3393" s="2">
        <f>IF($AV3393="","",$R3393)</f>
        <v/>
      </c>
      <c r="AX3393" s="2">
        <f>IF($AV3393="","",IF($AB3393=0,$R3393,0))</f>
        <v/>
      </c>
      <c r="AY3393" s="2">
        <f>IF($AV3393="","",IF(AND($Z3393=0,COUNTIF('AR SALES'!$L$2:$L$2501,$L3393)=0),"YES",""))</f>
        <v/>
      </c>
      <c r="AZ3393" s="2">
        <f>IF($AV3393="","",IFERROR(VLOOKUP($AU3393,CODES!$A:$B,2,FALSE),"NO CODE"))</f>
        <v/>
      </c>
      <c r="BA3393" s="2">
        <f>IF(""&amp;$F3393&lt;&gt;"4","",IF($AY3393="YES","",IF(ROUND(SUMIFS($AE$2:$AE$4001,$L$2:$L$4001,$L3393,$F$2:$F$4001,"4")-SUMIFS('AR SALES'!$Y$2:$Y$2501,'AR SALES'!$L$2:$L$2501,$L3393,'AR SALES'!$AD$2:$AD$2501,"OFF"),2)=0,"","STALE")))</f>
        <v/>
      </c>
      <c r="BB3393" s="2">
        <f>IF(OR(""&amp;$F3393="2",""&amp;$F3393="4",""&amp;$F3393="G",""&amp;$F3393="H"),IF($AY3393="YES","",IF($AB3393&lt;&gt;0,"",IF(COUNTIFS('AR SALES'!$L$2:$L$2501,$L3393,'AR SALES'!$AD$2:$AD$2501,IF(""&amp;$F3393="4","OFF","ON"),'AR SALES'!$AF$2:$AF$2501,"Y")&gt;0,"","NO EXEMPTION"))),"")</f>
        <v/>
      </c>
    </row>
    <row r="3394">
      <c r="AT3394" s="2">
        <f>IF($L3394="","",IFERROR(INDEX('AR SALES'!$H$2:$H$2501,MATCH(""&amp;$L3394,'AR SALES'!$AE$2:$AE$2501,0)),""))</f>
        <v/>
      </c>
      <c r="AU3394" s="2">
        <f>IF($L3394="","",IF($A3394&lt;&gt;"GA","",IF($E3394="FULTON",IF(ISNUMBER(SEARCH("COLLEGE PARK",$AT3394)),"FULTON (COLLEGE PARK)",IF(ISNUMBER(SEARCH("HAPEVILLE",$AT3394)),"FULTON (HAPEVILLE)",IF(ISNUMBER(SEARCH("EAST POINT",$AT3394)),"FULTON (EAST POINT)",IF(ISNUMBER(SEARCH("ATLANTA",$AT3394)),"FULTON (ATL LIMITS)","FULTON")))),IF($E3394="DEKALB",IF(ISNUMBER(SEARCH("ATLANTA",$AT3394)),"DEKALB (ATL LIMITS)","DEKALB"),IF(AND($E3394="CLAYTON",ISNUMBER(SEARCH("COLLEGE PARK",$AT3394))),"CLAYTON (COLLEGE PARK)",$E3394)))))</f>
        <v/>
      </c>
      <c r="AV3394" s="2">
        <f>IF($L3394="","",IF(""&amp;$F3394="2","DIESEL",IF(OR(""&amp;$F3394="G",""&amp;$F3394="H"),"GAS","")))</f>
        <v/>
      </c>
      <c r="AW3394" s="2">
        <f>IF($AV3394="","",$R3394)</f>
        <v/>
      </c>
      <c r="AX3394" s="2">
        <f>IF($AV3394="","",IF($AB3394=0,$R3394,0))</f>
        <v/>
      </c>
      <c r="AY3394" s="2">
        <f>IF($AV3394="","",IF(AND($Z3394=0,COUNTIF('AR SALES'!$L$2:$L$2501,$L3394)=0),"YES",""))</f>
        <v/>
      </c>
      <c r="AZ3394" s="2">
        <f>IF($AV3394="","",IFERROR(VLOOKUP($AU3394,CODES!$A:$B,2,FALSE),"NO CODE"))</f>
        <v/>
      </c>
      <c r="BA3394" s="2">
        <f>IF(""&amp;$F3394&lt;&gt;"4","",IF($AY3394="YES","",IF(ROUND(SUMIFS($AE$2:$AE$4001,$L$2:$L$4001,$L3394,$F$2:$F$4001,"4")-SUMIFS('AR SALES'!$Y$2:$Y$2501,'AR SALES'!$L$2:$L$2501,$L3394,'AR SALES'!$AD$2:$AD$2501,"OFF"),2)=0,"","STALE")))</f>
        <v/>
      </c>
      <c r="BB3394" s="2">
        <f>IF(OR(""&amp;$F3394="2",""&amp;$F3394="4",""&amp;$F3394="G",""&amp;$F3394="H"),IF($AY3394="YES","",IF($AB3394&lt;&gt;0,"",IF(COUNTIFS('AR SALES'!$L$2:$L$2501,$L3394,'AR SALES'!$AD$2:$AD$2501,IF(""&amp;$F3394="4","OFF","ON"),'AR SALES'!$AF$2:$AF$2501,"Y")&gt;0,"","NO EXEMPTION"))),"")</f>
        <v/>
      </c>
    </row>
    <row r="3395">
      <c r="AT3395" s="2">
        <f>IF($L3395="","",IFERROR(INDEX('AR SALES'!$H$2:$H$2501,MATCH(""&amp;$L3395,'AR SALES'!$AE$2:$AE$2501,0)),""))</f>
        <v/>
      </c>
      <c r="AU3395" s="2">
        <f>IF($L3395="","",IF($A3395&lt;&gt;"GA","",IF($E3395="FULTON",IF(ISNUMBER(SEARCH("COLLEGE PARK",$AT3395)),"FULTON (COLLEGE PARK)",IF(ISNUMBER(SEARCH("HAPEVILLE",$AT3395)),"FULTON (HAPEVILLE)",IF(ISNUMBER(SEARCH("EAST POINT",$AT3395)),"FULTON (EAST POINT)",IF(ISNUMBER(SEARCH("ATLANTA",$AT3395)),"FULTON (ATL LIMITS)","FULTON")))),IF($E3395="DEKALB",IF(ISNUMBER(SEARCH("ATLANTA",$AT3395)),"DEKALB (ATL LIMITS)","DEKALB"),IF(AND($E3395="CLAYTON",ISNUMBER(SEARCH("COLLEGE PARK",$AT3395))),"CLAYTON (COLLEGE PARK)",$E3395)))))</f>
        <v/>
      </c>
      <c r="AV3395" s="2">
        <f>IF($L3395="","",IF(""&amp;$F3395="2","DIESEL",IF(OR(""&amp;$F3395="G",""&amp;$F3395="H"),"GAS","")))</f>
        <v/>
      </c>
      <c r="AW3395" s="2">
        <f>IF($AV3395="","",$R3395)</f>
        <v/>
      </c>
      <c r="AX3395" s="2">
        <f>IF($AV3395="","",IF($AB3395=0,$R3395,0))</f>
        <v/>
      </c>
      <c r="AY3395" s="2">
        <f>IF($AV3395="","",IF(AND($Z3395=0,COUNTIF('AR SALES'!$L$2:$L$2501,$L3395)=0),"YES",""))</f>
        <v/>
      </c>
      <c r="AZ3395" s="2">
        <f>IF($AV3395="","",IFERROR(VLOOKUP($AU3395,CODES!$A:$B,2,FALSE),"NO CODE"))</f>
        <v/>
      </c>
      <c r="BA3395" s="2">
        <f>IF(""&amp;$F3395&lt;&gt;"4","",IF($AY3395="YES","",IF(ROUND(SUMIFS($AE$2:$AE$4001,$L$2:$L$4001,$L3395,$F$2:$F$4001,"4")-SUMIFS('AR SALES'!$Y$2:$Y$2501,'AR SALES'!$L$2:$L$2501,$L3395,'AR SALES'!$AD$2:$AD$2501,"OFF"),2)=0,"","STALE")))</f>
        <v/>
      </c>
      <c r="BB3395" s="2">
        <f>IF(OR(""&amp;$F3395="2",""&amp;$F3395="4",""&amp;$F3395="G",""&amp;$F3395="H"),IF($AY3395="YES","",IF($AB3395&lt;&gt;0,"",IF(COUNTIFS('AR SALES'!$L$2:$L$2501,$L3395,'AR SALES'!$AD$2:$AD$2501,IF(""&amp;$F3395="4","OFF","ON"),'AR SALES'!$AF$2:$AF$2501,"Y")&gt;0,"","NO EXEMPTION"))),"")</f>
        <v/>
      </c>
    </row>
    <row r="3396">
      <c r="AT3396" s="2">
        <f>IF($L3396="","",IFERROR(INDEX('AR SALES'!$H$2:$H$2501,MATCH(""&amp;$L3396,'AR SALES'!$AE$2:$AE$2501,0)),""))</f>
        <v/>
      </c>
      <c r="AU3396" s="2">
        <f>IF($L3396="","",IF($A3396&lt;&gt;"GA","",IF($E3396="FULTON",IF(ISNUMBER(SEARCH("COLLEGE PARK",$AT3396)),"FULTON (COLLEGE PARK)",IF(ISNUMBER(SEARCH("HAPEVILLE",$AT3396)),"FULTON (HAPEVILLE)",IF(ISNUMBER(SEARCH("EAST POINT",$AT3396)),"FULTON (EAST POINT)",IF(ISNUMBER(SEARCH("ATLANTA",$AT3396)),"FULTON (ATL LIMITS)","FULTON")))),IF($E3396="DEKALB",IF(ISNUMBER(SEARCH("ATLANTA",$AT3396)),"DEKALB (ATL LIMITS)","DEKALB"),IF(AND($E3396="CLAYTON",ISNUMBER(SEARCH("COLLEGE PARK",$AT3396))),"CLAYTON (COLLEGE PARK)",$E3396)))))</f>
        <v/>
      </c>
      <c r="AV3396" s="2">
        <f>IF($L3396="","",IF(""&amp;$F3396="2","DIESEL",IF(OR(""&amp;$F3396="G",""&amp;$F3396="H"),"GAS","")))</f>
        <v/>
      </c>
      <c r="AW3396" s="2">
        <f>IF($AV3396="","",$R3396)</f>
        <v/>
      </c>
      <c r="AX3396" s="2">
        <f>IF($AV3396="","",IF($AB3396=0,$R3396,0))</f>
        <v/>
      </c>
      <c r="AY3396" s="2">
        <f>IF($AV3396="","",IF(AND($Z3396=0,COUNTIF('AR SALES'!$L$2:$L$2501,$L3396)=0),"YES",""))</f>
        <v/>
      </c>
      <c r="AZ3396" s="2">
        <f>IF($AV3396="","",IFERROR(VLOOKUP($AU3396,CODES!$A:$B,2,FALSE),"NO CODE"))</f>
        <v/>
      </c>
      <c r="BA3396" s="2">
        <f>IF(""&amp;$F3396&lt;&gt;"4","",IF($AY3396="YES","",IF(ROUND(SUMIFS($AE$2:$AE$4001,$L$2:$L$4001,$L3396,$F$2:$F$4001,"4")-SUMIFS('AR SALES'!$Y$2:$Y$2501,'AR SALES'!$L$2:$L$2501,$L3396,'AR SALES'!$AD$2:$AD$2501,"OFF"),2)=0,"","STALE")))</f>
        <v/>
      </c>
      <c r="BB3396" s="2">
        <f>IF(OR(""&amp;$F3396="2",""&amp;$F3396="4",""&amp;$F3396="G",""&amp;$F3396="H"),IF($AY3396="YES","",IF($AB3396&lt;&gt;0,"",IF(COUNTIFS('AR SALES'!$L$2:$L$2501,$L3396,'AR SALES'!$AD$2:$AD$2501,IF(""&amp;$F3396="4","OFF","ON"),'AR SALES'!$AF$2:$AF$2501,"Y")&gt;0,"","NO EXEMPTION"))),"")</f>
        <v/>
      </c>
    </row>
    <row r="3397">
      <c r="AT3397" s="2">
        <f>IF($L3397="","",IFERROR(INDEX('AR SALES'!$H$2:$H$2501,MATCH(""&amp;$L3397,'AR SALES'!$AE$2:$AE$2501,0)),""))</f>
        <v/>
      </c>
      <c r="AU3397" s="2">
        <f>IF($L3397="","",IF($A3397&lt;&gt;"GA","",IF($E3397="FULTON",IF(ISNUMBER(SEARCH("COLLEGE PARK",$AT3397)),"FULTON (COLLEGE PARK)",IF(ISNUMBER(SEARCH("HAPEVILLE",$AT3397)),"FULTON (HAPEVILLE)",IF(ISNUMBER(SEARCH("EAST POINT",$AT3397)),"FULTON (EAST POINT)",IF(ISNUMBER(SEARCH("ATLANTA",$AT3397)),"FULTON (ATL LIMITS)","FULTON")))),IF($E3397="DEKALB",IF(ISNUMBER(SEARCH("ATLANTA",$AT3397)),"DEKALB (ATL LIMITS)","DEKALB"),IF(AND($E3397="CLAYTON",ISNUMBER(SEARCH("COLLEGE PARK",$AT3397))),"CLAYTON (COLLEGE PARK)",$E3397)))))</f>
        <v/>
      </c>
      <c r="AV3397" s="2">
        <f>IF($L3397="","",IF(""&amp;$F3397="2","DIESEL",IF(OR(""&amp;$F3397="G",""&amp;$F3397="H"),"GAS","")))</f>
        <v/>
      </c>
      <c r="AW3397" s="2">
        <f>IF($AV3397="","",$R3397)</f>
        <v/>
      </c>
      <c r="AX3397" s="2">
        <f>IF($AV3397="","",IF($AB3397=0,$R3397,0))</f>
        <v/>
      </c>
      <c r="AY3397" s="2">
        <f>IF($AV3397="","",IF(AND($Z3397=0,COUNTIF('AR SALES'!$L$2:$L$2501,$L3397)=0),"YES",""))</f>
        <v/>
      </c>
      <c r="AZ3397" s="2">
        <f>IF($AV3397="","",IFERROR(VLOOKUP($AU3397,CODES!$A:$B,2,FALSE),"NO CODE"))</f>
        <v/>
      </c>
      <c r="BA3397" s="2">
        <f>IF(""&amp;$F3397&lt;&gt;"4","",IF($AY3397="YES","",IF(ROUND(SUMIFS($AE$2:$AE$4001,$L$2:$L$4001,$L3397,$F$2:$F$4001,"4")-SUMIFS('AR SALES'!$Y$2:$Y$2501,'AR SALES'!$L$2:$L$2501,$L3397,'AR SALES'!$AD$2:$AD$2501,"OFF"),2)=0,"","STALE")))</f>
        <v/>
      </c>
      <c r="BB3397" s="2">
        <f>IF(OR(""&amp;$F3397="2",""&amp;$F3397="4",""&amp;$F3397="G",""&amp;$F3397="H"),IF($AY3397="YES","",IF($AB3397&lt;&gt;0,"",IF(COUNTIFS('AR SALES'!$L$2:$L$2501,$L3397,'AR SALES'!$AD$2:$AD$2501,IF(""&amp;$F3397="4","OFF","ON"),'AR SALES'!$AF$2:$AF$2501,"Y")&gt;0,"","NO EXEMPTION"))),"")</f>
        <v/>
      </c>
    </row>
    <row r="3398">
      <c r="AT3398" s="2">
        <f>IF($L3398="","",IFERROR(INDEX('AR SALES'!$H$2:$H$2501,MATCH(""&amp;$L3398,'AR SALES'!$AE$2:$AE$2501,0)),""))</f>
        <v/>
      </c>
      <c r="AU3398" s="2">
        <f>IF($L3398="","",IF($A3398&lt;&gt;"GA","",IF($E3398="FULTON",IF(ISNUMBER(SEARCH("COLLEGE PARK",$AT3398)),"FULTON (COLLEGE PARK)",IF(ISNUMBER(SEARCH("HAPEVILLE",$AT3398)),"FULTON (HAPEVILLE)",IF(ISNUMBER(SEARCH("EAST POINT",$AT3398)),"FULTON (EAST POINT)",IF(ISNUMBER(SEARCH("ATLANTA",$AT3398)),"FULTON (ATL LIMITS)","FULTON")))),IF($E3398="DEKALB",IF(ISNUMBER(SEARCH("ATLANTA",$AT3398)),"DEKALB (ATL LIMITS)","DEKALB"),IF(AND($E3398="CLAYTON",ISNUMBER(SEARCH("COLLEGE PARK",$AT3398))),"CLAYTON (COLLEGE PARK)",$E3398)))))</f>
        <v/>
      </c>
      <c r="AV3398" s="2">
        <f>IF($L3398="","",IF(""&amp;$F3398="2","DIESEL",IF(OR(""&amp;$F3398="G",""&amp;$F3398="H"),"GAS","")))</f>
        <v/>
      </c>
      <c r="AW3398" s="2">
        <f>IF($AV3398="","",$R3398)</f>
        <v/>
      </c>
      <c r="AX3398" s="2">
        <f>IF($AV3398="","",IF($AB3398=0,$R3398,0))</f>
        <v/>
      </c>
      <c r="AY3398" s="2">
        <f>IF($AV3398="","",IF(AND($Z3398=0,COUNTIF('AR SALES'!$L$2:$L$2501,$L3398)=0),"YES",""))</f>
        <v/>
      </c>
      <c r="AZ3398" s="2">
        <f>IF($AV3398="","",IFERROR(VLOOKUP($AU3398,CODES!$A:$B,2,FALSE),"NO CODE"))</f>
        <v/>
      </c>
      <c r="BA3398" s="2">
        <f>IF(""&amp;$F3398&lt;&gt;"4","",IF($AY3398="YES","",IF(ROUND(SUMIFS($AE$2:$AE$4001,$L$2:$L$4001,$L3398,$F$2:$F$4001,"4")-SUMIFS('AR SALES'!$Y$2:$Y$2501,'AR SALES'!$L$2:$L$2501,$L3398,'AR SALES'!$AD$2:$AD$2501,"OFF"),2)=0,"","STALE")))</f>
        <v/>
      </c>
      <c r="BB3398" s="2">
        <f>IF(OR(""&amp;$F3398="2",""&amp;$F3398="4",""&amp;$F3398="G",""&amp;$F3398="H"),IF($AY3398="YES","",IF($AB3398&lt;&gt;0,"",IF(COUNTIFS('AR SALES'!$L$2:$L$2501,$L3398,'AR SALES'!$AD$2:$AD$2501,IF(""&amp;$F3398="4","OFF","ON"),'AR SALES'!$AF$2:$AF$2501,"Y")&gt;0,"","NO EXEMPTION"))),"")</f>
        <v/>
      </c>
    </row>
    <row r="3399">
      <c r="AT3399" s="2">
        <f>IF($L3399="","",IFERROR(INDEX('AR SALES'!$H$2:$H$2501,MATCH(""&amp;$L3399,'AR SALES'!$AE$2:$AE$2501,0)),""))</f>
        <v/>
      </c>
      <c r="AU3399" s="2">
        <f>IF($L3399="","",IF($A3399&lt;&gt;"GA","",IF($E3399="FULTON",IF(ISNUMBER(SEARCH("COLLEGE PARK",$AT3399)),"FULTON (COLLEGE PARK)",IF(ISNUMBER(SEARCH("HAPEVILLE",$AT3399)),"FULTON (HAPEVILLE)",IF(ISNUMBER(SEARCH("EAST POINT",$AT3399)),"FULTON (EAST POINT)",IF(ISNUMBER(SEARCH("ATLANTA",$AT3399)),"FULTON (ATL LIMITS)","FULTON")))),IF($E3399="DEKALB",IF(ISNUMBER(SEARCH("ATLANTA",$AT3399)),"DEKALB (ATL LIMITS)","DEKALB"),IF(AND($E3399="CLAYTON",ISNUMBER(SEARCH("COLLEGE PARK",$AT3399))),"CLAYTON (COLLEGE PARK)",$E3399)))))</f>
        <v/>
      </c>
      <c r="AV3399" s="2">
        <f>IF($L3399="","",IF(""&amp;$F3399="2","DIESEL",IF(OR(""&amp;$F3399="G",""&amp;$F3399="H"),"GAS","")))</f>
        <v/>
      </c>
      <c r="AW3399" s="2">
        <f>IF($AV3399="","",$R3399)</f>
        <v/>
      </c>
      <c r="AX3399" s="2">
        <f>IF($AV3399="","",IF($AB3399=0,$R3399,0))</f>
        <v/>
      </c>
      <c r="AY3399" s="2">
        <f>IF($AV3399="","",IF(AND($Z3399=0,COUNTIF('AR SALES'!$L$2:$L$2501,$L3399)=0),"YES",""))</f>
        <v/>
      </c>
      <c r="AZ3399" s="2">
        <f>IF($AV3399="","",IFERROR(VLOOKUP($AU3399,CODES!$A:$B,2,FALSE),"NO CODE"))</f>
        <v/>
      </c>
      <c r="BA3399" s="2">
        <f>IF(""&amp;$F3399&lt;&gt;"4","",IF($AY3399="YES","",IF(ROUND(SUMIFS($AE$2:$AE$4001,$L$2:$L$4001,$L3399,$F$2:$F$4001,"4")-SUMIFS('AR SALES'!$Y$2:$Y$2501,'AR SALES'!$L$2:$L$2501,$L3399,'AR SALES'!$AD$2:$AD$2501,"OFF"),2)=0,"","STALE")))</f>
        <v/>
      </c>
      <c r="BB3399" s="2">
        <f>IF(OR(""&amp;$F3399="2",""&amp;$F3399="4",""&amp;$F3399="G",""&amp;$F3399="H"),IF($AY3399="YES","",IF($AB3399&lt;&gt;0,"",IF(COUNTIFS('AR SALES'!$L$2:$L$2501,$L3399,'AR SALES'!$AD$2:$AD$2501,IF(""&amp;$F3399="4","OFF","ON"),'AR SALES'!$AF$2:$AF$2501,"Y")&gt;0,"","NO EXEMPTION"))),"")</f>
        <v/>
      </c>
    </row>
    <row r="3400">
      <c r="AT3400" s="2">
        <f>IF($L3400="","",IFERROR(INDEX('AR SALES'!$H$2:$H$2501,MATCH(""&amp;$L3400,'AR SALES'!$AE$2:$AE$2501,0)),""))</f>
        <v/>
      </c>
      <c r="AU3400" s="2">
        <f>IF($L3400="","",IF($A3400&lt;&gt;"GA","",IF($E3400="FULTON",IF(ISNUMBER(SEARCH("COLLEGE PARK",$AT3400)),"FULTON (COLLEGE PARK)",IF(ISNUMBER(SEARCH("HAPEVILLE",$AT3400)),"FULTON (HAPEVILLE)",IF(ISNUMBER(SEARCH("EAST POINT",$AT3400)),"FULTON (EAST POINT)",IF(ISNUMBER(SEARCH("ATLANTA",$AT3400)),"FULTON (ATL LIMITS)","FULTON")))),IF($E3400="DEKALB",IF(ISNUMBER(SEARCH("ATLANTA",$AT3400)),"DEKALB (ATL LIMITS)","DEKALB"),IF(AND($E3400="CLAYTON",ISNUMBER(SEARCH("COLLEGE PARK",$AT3400))),"CLAYTON (COLLEGE PARK)",$E3400)))))</f>
        <v/>
      </c>
      <c r="AV3400" s="2">
        <f>IF($L3400="","",IF(""&amp;$F3400="2","DIESEL",IF(OR(""&amp;$F3400="G",""&amp;$F3400="H"),"GAS","")))</f>
        <v/>
      </c>
      <c r="AW3400" s="2">
        <f>IF($AV3400="","",$R3400)</f>
        <v/>
      </c>
      <c r="AX3400" s="2">
        <f>IF($AV3400="","",IF($AB3400=0,$R3400,0))</f>
        <v/>
      </c>
      <c r="AY3400" s="2">
        <f>IF($AV3400="","",IF(AND($Z3400=0,COUNTIF('AR SALES'!$L$2:$L$2501,$L3400)=0),"YES",""))</f>
        <v/>
      </c>
      <c r="AZ3400" s="2">
        <f>IF($AV3400="","",IFERROR(VLOOKUP($AU3400,CODES!$A:$B,2,FALSE),"NO CODE"))</f>
        <v/>
      </c>
      <c r="BA3400" s="2">
        <f>IF(""&amp;$F3400&lt;&gt;"4","",IF($AY3400="YES","",IF(ROUND(SUMIFS($AE$2:$AE$4001,$L$2:$L$4001,$L3400,$F$2:$F$4001,"4")-SUMIFS('AR SALES'!$Y$2:$Y$2501,'AR SALES'!$L$2:$L$2501,$L3400,'AR SALES'!$AD$2:$AD$2501,"OFF"),2)=0,"","STALE")))</f>
        <v/>
      </c>
      <c r="BB3400" s="2">
        <f>IF(OR(""&amp;$F3400="2",""&amp;$F3400="4",""&amp;$F3400="G",""&amp;$F3400="H"),IF($AY3400="YES","",IF($AB3400&lt;&gt;0,"",IF(COUNTIFS('AR SALES'!$L$2:$L$2501,$L3400,'AR SALES'!$AD$2:$AD$2501,IF(""&amp;$F3400="4","OFF","ON"),'AR SALES'!$AF$2:$AF$2501,"Y")&gt;0,"","NO EXEMPTION"))),"")</f>
        <v/>
      </c>
    </row>
    <row r="3401">
      <c r="AT3401" s="2">
        <f>IF($L3401="","",IFERROR(INDEX('AR SALES'!$H$2:$H$2501,MATCH(""&amp;$L3401,'AR SALES'!$AE$2:$AE$2501,0)),""))</f>
        <v/>
      </c>
      <c r="AU3401" s="2">
        <f>IF($L3401="","",IF($A3401&lt;&gt;"GA","",IF($E3401="FULTON",IF(ISNUMBER(SEARCH("COLLEGE PARK",$AT3401)),"FULTON (COLLEGE PARK)",IF(ISNUMBER(SEARCH("HAPEVILLE",$AT3401)),"FULTON (HAPEVILLE)",IF(ISNUMBER(SEARCH("EAST POINT",$AT3401)),"FULTON (EAST POINT)",IF(ISNUMBER(SEARCH("ATLANTA",$AT3401)),"FULTON (ATL LIMITS)","FULTON")))),IF($E3401="DEKALB",IF(ISNUMBER(SEARCH("ATLANTA",$AT3401)),"DEKALB (ATL LIMITS)","DEKALB"),IF(AND($E3401="CLAYTON",ISNUMBER(SEARCH("COLLEGE PARK",$AT3401))),"CLAYTON (COLLEGE PARK)",$E3401)))))</f>
        <v/>
      </c>
      <c r="AV3401" s="2">
        <f>IF($L3401="","",IF(""&amp;$F3401="2","DIESEL",IF(OR(""&amp;$F3401="G",""&amp;$F3401="H"),"GAS","")))</f>
        <v/>
      </c>
      <c r="AW3401" s="2">
        <f>IF($AV3401="","",$R3401)</f>
        <v/>
      </c>
      <c r="AX3401" s="2">
        <f>IF($AV3401="","",IF($AB3401=0,$R3401,0))</f>
        <v/>
      </c>
      <c r="AY3401" s="2">
        <f>IF($AV3401="","",IF(AND($Z3401=0,COUNTIF('AR SALES'!$L$2:$L$2501,$L3401)=0),"YES",""))</f>
        <v/>
      </c>
      <c r="AZ3401" s="2">
        <f>IF($AV3401="","",IFERROR(VLOOKUP($AU3401,CODES!$A:$B,2,FALSE),"NO CODE"))</f>
        <v/>
      </c>
      <c r="BA3401" s="2">
        <f>IF(""&amp;$F3401&lt;&gt;"4","",IF($AY3401="YES","",IF(ROUND(SUMIFS($AE$2:$AE$4001,$L$2:$L$4001,$L3401,$F$2:$F$4001,"4")-SUMIFS('AR SALES'!$Y$2:$Y$2501,'AR SALES'!$L$2:$L$2501,$L3401,'AR SALES'!$AD$2:$AD$2501,"OFF"),2)=0,"","STALE")))</f>
        <v/>
      </c>
      <c r="BB3401" s="2">
        <f>IF(OR(""&amp;$F3401="2",""&amp;$F3401="4",""&amp;$F3401="G",""&amp;$F3401="H"),IF($AY3401="YES","",IF($AB3401&lt;&gt;0,"",IF(COUNTIFS('AR SALES'!$L$2:$L$2501,$L3401,'AR SALES'!$AD$2:$AD$2501,IF(""&amp;$F3401="4","OFF","ON"),'AR SALES'!$AF$2:$AF$2501,"Y")&gt;0,"","NO EXEMPTION"))),"")</f>
        <v/>
      </c>
    </row>
    <row r="3402">
      <c r="AT3402" s="2">
        <f>IF($L3402="","",IFERROR(INDEX('AR SALES'!$H$2:$H$2501,MATCH(""&amp;$L3402,'AR SALES'!$AE$2:$AE$2501,0)),""))</f>
        <v/>
      </c>
      <c r="AU3402" s="2">
        <f>IF($L3402="","",IF($A3402&lt;&gt;"GA","",IF($E3402="FULTON",IF(ISNUMBER(SEARCH("COLLEGE PARK",$AT3402)),"FULTON (COLLEGE PARK)",IF(ISNUMBER(SEARCH("HAPEVILLE",$AT3402)),"FULTON (HAPEVILLE)",IF(ISNUMBER(SEARCH("EAST POINT",$AT3402)),"FULTON (EAST POINT)",IF(ISNUMBER(SEARCH("ATLANTA",$AT3402)),"FULTON (ATL LIMITS)","FULTON")))),IF($E3402="DEKALB",IF(ISNUMBER(SEARCH("ATLANTA",$AT3402)),"DEKALB (ATL LIMITS)","DEKALB"),IF(AND($E3402="CLAYTON",ISNUMBER(SEARCH("COLLEGE PARK",$AT3402))),"CLAYTON (COLLEGE PARK)",$E3402)))))</f>
        <v/>
      </c>
      <c r="AV3402" s="2">
        <f>IF($L3402="","",IF(""&amp;$F3402="2","DIESEL",IF(OR(""&amp;$F3402="G",""&amp;$F3402="H"),"GAS","")))</f>
        <v/>
      </c>
      <c r="AW3402" s="2">
        <f>IF($AV3402="","",$R3402)</f>
        <v/>
      </c>
      <c r="AX3402" s="2">
        <f>IF($AV3402="","",IF($AB3402=0,$R3402,0))</f>
        <v/>
      </c>
      <c r="AY3402" s="2">
        <f>IF($AV3402="","",IF(AND($Z3402=0,COUNTIF('AR SALES'!$L$2:$L$2501,$L3402)=0),"YES",""))</f>
        <v/>
      </c>
      <c r="AZ3402" s="2">
        <f>IF($AV3402="","",IFERROR(VLOOKUP($AU3402,CODES!$A:$B,2,FALSE),"NO CODE"))</f>
        <v/>
      </c>
      <c r="BA3402" s="2">
        <f>IF(""&amp;$F3402&lt;&gt;"4","",IF($AY3402="YES","",IF(ROUND(SUMIFS($AE$2:$AE$4001,$L$2:$L$4001,$L3402,$F$2:$F$4001,"4")-SUMIFS('AR SALES'!$Y$2:$Y$2501,'AR SALES'!$L$2:$L$2501,$L3402,'AR SALES'!$AD$2:$AD$2501,"OFF"),2)=0,"","STALE")))</f>
        <v/>
      </c>
      <c r="BB3402" s="2">
        <f>IF(OR(""&amp;$F3402="2",""&amp;$F3402="4",""&amp;$F3402="G",""&amp;$F3402="H"),IF($AY3402="YES","",IF($AB3402&lt;&gt;0,"",IF(COUNTIFS('AR SALES'!$L$2:$L$2501,$L3402,'AR SALES'!$AD$2:$AD$2501,IF(""&amp;$F3402="4","OFF","ON"),'AR SALES'!$AF$2:$AF$2501,"Y")&gt;0,"","NO EXEMPTION"))),"")</f>
        <v/>
      </c>
    </row>
    <row r="3403">
      <c r="AT3403" s="2">
        <f>IF($L3403="","",IFERROR(INDEX('AR SALES'!$H$2:$H$2501,MATCH(""&amp;$L3403,'AR SALES'!$AE$2:$AE$2501,0)),""))</f>
        <v/>
      </c>
      <c r="AU3403" s="2">
        <f>IF($L3403="","",IF($A3403&lt;&gt;"GA","",IF($E3403="FULTON",IF(ISNUMBER(SEARCH("COLLEGE PARK",$AT3403)),"FULTON (COLLEGE PARK)",IF(ISNUMBER(SEARCH("HAPEVILLE",$AT3403)),"FULTON (HAPEVILLE)",IF(ISNUMBER(SEARCH("EAST POINT",$AT3403)),"FULTON (EAST POINT)",IF(ISNUMBER(SEARCH("ATLANTA",$AT3403)),"FULTON (ATL LIMITS)","FULTON")))),IF($E3403="DEKALB",IF(ISNUMBER(SEARCH("ATLANTA",$AT3403)),"DEKALB (ATL LIMITS)","DEKALB"),IF(AND($E3403="CLAYTON",ISNUMBER(SEARCH("COLLEGE PARK",$AT3403))),"CLAYTON (COLLEGE PARK)",$E3403)))))</f>
        <v/>
      </c>
      <c r="AV3403" s="2">
        <f>IF($L3403="","",IF(""&amp;$F3403="2","DIESEL",IF(OR(""&amp;$F3403="G",""&amp;$F3403="H"),"GAS","")))</f>
        <v/>
      </c>
      <c r="AW3403" s="2">
        <f>IF($AV3403="","",$R3403)</f>
        <v/>
      </c>
      <c r="AX3403" s="2">
        <f>IF($AV3403="","",IF($AB3403=0,$R3403,0))</f>
        <v/>
      </c>
      <c r="AY3403" s="2">
        <f>IF($AV3403="","",IF(AND($Z3403=0,COUNTIF('AR SALES'!$L$2:$L$2501,$L3403)=0),"YES",""))</f>
        <v/>
      </c>
      <c r="AZ3403" s="2">
        <f>IF($AV3403="","",IFERROR(VLOOKUP($AU3403,CODES!$A:$B,2,FALSE),"NO CODE"))</f>
        <v/>
      </c>
      <c r="BA3403" s="2">
        <f>IF(""&amp;$F3403&lt;&gt;"4","",IF($AY3403="YES","",IF(ROUND(SUMIFS($AE$2:$AE$4001,$L$2:$L$4001,$L3403,$F$2:$F$4001,"4")-SUMIFS('AR SALES'!$Y$2:$Y$2501,'AR SALES'!$L$2:$L$2501,$L3403,'AR SALES'!$AD$2:$AD$2501,"OFF"),2)=0,"","STALE")))</f>
        <v/>
      </c>
      <c r="BB3403" s="2">
        <f>IF(OR(""&amp;$F3403="2",""&amp;$F3403="4",""&amp;$F3403="G",""&amp;$F3403="H"),IF($AY3403="YES","",IF($AB3403&lt;&gt;0,"",IF(COUNTIFS('AR SALES'!$L$2:$L$2501,$L3403,'AR SALES'!$AD$2:$AD$2501,IF(""&amp;$F3403="4","OFF","ON"),'AR SALES'!$AF$2:$AF$2501,"Y")&gt;0,"","NO EXEMPTION"))),"")</f>
        <v/>
      </c>
    </row>
    <row r="3404">
      <c r="AT3404" s="2">
        <f>IF($L3404="","",IFERROR(INDEX('AR SALES'!$H$2:$H$2501,MATCH(""&amp;$L3404,'AR SALES'!$AE$2:$AE$2501,0)),""))</f>
        <v/>
      </c>
      <c r="AU3404" s="2">
        <f>IF($L3404="","",IF($A3404&lt;&gt;"GA","",IF($E3404="FULTON",IF(ISNUMBER(SEARCH("COLLEGE PARK",$AT3404)),"FULTON (COLLEGE PARK)",IF(ISNUMBER(SEARCH("HAPEVILLE",$AT3404)),"FULTON (HAPEVILLE)",IF(ISNUMBER(SEARCH("EAST POINT",$AT3404)),"FULTON (EAST POINT)",IF(ISNUMBER(SEARCH("ATLANTA",$AT3404)),"FULTON (ATL LIMITS)","FULTON")))),IF($E3404="DEKALB",IF(ISNUMBER(SEARCH("ATLANTA",$AT3404)),"DEKALB (ATL LIMITS)","DEKALB"),IF(AND($E3404="CLAYTON",ISNUMBER(SEARCH("COLLEGE PARK",$AT3404))),"CLAYTON (COLLEGE PARK)",$E3404)))))</f>
        <v/>
      </c>
      <c r="AV3404" s="2">
        <f>IF($L3404="","",IF(""&amp;$F3404="2","DIESEL",IF(OR(""&amp;$F3404="G",""&amp;$F3404="H"),"GAS","")))</f>
        <v/>
      </c>
      <c r="AW3404" s="2">
        <f>IF($AV3404="","",$R3404)</f>
        <v/>
      </c>
      <c r="AX3404" s="2">
        <f>IF($AV3404="","",IF($AB3404=0,$R3404,0))</f>
        <v/>
      </c>
      <c r="AY3404" s="2">
        <f>IF($AV3404="","",IF(AND($Z3404=0,COUNTIF('AR SALES'!$L$2:$L$2501,$L3404)=0),"YES",""))</f>
        <v/>
      </c>
      <c r="AZ3404" s="2">
        <f>IF($AV3404="","",IFERROR(VLOOKUP($AU3404,CODES!$A:$B,2,FALSE),"NO CODE"))</f>
        <v/>
      </c>
      <c r="BA3404" s="2">
        <f>IF(""&amp;$F3404&lt;&gt;"4","",IF($AY3404="YES","",IF(ROUND(SUMIFS($AE$2:$AE$4001,$L$2:$L$4001,$L3404,$F$2:$F$4001,"4")-SUMIFS('AR SALES'!$Y$2:$Y$2501,'AR SALES'!$L$2:$L$2501,$L3404,'AR SALES'!$AD$2:$AD$2501,"OFF"),2)=0,"","STALE")))</f>
        <v/>
      </c>
      <c r="BB3404" s="2">
        <f>IF(OR(""&amp;$F3404="2",""&amp;$F3404="4",""&amp;$F3404="G",""&amp;$F3404="H"),IF($AY3404="YES","",IF($AB3404&lt;&gt;0,"",IF(COUNTIFS('AR SALES'!$L$2:$L$2501,$L3404,'AR SALES'!$AD$2:$AD$2501,IF(""&amp;$F3404="4","OFF","ON"),'AR SALES'!$AF$2:$AF$2501,"Y")&gt;0,"","NO EXEMPTION"))),"")</f>
        <v/>
      </c>
    </row>
    <row r="3405">
      <c r="AT3405" s="2">
        <f>IF($L3405="","",IFERROR(INDEX('AR SALES'!$H$2:$H$2501,MATCH(""&amp;$L3405,'AR SALES'!$AE$2:$AE$2501,0)),""))</f>
        <v/>
      </c>
      <c r="AU3405" s="2">
        <f>IF($L3405="","",IF($A3405&lt;&gt;"GA","",IF($E3405="FULTON",IF(ISNUMBER(SEARCH("COLLEGE PARK",$AT3405)),"FULTON (COLLEGE PARK)",IF(ISNUMBER(SEARCH("HAPEVILLE",$AT3405)),"FULTON (HAPEVILLE)",IF(ISNUMBER(SEARCH("EAST POINT",$AT3405)),"FULTON (EAST POINT)",IF(ISNUMBER(SEARCH("ATLANTA",$AT3405)),"FULTON (ATL LIMITS)","FULTON")))),IF($E3405="DEKALB",IF(ISNUMBER(SEARCH("ATLANTA",$AT3405)),"DEKALB (ATL LIMITS)","DEKALB"),IF(AND($E3405="CLAYTON",ISNUMBER(SEARCH("COLLEGE PARK",$AT3405))),"CLAYTON (COLLEGE PARK)",$E3405)))))</f>
        <v/>
      </c>
      <c r="AV3405" s="2">
        <f>IF($L3405="","",IF(""&amp;$F3405="2","DIESEL",IF(OR(""&amp;$F3405="G",""&amp;$F3405="H"),"GAS","")))</f>
        <v/>
      </c>
      <c r="AW3405" s="2">
        <f>IF($AV3405="","",$R3405)</f>
        <v/>
      </c>
      <c r="AX3405" s="2">
        <f>IF($AV3405="","",IF($AB3405=0,$R3405,0))</f>
        <v/>
      </c>
      <c r="AY3405" s="2">
        <f>IF($AV3405="","",IF(AND($Z3405=0,COUNTIF('AR SALES'!$L$2:$L$2501,$L3405)=0),"YES",""))</f>
        <v/>
      </c>
      <c r="AZ3405" s="2">
        <f>IF($AV3405="","",IFERROR(VLOOKUP($AU3405,CODES!$A:$B,2,FALSE),"NO CODE"))</f>
        <v/>
      </c>
      <c r="BA3405" s="2">
        <f>IF(""&amp;$F3405&lt;&gt;"4","",IF($AY3405="YES","",IF(ROUND(SUMIFS($AE$2:$AE$4001,$L$2:$L$4001,$L3405,$F$2:$F$4001,"4")-SUMIFS('AR SALES'!$Y$2:$Y$2501,'AR SALES'!$L$2:$L$2501,$L3405,'AR SALES'!$AD$2:$AD$2501,"OFF"),2)=0,"","STALE")))</f>
        <v/>
      </c>
      <c r="BB3405" s="2">
        <f>IF(OR(""&amp;$F3405="2",""&amp;$F3405="4",""&amp;$F3405="G",""&amp;$F3405="H"),IF($AY3405="YES","",IF($AB3405&lt;&gt;0,"",IF(COUNTIFS('AR SALES'!$L$2:$L$2501,$L3405,'AR SALES'!$AD$2:$AD$2501,IF(""&amp;$F3405="4","OFF","ON"),'AR SALES'!$AF$2:$AF$2501,"Y")&gt;0,"","NO EXEMPTION"))),"")</f>
        <v/>
      </c>
    </row>
    <row r="3406">
      <c r="AT3406" s="2">
        <f>IF($L3406="","",IFERROR(INDEX('AR SALES'!$H$2:$H$2501,MATCH(""&amp;$L3406,'AR SALES'!$AE$2:$AE$2501,0)),""))</f>
        <v/>
      </c>
      <c r="AU3406" s="2">
        <f>IF($L3406="","",IF($A3406&lt;&gt;"GA","",IF($E3406="FULTON",IF(ISNUMBER(SEARCH("COLLEGE PARK",$AT3406)),"FULTON (COLLEGE PARK)",IF(ISNUMBER(SEARCH("HAPEVILLE",$AT3406)),"FULTON (HAPEVILLE)",IF(ISNUMBER(SEARCH("EAST POINT",$AT3406)),"FULTON (EAST POINT)",IF(ISNUMBER(SEARCH("ATLANTA",$AT3406)),"FULTON (ATL LIMITS)","FULTON")))),IF($E3406="DEKALB",IF(ISNUMBER(SEARCH("ATLANTA",$AT3406)),"DEKALB (ATL LIMITS)","DEKALB"),IF(AND($E3406="CLAYTON",ISNUMBER(SEARCH("COLLEGE PARK",$AT3406))),"CLAYTON (COLLEGE PARK)",$E3406)))))</f>
        <v/>
      </c>
      <c r="AV3406" s="2">
        <f>IF($L3406="","",IF(""&amp;$F3406="2","DIESEL",IF(OR(""&amp;$F3406="G",""&amp;$F3406="H"),"GAS","")))</f>
        <v/>
      </c>
      <c r="AW3406" s="2">
        <f>IF($AV3406="","",$R3406)</f>
        <v/>
      </c>
      <c r="AX3406" s="2">
        <f>IF($AV3406="","",IF($AB3406=0,$R3406,0))</f>
        <v/>
      </c>
      <c r="AY3406" s="2">
        <f>IF($AV3406="","",IF(AND($Z3406=0,COUNTIF('AR SALES'!$L$2:$L$2501,$L3406)=0),"YES",""))</f>
        <v/>
      </c>
      <c r="AZ3406" s="2">
        <f>IF($AV3406="","",IFERROR(VLOOKUP($AU3406,CODES!$A:$B,2,FALSE),"NO CODE"))</f>
        <v/>
      </c>
      <c r="BA3406" s="2">
        <f>IF(""&amp;$F3406&lt;&gt;"4","",IF($AY3406="YES","",IF(ROUND(SUMIFS($AE$2:$AE$4001,$L$2:$L$4001,$L3406,$F$2:$F$4001,"4")-SUMIFS('AR SALES'!$Y$2:$Y$2501,'AR SALES'!$L$2:$L$2501,$L3406,'AR SALES'!$AD$2:$AD$2501,"OFF"),2)=0,"","STALE")))</f>
        <v/>
      </c>
      <c r="BB3406" s="2">
        <f>IF(OR(""&amp;$F3406="2",""&amp;$F3406="4",""&amp;$F3406="G",""&amp;$F3406="H"),IF($AY3406="YES","",IF($AB3406&lt;&gt;0,"",IF(COUNTIFS('AR SALES'!$L$2:$L$2501,$L3406,'AR SALES'!$AD$2:$AD$2501,IF(""&amp;$F3406="4","OFF","ON"),'AR SALES'!$AF$2:$AF$2501,"Y")&gt;0,"","NO EXEMPTION"))),"")</f>
        <v/>
      </c>
    </row>
    <row r="3407">
      <c r="AT3407" s="2">
        <f>IF($L3407="","",IFERROR(INDEX('AR SALES'!$H$2:$H$2501,MATCH(""&amp;$L3407,'AR SALES'!$AE$2:$AE$2501,0)),""))</f>
        <v/>
      </c>
      <c r="AU3407" s="2">
        <f>IF($L3407="","",IF($A3407&lt;&gt;"GA","",IF($E3407="FULTON",IF(ISNUMBER(SEARCH("COLLEGE PARK",$AT3407)),"FULTON (COLLEGE PARK)",IF(ISNUMBER(SEARCH("HAPEVILLE",$AT3407)),"FULTON (HAPEVILLE)",IF(ISNUMBER(SEARCH("EAST POINT",$AT3407)),"FULTON (EAST POINT)",IF(ISNUMBER(SEARCH("ATLANTA",$AT3407)),"FULTON (ATL LIMITS)","FULTON")))),IF($E3407="DEKALB",IF(ISNUMBER(SEARCH("ATLANTA",$AT3407)),"DEKALB (ATL LIMITS)","DEKALB"),IF(AND($E3407="CLAYTON",ISNUMBER(SEARCH("COLLEGE PARK",$AT3407))),"CLAYTON (COLLEGE PARK)",$E3407)))))</f>
        <v/>
      </c>
      <c r="AV3407" s="2">
        <f>IF($L3407="","",IF(""&amp;$F3407="2","DIESEL",IF(OR(""&amp;$F3407="G",""&amp;$F3407="H"),"GAS","")))</f>
        <v/>
      </c>
      <c r="AW3407" s="2">
        <f>IF($AV3407="","",$R3407)</f>
        <v/>
      </c>
      <c r="AX3407" s="2">
        <f>IF($AV3407="","",IF($AB3407=0,$R3407,0))</f>
        <v/>
      </c>
      <c r="AY3407" s="2">
        <f>IF($AV3407="","",IF(AND($Z3407=0,COUNTIF('AR SALES'!$L$2:$L$2501,$L3407)=0),"YES",""))</f>
        <v/>
      </c>
      <c r="AZ3407" s="2">
        <f>IF($AV3407="","",IFERROR(VLOOKUP($AU3407,CODES!$A:$B,2,FALSE),"NO CODE"))</f>
        <v/>
      </c>
      <c r="BA3407" s="2">
        <f>IF(""&amp;$F3407&lt;&gt;"4","",IF($AY3407="YES","",IF(ROUND(SUMIFS($AE$2:$AE$4001,$L$2:$L$4001,$L3407,$F$2:$F$4001,"4")-SUMIFS('AR SALES'!$Y$2:$Y$2501,'AR SALES'!$L$2:$L$2501,$L3407,'AR SALES'!$AD$2:$AD$2501,"OFF"),2)=0,"","STALE")))</f>
        <v/>
      </c>
      <c r="BB3407" s="2">
        <f>IF(OR(""&amp;$F3407="2",""&amp;$F3407="4",""&amp;$F3407="G",""&amp;$F3407="H"),IF($AY3407="YES","",IF($AB3407&lt;&gt;0,"",IF(COUNTIFS('AR SALES'!$L$2:$L$2501,$L3407,'AR SALES'!$AD$2:$AD$2501,IF(""&amp;$F3407="4","OFF","ON"),'AR SALES'!$AF$2:$AF$2501,"Y")&gt;0,"","NO EXEMPTION"))),"")</f>
        <v/>
      </c>
    </row>
    <row r="3408">
      <c r="AT3408" s="2">
        <f>IF($L3408="","",IFERROR(INDEX('AR SALES'!$H$2:$H$2501,MATCH(""&amp;$L3408,'AR SALES'!$AE$2:$AE$2501,0)),""))</f>
        <v/>
      </c>
      <c r="AU3408" s="2">
        <f>IF($L3408="","",IF($A3408&lt;&gt;"GA","",IF($E3408="FULTON",IF(ISNUMBER(SEARCH("COLLEGE PARK",$AT3408)),"FULTON (COLLEGE PARK)",IF(ISNUMBER(SEARCH("HAPEVILLE",$AT3408)),"FULTON (HAPEVILLE)",IF(ISNUMBER(SEARCH("EAST POINT",$AT3408)),"FULTON (EAST POINT)",IF(ISNUMBER(SEARCH("ATLANTA",$AT3408)),"FULTON (ATL LIMITS)","FULTON")))),IF($E3408="DEKALB",IF(ISNUMBER(SEARCH("ATLANTA",$AT3408)),"DEKALB (ATL LIMITS)","DEKALB"),IF(AND($E3408="CLAYTON",ISNUMBER(SEARCH("COLLEGE PARK",$AT3408))),"CLAYTON (COLLEGE PARK)",$E3408)))))</f>
        <v/>
      </c>
      <c r="AV3408" s="2">
        <f>IF($L3408="","",IF(""&amp;$F3408="2","DIESEL",IF(OR(""&amp;$F3408="G",""&amp;$F3408="H"),"GAS","")))</f>
        <v/>
      </c>
      <c r="AW3408" s="2">
        <f>IF($AV3408="","",$R3408)</f>
        <v/>
      </c>
      <c r="AX3408" s="2">
        <f>IF($AV3408="","",IF($AB3408=0,$R3408,0))</f>
        <v/>
      </c>
      <c r="AY3408" s="2">
        <f>IF($AV3408="","",IF(AND($Z3408=0,COUNTIF('AR SALES'!$L$2:$L$2501,$L3408)=0),"YES",""))</f>
        <v/>
      </c>
      <c r="AZ3408" s="2">
        <f>IF($AV3408="","",IFERROR(VLOOKUP($AU3408,CODES!$A:$B,2,FALSE),"NO CODE"))</f>
        <v/>
      </c>
      <c r="BA3408" s="2">
        <f>IF(""&amp;$F3408&lt;&gt;"4","",IF($AY3408="YES","",IF(ROUND(SUMIFS($AE$2:$AE$4001,$L$2:$L$4001,$L3408,$F$2:$F$4001,"4")-SUMIFS('AR SALES'!$Y$2:$Y$2501,'AR SALES'!$L$2:$L$2501,$L3408,'AR SALES'!$AD$2:$AD$2501,"OFF"),2)=0,"","STALE")))</f>
        <v/>
      </c>
      <c r="BB3408" s="2">
        <f>IF(OR(""&amp;$F3408="2",""&amp;$F3408="4",""&amp;$F3408="G",""&amp;$F3408="H"),IF($AY3408="YES","",IF($AB3408&lt;&gt;0,"",IF(COUNTIFS('AR SALES'!$L$2:$L$2501,$L3408,'AR SALES'!$AD$2:$AD$2501,IF(""&amp;$F3408="4","OFF","ON"),'AR SALES'!$AF$2:$AF$2501,"Y")&gt;0,"","NO EXEMPTION"))),"")</f>
        <v/>
      </c>
    </row>
    <row r="3409">
      <c r="AT3409" s="2">
        <f>IF($L3409="","",IFERROR(INDEX('AR SALES'!$H$2:$H$2501,MATCH(""&amp;$L3409,'AR SALES'!$AE$2:$AE$2501,0)),""))</f>
        <v/>
      </c>
      <c r="AU3409" s="2">
        <f>IF($L3409="","",IF($A3409&lt;&gt;"GA","",IF($E3409="FULTON",IF(ISNUMBER(SEARCH("COLLEGE PARK",$AT3409)),"FULTON (COLLEGE PARK)",IF(ISNUMBER(SEARCH("HAPEVILLE",$AT3409)),"FULTON (HAPEVILLE)",IF(ISNUMBER(SEARCH("EAST POINT",$AT3409)),"FULTON (EAST POINT)",IF(ISNUMBER(SEARCH("ATLANTA",$AT3409)),"FULTON (ATL LIMITS)","FULTON")))),IF($E3409="DEKALB",IF(ISNUMBER(SEARCH("ATLANTA",$AT3409)),"DEKALB (ATL LIMITS)","DEKALB"),IF(AND($E3409="CLAYTON",ISNUMBER(SEARCH("COLLEGE PARK",$AT3409))),"CLAYTON (COLLEGE PARK)",$E3409)))))</f>
        <v/>
      </c>
      <c r="AV3409" s="2">
        <f>IF($L3409="","",IF(""&amp;$F3409="2","DIESEL",IF(OR(""&amp;$F3409="G",""&amp;$F3409="H"),"GAS","")))</f>
        <v/>
      </c>
      <c r="AW3409" s="2">
        <f>IF($AV3409="","",$R3409)</f>
        <v/>
      </c>
      <c r="AX3409" s="2">
        <f>IF($AV3409="","",IF($AB3409=0,$R3409,0))</f>
        <v/>
      </c>
      <c r="AY3409" s="2">
        <f>IF($AV3409="","",IF(AND($Z3409=0,COUNTIF('AR SALES'!$L$2:$L$2501,$L3409)=0),"YES",""))</f>
        <v/>
      </c>
      <c r="AZ3409" s="2">
        <f>IF($AV3409="","",IFERROR(VLOOKUP($AU3409,CODES!$A:$B,2,FALSE),"NO CODE"))</f>
        <v/>
      </c>
      <c r="BA3409" s="2">
        <f>IF(""&amp;$F3409&lt;&gt;"4","",IF($AY3409="YES","",IF(ROUND(SUMIFS($AE$2:$AE$4001,$L$2:$L$4001,$L3409,$F$2:$F$4001,"4")-SUMIFS('AR SALES'!$Y$2:$Y$2501,'AR SALES'!$L$2:$L$2501,$L3409,'AR SALES'!$AD$2:$AD$2501,"OFF"),2)=0,"","STALE")))</f>
        <v/>
      </c>
      <c r="BB3409" s="2">
        <f>IF(OR(""&amp;$F3409="2",""&amp;$F3409="4",""&amp;$F3409="G",""&amp;$F3409="H"),IF($AY3409="YES","",IF($AB3409&lt;&gt;0,"",IF(COUNTIFS('AR SALES'!$L$2:$L$2501,$L3409,'AR SALES'!$AD$2:$AD$2501,IF(""&amp;$F3409="4","OFF","ON"),'AR SALES'!$AF$2:$AF$2501,"Y")&gt;0,"","NO EXEMPTION"))),"")</f>
        <v/>
      </c>
    </row>
    <row r="3410">
      <c r="AT3410" s="2">
        <f>IF($L3410="","",IFERROR(INDEX('AR SALES'!$H$2:$H$2501,MATCH(""&amp;$L3410,'AR SALES'!$AE$2:$AE$2501,0)),""))</f>
        <v/>
      </c>
      <c r="AU3410" s="2">
        <f>IF($L3410="","",IF($A3410&lt;&gt;"GA","",IF($E3410="FULTON",IF(ISNUMBER(SEARCH("COLLEGE PARK",$AT3410)),"FULTON (COLLEGE PARK)",IF(ISNUMBER(SEARCH("HAPEVILLE",$AT3410)),"FULTON (HAPEVILLE)",IF(ISNUMBER(SEARCH("EAST POINT",$AT3410)),"FULTON (EAST POINT)",IF(ISNUMBER(SEARCH("ATLANTA",$AT3410)),"FULTON (ATL LIMITS)","FULTON")))),IF($E3410="DEKALB",IF(ISNUMBER(SEARCH("ATLANTA",$AT3410)),"DEKALB (ATL LIMITS)","DEKALB"),IF(AND($E3410="CLAYTON",ISNUMBER(SEARCH("COLLEGE PARK",$AT3410))),"CLAYTON (COLLEGE PARK)",$E3410)))))</f>
        <v/>
      </c>
      <c r="AV3410" s="2">
        <f>IF($L3410="","",IF(""&amp;$F3410="2","DIESEL",IF(OR(""&amp;$F3410="G",""&amp;$F3410="H"),"GAS","")))</f>
        <v/>
      </c>
      <c r="AW3410" s="2">
        <f>IF($AV3410="","",$R3410)</f>
        <v/>
      </c>
      <c r="AX3410" s="2">
        <f>IF($AV3410="","",IF($AB3410=0,$R3410,0))</f>
        <v/>
      </c>
      <c r="AY3410" s="2">
        <f>IF($AV3410="","",IF(AND($Z3410=0,COUNTIF('AR SALES'!$L$2:$L$2501,$L3410)=0),"YES",""))</f>
        <v/>
      </c>
      <c r="AZ3410" s="2">
        <f>IF($AV3410="","",IFERROR(VLOOKUP($AU3410,CODES!$A:$B,2,FALSE),"NO CODE"))</f>
        <v/>
      </c>
      <c r="BA3410" s="2">
        <f>IF(""&amp;$F3410&lt;&gt;"4","",IF($AY3410="YES","",IF(ROUND(SUMIFS($AE$2:$AE$4001,$L$2:$L$4001,$L3410,$F$2:$F$4001,"4")-SUMIFS('AR SALES'!$Y$2:$Y$2501,'AR SALES'!$L$2:$L$2501,$L3410,'AR SALES'!$AD$2:$AD$2501,"OFF"),2)=0,"","STALE")))</f>
        <v/>
      </c>
      <c r="BB3410" s="2">
        <f>IF(OR(""&amp;$F3410="2",""&amp;$F3410="4",""&amp;$F3410="G",""&amp;$F3410="H"),IF($AY3410="YES","",IF($AB3410&lt;&gt;0,"",IF(COUNTIFS('AR SALES'!$L$2:$L$2501,$L3410,'AR SALES'!$AD$2:$AD$2501,IF(""&amp;$F3410="4","OFF","ON"),'AR SALES'!$AF$2:$AF$2501,"Y")&gt;0,"","NO EXEMPTION"))),"")</f>
        <v/>
      </c>
    </row>
    <row r="3411">
      <c r="AT3411" s="2">
        <f>IF($L3411="","",IFERROR(INDEX('AR SALES'!$H$2:$H$2501,MATCH(""&amp;$L3411,'AR SALES'!$AE$2:$AE$2501,0)),""))</f>
        <v/>
      </c>
      <c r="AU3411" s="2">
        <f>IF($L3411="","",IF($A3411&lt;&gt;"GA","",IF($E3411="FULTON",IF(ISNUMBER(SEARCH("COLLEGE PARK",$AT3411)),"FULTON (COLLEGE PARK)",IF(ISNUMBER(SEARCH("HAPEVILLE",$AT3411)),"FULTON (HAPEVILLE)",IF(ISNUMBER(SEARCH("EAST POINT",$AT3411)),"FULTON (EAST POINT)",IF(ISNUMBER(SEARCH("ATLANTA",$AT3411)),"FULTON (ATL LIMITS)","FULTON")))),IF($E3411="DEKALB",IF(ISNUMBER(SEARCH("ATLANTA",$AT3411)),"DEKALB (ATL LIMITS)","DEKALB"),IF(AND($E3411="CLAYTON",ISNUMBER(SEARCH("COLLEGE PARK",$AT3411))),"CLAYTON (COLLEGE PARK)",$E3411)))))</f>
        <v/>
      </c>
      <c r="AV3411" s="2">
        <f>IF($L3411="","",IF(""&amp;$F3411="2","DIESEL",IF(OR(""&amp;$F3411="G",""&amp;$F3411="H"),"GAS","")))</f>
        <v/>
      </c>
      <c r="AW3411" s="2">
        <f>IF($AV3411="","",$R3411)</f>
        <v/>
      </c>
      <c r="AX3411" s="2">
        <f>IF($AV3411="","",IF($AB3411=0,$R3411,0))</f>
        <v/>
      </c>
      <c r="AY3411" s="2">
        <f>IF($AV3411="","",IF(AND($Z3411=0,COUNTIF('AR SALES'!$L$2:$L$2501,$L3411)=0),"YES",""))</f>
        <v/>
      </c>
      <c r="AZ3411" s="2">
        <f>IF($AV3411="","",IFERROR(VLOOKUP($AU3411,CODES!$A:$B,2,FALSE),"NO CODE"))</f>
        <v/>
      </c>
      <c r="BA3411" s="2">
        <f>IF(""&amp;$F3411&lt;&gt;"4","",IF($AY3411="YES","",IF(ROUND(SUMIFS($AE$2:$AE$4001,$L$2:$L$4001,$L3411,$F$2:$F$4001,"4")-SUMIFS('AR SALES'!$Y$2:$Y$2501,'AR SALES'!$L$2:$L$2501,$L3411,'AR SALES'!$AD$2:$AD$2501,"OFF"),2)=0,"","STALE")))</f>
        <v/>
      </c>
      <c r="BB3411" s="2">
        <f>IF(OR(""&amp;$F3411="2",""&amp;$F3411="4",""&amp;$F3411="G",""&amp;$F3411="H"),IF($AY3411="YES","",IF($AB3411&lt;&gt;0,"",IF(COUNTIFS('AR SALES'!$L$2:$L$2501,$L3411,'AR SALES'!$AD$2:$AD$2501,IF(""&amp;$F3411="4","OFF","ON"),'AR SALES'!$AF$2:$AF$2501,"Y")&gt;0,"","NO EXEMPTION"))),"")</f>
        <v/>
      </c>
    </row>
    <row r="3412">
      <c r="AT3412" s="2">
        <f>IF($L3412="","",IFERROR(INDEX('AR SALES'!$H$2:$H$2501,MATCH(""&amp;$L3412,'AR SALES'!$AE$2:$AE$2501,0)),""))</f>
        <v/>
      </c>
      <c r="AU3412" s="2">
        <f>IF($L3412="","",IF($A3412&lt;&gt;"GA","",IF($E3412="FULTON",IF(ISNUMBER(SEARCH("COLLEGE PARK",$AT3412)),"FULTON (COLLEGE PARK)",IF(ISNUMBER(SEARCH("HAPEVILLE",$AT3412)),"FULTON (HAPEVILLE)",IF(ISNUMBER(SEARCH("EAST POINT",$AT3412)),"FULTON (EAST POINT)",IF(ISNUMBER(SEARCH("ATLANTA",$AT3412)),"FULTON (ATL LIMITS)","FULTON")))),IF($E3412="DEKALB",IF(ISNUMBER(SEARCH("ATLANTA",$AT3412)),"DEKALB (ATL LIMITS)","DEKALB"),IF(AND($E3412="CLAYTON",ISNUMBER(SEARCH("COLLEGE PARK",$AT3412))),"CLAYTON (COLLEGE PARK)",$E3412)))))</f>
        <v/>
      </c>
      <c r="AV3412" s="2">
        <f>IF($L3412="","",IF(""&amp;$F3412="2","DIESEL",IF(OR(""&amp;$F3412="G",""&amp;$F3412="H"),"GAS","")))</f>
        <v/>
      </c>
      <c r="AW3412" s="2">
        <f>IF($AV3412="","",$R3412)</f>
        <v/>
      </c>
      <c r="AX3412" s="2">
        <f>IF($AV3412="","",IF($AB3412=0,$R3412,0))</f>
        <v/>
      </c>
      <c r="AY3412" s="2">
        <f>IF($AV3412="","",IF(AND($Z3412=0,COUNTIF('AR SALES'!$L$2:$L$2501,$L3412)=0),"YES",""))</f>
        <v/>
      </c>
      <c r="AZ3412" s="2">
        <f>IF($AV3412="","",IFERROR(VLOOKUP($AU3412,CODES!$A:$B,2,FALSE),"NO CODE"))</f>
        <v/>
      </c>
      <c r="BA3412" s="2">
        <f>IF(""&amp;$F3412&lt;&gt;"4","",IF($AY3412="YES","",IF(ROUND(SUMIFS($AE$2:$AE$4001,$L$2:$L$4001,$L3412,$F$2:$F$4001,"4")-SUMIFS('AR SALES'!$Y$2:$Y$2501,'AR SALES'!$L$2:$L$2501,$L3412,'AR SALES'!$AD$2:$AD$2501,"OFF"),2)=0,"","STALE")))</f>
        <v/>
      </c>
      <c r="BB3412" s="2">
        <f>IF(OR(""&amp;$F3412="2",""&amp;$F3412="4",""&amp;$F3412="G",""&amp;$F3412="H"),IF($AY3412="YES","",IF($AB3412&lt;&gt;0,"",IF(COUNTIFS('AR SALES'!$L$2:$L$2501,$L3412,'AR SALES'!$AD$2:$AD$2501,IF(""&amp;$F3412="4","OFF","ON"),'AR SALES'!$AF$2:$AF$2501,"Y")&gt;0,"","NO EXEMPTION"))),"")</f>
        <v/>
      </c>
    </row>
    <row r="3413">
      <c r="AT3413" s="2">
        <f>IF($L3413="","",IFERROR(INDEX('AR SALES'!$H$2:$H$2501,MATCH(""&amp;$L3413,'AR SALES'!$AE$2:$AE$2501,0)),""))</f>
        <v/>
      </c>
      <c r="AU3413" s="2">
        <f>IF($L3413="","",IF($A3413&lt;&gt;"GA","",IF($E3413="FULTON",IF(ISNUMBER(SEARCH("COLLEGE PARK",$AT3413)),"FULTON (COLLEGE PARK)",IF(ISNUMBER(SEARCH("HAPEVILLE",$AT3413)),"FULTON (HAPEVILLE)",IF(ISNUMBER(SEARCH("EAST POINT",$AT3413)),"FULTON (EAST POINT)",IF(ISNUMBER(SEARCH("ATLANTA",$AT3413)),"FULTON (ATL LIMITS)","FULTON")))),IF($E3413="DEKALB",IF(ISNUMBER(SEARCH("ATLANTA",$AT3413)),"DEKALB (ATL LIMITS)","DEKALB"),IF(AND($E3413="CLAYTON",ISNUMBER(SEARCH("COLLEGE PARK",$AT3413))),"CLAYTON (COLLEGE PARK)",$E3413)))))</f>
        <v/>
      </c>
      <c r="AV3413" s="2">
        <f>IF($L3413="","",IF(""&amp;$F3413="2","DIESEL",IF(OR(""&amp;$F3413="G",""&amp;$F3413="H"),"GAS","")))</f>
        <v/>
      </c>
      <c r="AW3413" s="2">
        <f>IF($AV3413="","",$R3413)</f>
        <v/>
      </c>
      <c r="AX3413" s="2">
        <f>IF($AV3413="","",IF($AB3413=0,$R3413,0))</f>
        <v/>
      </c>
      <c r="AY3413" s="2">
        <f>IF($AV3413="","",IF(AND($Z3413=0,COUNTIF('AR SALES'!$L$2:$L$2501,$L3413)=0),"YES",""))</f>
        <v/>
      </c>
      <c r="AZ3413" s="2">
        <f>IF($AV3413="","",IFERROR(VLOOKUP($AU3413,CODES!$A:$B,2,FALSE),"NO CODE"))</f>
        <v/>
      </c>
      <c r="BA3413" s="2">
        <f>IF(""&amp;$F3413&lt;&gt;"4","",IF($AY3413="YES","",IF(ROUND(SUMIFS($AE$2:$AE$4001,$L$2:$L$4001,$L3413,$F$2:$F$4001,"4")-SUMIFS('AR SALES'!$Y$2:$Y$2501,'AR SALES'!$L$2:$L$2501,$L3413,'AR SALES'!$AD$2:$AD$2501,"OFF"),2)=0,"","STALE")))</f>
        <v/>
      </c>
      <c r="BB3413" s="2">
        <f>IF(OR(""&amp;$F3413="2",""&amp;$F3413="4",""&amp;$F3413="G",""&amp;$F3413="H"),IF($AY3413="YES","",IF($AB3413&lt;&gt;0,"",IF(COUNTIFS('AR SALES'!$L$2:$L$2501,$L3413,'AR SALES'!$AD$2:$AD$2501,IF(""&amp;$F3413="4","OFF","ON"),'AR SALES'!$AF$2:$AF$2501,"Y")&gt;0,"","NO EXEMPTION"))),"")</f>
        <v/>
      </c>
    </row>
    <row r="3414">
      <c r="AT3414" s="2">
        <f>IF($L3414="","",IFERROR(INDEX('AR SALES'!$H$2:$H$2501,MATCH(""&amp;$L3414,'AR SALES'!$AE$2:$AE$2501,0)),""))</f>
        <v/>
      </c>
      <c r="AU3414" s="2">
        <f>IF($L3414="","",IF($A3414&lt;&gt;"GA","",IF($E3414="FULTON",IF(ISNUMBER(SEARCH("COLLEGE PARK",$AT3414)),"FULTON (COLLEGE PARK)",IF(ISNUMBER(SEARCH("HAPEVILLE",$AT3414)),"FULTON (HAPEVILLE)",IF(ISNUMBER(SEARCH("EAST POINT",$AT3414)),"FULTON (EAST POINT)",IF(ISNUMBER(SEARCH("ATLANTA",$AT3414)),"FULTON (ATL LIMITS)","FULTON")))),IF($E3414="DEKALB",IF(ISNUMBER(SEARCH("ATLANTA",$AT3414)),"DEKALB (ATL LIMITS)","DEKALB"),IF(AND($E3414="CLAYTON",ISNUMBER(SEARCH("COLLEGE PARK",$AT3414))),"CLAYTON (COLLEGE PARK)",$E3414)))))</f>
        <v/>
      </c>
      <c r="AV3414" s="2">
        <f>IF($L3414="","",IF(""&amp;$F3414="2","DIESEL",IF(OR(""&amp;$F3414="G",""&amp;$F3414="H"),"GAS","")))</f>
        <v/>
      </c>
      <c r="AW3414" s="2">
        <f>IF($AV3414="","",$R3414)</f>
        <v/>
      </c>
      <c r="AX3414" s="2">
        <f>IF($AV3414="","",IF($AB3414=0,$R3414,0))</f>
        <v/>
      </c>
      <c r="AY3414" s="2">
        <f>IF($AV3414="","",IF(AND($Z3414=0,COUNTIF('AR SALES'!$L$2:$L$2501,$L3414)=0),"YES",""))</f>
        <v/>
      </c>
      <c r="AZ3414" s="2">
        <f>IF($AV3414="","",IFERROR(VLOOKUP($AU3414,CODES!$A:$B,2,FALSE),"NO CODE"))</f>
        <v/>
      </c>
      <c r="BA3414" s="2">
        <f>IF(""&amp;$F3414&lt;&gt;"4","",IF($AY3414="YES","",IF(ROUND(SUMIFS($AE$2:$AE$4001,$L$2:$L$4001,$L3414,$F$2:$F$4001,"4")-SUMIFS('AR SALES'!$Y$2:$Y$2501,'AR SALES'!$L$2:$L$2501,$L3414,'AR SALES'!$AD$2:$AD$2501,"OFF"),2)=0,"","STALE")))</f>
        <v/>
      </c>
      <c r="BB3414" s="2">
        <f>IF(OR(""&amp;$F3414="2",""&amp;$F3414="4",""&amp;$F3414="G",""&amp;$F3414="H"),IF($AY3414="YES","",IF($AB3414&lt;&gt;0,"",IF(COUNTIFS('AR SALES'!$L$2:$L$2501,$L3414,'AR SALES'!$AD$2:$AD$2501,IF(""&amp;$F3414="4","OFF","ON"),'AR SALES'!$AF$2:$AF$2501,"Y")&gt;0,"","NO EXEMPTION"))),"")</f>
        <v/>
      </c>
    </row>
    <row r="3415">
      <c r="AT3415" s="2">
        <f>IF($L3415="","",IFERROR(INDEX('AR SALES'!$H$2:$H$2501,MATCH(""&amp;$L3415,'AR SALES'!$AE$2:$AE$2501,0)),""))</f>
        <v/>
      </c>
      <c r="AU3415" s="2">
        <f>IF($L3415="","",IF($A3415&lt;&gt;"GA","",IF($E3415="FULTON",IF(ISNUMBER(SEARCH("COLLEGE PARK",$AT3415)),"FULTON (COLLEGE PARK)",IF(ISNUMBER(SEARCH("HAPEVILLE",$AT3415)),"FULTON (HAPEVILLE)",IF(ISNUMBER(SEARCH("EAST POINT",$AT3415)),"FULTON (EAST POINT)",IF(ISNUMBER(SEARCH("ATLANTA",$AT3415)),"FULTON (ATL LIMITS)","FULTON")))),IF($E3415="DEKALB",IF(ISNUMBER(SEARCH("ATLANTA",$AT3415)),"DEKALB (ATL LIMITS)","DEKALB"),IF(AND($E3415="CLAYTON",ISNUMBER(SEARCH("COLLEGE PARK",$AT3415))),"CLAYTON (COLLEGE PARK)",$E3415)))))</f>
        <v/>
      </c>
      <c r="AV3415" s="2">
        <f>IF($L3415="","",IF(""&amp;$F3415="2","DIESEL",IF(OR(""&amp;$F3415="G",""&amp;$F3415="H"),"GAS","")))</f>
        <v/>
      </c>
      <c r="AW3415" s="2">
        <f>IF($AV3415="","",$R3415)</f>
        <v/>
      </c>
      <c r="AX3415" s="2">
        <f>IF($AV3415="","",IF($AB3415=0,$R3415,0))</f>
        <v/>
      </c>
      <c r="AY3415" s="2">
        <f>IF($AV3415="","",IF(AND($Z3415=0,COUNTIF('AR SALES'!$L$2:$L$2501,$L3415)=0),"YES",""))</f>
        <v/>
      </c>
      <c r="AZ3415" s="2">
        <f>IF($AV3415="","",IFERROR(VLOOKUP($AU3415,CODES!$A:$B,2,FALSE),"NO CODE"))</f>
        <v/>
      </c>
      <c r="BA3415" s="2">
        <f>IF(""&amp;$F3415&lt;&gt;"4","",IF($AY3415="YES","",IF(ROUND(SUMIFS($AE$2:$AE$4001,$L$2:$L$4001,$L3415,$F$2:$F$4001,"4")-SUMIFS('AR SALES'!$Y$2:$Y$2501,'AR SALES'!$L$2:$L$2501,$L3415,'AR SALES'!$AD$2:$AD$2501,"OFF"),2)=0,"","STALE")))</f>
        <v/>
      </c>
      <c r="BB3415" s="2">
        <f>IF(OR(""&amp;$F3415="2",""&amp;$F3415="4",""&amp;$F3415="G",""&amp;$F3415="H"),IF($AY3415="YES","",IF($AB3415&lt;&gt;0,"",IF(COUNTIFS('AR SALES'!$L$2:$L$2501,$L3415,'AR SALES'!$AD$2:$AD$2501,IF(""&amp;$F3415="4","OFF","ON"),'AR SALES'!$AF$2:$AF$2501,"Y")&gt;0,"","NO EXEMPTION"))),"")</f>
        <v/>
      </c>
    </row>
    <row r="3416">
      <c r="AT3416" s="2">
        <f>IF($L3416="","",IFERROR(INDEX('AR SALES'!$H$2:$H$2501,MATCH(""&amp;$L3416,'AR SALES'!$AE$2:$AE$2501,0)),""))</f>
        <v/>
      </c>
      <c r="AU3416" s="2">
        <f>IF($L3416="","",IF($A3416&lt;&gt;"GA","",IF($E3416="FULTON",IF(ISNUMBER(SEARCH("COLLEGE PARK",$AT3416)),"FULTON (COLLEGE PARK)",IF(ISNUMBER(SEARCH("HAPEVILLE",$AT3416)),"FULTON (HAPEVILLE)",IF(ISNUMBER(SEARCH("EAST POINT",$AT3416)),"FULTON (EAST POINT)",IF(ISNUMBER(SEARCH("ATLANTA",$AT3416)),"FULTON (ATL LIMITS)","FULTON")))),IF($E3416="DEKALB",IF(ISNUMBER(SEARCH("ATLANTA",$AT3416)),"DEKALB (ATL LIMITS)","DEKALB"),IF(AND($E3416="CLAYTON",ISNUMBER(SEARCH("COLLEGE PARK",$AT3416))),"CLAYTON (COLLEGE PARK)",$E3416)))))</f>
        <v/>
      </c>
      <c r="AV3416" s="2">
        <f>IF($L3416="","",IF(""&amp;$F3416="2","DIESEL",IF(OR(""&amp;$F3416="G",""&amp;$F3416="H"),"GAS","")))</f>
        <v/>
      </c>
      <c r="AW3416" s="2">
        <f>IF($AV3416="","",$R3416)</f>
        <v/>
      </c>
      <c r="AX3416" s="2">
        <f>IF($AV3416="","",IF($AB3416=0,$R3416,0))</f>
        <v/>
      </c>
      <c r="AY3416" s="2">
        <f>IF($AV3416="","",IF(AND($Z3416=0,COUNTIF('AR SALES'!$L$2:$L$2501,$L3416)=0),"YES",""))</f>
        <v/>
      </c>
      <c r="AZ3416" s="2">
        <f>IF($AV3416="","",IFERROR(VLOOKUP($AU3416,CODES!$A:$B,2,FALSE),"NO CODE"))</f>
        <v/>
      </c>
      <c r="BA3416" s="2">
        <f>IF(""&amp;$F3416&lt;&gt;"4","",IF($AY3416="YES","",IF(ROUND(SUMIFS($AE$2:$AE$4001,$L$2:$L$4001,$L3416,$F$2:$F$4001,"4")-SUMIFS('AR SALES'!$Y$2:$Y$2501,'AR SALES'!$L$2:$L$2501,$L3416,'AR SALES'!$AD$2:$AD$2501,"OFF"),2)=0,"","STALE")))</f>
        <v/>
      </c>
      <c r="BB3416" s="2">
        <f>IF(OR(""&amp;$F3416="2",""&amp;$F3416="4",""&amp;$F3416="G",""&amp;$F3416="H"),IF($AY3416="YES","",IF($AB3416&lt;&gt;0,"",IF(COUNTIFS('AR SALES'!$L$2:$L$2501,$L3416,'AR SALES'!$AD$2:$AD$2501,IF(""&amp;$F3416="4","OFF","ON"),'AR SALES'!$AF$2:$AF$2501,"Y")&gt;0,"","NO EXEMPTION"))),"")</f>
        <v/>
      </c>
    </row>
    <row r="3417">
      <c r="AT3417" s="2">
        <f>IF($L3417="","",IFERROR(INDEX('AR SALES'!$H$2:$H$2501,MATCH(""&amp;$L3417,'AR SALES'!$AE$2:$AE$2501,0)),""))</f>
        <v/>
      </c>
      <c r="AU3417" s="2">
        <f>IF($L3417="","",IF($A3417&lt;&gt;"GA","",IF($E3417="FULTON",IF(ISNUMBER(SEARCH("COLLEGE PARK",$AT3417)),"FULTON (COLLEGE PARK)",IF(ISNUMBER(SEARCH("HAPEVILLE",$AT3417)),"FULTON (HAPEVILLE)",IF(ISNUMBER(SEARCH("EAST POINT",$AT3417)),"FULTON (EAST POINT)",IF(ISNUMBER(SEARCH("ATLANTA",$AT3417)),"FULTON (ATL LIMITS)","FULTON")))),IF($E3417="DEKALB",IF(ISNUMBER(SEARCH("ATLANTA",$AT3417)),"DEKALB (ATL LIMITS)","DEKALB"),IF(AND($E3417="CLAYTON",ISNUMBER(SEARCH("COLLEGE PARK",$AT3417))),"CLAYTON (COLLEGE PARK)",$E3417)))))</f>
        <v/>
      </c>
      <c r="AV3417" s="2">
        <f>IF($L3417="","",IF(""&amp;$F3417="2","DIESEL",IF(OR(""&amp;$F3417="G",""&amp;$F3417="H"),"GAS","")))</f>
        <v/>
      </c>
      <c r="AW3417" s="2">
        <f>IF($AV3417="","",$R3417)</f>
        <v/>
      </c>
      <c r="AX3417" s="2">
        <f>IF($AV3417="","",IF($AB3417=0,$R3417,0))</f>
        <v/>
      </c>
      <c r="AY3417" s="2">
        <f>IF($AV3417="","",IF(AND($Z3417=0,COUNTIF('AR SALES'!$L$2:$L$2501,$L3417)=0),"YES",""))</f>
        <v/>
      </c>
      <c r="AZ3417" s="2">
        <f>IF($AV3417="","",IFERROR(VLOOKUP($AU3417,CODES!$A:$B,2,FALSE),"NO CODE"))</f>
        <v/>
      </c>
      <c r="BA3417" s="2">
        <f>IF(""&amp;$F3417&lt;&gt;"4","",IF($AY3417="YES","",IF(ROUND(SUMIFS($AE$2:$AE$4001,$L$2:$L$4001,$L3417,$F$2:$F$4001,"4")-SUMIFS('AR SALES'!$Y$2:$Y$2501,'AR SALES'!$L$2:$L$2501,$L3417,'AR SALES'!$AD$2:$AD$2501,"OFF"),2)=0,"","STALE")))</f>
        <v/>
      </c>
      <c r="BB3417" s="2">
        <f>IF(OR(""&amp;$F3417="2",""&amp;$F3417="4",""&amp;$F3417="G",""&amp;$F3417="H"),IF($AY3417="YES","",IF($AB3417&lt;&gt;0,"",IF(COUNTIFS('AR SALES'!$L$2:$L$2501,$L3417,'AR SALES'!$AD$2:$AD$2501,IF(""&amp;$F3417="4","OFF","ON"),'AR SALES'!$AF$2:$AF$2501,"Y")&gt;0,"","NO EXEMPTION"))),"")</f>
        <v/>
      </c>
    </row>
    <row r="3418">
      <c r="AT3418" s="2">
        <f>IF($L3418="","",IFERROR(INDEX('AR SALES'!$H$2:$H$2501,MATCH(""&amp;$L3418,'AR SALES'!$AE$2:$AE$2501,0)),""))</f>
        <v/>
      </c>
      <c r="AU3418" s="2">
        <f>IF($L3418="","",IF($A3418&lt;&gt;"GA","",IF($E3418="FULTON",IF(ISNUMBER(SEARCH("COLLEGE PARK",$AT3418)),"FULTON (COLLEGE PARK)",IF(ISNUMBER(SEARCH("HAPEVILLE",$AT3418)),"FULTON (HAPEVILLE)",IF(ISNUMBER(SEARCH("EAST POINT",$AT3418)),"FULTON (EAST POINT)",IF(ISNUMBER(SEARCH("ATLANTA",$AT3418)),"FULTON (ATL LIMITS)","FULTON")))),IF($E3418="DEKALB",IF(ISNUMBER(SEARCH("ATLANTA",$AT3418)),"DEKALB (ATL LIMITS)","DEKALB"),IF(AND($E3418="CLAYTON",ISNUMBER(SEARCH("COLLEGE PARK",$AT3418))),"CLAYTON (COLLEGE PARK)",$E3418)))))</f>
        <v/>
      </c>
      <c r="AV3418" s="2">
        <f>IF($L3418="","",IF(""&amp;$F3418="2","DIESEL",IF(OR(""&amp;$F3418="G",""&amp;$F3418="H"),"GAS","")))</f>
        <v/>
      </c>
      <c r="AW3418" s="2">
        <f>IF($AV3418="","",$R3418)</f>
        <v/>
      </c>
      <c r="AX3418" s="2">
        <f>IF($AV3418="","",IF($AB3418=0,$R3418,0))</f>
        <v/>
      </c>
      <c r="AY3418" s="2">
        <f>IF($AV3418="","",IF(AND($Z3418=0,COUNTIF('AR SALES'!$L$2:$L$2501,$L3418)=0),"YES",""))</f>
        <v/>
      </c>
      <c r="AZ3418" s="2">
        <f>IF($AV3418="","",IFERROR(VLOOKUP($AU3418,CODES!$A:$B,2,FALSE),"NO CODE"))</f>
        <v/>
      </c>
      <c r="BA3418" s="2">
        <f>IF(""&amp;$F3418&lt;&gt;"4","",IF($AY3418="YES","",IF(ROUND(SUMIFS($AE$2:$AE$4001,$L$2:$L$4001,$L3418,$F$2:$F$4001,"4")-SUMIFS('AR SALES'!$Y$2:$Y$2501,'AR SALES'!$L$2:$L$2501,$L3418,'AR SALES'!$AD$2:$AD$2501,"OFF"),2)=0,"","STALE")))</f>
        <v/>
      </c>
      <c r="BB3418" s="2">
        <f>IF(OR(""&amp;$F3418="2",""&amp;$F3418="4",""&amp;$F3418="G",""&amp;$F3418="H"),IF($AY3418="YES","",IF($AB3418&lt;&gt;0,"",IF(COUNTIFS('AR SALES'!$L$2:$L$2501,$L3418,'AR SALES'!$AD$2:$AD$2501,IF(""&amp;$F3418="4","OFF","ON"),'AR SALES'!$AF$2:$AF$2501,"Y")&gt;0,"","NO EXEMPTION"))),"")</f>
        <v/>
      </c>
    </row>
    <row r="3419">
      <c r="AT3419" s="2">
        <f>IF($L3419="","",IFERROR(INDEX('AR SALES'!$H$2:$H$2501,MATCH(""&amp;$L3419,'AR SALES'!$AE$2:$AE$2501,0)),""))</f>
        <v/>
      </c>
      <c r="AU3419" s="2">
        <f>IF($L3419="","",IF($A3419&lt;&gt;"GA","",IF($E3419="FULTON",IF(ISNUMBER(SEARCH("COLLEGE PARK",$AT3419)),"FULTON (COLLEGE PARK)",IF(ISNUMBER(SEARCH("HAPEVILLE",$AT3419)),"FULTON (HAPEVILLE)",IF(ISNUMBER(SEARCH("EAST POINT",$AT3419)),"FULTON (EAST POINT)",IF(ISNUMBER(SEARCH("ATLANTA",$AT3419)),"FULTON (ATL LIMITS)","FULTON")))),IF($E3419="DEKALB",IF(ISNUMBER(SEARCH("ATLANTA",$AT3419)),"DEKALB (ATL LIMITS)","DEKALB"),IF(AND($E3419="CLAYTON",ISNUMBER(SEARCH("COLLEGE PARK",$AT3419))),"CLAYTON (COLLEGE PARK)",$E3419)))))</f>
        <v/>
      </c>
      <c r="AV3419" s="2">
        <f>IF($L3419="","",IF(""&amp;$F3419="2","DIESEL",IF(OR(""&amp;$F3419="G",""&amp;$F3419="H"),"GAS","")))</f>
        <v/>
      </c>
      <c r="AW3419" s="2">
        <f>IF($AV3419="","",$R3419)</f>
        <v/>
      </c>
      <c r="AX3419" s="2">
        <f>IF($AV3419="","",IF($AB3419=0,$R3419,0))</f>
        <v/>
      </c>
      <c r="AY3419" s="2">
        <f>IF($AV3419="","",IF(AND($Z3419=0,COUNTIF('AR SALES'!$L$2:$L$2501,$L3419)=0),"YES",""))</f>
        <v/>
      </c>
      <c r="AZ3419" s="2">
        <f>IF($AV3419="","",IFERROR(VLOOKUP($AU3419,CODES!$A:$B,2,FALSE),"NO CODE"))</f>
        <v/>
      </c>
      <c r="BA3419" s="2">
        <f>IF(""&amp;$F3419&lt;&gt;"4","",IF($AY3419="YES","",IF(ROUND(SUMIFS($AE$2:$AE$4001,$L$2:$L$4001,$L3419,$F$2:$F$4001,"4")-SUMIFS('AR SALES'!$Y$2:$Y$2501,'AR SALES'!$L$2:$L$2501,$L3419,'AR SALES'!$AD$2:$AD$2501,"OFF"),2)=0,"","STALE")))</f>
        <v/>
      </c>
      <c r="BB3419" s="2">
        <f>IF(OR(""&amp;$F3419="2",""&amp;$F3419="4",""&amp;$F3419="G",""&amp;$F3419="H"),IF($AY3419="YES","",IF($AB3419&lt;&gt;0,"",IF(COUNTIFS('AR SALES'!$L$2:$L$2501,$L3419,'AR SALES'!$AD$2:$AD$2501,IF(""&amp;$F3419="4","OFF","ON"),'AR SALES'!$AF$2:$AF$2501,"Y")&gt;0,"","NO EXEMPTION"))),"")</f>
        <v/>
      </c>
    </row>
    <row r="3420">
      <c r="AT3420" s="2">
        <f>IF($L3420="","",IFERROR(INDEX('AR SALES'!$H$2:$H$2501,MATCH(""&amp;$L3420,'AR SALES'!$AE$2:$AE$2501,0)),""))</f>
        <v/>
      </c>
      <c r="AU3420" s="2">
        <f>IF($L3420="","",IF($A3420&lt;&gt;"GA","",IF($E3420="FULTON",IF(ISNUMBER(SEARCH("COLLEGE PARK",$AT3420)),"FULTON (COLLEGE PARK)",IF(ISNUMBER(SEARCH("HAPEVILLE",$AT3420)),"FULTON (HAPEVILLE)",IF(ISNUMBER(SEARCH("EAST POINT",$AT3420)),"FULTON (EAST POINT)",IF(ISNUMBER(SEARCH("ATLANTA",$AT3420)),"FULTON (ATL LIMITS)","FULTON")))),IF($E3420="DEKALB",IF(ISNUMBER(SEARCH("ATLANTA",$AT3420)),"DEKALB (ATL LIMITS)","DEKALB"),IF(AND($E3420="CLAYTON",ISNUMBER(SEARCH("COLLEGE PARK",$AT3420))),"CLAYTON (COLLEGE PARK)",$E3420)))))</f>
        <v/>
      </c>
      <c r="AV3420" s="2">
        <f>IF($L3420="","",IF(""&amp;$F3420="2","DIESEL",IF(OR(""&amp;$F3420="G",""&amp;$F3420="H"),"GAS","")))</f>
        <v/>
      </c>
      <c r="AW3420" s="2">
        <f>IF($AV3420="","",$R3420)</f>
        <v/>
      </c>
      <c r="AX3420" s="2">
        <f>IF($AV3420="","",IF($AB3420=0,$R3420,0))</f>
        <v/>
      </c>
      <c r="AY3420" s="2">
        <f>IF($AV3420="","",IF(AND($Z3420=0,COUNTIF('AR SALES'!$L$2:$L$2501,$L3420)=0),"YES",""))</f>
        <v/>
      </c>
      <c r="AZ3420" s="2">
        <f>IF($AV3420="","",IFERROR(VLOOKUP($AU3420,CODES!$A:$B,2,FALSE),"NO CODE"))</f>
        <v/>
      </c>
      <c r="BA3420" s="2">
        <f>IF(""&amp;$F3420&lt;&gt;"4","",IF($AY3420="YES","",IF(ROUND(SUMIFS($AE$2:$AE$4001,$L$2:$L$4001,$L3420,$F$2:$F$4001,"4")-SUMIFS('AR SALES'!$Y$2:$Y$2501,'AR SALES'!$L$2:$L$2501,$L3420,'AR SALES'!$AD$2:$AD$2501,"OFF"),2)=0,"","STALE")))</f>
        <v/>
      </c>
      <c r="BB3420" s="2">
        <f>IF(OR(""&amp;$F3420="2",""&amp;$F3420="4",""&amp;$F3420="G",""&amp;$F3420="H"),IF($AY3420="YES","",IF($AB3420&lt;&gt;0,"",IF(COUNTIFS('AR SALES'!$L$2:$L$2501,$L3420,'AR SALES'!$AD$2:$AD$2501,IF(""&amp;$F3420="4","OFF","ON"),'AR SALES'!$AF$2:$AF$2501,"Y")&gt;0,"","NO EXEMPTION"))),"")</f>
        <v/>
      </c>
    </row>
    <row r="3421">
      <c r="AT3421" s="2">
        <f>IF($L3421="","",IFERROR(INDEX('AR SALES'!$H$2:$H$2501,MATCH(""&amp;$L3421,'AR SALES'!$AE$2:$AE$2501,0)),""))</f>
        <v/>
      </c>
      <c r="AU3421" s="2">
        <f>IF($L3421="","",IF($A3421&lt;&gt;"GA","",IF($E3421="FULTON",IF(ISNUMBER(SEARCH("COLLEGE PARK",$AT3421)),"FULTON (COLLEGE PARK)",IF(ISNUMBER(SEARCH("HAPEVILLE",$AT3421)),"FULTON (HAPEVILLE)",IF(ISNUMBER(SEARCH("EAST POINT",$AT3421)),"FULTON (EAST POINT)",IF(ISNUMBER(SEARCH("ATLANTA",$AT3421)),"FULTON (ATL LIMITS)","FULTON")))),IF($E3421="DEKALB",IF(ISNUMBER(SEARCH("ATLANTA",$AT3421)),"DEKALB (ATL LIMITS)","DEKALB"),IF(AND($E3421="CLAYTON",ISNUMBER(SEARCH("COLLEGE PARK",$AT3421))),"CLAYTON (COLLEGE PARK)",$E3421)))))</f>
        <v/>
      </c>
      <c r="AV3421" s="2">
        <f>IF($L3421="","",IF(""&amp;$F3421="2","DIESEL",IF(OR(""&amp;$F3421="G",""&amp;$F3421="H"),"GAS","")))</f>
        <v/>
      </c>
      <c r="AW3421" s="2">
        <f>IF($AV3421="","",$R3421)</f>
        <v/>
      </c>
      <c r="AX3421" s="2">
        <f>IF($AV3421="","",IF($AB3421=0,$R3421,0))</f>
        <v/>
      </c>
      <c r="AY3421" s="2">
        <f>IF($AV3421="","",IF(AND($Z3421=0,COUNTIF('AR SALES'!$L$2:$L$2501,$L3421)=0),"YES",""))</f>
        <v/>
      </c>
      <c r="AZ3421" s="2">
        <f>IF($AV3421="","",IFERROR(VLOOKUP($AU3421,CODES!$A:$B,2,FALSE),"NO CODE"))</f>
        <v/>
      </c>
      <c r="BA3421" s="2">
        <f>IF(""&amp;$F3421&lt;&gt;"4","",IF($AY3421="YES","",IF(ROUND(SUMIFS($AE$2:$AE$4001,$L$2:$L$4001,$L3421,$F$2:$F$4001,"4")-SUMIFS('AR SALES'!$Y$2:$Y$2501,'AR SALES'!$L$2:$L$2501,$L3421,'AR SALES'!$AD$2:$AD$2501,"OFF"),2)=0,"","STALE")))</f>
        <v/>
      </c>
      <c r="BB3421" s="2">
        <f>IF(OR(""&amp;$F3421="2",""&amp;$F3421="4",""&amp;$F3421="G",""&amp;$F3421="H"),IF($AY3421="YES","",IF($AB3421&lt;&gt;0,"",IF(COUNTIFS('AR SALES'!$L$2:$L$2501,$L3421,'AR SALES'!$AD$2:$AD$2501,IF(""&amp;$F3421="4","OFF","ON"),'AR SALES'!$AF$2:$AF$2501,"Y")&gt;0,"","NO EXEMPTION"))),"")</f>
        <v/>
      </c>
    </row>
    <row r="3422">
      <c r="AT3422" s="2">
        <f>IF($L3422="","",IFERROR(INDEX('AR SALES'!$H$2:$H$2501,MATCH(""&amp;$L3422,'AR SALES'!$AE$2:$AE$2501,0)),""))</f>
        <v/>
      </c>
      <c r="AU3422" s="2">
        <f>IF($L3422="","",IF($A3422&lt;&gt;"GA","",IF($E3422="FULTON",IF(ISNUMBER(SEARCH("COLLEGE PARK",$AT3422)),"FULTON (COLLEGE PARK)",IF(ISNUMBER(SEARCH("HAPEVILLE",$AT3422)),"FULTON (HAPEVILLE)",IF(ISNUMBER(SEARCH("EAST POINT",$AT3422)),"FULTON (EAST POINT)",IF(ISNUMBER(SEARCH("ATLANTA",$AT3422)),"FULTON (ATL LIMITS)","FULTON")))),IF($E3422="DEKALB",IF(ISNUMBER(SEARCH("ATLANTA",$AT3422)),"DEKALB (ATL LIMITS)","DEKALB"),IF(AND($E3422="CLAYTON",ISNUMBER(SEARCH("COLLEGE PARK",$AT3422))),"CLAYTON (COLLEGE PARK)",$E3422)))))</f>
        <v/>
      </c>
      <c r="AV3422" s="2">
        <f>IF($L3422="","",IF(""&amp;$F3422="2","DIESEL",IF(OR(""&amp;$F3422="G",""&amp;$F3422="H"),"GAS","")))</f>
        <v/>
      </c>
      <c r="AW3422" s="2">
        <f>IF($AV3422="","",$R3422)</f>
        <v/>
      </c>
      <c r="AX3422" s="2">
        <f>IF($AV3422="","",IF($AB3422=0,$R3422,0))</f>
        <v/>
      </c>
      <c r="AY3422" s="2">
        <f>IF($AV3422="","",IF(AND($Z3422=0,COUNTIF('AR SALES'!$L$2:$L$2501,$L3422)=0),"YES",""))</f>
        <v/>
      </c>
      <c r="AZ3422" s="2">
        <f>IF($AV3422="","",IFERROR(VLOOKUP($AU3422,CODES!$A:$B,2,FALSE),"NO CODE"))</f>
        <v/>
      </c>
      <c r="BA3422" s="2">
        <f>IF(""&amp;$F3422&lt;&gt;"4","",IF($AY3422="YES","",IF(ROUND(SUMIFS($AE$2:$AE$4001,$L$2:$L$4001,$L3422,$F$2:$F$4001,"4")-SUMIFS('AR SALES'!$Y$2:$Y$2501,'AR SALES'!$L$2:$L$2501,$L3422,'AR SALES'!$AD$2:$AD$2501,"OFF"),2)=0,"","STALE")))</f>
        <v/>
      </c>
      <c r="BB3422" s="2">
        <f>IF(OR(""&amp;$F3422="2",""&amp;$F3422="4",""&amp;$F3422="G",""&amp;$F3422="H"),IF($AY3422="YES","",IF($AB3422&lt;&gt;0,"",IF(COUNTIFS('AR SALES'!$L$2:$L$2501,$L3422,'AR SALES'!$AD$2:$AD$2501,IF(""&amp;$F3422="4","OFF","ON"),'AR SALES'!$AF$2:$AF$2501,"Y")&gt;0,"","NO EXEMPTION"))),"")</f>
        <v/>
      </c>
    </row>
    <row r="3423">
      <c r="AT3423" s="2">
        <f>IF($L3423="","",IFERROR(INDEX('AR SALES'!$H$2:$H$2501,MATCH(""&amp;$L3423,'AR SALES'!$AE$2:$AE$2501,0)),""))</f>
        <v/>
      </c>
      <c r="AU3423" s="2">
        <f>IF($L3423="","",IF($A3423&lt;&gt;"GA","",IF($E3423="FULTON",IF(ISNUMBER(SEARCH("COLLEGE PARK",$AT3423)),"FULTON (COLLEGE PARK)",IF(ISNUMBER(SEARCH("HAPEVILLE",$AT3423)),"FULTON (HAPEVILLE)",IF(ISNUMBER(SEARCH("EAST POINT",$AT3423)),"FULTON (EAST POINT)",IF(ISNUMBER(SEARCH("ATLANTA",$AT3423)),"FULTON (ATL LIMITS)","FULTON")))),IF($E3423="DEKALB",IF(ISNUMBER(SEARCH("ATLANTA",$AT3423)),"DEKALB (ATL LIMITS)","DEKALB"),IF(AND($E3423="CLAYTON",ISNUMBER(SEARCH("COLLEGE PARK",$AT3423))),"CLAYTON (COLLEGE PARK)",$E3423)))))</f>
        <v/>
      </c>
      <c r="AV3423" s="2">
        <f>IF($L3423="","",IF(""&amp;$F3423="2","DIESEL",IF(OR(""&amp;$F3423="G",""&amp;$F3423="H"),"GAS","")))</f>
        <v/>
      </c>
      <c r="AW3423" s="2">
        <f>IF($AV3423="","",$R3423)</f>
        <v/>
      </c>
      <c r="AX3423" s="2">
        <f>IF($AV3423="","",IF($AB3423=0,$R3423,0))</f>
        <v/>
      </c>
      <c r="AY3423" s="2">
        <f>IF($AV3423="","",IF(AND($Z3423=0,COUNTIF('AR SALES'!$L$2:$L$2501,$L3423)=0),"YES",""))</f>
        <v/>
      </c>
      <c r="AZ3423" s="2">
        <f>IF($AV3423="","",IFERROR(VLOOKUP($AU3423,CODES!$A:$B,2,FALSE),"NO CODE"))</f>
        <v/>
      </c>
      <c r="BA3423" s="2">
        <f>IF(""&amp;$F3423&lt;&gt;"4","",IF($AY3423="YES","",IF(ROUND(SUMIFS($AE$2:$AE$4001,$L$2:$L$4001,$L3423,$F$2:$F$4001,"4")-SUMIFS('AR SALES'!$Y$2:$Y$2501,'AR SALES'!$L$2:$L$2501,$L3423,'AR SALES'!$AD$2:$AD$2501,"OFF"),2)=0,"","STALE")))</f>
        <v/>
      </c>
      <c r="BB3423" s="2">
        <f>IF(OR(""&amp;$F3423="2",""&amp;$F3423="4",""&amp;$F3423="G",""&amp;$F3423="H"),IF($AY3423="YES","",IF($AB3423&lt;&gt;0,"",IF(COUNTIFS('AR SALES'!$L$2:$L$2501,$L3423,'AR SALES'!$AD$2:$AD$2501,IF(""&amp;$F3423="4","OFF","ON"),'AR SALES'!$AF$2:$AF$2501,"Y")&gt;0,"","NO EXEMPTION"))),"")</f>
        <v/>
      </c>
    </row>
    <row r="3424">
      <c r="AT3424" s="2">
        <f>IF($L3424="","",IFERROR(INDEX('AR SALES'!$H$2:$H$2501,MATCH(""&amp;$L3424,'AR SALES'!$AE$2:$AE$2501,0)),""))</f>
        <v/>
      </c>
      <c r="AU3424" s="2">
        <f>IF($L3424="","",IF($A3424&lt;&gt;"GA","",IF($E3424="FULTON",IF(ISNUMBER(SEARCH("COLLEGE PARK",$AT3424)),"FULTON (COLLEGE PARK)",IF(ISNUMBER(SEARCH("HAPEVILLE",$AT3424)),"FULTON (HAPEVILLE)",IF(ISNUMBER(SEARCH("EAST POINT",$AT3424)),"FULTON (EAST POINT)",IF(ISNUMBER(SEARCH("ATLANTA",$AT3424)),"FULTON (ATL LIMITS)","FULTON")))),IF($E3424="DEKALB",IF(ISNUMBER(SEARCH("ATLANTA",$AT3424)),"DEKALB (ATL LIMITS)","DEKALB"),IF(AND($E3424="CLAYTON",ISNUMBER(SEARCH("COLLEGE PARK",$AT3424))),"CLAYTON (COLLEGE PARK)",$E3424)))))</f>
        <v/>
      </c>
      <c r="AV3424" s="2">
        <f>IF($L3424="","",IF(""&amp;$F3424="2","DIESEL",IF(OR(""&amp;$F3424="G",""&amp;$F3424="H"),"GAS","")))</f>
        <v/>
      </c>
      <c r="AW3424" s="2">
        <f>IF($AV3424="","",$R3424)</f>
        <v/>
      </c>
      <c r="AX3424" s="2">
        <f>IF($AV3424="","",IF($AB3424=0,$R3424,0))</f>
        <v/>
      </c>
      <c r="AY3424" s="2">
        <f>IF($AV3424="","",IF(AND($Z3424=0,COUNTIF('AR SALES'!$L$2:$L$2501,$L3424)=0),"YES",""))</f>
        <v/>
      </c>
      <c r="AZ3424" s="2">
        <f>IF($AV3424="","",IFERROR(VLOOKUP($AU3424,CODES!$A:$B,2,FALSE),"NO CODE"))</f>
        <v/>
      </c>
      <c r="BA3424" s="2">
        <f>IF(""&amp;$F3424&lt;&gt;"4","",IF($AY3424="YES","",IF(ROUND(SUMIFS($AE$2:$AE$4001,$L$2:$L$4001,$L3424,$F$2:$F$4001,"4")-SUMIFS('AR SALES'!$Y$2:$Y$2501,'AR SALES'!$L$2:$L$2501,$L3424,'AR SALES'!$AD$2:$AD$2501,"OFF"),2)=0,"","STALE")))</f>
        <v/>
      </c>
      <c r="BB3424" s="2">
        <f>IF(OR(""&amp;$F3424="2",""&amp;$F3424="4",""&amp;$F3424="G",""&amp;$F3424="H"),IF($AY3424="YES","",IF($AB3424&lt;&gt;0,"",IF(COUNTIFS('AR SALES'!$L$2:$L$2501,$L3424,'AR SALES'!$AD$2:$AD$2501,IF(""&amp;$F3424="4","OFF","ON"),'AR SALES'!$AF$2:$AF$2501,"Y")&gt;0,"","NO EXEMPTION"))),"")</f>
        <v/>
      </c>
    </row>
    <row r="3425">
      <c r="AT3425" s="2">
        <f>IF($L3425="","",IFERROR(INDEX('AR SALES'!$H$2:$H$2501,MATCH(""&amp;$L3425,'AR SALES'!$AE$2:$AE$2501,0)),""))</f>
        <v/>
      </c>
      <c r="AU3425" s="2">
        <f>IF($L3425="","",IF($A3425&lt;&gt;"GA","",IF($E3425="FULTON",IF(ISNUMBER(SEARCH("COLLEGE PARK",$AT3425)),"FULTON (COLLEGE PARK)",IF(ISNUMBER(SEARCH("HAPEVILLE",$AT3425)),"FULTON (HAPEVILLE)",IF(ISNUMBER(SEARCH("EAST POINT",$AT3425)),"FULTON (EAST POINT)",IF(ISNUMBER(SEARCH("ATLANTA",$AT3425)),"FULTON (ATL LIMITS)","FULTON")))),IF($E3425="DEKALB",IF(ISNUMBER(SEARCH("ATLANTA",$AT3425)),"DEKALB (ATL LIMITS)","DEKALB"),IF(AND($E3425="CLAYTON",ISNUMBER(SEARCH("COLLEGE PARK",$AT3425))),"CLAYTON (COLLEGE PARK)",$E3425)))))</f>
        <v/>
      </c>
      <c r="AV3425" s="2">
        <f>IF($L3425="","",IF(""&amp;$F3425="2","DIESEL",IF(OR(""&amp;$F3425="G",""&amp;$F3425="H"),"GAS","")))</f>
        <v/>
      </c>
      <c r="AW3425" s="2">
        <f>IF($AV3425="","",$R3425)</f>
        <v/>
      </c>
      <c r="AX3425" s="2">
        <f>IF($AV3425="","",IF($AB3425=0,$R3425,0))</f>
        <v/>
      </c>
      <c r="AY3425" s="2">
        <f>IF($AV3425="","",IF(AND($Z3425=0,COUNTIF('AR SALES'!$L$2:$L$2501,$L3425)=0),"YES",""))</f>
        <v/>
      </c>
      <c r="AZ3425" s="2">
        <f>IF($AV3425="","",IFERROR(VLOOKUP($AU3425,CODES!$A:$B,2,FALSE),"NO CODE"))</f>
        <v/>
      </c>
      <c r="BA3425" s="2">
        <f>IF(""&amp;$F3425&lt;&gt;"4","",IF($AY3425="YES","",IF(ROUND(SUMIFS($AE$2:$AE$4001,$L$2:$L$4001,$L3425,$F$2:$F$4001,"4")-SUMIFS('AR SALES'!$Y$2:$Y$2501,'AR SALES'!$L$2:$L$2501,$L3425,'AR SALES'!$AD$2:$AD$2501,"OFF"),2)=0,"","STALE")))</f>
        <v/>
      </c>
      <c r="BB3425" s="2">
        <f>IF(OR(""&amp;$F3425="2",""&amp;$F3425="4",""&amp;$F3425="G",""&amp;$F3425="H"),IF($AY3425="YES","",IF($AB3425&lt;&gt;0,"",IF(COUNTIFS('AR SALES'!$L$2:$L$2501,$L3425,'AR SALES'!$AD$2:$AD$2501,IF(""&amp;$F3425="4","OFF","ON"),'AR SALES'!$AF$2:$AF$2501,"Y")&gt;0,"","NO EXEMPTION"))),"")</f>
        <v/>
      </c>
    </row>
    <row r="3426">
      <c r="AT3426" s="2">
        <f>IF($L3426="","",IFERROR(INDEX('AR SALES'!$H$2:$H$2501,MATCH(""&amp;$L3426,'AR SALES'!$AE$2:$AE$2501,0)),""))</f>
        <v/>
      </c>
      <c r="AU3426" s="2">
        <f>IF($L3426="","",IF($A3426&lt;&gt;"GA","",IF($E3426="FULTON",IF(ISNUMBER(SEARCH("COLLEGE PARK",$AT3426)),"FULTON (COLLEGE PARK)",IF(ISNUMBER(SEARCH("HAPEVILLE",$AT3426)),"FULTON (HAPEVILLE)",IF(ISNUMBER(SEARCH("EAST POINT",$AT3426)),"FULTON (EAST POINT)",IF(ISNUMBER(SEARCH("ATLANTA",$AT3426)),"FULTON (ATL LIMITS)","FULTON")))),IF($E3426="DEKALB",IF(ISNUMBER(SEARCH("ATLANTA",$AT3426)),"DEKALB (ATL LIMITS)","DEKALB"),IF(AND($E3426="CLAYTON",ISNUMBER(SEARCH("COLLEGE PARK",$AT3426))),"CLAYTON (COLLEGE PARK)",$E3426)))))</f>
        <v/>
      </c>
      <c r="AV3426" s="2">
        <f>IF($L3426="","",IF(""&amp;$F3426="2","DIESEL",IF(OR(""&amp;$F3426="G",""&amp;$F3426="H"),"GAS","")))</f>
        <v/>
      </c>
      <c r="AW3426" s="2">
        <f>IF($AV3426="","",$R3426)</f>
        <v/>
      </c>
      <c r="AX3426" s="2">
        <f>IF($AV3426="","",IF($AB3426=0,$R3426,0))</f>
        <v/>
      </c>
      <c r="AY3426" s="2">
        <f>IF($AV3426="","",IF(AND($Z3426=0,COUNTIF('AR SALES'!$L$2:$L$2501,$L3426)=0),"YES",""))</f>
        <v/>
      </c>
      <c r="AZ3426" s="2">
        <f>IF($AV3426="","",IFERROR(VLOOKUP($AU3426,CODES!$A:$B,2,FALSE),"NO CODE"))</f>
        <v/>
      </c>
      <c r="BA3426" s="2">
        <f>IF(""&amp;$F3426&lt;&gt;"4","",IF($AY3426="YES","",IF(ROUND(SUMIFS($AE$2:$AE$4001,$L$2:$L$4001,$L3426,$F$2:$F$4001,"4")-SUMIFS('AR SALES'!$Y$2:$Y$2501,'AR SALES'!$L$2:$L$2501,$L3426,'AR SALES'!$AD$2:$AD$2501,"OFF"),2)=0,"","STALE")))</f>
        <v/>
      </c>
      <c r="BB3426" s="2">
        <f>IF(OR(""&amp;$F3426="2",""&amp;$F3426="4",""&amp;$F3426="G",""&amp;$F3426="H"),IF($AY3426="YES","",IF($AB3426&lt;&gt;0,"",IF(COUNTIFS('AR SALES'!$L$2:$L$2501,$L3426,'AR SALES'!$AD$2:$AD$2501,IF(""&amp;$F3426="4","OFF","ON"),'AR SALES'!$AF$2:$AF$2501,"Y")&gt;0,"","NO EXEMPTION"))),"")</f>
        <v/>
      </c>
    </row>
    <row r="3427">
      <c r="AT3427" s="2">
        <f>IF($L3427="","",IFERROR(INDEX('AR SALES'!$H$2:$H$2501,MATCH(""&amp;$L3427,'AR SALES'!$AE$2:$AE$2501,0)),""))</f>
        <v/>
      </c>
      <c r="AU3427" s="2">
        <f>IF($L3427="","",IF($A3427&lt;&gt;"GA","",IF($E3427="FULTON",IF(ISNUMBER(SEARCH("COLLEGE PARK",$AT3427)),"FULTON (COLLEGE PARK)",IF(ISNUMBER(SEARCH("HAPEVILLE",$AT3427)),"FULTON (HAPEVILLE)",IF(ISNUMBER(SEARCH("EAST POINT",$AT3427)),"FULTON (EAST POINT)",IF(ISNUMBER(SEARCH("ATLANTA",$AT3427)),"FULTON (ATL LIMITS)","FULTON")))),IF($E3427="DEKALB",IF(ISNUMBER(SEARCH("ATLANTA",$AT3427)),"DEKALB (ATL LIMITS)","DEKALB"),IF(AND($E3427="CLAYTON",ISNUMBER(SEARCH("COLLEGE PARK",$AT3427))),"CLAYTON (COLLEGE PARK)",$E3427)))))</f>
        <v/>
      </c>
      <c r="AV3427" s="2">
        <f>IF($L3427="","",IF(""&amp;$F3427="2","DIESEL",IF(OR(""&amp;$F3427="G",""&amp;$F3427="H"),"GAS","")))</f>
        <v/>
      </c>
      <c r="AW3427" s="2">
        <f>IF($AV3427="","",$R3427)</f>
        <v/>
      </c>
      <c r="AX3427" s="2">
        <f>IF($AV3427="","",IF($AB3427=0,$R3427,0))</f>
        <v/>
      </c>
      <c r="AY3427" s="2">
        <f>IF($AV3427="","",IF(AND($Z3427=0,COUNTIF('AR SALES'!$L$2:$L$2501,$L3427)=0),"YES",""))</f>
        <v/>
      </c>
      <c r="AZ3427" s="2">
        <f>IF($AV3427="","",IFERROR(VLOOKUP($AU3427,CODES!$A:$B,2,FALSE),"NO CODE"))</f>
        <v/>
      </c>
      <c r="BA3427" s="2">
        <f>IF(""&amp;$F3427&lt;&gt;"4","",IF($AY3427="YES","",IF(ROUND(SUMIFS($AE$2:$AE$4001,$L$2:$L$4001,$L3427,$F$2:$F$4001,"4")-SUMIFS('AR SALES'!$Y$2:$Y$2501,'AR SALES'!$L$2:$L$2501,$L3427,'AR SALES'!$AD$2:$AD$2501,"OFF"),2)=0,"","STALE")))</f>
        <v/>
      </c>
      <c r="BB3427" s="2">
        <f>IF(OR(""&amp;$F3427="2",""&amp;$F3427="4",""&amp;$F3427="G",""&amp;$F3427="H"),IF($AY3427="YES","",IF($AB3427&lt;&gt;0,"",IF(COUNTIFS('AR SALES'!$L$2:$L$2501,$L3427,'AR SALES'!$AD$2:$AD$2501,IF(""&amp;$F3427="4","OFF","ON"),'AR SALES'!$AF$2:$AF$2501,"Y")&gt;0,"","NO EXEMPTION"))),"")</f>
        <v/>
      </c>
    </row>
    <row r="3428">
      <c r="AT3428" s="2">
        <f>IF($L3428="","",IFERROR(INDEX('AR SALES'!$H$2:$H$2501,MATCH(""&amp;$L3428,'AR SALES'!$AE$2:$AE$2501,0)),""))</f>
        <v/>
      </c>
      <c r="AU3428" s="2">
        <f>IF($L3428="","",IF($A3428&lt;&gt;"GA","",IF($E3428="FULTON",IF(ISNUMBER(SEARCH("COLLEGE PARK",$AT3428)),"FULTON (COLLEGE PARK)",IF(ISNUMBER(SEARCH("HAPEVILLE",$AT3428)),"FULTON (HAPEVILLE)",IF(ISNUMBER(SEARCH("EAST POINT",$AT3428)),"FULTON (EAST POINT)",IF(ISNUMBER(SEARCH("ATLANTA",$AT3428)),"FULTON (ATL LIMITS)","FULTON")))),IF($E3428="DEKALB",IF(ISNUMBER(SEARCH("ATLANTA",$AT3428)),"DEKALB (ATL LIMITS)","DEKALB"),IF(AND($E3428="CLAYTON",ISNUMBER(SEARCH("COLLEGE PARK",$AT3428))),"CLAYTON (COLLEGE PARK)",$E3428)))))</f>
        <v/>
      </c>
      <c r="AV3428" s="2">
        <f>IF($L3428="","",IF(""&amp;$F3428="2","DIESEL",IF(OR(""&amp;$F3428="G",""&amp;$F3428="H"),"GAS","")))</f>
        <v/>
      </c>
      <c r="AW3428" s="2">
        <f>IF($AV3428="","",$R3428)</f>
        <v/>
      </c>
      <c r="AX3428" s="2">
        <f>IF($AV3428="","",IF($AB3428=0,$R3428,0))</f>
        <v/>
      </c>
      <c r="AY3428" s="2">
        <f>IF($AV3428="","",IF(AND($Z3428=0,COUNTIF('AR SALES'!$L$2:$L$2501,$L3428)=0),"YES",""))</f>
        <v/>
      </c>
      <c r="AZ3428" s="2">
        <f>IF($AV3428="","",IFERROR(VLOOKUP($AU3428,CODES!$A:$B,2,FALSE),"NO CODE"))</f>
        <v/>
      </c>
      <c r="BA3428" s="2">
        <f>IF(""&amp;$F3428&lt;&gt;"4","",IF($AY3428="YES","",IF(ROUND(SUMIFS($AE$2:$AE$4001,$L$2:$L$4001,$L3428,$F$2:$F$4001,"4")-SUMIFS('AR SALES'!$Y$2:$Y$2501,'AR SALES'!$L$2:$L$2501,$L3428,'AR SALES'!$AD$2:$AD$2501,"OFF"),2)=0,"","STALE")))</f>
        <v/>
      </c>
      <c r="BB3428" s="2">
        <f>IF(OR(""&amp;$F3428="2",""&amp;$F3428="4",""&amp;$F3428="G",""&amp;$F3428="H"),IF($AY3428="YES","",IF($AB3428&lt;&gt;0,"",IF(COUNTIFS('AR SALES'!$L$2:$L$2501,$L3428,'AR SALES'!$AD$2:$AD$2501,IF(""&amp;$F3428="4","OFF","ON"),'AR SALES'!$AF$2:$AF$2501,"Y")&gt;0,"","NO EXEMPTION"))),"")</f>
        <v/>
      </c>
    </row>
    <row r="3429">
      <c r="AT3429" s="2">
        <f>IF($L3429="","",IFERROR(INDEX('AR SALES'!$H$2:$H$2501,MATCH(""&amp;$L3429,'AR SALES'!$AE$2:$AE$2501,0)),""))</f>
        <v/>
      </c>
      <c r="AU3429" s="2">
        <f>IF($L3429="","",IF($A3429&lt;&gt;"GA","",IF($E3429="FULTON",IF(ISNUMBER(SEARCH("COLLEGE PARK",$AT3429)),"FULTON (COLLEGE PARK)",IF(ISNUMBER(SEARCH("HAPEVILLE",$AT3429)),"FULTON (HAPEVILLE)",IF(ISNUMBER(SEARCH("EAST POINT",$AT3429)),"FULTON (EAST POINT)",IF(ISNUMBER(SEARCH("ATLANTA",$AT3429)),"FULTON (ATL LIMITS)","FULTON")))),IF($E3429="DEKALB",IF(ISNUMBER(SEARCH("ATLANTA",$AT3429)),"DEKALB (ATL LIMITS)","DEKALB"),IF(AND($E3429="CLAYTON",ISNUMBER(SEARCH("COLLEGE PARK",$AT3429))),"CLAYTON (COLLEGE PARK)",$E3429)))))</f>
        <v/>
      </c>
      <c r="AV3429" s="2">
        <f>IF($L3429="","",IF(""&amp;$F3429="2","DIESEL",IF(OR(""&amp;$F3429="G",""&amp;$F3429="H"),"GAS","")))</f>
        <v/>
      </c>
      <c r="AW3429" s="2">
        <f>IF($AV3429="","",$R3429)</f>
        <v/>
      </c>
      <c r="AX3429" s="2">
        <f>IF($AV3429="","",IF($AB3429=0,$R3429,0))</f>
        <v/>
      </c>
      <c r="AY3429" s="2">
        <f>IF($AV3429="","",IF(AND($Z3429=0,COUNTIF('AR SALES'!$L$2:$L$2501,$L3429)=0),"YES",""))</f>
        <v/>
      </c>
      <c r="AZ3429" s="2">
        <f>IF($AV3429="","",IFERROR(VLOOKUP($AU3429,CODES!$A:$B,2,FALSE),"NO CODE"))</f>
        <v/>
      </c>
      <c r="BA3429" s="2">
        <f>IF(""&amp;$F3429&lt;&gt;"4","",IF($AY3429="YES","",IF(ROUND(SUMIFS($AE$2:$AE$4001,$L$2:$L$4001,$L3429,$F$2:$F$4001,"4")-SUMIFS('AR SALES'!$Y$2:$Y$2501,'AR SALES'!$L$2:$L$2501,$L3429,'AR SALES'!$AD$2:$AD$2501,"OFF"),2)=0,"","STALE")))</f>
        <v/>
      </c>
      <c r="BB3429" s="2">
        <f>IF(OR(""&amp;$F3429="2",""&amp;$F3429="4",""&amp;$F3429="G",""&amp;$F3429="H"),IF($AY3429="YES","",IF($AB3429&lt;&gt;0,"",IF(COUNTIFS('AR SALES'!$L$2:$L$2501,$L3429,'AR SALES'!$AD$2:$AD$2501,IF(""&amp;$F3429="4","OFF","ON"),'AR SALES'!$AF$2:$AF$2501,"Y")&gt;0,"","NO EXEMPTION"))),"")</f>
        <v/>
      </c>
    </row>
    <row r="3430">
      <c r="AT3430" s="2">
        <f>IF($L3430="","",IFERROR(INDEX('AR SALES'!$H$2:$H$2501,MATCH(""&amp;$L3430,'AR SALES'!$AE$2:$AE$2501,0)),""))</f>
        <v/>
      </c>
      <c r="AU3430" s="2">
        <f>IF($L3430="","",IF($A3430&lt;&gt;"GA","",IF($E3430="FULTON",IF(ISNUMBER(SEARCH("COLLEGE PARK",$AT3430)),"FULTON (COLLEGE PARK)",IF(ISNUMBER(SEARCH("HAPEVILLE",$AT3430)),"FULTON (HAPEVILLE)",IF(ISNUMBER(SEARCH("EAST POINT",$AT3430)),"FULTON (EAST POINT)",IF(ISNUMBER(SEARCH("ATLANTA",$AT3430)),"FULTON (ATL LIMITS)","FULTON")))),IF($E3430="DEKALB",IF(ISNUMBER(SEARCH("ATLANTA",$AT3430)),"DEKALB (ATL LIMITS)","DEKALB"),IF(AND($E3430="CLAYTON",ISNUMBER(SEARCH("COLLEGE PARK",$AT3430))),"CLAYTON (COLLEGE PARK)",$E3430)))))</f>
        <v/>
      </c>
      <c r="AV3430" s="2">
        <f>IF($L3430="","",IF(""&amp;$F3430="2","DIESEL",IF(OR(""&amp;$F3430="G",""&amp;$F3430="H"),"GAS","")))</f>
        <v/>
      </c>
      <c r="AW3430" s="2">
        <f>IF($AV3430="","",$R3430)</f>
        <v/>
      </c>
      <c r="AX3430" s="2">
        <f>IF($AV3430="","",IF($AB3430=0,$R3430,0))</f>
        <v/>
      </c>
      <c r="AY3430" s="2">
        <f>IF($AV3430="","",IF(AND($Z3430=0,COUNTIF('AR SALES'!$L$2:$L$2501,$L3430)=0),"YES",""))</f>
        <v/>
      </c>
      <c r="AZ3430" s="2">
        <f>IF($AV3430="","",IFERROR(VLOOKUP($AU3430,CODES!$A:$B,2,FALSE),"NO CODE"))</f>
        <v/>
      </c>
      <c r="BA3430" s="2">
        <f>IF(""&amp;$F3430&lt;&gt;"4","",IF($AY3430="YES","",IF(ROUND(SUMIFS($AE$2:$AE$4001,$L$2:$L$4001,$L3430,$F$2:$F$4001,"4")-SUMIFS('AR SALES'!$Y$2:$Y$2501,'AR SALES'!$L$2:$L$2501,$L3430,'AR SALES'!$AD$2:$AD$2501,"OFF"),2)=0,"","STALE")))</f>
        <v/>
      </c>
      <c r="BB3430" s="2">
        <f>IF(OR(""&amp;$F3430="2",""&amp;$F3430="4",""&amp;$F3430="G",""&amp;$F3430="H"),IF($AY3430="YES","",IF($AB3430&lt;&gt;0,"",IF(COUNTIFS('AR SALES'!$L$2:$L$2501,$L3430,'AR SALES'!$AD$2:$AD$2501,IF(""&amp;$F3430="4","OFF","ON"),'AR SALES'!$AF$2:$AF$2501,"Y")&gt;0,"","NO EXEMPTION"))),"")</f>
        <v/>
      </c>
    </row>
    <row r="3431">
      <c r="AT3431" s="2">
        <f>IF($L3431="","",IFERROR(INDEX('AR SALES'!$H$2:$H$2501,MATCH(""&amp;$L3431,'AR SALES'!$AE$2:$AE$2501,0)),""))</f>
        <v/>
      </c>
      <c r="AU3431" s="2">
        <f>IF($L3431="","",IF($A3431&lt;&gt;"GA","",IF($E3431="FULTON",IF(ISNUMBER(SEARCH("COLLEGE PARK",$AT3431)),"FULTON (COLLEGE PARK)",IF(ISNUMBER(SEARCH("HAPEVILLE",$AT3431)),"FULTON (HAPEVILLE)",IF(ISNUMBER(SEARCH("EAST POINT",$AT3431)),"FULTON (EAST POINT)",IF(ISNUMBER(SEARCH("ATLANTA",$AT3431)),"FULTON (ATL LIMITS)","FULTON")))),IF($E3431="DEKALB",IF(ISNUMBER(SEARCH("ATLANTA",$AT3431)),"DEKALB (ATL LIMITS)","DEKALB"),IF(AND($E3431="CLAYTON",ISNUMBER(SEARCH("COLLEGE PARK",$AT3431))),"CLAYTON (COLLEGE PARK)",$E3431)))))</f>
        <v/>
      </c>
      <c r="AV3431" s="2">
        <f>IF($L3431="","",IF(""&amp;$F3431="2","DIESEL",IF(OR(""&amp;$F3431="G",""&amp;$F3431="H"),"GAS","")))</f>
        <v/>
      </c>
      <c r="AW3431" s="2">
        <f>IF($AV3431="","",$R3431)</f>
        <v/>
      </c>
      <c r="AX3431" s="2">
        <f>IF($AV3431="","",IF($AB3431=0,$R3431,0))</f>
        <v/>
      </c>
      <c r="AY3431" s="2">
        <f>IF($AV3431="","",IF(AND($Z3431=0,COUNTIF('AR SALES'!$L$2:$L$2501,$L3431)=0),"YES",""))</f>
        <v/>
      </c>
      <c r="AZ3431" s="2">
        <f>IF($AV3431="","",IFERROR(VLOOKUP($AU3431,CODES!$A:$B,2,FALSE),"NO CODE"))</f>
        <v/>
      </c>
      <c r="BA3431" s="2">
        <f>IF(""&amp;$F3431&lt;&gt;"4","",IF($AY3431="YES","",IF(ROUND(SUMIFS($AE$2:$AE$4001,$L$2:$L$4001,$L3431,$F$2:$F$4001,"4")-SUMIFS('AR SALES'!$Y$2:$Y$2501,'AR SALES'!$L$2:$L$2501,$L3431,'AR SALES'!$AD$2:$AD$2501,"OFF"),2)=0,"","STALE")))</f>
        <v/>
      </c>
      <c r="BB3431" s="2">
        <f>IF(OR(""&amp;$F3431="2",""&amp;$F3431="4",""&amp;$F3431="G",""&amp;$F3431="H"),IF($AY3431="YES","",IF($AB3431&lt;&gt;0,"",IF(COUNTIFS('AR SALES'!$L$2:$L$2501,$L3431,'AR SALES'!$AD$2:$AD$2501,IF(""&amp;$F3431="4","OFF","ON"),'AR SALES'!$AF$2:$AF$2501,"Y")&gt;0,"","NO EXEMPTION"))),"")</f>
        <v/>
      </c>
    </row>
    <row r="3432">
      <c r="AT3432" s="2">
        <f>IF($L3432="","",IFERROR(INDEX('AR SALES'!$H$2:$H$2501,MATCH(""&amp;$L3432,'AR SALES'!$AE$2:$AE$2501,0)),""))</f>
        <v/>
      </c>
      <c r="AU3432" s="2">
        <f>IF($L3432="","",IF($A3432&lt;&gt;"GA","",IF($E3432="FULTON",IF(ISNUMBER(SEARCH("COLLEGE PARK",$AT3432)),"FULTON (COLLEGE PARK)",IF(ISNUMBER(SEARCH("HAPEVILLE",$AT3432)),"FULTON (HAPEVILLE)",IF(ISNUMBER(SEARCH("EAST POINT",$AT3432)),"FULTON (EAST POINT)",IF(ISNUMBER(SEARCH("ATLANTA",$AT3432)),"FULTON (ATL LIMITS)","FULTON")))),IF($E3432="DEKALB",IF(ISNUMBER(SEARCH("ATLANTA",$AT3432)),"DEKALB (ATL LIMITS)","DEKALB"),IF(AND($E3432="CLAYTON",ISNUMBER(SEARCH("COLLEGE PARK",$AT3432))),"CLAYTON (COLLEGE PARK)",$E3432)))))</f>
        <v/>
      </c>
      <c r="AV3432" s="2">
        <f>IF($L3432="","",IF(""&amp;$F3432="2","DIESEL",IF(OR(""&amp;$F3432="G",""&amp;$F3432="H"),"GAS","")))</f>
        <v/>
      </c>
      <c r="AW3432" s="2">
        <f>IF($AV3432="","",$R3432)</f>
        <v/>
      </c>
      <c r="AX3432" s="2">
        <f>IF($AV3432="","",IF($AB3432=0,$R3432,0))</f>
        <v/>
      </c>
      <c r="AY3432" s="2">
        <f>IF($AV3432="","",IF(AND($Z3432=0,COUNTIF('AR SALES'!$L$2:$L$2501,$L3432)=0),"YES",""))</f>
        <v/>
      </c>
      <c r="AZ3432" s="2">
        <f>IF($AV3432="","",IFERROR(VLOOKUP($AU3432,CODES!$A:$B,2,FALSE),"NO CODE"))</f>
        <v/>
      </c>
      <c r="BA3432" s="2">
        <f>IF(""&amp;$F3432&lt;&gt;"4","",IF($AY3432="YES","",IF(ROUND(SUMIFS($AE$2:$AE$4001,$L$2:$L$4001,$L3432,$F$2:$F$4001,"4")-SUMIFS('AR SALES'!$Y$2:$Y$2501,'AR SALES'!$L$2:$L$2501,$L3432,'AR SALES'!$AD$2:$AD$2501,"OFF"),2)=0,"","STALE")))</f>
        <v/>
      </c>
      <c r="BB3432" s="2">
        <f>IF(OR(""&amp;$F3432="2",""&amp;$F3432="4",""&amp;$F3432="G",""&amp;$F3432="H"),IF($AY3432="YES","",IF($AB3432&lt;&gt;0,"",IF(COUNTIFS('AR SALES'!$L$2:$L$2501,$L3432,'AR SALES'!$AD$2:$AD$2501,IF(""&amp;$F3432="4","OFF","ON"),'AR SALES'!$AF$2:$AF$2501,"Y")&gt;0,"","NO EXEMPTION"))),"")</f>
        <v/>
      </c>
    </row>
    <row r="3433">
      <c r="AT3433" s="2">
        <f>IF($L3433="","",IFERROR(INDEX('AR SALES'!$H$2:$H$2501,MATCH(""&amp;$L3433,'AR SALES'!$AE$2:$AE$2501,0)),""))</f>
        <v/>
      </c>
      <c r="AU3433" s="2">
        <f>IF($L3433="","",IF($A3433&lt;&gt;"GA","",IF($E3433="FULTON",IF(ISNUMBER(SEARCH("COLLEGE PARK",$AT3433)),"FULTON (COLLEGE PARK)",IF(ISNUMBER(SEARCH("HAPEVILLE",$AT3433)),"FULTON (HAPEVILLE)",IF(ISNUMBER(SEARCH("EAST POINT",$AT3433)),"FULTON (EAST POINT)",IF(ISNUMBER(SEARCH("ATLANTA",$AT3433)),"FULTON (ATL LIMITS)","FULTON")))),IF($E3433="DEKALB",IF(ISNUMBER(SEARCH("ATLANTA",$AT3433)),"DEKALB (ATL LIMITS)","DEKALB"),IF(AND($E3433="CLAYTON",ISNUMBER(SEARCH("COLLEGE PARK",$AT3433))),"CLAYTON (COLLEGE PARK)",$E3433)))))</f>
        <v/>
      </c>
      <c r="AV3433" s="2">
        <f>IF($L3433="","",IF(""&amp;$F3433="2","DIESEL",IF(OR(""&amp;$F3433="G",""&amp;$F3433="H"),"GAS","")))</f>
        <v/>
      </c>
      <c r="AW3433" s="2">
        <f>IF($AV3433="","",$R3433)</f>
        <v/>
      </c>
      <c r="AX3433" s="2">
        <f>IF($AV3433="","",IF($AB3433=0,$R3433,0))</f>
        <v/>
      </c>
      <c r="AY3433" s="2">
        <f>IF($AV3433="","",IF(AND($Z3433=0,COUNTIF('AR SALES'!$L$2:$L$2501,$L3433)=0),"YES",""))</f>
        <v/>
      </c>
      <c r="AZ3433" s="2">
        <f>IF($AV3433="","",IFERROR(VLOOKUP($AU3433,CODES!$A:$B,2,FALSE),"NO CODE"))</f>
        <v/>
      </c>
      <c r="BA3433" s="2">
        <f>IF(""&amp;$F3433&lt;&gt;"4","",IF($AY3433="YES","",IF(ROUND(SUMIFS($AE$2:$AE$4001,$L$2:$L$4001,$L3433,$F$2:$F$4001,"4")-SUMIFS('AR SALES'!$Y$2:$Y$2501,'AR SALES'!$L$2:$L$2501,$L3433,'AR SALES'!$AD$2:$AD$2501,"OFF"),2)=0,"","STALE")))</f>
        <v/>
      </c>
      <c r="BB3433" s="2">
        <f>IF(OR(""&amp;$F3433="2",""&amp;$F3433="4",""&amp;$F3433="G",""&amp;$F3433="H"),IF($AY3433="YES","",IF($AB3433&lt;&gt;0,"",IF(COUNTIFS('AR SALES'!$L$2:$L$2501,$L3433,'AR SALES'!$AD$2:$AD$2501,IF(""&amp;$F3433="4","OFF","ON"),'AR SALES'!$AF$2:$AF$2501,"Y")&gt;0,"","NO EXEMPTION"))),"")</f>
        <v/>
      </c>
    </row>
    <row r="3434">
      <c r="AT3434" s="2">
        <f>IF($L3434="","",IFERROR(INDEX('AR SALES'!$H$2:$H$2501,MATCH(""&amp;$L3434,'AR SALES'!$AE$2:$AE$2501,0)),""))</f>
        <v/>
      </c>
      <c r="AU3434" s="2">
        <f>IF($L3434="","",IF($A3434&lt;&gt;"GA","",IF($E3434="FULTON",IF(ISNUMBER(SEARCH("COLLEGE PARK",$AT3434)),"FULTON (COLLEGE PARK)",IF(ISNUMBER(SEARCH("HAPEVILLE",$AT3434)),"FULTON (HAPEVILLE)",IF(ISNUMBER(SEARCH("EAST POINT",$AT3434)),"FULTON (EAST POINT)",IF(ISNUMBER(SEARCH("ATLANTA",$AT3434)),"FULTON (ATL LIMITS)","FULTON")))),IF($E3434="DEKALB",IF(ISNUMBER(SEARCH("ATLANTA",$AT3434)),"DEKALB (ATL LIMITS)","DEKALB"),IF(AND($E3434="CLAYTON",ISNUMBER(SEARCH("COLLEGE PARK",$AT3434))),"CLAYTON (COLLEGE PARK)",$E3434)))))</f>
        <v/>
      </c>
      <c r="AV3434" s="2">
        <f>IF($L3434="","",IF(""&amp;$F3434="2","DIESEL",IF(OR(""&amp;$F3434="G",""&amp;$F3434="H"),"GAS","")))</f>
        <v/>
      </c>
      <c r="AW3434" s="2">
        <f>IF($AV3434="","",$R3434)</f>
        <v/>
      </c>
      <c r="AX3434" s="2">
        <f>IF($AV3434="","",IF($AB3434=0,$R3434,0))</f>
        <v/>
      </c>
      <c r="AY3434" s="2">
        <f>IF($AV3434="","",IF(AND($Z3434=0,COUNTIF('AR SALES'!$L$2:$L$2501,$L3434)=0),"YES",""))</f>
        <v/>
      </c>
      <c r="AZ3434" s="2">
        <f>IF($AV3434="","",IFERROR(VLOOKUP($AU3434,CODES!$A:$B,2,FALSE),"NO CODE"))</f>
        <v/>
      </c>
      <c r="BA3434" s="2">
        <f>IF(""&amp;$F3434&lt;&gt;"4","",IF($AY3434="YES","",IF(ROUND(SUMIFS($AE$2:$AE$4001,$L$2:$L$4001,$L3434,$F$2:$F$4001,"4")-SUMIFS('AR SALES'!$Y$2:$Y$2501,'AR SALES'!$L$2:$L$2501,$L3434,'AR SALES'!$AD$2:$AD$2501,"OFF"),2)=0,"","STALE")))</f>
        <v/>
      </c>
      <c r="BB3434" s="2">
        <f>IF(OR(""&amp;$F3434="2",""&amp;$F3434="4",""&amp;$F3434="G",""&amp;$F3434="H"),IF($AY3434="YES","",IF($AB3434&lt;&gt;0,"",IF(COUNTIFS('AR SALES'!$L$2:$L$2501,$L3434,'AR SALES'!$AD$2:$AD$2501,IF(""&amp;$F3434="4","OFF","ON"),'AR SALES'!$AF$2:$AF$2501,"Y")&gt;0,"","NO EXEMPTION"))),"")</f>
        <v/>
      </c>
    </row>
    <row r="3435">
      <c r="AT3435" s="2">
        <f>IF($L3435="","",IFERROR(INDEX('AR SALES'!$H$2:$H$2501,MATCH(""&amp;$L3435,'AR SALES'!$AE$2:$AE$2501,0)),""))</f>
        <v/>
      </c>
      <c r="AU3435" s="2">
        <f>IF($L3435="","",IF($A3435&lt;&gt;"GA","",IF($E3435="FULTON",IF(ISNUMBER(SEARCH("COLLEGE PARK",$AT3435)),"FULTON (COLLEGE PARK)",IF(ISNUMBER(SEARCH("HAPEVILLE",$AT3435)),"FULTON (HAPEVILLE)",IF(ISNUMBER(SEARCH("EAST POINT",$AT3435)),"FULTON (EAST POINT)",IF(ISNUMBER(SEARCH("ATLANTA",$AT3435)),"FULTON (ATL LIMITS)","FULTON")))),IF($E3435="DEKALB",IF(ISNUMBER(SEARCH("ATLANTA",$AT3435)),"DEKALB (ATL LIMITS)","DEKALB"),IF(AND($E3435="CLAYTON",ISNUMBER(SEARCH("COLLEGE PARK",$AT3435))),"CLAYTON (COLLEGE PARK)",$E3435)))))</f>
        <v/>
      </c>
      <c r="AV3435" s="2">
        <f>IF($L3435="","",IF(""&amp;$F3435="2","DIESEL",IF(OR(""&amp;$F3435="G",""&amp;$F3435="H"),"GAS","")))</f>
        <v/>
      </c>
      <c r="AW3435" s="2">
        <f>IF($AV3435="","",$R3435)</f>
        <v/>
      </c>
      <c r="AX3435" s="2">
        <f>IF($AV3435="","",IF($AB3435=0,$R3435,0))</f>
        <v/>
      </c>
      <c r="AY3435" s="2">
        <f>IF($AV3435="","",IF(AND($Z3435=0,COUNTIF('AR SALES'!$L$2:$L$2501,$L3435)=0),"YES",""))</f>
        <v/>
      </c>
      <c r="AZ3435" s="2">
        <f>IF($AV3435="","",IFERROR(VLOOKUP($AU3435,CODES!$A:$B,2,FALSE),"NO CODE"))</f>
        <v/>
      </c>
      <c r="BA3435" s="2">
        <f>IF(""&amp;$F3435&lt;&gt;"4","",IF($AY3435="YES","",IF(ROUND(SUMIFS($AE$2:$AE$4001,$L$2:$L$4001,$L3435,$F$2:$F$4001,"4")-SUMIFS('AR SALES'!$Y$2:$Y$2501,'AR SALES'!$L$2:$L$2501,$L3435,'AR SALES'!$AD$2:$AD$2501,"OFF"),2)=0,"","STALE")))</f>
        <v/>
      </c>
      <c r="BB3435" s="2">
        <f>IF(OR(""&amp;$F3435="2",""&amp;$F3435="4",""&amp;$F3435="G",""&amp;$F3435="H"),IF($AY3435="YES","",IF($AB3435&lt;&gt;0,"",IF(COUNTIFS('AR SALES'!$L$2:$L$2501,$L3435,'AR SALES'!$AD$2:$AD$2501,IF(""&amp;$F3435="4","OFF","ON"),'AR SALES'!$AF$2:$AF$2501,"Y")&gt;0,"","NO EXEMPTION"))),"")</f>
        <v/>
      </c>
    </row>
    <row r="3436">
      <c r="AT3436" s="2">
        <f>IF($L3436="","",IFERROR(INDEX('AR SALES'!$H$2:$H$2501,MATCH(""&amp;$L3436,'AR SALES'!$AE$2:$AE$2501,0)),""))</f>
        <v/>
      </c>
      <c r="AU3436" s="2">
        <f>IF($L3436="","",IF($A3436&lt;&gt;"GA","",IF($E3436="FULTON",IF(ISNUMBER(SEARCH("COLLEGE PARK",$AT3436)),"FULTON (COLLEGE PARK)",IF(ISNUMBER(SEARCH("HAPEVILLE",$AT3436)),"FULTON (HAPEVILLE)",IF(ISNUMBER(SEARCH("EAST POINT",$AT3436)),"FULTON (EAST POINT)",IF(ISNUMBER(SEARCH("ATLANTA",$AT3436)),"FULTON (ATL LIMITS)","FULTON")))),IF($E3436="DEKALB",IF(ISNUMBER(SEARCH("ATLANTA",$AT3436)),"DEKALB (ATL LIMITS)","DEKALB"),IF(AND($E3436="CLAYTON",ISNUMBER(SEARCH("COLLEGE PARK",$AT3436))),"CLAYTON (COLLEGE PARK)",$E3436)))))</f>
        <v/>
      </c>
      <c r="AV3436" s="2">
        <f>IF($L3436="","",IF(""&amp;$F3436="2","DIESEL",IF(OR(""&amp;$F3436="G",""&amp;$F3436="H"),"GAS","")))</f>
        <v/>
      </c>
      <c r="AW3436" s="2">
        <f>IF($AV3436="","",$R3436)</f>
        <v/>
      </c>
      <c r="AX3436" s="2">
        <f>IF($AV3436="","",IF($AB3436=0,$R3436,0))</f>
        <v/>
      </c>
      <c r="AY3436" s="2">
        <f>IF($AV3436="","",IF(AND($Z3436=0,COUNTIF('AR SALES'!$L$2:$L$2501,$L3436)=0),"YES",""))</f>
        <v/>
      </c>
      <c r="AZ3436" s="2">
        <f>IF($AV3436="","",IFERROR(VLOOKUP($AU3436,CODES!$A:$B,2,FALSE),"NO CODE"))</f>
        <v/>
      </c>
      <c r="BA3436" s="2">
        <f>IF(""&amp;$F3436&lt;&gt;"4","",IF($AY3436="YES","",IF(ROUND(SUMIFS($AE$2:$AE$4001,$L$2:$L$4001,$L3436,$F$2:$F$4001,"4")-SUMIFS('AR SALES'!$Y$2:$Y$2501,'AR SALES'!$L$2:$L$2501,$L3436,'AR SALES'!$AD$2:$AD$2501,"OFF"),2)=0,"","STALE")))</f>
        <v/>
      </c>
      <c r="BB3436" s="2">
        <f>IF(OR(""&amp;$F3436="2",""&amp;$F3436="4",""&amp;$F3436="G",""&amp;$F3436="H"),IF($AY3436="YES","",IF($AB3436&lt;&gt;0,"",IF(COUNTIFS('AR SALES'!$L$2:$L$2501,$L3436,'AR SALES'!$AD$2:$AD$2501,IF(""&amp;$F3436="4","OFF","ON"),'AR SALES'!$AF$2:$AF$2501,"Y")&gt;0,"","NO EXEMPTION"))),"")</f>
        <v/>
      </c>
    </row>
    <row r="3437">
      <c r="AT3437" s="2">
        <f>IF($L3437="","",IFERROR(INDEX('AR SALES'!$H$2:$H$2501,MATCH(""&amp;$L3437,'AR SALES'!$AE$2:$AE$2501,0)),""))</f>
        <v/>
      </c>
      <c r="AU3437" s="2">
        <f>IF($L3437="","",IF($A3437&lt;&gt;"GA","",IF($E3437="FULTON",IF(ISNUMBER(SEARCH("COLLEGE PARK",$AT3437)),"FULTON (COLLEGE PARK)",IF(ISNUMBER(SEARCH("HAPEVILLE",$AT3437)),"FULTON (HAPEVILLE)",IF(ISNUMBER(SEARCH("EAST POINT",$AT3437)),"FULTON (EAST POINT)",IF(ISNUMBER(SEARCH("ATLANTA",$AT3437)),"FULTON (ATL LIMITS)","FULTON")))),IF($E3437="DEKALB",IF(ISNUMBER(SEARCH("ATLANTA",$AT3437)),"DEKALB (ATL LIMITS)","DEKALB"),IF(AND($E3437="CLAYTON",ISNUMBER(SEARCH("COLLEGE PARK",$AT3437))),"CLAYTON (COLLEGE PARK)",$E3437)))))</f>
        <v/>
      </c>
      <c r="AV3437" s="2">
        <f>IF($L3437="","",IF(""&amp;$F3437="2","DIESEL",IF(OR(""&amp;$F3437="G",""&amp;$F3437="H"),"GAS","")))</f>
        <v/>
      </c>
      <c r="AW3437" s="2">
        <f>IF($AV3437="","",$R3437)</f>
        <v/>
      </c>
      <c r="AX3437" s="2">
        <f>IF($AV3437="","",IF($AB3437=0,$R3437,0))</f>
        <v/>
      </c>
      <c r="AY3437" s="2">
        <f>IF($AV3437="","",IF(AND($Z3437=0,COUNTIF('AR SALES'!$L$2:$L$2501,$L3437)=0),"YES",""))</f>
        <v/>
      </c>
      <c r="AZ3437" s="2">
        <f>IF($AV3437="","",IFERROR(VLOOKUP($AU3437,CODES!$A:$B,2,FALSE),"NO CODE"))</f>
        <v/>
      </c>
      <c r="BA3437" s="2">
        <f>IF(""&amp;$F3437&lt;&gt;"4","",IF($AY3437="YES","",IF(ROUND(SUMIFS($AE$2:$AE$4001,$L$2:$L$4001,$L3437,$F$2:$F$4001,"4")-SUMIFS('AR SALES'!$Y$2:$Y$2501,'AR SALES'!$L$2:$L$2501,$L3437,'AR SALES'!$AD$2:$AD$2501,"OFF"),2)=0,"","STALE")))</f>
        <v/>
      </c>
      <c r="BB3437" s="2">
        <f>IF(OR(""&amp;$F3437="2",""&amp;$F3437="4",""&amp;$F3437="G",""&amp;$F3437="H"),IF($AY3437="YES","",IF($AB3437&lt;&gt;0,"",IF(COUNTIFS('AR SALES'!$L$2:$L$2501,$L3437,'AR SALES'!$AD$2:$AD$2501,IF(""&amp;$F3437="4","OFF","ON"),'AR SALES'!$AF$2:$AF$2501,"Y")&gt;0,"","NO EXEMPTION"))),"")</f>
        <v/>
      </c>
    </row>
    <row r="3438">
      <c r="AT3438" s="2">
        <f>IF($L3438="","",IFERROR(INDEX('AR SALES'!$H$2:$H$2501,MATCH(""&amp;$L3438,'AR SALES'!$AE$2:$AE$2501,0)),""))</f>
        <v/>
      </c>
      <c r="AU3438" s="2">
        <f>IF($L3438="","",IF($A3438&lt;&gt;"GA","",IF($E3438="FULTON",IF(ISNUMBER(SEARCH("COLLEGE PARK",$AT3438)),"FULTON (COLLEGE PARK)",IF(ISNUMBER(SEARCH("HAPEVILLE",$AT3438)),"FULTON (HAPEVILLE)",IF(ISNUMBER(SEARCH("EAST POINT",$AT3438)),"FULTON (EAST POINT)",IF(ISNUMBER(SEARCH("ATLANTA",$AT3438)),"FULTON (ATL LIMITS)","FULTON")))),IF($E3438="DEKALB",IF(ISNUMBER(SEARCH("ATLANTA",$AT3438)),"DEKALB (ATL LIMITS)","DEKALB"),IF(AND($E3438="CLAYTON",ISNUMBER(SEARCH("COLLEGE PARK",$AT3438))),"CLAYTON (COLLEGE PARK)",$E3438)))))</f>
        <v/>
      </c>
      <c r="AV3438" s="2">
        <f>IF($L3438="","",IF(""&amp;$F3438="2","DIESEL",IF(OR(""&amp;$F3438="G",""&amp;$F3438="H"),"GAS","")))</f>
        <v/>
      </c>
      <c r="AW3438" s="2">
        <f>IF($AV3438="","",$R3438)</f>
        <v/>
      </c>
      <c r="AX3438" s="2">
        <f>IF($AV3438="","",IF($AB3438=0,$R3438,0))</f>
        <v/>
      </c>
      <c r="AY3438" s="2">
        <f>IF($AV3438="","",IF(AND($Z3438=0,COUNTIF('AR SALES'!$L$2:$L$2501,$L3438)=0),"YES",""))</f>
        <v/>
      </c>
      <c r="AZ3438" s="2">
        <f>IF($AV3438="","",IFERROR(VLOOKUP($AU3438,CODES!$A:$B,2,FALSE),"NO CODE"))</f>
        <v/>
      </c>
      <c r="BA3438" s="2">
        <f>IF(""&amp;$F3438&lt;&gt;"4","",IF($AY3438="YES","",IF(ROUND(SUMIFS($AE$2:$AE$4001,$L$2:$L$4001,$L3438,$F$2:$F$4001,"4")-SUMIFS('AR SALES'!$Y$2:$Y$2501,'AR SALES'!$L$2:$L$2501,$L3438,'AR SALES'!$AD$2:$AD$2501,"OFF"),2)=0,"","STALE")))</f>
        <v/>
      </c>
      <c r="BB3438" s="2">
        <f>IF(OR(""&amp;$F3438="2",""&amp;$F3438="4",""&amp;$F3438="G",""&amp;$F3438="H"),IF($AY3438="YES","",IF($AB3438&lt;&gt;0,"",IF(COUNTIFS('AR SALES'!$L$2:$L$2501,$L3438,'AR SALES'!$AD$2:$AD$2501,IF(""&amp;$F3438="4","OFF","ON"),'AR SALES'!$AF$2:$AF$2501,"Y")&gt;0,"","NO EXEMPTION"))),"")</f>
        <v/>
      </c>
    </row>
    <row r="3439">
      <c r="AT3439" s="2">
        <f>IF($L3439="","",IFERROR(INDEX('AR SALES'!$H$2:$H$2501,MATCH(""&amp;$L3439,'AR SALES'!$AE$2:$AE$2501,0)),""))</f>
        <v/>
      </c>
      <c r="AU3439" s="2">
        <f>IF($L3439="","",IF($A3439&lt;&gt;"GA","",IF($E3439="FULTON",IF(ISNUMBER(SEARCH("COLLEGE PARK",$AT3439)),"FULTON (COLLEGE PARK)",IF(ISNUMBER(SEARCH("HAPEVILLE",$AT3439)),"FULTON (HAPEVILLE)",IF(ISNUMBER(SEARCH("EAST POINT",$AT3439)),"FULTON (EAST POINT)",IF(ISNUMBER(SEARCH("ATLANTA",$AT3439)),"FULTON (ATL LIMITS)","FULTON")))),IF($E3439="DEKALB",IF(ISNUMBER(SEARCH("ATLANTA",$AT3439)),"DEKALB (ATL LIMITS)","DEKALB"),IF(AND($E3439="CLAYTON",ISNUMBER(SEARCH("COLLEGE PARK",$AT3439))),"CLAYTON (COLLEGE PARK)",$E3439)))))</f>
        <v/>
      </c>
      <c r="AV3439" s="2">
        <f>IF($L3439="","",IF(""&amp;$F3439="2","DIESEL",IF(OR(""&amp;$F3439="G",""&amp;$F3439="H"),"GAS","")))</f>
        <v/>
      </c>
      <c r="AW3439" s="2">
        <f>IF($AV3439="","",$R3439)</f>
        <v/>
      </c>
      <c r="AX3439" s="2">
        <f>IF($AV3439="","",IF($AB3439=0,$R3439,0))</f>
        <v/>
      </c>
      <c r="AY3439" s="2">
        <f>IF($AV3439="","",IF(AND($Z3439=0,COUNTIF('AR SALES'!$L$2:$L$2501,$L3439)=0),"YES",""))</f>
        <v/>
      </c>
      <c r="AZ3439" s="2">
        <f>IF($AV3439="","",IFERROR(VLOOKUP($AU3439,CODES!$A:$B,2,FALSE),"NO CODE"))</f>
        <v/>
      </c>
      <c r="BA3439" s="2">
        <f>IF(""&amp;$F3439&lt;&gt;"4","",IF($AY3439="YES","",IF(ROUND(SUMIFS($AE$2:$AE$4001,$L$2:$L$4001,$L3439,$F$2:$F$4001,"4")-SUMIFS('AR SALES'!$Y$2:$Y$2501,'AR SALES'!$L$2:$L$2501,$L3439,'AR SALES'!$AD$2:$AD$2501,"OFF"),2)=0,"","STALE")))</f>
        <v/>
      </c>
      <c r="BB3439" s="2">
        <f>IF(OR(""&amp;$F3439="2",""&amp;$F3439="4",""&amp;$F3439="G",""&amp;$F3439="H"),IF($AY3439="YES","",IF($AB3439&lt;&gt;0,"",IF(COUNTIFS('AR SALES'!$L$2:$L$2501,$L3439,'AR SALES'!$AD$2:$AD$2501,IF(""&amp;$F3439="4","OFF","ON"),'AR SALES'!$AF$2:$AF$2501,"Y")&gt;0,"","NO EXEMPTION"))),"")</f>
        <v/>
      </c>
    </row>
    <row r="3440">
      <c r="AT3440" s="2">
        <f>IF($L3440="","",IFERROR(INDEX('AR SALES'!$H$2:$H$2501,MATCH(""&amp;$L3440,'AR SALES'!$AE$2:$AE$2501,0)),""))</f>
        <v/>
      </c>
      <c r="AU3440" s="2">
        <f>IF($L3440="","",IF($A3440&lt;&gt;"GA","",IF($E3440="FULTON",IF(ISNUMBER(SEARCH("COLLEGE PARK",$AT3440)),"FULTON (COLLEGE PARK)",IF(ISNUMBER(SEARCH("HAPEVILLE",$AT3440)),"FULTON (HAPEVILLE)",IF(ISNUMBER(SEARCH("EAST POINT",$AT3440)),"FULTON (EAST POINT)",IF(ISNUMBER(SEARCH("ATLANTA",$AT3440)),"FULTON (ATL LIMITS)","FULTON")))),IF($E3440="DEKALB",IF(ISNUMBER(SEARCH("ATLANTA",$AT3440)),"DEKALB (ATL LIMITS)","DEKALB"),IF(AND($E3440="CLAYTON",ISNUMBER(SEARCH("COLLEGE PARK",$AT3440))),"CLAYTON (COLLEGE PARK)",$E3440)))))</f>
        <v/>
      </c>
      <c r="AV3440" s="2">
        <f>IF($L3440="","",IF(""&amp;$F3440="2","DIESEL",IF(OR(""&amp;$F3440="G",""&amp;$F3440="H"),"GAS","")))</f>
        <v/>
      </c>
      <c r="AW3440" s="2">
        <f>IF($AV3440="","",$R3440)</f>
        <v/>
      </c>
      <c r="AX3440" s="2">
        <f>IF($AV3440="","",IF($AB3440=0,$R3440,0))</f>
        <v/>
      </c>
      <c r="AY3440" s="2">
        <f>IF($AV3440="","",IF(AND($Z3440=0,COUNTIF('AR SALES'!$L$2:$L$2501,$L3440)=0),"YES",""))</f>
        <v/>
      </c>
      <c r="AZ3440" s="2">
        <f>IF($AV3440="","",IFERROR(VLOOKUP($AU3440,CODES!$A:$B,2,FALSE),"NO CODE"))</f>
        <v/>
      </c>
      <c r="BA3440" s="2">
        <f>IF(""&amp;$F3440&lt;&gt;"4","",IF($AY3440="YES","",IF(ROUND(SUMIFS($AE$2:$AE$4001,$L$2:$L$4001,$L3440,$F$2:$F$4001,"4")-SUMIFS('AR SALES'!$Y$2:$Y$2501,'AR SALES'!$L$2:$L$2501,$L3440,'AR SALES'!$AD$2:$AD$2501,"OFF"),2)=0,"","STALE")))</f>
        <v/>
      </c>
      <c r="BB3440" s="2">
        <f>IF(OR(""&amp;$F3440="2",""&amp;$F3440="4",""&amp;$F3440="G",""&amp;$F3440="H"),IF($AY3440="YES","",IF($AB3440&lt;&gt;0,"",IF(COUNTIFS('AR SALES'!$L$2:$L$2501,$L3440,'AR SALES'!$AD$2:$AD$2501,IF(""&amp;$F3440="4","OFF","ON"),'AR SALES'!$AF$2:$AF$2501,"Y")&gt;0,"","NO EXEMPTION"))),"")</f>
        <v/>
      </c>
    </row>
    <row r="3441">
      <c r="AT3441" s="2">
        <f>IF($L3441="","",IFERROR(INDEX('AR SALES'!$H$2:$H$2501,MATCH(""&amp;$L3441,'AR SALES'!$AE$2:$AE$2501,0)),""))</f>
        <v/>
      </c>
      <c r="AU3441" s="2">
        <f>IF($L3441="","",IF($A3441&lt;&gt;"GA","",IF($E3441="FULTON",IF(ISNUMBER(SEARCH("COLLEGE PARK",$AT3441)),"FULTON (COLLEGE PARK)",IF(ISNUMBER(SEARCH("HAPEVILLE",$AT3441)),"FULTON (HAPEVILLE)",IF(ISNUMBER(SEARCH("EAST POINT",$AT3441)),"FULTON (EAST POINT)",IF(ISNUMBER(SEARCH("ATLANTA",$AT3441)),"FULTON (ATL LIMITS)","FULTON")))),IF($E3441="DEKALB",IF(ISNUMBER(SEARCH("ATLANTA",$AT3441)),"DEKALB (ATL LIMITS)","DEKALB"),IF(AND($E3441="CLAYTON",ISNUMBER(SEARCH("COLLEGE PARK",$AT3441))),"CLAYTON (COLLEGE PARK)",$E3441)))))</f>
        <v/>
      </c>
      <c r="AV3441" s="2">
        <f>IF($L3441="","",IF(""&amp;$F3441="2","DIESEL",IF(OR(""&amp;$F3441="G",""&amp;$F3441="H"),"GAS","")))</f>
        <v/>
      </c>
      <c r="AW3441" s="2">
        <f>IF($AV3441="","",$R3441)</f>
        <v/>
      </c>
      <c r="AX3441" s="2">
        <f>IF($AV3441="","",IF($AB3441=0,$R3441,0))</f>
        <v/>
      </c>
      <c r="AY3441" s="2">
        <f>IF($AV3441="","",IF(AND($Z3441=0,COUNTIF('AR SALES'!$L$2:$L$2501,$L3441)=0),"YES",""))</f>
        <v/>
      </c>
      <c r="AZ3441" s="2">
        <f>IF($AV3441="","",IFERROR(VLOOKUP($AU3441,CODES!$A:$B,2,FALSE),"NO CODE"))</f>
        <v/>
      </c>
      <c r="BA3441" s="2">
        <f>IF(""&amp;$F3441&lt;&gt;"4","",IF($AY3441="YES","",IF(ROUND(SUMIFS($AE$2:$AE$4001,$L$2:$L$4001,$L3441,$F$2:$F$4001,"4")-SUMIFS('AR SALES'!$Y$2:$Y$2501,'AR SALES'!$L$2:$L$2501,$L3441,'AR SALES'!$AD$2:$AD$2501,"OFF"),2)=0,"","STALE")))</f>
        <v/>
      </c>
      <c r="BB3441" s="2">
        <f>IF(OR(""&amp;$F3441="2",""&amp;$F3441="4",""&amp;$F3441="G",""&amp;$F3441="H"),IF($AY3441="YES","",IF($AB3441&lt;&gt;0,"",IF(COUNTIFS('AR SALES'!$L$2:$L$2501,$L3441,'AR SALES'!$AD$2:$AD$2501,IF(""&amp;$F3441="4","OFF","ON"),'AR SALES'!$AF$2:$AF$2501,"Y")&gt;0,"","NO EXEMPTION"))),"")</f>
        <v/>
      </c>
    </row>
    <row r="3442">
      <c r="AT3442" s="2">
        <f>IF($L3442="","",IFERROR(INDEX('AR SALES'!$H$2:$H$2501,MATCH(""&amp;$L3442,'AR SALES'!$AE$2:$AE$2501,0)),""))</f>
        <v/>
      </c>
      <c r="AU3442" s="2">
        <f>IF($L3442="","",IF($A3442&lt;&gt;"GA","",IF($E3442="FULTON",IF(ISNUMBER(SEARCH("COLLEGE PARK",$AT3442)),"FULTON (COLLEGE PARK)",IF(ISNUMBER(SEARCH("HAPEVILLE",$AT3442)),"FULTON (HAPEVILLE)",IF(ISNUMBER(SEARCH("EAST POINT",$AT3442)),"FULTON (EAST POINT)",IF(ISNUMBER(SEARCH("ATLANTA",$AT3442)),"FULTON (ATL LIMITS)","FULTON")))),IF($E3442="DEKALB",IF(ISNUMBER(SEARCH("ATLANTA",$AT3442)),"DEKALB (ATL LIMITS)","DEKALB"),IF(AND($E3442="CLAYTON",ISNUMBER(SEARCH("COLLEGE PARK",$AT3442))),"CLAYTON (COLLEGE PARK)",$E3442)))))</f>
        <v/>
      </c>
      <c r="AV3442" s="2">
        <f>IF($L3442="","",IF(""&amp;$F3442="2","DIESEL",IF(OR(""&amp;$F3442="G",""&amp;$F3442="H"),"GAS","")))</f>
        <v/>
      </c>
      <c r="AW3442" s="2">
        <f>IF($AV3442="","",$R3442)</f>
        <v/>
      </c>
      <c r="AX3442" s="2">
        <f>IF($AV3442="","",IF($AB3442=0,$R3442,0))</f>
        <v/>
      </c>
      <c r="AY3442" s="2">
        <f>IF($AV3442="","",IF(AND($Z3442=0,COUNTIF('AR SALES'!$L$2:$L$2501,$L3442)=0),"YES",""))</f>
        <v/>
      </c>
      <c r="AZ3442" s="2">
        <f>IF($AV3442="","",IFERROR(VLOOKUP($AU3442,CODES!$A:$B,2,FALSE),"NO CODE"))</f>
        <v/>
      </c>
      <c r="BA3442" s="2">
        <f>IF(""&amp;$F3442&lt;&gt;"4","",IF($AY3442="YES","",IF(ROUND(SUMIFS($AE$2:$AE$4001,$L$2:$L$4001,$L3442,$F$2:$F$4001,"4")-SUMIFS('AR SALES'!$Y$2:$Y$2501,'AR SALES'!$L$2:$L$2501,$L3442,'AR SALES'!$AD$2:$AD$2501,"OFF"),2)=0,"","STALE")))</f>
        <v/>
      </c>
      <c r="BB3442" s="2">
        <f>IF(OR(""&amp;$F3442="2",""&amp;$F3442="4",""&amp;$F3442="G",""&amp;$F3442="H"),IF($AY3442="YES","",IF($AB3442&lt;&gt;0,"",IF(COUNTIFS('AR SALES'!$L$2:$L$2501,$L3442,'AR SALES'!$AD$2:$AD$2501,IF(""&amp;$F3442="4","OFF","ON"),'AR SALES'!$AF$2:$AF$2501,"Y")&gt;0,"","NO EXEMPTION"))),"")</f>
        <v/>
      </c>
    </row>
    <row r="3443">
      <c r="AT3443" s="2">
        <f>IF($L3443="","",IFERROR(INDEX('AR SALES'!$H$2:$H$2501,MATCH(""&amp;$L3443,'AR SALES'!$AE$2:$AE$2501,0)),""))</f>
        <v/>
      </c>
      <c r="AU3443" s="2">
        <f>IF($L3443="","",IF($A3443&lt;&gt;"GA","",IF($E3443="FULTON",IF(ISNUMBER(SEARCH("COLLEGE PARK",$AT3443)),"FULTON (COLLEGE PARK)",IF(ISNUMBER(SEARCH("HAPEVILLE",$AT3443)),"FULTON (HAPEVILLE)",IF(ISNUMBER(SEARCH("EAST POINT",$AT3443)),"FULTON (EAST POINT)",IF(ISNUMBER(SEARCH("ATLANTA",$AT3443)),"FULTON (ATL LIMITS)","FULTON")))),IF($E3443="DEKALB",IF(ISNUMBER(SEARCH("ATLANTA",$AT3443)),"DEKALB (ATL LIMITS)","DEKALB"),IF(AND($E3443="CLAYTON",ISNUMBER(SEARCH("COLLEGE PARK",$AT3443))),"CLAYTON (COLLEGE PARK)",$E3443)))))</f>
        <v/>
      </c>
      <c r="AV3443" s="2">
        <f>IF($L3443="","",IF(""&amp;$F3443="2","DIESEL",IF(OR(""&amp;$F3443="G",""&amp;$F3443="H"),"GAS","")))</f>
        <v/>
      </c>
      <c r="AW3443" s="2">
        <f>IF($AV3443="","",$R3443)</f>
        <v/>
      </c>
      <c r="AX3443" s="2">
        <f>IF($AV3443="","",IF($AB3443=0,$R3443,0))</f>
        <v/>
      </c>
      <c r="AY3443" s="2">
        <f>IF($AV3443="","",IF(AND($Z3443=0,COUNTIF('AR SALES'!$L$2:$L$2501,$L3443)=0),"YES",""))</f>
        <v/>
      </c>
      <c r="AZ3443" s="2">
        <f>IF($AV3443="","",IFERROR(VLOOKUP($AU3443,CODES!$A:$B,2,FALSE),"NO CODE"))</f>
        <v/>
      </c>
      <c r="BA3443" s="2">
        <f>IF(""&amp;$F3443&lt;&gt;"4","",IF($AY3443="YES","",IF(ROUND(SUMIFS($AE$2:$AE$4001,$L$2:$L$4001,$L3443,$F$2:$F$4001,"4")-SUMIFS('AR SALES'!$Y$2:$Y$2501,'AR SALES'!$L$2:$L$2501,$L3443,'AR SALES'!$AD$2:$AD$2501,"OFF"),2)=0,"","STALE")))</f>
        <v/>
      </c>
      <c r="BB3443" s="2">
        <f>IF(OR(""&amp;$F3443="2",""&amp;$F3443="4",""&amp;$F3443="G",""&amp;$F3443="H"),IF($AY3443="YES","",IF($AB3443&lt;&gt;0,"",IF(COUNTIFS('AR SALES'!$L$2:$L$2501,$L3443,'AR SALES'!$AD$2:$AD$2501,IF(""&amp;$F3443="4","OFF","ON"),'AR SALES'!$AF$2:$AF$2501,"Y")&gt;0,"","NO EXEMPTION"))),"")</f>
        <v/>
      </c>
    </row>
    <row r="3444">
      <c r="AT3444" s="2">
        <f>IF($L3444="","",IFERROR(INDEX('AR SALES'!$H$2:$H$2501,MATCH(""&amp;$L3444,'AR SALES'!$AE$2:$AE$2501,0)),""))</f>
        <v/>
      </c>
      <c r="AU3444" s="2">
        <f>IF($L3444="","",IF($A3444&lt;&gt;"GA","",IF($E3444="FULTON",IF(ISNUMBER(SEARCH("COLLEGE PARK",$AT3444)),"FULTON (COLLEGE PARK)",IF(ISNUMBER(SEARCH("HAPEVILLE",$AT3444)),"FULTON (HAPEVILLE)",IF(ISNUMBER(SEARCH("EAST POINT",$AT3444)),"FULTON (EAST POINT)",IF(ISNUMBER(SEARCH("ATLANTA",$AT3444)),"FULTON (ATL LIMITS)","FULTON")))),IF($E3444="DEKALB",IF(ISNUMBER(SEARCH("ATLANTA",$AT3444)),"DEKALB (ATL LIMITS)","DEKALB"),IF(AND($E3444="CLAYTON",ISNUMBER(SEARCH("COLLEGE PARK",$AT3444))),"CLAYTON (COLLEGE PARK)",$E3444)))))</f>
        <v/>
      </c>
      <c r="AV3444" s="2">
        <f>IF($L3444="","",IF(""&amp;$F3444="2","DIESEL",IF(OR(""&amp;$F3444="G",""&amp;$F3444="H"),"GAS","")))</f>
        <v/>
      </c>
      <c r="AW3444" s="2">
        <f>IF($AV3444="","",$R3444)</f>
        <v/>
      </c>
      <c r="AX3444" s="2">
        <f>IF($AV3444="","",IF($AB3444=0,$R3444,0))</f>
        <v/>
      </c>
      <c r="AY3444" s="2">
        <f>IF($AV3444="","",IF(AND($Z3444=0,COUNTIF('AR SALES'!$L$2:$L$2501,$L3444)=0),"YES",""))</f>
        <v/>
      </c>
      <c r="AZ3444" s="2">
        <f>IF($AV3444="","",IFERROR(VLOOKUP($AU3444,CODES!$A:$B,2,FALSE),"NO CODE"))</f>
        <v/>
      </c>
      <c r="BA3444" s="2">
        <f>IF(""&amp;$F3444&lt;&gt;"4","",IF($AY3444="YES","",IF(ROUND(SUMIFS($AE$2:$AE$4001,$L$2:$L$4001,$L3444,$F$2:$F$4001,"4")-SUMIFS('AR SALES'!$Y$2:$Y$2501,'AR SALES'!$L$2:$L$2501,$L3444,'AR SALES'!$AD$2:$AD$2501,"OFF"),2)=0,"","STALE")))</f>
        <v/>
      </c>
      <c r="BB3444" s="2">
        <f>IF(OR(""&amp;$F3444="2",""&amp;$F3444="4",""&amp;$F3444="G",""&amp;$F3444="H"),IF($AY3444="YES","",IF($AB3444&lt;&gt;0,"",IF(COUNTIFS('AR SALES'!$L$2:$L$2501,$L3444,'AR SALES'!$AD$2:$AD$2501,IF(""&amp;$F3444="4","OFF","ON"),'AR SALES'!$AF$2:$AF$2501,"Y")&gt;0,"","NO EXEMPTION"))),"")</f>
        <v/>
      </c>
    </row>
    <row r="3445">
      <c r="AT3445" s="2">
        <f>IF($L3445="","",IFERROR(INDEX('AR SALES'!$H$2:$H$2501,MATCH(""&amp;$L3445,'AR SALES'!$AE$2:$AE$2501,0)),""))</f>
        <v/>
      </c>
      <c r="AU3445" s="2">
        <f>IF($L3445="","",IF($A3445&lt;&gt;"GA","",IF($E3445="FULTON",IF(ISNUMBER(SEARCH("COLLEGE PARK",$AT3445)),"FULTON (COLLEGE PARK)",IF(ISNUMBER(SEARCH("HAPEVILLE",$AT3445)),"FULTON (HAPEVILLE)",IF(ISNUMBER(SEARCH("EAST POINT",$AT3445)),"FULTON (EAST POINT)",IF(ISNUMBER(SEARCH("ATLANTA",$AT3445)),"FULTON (ATL LIMITS)","FULTON")))),IF($E3445="DEKALB",IF(ISNUMBER(SEARCH("ATLANTA",$AT3445)),"DEKALB (ATL LIMITS)","DEKALB"),IF(AND($E3445="CLAYTON",ISNUMBER(SEARCH("COLLEGE PARK",$AT3445))),"CLAYTON (COLLEGE PARK)",$E3445)))))</f>
        <v/>
      </c>
      <c r="AV3445" s="2">
        <f>IF($L3445="","",IF(""&amp;$F3445="2","DIESEL",IF(OR(""&amp;$F3445="G",""&amp;$F3445="H"),"GAS","")))</f>
        <v/>
      </c>
      <c r="AW3445" s="2">
        <f>IF($AV3445="","",$R3445)</f>
        <v/>
      </c>
      <c r="AX3445" s="2">
        <f>IF($AV3445="","",IF($AB3445=0,$R3445,0))</f>
        <v/>
      </c>
      <c r="AY3445" s="2">
        <f>IF($AV3445="","",IF(AND($Z3445=0,COUNTIF('AR SALES'!$L$2:$L$2501,$L3445)=0),"YES",""))</f>
        <v/>
      </c>
      <c r="AZ3445" s="2">
        <f>IF($AV3445="","",IFERROR(VLOOKUP($AU3445,CODES!$A:$B,2,FALSE),"NO CODE"))</f>
        <v/>
      </c>
      <c r="BA3445" s="2">
        <f>IF(""&amp;$F3445&lt;&gt;"4","",IF($AY3445="YES","",IF(ROUND(SUMIFS($AE$2:$AE$4001,$L$2:$L$4001,$L3445,$F$2:$F$4001,"4")-SUMIFS('AR SALES'!$Y$2:$Y$2501,'AR SALES'!$L$2:$L$2501,$L3445,'AR SALES'!$AD$2:$AD$2501,"OFF"),2)=0,"","STALE")))</f>
        <v/>
      </c>
      <c r="BB3445" s="2">
        <f>IF(OR(""&amp;$F3445="2",""&amp;$F3445="4",""&amp;$F3445="G",""&amp;$F3445="H"),IF($AY3445="YES","",IF($AB3445&lt;&gt;0,"",IF(COUNTIFS('AR SALES'!$L$2:$L$2501,$L3445,'AR SALES'!$AD$2:$AD$2501,IF(""&amp;$F3445="4","OFF","ON"),'AR SALES'!$AF$2:$AF$2501,"Y")&gt;0,"","NO EXEMPTION"))),"")</f>
        <v/>
      </c>
    </row>
    <row r="3446">
      <c r="AT3446" s="2">
        <f>IF($L3446="","",IFERROR(INDEX('AR SALES'!$H$2:$H$2501,MATCH(""&amp;$L3446,'AR SALES'!$AE$2:$AE$2501,0)),""))</f>
        <v/>
      </c>
      <c r="AU3446" s="2">
        <f>IF($L3446="","",IF($A3446&lt;&gt;"GA","",IF($E3446="FULTON",IF(ISNUMBER(SEARCH("COLLEGE PARK",$AT3446)),"FULTON (COLLEGE PARK)",IF(ISNUMBER(SEARCH("HAPEVILLE",$AT3446)),"FULTON (HAPEVILLE)",IF(ISNUMBER(SEARCH("EAST POINT",$AT3446)),"FULTON (EAST POINT)",IF(ISNUMBER(SEARCH("ATLANTA",$AT3446)),"FULTON (ATL LIMITS)","FULTON")))),IF($E3446="DEKALB",IF(ISNUMBER(SEARCH("ATLANTA",$AT3446)),"DEKALB (ATL LIMITS)","DEKALB"),IF(AND($E3446="CLAYTON",ISNUMBER(SEARCH("COLLEGE PARK",$AT3446))),"CLAYTON (COLLEGE PARK)",$E3446)))))</f>
        <v/>
      </c>
      <c r="AV3446" s="2">
        <f>IF($L3446="","",IF(""&amp;$F3446="2","DIESEL",IF(OR(""&amp;$F3446="G",""&amp;$F3446="H"),"GAS","")))</f>
        <v/>
      </c>
      <c r="AW3446" s="2">
        <f>IF($AV3446="","",$R3446)</f>
        <v/>
      </c>
      <c r="AX3446" s="2">
        <f>IF($AV3446="","",IF($AB3446=0,$R3446,0))</f>
        <v/>
      </c>
      <c r="AY3446" s="2">
        <f>IF($AV3446="","",IF(AND($Z3446=0,COUNTIF('AR SALES'!$L$2:$L$2501,$L3446)=0),"YES",""))</f>
        <v/>
      </c>
      <c r="AZ3446" s="2">
        <f>IF($AV3446="","",IFERROR(VLOOKUP($AU3446,CODES!$A:$B,2,FALSE),"NO CODE"))</f>
        <v/>
      </c>
      <c r="BA3446" s="2">
        <f>IF(""&amp;$F3446&lt;&gt;"4","",IF($AY3446="YES","",IF(ROUND(SUMIFS($AE$2:$AE$4001,$L$2:$L$4001,$L3446,$F$2:$F$4001,"4")-SUMIFS('AR SALES'!$Y$2:$Y$2501,'AR SALES'!$L$2:$L$2501,$L3446,'AR SALES'!$AD$2:$AD$2501,"OFF"),2)=0,"","STALE")))</f>
        <v/>
      </c>
      <c r="BB3446" s="2">
        <f>IF(OR(""&amp;$F3446="2",""&amp;$F3446="4",""&amp;$F3446="G",""&amp;$F3446="H"),IF($AY3446="YES","",IF($AB3446&lt;&gt;0,"",IF(COUNTIFS('AR SALES'!$L$2:$L$2501,$L3446,'AR SALES'!$AD$2:$AD$2501,IF(""&amp;$F3446="4","OFF","ON"),'AR SALES'!$AF$2:$AF$2501,"Y")&gt;0,"","NO EXEMPTION"))),"")</f>
        <v/>
      </c>
    </row>
    <row r="3447">
      <c r="AT3447" s="2">
        <f>IF($L3447="","",IFERROR(INDEX('AR SALES'!$H$2:$H$2501,MATCH(""&amp;$L3447,'AR SALES'!$AE$2:$AE$2501,0)),""))</f>
        <v/>
      </c>
      <c r="AU3447" s="2">
        <f>IF($L3447="","",IF($A3447&lt;&gt;"GA","",IF($E3447="FULTON",IF(ISNUMBER(SEARCH("COLLEGE PARK",$AT3447)),"FULTON (COLLEGE PARK)",IF(ISNUMBER(SEARCH("HAPEVILLE",$AT3447)),"FULTON (HAPEVILLE)",IF(ISNUMBER(SEARCH("EAST POINT",$AT3447)),"FULTON (EAST POINT)",IF(ISNUMBER(SEARCH("ATLANTA",$AT3447)),"FULTON (ATL LIMITS)","FULTON")))),IF($E3447="DEKALB",IF(ISNUMBER(SEARCH("ATLANTA",$AT3447)),"DEKALB (ATL LIMITS)","DEKALB"),IF(AND($E3447="CLAYTON",ISNUMBER(SEARCH("COLLEGE PARK",$AT3447))),"CLAYTON (COLLEGE PARK)",$E3447)))))</f>
        <v/>
      </c>
      <c r="AV3447" s="2">
        <f>IF($L3447="","",IF(""&amp;$F3447="2","DIESEL",IF(OR(""&amp;$F3447="G",""&amp;$F3447="H"),"GAS","")))</f>
        <v/>
      </c>
      <c r="AW3447" s="2">
        <f>IF($AV3447="","",$R3447)</f>
        <v/>
      </c>
      <c r="AX3447" s="2">
        <f>IF($AV3447="","",IF($AB3447=0,$R3447,0))</f>
        <v/>
      </c>
      <c r="AY3447" s="2">
        <f>IF($AV3447="","",IF(AND($Z3447=0,COUNTIF('AR SALES'!$L$2:$L$2501,$L3447)=0),"YES",""))</f>
        <v/>
      </c>
      <c r="AZ3447" s="2">
        <f>IF($AV3447="","",IFERROR(VLOOKUP($AU3447,CODES!$A:$B,2,FALSE),"NO CODE"))</f>
        <v/>
      </c>
      <c r="BA3447" s="2">
        <f>IF(""&amp;$F3447&lt;&gt;"4","",IF($AY3447="YES","",IF(ROUND(SUMIFS($AE$2:$AE$4001,$L$2:$L$4001,$L3447,$F$2:$F$4001,"4")-SUMIFS('AR SALES'!$Y$2:$Y$2501,'AR SALES'!$L$2:$L$2501,$L3447,'AR SALES'!$AD$2:$AD$2501,"OFF"),2)=0,"","STALE")))</f>
        <v/>
      </c>
      <c r="BB3447" s="2">
        <f>IF(OR(""&amp;$F3447="2",""&amp;$F3447="4",""&amp;$F3447="G",""&amp;$F3447="H"),IF($AY3447="YES","",IF($AB3447&lt;&gt;0,"",IF(COUNTIFS('AR SALES'!$L$2:$L$2501,$L3447,'AR SALES'!$AD$2:$AD$2501,IF(""&amp;$F3447="4","OFF","ON"),'AR SALES'!$AF$2:$AF$2501,"Y")&gt;0,"","NO EXEMPTION"))),"")</f>
        <v/>
      </c>
    </row>
    <row r="3448">
      <c r="AT3448" s="2">
        <f>IF($L3448="","",IFERROR(INDEX('AR SALES'!$H$2:$H$2501,MATCH(""&amp;$L3448,'AR SALES'!$AE$2:$AE$2501,0)),""))</f>
        <v/>
      </c>
      <c r="AU3448" s="2">
        <f>IF($L3448="","",IF($A3448&lt;&gt;"GA","",IF($E3448="FULTON",IF(ISNUMBER(SEARCH("COLLEGE PARK",$AT3448)),"FULTON (COLLEGE PARK)",IF(ISNUMBER(SEARCH("HAPEVILLE",$AT3448)),"FULTON (HAPEVILLE)",IF(ISNUMBER(SEARCH("EAST POINT",$AT3448)),"FULTON (EAST POINT)",IF(ISNUMBER(SEARCH("ATLANTA",$AT3448)),"FULTON (ATL LIMITS)","FULTON")))),IF($E3448="DEKALB",IF(ISNUMBER(SEARCH("ATLANTA",$AT3448)),"DEKALB (ATL LIMITS)","DEKALB"),IF(AND($E3448="CLAYTON",ISNUMBER(SEARCH("COLLEGE PARK",$AT3448))),"CLAYTON (COLLEGE PARK)",$E3448)))))</f>
        <v/>
      </c>
      <c r="AV3448" s="2">
        <f>IF($L3448="","",IF(""&amp;$F3448="2","DIESEL",IF(OR(""&amp;$F3448="G",""&amp;$F3448="H"),"GAS","")))</f>
        <v/>
      </c>
      <c r="AW3448" s="2">
        <f>IF($AV3448="","",$R3448)</f>
        <v/>
      </c>
      <c r="AX3448" s="2">
        <f>IF($AV3448="","",IF($AB3448=0,$R3448,0))</f>
        <v/>
      </c>
      <c r="AY3448" s="2">
        <f>IF($AV3448="","",IF(AND($Z3448=0,COUNTIF('AR SALES'!$L$2:$L$2501,$L3448)=0),"YES",""))</f>
        <v/>
      </c>
      <c r="AZ3448" s="2">
        <f>IF($AV3448="","",IFERROR(VLOOKUP($AU3448,CODES!$A:$B,2,FALSE),"NO CODE"))</f>
        <v/>
      </c>
      <c r="BA3448" s="2">
        <f>IF(""&amp;$F3448&lt;&gt;"4","",IF($AY3448="YES","",IF(ROUND(SUMIFS($AE$2:$AE$4001,$L$2:$L$4001,$L3448,$F$2:$F$4001,"4")-SUMIFS('AR SALES'!$Y$2:$Y$2501,'AR SALES'!$L$2:$L$2501,$L3448,'AR SALES'!$AD$2:$AD$2501,"OFF"),2)=0,"","STALE")))</f>
        <v/>
      </c>
      <c r="BB3448" s="2">
        <f>IF(OR(""&amp;$F3448="2",""&amp;$F3448="4",""&amp;$F3448="G",""&amp;$F3448="H"),IF($AY3448="YES","",IF($AB3448&lt;&gt;0,"",IF(COUNTIFS('AR SALES'!$L$2:$L$2501,$L3448,'AR SALES'!$AD$2:$AD$2501,IF(""&amp;$F3448="4","OFF","ON"),'AR SALES'!$AF$2:$AF$2501,"Y")&gt;0,"","NO EXEMPTION"))),"")</f>
        <v/>
      </c>
    </row>
    <row r="3449">
      <c r="AT3449" s="2">
        <f>IF($L3449="","",IFERROR(INDEX('AR SALES'!$H$2:$H$2501,MATCH(""&amp;$L3449,'AR SALES'!$AE$2:$AE$2501,0)),""))</f>
        <v/>
      </c>
      <c r="AU3449" s="2">
        <f>IF($L3449="","",IF($A3449&lt;&gt;"GA","",IF($E3449="FULTON",IF(ISNUMBER(SEARCH("COLLEGE PARK",$AT3449)),"FULTON (COLLEGE PARK)",IF(ISNUMBER(SEARCH("HAPEVILLE",$AT3449)),"FULTON (HAPEVILLE)",IF(ISNUMBER(SEARCH("EAST POINT",$AT3449)),"FULTON (EAST POINT)",IF(ISNUMBER(SEARCH("ATLANTA",$AT3449)),"FULTON (ATL LIMITS)","FULTON")))),IF($E3449="DEKALB",IF(ISNUMBER(SEARCH("ATLANTA",$AT3449)),"DEKALB (ATL LIMITS)","DEKALB"),IF(AND($E3449="CLAYTON",ISNUMBER(SEARCH("COLLEGE PARK",$AT3449))),"CLAYTON (COLLEGE PARK)",$E3449)))))</f>
        <v/>
      </c>
      <c r="AV3449" s="2">
        <f>IF($L3449="","",IF(""&amp;$F3449="2","DIESEL",IF(OR(""&amp;$F3449="G",""&amp;$F3449="H"),"GAS","")))</f>
        <v/>
      </c>
      <c r="AW3449" s="2">
        <f>IF($AV3449="","",$R3449)</f>
        <v/>
      </c>
      <c r="AX3449" s="2">
        <f>IF($AV3449="","",IF($AB3449=0,$R3449,0))</f>
        <v/>
      </c>
      <c r="AY3449" s="2">
        <f>IF($AV3449="","",IF(AND($Z3449=0,COUNTIF('AR SALES'!$L$2:$L$2501,$L3449)=0),"YES",""))</f>
        <v/>
      </c>
      <c r="AZ3449" s="2">
        <f>IF($AV3449="","",IFERROR(VLOOKUP($AU3449,CODES!$A:$B,2,FALSE),"NO CODE"))</f>
        <v/>
      </c>
      <c r="BA3449" s="2">
        <f>IF(""&amp;$F3449&lt;&gt;"4","",IF($AY3449="YES","",IF(ROUND(SUMIFS($AE$2:$AE$4001,$L$2:$L$4001,$L3449,$F$2:$F$4001,"4")-SUMIFS('AR SALES'!$Y$2:$Y$2501,'AR SALES'!$L$2:$L$2501,$L3449,'AR SALES'!$AD$2:$AD$2501,"OFF"),2)=0,"","STALE")))</f>
        <v/>
      </c>
      <c r="BB3449" s="2">
        <f>IF(OR(""&amp;$F3449="2",""&amp;$F3449="4",""&amp;$F3449="G",""&amp;$F3449="H"),IF($AY3449="YES","",IF($AB3449&lt;&gt;0,"",IF(COUNTIFS('AR SALES'!$L$2:$L$2501,$L3449,'AR SALES'!$AD$2:$AD$2501,IF(""&amp;$F3449="4","OFF","ON"),'AR SALES'!$AF$2:$AF$2501,"Y")&gt;0,"","NO EXEMPTION"))),"")</f>
        <v/>
      </c>
    </row>
    <row r="3450">
      <c r="AT3450" s="2">
        <f>IF($L3450="","",IFERROR(INDEX('AR SALES'!$H$2:$H$2501,MATCH(""&amp;$L3450,'AR SALES'!$AE$2:$AE$2501,0)),""))</f>
        <v/>
      </c>
      <c r="AU3450" s="2">
        <f>IF($L3450="","",IF($A3450&lt;&gt;"GA","",IF($E3450="FULTON",IF(ISNUMBER(SEARCH("COLLEGE PARK",$AT3450)),"FULTON (COLLEGE PARK)",IF(ISNUMBER(SEARCH("HAPEVILLE",$AT3450)),"FULTON (HAPEVILLE)",IF(ISNUMBER(SEARCH("EAST POINT",$AT3450)),"FULTON (EAST POINT)",IF(ISNUMBER(SEARCH("ATLANTA",$AT3450)),"FULTON (ATL LIMITS)","FULTON")))),IF($E3450="DEKALB",IF(ISNUMBER(SEARCH("ATLANTA",$AT3450)),"DEKALB (ATL LIMITS)","DEKALB"),IF(AND($E3450="CLAYTON",ISNUMBER(SEARCH("COLLEGE PARK",$AT3450))),"CLAYTON (COLLEGE PARK)",$E3450)))))</f>
        <v/>
      </c>
      <c r="AV3450" s="2">
        <f>IF($L3450="","",IF(""&amp;$F3450="2","DIESEL",IF(OR(""&amp;$F3450="G",""&amp;$F3450="H"),"GAS","")))</f>
        <v/>
      </c>
      <c r="AW3450" s="2">
        <f>IF($AV3450="","",$R3450)</f>
        <v/>
      </c>
      <c r="AX3450" s="2">
        <f>IF($AV3450="","",IF($AB3450=0,$R3450,0))</f>
        <v/>
      </c>
      <c r="AY3450" s="2">
        <f>IF($AV3450="","",IF(AND($Z3450=0,COUNTIF('AR SALES'!$L$2:$L$2501,$L3450)=0),"YES",""))</f>
        <v/>
      </c>
      <c r="AZ3450" s="2">
        <f>IF($AV3450="","",IFERROR(VLOOKUP($AU3450,CODES!$A:$B,2,FALSE),"NO CODE"))</f>
        <v/>
      </c>
      <c r="BA3450" s="2">
        <f>IF(""&amp;$F3450&lt;&gt;"4","",IF($AY3450="YES","",IF(ROUND(SUMIFS($AE$2:$AE$4001,$L$2:$L$4001,$L3450,$F$2:$F$4001,"4")-SUMIFS('AR SALES'!$Y$2:$Y$2501,'AR SALES'!$L$2:$L$2501,$L3450,'AR SALES'!$AD$2:$AD$2501,"OFF"),2)=0,"","STALE")))</f>
        <v/>
      </c>
      <c r="BB3450" s="2">
        <f>IF(OR(""&amp;$F3450="2",""&amp;$F3450="4",""&amp;$F3450="G",""&amp;$F3450="H"),IF($AY3450="YES","",IF($AB3450&lt;&gt;0,"",IF(COUNTIFS('AR SALES'!$L$2:$L$2501,$L3450,'AR SALES'!$AD$2:$AD$2501,IF(""&amp;$F3450="4","OFF","ON"),'AR SALES'!$AF$2:$AF$2501,"Y")&gt;0,"","NO EXEMPTION"))),"")</f>
        <v/>
      </c>
    </row>
    <row r="3451">
      <c r="AT3451" s="2">
        <f>IF($L3451="","",IFERROR(INDEX('AR SALES'!$H$2:$H$2501,MATCH(""&amp;$L3451,'AR SALES'!$AE$2:$AE$2501,0)),""))</f>
        <v/>
      </c>
      <c r="AU3451" s="2">
        <f>IF($L3451="","",IF($A3451&lt;&gt;"GA","",IF($E3451="FULTON",IF(ISNUMBER(SEARCH("COLLEGE PARK",$AT3451)),"FULTON (COLLEGE PARK)",IF(ISNUMBER(SEARCH("HAPEVILLE",$AT3451)),"FULTON (HAPEVILLE)",IF(ISNUMBER(SEARCH("EAST POINT",$AT3451)),"FULTON (EAST POINT)",IF(ISNUMBER(SEARCH("ATLANTA",$AT3451)),"FULTON (ATL LIMITS)","FULTON")))),IF($E3451="DEKALB",IF(ISNUMBER(SEARCH("ATLANTA",$AT3451)),"DEKALB (ATL LIMITS)","DEKALB"),IF(AND($E3451="CLAYTON",ISNUMBER(SEARCH("COLLEGE PARK",$AT3451))),"CLAYTON (COLLEGE PARK)",$E3451)))))</f>
        <v/>
      </c>
      <c r="AV3451" s="2">
        <f>IF($L3451="","",IF(""&amp;$F3451="2","DIESEL",IF(OR(""&amp;$F3451="G",""&amp;$F3451="H"),"GAS","")))</f>
        <v/>
      </c>
      <c r="AW3451" s="2">
        <f>IF($AV3451="","",$R3451)</f>
        <v/>
      </c>
      <c r="AX3451" s="2">
        <f>IF($AV3451="","",IF($AB3451=0,$R3451,0))</f>
        <v/>
      </c>
      <c r="AY3451" s="2">
        <f>IF($AV3451="","",IF(AND($Z3451=0,COUNTIF('AR SALES'!$L$2:$L$2501,$L3451)=0),"YES",""))</f>
        <v/>
      </c>
      <c r="AZ3451" s="2">
        <f>IF($AV3451="","",IFERROR(VLOOKUP($AU3451,CODES!$A:$B,2,FALSE),"NO CODE"))</f>
        <v/>
      </c>
      <c r="BA3451" s="2">
        <f>IF(""&amp;$F3451&lt;&gt;"4","",IF($AY3451="YES","",IF(ROUND(SUMIFS($AE$2:$AE$4001,$L$2:$L$4001,$L3451,$F$2:$F$4001,"4")-SUMIFS('AR SALES'!$Y$2:$Y$2501,'AR SALES'!$L$2:$L$2501,$L3451,'AR SALES'!$AD$2:$AD$2501,"OFF"),2)=0,"","STALE")))</f>
        <v/>
      </c>
      <c r="BB3451" s="2">
        <f>IF(OR(""&amp;$F3451="2",""&amp;$F3451="4",""&amp;$F3451="G",""&amp;$F3451="H"),IF($AY3451="YES","",IF($AB3451&lt;&gt;0,"",IF(COUNTIFS('AR SALES'!$L$2:$L$2501,$L3451,'AR SALES'!$AD$2:$AD$2501,IF(""&amp;$F3451="4","OFF","ON"),'AR SALES'!$AF$2:$AF$2501,"Y")&gt;0,"","NO EXEMPTION"))),"")</f>
        <v/>
      </c>
    </row>
    <row r="3452">
      <c r="AT3452" s="2">
        <f>IF($L3452="","",IFERROR(INDEX('AR SALES'!$H$2:$H$2501,MATCH(""&amp;$L3452,'AR SALES'!$AE$2:$AE$2501,0)),""))</f>
        <v/>
      </c>
      <c r="AU3452" s="2">
        <f>IF($L3452="","",IF($A3452&lt;&gt;"GA","",IF($E3452="FULTON",IF(ISNUMBER(SEARCH("COLLEGE PARK",$AT3452)),"FULTON (COLLEGE PARK)",IF(ISNUMBER(SEARCH("HAPEVILLE",$AT3452)),"FULTON (HAPEVILLE)",IF(ISNUMBER(SEARCH("EAST POINT",$AT3452)),"FULTON (EAST POINT)",IF(ISNUMBER(SEARCH("ATLANTA",$AT3452)),"FULTON (ATL LIMITS)","FULTON")))),IF($E3452="DEKALB",IF(ISNUMBER(SEARCH("ATLANTA",$AT3452)),"DEKALB (ATL LIMITS)","DEKALB"),IF(AND($E3452="CLAYTON",ISNUMBER(SEARCH("COLLEGE PARK",$AT3452))),"CLAYTON (COLLEGE PARK)",$E3452)))))</f>
        <v/>
      </c>
      <c r="AV3452" s="2">
        <f>IF($L3452="","",IF(""&amp;$F3452="2","DIESEL",IF(OR(""&amp;$F3452="G",""&amp;$F3452="H"),"GAS","")))</f>
        <v/>
      </c>
      <c r="AW3452" s="2">
        <f>IF($AV3452="","",$R3452)</f>
        <v/>
      </c>
      <c r="AX3452" s="2">
        <f>IF($AV3452="","",IF($AB3452=0,$R3452,0))</f>
        <v/>
      </c>
      <c r="AY3452" s="2">
        <f>IF($AV3452="","",IF(AND($Z3452=0,COUNTIF('AR SALES'!$L$2:$L$2501,$L3452)=0),"YES",""))</f>
        <v/>
      </c>
      <c r="AZ3452" s="2">
        <f>IF($AV3452="","",IFERROR(VLOOKUP($AU3452,CODES!$A:$B,2,FALSE),"NO CODE"))</f>
        <v/>
      </c>
      <c r="BA3452" s="2">
        <f>IF(""&amp;$F3452&lt;&gt;"4","",IF($AY3452="YES","",IF(ROUND(SUMIFS($AE$2:$AE$4001,$L$2:$L$4001,$L3452,$F$2:$F$4001,"4")-SUMIFS('AR SALES'!$Y$2:$Y$2501,'AR SALES'!$L$2:$L$2501,$L3452,'AR SALES'!$AD$2:$AD$2501,"OFF"),2)=0,"","STALE")))</f>
        <v/>
      </c>
      <c r="BB3452" s="2">
        <f>IF(OR(""&amp;$F3452="2",""&amp;$F3452="4",""&amp;$F3452="G",""&amp;$F3452="H"),IF($AY3452="YES","",IF($AB3452&lt;&gt;0,"",IF(COUNTIFS('AR SALES'!$L$2:$L$2501,$L3452,'AR SALES'!$AD$2:$AD$2501,IF(""&amp;$F3452="4","OFF","ON"),'AR SALES'!$AF$2:$AF$2501,"Y")&gt;0,"","NO EXEMPTION"))),"")</f>
        <v/>
      </c>
    </row>
    <row r="3453">
      <c r="AT3453" s="2">
        <f>IF($L3453="","",IFERROR(INDEX('AR SALES'!$H$2:$H$2501,MATCH(""&amp;$L3453,'AR SALES'!$AE$2:$AE$2501,0)),""))</f>
        <v/>
      </c>
      <c r="AU3453" s="2">
        <f>IF($L3453="","",IF($A3453&lt;&gt;"GA","",IF($E3453="FULTON",IF(ISNUMBER(SEARCH("COLLEGE PARK",$AT3453)),"FULTON (COLLEGE PARK)",IF(ISNUMBER(SEARCH("HAPEVILLE",$AT3453)),"FULTON (HAPEVILLE)",IF(ISNUMBER(SEARCH("EAST POINT",$AT3453)),"FULTON (EAST POINT)",IF(ISNUMBER(SEARCH("ATLANTA",$AT3453)),"FULTON (ATL LIMITS)","FULTON")))),IF($E3453="DEKALB",IF(ISNUMBER(SEARCH("ATLANTA",$AT3453)),"DEKALB (ATL LIMITS)","DEKALB"),IF(AND($E3453="CLAYTON",ISNUMBER(SEARCH("COLLEGE PARK",$AT3453))),"CLAYTON (COLLEGE PARK)",$E3453)))))</f>
        <v/>
      </c>
      <c r="AV3453" s="2">
        <f>IF($L3453="","",IF(""&amp;$F3453="2","DIESEL",IF(OR(""&amp;$F3453="G",""&amp;$F3453="H"),"GAS","")))</f>
        <v/>
      </c>
      <c r="AW3453" s="2">
        <f>IF($AV3453="","",$R3453)</f>
        <v/>
      </c>
      <c r="AX3453" s="2">
        <f>IF($AV3453="","",IF($AB3453=0,$R3453,0))</f>
        <v/>
      </c>
      <c r="AY3453" s="2">
        <f>IF($AV3453="","",IF(AND($Z3453=0,COUNTIF('AR SALES'!$L$2:$L$2501,$L3453)=0),"YES",""))</f>
        <v/>
      </c>
      <c r="AZ3453" s="2">
        <f>IF($AV3453="","",IFERROR(VLOOKUP($AU3453,CODES!$A:$B,2,FALSE),"NO CODE"))</f>
        <v/>
      </c>
      <c r="BA3453" s="2">
        <f>IF(""&amp;$F3453&lt;&gt;"4","",IF($AY3453="YES","",IF(ROUND(SUMIFS($AE$2:$AE$4001,$L$2:$L$4001,$L3453,$F$2:$F$4001,"4")-SUMIFS('AR SALES'!$Y$2:$Y$2501,'AR SALES'!$L$2:$L$2501,$L3453,'AR SALES'!$AD$2:$AD$2501,"OFF"),2)=0,"","STALE")))</f>
        <v/>
      </c>
      <c r="BB3453" s="2">
        <f>IF(OR(""&amp;$F3453="2",""&amp;$F3453="4",""&amp;$F3453="G",""&amp;$F3453="H"),IF($AY3453="YES","",IF($AB3453&lt;&gt;0,"",IF(COUNTIFS('AR SALES'!$L$2:$L$2501,$L3453,'AR SALES'!$AD$2:$AD$2501,IF(""&amp;$F3453="4","OFF","ON"),'AR SALES'!$AF$2:$AF$2501,"Y")&gt;0,"","NO EXEMPTION"))),"")</f>
        <v/>
      </c>
    </row>
    <row r="3454">
      <c r="AT3454" s="2">
        <f>IF($L3454="","",IFERROR(INDEX('AR SALES'!$H$2:$H$2501,MATCH(""&amp;$L3454,'AR SALES'!$AE$2:$AE$2501,0)),""))</f>
        <v/>
      </c>
      <c r="AU3454" s="2">
        <f>IF($L3454="","",IF($A3454&lt;&gt;"GA","",IF($E3454="FULTON",IF(ISNUMBER(SEARCH("COLLEGE PARK",$AT3454)),"FULTON (COLLEGE PARK)",IF(ISNUMBER(SEARCH("HAPEVILLE",$AT3454)),"FULTON (HAPEVILLE)",IF(ISNUMBER(SEARCH("EAST POINT",$AT3454)),"FULTON (EAST POINT)",IF(ISNUMBER(SEARCH("ATLANTA",$AT3454)),"FULTON (ATL LIMITS)","FULTON")))),IF($E3454="DEKALB",IF(ISNUMBER(SEARCH("ATLANTA",$AT3454)),"DEKALB (ATL LIMITS)","DEKALB"),IF(AND($E3454="CLAYTON",ISNUMBER(SEARCH("COLLEGE PARK",$AT3454))),"CLAYTON (COLLEGE PARK)",$E3454)))))</f>
        <v/>
      </c>
      <c r="AV3454" s="2">
        <f>IF($L3454="","",IF(""&amp;$F3454="2","DIESEL",IF(OR(""&amp;$F3454="G",""&amp;$F3454="H"),"GAS","")))</f>
        <v/>
      </c>
      <c r="AW3454" s="2">
        <f>IF($AV3454="","",$R3454)</f>
        <v/>
      </c>
      <c r="AX3454" s="2">
        <f>IF($AV3454="","",IF($AB3454=0,$R3454,0))</f>
        <v/>
      </c>
      <c r="AY3454" s="2">
        <f>IF($AV3454="","",IF(AND($Z3454=0,COUNTIF('AR SALES'!$L$2:$L$2501,$L3454)=0),"YES",""))</f>
        <v/>
      </c>
      <c r="AZ3454" s="2">
        <f>IF($AV3454="","",IFERROR(VLOOKUP($AU3454,CODES!$A:$B,2,FALSE),"NO CODE"))</f>
        <v/>
      </c>
      <c r="BA3454" s="2">
        <f>IF(""&amp;$F3454&lt;&gt;"4","",IF($AY3454="YES","",IF(ROUND(SUMIFS($AE$2:$AE$4001,$L$2:$L$4001,$L3454,$F$2:$F$4001,"4")-SUMIFS('AR SALES'!$Y$2:$Y$2501,'AR SALES'!$L$2:$L$2501,$L3454,'AR SALES'!$AD$2:$AD$2501,"OFF"),2)=0,"","STALE")))</f>
        <v/>
      </c>
      <c r="BB3454" s="2">
        <f>IF(OR(""&amp;$F3454="2",""&amp;$F3454="4",""&amp;$F3454="G",""&amp;$F3454="H"),IF($AY3454="YES","",IF($AB3454&lt;&gt;0,"",IF(COUNTIFS('AR SALES'!$L$2:$L$2501,$L3454,'AR SALES'!$AD$2:$AD$2501,IF(""&amp;$F3454="4","OFF","ON"),'AR SALES'!$AF$2:$AF$2501,"Y")&gt;0,"","NO EXEMPTION"))),"")</f>
        <v/>
      </c>
    </row>
    <row r="3455">
      <c r="AT3455" s="2">
        <f>IF($L3455="","",IFERROR(INDEX('AR SALES'!$H$2:$H$2501,MATCH(""&amp;$L3455,'AR SALES'!$AE$2:$AE$2501,0)),""))</f>
        <v/>
      </c>
      <c r="AU3455" s="2">
        <f>IF($L3455="","",IF($A3455&lt;&gt;"GA","",IF($E3455="FULTON",IF(ISNUMBER(SEARCH("COLLEGE PARK",$AT3455)),"FULTON (COLLEGE PARK)",IF(ISNUMBER(SEARCH("HAPEVILLE",$AT3455)),"FULTON (HAPEVILLE)",IF(ISNUMBER(SEARCH("EAST POINT",$AT3455)),"FULTON (EAST POINT)",IF(ISNUMBER(SEARCH("ATLANTA",$AT3455)),"FULTON (ATL LIMITS)","FULTON")))),IF($E3455="DEKALB",IF(ISNUMBER(SEARCH("ATLANTA",$AT3455)),"DEKALB (ATL LIMITS)","DEKALB"),IF(AND($E3455="CLAYTON",ISNUMBER(SEARCH("COLLEGE PARK",$AT3455))),"CLAYTON (COLLEGE PARK)",$E3455)))))</f>
        <v/>
      </c>
      <c r="AV3455" s="2">
        <f>IF($L3455="","",IF(""&amp;$F3455="2","DIESEL",IF(OR(""&amp;$F3455="G",""&amp;$F3455="H"),"GAS","")))</f>
        <v/>
      </c>
      <c r="AW3455" s="2">
        <f>IF($AV3455="","",$R3455)</f>
        <v/>
      </c>
      <c r="AX3455" s="2">
        <f>IF($AV3455="","",IF($AB3455=0,$R3455,0))</f>
        <v/>
      </c>
      <c r="AY3455" s="2">
        <f>IF($AV3455="","",IF(AND($Z3455=0,COUNTIF('AR SALES'!$L$2:$L$2501,$L3455)=0),"YES",""))</f>
        <v/>
      </c>
      <c r="AZ3455" s="2">
        <f>IF($AV3455="","",IFERROR(VLOOKUP($AU3455,CODES!$A:$B,2,FALSE),"NO CODE"))</f>
        <v/>
      </c>
      <c r="BA3455" s="2">
        <f>IF(""&amp;$F3455&lt;&gt;"4","",IF($AY3455="YES","",IF(ROUND(SUMIFS($AE$2:$AE$4001,$L$2:$L$4001,$L3455,$F$2:$F$4001,"4")-SUMIFS('AR SALES'!$Y$2:$Y$2501,'AR SALES'!$L$2:$L$2501,$L3455,'AR SALES'!$AD$2:$AD$2501,"OFF"),2)=0,"","STALE")))</f>
        <v/>
      </c>
      <c r="BB3455" s="2">
        <f>IF(OR(""&amp;$F3455="2",""&amp;$F3455="4",""&amp;$F3455="G",""&amp;$F3455="H"),IF($AY3455="YES","",IF($AB3455&lt;&gt;0,"",IF(COUNTIFS('AR SALES'!$L$2:$L$2501,$L3455,'AR SALES'!$AD$2:$AD$2501,IF(""&amp;$F3455="4","OFF","ON"),'AR SALES'!$AF$2:$AF$2501,"Y")&gt;0,"","NO EXEMPTION"))),"")</f>
        <v/>
      </c>
    </row>
    <row r="3456">
      <c r="AT3456" s="2">
        <f>IF($L3456="","",IFERROR(INDEX('AR SALES'!$H$2:$H$2501,MATCH(""&amp;$L3456,'AR SALES'!$AE$2:$AE$2501,0)),""))</f>
        <v/>
      </c>
      <c r="AU3456" s="2">
        <f>IF($L3456="","",IF($A3456&lt;&gt;"GA","",IF($E3456="FULTON",IF(ISNUMBER(SEARCH("COLLEGE PARK",$AT3456)),"FULTON (COLLEGE PARK)",IF(ISNUMBER(SEARCH("HAPEVILLE",$AT3456)),"FULTON (HAPEVILLE)",IF(ISNUMBER(SEARCH("EAST POINT",$AT3456)),"FULTON (EAST POINT)",IF(ISNUMBER(SEARCH("ATLANTA",$AT3456)),"FULTON (ATL LIMITS)","FULTON")))),IF($E3456="DEKALB",IF(ISNUMBER(SEARCH("ATLANTA",$AT3456)),"DEKALB (ATL LIMITS)","DEKALB"),IF(AND($E3456="CLAYTON",ISNUMBER(SEARCH("COLLEGE PARK",$AT3456))),"CLAYTON (COLLEGE PARK)",$E3456)))))</f>
        <v/>
      </c>
      <c r="AV3456" s="2">
        <f>IF($L3456="","",IF(""&amp;$F3456="2","DIESEL",IF(OR(""&amp;$F3456="G",""&amp;$F3456="H"),"GAS","")))</f>
        <v/>
      </c>
      <c r="AW3456" s="2">
        <f>IF($AV3456="","",$R3456)</f>
        <v/>
      </c>
      <c r="AX3456" s="2">
        <f>IF($AV3456="","",IF($AB3456=0,$R3456,0))</f>
        <v/>
      </c>
      <c r="AY3456" s="2">
        <f>IF($AV3456="","",IF(AND($Z3456=0,COUNTIF('AR SALES'!$L$2:$L$2501,$L3456)=0),"YES",""))</f>
        <v/>
      </c>
      <c r="AZ3456" s="2">
        <f>IF($AV3456="","",IFERROR(VLOOKUP($AU3456,CODES!$A:$B,2,FALSE),"NO CODE"))</f>
        <v/>
      </c>
      <c r="BA3456" s="2">
        <f>IF(""&amp;$F3456&lt;&gt;"4","",IF($AY3456="YES","",IF(ROUND(SUMIFS($AE$2:$AE$4001,$L$2:$L$4001,$L3456,$F$2:$F$4001,"4")-SUMIFS('AR SALES'!$Y$2:$Y$2501,'AR SALES'!$L$2:$L$2501,$L3456,'AR SALES'!$AD$2:$AD$2501,"OFF"),2)=0,"","STALE")))</f>
        <v/>
      </c>
      <c r="BB3456" s="2">
        <f>IF(OR(""&amp;$F3456="2",""&amp;$F3456="4",""&amp;$F3456="G",""&amp;$F3456="H"),IF($AY3456="YES","",IF($AB3456&lt;&gt;0,"",IF(COUNTIFS('AR SALES'!$L$2:$L$2501,$L3456,'AR SALES'!$AD$2:$AD$2501,IF(""&amp;$F3456="4","OFF","ON"),'AR SALES'!$AF$2:$AF$2501,"Y")&gt;0,"","NO EXEMPTION"))),"")</f>
        <v/>
      </c>
    </row>
    <row r="3457">
      <c r="AT3457" s="2">
        <f>IF($L3457="","",IFERROR(INDEX('AR SALES'!$H$2:$H$2501,MATCH(""&amp;$L3457,'AR SALES'!$AE$2:$AE$2501,0)),""))</f>
        <v/>
      </c>
      <c r="AU3457" s="2">
        <f>IF($L3457="","",IF($A3457&lt;&gt;"GA","",IF($E3457="FULTON",IF(ISNUMBER(SEARCH("COLLEGE PARK",$AT3457)),"FULTON (COLLEGE PARK)",IF(ISNUMBER(SEARCH("HAPEVILLE",$AT3457)),"FULTON (HAPEVILLE)",IF(ISNUMBER(SEARCH("EAST POINT",$AT3457)),"FULTON (EAST POINT)",IF(ISNUMBER(SEARCH("ATLANTA",$AT3457)),"FULTON (ATL LIMITS)","FULTON")))),IF($E3457="DEKALB",IF(ISNUMBER(SEARCH("ATLANTA",$AT3457)),"DEKALB (ATL LIMITS)","DEKALB"),IF(AND($E3457="CLAYTON",ISNUMBER(SEARCH("COLLEGE PARK",$AT3457))),"CLAYTON (COLLEGE PARK)",$E3457)))))</f>
        <v/>
      </c>
      <c r="AV3457" s="2">
        <f>IF($L3457="","",IF(""&amp;$F3457="2","DIESEL",IF(OR(""&amp;$F3457="G",""&amp;$F3457="H"),"GAS","")))</f>
        <v/>
      </c>
      <c r="AW3457" s="2">
        <f>IF($AV3457="","",$R3457)</f>
        <v/>
      </c>
      <c r="AX3457" s="2">
        <f>IF($AV3457="","",IF($AB3457=0,$R3457,0))</f>
        <v/>
      </c>
      <c r="AY3457" s="2">
        <f>IF($AV3457="","",IF(AND($Z3457=0,COUNTIF('AR SALES'!$L$2:$L$2501,$L3457)=0),"YES",""))</f>
        <v/>
      </c>
      <c r="AZ3457" s="2">
        <f>IF($AV3457="","",IFERROR(VLOOKUP($AU3457,CODES!$A:$B,2,FALSE),"NO CODE"))</f>
        <v/>
      </c>
      <c r="BA3457" s="2">
        <f>IF(""&amp;$F3457&lt;&gt;"4","",IF($AY3457="YES","",IF(ROUND(SUMIFS($AE$2:$AE$4001,$L$2:$L$4001,$L3457,$F$2:$F$4001,"4")-SUMIFS('AR SALES'!$Y$2:$Y$2501,'AR SALES'!$L$2:$L$2501,$L3457,'AR SALES'!$AD$2:$AD$2501,"OFF"),2)=0,"","STALE")))</f>
        <v/>
      </c>
      <c r="BB3457" s="2">
        <f>IF(OR(""&amp;$F3457="2",""&amp;$F3457="4",""&amp;$F3457="G",""&amp;$F3457="H"),IF($AY3457="YES","",IF($AB3457&lt;&gt;0,"",IF(COUNTIFS('AR SALES'!$L$2:$L$2501,$L3457,'AR SALES'!$AD$2:$AD$2501,IF(""&amp;$F3457="4","OFF","ON"),'AR SALES'!$AF$2:$AF$2501,"Y")&gt;0,"","NO EXEMPTION"))),"")</f>
        <v/>
      </c>
    </row>
    <row r="3458">
      <c r="AT3458" s="2">
        <f>IF($L3458="","",IFERROR(INDEX('AR SALES'!$H$2:$H$2501,MATCH(""&amp;$L3458,'AR SALES'!$AE$2:$AE$2501,0)),""))</f>
        <v/>
      </c>
      <c r="AU3458" s="2">
        <f>IF($L3458="","",IF($A3458&lt;&gt;"GA","",IF($E3458="FULTON",IF(ISNUMBER(SEARCH("COLLEGE PARK",$AT3458)),"FULTON (COLLEGE PARK)",IF(ISNUMBER(SEARCH("HAPEVILLE",$AT3458)),"FULTON (HAPEVILLE)",IF(ISNUMBER(SEARCH("EAST POINT",$AT3458)),"FULTON (EAST POINT)",IF(ISNUMBER(SEARCH("ATLANTA",$AT3458)),"FULTON (ATL LIMITS)","FULTON")))),IF($E3458="DEKALB",IF(ISNUMBER(SEARCH("ATLANTA",$AT3458)),"DEKALB (ATL LIMITS)","DEKALB"),IF(AND($E3458="CLAYTON",ISNUMBER(SEARCH("COLLEGE PARK",$AT3458))),"CLAYTON (COLLEGE PARK)",$E3458)))))</f>
        <v/>
      </c>
      <c r="AV3458" s="2">
        <f>IF($L3458="","",IF(""&amp;$F3458="2","DIESEL",IF(OR(""&amp;$F3458="G",""&amp;$F3458="H"),"GAS","")))</f>
        <v/>
      </c>
      <c r="AW3458" s="2">
        <f>IF($AV3458="","",$R3458)</f>
        <v/>
      </c>
      <c r="AX3458" s="2">
        <f>IF($AV3458="","",IF($AB3458=0,$R3458,0))</f>
        <v/>
      </c>
      <c r="AY3458" s="2">
        <f>IF($AV3458="","",IF(AND($Z3458=0,COUNTIF('AR SALES'!$L$2:$L$2501,$L3458)=0),"YES",""))</f>
        <v/>
      </c>
      <c r="AZ3458" s="2">
        <f>IF($AV3458="","",IFERROR(VLOOKUP($AU3458,CODES!$A:$B,2,FALSE),"NO CODE"))</f>
        <v/>
      </c>
      <c r="BA3458" s="2">
        <f>IF(""&amp;$F3458&lt;&gt;"4","",IF($AY3458="YES","",IF(ROUND(SUMIFS($AE$2:$AE$4001,$L$2:$L$4001,$L3458,$F$2:$F$4001,"4")-SUMIFS('AR SALES'!$Y$2:$Y$2501,'AR SALES'!$L$2:$L$2501,$L3458,'AR SALES'!$AD$2:$AD$2501,"OFF"),2)=0,"","STALE")))</f>
        <v/>
      </c>
      <c r="BB3458" s="2">
        <f>IF(OR(""&amp;$F3458="2",""&amp;$F3458="4",""&amp;$F3458="G",""&amp;$F3458="H"),IF($AY3458="YES","",IF($AB3458&lt;&gt;0,"",IF(COUNTIFS('AR SALES'!$L$2:$L$2501,$L3458,'AR SALES'!$AD$2:$AD$2501,IF(""&amp;$F3458="4","OFF","ON"),'AR SALES'!$AF$2:$AF$2501,"Y")&gt;0,"","NO EXEMPTION"))),"")</f>
        <v/>
      </c>
    </row>
    <row r="3459">
      <c r="AT3459" s="2">
        <f>IF($L3459="","",IFERROR(INDEX('AR SALES'!$H$2:$H$2501,MATCH(""&amp;$L3459,'AR SALES'!$AE$2:$AE$2501,0)),""))</f>
        <v/>
      </c>
      <c r="AU3459" s="2">
        <f>IF($L3459="","",IF($A3459&lt;&gt;"GA","",IF($E3459="FULTON",IF(ISNUMBER(SEARCH("COLLEGE PARK",$AT3459)),"FULTON (COLLEGE PARK)",IF(ISNUMBER(SEARCH("HAPEVILLE",$AT3459)),"FULTON (HAPEVILLE)",IF(ISNUMBER(SEARCH("EAST POINT",$AT3459)),"FULTON (EAST POINT)",IF(ISNUMBER(SEARCH("ATLANTA",$AT3459)),"FULTON (ATL LIMITS)","FULTON")))),IF($E3459="DEKALB",IF(ISNUMBER(SEARCH("ATLANTA",$AT3459)),"DEKALB (ATL LIMITS)","DEKALB"),IF(AND($E3459="CLAYTON",ISNUMBER(SEARCH("COLLEGE PARK",$AT3459))),"CLAYTON (COLLEGE PARK)",$E3459)))))</f>
        <v/>
      </c>
      <c r="AV3459" s="2">
        <f>IF($L3459="","",IF(""&amp;$F3459="2","DIESEL",IF(OR(""&amp;$F3459="G",""&amp;$F3459="H"),"GAS","")))</f>
        <v/>
      </c>
      <c r="AW3459" s="2">
        <f>IF($AV3459="","",$R3459)</f>
        <v/>
      </c>
      <c r="AX3459" s="2">
        <f>IF($AV3459="","",IF($AB3459=0,$R3459,0))</f>
        <v/>
      </c>
      <c r="AY3459" s="2">
        <f>IF($AV3459="","",IF(AND($Z3459=0,COUNTIF('AR SALES'!$L$2:$L$2501,$L3459)=0),"YES",""))</f>
        <v/>
      </c>
      <c r="AZ3459" s="2">
        <f>IF($AV3459="","",IFERROR(VLOOKUP($AU3459,CODES!$A:$B,2,FALSE),"NO CODE"))</f>
        <v/>
      </c>
      <c r="BA3459" s="2">
        <f>IF(""&amp;$F3459&lt;&gt;"4","",IF($AY3459="YES","",IF(ROUND(SUMIFS($AE$2:$AE$4001,$L$2:$L$4001,$L3459,$F$2:$F$4001,"4")-SUMIFS('AR SALES'!$Y$2:$Y$2501,'AR SALES'!$L$2:$L$2501,$L3459,'AR SALES'!$AD$2:$AD$2501,"OFF"),2)=0,"","STALE")))</f>
        <v/>
      </c>
      <c r="BB3459" s="2">
        <f>IF(OR(""&amp;$F3459="2",""&amp;$F3459="4",""&amp;$F3459="G",""&amp;$F3459="H"),IF($AY3459="YES","",IF($AB3459&lt;&gt;0,"",IF(COUNTIFS('AR SALES'!$L$2:$L$2501,$L3459,'AR SALES'!$AD$2:$AD$2501,IF(""&amp;$F3459="4","OFF","ON"),'AR SALES'!$AF$2:$AF$2501,"Y")&gt;0,"","NO EXEMPTION"))),"")</f>
        <v/>
      </c>
    </row>
    <row r="3460">
      <c r="AT3460" s="2">
        <f>IF($L3460="","",IFERROR(INDEX('AR SALES'!$H$2:$H$2501,MATCH(""&amp;$L3460,'AR SALES'!$AE$2:$AE$2501,0)),""))</f>
        <v/>
      </c>
      <c r="AU3460" s="2">
        <f>IF($L3460="","",IF($A3460&lt;&gt;"GA","",IF($E3460="FULTON",IF(ISNUMBER(SEARCH("COLLEGE PARK",$AT3460)),"FULTON (COLLEGE PARK)",IF(ISNUMBER(SEARCH("HAPEVILLE",$AT3460)),"FULTON (HAPEVILLE)",IF(ISNUMBER(SEARCH("EAST POINT",$AT3460)),"FULTON (EAST POINT)",IF(ISNUMBER(SEARCH("ATLANTA",$AT3460)),"FULTON (ATL LIMITS)","FULTON")))),IF($E3460="DEKALB",IF(ISNUMBER(SEARCH("ATLANTA",$AT3460)),"DEKALB (ATL LIMITS)","DEKALB"),IF(AND($E3460="CLAYTON",ISNUMBER(SEARCH("COLLEGE PARK",$AT3460))),"CLAYTON (COLLEGE PARK)",$E3460)))))</f>
        <v/>
      </c>
      <c r="AV3460" s="2">
        <f>IF($L3460="","",IF(""&amp;$F3460="2","DIESEL",IF(OR(""&amp;$F3460="G",""&amp;$F3460="H"),"GAS","")))</f>
        <v/>
      </c>
      <c r="AW3460" s="2">
        <f>IF($AV3460="","",$R3460)</f>
        <v/>
      </c>
      <c r="AX3460" s="2">
        <f>IF($AV3460="","",IF($AB3460=0,$R3460,0))</f>
        <v/>
      </c>
      <c r="AY3460" s="2">
        <f>IF($AV3460="","",IF(AND($Z3460=0,COUNTIF('AR SALES'!$L$2:$L$2501,$L3460)=0),"YES",""))</f>
        <v/>
      </c>
      <c r="AZ3460" s="2">
        <f>IF($AV3460="","",IFERROR(VLOOKUP($AU3460,CODES!$A:$B,2,FALSE),"NO CODE"))</f>
        <v/>
      </c>
      <c r="BA3460" s="2">
        <f>IF(""&amp;$F3460&lt;&gt;"4","",IF($AY3460="YES","",IF(ROUND(SUMIFS($AE$2:$AE$4001,$L$2:$L$4001,$L3460,$F$2:$F$4001,"4")-SUMIFS('AR SALES'!$Y$2:$Y$2501,'AR SALES'!$L$2:$L$2501,$L3460,'AR SALES'!$AD$2:$AD$2501,"OFF"),2)=0,"","STALE")))</f>
        <v/>
      </c>
      <c r="BB3460" s="2">
        <f>IF(OR(""&amp;$F3460="2",""&amp;$F3460="4",""&amp;$F3460="G",""&amp;$F3460="H"),IF($AY3460="YES","",IF($AB3460&lt;&gt;0,"",IF(COUNTIFS('AR SALES'!$L$2:$L$2501,$L3460,'AR SALES'!$AD$2:$AD$2501,IF(""&amp;$F3460="4","OFF","ON"),'AR SALES'!$AF$2:$AF$2501,"Y")&gt;0,"","NO EXEMPTION"))),"")</f>
        <v/>
      </c>
    </row>
    <row r="3461">
      <c r="AT3461" s="2">
        <f>IF($L3461="","",IFERROR(INDEX('AR SALES'!$H$2:$H$2501,MATCH(""&amp;$L3461,'AR SALES'!$AE$2:$AE$2501,0)),""))</f>
        <v/>
      </c>
      <c r="AU3461" s="2">
        <f>IF($L3461="","",IF($A3461&lt;&gt;"GA","",IF($E3461="FULTON",IF(ISNUMBER(SEARCH("COLLEGE PARK",$AT3461)),"FULTON (COLLEGE PARK)",IF(ISNUMBER(SEARCH("HAPEVILLE",$AT3461)),"FULTON (HAPEVILLE)",IF(ISNUMBER(SEARCH("EAST POINT",$AT3461)),"FULTON (EAST POINT)",IF(ISNUMBER(SEARCH("ATLANTA",$AT3461)),"FULTON (ATL LIMITS)","FULTON")))),IF($E3461="DEKALB",IF(ISNUMBER(SEARCH("ATLANTA",$AT3461)),"DEKALB (ATL LIMITS)","DEKALB"),IF(AND($E3461="CLAYTON",ISNUMBER(SEARCH("COLLEGE PARK",$AT3461))),"CLAYTON (COLLEGE PARK)",$E3461)))))</f>
        <v/>
      </c>
      <c r="AV3461" s="2">
        <f>IF($L3461="","",IF(""&amp;$F3461="2","DIESEL",IF(OR(""&amp;$F3461="G",""&amp;$F3461="H"),"GAS","")))</f>
        <v/>
      </c>
      <c r="AW3461" s="2">
        <f>IF($AV3461="","",$R3461)</f>
        <v/>
      </c>
      <c r="AX3461" s="2">
        <f>IF($AV3461="","",IF($AB3461=0,$R3461,0))</f>
        <v/>
      </c>
      <c r="AY3461" s="2">
        <f>IF($AV3461="","",IF(AND($Z3461=0,COUNTIF('AR SALES'!$L$2:$L$2501,$L3461)=0),"YES",""))</f>
        <v/>
      </c>
      <c r="AZ3461" s="2">
        <f>IF($AV3461="","",IFERROR(VLOOKUP($AU3461,CODES!$A:$B,2,FALSE),"NO CODE"))</f>
        <v/>
      </c>
      <c r="BA3461" s="2">
        <f>IF(""&amp;$F3461&lt;&gt;"4","",IF($AY3461="YES","",IF(ROUND(SUMIFS($AE$2:$AE$4001,$L$2:$L$4001,$L3461,$F$2:$F$4001,"4")-SUMIFS('AR SALES'!$Y$2:$Y$2501,'AR SALES'!$L$2:$L$2501,$L3461,'AR SALES'!$AD$2:$AD$2501,"OFF"),2)=0,"","STALE")))</f>
        <v/>
      </c>
      <c r="BB3461" s="2">
        <f>IF(OR(""&amp;$F3461="2",""&amp;$F3461="4",""&amp;$F3461="G",""&amp;$F3461="H"),IF($AY3461="YES","",IF($AB3461&lt;&gt;0,"",IF(COUNTIFS('AR SALES'!$L$2:$L$2501,$L3461,'AR SALES'!$AD$2:$AD$2501,IF(""&amp;$F3461="4","OFF","ON"),'AR SALES'!$AF$2:$AF$2501,"Y")&gt;0,"","NO EXEMPTION"))),"")</f>
        <v/>
      </c>
    </row>
    <row r="3462">
      <c r="AT3462" s="2">
        <f>IF($L3462="","",IFERROR(INDEX('AR SALES'!$H$2:$H$2501,MATCH(""&amp;$L3462,'AR SALES'!$AE$2:$AE$2501,0)),""))</f>
        <v/>
      </c>
      <c r="AU3462" s="2">
        <f>IF($L3462="","",IF($A3462&lt;&gt;"GA","",IF($E3462="FULTON",IF(ISNUMBER(SEARCH("COLLEGE PARK",$AT3462)),"FULTON (COLLEGE PARK)",IF(ISNUMBER(SEARCH("HAPEVILLE",$AT3462)),"FULTON (HAPEVILLE)",IF(ISNUMBER(SEARCH("EAST POINT",$AT3462)),"FULTON (EAST POINT)",IF(ISNUMBER(SEARCH("ATLANTA",$AT3462)),"FULTON (ATL LIMITS)","FULTON")))),IF($E3462="DEKALB",IF(ISNUMBER(SEARCH("ATLANTA",$AT3462)),"DEKALB (ATL LIMITS)","DEKALB"),IF(AND($E3462="CLAYTON",ISNUMBER(SEARCH("COLLEGE PARK",$AT3462))),"CLAYTON (COLLEGE PARK)",$E3462)))))</f>
        <v/>
      </c>
      <c r="AV3462" s="2">
        <f>IF($L3462="","",IF(""&amp;$F3462="2","DIESEL",IF(OR(""&amp;$F3462="G",""&amp;$F3462="H"),"GAS","")))</f>
        <v/>
      </c>
      <c r="AW3462" s="2">
        <f>IF($AV3462="","",$R3462)</f>
        <v/>
      </c>
      <c r="AX3462" s="2">
        <f>IF($AV3462="","",IF($AB3462=0,$R3462,0))</f>
        <v/>
      </c>
      <c r="AY3462" s="2">
        <f>IF($AV3462="","",IF(AND($Z3462=0,COUNTIF('AR SALES'!$L$2:$L$2501,$L3462)=0),"YES",""))</f>
        <v/>
      </c>
      <c r="AZ3462" s="2">
        <f>IF($AV3462="","",IFERROR(VLOOKUP($AU3462,CODES!$A:$B,2,FALSE),"NO CODE"))</f>
        <v/>
      </c>
      <c r="BA3462" s="2">
        <f>IF(""&amp;$F3462&lt;&gt;"4","",IF($AY3462="YES","",IF(ROUND(SUMIFS($AE$2:$AE$4001,$L$2:$L$4001,$L3462,$F$2:$F$4001,"4")-SUMIFS('AR SALES'!$Y$2:$Y$2501,'AR SALES'!$L$2:$L$2501,$L3462,'AR SALES'!$AD$2:$AD$2501,"OFF"),2)=0,"","STALE")))</f>
        <v/>
      </c>
      <c r="BB3462" s="2">
        <f>IF(OR(""&amp;$F3462="2",""&amp;$F3462="4",""&amp;$F3462="G",""&amp;$F3462="H"),IF($AY3462="YES","",IF($AB3462&lt;&gt;0,"",IF(COUNTIFS('AR SALES'!$L$2:$L$2501,$L3462,'AR SALES'!$AD$2:$AD$2501,IF(""&amp;$F3462="4","OFF","ON"),'AR SALES'!$AF$2:$AF$2501,"Y")&gt;0,"","NO EXEMPTION"))),"")</f>
        <v/>
      </c>
    </row>
    <row r="3463">
      <c r="AT3463" s="2">
        <f>IF($L3463="","",IFERROR(INDEX('AR SALES'!$H$2:$H$2501,MATCH(""&amp;$L3463,'AR SALES'!$AE$2:$AE$2501,0)),""))</f>
        <v/>
      </c>
      <c r="AU3463" s="2">
        <f>IF($L3463="","",IF($A3463&lt;&gt;"GA","",IF($E3463="FULTON",IF(ISNUMBER(SEARCH("COLLEGE PARK",$AT3463)),"FULTON (COLLEGE PARK)",IF(ISNUMBER(SEARCH("HAPEVILLE",$AT3463)),"FULTON (HAPEVILLE)",IF(ISNUMBER(SEARCH("EAST POINT",$AT3463)),"FULTON (EAST POINT)",IF(ISNUMBER(SEARCH("ATLANTA",$AT3463)),"FULTON (ATL LIMITS)","FULTON")))),IF($E3463="DEKALB",IF(ISNUMBER(SEARCH("ATLANTA",$AT3463)),"DEKALB (ATL LIMITS)","DEKALB"),IF(AND($E3463="CLAYTON",ISNUMBER(SEARCH("COLLEGE PARK",$AT3463))),"CLAYTON (COLLEGE PARK)",$E3463)))))</f>
        <v/>
      </c>
      <c r="AV3463" s="2">
        <f>IF($L3463="","",IF(""&amp;$F3463="2","DIESEL",IF(OR(""&amp;$F3463="G",""&amp;$F3463="H"),"GAS","")))</f>
        <v/>
      </c>
      <c r="AW3463" s="2">
        <f>IF($AV3463="","",$R3463)</f>
        <v/>
      </c>
      <c r="AX3463" s="2">
        <f>IF($AV3463="","",IF($AB3463=0,$R3463,0))</f>
        <v/>
      </c>
      <c r="AY3463" s="2">
        <f>IF($AV3463="","",IF(AND($Z3463=0,COUNTIF('AR SALES'!$L$2:$L$2501,$L3463)=0),"YES",""))</f>
        <v/>
      </c>
      <c r="AZ3463" s="2">
        <f>IF($AV3463="","",IFERROR(VLOOKUP($AU3463,CODES!$A:$B,2,FALSE),"NO CODE"))</f>
        <v/>
      </c>
      <c r="BA3463" s="2">
        <f>IF(""&amp;$F3463&lt;&gt;"4","",IF($AY3463="YES","",IF(ROUND(SUMIFS($AE$2:$AE$4001,$L$2:$L$4001,$L3463,$F$2:$F$4001,"4")-SUMIFS('AR SALES'!$Y$2:$Y$2501,'AR SALES'!$L$2:$L$2501,$L3463,'AR SALES'!$AD$2:$AD$2501,"OFF"),2)=0,"","STALE")))</f>
        <v/>
      </c>
      <c r="BB3463" s="2">
        <f>IF(OR(""&amp;$F3463="2",""&amp;$F3463="4",""&amp;$F3463="G",""&amp;$F3463="H"),IF($AY3463="YES","",IF($AB3463&lt;&gt;0,"",IF(COUNTIFS('AR SALES'!$L$2:$L$2501,$L3463,'AR SALES'!$AD$2:$AD$2501,IF(""&amp;$F3463="4","OFF","ON"),'AR SALES'!$AF$2:$AF$2501,"Y")&gt;0,"","NO EXEMPTION"))),"")</f>
        <v/>
      </c>
    </row>
    <row r="3464">
      <c r="AT3464" s="2">
        <f>IF($L3464="","",IFERROR(INDEX('AR SALES'!$H$2:$H$2501,MATCH(""&amp;$L3464,'AR SALES'!$AE$2:$AE$2501,0)),""))</f>
        <v/>
      </c>
      <c r="AU3464" s="2">
        <f>IF($L3464="","",IF($A3464&lt;&gt;"GA","",IF($E3464="FULTON",IF(ISNUMBER(SEARCH("COLLEGE PARK",$AT3464)),"FULTON (COLLEGE PARK)",IF(ISNUMBER(SEARCH("HAPEVILLE",$AT3464)),"FULTON (HAPEVILLE)",IF(ISNUMBER(SEARCH("EAST POINT",$AT3464)),"FULTON (EAST POINT)",IF(ISNUMBER(SEARCH("ATLANTA",$AT3464)),"FULTON (ATL LIMITS)","FULTON")))),IF($E3464="DEKALB",IF(ISNUMBER(SEARCH("ATLANTA",$AT3464)),"DEKALB (ATL LIMITS)","DEKALB"),IF(AND($E3464="CLAYTON",ISNUMBER(SEARCH("COLLEGE PARK",$AT3464))),"CLAYTON (COLLEGE PARK)",$E3464)))))</f>
        <v/>
      </c>
      <c r="AV3464" s="2">
        <f>IF($L3464="","",IF(""&amp;$F3464="2","DIESEL",IF(OR(""&amp;$F3464="G",""&amp;$F3464="H"),"GAS","")))</f>
        <v/>
      </c>
      <c r="AW3464" s="2">
        <f>IF($AV3464="","",$R3464)</f>
        <v/>
      </c>
      <c r="AX3464" s="2">
        <f>IF($AV3464="","",IF($AB3464=0,$R3464,0))</f>
        <v/>
      </c>
      <c r="AY3464" s="2">
        <f>IF($AV3464="","",IF(AND($Z3464=0,COUNTIF('AR SALES'!$L$2:$L$2501,$L3464)=0),"YES",""))</f>
        <v/>
      </c>
      <c r="AZ3464" s="2">
        <f>IF($AV3464="","",IFERROR(VLOOKUP($AU3464,CODES!$A:$B,2,FALSE),"NO CODE"))</f>
        <v/>
      </c>
      <c r="BA3464" s="2">
        <f>IF(""&amp;$F3464&lt;&gt;"4","",IF($AY3464="YES","",IF(ROUND(SUMIFS($AE$2:$AE$4001,$L$2:$L$4001,$L3464,$F$2:$F$4001,"4")-SUMIFS('AR SALES'!$Y$2:$Y$2501,'AR SALES'!$L$2:$L$2501,$L3464,'AR SALES'!$AD$2:$AD$2501,"OFF"),2)=0,"","STALE")))</f>
        <v/>
      </c>
      <c r="BB3464" s="2">
        <f>IF(OR(""&amp;$F3464="2",""&amp;$F3464="4",""&amp;$F3464="G",""&amp;$F3464="H"),IF($AY3464="YES","",IF($AB3464&lt;&gt;0,"",IF(COUNTIFS('AR SALES'!$L$2:$L$2501,$L3464,'AR SALES'!$AD$2:$AD$2501,IF(""&amp;$F3464="4","OFF","ON"),'AR SALES'!$AF$2:$AF$2501,"Y")&gt;0,"","NO EXEMPTION"))),"")</f>
        <v/>
      </c>
    </row>
    <row r="3465">
      <c r="AT3465" s="2">
        <f>IF($L3465="","",IFERROR(INDEX('AR SALES'!$H$2:$H$2501,MATCH(""&amp;$L3465,'AR SALES'!$AE$2:$AE$2501,0)),""))</f>
        <v/>
      </c>
      <c r="AU3465" s="2">
        <f>IF($L3465="","",IF($A3465&lt;&gt;"GA","",IF($E3465="FULTON",IF(ISNUMBER(SEARCH("COLLEGE PARK",$AT3465)),"FULTON (COLLEGE PARK)",IF(ISNUMBER(SEARCH("HAPEVILLE",$AT3465)),"FULTON (HAPEVILLE)",IF(ISNUMBER(SEARCH("EAST POINT",$AT3465)),"FULTON (EAST POINT)",IF(ISNUMBER(SEARCH("ATLANTA",$AT3465)),"FULTON (ATL LIMITS)","FULTON")))),IF($E3465="DEKALB",IF(ISNUMBER(SEARCH("ATLANTA",$AT3465)),"DEKALB (ATL LIMITS)","DEKALB"),IF(AND($E3465="CLAYTON",ISNUMBER(SEARCH("COLLEGE PARK",$AT3465))),"CLAYTON (COLLEGE PARK)",$E3465)))))</f>
        <v/>
      </c>
      <c r="AV3465" s="2">
        <f>IF($L3465="","",IF(""&amp;$F3465="2","DIESEL",IF(OR(""&amp;$F3465="G",""&amp;$F3465="H"),"GAS","")))</f>
        <v/>
      </c>
      <c r="AW3465" s="2">
        <f>IF($AV3465="","",$R3465)</f>
        <v/>
      </c>
      <c r="AX3465" s="2">
        <f>IF($AV3465="","",IF($AB3465=0,$R3465,0))</f>
        <v/>
      </c>
      <c r="AY3465" s="2">
        <f>IF($AV3465="","",IF(AND($Z3465=0,COUNTIF('AR SALES'!$L$2:$L$2501,$L3465)=0),"YES",""))</f>
        <v/>
      </c>
      <c r="AZ3465" s="2">
        <f>IF($AV3465="","",IFERROR(VLOOKUP($AU3465,CODES!$A:$B,2,FALSE),"NO CODE"))</f>
        <v/>
      </c>
      <c r="BA3465" s="2">
        <f>IF(""&amp;$F3465&lt;&gt;"4","",IF($AY3465="YES","",IF(ROUND(SUMIFS($AE$2:$AE$4001,$L$2:$L$4001,$L3465,$F$2:$F$4001,"4")-SUMIFS('AR SALES'!$Y$2:$Y$2501,'AR SALES'!$L$2:$L$2501,$L3465,'AR SALES'!$AD$2:$AD$2501,"OFF"),2)=0,"","STALE")))</f>
        <v/>
      </c>
      <c r="BB3465" s="2">
        <f>IF(OR(""&amp;$F3465="2",""&amp;$F3465="4",""&amp;$F3465="G",""&amp;$F3465="H"),IF($AY3465="YES","",IF($AB3465&lt;&gt;0,"",IF(COUNTIFS('AR SALES'!$L$2:$L$2501,$L3465,'AR SALES'!$AD$2:$AD$2501,IF(""&amp;$F3465="4","OFF","ON"),'AR SALES'!$AF$2:$AF$2501,"Y")&gt;0,"","NO EXEMPTION"))),"")</f>
        <v/>
      </c>
    </row>
    <row r="3466">
      <c r="AT3466" s="2">
        <f>IF($L3466="","",IFERROR(INDEX('AR SALES'!$H$2:$H$2501,MATCH(""&amp;$L3466,'AR SALES'!$AE$2:$AE$2501,0)),""))</f>
        <v/>
      </c>
      <c r="AU3466" s="2">
        <f>IF($L3466="","",IF($A3466&lt;&gt;"GA","",IF($E3466="FULTON",IF(ISNUMBER(SEARCH("COLLEGE PARK",$AT3466)),"FULTON (COLLEGE PARK)",IF(ISNUMBER(SEARCH("HAPEVILLE",$AT3466)),"FULTON (HAPEVILLE)",IF(ISNUMBER(SEARCH("EAST POINT",$AT3466)),"FULTON (EAST POINT)",IF(ISNUMBER(SEARCH("ATLANTA",$AT3466)),"FULTON (ATL LIMITS)","FULTON")))),IF($E3466="DEKALB",IF(ISNUMBER(SEARCH("ATLANTA",$AT3466)),"DEKALB (ATL LIMITS)","DEKALB"),IF(AND($E3466="CLAYTON",ISNUMBER(SEARCH("COLLEGE PARK",$AT3466))),"CLAYTON (COLLEGE PARK)",$E3466)))))</f>
        <v/>
      </c>
      <c r="AV3466" s="2">
        <f>IF($L3466="","",IF(""&amp;$F3466="2","DIESEL",IF(OR(""&amp;$F3466="G",""&amp;$F3466="H"),"GAS","")))</f>
        <v/>
      </c>
      <c r="AW3466" s="2">
        <f>IF($AV3466="","",$R3466)</f>
        <v/>
      </c>
      <c r="AX3466" s="2">
        <f>IF($AV3466="","",IF($AB3466=0,$R3466,0))</f>
        <v/>
      </c>
      <c r="AY3466" s="2">
        <f>IF($AV3466="","",IF(AND($Z3466=0,COUNTIF('AR SALES'!$L$2:$L$2501,$L3466)=0),"YES",""))</f>
        <v/>
      </c>
      <c r="AZ3466" s="2">
        <f>IF($AV3466="","",IFERROR(VLOOKUP($AU3466,CODES!$A:$B,2,FALSE),"NO CODE"))</f>
        <v/>
      </c>
      <c r="BA3466" s="2">
        <f>IF(""&amp;$F3466&lt;&gt;"4","",IF($AY3466="YES","",IF(ROUND(SUMIFS($AE$2:$AE$4001,$L$2:$L$4001,$L3466,$F$2:$F$4001,"4")-SUMIFS('AR SALES'!$Y$2:$Y$2501,'AR SALES'!$L$2:$L$2501,$L3466,'AR SALES'!$AD$2:$AD$2501,"OFF"),2)=0,"","STALE")))</f>
        <v/>
      </c>
      <c r="BB3466" s="2">
        <f>IF(OR(""&amp;$F3466="2",""&amp;$F3466="4",""&amp;$F3466="G",""&amp;$F3466="H"),IF($AY3466="YES","",IF($AB3466&lt;&gt;0,"",IF(COUNTIFS('AR SALES'!$L$2:$L$2501,$L3466,'AR SALES'!$AD$2:$AD$2501,IF(""&amp;$F3466="4","OFF","ON"),'AR SALES'!$AF$2:$AF$2501,"Y")&gt;0,"","NO EXEMPTION"))),"")</f>
        <v/>
      </c>
    </row>
    <row r="3467">
      <c r="AT3467" s="2">
        <f>IF($L3467="","",IFERROR(INDEX('AR SALES'!$H$2:$H$2501,MATCH(""&amp;$L3467,'AR SALES'!$AE$2:$AE$2501,0)),""))</f>
        <v/>
      </c>
      <c r="AU3467" s="2">
        <f>IF($L3467="","",IF($A3467&lt;&gt;"GA","",IF($E3467="FULTON",IF(ISNUMBER(SEARCH("COLLEGE PARK",$AT3467)),"FULTON (COLLEGE PARK)",IF(ISNUMBER(SEARCH("HAPEVILLE",$AT3467)),"FULTON (HAPEVILLE)",IF(ISNUMBER(SEARCH("EAST POINT",$AT3467)),"FULTON (EAST POINT)",IF(ISNUMBER(SEARCH("ATLANTA",$AT3467)),"FULTON (ATL LIMITS)","FULTON")))),IF($E3467="DEKALB",IF(ISNUMBER(SEARCH("ATLANTA",$AT3467)),"DEKALB (ATL LIMITS)","DEKALB"),IF(AND($E3467="CLAYTON",ISNUMBER(SEARCH("COLLEGE PARK",$AT3467))),"CLAYTON (COLLEGE PARK)",$E3467)))))</f>
        <v/>
      </c>
      <c r="AV3467" s="2">
        <f>IF($L3467="","",IF(""&amp;$F3467="2","DIESEL",IF(OR(""&amp;$F3467="G",""&amp;$F3467="H"),"GAS","")))</f>
        <v/>
      </c>
      <c r="AW3467" s="2">
        <f>IF($AV3467="","",$R3467)</f>
        <v/>
      </c>
      <c r="AX3467" s="2">
        <f>IF($AV3467="","",IF($AB3467=0,$R3467,0))</f>
        <v/>
      </c>
      <c r="AY3467" s="2">
        <f>IF($AV3467="","",IF(AND($Z3467=0,COUNTIF('AR SALES'!$L$2:$L$2501,$L3467)=0),"YES",""))</f>
        <v/>
      </c>
      <c r="AZ3467" s="2">
        <f>IF($AV3467="","",IFERROR(VLOOKUP($AU3467,CODES!$A:$B,2,FALSE),"NO CODE"))</f>
        <v/>
      </c>
      <c r="BA3467" s="2">
        <f>IF(""&amp;$F3467&lt;&gt;"4","",IF($AY3467="YES","",IF(ROUND(SUMIFS($AE$2:$AE$4001,$L$2:$L$4001,$L3467,$F$2:$F$4001,"4")-SUMIFS('AR SALES'!$Y$2:$Y$2501,'AR SALES'!$L$2:$L$2501,$L3467,'AR SALES'!$AD$2:$AD$2501,"OFF"),2)=0,"","STALE")))</f>
        <v/>
      </c>
      <c r="BB3467" s="2">
        <f>IF(OR(""&amp;$F3467="2",""&amp;$F3467="4",""&amp;$F3467="G",""&amp;$F3467="H"),IF($AY3467="YES","",IF($AB3467&lt;&gt;0,"",IF(COUNTIFS('AR SALES'!$L$2:$L$2501,$L3467,'AR SALES'!$AD$2:$AD$2501,IF(""&amp;$F3467="4","OFF","ON"),'AR SALES'!$AF$2:$AF$2501,"Y")&gt;0,"","NO EXEMPTION"))),"")</f>
        <v/>
      </c>
    </row>
    <row r="3468">
      <c r="AT3468" s="2">
        <f>IF($L3468="","",IFERROR(INDEX('AR SALES'!$H$2:$H$2501,MATCH(""&amp;$L3468,'AR SALES'!$AE$2:$AE$2501,0)),""))</f>
        <v/>
      </c>
      <c r="AU3468" s="2">
        <f>IF($L3468="","",IF($A3468&lt;&gt;"GA","",IF($E3468="FULTON",IF(ISNUMBER(SEARCH("COLLEGE PARK",$AT3468)),"FULTON (COLLEGE PARK)",IF(ISNUMBER(SEARCH("HAPEVILLE",$AT3468)),"FULTON (HAPEVILLE)",IF(ISNUMBER(SEARCH("EAST POINT",$AT3468)),"FULTON (EAST POINT)",IF(ISNUMBER(SEARCH("ATLANTA",$AT3468)),"FULTON (ATL LIMITS)","FULTON")))),IF($E3468="DEKALB",IF(ISNUMBER(SEARCH("ATLANTA",$AT3468)),"DEKALB (ATL LIMITS)","DEKALB"),IF(AND($E3468="CLAYTON",ISNUMBER(SEARCH("COLLEGE PARK",$AT3468))),"CLAYTON (COLLEGE PARK)",$E3468)))))</f>
        <v/>
      </c>
      <c r="AV3468" s="2">
        <f>IF($L3468="","",IF(""&amp;$F3468="2","DIESEL",IF(OR(""&amp;$F3468="G",""&amp;$F3468="H"),"GAS","")))</f>
        <v/>
      </c>
      <c r="AW3468" s="2">
        <f>IF($AV3468="","",$R3468)</f>
        <v/>
      </c>
      <c r="AX3468" s="2">
        <f>IF($AV3468="","",IF($AB3468=0,$R3468,0))</f>
        <v/>
      </c>
      <c r="AY3468" s="2">
        <f>IF($AV3468="","",IF(AND($Z3468=0,COUNTIF('AR SALES'!$L$2:$L$2501,$L3468)=0),"YES",""))</f>
        <v/>
      </c>
      <c r="AZ3468" s="2">
        <f>IF($AV3468="","",IFERROR(VLOOKUP($AU3468,CODES!$A:$B,2,FALSE),"NO CODE"))</f>
        <v/>
      </c>
      <c r="BA3468" s="2">
        <f>IF(""&amp;$F3468&lt;&gt;"4","",IF($AY3468="YES","",IF(ROUND(SUMIFS($AE$2:$AE$4001,$L$2:$L$4001,$L3468,$F$2:$F$4001,"4")-SUMIFS('AR SALES'!$Y$2:$Y$2501,'AR SALES'!$L$2:$L$2501,$L3468,'AR SALES'!$AD$2:$AD$2501,"OFF"),2)=0,"","STALE")))</f>
        <v/>
      </c>
      <c r="BB3468" s="2">
        <f>IF(OR(""&amp;$F3468="2",""&amp;$F3468="4",""&amp;$F3468="G",""&amp;$F3468="H"),IF($AY3468="YES","",IF($AB3468&lt;&gt;0,"",IF(COUNTIFS('AR SALES'!$L$2:$L$2501,$L3468,'AR SALES'!$AD$2:$AD$2501,IF(""&amp;$F3468="4","OFF","ON"),'AR SALES'!$AF$2:$AF$2501,"Y")&gt;0,"","NO EXEMPTION"))),"")</f>
        <v/>
      </c>
    </row>
    <row r="3469">
      <c r="AT3469" s="2">
        <f>IF($L3469="","",IFERROR(INDEX('AR SALES'!$H$2:$H$2501,MATCH(""&amp;$L3469,'AR SALES'!$AE$2:$AE$2501,0)),""))</f>
        <v/>
      </c>
      <c r="AU3469" s="2">
        <f>IF($L3469="","",IF($A3469&lt;&gt;"GA","",IF($E3469="FULTON",IF(ISNUMBER(SEARCH("COLLEGE PARK",$AT3469)),"FULTON (COLLEGE PARK)",IF(ISNUMBER(SEARCH("HAPEVILLE",$AT3469)),"FULTON (HAPEVILLE)",IF(ISNUMBER(SEARCH("EAST POINT",$AT3469)),"FULTON (EAST POINT)",IF(ISNUMBER(SEARCH("ATLANTA",$AT3469)),"FULTON (ATL LIMITS)","FULTON")))),IF($E3469="DEKALB",IF(ISNUMBER(SEARCH("ATLANTA",$AT3469)),"DEKALB (ATL LIMITS)","DEKALB"),IF(AND($E3469="CLAYTON",ISNUMBER(SEARCH("COLLEGE PARK",$AT3469))),"CLAYTON (COLLEGE PARK)",$E3469)))))</f>
        <v/>
      </c>
      <c r="AV3469" s="2">
        <f>IF($L3469="","",IF(""&amp;$F3469="2","DIESEL",IF(OR(""&amp;$F3469="G",""&amp;$F3469="H"),"GAS","")))</f>
        <v/>
      </c>
      <c r="AW3469" s="2">
        <f>IF($AV3469="","",$R3469)</f>
        <v/>
      </c>
      <c r="AX3469" s="2">
        <f>IF($AV3469="","",IF($AB3469=0,$R3469,0))</f>
        <v/>
      </c>
      <c r="AY3469" s="2">
        <f>IF($AV3469="","",IF(AND($Z3469=0,COUNTIF('AR SALES'!$L$2:$L$2501,$L3469)=0),"YES",""))</f>
        <v/>
      </c>
      <c r="AZ3469" s="2">
        <f>IF($AV3469="","",IFERROR(VLOOKUP($AU3469,CODES!$A:$B,2,FALSE),"NO CODE"))</f>
        <v/>
      </c>
      <c r="BA3469" s="2">
        <f>IF(""&amp;$F3469&lt;&gt;"4","",IF($AY3469="YES","",IF(ROUND(SUMIFS($AE$2:$AE$4001,$L$2:$L$4001,$L3469,$F$2:$F$4001,"4")-SUMIFS('AR SALES'!$Y$2:$Y$2501,'AR SALES'!$L$2:$L$2501,$L3469,'AR SALES'!$AD$2:$AD$2501,"OFF"),2)=0,"","STALE")))</f>
        <v/>
      </c>
      <c r="BB3469" s="2">
        <f>IF(OR(""&amp;$F3469="2",""&amp;$F3469="4",""&amp;$F3469="G",""&amp;$F3469="H"),IF($AY3469="YES","",IF($AB3469&lt;&gt;0,"",IF(COUNTIFS('AR SALES'!$L$2:$L$2501,$L3469,'AR SALES'!$AD$2:$AD$2501,IF(""&amp;$F3469="4","OFF","ON"),'AR SALES'!$AF$2:$AF$2501,"Y")&gt;0,"","NO EXEMPTION"))),"")</f>
        <v/>
      </c>
    </row>
    <row r="3470">
      <c r="AT3470" s="2">
        <f>IF($L3470="","",IFERROR(INDEX('AR SALES'!$H$2:$H$2501,MATCH(""&amp;$L3470,'AR SALES'!$AE$2:$AE$2501,0)),""))</f>
        <v/>
      </c>
      <c r="AU3470" s="2">
        <f>IF($L3470="","",IF($A3470&lt;&gt;"GA","",IF($E3470="FULTON",IF(ISNUMBER(SEARCH("COLLEGE PARK",$AT3470)),"FULTON (COLLEGE PARK)",IF(ISNUMBER(SEARCH("HAPEVILLE",$AT3470)),"FULTON (HAPEVILLE)",IF(ISNUMBER(SEARCH("EAST POINT",$AT3470)),"FULTON (EAST POINT)",IF(ISNUMBER(SEARCH("ATLANTA",$AT3470)),"FULTON (ATL LIMITS)","FULTON")))),IF($E3470="DEKALB",IF(ISNUMBER(SEARCH("ATLANTA",$AT3470)),"DEKALB (ATL LIMITS)","DEKALB"),IF(AND($E3470="CLAYTON",ISNUMBER(SEARCH("COLLEGE PARK",$AT3470))),"CLAYTON (COLLEGE PARK)",$E3470)))))</f>
        <v/>
      </c>
      <c r="AV3470" s="2">
        <f>IF($L3470="","",IF(""&amp;$F3470="2","DIESEL",IF(OR(""&amp;$F3470="G",""&amp;$F3470="H"),"GAS","")))</f>
        <v/>
      </c>
      <c r="AW3470" s="2">
        <f>IF($AV3470="","",$R3470)</f>
        <v/>
      </c>
      <c r="AX3470" s="2">
        <f>IF($AV3470="","",IF($AB3470=0,$R3470,0))</f>
        <v/>
      </c>
      <c r="AY3470" s="2">
        <f>IF($AV3470="","",IF(AND($Z3470=0,COUNTIF('AR SALES'!$L$2:$L$2501,$L3470)=0),"YES",""))</f>
        <v/>
      </c>
      <c r="AZ3470" s="2">
        <f>IF($AV3470="","",IFERROR(VLOOKUP($AU3470,CODES!$A:$B,2,FALSE),"NO CODE"))</f>
        <v/>
      </c>
      <c r="BA3470" s="2">
        <f>IF(""&amp;$F3470&lt;&gt;"4","",IF($AY3470="YES","",IF(ROUND(SUMIFS($AE$2:$AE$4001,$L$2:$L$4001,$L3470,$F$2:$F$4001,"4")-SUMIFS('AR SALES'!$Y$2:$Y$2501,'AR SALES'!$L$2:$L$2501,$L3470,'AR SALES'!$AD$2:$AD$2501,"OFF"),2)=0,"","STALE")))</f>
        <v/>
      </c>
      <c r="BB3470" s="2">
        <f>IF(OR(""&amp;$F3470="2",""&amp;$F3470="4",""&amp;$F3470="G",""&amp;$F3470="H"),IF($AY3470="YES","",IF($AB3470&lt;&gt;0,"",IF(COUNTIFS('AR SALES'!$L$2:$L$2501,$L3470,'AR SALES'!$AD$2:$AD$2501,IF(""&amp;$F3470="4","OFF","ON"),'AR SALES'!$AF$2:$AF$2501,"Y")&gt;0,"","NO EXEMPTION"))),"")</f>
        <v/>
      </c>
    </row>
    <row r="3471">
      <c r="AT3471" s="2">
        <f>IF($L3471="","",IFERROR(INDEX('AR SALES'!$H$2:$H$2501,MATCH(""&amp;$L3471,'AR SALES'!$AE$2:$AE$2501,0)),""))</f>
        <v/>
      </c>
      <c r="AU3471" s="2">
        <f>IF($L3471="","",IF($A3471&lt;&gt;"GA","",IF($E3471="FULTON",IF(ISNUMBER(SEARCH("COLLEGE PARK",$AT3471)),"FULTON (COLLEGE PARK)",IF(ISNUMBER(SEARCH("HAPEVILLE",$AT3471)),"FULTON (HAPEVILLE)",IF(ISNUMBER(SEARCH("EAST POINT",$AT3471)),"FULTON (EAST POINT)",IF(ISNUMBER(SEARCH("ATLANTA",$AT3471)),"FULTON (ATL LIMITS)","FULTON")))),IF($E3471="DEKALB",IF(ISNUMBER(SEARCH("ATLANTA",$AT3471)),"DEKALB (ATL LIMITS)","DEKALB"),IF(AND($E3471="CLAYTON",ISNUMBER(SEARCH("COLLEGE PARK",$AT3471))),"CLAYTON (COLLEGE PARK)",$E3471)))))</f>
        <v/>
      </c>
      <c r="AV3471" s="2">
        <f>IF($L3471="","",IF(""&amp;$F3471="2","DIESEL",IF(OR(""&amp;$F3471="G",""&amp;$F3471="H"),"GAS","")))</f>
        <v/>
      </c>
      <c r="AW3471" s="2">
        <f>IF($AV3471="","",$R3471)</f>
        <v/>
      </c>
      <c r="AX3471" s="2">
        <f>IF($AV3471="","",IF($AB3471=0,$R3471,0))</f>
        <v/>
      </c>
      <c r="AY3471" s="2">
        <f>IF($AV3471="","",IF(AND($Z3471=0,COUNTIF('AR SALES'!$L$2:$L$2501,$L3471)=0),"YES",""))</f>
        <v/>
      </c>
      <c r="AZ3471" s="2">
        <f>IF($AV3471="","",IFERROR(VLOOKUP($AU3471,CODES!$A:$B,2,FALSE),"NO CODE"))</f>
        <v/>
      </c>
      <c r="BA3471" s="2">
        <f>IF(""&amp;$F3471&lt;&gt;"4","",IF($AY3471="YES","",IF(ROUND(SUMIFS($AE$2:$AE$4001,$L$2:$L$4001,$L3471,$F$2:$F$4001,"4")-SUMIFS('AR SALES'!$Y$2:$Y$2501,'AR SALES'!$L$2:$L$2501,$L3471,'AR SALES'!$AD$2:$AD$2501,"OFF"),2)=0,"","STALE")))</f>
        <v/>
      </c>
      <c r="BB3471" s="2">
        <f>IF(OR(""&amp;$F3471="2",""&amp;$F3471="4",""&amp;$F3471="G",""&amp;$F3471="H"),IF($AY3471="YES","",IF($AB3471&lt;&gt;0,"",IF(COUNTIFS('AR SALES'!$L$2:$L$2501,$L3471,'AR SALES'!$AD$2:$AD$2501,IF(""&amp;$F3471="4","OFF","ON"),'AR SALES'!$AF$2:$AF$2501,"Y")&gt;0,"","NO EXEMPTION"))),"")</f>
        <v/>
      </c>
    </row>
    <row r="3472">
      <c r="AT3472" s="2">
        <f>IF($L3472="","",IFERROR(INDEX('AR SALES'!$H$2:$H$2501,MATCH(""&amp;$L3472,'AR SALES'!$AE$2:$AE$2501,0)),""))</f>
        <v/>
      </c>
      <c r="AU3472" s="2">
        <f>IF($L3472="","",IF($A3472&lt;&gt;"GA","",IF($E3472="FULTON",IF(ISNUMBER(SEARCH("COLLEGE PARK",$AT3472)),"FULTON (COLLEGE PARK)",IF(ISNUMBER(SEARCH("HAPEVILLE",$AT3472)),"FULTON (HAPEVILLE)",IF(ISNUMBER(SEARCH("EAST POINT",$AT3472)),"FULTON (EAST POINT)",IF(ISNUMBER(SEARCH("ATLANTA",$AT3472)),"FULTON (ATL LIMITS)","FULTON")))),IF($E3472="DEKALB",IF(ISNUMBER(SEARCH("ATLANTA",$AT3472)),"DEKALB (ATL LIMITS)","DEKALB"),IF(AND($E3472="CLAYTON",ISNUMBER(SEARCH("COLLEGE PARK",$AT3472))),"CLAYTON (COLLEGE PARK)",$E3472)))))</f>
        <v/>
      </c>
      <c r="AV3472" s="2">
        <f>IF($L3472="","",IF(""&amp;$F3472="2","DIESEL",IF(OR(""&amp;$F3472="G",""&amp;$F3472="H"),"GAS","")))</f>
        <v/>
      </c>
      <c r="AW3472" s="2">
        <f>IF($AV3472="","",$R3472)</f>
        <v/>
      </c>
      <c r="AX3472" s="2">
        <f>IF($AV3472="","",IF($AB3472=0,$R3472,0))</f>
        <v/>
      </c>
      <c r="AY3472" s="2">
        <f>IF($AV3472="","",IF(AND($Z3472=0,COUNTIF('AR SALES'!$L$2:$L$2501,$L3472)=0),"YES",""))</f>
        <v/>
      </c>
      <c r="AZ3472" s="2">
        <f>IF($AV3472="","",IFERROR(VLOOKUP($AU3472,CODES!$A:$B,2,FALSE),"NO CODE"))</f>
        <v/>
      </c>
      <c r="BA3472" s="2">
        <f>IF(""&amp;$F3472&lt;&gt;"4","",IF($AY3472="YES","",IF(ROUND(SUMIFS($AE$2:$AE$4001,$L$2:$L$4001,$L3472,$F$2:$F$4001,"4")-SUMIFS('AR SALES'!$Y$2:$Y$2501,'AR SALES'!$L$2:$L$2501,$L3472,'AR SALES'!$AD$2:$AD$2501,"OFF"),2)=0,"","STALE")))</f>
        <v/>
      </c>
      <c r="BB3472" s="2">
        <f>IF(OR(""&amp;$F3472="2",""&amp;$F3472="4",""&amp;$F3472="G",""&amp;$F3472="H"),IF($AY3472="YES","",IF($AB3472&lt;&gt;0,"",IF(COUNTIFS('AR SALES'!$L$2:$L$2501,$L3472,'AR SALES'!$AD$2:$AD$2501,IF(""&amp;$F3472="4","OFF","ON"),'AR SALES'!$AF$2:$AF$2501,"Y")&gt;0,"","NO EXEMPTION"))),"")</f>
        <v/>
      </c>
    </row>
    <row r="3473">
      <c r="AT3473" s="2">
        <f>IF($L3473="","",IFERROR(INDEX('AR SALES'!$H$2:$H$2501,MATCH(""&amp;$L3473,'AR SALES'!$AE$2:$AE$2501,0)),""))</f>
        <v/>
      </c>
      <c r="AU3473" s="2">
        <f>IF($L3473="","",IF($A3473&lt;&gt;"GA","",IF($E3473="FULTON",IF(ISNUMBER(SEARCH("COLLEGE PARK",$AT3473)),"FULTON (COLLEGE PARK)",IF(ISNUMBER(SEARCH("HAPEVILLE",$AT3473)),"FULTON (HAPEVILLE)",IF(ISNUMBER(SEARCH("EAST POINT",$AT3473)),"FULTON (EAST POINT)",IF(ISNUMBER(SEARCH("ATLANTA",$AT3473)),"FULTON (ATL LIMITS)","FULTON")))),IF($E3473="DEKALB",IF(ISNUMBER(SEARCH("ATLANTA",$AT3473)),"DEKALB (ATL LIMITS)","DEKALB"),IF(AND($E3473="CLAYTON",ISNUMBER(SEARCH("COLLEGE PARK",$AT3473))),"CLAYTON (COLLEGE PARK)",$E3473)))))</f>
        <v/>
      </c>
      <c r="AV3473" s="2">
        <f>IF($L3473="","",IF(""&amp;$F3473="2","DIESEL",IF(OR(""&amp;$F3473="G",""&amp;$F3473="H"),"GAS","")))</f>
        <v/>
      </c>
      <c r="AW3473" s="2">
        <f>IF($AV3473="","",$R3473)</f>
        <v/>
      </c>
      <c r="AX3473" s="2">
        <f>IF($AV3473="","",IF($AB3473=0,$R3473,0))</f>
        <v/>
      </c>
      <c r="AY3473" s="2">
        <f>IF($AV3473="","",IF(AND($Z3473=0,COUNTIF('AR SALES'!$L$2:$L$2501,$L3473)=0),"YES",""))</f>
        <v/>
      </c>
      <c r="AZ3473" s="2">
        <f>IF($AV3473="","",IFERROR(VLOOKUP($AU3473,CODES!$A:$B,2,FALSE),"NO CODE"))</f>
        <v/>
      </c>
      <c r="BA3473" s="2">
        <f>IF(""&amp;$F3473&lt;&gt;"4","",IF($AY3473="YES","",IF(ROUND(SUMIFS($AE$2:$AE$4001,$L$2:$L$4001,$L3473,$F$2:$F$4001,"4")-SUMIFS('AR SALES'!$Y$2:$Y$2501,'AR SALES'!$L$2:$L$2501,$L3473,'AR SALES'!$AD$2:$AD$2501,"OFF"),2)=0,"","STALE")))</f>
        <v/>
      </c>
      <c r="BB3473" s="2">
        <f>IF(OR(""&amp;$F3473="2",""&amp;$F3473="4",""&amp;$F3473="G",""&amp;$F3473="H"),IF($AY3473="YES","",IF($AB3473&lt;&gt;0,"",IF(COUNTIFS('AR SALES'!$L$2:$L$2501,$L3473,'AR SALES'!$AD$2:$AD$2501,IF(""&amp;$F3473="4","OFF","ON"),'AR SALES'!$AF$2:$AF$2501,"Y")&gt;0,"","NO EXEMPTION"))),"")</f>
        <v/>
      </c>
    </row>
    <row r="3474">
      <c r="AT3474" s="2">
        <f>IF($L3474="","",IFERROR(INDEX('AR SALES'!$H$2:$H$2501,MATCH(""&amp;$L3474,'AR SALES'!$AE$2:$AE$2501,0)),""))</f>
        <v/>
      </c>
      <c r="AU3474" s="2">
        <f>IF($L3474="","",IF($A3474&lt;&gt;"GA","",IF($E3474="FULTON",IF(ISNUMBER(SEARCH("COLLEGE PARK",$AT3474)),"FULTON (COLLEGE PARK)",IF(ISNUMBER(SEARCH("HAPEVILLE",$AT3474)),"FULTON (HAPEVILLE)",IF(ISNUMBER(SEARCH("EAST POINT",$AT3474)),"FULTON (EAST POINT)",IF(ISNUMBER(SEARCH("ATLANTA",$AT3474)),"FULTON (ATL LIMITS)","FULTON")))),IF($E3474="DEKALB",IF(ISNUMBER(SEARCH("ATLANTA",$AT3474)),"DEKALB (ATL LIMITS)","DEKALB"),IF(AND($E3474="CLAYTON",ISNUMBER(SEARCH("COLLEGE PARK",$AT3474))),"CLAYTON (COLLEGE PARK)",$E3474)))))</f>
        <v/>
      </c>
      <c r="AV3474" s="2">
        <f>IF($L3474="","",IF(""&amp;$F3474="2","DIESEL",IF(OR(""&amp;$F3474="G",""&amp;$F3474="H"),"GAS","")))</f>
        <v/>
      </c>
      <c r="AW3474" s="2">
        <f>IF($AV3474="","",$R3474)</f>
        <v/>
      </c>
      <c r="AX3474" s="2">
        <f>IF($AV3474="","",IF($AB3474=0,$R3474,0))</f>
        <v/>
      </c>
      <c r="AY3474" s="2">
        <f>IF($AV3474="","",IF(AND($Z3474=0,COUNTIF('AR SALES'!$L$2:$L$2501,$L3474)=0),"YES",""))</f>
        <v/>
      </c>
      <c r="AZ3474" s="2">
        <f>IF($AV3474="","",IFERROR(VLOOKUP($AU3474,CODES!$A:$B,2,FALSE),"NO CODE"))</f>
        <v/>
      </c>
      <c r="BA3474" s="2">
        <f>IF(""&amp;$F3474&lt;&gt;"4","",IF($AY3474="YES","",IF(ROUND(SUMIFS($AE$2:$AE$4001,$L$2:$L$4001,$L3474,$F$2:$F$4001,"4")-SUMIFS('AR SALES'!$Y$2:$Y$2501,'AR SALES'!$L$2:$L$2501,$L3474,'AR SALES'!$AD$2:$AD$2501,"OFF"),2)=0,"","STALE")))</f>
        <v/>
      </c>
      <c r="BB3474" s="2">
        <f>IF(OR(""&amp;$F3474="2",""&amp;$F3474="4",""&amp;$F3474="G",""&amp;$F3474="H"),IF($AY3474="YES","",IF($AB3474&lt;&gt;0,"",IF(COUNTIFS('AR SALES'!$L$2:$L$2501,$L3474,'AR SALES'!$AD$2:$AD$2501,IF(""&amp;$F3474="4","OFF","ON"),'AR SALES'!$AF$2:$AF$2501,"Y")&gt;0,"","NO EXEMPTION"))),"")</f>
        <v/>
      </c>
    </row>
    <row r="3475">
      <c r="AT3475" s="2">
        <f>IF($L3475="","",IFERROR(INDEX('AR SALES'!$H$2:$H$2501,MATCH(""&amp;$L3475,'AR SALES'!$AE$2:$AE$2501,0)),""))</f>
        <v/>
      </c>
      <c r="AU3475" s="2">
        <f>IF($L3475="","",IF($A3475&lt;&gt;"GA","",IF($E3475="FULTON",IF(ISNUMBER(SEARCH("COLLEGE PARK",$AT3475)),"FULTON (COLLEGE PARK)",IF(ISNUMBER(SEARCH("HAPEVILLE",$AT3475)),"FULTON (HAPEVILLE)",IF(ISNUMBER(SEARCH("EAST POINT",$AT3475)),"FULTON (EAST POINT)",IF(ISNUMBER(SEARCH("ATLANTA",$AT3475)),"FULTON (ATL LIMITS)","FULTON")))),IF($E3475="DEKALB",IF(ISNUMBER(SEARCH("ATLANTA",$AT3475)),"DEKALB (ATL LIMITS)","DEKALB"),IF(AND($E3475="CLAYTON",ISNUMBER(SEARCH("COLLEGE PARK",$AT3475))),"CLAYTON (COLLEGE PARK)",$E3475)))))</f>
        <v/>
      </c>
      <c r="AV3475" s="2">
        <f>IF($L3475="","",IF(""&amp;$F3475="2","DIESEL",IF(OR(""&amp;$F3475="G",""&amp;$F3475="H"),"GAS","")))</f>
        <v/>
      </c>
      <c r="AW3475" s="2">
        <f>IF($AV3475="","",$R3475)</f>
        <v/>
      </c>
      <c r="AX3475" s="2">
        <f>IF($AV3475="","",IF($AB3475=0,$R3475,0))</f>
        <v/>
      </c>
      <c r="AY3475" s="2">
        <f>IF($AV3475="","",IF(AND($Z3475=0,COUNTIF('AR SALES'!$L$2:$L$2501,$L3475)=0),"YES",""))</f>
        <v/>
      </c>
      <c r="AZ3475" s="2">
        <f>IF($AV3475="","",IFERROR(VLOOKUP($AU3475,CODES!$A:$B,2,FALSE),"NO CODE"))</f>
        <v/>
      </c>
      <c r="BA3475" s="2">
        <f>IF(""&amp;$F3475&lt;&gt;"4","",IF($AY3475="YES","",IF(ROUND(SUMIFS($AE$2:$AE$4001,$L$2:$L$4001,$L3475,$F$2:$F$4001,"4")-SUMIFS('AR SALES'!$Y$2:$Y$2501,'AR SALES'!$L$2:$L$2501,$L3475,'AR SALES'!$AD$2:$AD$2501,"OFF"),2)=0,"","STALE")))</f>
        <v/>
      </c>
      <c r="BB3475" s="2">
        <f>IF(OR(""&amp;$F3475="2",""&amp;$F3475="4",""&amp;$F3475="G",""&amp;$F3475="H"),IF($AY3475="YES","",IF($AB3475&lt;&gt;0,"",IF(COUNTIFS('AR SALES'!$L$2:$L$2501,$L3475,'AR SALES'!$AD$2:$AD$2501,IF(""&amp;$F3475="4","OFF","ON"),'AR SALES'!$AF$2:$AF$2501,"Y")&gt;0,"","NO EXEMPTION"))),"")</f>
        <v/>
      </c>
    </row>
    <row r="3476">
      <c r="AT3476" s="2">
        <f>IF($L3476="","",IFERROR(INDEX('AR SALES'!$H$2:$H$2501,MATCH(""&amp;$L3476,'AR SALES'!$AE$2:$AE$2501,0)),""))</f>
        <v/>
      </c>
      <c r="AU3476" s="2">
        <f>IF($L3476="","",IF($A3476&lt;&gt;"GA","",IF($E3476="FULTON",IF(ISNUMBER(SEARCH("COLLEGE PARK",$AT3476)),"FULTON (COLLEGE PARK)",IF(ISNUMBER(SEARCH("HAPEVILLE",$AT3476)),"FULTON (HAPEVILLE)",IF(ISNUMBER(SEARCH("EAST POINT",$AT3476)),"FULTON (EAST POINT)",IF(ISNUMBER(SEARCH("ATLANTA",$AT3476)),"FULTON (ATL LIMITS)","FULTON")))),IF($E3476="DEKALB",IF(ISNUMBER(SEARCH("ATLANTA",$AT3476)),"DEKALB (ATL LIMITS)","DEKALB"),IF(AND($E3476="CLAYTON",ISNUMBER(SEARCH("COLLEGE PARK",$AT3476))),"CLAYTON (COLLEGE PARK)",$E3476)))))</f>
        <v/>
      </c>
      <c r="AV3476" s="2">
        <f>IF($L3476="","",IF(""&amp;$F3476="2","DIESEL",IF(OR(""&amp;$F3476="G",""&amp;$F3476="H"),"GAS","")))</f>
        <v/>
      </c>
      <c r="AW3476" s="2">
        <f>IF($AV3476="","",$R3476)</f>
        <v/>
      </c>
      <c r="AX3476" s="2">
        <f>IF($AV3476="","",IF($AB3476=0,$R3476,0))</f>
        <v/>
      </c>
      <c r="AY3476" s="2">
        <f>IF($AV3476="","",IF(AND($Z3476=0,COUNTIF('AR SALES'!$L$2:$L$2501,$L3476)=0),"YES",""))</f>
        <v/>
      </c>
      <c r="AZ3476" s="2">
        <f>IF($AV3476="","",IFERROR(VLOOKUP($AU3476,CODES!$A:$B,2,FALSE),"NO CODE"))</f>
        <v/>
      </c>
      <c r="BA3476" s="2">
        <f>IF(""&amp;$F3476&lt;&gt;"4","",IF($AY3476="YES","",IF(ROUND(SUMIFS($AE$2:$AE$4001,$L$2:$L$4001,$L3476,$F$2:$F$4001,"4")-SUMIFS('AR SALES'!$Y$2:$Y$2501,'AR SALES'!$L$2:$L$2501,$L3476,'AR SALES'!$AD$2:$AD$2501,"OFF"),2)=0,"","STALE")))</f>
        <v/>
      </c>
      <c r="BB3476" s="2">
        <f>IF(OR(""&amp;$F3476="2",""&amp;$F3476="4",""&amp;$F3476="G",""&amp;$F3476="H"),IF($AY3476="YES","",IF($AB3476&lt;&gt;0,"",IF(COUNTIFS('AR SALES'!$L$2:$L$2501,$L3476,'AR SALES'!$AD$2:$AD$2501,IF(""&amp;$F3476="4","OFF","ON"),'AR SALES'!$AF$2:$AF$2501,"Y")&gt;0,"","NO EXEMPTION"))),"")</f>
        <v/>
      </c>
    </row>
    <row r="3477">
      <c r="AT3477" s="2">
        <f>IF($L3477="","",IFERROR(INDEX('AR SALES'!$H$2:$H$2501,MATCH(""&amp;$L3477,'AR SALES'!$AE$2:$AE$2501,0)),""))</f>
        <v/>
      </c>
      <c r="AU3477" s="2">
        <f>IF($L3477="","",IF($A3477&lt;&gt;"GA","",IF($E3477="FULTON",IF(ISNUMBER(SEARCH("COLLEGE PARK",$AT3477)),"FULTON (COLLEGE PARK)",IF(ISNUMBER(SEARCH("HAPEVILLE",$AT3477)),"FULTON (HAPEVILLE)",IF(ISNUMBER(SEARCH("EAST POINT",$AT3477)),"FULTON (EAST POINT)",IF(ISNUMBER(SEARCH("ATLANTA",$AT3477)),"FULTON (ATL LIMITS)","FULTON")))),IF($E3477="DEKALB",IF(ISNUMBER(SEARCH("ATLANTA",$AT3477)),"DEKALB (ATL LIMITS)","DEKALB"),IF(AND($E3477="CLAYTON",ISNUMBER(SEARCH("COLLEGE PARK",$AT3477))),"CLAYTON (COLLEGE PARK)",$E3477)))))</f>
        <v/>
      </c>
      <c r="AV3477" s="2">
        <f>IF($L3477="","",IF(""&amp;$F3477="2","DIESEL",IF(OR(""&amp;$F3477="G",""&amp;$F3477="H"),"GAS","")))</f>
        <v/>
      </c>
      <c r="AW3477" s="2">
        <f>IF($AV3477="","",$R3477)</f>
        <v/>
      </c>
      <c r="AX3477" s="2">
        <f>IF($AV3477="","",IF($AB3477=0,$R3477,0))</f>
        <v/>
      </c>
      <c r="AY3477" s="2">
        <f>IF($AV3477="","",IF(AND($Z3477=0,COUNTIF('AR SALES'!$L$2:$L$2501,$L3477)=0),"YES",""))</f>
        <v/>
      </c>
      <c r="AZ3477" s="2">
        <f>IF($AV3477="","",IFERROR(VLOOKUP($AU3477,CODES!$A:$B,2,FALSE),"NO CODE"))</f>
        <v/>
      </c>
      <c r="BA3477" s="2">
        <f>IF(""&amp;$F3477&lt;&gt;"4","",IF($AY3477="YES","",IF(ROUND(SUMIFS($AE$2:$AE$4001,$L$2:$L$4001,$L3477,$F$2:$F$4001,"4")-SUMIFS('AR SALES'!$Y$2:$Y$2501,'AR SALES'!$L$2:$L$2501,$L3477,'AR SALES'!$AD$2:$AD$2501,"OFF"),2)=0,"","STALE")))</f>
        <v/>
      </c>
      <c r="BB3477" s="2">
        <f>IF(OR(""&amp;$F3477="2",""&amp;$F3477="4",""&amp;$F3477="G",""&amp;$F3477="H"),IF($AY3477="YES","",IF($AB3477&lt;&gt;0,"",IF(COUNTIFS('AR SALES'!$L$2:$L$2501,$L3477,'AR SALES'!$AD$2:$AD$2501,IF(""&amp;$F3477="4","OFF","ON"),'AR SALES'!$AF$2:$AF$2501,"Y")&gt;0,"","NO EXEMPTION"))),"")</f>
        <v/>
      </c>
    </row>
    <row r="3478">
      <c r="AT3478" s="2">
        <f>IF($L3478="","",IFERROR(INDEX('AR SALES'!$H$2:$H$2501,MATCH(""&amp;$L3478,'AR SALES'!$AE$2:$AE$2501,0)),""))</f>
        <v/>
      </c>
      <c r="AU3478" s="2">
        <f>IF($L3478="","",IF($A3478&lt;&gt;"GA","",IF($E3478="FULTON",IF(ISNUMBER(SEARCH("COLLEGE PARK",$AT3478)),"FULTON (COLLEGE PARK)",IF(ISNUMBER(SEARCH("HAPEVILLE",$AT3478)),"FULTON (HAPEVILLE)",IF(ISNUMBER(SEARCH("EAST POINT",$AT3478)),"FULTON (EAST POINT)",IF(ISNUMBER(SEARCH("ATLANTA",$AT3478)),"FULTON (ATL LIMITS)","FULTON")))),IF($E3478="DEKALB",IF(ISNUMBER(SEARCH("ATLANTA",$AT3478)),"DEKALB (ATL LIMITS)","DEKALB"),IF(AND($E3478="CLAYTON",ISNUMBER(SEARCH("COLLEGE PARK",$AT3478))),"CLAYTON (COLLEGE PARK)",$E3478)))))</f>
        <v/>
      </c>
      <c r="AV3478" s="2">
        <f>IF($L3478="","",IF(""&amp;$F3478="2","DIESEL",IF(OR(""&amp;$F3478="G",""&amp;$F3478="H"),"GAS","")))</f>
        <v/>
      </c>
      <c r="AW3478" s="2">
        <f>IF($AV3478="","",$R3478)</f>
        <v/>
      </c>
      <c r="AX3478" s="2">
        <f>IF($AV3478="","",IF($AB3478=0,$R3478,0))</f>
        <v/>
      </c>
      <c r="AY3478" s="2">
        <f>IF($AV3478="","",IF(AND($Z3478=0,COUNTIF('AR SALES'!$L$2:$L$2501,$L3478)=0),"YES",""))</f>
        <v/>
      </c>
      <c r="AZ3478" s="2">
        <f>IF($AV3478="","",IFERROR(VLOOKUP($AU3478,CODES!$A:$B,2,FALSE),"NO CODE"))</f>
        <v/>
      </c>
      <c r="BA3478" s="2">
        <f>IF(""&amp;$F3478&lt;&gt;"4","",IF($AY3478="YES","",IF(ROUND(SUMIFS($AE$2:$AE$4001,$L$2:$L$4001,$L3478,$F$2:$F$4001,"4")-SUMIFS('AR SALES'!$Y$2:$Y$2501,'AR SALES'!$L$2:$L$2501,$L3478,'AR SALES'!$AD$2:$AD$2501,"OFF"),2)=0,"","STALE")))</f>
        <v/>
      </c>
      <c r="BB3478" s="2">
        <f>IF(OR(""&amp;$F3478="2",""&amp;$F3478="4",""&amp;$F3478="G",""&amp;$F3478="H"),IF($AY3478="YES","",IF($AB3478&lt;&gt;0,"",IF(COUNTIFS('AR SALES'!$L$2:$L$2501,$L3478,'AR SALES'!$AD$2:$AD$2501,IF(""&amp;$F3478="4","OFF","ON"),'AR SALES'!$AF$2:$AF$2501,"Y")&gt;0,"","NO EXEMPTION"))),"")</f>
        <v/>
      </c>
    </row>
    <row r="3479">
      <c r="AT3479" s="2">
        <f>IF($L3479="","",IFERROR(INDEX('AR SALES'!$H$2:$H$2501,MATCH(""&amp;$L3479,'AR SALES'!$AE$2:$AE$2501,0)),""))</f>
        <v/>
      </c>
      <c r="AU3479" s="2">
        <f>IF($L3479="","",IF($A3479&lt;&gt;"GA","",IF($E3479="FULTON",IF(ISNUMBER(SEARCH("COLLEGE PARK",$AT3479)),"FULTON (COLLEGE PARK)",IF(ISNUMBER(SEARCH("HAPEVILLE",$AT3479)),"FULTON (HAPEVILLE)",IF(ISNUMBER(SEARCH("EAST POINT",$AT3479)),"FULTON (EAST POINT)",IF(ISNUMBER(SEARCH("ATLANTA",$AT3479)),"FULTON (ATL LIMITS)","FULTON")))),IF($E3479="DEKALB",IF(ISNUMBER(SEARCH("ATLANTA",$AT3479)),"DEKALB (ATL LIMITS)","DEKALB"),IF(AND($E3479="CLAYTON",ISNUMBER(SEARCH("COLLEGE PARK",$AT3479))),"CLAYTON (COLLEGE PARK)",$E3479)))))</f>
        <v/>
      </c>
      <c r="AV3479" s="2">
        <f>IF($L3479="","",IF(""&amp;$F3479="2","DIESEL",IF(OR(""&amp;$F3479="G",""&amp;$F3479="H"),"GAS","")))</f>
        <v/>
      </c>
      <c r="AW3479" s="2">
        <f>IF($AV3479="","",$R3479)</f>
        <v/>
      </c>
      <c r="AX3479" s="2">
        <f>IF($AV3479="","",IF($AB3479=0,$R3479,0))</f>
        <v/>
      </c>
      <c r="AY3479" s="2">
        <f>IF($AV3479="","",IF(AND($Z3479=0,COUNTIF('AR SALES'!$L$2:$L$2501,$L3479)=0),"YES",""))</f>
        <v/>
      </c>
      <c r="AZ3479" s="2">
        <f>IF($AV3479="","",IFERROR(VLOOKUP($AU3479,CODES!$A:$B,2,FALSE),"NO CODE"))</f>
        <v/>
      </c>
      <c r="BA3479" s="2">
        <f>IF(""&amp;$F3479&lt;&gt;"4","",IF($AY3479="YES","",IF(ROUND(SUMIFS($AE$2:$AE$4001,$L$2:$L$4001,$L3479,$F$2:$F$4001,"4")-SUMIFS('AR SALES'!$Y$2:$Y$2501,'AR SALES'!$L$2:$L$2501,$L3479,'AR SALES'!$AD$2:$AD$2501,"OFF"),2)=0,"","STALE")))</f>
        <v/>
      </c>
      <c r="BB3479" s="2">
        <f>IF(OR(""&amp;$F3479="2",""&amp;$F3479="4",""&amp;$F3479="G",""&amp;$F3479="H"),IF($AY3479="YES","",IF($AB3479&lt;&gt;0,"",IF(COUNTIFS('AR SALES'!$L$2:$L$2501,$L3479,'AR SALES'!$AD$2:$AD$2501,IF(""&amp;$F3479="4","OFF","ON"),'AR SALES'!$AF$2:$AF$2501,"Y")&gt;0,"","NO EXEMPTION"))),"")</f>
        <v/>
      </c>
    </row>
    <row r="3480">
      <c r="AT3480" s="2">
        <f>IF($L3480="","",IFERROR(INDEX('AR SALES'!$H$2:$H$2501,MATCH(""&amp;$L3480,'AR SALES'!$AE$2:$AE$2501,0)),""))</f>
        <v/>
      </c>
      <c r="AU3480" s="2">
        <f>IF($L3480="","",IF($A3480&lt;&gt;"GA","",IF($E3480="FULTON",IF(ISNUMBER(SEARCH("COLLEGE PARK",$AT3480)),"FULTON (COLLEGE PARK)",IF(ISNUMBER(SEARCH("HAPEVILLE",$AT3480)),"FULTON (HAPEVILLE)",IF(ISNUMBER(SEARCH("EAST POINT",$AT3480)),"FULTON (EAST POINT)",IF(ISNUMBER(SEARCH("ATLANTA",$AT3480)),"FULTON (ATL LIMITS)","FULTON")))),IF($E3480="DEKALB",IF(ISNUMBER(SEARCH("ATLANTA",$AT3480)),"DEKALB (ATL LIMITS)","DEKALB"),IF(AND($E3480="CLAYTON",ISNUMBER(SEARCH("COLLEGE PARK",$AT3480))),"CLAYTON (COLLEGE PARK)",$E3480)))))</f>
        <v/>
      </c>
      <c r="AV3480" s="2">
        <f>IF($L3480="","",IF(""&amp;$F3480="2","DIESEL",IF(OR(""&amp;$F3480="G",""&amp;$F3480="H"),"GAS","")))</f>
        <v/>
      </c>
      <c r="AW3480" s="2">
        <f>IF($AV3480="","",$R3480)</f>
        <v/>
      </c>
      <c r="AX3480" s="2">
        <f>IF($AV3480="","",IF($AB3480=0,$R3480,0))</f>
        <v/>
      </c>
      <c r="AY3480" s="2">
        <f>IF($AV3480="","",IF(AND($Z3480=0,COUNTIF('AR SALES'!$L$2:$L$2501,$L3480)=0),"YES",""))</f>
        <v/>
      </c>
      <c r="AZ3480" s="2">
        <f>IF($AV3480="","",IFERROR(VLOOKUP($AU3480,CODES!$A:$B,2,FALSE),"NO CODE"))</f>
        <v/>
      </c>
      <c r="BA3480" s="2">
        <f>IF(""&amp;$F3480&lt;&gt;"4","",IF($AY3480="YES","",IF(ROUND(SUMIFS($AE$2:$AE$4001,$L$2:$L$4001,$L3480,$F$2:$F$4001,"4")-SUMIFS('AR SALES'!$Y$2:$Y$2501,'AR SALES'!$L$2:$L$2501,$L3480,'AR SALES'!$AD$2:$AD$2501,"OFF"),2)=0,"","STALE")))</f>
        <v/>
      </c>
      <c r="BB3480" s="2">
        <f>IF(OR(""&amp;$F3480="2",""&amp;$F3480="4",""&amp;$F3480="G",""&amp;$F3480="H"),IF($AY3480="YES","",IF($AB3480&lt;&gt;0,"",IF(COUNTIFS('AR SALES'!$L$2:$L$2501,$L3480,'AR SALES'!$AD$2:$AD$2501,IF(""&amp;$F3480="4","OFF","ON"),'AR SALES'!$AF$2:$AF$2501,"Y")&gt;0,"","NO EXEMPTION"))),"")</f>
        <v/>
      </c>
    </row>
    <row r="3481">
      <c r="AT3481" s="2">
        <f>IF($L3481="","",IFERROR(INDEX('AR SALES'!$H$2:$H$2501,MATCH(""&amp;$L3481,'AR SALES'!$AE$2:$AE$2501,0)),""))</f>
        <v/>
      </c>
      <c r="AU3481" s="2">
        <f>IF($L3481="","",IF($A3481&lt;&gt;"GA","",IF($E3481="FULTON",IF(ISNUMBER(SEARCH("COLLEGE PARK",$AT3481)),"FULTON (COLLEGE PARK)",IF(ISNUMBER(SEARCH("HAPEVILLE",$AT3481)),"FULTON (HAPEVILLE)",IF(ISNUMBER(SEARCH("EAST POINT",$AT3481)),"FULTON (EAST POINT)",IF(ISNUMBER(SEARCH("ATLANTA",$AT3481)),"FULTON (ATL LIMITS)","FULTON")))),IF($E3481="DEKALB",IF(ISNUMBER(SEARCH("ATLANTA",$AT3481)),"DEKALB (ATL LIMITS)","DEKALB"),IF(AND($E3481="CLAYTON",ISNUMBER(SEARCH("COLLEGE PARK",$AT3481))),"CLAYTON (COLLEGE PARK)",$E3481)))))</f>
        <v/>
      </c>
      <c r="AV3481" s="2">
        <f>IF($L3481="","",IF(""&amp;$F3481="2","DIESEL",IF(OR(""&amp;$F3481="G",""&amp;$F3481="H"),"GAS","")))</f>
        <v/>
      </c>
      <c r="AW3481" s="2">
        <f>IF($AV3481="","",$R3481)</f>
        <v/>
      </c>
      <c r="AX3481" s="2">
        <f>IF($AV3481="","",IF($AB3481=0,$R3481,0))</f>
        <v/>
      </c>
      <c r="AY3481" s="2">
        <f>IF($AV3481="","",IF(AND($Z3481=0,COUNTIF('AR SALES'!$L$2:$L$2501,$L3481)=0),"YES",""))</f>
        <v/>
      </c>
      <c r="AZ3481" s="2">
        <f>IF($AV3481="","",IFERROR(VLOOKUP($AU3481,CODES!$A:$B,2,FALSE),"NO CODE"))</f>
        <v/>
      </c>
      <c r="BA3481" s="2">
        <f>IF(""&amp;$F3481&lt;&gt;"4","",IF($AY3481="YES","",IF(ROUND(SUMIFS($AE$2:$AE$4001,$L$2:$L$4001,$L3481,$F$2:$F$4001,"4")-SUMIFS('AR SALES'!$Y$2:$Y$2501,'AR SALES'!$L$2:$L$2501,$L3481,'AR SALES'!$AD$2:$AD$2501,"OFF"),2)=0,"","STALE")))</f>
        <v/>
      </c>
      <c r="BB3481" s="2">
        <f>IF(OR(""&amp;$F3481="2",""&amp;$F3481="4",""&amp;$F3481="G",""&amp;$F3481="H"),IF($AY3481="YES","",IF($AB3481&lt;&gt;0,"",IF(COUNTIFS('AR SALES'!$L$2:$L$2501,$L3481,'AR SALES'!$AD$2:$AD$2501,IF(""&amp;$F3481="4","OFF","ON"),'AR SALES'!$AF$2:$AF$2501,"Y")&gt;0,"","NO EXEMPTION"))),"")</f>
        <v/>
      </c>
    </row>
    <row r="3482">
      <c r="AT3482" s="2">
        <f>IF($L3482="","",IFERROR(INDEX('AR SALES'!$H$2:$H$2501,MATCH(""&amp;$L3482,'AR SALES'!$AE$2:$AE$2501,0)),""))</f>
        <v/>
      </c>
      <c r="AU3482" s="2">
        <f>IF($L3482="","",IF($A3482&lt;&gt;"GA","",IF($E3482="FULTON",IF(ISNUMBER(SEARCH("COLLEGE PARK",$AT3482)),"FULTON (COLLEGE PARK)",IF(ISNUMBER(SEARCH("HAPEVILLE",$AT3482)),"FULTON (HAPEVILLE)",IF(ISNUMBER(SEARCH("EAST POINT",$AT3482)),"FULTON (EAST POINT)",IF(ISNUMBER(SEARCH("ATLANTA",$AT3482)),"FULTON (ATL LIMITS)","FULTON")))),IF($E3482="DEKALB",IF(ISNUMBER(SEARCH("ATLANTA",$AT3482)),"DEKALB (ATL LIMITS)","DEKALB"),IF(AND($E3482="CLAYTON",ISNUMBER(SEARCH("COLLEGE PARK",$AT3482))),"CLAYTON (COLLEGE PARK)",$E3482)))))</f>
        <v/>
      </c>
      <c r="AV3482" s="2">
        <f>IF($L3482="","",IF(""&amp;$F3482="2","DIESEL",IF(OR(""&amp;$F3482="G",""&amp;$F3482="H"),"GAS","")))</f>
        <v/>
      </c>
      <c r="AW3482" s="2">
        <f>IF($AV3482="","",$R3482)</f>
        <v/>
      </c>
      <c r="AX3482" s="2">
        <f>IF($AV3482="","",IF($AB3482=0,$R3482,0))</f>
        <v/>
      </c>
      <c r="AY3482" s="2">
        <f>IF($AV3482="","",IF(AND($Z3482=0,COUNTIF('AR SALES'!$L$2:$L$2501,$L3482)=0),"YES",""))</f>
        <v/>
      </c>
      <c r="AZ3482" s="2">
        <f>IF($AV3482="","",IFERROR(VLOOKUP($AU3482,CODES!$A:$B,2,FALSE),"NO CODE"))</f>
        <v/>
      </c>
      <c r="BA3482" s="2">
        <f>IF(""&amp;$F3482&lt;&gt;"4","",IF($AY3482="YES","",IF(ROUND(SUMIFS($AE$2:$AE$4001,$L$2:$L$4001,$L3482,$F$2:$F$4001,"4")-SUMIFS('AR SALES'!$Y$2:$Y$2501,'AR SALES'!$L$2:$L$2501,$L3482,'AR SALES'!$AD$2:$AD$2501,"OFF"),2)=0,"","STALE")))</f>
        <v/>
      </c>
      <c r="BB3482" s="2">
        <f>IF(OR(""&amp;$F3482="2",""&amp;$F3482="4",""&amp;$F3482="G",""&amp;$F3482="H"),IF($AY3482="YES","",IF($AB3482&lt;&gt;0,"",IF(COUNTIFS('AR SALES'!$L$2:$L$2501,$L3482,'AR SALES'!$AD$2:$AD$2501,IF(""&amp;$F3482="4","OFF","ON"),'AR SALES'!$AF$2:$AF$2501,"Y")&gt;0,"","NO EXEMPTION"))),"")</f>
        <v/>
      </c>
    </row>
    <row r="3483">
      <c r="AT3483" s="2">
        <f>IF($L3483="","",IFERROR(INDEX('AR SALES'!$H$2:$H$2501,MATCH(""&amp;$L3483,'AR SALES'!$AE$2:$AE$2501,0)),""))</f>
        <v/>
      </c>
      <c r="AU3483" s="2">
        <f>IF($L3483="","",IF($A3483&lt;&gt;"GA","",IF($E3483="FULTON",IF(ISNUMBER(SEARCH("COLLEGE PARK",$AT3483)),"FULTON (COLLEGE PARK)",IF(ISNUMBER(SEARCH("HAPEVILLE",$AT3483)),"FULTON (HAPEVILLE)",IF(ISNUMBER(SEARCH("EAST POINT",$AT3483)),"FULTON (EAST POINT)",IF(ISNUMBER(SEARCH("ATLANTA",$AT3483)),"FULTON (ATL LIMITS)","FULTON")))),IF($E3483="DEKALB",IF(ISNUMBER(SEARCH("ATLANTA",$AT3483)),"DEKALB (ATL LIMITS)","DEKALB"),IF(AND($E3483="CLAYTON",ISNUMBER(SEARCH("COLLEGE PARK",$AT3483))),"CLAYTON (COLLEGE PARK)",$E3483)))))</f>
        <v/>
      </c>
      <c r="AV3483" s="2">
        <f>IF($L3483="","",IF(""&amp;$F3483="2","DIESEL",IF(OR(""&amp;$F3483="G",""&amp;$F3483="H"),"GAS","")))</f>
        <v/>
      </c>
      <c r="AW3483" s="2">
        <f>IF($AV3483="","",$R3483)</f>
        <v/>
      </c>
      <c r="AX3483" s="2">
        <f>IF($AV3483="","",IF($AB3483=0,$R3483,0))</f>
        <v/>
      </c>
      <c r="AY3483" s="2">
        <f>IF($AV3483="","",IF(AND($Z3483=0,COUNTIF('AR SALES'!$L$2:$L$2501,$L3483)=0),"YES",""))</f>
        <v/>
      </c>
      <c r="AZ3483" s="2">
        <f>IF($AV3483="","",IFERROR(VLOOKUP($AU3483,CODES!$A:$B,2,FALSE),"NO CODE"))</f>
        <v/>
      </c>
      <c r="BA3483" s="2">
        <f>IF(""&amp;$F3483&lt;&gt;"4","",IF($AY3483="YES","",IF(ROUND(SUMIFS($AE$2:$AE$4001,$L$2:$L$4001,$L3483,$F$2:$F$4001,"4")-SUMIFS('AR SALES'!$Y$2:$Y$2501,'AR SALES'!$L$2:$L$2501,$L3483,'AR SALES'!$AD$2:$AD$2501,"OFF"),2)=0,"","STALE")))</f>
        <v/>
      </c>
      <c r="BB3483" s="2">
        <f>IF(OR(""&amp;$F3483="2",""&amp;$F3483="4",""&amp;$F3483="G",""&amp;$F3483="H"),IF($AY3483="YES","",IF($AB3483&lt;&gt;0,"",IF(COUNTIFS('AR SALES'!$L$2:$L$2501,$L3483,'AR SALES'!$AD$2:$AD$2501,IF(""&amp;$F3483="4","OFF","ON"),'AR SALES'!$AF$2:$AF$2501,"Y")&gt;0,"","NO EXEMPTION"))),"")</f>
        <v/>
      </c>
    </row>
    <row r="3484">
      <c r="AT3484" s="2">
        <f>IF($L3484="","",IFERROR(INDEX('AR SALES'!$H$2:$H$2501,MATCH(""&amp;$L3484,'AR SALES'!$AE$2:$AE$2501,0)),""))</f>
        <v/>
      </c>
      <c r="AU3484" s="2">
        <f>IF($L3484="","",IF($A3484&lt;&gt;"GA","",IF($E3484="FULTON",IF(ISNUMBER(SEARCH("COLLEGE PARK",$AT3484)),"FULTON (COLLEGE PARK)",IF(ISNUMBER(SEARCH("HAPEVILLE",$AT3484)),"FULTON (HAPEVILLE)",IF(ISNUMBER(SEARCH("EAST POINT",$AT3484)),"FULTON (EAST POINT)",IF(ISNUMBER(SEARCH("ATLANTA",$AT3484)),"FULTON (ATL LIMITS)","FULTON")))),IF($E3484="DEKALB",IF(ISNUMBER(SEARCH("ATLANTA",$AT3484)),"DEKALB (ATL LIMITS)","DEKALB"),IF(AND($E3484="CLAYTON",ISNUMBER(SEARCH("COLLEGE PARK",$AT3484))),"CLAYTON (COLLEGE PARK)",$E3484)))))</f>
        <v/>
      </c>
      <c r="AV3484" s="2">
        <f>IF($L3484="","",IF(""&amp;$F3484="2","DIESEL",IF(OR(""&amp;$F3484="G",""&amp;$F3484="H"),"GAS","")))</f>
        <v/>
      </c>
      <c r="AW3484" s="2">
        <f>IF($AV3484="","",$R3484)</f>
        <v/>
      </c>
      <c r="AX3484" s="2">
        <f>IF($AV3484="","",IF($AB3484=0,$R3484,0))</f>
        <v/>
      </c>
      <c r="AY3484" s="2">
        <f>IF($AV3484="","",IF(AND($Z3484=0,COUNTIF('AR SALES'!$L$2:$L$2501,$L3484)=0),"YES",""))</f>
        <v/>
      </c>
      <c r="AZ3484" s="2">
        <f>IF($AV3484="","",IFERROR(VLOOKUP($AU3484,CODES!$A:$B,2,FALSE),"NO CODE"))</f>
        <v/>
      </c>
      <c r="BA3484" s="2">
        <f>IF(""&amp;$F3484&lt;&gt;"4","",IF($AY3484="YES","",IF(ROUND(SUMIFS($AE$2:$AE$4001,$L$2:$L$4001,$L3484,$F$2:$F$4001,"4")-SUMIFS('AR SALES'!$Y$2:$Y$2501,'AR SALES'!$L$2:$L$2501,$L3484,'AR SALES'!$AD$2:$AD$2501,"OFF"),2)=0,"","STALE")))</f>
        <v/>
      </c>
      <c r="BB3484" s="2">
        <f>IF(OR(""&amp;$F3484="2",""&amp;$F3484="4",""&amp;$F3484="G",""&amp;$F3484="H"),IF($AY3484="YES","",IF($AB3484&lt;&gt;0,"",IF(COUNTIFS('AR SALES'!$L$2:$L$2501,$L3484,'AR SALES'!$AD$2:$AD$2501,IF(""&amp;$F3484="4","OFF","ON"),'AR SALES'!$AF$2:$AF$2501,"Y")&gt;0,"","NO EXEMPTION"))),"")</f>
        <v/>
      </c>
    </row>
    <row r="3485">
      <c r="AT3485" s="2">
        <f>IF($L3485="","",IFERROR(INDEX('AR SALES'!$H$2:$H$2501,MATCH(""&amp;$L3485,'AR SALES'!$AE$2:$AE$2501,0)),""))</f>
        <v/>
      </c>
      <c r="AU3485" s="2">
        <f>IF($L3485="","",IF($A3485&lt;&gt;"GA","",IF($E3485="FULTON",IF(ISNUMBER(SEARCH("COLLEGE PARK",$AT3485)),"FULTON (COLLEGE PARK)",IF(ISNUMBER(SEARCH("HAPEVILLE",$AT3485)),"FULTON (HAPEVILLE)",IF(ISNUMBER(SEARCH("EAST POINT",$AT3485)),"FULTON (EAST POINT)",IF(ISNUMBER(SEARCH("ATLANTA",$AT3485)),"FULTON (ATL LIMITS)","FULTON")))),IF($E3485="DEKALB",IF(ISNUMBER(SEARCH("ATLANTA",$AT3485)),"DEKALB (ATL LIMITS)","DEKALB"),IF(AND($E3485="CLAYTON",ISNUMBER(SEARCH("COLLEGE PARK",$AT3485))),"CLAYTON (COLLEGE PARK)",$E3485)))))</f>
        <v/>
      </c>
      <c r="AV3485" s="2">
        <f>IF($L3485="","",IF(""&amp;$F3485="2","DIESEL",IF(OR(""&amp;$F3485="G",""&amp;$F3485="H"),"GAS","")))</f>
        <v/>
      </c>
      <c r="AW3485" s="2">
        <f>IF($AV3485="","",$R3485)</f>
        <v/>
      </c>
      <c r="AX3485" s="2">
        <f>IF($AV3485="","",IF($AB3485=0,$R3485,0))</f>
        <v/>
      </c>
      <c r="AY3485" s="2">
        <f>IF($AV3485="","",IF(AND($Z3485=0,COUNTIF('AR SALES'!$L$2:$L$2501,$L3485)=0),"YES",""))</f>
        <v/>
      </c>
      <c r="AZ3485" s="2">
        <f>IF($AV3485="","",IFERROR(VLOOKUP($AU3485,CODES!$A:$B,2,FALSE),"NO CODE"))</f>
        <v/>
      </c>
      <c r="BA3485" s="2">
        <f>IF(""&amp;$F3485&lt;&gt;"4","",IF($AY3485="YES","",IF(ROUND(SUMIFS($AE$2:$AE$4001,$L$2:$L$4001,$L3485,$F$2:$F$4001,"4")-SUMIFS('AR SALES'!$Y$2:$Y$2501,'AR SALES'!$L$2:$L$2501,$L3485,'AR SALES'!$AD$2:$AD$2501,"OFF"),2)=0,"","STALE")))</f>
        <v/>
      </c>
      <c r="BB3485" s="2">
        <f>IF(OR(""&amp;$F3485="2",""&amp;$F3485="4",""&amp;$F3485="G",""&amp;$F3485="H"),IF($AY3485="YES","",IF($AB3485&lt;&gt;0,"",IF(COUNTIFS('AR SALES'!$L$2:$L$2501,$L3485,'AR SALES'!$AD$2:$AD$2501,IF(""&amp;$F3485="4","OFF","ON"),'AR SALES'!$AF$2:$AF$2501,"Y")&gt;0,"","NO EXEMPTION"))),"")</f>
        <v/>
      </c>
    </row>
    <row r="3486">
      <c r="AT3486" s="2">
        <f>IF($L3486="","",IFERROR(INDEX('AR SALES'!$H$2:$H$2501,MATCH(""&amp;$L3486,'AR SALES'!$AE$2:$AE$2501,0)),""))</f>
        <v/>
      </c>
      <c r="AU3486" s="2">
        <f>IF($L3486="","",IF($A3486&lt;&gt;"GA","",IF($E3486="FULTON",IF(ISNUMBER(SEARCH("COLLEGE PARK",$AT3486)),"FULTON (COLLEGE PARK)",IF(ISNUMBER(SEARCH("HAPEVILLE",$AT3486)),"FULTON (HAPEVILLE)",IF(ISNUMBER(SEARCH("EAST POINT",$AT3486)),"FULTON (EAST POINT)",IF(ISNUMBER(SEARCH("ATLANTA",$AT3486)),"FULTON (ATL LIMITS)","FULTON")))),IF($E3486="DEKALB",IF(ISNUMBER(SEARCH("ATLANTA",$AT3486)),"DEKALB (ATL LIMITS)","DEKALB"),IF(AND($E3486="CLAYTON",ISNUMBER(SEARCH("COLLEGE PARK",$AT3486))),"CLAYTON (COLLEGE PARK)",$E3486)))))</f>
        <v/>
      </c>
      <c r="AV3486" s="2">
        <f>IF($L3486="","",IF(""&amp;$F3486="2","DIESEL",IF(OR(""&amp;$F3486="G",""&amp;$F3486="H"),"GAS","")))</f>
        <v/>
      </c>
      <c r="AW3486" s="2">
        <f>IF($AV3486="","",$R3486)</f>
        <v/>
      </c>
      <c r="AX3486" s="2">
        <f>IF($AV3486="","",IF($AB3486=0,$R3486,0))</f>
        <v/>
      </c>
      <c r="AY3486" s="2">
        <f>IF($AV3486="","",IF(AND($Z3486=0,COUNTIF('AR SALES'!$L$2:$L$2501,$L3486)=0),"YES",""))</f>
        <v/>
      </c>
      <c r="AZ3486" s="2">
        <f>IF($AV3486="","",IFERROR(VLOOKUP($AU3486,CODES!$A:$B,2,FALSE),"NO CODE"))</f>
        <v/>
      </c>
      <c r="BA3486" s="2">
        <f>IF(""&amp;$F3486&lt;&gt;"4","",IF($AY3486="YES","",IF(ROUND(SUMIFS($AE$2:$AE$4001,$L$2:$L$4001,$L3486,$F$2:$F$4001,"4")-SUMIFS('AR SALES'!$Y$2:$Y$2501,'AR SALES'!$L$2:$L$2501,$L3486,'AR SALES'!$AD$2:$AD$2501,"OFF"),2)=0,"","STALE")))</f>
        <v/>
      </c>
      <c r="BB3486" s="2">
        <f>IF(OR(""&amp;$F3486="2",""&amp;$F3486="4",""&amp;$F3486="G",""&amp;$F3486="H"),IF($AY3486="YES","",IF($AB3486&lt;&gt;0,"",IF(COUNTIFS('AR SALES'!$L$2:$L$2501,$L3486,'AR SALES'!$AD$2:$AD$2501,IF(""&amp;$F3486="4","OFF","ON"),'AR SALES'!$AF$2:$AF$2501,"Y")&gt;0,"","NO EXEMPTION"))),"")</f>
        <v/>
      </c>
    </row>
    <row r="3487">
      <c r="AT3487" s="2">
        <f>IF($L3487="","",IFERROR(INDEX('AR SALES'!$H$2:$H$2501,MATCH(""&amp;$L3487,'AR SALES'!$AE$2:$AE$2501,0)),""))</f>
        <v/>
      </c>
      <c r="AU3487" s="2">
        <f>IF($L3487="","",IF($A3487&lt;&gt;"GA","",IF($E3487="FULTON",IF(ISNUMBER(SEARCH("COLLEGE PARK",$AT3487)),"FULTON (COLLEGE PARK)",IF(ISNUMBER(SEARCH("HAPEVILLE",$AT3487)),"FULTON (HAPEVILLE)",IF(ISNUMBER(SEARCH("EAST POINT",$AT3487)),"FULTON (EAST POINT)",IF(ISNUMBER(SEARCH("ATLANTA",$AT3487)),"FULTON (ATL LIMITS)","FULTON")))),IF($E3487="DEKALB",IF(ISNUMBER(SEARCH("ATLANTA",$AT3487)),"DEKALB (ATL LIMITS)","DEKALB"),IF(AND($E3487="CLAYTON",ISNUMBER(SEARCH("COLLEGE PARK",$AT3487))),"CLAYTON (COLLEGE PARK)",$E3487)))))</f>
        <v/>
      </c>
      <c r="AV3487" s="2">
        <f>IF($L3487="","",IF(""&amp;$F3487="2","DIESEL",IF(OR(""&amp;$F3487="G",""&amp;$F3487="H"),"GAS","")))</f>
        <v/>
      </c>
      <c r="AW3487" s="2">
        <f>IF($AV3487="","",$R3487)</f>
        <v/>
      </c>
      <c r="AX3487" s="2">
        <f>IF($AV3487="","",IF($AB3487=0,$R3487,0))</f>
        <v/>
      </c>
      <c r="AY3487" s="2">
        <f>IF($AV3487="","",IF(AND($Z3487=0,COUNTIF('AR SALES'!$L$2:$L$2501,$L3487)=0),"YES",""))</f>
        <v/>
      </c>
      <c r="AZ3487" s="2">
        <f>IF($AV3487="","",IFERROR(VLOOKUP($AU3487,CODES!$A:$B,2,FALSE),"NO CODE"))</f>
        <v/>
      </c>
      <c r="BA3487" s="2">
        <f>IF(""&amp;$F3487&lt;&gt;"4","",IF($AY3487="YES","",IF(ROUND(SUMIFS($AE$2:$AE$4001,$L$2:$L$4001,$L3487,$F$2:$F$4001,"4")-SUMIFS('AR SALES'!$Y$2:$Y$2501,'AR SALES'!$L$2:$L$2501,$L3487,'AR SALES'!$AD$2:$AD$2501,"OFF"),2)=0,"","STALE")))</f>
        <v/>
      </c>
      <c r="BB3487" s="2">
        <f>IF(OR(""&amp;$F3487="2",""&amp;$F3487="4",""&amp;$F3487="G",""&amp;$F3487="H"),IF($AY3487="YES","",IF($AB3487&lt;&gt;0,"",IF(COUNTIFS('AR SALES'!$L$2:$L$2501,$L3487,'AR SALES'!$AD$2:$AD$2501,IF(""&amp;$F3487="4","OFF","ON"),'AR SALES'!$AF$2:$AF$2501,"Y")&gt;0,"","NO EXEMPTION"))),"")</f>
        <v/>
      </c>
    </row>
    <row r="3488">
      <c r="AT3488" s="2">
        <f>IF($L3488="","",IFERROR(INDEX('AR SALES'!$H$2:$H$2501,MATCH(""&amp;$L3488,'AR SALES'!$AE$2:$AE$2501,0)),""))</f>
        <v/>
      </c>
      <c r="AU3488" s="2">
        <f>IF($L3488="","",IF($A3488&lt;&gt;"GA","",IF($E3488="FULTON",IF(ISNUMBER(SEARCH("COLLEGE PARK",$AT3488)),"FULTON (COLLEGE PARK)",IF(ISNUMBER(SEARCH("HAPEVILLE",$AT3488)),"FULTON (HAPEVILLE)",IF(ISNUMBER(SEARCH("EAST POINT",$AT3488)),"FULTON (EAST POINT)",IF(ISNUMBER(SEARCH("ATLANTA",$AT3488)),"FULTON (ATL LIMITS)","FULTON")))),IF($E3488="DEKALB",IF(ISNUMBER(SEARCH("ATLANTA",$AT3488)),"DEKALB (ATL LIMITS)","DEKALB"),IF(AND($E3488="CLAYTON",ISNUMBER(SEARCH("COLLEGE PARK",$AT3488))),"CLAYTON (COLLEGE PARK)",$E3488)))))</f>
        <v/>
      </c>
      <c r="AV3488" s="2">
        <f>IF($L3488="","",IF(""&amp;$F3488="2","DIESEL",IF(OR(""&amp;$F3488="G",""&amp;$F3488="H"),"GAS","")))</f>
        <v/>
      </c>
      <c r="AW3488" s="2">
        <f>IF($AV3488="","",$R3488)</f>
        <v/>
      </c>
      <c r="AX3488" s="2">
        <f>IF($AV3488="","",IF($AB3488=0,$R3488,0))</f>
        <v/>
      </c>
      <c r="AY3488" s="2">
        <f>IF($AV3488="","",IF(AND($Z3488=0,COUNTIF('AR SALES'!$L$2:$L$2501,$L3488)=0),"YES",""))</f>
        <v/>
      </c>
      <c r="AZ3488" s="2">
        <f>IF($AV3488="","",IFERROR(VLOOKUP($AU3488,CODES!$A:$B,2,FALSE),"NO CODE"))</f>
        <v/>
      </c>
      <c r="BA3488" s="2">
        <f>IF(""&amp;$F3488&lt;&gt;"4","",IF($AY3488="YES","",IF(ROUND(SUMIFS($AE$2:$AE$4001,$L$2:$L$4001,$L3488,$F$2:$F$4001,"4")-SUMIFS('AR SALES'!$Y$2:$Y$2501,'AR SALES'!$L$2:$L$2501,$L3488,'AR SALES'!$AD$2:$AD$2501,"OFF"),2)=0,"","STALE")))</f>
        <v/>
      </c>
      <c r="BB3488" s="2">
        <f>IF(OR(""&amp;$F3488="2",""&amp;$F3488="4",""&amp;$F3488="G",""&amp;$F3488="H"),IF($AY3488="YES","",IF($AB3488&lt;&gt;0,"",IF(COUNTIFS('AR SALES'!$L$2:$L$2501,$L3488,'AR SALES'!$AD$2:$AD$2501,IF(""&amp;$F3488="4","OFF","ON"),'AR SALES'!$AF$2:$AF$2501,"Y")&gt;0,"","NO EXEMPTION"))),"")</f>
        <v/>
      </c>
    </row>
    <row r="3489">
      <c r="AT3489" s="2">
        <f>IF($L3489="","",IFERROR(INDEX('AR SALES'!$H$2:$H$2501,MATCH(""&amp;$L3489,'AR SALES'!$AE$2:$AE$2501,0)),""))</f>
        <v/>
      </c>
      <c r="AU3489" s="2">
        <f>IF($L3489="","",IF($A3489&lt;&gt;"GA","",IF($E3489="FULTON",IF(ISNUMBER(SEARCH("COLLEGE PARK",$AT3489)),"FULTON (COLLEGE PARK)",IF(ISNUMBER(SEARCH("HAPEVILLE",$AT3489)),"FULTON (HAPEVILLE)",IF(ISNUMBER(SEARCH("EAST POINT",$AT3489)),"FULTON (EAST POINT)",IF(ISNUMBER(SEARCH("ATLANTA",$AT3489)),"FULTON (ATL LIMITS)","FULTON")))),IF($E3489="DEKALB",IF(ISNUMBER(SEARCH("ATLANTA",$AT3489)),"DEKALB (ATL LIMITS)","DEKALB"),IF(AND($E3489="CLAYTON",ISNUMBER(SEARCH("COLLEGE PARK",$AT3489))),"CLAYTON (COLLEGE PARK)",$E3489)))))</f>
        <v/>
      </c>
      <c r="AV3489" s="2">
        <f>IF($L3489="","",IF(""&amp;$F3489="2","DIESEL",IF(OR(""&amp;$F3489="G",""&amp;$F3489="H"),"GAS","")))</f>
        <v/>
      </c>
      <c r="AW3489" s="2">
        <f>IF($AV3489="","",$R3489)</f>
        <v/>
      </c>
      <c r="AX3489" s="2">
        <f>IF($AV3489="","",IF($AB3489=0,$R3489,0))</f>
        <v/>
      </c>
      <c r="AY3489" s="2">
        <f>IF($AV3489="","",IF(AND($Z3489=0,COUNTIF('AR SALES'!$L$2:$L$2501,$L3489)=0),"YES",""))</f>
        <v/>
      </c>
      <c r="AZ3489" s="2">
        <f>IF($AV3489="","",IFERROR(VLOOKUP($AU3489,CODES!$A:$B,2,FALSE),"NO CODE"))</f>
        <v/>
      </c>
      <c r="BA3489" s="2">
        <f>IF(""&amp;$F3489&lt;&gt;"4","",IF($AY3489="YES","",IF(ROUND(SUMIFS($AE$2:$AE$4001,$L$2:$L$4001,$L3489,$F$2:$F$4001,"4")-SUMIFS('AR SALES'!$Y$2:$Y$2501,'AR SALES'!$L$2:$L$2501,$L3489,'AR SALES'!$AD$2:$AD$2501,"OFF"),2)=0,"","STALE")))</f>
        <v/>
      </c>
      <c r="BB3489" s="2">
        <f>IF(OR(""&amp;$F3489="2",""&amp;$F3489="4",""&amp;$F3489="G",""&amp;$F3489="H"),IF($AY3489="YES","",IF($AB3489&lt;&gt;0,"",IF(COUNTIFS('AR SALES'!$L$2:$L$2501,$L3489,'AR SALES'!$AD$2:$AD$2501,IF(""&amp;$F3489="4","OFF","ON"),'AR SALES'!$AF$2:$AF$2501,"Y")&gt;0,"","NO EXEMPTION"))),"")</f>
        <v/>
      </c>
    </row>
    <row r="3490">
      <c r="AT3490" s="2">
        <f>IF($L3490="","",IFERROR(INDEX('AR SALES'!$H$2:$H$2501,MATCH(""&amp;$L3490,'AR SALES'!$AE$2:$AE$2501,0)),""))</f>
        <v/>
      </c>
      <c r="AU3490" s="2">
        <f>IF($L3490="","",IF($A3490&lt;&gt;"GA","",IF($E3490="FULTON",IF(ISNUMBER(SEARCH("COLLEGE PARK",$AT3490)),"FULTON (COLLEGE PARK)",IF(ISNUMBER(SEARCH("HAPEVILLE",$AT3490)),"FULTON (HAPEVILLE)",IF(ISNUMBER(SEARCH("EAST POINT",$AT3490)),"FULTON (EAST POINT)",IF(ISNUMBER(SEARCH("ATLANTA",$AT3490)),"FULTON (ATL LIMITS)","FULTON")))),IF($E3490="DEKALB",IF(ISNUMBER(SEARCH("ATLANTA",$AT3490)),"DEKALB (ATL LIMITS)","DEKALB"),IF(AND($E3490="CLAYTON",ISNUMBER(SEARCH("COLLEGE PARK",$AT3490))),"CLAYTON (COLLEGE PARK)",$E3490)))))</f>
        <v/>
      </c>
      <c r="AV3490" s="2">
        <f>IF($L3490="","",IF(""&amp;$F3490="2","DIESEL",IF(OR(""&amp;$F3490="G",""&amp;$F3490="H"),"GAS","")))</f>
        <v/>
      </c>
      <c r="AW3490" s="2">
        <f>IF($AV3490="","",$R3490)</f>
        <v/>
      </c>
      <c r="AX3490" s="2">
        <f>IF($AV3490="","",IF($AB3490=0,$R3490,0))</f>
        <v/>
      </c>
      <c r="AY3490" s="2">
        <f>IF($AV3490="","",IF(AND($Z3490=0,COUNTIF('AR SALES'!$L$2:$L$2501,$L3490)=0),"YES",""))</f>
        <v/>
      </c>
      <c r="AZ3490" s="2">
        <f>IF($AV3490="","",IFERROR(VLOOKUP($AU3490,CODES!$A:$B,2,FALSE),"NO CODE"))</f>
        <v/>
      </c>
      <c r="BA3490" s="2">
        <f>IF(""&amp;$F3490&lt;&gt;"4","",IF($AY3490="YES","",IF(ROUND(SUMIFS($AE$2:$AE$4001,$L$2:$L$4001,$L3490,$F$2:$F$4001,"4")-SUMIFS('AR SALES'!$Y$2:$Y$2501,'AR SALES'!$L$2:$L$2501,$L3490,'AR SALES'!$AD$2:$AD$2501,"OFF"),2)=0,"","STALE")))</f>
        <v/>
      </c>
      <c r="BB3490" s="2">
        <f>IF(OR(""&amp;$F3490="2",""&amp;$F3490="4",""&amp;$F3490="G",""&amp;$F3490="H"),IF($AY3490="YES","",IF($AB3490&lt;&gt;0,"",IF(COUNTIFS('AR SALES'!$L$2:$L$2501,$L3490,'AR SALES'!$AD$2:$AD$2501,IF(""&amp;$F3490="4","OFF","ON"),'AR SALES'!$AF$2:$AF$2501,"Y")&gt;0,"","NO EXEMPTION"))),"")</f>
        <v/>
      </c>
    </row>
    <row r="3491">
      <c r="AT3491" s="2">
        <f>IF($L3491="","",IFERROR(INDEX('AR SALES'!$H$2:$H$2501,MATCH(""&amp;$L3491,'AR SALES'!$AE$2:$AE$2501,0)),""))</f>
        <v/>
      </c>
      <c r="AU3491" s="2">
        <f>IF($L3491="","",IF($A3491&lt;&gt;"GA","",IF($E3491="FULTON",IF(ISNUMBER(SEARCH("COLLEGE PARK",$AT3491)),"FULTON (COLLEGE PARK)",IF(ISNUMBER(SEARCH("HAPEVILLE",$AT3491)),"FULTON (HAPEVILLE)",IF(ISNUMBER(SEARCH("EAST POINT",$AT3491)),"FULTON (EAST POINT)",IF(ISNUMBER(SEARCH("ATLANTA",$AT3491)),"FULTON (ATL LIMITS)","FULTON")))),IF($E3491="DEKALB",IF(ISNUMBER(SEARCH("ATLANTA",$AT3491)),"DEKALB (ATL LIMITS)","DEKALB"),IF(AND($E3491="CLAYTON",ISNUMBER(SEARCH("COLLEGE PARK",$AT3491))),"CLAYTON (COLLEGE PARK)",$E3491)))))</f>
        <v/>
      </c>
      <c r="AV3491" s="2">
        <f>IF($L3491="","",IF(""&amp;$F3491="2","DIESEL",IF(OR(""&amp;$F3491="G",""&amp;$F3491="H"),"GAS","")))</f>
        <v/>
      </c>
      <c r="AW3491" s="2">
        <f>IF($AV3491="","",$R3491)</f>
        <v/>
      </c>
      <c r="AX3491" s="2">
        <f>IF($AV3491="","",IF($AB3491=0,$R3491,0))</f>
        <v/>
      </c>
      <c r="AY3491" s="2">
        <f>IF($AV3491="","",IF(AND($Z3491=0,COUNTIF('AR SALES'!$L$2:$L$2501,$L3491)=0),"YES",""))</f>
        <v/>
      </c>
      <c r="AZ3491" s="2">
        <f>IF($AV3491="","",IFERROR(VLOOKUP($AU3491,CODES!$A:$B,2,FALSE),"NO CODE"))</f>
        <v/>
      </c>
      <c r="BA3491" s="2">
        <f>IF(""&amp;$F3491&lt;&gt;"4","",IF($AY3491="YES","",IF(ROUND(SUMIFS($AE$2:$AE$4001,$L$2:$L$4001,$L3491,$F$2:$F$4001,"4")-SUMIFS('AR SALES'!$Y$2:$Y$2501,'AR SALES'!$L$2:$L$2501,$L3491,'AR SALES'!$AD$2:$AD$2501,"OFF"),2)=0,"","STALE")))</f>
        <v/>
      </c>
      <c r="BB3491" s="2">
        <f>IF(OR(""&amp;$F3491="2",""&amp;$F3491="4",""&amp;$F3491="G",""&amp;$F3491="H"),IF($AY3491="YES","",IF($AB3491&lt;&gt;0,"",IF(COUNTIFS('AR SALES'!$L$2:$L$2501,$L3491,'AR SALES'!$AD$2:$AD$2501,IF(""&amp;$F3491="4","OFF","ON"),'AR SALES'!$AF$2:$AF$2501,"Y")&gt;0,"","NO EXEMPTION"))),"")</f>
        <v/>
      </c>
    </row>
    <row r="3492">
      <c r="AT3492" s="2">
        <f>IF($L3492="","",IFERROR(INDEX('AR SALES'!$H$2:$H$2501,MATCH(""&amp;$L3492,'AR SALES'!$AE$2:$AE$2501,0)),""))</f>
        <v/>
      </c>
      <c r="AU3492" s="2">
        <f>IF($L3492="","",IF($A3492&lt;&gt;"GA","",IF($E3492="FULTON",IF(ISNUMBER(SEARCH("COLLEGE PARK",$AT3492)),"FULTON (COLLEGE PARK)",IF(ISNUMBER(SEARCH("HAPEVILLE",$AT3492)),"FULTON (HAPEVILLE)",IF(ISNUMBER(SEARCH("EAST POINT",$AT3492)),"FULTON (EAST POINT)",IF(ISNUMBER(SEARCH("ATLANTA",$AT3492)),"FULTON (ATL LIMITS)","FULTON")))),IF($E3492="DEKALB",IF(ISNUMBER(SEARCH("ATLANTA",$AT3492)),"DEKALB (ATL LIMITS)","DEKALB"),IF(AND($E3492="CLAYTON",ISNUMBER(SEARCH("COLLEGE PARK",$AT3492))),"CLAYTON (COLLEGE PARK)",$E3492)))))</f>
        <v/>
      </c>
      <c r="AV3492" s="2">
        <f>IF($L3492="","",IF(""&amp;$F3492="2","DIESEL",IF(OR(""&amp;$F3492="G",""&amp;$F3492="H"),"GAS","")))</f>
        <v/>
      </c>
      <c r="AW3492" s="2">
        <f>IF($AV3492="","",$R3492)</f>
        <v/>
      </c>
      <c r="AX3492" s="2">
        <f>IF($AV3492="","",IF($AB3492=0,$R3492,0))</f>
        <v/>
      </c>
      <c r="AY3492" s="2">
        <f>IF($AV3492="","",IF(AND($Z3492=0,COUNTIF('AR SALES'!$L$2:$L$2501,$L3492)=0),"YES",""))</f>
        <v/>
      </c>
      <c r="AZ3492" s="2">
        <f>IF($AV3492="","",IFERROR(VLOOKUP($AU3492,CODES!$A:$B,2,FALSE),"NO CODE"))</f>
        <v/>
      </c>
      <c r="BA3492" s="2">
        <f>IF(""&amp;$F3492&lt;&gt;"4","",IF($AY3492="YES","",IF(ROUND(SUMIFS($AE$2:$AE$4001,$L$2:$L$4001,$L3492,$F$2:$F$4001,"4")-SUMIFS('AR SALES'!$Y$2:$Y$2501,'AR SALES'!$L$2:$L$2501,$L3492,'AR SALES'!$AD$2:$AD$2501,"OFF"),2)=0,"","STALE")))</f>
        <v/>
      </c>
      <c r="BB3492" s="2">
        <f>IF(OR(""&amp;$F3492="2",""&amp;$F3492="4",""&amp;$F3492="G",""&amp;$F3492="H"),IF($AY3492="YES","",IF($AB3492&lt;&gt;0,"",IF(COUNTIFS('AR SALES'!$L$2:$L$2501,$L3492,'AR SALES'!$AD$2:$AD$2501,IF(""&amp;$F3492="4","OFF","ON"),'AR SALES'!$AF$2:$AF$2501,"Y")&gt;0,"","NO EXEMPTION"))),"")</f>
        <v/>
      </c>
    </row>
    <row r="3493">
      <c r="AT3493" s="2">
        <f>IF($L3493="","",IFERROR(INDEX('AR SALES'!$H$2:$H$2501,MATCH(""&amp;$L3493,'AR SALES'!$AE$2:$AE$2501,0)),""))</f>
        <v/>
      </c>
      <c r="AU3493" s="2">
        <f>IF($L3493="","",IF($A3493&lt;&gt;"GA","",IF($E3493="FULTON",IF(ISNUMBER(SEARCH("COLLEGE PARK",$AT3493)),"FULTON (COLLEGE PARK)",IF(ISNUMBER(SEARCH("HAPEVILLE",$AT3493)),"FULTON (HAPEVILLE)",IF(ISNUMBER(SEARCH("EAST POINT",$AT3493)),"FULTON (EAST POINT)",IF(ISNUMBER(SEARCH("ATLANTA",$AT3493)),"FULTON (ATL LIMITS)","FULTON")))),IF($E3493="DEKALB",IF(ISNUMBER(SEARCH("ATLANTA",$AT3493)),"DEKALB (ATL LIMITS)","DEKALB"),IF(AND($E3493="CLAYTON",ISNUMBER(SEARCH("COLLEGE PARK",$AT3493))),"CLAYTON (COLLEGE PARK)",$E3493)))))</f>
        <v/>
      </c>
      <c r="AV3493" s="2">
        <f>IF($L3493="","",IF(""&amp;$F3493="2","DIESEL",IF(OR(""&amp;$F3493="G",""&amp;$F3493="H"),"GAS","")))</f>
        <v/>
      </c>
      <c r="AW3493" s="2">
        <f>IF($AV3493="","",$R3493)</f>
        <v/>
      </c>
      <c r="AX3493" s="2">
        <f>IF($AV3493="","",IF($AB3493=0,$R3493,0))</f>
        <v/>
      </c>
      <c r="AY3493" s="2">
        <f>IF($AV3493="","",IF(AND($Z3493=0,COUNTIF('AR SALES'!$L$2:$L$2501,$L3493)=0),"YES",""))</f>
        <v/>
      </c>
      <c r="AZ3493" s="2">
        <f>IF($AV3493="","",IFERROR(VLOOKUP($AU3493,CODES!$A:$B,2,FALSE),"NO CODE"))</f>
        <v/>
      </c>
      <c r="BA3493" s="2">
        <f>IF(""&amp;$F3493&lt;&gt;"4","",IF($AY3493="YES","",IF(ROUND(SUMIFS($AE$2:$AE$4001,$L$2:$L$4001,$L3493,$F$2:$F$4001,"4")-SUMIFS('AR SALES'!$Y$2:$Y$2501,'AR SALES'!$L$2:$L$2501,$L3493,'AR SALES'!$AD$2:$AD$2501,"OFF"),2)=0,"","STALE")))</f>
        <v/>
      </c>
      <c r="BB3493" s="2">
        <f>IF(OR(""&amp;$F3493="2",""&amp;$F3493="4",""&amp;$F3493="G",""&amp;$F3493="H"),IF($AY3493="YES","",IF($AB3493&lt;&gt;0,"",IF(COUNTIFS('AR SALES'!$L$2:$L$2501,$L3493,'AR SALES'!$AD$2:$AD$2501,IF(""&amp;$F3493="4","OFF","ON"),'AR SALES'!$AF$2:$AF$2501,"Y")&gt;0,"","NO EXEMPTION"))),"")</f>
        <v/>
      </c>
    </row>
    <row r="3494">
      <c r="AT3494" s="2">
        <f>IF($L3494="","",IFERROR(INDEX('AR SALES'!$H$2:$H$2501,MATCH(""&amp;$L3494,'AR SALES'!$AE$2:$AE$2501,0)),""))</f>
        <v/>
      </c>
      <c r="AU3494" s="2">
        <f>IF($L3494="","",IF($A3494&lt;&gt;"GA","",IF($E3494="FULTON",IF(ISNUMBER(SEARCH("COLLEGE PARK",$AT3494)),"FULTON (COLLEGE PARK)",IF(ISNUMBER(SEARCH("HAPEVILLE",$AT3494)),"FULTON (HAPEVILLE)",IF(ISNUMBER(SEARCH("EAST POINT",$AT3494)),"FULTON (EAST POINT)",IF(ISNUMBER(SEARCH("ATLANTA",$AT3494)),"FULTON (ATL LIMITS)","FULTON")))),IF($E3494="DEKALB",IF(ISNUMBER(SEARCH("ATLANTA",$AT3494)),"DEKALB (ATL LIMITS)","DEKALB"),IF(AND($E3494="CLAYTON",ISNUMBER(SEARCH("COLLEGE PARK",$AT3494))),"CLAYTON (COLLEGE PARK)",$E3494)))))</f>
        <v/>
      </c>
      <c r="AV3494" s="2">
        <f>IF($L3494="","",IF(""&amp;$F3494="2","DIESEL",IF(OR(""&amp;$F3494="G",""&amp;$F3494="H"),"GAS","")))</f>
        <v/>
      </c>
      <c r="AW3494" s="2">
        <f>IF($AV3494="","",$R3494)</f>
        <v/>
      </c>
      <c r="AX3494" s="2">
        <f>IF($AV3494="","",IF($AB3494=0,$R3494,0))</f>
        <v/>
      </c>
      <c r="AY3494" s="2">
        <f>IF($AV3494="","",IF(AND($Z3494=0,COUNTIF('AR SALES'!$L$2:$L$2501,$L3494)=0),"YES",""))</f>
        <v/>
      </c>
      <c r="AZ3494" s="2">
        <f>IF($AV3494="","",IFERROR(VLOOKUP($AU3494,CODES!$A:$B,2,FALSE),"NO CODE"))</f>
        <v/>
      </c>
      <c r="BA3494" s="2">
        <f>IF(""&amp;$F3494&lt;&gt;"4","",IF($AY3494="YES","",IF(ROUND(SUMIFS($AE$2:$AE$4001,$L$2:$L$4001,$L3494,$F$2:$F$4001,"4")-SUMIFS('AR SALES'!$Y$2:$Y$2501,'AR SALES'!$L$2:$L$2501,$L3494,'AR SALES'!$AD$2:$AD$2501,"OFF"),2)=0,"","STALE")))</f>
        <v/>
      </c>
      <c r="BB3494" s="2">
        <f>IF(OR(""&amp;$F3494="2",""&amp;$F3494="4",""&amp;$F3494="G",""&amp;$F3494="H"),IF($AY3494="YES","",IF($AB3494&lt;&gt;0,"",IF(COUNTIFS('AR SALES'!$L$2:$L$2501,$L3494,'AR SALES'!$AD$2:$AD$2501,IF(""&amp;$F3494="4","OFF","ON"),'AR SALES'!$AF$2:$AF$2501,"Y")&gt;0,"","NO EXEMPTION"))),"")</f>
        <v/>
      </c>
    </row>
    <row r="3495">
      <c r="AT3495" s="2">
        <f>IF($L3495="","",IFERROR(INDEX('AR SALES'!$H$2:$H$2501,MATCH(""&amp;$L3495,'AR SALES'!$AE$2:$AE$2501,0)),""))</f>
        <v/>
      </c>
      <c r="AU3495" s="2">
        <f>IF($L3495="","",IF($A3495&lt;&gt;"GA","",IF($E3495="FULTON",IF(ISNUMBER(SEARCH("COLLEGE PARK",$AT3495)),"FULTON (COLLEGE PARK)",IF(ISNUMBER(SEARCH("HAPEVILLE",$AT3495)),"FULTON (HAPEVILLE)",IF(ISNUMBER(SEARCH("EAST POINT",$AT3495)),"FULTON (EAST POINT)",IF(ISNUMBER(SEARCH("ATLANTA",$AT3495)),"FULTON (ATL LIMITS)","FULTON")))),IF($E3495="DEKALB",IF(ISNUMBER(SEARCH("ATLANTA",$AT3495)),"DEKALB (ATL LIMITS)","DEKALB"),IF(AND($E3495="CLAYTON",ISNUMBER(SEARCH("COLLEGE PARK",$AT3495))),"CLAYTON (COLLEGE PARK)",$E3495)))))</f>
        <v/>
      </c>
      <c r="AV3495" s="2">
        <f>IF($L3495="","",IF(""&amp;$F3495="2","DIESEL",IF(OR(""&amp;$F3495="G",""&amp;$F3495="H"),"GAS","")))</f>
        <v/>
      </c>
      <c r="AW3495" s="2">
        <f>IF($AV3495="","",$R3495)</f>
        <v/>
      </c>
      <c r="AX3495" s="2">
        <f>IF($AV3495="","",IF($AB3495=0,$R3495,0))</f>
        <v/>
      </c>
      <c r="AY3495" s="2">
        <f>IF($AV3495="","",IF(AND($Z3495=0,COUNTIF('AR SALES'!$L$2:$L$2501,$L3495)=0),"YES",""))</f>
        <v/>
      </c>
      <c r="AZ3495" s="2">
        <f>IF($AV3495="","",IFERROR(VLOOKUP($AU3495,CODES!$A:$B,2,FALSE),"NO CODE"))</f>
        <v/>
      </c>
      <c r="BA3495" s="2">
        <f>IF(""&amp;$F3495&lt;&gt;"4","",IF($AY3495="YES","",IF(ROUND(SUMIFS($AE$2:$AE$4001,$L$2:$L$4001,$L3495,$F$2:$F$4001,"4")-SUMIFS('AR SALES'!$Y$2:$Y$2501,'AR SALES'!$L$2:$L$2501,$L3495,'AR SALES'!$AD$2:$AD$2501,"OFF"),2)=0,"","STALE")))</f>
        <v/>
      </c>
      <c r="BB3495" s="2">
        <f>IF(OR(""&amp;$F3495="2",""&amp;$F3495="4",""&amp;$F3495="G",""&amp;$F3495="H"),IF($AY3495="YES","",IF($AB3495&lt;&gt;0,"",IF(COUNTIFS('AR SALES'!$L$2:$L$2501,$L3495,'AR SALES'!$AD$2:$AD$2501,IF(""&amp;$F3495="4","OFF","ON"),'AR SALES'!$AF$2:$AF$2501,"Y")&gt;0,"","NO EXEMPTION"))),"")</f>
        <v/>
      </c>
    </row>
    <row r="3496">
      <c r="AT3496" s="2">
        <f>IF($L3496="","",IFERROR(INDEX('AR SALES'!$H$2:$H$2501,MATCH(""&amp;$L3496,'AR SALES'!$AE$2:$AE$2501,0)),""))</f>
        <v/>
      </c>
      <c r="AU3496" s="2">
        <f>IF($L3496="","",IF($A3496&lt;&gt;"GA","",IF($E3496="FULTON",IF(ISNUMBER(SEARCH("COLLEGE PARK",$AT3496)),"FULTON (COLLEGE PARK)",IF(ISNUMBER(SEARCH("HAPEVILLE",$AT3496)),"FULTON (HAPEVILLE)",IF(ISNUMBER(SEARCH("EAST POINT",$AT3496)),"FULTON (EAST POINT)",IF(ISNUMBER(SEARCH("ATLANTA",$AT3496)),"FULTON (ATL LIMITS)","FULTON")))),IF($E3496="DEKALB",IF(ISNUMBER(SEARCH("ATLANTA",$AT3496)),"DEKALB (ATL LIMITS)","DEKALB"),IF(AND($E3496="CLAYTON",ISNUMBER(SEARCH("COLLEGE PARK",$AT3496))),"CLAYTON (COLLEGE PARK)",$E3496)))))</f>
        <v/>
      </c>
      <c r="AV3496" s="2">
        <f>IF($L3496="","",IF(""&amp;$F3496="2","DIESEL",IF(OR(""&amp;$F3496="G",""&amp;$F3496="H"),"GAS","")))</f>
        <v/>
      </c>
      <c r="AW3496" s="2">
        <f>IF($AV3496="","",$R3496)</f>
        <v/>
      </c>
      <c r="AX3496" s="2">
        <f>IF($AV3496="","",IF($AB3496=0,$R3496,0))</f>
        <v/>
      </c>
      <c r="AY3496" s="2">
        <f>IF($AV3496="","",IF(AND($Z3496=0,COUNTIF('AR SALES'!$L$2:$L$2501,$L3496)=0),"YES",""))</f>
        <v/>
      </c>
      <c r="AZ3496" s="2">
        <f>IF($AV3496="","",IFERROR(VLOOKUP($AU3496,CODES!$A:$B,2,FALSE),"NO CODE"))</f>
        <v/>
      </c>
      <c r="BA3496" s="2">
        <f>IF(""&amp;$F3496&lt;&gt;"4","",IF($AY3496="YES","",IF(ROUND(SUMIFS($AE$2:$AE$4001,$L$2:$L$4001,$L3496,$F$2:$F$4001,"4")-SUMIFS('AR SALES'!$Y$2:$Y$2501,'AR SALES'!$L$2:$L$2501,$L3496,'AR SALES'!$AD$2:$AD$2501,"OFF"),2)=0,"","STALE")))</f>
        <v/>
      </c>
      <c r="BB3496" s="2">
        <f>IF(OR(""&amp;$F3496="2",""&amp;$F3496="4",""&amp;$F3496="G",""&amp;$F3496="H"),IF($AY3496="YES","",IF($AB3496&lt;&gt;0,"",IF(COUNTIFS('AR SALES'!$L$2:$L$2501,$L3496,'AR SALES'!$AD$2:$AD$2501,IF(""&amp;$F3496="4","OFF","ON"),'AR SALES'!$AF$2:$AF$2501,"Y")&gt;0,"","NO EXEMPTION"))),"")</f>
        <v/>
      </c>
    </row>
    <row r="3497">
      <c r="AT3497" s="2">
        <f>IF($L3497="","",IFERROR(INDEX('AR SALES'!$H$2:$H$2501,MATCH(""&amp;$L3497,'AR SALES'!$AE$2:$AE$2501,0)),""))</f>
        <v/>
      </c>
      <c r="AU3497" s="2">
        <f>IF($L3497="","",IF($A3497&lt;&gt;"GA","",IF($E3497="FULTON",IF(ISNUMBER(SEARCH("COLLEGE PARK",$AT3497)),"FULTON (COLLEGE PARK)",IF(ISNUMBER(SEARCH("HAPEVILLE",$AT3497)),"FULTON (HAPEVILLE)",IF(ISNUMBER(SEARCH("EAST POINT",$AT3497)),"FULTON (EAST POINT)",IF(ISNUMBER(SEARCH("ATLANTA",$AT3497)),"FULTON (ATL LIMITS)","FULTON")))),IF($E3497="DEKALB",IF(ISNUMBER(SEARCH("ATLANTA",$AT3497)),"DEKALB (ATL LIMITS)","DEKALB"),IF(AND($E3497="CLAYTON",ISNUMBER(SEARCH("COLLEGE PARK",$AT3497))),"CLAYTON (COLLEGE PARK)",$E3497)))))</f>
        <v/>
      </c>
      <c r="AV3497" s="2">
        <f>IF($L3497="","",IF(""&amp;$F3497="2","DIESEL",IF(OR(""&amp;$F3497="G",""&amp;$F3497="H"),"GAS","")))</f>
        <v/>
      </c>
      <c r="AW3497" s="2">
        <f>IF($AV3497="","",$R3497)</f>
        <v/>
      </c>
      <c r="AX3497" s="2">
        <f>IF($AV3497="","",IF($AB3497=0,$R3497,0))</f>
        <v/>
      </c>
      <c r="AY3497" s="2">
        <f>IF($AV3497="","",IF(AND($Z3497=0,COUNTIF('AR SALES'!$L$2:$L$2501,$L3497)=0),"YES",""))</f>
        <v/>
      </c>
      <c r="AZ3497" s="2">
        <f>IF($AV3497="","",IFERROR(VLOOKUP($AU3497,CODES!$A:$B,2,FALSE),"NO CODE"))</f>
        <v/>
      </c>
      <c r="BA3497" s="2">
        <f>IF(""&amp;$F3497&lt;&gt;"4","",IF($AY3497="YES","",IF(ROUND(SUMIFS($AE$2:$AE$4001,$L$2:$L$4001,$L3497,$F$2:$F$4001,"4")-SUMIFS('AR SALES'!$Y$2:$Y$2501,'AR SALES'!$L$2:$L$2501,$L3497,'AR SALES'!$AD$2:$AD$2501,"OFF"),2)=0,"","STALE")))</f>
        <v/>
      </c>
      <c r="BB3497" s="2">
        <f>IF(OR(""&amp;$F3497="2",""&amp;$F3497="4",""&amp;$F3497="G",""&amp;$F3497="H"),IF($AY3497="YES","",IF($AB3497&lt;&gt;0,"",IF(COUNTIFS('AR SALES'!$L$2:$L$2501,$L3497,'AR SALES'!$AD$2:$AD$2501,IF(""&amp;$F3497="4","OFF","ON"),'AR SALES'!$AF$2:$AF$2501,"Y")&gt;0,"","NO EXEMPTION"))),"")</f>
        <v/>
      </c>
    </row>
    <row r="3498">
      <c r="AT3498" s="2">
        <f>IF($L3498="","",IFERROR(INDEX('AR SALES'!$H$2:$H$2501,MATCH(""&amp;$L3498,'AR SALES'!$AE$2:$AE$2501,0)),""))</f>
        <v/>
      </c>
      <c r="AU3498" s="2">
        <f>IF($L3498="","",IF($A3498&lt;&gt;"GA","",IF($E3498="FULTON",IF(ISNUMBER(SEARCH("COLLEGE PARK",$AT3498)),"FULTON (COLLEGE PARK)",IF(ISNUMBER(SEARCH("HAPEVILLE",$AT3498)),"FULTON (HAPEVILLE)",IF(ISNUMBER(SEARCH("EAST POINT",$AT3498)),"FULTON (EAST POINT)",IF(ISNUMBER(SEARCH("ATLANTA",$AT3498)),"FULTON (ATL LIMITS)","FULTON")))),IF($E3498="DEKALB",IF(ISNUMBER(SEARCH("ATLANTA",$AT3498)),"DEKALB (ATL LIMITS)","DEKALB"),IF(AND($E3498="CLAYTON",ISNUMBER(SEARCH("COLLEGE PARK",$AT3498))),"CLAYTON (COLLEGE PARK)",$E3498)))))</f>
        <v/>
      </c>
      <c r="AV3498" s="2">
        <f>IF($L3498="","",IF(""&amp;$F3498="2","DIESEL",IF(OR(""&amp;$F3498="G",""&amp;$F3498="H"),"GAS","")))</f>
        <v/>
      </c>
      <c r="AW3498" s="2">
        <f>IF($AV3498="","",$R3498)</f>
        <v/>
      </c>
      <c r="AX3498" s="2">
        <f>IF($AV3498="","",IF($AB3498=0,$R3498,0))</f>
        <v/>
      </c>
      <c r="AY3498" s="2">
        <f>IF($AV3498="","",IF(AND($Z3498=0,COUNTIF('AR SALES'!$L$2:$L$2501,$L3498)=0),"YES",""))</f>
        <v/>
      </c>
      <c r="AZ3498" s="2">
        <f>IF($AV3498="","",IFERROR(VLOOKUP($AU3498,CODES!$A:$B,2,FALSE),"NO CODE"))</f>
        <v/>
      </c>
      <c r="BA3498" s="2">
        <f>IF(""&amp;$F3498&lt;&gt;"4","",IF($AY3498="YES","",IF(ROUND(SUMIFS($AE$2:$AE$4001,$L$2:$L$4001,$L3498,$F$2:$F$4001,"4")-SUMIFS('AR SALES'!$Y$2:$Y$2501,'AR SALES'!$L$2:$L$2501,$L3498,'AR SALES'!$AD$2:$AD$2501,"OFF"),2)=0,"","STALE")))</f>
        <v/>
      </c>
      <c r="BB3498" s="2">
        <f>IF(OR(""&amp;$F3498="2",""&amp;$F3498="4",""&amp;$F3498="G",""&amp;$F3498="H"),IF($AY3498="YES","",IF($AB3498&lt;&gt;0,"",IF(COUNTIFS('AR SALES'!$L$2:$L$2501,$L3498,'AR SALES'!$AD$2:$AD$2501,IF(""&amp;$F3498="4","OFF","ON"),'AR SALES'!$AF$2:$AF$2501,"Y")&gt;0,"","NO EXEMPTION"))),"")</f>
        <v/>
      </c>
    </row>
    <row r="3499">
      <c r="AT3499" s="2">
        <f>IF($L3499="","",IFERROR(INDEX('AR SALES'!$H$2:$H$2501,MATCH(""&amp;$L3499,'AR SALES'!$AE$2:$AE$2501,0)),""))</f>
        <v/>
      </c>
      <c r="AU3499" s="2">
        <f>IF($L3499="","",IF($A3499&lt;&gt;"GA","",IF($E3499="FULTON",IF(ISNUMBER(SEARCH("COLLEGE PARK",$AT3499)),"FULTON (COLLEGE PARK)",IF(ISNUMBER(SEARCH("HAPEVILLE",$AT3499)),"FULTON (HAPEVILLE)",IF(ISNUMBER(SEARCH("EAST POINT",$AT3499)),"FULTON (EAST POINT)",IF(ISNUMBER(SEARCH("ATLANTA",$AT3499)),"FULTON (ATL LIMITS)","FULTON")))),IF($E3499="DEKALB",IF(ISNUMBER(SEARCH("ATLANTA",$AT3499)),"DEKALB (ATL LIMITS)","DEKALB"),IF(AND($E3499="CLAYTON",ISNUMBER(SEARCH("COLLEGE PARK",$AT3499))),"CLAYTON (COLLEGE PARK)",$E3499)))))</f>
        <v/>
      </c>
      <c r="AV3499" s="2">
        <f>IF($L3499="","",IF(""&amp;$F3499="2","DIESEL",IF(OR(""&amp;$F3499="G",""&amp;$F3499="H"),"GAS","")))</f>
        <v/>
      </c>
      <c r="AW3499" s="2">
        <f>IF($AV3499="","",$R3499)</f>
        <v/>
      </c>
      <c r="AX3499" s="2">
        <f>IF($AV3499="","",IF($AB3499=0,$R3499,0))</f>
        <v/>
      </c>
      <c r="AY3499" s="2">
        <f>IF($AV3499="","",IF(AND($Z3499=0,COUNTIF('AR SALES'!$L$2:$L$2501,$L3499)=0),"YES",""))</f>
        <v/>
      </c>
      <c r="AZ3499" s="2">
        <f>IF($AV3499="","",IFERROR(VLOOKUP($AU3499,CODES!$A:$B,2,FALSE),"NO CODE"))</f>
        <v/>
      </c>
      <c r="BA3499" s="2">
        <f>IF(""&amp;$F3499&lt;&gt;"4","",IF($AY3499="YES","",IF(ROUND(SUMIFS($AE$2:$AE$4001,$L$2:$L$4001,$L3499,$F$2:$F$4001,"4")-SUMIFS('AR SALES'!$Y$2:$Y$2501,'AR SALES'!$L$2:$L$2501,$L3499,'AR SALES'!$AD$2:$AD$2501,"OFF"),2)=0,"","STALE")))</f>
        <v/>
      </c>
      <c r="BB3499" s="2">
        <f>IF(OR(""&amp;$F3499="2",""&amp;$F3499="4",""&amp;$F3499="G",""&amp;$F3499="H"),IF($AY3499="YES","",IF($AB3499&lt;&gt;0,"",IF(COUNTIFS('AR SALES'!$L$2:$L$2501,$L3499,'AR SALES'!$AD$2:$AD$2501,IF(""&amp;$F3499="4","OFF","ON"),'AR SALES'!$AF$2:$AF$2501,"Y")&gt;0,"","NO EXEMPTION"))),"")</f>
        <v/>
      </c>
    </row>
    <row r="3500">
      <c r="AT3500" s="2">
        <f>IF($L3500="","",IFERROR(INDEX('AR SALES'!$H$2:$H$2501,MATCH(""&amp;$L3500,'AR SALES'!$AE$2:$AE$2501,0)),""))</f>
        <v/>
      </c>
      <c r="AU3500" s="2">
        <f>IF($L3500="","",IF($A3500&lt;&gt;"GA","",IF($E3500="FULTON",IF(ISNUMBER(SEARCH("COLLEGE PARK",$AT3500)),"FULTON (COLLEGE PARK)",IF(ISNUMBER(SEARCH("HAPEVILLE",$AT3500)),"FULTON (HAPEVILLE)",IF(ISNUMBER(SEARCH("EAST POINT",$AT3500)),"FULTON (EAST POINT)",IF(ISNUMBER(SEARCH("ATLANTA",$AT3500)),"FULTON (ATL LIMITS)","FULTON")))),IF($E3500="DEKALB",IF(ISNUMBER(SEARCH("ATLANTA",$AT3500)),"DEKALB (ATL LIMITS)","DEKALB"),IF(AND($E3500="CLAYTON",ISNUMBER(SEARCH("COLLEGE PARK",$AT3500))),"CLAYTON (COLLEGE PARK)",$E3500)))))</f>
        <v/>
      </c>
      <c r="AV3500" s="2">
        <f>IF($L3500="","",IF(""&amp;$F3500="2","DIESEL",IF(OR(""&amp;$F3500="G",""&amp;$F3500="H"),"GAS","")))</f>
        <v/>
      </c>
      <c r="AW3500" s="2">
        <f>IF($AV3500="","",$R3500)</f>
        <v/>
      </c>
      <c r="AX3500" s="2">
        <f>IF($AV3500="","",IF($AB3500=0,$R3500,0))</f>
        <v/>
      </c>
      <c r="AY3500" s="2">
        <f>IF($AV3500="","",IF(AND($Z3500=0,COUNTIF('AR SALES'!$L$2:$L$2501,$L3500)=0),"YES",""))</f>
        <v/>
      </c>
      <c r="AZ3500" s="2">
        <f>IF($AV3500="","",IFERROR(VLOOKUP($AU3500,CODES!$A:$B,2,FALSE),"NO CODE"))</f>
        <v/>
      </c>
      <c r="BA3500" s="2">
        <f>IF(""&amp;$F3500&lt;&gt;"4","",IF($AY3500="YES","",IF(ROUND(SUMIFS($AE$2:$AE$4001,$L$2:$L$4001,$L3500,$F$2:$F$4001,"4")-SUMIFS('AR SALES'!$Y$2:$Y$2501,'AR SALES'!$L$2:$L$2501,$L3500,'AR SALES'!$AD$2:$AD$2501,"OFF"),2)=0,"","STALE")))</f>
        <v/>
      </c>
      <c r="BB3500" s="2">
        <f>IF(OR(""&amp;$F3500="2",""&amp;$F3500="4",""&amp;$F3500="G",""&amp;$F3500="H"),IF($AY3500="YES","",IF($AB3500&lt;&gt;0,"",IF(COUNTIFS('AR SALES'!$L$2:$L$2501,$L3500,'AR SALES'!$AD$2:$AD$2501,IF(""&amp;$F3500="4","OFF","ON"),'AR SALES'!$AF$2:$AF$2501,"Y")&gt;0,"","NO EXEMPTION"))),"")</f>
        <v/>
      </c>
    </row>
    <row r="3501">
      <c r="AT3501" s="2">
        <f>IF($L3501="","",IFERROR(INDEX('AR SALES'!$H$2:$H$2501,MATCH(""&amp;$L3501,'AR SALES'!$AE$2:$AE$2501,0)),""))</f>
        <v/>
      </c>
      <c r="AU3501" s="2">
        <f>IF($L3501="","",IF($A3501&lt;&gt;"GA","",IF($E3501="FULTON",IF(ISNUMBER(SEARCH("COLLEGE PARK",$AT3501)),"FULTON (COLLEGE PARK)",IF(ISNUMBER(SEARCH("HAPEVILLE",$AT3501)),"FULTON (HAPEVILLE)",IF(ISNUMBER(SEARCH("EAST POINT",$AT3501)),"FULTON (EAST POINT)",IF(ISNUMBER(SEARCH("ATLANTA",$AT3501)),"FULTON (ATL LIMITS)","FULTON")))),IF($E3501="DEKALB",IF(ISNUMBER(SEARCH("ATLANTA",$AT3501)),"DEKALB (ATL LIMITS)","DEKALB"),IF(AND($E3501="CLAYTON",ISNUMBER(SEARCH("COLLEGE PARK",$AT3501))),"CLAYTON (COLLEGE PARK)",$E3501)))))</f>
        <v/>
      </c>
      <c r="AV3501" s="2">
        <f>IF($L3501="","",IF(""&amp;$F3501="2","DIESEL",IF(OR(""&amp;$F3501="G",""&amp;$F3501="H"),"GAS","")))</f>
        <v/>
      </c>
      <c r="AW3501" s="2">
        <f>IF($AV3501="","",$R3501)</f>
        <v/>
      </c>
      <c r="AX3501" s="2">
        <f>IF($AV3501="","",IF($AB3501=0,$R3501,0))</f>
        <v/>
      </c>
      <c r="AY3501" s="2">
        <f>IF($AV3501="","",IF(AND($Z3501=0,COUNTIF('AR SALES'!$L$2:$L$2501,$L3501)=0),"YES",""))</f>
        <v/>
      </c>
      <c r="AZ3501" s="2">
        <f>IF($AV3501="","",IFERROR(VLOOKUP($AU3501,CODES!$A:$B,2,FALSE),"NO CODE"))</f>
        <v/>
      </c>
      <c r="BA3501" s="2">
        <f>IF(""&amp;$F3501&lt;&gt;"4","",IF($AY3501="YES","",IF(ROUND(SUMIFS($AE$2:$AE$4001,$L$2:$L$4001,$L3501,$F$2:$F$4001,"4")-SUMIFS('AR SALES'!$Y$2:$Y$2501,'AR SALES'!$L$2:$L$2501,$L3501,'AR SALES'!$AD$2:$AD$2501,"OFF"),2)=0,"","STALE")))</f>
        <v/>
      </c>
      <c r="BB3501" s="2">
        <f>IF(OR(""&amp;$F3501="2",""&amp;$F3501="4",""&amp;$F3501="G",""&amp;$F3501="H"),IF($AY3501="YES","",IF($AB3501&lt;&gt;0,"",IF(COUNTIFS('AR SALES'!$L$2:$L$2501,$L3501,'AR SALES'!$AD$2:$AD$2501,IF(""&amp;$F3501="4","OFF","ON"),'AR SALES'!$AF$2:$AF$2501,"Y")&gt;0,"","NO EXEMPTION"))),"")</f>
        <v/>
      </c>
    </row>
    <row r="3502">
      <c r="AT3502" s="2">
        <f>IF($L3502="","",IFERROR(INDEX('AR SALES'!$H$2:$H$2501,MATCH(""&amp;$L3502,'AR SALES'!$AE$2:$AE$2501,0)),""))</f>
        <v/>
      </c>
      <c r="AU3502" s="2">
        <f>IF($L3502="","",IF($A3502&lt;&gt;"GA","",IF($E3502="FULTON",IF(ISNUMBER(SEARCH("COLLEGE PARK",$AT3502)),"FULTON (COLLEGE PARK)",IF(ISNUMBER(SEARCH("HAPEVILLE",$AT3502)),"FULTON (HAPEVILLE)",IF(ISNUMBER(SEARCH("EAST POINT",$AT3502)),"FULTON (EAST POINT)",IF(ISNUMBER(SEARCH("ATLANTA",$AT3502)),"FULTON (ATL LIMITS)","FULTON")))),IF($E3502="DEKALB",IF(ISNUMBER(SEARCH("ATLANTA",$AT3502)),"DEKALB (ATL LIMITS)","DEKALB"),IF(AND($E3502="CLAYTON",ISNUMBER(SEARCH("COLLEGE PARK",$AT3502))),"CLAYTON (COLLEGE PARK)",$E3502)))))</f>
        <v/>
      </c>
      <c r="AV3502" s="2">
        <f>IF($L3502="","",IF(""&amp;$F3502="2","DIESEL",IF(OR(""&amp;$F3502="G",""&amp;$F3502="H"),"GAS","")))</f>
        <v/>
      </c>
      <c r="AW3502" s="2">
        <f>IF($AV3502="","",$R3502)</f>
        <v/>
      </c>
      <c r="AX3502" s="2">
        <f>IF($AV3502="","",IF($AB3502=0,$R3502,0))</f>
        <v/>
      </c>
      <c r="AY3502" s="2">
        <f>IF($AV3502="","",IF(AND($Z3502=0,COUNTIF('AR SALES'!$L$2:$L$2501,$L3502)=0),"YES",""))</f>
        <v/>
      </c>
      <c r="AZ3502" s="2">
        <f>IF($AV3502="","",IFERROR(VLOOKUP($AU3502,CODES!$A:$B,2,FALSE),"NO CODE"))</f>
        <v/>
      </c>
      <c r="BA3502" s="2">
        <f>IF(""&amp;$F3502&lt;&gt;"4","",IF($AY3502="YES","",IF(ROUND(SUMIFS($AE$2:$AE$4001,$L$2:$L$4001,$L3502,$F$2:$F$4001,"4")-SUMIFS('AR SALES'!$Y$2:$Y$2501,'AR SALES'!$L$2:$L$2501,$L3502,'AR SALES'!$AD$2:$AD$2501,"OFF"),2)=0,"","STALE")))</f>
        <v/>
      </c>
      <c r="BB3502" s="2">
        <f>IF(OR(""&amp;$F3502="2",""&amp;$F3502="4",""&amp;$F3502="G",""&amp;$F3502="H"),IF($AY3502="YES","",IF($AB3502&lt;&gt;0,"",IF(COUNTIFS('AR SALES'!$L$2:$L$2501,$L3502,'AR SALES'!$AD$2:$AD$2501,IF(""&amp;$F3502="4","OFF","ON"),'AR SALES'!$AF$2:$AF$2501,"Y")&gt;0,"","NO EXEMPTION"))),"")</f>
        <v/>
      </c>
    </row>
    <row r="3503">
      <c r="AT3503" s="2">
        <f>IF($L3503="","",IFERROR(INDEX('AR SALES'!$H$2:$H$2501,MATCH(""&amp;$L3503,'AR SALES'!$AE$2:$AE$2501,0)),""))</f>
        <v/>
      </c>
      <c r="AU3503" s="2">
        <f>IF($L3503="","",IF($A3503&lt;&gt;"GA","",IF($E3503="FULTON",IF(ISNUMBER(SEARCH("COLLEGE PARK",$AT3503)),"FULTON (COLLEGE PARK)",IF(ISNUMBER(SEARCH("HAPEVILLE",$AT3503)),"FULTON (HAPEVILLE)",IF(ISNUMBER(SEARCH("EAST POINT",$AT3503)),"FULTON (EAST POINT)",IF(ISNUMBER(SEARCH("ATLANTA",$AT3503)),"FULTON (ATL LIMITS)","FULTON")))),IF($E3503="DEKALB",IF(ISNUMBER(SEARCH("ATLANTA",$AT3503)),"DEKALB (ATL LIMITS)","DEKALB"),IF(AND($E3503="CLAYTON",ISNUMBER(SEARCH("COLLEGE PARK",$AT3503))),"CLAYTON (COLLEGE PARK)",$E3503)))))</f>
        <v/>
      </c>
      <c r="AV3503" s="2">
        <f>IF($L3503="","",IF(""&amp;$F3503="2","DIESEL",IF(OR(""&amp;$F3503="G",""&amp;$F3503="H"),"GAS","")))</f>
        <v/>
      </c>
      <c r="AW3503" s="2">
        <f>IF($AV3503="","",$R3503)</f>
        <v/>
      </c>
      <c r="AX3503" s="2">
        <f>IF($AV3503="","",IF($AB3503=0,$R3503,0))</f>
        <v/>
      </c>
      <c r="AY3503" s="2">
        <f>IF($AV3503="","",IF(AND($Z3503=0,COUNTIF('AR SALES'!$L$2:$L$2501,$L3503)=0),"YES",""))</f>
        <v/>
      </c>
      <c r="AZ3503" s="2">
        <f>IF($AV3503="","",IFERROR(VLOOKUP($AU3503,CODES!$A:$B,2,FALSE),"NO CODE"))</f>
        <v/>
      </c>
      <c r="BA3503" s="2">
        <f>IF(""&amp;$F3503&lt;&gt;"4","",IF($AY3503="YES","",IF(ROUND(SUMIFS($AE$2:$AE$4001,$L$2:$L$4001,$L3503,$F$2:$F$4001,"4")-SUMIFS('AR SALES'!$Y$2:$Y$2501,'AR SALES'!$L$2:$L$2501,$L3503,'AR SALES'!$AD$2:$AD$2501,"OFF"),2)=0,"","STALE")))</f>
        <v/>
      </c>
      <c r="BB3503" s="2">
        <f>IF(OR(""&amp;$F3503="2",""&amp;$F3503="4",""&amp;$F3503="G",""&amp;$F3503="H"),IF($AY3503="YES","",IF($AB3503&lt;&gt;0,"",IF(COUNTIFS('AR SALES'!$L$2:$L$2501,$L3503,'AR SALES'!$AD$2:$AD$2501,IF(""&amp;$F3503="4","OFF","ON"),'AR SALES'!$AF$2:$AF$2501,"Y")&gt;0,"","NO EXEMPTION"))),"")</f>
        <v/>
      </c>
    </row>
    <row r="3504">
      <c r="AT3504" s="2">
        <f>IF($L3504="","",IFERROR(INDEX('AR SALES'!$H$2:$H$2501,MATCH(""&amp;$L3504,'AR SALES'!$AE$2:$AE$2501,0)),""))</f>
        <v/>
      </c>
      <c r="AU3504" s="2">
        <f>IF($L3504="","",IF($A3504&lt;&gt;"GA","",IF($E3504="FULTON",IF(ISNUMBER(SEARCH("COLLEGE PARK",$AT3504)),"FULTON (COLLEGE PARK)",IF(ISNUMBER(SEARCH("HAPEVILLE",$AT3504)),"FULTON (HAPEVILLE)",IF(ISNUMBER(SEARCH("EAST POINT",$AT3504)),"FULTON (EAST POINT)",IF(ISNUMBER(SEARCH("ATLANTA",$AT3504)),"FULTON (ATL LIMITS)","FULTON")))),IF($E3504="DEKALB",IF(ISNUMBER(SEARCH("ATLANTA",$AT3504)),"DEKALB (ATL LIMITS)","DEKALB"),IF(AND($E3504="CLAYTON",ISNUMBER(SEARCH("COLLEGE PARK",$AT3504))),"CLAYTON (COLLEGE PARK)",$E3504)))))</f>
        <v/>
      </c>
      <c r="AV3504" s="2">
        <f>IF($L3504="","",IF(""&amp;$F3504="2","DIESEL",IF(OR(""&amp;$F3504="G",""&amp;$F3504="H"),"GAS","")))</f>
        <v/>
      </c>
      <c r="AW3504" s="2">
        <f>IF($AV3504="","",$R3504)</f>
        <v/>
      </c>
      <c r="AX3504" s="2">
        <f>IF($AV3504="","",IF($AB3504=0,$R3504,0))</f>
        <v/>
      </c>
      <c r="AY3504" s="2">
        <f>IF($AV3504="","",IF(AND($Z3504=0,COUNTIF('AR SALES'!$L$2:$L$2501,$L3504)=0),"YES",""))</f>
        <v/>
      </c>
      <c r="AZ3504" s="2">
        <f>IF($AV3504="","",IFERROR(VLOOKUP($AU3504,CODES!$A:$B,2,FALSE),"NO CODE"))</f>
        <v/>
      </c>
      <c r="BA3504" s="2">
        <f>IF(""&amp;$F3504&lt;&gt;"4","",IF($AY3504="YES","",IF(ROUND(SUMIFS($AE$2:$AE$4001,$L$2:$L$4001,$L3504,$F$2:$F$4001,"4")-SUMIFS('AR SALES'!$Y$2:$Y$2501,'AR SALES'!$L$2:$L$2501,$L3504,'AR SALES'!$AD$2:$AD$2501,"OFF"),2)=0,"","STALE")))</f>
        <v/>
      </c>
      <c r="BB3504" s="2">
        <f>IF(OR(""&amp;$F3504="2",""&amp;$F3504="4",""&amp;$F3504="G",""&amp;$F3504="H"),IF($AY3504="YES","",IF($AB3504&lt;&gt;0,"",IF(COUNTIFS('AR SALES'!$L$2:$L$2501,$L3504,'AR SALES'!$AD$2:$AD$2501,IF(""&amp;$F3504="4","OFF","ON"),'AR SALES'!$AF$2:$AF$2501,"Y")&gt;0,"","NO EXEMPTION"))),"")</f>
        <v/>
      </c>
    </row>
    <row r="3505">
      <c r="AT3505" s="2">
        <f>IF($L3505="","",IFERROR(INDEX('AR SALES'!$H$2:$H$2501,MATCH(""&amp;$L3505,'AR SALES'!$AE$2:$AE$2501,0)),""))</f>
        <v/>
      </c>
      <c r="AU3505" s="2">
        <f>IF($L3505="","",IF($A3505&lt;&gt;"GA","",IF($E3505="FULTON",IF(ISNUMBER(SEARCH("COLLEGE PARK",$AT3505)),"FULTON (COLLEGE PARK)",IF(ISNUMBER(SEARCH("HAPEVILLE",$AT3505)),"FULTON (HAPEVILLE)",IF(ISNUMBER(SEARCH("EAST POINT",$AT3505)),"FULTON (EAST POINT)",IF(ISNUMBER(SEARCH("ATLANTA",$AT3505)),"FULTON (ATL LIMITS)","FULTON")))),IF($E3505="DEKALB",IF(ISNUMBER(SEARCH("ATLANTA",$AT3505)),"DEKALB (ATL LIMITS)","DEKALB"),IF(AND($E3505="CLAYTON",ISNUMBER(SEARCH("COLLEGE PARK",$AT3505))),"CLAYTON (COLLEGE PARK)",$E3505)))))</f>
        <v/>
      </c>
      <c r="AV3505" s="2">
        <f>IF($L3505="","",IF(""&amp;$F3505="2","DIESEL",IF(OR(""&amp;$F3505="G",""&amp;$F3505="H"),"GAS","")))</f>
        <v/>
      </c>
      <c r="AW3505" s="2">
        <f>IF($AV3505="","",$R3505)</f>
        <v/>
      </c>
      <c r="AX3505" s="2">
        <f>IF($AV3505="","",IF($AB3505=0,$R3505,0))</f>
        <v/>
      </c>
      <c r="AY3505" s="2">
        <f>IF($AV3505="","",IF(AND($Z3505=0,COUNTIF('AR SALES'!$L$2:$L$2501,$L3505)=0),"YES",""))</f>
        <v/>
      </c>
      <c r="AZ3505" s="2">
        <f>IF($AV3505="","",IFERROR(VLOOKUP($AU3505,CODES!$A:$B,2,FALSE),"NO CODE"))</f>
        <v/>
      </c>
      <c r="BA3505" s="2">
        <f>IF(""&amp;$F3505&lt;&gt;"4","",IF($AY3505="YES","",IF(ROUND(SUMIFS($AE$2:$AE$4001,$L$2:$L$4001,$L3505,$F$2:$F$4001,"4")-SUMIFS('AR SALES'!$Y$2:$Y$2501,'AR SALES'!$L$2:$L$2501,$L3505,'AR SALES'!$AD$2:$AD$2501,"OFF"),2)=0,"","STALE")))</f>
        <v/>
      </c>
      <c r="BB3505" s="2">
        <f>IF(OR(""&amp;$F3505="2",""&amp;$F3505="4",""&amp;$F3505="G",""&amp;$F3505="H"),IF($AY3505="YES","",IF($AB3505&lt;&gt;0,"",IF(COUNTIFS('AR SALES'!$L$2:$L$2501,$L3505,'AR SALES'!$AD$2:$AD$2501,IF(""&amp;$F3505="4","OFF","ON"),'AR SALES'!$AF$2:$AF$2501,"Y")&gt;0,"","NO EXEMPTION"))),"")</f>
        <v/>
      </c>
    </row>
    <row r="3506">
      <c r="AT3506" s="2">
        <f>IF($L3506="","",IFERROR(INDEX('AR SALES'!$H$2:$H$2501,MATCH(""&amp;$L3506,'AR SALES'!$AE$2:$AE$2501,0)),""))</f>
        <v/>
      </c>
      <c r="AU3506" s="2">
        <f>IF($L3506="","",IF($A3506&lt;&gt;"GA","",IF($E3506="FULTON",IF(ISNUMBER(SEARCH("COLLEGE PARK",$AT3506)),"FULTON (COLLEGE PARK)",IF(ISNUMBER(SEARCH("HAPEVILLE",$AT3506)),"FULTON (HAPEVILLE)",IF(ISNUMBER(SEARCH("EAST POINT",$AT3506)),"FULTON (EAST POINT)",IF(ISNUMBER(SEARCH("ATLANTA",$AT3506)),"FULTON (ATL LIMITS)","FULTON")))),IF($E3506="DEKALB",IF(ISNUMBER(SEARCH("ATLANTA",$AT3506)),"DEKALB (ATL LIMITS)","DEKALB"),IF(AND($E3506="CLAYTON",ISNUMBER(SEARCH("COLLEGE PARK",$AT3506))),"CLAYTON (COLLEGE PARK)",$E3506)))))</f>
        <v/>
      </c>
      <c r="AV3506" s="2">
        <f>IF($L3506="","",IF(""&amp;$F3506="2","DIESEL",IF(OR(""&amp;$F3506="G",""&amp;$F3506="H"),"GAS","")))</f>
        <v/>
      </c>
      <c r="AW3506" s="2">
        <f>IF($AV3506="","",$R3506)</f>
        <v/>
      </c>
      <c r="AX3506" s="2">
        <f>IF($AV3506="","",IF($AB3506=0,$R3506,0))</f>
        <v/>
      </c>
      <c r="AY3506" s="2">
        <f>IF($AV3506="","",IF(AND($Z3506=0,COUNTIF('AR SALES'!$L$2:$L$2501,$L3506)=0),"YES",""))</f>
        <v/>
      </c>
      <c r="AZ3506" s="2">
        <f>IF($AV3506="","",IFERROR(VLOOKUP($AU3506,CODES!$A:$B,2,FALSE),"NO CODE"))</f>
        <v/>
      </c>
      <c r="BA3506" s="2">
        <f>IF(""&amp;$F3506&lt;&gt;"4","",IF($AY3506="YES","",IF(ROUND(SUMIFS($AE$2:$AE$4001,$L$2:$L$4001,$L3506,$F$2:$F$4001,"4")-SUMIFS('AR SALES'!$Y$2:$Y$2501,'AR SALES'!$L$2:$L$2501,$L3506,'AR SALES'!$AD$2:$AD$2501,"OFF"),2)=0,"","STALE")))</f>
        <v/>
      </c>
      <c r="BB3506" s="2">
        <f>IF(OR(""&amp;$F3506="2",""&amp;$F3506="4",""&amp;$F3506="G",""&amp;$F3506="H"),IF($AY3506="YES","",IF($AB3506&lt;&gt;0,"",IF(COUNTIFS('AR SALES'!$L$2:$L$2501,$L3506,'AR SALES'!$AD$2:$AD$2501,IF(""&amp;$F3506="4","OFF","ON"),'AR SALES'!$AF$2:$AF$2501,"Y")&gt;0,"","NO EXEMPTION"))),"")</f>
        <v/>
      </c>
    </row>
    <row r="3507">
      <c r="AT3507" s="2">
        <f>IF($L3507="","",IFERROR(INDEX('AR SALES'!$H$2:$H$2501,MATCH(""&amp;$L3507,'AR SALES'!$AE$2:$AE$2501,0)),""))</f>
        <v/>
      </c>
      <c r="AU3507" s="2">
        <f>IF($L3507="","",IF($A3507&lt;&gt;"GA","",IF($E3507="FULTON",IF(ISNUMBER(SEARCH("COLLEGE PARK",$AT3507)),"FULTON (COLLEGE PARK)",IF(ISNUMBER(SEARCH("HAPEVILLE",$AT3507)),"FULTON (HAPEVILLE)",IF(ISNUMBER(SEARCH("EAST POINT",$AT3507)),"FULTON (EAST POINT)",IF(ISNUMBER(SEARCH("ATLANTA",$AT3507)),"FULTON (ATL LIMITS)","FULTON")))),IF($E3507="DEKALB",IF(ISNUMBER(SEARCH("ATLANTA",$AT3507)),"DEKALB (ATL LIMITS)","DEKALB"),IF(AND($E3507="CLAYTON",ISNUMBER(SEARCH("COLLEGE PARK",$AT3507))),"CLAYTON (COLLEGE PARK)",$E3507)))))</f>
        <v/>
      </c>
      <c r="AV3507" s="2">
        <f>IF($L3507="","",IF(""&amp;$F3507="2","DIESEL",IF(OR(""&amp;$F3507="G",""&amp;$F3507="H"),"GAS","")))</f>
        <v/>
      </c>
      <c r="AW3507" s="2">
        <f>IF($AV3507="","",$R3507)</f>
        <v/>
      </c>
      <c r="AX3507" s="2">
        <f>IF($AV3507="","",IF($AB3507=0,$R3507,0))</f>
        <v/>
      </c>
      <c r="AY3507" s="2">
        <f>IF($AV3507="","",IF(AND($Z3507=0,COUNTIF('AR SALES'!$L$2:$L$2501,$L3507)=0),"YES",""))</f>
        <v/>
      </c>
      <c r="AZ3507" s="2">
        <f>IF($AV3507="","",IFERROR(VLOOKUP($AU3507,CODES!$A:$B,2,FALSE),"NO CODE"))</f>
        <v/>
      </c>
      <c r="BA3507" s="2">
        <f>IF(""&amp;$F3507&lt;&gt;"4","",IF($AY3507="YES","",IF(ROUND(SUMIFS($AE$2:$AE$4001,$L$2:$L$4001,$L3507,$F$2:$F$4001,"4")-SUMIFS('AR SALES'!$Y$2:$Y$2501,'AR SALES'!$L$2:$L$2501,$L3507,'AR SALES'!$AD$2:$AD$2501,"OFF"),2)=0,"","STALE")))</f>
        <v/>
      </c>
      <c r="BB3507" s="2">
        <f>IF(OR(""&amp;$F3507="2",""&amp;$F3507="4",""&amp;$F3507="G",""&amp;$F3507="H"),IF($AY3507="YES","",IF($AB3507&lt;&gt;0,"",IF(COUNTIFS('AR SALES'!$L$2:$L$2501,$L3507,'AR SALES'!$AD$2:$AD$2501,IF(""&amp;$F3507="4","OFF","ON"),'AR SALES'!$AF$2:$AF$2501,"Y")&gt;0,"","NO EXEMPTION"))),"")</f>
        <v/>
      </c>
    </row>
    <row r="3508">
      <c r="AT3508" s="2">
        <f>IF($L3508="","",IFERROR(INDEX('AR SALES'!$H$2:$H$2501,MATCH(""&amp;$L3508,'AR SALES'!$AE$2:$AE$2501,0)),""))</f>
        <v/>
      </c>
      <c r="AU3508" s="2">
        <f>IF($L3508="","",IF($A3508&lt;&gt;"GA","",IF($E3508="FULTON",IF(ISNUMBER(SEARCH("COLLEGE PARK",$AT3508)),"FULTON (COLLEGE PARK)",IF(ISNUMBER(SEARCH("HAPEVILLE",$AT3508)),"FULTON (HAPEVILLE)",IF(ISNUMBER(SEARCH("EAST POINT",$AT3508)),"FULTON (EAST POINT)",IF(ISNUMBER(SEARCH("ATLANTA",$AT3508)),"FULTON (ATL LIMITS)","FULTON")))),IF($E3508="DEKALB",IF(ISNUMBER(SEARCH("ATLANTA",$AT3508)),"DEKALB (ATL LIMITS)","DEKALB"),IF(AND($E3508="CLAYTON",ISNUMBER(SEARCH("COLLEGE PARK",$AT3508))),"CLAYTON (COLLEGE PARK)",$E3508)))))</f>
        <v/>
      </c>
      <c r="AV3508" s="2">
        <f>IF($L3508="","",IF(""&amp;$F3508="2","DIESEL",IF(OR(""&amp;$F3508="G",""&amp;$F3508="H"),"GAS","")))</f>
        <v/>
      </c>
      <c r="AW3508" s="2">
        <f>IF($AV3508="","",$R3508)</f>
        <v/>
      </c>
      <c r="AX3508" s="2">
        <f>IF($AV3508="","",IF($AB3508=0,$R3508,0))</f>
        <v/>
      </c>
      <c r="AY3508" s="2">
        <f>IF($AV3508="","",IF(AND($Z3508=0,COUNTIF('AR SALES'!$L$2:$L$2501,$L3508)=0),"YES",""))</f>
        <v/>
      </c>
      <c r="AZ3508" s="2">
        <f>IF($AV3508="","",IFERROR(VLOOKUP($AU3508,CODES!$A:$B,2,FALSE),"NO CODE"))</f>
        <v/>
      </c>
      <c r="BA3508" s="2">
        <f>IF(""&amp;$F3508&lt;&gt;"4","",IF($AY3508="YES","",IF(ROUND(SUMIFS($AE$2:$AE$4001,$L$2:$L$4001,$L3508,$F$2:$F$4001,"4")-SUMIFS('AR SALES'!$Y$2:$Y$2501,'AR SALES'!$L$2:$L$2501,$L3508,'AR SALES'!$AD$2:$AD$2501,"OFF"),2)=0,"","STALE")))</f>
        <v/>
      </c>
      <c r="BB3508" s="2">
        <f>IF(OR(""&amp;$F3508="2",""&amp;$F3508="4",""&amp;$F3508="G",""&amp;$F3508="H"),IF($AY3508="YES","",IF($AB3508&lt;&gt;0,"",IF(COUNTIFS('AR SALES'!$L$2:$L$2501,$L3508,'AR SALES'!$AD$2:$AD$2501,IF(""&amp;$F3508="4","OFF","ON"),'AR SALES'!$AF$2:$AF$2501,"Y")&gt;0,"","NO EXEMPTION"))),"")</f>
        <v/>
      </c>
    </row>
    <row r="3509">
      <c r="AT3509" s="2">
        <f>IF($L3509="","",IFERROR(INDEX('AR SALES'!$H$2:$H$2501,MATCH(""&amp;$L3509,'AR SALES'!$AE$2:$AE$2501,0)),""))</f>
        <v/>
      </c>
      <c r="AU3509" s="2">
        <f>IF($L3509="","",IF($A3509&lt;&gt;"GA","",IF($E3509="FULTON",IF(ISNUMBER(SEARCH("COLLEGE PARK",$AT3509)),"FULTON (COLLEGE PARK)",IF(ISNUMBER(SEARCH("HAPEVILLE",$AT3509)),"FULTON (HAPEVILLE)",IF(ISNUMBER(SEARCH("EAST POINT",$AT3509)),"FULTON (EAST POINT)",IF(ISNUMBER(SEARCH("ATLANTA",$AT3509)),"FULTON (ATL LIMITS)","FULTON")))),IF($E3509="DEKALB",IF(ISNUMBER(SEARCH("ATLANTA",$AT3509)),"DEKALB (ATL LIMITS)","DEKALB"),IF(AND($E3509="CLAYTON",ISNUMBER(SEARCH("COLLEGE PARK",$AT3509))),"CLAYTON (COLLEGE PARK)",$E3509)))))</f>
        <v/>
      </c>
      <c r="AV3509" s="2">
        <f>IF($L3509="","",IF(""&amp;$F3509="2","DIESEL",IF(OR(""&amp;$F3509="G",""&amp;$F3509="H"),"GAS","")))</f>
        <v/>
      </c>
      <c r="AW3509" s="2">
        <f>IF($AV3509="","",$R3509)</f>
        <v/>
      </c>
      <c r="AX3509" s="2">
        <f>IF($AV3509="","",IF($AB3509=0,$R3509,0))</f>
        <v/>
      </c>
      <c r="AY3509" s="2">
        <f>IF($AV3509="","",IF(AND($Z3509=0,COUNTIF('AR SALES'!$L$2:$L$2501,$L3509)=0),"YES",""))</f>
        <v/>
      </c>
      <c r="AZ3509" s="2">
        <f>IF($AV3509="","",IFERROR(VLOOKUP($AU3509,CODES!$A:$B,2,FALSE),"NO CODE"))</f>
        <v/>
      </c>
      <c r="BA3509" s="2">
        <f>IF(""&amp;$F3509&lt;&gt;"4","",IF($AY3509="YES","",IF(ROUND(SUMIFS($AE$2:$AE$4001,$L$2:$L$4001,$L3509,$F$2:$F$4001,"4")-SUMIFS('AR SALES'!$Y$2:$Y$2501,'AR SALES'!$L$2:$L$2501,$L3509,'AR SALES'!$AD$2:$AD$2501,"OFF"),2)=0,"","STALE")))</f>
        <v/>
      </c>
      <c r="BB3509" s="2">
        <f>IF(OR(""&amp;$F3509="2",""&amp;$F3509="4",""&amp;$F3509="G",""&amp;$F3509="H"),IF($AY3509="YES","",IF($AB3509&lt;&gt;0,"",IF(COUNTIFS('AR SALES'!$L$2:$L$2501,$L3509,'AR SALES'!$AD$2:$AD$2501,IF(""&amp;$F3509="4","OFF","ON"),'AR SALES'!$AF$2:$AF$2501,"Y")&gt;0,"","NO EXEMPTION"))),"")</f>
        <v/>
      </c>
    </row>
    <row r="3510">
      <c r="AT3510" s="2">
        <f>IF($L3510="","",IFERROR(INDEX('AR SALES'!$H$2:$H$2501,MATCH(""&amp;$L3510,'AR SALES'!$AE$2:$AE$2501,0)),""))</f>
        <v/>
      </c>
      <c r="AU3510" s="2">
        <f>IF($L3510="","",IF($A3510&lt;&gt;"GA","",IF($E3510="FULTON",IF(ISNUMBER(SEARCH("COLLEGE PARK",$AT3510)),"FULTON (COLLEGE PARK)",IF(ISNUMBER(SEARCH("HAPEVILLE",$AT3510)),"FULTON (HAPEVILLE)",IF(ISNUMBER(SEARCH("EAST POINT",$AT3510)),"FULTON (EAST POINT)",IF(ISNUMBER(SEARCH("ATLANTA",$AT3510)),"FULTON (ATL LIMITS)","FULTON")))),IF($E3510="DEKALB",IF(ISNUMBER(SEARCH("ATLANTA",$AT3510)),"DEKALB (ATL LIMITS)","DEKALB"),IF(AND($E3510="CLAYTON",ISNUMBER(SEARCH("COLLEGE PARK",$AT3510))),"CLAYTON (COLLEGE PARK)",$E3510)))))</f>
        <v/>
      </c>
      <c r="AV3510" s="2">
        <f>IF($L3510="","",IF(""&amp;$F3510="2","DIESEL",IF(OR(""&amp;$F3510="G",""&amp;$F3510="H"),"GAS","")))</f>
        <v/>
      </c>
      <c r="AW3510" s="2">
        <f>IF($AV3510="","",$R3510)</f>
        <v/>
      </c>
      <c r="AX3510" s="2">
        <f>IF($AV3510="","",IF($AB3510=0,$R3510,0))</f>
        <v/>
      </c>
      <c r="AY3510" s="2">
        <f>IF($AV3510="","",IF(AND($Z3510=0,COUNTIF('AR SALES'!$L$2:$L$2501,$L3510)=0),"YES",""))</f>
        <v/>
      </c>
      <c r="AZ3510" s="2">
        <f>IF($AV3510="","",IFERROR(VLOOKUP($AU3510,CODES!$A:$B,2,FALSE),"NO CODE"))</f>
        <v/>
      </c>
      <c r="BA3510" s="2">
        <f>IF(""&amp;$F3510&lt;&gt;"4","",IF($AY3510="YES","",IF(ROUND(SUMIFS($AE$2:$AE$4001,$L$2:$L$4001,$L3510,$F$2:$F$4001,"4")-SUMIFS('AR SALES'!$Y$2:$Y$2501,'AR SALES'!$L$2:$L$2501,$L3510,'AR SALES'!$AD$2:$AD$2501,"OFF"),2)=0,"","STALE")))</f>
        <v/>
      </c>
      <c r="BB3510" s="2">
        <f>IF(OR(""&amp;$F3510="2",""&amp;$F3510="4",""&amp;$F3510="G",""&amp;$F3510="H"),IF($AY3510="YES","",IF($AB3510&lt;&gt;0,"",IF(COUNTIFS('AR SALES'!$L$2:$L$2501,$L3510,'AR SALES'!$AD$2:$AD$2501,IF(""&amp;$F3510="4","OFF","ON"),'AR SALES'!$AF$2:$AF$2501,"Y")&gt;0,"","NO EXEMPTION"))),"")</f>
        <v/>
      </c>
    </row>
    <row r="3511">
      <c r="AT3511" s="2">
        <f>IF($L3511="","",IFERROR(INDEX('AR SALES'!$H$2:$H$2501,MATCH(""&amp;$L3511,'AR SALES'!$AE$2:$AE$2501,0)),""))</f>
        <v/>
      </c>
      <c r="AU3511" s="2">
        <f>IF($L3511="","",IF($A3511&lt;&gt;"GA","",IF($E3511="FULTON",IF(ISNUMBER(SEARCH("COLLEGE PARK",$AT3511)),"FULTON (COLLEGE PARK)",IF(ISNUMBER(SEARCH("HAPEVILLE",$AT3511)),"FULTON (HAPEVILLE)",IF(ISNUMBER(SEARCH("EAST POINT",$AT3511)),"FULTON (EAST POINT)",IF(ISNUMBER(SEARCH("ATLANTA",$AT3511)),"FULTON (ATL LIMITS)","FULTON")))),IF($E3511="DEKALB",IF(ISNUMBER(SEARCH("ATLANTA",$AT3511)),"DEKALB (ATL LIMITS)","DEKALB"),IF(AND($E3511="CLAYTON",ISNUMBER(SEARCH("COLLEGE PARK",$AT3511))),"CLAYTON (COLLEGE PARK)",$E3511)))))</f>
        <v/>
      </c>
      <c r="AV3511" s="2">
        <f>IF($L3511="","",IF(""&amp;$F3511="2","DIESEL",IF(OR(""&amp;$F3511="G",""&amp;$F3511="H"),"GAS","")))</f>
        <v/>
      </c>
      <c r="AW3511" s="2">
        <f>IF($AV3511="","",$R3511)</f>
        <v/>
      </c>
      <c r="AX3511" s="2">
        <f>IF($AV3511="","",IF($AB3511=0,$R3511,0))</f>
        <v/>
      </c>
      <c r="AY3511" s="2">
        <f>IF($AV3511="","",IF(AND($Z3511=0,COUNTIF('AR SALES'!$L$2:$L$2501,$L3511)=0),"YES",""))</f>
        <v/>
      </c>
      <c r="AZ3511" s="2">
        <f>IF($AV3511="","",IFERROR(VLOOKUP($AU3511,CODES!$A:$B,2,FALSE),"NO CODE"))</f>
        <v/>
      </c>
      <c r="BA3511" s="2">
        <f>IF(""&amp;$F3511&lt;&gt;"4","",IF($AY3511="YES","",IF(ROUND(SUMIFS($AE$2:$AE$4001,$L$2:$L$4001,$L3511,$F$2:$F$4001,"4")-SUMIFS('AR SALES'!$Y$2:$Y$2501,'AR SALES'!$L$2:$L$2501,$L3511,'AR SALES'!$AD$2:$AD$2501,"OFF"),2)=0,"","STALE")))</f>
        <v/>
      </c>
      <c r="BB3511" s="2">
        <f>IF(OR(""&amp;$F3511="2",""&amp;$F3511="4",""&amp;$F3511="G",""&amp;$F3511="H"),IF($AY3511="YES","",IF($AB3511&lt;&gt;0,"",IF(COUNTIFS('AR SALES'!$L$2:$L$2501,$L3511,'AR SALES'!$AD$2:$AD$2501,IF(""&amp;$F3511="4","OFF","ON"),'AR SALES'!$AF$2:$AF$2501,"Y")&gt;0,"","NO EXEMPTION"))),"")</f>
        <v/>
      </c>
    </row>
    <row r="3512">
      <c r="AT3512" s="2">
        <f>IF($L3512="","",IFERROR(INDEX('AR SALES'!$H$2:$H$2501,MATCH(""&amp;$L3512,'AR SALES'!$AE$2:$AE$2501,0)),""))</f>
        <v/>
      </c>
      <c r="AU3512" s="2">
        <f>IF($L3512="","",IF($A3512&lt;&gt;"GA","",IF($E3512="FULTON",IF(ISNUMBER(SEARCH("COLLEGE PARK",$AT3512)),"FULTON (COLLEGE PARK)",IF(ISNUMBER(SEARCH("HAPEVILLE",$AT3512)),"FULTON (HAPEVILLE)",IF(ISNUMBER(SEARCH("EAST POINT",$AT3512)),"FULTON (EAST POINT)",IF(ISNUMBER(SEARCH("ATLANTA",$AT3512)),"FULTON (ATL LIMITS)","FULTON")))),IF($E3512="DEKALB",IF(ISNUMBER(SEARCH("ATLANTA",$AT3512)),"DEKALB (ATL LIMITS)","DEKALB"),IF(AND($E3512="CLAYTON",ISNUMBER(SEARCH("COLLEGE PARK",$AT3512))),"CLAYTON (COLLEGE PARK)",$E3512)))))</f>
        <v/>
      </c>
      <c r="AV3512" s="2">
        <f>IF($L3512="","",IF(""&amp;$F3512="2","DIESEL",IF(OR(""&amp;$F3512="G",""&amp;$F3512="H"),"GAS","")))</f>
        <v/>
      </c>
      <c r="AW3512" s="2">
        <f>IF($AV3512="","",$R3512)</f>
        <v/>
      </c>
      <c r="AX3512" s="2">
        <f>IF($AV3512="","",IF($AB3512=0,$R3512,0))</f>
        <v/>
      </c>
      <c r="AY3512" s="2">
        <f>IF($AV3512="","",IF(AND($Z3512=0,COUNTIF('AR SALES'!$L$2:$L$2501,$L3512)=0),"YES",""))</f>
        <v/>
      </c>
      <c r="AZ3512" s="2">
        <f>IF($AV3512="","",IFERROR(VLOOKUP($AU3512,CODES!$A:$B,2,FALSE),"NO CODE"))</f>
        <v/>
      </c>
      <c r="BA3512" s="2">
        <f>IF(""&amp;$F3512&lt;&gt;"4","",IF($AY3512="YES","",IF(ROUND(SUMIFS($AE$2:$AE$4001,$L$2:$L$4001,$L3512,$F$2:$F$4001,"4")-SUMIFS('AR SALES'!$Y$2:$Y$2501,'AR SALES'!$L$2:$L$2501,$L3512,'AR SALES'!$AD$2:$AD$2501,"OFF"),2)=0,"","STALE")))</f>
        <v/>
      </c>
      <c r="BB3512" s="2">
        <f>IF(OR(""&amp;$F3512="2",""&amp;$F3512="4",""&amp;$F3512="G",""&amp;$F3512="H"),IF($AY3512="YES","",IF($AB3512&lt;&gt;0,"",IF(COUNTIFS('AR SALES'!$L$2:$L$2501,$L3512,'AR SALES'!$AD$2:$AD$2501,IF(""&amp;$F3512="4","OFF","ON"),'AR SALES'!$AF$2:$AF$2501,"Y")&gt;0,"","NO EXEMPTION"))),"")</f>
        <v/>
      </c>
    </row>
    <row r="3513">
      <c r="AT3513" s="2">
        <f>IF($L3513="","",IFERROR(INDEX('AR SALES'!$H$2:$H$2501,MATCH(""&amp;$L3513,'AR SALES'!$AE$2:$AE$2501,0)),""))</f>
        <v/>
      </c>
      <c r="AU3513" s="2">
        <f>IF($L3513="","",IF($A3513&lt;&gt;"GA","",IF($E3513="FULTON",IF(ISNUMBER(SEARCH("COLLEGE PARK",$AT3513)),"FULTON (COLLEGE PARK)",IF(ISNUMBER(SEARCH("HAPEVILLE",$AT3513)),"FULTON (HAPEVILLE)",IF(ISNUMBER(SEARCH("EAST POINT",$AT3513)),"FULTON (EAST POINT)",IF(ISNUMBER(SEARCH("ATLANTA",$AT3513)),"FULTON (ATL LIMITS)","FULTON")))),IF($E3513="DEKALB",IF(ISNUMBER(SEARCH("ATLANTA",$AT3513)),"DEKALB (ATL LIMITS)","DEKALB"),IF(AND($E3513="CLAYTON",ISNUMBER(SEARCH("COLLEGE PARK",$AT3513))),"CLAYTON (COLLEGE PARK)",$E3513)))))</f>
        <v/>
      </c>
      <c r="AV3513" s="2">
        <f>IF($L3513="","",IF(""&amp;$F3513="2","DIESEL",IF(OR(""&amp;$F3513="G",""&amp;$F3513="H"),"GAS","")))</f>
        <v/>
      </c>
      <c r="AW3513" s="2">
        <f>IF($AV3513="","",$R3513)</f>
        <v/>
      </c>
      <c r="AX3513" s="2">
        <f>IF($AV3513="","",IF($AB3513=0,$R3513,0))</f>
        <v/>
      </c>
      <c r="AY3513" s="2">
        <f>IF($AV3513="","",IF(AND($Z3513=0,COUNTIF('AR SALES'!$L$2:$L$2501,$L3513)=0),"YES",""))</f>
        <v/>
      </c>
      <c r="AZ3513" s="2">
        <f>IF($AV3513="","",IFERROR(VLOOKUP($AU3513,CODES!$A:$B,2,FALSE),"NO CODE"))</f>
        <v/>
      </c>
      <c r="BA3513" s="2">
        <f>IF(""&amp;$F3513&lt;&gt;"4","",IF($AY3513="YES","",IF(ROUND(SUMIFS($AE$2:$AE$4001,$L$2:$L$4001,$L3513,$F$2:$F$4001,"4")-SUMIFS('AR SALES'!$Y$2:$Y$2501,'AR SALES'!$L$2:$L$2501,$L3513,'AR SALES'!$AD$2:$AD$2501,"OFF"),2)=0,"","STALE")))</f>
        <v/>
      </c>
      <c r="BB3513" s="2">
        <f>IF(OR(""&amp;$F3513="2",""&amp;$F3513="4",""&amp;$F3513="G",""&amp;$F3513="H"),IF($AY3513="YES","",IF($AB3513&lt;&gt;0,"",IF(COUNTIFS('AR SALES'!$L$2:$L$2501,$L3513,'AR SALES'!$AD$2:$AD$2501,IF(""&amp;$F3513="4","OFF","ON"),'AR SALES'!$AF$2:$AF$2501,"Y")&gt;0,"","NO EXEMPTION"))),"")</f>
        <v/>
      </c>
    </row>
    <row r="3514">
      <c r="AT3514" s="2">
        <f>IF($L3514="","",IFERROR(INDEX('AR SALES'!$H$2:$H$2501,MATCH(""&amp;$L3514,'AR SALES'!$AE$2:$AE$2501,0)),""))</f>
        <v/>
      </c>
      <c r="AU3514" s="2">
        <f>IF($L3514="","",IF($A3514&lt;&gt;"GA","",IF($E3514="FULTON",IF(ISNUMBER(SEARCH("COLLEGE PARK",$AT3514)),"FULTON (COLLEGE PARK)",IF(ISNUMBER(SEARCH("HAPEVILLE",$AT3514)),"FULTON (HAPEVILLE)",IF(ISNUMBER(SEARCH("EAST POINT",$AT3514)),"FULTON (EAST POINT)",IF(ISNUMBER(SEARCH("ATLANTA",$AT3514)),"FULTON (ATL LIMITS)","FULTON")))),IF($E3514="DEKALB",IF(ISNUMBER(SEARCH("ATLANTA",$AT3514)),"DEKALB (ATL LIMITS)","DEKALB"),IF(AND($E3514="CLAYTON",ISNUMBER(SEARCH("COLLEGE PARK",$AT3514))),"CLAYTON (COLLEGE PARK)",$E3514)))))</f>
        <v/>
      </c>
      <c r="AV3514" s="2">
        <f>IF($L3514="","",IF(""&amp;$F3514="2","DIESEL",IF(OR(""&amp;$F3514="G",""&amp;$F3514="H"),"GAS","")))</f>
        <v/>
      </c>
      <c r="AW3514" s="2">
        <f>IF($AV3514="","",$R3514)</f>
        <v/>
      </c>
      <c r="AX3514" s="2">
        <f>IF($AV3514="","",IF($AB3514=0,$R3514,0))</f>
        <v/>
      </c>
      <c r="AY3514" s="2">
        <f>IF($AV3514="","",IF(AND($Z3514=0,COUNTIF('AR SALES'!$L$2:$L$2501,$L3514)=0),"YES",""))</f>
        <v/>
      </c>
      <c r="AZ3514" s="2">
        <f>IF($AV3514="","",IFERROR(VLOOKUP($AU3514,CODES!$A:$B,2,FALSE),"NO CODE"))</f>
        <v/>
      </c>
      <c r="BA3514" s="2">
        <f>IF(""&amp;$F3514&lt;&gt;"4","",IF($AY3514="YES","",IF(ROUND(SUMIFS($AE$2:$AE$4001,$L$2:$L$4001,$L3514,$F$2:$F$4001,"4")-SUMIFS('AR SALES'!$Y$2:$Y$2501,'AR SALES'!$L$2:$L$2501,$L3514,'AR SALES'!$AD$2:$AD$2501,"OFF"),2)=0,"","STALE")))</f>
        <v/>
      </c>
      <c r="BB3514" s="2">
        <f>IF(OR(""&amp;$F3514="2",""&amp;$F3514="4",""&amp;$F3514="G",""&amp;$F3514="H"),IF($AY3514="YES","",IF($AB3514&lt;&gt;0,"",IF(COUNTIFS('AR SALES'!$L$2:$L$2501,$L3514,'AR SALES'!$AD$2:$AD$2501,IF(""&amp;$F3514="4","OFF","ON"),'AR SALES'!$AF$2:$AF$2501,"Y")&gt;0,"","NO EXEMPTION"))),"")</f>
        <v/>
      </c>
    </row>
    <row r="3515">
      <c r="AT3515" s="2">
        <f>IF($L3515="","",IFERROR(INDEX('AR SALES'!$H$2:$H$2501,MATCH(""&amp;$L3515,'AR SALES'!$AE$2:$AE$2501,0)),""))</f>
        <v/>
      </c>
      <c r="AU3515" s="2">
        <f>IF($L3515="","",IF($A3515&lt;&gt;"GA","",IF($E3515="FULTON",IF(ISNUMBER(SEARCH("COLLEGE PARK",$AT3515)),"FULTON (COLLEGE PARK)",IF(ISNUMBER(SEARCH("HAPEVILLE",$AT3515)),"FULTON (HAPEVILLE)",IF(ISNUMBER(SEARCH("EAST POINT",$AT3515)),"FULTON (EAST POINT)",IF(ISNUMBER(SEARCH("ATLANTA",$AT3515)),"FULTON (ATL LIMITS)","FULTON")))),IF($E3515="DEKALB",IF(ISNUMBER(SEARCH("ATLANTA",$AT3515)),"DEKALB (ATL LIMITS)","DEKALB"),IF(AND($E3515="CLAYTON",ISNUMBER(SEARCH("COLLEGE PARK",$AT3515))),"CLAYTON (COLLEGE PARK)",$E3515)))))</f>
        <v/>
      </c>
      <c r="AV3515" s="2">
        <f>IF($L3515="","",IF(""&amp;$F3515="2","DIESEL",IF(OR(""&amp;$F3515="G",""&amp;$F3515="H"),"GAS","")))</f>
        <v/>
      </c>
      <c r="AW3515" s="2">
        <f>IF($AV3515="","",$R3515)</f>
        <v/>
      </c>
      <c r="AX3515" s="2">
        <f>IF($AV3515="","",IF($AB3515=0,$R3515,0))</f>
        <v/>
      </c>
      <c r="AY3515" s="2">
        <f>IF($AV3515="","",IF(AND($Z3515=0,COUNTIF('AR SALES'!$L$2:$L$2501,$L3515)=0),"YES",""))</f>
        <v/>
      </c>
      <c r="AZ3515" s="2">
        <f>IF($AV3515="","",IFERROR(VLOOKUP($AU3515,CODES!$A:$B,2,FALSE),"NO CODE"))</f>
        <v/>
      </c>
      <c r="BA3515" s="2">
        <f>IF(""&amp;$F3515&lt;&gt;"4","",IF($AY3515="YES","",IF(ROUND(SUMIFS($AE$2:$AE$4001,$L$2:$L$4001,$L3515,$F$2:$F$4001,"4")-SUMIFS('AR SALES'!$Y$2:$Y$2501,'AR SALES'!$L$2:$L$2501,$L3515,'AR SALES'!$AD$2:$AD$2501,"OFF"),2)=0,"","STALE")))</f>
        <v/>
      </c>
      <c r="BB3515" s="2">
        <f>IF(OR(""&amp;$F3515="2",""&amp;$F3515="4",""&amp;$F3515="G",""&amp;$F3515="H"),IF($AY3515="YES","",IF($AB3515&lt;&gt;0,"",IF(COUNTIFS('AR SALES'!$L$2:$L$2501,$L3515,'AR SALES'!$AD$2:$AD$2501,IF(""&amp;$F3515="4","OFF","ON"),'AR SALES'!$AF$2:$AF$2501,"Y")&gt;0,"","NO EXEMPTION"))),"")</f>
        <v/>
      </c>
    </row>
    <row r="3516">
      <c r="AT3516" s="2">
        <f>IF($L3516="","",IFERROR(INDEX('AR SALES'!$H$2:$H$2501,MATCH(""&amp;$L3516,'AR SALES'!$AE$2:$AE$2501,0)),""))</f>
        <v/>
      </c>
      <c r="AU3516" s="2">
        <f>IF($L3516="","",IF($A3516&lt;&gt;"GA","",IF($E3516="FULTON",IF(ISNUMBER(SEARCH("COLLEGE PARK",$AT3516)),"FULTON (COLLEGE PARK)",IF(ISNUMBER(SEARCH("HAPEVILLE",$AT3516)),"FULTON (HAPEVILLE)",IF(ISNUMBER(SEARCH("EAST POINT",$AT3516)),"FULTON (EAST POINT)",IF(ISNUMBER(SEARCH("ATLANTA",$AT3516)),"FULTON (ATL LIMITS)","FULTON")))),IF($E3516="DEKALB",IF(ISNUMBER(SEARCH("ATLANTA",$AT3516)),"DEKALB (ATL LIMITS)","DEKALB"),IF(AND($E3516="CLAYTON",ISNUMBER(SEARCH("COLLEGE PARK",$AT3516))),"CLAYTON (COLLEGE PARK)",$E3516)))))</f>
        <v/>
      </c>
      <c r="AV3516" s="2">
        <f>IF($L3516="","",IF(""&amp;$F3516="2","DIESEL",IF(OR(""&amp;$F3516="G",""&amp;$F3516="H"),"GAS","")))</f>
        <v/>
      </c>
      <c r="AW3516" s="2">
        <f>IF($AV3516="","",$R3516)</f>
        <v/>
      </c>
      <c r="AX3516" s="2">
        <f>IF($AV3516="","",IF($AB3516=0,$R3516,0))</f>
        <v/>
      </c>
      <c r="AY3516" s="2">
        <f>IF($AV3516="","",IF(AND($Z3516=0,COUNTIF('AR SALES'!$L$2:$L$2501,$L3516)=0),"YES",""))</f>
        <v/>
      </c>
      <c r="AZ3516" s="2">
        <f>IF($AV3516="","",IFERROR(VLOOKUP($AU3516,CODES!$A:$B,2,FALSE),"NO CODE"))</f>
        <v/>
      </c>
      <c r="BA3516" s="2">
        <f>IF(""&amp;$F3516&lt;&gt;"4","",IF($AY3516="YES","",IF(ROUND(SUMIFS($AE$2:$AE$4001,$L$2:$L$4001,$L3516,$F$2:$F$4001,"4")-SUMIFS('AR SALES'!$Y$2:$Y$2501,'AR SALES'!$L$2:$L$2501,$L3516,'AR SALES'!$AD$2:$AD$2501,"OFF"),2)=0,"","STALE")))</f>
        <v/>
      </c>
      <c r="BB3516" s="2">
        <f>IF(OR(""&amp;$F3516="2",""&amp;$F3516="4",""&amp;$F3516="G",""&amp;$F3516="H"),IF($AY3516="YES","",IF($AB3516&lt;&gt;0,"",IF(COUNTIFS('AR SALES'!$L$2:$L$2501,$L3516,'AR SALES'!$AD$2:$AD$2501,IF(""&amp;$F3516="4","OFF","ON"),'AR SALES'!$AF$2:$AF$2501,"Y")&gt;0,"","NO EXEMPTION"))),"")</f>
        <v/>
      </c>
    </row>
    <row r="3517">
      <c r="AT3517" s="2">
        <f>IF($L3517="","",IFERROR(INDEX('AR SALES'!$H$2:$H$2501,MATCH(""&amp;$L3517,'AR SALES'!$AE$2:$AE$2501,0)),""))</f>
        <v/>
      </c>
      <c r="AU3517" s="2">
        <f>IF($L3517="","",IF($A3517&lt;&gt;"GA","",IF($E3517="FULTON",IF(ISNUMBER(SEARCH("COLLEGE PARK",$AT3517)),"FULTON (COLLEGE PARK)",IF(ISNUMBER(SEARCH("HAPEVILLE",$AT3517)),"FULTON (HAPEVILLE)",IF(ISNUMBER(SEARCH("EAST POINT",$AT3517)),"FULTON (EAST POINT)",IF(ISNUMBER(SEARCH("ATLANTA",$AT3517)),"FULTON (ATL LIMITS)","FULTON")))),IF($E3517="DEKALB",IF(ISNUMBER(SEARCH("ATLANTA",$AT3517)),"DEKALB (ATL LIMITS)","DEKALB"),IF(AND($E3517="CLAYTON",ISNUMBER(SEARCH("COLLEGE PARK",$AT3517))),"CLAYTON (COLLEGE PARK)",$E3517)))))</f>
        <v/>
      </c>
      <c r="AV3517" s="2">
        <f>IF($L3517="","",IF(""&amp;$F3517="2","DIESEL",IF(OR(""&amp;$F3517="G",""&amp;$F3517="H"),"GAS","")))</f>
        <v/>
      </c>
      <c r="AW3517" s="2">
        <f>IF($AV3517="","",$R3517)</f>
        <v/>
      </c>
      <c r="AX3517" s="2">
        <f>IF($AV3517="","",IF($AB3517=0,$R3517,0))</f>
        <v/>
      </c>
      <c r="AY3517" s="2">
        <f>IF($AV3517="","",IF(AND($Z3517=0,COUNTIF('AR SALES'!$L$2:$L$2501,$L3517)=0),"YES",""))</f>
        <v/>
      </c>
      <c r="AZ3517" s="2">
        <f>IF($AV3517="","",IFERROR(VLOOKUP($AU3517,CODES!$A:$B,2,FALSE),"NO CODE"))</f>
        <v/>
      </c>
      <c r="BA3517" s="2">
        <f>IF(""&amp;$F3517&lt;&gt;"4","",IF($AY3517="YES","",IF(ROUND(SUMIFS($AE$2:$AE$4001,$L$2:$L$4001,$L3517,$F$2:$F$4001,"4")-SUMIFS('AR SALES'!$Y$2:$Y$2501,'AR SALES'!$L$2:$L$2501,$L3517,'AR SALES'!$AD$2:$AD$2501,"OFF"),2)=0,"","STALE")))</f>
        <v/>
      </c>
      <c r="BB3517" s="2">
        <f>IF(OR(""&amp;$F3517="2",""&amp;$F3517="4",""&amp;$F3517="G",""&amp;$F3517="H"),IF($AY3517="YES","",IF($AB3517&lt;&gt;0,"",IF(COUNTIFS('AR SALES'!$L$2:$L$2501,$L3517,'AR SALES'!$AD$2:$AD$2501,IF(""&amp;$F3517="4","OFF","ON"),'AR SALES'!$AF$2:$AF$2501,"Y")&gt;0,"","NO EXEMPTION"))),"")</f>
        <v/>
      </c>
    </row>
    <row r="3518">
      <c r="AT3518" s="2">
        <f>IF($L3518="","",IFERROR(INDEX('AR SALES'!$H$2:$H$2501,MATCH(""&amp;$L3518,'AR SALES'!$AE$2:$AE$2501,0)),""))</f>
        <v/>
      </c>
      <c r="AU3518" s="2">
        <f>IF($L3518="","",IF($A3518&lt;&gt;"GA","",IF($E3518="FULTON",IF(ISNUMBER(SEARCH("COLLEGE PARK",$AT3518)),"FULTON (COLLEGE PARK)",IF(ISNUMBER(SEARCH("HAPEVILLE",$AT3518)),"FULTON (HAPEVILLE)",IF(ISNUMBER(SEARCH("EAST POINT",$AT3518)),"FULTON (EAST POINT)",IF(ISNUMBER(SEARCH("ATLANTA",$AT3518)),"FULTON (ATL LIMITS)","FULTON")))),IF($E3518="DEKALB",IF(ISNUMBER(SEARCH("ATLANTA",$AT3518)),"DEKALB (ATL LIMITS)","DEKALB"),IF(AND($E3518="CLAYTON",ISNUMBER(SEARCH("COLLEGE PARK",$AT3518))),"CLAYTON (COLLEGE PARK)",$E3518)))))</f>
        <v/>
      </c>
      <c r="AV3518" s="2">
        <f>IF($L3518="","",IF(""&amp;$F3518="2","DIESEL",IF(OR(""&amp;$F3518="G",""&amp;$F3518="H"),"GAS","")))</f>
        <v/>
      </c>
      <c r="AW3518" s="2">
        <f>IF($AV3518="","",$R3518)</f>
        <v/>
      </c>
      <c r="AX3518" s="2">
        <f>IF($AV3518="","",IF($AB3518=0,$R3518,0))</f>
        <v/>
      </c>
      <c r="AY3518" s="2">
        <f>IF($AV3518="","",IF(AND($Z3518=0,COUNTIF('AR SALES'!$L$2:$L$2501,$L3518)=0),"YES",""))</f>
        <v/>
      </c>
      <c r="AZ3518" s="2">
        <f>IF($AV3518="","",IFERROR(VLOOKUP($AU3518,CODES!$A:$B,2,FALSE),"NO CODE"))</f>
        <v/>
      </c>
      <c r="BA3518" s="2">
        <f>IF(""&amp;$F3518&lt;&gt;"4","",IF($AY3518="YES","",IF(ROUND(SUMIFS($AE$2:$AE$4001,$L$2:$L$4001,$L3518,$F$2:$F$4001,"4")-SUMIFS('AR SALES'!$Y$2:$Y$2501,'AR SALES'!$L$2:$L$2501,$L3518,'AR SALES'!$AD$2:$AD$2501,"OFF"),2)=0,"","STALE")))</f>
        <v/>
      </c>
      <c r="BB3518" s="2">
        <f>IF(OR(""&amp;$F3518="2",""&amp;$F3518="4",""&amp;$F3518="G",""&amp;$F3518="H"),IF($AY3518="YES","",IF($AB3518&lt;&gt;0,"",IF(COUNTIFS('AR SALES'!$L$2:$L$2501,$L3518,'AR SALES'!$AD$2:$AD$2501,IF(""&amp;$F3518="4","OFF","ON"),'AR SALES'!$AF$2:$AF$2501,"Y")&gt;0,"","NO EXEMPTION"))),"")</f>
        <v/>
      </c>
    </row>
    <row r="3519">
      <c r="AT3519" s="2">
        <f>IF($L3519="","",IFERROR(INDEX('AR SALES'!$H$2:$H$2501,MATCH(""&amp;$L3519,'AR SALES'!$AE$2:$AE$2501,0)),""))</f>
        <v/>
      </c>
      <c r="AU3519" s="2">
        <f>IF($L3519="","",IF($A3519&lt;&gt;"GA","",IF($E3519="FULTON",IF(ISNUMBER(SEARCH("COLLEGE PARK",$AT3519)),"FULTON (COLLEGE PARK)",IF(ISNUMBER(SEARCH("HAPEVILLE",$AT3519)),"FULTON (HAPEVILLE)",IF(ISNUMBER(SEARCH("EAST POINT",$AT3519)),"FULTON (EAST POINT)",IF(ISNUMBER(SEARCH("ATLANTA",$AT3519)),"FULTON (ATL LIMITS)","FULTON")))),IF($E3519="DEKALB",IF(ISNUMBER(SEARCH("ATLANTA",$AT3519)),"DEKALB (ATL LIMITS)","DEKALB"),IF(AND($E3519="CLAYTON",ISNUMBER(SEARCH("COLLEGE PARK",$AT3519))),"CLAYTON (COLLEGE PARK)",$E3519)))))</f>
        <v/>
      </c>
      <c r="AV3519" s="2">
        <f>IF($L3519="","",IF(""&amp;$F3519="2","DIESEL",IF(OR(""&amp;$F3519="G",""&amp;$F3519="H"),"GAS","")))</f>
        <v/>
      </c>
      <c r="AW3519" s="2">
        <f>IF($AV3519="","",$R3519)</f>
        <v/>
      </c>
      <c r="AX3519" s="2">
        <f>IF($AV3519="","",IF($AB3519=0,$R3519,0))</f>
        <v/>
      </c>
      <c r="AY3519" s="2">
        <f>IF($AV3519="","",IF(AND($Z3519=0,COUNTIF('AR SALES'!$L$2:$L$2501,$L3519)=0),"YES",""))</f>
        <v/>
      </c>
      <c r="AZ3519" s="2">
        <f>IF($AV3519="","",IFERROR(VLOOKUP($AU3519,CODES!$A:$B,2,FALSE),"NO CODE"))</f>
        <v/>
      </c>
      <c r="BA3519" s="2">
        <f>IF(""&amp;$F3519&lt;&gt;"4","",IF($AY3519="YES","",IF(ROUND(SUMIFS($AE$2:$AE$4001,$L$2:$L$4001,$L3519,$F$2:$F$4001,"4")-SUMIFS('AR SALES'!$Y$2:$Y$2501,'AR SALES'!$L$2:$L$2501,$L3519,'AR SALES'!$AD$2:$AD$2501,"OFF"),2)=0,"","STALE")))</f>
        <v/>
      </c>
      <c r="BB3519" s="2">
        <f>IF(OR(""&amp;$F3519="2",""&amp;$F3519="4",""&amp;$F3519="G",""&amp;$F3519="H"),IF($AY3519="YES","",IF($AB3519&lt;&gt;0,"",IF(COUNTIFS('AR SALES'!$L$2:$L$2501,$L3519,'AR SALES'!$AD$2:$AD$2501,IF(""&amp;$F3519="4","OFF","ON"),'AR SALES'!$AF$2:$AF$2501,"Y")&gt;0,"","NO EXEMPTION"))),"")</f>
        <v/>
      </c>
    </row>
    <row r="3520">
      <c r="AT3520" s="2">
        <f>IF($L3520="","",IFERROR(INDEX('AR SALES'!$H$2:$H$2501,MATCH(""&amp;$L3520,'AR SALES'!$AE$2:$AE$2501,0)),""))</f>
        <v/>
      </c>
      <c r="AU3520" s="2">
        <f>IF($L3520="","",IF($A3520&lt;&gt;"GA","",IF($E3520="FULTON",IF(ISNUMBER(SEARCH("COLLEGE PARK",$AT3520)),"FULTON (COLLEGE PARK)",IF(ISNUMBER(SEARCH("HAPEVILLE",$AT3520)),"FULTON (HAPEVILLE)",IF(ISNUMBER(SEARCH("EAST POINT",$AT3520)),"FULTON (EAST POINT)",IF(ISNUMBER(SEARCH("ATLANTA",$AT3520)),"FULTON (ATL LIMITS)","FULTON")))),IF($E3520="DEKALB",IF(ISNUMBER(SEARCH("ATLANTA",$AT3520)),"DEKALB (ATL LIMITS)","DEKALB"),IF(AND($E3520="CLAYTON",ISNUMBER(SEARCH("COLLEGE PARK",$AT3520))),"CLAYTON (COLLEGE PARK)",$E3520)))))</f>
        <v/>
      </c>
      <c r="AV3520" s="2">
        <f>IF($L3520="","",IF(""&amp;$F3520="2","DIESEL",IF(OR(""&amp;$F3520="G",""&amp;$F3520="H"),"GAS","")))</f>
        <v/>
      </c>
      <c r="AW3520" s="2">
        <f>IF($AV3520="","",$R3520)</f>
        <v/>
      </c>
      <c r="AX3520" s="2">
        <f>IF($AV3520="","",IF($AB3520=0,$R3520,0))</f>
        <v/>
      </c>
      <c r="AY3520" s="2">
        <f>IF($AV3520="","",IF(AND($Z3520=0,COUNTIF('AR SALES'!$L$2:$L$2501,$L3520)=0),"YES",""))</f>
        <v/>
      </c>
      <c r="AZ3520" s="2">
        <f>IF($AV3520="","",IFERROR(VLOOKUP($AU3520,CODES!$A:$B,2,FALSE),"NO CODE"))</f>
        <v/>
      </c>
      <c r="BA3520" s="2">
        <f>IF(""&amp;$F3520&lt;&gt;"4","",IF($AY3520="YES","",IF(ROUND(SUMIFS($AE$2:$AE$4001,$L$2:$L$4001,$L3520,$F$2:$F$4001,"4")-SUMIFS('AR SALES'!$Y$2:$Y$2501,'AR SALES'!$L$2:$L$2501,$L3520,'AR SALES'!$AD$2:$AD$2501,"OFF"),2)=0,"","STALE")))</f>
        <v/>
      </c>
      <c r="BB3520" s="2">
        <f>IF(OR(""&amp;$F3520="2",""&amp;$F3520="4",""&amp;$F3520="G",""&amp;$F3520="H"),IF($AY3520="YES","",IF($AB3520&lt;&gt;0,"",IF(COUNTIFS('AR SALES'!$L$2:$L$2501,$L3520,'AR SALES'!$AD$2:$AD$2501,IF(""&amp;$F3520="4","OFF","ON"),'AR SALES'!$AF$2:$AF$2501,"Y")&gt;0,"","NO EXEMPTION"))),"")</f>
        <v/>
      </c>
    </row>
    <row r="3521">
      <c r="AT3521" s="2">
        <f>IF($L3521="","",IFERROR(INDEX('AR SALES'!$H$2:$H$2501,MATCH(""&amp;$L3521,'AR SALES'!$AE$2:$AE$2501,0)),""))</f>
        <v/>
      </c>
      <c r="AU3521" s="2">
        <f>IF($L3521="","",IF($A3521&lt;&gt;"GA","",IF($E3521="FULTON",IF(ISNUMBER(SEARCH("COLLEGE PARK",$AT3521)),"FULTON (COLLEGE PARK)",IF(ISNUMBER(SEARCH("HAPEVILLE",$AT3521)),"FULTON (HAPEVILLE)",IF(ISNUMBER(SEARCH("EAST POINT",$AT3521)),"FULTON (EAST POINT)",IF(ISNUMBER(SEARCH("ATLANTA",$AT3521)),"FULTON (ATL LIMITS)","FULTON")))),IF($E3521="DEKALB",IF(ISNUMBER(SEARCH("ATLANTA",$AT3521)),"DEKALB (ATL LIMITS)","DEKALB"),IF(AND($E3521="CLAYTON",ISNUMBER(SEARCH("COLLEGE PARK",$AT3521))),"CLAYTON (COLLEGE PARK)",$E3521)))))</f>
        <v/>
      </c>
      <c r="AV3521" s="2">
        <f>IF($L3521="","",IF(""&amp;$F3521="2","DIESEL",IF(OR(""&amp;$F3521="G",""&amp;$F3521="H"),"GAS","")))</f>
        <v/>
      </c>
      <c r="AW3521" s="2">
        <f>IF($AV3521="","",$R3521)</f>
        <v/>
      </c>
      <c r="AX3521" s="2">
        <f>IF($AV3521="","",IF($AB3521=0,$R3521,0))</f>
        <v/>
      </c>
      <c r="AY3521" s="2">
        <f>IF($AV3521="","",IF(AND($Z3521=0,COUNTIF('AR SALES'!$L$2:$L$2501,$L3521)=0),"YES",""))</f>
        <v/>
      </c>
      <c r="AZ3521" s="2">
        <f>IF($AV3521="","",IFERROR(VLOOKUP($AU3521,CODES!$A:$B,2,FALSE),"NO CODE"))</f>
        <v/>
      </c>
      <c r="BA3521" s="2">
        <f>IF(""&amp;$F3521&lt;&gt;"4","",IF($AY3521="YES","",IF(ROUND(SUMIFS($AE$2:$AE$4001,$L$2:$L$4001,$L3521,$F$2:$F$4001,"4")-SUMIFS('AR SALES'!$Y$2:$Y$2501,'AR SALES'!$L$2:$L$2501,$L3521,'AR SALES'!$AD$2:$AD$2501,"OFF"),2)=0,"","STALE")))</f>
        <v/>
      </c>
      <c r="BB3521" s="2">
        <f>IF(OR(""&amp;$F3521="2",""&amp;$F3521="4",""&amp;$F3521="G",""&amp;$F3521="H"),IF($AY3521="YES","",IF($AB3521&lt;&gt;0,"",IF(COUNTIFS('AR SALES'!$L$2:$L$2501,$L3521,'AR SALES'!$AD$2:$AD$2501,IF(""&amp;$F3521="4","OFF","ON"),'AR SALES'!$AF$2:$AF$2501,"Y")&gt;0,"","NO EXEMPTION"))),"")</f>
        <v/>
      </c>
    </row>
    <row r="3522">
      <c r="AT3522" s="2">
        <f>IF($L3522="","",IFERROR(INDEX('AR SALES'!$H$2:$H$2501,MATCH(""&amp;$L3522,'AR SALES'!$AE$2:$AE$2501,0)),""))</f>
        <v/>
      </c>
      <c r="AU3522" s="2">
        <f>IF($L3522="","",IF($A3522&lt;&gt;"GA","",IF($E3522="FULTON",IF(ISNUMBER(SEARCH("COLLEGE PARK",$AT3522)),"FULTON (COLLEGE PARK)",IF(ISNUMBER(SEARCH("HAPEVILLE",$AT3522)),"FULTON (HAPEVILLE)",IF(ISNUMBER(SEARCH("EAST POINT",$AT3522)),"FULTON (EAST POINT)",IF(ISNUMBER(SEARCH("ATLANTA",$AT3522)),"FULTON (ATL LIMITS)","FULTON")))),IF($E3522="DEKALB",IF(ISNUMBER(SEARCH("ATLANTA",$AT3522)),"DEKALB (ATL LIMITS)","DEKALB"),IF(AND($E3522="CLAYTON",ISNUMBER(SEARCH("COLLEGE PARK",$AT3522))),"CLAYTON (COLLEGE PARK)",$E3522)))))</f>
        <v/>
      </c>
      <c r="AV3522" s="2">
        <f>IF($L3522="","",IF(""&amp;$F3522="2","DIESEL",IF(OR(""&amp;$F3522="G",""&amp;$F3522="H"),"GAS","")))</f>
        <v/>
      </c>
      <c r="AW3522" s="2">
        <f>IF($AV3522="","",$R3522)</f>
        <v/>
      </c>
      <c r="AX3522" s="2">
        <f>IF($AV3522="","",IF($AB3522=0,$R3522,0))</f>
        <v/>
      </c>
      <c r="AY3522" s="2">
        <f>IF($AV3522="","",IF(AND($Z3522=0,COUNTIF('AR SALES'!$L$2:$L$2501,$L3522)=0),"YES",""))</f>
        <v/>
      </c>
      <c r="AZ3522" s="2">
        <f>IF($AV3522="","",IFERROR(VLOOKUP($AU3522,CODES!$A:$B,2,FALSE),"NO CODE"))</f>
        <v/>
      </c>
      <c r="BA3522" s="2">
        <f>IF(""&amp;$F3522&lt;&gt;"4","",IF($AY3522="YES","",IF(ROUND(SUMIFS($AE$2:$AE$4001,$L$2:$L$4001,$L3522,$F$2:$F$4001,"4")-SUMIFS('AR SALES'!$Y$2:$Y$2501,'AR SALES'!$L$2:$L$2501,$L3522,'AR SALES'!$AD$2:$AD$2501,"OFF"),2)=0,"","STALE")))</f>
        <v/>
      </c>
      <c r="BB3522" s="2">
        <f>IF(OR(""&amp;$F3522="2",""&amp;$F3522="4",""&amp;$F3522="G",""&amp;$F3522="H"),IF($AY3522="YES","",IF($AB3522&lt;&gt;0,"",IF(COUNTIFS('AR SALES'!$L$2:$L$2501,$L3522,'AR SALES'!$AD$2:$AD$2501,IF(""&amp;$F3522="4","OFF","ON"),'AR SALES'!$AF$2:$AF$2501,"Y")&gt;0,"","NO EXEMPTION"))),"")</f>
        <v/>
      </c>
    </row>
    <row r="3523">
      <c r="AT3523" s="2">
        <f>IF($L3523="","",IFERROR(INDEX('AR SALES'!$H$2:$H$2501,MATCH(""&amp;$L3523,'AR SALES'!$AE$2:$AE$2501,0)),""))</f>
        <v/>
      </c>
      <c r="AU3523" s="2">
        <f>IF($L3523="","",IF($A3523&lt;&gt;"GA","",IF($E3523="FULTON",IF(ISNUMBER(SEARCH("COLLEGE PARK",$AT3523)),"FULTON (COLLEGE PARK)",IF(ISNUMBER(SEARCH("HAPEVILLE",$AT3523)),"FULTON (HAPEVILLE)",IF(ISNUMBER(SEARCH("EAST POINT",$AT3523)),"FULTON (EAST POINT)",IF(ISNUMBER(SEARCH("ATLANTA",$AT3523)),"FULTON (ATL LIMITS)","FULTON")))),IF($E3523="DEKALB",IF(ISNUMBER(SEARCH("ATLANTA",$AT3523)),"DEKALB (ATL LIMITS)","DEKALB"),IF(AND($E3523="CLAYTON",ISNUMBER(SEARCH("COLLEGE PARK",$AT3523))),"CLAYTON (COLLEGE PARK)",$E3523)))))</f>
        <v/>
      </c>
      <c r="AV3523" s="2">
        <f>IF($L3523="","",IF(""&amp;$F3523="2","DIESEL",IF(OR(""&amp;$F3523="G",""&amp;$F3523="H"),"GAS","")))</f>
        <v/>
      </c>
      <c r="AW3523" s="2">
        <f>IF($AV3523="","",$R3523)</f>
        <v/>
      </c>
      <c r="AX3523" s="2">
        <f>IF($AV3523="","",IF($AB3523=0,$R3523,0))</f>
        <v/>
      </c>
      <c r="AY3523" s="2">
        <f>IF($AV3523="","",IF(AND($Z3523=0,COUNTIF('AR SALES'!$L$2:$L$2501,$L3523)=0),"YES",""))</f>
        <v/>
      </c>
      <c r="AZ3523" s="2">
        <f>IF($AV3523="","",IFERROR(VLOOKUP($AU3523,CODES!$A:$B,2,FALSE),"NO CODE"))</f>
        <v/>
      </c>
      <c r="BA3523" s="2">
        <f>IF(""&amp;$F3523&lt;&gt;"4","",IF($AY3523="YES","",IF(ROUND(SUMIFS($AE$2:$AE$4001,$L$2:$L$4001,$L3523,$F$2:$F$4001,"4")-SUMIFS('AR SALES'!$Y$2:$Y$2501,'AR SALES'!$L$2:$L$2501,$L3523,'AR SALES'!$AD$2:$AD$2501,"OFF"),2)=0,"","STALE")))</f>
        <v/>
      </c>
      <c r="BB3523" s="2">
        <f>IF(OR(""&amp;$F3523="2",""&amp;$F3523="4",""&amp;$F3523="G",""&amp;$F3523="H"),IF($AY3523="YES","",IF($AB3523&lt;&gt;0,"",IF(COUNTIFS('AR SALES'!$L$2:$L$2501,$L3523,'AR SALES'!$AD$2:$AD$2501,IF(""&amp;$F3523="4","OFF","ON"),'AR SALES'!$AF$2:$AF$2501,"Y")&gt;0,"","NO EXEMPTION"))),"")</f>
        <v/>
      </c>
    </row>
    <row r="3524">
      <c r="AT3524" s="2">
        <f>IF($L3524="","",IFERROR(INDEX('AR SALES'!$H$2:$H$2501,MATCH(""&amp;$L3524,'AR SALES'!$AE$2:$AE$2501,0)),""))</f>
        <v/>
      </c>
      <c r="AU3524" s="2">
        <f>IF($L3524="","",IF($A3524&lt;&gt;"GA","",IF($E3524="FULTON",IF(ISNUMBER(SEARCH("COLLEGE PARK",$AT3524)),"FULTON (COLLEGE PARK)",IF(ISNUMBER(SEARCH("HAPEVILLE",$AT3524)),"FULTON (HAPEVILLE)",IF(ISNUMBER(SEARCH("EAST POINT",$AT3524)),"FULTON (EAST POINT)",IF(ISNUMBER(SEARCH("ATLANTA",$AT3524)),"FULTON (ATL LIMITS)","FULTON")))),IF($E3524="DEKALB",IF(ISNUMBER(SEARCH("ATLANTA",$AT3524)),"DEKALB (ATL LIMITS)","DEKALB"),IF(AND($E3524="CLAYTON",ISNUMBER(SEARCH("COLLEGE PARK",$AT3524))),"CLAYTON (COLLEGE PARK)",$E3524)))))</f>
        <v/>
      </c>
      <c r="AV3524" s="2">
        <f>IF($L3524="","",IF(""&amp;$F3524="2","DIESEL",IF(OR(""&amp;$F3524="G",""&amp;$F3524="H"),"GAS","")))</f>
        <v/>
      </c>
      <c r="AW3524" s="2">
        <f>IF($AV3524="","",$R3524)</f>
        <v/>
      </c>
      <c r="AX3524" s="2">
        <f>IF($AV3524="","",IF($AB3524=0,$R3524,0))</f>
        <v/>
      </c>
      <c r="AY3524" s="2">
        <f>IF($AV3524="","",IF(AND($Z3524=0,COUNTIF('AR SALES'!$L$2:$L$2501,$L3524)=0),"YES",""))</f>
        <v/>
      </c>
      <c r="AZ3524" s="2">
        <f>IF($AV3524="","",IFERROR(VLOOKUP($AU3524,CODES!$A:$B,2,FALSE),"NO CODE"))</f>
        <v/>
      </c>
      <c r="BA3524" s="2">
        <f>IF(""&amp;$F3524&lt;&gt;"4","",IF($AY3524="YES","",IF(ROUND(SUMIFS($AE$2:$AE$4001,$L$2:$L$4001,$L3524,$F$2:$F$4001,"4")-SUMIFS('AR SALES'!$Y$2:$Y$2501,'AR SALES'!$L$2:$L$2501,$L3524,'AR SALES'!$AD$2:$AD$2501,"OFF"),2)=0,"","STALE")))</f>
        <v/>
      </c>
      <c r="BB3524" s="2">
        <f>IF(OR(""&amp;$F3524="2",""&amp;$F3524="4",""&amp;$F3524="G",""&amp;$F3524="H"),IF($AY3524="YES","",IF($AB3524&lt;&gt;0,"",IF(COUNTIFS('AR SALES'!$L$2:$L$2501,$L3524,'AR SALES'!$AD$2:$AD$2501,IF(""&amp;$F3524="4","OFF","ON"),'AR SALES'!$AF$2:$AF$2501,"Y")&gt;0,"","NO EXEMPTION"))),"")</f>
        <v/>
      </c>
    </row>
    <row r="3525">
      <c r="AT3525" s="2">
        <f>IF($L3525="","",IFERROR(INDEX('AR SALES'!$H$2:$H$2501,MATCH(""&amp;$L3525,'AR SALES'!$AE$2:$AE$2501,0)),""))</f>
        <v/>
      </c>
      <c r="AU3525" s="2">
        <f>IF($L3525="","",IF($A3525&lt;&gt;"GA","",IF($E3525="FULTON",IF(ISNUMBER(SEARCH("COLLEGE PARK",$AT3525)),"FULTON (COLLEGE PARK)",IF(ISNUMBER(SEARCH("HAPEVILLE",$AT3525)),"FULTON (HAPEVILLE)",IF(ISNUMBER(SEARCH("EAST POINT",$AT3525)),"FULTON (EAST POINT)",IF(ISNUMBER(SEARCH("ATLANTA",$AT3525)),"FULTON (ATL LIMITS)","FULTON")))),IF($E3525="DEKALB",IF(ISNUMBER(SEARCH("ATLANTA",$AT3525)),"DEKALB (ATL LIMITS)","DEKALB"),IF(AND($E3525="CLAYTON",ISNUMBER(SEARCH("COLLEGE PARK",$AT3525))),"CLAYTON (COLLEGE PARK)",$E3525)))))</f>
        <v/>
      </c>
      <c r="AV3525" s="2">
        <f>IF($L3525="","",IF(""&amp;$F3525="2","DIESEL",IF(OR(""&amp;$F3525="G",""&amp;$F3525="H"),"GAS","")))</f>
        <v/>
      </c>
      <c r="AW3525" s="2">
        <f>IF($AV3525="","",$R3525)</f>
        <v/>
      </c>
      <c r="AX3525" s="2">
        <f>IF($AV3525="","",IF($AB3525=0,$R3525,0))</f>
        <v/>
      </c>
      <c r="AY3525" s="2">
        <f>IF($AV3525="","",IF(AND($Z3525=0,COUNTIF('AR SALES'!$L$2:$L$2501,$L3525)=0),"YES",""))</f>
        <v/>
      </c>
      <c r="AZ3525" s="2">
        <f>IF($AV3525="","",IFERROR(VLOOKUP($AU3525,CODES!$A:$B,2,FALSE),"NO CODE"))</f>
        <v/>
      </c>
      <c r="BA3525" s="2">
        <f>IF(""&amp;$F3525&lt;&gt;"4","",IF($AY3525="YES","",IF(ROUND(SUMIFS($AE$2:$AE$4001,$L$2:$L$4001,$L3525,$F$2:$F$4001,"4")-SUMIFS('AR SALES'!$Y$2:$Y$2501,'AR SALES'!$L$2:$L$2501,$L3525,'AR SALES'!$AD$2:$AD$2501,"OFF"),2)=0,"","STALE")))</f>
        <v/>
      </c>
      <c r="BB3525" s="2">
        <f>IF(OR(""&amp;$F3525="2",""&amp;$F3525="4",""&amp;$F3525="G",""&amp;$F3525="H"),IF($AY3525="YES","",IF($AB3525&lt;&gt;0,"",IF(COUNTIFS('AR SALES'!$L$2:$L$2501,$L3525,'AR SALES'!$AD$2:$AD$2501,IF(""&amp;$F3525="4","OFF","ON"),'AR SALES'!$AF$2:$AF$2501,"Y")&gt;0,"","NO EXEMPTION"))),"")</f>
        <v/>
      </c>
    </row>
    <row r="3526">
      <c r="AT3526" s="2">
        <f>IF($L3526="","",IFERROR(INDEX('AR SALES'!$H$2:$H$2501,MATCH(""&amp;$L3526,'AR SALES'!$AE$2:$AE$2501,0)),""))</f>
        <v/>
      </c>
      <c r="AU3526" s="2">
        <f>IF($L3526="","",IF($A3526&lt;&gt;"GA","",IF($E3526="FULTON",IF(ISNUMBER(SEARCH("COLLEGE PARK",$AT3526)),"FULTON (COLLEGE PARK)",IF(ISNUMBER(SEARCH("HAPEVILLE",$AT3526)),"FULTON (HAPEVILLE)",IF(ISNUMBER(SEARCH("EAST POINT",$AT3526)),"FULTON (EAST POINT)",IF(ISNUMBER(SEARCH("ATLANTA",$AT3526)),"FULTON (ATL LIMITS)","FULTON")))),IF($E3526="DEKALB",IF(ISNUMBER(SEARCH("ATLANTA",$AT3526)),"DEKALB (ATL LIMITS)","DEKALB"),IF(AND($E3526="CLAYTON",ISNUMBER(SEARCH("COLLEGE PARK",$AT3526))),"CLAYTON (COLLEGE PARK)",$E3526)))))</f>
        <v/>
      </c>
      <c r="AV3526" s="2">
        <f>IF($L3526="","",IF(""&amp;$F3526="2","DIESEL",IF(OR(""&amp;$F3526="G",""&amp;$F3526="H"),"GAS","")))</f>
        <v/>
      </c>
      <c r="AW3526" s="2">
        <f>IF($AV3526="","",$R3526)</f>
        <v/>
      </c>
      <c r="AX3526" s="2">
        <f>IF($AV3526="","",IF($AB3526=0,$R3526,0))</f>
        <v/>
      </c>
      <c r="AY3526" s="2">
        <f>IF($AV3526="","",IF(AND($Z3526=0,COUNTIF('AR SALES'!$L$2:$L$2501,$L3526)=0),"YES",""))</f>
        <v/>
      </c>
      <c r="AZ3526" s="2">
        <f>IF($AV3526="","",IFERROR(VLOOKUP($AU3526,CODES!$A:$B,2,FALSE),"NO CODE"))</f>
        <v/>
      </c>
      <c r="BA3526" s="2">
        <f>IF(""&amp;$F3526&lt;&gt;"4","",IF($AY3526="YES","",IF(ROUND(SUMIFS($AE$2:$AE$4001,$L$2:$L$4001,$L3526,$F$2:$F$4001,"4")-SUMIFS('AR SALES'!$Y$2:$Y$2501,'AR SALES'!$L$2:$L$2501,$L3526,'AR SALES'!$AD$2:$AD$2501,"OFF"),2)=0,"","STALE")))</f>
        <v/>
      </c>
      <c r="BB3526" s="2">
        <f>IF(OR(""&amp;$F3526="2",""&amp;$F3526="4",""&amp;$F3526="G",""&amp;$F3526="H"),IF($AY3526="YES","",IF($AB3526&lt;&gt;0,"",IF(COUNTIFS('AR SALES'!$L$2:$L$2501,$L3526,'AR SALES'!$AD$2:$AD$2501,IF(""&amp;$F3526="4","OFF","ON"),'AR SALES'!$AF$2:$AF$2501,"Y")&gt;0,"","NO EXEMPTION"))),"")</f>
        <v/>
      </c>
    </row>
    <row r="3527">
      <c r="AT3527" s="2">
        <f>IF($L3527="","",IFERROR(INDEX('AR SALES'!$H$2:$H$2501,MATCH(""&amp;$L3527,'AR SALES'!$AE$2:$AE$2501,0)),""))</f>
        <v/>
      </c>
      <c r="AU3527" s="2">
        <f>IF($L3527="","",IF($A3527&lt;&gt;"GA","",IF($E3527="FULTON",IF(ISNUMBER(SEARCH("COLLEGE PARK",$AT3527)),"FULTON (COLLEGE PARK)",IF(ISNUMBER(SEARCH("HAPEVILLE",$AT3527)),"FULTON (HAPEVILLE)",IF(ISNUMBER(SEARCH("EAST POINT",$AT3527)),"FULTON (EAST POINT)",IF(ISNUMBER(SEARCH("ATLANTA",$AT3527)),"FULTON (ATL LIMITS)","FULTON")))),IF($E3527="DEKALB",IF(ISNUMBER(SEARCH("ATLANTA",$AT3527)),"DEKALB (ATL LIMITS)","DEKALB"),IF(AND($E3527="CLAYTON",ISNUMBER(SEARCH("COLLEGE PARK",$AT3527))),"CLAYTON (COLLEGE PARK)",$E3527)))))</f>
        <v/>
      </c>
      <c r="AV3527" s="2">
        <f>IF($L3527="","",IF(""&amp;$F3527="2","DIESEL",IF(OR(""&amp;$F3527="G",""&amp;$F3527="H"),"GAS","")))</f>
        <v/>
      </c>
      <c r="AW3527" s="2">
        <f>IF($AV3527="","",$R3527)</f>
        <v/>
      </c>
      <c r="AX3527" s="2">
        <f>IF($AV3527="","",IF($AB3527=0,$R3527,0))</f>
        <v/>
      </c>
      <c r="AY3527" s="2">
        <f>IF($AV3527="","",IF(AND($Z3527=0,COUNTIF('AR SALES'!$L$2:$L$2501,$L3527)=0),"YES",""))</f>
        <v/>
      </c>
      <c r="AZ3527" s="2">
        <f>IF($AV3527="","",IFERROR(VLOOKUP($AU3527,CODES!$A:$B,2,FALSE),"NO CODE"))</f>
        <v/>
      </c>
      <c r="BA3527" s="2">
        <f>IF(""&amp;$F3527&lt;&gt;"4","",IF($AY3527="YES","",IF(ROUND(SUMIFS($AE$2:$AE$4001,$L$2:$L$4001,$L3527,$F$2:$F$4001,"4")-SUMIFS('AR SALES'!$Y$2:$Y$2501,'AR SALES'!$L$2:$L$2501,$L3527,'AR SALES'!$AD$2:$AD$2501,"OFF"),2)=0,"","STALE")))</f>
        <v/>
      </c>
      <c r="BB3527" s="2">
        <f>IF(OR(""&amp;$F3527="2",""&amp;$F3527="4",""&amp;$F3527="G",""&amp;$F3527="H"),IF($AY3527="YES","",IF($AB3527&lt;&gt;0,"",IF(COUNTIFS('AR SALES'!$L$2:$L$2501,$L3527,'AR SALES'!$AD$2:$AD$2501,IF(""&amp;$F3527="4","OFF","ON"),'AR SALES'!$AF$2:$AF$2501,"Y")&gt;0,"","NO EXEMPTION"))),"")</f>
        <v/>
      </c>
    </row>
    <row r="3528">
      <c r="AT3528" s="2">
        <f>IF($L3528="","",IFERROR(INDEX('AR SALES'!$H$2:$H$2501,MATCH(""&amp;$L3528,'AR SALES'!$AE$2:$AE$2501,0)),""))</f>
        <v/>
      </c>
      <c r="AU3528" s="2">
        <f>IF($L3528="","",IF($A3528&lt;&gt;"GA","",IF($E3528="FULTON",IF(ISNUMBER(SEARCH("COLLEGE PARK",$AT3528)),"FULTON (COLLEGE PARK)",IF(ISNUMBER(SEARCH("HAPEVILLE",$AT3528)),"FULTON (HAPEVILLE)",IF(ISNUMBER(SEARCH("EAST POINT",$AT3528)),"FULTON (EAST POINT)",IF(ISNUMBER(SEARCH("ATLANTA",$AT3528)),"FULTON (ATL LIMITS)","FULTON")))),IF($E3528="DEKALB",IF(ISNUMBER(SEARCH("ATLANTA",$AT3528)),"DEKALB (ATL LIMITS)","DEKALB"),IF(AND($E3528="CLAYTON",ISNUMBER(SEARCH("COLLEGE PARK",$AT3528))),"CLAYTON (COLLEGE PARK)",$E3528)))))</f>
        <v/>
      </c>
      <c r="AV3528" s="2">
        <f>IF($L3528="","",IF(""&amp;$F3528="2","DIESEL",IF(OR(""&amp;$F3528="G",""&amp;$F3528="H"),"GAS","")))</f>
        <v/>
      </c>
      <c r="AW3528" s="2">
        <f>IF($AV3528="","",$R3528)</f>
        <v/>
      </c>
      <c r="AX3528" s="2">
        <f>IF($AV3528="","",IF($AB3528=0,$R3528,0))</f>
        <v/>
      </c>
      <c r="AY3528" s="2">
        <f>IF($AV3528="","",IF(AND($Z3528=0,COUNTIF('AR SALES'!$L$2:$L$2501,$L3528)=0),"YES",""))</f>
        <v/>
      </c>
      <c r="AZ3528" s="2">
        <f>IF($AV3528="","",IFERROR(VLOOKUP($AU3528,CODES!$A:$B,2,FALSE),"NO CODE"))</f>
        <v/>
      </c>
      <c r="BA3528" s="2">
        <f>IF(""&amp;$F3528&lt;&gt;"4","",IF($AY3528="YES","",IF(ROUND(SUMIFS($AE$2:$AE$4001,$L$2:$L$4001,$L3528,$F$2:$F$4001,"4")-SUMIFS('AR SALES'!$Y$2:$Y$2501,'AR SALES'!$L$2:$L$2501,$L3528,'AR SALES'!$AD$2:$AD$2501,"OFF"),2)=0,"","STALE")))</f>
        <v/>
      </c>
      <c r="BB3528" s="2">
        <f>IF(OR(""&amp;$F3528="2",""&amp;$F3528="4",""&amp;$F3528="G",""&amp;$F3528="H"),IF($AY3528="YES","",IF($AB3528&lt;&gt;0,"",IF(COUNTIFS('AR SALES'!$L$2:$L$2501,$L3528,'AR SALES'!$AD$2:$AD$2501,IF(""&amp;$F3528="4","OFF","ON"),'AR SALES'!$AF$2:$AF$2501,"Y")&gt;0,"","NO EXEMPTION"))),"")</f>
        <v/>
      </c>
    </row>
    <row r="3529">
      <c r="AT3529" s="2">
        <f>IF($L3529="","",IFERROR(INDEX('AR SALES'!$H$2:$H$2501,MATCH(""&amp;$L3529,'AR SALES'!$AE$2:$AE$2501,0)),""))</f>
        <v/>
      </c>
      <c r="AU3529" s="2">
        <f>IF($L3529="","",IF($A3529&lt;&gt;"GA","",IF($E3529="FULTON",IF(ISNUMBER(SEARCH("COLLEGE PARK",$AT3529)),"FULTON (COLLEGE PARK)",IF(ISNUMBER(SEARCH("HAPEVILLE",$AT3529)),"FULTON (HAPEVILLE)",IF(ISNUMBER(SEARCH("EAST POINT",$AT3529)),"FULTON (EAST POINT)",IF(ISNUMBER(SEARCH("ATLANTA",$AT3529)),"FULTON (ATL LIMITS)","FULTON")))),IF($E3529="DEKALB",IF(ISNUMBER(SEARCH("ATLANTA",$AT3529)),"DEKALB (ATL LIMITS)","DEKALB"),IF(AND($E3529="CLAYTON",ISNUMBER(SEARCH("COLLEGE PARK",$AT3529))),"CLAYTON (COLLEGE PARK)",$E3529)))))</f>
        <v/>
      </c>
      <c r="AV3529" s="2">
        <f>IF($L3529="","",IF(""&amp;$F3529="2","DIESEL",IF(OR(""&amp;$F3529="G",""&amp;$F3529="H"),"GAS","")))</f>
        <v/>
      </c>
      <c r="AW3529" s="2">
        <f>IF($AV3529="","",$R3529)</f>
        <v/>
      </c>
      <c r="AX3529" s="2">
        <f>IF($AV3529="","",IF($AB3529=0,$R3529,0))</f>
        <v/>
      </c>
      <c r="AY3529" s="2">
        <f>IF($AV3529="","",IF(AND($Z3529=0,COUNTIF('AR SALES'!$L$2:$L$2501,$L3529)=0),"YES",""))</f>
        <v/>
      </c>
      <c r="AZ3529" s="2">
        <f>IF($AV3529="","",IFERROR(VLOOKUP($AU3529,CODES!$A:$B,2,FALSE),"NO CODE"))</f>
        <v/>
      </c>
      <c r="BA3529" s="2">
        <f>IF(""&amp;$F3529&lt;&gt;"4","",IF($AY3529="YES","",IF(ROUND(SUMIFS($AE$2:$AE$4001,$L$2:$L$4001,$L3529,$F$2:$F$4001,"4")-SUMIFS('AR SALES'!$Y$2:$Y$2501,'AR SALES'!$L$2:$L$2501,$L3529,'AR SALES'!$AD$2:$AD$2501,"OFF"),2)=0,"","STALE")))</f>
        <v/>
      </c>
      <c r="BB3529" s="2">
        <f>IF(OR(""&amp;$F3529="2",""&amp;$F3529="4",""&amp;$F3529="G",""&amp;$F3529="H"),IF($AY3529="YES","",IF($AB3529&lt;&gt;0,"",IF(COUNTIFS('AR SALES'!$L$2:$L$2501,$L3529,'AR SALES'!$AD$2:$AD$2501,IF(""&amp;$F3529="4","OFF","ON"),'AR SALES'!$AF$2:$AF$2501,"Y")&gt;0,"","NO EXEMPTION"))),"")</f>
        <v/>
      </c>
    </row>
    <row r="3530">
      <c r="AT3530" s="2">
        <f>IF($L3530="","",IFERROR(INDEX('AR SALES'!$H$2:$H$2501,MATCH(""&amp;$L3530,'AR SALES'!$AE$2:$AE$2501,0)),""))</f>
        <v/>
      </c>
      <c r="AU3530" s="2">
        <f>IF($L3530="","",IF($A3530&lt;&gt;"GA","",IF($E3530="FULTON",IF(ISNUMBER(SEARCH("COLLEGE PARK",$AT3530)),"FULTON (COLLEGE PARK)",IF(ISNUMBER(SEARCH("HAPEVILLE",$AT3530)),"FULTON (HAPEVILLE)",IF(ISNUMBER(SEARCH("EAST POINT",$AT3530)),"FULTON (EAST POINT)",IF(ISNUMBER(SEARCH("ATLANTA",$AT3530)),"FULTON (ATL LIMITS)","FULTON")))),IF($E3530="DEKALB",IF(ISNUMBER(SEARCH("ATLANTA",$AT3530)),"DEKALB (ATL LIMITS)","DEKALB"),IF(AND($E3530="CLAYTON",ISNUMBER(SEARCH("COLLEGE PARK",$AT3530))),"CLAYTON (COLLEGE PARK)",$E3530)))))</f>
        <v/>
      </c>
      <c r="AV3530" s="2">
        <f>IF($L3530="","",IF(""&amp;$F3530="2","DIESEL",IF(OR(""&amp;$F3530="G",""&amp;$F3530="H"),"GAS","")))</f>
        <v/>
      </c>
      <c r="AW3530" s="2">
        <f>IF($AV3530="","",$R3530)</f>
        <v/>
      </c>
      <c r="AX3530" s="2">
        <f>IF($AV3530="","",IF($AB3530=0,$R3530,0))</f>
        <v/>
      </c>
      <c r="AY3530" s="2">
        <f>IF($AV3530="","",IF(AND($Z3530=0,COUNTIF('AR SALES'!$L$2:$L$2501,$L3530)=0),"YES",""))</f>
        <v/>
      </c>
      <c r="AZ3530" s="2">
        <f>IF($AV3530="","",IFERROR(VLOOKUP($AU3530,CODES!$A:$B,2,FALSE),"NO CODE"))</f>
        <v/>
      </c>
      <c r="BA3530" s="2">
        <f>IF(""&amp;$F3530&lt;&gt;"4","",IF($AY3530="YES","",IF(ROUND(SUMIFS($AE$2:$AE$4001,$L$2:$L$4001,$L3530,$F$2:$F$4001,"4")-SUMIFS('AR SALES'!$Y$2:$Y$2501,'AR SALES'!$L$2:$L$2501,$L3530,'AR SALES'!$AD$2:$AD$2501,"OFF"),2)=0,"","STALE")))</f>
        <v/>
      </c>
      <c r="BB3530" s="2">
        <f>IF(OR(""&amp;$F3530="2",""&amp;$F3530="4",""&amp;$F3530="G",""&amp;$F3530="H"),IF($AY3530="YES","",IF($AB3530&lt;&gt;0,"",IF(COUNTIFS('AR SALES'!$L$2:$L$2501,$L3530,'AR SALES'!$AD$2:$AD$2501,IF(""&amp;$F3530="4","OFF","ON"),'AR SALES'!$AF$2:$AF$2501,"Y")&gt;0,"","NO EXEMPTION"))),"")</f>
        <v/>
      </c>
    </row>
    <row r="3531">
      <c r="AT3531" s="2">
        <f>IF($L3531="","",IFERROR(INDEX('AR SALES'!$H$2:$H$2501,MATCH(""&amp;$L3531,'AR SALES'!$AE$2:$AE$2501,0)),""))</f>
        <v/>
      </c>
      <c r="AU3531" s="2">
        <f>IF($L3531="","",IF($A3531&lt;&gt;"GA","",IF($E3531="FULTON",IF(ISNUMBER(SEARCH("COLLEGE PARK",$AT3531)),"FULTON (COLLEGE PARK)",IF(ISNUMBER(SEARCH("HAPEVILLE",$AT3531)),"FULTON (HAPEVILLE)",IF(ISNUMBER(SEARCH("EAST POINT",$AT3531)),"FULTON (EAST POINT)",IF(ISNUMBER(SEARCH("ATLANTA",$AT3531)),"FULTON (ATL LIMITS)","FULTON")))),IF($E3531="DEKALB",IF(ISNUMBER(SEARCH("ATLANTA",$AT3531)),"DEKALB (ATL LIMITS)","DEKALB"),IF(AND($E3531="CLAYTON",ISNUMBER(SEARCH("COLLEGE PARK",$AT3531))),"CLAYTON (COLLEGE PARK)",$E3531)))))</f>
        <v/>
      </c>
      <c r="AV3531" s="2">
        <f>IF($L3531="","",IF(""&amp;$F3531="2","DIESEL",IF(OR(""&amp;$F3531="G",""&amp;$F3531="H"),"GAS","")))</f>
        <v/>
      </c>
      <c r="AW3531" s="2">
        <f>IF($AV3531="","",$R3531)</f>
        <v/>
      </c>
      <c r="AX3531" s="2">
        <f>IF($AV3531="","",IF($AB3531=0,$R3531,0))</f>
        <v/>
      </c>
      <c r="AY3531" s="2">
        <f>IF($AV3531="","",IF(AND($Z3531=0,COUNTIF('AR SALES'!$L$2:$L$2501,$L3531)=0),"YES",""))</f>
        <v/>
      </c>
      <c r="AZ3531" s="2">
        <f>IF($AV3531="","",IFERROR(VLOOKUP($AU3531,CODES!$A:$B,2,FALSE),"NO CODE"))</f>
        <v/>
      </c>
      <c r="BA3531" s="2">
        <f>IF(""&amp;$F3531&lt;&gt;"4","",IF($AY3531="YES","",IF(ROUND(SUMIFS($AE$2:$AE$4001,$L$2:$L$4001,$L3531,$F$2:$F$4001,"4")-SUMIFS('AR SALES'!$Y$2:$Y$2501,'AR SALES'!$L$2:$L$2501,$L3531,'AR SALES'!$AD$2:$AD$2501,"OFF"),2)=0,"","STALE")))</f>
        <v/>
      </c>
      <c r="BB3531" s="2">
        <f>IF(OR(""&amp;$F3531="2",""&amp;$F3531="4",""&amp;$F3531="G",""&amp;$F3531="H"),IF($AY3531="YES","",IF($AB3531&lt;&gt;0,"",IF(COUNTIFS('AR SALES'!$L$2:$L$2501,$L3531,'AR SALES'!$AD$2:$AD$2501,IF(""&amp;$F3531="4","OFF","ON"),'AR SALES'!$AF$2:$AF$2501,"Y")&gt;0,"","NO EXEMPTION"))),"")</f>
        <v/>
      </c>
    </row>
    <row r="3532">
      <c r="AT3532" s="2">
        <f>IF($L3532="","",IFERROR(INDEX('AR SALES'!$H$2:$H$2501,MATCH(""&amp;$L3532,'AR SALES'!$AE$2:$AE$2501,0)),""))</f>
        <v/>
      </c>
      <c r="AU3532" s="2">
        <f>IF($L3532="","",IF($A3532&lt;&gt;"GA","",IF($E3532="FULTON",IF(ISNUMBER(SEARCH("COLLEGE PARK",$AT3532)),"FULTON (COLLEGE PARK)",IF(ISNUMBER(SEARCH("HAPEVILLE",$AT3532)),"FULTON (HAPEVILLE)",IF(ISNUMBER(SEARCH("EAST POINT",$AT3532)),"FULTON (EAST POINT)",IF(ISNUMBER(SEARCH("ATLANTA",$AT3532)),"FULTON (ATL LIMITS)","FULTON")))),IF($E3532="DEKALB",IF(ISNUMBER(SEARCH("ATLANTA",$AT3532)),"DEKALB (ATL LIMITS)","DEKALB"),IF(AND($E3532="CLAYTON",ISNUMBER(SEARCH("COLLEGE PARK",$AT3532))),"CLAYTON (COLLEGE PARK)",$E3532)))))</f>
        <v/>
      </c>
      <c r="AV3532" s="2">
        <f>IF($L3532="","",IF(""&amp;$F3532="2","DIESEL",IF(OR(""&amp;$F3532="G",""&amp;$F3532="H"),"GAS","")))</f>
        <v/>
      </c>
      <c r="AW3532" s="2">
        <f>IF($AV3532="","",$R3532)</f>
        <v/>
      </c>
      <c r="AX3532" s="2">
        <f>IF($AV3532="","",IF($AB3532=0,$R3532,0))</f>
        <v/>
      </c>
      <c r="AY3532" s="2">
        <f>IF($AV3532="","",IF(AND($Z3532=0,COUNTIF('AR SALES'!$L$2:$L$2501,$L3532)=0),"YES",""))</f>
        <v/>
      </c>
      <c r="AZ3532" s="2">
        <f>IF($AV3532="","",IFERROR(VLOOKUP($AU3532,CODES!$A:$B,2,FALSE),"NO CODE"))</f>
        <v/>
      </c>
      <c r="BA3532" s="2">
        <f>IF(""&amp;$F3532&lt;&gt;"4","",IF($AY3532="YES","",IF(ROUND(SUMIFS($AE$2:$AE$4001,$L$2:$L$4001,$L3532,$F$2:$F$4001,"4")-SUMIFS('AR SALES'!$Y$2:$Y$2501,'AR SALES'!$L$2:$L$2501,$L3532,'AR SALES'!$AD$2:$AD$2501,"OFF"),2)=0,"","STALE")))</f>
        <v/>
      </c>
      <c r="BB3532" s="2">
        <f>IF(OR(""&amp;$F3532="2",""&amp;$F3532="4",""&amp;$F3532="G",""&amp;$F3532="H"),IF($AY3532="YES","",IF($AB3532&lt;&gt;0,"",IF(COUNTIFS('AR SALES'!$L$2:$L$2501,$L3532,'AR SALES'!$AD$2:$AD$2501,IF(""&amp;$F3532="4","OFF","ON"),'AR SALES'!$AF$2:$AF$2501,"Y")&gt;0,"","NO EXEMPTION"))),"")</f>
        <v/>
      </c>
    </row>
    <row r="3533">
      <c r="AT3533" s="2">
        <f>IF($L3533="","",IFERROR(INDEX('AR SALES'!$H$2:$H$2501,MATCH(""&amp;$L3533,'AR SALES'!$AE$2:$AE$2501,0)),""))</f>
        <v/>
      </c>
      <c r="AU3533" s="2">
        <f>IF($L3533="","",IF($A3533&lt;&gt;"GA","",IF($E3533="FULTON",IF(ISNUMBER(SEARCH("COLLEGE PARK",$AT3533)),"FULTON (COLLEGE PARK)",IF(ISNUMBER(SEARCH("HAPEVILLE",$AT3533)),"FULTON (HAPEVILLE)",IF(ISNUMBER(SEARCH("EAST POINT",$AT3533)),"FULTON (EAST POINT)",IF(ISNUMBER(SEARCH("ATLANTA",$AT3533)),"FULTON (ATL LIMITS)","FULTON")))),IF($E3533="DEKALB",IF(ISNUMBER(SEARCH("ATLANTA",$AT3533)),"DEKALB (ATL LIMITS)","DEKALB"),IF(AND($E3533="CLAYTON",ISNUMBER(SEARCH("COLLEGE PARK",$AT3533))),"CLAYTON (COLLEGE PARK)",$E3533)))))</f>
        <v/>
      </c>
      <c r="AV3533" s="2">
        <f>IF($L3533="","",IF(""&amp;$F3533="2","DIESEL",IF(OR(""&amp;$F3533="G",""&amp;$F3533="H"),"GAS","")))</f>
        <v/>
      </c>
      <c r="AW3533" s="2">
        <f>IF($AV3533="","",$R3533)</f>
        <v/>
      </c>
      <c r="AX3533" s="2">
        <f>IF($AV3533="","",IF($AB3533=0,$R3533,0))</f>
        <v/>
      </c>
      <c r="AY3533" s="2">
        <f>IF($AV3533="","",IF(AND($Z3533=0,COUNTIF('AR SALES'!$L$2:$L$2501,$L3533)=0),"YES",""))</f>
        <v/>
      </c>
      <c r="AZ3533" s="2">
        <f>IF($AV3533="","",IFERROR(VLOOKUP($AU3533,CODES!$A:$B,2,FALSE),"NO CODE"))</f>
        <v/>
      </c>
      <c r="BA3533" s="2">
        <f>IF(""&amp;$F3533&lt;&gt;"4","",IF($AY3533="YES","",IF(ROUND(SUMIFS($AE$2:$AE$4001,$L$2:$L$4001,$L3533,$F$2:$F$4001,"4")-SUMIFS('AR SALES'!$Y$2:$Y$2501,'AR SALES'!$L$2:$L$2501,$L3533,'AR SALES'!$AD$2:$AD$2501,"OFF"),2)=0,"","STALE")))</f>
        <v/>
      </c>
      <c r="BB3533" s="2">
        <f>IF(OR(""&amp;$F3533="2",""&amp;$F3533="4",""&amp;$F3533="G",""&amp;$F3533="H"),IF($AY3533="YES","",IF($AB3533&lt;&gt;0,"",IF(COUNTIFS('AR SALES'!$L$2:$L$2501,$L3533,'AR SALES'!$AD$2:$AD$2501,IF(""&amp;$F3533="4","OFF","ON"),'AR SALES'!$AF$2:$AF$2501,"Y")&gt;0,"","NO EXEMPTION"))),"")</f>
        <v/>
      </c>
    </row>
    <row r="3534">
      <c r="AT3534" s="2">
        <f>IF($L3534="","",IFERROR(INDEX('AR SALES'!$H$2:$H$2501,MATCH(""&amp;$L3534,'AR SALES'!$AE$2:$AE$2501,0)),""))</f>
        <v/>
      </c>
      <c r="AU3534" s="2">
        <f>IF($L3534="","",IF($A3534&lt;&gt;"GA","",IF($E3534="FULTON",IF(ISNUMBER(SEARCH("COLLEGE PARK",$AT3534)),"FULTON (COLLEGE PARK)",IF(ISNUMBER(SEARCH("HAPEVILLE",$AT3534)),"FULTON (HAPEVILLE)",IF(ISNUMBER(SEARCH("EAST POINT",$AT3534)),"FULTON (EAST POINT)",IF(ISNUMBER(SEARCH("ATLANTA",$AT3534)),"FULTON (ATL LIMITS)","FULTON")))),IF($E3534="DEKALB",IF(ISNUMBER(SEARCH("ATLANTA",$AT3534)),"DEKALB (ATL LIMITS)","DEKALB"),IF(AND($E3534="CLAYTON",ISNUMBER(SEARCH("COLLEGE PARK",$AT3534))),"CLAYTON (COLLEGE PARK)",$E3534)))))</f>
        <v/>
      </c>
      <c r="AV3534" s="2">
        <f>IF($L3534="","",IF(""&amp;$F3534="2","DIESEL",IF(OR(""&amp;$F3534="G",""&amp;$F3534="H"),"GAS","")))</f>
        <v/>
      </c>
      <c r="AW3534" s="2">
        <f>IF($AV3534="","",$R3534)</f>
        <v/>
      </c>
      <c r="AX3534" s="2">
        <f>IF($AV3534="","",IF($AB3534=0,$R3534,0))</f>
        <v/>
      </c>
      <c r="AY3534" s="2">
        <f>IF($AV3534="","",IF(AND($Z3534=0,COUNTIF('AR SALES'!$L$2:$L$2501,$L3534)=0),"YES",""))</f>
        <v/>
      </c>
      <c r="AZ3534" s="2">
        <f>IF($AV3534="","",IFERROR(VLOOKUP($AU3534,CODES!$A:$B,2,FALSE),"NO CODE"))</f>
        <v/>
      </c>
      <c r="BA3534" s="2">
        <f>IF(""&amp;$F3534&lt;&gt;"4","",IF($AY3534="YES","",IF(ROUND(SUMIFS($AE$2:$AE$4001,$L$2:$L$4001,$L3534,$F$2:$F$4001,"4")-SUMIFS('AR SALES'!$Y$2:$Y$2501,'AR SALES'!$L$2:$L$2501,$L3534,'AR SALES'!$AD$2:$AD$2501,"OFF"),2)=0,"","STALE")))</f>
        <v/>
      </c>
      <c r="BB3534" s="2">
        <f>IF(OR(""&amp;$F3534="2",""&amp;$F3534="4",""&amp;$F3534="G",""&amp;$F3534="H"),IF($AY3534="YES","",IF($AB3534&lt;&gt;0,"",IF(COUNTIFS('AR SALES'!$L$2:$L$2501,$L3534,'AR SALES'!$AD$2:$AD$2501,IF(""&amp;$F3534="4","OFF","ON"),'AR SALES'!$AF$2:$AF$2501,"Y")&gt;0,"","NO EXEMPTION"))),"")</f>
        <v/>
      </c>
    </row>
    <row r="3535">
      <c r="AT3535" s="2">
        <f>IF($L3535="","",IFERROR(INDEX('AR SALES'!$H$2:$H$2501,MATCH(""&amp;$L3535,'AR SALES'!$AE$2:$AE$2501,0)),""))</f>
        <v/>
      </c>
      <c r="AU3535" s="2">
        <f>IF($L3535="","",IF($A3535&lt;&gt;"GA","",IF($E3535="FULTON",IF(ISNUMBER(SEARCH("COLLEGE PARK",$AT3535)),"FULTON (COLLEGE PARK)",IF(ISNUMBER(SEARCH("HAPEVILLE",$AT3535)),"FULTON (HAPEVILLE)",IF(ISNUMBER(SEARCH("EAST POINT",$AT3535)),"FULTON (EAST POINT)",IF(ISNUMBER(SEARCH("ATLANTA",$AT3535)),"FULTON (ATL LIMITS)","FULTON")))),IF($E3535="DEKALB",IF(ISNUMBER(SEARCH("ATLANTA",$AT3535)),"DEKALB (ATL LIMITS)","DEKALB"),IF(AND($E3535="CLAYTON",ISNUMBER(SEARCH("COLLEGE PARK",$AT3535))),"CLAYTON (COLLEGE PARK)",$E3535)))))</f>
        <v/>
      </c>
      <c r="AV3535" s="2">
        <f>IF($L3535="","",IF(""&amp;$F3535="2","DIESEL",IF(OR(""&amp;$F3535="G",""&amp;$F3535="H"),"GAS","")))</f>
        <v/>
      </c>
      <c r="AW3535" s="2">
        <f>IF($AV3535="","",$R3535)</f>
        <v/>
      </c>
      <c r="AX3535" s="2">
        <f>IF($AV3535="","",IF($AB3535=0,$R3535,0))</f>
        <v/>
      </c>
      <c r="AY3535" s="2">
        <f>IF($AV3535="","",IF(AND($Z3535=0,COUNTIF('AR SALES'!$L$2:$L$2501,$L3535)=0),"YES",""))</f>
        <v/>
      </c>
      <c r="AZ3535" s="2">
        <f>IF($AV3535="","",IFERROR(VLOOKUP($AU3535,CODES!$A:$B,2,FALSE),"NO CODE"))</f>
        <v/>
      </c>
      <c r="BA3535" s="2">
        <f>IF(""&amp;$F3535&lt;&gt;"4","",IF($AY3535="YES","",IF(ROUND(SUMIFS($AE$2:$AE$4001,$L$2:$L$4001,$L3535,$F$2:$F$4001,"4")-SUMIFS('AR SALES'!$Y$2:$Y$2501,'AR SALES'!$L$2:$L$2501,$L3535,'AR SALES'!$AD$2:$AD$2501,"OFF"),2)=0,"","STALE")))</f>
        <v/>
      </c>
      <c r="BB3535" s="2">
        <f>IF(OR(""&amp;$F3535="2",""&amp;$F3535="4",""&amp;$F3535="G",""&amp;$F3535="H"),IF($AY3535="YES","",IF($AB3535&lt;&gt;0,"",IF(COUNTIFS('AR SALES'!$L$2:$L$2501,$L3535,'AR SALES'!$AD$2:$AD$2501,IF(""&amp;$F3535="4","OFF","ON"),'AR SALES'!$AF$2:$AF$2501,"Y")&gt;0,"","NO EXEMPTION"))),"")</f>
        <v/>
      </c>
    </row>
    <row r="3536">
      <c r="AT3536" s="2">
        <f>IF($L3536="","",IFERROR(INDEX('AR SALES'!$H$2:$H$2501,MATCH(""&amp;$L3536,'AR SALES'!$AE$2:$AE$2501,0)),""))</f>
        <v/>
      </c>
      <c r="AU3536" s="2">
        <f>IF($L3536="","",IF($A3536&lt;&gt;"GA","",IF($E3536="FULTON",IF(ISNUMBER(SEARCH("COLLEGE PARK",$AT3536)),"FULTON (COLLEGE PARK)",IF(ISNUMBER(SEARCH("HAPEVILLE",$AT3536)),"FULTON (HAPEVILLE)",IF(ISNUMBER(SEARCH("EAST POINT",$AT3536)),"FULTON (EAST POINT)",IF(ISNUMBER(SEARCH("ATLANTA",$AT3536)),"FULTON (ATL LIMITS)","FULTON")))),IF($E3536="DEKALB",IF(ISNUMBER(SEARCH("ATLANTA",$AT3536)),"DEKALB (ATL LIMITS)","DEKALB"),IF(AND($E3536="CLAYTON",ISNUMBER(SEARCH("COLLEGE PARK",$AT3536))),"CLAYTON (COLLEGE PARK)",$E3536)))))</f>
        <v/>
      </c>
      <c r="AV3536" s="2">
        <f>IF($L3536="","",IF(""&amp;$F3536="2","DIESEL",IF(OR(""&amp;$F3536="G",""&amp;$F3536="H"),"GAS","")))</f>
        <v/>
      </c>
      <c r="AW3536" s="2">
        <f>IF($AV3536="","",$R3536)</f>
        <v/>
      </c>
      <c r="AX3536" s="2">
        <f>IF($AV3536="","",IF($AB3536=0,$R3536,0))</f>
        <v/>
      </c>
      <c r="AY3536" s="2">
        <f>IF($AV3536="","",IF(AND($Z3536=0,COUNTIF('AR SALES'!$L$2:$L$2501,$L3536)=0),"YES",""))</f>
        <v/>
      </c>
      <c r="AZ3536" s="2">
        <f>IF($AV3536="","",IFERROR(VLOOKUP($AU3536,CODES!$A:$B,2,FALSE),"NO CODE"))</f>
        <v/>
      </c>
      <c r="BA3536" s="2">
        <f>IF(""&amp;$F3536&lt;&gt;"4","",IF($AY3536="YES","",IF(ROUND(SUMIFS($AE$2:$AE$4001,$L$2:$L$4001,$L3536,$F$2:$F$4001,"4")-SUMIFS('AR SALES'!$Y$2:$Y$2501,'AR SALES'!$L$2:$L$2501,$L3536,'AR SALES'!$AD$2:$AD$2501,"OFF"),2)=0,"","STALE")))</f>
        <v/>
      </c>
      <c r="BB3536" s="2">
        <f>IF(OR(""&amp;$F3536="2",""&amp;$F3536="4",""&amp;$F3536="G",""&amp;$F3536="H"),IF($AY3536="YES","",IF($AB3536&lt;&gt;0,"",IF(COUNTIFS('AR SALES'!$L$2:$L$2501,$L3536,'AR SALES'!$AD$2:$AD$2501,IF(""&amp;$F3536="4","OFF","ON"),'AR SALES'!$AF$2:$AF$2501,"Y")&gt;0,"","NO EXEMPTION"))),"")</f>
        <v/>
      </c>
    </row>
    <row r="3537">
      <c r="AT3537" s="2">
        <f>IF($L3537="","",IFERROR(INDEX('AR SALES'!$H$2:$H$2501,MATCH(""&amp;$L3537,'AR SALES'!$AE$2:$AE$2501,0)),""))</f>
        <v/>
      </c>
      <c r="AU3537" s="2">
        <f>IF($L3537="","",IF($A3537&lt;&gt;"GA","",IF($E3537="FULTON",IF(ISNUMBER(SEARCH("COLLEGE PARK",$AT3537)),"FULTON (COLLEGE PARK)",IF(ISNUMBER(SEARCH("HAPEVILLE",$AT3537)),"FULTON (HAPEVILLE)",IF(ISNUMBER(SEARCH("EAST POINT",$AT3537)),"FULTON (EAST POINT)",IF(ISNUMBER(SEARCH("ATLANTA",$AT3537)),"FULTON (ATL LIMITS)","FULTON")))),IF($E3537="DEKALB",IF(ISNUMBER(SEARCH("ATLANTA",$AT3537)),"DEKALB (ATL LIMITS)","DEKALB"),IF(AND($E3537="CLAYTON",ISNUMBER(SEARCH("COLLEGE PARK",$AT3537))),"CLAYTON (COLLEGE PARK)",$E3537)))))</f>
        <v/>
      </c>
      <c r="AV3537" s="2">
        <f>IF($L3537="","",IF(""&amp;$F3537="2","DIESEL",IF(OR(""&amp;$F3537="G",""&amp;$F3537="H"),"GAS","")))</f>
        <v/>
      </c>
      <c r="AW3537" s="2">
        <f>IF($AV3537="","",$R3537)</f>
        <v/>
      </c>
      <c r="AX3537" s="2">
        <f>IF($AV3537="","",IF($AB3537=0,$R3537,0))</f>
        <v/>
      </c>
      <c r="AY3537" s="2">
        <f>IF($AV3537="","",IF(AND($Z3537=0,COUNTIF('AR SALES'!$L$2:$L$2501,$L3537)=0),"YES",""))</f>
        <v/>
      </c>
      <c r="AZ3537" s="2">
        <f>IF($AV3537="","",IFERROR(VLOOKUP($AU3537,CODES!$A:$B,2,FALSE),"NO CODE"))</f>
        <v/>
      </c>
      <c r="BA3537" s="2">
        <f>IF(""&amp;$F3537&lt;&gt;"4","",IF($AY3537="YES","",IF(ROUND(SUMIFS($AE$2:$AE$4001,$L$2:$L$4001,$L3537,$F$2:$F$4001,"4")-SUMIFS('AR SALES'!$Y$2:$Y$2501,'AR SALES'!$L$2:$L$2501,$L3537,'AR SALES'!$AD$2:$AD$2501,"OFF"),2)=0,"","STALE")))</f>
        <v/>
      </c>
      <c r="BB3537" s="2">
        <f>IF(OR(""&amp;$F3537="2",""&amp;$F3537="4",""&amp;$F3537="G",""&amp;$F3537="H"),IF($AY3537="YES","",IF($AB3537&lt;&gt;0,"",IF(COUNTIFS('AR SALES'!$L$2:$L$2501,$L3537,'AR SALES'!$AD$2:$AD$2501,IF(""&amp;$F3537="4","OFF","ON"),'AR SALES'!$AF$2:$AF$2501,"Y")&gt;0,"","NO EXEMPTION"))),"")</f>
        <v/>
      </c>
    </row>
    <row r="3538">
      <c r="AT3538" s="2">
        <f>IF($L3538="","",IFERROR(INDEX('AR SALES'!$H$2:$H$2501,MATCH(""&amp;$L3538,'AR SALES'!$AE$2:$AE$2501,0)),""))</f>
        <v/>
      </c>
      <c r="AU3538" s="2">
        <f>IF($L3538="","",IF($A3538&lt;&gt;"GA","",IF($E3538="FULTON",IF(ISNUMBER(SEARCH("COLLEGE PARK",$AT3538)),"FULTON (COLLEGE PARK)",IF(ISNUMBER(SEARCH("HAPEVILLE",$AT3538)),"FULTON (HAPEVILLE)",IF(ISNUMBER(SEARCH("EAST POINT",$AT3538)),"FULTON (EAST POINT)",IF(ISNUMBER(SEARCH("ATLANTA",$AT3538)),"FULTON (ATL LIMITS)","FULTON")))),IF($E3538="DEKALB",IF(ISNUMBER(SEARCH("ATLANTA",$AT3538)),"DEKALB (ATL LIMITS)","DEKALB"),IF(AND($E3538="CLAYTON",ISNUMBER(SEARCH("COLLEGE PARK",$AT3538))),"CLAYTON (COLLEGE PARK)",$E3538)))))</f>
        <v/>
      </c>
      <c r="AV3538" s="2">
        <f>IF($L3538="","",IF(""&amp;$F3538="2","DIESEL",IF(OR(""&amp;$F3538="G",""&amp;$F3538="H"),"GAS","")))</f>
        <v/>
      </c>
      <c r="AW3538" s="2">
        <f>IF($AV3538="","",$R3538)</f>
        <v/>
      </c>
      <c r="AX3538" s="2">
        <f>IF($AV3538="","",IF($AB3538=0,$R3538,0))</f>
        <v/>
      </c>
      <c r="AY3538" s="2">
        <f>IF($AV3538="","",IF(AND($Z3538=0,COUNTIF('AR SALES'!$L$2:$L$2501,$L3538)=0),"YES",""))</f>
        <v/>
      </c>
      <c r="AZ3538" s="2">
        <f>IF($AV3538="","",IFERROR(VLOOKUP($AU3538,CODES!$A:$B,2,FALSE),"NO CODE"))</f>
        <v/>
      </c>
      <c r="BA3538" s="2">
        <f>IF(""&amp;$F3538&lt;&gt;"4","",IF($AY3538="YES","",IF(ROUND(SUMIFS($AE$2:$AE$4001,$L$2:$L$4001,$L3538,$F$2:$F$4001,"4")-SUMIFS('AR SALES'!$Y$2:$Y$2501,'AR SALES'!$L$2:$L$2501,$L3538,'AR SALES'!$AD$2:$AD$2501,"OFF"),2)=0,"","STALE")))</f>
        <v/>
      </c>
      <c r="BB3538" s="2">
        <f>IF(OR(""&amp;$F3538="2",""&amp;$F3538="4",""&amp;$F3538="G",""&amp;$F3538="H"),IF($AY3538="YES","",IF($AB3538&lt;&gt;0,"",IF(COUNTIFS('AR SALES'!$L$2:$L$2501,$L3538,'AR SALES'!$AD$2:$AD$2501,IF(""&amp;$F3538="4","OFF","ON"),'AR SALES'!$AF$2:$AF$2501,"Y")&gt;0,"","NO EXEMPTION"))),"")</f>
        <v/>
      </c>
    </row>
    <row r="3539">
      <c r="AT3539" s="2">
        <f>IF($L3539="","",IFERROR(INDEX('AR SALES'!$H$2:$H$2501,MATCH(""&amp;$L3539,'AR SALES'!$AE$2:$AE$2501,0)),""))</f>
        <v/>
      </c>
      <c r="AU3539" s="2">
        <f>IF($L3539="","",IF($A3539&lt;&gt;"GA","",IF($E3539="FULTON",IF(ISNUMBER(SEARCH("COLLEGE PARK",$AT3539)),"FULTON (COLLEGE PARK)",IF(ISNUMBER(SEARCH("HAPEVILLE",$AT3539)),"FULTON (HAPEVILLE)",IF(ISNUMBER(SEARCH("EAST POINT",$AT3539)),"FULTON (EAST POINT)",IF(ISNUMBER(SEARCH("ATLANTA",$AT3539)),"FULTON (ATL LIMITS)","FULTON")))),IF($E3539="DEKALB",IF(ISNUMBER(SEARCH("ATLANTA",$AT3539)),"DEKALB (ATL LIMITS)","DEKALB"),IF(AND($E3539="CLAYTON",ISNUMBER(SEARCH("COLLEGE PARK",$AT3539))),"CLAYTON (COLLEGE PARK)",$E3539)))))</f>
        <v/>
      </c>
      <c r="AV3539" s="2">
        <f>IF($L3539="","",IF(""&amp;$F3539="2","DIESEL",IF(OR(""&amp;$F3539="G",""&amp;$F3539="H"),"GAS","")))</f>
        <v/>
      </c>
      <c r="AW3539" s="2">
        <f>IF($AV3539="","",$R3539)</f>
        <v/>
      </c>
      <c r="AX3539" s="2">
        <f>IF($AV3539="","",IF($AB3539=0,$R3539,0))</f>
        <v/>
      </c>
      <c r="AY3539" s="2">
        <f>IF($AV3539="","",IF(AND($Z3539=0,COUNTIF('AR SALES'!$L$2:$L$2501,$L3539)=0),"YES",""))</f>
        <v/>
      </c>
      <c r="AZ3539" s="2">
        <f>IF($AV3539="","",IFERROR(VLOOKUP($AU3539,CODES!$A:$B,2,FALSE),"NO CODE"))</f>
        <v/>
      </c>
      <c r="BA3539" s="2">
        <f>IF(""&amp;$F3539&lt;&gt;"4","",IF($AY3539="YES","",IF(ROUND(SUMIFS($AE$2:$AE$4001,$L$2:$L$4001,$L3539,$F$2:$F$4001,"4")-SUMIFS('AR SALES'!$Y$2:$Y$2501,'AR SALES'!$L$2:$L$2501,$L3539,'AR SALES'!$AD$2:$AD$2501,"OFF"),2)=0,"","STALE")))</f>
        <v/>
      </c>
      <c r="BB3539" s="2">
        <f>IF(OR(""&amp;$F3539="2",""&amp;$F3539="4",""&amp;$F3539="G",""&amp;$F3539="H"),IF($AY3539="YES","",IF($AB3539&lt;&gt;0,"",IF(COUNTIFS('AR SALES'!$L$2:$L$2501,$L3539,'AR SALES'!$AD$2:$AD$2501,IF(""&amp;$F3539="4","OFF","ON"),'AR SALES'!$AF$2:$AF$2501,"Y")&gt;0,"","NO EXEMPTION"))),"")</f>
        <v/>
      </c>
    </row>
    <row r="3540">
      <c r="AT3540" s="2">
        <f>IF($L3540="","",IFERROR(INDEX('AR SALES'!$H$2:$H$2501,MATCH(""&amp;$L3540,'AR SALES'!$AE$2:$AE$2501,0)),""))</f>
        <v/>
      </c>
      <c r="AU3540" s="2">
        <f>IF($L3540="","",IF($A3540&lt;&gt;"GA","",IF($E3540="FULTON",IF(ISNUMBER(SEARCH("COLLEGE PARK",$AT3540)),"FULTON (COLLEGE PARK)",IF(ISNUMBER(SEARCH("HAPEVILLE",$AT3540)),"FULTON (HAPEVILLE)",IF(ISNUMBER(SEARCH("EAST POINT",$AT3540)),"FULTON (EAST POINT)",IF(ISNUMBER(SEARCH("ATLANTA",$AT3540)),"FULTON (ATL LIMITS)","FULTON")))),IF($E3540="DEKALB",IF(ISNUMBER(SEARCH("ATLANTA",$AT3540)),"DEKALB (ATL LIMITS)","DEKALB"),IF(AND($E3540="CLAYTON",ISNUMBER(SEARCH("COLLEGE PARK",$AT3540))),"CLAYTON (COLLEGE PARK)",$E3540)))))</f>
        <v/>
      </c>
      <c r="AV3540" s="2">
        <f>IF($L3540="","",IF(""&amp;$F3540="2","DIESEL",IF(OR(""&amp;$F3540="G",""&amp;$F3540="H"),"GAS","")))</f>
        <v/>
      </c>
      <c r="AW3540" s="2">
        <f>IF($AV3540="","",$R3540)</f>
        <v/>
      </c>
      <c r="AX3540" s="2">
        <f>IF($AV3540="","",IF($AB3540=0,$R3540,0))</f>
        <v/>
      </c>
      <c r="AY3540" s="2">
        <f>IF($AV3540="","",IF(AND($Z3540=0,COUNTIF('AR SALES'!$L$2:$L$2501,$L3540)=0),"YES",""))</f>
        <v/>
      </c>
      <c r="AZ3540" s="2">
        <f>IF($AV3540="","",IFERROR(VLOOKUP($AU3540,CODES!$A:$B,2,FALSE),"NO CODE"))</f>
        <v/>
      </c>
      <c r="BA3540" s="2">
        <f>IF(""&amp;$F3540&lt;&gt;"4","",IF($AY3540="YES","",IF(ROUND(SUMIFS($AE$2:$AE$4001,$L$2:$L$4001,$L3540,$F$2:$F$4001,"4")-SUMIFS('AR SALES'!$Y$2:$Y$2501,'AR SALES'!$L$2:$L$2501,$L3540,'AR SALES'!$AD$2:$AD$2501,"OFF"),2)=0,"","STALE")))</f>
        <v/>
      </c>
      <c r="BB3540" s="2">
        <f>IF(OR(""&amp;$F3540="2",""&amp;$F3540="4",""&amp;$F3540="G",""&amp;$F3540="H"),IF($AY3540="YES","",IF($AB3540&lt;&gt;0,"",IF(COUNTIFS('AR SALES'!$L$2:$L$2501,$L3540,'AR SALES'!$AD$2:$AD$2501,IF(""&amp;$F3540="4","OFF","ON"),'AR SALES'!$AF$2:$AF$2501,"Y")&gt;0,"","NO EXEMPTION"))),"")</f>
        <v/>
      </c>
    </row>
    <row r="3541">
      <c r="AT3541" s="2">
        <f>IF($L3541="","",IFERROR(INDEX('AR SALES'!$H$2:$H$2501,MATCH(""&amp;$L3541,'AR SALES'!$AE$2:$AE$2501,0)),""))</f>
        <v/>
      </c>
      <c r="AU3541" s="2">
        <f>IF($L3541="","",IF($A3541&lt;&gt;"GA","",IF($E3541="FULTON",IF(ISNUMBER(SEARCH("COLLEGE PARK",$AT3541)),"FULTON (COLLEGE PARK)",IF(ISNUMBER(SEARCH("HAPEVILLE",$AT3541)),"FULTON (HAPEVILLE)",IF(ISNUMBER(SEARCH("EAST POINT",$AT3541)),"FULTON (EAST POINT)",IF(ISNUMBER(SEARCH("ATLANTA",$AT3541)),"FULTON (ATL LIMITS)","FULTON")))),IF($E3541="DEKALB",IF(ISNUMBER(SEARCH("ATLANTA",$AT3541)),"DEKALB (ATL LIMITS)","DEKALB"),IF(AND($E3541="CLAYTON",ISNUMBER(SEARCH("COLLEGE PARK",$AT3541))),"CLAYTON (COLLEGE PARK)",$E3541)))))</f>
        <v/>
      </c>
      <c r="AV3541" s="2">
        <f>IF($L3541="","",IF(""&amp;$F3541="2","DIESEL",IF(OR(""&amp;$F3541="G",""&amp;$F3541="H"),"GAS","")))</f>
        <v/>
      </c>
      <c r="AW3541" s="2">
        <f>IF($AV3541="","",$R3541)</f>
        <v/>
      </c>
      <c r="AX3541" s="2">
        <f>IF($AV3541="","",IF($AB3541=0,$R3541,0))</f>
        <v/>
      </c>
      <c r="AY3541" s="2">
        <f>IF($AV3541="","",IF(AND($Z3541=0,COUNTIF('AR SALES'!$L$2:$L$2501,$L3541)=0),"YES",""))</f>
        <v/>
      </c>
      <c r="AZ3541" s="2">
        <f>IF($AV3541="","",IFERROR(VLOOKUP($AU3541,CODES!$A:$B,2,FALSE),"NO CODE"))</f>
        <v/>
      </c>
      <c r="BA3541" s="2">
        <f>IF(""&amp;$F3541&lt;&gt;"4","",IF($AY3541="YES","",IF(ROUND(SUMIFS($AE$2:$AE$4001,$L$2:$L$4001,$L3541,$F$2:$F$4001,"4")-SUMIFS('AR SALES'!$Y$2:$Y$2501,'AR SALES'!$L$2:$L$2501,$L3541,'AR SALES'!$AD$2:$AD$2501,"OFF"),2)=0,"","STALE")))</f>
        <v/>
      </c>
      <c r="BB3541" s="2">
        <f>IF(OR(""&amp;$F3541="2",""&amp;$F3541="4",""&amp;$F3541="G",""&amp;$F3541="H"),IF($AY3541="YES","",IF($AB3541&lt;&gt;0,"",IF(COUNTIFS('AR SALES'!$L$2:$L$2501,$L3541,'AR SALES'!$AD$2:$AD$2501,IF(""&amp;$F3541="4","OFF","ON"),'AR SALES'!$AF$2:$AF$2501,"Y")&gt;0,"","NO EXEMPTION"))),"")</f>
        <v/>
      </c>
    </row>
    <row r="3542">
      <c r="AT3542" s="2">
        <f>IF($L3542="","",IFERROR(INDEX('AR SALES'!$H$2:$H$2501,MATCH(""&amp;$L3542,'AR SALES'!$AE$2:$AE$2501,0)),""))</f>
        <v/>
      </c>
      <c r="AU3542" s="2">
        <f>IF($L3542="","",IF($A3542&lt;&gt;"GA","",IF($E3542="FULTON",IF(ISNUMBER(SEARCH("COLLEGE PARK",$AT3542)),"FULTON (COLLEGE PARK)",IF(ISNUMBER(SEARCH("HAPEVILLE",$AT3542)),"FULTON (HAPEVILLE)",IF(ISNUMBER(SEARCH("EAST POINT",$AT3542)),"FULTON (EAST POINT)",IF(ISNUMBER(SEARCH("ATLANTA",$AT3542)),"FULTON (ATL LIMITS)","FULTON")))),IF($E3542="DEKALB",IF(ISNUMBER(SEARCH("ATLANTA",$AT3542)),"DEKALB (ATL LIMITS)","DEKALB"),IF(AND($E3542="CLAYTON",ISNUMBER(SEARCH("COLLEGE PARK",$AT3542))),"CLAYTON (COLLEGE PARK)",$E3542)))))</f>
        <v/>
      </c>
      <c r="AV3542" s="2">
        <f>IF($L3542="","",IF(""&amp;$F3542="2","DIESEL",IF(OR(""&amp;$F3542="G",""&amp;$F3542="H"),"GAS","")))</f>
        <v/>
      </c>
      <c r="AW3542" s="2">
        <f>IF($AV3542="","",$R3542)</f>
        <v/>
      </c>
      <c r="AX3542" s="2">
        <f>IF($AV3542="","",IF($AB3542=0,$R3542,0))</f>
        <v/>
      </c>
      <c r="AY3542" s="2">
        <f>IF($AV3542="","",IF(AND($Z3542=0,COUNTIF('AR SALES'!$L$2:$L$2501,$L3542)=0),"YES",""))</f>
        <v/>
      </c>
      <c r="AZ3542" s="2">
        <f>IF($AV3542="","",IFERROR(VLOOKUP($AU3542,CODES!$A:$B,2,FALSE),"NO CODE"))</f>
        <v/>
      </c>
      <c r="BA3542" s="2">
        <f>IF(""&amp;$F3542&lt;&gt;"4","",IF($AY3542="YES","",IF(ROUND(SUMIFS($AE$2:$AE$4001,$L$2:$L$4001,$L3542,$F$2:$F$4001,"4")-SUMIFS('AR SALES'!$Y$2:$Y$2501,'AR SALES'!$L$2:$L$2501,$L3542,'AR SALES'!$AD$2:$AD$2501,"OFF"),2)=0,"","STALE")))</f>
        <v/>
      </c>
      <c r="BB3542" s="2">
        <f>IF(OR(""&amp;$F3542="2",""&amp;$F3542="4",""&amp;$F3542="G",""&amp;$F3542="H"),IF($AY3542="YES","",IF($AB3542&lt;&gt;0,"",IF(COUNTIFS('AR SALES'!$L$2:$L$2501,$L3542,'AR SALES'!$AD$2:$AD$2501,IF(""&amp;$F3542="4","OFF","ON"),'AR SALES'!$AF$2:$AF$2501,"Y")&gt;0,"","NO EXEMPTION"))),"")</f>
        <v/>
      </c>
    </row>
    <row r="3543">
      <c r="AT3543" s="2">
        <f>IF($L3543="","",IFERROR(INDEX('AR SALES'!$H$2:$H$2501,MATCH(""&amp;$L3543,'AR SALES'!$AE$2:$AE$2501,0)),""))</f>
        <v/>
      </c>
      <c r="AU3543" s="2">
        <f>IF($L3543="","",IF($A3543&lt;&gt;"GA","",IF($E3543="FULTON",IF(ISNUMBER(SEARCH("COLLEGE PARK",$AT3543)),"FULTON (COLLEGE PARK)",IF(ISNUMBER(SEARCH("HAPEVILLE",$AT3543)),"FULTON (HAPEVILLE)",IF(ISNUMBER(SEARCH("EAST POINT",$AT3543)),"FULTON (EAST POINT)",IF(ISNUMBER(SEARCH("ATLANTA",$AT3543)),"FULTON (ATL LIMITS)","FULTON")))),IF($E3543="DEKALB",IF(ISNUMBER(SEARCH("ATLANTA",$AT3543)),"DEKALB (ATL LIMITS)","DEKALB"),IF(AND($E3543="CLAYTON",ISNUMBER(SEARCH("COLLEGE PARK",$AT3543))),"CLAYTON (COLLEGE PARK)",$E3543)))))</f>
        <v/>
      </c>
      <c r="AV3543" s="2">
        <f>IF($L3543="","",IF(""&amp;$F3543="2","DIESEL",IF(OR(""&amp;$F3543="G",""&amp;$F3543="H"),"GAS","")))</f>
        <v/>
      </c>
      <c r="AW3543" s="2">
        <f>IF($AV3543="","",$R3543)</f>
        <v/>
      </c>
      <c r="AX3543" s="2">
        <f>IF($AV3543="","",IF($AB3543=0,$R3543,0))</f>
        <v/>
      </c>
      <c r="AY3543" s="2">
        <f>IF($AV3543="","",IF(AND($Z3543=0,COUNTIF('AR SALES'!$L$2:$L$2501,$L3543)=0),"YES",""))</f>
        <v/>
      </c>
      <c r="AZ3543" s="2">
        <f>IF($AV3543="","",IFERROR(VLOOKUP($AU3543,CODES!$A:$B,2,FALSE),"NO CODE"))</f>
        <v/>
      </c>
      <c r="BA3543" s="2">
        <f>IF(""&amp;$F3543&lt;&gt;"4","",IF($AY3543="YES","",IF(ROUND(SUMIFS($AE$2:$AE$4001,$L$2:$L$4001,$L3543,$F$2:$F$4001,"4")-SUMIFS('AR SALES'!$Y$2:$Y$2501,'AR SALES'!$L$2:$L$2501,$L3543,'AR SALES'!$AD$2:$AD$2501,"OFF"),2)=0,"","STALE")))</f>
        <v/>
      </c>
      <c r="BB3543" s="2">
        <f>IF(OR(""&amp;$F3543="2",""&amp;$F3543="4",""&amp;$F3543="G",""&amp;$F3543="H"),IF($AY3543="YES","",IF($AB3543&lt;&gt;0,"",IF(COUNTIFS('AR SALES'!$L$2:$L$2501,$L3543,'AR SALES'!$AD$2:$AD$2501,IF(""&amp;$F3543="4","OFF","ON"),'AR SALES'!$AF$2:$AF$2501,"Y")&gt;0,"","NO EXEMPTION"))),"")</f>
        <v/>
      </c>
    </row>
    <row r="3544">
      <c r="AT3544" s="2">
        <f>IF($L3544="","",IFERROR(INDEX('AR SALES'!$H$2:$H$2501,MATCH(""&amp;$L3544,'AR SALES'!$AE$2:$AE$2501,0)),""))</f>
        <v/>
      </c>
      <c r="AU3544" s="2">
        <f>IF($L3544="","",IF($A3544&lt;&gt;"GA","",IF($E3544="FULTON",IF(ISNUMBER(SEARCH("COLLEGE PARK",$AT3544)),"FULTON (COLLEGE PARK)",IF(ISNUMBER(SEARCH("HAPEVILLE",$AT3544)),"FULTON (HAPEVILLE)",IF(ISNUMBER(SEARCH("EAST POINT",$AT3544)),"FULTON (EAST POINT)",IF(ISNUMBER(SEARCH("ATLANTA",$AT3544)),"FULTON (ATL LIMITS)","FULTON")))),IF($E3544="DEKALB",IF(ISNUMBER(SEARCH("ATLANTA",$AT3544)),"DEKALB (ATL LIMITS)","DEKALB"),IF(AND($E3544="CLAYTON",ISNUMBER(SEARCH("COLLEGE PARK",$AT3544))),"CLAYTON (COLLEGE PARK)",$E3544)))))</f>
        <v/>
      </c>
      <c r="AV3544" s="2">
        <f>IF($L3544="","",IF(""&amp;$F3544="2","DIESEL",IF(OR(""&amp;$F3544="G",""&amp;$F3544="H"),"GAS","")))</f>
        <v/>
      </c>
      <c r="AW3544" s="2">
        <f>IF($AV3544="","",$R3544)</f>
        <v/>
      </c>
      <c r="AX3544" s="2">
        <f>IF($AV3544="","",IF($AB3544=0,$R3544,0))</f>
        <v/>
      </c>
      <c r="AY3544" s="2">
        <f>IF($AV3544="","",IF(AND($Z3544=0,COUNTIF('AR SALES'!$L$2:$L$2501,$L3544)=0),"YES",""))</f>
        <v/>
      </c>
      <c r="AZ3544" s="2">
        <f>IF($AV3544="","",IFERROR(VLOOKUP($AU3544,CODES!$A:$B,2,FALSE),"NO CODE"))</f>
        <v/>
      </c>
      <c r="BA3544" s="2">
        <f>IF(""&amp;$F3544&lt;&gt;"4","",IF($AY3544="YES","",IF(ROUND(SUMIFS($AE$2:$AE$4001,$L$2:$L$4001,$L3544,$F$2:$F$4001,"4")-SUMIFS('AR SALES'!$Y$2:$Y$2501,'AR SALES'!$L$2:$L$2501,$L3544,'AR SALES'!$AD$2:$AD$2501,"OFF"),2)=0,"","STALE")))</f>
        <v/>
      </c>
      <c r="BB3544" s="2">
        <f>IF(OR(""&amp;$F3544="2",""&amp;$F3544="4",""&amp;$F3544="G",""&amp;$F3544="H"),IF($AY3544="YES","",IF($AB3544&lt;&gt;0,"",IF(COUNTIFS('AR SALES'!$L$2:$L$2501,$L3544,'AR SALES'!$AD$2:$AD$2501,IF(""&amp;$F3544="4","OFF","ON"),'AR SALES'!$AF$2:$AF$2501,"Y")&gt;0,"","NO EXEMPTION"))),"")</f>
        <v/>
      </c>
    </row>
    <row r="3545">
      <c r="AT3545" s="2">
        <f>IF($L3545="","",IFERROR(INDEX('AR SALES'!$H$2:$H$2501,MATCH(""&amp;$L3545,'AR SALES'!$AE$2:$AE$2501,0)),""))</f>
        <v/>
      </c>
      <c r="AU3545" s="2">
        <f>IF($L3545="","",IF($A3545&lt;&gt;"GA","",IF($E3545="FULTON",IF(ISNUMBER(SEARCH("COLLEGE PARK",$AT3545)),"FULTON (COLLEGE PARK)",IF(ISNUMBER(SEARCH("HAPEVILLE",$AT3545)),"FULTON (HAPEVILLE)",IF(ISNUMBER(SEARCH("EAST POINT",$AT3545)),"FULTON (EAST POINT)",IF(ISNUMBER(SEARCH("ATLANTA",$AT3545)),"FULTON (ATL LIMITS)","FULTON")))),IF($E3545="DEKALB",IF(ISNUMBER(SEARCH("ATLANTA",$AT3545)),"DEKALB (ATL LIMITS)","DEKALB"),IF(AND($E3545="CLAYTON",ISNUMBER(SEARCH("COLLEGE PARK",$AT3545))),"CLAYTON (COLLEGE PARK)",$E3545)))))</f>
        <v/>
      </c>
      <c r="AV3545" s="2">
        <f>IF($L3545="","",IF(""&amp;$F3545="2","DIESEL",IF(OR(""&amp;$F3545="G",""&amp;$F3545="H"),"GAS","")))</f>
        <v/>
      </c>
      <c r="AW3545" s="2">
        <f>IF($AV3545="","",$R3545)</f>
        <v/>
      </c>
      <c r="AX3545" s="2">
        <f>IF($AV3545="","",IF($AB3545=0,$R3545,0))</f>
        <v/>
      </c>
      <c r="AY3545" s="2">
        <f>IF($AV3545="","",IF(AND($Z3545=0,COUNTIF('AR SALES'!$L$2:$L$2501,$L3545)=0),"YES",""))</f>
        <v/>
      </c>
      <c r="AZ3545" s="2">
        <f>IF($AV3545="","",IFERROR(VLOOKUP($AU3545,CODES!$A:$B,2,FALSE),"NO CODE"))</f>
        <v/>
      </c>
      <c r="BA3545" s="2">
        <f>IF(""&amp;$F3545&lt;&gt;"4","",IF($AY3545="YES","",IF(ROUND(SUMIFS($AE$2:$AE$4001,$L$2:$L$4001,$L3545,$F$2:$F$4001,"4")-SUMIFS('AR SALES'!$Y$2:$Y$2501,'AR SALES'!$L$2:$L$2501,$L3545,'AR SALES'!$AD$2:$AD$2501,"OFF"),2)=0,"","STALE")))</f>
        <v/>
      </c>
      <c r="BB3545" s="2">
        <f>IF(OR(""&amp;$F3545="2",""&amp;$F3545="4",""&amp;$F3545="G",""&amp;$F3545="H"),IF($AY3545="YES","",IF($AB3545&lt;&gt;0,"",IF(COUNTIFS('AR SALES'!$L$2:$L$2501,$L3545,'AR SALES'!$AD$2:$AD$2501,IF(""&amp;$F3545="4","OFF","ON"),'AR SALES'!$AF$2:$AF$2501,"Y")&gt;0,"","NO EXEMPTION"))),"")</f>
        <v/>
      </c>
    </row>
    <row r="3546">
      <c r="AT3546" s="2">
        <f>IF($L3546="","",IFERROR(INDEX('AR SALES'!$H$2:$H$2501,MATCH(""&amp;$L3546,'AR SALES'!$AE$2:$AE$2501,0)),""))</f>
        <v/>
      </c>
      <c r="AU3546" s="2">
        <f>IF($L3546="","",IF($A3546&lt;&gt;"GA","",IF($E3546="FULTON",IF(ISNUMBER(SEARCH("COLLEGE PARK",$AT3546)),"FULTON (COLLEGE PARK)",IF(ISNUMBER(SEARCH("HAPEVILLE",$AT3546)),"FULTON (HAPEVILLE)",IF(ISNUMBER(SEARCH("EAST POINT",$AT3546)),"FULTON (EAST POINT)",IF(ISNUMBER(SEARCH("ATLANTA",$AT3546)),"FULTON (ATL LIMITS)","FULTON")))),IF($E3546="DEKALB",IF(ISNUMBER(SEARCH("ATLANTA",$AT3546)),"DEKALB (ATL LIMITS)","DEKALB"),IF(AND($E3546="CLAYTON",ISNUMBER(SEARCH("COLLEGE PARK",$AT3546))),"CLAYTON (COLLEGE PARK)",$E3546)))))</f>
        <v/>
      </c>
      <c r="AV3546" s="2">
        <f>IF($L3546="","",IF(""&amp;$F3546="2","DIESEL",IF(OR(""&amp;$F3546="G",""&amp;$F3546="H"),"GAS","")))</f>
        <v/>
      </c>
      <c r="AW3546" s="2">
        <f>IF($AV3546="","",$R3546)</f>
        <v/>
      </c>
      <c r="AX3546" s="2">
        <f>IF($AV3546="","",IF($AB3546=0,$R3546,0))</f>
        <v/>
      </c>
      <c r="AY3546" s="2">
        <f>IF($AV3546="","",IF(AND($Z3546=0,COUNTIF('AR SALES'!$L$2:$L$2501,$L3546)=0),"YES",""))</f>
        <v/>
      </c>
      <c r="AZ3546" s="2">
        <f>IF($AV3546="","",IFERROR(VLOOKUP($AU3546,CODES!$A:$B,2,FALSE),"NO CODE"))</f>
        <v/>
      </c>
      <c r="BA3546" s="2">
        <f>IF(""&amp;$F3546&lt;&gt;"4","",IF($AY3546="YES","",IF(ROUND(SUMIFS($AE$2:$AE$4001,$L$2:$L$4001,$L3546,$F$2:$F$4001,"4")-SUMIFS('AR SALES'!$Y$2:$Y$2501,'AR SALES'!$L$2:$L$2501,$L3546,'AR SALES'!$AD$2:$AD$2501,"OFF"),2)=0,"","STALE")))</f>
        <v/>
      </c>
      <c r="BB3546" s="2">
        <f>IF(OR(""&amp;$F3546="2",""&amp;$F3546="4",""&amp;$F3546="G",""&amp;$F3546="H"),IF($AY3546="YES","",IF($AB3546&lt;&gt;0,"",IF(COUNTIFS('AR SALES'!$L$2:$L$2501,$L3546,'AR SALES'!$AD$2:$AD$2501,IF(""&amp;$F3546="4","OFF","ON"),'AR SALES'!$AF$2:$AF$2501,"Y")&gt;0,"","NO EXEMPTION"))),"")</f>
        <v/>
      </c>
    </row>
    <row r="3547">
      <c r="AT3547" s="2">
        <f>IF($L3547="","",IFERROR(INDEX('AR SALES'!$H$2:$H$2501,MATCH(""&amp;$L3547,'AR SALES'!$AE$2:$AE$2501,0)),""))</f>
        <v/>
      </c>
      <c r="AU3547" s="2">
        <f>IF($L3547="","",IF($A3547&lt;&gt;"GA","",IF($E3547="FULTON",IF(ISNUMBER(SEARCH("COLLEGE PARK",$AT3547)),"FULTON (COLLEGE PARK)",IF(ISNUMBER(SEARCH("HAPEVILLE",$AT3547)),"FULTON (HAPEVILLE)",IF(ISNUMBER(SEARCH("EAST POINT",$AT3547)),"FULTON (EAST POINT)",IF(ISNUMBER(SEARCH("ATLANTA",$AT3547)),"FULTON (ATL LIMITS)","FULTON")))),IF($E3547="DEKALB",IF(ISNUMBER(SEARCH("ATLANTA",$AT3547)),"DEKALB (ATL LIMITS)","DEKALB"),IF(AND($E3547="CLAYTON",ISNUMBER(SEARCH("COLLEGE PARK",$AT3547))),"CLAYTON (COLLEGE PARK)",$E3547)))))</f>
        <v/>
      </c>
      <c r="AV3547" s="2">
        <f>IF($L3547="","",IF(""&amp;$F3547="2","DIESEL",IF(OR(""&amp;$F3547="G",""&amp;$F3547="H"),"GAS","")))</f>
        <v/>
      </c>
      <c r="AW3547" s="2">
        <f>IF($AV3547="","",$R3547)</f>
        <v/>
      </c>
      <c r="AX3547" s="2">
        <f>IF($AV3547="","",IF($AB3547=0,$R3547,0))</f>
        <v/>
      </c>
      <c r="AY3547" s="2">
        <f>IF($AV3547="","",IF(AND($Z3547=0,COUNTIF('AR SALES'!$L$2:$L$2501,$L3547)=0),"YES",""))</f>
        <v/>
      </c>
      <c r="AZ3547" s="2">
        <f>IF($AV3547="","",IFERROR(VLOOKUP($AU3547,CODES!$A:$B,2,FALSE),"NO CODE"))</f>
        <v/>
      </c>
      <c r="BA3547" s="2">
        <f>IF(""&amp;$F3547&lt;&gt;"4","",IF($AY3547="YES","",IF(ROUND(SUMIFS($AE$2:$AE$4001,$L$2:$L$4001,$L3547,$F$2:$F$4001,"4")-SUMIFS('AR SALES'!$Y$2:$Y$2501,'AR SALES'!$L$2:$L$2501,$L3547,'AR SALES'!$AD$2:$AD$2501,"OFF"),2)=0,"","STALE")))</f>
        <v/>
      </c>
      <c r="BB3547" s="2">
        <f>IF(OR(""&amp;$F3547="2",""&amp;$F3547="4",""&amp;$F3547="G",""&amp;$F3547="H"),IF($AY3547="YES","",IF($AB3547&lt;&gt;0,"",IF(COUNTIFS('AR SALES'!$L$2:$L$2501,$L3547,'AR SALES'!$AD$2:$AD$2501,IF(""&amp;$F3547="4","OFF","ON"),'AR SALES'!$AF$2:$AF$2501,"Y")&gt;0,"","NO EXEMPTION"))),"")</f>
        <v/>
      </c>
    </row>
    <row r="3548">
      <c r="AT3548" s="2">
        <f>IF($L3548="","",IFERROR(INDEX('AR SALES'!$H$2:$H$2501,MATCH(""&amp;$L3548,'AR SALES'!$AE$2:$AE$2501,0)),""))</f>
        <v/>
      </c>
      <c r="AU3548" s="2">
        <f>IF($L3548="","",IF($A3548&lt;&gt;"GA","",IF($E3548="FULTON",IF(ISNUMBER(SEARCH("COLLEGE PARK",$AT3548)),"FULTON (COLLEGE PARK)",IF(ISNUMBER(SEARCH("HAPEVILLE",$AT3548)),"FULTON (HAPEVILLE)",IF(ISNUMBER(SEARCH("EAST POINT",$AT3548)),"FULTON (EAST POINT)",IF(ISNUMBER(SEARCH("ATLANTA",$AT3548)),"FULTON (ATL LIMITS)","FULTON")))),IF($E3548="DEKALB",IF(ISNUMBER(SEARCH("ATLANTA",$AT3548)),"DEKALB (ATL LIMITS)","DEKALB"),IF(AND($E3548="CLAYTON",ISNUMBER(SEARCH("COLLEGE PARK",$AT3548))),"CLAYTON (COLLEGE PARK)",$E3548)))))</f>
        <v/>
      </c>
      <c r="AV3548" s="2">
        <f>IF($L3548="","",IF(""&amp;$F3548="2","DIESEL",IF(OR(""&amp;$F3548="G",""&amp;$F3548="H"),"GAS","")))</f>
        <v/>
      </c>
      <c r="AW3548" s="2">
        <f>IF($AV3548="","",$R3548)</f>
        <v/>
      </c>
      <c r="AX3548" s="2">
        <f>IF($AV3548="","",IF($AB3548=0,$R3548,0))</f>
        <v/>
      </c>
      <c r="AY3548" s="2">
        <f>IF($AV3548="","",IF(AND($Z3548=0,COUNTIF('AR SALES'!$L$2:$L$2501,$L3548)=0),"YES",""))</f>
        <v/>
      </c>
      <c r="AZ3548" s="2">
        <f>IF($AV3548="","",IFERROR(VLOOKUP($AU3548,CODES!$A:$B,2,FALSE),"NO CODE"))</f>
        <v/>
      </c>
      <c r="BA3548" s="2">
        <f>IF(""&amp;$F3548&lt;&gt;"4","",IF($AY3548="YES","",IF(ROUND(SUMIFS($AE$2:$AE$4001,$L$2:$L$4001,$L3548,$F$2:$F$4001,"4")-SUMIFS('AR SALES'!$Y$2:$Y$2501,'AR SALES'!$L$2:$L$2501,$L3548,'AR SALES'!$AD$2:$AD$2501,"OFF"),2)=0,"","STALE")))</f>
        <v/>
      </c>
      <c r="BB3548" s="2">
        <f>IF(OR(""&amp;$F3548="2",""&amp;$F3548="4",""&amp;$F3548="G",""&amp;$F3548="H"),IF($AY3548="YES","",IF($AB3548&lt;&gt;0,"",IF(COUNTIFS('AR SALES'!$L$2:$L$2501,$L3548,'AR SALES'!$AD$2:$AD$2501,IF(""&amp;$F3548="4","OFF","ON"),'AR SALES'!$AF$2:$AF$2501,"Y")&gt;0,"","NO EXEMPTION"))),"")</f>
        <v/>
      </c>
    </row>
    <row r="3549">
      <c r="AT3549" s="2">
        <f>IF($L3549="","",IFERROR(INDEX('AR SALES'!$H$2:$H$2501,MATCH(""&amp;$L3549,'AR SALES'!$AE$2:$AE$2501,0)),""))</f>
        <v/>
      </c>
      <c r="AU3549" s="2">
        <f>IF($L3549="","",IF($A3549&lt;&gt;"GA","",IF($E3549="FULTON",IF(ISNUMBER(SEARCH("COLLEGE PARK",$AT3549)),"FULTON (COLLEGE PARK)",IF(ISNUMBER(SEARCH("HAPEVILLE",$AT3549)),"FULTON (HAPEVILLE)",IF(ISNUMBER(SEARCH("EAST POINT",$AT3549)),"FULTON (EAST POINT)",IF(ISNUMBER(SEARCH("ATLANTA",$AT3549)),"FULTON (ATL LIMITS)","FULTON")))),IF($E3549="DEKALB",IF(ISNUMBER(SEARCH("ATLANTA",$AT3549)),"DEKALB (ATL LIMITS)","DEKALB"),IF(AND($E3549="CLAYTON",ISNUMBER(SEARCH("COLLEGE PARK",$AT3549))),"CLAYTON (COLLEGE PARK)",$E3549)))))</f>
        <v/>
      </c>
      <c r="AV3549" s="2">
        <f>IF($L3549="","",IF(""&amp;$F3549="2","DIESEL",IF(OR(""&amp;$F3549="G",""&amp;$F3549="H"),"GAS","")))</f>
        <v/>
      </c>
      <c r="AW3549" s="2">
        <f>IF($AV3549="","",$R3549)</f>
        <v/>
      </c>
      <c r="AX3549" s="2">
        <f>IF($AV3549="","",IF($AB3549=0,$R3549,0))</f>
        <v/>
      </c>
      <c r="AY3549" s="2">
        <f>IF($AV3549="","",IF(AND($Z3549=0,COUNTIF('AR SALES'!$L$2:$L$2501,$L3549)=0),"YES",""))</f>
        <v/>
      </c>
      <c r="AZ3549" s="2">
        <f>IF($AV3549="","",IFERROR(VLOOKUP($AU3549,CODES!$A:$B,2,FALSE),"NO CODE"))</f>
        <v/>
      </c>
      <c r="BA3549" s="2">
        <f>IF(""&amp;$F3549&lt;&gt;"4","",IF($AY3549="YES","",IF(ROUND(SUMIFS($AE$2:$AE$4001,$L$2:$L$4001,$L3549,$F$2:$F$4001,"4")-SUMIFS('AR SALES'!$Y$2:$Y$2501,'AR SALES'!$L$2:$L$2501,$L3549,'AR SALES'!$AD$2:$AD$2501,"OFF"),2)=0,"","STALE")))</f>
        <v/>
      </c>
      <c r="BB3549" s="2">
        <f>IF(OR(""&amp;$F3549="2",""&amp;$F3549="4",""&amp;$F3549="G",""&amp;$F3549="H"),IF($AY3549="YES","",IF($AB3549&lt;&gt;0,"",IF(COUNTIFS('AR SALES'!$L$2:$L$2501,$L3549,'AR SALES'!$AD$2:$AD$2501,IF(""&amp;$F3549="4","OFF","ON"),'AR SALES'!$AF$2:$AF$2501,"Y")&gt;0,"","NO EXEMPTION"))),"")</f>
        <v/>
      </c>
    </row>
    <row r="3550">
      <c r="AT3550" s="2">
        <f>IF($L3550="","",IFERROR(INDEX('AR SALES'!$H$2:$H$2501,MATCH(""&amp;$L3550,'AR SALES'!$AE$2:$AE$2501,0)),""))</f>
        <v/>
      </c>
      <c r="AU3550" s="2">
        <f>IF($L3550="","",IF($A3550&lt;&gt;"GA","",IF($E3550="FULTON",IF(ISNUMBER(SEARCH("COLLEGE PARK",$AT3550)),"FULTON (COLLEGE PARK)",IF(ISNUMBER(SEARCH("HAPEVILLE",$AT3550)),"FULTON (HAPEVILLE)",IF(ISNUMBER(SEARCH("EAST POINT",$AT3550)),"FULTON (EAST POINT)",IF(ISNUMBER(SEARCH("ATLANTA",$AT3550)),"FULTON (ATL LIMITS)","FULTON")))),IF($E3550="DEKALB",IF(ISNUMBER(SEARCH("ATLANTA",$AT3550)),"DEKALB (ATL LIMITS)","DEKALB"),IF(AND($E3550="CLAYTON",ISNUMBER(SEARCH("COLLEGE PARK",$AT3550))),"CLAYTON (COLLEGE PARK)",$E3550)))))</f>
        <v/>
      </c>
      <c r="AV3550" s="2">
        <f>IF($L3550="","",IF(""&amp;$F3550="2","DIESEL",IF(OR(""&amp;$F3550="G",""&amp;$F3550="H"),"GAS","")))</f>
        <v/>
      </c>
      <c r="AW3550" s="2">
        <f>IF($AV3550="","",$R3550)</f>
        <v/>
      </c>
      <c r="AX3550" s="2">
        <f>IF($AV3550="","",IF($AB3550=0,$R3550,0))</f>
        <v/>
      </c>
      <c r="AY3550" s="2">
        <f>IF($AV3550="","",IF(AND($Z3550=0,COUNTIF('AR SALES'!$L$2:$L$2501,$L3550)=0),"YES",""))</f>
        <v/>
      </c>
      <c r="AZ3550" s="2">
        <f>IF($AV3550="","",IFERROR(VLOOKUP($AU3550,CODES!$A:$B,2,FALSE),"NO CODE"))</f>
        <v/>
      </c>
      <c r="BA3550" s="2">
        <f>IF(""&amp;$F3550&lt;&gt;"4","",IF($AY3550="YES","",IF(ROUND(SUMIFS($AE$2:$AE$4001,$L$2:$L$4001,$L3550,$F$2:$F$4001,"4")-SUMIFS('AR SALES'!$Y$2:$Y$2501,'AR SALES'!$L$2:$L$2501,$L3550,'AR SALES'!$AD$2:$AD$2501,"OFF"),2)=0,"","STALE")))</f>
        <v/>
      </c>
      <c r="BB3550" s="2">
        <f>IF(OR(""&amp;$F3550="2",""&amp;$F3550="4",""&amp;$F3550="G",""&amp;$F3550="H"),IF($AY3550="YES","",IF($AB3550&lt;&gt;0,"",IF(COUNTIFS('AR SALES'!$L$2:$L$2501,$L3550,'AR SALES'!$AD$2:$AD$2501,IF(""&amp;$F3550="4","OFF","ON"),'AR SALES'!$AF$2:$AF$2501,"Y")&gt;0,"","NO EXEMPTION"))),"")</f>
        <v/>
      </c>
    </row>
    <row r="3551">
      <c r="AT3551" s="2">
        <f>IF($L3551="","",IFERROR(INDEX('AR SALES'!$H$2:$H$2501,MATCH(""&amp;$L3551,'AR SALES'!$AE$2:$AE$2501,0)),""))</f>
        <v/>
      </c>
      <c r="AU3551" s="2">
        <f>IF($L3551="","",IF($A3551&lt;&gt;"GA","",IF($E3551="FULTON",IF(ISNUMBER(SEARCH("COLLEGE PARK",$AT3551)),"FULTON (COLLEGE PARK)",IF(ISNUMBER(SEARCH("HAPEVILLE",$AT3551)),"FULTON (HAPEVILLE)",IF(ISNUMBER(SEARCH("EAST POINT",$AT3551)),"FULTON (EAST POINT)",IF(ISNUMBER(SEARCH("ATLANTA",$AT3551)),"FULTON (ATL LIMITS)","FULTON")))),IF($E3551="DEKALB",IF(ISNUMBER(SEARCH("ATLANTA",$AT3551)),"DEKALB (ATL LIMITS)","DEKALB"),IF(AND($E3551="CLAYTON",ISNUMBER(SEARCH("COLLEGE PARK",$AT3551))),"CLAYTON (COLLEGE PARK)",$E3551)))))</f>
        <v/>
      </c>
      <c r="AV3551" s="2">
        <f>IF($L3551="","",IF(""&amp;$F3551="2","DIESEL",IF(OR(""&amp;$F3551="G",""&amp;$F3551="H"),"GAS","")))</f>
        <v/>
      </c>
      <c r="AW3551" s="2">
        <f>IF($AV3551="","",$R3551)</f>
        <v/>
      </c>
      <c r="AX3551" s="2">
        <f>IF($AV3551="","",IF($AB3551=0,$R3551,0))</f>
        <v/>
      </c>
      <c r="AY3551" s="2">
        <f>IF($AV3551="","",IF(AND($Z3551=0,COUNTIF('AR SALES'!$L$2:$L$2501,$L3551)=0),"YES",""))</f>
        <v/>
      </c>
      <c r="AZ3551" s="2">
        <f>IF($AV3551="","",IFERROR(VLOOKUP($AU3551,CODES!$A:$B,2,FALSE),"NO CODE"))</f>
        <v/>
      </c>
      <c r="BA3551" s="2">
        <f>IF(""&amp;$F3551&lt;&gt;"4","",IF($AY3551="YES","",IF(ROUND(SUMIFS($AE$2:$AE$4001,$L$2:$L$4001,$L3551,$F$2:$F$4001,"4")-SUMIFS('AR SALES'!$Y$2:$Y$2501,'AR SALES'!$L$2:$L$2501,$L3551,'AR SALES'!$AD$2:$AD$2501,"OFF"),2)=0,"","STALE")))</f>
        <v/>
      </c>
      <c r="BB3551" s="2">
        <f>IF(OR(""&amp;$F3551="2",""&amp;$F3551="4",""&amp;$F3551="G",""&amp;$F3551="H"),IF($AY3551="YES","",IF($AB3551&lt;&gt;0,"",IF(COUNTIFS('AR SALES'!$L$2:$L$2501,$L3551,'AR SALES'!$AD$2:$AD$2501,IF(""&amp;$F3551="4","OFF","ON"),'AR SALES'!$AF$2:$AF$2501,"Y")&gt;0,"","NO EXEMPTION"))),"")</f>
        <v/>
      </c>
    </row>
    <row r="3552">
      <c r="AT3552" s="2">
        <f>IF($L3552="","",IFERROR(INDEX('AR SALES'!$H$2:$H$2501,MATCH(""&amp;$L3552,'AR SALES'!$AE$2:$AE$2501,0)),""))</f>
        <v/>
      </c>
      <c r="AU3552" s="2">
        <f>IF($L3552="","",IF($A3552&lt;&gt;"GA","",IF($E3552="FULTON",IF(ISNUMBER(SEARCH("COLLEGE PARK",$AT3552)),"FULTON (COLLEGE PARK)",IF(ISNUMBER(SEARCH("HAPEVILLE",$AT3552)),"FULTON (HAPEVILLE)",IF(ISNUMBER(SEARCH("EAST POINT",$AT3552)),"FULTON (EAST POINT)",IF(ISNUMBER(SEARCH("ATLANTA",$AT3552)),"FULTON (ATL LIMITS)","FULTON")))),IF($E3552="DEKALB",IF(ISNUMBER(SEARCH("ATLANTA",$AT3552)),"DEKALB (ATL LIMITS)","DEKALB"),IF(AND($E3552="CLAYTON",ISNUMBER(SEARCH("COLLEGE PARK",$AT3552))),"CLAYTON (COLLEGE PARK)",$E3552)))))</f>
        <v/>
      </c>
      <c r="AV3552" s="2">
        <f>IF($L3552="","",IF(""&amp;$F3552="2","DIESEL",IF(OR(""&amp;$F3552="G",""&amp;$F3552="H"),"GAS","")))</f>
        <v/>
      </c>
      <c r="AW3552" s="2">
        <f>IF($AV3552="","",$R3552)</f>
        <v/>
      </c>
      <c r="AX3552" s="2">
        <f>IF($AV3552="","",IF($AB3552=0,$R3552,0))</f>
        <v/>
      </c>
      <c r="AY3552" s="2">
        <f>IF($AV3552="","",IF(AND($Z3552=0,COUNTIF('AR SALES'!$L$2:$L$2501,$L3552)=0),"YES",""))</f>
        <v/>
      </c>
      <c r="AZ3552" s="2">
        <f>IF($AV3552="","",IFERROR(VLOOKUP($AU3552,CODES!$A:$B,2,FALSE),"NO CODE"))</f>
        <v/>
      </c>
      <c r="BA3552" s="2">
        <f>IF(""&amp;$F3552&lt;&gt;"4","",IF($AY3552="YES","",IF(ROUND(SUMIFS($AE$2:$AE$4001,$L$2:$L$4001,$L3552,$F$2:$F$4001,"4")-SUMIFS('AR SALES'!$Y$2:$Y$2501,'AR SALES'!$L$2:$L$2501,$L3552,'AR SALES'!$AD$2:$AD$2501,"OFF"),2)=0,"","STALE")))</f>
        <v/>
      </c>
      <c r="BB3552" s="2">
        <f>IF(OR(""&amp;$F3552="2",""&amp;$F3552="4",""&amp;$F3552="G",""&amp;$F3552="H"),IF($AY3552="YES","",IF($AB3552&lt;&gt;0,"",IF(COUNTIFS('AR SALES'!$L$2:$L$2501,$L3552,'AR SALES'!$AD$2:$AD$2501,IF(""&amp;$F3552="4","OFF","ON"),'AR SALES'!$AF$2:$AF$2501,"Y")&gt;0,"","NO EXEMPTION"))),"")</f>
        <v/>
      </c>
    </row>
    <row r="3553">
      <c r="AT3553" s="2">
        <f>IF($L3553="","",IFERROR(INDEX('AR SALES'!$H$2:$H$2501,MATCH(""&amp;$L3553,'AR SALES'!$AE$2:$AE$2501,0)),""))</f>
        <v/>
      </c>
      <c r="AU3553" s="2">
        <f>IF($L3553="","",IF($A3553&lt;&gt;"GA","",IF($E3553="FULTON",IF(ISNUMBER(SEARCH("COLLEGE PARK",$AT3553)),"FULTON (COLLEGE PARK)",IF(ISNUMBER(SEARCH("HAPEVILLE",$AT3553)),"FULTON (HAPEVILLE)",IF(ISNUMBER(SEARCH("EAST POINT",$AT3553)),"FULTON (EAST POINT)",IF(ISNUMBER(SEARCH("ATLANTA",$AT3553)),"FULTON (ATL LIMITS)","FULTON")))),IF($E3553="DEKALB",IF(ISNUMBER(SEARCH("ATLANTA",$AT3553)),"DEKALB (ATL LIMITS)","DEKALB"),IF(AND($E3553="CLAYTON",ISNUMBER(SEARCH("COLLEGE PARK",$AT3553))),"CLAYTON (COLLEGE PARK)",$E3553)))))</f>
        <v/>
      </c>
      <c r="AV3553" s="2">
        <f>IF($L3553="","",IF(""&amp;$F3553="2","DIESEL",IF(OR(""&amp;$F3553="G",""&amp;$F3553="H"),"GAS","")))</f>
        <v/>
      </c>
      <c r="AW3553" s="2">
        <f>IF($AV3553="","",$R3553)</f>
        <v/>
      </c>
      <c r="AX3553" s="2">
        <f>IF($AV3553="","",IF($AB3553=0,$R3553,0))</f>
        <v/>
      </c>
      <c r="AY3553" s="2">
        <f>IF($AV3553="","",IF(AND($Z3553=0,COUNTIF('AR SALES'!$L$2:$L$2501,$L3553)=0),"YES",""))</f>
        <v/>
      </c>
      <c r="AZ3553" s="2">
        <f>IF($AV3553="","",IFERROR(VLOOKUP($AU3553,CODES!$A:$B,2,FALSE),"NO CODE"))</f>
        <v/>
      </c>
      <c r="BA3553" s="2">
        <f>IF(""&amp;$F3553&lt;&gt;"4","",IF($AY3553="YES","",IF(ROUND(SUMIFS($AE$2:$AE$4001,$L$2:$L$4001,$L3553,$F$2:$F$4001,"4")-SUMIFS('AR SALES'!$Y$2:$Y$2501,'AR SALES'!$L$2:$L$2501,$L3553,'AR SALES'!$AD$2:$AD$2501,"OFF"),2)=0,"","STALE")))</f>
        <v/>
      </c>
      <c r="BB3553" s="2">
        <f>IF(OR(""&amp;$F3553="2",""&amp;$F3553="4",""&amp;$F3553="G",""&amp;$F3553="H"),IF($AY3553="YES","",IF($AB3553&lt;&gt;0,"",IF(COUNTIFS('AR SALES'!$L$2:$L$2501,$L3553,'AR SALES'!$AD$2:$AD$2501,IF(""&amp;$F3553="4","OFF","ON"),'AR SALES'!$AF$2:$AF$2501,"Y")&gt;0,"","NO EXEMPTION"))),"")</f>
        <v/>
      </c>
    </row>
    <row r="3554">
      <c r="AT3554" s="2">
        <f>IF($L3554="","",IFERROR(INDEX('AR SALES'!$H$2:$H$2501,MATCH(""&amp;$L3554,'AR SALES'!$AE$2:$AE$2501,0)),""))</f>
        <v/>
      </c>
      <c r="AU3554" s="2">
        <f>IF($L3554="","",IF($A3554&lt;&gt;"GA","",IF($E3554="FULTON",IF(ISNUMBER(SEARCH("COLLEGE PARK",$AT3554)),"FULTON (COLLEGE PARK)",IF(ISNUMBER(SEARCH("HAPEVILLE",$AT3554)),"FULTON (HAPEVILLE)",IF(ISNUMBER(SEARCH("EAST POINT",$AT3554)),"FULTON (EAST POINT)",IF(ISNUMBER(SEARCH("ATLANTA",$AT3554)),"FULTON (ATL LIMITS)","FULTON")))),IF($E3554="DEKALB",IF(ISNUMBER(SEARCH("ATLANTA",$AT3554)),"DEKALB (ATL LIMITS)","DEKALB"),IF(AND($E3554="CLAYTON",ISNUMBER(SEARCH("COLLEGE PARK",$AT3554))),"CLAYTON (COLLEGE PARK)",$E3554)))))</f>
        <v/>
      </c>
      <c r="AV3554" s="2">
        <f>IF($L3554="","",IF(""&amp;$F3554="2","DIESEL",IF(OR(""&amp;$F3554="G",""&amp;$F3554="H"),"GAS","")))</f>
        <v/>
      </c>
      <c r="AW3554" s="2">
        <f>IF($AV3554="","",$R3554)</f>
        <v/>
      </c>
      <c r="AX3554" s="2">
        <f>IF($AV3554="","",IF($AB3554=0,$R3554,0))</f>
        <v/>
      </c>
      <c r="AY3554" s="2">
        <f>IF($AV3554="","",IF(AND($Z3554=0,COUNTIF('AR SALES'!$L$2:$L$2501,$L3554)=0),"YES",""))</f>
        <v/>
      </c>
      <c r="AZ3554" s="2">
        <f>IF($AV3554="","",IFERROR(VLOOKUP($AU3554,CODES!$A:$B,2,FALSE),"NO CODE"))</f>
        <v/>
      </c>
      <c r="BA3554" s="2">
        <f>IF(""&amp;$F3554&lt;&gt;"4","",IF($AY3554="YES","",IF(ROUND(SUMIFS($AE$2:$AE$4001,$L$2:$L$4001,$L3554,$F$2:$F$4001,"4")-SUMIFS('AR SALES'!$Y$2:$Y$2501,'AR SALES'!$L$2:$L$2501,$L3554,'AR SALES'!$AD$2:$AD$2501,"OFF"),2)=0,"","STALE")))</f>
        <v/>
      </c>
      <c r="BB3554" s="2">
        <f>IF(OR(""&amp;$F3554="2",""&amp;$F3554="4",""&amp;$F3554="G",""&amp;$F3554="H"),IF($AY3554="YES","",IF($AB3554&lt;&gt;0,"",IF(COUNTIFS('AR SALES'!$L$2:$L$2501,$L3554,'AR SALES'!$AD$2:$AD$2501,IF(""&amp;$F3554="4","OFF","ON"),'AR SALES'!$AF$2:$AF$2501,"Y")&gt;0,"","NO EXEMPTION"))),"")</f>
        <v/>
      </c>
    </row>
    <row r="3555">
      <c r="AT3555" s="2">
        <f>IF($L3555="","",IFERROR(INDEX('AR SALES'!$H$2:$H$2501,MATCH(""&amp;$L3555,'AR SALES'!$AE$2:$AE$2501,0)),""))</f>
        <v/>
      </c>
      <c r="AU3555" s="2">
        <f>IF($L3555="","",IF($A3555&lt;&gt;"GA","",IF($E3555="FULTON",IF(ISNUMBER(SEARCH("COLLEGE PARK",$AT3555)),"FULTON (COLLEGE PARK)",IF(ISNUMBER(SEARCH("HAPEVILLE",$AT3555)),"FULTON (HAPEVILLE)",IF(ISNUMBER(SEARCH("EAST POINT",$AT3555)),"FULTON (EAST POINT)",IF(ISNUMBER(SEARCH("ATLANTA",$AT3555)),"FULTON (ATL LIMITS)","FULTON")))),IF($E3555="DEKALB",IF(ISNUMBER(SEARCH("ATLANTA",$AT3555)),"DEKALB (ATL LIMITS)","DEKALB"),IF(AND($E3555="CLAYTON",ISNUMBER(SEARCH("COLLEGE PARK",$AT3555))),"CLAYTON (COLLEGE PARK)",$E3555)))))</f>
        <v/>
      </c>
      <c r="AV3555" s="2">
        <f>IF($L3555="","",IF(""&amp;$F3555="2","DIESEL",IF(OR(""&amp;$F3555="G",""&amp;$F3555="H"),"GAS","")))</f>
        <v/>
      </c>
      <c r="AW3555" s="2">
        <f>IF($AV3555="","",$R3555)</f>
        <v/>
      </c>
      <c r="AX3555" s="2">
        <f>IF($AV3555="","",IF($AB3555=0,$R3555,0))</f>
        <v/>
      </c>
      <c r="AY3555" s="2">
        <f>IF($AV3555="","",IF(AND($Z3555=0,COUNTIF('AR SALES'!$L$2:$L$2501,$L3555)=0),"YES",""))</f>
        <v/>
      </c>
      <c r="AZ3555" s="2">
        <f>IF($AV3555="","",IFERROR(VLOOKUP($AU3555,CODES!$A:$B,2,FALSE),"NO CODE"))</f>
        <v/>
      </c>
      <c r="BA3555" s="2">
        <f>IF(""&amp;$F3555&lt;&gt;"4","",IF($AY3555="YES","",IF(ROUND(SUMIFS($AE$2:$AE$4001,$L$2:$L$4001,$L3555,$F$2:$F$4001,"4")-SUMIFS('AR SALES'!$Y$2:$Y$2501,'AR SALES'!$L$2:$L$2501,$L3555,'AR SALES'!$AD$2:$AD$2501,"OFF"),2)=0,"","STALE")))</f>
        <v/>
      </c>
      <c r="BB3555" s="2">
        <f>IF(OR(""&amp;$F3555="2",""&amp;$F3555="4",""&amp;$F3555="G",""&amp;$F3555="H"),IF($AY3555="YES","",IF($AB3555&lt;&gt;0,"",IF(COUNTIFS('AR SALES'!$L$2:$L$2501,$L3555,'AR SALES'!$AD$2:$AD$2501,IF(""&amp;$F3555="4","OFF","ON"),'AR SALES'!$AF$2:$AF$2501,"Y")&gt;0,"","NO EXEMPTION"))),"")</f>
        <v/>
      </c>
    </row>
    <row r="3556">
      <c r="AT3556" s="2">
        <f>IF($L3556="","",IFERROR(INDEX('AR SALES'!$H$2:$H$2501,MATCH(""&amp;$L3556,'AR SALES'!$AE$2:$AE$2501,0)),""))</f>
        <v/>
      </c>
      <c r="AU3556" s="2">
        <f>IF($L3556="","",IF($A3556&lt;&gt;"GA","",IF($E3556="FULTON",IF(ISNUMBER(SEARCH("COLLEGE PARK",$AT3556)),"FULTON (COLLEGE PARK)",IF(ISNUMBER(SEARCH("HAPEVILLE",$AT3556)),"FULTON (HAPEVILLE)",IF(ISNUMBER(SEARCH("EAST POINT",$AT3556)),"FULTON (EAST POINT)",IF(ISNUMBER(SEARCH("ATLANTA",$AT3556)),"FULTON (ATL LIMITS)","FULTON")))),IF($E3556="DEKALB",IF(ISNUMBER(SEARCH("ATLANTA",$AT3556)),"DEKALB (ATL LIMITS)","DEKALB"),IF(AND($E3556="CLAYTON",ISNUMBER(SEARCH("COLLEGE PARK",$AT3556))),"CLAYTON (COLLEGE PARK)",$E3556)))))</f>
        <v/>
      </c>
      <c r="AV3556" s="2">
        <f>IF($L3556="","",IF(""&amp;$F3556="2","DIESEL",IF(OR(""&amp;$F3556="G",""&amp;$F3556="H"),"GAS","")))</f>
        <v/>
      </c>
      <c r="AW3556" s="2">
        <f>IF($AV3556="","",$R3556)</f>
        <v/>
      </c>
      <c r="AX3556" s="2">
        <f>IF($AV3556="","",IF($AB3556=0,$R3556,0))</f>
        <v/>
      </c>
      <c r="AY3556" s="2">
        <f>IF($AV3556="","",IF(AND($Z3556=0,COUNTIF('AR SALES'!$L$2:$L$2501,$L3556)=0),"YES",""))</f>
        <v/>
      </c>
      <c r="AZ3556" s="2">
        <f>IF($AV3556="","",IFERROR(VLOOKUP($AU3556,CODES!$A:$B,2,FALSE),"NO CODE"))</f>
        <v/>
      </c>
      <c r="BA3556" s="2">
        <f>IF(""&amp;$F3556&lt;&gt;"4","",IF($AY3556="YES","",IF(ROUND(SUMIFS($AE$2:$AE$4001,$L$2:$L$4001,$L3556,$F$2:$F$4001,"4")-SUMIFS('AR SALES'!$Y$2:$Y$2501,'AR SALES'!$L$2:$L$2501,$L3556,'AR SALES'!$AD$2:$AD$2501,"OFF"),2)=0,"","STALE")))</f>
        <v/>
      </c>
      <c r="BB3556" s="2">
        <f>IF(OR(""&amp;$F3556="2",""&amp;$F3556="4",""&amp;$F3556="G",""&amp;$F3556="H"),IF($AY3556="YES","",IF($AB3556&lt;&gt;0,"",IF(COUNTIFS('AR SALES'!$L$2:$L$2501,$L3556,'AR SALES'!$AD$2:$AD$2501,IF(""&amp;$F3556="4","OFF","ON"),'AR SALES'!$AF$2:$AF$2501,"Y")&gt;0,"","NO EXEMPTION"))),"")</f>
        <v/>
      </c>
    </row>
    <row r="3557">
      <c r="AT3557" s="2">
        <f>IF($L3557="","",IFERROR(INDEX('AR SALES'!$H$2:$H$2501,MATCH(""&amp;$L3557,'AR SALES'!$AE$2:$AE$2501,0)),""))</f>
        <v/>
      </c>
      <c r="AU3557" s="2">
        <f>IF($L3557="","",IF($A3557&lt;&gt;"GA","",IF($E3557="FULTON",IF(ISNUMBER(SEARCH("COLLEGE PARK",$AT3557)),"FULTON (COLLEGE PARK)",IF(ISNUMBER(SEARCH("HAPEVILLE",$AT3557)),"FULTON (HAPEVILLE)",IF(ISNUMBER(SEARCH("EAST POINT",$AT3557)),"FULTON (EAST POINT)",IF(ISNUMBER(SEARCH("ATLANTA",$AT3557)),"FULTON (ATL LIMITS)","FULTON")))),IF($E3557="DEKALB",IF(ISNUMBER(SEARCH("ATLANTA",$AT3557)),"DEKALB (ATL LIMITS)","DEKALB"),IF(AND($E3557="CLAYTON",ISNUMBER(SEARCH("COLLEGE PARK",$AT3557))),"CLAYTON (COLLEGE PARK)",$E3557)))))</f>
        <v/>
      </c>
      <c r="AV3557" s="2">
        <f>IF($L3557="","",IF(""&amp;$F3557="2","DIESEL",IF(OR(""&amp;$F3557="G",""&amp;$F3557="H"),"GAS","")))</f>
        <v/>
      </c>
      <c r="AW3557" s="2">
        <f>IF($AV3557="","",$R3557)</f>
        <v/>
      </c>
      <c r="AX3557" s="2">
        <f>IF($AV3557="","",IF($AB3557=0,$R3557,0))</f>
        <v/>
      </c>
      <c r="AY3557" s="2">
        <f>IF($AV3557="","",IF(AND($Z3557=0,COUNTIF('AR SALES'!$L$2:$L$2501,$L3557)=0),"YES",""))</f>
        <v/>
      </c>
      <c r="AZ3557" s="2">
        <f>IF($AV3557="","",IFERROR(VLOOKUP($AU3557,CODES!$A:$B,2,FALSE),"NO CODE"))</f>
        <v/>
      </c>
      <c r="BA3557" s="2">
        <f>IF(""&amp;$F3557&lt;&gt;"4","",IF($AY3557="YES","",IF(ROUND(SUMIFS($AE$2:$AE$4001,$L$2:$L$4001,$L3557,$F$2:$F$4001,"4")-SUMIFS('AR SALES'!$Y$2:$Y$2501,'AR SALES'!$L$2:$L$2501,$L3557,'AR SALES'!$AD$2:$AD$2501,"OFF"),2)=0,"","STALE")))</f>
        <v/>
      </c>
      <c r="BB3557" s="2">
        <f>IF(OR(""&amp;$F3557="2",""&amp;$F3557="4",""&amp;$F3557="G",""&amp;$F3557="H"),IF($AY3557="YES","",IF($AB3557&lt;&gt;0,"",IF(COUNTIFS('AR SALES'!$L$2:$L$2501,$L3557,'AR SALES'!$AD$2:$AD$2501,IF(""&amp;$F3557="4","OFF","ON"),'AR SALES'!$AF$2:$AF$2501,"Y")&gt;0,"","NO EXEMPTION"))),"")</f>
        <v/>
      </c>
    </row>
    <row r="3558">
      <c r="AT3558" s="2">
        <f>IF($L3558="","",IFERROR(INDEX('AR SALES'!$H$2:$H$2501,MATCH(""&amp;$L3558,'AR SALES'!$AE$2:$AE$2501,0)),""))</f>
        <v/>
      </c>
      <c r="AU3558" s="2">
        <f>IF($L3558="","",IF($A3558&lt;&gt;"GA","",IF($E3558="FULTON",IF(ISNUMBER(SEARCH("COLLEGE PARK",$AT3558)),"FULTON (COLLEGE PARK)",IF(ISNUMBER(SEARCH("HAPEVILLE",$AT3558)),"FULTON (HAPEVILLE)",IF(ISNUMBER(SEARCH("EAST POINT",$AT3558)),"FULTON (EAST POINT)",IF(ISNUMBER(SEARCH("ATLANTA",$AT3558)),"FULTON (ATL LIMITS)","FULTON")))),IF($E3558="DEKALB",IF(ISNUMBER(SEARCH("ATLANTA",$AT3558)),"DEKALB (ATL LIMITS)","DEKALB"),IF(AND($E3558="CLAYTON",ISNUMBER(SEARCH("COLLEGE PARK",$AT3558))),"CLAYTON (COLLEGE PARK)",$E3558)))))</f>
        <v/>
      </c>
      <c r="AV3558" s="2">
        <f>IF($L3558="","",IF(""&amp;$F3558="2","DIESEL",IF(OR(""&amp;$F3558="G",""&amp;$F3558="H"),"GAS","")))</f>
        <v/>
      </c>
      <c r="AW3558" s="2">
        <f>IF($AV3558="","",$R3558)</f>
        <v/>
      </c>
      <c r="AX3558" s="2">
        <f>IF($AV3558="","",IF($AB3558=0,$R3558,0))</f>
        <v/>
      </c>
      <c r="AY3558" s="2">
        <f>IF($AV3558="","",IF(AND($Z3558=0,COUNTIF('AR SALES'!$L$2:$L$2501,$L3558)=0),"YES",""))</f>
        <v/>
      </c>
      <c r="AZ3558" s="2">
        <f>IF($AV3558="","",IFERROR(VLOOKUP($AU3558,CODES!$A:$B,2,FALSE),"NO CODE"))</f>
        <v/>
      </c>
      <c r="BA3558" s="2">
        <f>IF(""&amp;$F3558&lt;&gt;"4","",IF($AY3558="YES","",IF(ROUND(SUMIFS($AE$2:$AE$4001,$L$2:$L$4001,$L3558,$F$2:$F$4001,"4")-SUMIFS('AR SALES'!$Y$2:$Y$2501,'AR SALES'!$L$2:$L$2501,$L3558,'AR SALES'!$AD$2:$AD$2501,"OFF"),2)=0,"","STALE")))</f>
        <v/>
      </c>
      <c r="BB3558" s="2">
        <f>IF(OR(""&amp;$F3558="2",""&amp;$F3558="4",""&amp;$F3558="G",""&amp;$F3558="H"),IF($AY3558="YES","",IF($AB3558&lt;&gt;0,"",IF(COUNTIFS('AR SALES'!$L$2:$L$2501,$L3558,'AR SALES'!$AD$2:$AD$2501,IF(""&amp;$F3558="4","OFF","ON"),'AR SALES'!$AF$2:$AF$2501,"Y")&gt;0,"","NO EXEMPTION"))),"")</f>
        <v/>
      </c>
    </row>
    <row r="3559">
      <c r="AT3559" s="2">
        <f>IF($L3559="","",IFERROR(INDEX('AR SALES'!$H$2:$H$2501,MATCH(""&amp;$L3559,'AR SALES'!$AE$2:$AE$2501,0)),""))</f>
        <v/>
      </c>
      <c r="AU3559" s="2">
        <f>IF($L3559="","",IF($A3559&lt;&gt;"GA","",IF($E3559="FULTON",IF(ISNUMBER(SEARCH("COLLEGE PARK",$AT3559)),"FULTON (COLLEGE PARK)",IF(ISNUMBER(SEARCH("HAPEVILLE",$AT3559)),"FULTON (HAPEVILLE)",IF(ISNUMBER(SEARCH("EAST POINT",$AT3559)),"FULTON (EAST POINT)",IF(ISNUMBER(SEARCH("ATLANTA",$AT3559)),"FULTON (ATL LIMITS)","FULTON")))),IF($E3559="DEKALB",IF(ISNUMBER(SEARCH("ATLANTA",$AT3559)),"DEKALB (ATL LIMITS)","DEKALB"),IF(AND($E3559="CLAYTON",ISNUMBER(SEARCH("COLLEGE PARK",$AT3559))),"CLAYTON (COLLEGE PARK)",$E3559)))))</f>
        <v/>
      </c>
      <c r="AV3559" s="2">
        <f>IF($L3559="","",IF(""&amp;$F3559="2","DIESEL",IF(OR(""&amp;$F3559="G",""&amp;$F3559="H"),"GAS","")))</f>
        <v/>
      </c>
      <c r="AW3559" s="2">
        <f>IF($AV3559="","",$R3559)</f>
        <v/>
      </c>
      <c r="AX3559" s="2">
        <f>IF($AV3559="","",IF($AB3559=0,$R3559,0))</f>
        <v/>
      </c>
      <c r="AY3559" s="2">
        <f>IF($AV3559="","",IF(AND($Z3559=0,COUNTIF('AR SALES'!$L$2:$L$2501,$L3559)=0),"YES",""))</f>
        <v/>
      </c>
      <c r="AZ3559" s="2">
        <f>IF($AV3559="","",IFERROR(VLOOKUP($AU3559,CODES!$A:$B,2,FALSE),"NO CODE"))</f>
        <v/>
      </c>
      <c r="BA3559" s="2">
        <f>IF(""&amp;$F3559&lt;&gt;"4","",IF($AY3559="YES","",IF(ROUND(SUMIFS($AE$2:$AE$4001,$L$2:$L$4001,$L3559,$F$2:$F$4001,"4")-SUMIFS('AR SALES'!$Y$2:$Y$2501,'AR SALES'!$L$2:$L$2501,$L3559,'AR SALES'!$AD$2:$AD$2501,"OFF"),2)=0,"","STALE")))</f>
        <v/>
      </c>
      <c r="BB3559" s="2">
        <f>IF(OR(""&amp;$F3559="2",""&amp;$F3559="4",""&amp;$F3559="G",""&amp;$F3559="H"),IF($AY3559="YES","",IF($AB3559&lt;&gt;0,"",IF(COUNTIFS('AR SALES'!$L$2:$L$2501,$L3559,'AR SALES'!$AD$2:$AD$2501,IF(""&amp;$F3559="4","OFF","ON"),'AR SALES'!$AF$2:$AF$2501,"Y")&gt;0,"","NO EXEMPTION"))),"")</f>
        <v/>
      </c>
    </row>
    <row r="3560">
      <c r="AT3560" s="2">
        <f>IF($L3560="","",IFERROR(INDEX('AR SALES'!$H$2:$H$2501,MATCH(""&amp;$L3560,'AR SALES'!$AE$2:$AE$2501,0)),""))</f>
        <v/>
      </c>
      <c r="AU3560" s="2">
        <f>IF($L3560="","",IF($A3560&lt;&gt;"GA","",IF($E3560="FULTON",IF(ISNUMBER(SEARCH("COLLEGE PARK",$AT3560)),"FULTON (COLLEGE PARK)",IF(ISNUMBER(SEARCH("HAPEVILLE",$AT3560)),"FULTON (HAPEVILLE)",IF(ISNUMBER(SEARCH("EAST POINT",$AT3560)),"FULTON (EAST POINT)",IF(ISNUMBER(SEARCH("ATLANTA",$AT3560)),"FULTON (ATL LIMITS)","FULTON")))),IF($E3560="DEKALB",IF(ISNUMBER(SEARCH("ATLANTA",$AT3560)),"DEKALB (ATL LIMITS)","DEKALB"),IF(AND($E3560="CLAYTON",ISNUMBER(SEARCH("COLLEGE PARK",$AT3560))),"CLAYTON (COLLEGE PARK)",$E3560)))))</f>
        <v/>
      </c>
      <c r="AV3560" s="2">
        <f>IF($L3560="","",IF(""&amp;$F3560="2","DIESEL",IF(OR(""&amp;$F3560="G",""&amp;$F3560="H"),"GAS","")))</f>
        <v/>
      </c>
      <c r="AW3560" s="2">
        <f>IF($AV3560="","",$R3560)</f>
        <v/>
      </c>
      <c r="AX3560" s="2">
        <f>IF($AV3560="","",IF($AB3560=0,$R3560,0))</f>
        <v/>
      </c>
      <c r="AY3560" s="2">
        <f>IF($AV3560="","",IF(AND($Z3560=0,COUNTIF('AR SALES'!$L$2:$L$2501,$L3560)=0),"YES",""))</f>
        <v/>
      </c>
      <c r="AZ3560" s="2">
        <f>IF($AV3560="","",IFERROR(VLOOKUP($AU3560,CODES!$A:$B,2,FALSE),"NO CODE"))</f>
        <v/>
      </c>
      <c r="BA3560" s="2">
        <f>IF(""&amp;$F3560&lt;&gt;"4","",IF($AY3560="YES","",IF(ROUND(SUMIFS($AE$2:$AE$4001,$L$2:$L$4001,$L3560,$F$2:$F$4001,"4")-SUMIFS('AR SALES'!$Y$2:$Y$2501,'AR SALES'!$L$2:$L$2501,$L3560,'AR SALES'!$AD$2:$AD$2501,"OFF"),2)=0,"","STALE")))</f>
        <v/>
      </c>
      <c r="BB3560" s="2">
        <f>IF(OR(""&amp;$F3560="2",""&amp;$F3560="4",""&amp;$F3560="G",""&amp;$F3560="H"),IF($AY3560="YES","",IF($AB3560&lt;&gt;0,"",IF(COUNTIFS('AR SALES'!$L$2:$L$2501,$L3560,'AR SALES'!$AD$2:$AD$2501,IF(""&amp;$F3560="4","OFF","ON"),'AR SALES'!$AF$2:$AF$2501,"Y")&gt;0,"","NO EXEMPTION"))),"")</f>
        <v/>
      </c>
    </row>
    <row r="3561">
      <c r="AT3561" s="2">
        <f>IF($L3561="","",IFERROR(INDEX('AR SALES'!$H$2:$H$2501,MATCH(""&amp;$L3561,'AR SALES'!$AE$2:$AE$2501,0)),""))</f>
        <v/>
      </c>
      <c r="AU3561" s="2">
        <f>IF($L3561="","",IF($A3561&lt;&gt;"GA","",IF($E3561="FULTON",IF(ISNUMBER(SEARCH("COLLEGE PARK",$AT3561)),"FULTON (COLLEGE PARK)",IF(ISNUMBER(SEARCH("HAPEVILLE",$AT3561)),"FULTON (HAPEVILLE)",IF(ISNUMBER(SEARCH("EAST POINT",$AT3561)),"FULTON (EAST POINT)",IF(ISNUMBER(SEARCH("ATLANTA",$AT3561)),"FULTON (ATL LIMITS)","FULTON")))),IF($E3561="DEKALB",IF(ISNUMBER(SEARCH("ATLANTA",$AT3561)),"DEKALB (ATL LIMITS)","DEKALB"),IF(AND($E3561="CLAYTON",ISNUMBER(SEARCH("COLLEGE PARK",$AT3561))),"CLAYTON (COLLEGE PARK)",$E3561)))))</f>
        <v/>
      </c>
      <c r="AV3561" s="2">
        <f>IF($L3561="","",IF(""&amp;$F3561="2","DIESEL",IF(OR(""&amp;$F3561="G",""&amp;$F3561="H"),"GAS","")))</f>
        <v/>
      </c>
      <c r="AW3561" s="2">
        <f>IF($AV3561="","",$R3561)</f>
        <v/>
      </c>
      <c r="AX3561" s="2">
        <f>IF($AV3561="","",IF($AB3561=0,$R3561,0))</f>
        <v/>
      </c>
      <c r="AY3561" s="2">
        <f>IF($AV3561="","",IF(AND($Z3561=0,COUNTIF('AR SALES'!$L$2:$L$2501,$L3561)=0),"YES",""))</f>
        <v/>
      </c>
      <c r="AZ3561" s="2">
        <f>IF($AV3561="","",IFERROR(VLOOKUP($AU3561,CODES!$A:$B,2,FALSE),"NO CODE"))</f>
        <v/>
      </c>
      <c r="BA3561" s="2">
        <f>IF(""&amp;$F3561&lt;&gt;"4","",IF($AY3561="YES","",IF(ROUND(SUMIFS($AE$2:$AE$4001,$L$2:$L$4001,$L3561,$F$2:$F$4001,"4")-SUMIFS('AR SALES'!$Y$2:$Y$2501,'AR SALES'!$L$2:$L$2501,$L3561,'AR SALES'!$AD$2:$AD$2501,"OFF"),2)=0,"","STALE")))</f>
        <v/>
      </c>
      <c r="BB3561" s="2">
        <f>IF(OR(""&amp;$F3561="2",""&amp;$F3561="4",""&amp;$F3561="G",""&amp;$F3561="H"),IF($AY3561="YES","",IF($AB3561&lt;&gt;0,"",IF(COUNTIFS('AR SALES'!$L$2:$L$2501,$L3561,'AR SALES'!$AD$2:$AD$2501,IF(""&amp;$F3561="4","OFF","ON"),'AR SALES'!$AF$2:$AF$2501,"Y")&gt;0,"","NO EXEMPTION"))),"")</f>
        <v/>
      </c>
    </row>
    <row r="3562">
      <c r="AT3562" s="2">
        <f>IF($L3562="","",IFERROR(INDEX('AR SALES'!$H$2:$H$2501,MATCH(""&amp;$L3562,'AR SALES'!$AE$2:$AE$2501,0)),""))</f>
        <v/>
      </c>
      <c r="AU3562" s="2">
        <f>IF($L3562="","",IF($A3562&lt;&gt;"GA","",IF($E3562="FULTON",IF(ISNUMBER(SEARCH("COLLEGE PARK",$AT3562)),"FULTON (COLLEGE PARK)",IF(ISNUMBER(SEARCH("HAPEVILLE",$AT3562)),"FULTON (HAPEVILLE)",IF(ISNUMBER(SEARCH("EAST POINT",$AT3562)),"FULTON (EAST POINT)",IF(ISNUMBER(SEARCH("ATLANTA",$AT3562)),"FULTON (ATL LIMITS)","FULTON")))),IF($E3562="DEKALB",IF(ISNUMBER(SEARCH("ATLANTA",$AT3562)),"DEKALB (ATL LIMITS)","DEKALB"),IF(AND($E3562="CLAYTON",ISNUMBER(SEARCH("COLLEGE PARK",$AT3562))),"CLAYTON (COLLEGE PARK)",$E3562)))))</f>
        <v/>
      </c>
      <c r="AV3562" s="2">
        <f>IF($L3562="","",IF(""&amp;$F3562="2","DIESEL",IF(OR(""&amp;$F3562="G",""&amp;$F3562="H"),"GAS","")))</f>
        <v/>
      </c>
      <c r="AW3562" s="2">
        <f>IF($AV3562="","",$R3562)</f>
        <v/>
      </c>
      <c r="AX3562" s="2">
        <f>IF($AV3562="","",IF($AB3562=0,$R3562,0))</f>
        <v/>
      </c>
      <c r="AY3562" s="2">
        <f>IF($AV3562="","",IF(AND($Z3562=0,COUNTIF('AR SALES'!$L$2:$L$2501,$L3562)=0),"YES",""))</f>
        <v/>
      </c>
      <c r="AZ3562" s="2">
        <f>IF($AV3562="","",IFERROR(VLOOKUP($AU3562,CODES!$A:$B,2,FALSE),"NO CODE"))</f>
        <v/>
      </c>
      <c r="BA3562" s="2">
        <f>IF(""&amp;$F3562&lt;&gt;"4","",IF($AY3562="YES","",IF(ROUND(SUMIFS($AE$2:$AE$4001,$L$2:$L$4001,$L3562,$F$2:$F$4001,"4")-SUMIFS('AR SALES'!$Y$2:$Y$2501,'AR SALES'!$L$2:$L$2501,$L3562,'AR SALES'!$AD$2:$AD$2501,"OFF"),2)=0,"","STALE")))</f>
        <v/>
      </c>
      <c r="BB3562" s="2">
        <f>IF(OR(""&amp;$F3562="2",""&amp;$F3562="4",""&amp;$F3562="G",""&amp;$F3562="H"),IF($AY3562="YES","",IF($AB3562&lt;&gt;0,"",IF(COUNTIFS('AR SALES'!$L$2:$L$2501,$L3562,'AR SALES'!$AD$2:$AD$2501,IF(""&amp;$F3562="4","OFF","ON"),'AR SALES'!$AF$2:$AF$2501,"Y")&gt;0,"","NO EXEMPTION"))),"")</f>
        <v/>
      </c>
    </row>
    <row r="3563">
      <c r="AT3563" s="2">
        <f>IF($L3563="","",IFERROR(INDEX('AR SALES'!$H$2:$H$2501,MATCH(""&amp;$L3563,'AR SALES'!$AE$2:$AE$2501,0)),""))</f>
        <v/>
      </c>
      <c r="AU3563" s="2">
        <f>IF($L3563="","",IF($A3563&lt;&gt;"GA","",IF($E3563="FULTON",IF(ISNUMBER(SEARCH("COLLEGE PARK",$AT3563)),"FULTON (COLLEGE PARK)",IF(ISNUMBER(SEARCH("HAPEVILLE",$AT3563)),"FULTON (HAPEVILLE)",IF(ISNUMBER(SEARCH("EAST POINT",$AT3563)),"FULTON (EAST POINT)",IF(ISNUMBER(SEARCH("ATLANTA",$AT3563)),"FULTON (ATL LIMITS)","FULTON")))),IF($E3563="DEKALB",IF(ISNUMBER(SEARCH("ATLANTA",$AT3563)),"DEKALB (ATL LIMITS)","DEKALB"),IF(AND($E3563="CLAYTON",ISNUMBER(SEARCH("COLLEGE PARK",$AT3563))),"CLAYTON (COLLEGE PARK)",$E3563)))))</f>
        <v/>
      </c>
      <c r="AV3563" s="2">
        <f>IF($L3563="","",IF(""&amp;$F3563="2","DIESEL",IF(OR(""&amp;$F3563="G",""&amp;$F3563="H"),"GAS","")))</f>
        <v/>
      </c>
      <c r="AW3563" s="2">
        <f>IF($AV3563="","",$R3563)</f>
        <v/>
      </c>
      <c r="AX3563" s="2">
        <f>IF($AV3563="","",IF($AB3563=0,$R3563,0))</f>
        <v/>
      </c>
      <c r="AY3563" s="2">
        <f>IF($AV3563="","",IF(AND($Z3563=0,COUNTIF('AR SALES'!$L$2:$L$2501,$L3563)=0),"YES",""))</f>
        <v/>
      </c>
      <c r="AZ3563" s="2">
        <f>IF($AV3563="","",IFERROR(VLOOKUP($AU3563,CODES!$A:$B,2,FALSE),"NO CODE"))</f>
        <v/>
      </c>
      <c r="BA3563" s="2">
        <f>IF(""&amp;$F3563&lt;&gt;"4","",IF($AY3563="YES","",IF(ROUND(SUMIFS($AE$2:$AE$4001,$L$2:$L$4001,$L3563,$F$2:$F$4001,"4")-SUMIFS('AR SALES'!$Y$2:$Y$2501,'AR SALES'!$L$2:$L$2501,$L3563,'AR SALES'!$AD$2:$AD$2501,"OFF"),2)=0,"","STALE")))</f>
        <v/>
      </c>
      <c r="BB3563" s="2">
        <f>IF(OR(""&amp;$F3563="2",""&amp;$F3563="4",""&amp;$F3563="G",""&amp;$F3563="H"),IF($AY3563="YES","",IF($AB3563&lt;&gt;0,"",IF(COUNTIFS('AR SALES'!$L$2:$L$2501,$L3563,'AR SALES'!$AD$2:$AD$2501,IF(""&amp;$F3563="4","OFF","ON"),'AR SALES'!$AF$2:$AF$2501,"Y")&gt;0,"","NO EXEMPTION"))),"")</f>
        <v/>
      </c>
    </row>
    <row r="3564">
      <c r="AT3564" s="2">
        <f>IF($L3564="","",IFERROR(INDEX('AR SALES'!$H$2:$H$2501,MATCH(""&amp;$L3564,'AR SALES'!$AE$2:$AE$2501,0)),""))</f>
        <v/>
      </c>
      <c r="AU3564" s="2">
        <f>IF($L3564="","",IF($A3564&lt;&gt;"GA","",IF($E3564="FULTON",IF(ISNUMBER(SEARCH("COLLEGE PARK",$AT3564)),"FULTON (COLLEGE PARK)",IF(ISNUMBER(SEARCH("HAPEVILLE",$AT3564)),"FULTON (HAPEVILLE)",IF(ISNUMBER(SEARCH("EAST POINT",$AT3564)),"FULTON (EAST POINT)",IF(ISNUMBER(SEARCH("ATLANTA",$AT3564)),"FULTON (ATL LIMITS)","FULTON")))),IF($E3564="DEKALB",IF(ISNUMBER(SEARCH("ATLANTA",$AT3564)),"DEKALB (ATL LIMITS)","DEKALB"),IF(AND($E3564="CLAYTON",ISNUMBER(SEARCH("COLLEGE PARK",$AT3564))),"CLAYTON (COLLEGE PARK)",$E3564)))))</f>
        <v/>
      </c>
      <c r="AV3564" s="2">
        <f>IF($L3564="","",IF(""&amp;$F3564="2","DIESEL",IF(OR(""&amp;$F3564="G",""&amp;$F3564="H"),"GAS","")))</f>
        <v/>
      </c>
      <c r="AW3564" s="2">
        <f>IF($AV3564="","",$R3564)</f>
        <v/>
      </c>
      <c r="AX3564" s="2">
        <f>IF($AV3564="","",IF($AB3564=0,$R3564,0))</f>
        <v/>
      </c>
      <c r="AY3564" s="2">
        <f>IF($AV3564="","",IF(AND($Z3564=0,COUNTIF('AR SALES'!$L$2:$L$2501,$L3564)=0),"YES",""))</f>
        <v/>
      </c>
      <c r="AZ3564" s="2">
        <f>IF($AV3564="","",IFERROR(VLOOKUP($AU3564,CODES!$A:$B,2,FALSE),"NO CODE"))</f>
        <v/>
      </c>
      <c r="BA3564" s="2">
        <f>IF(""&amp;$F3564&lt;&gt;"4","",IF($AY3564="YES","",IF(ROUND(SUMIFS($AE$2:$AE$4001,$L$2:$L$4001,$L3564,$F$2:$F$4001,"4")-SUMIFS('AR SALES'!$Y$2:$Y$2501,'AR SALES'!$L$2:$L$2501,$L3564,'AR SALES'!$AD$2:$AD$2501,"OFF"),2)=0,"","STALE")))</f>
        <v/>
      </c>
      <c r="BB3564" s="2">
        <f>IF(OR(""&amp;$F3564="2",""&amp;$F3564="4",""&amp;$F3564="G",""&amp;$F3564="H"),IF($AY3564="YES","",IF($AB3564&lt;&gt;0,"",IF(COUNTIFS('AR SALES'!$L$2:$L$2501,$L3564,'AR SALES'!$AD$2:$AD$2501,IF(""&amp;$F3564="4","OFF","ON"),'AR SALES'!$AF$2:$AF$2501,"Y")&gt;0,"","NO EXEMPTION"))),"")</f>
        <v/>
      </c>
    </row>
    <row r="3565">
      <c r="AT3565" s="2">
        <f>IF($L3565="","",IFERROR(INDEX('AR SALES'!$H$2:$H$2501,MATCH(""&amp;$L3565,'AR SALES'!$AE$2:$AE$2501,0)),""))</f>
        <v/>
      </c>
      <c r="AU3565" s="2">
        <f>IF($L3565="","",IF($A3565&lt;&gt;"GA","",IF($E3565="FULTON",IF(ISNUMBER(SEARCH("COLLEGE PARK",$AT3565)),"FULTON (COLLEGE PARK)",IF(ISNUMBER(SEARCH("HAPEVILLE",$AT3565)),"FULTON (HAPEVILLE)",IF(ISNUMBER(SEARCH("EAST POINT",$AT3565)),"FULTON (EAST POINT)",IF(ISNUMBER(SEARCH("ATLANTA",$AT3565)),"FULTON (ATL LIMITS)","FULTON")))),IF($E3565="DEKALB",IF(ISNUMBER(SEARCH("ATLANTA",$AT3565)),"DEKALB (ATL LIMITS)","DEKALB"),IF(AND($E3565="CLAYTON",ISNUMBER(SEARCH("COLLEGE PARK",$AT3565))),"CLAYTON (COLLEGE PARK)",$E3565)))))</f>
        <v/>
      </c>
      <c r="AV3565" s="2">
        <f>IF($L3565="","",IF(""&amp;$F3565="2","DIESEL",IF(OR(""&amp;$F3565="G",""&amp;$F3565="H"),"GAS","")))</f>
        <v/>
      </c>
      <c r="AW3565" s="2">
        <f>IF($AV3565="","",$R3565)</f>
        <v/>
      </c>
      <c r="AX3565" s="2">
        <f>IF($AV3565="","",IF($AB3565=0,$R3565,0))</f>
        <v/>
      </c>
      <c r="AY3565" s="2">
        <f>IF($AV3565="","",IF(AND($Z3565=0,COUNTIF('AR SALES'!$L$2:$L$2501,$L3565)=0),"YES",""))</f>
        <v/>
      </c>
      <c r="AZ3565" s="2">
        <f>IF($AV3565="","",IFERROR(VLOOKUP($AU3565,CODES!$A:$B,2,FALSE),"NO CODE"))</f>
        <v/>
      </c>
      <c r="BA3565" s="2">
        <f>IF(""&amp;$F3565&lt;&gt;"4","",IF($AY3565="YES","",IF(ROUND(SUMIFS($AE$2:$AE$4001,$L$2:$L$4001,$L3565,$F$2:$F$4001,"4")-SUMIFS('AR SALES'!$Y$2:$Y$2501,'AR SALES'!$L$2:$L$2501,$L3565,'AR SALES'!$AD$2:$AD$2501,"OFF"),2)=0,"","STALE")))</f>
        <v/>
      </c>
      <c r="BB3565" s="2">
        <f>IF(OR(""&amp;$F3565="2",""&amp;$F3565="4",""&amp;$F3565="G",""&amp;$F3565="H"),IF($AY3565="YES","",IF($AB3565&lt;&gt;0,"",IF(COUNTIFS('AR SALES'!$L$2:$L$2501,$L3565,'AR SALES'!$AD$2:$AD$2501,IF(""&amp;$F3565="4","OFF","ON"),'AR SALES'!$AF$2:$AF$2501,"Y")&gt;0,"","NO EXEMPTION"))),"")</f>
        <v/>
      </c>
    </row>
    <row r="3566">
      <c r="AT3566" s="2">
        <f>IF($L3566="","",IFERROR(INDEX('AR SALES'!$H$2:$H$2501,MATCH(""&amp;$L3566,'AR SALES'!$AE$2:$AE$2501,0)),""))</f>
        <v/>
      </c>
      <c r="AU3566" s="2">
        <f>IF($L3566="","",IF($A3566&lt;&gt;"GA","",IF($E3566="FULTON",IF(ISNUMBER(SEARCH("COLLEGE PARK",$AT3566)),"FULTON (COLLEGE PARK)",IF(ISNUMBER(SEARCH("HAPEVILLE",$AT3566)),"FULTON (HAPEVILLE)",IF(ISNUMBER(SEARCH("EAST POINT",$AT3566)),"FULTON (EAST POINT)",IF(ISNUMBER(SEARCH("ATLANTA",$AT3566)),"FULTON (ATL LIMITS)","FULTON")))),IF($E3566="DEKALB",IF(ISNUMBER(SEARCH("ATLANTA",$AT3566)),"DEKALB (ATL LIMITS)","DEKALB"),IF(AND($E3566="CLAYTON",ISNUMBER(SEARCH("COLLEGE PARK",$AT3566))),"CLAYTON (COLLEGE PARK)",$E3566)))))</f>
        <v/>
      </c>
      <c r="AV3566" s="2">
        <f>IF($L3566="","",IF(""&amp;$F3566="2","DIESEL",IF(OR(""&amp;$F3566="G",""&amp;$F3566="H"),"GAS","")))</f>
        <v/>
      </c>
      <c r="AW3566" s="2">
        <f>IF($AV3566="","",$R3566)</f>
        <v/>
      </c>
      <c r="AX3566" s="2">
        <f>IF($AV3566="","",IF($AB3566=0,$R3566,0))</f>
        <v/>
      </c>
      <c r="AY3566" s="2">
        <f>IF($AV3566="","",IF(AND($Z3566=0,COUNTIF('AR SALES'!$L$2:$L$2501,$L3566)=0),"YES",""))</f>
        <v/>
      </c>
      <c r="AZ3566" s="2">
        <f>IF($AV3566="","",IFERROR(VLOOKUP($AU3566,CODES!$A:$B,2,FALSE),"NO CODE"))</f>
        <v/>
      </c>
      <c r="BA3566" s="2">
        <f>IF(""&amp;$F3566&lt;&gt;"4","",IF($AY3566="YES","",IF(ROUND(SUMIFS($AE$2:$AE$4001,$L$2:$L$4001,$L3566,$F$2:$F$4001,"4")-SUMIFS('AR SALES'!$Y$2:$Y$2501,'AR SALES'!$L$2:$L$2501,$L3566,'AR SALES'!$AD$2:$AD$2501,"OFF"),2)=0,"","STALE")))</f>
        <v/>
      </c>
      <c r="BB3566" s="2">
        <f>IF(OR(""&amp;$F3566="2",""&amp;$F3566="4",""&amp;$F3566="G",""&amp;$F3566="H"),IF($AY3566="YES","",IF($AB3566&lt;&gt;0,"",IF(COUNTIFS('AR SALES'!$L$2:$L$2501,$L3566,'AR SALES'!$AD$2:$AD$2501,IF(""&amp;$F3566="4","OFF","ON"),'AR SALES'!$AF$2:$AF$2501,"Y")&gt;0,"","NO EXEMPTION"))),"")</f>
        <v/>
      </c>
    </row>
    <row r="3567">
      <c r="AT3567" s="2">
        <f>IF($L3567="","",IFERROR(INDEX('AR SALES'!$H$2:$H$2501,MATCH(""&amp;$L3567,'AR SALES'!$AE$2:$AE$2501,0)),""))</f>
        <v/>
      </c>
      <c r="AU3567" s="2">
        <f>IF($L3567="","",IF($A3567&lt;&gt;"GA","",IF($E3567="FULTON",IF(ISNUMBER(SEARCH("COLLEGE PARK",$AT3567)),"FULTON (COLLEGE PARK)",IF(ISNUMBER(SEARCH("HAPEVILLE",$AT3567)),"FULTON (HAPEVILLE)",IF(ISNUMBER(SEARCH("EAST POINT",$AT3567)),"FULTON (EAST POINT)",IF(ISNUMBER(SEARCH("ATLANTA",$AT3567)),"FULTON (ATL LIMITS)","FULTON")))),IF($E3567="DEKALB",IF(ISNUMBER(SEARCH("ATLANTA",$AT3567)),"DEKALB (ATL LIMITS)","DEKALB"),IF(AND($E3567="CLAYTON",ISNUMBER(SEARCH("COLLEGE PARK",$AT3567))),"CLAYTON (COLLEGE PARK)",$E3567)))))</f>
        <v/>
      </c>
      <c r="AV3567" s="2">
        <f>IF($L3567="","",IF(""&amp;$F3567="2","DIESEL",IF(OR(""&amp;$F3567="G",""&amp;$F3567="H"),"GAS","")))</f>
        <v/>
      </c>
      <c r="AW3567" s="2">
        <f>IF($AV3567="","",$R3567)</f>
        <v/>
      </c>
      <c r="AX3567" s="2">
        <f>IF($AV3567="","",IF($AB3567=0,$R3567,0))</f>
        <v/>
      </c>
      <c r="AY3567" s="2">
        <f>IF($AV3567="","",IF(AND($Z3567=0,COUNTIF('AR SALES'!$L$2:$L$2501,$L3567)=0),"YES",""))</f>
        <v/>
      </c>
      <c r="AZ3567" s="2">
        <f>IF($AV3567="","",IFERROR(VLOOKUP($AU3567,CODES!$A:$B,2,FALSE),"NO CODE"))</f>
        <v/>
      </c>
      <c r="BA3567" s="2">
        <f>IF(""&amp;$F3567&lt;&gt;"4","",IF($AY3567="YES","",IF(ROUND(SUMIFS($AE$2:$AE$4001,$L$2:$L$4001,$L3567,$F$2:$F$4001,"4")-SUMIFS('AR SALES'!$Y$2:$Y$2501,'AR SALES'!$L$2:$L$2501,$L3567,'AR SALES'!$AD$2:$AD$2501,"OFF"),2)=0,"","STALE")))</f>
        <v/>
      </c>
      <c r="BB3567" s="2">
        <f>IF(OR(""&amp;$F3567="2",""&amp;$F3567="4",""&amp;$F3567="G",""&amp;$F3567="H"),IF($AY3567="YES","",IF($AB3567&lt;&gt;0,"",IF(COUNTIFS('AR SALES'!$L$2:$L$2501,$L3567,'AR SALES'!$AD$2:$AD$2501,IF(""&amp;$F3567="4","OFF","ON"),'AR SALES'!$AF$2:$AF$2501,"Y")&gt;0,"","NO EXEMPTION"))),"")</f>
        <v/>
      </c>
    </row>
    <row r="3568">
      <c r="AT3568" s="2">
        <f>IF($L3568="","",IFERROR(INDEX('AR SALES'!$H$2:$H$2501,MATCH(""&amp;$L3568,'AR SALES'!$AE$2:$AE$2501,0)),""))</f>
        <v/>
      </c>
      <c r="AU3568" s="2">
        <f>IF($L3568="","",IF($A3568&lt;&gt;"GA","",IF($E3568="FULTON",IF(ISNUMBER(SEARCH("COLLEGE PARK",$AT3568)),"FULTON (COLLEGE PARK)",IF(ISNUMBER(SEARCH("HAPEVILLE",$AT3568)),"FULTON (HAPEVILLE)",IF(ISNUMBER(SEARCH("EAST POINT",$AT3568)),"FULTON (EAST POINT)",IF(ISNUMBER(SEARCH("ATLANTA",$AT3568)),"FULTON (ATL LIMITS)","FULTON")))),IF($E3568="DEKALB",IF(ISNUMBER(SEARCH("ATLANTA",$AT3568)),"DEKALB (ATL LIMITS)","DEKALB"),IF(AND($E3568="CLAYTON",ISNUMBER(SEARCH("COLLEGE PARK",$AT3568))),"CLAYTON (COLLEGE PARK)",$E3568)))))</f>
        <v/>
      </c>
      <c r="AV3568" s="2">
        <f>IF($L3568="","",IF(""&amp;$F3568="2","DIESEL",IF(OR(""&amp;$F3568="G",""&amp;$F3568="H"),"GAS","")))</f>
        <v/>
      </c>
      <c r="AW3568" s="2">
        <f>IF($AV3568="","",$R3568)</f>
        <v/>
      </c>
      <c r="AX3568" s="2">
        <f>IF($AV3568="","",IF($AB3568=0,$R3568,0))</f>
        <v/>
      </c>
      <c r="AY3568" s="2">
        <f>IF($AV3568="","",IF(AND($Z3568=0,COUNTIF('AR SALES'!$L$2:$L$2501,$L3568)=0),"YES",""))</f>
        <v/>
      </c>
      <c r="AZ3568" s="2">
        <f>IF($AV3568="","",IFERROR(VLOOKUP($AU3568,CODES!$A:$B,2,FALSE),"NO CODE"))</f>
        <v/>
      </c>
      <c r="BA3568" s="2">
        <f>IF(""&amp;$F3568&lt;&gt;"4","",IF($AY3568="YES","",IF(ROUND(SUMIFS($AE$2:$AE$4001,$L$2:$L$4001,$L3568,$F$2:$F$4001,"4")-SUMIFS('AR SALES'!$Y$2:$Y$2501,'AR SALES'!$L$2:$L$2501,$L3568,'AR SALES'!$AD$2:$AD$2501,"OFF"),2)=0,"","STALE")))</f>
        <v/>
      </c>
      <c r="BB3568" s="2">
        <f>IF(OR(""&amp;$F3568="2",""&amp;$F3568="4",""&amp;$F3568="G",""&amp;$F3568="H"),IF($AY3568="YES","",IF($AB3568&lt;&gt;0,"",IF(COUNTIFS('AR SALES'!$L$2:$L$2501,$L3568,'AR SALES'!$AD$2:$AD$2501,IF(""&amp;$F3568="4","OFF","ON"),'AR SALES'!$AF$2:$AF$2501,"Y")&gt;0,"","NO EXEMPTION"))),"")</f>
        <v/>
      </c>
    </row>
    <row r="3569">
      <c r="AT3569" s="2">
        <f>IF($L3569="","",IFERROR(INDEX('AR SALES'!$H$2:$H$2501,MATCH(""&amp;$L3569,'AR SALES'!$AE$2:$AE$2501,0)),""))</f>
        <v/>
      </c>
      <c r="AU3569" s="2">
        <f>IF($L3569="","",IF($A3569&lt;&gt;"GA","",IF($E3569="FULTON",IF(ISNUMBER(SEARCH("COLLEGE PARK",$AT3569)),"FULTON (COLLEGE PARK)",IF(ISNUMBER(SEARCH("HAPEVILLE",$AT3569)),"FULTON (HAPEVILLE)",IF(ISNUMBER(SEARCH("EAST POINT",$AT3569)),"FULTON (EAST POINT)",IF(ISNUMBER(SEARCH("ATLANTA",$AT3569)),"FULTON (ATL LIMITS)","FULTON")))),IF($E3569="DEKALB",IF(ISNUMBER(SEARCH("ATLANTA",$AT3569)),"DEKALB (ATL LIMITS)","DEKALB"),IF(AND($E3569="CLAYTON",ISNUMBER(SEARCH("COLLEGE PARK",$AT3569))),"CLAYTON (COLLEGE PARK)",$E3569)))))</f>
        <v/>
      </c>
      <c r="AV3569" s="2">
        <f>IF($L3569="","",IF(""&amp;$F3569="2","DIESEL",IF(OR(""&amp;$F3569="G",""&amp;$F3569="H"),"GAS","")))</f>
        <v/>
      </c>
      <c r="AW3569" s="2">
        <f>IF($AV3569="","",$R3569)</f>
        <v/>
      </c>
      <c r="AX3569" s="2">
        <f>IF($AV3569="","",IF($AB3569=0,$R3569,0))</f>
        <v/>
      </c>
      <c r="AY3569" s="2">
        <f>IF($AV3569="","",IF(AND($Z3569=0,COUNTIF('AR SALES'!$L$2:$L$2501,$L3569)=0),"YES",""))</f>
        <v/>
      </c>
      <c r="AZ3569" s="2">
        <f>IF($AV3569="","",IFERROR(VLOOKUP($AU3569,CODES!$A:$B,2,FALSE),"NO CODE"))</f>
        <v/>
      </c>
      <c r="BA3569" s="2">
        <f>IF(""&amp;$F3569&lt;&gt;"4","",IF($AY3569="YES","",IF(ROUND(SUMIFS($AE$2:$AE$4001,$L$2:$L$4001,$L3569,$F$2:$F$4001,"4")-SUMIFS('AR SALES'!$Y$2:$Y$2501,'AR SALES'!$L$2:$L$2501,$L3569,'AR SALES'!$AD$2:$AD$2501,"OFF"),2)=0,"","STALE")))</f>
        <v/>
      </c>
      <c r="BB3569" s="2">
        <f>IF(OR(""&amp;$F3569="2",""&amp;$F3569="4",""&amp;$F3569="G",""&amp;$F3569="H"),IF($AY3569="YES","",IF($AB3569&lt;&gt;0,"",IF(COUNTIFS('AR SALES'!$L$2:$L$2501,$L3569,'AR SALES'!$AD$2:$AD$2501,IF(""&amp;$F3569="4","OFF","ON"),'AR SALES'!$AF$2:$AF$2501,"Y")&gt;0,"","NO EXEMPTION"))),"")</f>
        <v/>
      </c>
    </row>
    <row r="3570">
      <c r="AT3570" s="2">
        <f>IF($L3570="","",IFERROR(INDEX('AR SALES'!$H$2:$H$2501,MATCH(""&amp;$L3570,'AR SALES'!$AE$2:$AE$2501,0)),""))</f>
        <v/>
      </c>
      <c r="AU3570" s="2">
        <f>IF($L3570="","",IF($A3570&lt;&gt;"GA","",IF($E3570="FULTON",IF(ISNUMBER(SEARCH("COLLEGE PARK",$AT3570)),"FULTON (COLLEGE PARK)",IF(ISNUMBER(SEARCH("HAPEVILLE",$AT3570)),"FULTON (HAPEVILLE)",IF(ISNUMBER(SEARCH("EAST POINT",$AT3570)),"FULTON (EAST POINT)",IF(ISNUMBER(SEARCH("ATLANTA",$AT3570)),"FULTON (ATL LIMITS)","FULTON")))),IF($E3570="DEKALB",IF(ISNUMBER(SEARCH("ATLANTA",$AT3570)),"DEKALB (ATL LIMITS)","DEKALB"),IF(AND($E3570="CLAYTON",ISNUMBER(SEARCH("COLLEGE PARK",$AT3570))),"CLAYTON (COLLEGE PARK)",$E3570)))))</f>
        <v/>
      </c>
      <c r="AV3570" s="2">
        <f>IF($L3570="","",IF(""&amp;$F3570="2","DIESEL",IF(OR(""&amp;$F3570="G",""&amp;$F3570="H"),"GAS","")))</f>
        <v/>
      </c>
      <c r="AW3570" s="2">
        <f>IF($AV3570="","",$R3570)</f>
        <v/>
      </c>
      <c r="AX3570" s="2">
        <f>IF($AV3570="","",IF($AB3570=0,$R3570,0))</f>
        <v/>
      </c>
      <c r="AY3570" s="2">
        <f>IF($AV3570="","",IF(AND($Z3570=0,COUNTIF('AR SALES'!$L$2:$L$2501,$L3570)=0),"YES",""))</f>
        <v/>
      </c>
      <c r="AZ3570" s="2">
        <f>IF($AV3570="","",IFERROR(VLOOKUP($AU3570,CODES!$A:$B,2,FALSE),"NO CODE"))</f>
        <v/>
      </c>
      <c r="BA3570" s="2">
        <f>IF(""&amp;$F3570&lt;&gt;"4","",IF($AY3570="YES","",IF(ROUND(SUMIFS($AE$2:$AE$4001,$L$2:$L$4001,$L3570,$F$2:$F$4001,"4")-SUMIFS('AR SALES'!$Y$2:$Y$2501,'AR SALES'!$L$2:$L$2501,$L3570,'AR SALES'!$AD$2:$AD$2501,"OFF"),2)=0,"","STALE")))</f>
        <v/>
      </c>
      <c r="BB3570" s="2">
        <f>IF(OR(""&amp;$F3570="2",""&amp;$F3570="4",""&amp;$F3570="G",""&amp;$F3570="H"),IF($AY3570="YES","",IF($AB3570&lt;&gt;0,"",IF(COUNTIFS('AR SALES'!$L$2:$L$2501,$L3570,'AR SALES'!$AD$2:$AD$2501,IF(""&amp;$F3570="4","OFF","ON"),'AR SALES'!$AF$2:$AF$2501,"Y")&gt;0,"","NO EXEMPTION"))),"")</f>
        <v/>
      </c>
    </row>
    <row r="3571">
      <c r="AT3571" s="2">
        <f>IF($L3571="","",IFERROR(INDEX('AR SALES'!$H$2:$H$2501,MATCH(""&amp;$L3571,'AR SALES'!$AE$2:$AE$2501,0)),""))</f>
        <v/>
      </c>
      <c r="AU3571" s="2">
        <f>IF($L3571="","",IF($A3571&lt;&gt;"GA","",IF($E3571="FULTON",IF(ISNUMBER(SEARCH("COLLEGE PARK",$AT3571)),"FULTON (COLLEGE PARK)",IF(ISNUMBER(SEARCH("HAPEVILLE",$AT3571)),"FULTON (HAPEVILLE)",IF(ISNUMBER(SEARCH("EAST POINT",$AT3571)),"FULTON (EAST POINT)",IF(ISNUMBER(SEARCH("ATLANTA",$AT3571)),"FULTON (ATL LIMITS)","FULTON")))),IF($E3571="DEKALB",IF(ISNUMBER(SEARCH("ATLANTA",$AT3571)),"DEKALB (ATL LIMITS)","DEKALB"),IF(AND($E3571="CLAYTON",ISNUMBER(SEARCH("COLLEGE PARK",$AT3571))),"CLAYTON (COLLEGE PARK)",$E3571)))))</f>
        <v/>
      </c>
      <c r="AV3571" s="2">
        <f>IF($L3571="","",IF(""&amp;$F3571="2","DIESEL",IF(OR(""&amp;$F3571="G",""&amp;$F3571="H"),"GAS","")))</f>
        <v/>
      </c>
      <c r="AW3571" s="2">
        <f>IF($AV3571="","",$R3571)</f>
        <v/>
      </c>
      <c r="AX3571" s="2">
        <f>IF($AV3571="","",IF($AB3571=0,$R3571,0))</f>
        <v/>
      </c>
      <c r="AY3571" s="2">
        <f>IF($AV3571="","",IF(AND($Z3571=0,COUNTIF('AR SALES'!$L$2:$L$2501,$L3571)=0),"YES",""))</f>
        <v/>
      </c>
      <c r="AZ3571" s="2">
        <f>IF($AV3571="","",IFERROR(VLOOKUP($AU3571,CODES!$A:$B,2,FALSE),"NO CODE"))</f>
        <v/>
      </c>
      <c r="BA3571" s="2">
        <f>IF(""&amp;$F3571&lt;&gt;"4","",IF($AY3571="YES","",IF(ROUND(SUMIFS($AE$2:$AE$4001,$L$2:$L$4001,$L3571,$F$2:$F$4001,"4")-SUMIFS('AR SALES'!$Y$2:$Y$2501,'AR SALES'!$L$2:$L$2501,$L3571,'AR SALES'!$AD$2:$AD$2501,"OFF"),2)=0,"","STALE")))</f>
        <v/>
      </c>
      <c r="BB3571" s="2">
        <f>IF(OR(""&amp;$F3571="2",""&amp;$F3571="4",""&amp;$F3571="G",""&amp;$F3571="H"),IF($AY3571="YES","",IF($AB3571&lt;&gt;0,"",IF(COUNTIFS('AR SALES'!$L$2:$L$2501,$L3571,'AR SALES'!$AD$2:$AD$2501,IF(""&amp;$F3571="4","OFF","ON"),'AR SALES'!$AF$2:$AF$2501,"Y")&gt;0,"","NO EXEMPTION"))),"")</f>
        <v/>
      </c>
    </row>
    <row r="3572">
      <c r="AT3572" s="2">
        <f>IF($L3572="","",IFERROR(INDEX('AR SALES'!$H$2:$H$2501,MATCH(""&amp;$L3572,'AR SALES'!$AE$2:$AE$2501,0)),""))</f>
        <v/>
      </c>
      <c r="AU3572" s="2">
        <f>IF($L3572="","",IF($A3572&lt;&gt;"GA","",IF($E3572="FULTON",IF(ISNUMBER(SEARCH("COLLEGE PARK",$AT3572)),"FULTON (COLLEGE PARK)",IF(ISNUMBER(SEARCH("HAPEVILLE",$AT3572)),"FULTON (HAPEVILLE)",IF(ISNUMBER(SEARCH("EAST POINT",$AT3572)),"FULTON (EAST POINT)",IF(ISNUMBER(SEARCH("ATLANTA",$AT3572)),"FULTON (ATL LIMITS)","FULTON")))),IF($E3572="DEKALB",IF(ISNUMBER(SEARCH("ATLANTA",$AT3572)),"DEKALB (ATL LIMITS)","DEKALB"),IF(AND($E3572="CLAYTON",ISNUMBER(SEARCH("COLLEGE PARK",$AT3572))),"CLAYTON (COLLEGE PARK)",$E3572)))))</f>
        <v/>
      </c>
      <c r="AV3572" s="2">
        <f>IF($L3572="","",IF(""&amp;$F3572="2","DIESEL",IF(OR(""&amp;$F3572="G",""&amp;$F3572="H"),"GAS","")))</f>
        <v/>
      </c>
      <c r="AW3572" s="2">
        <f>IF($AV3572="","",$R3572)</f>
        <v/>
      </c>
      <c r="AX3572" s="2">
        <f>IF($AV3572="","",IF($AB3572=0,$R3572,0))</f>
        <v/>
      </c>
      <c r="AY3572" s="2">
        <f>IF($AV3572="","",IF(AND($Z3572=0,COUNTIF('AR SALES'!$L$2:$L$2501,$L3572)=0),"YES",""))</f>
        <v/>
      </c>
      <c r="AZ3572" s="2">
        <f>IF($AV3572="","",IFERROR(VLOOKUP($AU3572,CODES!$A:$B,2,FALSE),"NO CODE"))</f>
        <v/>
      </c>
      <c r="BA3572" s="2">
        <f>IF(""&amp;$F3572&lt;&gt;"4","",IF($AY3572="YES","",IF(ROUND(SUMIFS($AE$2:$AE$4001,$L$2:$L$4001,$L3572,$F$2:$F$4001,"4")-SUMIFS('AR SALES'!$Y$2:$Y$2501,'AR SALES'!$L$2:$L$2501,$L3572,'AR SALES'!$AD$2:$AD$2501,"OFF"),2)=0,"","STALE")))</f>
        <v/>
      </c>
      <c r="BB3572" s="2">
        <f>IF(OR(""&amp;$F3572="2",""&amp;$F3572="4",""&amp;$F3572="G",""&amp;$F3572="H"),IF($AY3572="YES","",IF($AB3572&lt;&gt;0,"",IF(COUNTIFS('AR SALES'!$L$2:$L$2501,$L3572,'AR SALES'!$AD$2:$AD$2501,IF(""&amp;$F3572="4","OFF","ON"),'AR SALES'!$AF$2:$AF$2501,"Y")&gt;0,"","NO EXEMPTION"))),"")</f>
        <v/>
      </c>
    </row>
    <row r="3573">
      <c r="AT3573" s="2">
        <f>IF($L3573="","",IFERROR(INDEX('AR SALES'!$H$2:$H$2501,MATCH(""&amp;$L3573,'AR SALES'!$AE$2:$AE$2501,0)),""))</f>
        <v/>
      </c>
      <c r="AU3573" s="2">
        <f>IF($L3573="","",IF($A3573&lt;&gt;"GA","",IF($E3573="FULTON",IF(ISNUMBER(SEARCH("COLLEGE PARK",$AT3573)),"FULTON (COLLEGE PARK)",IF(ISNUMBER(SEARCH("HAPEVILLE",$AT3573)),"FULTON (HAPEVILLE)",IF(ISNUMBER(SEARCH("EAST POINT",$AT3573)),"FULTON (EAST POINT)",IF(ISNUMBER(SEARCH("ATLANTA",$AT3573)),"FULTON (ATL LIMITS)","FULTON")))),IF($E3573="DEKALB",IF(ISNUMBER(SEARCH("ATLANTA",$AT3573)),"DEKALB (ATL LIMITS)","DEKALB"),IF(AND($E3573="CLAYTON",ISNUMBER(SEARCH("COLLEGE PARK",$AT3573))),"CLAYTON (COLLEGE PARK)",$E3573)))))</f>
        <v/>
      </c>
      <c r="AV3573" s="2">
        <f>IF($L3573="","",IF(""&amp;$F3573="2","DIESEL",IF(OR(""&amp;$F3573="G",""&amp;$F3573="H"),"GAS","")))</f>
        <v/>
      </c>
      <c r="AW3573" s="2">
        <f>IF($AV3573="","",$R3573)</f>
        <v/>
      </c>
      <c r="AX3573" s="2">
        <f>IF($AV3573="","",IF($AB3573=0,$R3573,0))</f>
        <v/>
      </c>
      <c r="AY3573" s="2">
        <f>IF($AV3573="","",IF(AND($Z3573=0,COUNTIF('AR SALES'!$L$2:$L$2501,$L3573)=0),"YES",""))</f>
        <v/>
      </c>
      <c r="AZ3573" s="2">
        <f>IF($AV3573="","",IFERROR(VLOOKUP($AU3573,CODES!$A:$B,2,FALSE),"NO CODE"))</f>
        <v/>
      </c>
      <c r="BA3573" s="2">
        <f>IF(""&amp;$F3573&lt;&gt;"4","",IF($AY3573="YES","",IF(ROUND(SUMIFS($AE$2:$AE$4001,$L$2:$L$4001,$L3573,$F$2:$F$4001,"4")-SUMIFS('AR SALES'!$Y$2:$Y$2501,'AR SALES'!$L$2:$L$2501,$L3573,'AR SALES'!$AD$2:$AD$2501,"OFF"),2)=0,"","STALE")))</f>
        <v/>
      </c>
      <c r="BB3573" s="2">
        <f>IF(OR(""&amp;$F3573="2",""&amp;$F3573="4",""&amp;$F3573="G",""&amp;$F3573="H"),IF($AY3573="YES","",IF($AB3573&lt;&gt;0,"",IF(COUNTIFS('AR SALES'!$L$2:$L$2501,$L3573,'AR SALES'!$AD$2:$AD$2501,IF(""&amp;$F3573="4","OFF","ON"),'AR SALES'!$AF$2:$AF$2501,"Y")&gt;0,"","NO EXEMPTION"))),"")</f>
        <v/>
      </c>
    </row>
    <row r="3574">
      <c r="AT3574" s="2">
        <f>IF($L3574="","",IFERROR(INDEX('AR SALES'!$H$2:$H$2501,MATCH(""&amp;$L3574,'AR SALES'!$AE$2:$AE$2501,0)),""))</f>
        <v/>
      </c>
      <c r="AU3574" s="2">
        <f>IF($L3574="","",IF($A3574&lt;&gt;"GA","",IF($E3574="FULTON",IF(ISNUMBER(SEARCH("COLLEGE PARK",$AT3574)),"FULTON (COLLEGE PARK)",IF(ISNUMBER(SEARCH("HAPEVILLE",$AT3574)),"FULTON (HAPEVILLE)",IF(ISNUMBER(SEARCH("EAST POINT",$AT3574)),"FULTON (EAST POINT)",IF(ISNUMBER(SEARCH("ATLANTA",$AT3574)),"FULTON (ATL LIMITS)","FULTON")))),IF($E3574="DEKALB",IF(ISNUMBER(SEARCH("ATLANTA",$AT3574)),"DEKALB (ATL LIMITS)","DEKALB"),IF(AND($E3574="CLAYTON",ISNUMBER(SEARCH("COLLEGE PARK",$AT3574))),"CLAYTON (COLLEGE PARK)",$E3574)))))</f>
        <v/>
      </c>
      <c r="AV3574" s="2">
        <f>IF($L3574="","",IF(""&amp;$F3574="2","DIESEL",IF(OR(""&amp;$F3574="G",""&amp;$F3574="H"),"GAS","")))</f>
        <v/>
      </c>
      <c r="AW3574" s="2">
        <f>IF($AV3574="","",$R3574)</f>
        <v/>
      </c>
      <c r="AX3574" s="2">
        <f>IF($AV3574="","",IF($AB3574=0,$R3574,0))</f>
        <v/>
      </c>
      <c r="AY3574" s="2">
        <f>IF($AV3574="","",IF(AND($Z3574=0,COUNTIF('AR SALES'!$L$2:$L$2501,$L3574)=0),"YES",""))</f>
        <v/>
      </c>
      <c r="AZ3574" s="2">
        <f>IF($AV3574="","",IFERROR(VLOOKUP($AU3574,CODES!$A:$B,2,FALSE),"NO CODE"))</f>
        <v/>
      </c>
      <c r="BA3574" s="2">
        <f>IF(""&amp;$F3574&lt;&gt;"4","",IF($AY3574="YES","",IF(ROUND(SUMIFS($AE$2:$AE$4001,$L$2:$L$4001,$L3574,$F$2:$F$4001,"4")-SUMIFS('AR SALES'!$Y$2:$Y$2501,'AR SALES'!$L$2:$L$2501,$L3574,'AR SALES'!$AD$2:$AD$2501,"OFF"),2)=0,"","STALE")))</f>
        <v/>
      </c>
      <c r="BB3574" s="2">
        <f>IF(OR(""&amp;$F3574="2",""&amp;$F3574="4",""&amp;$F3574="G",""&amp;$F3574="H"),IF($AY3574="YES","",IF($AB3574&lt;&gt;0,"",IF(COUNTIFS('AR SALES'!$L$2:$L$2501,$L3574,'AR SALES'!$AD$2:$AD$2501,IF(""&amp;$F3574="4","OFF","ON"),'AR SALES'!$AF$2:$AF$2501,"Y")&gt;0,"","NO EXEMPTION"))),"")</f>
        <v/>
      </c>
    </row>
    <row r="3575">
      <c r="AT3575" s="2">
        <f>IF($L3575="","",IFERROR(INDEX('AR SALES'!$H$2:$H$2501,MATCH(""&amp;$L3575,'AR SALES'!$AE$2:$AE$2501,0)),""))</f>
        <v/>
      </c>
      <c r="AU3575" s="2">
        <f>IF($L3575="","",IF($A3575&lt;&gt;"GA","",IF($E3575="FULTON",IF(ISNUMBER(SEARCH("COLLEGE PARK",$AT3575)),"FULTON (COLLEGE PARK)",IF(ISNUMBER(SEARCH("HAPEVILLE",$AT3575)),"FULTON (HAPEVILLE)",IF(ISNUMBER(SEARCH("EAST POINT",$AT3575)),"FULTON (EAST POINT)",IF(ISNUMBER(SEARCH("ATLANTA",$AT3575)),"FULTON (ATL LIMITS)","FULTON")))),IF($E3575="DEKALB",IF(ISNUMBER(SEARCH("ATLANTA",$AT3575)),"DEKALB (ATL LIMITS)","DEKALB"),IF(AND($E3575="CLAYTON",ISNUMBER(SEARCH("COLLEGE PARK",$AT3575))),"CLAYTON (COLLEGE PARK)",$E3575)))))</f>
        <v/>
      </c>
      <c r="AV3575" s="2">
        <f>IF($L3575="","",IF(""&amp;$F3575="2","DIESEL",IF(OR(""&amp;$F3575="G",""&amp;$F3575="H"),"GAS","")))</f>
        <v/>
      </c>
      <c r="AW3575" s="2">
        <f>IF($AV3575="","",$R3575)</f>
        <v/>
      </c>
      <c r="AX3575" s="2">
        <f>IF($AV3575="","",IF($AB3575=0,$R3575,0))</f>
        <v/>
      </c>
      <c r="AY3575" s="2">
        <f>IF($AV3575="","",IF(AND($Z3575=0,COUNTIF('AR SALES'!$L$2:$L$2501,$L3575)=0),"YES",""))</f>
        <v/>
      </c>
      <c r="AZ3575" s="2">
        <f>IF($AV3575="","",IFERROR(VLOOKUP($AU3575,CODES!$A:$B,2,FALSE),"NO CODE"))</f>
        <v/>
      </c>
      <c r="BA3575" s="2">
        <f>IF(""&amp;$F3575&lt;&gt;"4","",IF($AY3575="YES","",IF(ROUND(SUMIFS($AE$2:$AE$4001,$L$2:$L$4001,$L3575,$F$2:$F$4001,"4")-SUMIFS('AR SALES'!$Y$2:$Y$2501,'AR SALES'!$L$2:$L$2501,$L3575,'AR SALES'!$AD$2:$AD$2501,"OFF"),2)=0,"","STALE")))</f>
        <v/>
      </c>
      <c r="BB3575" s="2">
        <f>IF(OR(""&amp;$F3575="2",""&amp;$F3575="4",""&amp;$F3575="G",""&amp;$F3575="H"),IF($AY3575="YES","",IF($AB3575&lt;&gt;0,"",IF(COUNTIFS('AR SALES'!$L$2:$L$2501,$L3575,'AR SALES'!$AD$2:$AD$2501,IF(""&amp;$F3575="4","OFF","ON"),'AR SALES'!$AF$2:$AF$2501,"Y")&gt;0,"","NO EXEMPTION"))),"")</f>
        <v/>
      </c>
    </row>
    <row r="3576">
      <c r="AT3576" s="2">
        <f>IF($L3576="","",IFERROR(INDEX('AR SALES'!$H$2:$H$2501,MATCH(""&amp;$L3576,'AR SALES'!$AE$2:$AE$2501,0)),""))</f>
        <v/>
      </c>
      <c r="AU3576" s="2">
        <f>IF($L3576="","",IF($A3576&lt;&gt;"GA","",IF($E3576="FULTON",IF(ISNUMBER(SEARCH("COLLEGE PARK",$AT3576)),"FULTON (COLLEGE PARK)",IF(ISNUMBER(SEARCH("HAPEVILLE",$AT3576)),"FULTON (HAPEVILLE)",IF(ISNUMBER(SEARCH("EAST POINT",$AT3576)),"FULTON (EAST POINT)",IF(ISNUMBER(SEARCH("ATLANTA",$AT3576)),"FULTON (ATL LIMITS)","FULTON")))),IF($E3576="DEKALB",IF(ISNUMBER(SEARCH("ATLANTA",$AT3576)),"DEKALB (ATL LIMITS)","DEKALB"),IF(AND($E3576="CLAYTON",ISNUMBER(SEARCH("COLLEGE PARK",$AT3576))),"CLAYTON (COLLEGE PARK)",$E3576)))))</f>
        <v/>
      </c>
      <c r="AV3576" s="2">
        <f>IF($L3576="","",IF(""&amp;$F3576="2","DIESEL",IF(OR(""&amp;$F3576="G",""&amp;$F3576="H"),"GAS","")))</f>
        <v/>
      </c>
      <c r="AW3576" s="2">
        <f>IF($AV3576="","",$R3576)</f>
        <v/>
      </c>
      <c r="AX3576" s="2">
        <f>IF($AV3576="","",IF($AB3576=0,$R3576,0))</f>
        <v/>
      </c>
      <c r="AY3576" s="2">
        <f>IF($AV3576="","",IF(AND($Z3576=0,COUNTIF('AR SALES'!$L$2:$L$2501,$L3576)=0),"YES",""))</f>
        <v/>
      </c>
      <c r="AZ3576" s="2">
        <f>IF($AV3576="","",IFERROR(VLOOKUP($AU3576,CODES!$A:$B,2,FALSE),"NO CODE"))</f>
        <v/>
      </c>
      <c r="BA3576" s="2">
        <f>IF(""&amp;$F3576&lt;&gt;"4","",IF($AY3576="YES","",IF(ROUND(SUMIFS($AE$2:$AE$4001,$L$2:$L$4001,$L3576,$F$2:$F$4001,"4")-SUMIFS('AR SALES'!$Y$2:$Y$2501,'AR SALES'!$L$2:$L$2501,$L3576,'AR SALES'!$AD$2:$AD$2501,"OFF"),2)=0,"","STALE")))</f>
        <v/>
      </c>
      <c r="BB3576" s="2">
        <f>IF(OR(""&amp;$F3576="2",""&amp;$F3576="4",""&amp;$F3576="G",""&amp;$F3576="H"),IF($AY3576="YES","",IF($AB3576&lt;&gt;0,"",IF(COUNTIFS('AR SALES'!$L$2:$L$2501,$L3576,'AR SALES'!$AD$2:$AD$2501,IF(""&amp;$F3576="4","OFF","ON"),'AR SALES'!$AF$2:$AF$2501,"Y")&gt;0,"","NO EXEMPTION"))),"")</f>
        <v/>
      </c>
    </row>
    <row r="3577">
      <c r="AT3577" s="2">
        <f>IF($L3577="","",IFERROR(INDEX('AR SALES'!$H$2:$H$2501,MATCH(""&amp;$L3577,'AR SALES'!$AE$2:$AE$2501,0)),""))</f>
        <v/>
      </c>
      <c r="AU3577" s="2">
        <f>IF($L3577="","",IF($A3577&lt;&gt;"GA","",IF($E3577="FULTON",IF(ISNUMBER(SEARCH("COLLEGE PARK",$AT3577)),"FULTON (COLLEGE PARK)",IF(ISNUMBER(SEARCH("HAPEVILLE",$AT3577)),"FULTON (HAPEVILLE)",IF(ISNUMBER(SEARCH("EAST POINT",$AT3577)),"FULTON (EAST POINT)",IF(ISNUMBER(SEARCH("ATLANTA",$AT3577)),"FULTON (ATL LIMITS)","FULTON")))),IF($E3577="DEKALB",IF(ISNUMBER(SEARCH("ATLANTA",$AT3577)),"DEKALB (ATL LIMITS)","DEKALB"),IF(AND($E3577="CLAYTON",ISNUMBER(SEARCH("COLLEGE PARK",$AT3577))),"CLAYTON (COLLEGE PARK)",$E3577)))))</f>
        <v/>
      </c>
      <c r="AV3577" s="2">
        <f>IF($L3577="","",IF(""&amp;$F3577="2","DIESEL",IF(OR(""&amp;$F3577="G",""&amp;$F3577="H"),"GAS","")))</f>
        <v/>
      </c>
      <c r="AW3577" s="2">
        <f>IF($AV3577="","",$R3577)</f>
        <v/>
      </c>
      <c r="AX3577" s="2">
        <f>IF($AV3577="","",IF($AB3577=0,$R3577,0))</f>
        <v/>
      </c>
      <c r="AY3577" s="2">
        <f>IF($AV3577="","",IF(AND($Z3577=0,COUNTIF('AR SALES'!$L$2:$L$2501,$L3577)=0),"YES",""))</f>
        <v/>
      </c>
      <c r="AZ3577" s="2">
        <f>IF($AV3577="","",IFERROR(VLOOKUP($AU3577,CODES!$A:$B,2,FALSE),"NO CODE"))</f>
        <v/>
      </c>
      <c r="BA3577" s="2">
        <f>IF(""&amp;$F3577&lt;&gt;"4","",IF($AY3577="YES","",IF(ROUND(SUMIFS($AE$2:$AE$4001,$L$2:$L$4001,$L3577,$F$2:$F$4001,"4")-SUMIFS('AR SALES'!$Y$2:$Y$2501,'AR SALES'!$L$2:$L$2501,$L3577,'AR SALES'!$AD$2:$AD$2501,"OFF"),2)=0,"","STALE")))</f>
        <v/>
      </c>
      <c r="BB3577" s="2">
        <f>IF(OR(""&amp;$F3577="2",""&amp;$F3577="4",""&amp;$F3577="G",""&amp;$F3577="H"),IF($AY3577="YES","",IF($AB3577&lt;&gt;0,"",IF(COUNTIFS('AR SALES'!$L$2:$L$2501,$L3577,'AR SALES'!$AD$2:$AD$2501,IF(""&amp;$F3577="4","OFF","ON"),'AR SALES'!$AF$2:$AF$2501,"Y")&gt;0,"","NO EXEMPTION"))),"")</f>
        <v/>
      </c>
    </row>
    <row r="3578">
      <c r="AT3578" s="2">
        <f>IF($L3578="","",IFERROR(INDEX('AR SALES'!$H$2:$H$2501,MATCH(""&amp;$L3578,'AR SALES'!$AE$2:$AE$2501,0)),""))</f>
        <v/>
      </c>
      <c r="AU3578" s="2">
        <f>IF($L3578="","",IF($A3578&lt;&gt;"GA","",IF($E3578="FULTON",IF(ISNUMBER(SEARCH("COLLEGE PARK",$AT3578)),"FULTON (COLLEGE PARK)",IF(ISNUMBER(SEARCH("HAPEVILLE",$AT3578)),"FULTON (HAPEVILLE)",IF(ISNUMBER(SEARCH("EAST POINT",$AT3578)),"FULTON (EAST POINT)",IF(ISNUMBER(SEARCH("ATLANTA",$AT3578)),"FULTON (ATL LIMITS)","FULTON")))),IF($E3578="DEKALB",IF(ISNUMBER(SEARCH("ATLANTA",$AT3578)),"DEKALB (ATL LIMITS)","DEKALB"),IF(AND($E3578="CLAYTON",ISNUMBER(SEARCH("COLLEGE PARK",$AT3578))),"CLAYTON (COLLEGE PARK)",$E3578)))))</f>
        <v/>
      </c>
      <c r="AV3578" s="2">
        <f>IF($L3578="","",IF(""&amp;$F3578="2","DIESEL",IF(OR(""&amp;$F3578="G",""&amp;$F3578="H"),"GAS","")))</f>
        <v/>
      </c>
      <c r="AW3578" s="2">
        <f>IF($AV3578="","",$R3578)</f>
        <v/>
      </c>
      <c r="AX3578" s="2">
        <f>IF($AV3578="","",IF($AB3578=0,$R3578,0))</f>
        <v/>
      </c>
      <c r="AY3578" s="2">
        <f>IF($AV3578="","",IF(AND($Z3578=0,COUNTIF('AR SALES'!$L$2:$L$2501,$L3578)=0),"YES",""))</f>
        <v/>
      </c>
      <c r="AZ3578" s="2">
        <f>IF($AV3578="","",IFERROR(VLOOKUP($AU3578,CODES!$A:$B,2,FALSE),"NO CODE"))</f>
        <v/>
      </c>
      <c r="BA3578" s="2">
        <f>IF(""&amp;$F3578&lt;&gt;"4","",IF($AY3578="YES","",IF(ROUND(SUMIFS($AE$2:$AE$4001,$L$2:$L$4001,$L3578,$F$2:$F$4001,"4")-SUMIFS('AR SALES'!$Y$2:$Y$2501,'AR SALES'!$L$2:$L$2501,$L3578,'AR SALES'!$AD$2:$AD$2501,"OFF"),2)=0,"","STALE")))</f>
        <v/>
      </c>
      <c r="BB3578" s="2">
        <f>IF(OR(""&amp;$F3578="2",""&amp;$F3578="4",""&amp;$F3578="G",""&amp;$F3578="H"),IF($AY3578="YES","",IF($AB3578&lt;&gt;0,"",IF(COUNTIFS('AR SALES'!$L$2:$L$2501,$L3578,'AR SALES'!$AD$2:$AD$2501,IF(""&amp;$F3578="4","OFF","ON"),'AR SALES'!$AF$2:$AF$2501,"Y")&gt;0,"","NO EXEMPTION"))),"")</f>
        <v/>
      </c>
    </row>
    <row r="3579">
      <c r="AT3579" s="2">
        <f>IF($L3579="","",IFERROR(INDEX('AR SALES'!$H$2:$H$2501,MATCH(""&amp;$L3579,'AR SALES'!$AE$2:$AE$2501,0)),""))</f>
        <v/>
      </c>
      <c r="AU3579" s="2">
        <f>IF($L3579="","",IF($A3579&lt;&gt;"GA","",IF($E3579="FULTON",IF(ISNUMBER(SEARCH("COLLEGE PARK",$AT3579)),"FULTON (COLLEGE PARK)",IF(ISNUMBER(SEARCH("HAPEVILLE",$AT3579)),"FULTON (HAPEVILLE)",IF(ISNUMBER(SEARCH("EAST POINT",$AT3579)),"FULTON (EAST POINT)",IF(ISNUMBER(SEARCH("ATLANTA",$AT3579)),"FULTON (ATL LIMITS)","FULTON")))),IF($E3579="DEKALB",IF(ISNUMBER(SEARCH("ATLANTA",$AT3579)),"DEKALB (ATL LIMITS)","DEKALB"),IF(AND($E3579="CLAYTON",ISNUMBER(SEARCH("COLLEGE PARK",$AT3579))),"CLAYTON (COLLEGE PARK)",$E3579)))))</f>
        <v/>
      </c>
      <c r="AV3579" s="2">
        <f>IF($L3579="","",IF(""&amp;$F3579="2","DIESEL",IF(OR(""&amp;$F3579="G",""&amp;$F3579="H"),"GAS","")))</f>
        <v/>
      </c>
      <c r="AW3579" s="2">
        <f>IF($AV3579="","",$R3579)</f>
        <v/>
      </c>
      <c r="AX3579" s="2">
        <f>IF($AV3579="","",IF($AB3579=0,$R3579,0))</f>
        <v/>
      </c>
      <c r="AY3579" s="2">
        <f>IF($AV3579="","",IF(AND($Z3579=0,COUNTIF('AR SALES'!$L$2:$L$2501,$L3579)=0),"YES",""))</f>
        <v/>
      </c>
      <c r="AZ3579" s="2">
        <f>IF($AV3579="","",IFERROR(VLOOKUP($AU3579,CODES!$A:$B,2,FALSE),"NO CODE"))</f>
        <v/>
      </c>
      <c r="BA3579" s="2">
        <f>IF(""&amp;$F3579&lt;&gt;"4","",IF($AY3579="YES","",IF(ROUND(SUMIFS($AE$2:$AE$4001,$L$2:$L$4001,$L3579,$F$2:$F$4001,"4")-SUMIFS('AR SALES'!$Y$2:$Y$2501,'AR SALES'!$L$2:$L$2501,$L3579,'AR SALES'!$AD$2:$AD$2501,"OFF"),2)=0,"","STALE")))</f>
        <v/>
      </c>
      <c r="BB3579" s="2">
        <f>IF(OR(""&amp;$F3579="2",""&amp;$F3579="4",""&amp;$F3579="G",""&amp;$F3579="H"),IF($AY3579="YES","",IF($AB3579&lt;&gt;0,"",IF(COUNTIFS('AR SALES'!$L$2:$L$2501,$L3579,'AR SALES'!$AD$2:$AD$2501,IF(""&amp;$F3579="4","OFF","ON"),'AR SALES'!$AF$2:$AF$2501,"Y")&gt;0,"","NO EXEMPTION"))),"")</f>
        <v/>
      </c>
    </row>
    <row r="3580">
      <c r="AT3580" s="2">
        <f>IF($L3580="","",IFERROR(INDEX('AR SALES'!$H$2:$H$2501,MATCH(""&amp;$L3580,'AR SALES'!$AE$2:$AE$2501,0)),""))</f>
        <v/>
      </c>
      <c r="AU3580" s="2">
        <f>IF($L3580="","",IF($A3580&lt;&gt;"GA","",IF($E3580="FULTON",IF(ISNUMBER(SEARCH("COLLEGE PARK",$AT3580)),"FULTON (COLLEGE PARK)",IF(ISNUMBER(SEARCH("HAPEVILLE",$AT3580)),"FULTON (HAPEVILLE)",IF(ISNUMBER(SEARCH("EAST POINT",$AT3580)),"FULTON (EAST POINT)",IF(ISNUMBER(SEARCH("ATLANTA",$AT3580)),"FULTON (ATL LIMITS)","FULTON")))),IF($E3580="DEKALB",IF(ISNUMBER(SEARCH("ATLANTA",$AT3580)),"DEKALB (ATL LIMITS)","DEKALB"),IF(AND($E3580="CLAYTON",ISNUMBER(SEARCH("COLLEGE PARK",$AT3580))),"CLAYTON (COLLEGE PARK)",$E3580)))))</f>
        <v/>
      </c>
      <c r="AV3580" s="2">
        <f>IF($L3580="","",IF(""&amp;$F3580="2","DIESEL",IF(OR(""&amp;$F3580="G",""&amp;$F3580="H"),"GAS","")))</f>
        <v/>
      </c>
      <c r="AW3580" s="2">
        <f>IF($AV3580="","",$R3580)</f>
        <v/>
      </c>
      <c r="AX3580" s="2">
        <f>IF($AV3580="","",IF($AB3580=0,$R3580,0))</f>
        <v/>
      </c>
      <c r="AY3580" s="2">
        <f>IF($AV3580="","",IF(AND($Z3580=0,COUNTIF('AR SALES'!$L$2:$L$2501,$L3580)=0),"YES",""))</f>
        <v/>
      </c>
      <c r="AZ3580" s="2">
        <f>IF($AV3580="","",IFERROR(VLOOKUP($AU3580,CODES!$A:$B,2,FALSE),"NO CODE"))</f>
        <v/>
      </c>
      <c r="BA3580" s="2">
        <f>IF(""&amp;$F3580&lt;&gt;"4","",IF($AY3580="YES","",IF(ROUND(SUMIFS($AE$2:$AE$4001,$L$2:$L$4001,$L3580,$F$2:$F$4001,"4")-SUMIFS('AR SALES'!$Y$2:$Y$2501,'AR SALES'!$L$2:$L$2501,$L3580,'AR SALES'!$AD$2:$AD$2501,"OFF"),2)=0,"","STALE")))</f>
        <v/>
      </c>
      <c r="BB3580" s="2">
        <f>IF(OR(""&amp;$F3580="2",""&amp;$F3580="4",""&amp;$F3580="G",""&amp;$F3580="H"),IF($AY3580="YES","",IF($AB3580&lt;&gt;0,"",IF(COUNTIFS('AR SALES'!$L$2:$L$2501,$L3580,'AR SALES'!$AD$2:$AD$2501,IF(""&amp;$F3580="4","OFF","ON"),'AR SALES'!$AF$2:$AF$2501,"Y")&gt;0,"","NO EXEMPTION"))),"")</f>
        <v/>
      </c>
    </row>
    <row r="3581">
      <c r="AT3581" s="2">
        <f>IF($L3581="","",IFERROR(INDEX('AR SALES'!$H$2:$H$2501,MATCH(""&amp;$L3581,'AR SALES'!$AE$2:$AE$2501,0)),""))</f>
        <v/>
      </c>
      <c r="AU3581" s="2">
        <f>IF($L3581="","",IF($A3581&lt;&gt;"GA","",IF($E3581="FULTON",IF(ISNUMBER(SEARCH("COLLEGE PARK",$AT3581)),"FULTON (COLLEGE PARK)",IF(ISNUMBER(SEARCH("HAPEVILLE",$AT3581)),"FULTON (HAPEVILLE)",IF(ISNUMBER(SEARCH("EAST POINT",$AT3581)),"FULTON (EAST POINT)",IF(ISNUMBER(SEARCH("ATLANTA",$AT3581)),"FULTON (ATL LIMITS)","FULTON")))),IF($E3581="DEKALB",IF(ISNUMBER(SEARCH("ATLANTA",$AT3581)),"DEKALB (ATL LIMITS)","DEKALB"),IF(AND($E3581="CLAYTON",ISNUMBER(SEARCH("COLLEGE PARK",$AT3581))),"CLAYTON (COLLEGE PARK)",$E3581)))))</f>
        <v/>
      </c>
      <c r="AV3581" s="2">
        <f>IF($L3581="","",IF(""&amp;$F3581="2","DIESEL",IF(OR(""&amp;$F3581="G",""&amp;$F3581="H"),"GAS","")))</f>
        <v/>
      </c>
      <c r="AW3581" s="2">
        <f>IF($AV3581="","",$R3581)</f>
        <v/>
      </c>
      <c r="AX3581" s="2">
        <f>IF($AV3581="","",IF($AB3581=0,$R3581,0))</f>
        <v/>
      </c>
      <c r="AY3581" s="2">
        <f>IF($AV3581="","",IF(AND($Z3581=0,COUNTIF('AR SALES'!$L$2:$L$2501,$L3581)=0),"YES",""))</f>
        <v/>
      </c>
      <c r="AZ3581" s="2">
        <f>IF($AV3581="","",IFERROR(VLOOKUP($AU3581,CODES!$A:$B,2,FALSE),"NO CODE"))</f>
        <v/>
      </c>
      <c r="BA3581" s="2">
        <f>IF(""&amp;$F3581&lt;&gt;"4","",IF($AY3581="YES","",IF(ROUND(SUMIFS($AE$2:$AE$4001,$L$2:$L$4001,$L3581,$F$2:$F$4001,"4")-SUMIFS('AR SALES'!$Y$2:$Y$2501,'AR SALES'!$L$2:$L$2501,$L3581,'AR SALES'!$AD$2:$AD$2501,"OFF"),2)=0,"","STALE")))</f>
        <v/>
      </c>
      <c r="BB3581" s="2">
        <f>IF(OR(""&amp;$F3581="2",""&amp;$F3581="4",""&amp;$F3581="G",""&amp;$F3581="H"),IF($AY3581="YES","",IF($AB3581&lt;&gt;0,"",IF(COUNTIFS('AR SALES'!$L$2:$L$2501,$L3581,'AR SALES'!$AD$2:$AD$2501,IF(""&amp;$F3581="4","OFF","ON"),'AR SALES'!$AF$2:$AF$2501,"Y")&gt;0,"","NO EXEMPTION"))),"")</f>
        <v/>
      </c>
    </row>
    <row r="3582">
      <c r="AT3582" s="2">
        <f>IF($L3582="","",IFERROR(INDEX('AR SALES'!$H$2:$H$2501,MATCH(""&amp;$L3582,'AR SALES'!$AE$2:$AE$2501,0)),""))</f>
        <v/>
      </c>
      <c r="AU3582" s="2">
        <f>IF($L3582="","",IF($A3582&lt;&gt;"GA","",IF($E3582="FULTON",IF(ISNUMBER(SEARCH("COLLEGE PARK",$AT3582)),"FULTON (COLLEGE PARK)",IF(ISNUMBER(SEARCH("HAPEVILLE",$AT3582)),"FULTON (HAPEVILLE)",IF(ISNUMBER(SEARCH("EAST POINT",$AT3582)),"FULTON (EAST POINT)",IF(ISNUMBER(SEARCH("ATLANTA",$AT3582)),"FULTON (ATL LIMITS)","FULTON")))),IF($E3582="DEKALB",IF(ISNUMBER(SEARCH("ATLANTA",$AT3582)),"DEKALB (ATL LIMITS)","DEKALB"),IF(AND($E3582="CLAYTON",ISNUMBER(SEARCH("COLLEGE PARK",$AT3582))),"CLAYTON (COLLEGE PARK)",$E3582)))))</f>
        <v/>
      </c>
      <c r="AV3582" s="2">
        <f>IF($L3582="","",IF(""&amp;$F3582="2","DIESEL",IF(OR(""&amp;$F3582="G",""&amp;$F3582="H"),"GAS","")))</f>
        <v/>
      </c>
      <c r="AW3582" s="2">
        <f>IF($AV3582="","",$R3582)</f>
        <v/>
      </c>
      <c r="AX3582" s="2">
        <f>IF($AV3582="","",IF($AB3582=0,$R3582,0))</f>
        <v/>
      </c>
      <c r="AY3582" s="2">
        <f>IF($AV3582="","",IF(AND($Z3582=0,COUNTIF('AR SALES'!$L$2:$L$2501,$L3582)=0),"YES",""))</f>
        <v/>
      </c>
      <c r="AZ3582" s="2">
        <f>IF($AV3582="","",IFERROR(VLOOKUP($AU3582,CODES!$A:$B,2,FALSE),"NO CODE"))</f>
        <v/>
      </c>
      <c r="BA3582" s="2">
        <f>IF(""&amp;$F3582&lt;&gt;"4","",IF($AY3582="YES","",IF(ROUND(SUMIFS($AE$2:$AE$4001,$L$2:$L$4001,$L3582,$F$2:$F$4001,"4")-SUMIFS('AR SALES'!$Y$2:$Y$2501,'AR SALES'!$L$2:$L$2501,$L3582,'AR SALES'!$AD$2:$AD$2501,"OFF"),2)=0,"","STALE")))</f>
        <v/>
      </c>
      <c r="BB3582" s="2">
        <f>IF(OR(""&amp;$F3582="2",""&amp;$F3582="4",""&amp;$F3582="G",""&amp;$F3582="H"),IF($AY3582="YES","",IF($AB3582&lt;&gt;0,"",IF(COUNTIFS('AR SALES'!$L$2:$L$2501,$L3582,'AR SALES'!$AD$2:$AD$2501,IF(""&amp;$F3582="4","OFF","ON"),'AR SALES'!$AF$2:$AF$2501,"Y")&gt;0,"","NO EXEMPTION"))),"")</f>
        <v/>
      </c>
    </row>
    <row r="3583">
      <c r="AT3583" s="2">
        <f>IF($L3583="","",IFERROR(INDEX('AR SALES'!$H$2:$H$2501,MATCH(""&amp;$L3583,'AR SALES'!$AE$2:$AE$2501,0)),""))</f>
        <v/>
      </c>
      <c r="AU3583" s="2">
        <f>IF($L3583="","",IF($A3583&lt;&gt;"GA","",IF($E3583="FULTON",IF(ISNUMBER(SEARCH("COLLEGE PARK",$AT3583)),"FULTON (COLLEGE PARK)",IF(ISNUMBER(SEARCH("HAPEVILLE",$AT3583)),"FULTON (HAPEVILLE)",IF(ISNUMBER(SEARCH("EAST POINT",$AT3583)),"FULTON (EAST POINT)",IF(ISNUMBER(SEARCH("ATLANTA",$AT3583)),"FULTON (ATL LIMITS)","FULTON")))),IF($E3583="DEKALB",IF(ISNUMBER(SEARCH("ATLANTA",$AT3583)),"DEKALB (ATL LIMITS)","DEKALB"),IF(AND($E3583="CLAYTON",ISNUMBER(SEARCH("COLLEGE PARK",$AT3583))),"CLAYTON (COLLEGE PARK)",$E3583)))))</f>
        <v/>
      </c>
      <c r="AV3583" s="2">
        <f>IF($L3583="","",IF(""&amp;$F3583="2","DIESEL",IF(OR(""&amp;$F3583="G",""&amp;$F3583="H"),"GAS","")))</f>
        <v/>
      </c>
      <c r="AW3583" s="2">
        <f>IF($AV3583="","",$R3583)</f>
        <v/>
      </c>
      <c r="AX3583" s="2">
        <f>IF($AV3583="","",IF($AB3583=0,$R3583,0))</f>
        <v/>
      </c>
      <c r="AY3583" s="2">
        <f>IF($AV3583="","",IF(AND($Z3583=0,COUNTIF('AR SALES'!$L$2:$L$2501,$L3583)=0),"YES",""))</f>
        <v/>
      </c>
      <c r="AZ3583" s="2">
        <f>IF($AV3583="","",IFERROR(VLOOKUP($AU3583,CODES!$A:$B,2,FALSE),"NO CODE"))</f>
        <v/>
      </c>
      <c r="BA3583" s="2">
        <f>IF(""&amp;$F3583&lt;&gt;"4","",IF($AY3583="YES","",IF(ROUND(SUMIFS($AE$2:$AE$4001,$L$2:$L$4001,$L3583,$F$2:$F$4001,"4")-SUMIFS('AR SALES'!$Y$2:$Y$2501,'AR SALES'!$L$2:$L$2501,$L3583,'AR SALES'!$AD$2:$AD$2501,"OFF"),2)=0,"","STALE")))</f>
        <v/>
      </c>
      <c r="BB3583" s="2">
        <f>IF(OR(""&amp;$F3583="2",""&amp;$F3583="4",""&amp;$F3583="G",""&amp;$F3583="H"),IF($AY3583="YES","",IF($AB3583&lt;&gt;0,"",IF(COUNTIFS('AR SALES'!$L$2:$L$2501,$L3583,'AR SALES'!$AD$2:$AD$2501,IF(""&amp;$F3583="4","OFF","ON"),'AR SALES'!$AF$2:$AF$2501,"Y")&gt;0,"","NO EXEMPTION"))),"")</f>
        <v/>
      </c>
    </row>
    <row r="3584">
      <c r="AT3584" s="2">
        <f>IF($L3584="","",IFERROR(INDEX('AR SALES'!$H$2:$H$2501,MATCH(""&amp;$L3584,'AR SALES'!$AE$2:$AE$2501,0)),""))</f>
        <v/>
      </c>
      <c r="AU3584" s="2">
        <f>IF($L3584="","",IF($A3584&lt;&gt;"GA","",IF($E3584="FULTON",IF(ISNUMBER(SEARCH("COLLEGE PARK",$AT3584)),"FULTON (COLLEGE PARK)",IF(ISNUMBER(SEARCH("HAPEVILLE",$AT3584)),"FULTON (HAPEVILLE)",IF(ISNUMBER(SEARCH("EAST POINT",$AT3584)),"FULTON (EAST POINT)",IF(ISNUMBER(SEARCH("ATLANTA",$AT3584)),"FULTON (ATL LIMITS)","FULTON")))),IF($E3584="DEKALB",IF(ISNUMBER(SEARCH("ATLANTA",$AT3584)),"DEKALB (ATL LIMITS)","DEKALB"),IF(AND($E3584="CLAYTON",ISNUMBER(SEARCH("COLLEGE PARK",$AT3584))),"CLAYTON (COLLEGE PARK)",$E3584)))))</f>
        <v/>
      </c>
      <c r="AV3584" s="2">
        <f>IF($L3584="","",IF(""&amp;$F3584="2","DIESEL",IF(OR(""&amp;$F3584="G",""&amp;$F3584="H"),"GAS","")))</f>
        <v/>
      </c>
      <c r="AW3584" s="2">
        <f>IF($AV3584="","",$R3584)</f>
        <v/>
      </c>
      <c r="AX3584" s="2">
        <f>IF($AV3584="","",IF($AB3584=0,$R3584,0))</f>
        <v/>
      </c>
      <c r="AY3584" s="2">
        <f>IF($AV3584="","",IF(AND($Z3584=0,COUNTIF('AR SALES'!$L$2:$L$2501,$L3584)=0),"YES",""))</f>
        <v/>
      </c>
      <c r="AZ3584" s="2">
        <f>IF($AV3584="","",IFERROR(VLOOKUP($AU3584,CODES!$A:$B,2,FALSE),"NO CODE"))</f>
        <v/>
      </c>
      <c r="BA3584" s="2">
        <f>IF(""&amp;$F3584&lt;&gt;"4","",IF($AY3584="YES","",IF(ROUND(SUMIFS($AE$2:$AE$4001,$L$2:$L$4001,$L3584,$F$2:$F$4001,"4")-SUMIFS('AR SALES'!$Y$2:$Y$2501,'AR SALES'!$L$2:$L$2501,$L3584,'AR SALES'!$AD$2:$AD$2501,"OFF"),2)=0,"","STALE")))</f>
        <v/>
      </c>
      <c r="BB3584" s="2">
        <f>IF(OR(""&amp;$F3584="2",""&amp;$F3584="4",""&amp;$F3584="G",""&amp;$F3584="H"),IF($AY3584="YES","",IF($AB3584&lt;&gt;0,"",IF(COUNTIFS('AR SALES'!$L$2:$L$2501,$L3584,'AR SALES'!$AD$2:$AD$2501,IF(""&amp;$F3584="4","OFF","ON"),'AR SALES'!$AF$2:$AF$2501,"Y")&gt;0,"","NO EXEMPTION"))),"")</f>
        <v/>
      </c>
    </row>
    <row r="3585">
      <c r="AT3585" s="2">
        <f>IF($L3585="","",IFERROR(INDEX('AR SALES'!$H$2:$H$2501,MATCH(""&amp;$L3585,'AR SALES'!$AE$2:$AE$2501,0)),""))</f>
        <v/>
      </c>
      <c r="AU3585" s="2">
        <f>IF($L3585="","",IF($A3585&lt;&gt;"GA","",IF($E3585="FULTON",IF(ISNUMBER(SEARCH("COLLEGE PARK",$AT3585)),"FULTON (COLLEGE PARK)",IF(ISNUMBER(SEARCH("HAPEVILLE",$AT3585)),"FULTON (HAPEVILLE)",IF(ISNUMBER(SEARCH("EAST POINT",$AT3585)),"FULTON (EAST POINT)",IF(ISNUMBER(SEARCH("ATLANTA",$AT3585)),"FULTON (ATL LIMITS)","FULTON")))),IF($E3585="DEKALB",IF(ISNUMBER(SEARCH("ATLANTA",$AT3585)),"DEKALB (ATL LIMITS)","DEKALB"),IF(AND($E3585="CLAYTON",ISNUMBER(SEARCH("COLLEGE PARK",$AT3585))),"CLAYTON (COLLEGE PARK)",$E3585)))))</f>
        <v/>
      </c>
      <c r="AV3585" s="2">
        <f>IF($L3585="","",IF(""&amp;$F3585="2","DIESEL",IF(OR(""&amp;$F3585="G",""&amp;$F3585="H"),"GAS","")))</f>
        <v/>
      </c>
      <c r="AW3585" s="2">
        <f>IF($AV3585="","",$R3585)</f>
        <v/>
      </c>
      <c r="AX3585" s="2">
        <f>IF($AV3585="","",IF($AB3585=0,$R3585,0))</f>
        <v/>
      </c>
      <c r="AY3585" s="2">
        <f>IF($AV3585="","",IF(AND($Z3585=0,COUNTIF('AR SALES'!$L$2:$L$2501,$L3585)=0),"YES",""))</f>
        <v/>
      </c>
      <c r="AZ3585" s="2">
        <f>IF($AV3585="","",IFERROR(VLOOKUP($AU3585,CODES!$A:$B,2,FALSE),"NO CODE"))</f>
        <v/>
      </c>
      <c r="BA3585" s="2">
        <f>IF(""&amp;$F3585&lt;&gt;"4","",IF($AY3585="YES","",IF(ROUND(SUMIFS($AE$2:$AE$4001,$L$2:$L$4001,$L3585,$F$2:$F$4001,"4")-SUMIFS('AR SALES'!$Y$2:$Y$2501,'AR SALES'!$L$2:$L$2501,$L3585,'AR SALES'!$AD$2:$AD$2501,"OFF"),2)=0,"","STALE")))</f>
        <v/>
      </c>
      <c r="BB3585" s="2">
        <f>IF(OR(""&amp;$F3585="2",""&amp;$F3585="4",""&amp;$F3585="G",""&amp;$F3585="H"),IF($AY3585="YES","",IF($AB3585&lt;&gt;0,"",IF(COUNTIFS('AR SALES'!$L$2:$L$2501,$L3585,'AR SALES'!$AD$2:$AD$2501,IF(""&amp;$F3585="4","OFF","ON"),'AR SALES'!$AF$2:$AF$2501,"Y")&gt;0,"","NO EXEMPTION"))),"")</f>
        <v/>
      </c>
    </row>
    <row r="3586">
      <c r="AT3586" s="2">
        <f>IF($L3586="","",IFERROR(INDEX('AR SALES'!$H$2:$H$2501,MATCH(""&amp;$L3586,'AR SALES'!$AE$2:$AE$2501,0)),""))</f>
        <v/>
      </c>
      <c r="AU3586" s="2">
        <f>IF($L3586="","",IF($A3586&lt;&gt;"GA","",IF($E3586="FULTON",IF(ISNUMBER(SEARCH("COLLEGE PARK",$AT3586)),"FULTON (COLLEGE PARK)",IF(ISNUMBER(SEARCH("HAPEVILLE",$AT3586)),"FULTON (HAPEVILLE)",IF(ISNUMBER(SEARCH("EAST POINT",$AT3586)),"FULTON (EAST POINT)",IF(ISNUMBER(SEARCH("ATLANTA",$AT3586)),"FULTON (ATL LIMITS)","FULTON")))),IF($E3586="DEKALB",IF(ISNUMBER(SEARCH("ATLANTA",$AT3586)),"DEKALB (ATL LIMITS)","DEKALB"),IF(AND($E3586="CLAYTON",ISNUMBER(SEARCH("COLLEGE PARK",$AT3586))),"CLAYTON (COLLEGE PARK)",$E3586)))))</f>
        <v/>
      </c>
      <c r="AV3586" s="2">
        <f>IF($L3586="","",IF(""&amp;$F3586="2","DIESEL",IF(OR(""&amp;$F3586="G",""&amp;$F3586="H"),"GAS","")))</f>
        <v/>
      </c>
      <c r="AW3586" s="2">
        <f>IF($AV3586="","",$R3586)</f>
        <v/>
      </c>
      <c r="AX3586" s="2">
        <f>IF($AV3586="","",IF($AB3586=0,$R3586,0))</f>
        <v/>
      </c>
      <c r="AY3586" s="2">
        <f>IF($AV3586="","",IF(AND($Z3586=0,COUNTIF('AR SALES'!$L$2:$L$2501,$L3586)=0),"YES",""))</f>
        <v/>
      </c>
      <c r="AZ3586" s="2">
        <f>IF($AV3586="","",IFERROR(VLOOKUP($AU3586,CODES!$A:$B,2,FALSE),"NO CODE"))</f>
        <v/>
      </c>
      <c r="BA3586" s="2">
        <f>IF(""&amp;$F3586&lt;&gt;"4","",IF($AY3586="YES","",IF(ROUND(SUMIFS($AE$2:$AE$4001,$L$2:$L$4001,$L3586,$F$2:$F$4001,"4")-SUMIFS('AR SALES'!$Y$2:$Y$2501,'AR SALES'!$L$2:$L$2501,$L3586,'AR SALES'!$AD$2:$AD$2501,"OFF"),2)=0,"","STALE")))</f>
        <v/>
      </c>
      <c r="BB3586" s="2">
        <f>IF(OR(""&amp;$F3586="2",""&amp;$F3586="4",""&amp;$F3586="G",""&amp;$F3586="H"),IF($AY3586="YES","",IF($AB3586&lt;&gt;0,"",IF(COUNTIFS('AR SALES'!$L$2:$L$2501,$L3586,'AR SALES'!$AD$2:$AD$2501,IF(""&amp;$F3586="4","OFF","ON"),'AR SALES'!$AF$2:$AF$2501,"Y")&gt;0,"","NO EXEMPTION"))),"")</f>
        <v/>
      </c>
    </row>
    <row r="3587">
      <c r="AT3587" s="2">
        <f>IF($L3587="","",IFERROR(INDEX('AR SALES'!$H$2:$H$2501,MATCH(""&amp;$L3587,'AR SALES'!$AE$2:$AE$2501,0)),""))</f>
        <v/>
      </c>
      <c r="AU3587" s="2">
        <f>IF($L3587="","",IF($A3587&lt;&gt;"GA","",IF($E3587="FULTON",IF(ISNUMBER(SEARCH("COLLEGE PARK",$AT3587)),"FULTON (COLLEGE PARK)",IF(ISNUMBER(SEARCH("HAPEVILLE",$AT3587)),"FULTON (HAPEVILLE)",IF(ISNUMBER(SEARCH("EAST POINT",$AT3587)),"FULTON (EAST POINT)",IF(ISNUMBER(SEARCH("ATLANTA",$AT3587)),"FULTON (ATL LIMITS)","FULTON")))),IF($E3587="DEKALB",IF(ISNUMBER(SEARCH("ATLANTA",$AT3587)),"DEKALB (ATL LIMITS)","DEKALB"),IF(AND($E3587="CLAYTON",ISNUMBER(SEARCH("COLLEGE PARK",$AT3587))),"CLAYTON (COLLEGE PARK)",$E3587)))))</f>
        <v/>
      </c>
      <c r="AV3587" s="2">
        <f>IF($L3587="","",IF(""&amp;$F3587="2","DIESEL",IF(OR(""&amp;$F3587="G",""&amp;$F3587="H"),"GAS","")))</f>
        <v/>
      </c>
      <c r="AW3587" s="2">
        <f>IF($AV3587="","",$R3587)</f>
        <v/>
      </c>
      <c r="AX3587" s="2">
        <f>IF($AV3587="","",IF($AB3587=0,$R3587,0))</f>
        <v/>
      </c>
      <c r="AY3587" s="2">
        <f>IF($AV3587="","",IF(AND($Z3587=0,COUNTIF('AR SALES'!$L$2:$L$2501,$L3587)=0),"YES",""))</f>
        <v/>
      </c>
      <c r="AZ3587" s="2">
        <f>IF($AV3587="","",IFERROR(VLOOKUP($AU3587,CODES!$A:$B,2,FALSE),"NO CODE"))</f>
        <v/>
      </c>
      <c r="BA3587" s="2">
        <f>IF(""&amp;$F3587&lt;&gt;"4","",IF($AY3587="YES","",IF(ROUND(SUMIFS($AE$2:$AE$4001,$L$2:$L$4001,$L3587,$F$2:$F$4001,"4")-SUMIFS('AR SALES'!$Y$2:$Y$2501,'AR SALES'!$L$2:$L$2501,$L3587,'AR SALES'!$AD$2:$AD$2501,"OFF"),2)=0,"","STALE")))</f>
        <v/>
      </c>
      <c r="BB3587" s="2">
        <f>IF(OR(""&amp;$F3587="2",""&amp;$F3587="4",""&amp;$F3587="G",""&amp;$F3587="H"),IF($AY3587="YES","",IF($AB3587&lt;&gt;0,"",IF(COUNTIFS('AR SALES'!$L$2:$L$2501,$L3587,'AR SALES'!$AD$2:$AD$2501,IF(""&amp;$F3587="4","OFF","ON"),'AR SALES'!$AF$2:$AF$2501,"Y")&gt;0,"","NO EXEMPTION"))),"")</f>
        <v/>
      </c>
    </row>
    <row r="3588">
      <c r="AT3588" s="2">
        <f>IF($L3588="","",IFERROR(INDEX('AR SALES'!$H$2:$H$2501,MATCH(""&amp;$L3588,'AR SALES'!$AE$2:$AE$2501,0)),""))</f>
        <v/>
      </c>
      <c r="AU3588" s="2">
        <f>IF($L3588="","",IF($A3588&lt;&gt;"GA","",IF($E3588="FULTON",IF(ISNUMBER(SEARCH("COLLEGE PARK",$AT3588)),"FULTON (COLLEGE PARK)",IF(ISNUMBER(SEARCH("HAPEVILLE",$AT3588)),"FULTON (HAPEVILLE)",IF(ISNUMBER(SEARCH("EAST POINT",$AT3588)),"FULTON (EAST POINT)",IF(ISNUMBER(SEARCH("ATLANTA",$AT3588)),"FULTON (ATL LIMITS)","FULTON")))),IF($E3588="DEKALB",IF(ISNUMBER(SEARCH("ATLANTA",$AT3588)),"DEKALB (ATL LIMITS)","DEKALB"),IF(AND($E3588="CLAYTON",ISNUMBER(SEARCH("COLLEGE PARK",$AT3588))),"CLAYTON (COLLEGE PARK)",$E3588)))))</f>
        <v/>
      </c>
      <c r="AV3588" s="2">
        <f>IF($L3588="","",IF(""&amp;$F3588="2","DIESEL",IF(OR(""&amp;$F3588="G",""&amp;$F3588="H"),"GAS","")))</f>
        <v/>
      </c>
      <c r="AW3588" s="2">
        <f>IF($AV3588="","",$R3588)</f>
        <v/>
      </c>
      <c r="AX3588" s="2">
        <f>IF($AV3588="","",IF($AB3588=0,$R3588,0))</f>
        <v/>
      </c>
      <c r="AY3588" s="2">
        <f>IF($AV3588="","",IF(AND($Z3588=0,COUNTIF('AR SALES'!$L$2:$L$2501,$L3588)=0),"YES",""))</f>
        <v/>
      </c>
      <c r="AZ3588" s="2">
        <f>IF($AV3588="","",IFERROR(VLOOKUP($AU3588,CODES!$A:$B,2,FALSE),"NO CODE"))</f>
        <v/>
      </c>
      <c r="BA3588" s="2">
        <f>IF(""&amp;$F3588&lt;&gt;"4","",IF($AY3588="YES","",IF(ROUND(SUMIFS($AE$2:$AE$4001,$L$2:$L$4001,$L3588,$F$2:$F$4001,"4")-SUMIFS('AR SALES'!$Y$2:$Y$2501,'AR SALES'!$L$2:$L$2501,$L3588,'AR SALES'!$AD$2:$AD$2501,"OFF"),2)=0,"","STALE")))</f>
        <v/>
      </c>
      <c r="BB3588" s="2">
        <f>IF(OR(""&amp;$F3588="2",""&amp;$F3588="4",""&amp;$F3588="G",""&amp;$F3588="H"),IF($AY3588="YES","",IF($AB3588&lt;&gt;0,"",IF(COUNTIFS('AR SALES'!$L$2:$L$2501,$L3588,'AR SALES'!$AD$2:$AD$2501,IF(""&amp;$F3588="4","OFF","ON"),'AR SALES'!$AF$2:$AF$2501,"Y")&gt;0,"","NO EXEMPTION"))),"")</f>
        <v/>
      </c>
    </row>
    <row r="3589">
      <c r="AT3589" s="2">
        <f>IF($L3589="","",IFERROR(INDEX('AR SALES'!$H$2:$H$2501,MATCH(""&amp;$L3589,'AR SALES'!$AE$2:$AE$2501,0)),""))</f>
        <v/>
      </c>
      <c r="AU3589" s="2">
        <f>IF($L3589="","",IF($A3589&lt;&gt;"GA","",IF($E3589="FULTON",IF(ISNUMBER(SEARCH("COLLEGE PARK",$AT3589)),"FULTON (COLLEGE PARK)",IF(ISNUMBER(SEARCH("HAPEVILLE",$AT3589)),"FULTON (HAPEVILLE)",IF(ISNUMBER(SEARCH("EAST POINT",$AT3589)),"FULTON (EAST POINT)",IF(ISNUMBER(SEARCH("ATLANTA",$AT3589)),"FULTON (ATL LIMITS)","FULTON")))),IF($E3589="DEKALB",IF(ISNUMBER(SEARCH("ATLANTA",$AT3589)),"DEKALB (ATL LIMITS)","DEKALB"),IF(AND($E3589="CLAYTON",ISNUMBER(SEARCH("COLLEGE PARK",$AT3589))),"CLAYTON (COLLEGE PARK)",$E3589)))))</f>
        <v/>
      </c>
      <c r="AV3589" s="2">
        <f>IF($L3589="","",IF(""&amp;$F3589="2","DIESEL",IF(OR(""&amp;$F3589="G",""&amp;$F3589="H"),"GAS","")))</f>
        <v/>
      </c>
      <c r="AW3589" s="2">
        <f>IF($AV3589="","",$R3589)</f>
        <v/>
      </c>
      <c r="AX3589" s="2">
        <f>IF($AV3589="","",IF($AB3589=0,$R3589,0))</f>
        <v/>
      </c>
      <c r="AY3589" s="2">
        <f>IF($AV3589="","",IF(AND($Z3589=0,COUNTIF('AR SALES'!$L$2:$L$2501,$L3589)=0),"YES",""))</f>
        <v/>
      </c>
      <c r="AZ3589" s="2">
        <f>IF($AV3589="","",IFERROR(VLOOKUP($AU3589,CODES!$A:$B,2,FALSE),"NO CODE"))</f>
        <v/>
      </c>
      <c r="BA3589" s="2">
        <f>IF(""&amp;$F3589&lt;&gt;"4","",IF($AY3589="YES","",IF(ROUND(SUMIFS($AE$2:$AE$4001,$L$2:$L$4001,$L3589,$F$2:$F$4001,"4")-SUMIFS('AR SALES'!$Y$2:$Y$2501,'AR SALES'!$L$2:$L$2501,$L3589,'AR SALES'!$AD$2:$AD$2501,"OFF"),2)=0,"","STALE")))</f>
        <v/>
      </c>
      <c r="BB3589" s="2">
        <f>IF(OR(""&amp;$F3589="2",""&amp;$F3589="4",""&amp;$F3589="G",""&amp;$F3589="H"),IF($AY3589="YES","",IF($AB3589&lt;&gt;0,"",IF(COUNTIFS('AR SALES'!$L$2:$L$2501,$L3589,'AR SALES'!$AD$2:$AD$2501,IF(""&amp;$F3589="4","OFF","ON"),'AR SALES'!$AF$2:$AF$2501,"Y")&gt;0,"","NO EXEMPTION"))),"")</f>
        <v/>
      </c>
    </row>
    <row r="3590">
      <c r="AT3590" s="2">
        <f>IF($L3590="","",IFERROR(INDEX('AR SALES'!$H$2:$H$2501,MATCH(""&amp;$L3590,'AR SALES'!$AE$2:$AE$2501,0)),""))</f>
        <v/>
      </c>
      <c r="AU3590" s="2">
        <f>IF($L3590="","",IF($A3590&lt;&gt;"GA","",IF($E3590="FULTON",IF(ISNUMBER(SEARCH("COLLEGE PARK",$AT3590)),"FULTON (COLLEGE PARK)",IF(ISNUMBER(SEARCH("HAPEVILLE",$AT3590)),"FULTON (HAPEVILLE)",IF(ISNUMBER(SEARCH("EAST POINT",$AT3590)),"FULTON (EAST POINT)",IF(ISNUMBER(SEARCH("ATLANTA",$AT3590)),"FULTON (ATL LIMITS)","FULTON")))),IF($E3590="DEKALB",IF(ISNUMBER(SEARCH("ATLANTA",$AT3590)),"DEKALB (ATL LIMITS)","DEKALB"),IF(AND($E3590="CLAYTON",ISNUMBER(SEARCH("COLLEGE PARK",$AT3590))),"CLAYTON (COLLEGE PARK)",$E3590)))))</f>
        <v/>
      </c>
      <c r="AV3590" s="2">
        <f>IF($L3590="","",IF(""&amp;$F3590="2","DIESEL",IF(OR(""&amp;$F3590="G",""&amp;$F3590="H"),"GAS","")))</f>
        <v/>
      </c>
      <c r="AW3590" s="2">
        <f>IF($AV3590="","",$R3590)</f>
        <v/>
      </c>
      <c r="AX3590" s="2">
        <f>IF($AV3590="","",IF($AB3590=0,$R3590,0))</f>
        <v/>
      </c>
      <c r="AY3590" s="2">
        <f>IF($AV3590="","",IF(AND($Z3590=0,COUNTIF('AR SALES'!$L$2:$L$2501,$L3590)=0),"YES",""))</f>
        <v/>
      </c>
      <c r="AZ3590" s="2">
        <f>IF($AV3590="","",IFERROR(VLOOKUP($AU3590,CODES!$A:$B,2,FALSE),"NO CODE"))</f>
        <v/>
      </c>
      <c r="BA3590" s="2">
        <f>IF(""&amp;$F3590&lt;&gt;"4","",IF($AY3590="YES","",IF(ROUND(SUMIFS($AE$2:$AE$4001,$L$2:$L$4001,$L3590,$F$2:$F$4001,"4")-SUMIFS('AR SALES'!$Y$2:$Y$2501,'AR SALES'!$L$2:$L$2501,$L3590,'AR SALES'!$AD$2:$AD$2501,"OFF"),2)=0,"","STALE")))</f>
        <v/>
      </c>
      <c r="BB3590" s="2">
        <f>IF(OR(""&amp;$F3590="2",""&amp;$F3590="4",""&amp;$F3590="G",""&amp;$F3590="H"),IF($AY3590="YES","",IF($AB3590&lt;&gt;0,"",IF(COUNTIFS('AR SALES'!$L$2:$L$2501,$L3590,'AR SALES'!$AD$2:$AD$2501,IF(""&amp;$F3590="4","OFF","ON"),'AR SALES'!$AF$2:$AF$2501,"Y")&gt;0,"","NO EXEMPTION"))),"")</f>
        <v/>
      </c>
    </row>
    <row r="3591">
      <c r="AT3591" s="2">
        <f>IF($L3591="","",IFERROR(INDEX('AR SALES'!$H$2:$H$2501,MATCH(""&amp;$L3591,'AR SALES'!$AE$2:$AE$2501,0)),""))</f>
        <v/>
      </c>
      <c r="AU3591" s="2">
        <f>IF($L3591="","",IF($A3591&lt;&gt;"GA","",IF($E3591="FULTON",IF(ISNUMBER(SEARCH("COLLEGE PARK",$AT3591)),"FULTON (COLLEGE PARK)",IF(ISNUMBER(SEARCH("HAPEVILLE",$AT3591)),"FULTON (HAPEVILLE)",IF(ISNUMBER(SEARCH("EAST POINT",$AT3591)),"FULTON (EAST POINT)",IF(ISNUMBER(SEARCH("ATLANTA",$AT3591)),"FULTON (ATL LIMITS)","FULTON")))),IF($E3591="DEKALB",IF(ISNUMBER(SEARCH("ATLANTA",$AT3591)),"DEKALB (ATL LIMITS)","DEKALB"),IF(AND($E3591="CLAYTON",ISNUMBER(SEARCH("COLLEGE PARK",$AT3591))),"CLAYTON (COLLEGE PARK)",$E3591)))))</f>
        <v/>
      </c>
      <c r="AV3591" s="2">
        <f>IF($L3591="","",IF(""&amp;$F3591="2","DIESEL",IF(OR(""&amp;$F3591="G",""&amp;$F3591="H"),"GAS","")))</f>
        <v/>
      </c>
      <c r="AW3591" s="2">
        <f>IF($AV3591="","",$R3591)</f>
        <v/>
      </c>
      <c r="AX3591" s="2">
        <f>IF($AV3591="","",IF($AB3591=0,$R3591,0))</f>
        <v/>
      </c>
      <c r="AY3591" s="2">
        <f>IF($AV3591="","",IF(AND($Z3591=0,COUNTIF('AR SALES'!$L$2:$L$2501,$L3591)=0),"YES",""))</f>
        <v/>
      </c>
      <c r="AZ3591" s="2">
        <f>IF($AV3591="","",IFERROR(VLOOKUP($AU3591,CODES!$A:$B,2,FALSE),"NO CODE"))</f>
        <v/>
      </c>
      <c r="BA3591" s="2">
        <f>IF(""&amp;$F3591&lt;&gt;"4","",IF($AY3591="YES","",IF(ROUND(SUMIFS($AE$2:$AE$4001,$L$2:$L$4001,$L3591,$F$2:$F$4001,"4")-SUMIFS('AR SALES'!$Y$2:$Y$2501,'AR SALES'!$L$2:$L$2501,$L3591,'AR SALES'!$AD$2:$AD$2501,"OFF"),2)=0,"","STALE")))</f>
        <v/>
      </c>
      <c r="BB3591" s="2">
        <f>IF(OR(""&amp;$F3591="2",""&amp;$F3591="4",""&amp;$F3591="G",""&amp;$F3591="H"),IF($AY3591="YES","",IF($AB3591&lt;&gt;0,"",IF(COUNTIFS('AR SALES'!$L$2:$L$2501,$L3591,'AR SALES'!$AD$2:$AD$2501,IF(""&amp;$F3591="4","OFF","ON"),'AR SALES'!$AF$2:$AF$2501,"Y")&gt;0,"","NO EXEMPTION"))),"")</f>
        <v/>
      </c>
    </row>
    <row r="3592">
      <c r="AT3592" s="2">
        <f>IF($L3592="","",IFERROR(INDEX('AR SALES'!$H$2:$H$2501,MATCH(""&amp;$L3592,'AR SALES'!$AE$2:$AE$2501,0)),""))</f>
        <v/>
      </c>
      <c r="AU3592" s="2">
        <f>IF($L3592="","",IF($A3592&lt;&gt;"GA","",IF($E3592="FULTON",IF(ISNUMBER(SEARCH("COLLEGE PARK",$AT3592)),"FULTON (COLLEGE PARK)",IF(ISNUMBER(SEARCH("HAPEVILLE",$AT3592)),"FULTON (HAPEVILLE)",IF(ISNUMBER(SEARCH("EAST POINT",$AT3592)),"FULTON (EAST POINT)",IF(ISNUMBER(SEARCH("ATLANTA",$AT3592)),"FULTON (ATL LIMITS)","FULTON")))),IF($E3592="DEKALB",IF(ISNUMBER(SEARCH("ATLANTA",$AT3592)),"DEKALB (ATL LIMITS)","DEKALB"),IF(AND($E3592="CLAYTON",ISNUMBER(SEARCH("COLLEGE PARK",$AT3592))),"CLAYTON (COLLEGE PARK)",$E3592)))))</f>
        <v/>
      </c>
      <c r="AV3592" s="2">
        <f>IF($L3592="","",IF(""&amp;$F3592="2","DIESEL",IF(OR(""&amp;$F3592="G",""&amp;$F3592="H"),"GAS","")))</f>
        <v/>
      </c>
      <c r="AW3592" s="2">
        <f>IF($AV3592="","",$R3592)</f>
        <v/>
      </c>
      <c r="AX3592" s="2">
        <f>IF($AV3592="","",IF($AB3592=0,$R3592,0))</f>
        <v/>
      </c>
      <c r="AY3592" s="2">
        <f>IF($AV3592="","",IF(AND($Z3592=0,COUNTIF('AR SALES'!$L$2:$L$2501,$L3592)=0),"YES",""))</f>
        <v/>
      </c>
      <c r="AZ3592" s="2">
        <f>IF($AV3592="","",IFERROR(VLOOKUP($AU3592,CODES!$A:$B,2,FALSE),"NO CODE"))</f>
        <v/>
      </c>
      <c r="BA3592" s="2">
        <f>IF(""&amp;$F3592&lt;&gt;"4","",IF($AY3592="YES","",IF(ROUND(SUMIFS($AE$2:$AE$4001,$L$2:$L$4001,$L3592,$F$2:$F$4001,"4")-SUMIFS('AR SALES'!$Y$2:$Y$2501,'AR SALES'!$L$2:$L$2501,$L3592,'AR SALES'!$AD$2:$AD$2501,"OFF"),2)=0,"","STALE")))</f>
        <v/>
      </c>
      <c r="BB3592" s="2">
        <f>IF(OR(""&amp;$F3592="2",""&amp;$F3592="4",""&amp;$F3592="G",""&amp;$F3592="H"),IF($AY3592="YES","",IF($AB3592&lt;&gt;0,"",IF(COUNTIFS('AR SALES'!$L$2:$L$2501,$L3592,'AR SALES'!$AD$2:$AD$2501,IF(""&amp;$F3592="4","OFF","ON"),'AR SALES'!$AF$2:$AF$2501,"Y")&gt;0,"","NO EXEMPTION"))),"")</f>
        <v/>
      </c>
    </row>
    <row r="3593">
      <c r="AT3593" s="2">
        <f>IF($L3593="","",IFERROR(INDEX('AR SALES'!$H$2:$H$2501,MATCH(""&amp;$L3593,'AR SALES'!$AE$2:$AE$2501,0)),""))</f>
        <v/>
      </c>
      <c r="AU3593" s="2">
        <f>IF($L3593="","",IF($A3593&lt;&gt;"GA","",IF($E3593="FULTON",IF(ISNUMBER(SEARCH("COLLEGE PARK",$AT3593)),"FULTON (COLLEGE PARK)",IF(ISNUMBER(SEARCH("HAPEVILLE",$AT3593)),"FULTON (HAPEVILLE)",IF(ISNUMBER(SEARCH("EAST POINT",$AT3593)),"FULTON (EAST POINT)",IF(ISNUMBER(SEARCH("ATLANTA",$AT3593)),"FULTON (ATL LIMITS)","FULTON")))),IF($E3593="DEKALB",IF(ISNUMBER(SEARCH("ATLANTA",$AT3593)),"DEKALB (ATL LIMITS)","DEKALB"),IF(AND($E3593="CLAYTON",ISNUMBER(SEARCH("COLLEGE PARK",$AT3593))),"CLAYTON (COLLEGE PARK)",$E3593)))))</f>
        <v/>
      </c>
      <c r="AV3593" s="2">
        <f>IF($L3593="","",IF(""&amp;$F3593="2","DIESEL",IF(OR(""&amp;$F3593="G",""&amp;$F3593="H"),"GAS","")))</f>
        <v/>
      </c>
      <c r="AW3593" s="2">
        <f>IF($AV3593="","",$R3593)</f>
        <v/>
      </c>
      <c r="AX3593" s="2">
        <f>IF($AV3593="","",IF($AB3593=0,$R3593,0))</f>
        <v/>
      </c>
      <c r="AY3593" s="2">
        <f>IF($AV3593="","",IF(AND($Z3593=0,COUNTIF('AR SALES'!$L$2:$L$2501,$L3593)=0),"YES",""))</f>
        <v/>
      </c>
      <c r="AZ3593" s="2">
        <f>IF($AV3593="","",IFERROR(VLOOKUP($AU3593,CODES!$A:$B,2,FALSE),"NO CODE"))</f>
        <v/>
      </c>
      <c r="BA3593" s="2">
        <f>IF(""&amp;$F3593&lt;&gt;"4","",IF($AY3593="YES","",IF(ROUND(SUMIFS($AE$2:$AE$4001,$L$2:$L$4001,$L3593,$F$2:$F$4001,"4")-SUMIFS('AR SALES'!$Y$2:$Y$2501,'AR SALES'!$L$2:$L$2501,$L3593,'AR SALES'!$AD$2:$AD$2501,"OFF"),2)=0,"","STALE")))</f>
        <v/>
      </c>
      <c r="BB3593" s="2">
        <f>IF(OR(""&amp;$F3593="2",""&amp;$F3593="4",""&amp;$F3593="G",""&amp;$F3593="H"),IF($AY3593="YES","",IF($AB3593&lt;&gt;0,"",IF(COUNTIFS('AR SALES'!$L$2:$L$2501,$L3593,'AR SALES'!$AD$2:$AD$2501,IF(""&amp;$F3593="4","OFF","ON"),'AR SALES'!$AF$2:$AF$2501,"Y")&gt;0,"","NO EXEMPTION"))),"")</f>
        <v/>
      </c>
    </row>
    <row r="3594">
      <c r="AT3594" s="2">
        <f>IF($L3594="","",IFERROR(INDEX('AR SALES'!$H$2:$H$2501,MATCH(""&amp;$L3594,'AR SALES'!$AE$2:$AE$2501,0)),""))</f>
        <v/>
      </c>
      <c r="AU3594" s="2">
        <f>IF($L3594="","",IF($A3594&lt;&gt;"GA","",IF($E3594="FULTON",IF(ISNUMBER(SEARCH("COLLEGE PARK",$AT3594)),"FULTON (COLLEGE PARK)",IF(ISNUMBER(SEARCH("HAPEVILLE",$AT3594)),"FULTON (HAPEVILLE)",IF(ISNUMBER(SEARCH("EAST POINT",$AT3594)),"FULTON (EAST POINT)",IF(ISNUMBER(SEARCH("ATLANTA",$AT3594)),"FULTON (ATL LIMITS)","FULTON")))),IF($E3594="DEKALB",IF(ISNUMBER(SEARCH("ATLANTA",$AT3594)),"DEKALB (ATL LIMITS)","DEKALB"),IF(AND($E3594="CLAYTON",ISNUMBER(SEARCH("COLLEGE PARK",$AT3594))),"CLAYTON (COLLEGE PARK)",$E3594)))))</f>
        <v/>
      </c>
      <c r="AV3594" s="2">
        <f>IF($L3594="","",IF(""&amp;$F3594="2","DIESEL",IF(OR(""&amp;$F3594="G",""&amp;$F3594="H"),"GAS","")))</f>
        <v/>
      </c>
      <c r="AW3594" s="2">
        <f>IF($AV3594="","",$R3594)</f>
        <v/>
      </c>
      <c r="AX3594" s="2">
        <f>IF($AV3594="","",IF($AB3594=0,$R3594,0))</f>
        <v/>
      </c>
      <c r="AY3594" s="2">
        <f>IF($AV3594="","",IF(AND($Z3594=0,COUNTIF('AR SALES'!$L$2:$L$2501,$L3594)=0),"YES",""))</f>
        <v/>
      </c>
      <c r="AZ3594" s="2">
        <f>IF($AV3594="","",IFERROR(VLOOKUP($AU3594,CODES!$A:$B,2,FALSE),"NO CODE"))</f>
        <v/>
      </c>
      <c r="BA3594" s="2">
        <f>IF(""&amp;$F3594&lt;&gt;"4","",IF($AY3594="YES","",IF(ROUND(SUMIFS($AE$2:$AE$4001,$L$2:$L$4001,$L3594,$F$2:$F$4001,"4")-SUMIFS('AR SALES'!$Y$2:$Y$2501,'AR SALES'!$L$2:$L$2501,$L3594,'AR SALES'!$AD$2:$AD$2501,"OFF"),2)=0,"","STALE")))</f>
        <v/>
      </c>
      <c r="BB3594" s="2">
        <f>IF(OR(""&amp;$F3594="2",""&amp;$F3594="4",""&amp;$F3594="G",""&amp;$F3594="H"),IF($AY3594="YES","",IF($AB3594&lt;&gt;0,"",IF(COUNTIFS('AR SALES'!$L$2:$L$2501,$L3594,'AR SALES'!$AD$2:$AD$2501,IF(""&amp;$F3594="4","OFF","ON"),'AR SALES'!$AF$2:$AF$2501,"Y")&gt;0,"","NO EXEMPTION"))),"")</f>
        <v/>
      </c>
    </row>
    <row r="3595">
      <c r="AT3595" s="2">
        <f>IF($L3595="","",IFERROR(INDEX('AR SALES'!$H$2:$H$2501,MATCH(""&amp;$L3595,'AR SALES'!$AE$2:$AE$2501,0)),""))</f>
        <v/>
      </c>
      <c r="AU3595" s="2">
        <f>IF($L3595="","",IF($A3595&lt;&gt;"GA","",IF($E3595="FULTON",IF(ISNUMBER(SEARCH("COLLEGE PARK",$AT3595)),"FULTON (COLLEGE PARK)",IF(ISNUMBER(SEARCH("HAPEVILLE",$AT3595)),"FULTON (HAPEVILLE)",IF(ISNUMBER(SEARCH("EAST POINT",$AT3595)),"FULTON (EAST POINT)",IF(ISNUMBER(SEARCH("ATLANTA",$AT3595)),"FULTON (ATL LIMITS)","FULTON")))),IF($E3595="DEKALB",IF(ISNUMBER(SEARCH("ATLANTA",$AT3595)),"DEKALB (ATL LIMITS)","DEKALB"),IF(AND($E3595="CLAYTON",ISNUMBER(SEARCH("COLLEGE PARK",$AT3595))),"CLAYTON (COLLEGE PARK)",$E3595)))))</f>
        <v/>
      </c>
      <c r="AV3595" s="2">
        <f>IF($L3595="","",IF(""&amp;$F3595="2","DIESEL",IF(OR(""&amp;$F3595="G",""&amp;$F3595="H"),"GAS","")))</f>
        <v/>
      </c>
      <c r="AW3595" s="2">
        <f>IF($AV3595="","",$R3595)</f>
        <v/>
      </c>
      <c r="AX3595" s="2">
        <f>IF($AV3595="","",IF($AB3595=0,$R3595,0))</f>
        <v/>
      </c>
      <c r="AY3595" s="2">
        <f>IF($AV3595="","",IF(AND($Z3595=0,COUNTIF('AR SALES'!$L$2:$L$2501,$L3595)=0),"YES",""))</f>
        <v/>
      </c>
      <c r="AZ3595" s="2">
        <f>IF($AV3595="","",IFERROR(VLOOKUP($AU3595,CODES!$A:$B,2,FALSE),"NO CODE"))</f>
        <v/>
      </c>
      <c r="BA3595" s="2">
        <f>IF(""&amp;$F3595&lt;&gt;"4","",IF($AY3595="YES","",IF(ROUND(SUMIFS($AE$2:$AE$4001,$L$2:$L$4001,$L3595,$F$2:$F$4001,"4")-SUMIFS('AR SALES'!$Y$2:$Y$2501,'AR SALES'!$L$2:$L$2501,$L3595,'AR SALES'!$AD$2:$AD$2501,"OFF"),2)=0,"","STALE")))</f>
        <v/>
      </c>
      <c r="BB3595" s="2">
        <f>IF(OR(""&amp;$F3595="2",""&amp;$F3595="4",""&amp;$F3595="G",""&amp;$F3595="H"),IF($AY3595="YES","",IF($AB3595&lt;&gt;0,"",IF(COUNTIFS('AR SALES'!$L$2:$L$2501,$L3595,'AR SALES'!$AD$2:$AD$2501,IF(""&amp;$F3595="4","OFF","ON"),'AR SALES'!$AF$2:$AF$2501,"Y")&gt;0,"","NO EXEMPTION"))),"")</f>
        <v/>
      </c>
    </row>
    <row r="3596">
      <c r="AT3596" s="2">
        <f>IF($L3596="","",IFERROR(INDEX('AR SALES'!$H$2:$H$2501,MATCH(""&amp;$L3596,'AR SALES'!$AE$2:$AE$2501,0)),""))</f>
        <v/>
      </c>
      <c r="AU3596" s="2">
        <f>IF($L3596="","",IF($A3596&lt;&gt;"GA","",IF($E3596="FULTON",IF(ISNUMBER(SEARCH("COLLEGE PARK",$AT3596)),"FULTON (COLLEGE PARK)",IF(ISNUMBER(SEARCH("HAPEVILLE",$AT3596)),"FULTON (HAPEVILLE)",IF(ISNUMBER(SEARCH("EAST POINT",$AT3596)),"FULTON (EAST POINT)",IF(ISNUMBER(SEARCH("ATLANTA",$AT3596)),"FULTON (ATL LIMITS)","FULTON")))),IF($E3596="DEKALB",IF(ISNUMBER(SEARCH("ATLANTA",$AT3596)),"DEKALB (ATL LIMITS)","DEKALB"),IF(AND($E3596="CLAYTON",ISNUMBER(SEARCH("COLLEGE PARK",$AT3596))),"CLAYTON (COLLEGE PARK)",$E3596)))))</f>
        <v/>
      </c>
      <c r="AV3596" s="2">
        <f>IF($L3596="","",IF(""&amp;$F3596="2","DIESEL",IF(OR(""&amp;$F3596="G",""&amp;$F3596="H"),"GAS","")))</f>
        <v/>
      </c>
      <c r="AW3596" s="2">
        <f>IF($AV3596="","",$R3596)</f>
        <v/>
      </c>
      <c r="AX3596" s="2">
        <f>IF($AV3596="","",IF($AB3596=0,$R3596,0))</f>
        <v/>
      </c>
      <c r="AY3596" s="2">
        <f>IF($AV3596="","",IF(AND($Z3596=0,COUNTIF('AR SALES'!$L$2:$L$2501,$L3596)=0),"YES",""))</f>
        <v/>
      </c>
      <c r="AZ3596" s="2">
        <f>IF($AV3596="","",IFERROR(VLOOKUP($AU3596,CODES!$A:$B,2,FALSE),"NO CODE"))</f>
        <v/>
      </c>
      <c r="BA3596" s="2">
        <f>IF(""&amp;$F3596&lt;&gt;"4","",IF($AY3596="YES","",IF(ROUND(SUMIFS($AE$2:$AE$4001,$L$2:$L$4001,$L3596,$F$2:$F$4001,"4")-SUMIFS('AR SALES'!$Y$2:$Y$2501,'AR SALES'!$L$2:$L$2501,$L3596,'AR SALES'!$AD$2:$AD$2501,"OFF"),2)=0,"","STALE")))</f>
        <v/>
      </c>
      <c r="BB3596" s="2">
        <f>IF(OR(""&amp;$F3596="2",""&amp;$F3596="4",""&amp;$F3596="G",""&amp;$F3596="H"),IF($AY3596="YES","",IF($AB3596&lt;&gt;0,"",IF(COUNTIFS('AR SALES'!$L$2:$L$2501,$L3596,'AR SALES'!$AD$2:$AD$2501,IF(""&amp;$F3596="4","OFF","ON"),'AR SALES'!$AF$2:$AF$2501,"Y")&gt;0,"","NO EXEMPTION"))),"")</f>
        <v/>
      </c>
    </row>
    <row r="3597">
      <c r="AT3597" s="2">
        <f>IF($L3597="","",IFERROR(INDEX('AR SALES'!$H$2:$H$2501,MATCH(""&amp;$L3597,'AR SALES'!$AE$2:$AE$2501,0)),""))</f>
        <v/>
      </c>
      <c r="AU3597" s="2">
        <f>IF($L3597="","",IF($A3597&lt;&gt;"GA","",IF($E3597="FULTON",IF(ISNUMBER(SEARCH("COLLEGE PARK",$AT3597)),"FULTON (COLLEGE PARK)",IF(ISNUMBER(SEARCH("HAPEVILLE",$AT3597)),"FULTON (HAPEVILLE)",IF(ISNUMBER(SEARCH("EAST POINT",$AT3597)),"FULTON (EAST POINT)",IF(ISNUMBER(SEARCH("ATLANTA",$AT3597)),"FULTON (ATL LIMITS)","FULTON")))),IF($E3597="DEKALB",IF(ISNUMBER(SEARCH("ATLANTA",$AT3597)),"DEKALB (ATL LIMITS)","DEKALB"),IF(AND($E3597="CLAYTON",ISNUMBER(SEARCH("COLLEGE PARK",$AT3597))),"CLAYTON (COLLEGE PARK)",$E3597)))))</f>
        <v/>
      </c>
      <c r="AV3597" s="2">
        <f>IF($L3597="","",IF(""&amp;$F3597="2","DIESEL",IF(OR(""&amp;$F3597="G",""&amp;$F3597="H"),"GAS","")))</f>
        <v/>
      </c>
      <c r="AW3597" s="2">
        <f>IF($AV3597="","",$R3597)</f>
        <v/>
      </c>
      <c r="AX3597" s="2">
        <f>IF($AV3597="","",IF($AB3597=0,$R3597,0))</f>
        <v/>
      </c>
      <c r="AY3597" s="2">
        <f>IF($AV3597="","",IF(AND($Z3597=0,COUNTIF('AR SALES'!$L$2:$L$2501,$L3597)=0),"YES",""))</f>
        <v/>
      </c>
      <c r="AZ3597" s="2">
        <f>IF($AV3597="","",IFERROR(VLOOKUP($AU3597,CODES!$A:$B,2,FALSE),"NO CODE"))</f>
        <v/>
      </c>
      <c r="BA3597" s="2">
        <f>IF(""&amp;$F3597&lt;&gt;"4","",IF($AY3597="YES","",IF(ROUND(SUMIFS($AE$2:$AE$4001,$L$2:$L$4001,$L3597,$F$2:$F$4001,"4")-SUMIFS('AR SALES'!$Y$2:$Y$2501,'AR SALES'!$L$2:$L$2501,$L3597,'AR SALES'!$AD$2:$AD$2501,"OFF"),2)=0,"","STALE")))</f>
        <v/>
      </c>
      <c r="BB3597" s="2">
        <f>IF(OR(""&amp;$F3597="2",""&amp;$F3597="4",""&amp;$F3597="G",""&amp;$F3597="H"),IF($AY3597="YES","",IF($AB3597&lt;&gt;0,"",IF(COUNTIFS('AR SALES'!$L$2:$L$2501,$L3597,'AR SALES'!$AD$2:$AD$2501,IF(""&amp;$F3597="4","OFF","ON"),'AR SALES'!$AF$2:$AF$2501,"Y")&gt;0,"","NO EXEMPTION"))),"")</f>
        <v/>
      </c>
    </row>
    <row r="3598">
      <c r="AT3598" s="2">
        <f>IF($L3598="","",IFERROR(INDEX('AR SALES'!$H$2:$H$2501,MATCH(""&amp;$L3598,'AR SALES'!$AE$2:$AE$2501,0)),""))</f>
        <v/>
      </c>
      <c r="AU3598" s="2">
        <f>IF($L3598="","",IF($A3598&lt;&gt;"GA","",IF($E3598="FULTON",IF(ISNUMBER(SEARCH("COLLEGE PARK",$AT3598)),"FULTON (COLLEGE PARK)",IF(ISNUMBER(SEARCH("HAPEVILLE",$AT3598)),"FULTON (HAPEVILLE)",IF(ISNUMBER(SEARCH("EAST POINT",$AT3598)),"FULTON (EAST POINT)",IF(ISNUMBER(SEARCH("ATLANTA",$AT3598)),"FULTON (ATL LIMITS)","FULTON")))),IF($E3598="DEKALB",IF(ISNUMBER(SEARCH("ATLANTA",$AT3598)),"DEKALB (ATL LIMITS)","DEKALB"),IF(AND($E3598="CLAYTON",ISNUMBER(SEARCH("COLLEGE PARK",$AT3598))),"CLAYTON (COLLEGE PARK)",$E3598)))))</f>
        <v/>
      </c>
      <c r="AV3598" s="2">
        <f>IF($L3598="","",IF(""&amp;$F3598="2","DIESEL",IF(OR(""&amp;$F3598="G",""&amp;$F3598="H"),"GAS","")))</f>
        <v/>
      </c>
      <c r="AW3598" s="2">
        <f>IF($AV3598="","",$R3598)</f>
        <v/>
      </c>
      <c r="AX3598" s="2">
        <f>IF($AV3598="","",IF($AB3598=0,$R3598,0))</f>
        <v/>
      </c>
      <c r="AY3598" s="2">
        <f>IF($AV3598="","",IF(AND($Z3598=0,COUNTIF('AR SALES'!$L$2:$L$2501,$L3598)=0),"YES",""))</f>
        <v/>
      </c>
      <c r="AZ3598" s="2">
        <f>IF($AV3598="","",IFERROR(VLOOKUP($AU3598,CODES!$A:$B,2,FALSE),"NO CODE"))</f>
        <v/>
      </c>
      <c r="BA3598" s="2">
        <f>IF(""&amp;$F3598&lt;&gt;"4","",IF($AY3598="YES","",IF(ROUND(SUMIFS($AE$2:$AE$4001,$L$2:$L$4001,$L3598,$F$2:$F$4001,"4")-SUMIFS('AR SALES'!$Y$2:$Y$2501,'AR SALES'!$L$2:$L$2501,$L3598,'AR SALES'!$AD$2:$AD$2501,"OFF"),2)=0,"","STALE")))</f>
        <v/>
      </c>
      <c r="BB3598" s="2">
        <f>IF(OR(""&amp;$F3598="2",""&amp;$F3598="4",""&amp;$F3598="G",""&amp;$F3598="H"),IF($AY3598="YES","",IF($AB3598&lt;&gt;0,"",IF(COUNTIFS('AR SALES'!$L$2:$L$2501,$L3598,'AR SALES'!$AD$2:$AD$2501,IF(""&amp;$F3598="4","OFF","ON"),'AR SALES'!$AF$2:$AF$2501,"Y")&gt;0,"","NO EXEMPTION"))),"")</f>
        <v/>
      </c>
    </row>
    <row r="3599">
      <c r="AT3599" s="2">
        <f>IF($L3599="","",IFERROR(INDEX('AR SALES'!$H$2:$H$2501,MATCH(""&amp;$L3599,'AR SALES'!$AE$2:$AE$2501,0)),""))</f>
        <v/>
      </c>
      <c r="AU3599" s="2">
        <f>IF($L3599="","",IF($A3599&lt;&gt;"GA","",IF($E3599="FULTON",IF(ISNUMBER(SEARCH("COLLEGE PARK",$AT3599)),"FULTON (COLLEGE PARK)",IF(ISNUMBER(SEARCH("HAPEVILLE",$AT3599)),"FULTON (HAPEVILLE)",IF(ISNUMBER(SEARCH("EAST POINT",$AT3599)),"FULTON (EAST POINT)",IF(ISNUMBER(SEARCH("ATLANTA",$AT3599)),"FULTON (ATL LIMITS)","FULTON")))),IF($E3599="DEKALB",IF(ISNUMBER(SEARCH("ATLANTA",$AT3599)),"DEKALB (ATL LIMITS)","DEKALB"),IF(AND($E3599="CLAYTON",ISNUMBER(SEARCH("COLLEGE PARK",$AT3599))),"CLAYTON (COLLEGE PARK)",$E3599)))))</f>
        <v/>
      </c>
      <c r="AV3599" s="2">
        <f>IF($L3599="","",IF(""&amp;$F3599="2","DIESEL",IF(OR(""&amp;$F3599="G",""&amp;$F3599="H"),"GAS","")))</f>
        <v/>
      </c>
      <c r="AW3599" s="2">
        <f>IF($AV3599="","",$R3599)</f>
        <v/>
      </c>
      <c r="AX3599" s="2">
        <f>IF($AV3599="","",IF($AB3599=0,$R3599,0))</f>
        <v/>
      </c>
      <c r="AY3599" s="2">
        <f>IF($AV3599="","",IF(AND($Z3599=0,COUNTIF('AR SALES'!$L$2:$L$2501,$L3599)=0),"YES",""))</f>
        <v/>
      </c>
      <c r="AZ3599" s="2">
        <f>IF($AV3599="","",IFERROR(VLOOKUP($AU3599,CODES!$A:$B,2,FALSE),"NO CODE"))</f>
        <v/>
      </c>
      <c r="BA3599" s="2">
        <f>IF(""&amp;$F3599&lt;&gt;"4","",IF($AY3599="YES","",IF(ROUND(SUMIFS($AE$2:$AE$4001,$L$2:$L$4001,$L3599,$F$2:$F$4001,"4")-SUMIFS('AR SALES'!$Y$2:$Y$2501,'AR SALES'!$L$2:$L$2501,$L3599,'AR SALES'!$AD$2:$AD$2501,"OFF"),2)=0,"","STALE")))</f>
        <v/>
      </c>
      <c r="BB3599" s="2">
        <f>IF(OR(""&amp;$F3599="2",""&amp;$F3599="4",""&amp;$F3599="G",""&amp;$F3599="H"),IF($AY3599="YES","",IF($AB3599&lt;&gt;0,"",IF(COUNTIFS('AR SALES'!$L$2:$L$2501,$L3599,'AR SALES'!$AD$2:$AD$2501,IF(""&amp;$F3599="4","OFF","ON"),'AR SALES'!$AF$2:$AF$2501,"Y")&gt;0,"","NO EXEMPTION"))),"")</f>
        <v/>
      </c>
    </row>
    <row r="3600">
      <c r="AT3600" s="2">
        <f>IF($L3600="","",IFERROR(INDEX('AR SALES'!$H$2:$H$2501,MATCH(""&amp;$L3600,'AR SALES'!$AE$2:$AE$2501,0)),""))</f>
        <v/>
      </c>
      <c r="AU3600" s="2">
        <f>IF($L3600="","",IF($A3600&lt;&gt;"GA","",IF($E3600="FULTON",IF(ISNUMBER(SEARCH("COLLEGE PARK",$AT3600)),"FULTON (COLLEGE PARK)",IF(ISNUMBER(SEARCH("HAPEVILLE",$AT3600)),"FULTON (HAPEVILLE)",IF(ISNUMBER(SEARCH("EAST POINT",$AT3600)),"FULTON (EAST POINT)",IF(ISNUMBER(SEARCH("ATLANTA",$AT3600)),"FULTON (ATL LIMITS)","FULTON")))),IF($E3600="DEKALB",IF(ISNUMBER(SEARCH("ATLANTA",$AT3600)),"DEKALB (ATL LIMITS)","DEKALB"),IF(AND($E3600="CLAYTON",ISNUMBER(SEARCH("COLLEGE PARK",$AT3600))),"CLAYTON (COLLEGE PARK)",$E3600)))))</f>
        <v/>
      </c>
      <c r="AV3600" s="2">
        <f>IF($L3600="","",IF(""&amp;$F3600="2","DIESEL",IF(OR(""&amp;$F3600="G",""&amp;$F3600="H"),"GAS","")))</f>
        <v/>
      </c>
      <c r="AW3600" s="2">
        <f>IF($AV3600="","",$R3600)</f>
        <v/>
      </c>
      <c r="AX3600" s="2">
        <f>IF($AV3600="","",IF($AB3600=0,$R3600,0))</f>
        <v/>
      </c>
      <c r="AY3600" s="2">
        <f>IF($AV3600="","",IF(AND($Z3600=0,COUNTIF('AR SALES'!$L$2:$L$2501,$L3600)=0),"YES",""))</f>
        <v/>
      </c>
      <c r="AZ3600" s="2">
        <f>IF($AV3600="","",IFERROR(VLOOKUP($AU3600,CODES!$A:$B,2,FALSE),"NO CODE"))</f>
        <v/>
      </c>
      <c r="BA3600" s="2">
        <f>IF(""&amp;$F3600&lt;&gt;"4","",IF($AY3600="YES","",IF(ROUND(SUMIFS($AE$2:$AE$4001,$L$2:$L$4001,$L3600,$F$2:$F$4001,"4")-SUMIFS('AR SALES'!$Y$2:$Y$2501,'AR SALES'!$L$2:$L$2501,$L3600,'AR SALES'!$AD$2:$AD$2501,"OFF"),2)=0,"","STALE")))</f>
        <v/>
      </c>
      <c r="BB3600" s="2">
        <f>IF(OR(""&amp;$F3600="2",""&amp;$F3600="4",""&amp;$F3600="G",""&amp;$F3600="H"),IF($AY3600="YES","",IF($AB3600&lt;&gt;0,"",IF(COUNTIFS('AR SALES'!$L$2:$L$2501,$L3600,'AR SALES'!$AD$2:$AD$2501,IF(""&amp;$F3600="4","OFF","ON"),'AR SALES'!$AF$2:$AF$2501,"Y")&gt;0,"","NO EXEMPTION"))),"")</f>
        <v/>
      </c>
    </row>
    <row r="3601">
      <c r="AT3601" s="2">
        <f>IF($L3601="","",IFERROR(INDEX('AR SALES'!$H$2:$H$2501,MATCH(""&amp;$L3601,'AR SALES'!$AE$2:$AE$2501,0)),""))</f>
        <v/>
      </c>
      <c r="AU3601" s="2">
        <f>IF($L3601="","",IF($A3601&lt;&gt;"GA","",IF($E3601="FULTON",IF(ISNUMBER(SEARCH("COLLEGE PARK",$AT3601)),"FULTON (COLLEGE PARK)",IF(ISNUMBER(SEARCH("HAPEVILLE",$AT3601)),"FULTON (HAPEVILLE)",IF(ISNUMBER(SEARCH("EAST POINT",$AT3601)),"FULTON (EAST POINT)",IF(ISNUMBER(SEARCH("ATLANTA",$AT3601)),"FULTON (ATL LIMITS)","FULTON")))),IF($E3601="DEKALB",IF(ISNUMBER(SEARCH("ATLANTA",$AT3601)),"DEKALB (ATL LIMITS)","DEKALB"),IF(AND($E3601="CLAYTON",ISNUMBER(SEARCH("COLLEGE PARK",$AT3601))),"CLAYTON (COLLEGE PARK)",$E3601)))))</f>
        <v/>
      </c>
      <c r="AV3601" s="2">
        <f>IF($L3601="","",IF(""&amp;$F3601="2","DIESEL",IF(OR(""&amp;$F3601="G",""&amp;$F3601="H"),"GAS","")))</f>
        <v/>
      </c>
      <c r="AW3601" s="2">
        <f>IF($AV3601="","",$R3601)</f>
        <v/>
      </c>
      <c r="AX3601" s="2">
        <f>IF($AV3601="","",IF($AB3601=0,$R3601,0))</f>
        <v/>
      </c>
      <c r="AY3601" s="2">
        <f>IF($AV3601="","",IF(AND($Z3601=0,COUNTIF('AR SALES'!$L$2:$L$2501,$L3601)=0),"YES",""))</f>
        <v/>
      </c>
      <c r="AZ3601" s="2">
        <f>IF($AV3601="","",IFERROR(VLOOKUP($AU3601,CODES!$A:$B,2,FALSE),"NO CODE"))</f>
        <v/>
      </c>
      <c r="BA3601" s="2">
        <f>IF(""&amp;$F3601&lt;&gt;"4","",IF($AY3601="YES","",IF(ROUND(SUMIFS($AE$2:$AE$4001,$L$2:$L$4001,$L3601,$F$2:$F$4001,"4")-SUMIFS('AR SALES'!$Y$2:$Y$2501,'AR SALES'!$L$2:$L$2501,$L3601,'AR SALES'!$AD$2:$AD$2501,"OFF"),2)=0,"","STALE")))</f>
        <v/>
      </c>
      <c r="BB3601" s="2">
        <f>IF(OR(""&amp;$F3601="2",""&amp;$F3601="4",""&amp;$F3601="G",""&amp;$F3601="H"),IF($AY3601="YES","",IF($AB3601&lt;&gt;0,"",IF(COUNTIFS('AR SALES'!$L$2:$L$2501,$L3601,'AR SALES'!$AD$2:$AD$2501,IF(""&amp;$F3601="4","OFF","ON"),'AR SALES'!$AF$2:$AF$2501,"Y")&gt;0,"","NO EXEMPTION"))),"")</f>
        <v/>
      </c>
    </row>
    <row r="3602">
      <c r="AT3602" s="2">
        <f>IF($L3602="","",IFERROR(INDEX('AR SALES'!$H$2:$H$2501,MATCH(""&amp;$L3602,'AR SALES'!$AE$2:$AE$2501,0)),""))</f>
        <v/>
      </c>
      <c r="AU3602" s="2">
        <f>IF($L3602="","",IF($A3602&lt;&gt;"GA","",IF($E3602="FULTON",IF(ISNUMBER(SEARCH("COLLEGE PARK",$AT3602)),"FULTON (COLLEGE PARK)",IF(ISNUMBER(SEARCH("HAPEVILLE",$AT3602)),"FULTON (HAPEVILLE)",IF(ISNUMBER(SEARCH("EAST POINT",$AT3602)),"FULTON (EAST POINT)",IF(ISNUMBER(SEARCH("ATLANTA",$AT3602)),"FULTON (ATL LIMITS)","FULTON")))),IF($E3602="DEKALB",IF(ISNUMBER(SEARCH("ATLANTA",$AT3602)),"DEKALB (ATL LIMITS)","DEKALB"),IF(AND($E3602="CLAYTON",ISNUMBER(SEARCH("COLLEGE PARK",$AT3602))),"CLAYTON (COLLEGE PARK)",$E3602)))))</f>
        <v/>
      </c>
      <c r="AV3602" s="2">
        <f>IF($L3602="","",IF(""&amp;$F3602="2","DIESEL",IF(OR(""&amp;$F3602="G",""&amp;$F3602="H"),"GAS","")))</f>
        <v/>
      </c>
      <c r="AW3602" s="2">
        <f>IF($AV3602="","",$R3602)</f>
        <v/>
      </c>
      <c r="AX3602" s="2">
        <f>IF($AV3602="","",IF($AB3602=0,$R3602,0))</f>
        <v/>
      </c>
      <c r="AY3602" s="2">
        <f>IF($AV3602="","",IF(AND($Z3602=0,COUNTIF('AR SALES'!$L$2:$L$2501,$L3602)=0),"YES",""))</f>
        <v/>
      </c>
      <c r="AZ3602" s="2">
        <f>IF($AV3602="","",IFERROR(VLOOKUP($AU3602,CODES!$A:$B,2,FALSE),"NO CODE"))</f>
        <v/>
      </c>
      <c r="BA3602" s="2">
        <f>IF(""&amp;$F3602&lt;&gt;"4","",IF($AY3602="YES","",IF(ROUND(SUMIFS($AE$2:$AE$4001,$L$2:$L$4001,$L3602,$F$2:$F$4001,"4")-SUMIFS('AR SALES'!$Y$2:$Y$2501,'AR SALES'!$L$2:$L$2501,$L3602,'AR SALES'!$AD$2:$AD$2501,"OFF"),2)=0,"","STALE")))</f>
        <v/>
      </c>
      <c r="BB3602" s="2">
        <f>IF(OR(""&amp;$F3602="2",""&amp;$F3602="4",""&amp;$F3602="G",""&amp;$F3602="H"),IF($AY3602="YES","",IF($AB3602&lt;&gt;0,"",IF(COUNTIFS('AR SALES'!$L$2:$L$2501,$L3602,'AR SALES'!$AD$2:$AD$2501,IF(""&amp;$F3602="4","OFF","ON"),'AR SALES'!$AF$2:$AF$2501,"Y")&gt;0,"","NO EXEMPTION"))),"")</f>
        <v/>
      </c>
    </row>
    <row r="3603">
      <c r="AT3603" s="2">
        <f>IF($L3603="","",IFERROR(INDEX('AR SALES'!$H$2:$H$2501,MATCH(""&amp;$L3603,'AR SALES'!$AE$2:$AE$2501,0)),""))</f>
        <v/>
      </c>
      <c r="AU3603" s="2">
        <f>IF($L3603="","",IF($A3603&lt;&gt;"GA","",IF($E3603="FULTON",IF(ISNUMBER(SEARCH("COLLEGE PARK",$AT3603)),"FULTON (COLLEGE PARK)",IF(ISNUMBER(SEARCH("HAPEVILLE",$AT3603)),"FULTON (HAPEVILLE)",IF(ISNUMBER(SEARCH("EAST POINT",$AT3603)),"FULTON (EAST POINT)",IF(ISNUMBER(SEARCH("ATLANTA",$AT3603)),"FULTON (ATL LIMITS)","FULTON")))),IF($E3603="DEKALB",IF(ISNUMBER(SEARCH("ATLANTA",$AT3603)),"DEKALB (ATL LIMITS)","DEKALB"),IF(AND($E3603="CLAYTON",ISNUMBER(SEARCH("COLLEGE PARK",$AT3603))),"CLAYTON (COLLEGE PARK)",$E3603)))))</f>
        <v/>
      </c>
      <c r="AV3603" s="2">
        <f>IF($L3603="","",IF(""&amp;$F3603="2","DIESEL",IF(OR(""&amp;$F3603="G",""&amp;$F3603="H"),"GAS","")))</f>
        <v/>
      </c>
      <c r="AW3603" s="2">
        <f>IF($AV3603="","",$R3603)</f>
        <v/>
      </c>
      <c r="AX3603" s="2">
        <f>IF($AV3603="","",IF($AB3603=0,$R3603,0))</f>
        <v/>
      </c>
      <c r="AY3603" s="2">
        <f>IF($AV3603="","",IF(AND($Z3603=0,COUNTIF('AR SALES'!$L$2:$L$2501,$L3603)=0),"YES",""))</f>
        <v/>
      </c>
      <c r="AZ3603" s="2">
        <f>IF($AV3603="","",IFERROR(VLOOKUP($AU3603,CODES!$A:$B,2,FALSE),"NO CODE"))</f>
        <v/>
      </c>
      <c r="BA3603" s="2">
        <f>IF(""&amp;$F3603&lt;&gt;"4","",IF($AY3603="YES","",IF(ROUND(SUMIFS($AE$2:$AE$4001,$L$2:$L$4001,$L3603,$F$2:$F$4001,"4")-SUMIFS('AR SALES'!$Y$2:$Y$2501,'AR SALES'!$L$2:$L$2501,$L3603,'AR SALES'!$AD$2:$AD$2501,"OFF"),2)=0,"","STALE")))</f>
        <v/>
      </c>
      <c r="BB3603" s="2">
        <f>IF(OR(""&amp;$F3603="2",""&amp;$F3603="4",""&amp;$F3603="G",""&amp;$F3603="H"),IF($AY3603="YES","",IF($AB3603&lt;&gt;0,"",IF(COUNTIFS('AR SALES'!$L$2:$L$2501,$L3603,'AR SALES'!$AD$2:$AD$2501,IF(""&amp;$F3603="4","OFF","ON"),'AR SALES'!$AF$2:$AF$2501,"Y")&gt;0,"","NO EXEMPTION"))),"")</f>
        <v/>
      </c>
    </row>
    <row r="3604">
      <c r="AT3604" s="2">
        <f>IF($L3604="","",IFERROR(INDEX('AR SALES'!$H$2:$H$2501,MATCH(""&amp;$L3604,'AR SALES'!$AE$2:$AE$2501,0)),""))</f>
        <v/>
      </c>
      <c r="AU3604" s="2">
        <f>IF($L3604="","",IF($A3604&lt;&gt;"GA","",IF($E3604="FULTON",IF(ISNUMBER(SEARCH("COLLEGE PARK",$AT3604)),"FULTON (COLLEGE PARK)",IF(ISNUMBER(SEARCH("HAPEVILLE",$AT3604)),"FULTON (HAPEVILLE)",IF(ISNUMBER(SEARCH("EAST POINT",$AT3604)),"FULTON (EAST POINT)",IF(ISNUMBER(SEARCH("ATLANTA",$AT3604)),"FULTON (ATL LIMITS)","FULTON")))),IF($E3604="DEKALB",IF(ISNUMBER(SEARCH("ATLANTA",$AT3604)),"DEKALB (ATL LIMITS)","DEKALB"),IF(AND($E3604="CLAYTON",ISNUMBER(SEARCH("COLLEGE PARK",$AT3604))),"CLAYTON (COLLEGE PARK)",$E3604)))))</f>
        <v/>
      </c>
      <c r="AV3604" s="2">
        <f>IF($L3604="","",IF(""&amp;$F3604="2","DIESEL",IF(OR(""&amp;$F3604="G",""&amp;$F3604="H"),"GAS","")))</f>
        <v/>
      </c>
      <c r="AW3604" s="2">
        <f>IF($AV3604="","",$R3604)</f>
        <v/>
      </c>
      <c r="AX3604" s="2">
        <f>IF($AV3604="","",IF($AB3604=0,$R3604,0))</f>
        <v/>
      </c>
      <c r="AY3604" s="2">
        <f>IF($AV3604="","",IF(AND($Z3604=0,COUNTIF('AR SALES'!$L$2:$L$2501,$L3604)=0),"YES",""))</f>
        <v/>
      </c>
      <c r="AZ3604" s="2">
        <f>IF($AV3604="","",IFERROR(VLOOKUP($AU3604,CODES!$A:$B,2,FALSE),"NO CODE"))</f>
        <v/>
      </c>
      <c r="BA3604" s="2">
        <f>IF(""&amp;$F3604&lt;&gt;"4","",IF($AY3604="YES","",IF(ROUND(SUMIFS($AE$2:$AE$4001,$L$2:$L$4001,$L3604,$F$2:$F$4001,"4")-SUMIFS('AR SALES'!$Y$2:$Y$2501,'AR SALES'!$L$2:$L$2501,$L3604,'AR SALES'!$AD$2:$AD$2501,"OFF"),2)=0,"","STALE")))</f>
        <v/>
      </c>
      <c r="BB3604" s="2">
        <f>IF(OR(""&amp;$F3604="2",""&amp;$F3604="4",""&amp;$F3604="G",""&amp;$F3604="H"),IF($AY3604="YES","",IF($AB3604&lt;&gt;0,"",IF(COUNTIFS('AR SALES'!$L$2:$L$2501,$L3604,'AR SALES'!$AD$2:$AD$2501,IF(""&amp;$F3604="4","OFF","ON"),'AR SALES'!$AF$2:$AF$2501,"Y")&gt;0,"","NO EXEMPTION"))),"")</f>
        <v/>
      </c>
    </row>
    <row r="3605">
      <c r="AT3605" s="2">
        <f>IF($L3605="","",IFERROR(INDEX('AR SALES'!$H$2:$H$2501,MATCH(""&amp;$L3605,'AR SALES'!$AE$2:$AE$2501,0)),""))</f>
        <v/>
      </c>
      <c r="AU3605" s="2">
        <f>IF($L3605="","",IF($A3605&lt;&gt;"GA","",IF($E3605="FULTON",IF(ISNUMBER(SEARCH("COLLEGE PARK",$AT3605)),"FULTON (COLLEGE PARK)",IF(ISNUMBER(SEARCH("HAPEVILLE",$AT3605)),"FULTON (HAPEVILLE)",IF(ISNUMBER(SEARCH("EAST POINT",$AT3605)),"FULTON (EAST POINT)",IF(ISNUMBER(SEARCH("ATLANTA",$AT3605)),"FULTON (ATL LIMITS)","FULTON")))),IF($E3605="DEKALB",IF(ISNUMBER(SEARCH("ATLANTA",$AT3605)),"DEKALB (ATL LIMITS)","DEKALB"),IF(AND($E3605="CLAYTON",ISNUMBER(SEARCH("COLLEGE PARK",$AT3605))),"CLAYTON (COLLEGE PARK)",$E3605)))))</f>
        <v/>
      </c>
      <c r="AV3605" s="2">
        <f>IF($L3605="","",IF(""&amp;$F3605="2","DIESEL",IF(OR(""&amp;$F3605="G",""&amp;$F3605="H"),"GAS","")))</f>
        <v/>
      </c>
      <c r="AW3605" s="2">
        <f>IF($AV3605="","",$R3605)</f>
        <v/>
      </c>
      <c r="AX3605" s="2">
        <f>IF($AV3605="","",IF($AB3605=0,$R3605,0))</f>
        <v/>
      </c>
      <c r="AY3605" s="2">
        <f>IF($AV3605="","",IF(AND($Z3605=0,COUNTIF('AR SALES'!$L$2:$L$2501,$L3605)=0),"YES",""))</f>
        <v/>
      </c>
      <c r="AZ3605" s="2">
        <f>IF($AV3605="","",IFERROR(VLOOKUP($AU3605,CODES!$A:$B,2,FALSE),"NO CODE"))</f>
        <v/>
      </c>
      <c r="BA3605" s="2">
        <f>IF(""&amp;$F3605&lt;&gt;"4","",IF($AY3605="YES","",IF(ROUND(SUMIFS($AE$2:$AE$4001,$L$2:$L$4001,$L3605,$F$2:$F$4001,"4")-SUMIFS('AR SALES'!$Y$2:$Y$2501,'AR SALES'!$L$2:$L$2501,$L3605,'AR SALES'!$AD$2:$AD$2501,"OFF"),2)=0,"","STALE")))</f>
        <v/>
      </c>
      <c r="BB3605" s="2">
        <f>IF(OR(""&amp;$F3605="2",""&amp;$F3605="4",""&amp;$F3605="G",""&amp;$F3605="H"),IF($AY3605="YES","",IF($AB3605&lt;&gt;0,"",IF(COUNTIFS('AR SALES'!$L$2:$L$2501,$L3605,'AR SALES'!$AD$2:$AD$2501,IF(""&amp;$F3605="4","OFF","ON"),'AR SALES'!$AF$2:$AF$2501,"Y")&gt;0,"","NO EXEMPTION"))),"")</f>
        <v/>
      </c>
    </row>
    <row r="3606">
      <c r="AT3606" s="2">
        <f>IF($L3606="","",IFERROR(INDEX('AR SALES'!$H$2:$H$2501,MATCH(""&amp;$L3606,'AR SALES'!$AE$2:$AE$2501,0)),""))</f>
        <v/>
      </c>
      <c r="AU3606" s="2">
        <f>IF($L3606="","",IF($A3606&lt;&gt;"GA","",IF($E3606="FULTON",IF(ISNUMBER(SEARCH("COLLEGE PARK",$AT3606)),"FULTON (COLLEGE PARK)",IF(ISNUMBER(SEARCH("HAPEVILLE",$AT3606)),"FULTON (HAPEVILLE)",IF(ISNUMBER(SEARCH("EAST POINT",$AT3606)),"FULTON (EAST POINT)",IF(ISNUMBER(SEARCH("ATLANTA",$AT3606)),"FULTON (ATL LIMITS)","FULTON")))),IF($E3606="DEKALB",IF(ISNUMBER(SEARCH("ATLANTA",$AT3606)),"DEKALB (ATL LIMITS)","DEKALB"),IF(AND($E3606="CLAYTON",ISNUMBER(SEARCH("COLLEGE PARK",$AT3606))),"CLAYTON (COLLEGE PARK)",$E3606)))))</f>
        <v/>
      </c>
      <c r="AV3606" s="2">
        <f>IF($L3606="","",IF(""&amp;$F3606="2","DIESEL",IF(OR(""&amp;$F3606="G",""&amp;$F3606="H"),"GAS","")))</f>
        <v/>
      </c>
      <c r="AW3606" s="2">
        <f>IF($AV3606="","",$R3606)</f>
        <v/>
      </c>
      <c r="AX3606" s="2">
        <f>IF($AV3606="","",IF($AB3606=0,$R3606,0))</f>
        <v/>
      </c>
      <c r="AY3606" s="2">
        <f>IF($AV3606="","",IF(AND($Z3606=0,COUNTIF('AR SALES'!$L$2:$L$2501,$L3606)=0),"YES",""))</f>
        <v/>
      </c>
      <c r="AZ3606" s="2">
        <f>IF($AV3606="","",IFERROR(VLOOKUP($AU3606,CODES!$A:$B,2,FALSE),"NO CODE"))</f>
        <v/>
      </c>
      <c r="BA3606" s="2">
        <f>IF(""&amp;$F3606&lt;&gt;"4","",IF($AY3606="YES","",IF(ROUND(SUMIFS($AE$2:$AE$4001,$L$2:$L$4001,$L3606,$F$2:$F$4001,"4")-SUMIFS('AR SALES'!$Y$2:$Y$2501,'AR SALES'!$L$2:$L$2501,$L3606,'AR SALES'!$AD$2:$AD$2501,"OFF"),2)=0,"","STALE")))</f>
        <v/>
      </c>
      <c r="BB3606" s="2">
        <f>IF(OR(""&amp;$F3606="2",""&amp;$F3606="4",""&amp;$F3606="G",""&amp;$F3606="H"),IF($AY3606="YES","",IF($AB3606&lt;&gt;0,"",IF(COUNTIFS('AR SALES'!$L$2:$L$2501,$L3606,'AR SALES'!$AD$2:$AD$2501,IF(""&amp;$F3606="4","OFF","ON"),'AR SALES'!$AF$2:$AF$2501,"Y")&gt;0,"","NO EXEMPTION"))),"")</f>
        <v/>
      </c>
    </row>
    <row r="3607">
      <c r="AT3607" s="2">
        <f>IF($L3607="","",IFERROR(INDEX('AR SALES'!$H$2:$H$2501,MATCH(""&amp;$L3607,'AR SALES'!$AE$2:$AE$2501,0)),""))</f>
        <v/>
      </c>
      <c r="AU3607" s="2">
        <f>IF($L3607="","",IF($A3607&lt;&gt;"GA","",IF($E3607="FULTON",IF(ISNUMBER(SEARCH("COLLEGE PARK",$AT3607)),"FULTON (COLLEGE PARK)",IF(ISNUMBER(SEARCH("HAPEVILLE",$AT3607)),"FULTON (HAPEVILLE)",IF(ISNUMBER(SEARCH("EAST POINT",$AT3607)),"FULTON (EAST POINT)",IF(ISNUMBER(SEARCH("ATLANTA",$AT3607)),"FULTON (ATL LIMITS)","FULTON")))),IF($E3607="DEKALB",IF(ISNUMBER(SEARCH("ATLANTA",$AT3607)),"DEKALB (ATL LIMITS)","DEKALB"),IF(AND($E3607="CLAYTON",ISNUMBER(SEARCH("COLLEGE PARK",$AT3607))),"CLAYTON (COLLEGE PARK)",$E3607)))))</f>
        <v/>
      </c>
      <c r="AV3607" s="2">
        <f>IF($L3607="","",IF(""&amp;$F3607="2","DIESEL",IF(OR(""&amp;$F3607="G",""&amp;$F3607="H"),"GAS","")))</f>
        <v/>
      </c>
      <c r="AW3607" s="2">
        <f>IF($AV3607="","",$R3607)</f>
        <v/>
      </c>
      <c r="AX3607" s="2">
        <f>IF($AV3607="","",IF($AB3607=0,$R3607,0))</f>
        <v/>
      </c>
      <c r="AY3607" s="2">
        <f>IF($AV3607="","",IF(AND($Z3607=0,COUNTIF('AR SALES'!$L$2:$L$2501,$L3607)=0),"YES",""))</f>
        <v/>
      </c>
      <c r="AZ3607" s="2">
        <f>IF($AV3607="","",IFERROR(VLOOKUP($AU3607,CODES!$A:$B,2,FALSE),"NO CODE"))</f>
        <v/>
      </c>
      <c r="BA3607" s="2">
        <f>IF(""&amp;$F3607&lt;&gt;"4","",IF($AY3607="YES","",IF(ROUND(SUMIFS($AE$2:$AE$4001,$L$2:$L$4001,$L3607,$F$2:$F$4001,"4")-SUMIFS('AR SALES'!$Y$2:$Y$2501,'AR SALES'!$L$2:$L$2501,$L3607,'AR SALES'!$AD$2:$AD$2501,"OFF"),2)=0,"","STALE")))</f>
        <v/>
      </c>
      <c r="BB3607" s="2">
        <f>IF(OR(""&amp;$F3607="2",""&amp;$F3607="4",""&amp;$F3607="G",""&amp;$F3607="H"),IF($AY3607="YES","",IF($AB3607&lt;&gt;0,"",IF(COUNTIFS('AR SALES'!$L$2:$L$2501,$L3607,'AR SALES'!$AD$2:$AD$2501,IF(""&amp;$F3607="4","OFF","ON"),'AR SALES'!$AF$2:$AF$2501,"Y")&gt;0,"","NO EXEMPTION"))),"")</f>
        <v/>
      </c>
    </row>
    <row r="3608">
      <c r="AT3608" s="2">
        <f>IF($L3608="","",IFERROR(INDEX('AR SALES'!$H$2:$H$2501,MATCH(""&amp;$L3608,'AR SALES'!$AE$2:$AE$2501,0)),""))</f>
        <v/>
      </c>
      <c r="AU3608" s="2">
        <f>IF($L3608="","",IF($A3608&lt;&gt;"GA","",IF($E3608="FULTON",IF(ISNUMBER(SEARCH("COLLEGE PARK",$AT3608)),"FULTON (COLLEGE PARK)",IF(ISNUMBER(SEARCH("HAPEVILLE",$AT3608)),"FULTON (HAPEVILLE)",IF(ISNUMBER(SEARCH("EAST POINT",$AT3608)),"FULTON (EAST POINT)",IF(ISNUMBER(SEARCH("ATLANTA",$AT3608)),"FULTON (ATL LIMITS)","FULTON")))),IF($E3608="DEKALB",IF(ISNUMBER(SEARCH("ATLANTA",$AT3608)),"DEKALB (ATL LIMITS)","DEKALB"),IF(AND($E3608="CLAYTON",ISNUMBER(SEARCH("COLLEGE PARK",$AT3608))),"CLAYTON (COLLEGE PARK)",$E3608)))))</f>
        <v/>
      </c>
      <c r="AV3608" s="2">
        <f>IF($L3608="","",IF(""&amp;$F3608="2","DIESEL",IF(OR(""&amp;$F3608="G",""&amp;$F3608="H"),"GAS","")))</f>
        <v/>
      </c>
      <c r="AW3608" s="2">
        <f>IF($AV3608="","",$R3608)</f>
        <v/>
      </c>
      <c r="AX3608" s="2">
        <f>IF($AV3608="","",IF($AB3608=0,$R3608,0))</f>
        <v/>
      </c>
      <c r="AY3608" s="2">
        <f>IF($AV3608="","",IF(AND($Z3608=0,COUNTIF('AR SALES'!$L$2:$L$2501,$L3608)=0),"YES",""))</f>
        <v/>
      </c>
      <c r="AZ3608" s="2">
        <f>IF($AV3608="","",IFERROR(VLOOKUP($AU3608,CODES!$A:$B,2,FALSE),"NO CODE"))</f>
        <v/>
      </c>
      <c r="BA3608" s="2">
        <f>IF(""&amp;$F3608&lt;&gt;"4","",IF($AY3608="YES","",IF(ROUND(SUMIFS($AE$2:$AE$4001,$L$2:$L$4001,$L3608,$F$2:$F$4001,"4")-SUMIFS('AR SALES'!$Y$2:$Y$2501,'AR SALES'!$L$2:$L$2501,$L3608,'AR SALES'!$AD$2:$AD$2501,"OFF"),2)=0,"","STALE")))</f>
        <v/>
      </c>
      <c r="BB3608" s="2">
        <f>IF(OR(""&amp;$F3608="2",""&amp;$F3608="4",""&amp;$F3608="G",""&amp;$F3608="H"),IF($AY3608="YES","",IF($AB3608&lt;&gt;0,"",IF(COUNTIFS('AR SALES'!$L$2:$L$2501,$L3608,'AR SALES'!$AD$2:$AD$2501,IF(""&amp;$F3608="4","OFF","ON"),'AR SALES'!$AF$2:$AF$2501,"Y")&gt;0,"","NO EXEMPTION"))),"")</f>
        <v/>
      </c>
    </row>
    <row r="3609">
      <c r="AT3609" s="2">
        <f>IF($L3609="","",IFERROR(INDEX('AR SALES'!$H$2:$H$2501,MATCH(""&amp;$L3609,'AR SALES'!$AE$2:$AE$2501,0)),""))</f>
        <v/>
      </c>
      <c r="AU3609" s="2">
        <f>IF($L3609="","",IF($A3609&lt;&gt;"GA","",IF($E3609="FULTON",IF(ISNUMBER(SEARCH("COLLEGE PARK",$AT3609)),"FULTON (COLLEGE PARK)",IF(ISNUMBER(SEARCH("HAPEVILLE",$AT3609)),"FULTON (HAPEVILLE)",IF(ISNUMBER(SEARCH("EAST POINT",$AT3609)),"FULTON (EAST POINT)",IF(ISNUMBER(SEARCH("ATLANTA",$AT3609)),"FULTON (ATL LIMITS)","FULTON")))),IF($E3609="DEKALB",IF(ISNUMBER(SEARCH("ATLANTA",$AT3609)),"DEKALB (ATL LIMITS)","DEKALB"),IF(AND($E3609="CLAYTON",ISNUMBER(SEARCH("COLLEGE PARK",$AT3609))),"CLAYTON (COLLEGE PARK)",$E3609)))))</f>
        <v/>
      </c>
      <c r="AV3609" s="2">
        <f>IF($L3609="","",IF(""&amp;$F3609="2","DIESEL",IF(OR(""&amp;$F3609="G",""&amp;$F3609="H"),"GAS","")))</f>
        <v/>
      </c>
      <c r="AW3609" s="2">
        <f>IF($AV3609="","",$R3609)</f>
        <v/>
      </c>
      <c r="AX3609" s="2">
        <f>IF($AV3609="","",IF($AB3609=0,$R3609,0))</f>
        <v/>
      </c>
      <c r="AY3609" s="2">
        <f>IF($AV3609="","",IF(AND($Z3609=0,COUNTIF('AR SALES'!$L$2:$L$2501,$L3609)=0),"YES",""))</f>
        <v/>
      </c>
      <c r="AZ3609" s="2">
        <f>IF($AV3609="","",IFERROR(VLOOKUP($AU3609,CODES!$A:$B,2,FALSE),"NO CODE"))</f>
        <v/>
      </c>
      <c r="BA3609" s="2">
        <f>IF(""&amp;$F3609&lt;&gt;"4","",IF($AY3609="YES","",IF(ROUND(SUMIFS($AE$2:$AE$4001,$L$2:$L$4001,$L3609,$F$2:$F$4001,"4")-SUMIFS('AR SALES'!$Y$2:$Y$2501,'AR SALES'!$L$2:$L$2501,$L3609,'AR SALES'!$AD$2:$AD$2501,"OFF"),2)=0,"","STALE")))</f>
        <v/>
      </c>
      <c r="BB3609" s="2">
        <f>IF(OR(""&amp;$F3609="2",""&amp;$F3609="4",""&amp;$F3609="G",""&amp;$F3609="H"),IF($AY3609="YES","",IF($AB3609&lt;&gt;0,"",IF(COUNTIFS('AR SALES'!$L$2:$L$2501,$L3609,'AR SALES'!$AD$2:$AD$2501,IF(""&amp;$F3609="4","OFF","ON"),'AR SALES'!$AF$2:$AF$2501,"Y")&gt;0,"","NO EXEMPTION"))),"")</f>
        <v/>
      </c>
    </row>
    <row r="3610">
      <c r="AT3610" s="2">
        <f>IF($L3610="","",IFERROR(INDEX('AR SALES'!$H$2:$H$2501,MATCH(""&amp;$L3610,'AR SALES'!$AE$2:$AE$2501,0)),""))</f>
        <v/>
      </c>
      <c r="AU3610" s="2">
        <f>IF($L3610="","",IF($A3610&lt;&gt;"GA","",IF($E3610="FULTON",IF(ISNUMBER(SEARCH("COLLEGE PARK",$AT3610)),"FULTON (COLLEGE PARK)",IF(ISNUMBER(SEARCH("HAPEVILLE",$AT3610)),"FULTON (HAPEVILLE)",IF(ISNUMBER(SEARCH("EAST POINT",$AT3610)),"FULTON (EAST POINT)",IF(ISNUMBER(SEARCH("ATLANTA",$AT3610)),"FULTON (ATL LIMITS)","FULTON")))),IF($E3610="DEKALB",IF(ISNUMBER(SEARCH("ATLANTA",$AT3610)),"DEKALB (ATL LIMITS)","DEKALB"),IF(AND($E3610="CLAYTON",ISNUMBER(SEARCH("COLLEGE PARK",$AT3610))),"CLAYTON (COLLEGE PARK)",$E3610)))))</f>
        <v/>
      </c>
      <c r="AV3610" s="2">
        <f>IF($L3610="","",IF(""&amp;$F3610="2","DIESEL",IF(OR(""&amp;$F3610="G",""&amp;$F3610="H"),"GAS","")))</f>
        <v/>
      </c>
      <c r="AW3610" s="2">
        <f>IF($AV3610="","",$R3610)</f>
        <v/>
      </c>
      <c r="AX3610" s="2">
        <f>IF($AV3610="","",IF($AB3610=0,$R3610,0))</f>
        <v/>
      </c>
      <c r="AY3610" s="2">
        <f>IF($AV3610="","",IF(AND($Z3610=0,COUNTIF('AR SALES'!$L$2:$L$2501,$L3610)=0),"YES",""))</f>
        <v/>
      </c>
      <c r="AZ3610" s="2">
        <f>IF($AV3610="","",IFERROR(VLOOKUP($AU3610,CODES!$A:$B,2,FALSE),"NO CODE"))</f>
        <v/>
      </c>
      <c r="BA3610" s="2">
        <f>IF(""&amp;$F3610&lt;&gt;"4","",IF($AY3610="YES","",IF(ROUND(SUMIFS($AE$2:$AE$4001,$L$2:$L$4001,$L3610,$F$2:$F$4001,"4")-SUMIFS('AR SALES'!$Y$2:$Y$2501,'AR SALES'!$L$2:$L$2501,$L3610,'AR SALES'!$AD$2:$AD$2501,"OFF"),2)=0,"","STALE")))</f>
        <v/>
      </c>
      <c r="BB3610" s="2">
        <f>IF(OR(""&amp;$F3610="2",""&amp;$F3610="4",""&amp;$F3610="G",""&amp;$F3610="H"),IF($AY3610="YES","",IF($AB3610&lt;&gt;0,"",IF(COUNTIFS('AR SALES'!$L$2:$L$2501,$L3610,'AR SALES'!$AD$2:$AD$2501,IF(""&amp;$F3610="4","OFF","ON"),'AR SALES'!$AF$2:$AF$2501,"Y")&gt;0,"","NO EXEMPTION"))),"")</f>
        <v/>
      </c>
    </row>
    <row r="3611">
      <c r="AT3611" s="2">
        <f>IF($L3611="","",IFERROR(INDEX('AR SALES'!$H$2:$H$2501,MATCH(""&amp;$L3611,'AR SALES'!$AE$2:$AE$2501,0)),""))</f>
        <v/>
      </c>
      <c r="AU3611" s="2">
        <f>IF($L3611="","",IF($A3611&lt;&gt;"GA","",IF($E3611="FULTON",IF(ISNUMBER(SEARCH("COLLEGE PARK",$AT3611)),"FULTON (COLLEGE PARK)",IF(ISNUMBER(SEARCH("HAPEVILLE",$AT3611)),"FULTON (HAPEVILLE)",IF(ISNUMBER(SEARCH("EAST POINT",$AT3611)),"FULTON (EAST POINT)",IF(ISNUMBER(SEARCH("ATLANTA",$AT3611)),"FULTON (ATL LIMITS)","FULTON")))),IF($E3611="DEKALB",IF(ISNUMBER(SEARCH("ATLANTA",$AT3611)),"DEKALB (ATL LIMITS)","DEKALB"),IF(AND($E3611="CLAYTON",ISNUMBER(SEARCH("COLLEGE PARK",$AT3611))),"CLAYTON (COLLEGE PARK)",$E3611)))))</f>
        <v/>
      </c>
      <c r="AV3611" s="2">
        <f>IF($L3611="","",IF(""&amp;$F3611="2","DIESEL",IF(OR(""&amp;$F3611="G",""&amp;$F3611="H"),"GAS","")))</f>
        <v/>
      </c>
      <c r="AW3611" s="2">
        <f>IF($AV3611="","",$R3611)</f>
        <v/>
      </c>
      <c r="AX3611" s="2">
        <f>IF($AV3611="","",IF($AB3611=0,$R3611,0))</f>
        <v/>
      </c>
      <c r="AY3611" s="2">
        <f>IF($AV3611="","",IF(AND($Z3611=0,COUNTIF('AR SALES'!$L$2:$L$2501,$L3611)=0),"YES",""))</f>
        <v/>
      </c>
      <c r="AZ3611" s="2">
        <f>IF($AV3611="","",IFERROR(VLOOKUP($AU3611,CODES!$A:$B,2,FALSE),"NO CODE"))</f>
        <v/>
      </c>
      <c r="BA3611" s="2">
        <f>IF(""&amp;$F3611&lt;&gt;"4","",IF($AY3611="YES","",IF(ROUND(SUMIFS($AE$2:$AE$4001,$L$2:$L$4001,$L3611,$F$2:$F$4001,"4")-SUMIFS('AR SALES'!$Y$2:$Y$2501,'AR SALES'!$L$2:$L$2501,$L3611,'AR SALES'!$AD$2:$AD$2501,"OFF"),2)=0,"","STALE")))</f>
        <v/>
      </c>
      <c r="BB3611" s="2">
        <f>IF(OR(""&amp;$F3611="2",""&amp;$F3611="4",""&amp;$F3611="G",""&amp;$F3611="H"),IF($AY3611="YES","",IF($AB3611&lt;&gt;0,"",IF(COUNTIFS('AR SALES'!$L$2:$L$2501,$L3611,'AR SALES'!$AD$2:$AD$2501,IF(""&amp;$F3611="4","OFF","ON"),'AR SALES'!$AF$2:$AF$2501,"Y")&gt;0,"","NO EXEMPTION"))),"")</f>
        <v/>
      </c>
    </row>
    <row r="3612">
      <c r="AT3612" s="2">
        <f>IF($L3612="","",IFERROR(INDEX('AR SALES'!$H$2:$H$2501,MATCH(""&amp;$L3612,'AR SALES'!$AE$2:$AE$2501,0)),""))</f>
        <v/>
      </c>
      <c r="AU3612" s="2">
        <f>IF($L3612="","",IF($A3612&lt;&gt;"GA","",IF($E3612="FULTON",IF(ISNUMBER(SEARCH("COLLEGE PARK",$AT3612)),"FULTON (COLLEGE PARK)",IF(ISNUMBER(SEARCH("HAPEVILLE",$AT3612)),"FULTON (HAPEVILLE)",IF(ISNUMBER(SEARCH("EAST POINT",$AT3612)),"FULTON (EAST POINT)",IF(ISNUMBER(SEARCH("ATLANTA",$AT3612)),"FULTON (ATL LIMITS)","FULTON")))),IF($E3612="DEKALB",IF(ISNUMBER(SEARCH("ATLANTA",$AT3612)),"DEKALB (ATL LIMITS)","DEKALB"),IF(AND($E3612="CLAYTON",ISNUMBER(SEARCH("COLLEGE PARK",$AT3612))),"CLAYTON (COLLEGE PARK)",$E3612)))))</f>
        <v/>
      </c>
      <c r="AV3612" s="2">
        <f>IF($L3612="","",IF(""&amp;$F3612="2","DIESEL",IF(OR(""&amp;$F3612="G",""&amp;$F3612="H"),"GAS","")))</f>
        <v/>
      </c>
      <c r="AW3612" s="2">
        <f>IF($AV3612="","",$R3612)</f>
        <v/>
      </c>
      <c r="AX3612" s="2">
        <f>IF($AV3612="","",IF($AB3612=0,$R3612,0))</f>
        <v/>
      </c>
      <c r="AY3612" s="2">
        <f>IF($AV3612="","",IF(AND($Z3612=0,COUNTIF('AR SALES'!$L$2:$L$2501,$L3612)=0),"YES",""))</f>
        <v/>
      </c>
      <c r="AZ3612" s="2">
        <f>IF($AV3612="","",IFERROR(VLOOKUP($AU3612,CODES!$A:$B,2,FALSE),"NO CODE"))</f>
        <v/>
      </c>
      <c r="BA3612" s="2">
        <f>IF(""&amp;$F3612&lt;&gt;"4","",IF($AY3612="YES","",IF(ROUND(SUMIFS($AE$2:$AE$4001,$L$2:$L$4001,$L3612,$F$2:$F$4001,"4")-SUMIFS('AR SALES'!$Y$2:$Y$2501,'AR SALES'!$L$2:$L$2501,$L3612,'AR SALES'!$AD$2:$AD$2501,"OFF"),2)=0,"","STALE")))</f>
        <v/>
      </c>
      <c r="BB3612" s="2">
        <f>IF(OR(""&amp;$F3612="2",""&amp;$F3612="4",""&amp;$F3612="G",""&amp;$F3612="H"),IF($AY3612="YES","",IF($AB3612&lt;&gt;0,"",IF(COUNTIFS('AR SALES'!$L$2:$L$2501,$L3612,'AR SALES'!$AD$2:$AD$2501,IF(""&amp;$F3612="4","OFF","ON"),'AR SALES'!$AF$2:$AF$2501,"Y")&gt;0,"","NO EXEMPTION"))),"")</f>
        <v/>
      </c>
    </row>
    <row r="3613">
      <c r="AT3613" s="2">
        <f>IF($L3613="","",IFERROR(INDEX('AR SALES'!$H$2:$H$2501,MATCH(""&amp;$L3613,'AR SALES'!$AE$2:$AE$2501,0)),""))</f>
        <v/>
      </c>
      <c r="AU3613" s="2">
        <f>IF($L3613="","",IF($A3613&lt;&gt;"GA","",IF($E3613="FULTON",IF(ISNUMBER(SEARCH("COLLEGE PARK",$AT3613)),"FULTON (COLLEGE PARK)",IF(ISNUMBER(SEARCH("HAPEVILLE",$AT3613)),"FULTON (HAPEVILLE)",IF(ISNUMBER(SEARCH("EAST POINT",$AT3613)),"FULTON (EAST POINT)",IF(ISNUMBER(SEARCH("ATLANTA",$AT3613)),"FULTON (ATL LIMITS)","FULTON")))),IF($E3613="DEKALB",IF(ISNUMBER(SEARCH("ATLANTA",$AT3613)),"DEKALB (ATL LIMITS)","DEKALB"),IF(AND($E3613="CLAYTON",ISNUMBER(SEARCH("COLLEGE PARK",$AT3613))),"CLAYTON (COLLEGE PARK)",$E3613)))))</f>
        <v/>
      </c>
      <c r="AV3613" s="2">
        <f>IF($L3613="","",IF(""&amp;$F3613="2","DIESEL",IF(OR(""&amp;$F3613="G",""&amp;$F3613="H"),"GAS","")))</f>
        <v/>
      </c>
      <c r="AW3613" s="2">
        <f>IF($AV3613="","",$R3613)</f>
        <v/>
      </c>
      <c r="AX3613" s="2">
        <f>IF($AV3613="","",IF($AB3613=0,$R3613,0))</f>
        <v/>
      </c>
      <c r="AY3613" s="2">
        <f>IF($AV3613="","",IF(AND($Z3613=0,COUNTIF('AR SALES'!$L$2:$L$2501,$L3613)=0),"YES",""))</f>
        <v/>
      </c>
      <c r="AZ3613" s="2">
        <f>IF($AV3613="","",IFERROR(VLOOKUP($AU3613,CODES!$A:$B,2,FALSE),"NO CODE"))</f>
        <v/>
      </c>
      <c r="BA3613" s="2">
        <f>IF(""&amp;$F3613&lt;&gt;"4","",IF($AY3613="YES","",IF(ROUND(SUMIFS($AE$2:$AE$4001,$L$2:$L$4001,$L3613,$F$2:$F$4001,"4")-SUMIFS('AR SALES'!$Y$2:$Y$2501,'AR SALES'!$L$2:$L$2501,$L3613,'AR SALES'!$AD$2:$AD$2501,"OFF"),2)=0,"","STALE")))</f>
        <v/>
      </c>
      <c r="BB3613" s="2">
        <f>IF(OR(""&amp;$F3613="2",""&amp;$F3613="4",""&amp;$F3613="G",""&amp;$F3613="H"),IF($AY3613="YES","",IF($AB3613&lt;&gt;0,"",IF(COUNTIFS('AR SALES'!$L$2:$L$2501,$L3613,'AR SALES'!$AD$2:$AD$2501,IF(""&amp;$F3613="4","OFF","ON"),'AR SALES'!$AF$2:$AF$2501,"Y")&gt;0,"","NO EXEMPTION"))),"")</f>
        <v/>
      </c>
    </row>
    <row r="3614">
      <c r="AT3614" s="2">
        <f>IF($L3614="","",IFERROR(INDEX('AR SALES'!$H$2:$H$2501,MATCH(""&amp;$L3614,'AR SALES'!$AE$2:$AE$2501,0)),""))</f>
        <v/>
      </c>
      <c r="AU3614" s="2">
        <f>IF($L3614="","",IF($A3614&lt;&gt;"GA","",IF($E3614="FULTON",IF(ISNUMBER(SEARCH("COLLEGE PARK",$AT3614)),"FULTON (COLLEGE PARK)",IF(ISNUMBER(SEARCH("HAPEVILLE",$AT3614)),"FULTON (HAPEVILLE)",IF(ISNUMBER(SEARCH("EAST POINT",$AT3614)),"FULTON (EAST POINT)",IF(ISNUMBER(SEARCH("ATLANTA",$AT3614)),"FULTON (ATL LIMITS)","FULTON")))),IF($E3614="DEKALB",IF(ISNUMBER(SEARCH("ATLANTA",$AT3614)),"DEKALB (ATL LIMITS)","DEKALB"),IF(AND($E3614="CLAYTON",ISNUMBER(SEARCH("COLLEGE PARK",$AT3614))),"CLAYTON (COLLEGE PARK)",$E3614)))))</f>
        <v/>
      </c>
      <c r="AV3614" s="2">
        <f>IF($L3614="","",IF(""&amp;$F3614="2","DIESEL",IF(OR(""&amp;$F3614="G",""&amp;$F3614="H"),"GAS","")))</f>
        <v/>
      </c>
      <c r="AW3614" s="2">
        <f>IF($AV3614="","",$R3614)</f>
        <v/>
      </c>
      <c r="AX3614" s="2">
        <f>IF($AV3614="","",IF($AB3614=0,$R3614,0))</f>
        <v/>
      </c>
      <c r="AY3614" s="2">
        <f>IF($AV3614="","",IF(AND($Z3614=0,COUNTIF('AR SALES'!$L$2:$L$2501,$L3614)=0),"YES",""))</f>
        <v/>
      </c>
      <c r="AZ3614" s="2">
        <f>IF($AV3614="","",IFERROR(VLOOKUP($AU3614,CODES!$A:$B,2,FALSE),"NO CODE"))</f>
        <v/>
      </c>
      <c r="BA3614" s="2">
        <f>IF(""&amp;$F3614&lt;&gt;"4","",IF($AY3614="YES","",IF(ROUND(SUMIFS($AE$2:$AE$4001,$L$2:$L$4001,$L3614,$F$2:$F$4001,"4")-SUMIFS('AR SALES'!$Y$2:$Y$2501,'AR SALES'!$L$2:$L$2501,$L3614,'AR SALES'!$AD$2:$AD$2501,"OFF"),2)=0,"","STALE")))</f>
        <v/>
      </c>
      <c r="BB3614" s="2">
        <f>IF(OR(""&amp;$F3614="2",""&amp;$F3614="4",""&amp;$F3614="G",""&amp;$F3614="H"),IF($AY3614="YES","",IF($AB3614&lt;&gt;0,"",IF(COUNTIFS('AR SALES'!$L$2:$L$2501,$L3614,'AR SALES'!$AD$2:$AD$2501,IF(""&amp;$F3614="4","OFF","ON"),'AR SALES'!$AF$2:$AF$2501,"Y")&gt;0,"","NO EXEMPTION"))),"")</f>
        <v/>
      </c>
    </row>
    <row r="3615">
      <c r="AT3615" s="2">
        <f>IF($L3615="","",IFERROR(INDEX('AR SALES'!$H$2:$H$2501,MATCH(""&amp;$L3615,'AR SALES'!$AE$2:$AE$2501,0)),""))</f>
        <v/>
      </c>
      <c r="AU3615" s="2">
        <f>IF($L3615="","",IF($A3615&lt;&gt;"GA","",IF($E3615="FULTON",IF(ISNUMBER(SEARCH("COLLEGE PARK",$AT3615)),"FULTON (COLLEGE PARK)",IF(ISNUMBER(SEARCH("HAPEVILLE",$AT3615)),"FULTON (HAPEVILLE)",IF(ISNUMBER(SEARCH("EAST POINT",$AT3615)),"FULTON (EAST POINT)",IF(ISNUMBER(SEARCH("ATLANTA",$AT3615)),"FULTON (ATL LIMITS)","FULTON")))),IF($E3615="DEKALB",IF(ISNUMBER(SEARCH("ATLANTA",$AT3615)),"DEKALB (ATL LIMITS)","DEKALB"),IF(AND($E3615="CLAYTON",ISNUMBER(SEARCH("COLLEGE PARK",$AT3615))),"CLAYTON (COLLEGE PARK)",$E3615)))))</f>
        <v/>
      </c>
      <c r="AV3615" s="2">
        <f>IF($L3615="","",IF(""&amp;$F3615="2","DIESEL",IF(OR(""&amp;$F3615="G",""&amp;$F3615="H"),"GAS","")))</f>
        <v/>
      </c>
      <c r="AW3615" s="2">
        <f>IF($AV3615="","",$R3615)</f>
        <v/>
      </c>
      <c r="AX3615" s="2">
        <f>IF($AV3615="","",IF($AB3615=0,$R3615,0))</f>
        <v/>
      </c>
      <c r="AY3615" s="2">
        <f>IF($AV3615="","",IF(AND($Z3615=0,COUNTIF('AR SALES'!$L$2:$L$2501,$L3615)=0),"YES",""))</f>
        <v/>
      </c>
      <c r="AZ3615" s="2">
        <f>IF($AV3615="","",IFERROR(VLOOKUP($AU3615,CODES!$A:$B,2,FALSE),"NO CODE"))</f>
        <v/>
      </c>
      <c r="BA3615" s="2">
        <f>IF(""&amp;$F3615&lt;&gt;"4","",IF($AY3615="YES","",IF(ROUND(SUMIFS($AE$2:$AE$4001,$L$2:$L$4001,$L3615,$F$2:$F$4001,"4")-SUMIFS('AR SALES'!$Y$2:$Y$2501,'AR SALES'!$L$2:$L$2501,$L3615,'AR SALES'!$AD$2:$AD$2501,"OFF"),2)=0,"","STALE")))</f>
        <v/>
      </c>
      <c r="BB3615" s="2">
        <f>IF(OR(""&amp;$F3615="2",""&amp;$F3615="4",""&amp;$F3615="G",""&amp;$F3615="H"),IF($AY3615="YES","",IF($AB3615&lt;&gt;0,"",IF(COUNTIFS('AR SALES'!$L$2:$L$2501,$L3615,'AR SALES'!$AD$2:$AD$2501,IF(""&amp;$F3615="4","OFF","ON"),'AR SALES'!$AF$2:$AF$2501,"Y")&gt;0,"","NO EXEMPTION"))),"")</f>
        <v/>
      </c>
    </row>
    <row r="3616">
      <c r="AT3616" s="2">
        <f>IF($L3616="","",IFERROR(INDEX('AR SALES'!$H$2:$H$2501,MATCH(""&amp;$L3616,'AR SALES'!$AE$2:$AE$2501,0)),""))</f>
        <v/>
      </c>
      <c r="AU3616" s="2">
        <f>IF($L3616="","",IF($A3616&lt;&gt;"GA","",IF($E3616="FULTON",IF(ISNUMBER(SEARCH("COLLEGE PARK",$AT3616)),"FULTON (COLLEGE PARK)",IF(ISNUMBER(SEARCH("HAPEVILLE",$AT3616)),"FULTON (HAPEVILLE)",IF(ISNUMBER(SEARCH("EAST POINT",$AT3616)),"FULTON (EAST POINT)",IF(ISNUMBER(SEARCH("ATLANTA",$AT3616)),"FULTON (ATL LIMITS)","FULTON")))),IF($E3616="DEKALB",IF(ISNUMBER(SEARCH("ATLANTA",$AT3616)),"DEKALB (ATL LIMITS)","DEKALB"),IF(AND($E3616="CLAYTON",ISNUMBER(SEARCH("COLLEGE PARK",$AT3616))),"CLAYTON (COLLEGE PARK)",$E3616)))))</f>
        <v/>
      </c>
      <c r="AV3616" s="2">
        <f>IF($L3616="","",IF(""&amp;$F3616="2","DIESEL",IF(OR(""&amp;$F3616="G",""&amp;$F3616="H"),"GAS","")))</f>
        <v/>
      </c>
      <c r="AW3616" s="2">
        <f>IF($AV3616="","",$R3616)</f>
        <v/>
      </c>
      <c r="AX3616" s="2">
        <f>IF($AV3616="","",IF($AB3616=0,$R3616,0))</f>
        <v/>
      </c>
      <c r="AY3616" s="2">
        <f>IF($AV3616="","",IF(AND($Z3616=0,COUNTIF('AR SALES'!$L$2:$L$2501,$L3616)=0),"YES",""))</f>
        <v/>
      </c>
      <c r="AZ3616" s="2">
        <f>IF($AV3616="","",IFERROR(VLOOKUP($AU3616,CODES!$A:$B,2,FALSE),"NO CODE"))</f>
        <v/>
      </c>
      <c r="BA3616" s="2">
        <f>IF(""&amp;$F3616&lt;&gt;"4","",IF($AY3616="YES","",IF(ROUND(SUMIFS($AE$2:$AE$4001,$L$2:$L$4001,$L3616,$F$2:$F$4001,"4")-SUMIFS('AR SALES'!$Y$2:$Y$2501,'AR SALES'!$L$2:$L$2501,$L3616,'AR SALES'!$AD$2:$AD$2501,"OFF"),2)=0,"","STALE")))</f>
        <v/>
      </c>
      <c r="BB3616" s="2">
        <f>IF(OR(""&amp;$F3616="2",""&amp;$F3616="4",""&amp;$F3616="G",""&amp;$F3616="H"),IF($AY3616="YES","",IF($AB3616&lt;&gt;0,"",IF(COUNTIFS('AR SALES'!$L$2:$L$2501,$L3616,'AR SALES'!$AD$2:$AD$2501,IF(""&amp;$F3616="4","OFF","ON"),'AR SALES'!$AF$2:$AF$2501,"Y")&gt;0,"","NO EXEMPTION"))),"")</f>
        <v/>
      </c>
    </row>
    <row r="3617">
      <c r="AT3617" s="2">
        <f>IF($L3617="","",IFERROR(INDEX('AR SALES'!$H$2:$H$2501,MATCH(""&amp;$L3617,'AR SALES'!$AE$2:$AE$2501,0)),""))</f>
        <v/>
      </c>
      <c r="AU3617" s="2">
        <f>IF($L3617="","",IF($A3617&lt;&gt;"GA","",IF($E3617="FULTON",IF(ISNUMBER(SEARCH("COLLEGE PARK",$AT3617)),"FULTON (COLLEGE PARK)",IF(ISNUMBER(SEARCH("HAPEVILLE",$AT3617)),"FULTON (HAPEVILLE)",IF(ISNUMBER(SEARCH("EAST POINT",$AT3617)),"FULTON (EAST POINT)",IF(ISNUMBER(SEARCH("ATLANTA",$AT3617)),"FULTON (ATL LIMITS)","FULTON")))),IF($E3617="DEKALB",IF(ISNUMBER(SEARCH("ATLANTA",$AT3617)),"DEKALB (ATL LIMITS)","DEKALB"),IF(AND($E3617="CLAYTON",ISNUMBER(SEARCH("COLLEGE PARK",$AT3617))),"CLAYTON (COLLEGE PARK)",$E3617)))))</f>
        <v/>
      </c>
      <c r="AV3617" s="2">
        <f>IF($L3617="","",IF(""&amp;$F3617="2","DIESEL",IF(OR(""&amp;$F3617="G",""&amp;$F3617="H"),"GAS","")))</f>
        <v/>
      </c>
      <c r="AW3617" s="2">
        <f>IF($AV3617="","",$R3617)</f>
        <v/>
      </c>
      <c r="AX3617" s="2">
        <f>IF($AV3617="","",IF($AB3617=0,$R3617,0))</f>
        <v/>
      </c>
      <c r="AY3617" s="2">
        <f>IF($AV3617="","",IF(AND($Z3617=0,COUNTIF('AR SALES'!$L$2:$L$2501,$L3617)=0),"YES",""))</f>
        <v/>
      </c>
      <c r="AZ3617" s="2">
        <f>IF($AV3617="","",IFERROR(VLOOKUP($AU3617,CODES!$A:$B,2,FALSE),"NO CODE"))</f>
        <v/>
      </c>
      <c r="BA3617" s="2">
        <f>IF(""&amp;$F3617&lt;&gt;"4","",IF($AY3617="YES","",IF(ROUND(SUMIFS($AE$2:$AE$4001,$L$2:$L$4001,$L3617,$F$2:$F$4001,"4")-SUMIFS('AR SALES'!$Y$2:$Y$2501,'AR SALES'!$L$2:$L$2501,$L3617,'AR SALES'!$AD$2:$AD$2501,"OFF"),2)=0,"","STALE")))</f>
        <v/>
      </c>
      <c r="BB3617" s="2">
        <f>IF(OR(""&amp;$F3617="2",""&amp;$F3617="4",""&amp;$F3617="G",""&amp;$F3617="H"),IF($AY3617="YES","",IF($AB3617&lt;&gt;0,"",IF(COUNTIFS('AR SALES'!$L$2:$L$2501,$L3617,'AR SALES'!$AD$2:$AD$2501,IF(""&amp;$F3617="4","OFF","ON"),'AR SALES'!$AF$2:$AF$2501,"Y")&gt;0,"","NO EXEMPTION"))),"")</f>
        <v/>
      </c>
    </row>
    <row r="3618">
      <c r="AT3618" s="2">
        <f>IF($L3618="","",IFERROR(INDEX('AR SALES'!$H$2:$H$2501,MATCH(""&amp;$L3618,'AR SALES'!$AE$2:$AE$2501,0)),""))</f>
        <v/>
      </c>
      <c r="AU3618" s="2">
        <f>IF($L3618="","",IF($A3618&lt;&gt;"GA","",IF($E3618="FULTON",IF(ISNUMBER(SEARCH("COLLEGE PARK",$AT3618)),"FULTON (COLLEGE PARK)",IF(ISNUMBER(SEARCH("HAPEVILLE",$AT3618)),"FULTON (HAPEVILLE)",IF(ISNUMBER(SEARCH("EAST POINT",$AT3618)),"FULTON (EAST POINT)",IF(ISNUMBER(SEARCH("ATLANTA",$AT3618)),"FULTON (ATL LIMITS)","FULTON")))),IF($E3618="DEKALB",IF(ISNUMBER(SEARCH("ATLANTA",$AT3618)),"DEKALB (ATL LIMITS)","DEKALB"),IF(AND($E3618="CLAYTON",ISNUMBER(SEARCH("COLLEGE PARK",$AT3618))),"CLAYTON (COLLEGE PARK)",$E3618)))))</f>
        <v/>
      </c>
      <c r="AV3618" s="2">
        <f>IF($L3618="","",IF(""&amp;$F3618="2","DIESEL",IF(OR(""&amp;$F3618="G",""&amp;$F3618="H"),"GAS","")))</f>
        <v/>
      </c>
      <c r="AW3618" s="2">
        <f>IF($AV3618="","",$R3618)</f>
        <v/>
      </c>
      <c r="AX3618" s="2">
        <f>IF($AV3618="","",IF($AB3618=0,$R3618,0))</f>
        <v/>
      </c>
      <c r="AY3618" s="2">
        <f>IF($AV3618="","",IF(AND($Z3618=0,COUNTIF('AR SALES'!$L$2:$L$2501,$L3618)=0),"YES",""))</f>
        <v/>
      </c>
      <c r="AZ3618" s="2">
        <f>IF($AV3618="","",IFERROR(VLOOKUP($AU3618,CODES!$A:$B,2,FALSE),"NO CODE"))</f>
        <v/>
      </c>
      <c r="BA3618" s="2">
        <f>IF(""&amp;$F3618&lt;&gt;"4","",IF($AY3618="YES","",IF(ROUND(SUMIFS($AE$2:$AE$4001,$L$2:$L$4001,$L3618,$F$2:$F$4001,"4")-SUMIFS('AR SALES'!$Y$2:$Y$2501,'AR SALES'!$L$2:$L$2501,$L3618,'AR SALES'!$AD$2:$AD$2501,"OFF"),2)=0,"","STALE")))</f>
        <v/>
      </c>
      <c r="BB3618" s="2">
        <f>IF(OR(""&amp;$F3618="2",""&amp;$F3618="4",""&amp;$F3618="G",""&amp;$F3618="H"),IF($AY3618="YES","",IF($AB3618&lt;&gt;0,"",IF(COUNTIFS('AR SALES'!$L$2:$L$2501,$L3618,'AR SALES'!$AD$2:$AD$2501,IF(""&amp;$F3618="4","OFF","ON"),'AR SALES'!$AF$2:$AF$2501,"Y")&gt;0,"","NO EXEMPTION"))),"")</f>
        <v/>
      </c>
    </row>
    <row r="3619">
      <c r="AT3619" s="2">
        <f>IF($L3619="","",IFERROR(INDEX('AR SALES'!$H$2:$H$2501,MATCH(""&amp;$L3619,'AR SALES'!$AE$2:$AE$2501,0)),""))</f>
        <v/>
      </c>
      <c r="AU3619" s="2">
        <f>IF($L3619="","",IF($A3619&lt;&gt;"GA","",IF($E3619="FULTON",IF(ISNUMBER(SEARCH("COLLEGE PARK",$AT3619)),"FULTON (COLLEGE PARK)",IF(ISNUMBER(SEARCH("HAPEVILLE",$AT3619)),"FULTON (HAPEVILLE)",IF(ISNUMBER(SEARCH("EAST POINT",$AT3619)),"FULTON (EAST POINT)",IF(ISNUMBER(SEARCH("ATLANTA",$AT3619)),"FULTON (ATL LIMITS)","FULTON")))),IF($E3619="DEKALB",IF(ISNUMBER(SEARCH("ATLANTA",$AT3619)),"DEKALB (ATL LIMITS)","DEKALB"),IF(AND($E3619="CLAYTON",ISNUMBER(SEARCH("COLLEGE PARK",$AT3619))),"CLAYTON (COLLEGE PARK)",$E3619)))))</f>
        <v/>
      </c>
      <c r="AV3619" s="2">
        <f>IF($L3619="","",IF(""&amp;$F3619="2","DIESEL",IF(OR(""&amp;$F3619="G",""&amp;$F3619="H"),"GAS","")))</f>
        <v/>
      </c>
      <c r="AW3619" s="2">
        <f>IF($AV3619="","",$R3619)</f>
        <v/>
      </c>
      <c r="AX3619" s="2">
        <f>IF($AV3619="","",IF($AB3619=0,$R3619,0))</f>
        <v/>
      </c>
      <c r="AY3619" s="2">
        <f>IF($AV3619="","",IF(AND($Z3619=0,COUNTIF('AR SALES'!$L$2:$L$2501,$L3619)=0),"YES",""))</f>
        <v/>
      </c>
      <c r="AZ3619" s="2">
        <f>IF($AV3619="","",IFERROR(VLOOKUP($AU3619,CODES!$A:$B,2,FALSE),"NO CODE"))</f>
        <v/>
      </c>
      <c r="BA3619" s="2">
        <f>IF(""&amp;$F3619&lt;&gt;"4","",IF($AY3619="YES","",IF(ROUND(SUMIFS($AE$2:$AE$4001,$L$2:$L$4001,$L3619,$F$2:$F$4001,"4")-SUMIFS('AR SALES'!$Y$2:$Y$2501,'AR SALES'!$L$2:$L$2501,$L3619,'AR SALES'!$AD$2:$AD$2501,"OFF"),2)=0,"","STALE")))</f>
        <v/>
      </c>
      <c r="BB3619" s="2">
        <f>IF(OR(""&amp;$F3619="2",""&amp;$F3619="4",""&amp;$F3619="G",""&amp;$F3619="H"),IF($AY3619="YES","",IF($AB3619&lt;&gt;0,"",IF(COUNTIFS('AR SALES'!$L$2:$L$2501,$L3619,'AR SALES'!$AD$2:$AD$2501,IF(""&amp;$F3619="4","OFF","ON"),'AR SALES'!$AF$2:$AF$2501,"Y")&gt;0,"","NO EXEMPTION"))),"")</f>
        <v/>
      </c>
    </row>
    <row r="3620">
      <c r="AT3620" s="2">
        <f>IF($L3620="","",IFERROR(INDEX('AR SALES'!$H$2:$H$2501,MATCH(""&amp;$L3620,'AR SALES'!$AE$2:$AE$2501,0)),""))</f>
        <v/>
      </c>
      <c r="AU3620" s="2">
        <f>IF($L3620="","",IF($A3620&lt;&gt;"GA","",IF($E3620="FULTON",IF(ISNUMBER(SEARCH("COLLEGE PARK",$AT3620)),"FULTON (COLLEGE PARK)",IF(ISNUMBER(SEARCH("HAPEVILLE",$AT3620)),"FULTON (HAPEVILLE)",IF(ISNUMBER(SEARCH("EAST POINT",$AT3620)),"FULTON (EAST POINT)",IF(ISNUMBER(SEARCH("ATLANTA",$AT3620)),"FULTON (ATL LIMITS)","FULTON")))),IF($E3620="DEKALB",IF(ISNUMBER(SEARCH("ATLANTA",$AT3620)),"DEKALB (ATL LIMITS)","DEKALB"),IF(AND($E3620="CLAYTON",ISNUMBER(SEARCH("COLLEGE PARK",$AT3620))),"CLAYTON (COLLEGE PARK)",$E3620)))))</f>
        <v/>
      </c>
      <c r="AV3620" s="2">
        <f>IF($L3620="","",IF(""&amp;$F3620="2","DIESEL",IF(OR(""&amp;$F3620="G",""&amp;$F3620="H"),"GAS","")))</f>
        <v/>
      </c>
      <c r="AW3620" s="2">
        <f>IF($AV3620="","",$R3620)</f>
        <v/>
      </c>
      <c r="AX3620" s="2">
        <f>IF($AV3620="","",IF($AB3620=0,$R3620,0))</f>
        <v/>
      </c>
      <c r="AY3620" s="2">
        <f>IF($AV3620="","",IF(AND($Z3620=0,COUNTIF('AR SALES'!$L$2:$L$2501,$L3620)=0),"YES",""))</f>
        <v/>
      </c>
      <c r="AZ3620" s="2">
        <f>IF($AV3620="","",IFERROR(VLOOKUP($AU3620,CODES!$A:$B,2,FALSE),"NO CODE"))</f>
        <v/>
      </c>
      <c r="BA3620" s="2">
        <f>IF(""&amp;$F3620&lt;&gt;"4","",IF($AY3620="YES","",IF(ROUND(SUMIFS($AE$2:$AE$4001,$L$2:$L$4001,$L3620,$F$2:$F$4001,"4")-SUMIFS('AR SALES'!$Y$2:$Y$2501,'AR SALES'!$L$2:$L$2501,$L3620,'AR SALES'!$AD$2:$AD$2501,"OFF"),2)=0,"","STALE")))</f>
        <v/>
      </c>
      <c r="BB3620" s="2">
        <f>IF(OR(""&amp;$F3620="2",""&amp;$F3620="4",""&amp;$F3620="G",""&amp;$F3620="H"),IF($AY3620="YES","",IF($AB3620&lt;&gt;0,"",IF(COUNTIFS('AR SALES'!$L$2:$L$2501,$L3620,'AR SALES'!$AD$2:$AD$2501,IF(""&amp;$F3620="4","OFF","ON"),'AR SALES'!$AF$2:$AF$2501,"Y")&gt;0,"","NO EXEMPTION"))),"")</f>
        <v/>
      </c>
    </row>
    <row r="3621">
      <c r="AT3621" s="2">
        <f>IF($L3621="","",IFERROR(INDEX('AR SALES'!$H$2:$H$2501,MATCH(""&amp;$L3621,'AR SALES'!$AE$2:$AE$2501,0)),""))</f>
        <v/>
      </c>
      <c r="AU3621" s="2">
        <f>IF($L3621="","",IF($A3621&lt;&gt;"GA","",IF($E3621="FULTON",IF(ISNUMBER(SEARCH("COLLEGE PARK",$AT3621)),"FULTON (COLLEGE PARK)",IF(ISNUMBER(SEARCH("HAPEVILLE",$AT3621)),"FULTON (HAPEVILLE)",IF(ISNUMBER(SEARCH("EAST POINT",$AT3621)),"FULTON (EAST POINT)",IF(ISNUMBER(SEARCH("ATLANTA",$AT3621)),"FULTON (ATL LIMITS)","FULTON")))),IF($E3621="DEKALB",IF(ISNUMBER(SEARCH("ATLANTA",$AT3621)),"DEKALB (ATL LIMITS)","DEKALB"),IF(AND($E3621="CLAYTON",ISNUMBER(SEARCH("COLLEGE PARK",$AT3621))),"CLAYTON (COLLEGE PARK)",$E3621)))))</f>
        <v/>
      </c>
      <c r="AV3621" s="2">
        <f>IF($L3621="","",IF(""&amp;$F3621="2","DIESEL",IF(OR(""&amp;$F3621="G",""&amp;$F3621="H"),"GAS","")))</f>
        <v/>
      </c>
      <c r="AW3621" s="2">
        <f>IF($AV3621="","",$R3621)</f>
        <v/>
      </c>
      <c r="AX3621" s="2">
        <f>IF($AV3621="","",IF($AB3621=0,$R3621,0))</f>
        <v/>
      </c>
      <c r="AY3621" s="2">
        <f>IF($AV3621="","",IF(AND($Z3621=0,COUNTIF('AR SALES'!$L$2:$L$2501,$L3621)=0),"YES",""))</f>
        <v/>
      </c>
      <c r="AZ3621" s="2">
        <f>IF($AV3621="","",IFERROR(VLOOKUP($AU3621,CODES!$A:$B,2,FALSE),"NO CODE"))</f>
        <v/>
      </c>
      <c r="BA3621" s="2">
        <f>IF(""&amp;$F3621&lt;&gt;"4","",IF($AY3621="YES","",IF(ROUND(SUMIFS($AE$2:$AE$4001,$L$2:$L$4001,$L3621,$F$2:$F$4001,"4")-SUMIFS('AR SALES'!$Y$2:$Y$2501,'AR SALES'!$L$2:$L$2501,$L3621,'AR SALES'!$AD$2:$AD$2501,"OFF"),2)=0,"","STALE")))</f>
        <v/>
      </c>
      <c r="BB3621" s="2">
        <f>IF(OR(""&amp;$F3621="2",""&amp;$F3621="4",""&amp;$F3621="G",""&amp;$F3621="H"),IF($AY3621="YES","",IF($AB3621&lt;&gt;0,"",IF(COUNTIFS('AR SALES'!$L$2:$L$2501,$L3621,'AR SALES'!$AD$2:$AD$2501,IF(""&amp;$F3621="4","OFF","ON"),'AR SALES'!$AF$2:$AF$2501,"Y")&gt;0,"","NO EXEMPTION"))),"")</f>
        <v/>
      </c>
    </row>
    <row r="3622">
      <c r="AT3622" s="2">
        <f>IF($L3622="","",IFERROR(INDEX('AR SALES'!$H$2:$H$2501,MATCH(""&amp;$L3622,'AR SALES'!$AE$2:$AE$2501,0)),""))</f>
        <v/>
      </c>
      <c r="AU3622" s="2">
        <f>IF($L3622="","",IF($A3622&lt;&gt;"GA","",IF($E3622="FULTON",IF(ISNUMBER(SEARCH("COLLEGE PARK",$AT3622)),"FULTON (COLLEGE PARK)",IF(ISNUMBER(SEARCH("HAPEVILLE",$AT3622)),"FULTON (HAPEVILLE)",IF(ISNUMBER(SEARCH("EAST POINT",$AT3622)),"FULTON (EAST POINT)",IF(ISNUMBER(SEARCH("ATLANTA",$AT3622)),"FULTON (ATL LIMITS)","FULTON")))),IF($E3622="DEKALB",IF(ISNUMBER(SEARCH("ATLANTA",$AT3622)),"DEKALB (ATL LIMITS)","DEKALB"),IF(AND($E3622="CLAYTON",ISNUMBER(SEARCH("COLLEGE PARK",$AT3622))),"CLAYTON (COLLEGE PARK)",$E3622)))))</f>
        <v/>
      </c>
      <c r="AV3622" s="2">
        <f>IF($L3622="","",IF(""&amp;$F3622="2","DIESEL",IF(OR(""&amp;$F3622="G",""&amp;$F3622="H"),"GAS","")))</f>
        <v/>
      </c>
      <c r="AW3622" s="2">
        <f>IF($AV3622="","",$R3622)</f>
        <v/>
      </c>
      <c r="AX3622" s="2">
        <f>IF($AV3622="","",IF($AB3622=0,$R3622,0))</f>
        <v/>
      </c>
      <c r="AY3622" s="2">
        <f>IF($AV3622="","",IF(AND($Z3622=0,COUNTIF('AR SALES'!$L$2:$L$2501,$L3622)=0),"YES",""))</f>
        <v/>
      </c>
      <c r="AZ3622" s="2">
        <f>IF($AV3622="","",IFERROR(VLOOKUP($AU3622,CODES!$A:$B,2,FALSE),"NO CODE"))</f>
        <v/>
      </c>
      <c r="BA3622" s="2">
        <f>IF(""&amp;$F3622&lt;&gt;"4","",IF($AY3622="YES","",IF(ROUND(SUMIFS($AE$2:$AE$4001,$L$2:$L$4001,$L3622,$F$2:$F$4001,"4")-SUMIFS('AR SALES'!$Y$2:$Y$2501,'AR SALES'!$L$2:$L$2501,$L3622,'AR SALES'!$AD$2:$AD$2501,"OFF"),2)=0,"","STALE")))</f>
        <v/>
      </c>
      <c r="BB3622" s="2">
        <f>IF(OR(""&amp;$F3622="2",""&amp;$F3622="4",""&amp;$F3622="G",""&amp;$F3622="H"),IF($AY3622="YES","",IF($AB3622&lt;&gt;0,"",IF(COUNTIFS('AR SALES'!$L$2:$L$2501,$L3622,'AR SALES'!$AD$2:$AD$2501,IF(""&amp;$F3622="4","OFF","ON"),'AR SALES'!$AF$2:$AF$2501,"Y")&gt;0,"","NO EXEMPTION"))),"")</f>
        <v/>
      </c>
    </row>
    <row r="3623">
      <c r="AT3623" s="2">
        <f>IF($L3623="","",IFERROR(INDEX('AR SALES'!$H$2:$H$2501,MATCH(""&amp;$L3623,'AR SALES'!$AE$2:$AE$2501,0)),""))</f>
        <v/>
      </c>
      <c r="AU3623" s="2">
        <f>IF($L3623="","",IF($A3623&lt;&gt;"GA","",IF($E3623="FULTON",IF(ISNUMBER(SEARCH("COLLEGE PARK",$AT3623)),"FULTON (COLLEGE PARK)",IF(ISNUMBER(SEARCH("HAPEVILLE",$AT3623)),"FULTON (HAPEVILLE)",IF(ISNUMBER(SEARCH("EAST POINT",$AT3623)),"FULTON (EAST POINT)",IF(ISNUMBER(SEARCH("ATLANTA",$AT3623)),"FULTON (ATL LIMITS)","FULTON")))),IF($E3623="DEKALB",IF(ISNUMBER(SEARCH("ATLANTA",$AT3623)),"DEKALB (ATL LIMITS)","DEKALB"),IF(AND($E3623="CLAYTON",ISNUMBER(SEARCH("COLLEGE PARK",$AT3623))),"CLAYTON (COLLEGE PARK)",$E3623)))))</f>
        <v/>
      </c>
      <c r="AV3623" s="2">
        <f>IF($L3623="","",IF(""&amp;$F3623="2","DIESEL",IF(OR(""&amp;$F3623="G",""&amp;$F3623="H"),"GAS","")))</f>
        <v/>
      </c>
      <c r="AW3623" s="2">
        <f>IF($AV3623="","",$R3623)</f>
        <v/>
      </c>
      <c r="AX3623" s="2">
        <f>IF($AV3623="","",IF($AB3623=0,$R3623,0))</f>
        <v/>
      </c>
      <c r="AY3623" s="2">
        <f>IF($AV3623="","",IF(AND($Z3623=0,COUNTIF('AR SALES'!$L$2:$L$2501,$L3623)=0),"YES",""))</f>
        <v/>
      </c>
      <c r="AZ3623" s="2">
        <f>IF($AV3623="","",IFERROR(VLOOKUP($AU3623,CODES!$A:$B,2,FALSE),"NO CODE"))</f>
        <v/>
      </c>
      <c r="BA3623" s="2">
        <f>IF(""&amp;$F3623&lt;&gt;"4","",IF($AY3623="YES","",IF(ROUND(SUMIFS($AE$2:$AE$4001,$L$2:$L$4001,$L3623,$F$2:$F$4001,"4")-SUMIFS('AR SALES'!$Y$2:$Y$2501,'AR SALES'!$L$2:$L$2501,$L3623,'AR SALES'!$AD$2:$AD$2501,"OFF"),2)=0,"","STALE")))</f>
        <v/>
      </c>
      <c r="BB3623" s="2">
        <f>IF(OR(""&amp;$F3623="2",""&amp;$F3623="4",""&amp;$F3623="G",""&amp;$F3623="H"),IF($AY3623="YES","",IF($AB3623&lt;&gt;0,"",IF(COUNTIFS('AR SALES'!$L$2:$L$2501,$L3623,'AR SALES'!$AD$2:$AD$2501,IF(""&amp;$F3623="4","OFF","ON"),'AR SALES'!$AF$2:$AF$2501,"Y")&gt;0,"","NO EXEMPTION"))),"")</f>
        <v/>
      </c>
    </row>
    <row r="3624">
      <c r="AT3624" s="2">
        <f>IF($L3624="","",IFERROR(INDEX('AR SALES'!$H$2:$H$2501,MATCH(""&amp;$L3624,'AR SALES'!$AE$2:$AE$2501,0)),""))</f>
        <v/>
      </c>
      <c r="AU3624" s="2">
        <f>IF($L3624="","",IF($A3624&lt;&gt;"GA","",IF($E3624="FULTON",IF(ISNUMBER(SEARCH("COLLEGE PARK",$AT3624)),"FULTON (COLLEGE PARK)",IF(ISNUMBER(SEARCH("HAPEVILLE",$AT3624)),"FULTON (HAPEVILLE)",IF(ISNUMBER(SEARCH("EAST POINT",$AT3624)),"FULTON (EAST POINT)",IF(ISNUMBER(SEARCH("ATLANTA",$AT3624)),"FULTON (ATL LIMITS)","FULTON")))),IF($E3624="DEKALB",IF(ISNUMBER(SEARCH("ATLANTA",$AT3624)),"DEKALB (ATL LIMITS)","DEKALB"),IF(AND($E3624="CLAYTON",ISNUMBER(SEARCH("COLLEGE PARK",$AT3624))),"CLAYTON (COLLEGE PARK)",$E3624)))))</f>
        <v/>
      </c>
      <c r="AV3624" s="2">
        <f>IF($L3624="","",IF(""&amp;$F3624="2","DIESEL",IF(OR(""&amp;$F3624="G",""&amp;$F3624="H"),"GAS","")))</f>
        <v/>
      </c>
      <c r="AW3624" s="2">
        <f>IF($AV3624="","",$R3624)</f>
        <v/>
      </c>
      <c r="AX3624" s="2">
        <f>IF($AV3624="","",IF($AB3624=0,$R3624,0))</f>
        <v/>
      </c>
      <c r="AY3624" s="2">
        <f>IF($AV3624="","",IF(AND($Z3624=0,COUNTIF('AR SALES'!$L$2:$L$2501,$L3624)=0),"YES",""))</f>
        <v/>
      </c>
      <c r="AZ3624" s="2">
        <f>IF($AV3624="","",IFERROR(VLOOKUP($AU3624,CODES!$A:$B,2,FALSE),"NO CODE"))</f>
        <v/>
      </c>
      <c r="BA3624" s="2">
        <f>IF(""&amp;$F3624&lt;&gt;"4","",IF($AY3624="YES","",IF(ROUND(SUMIFS($AE$2:$AE$4001,$L$2:$L$4001,$L3624,$F$2:$F$4001,"4")-SUMIFS('AR SALES'!$Y$2:$Y$2501,'AR SALES'!$L$2:$L$2501,$L3624,'AR SALES'!$AD$2:$AD$2501,"OFF"),2)=0,"","STALE")))</f>
        <v/>
      </c>
      <c r="BB3624" s="2">
        <f>IF(OR(""&amp;$F3624="2",""&amp;$F3624="4",""&amp;$F3624="G",""&amp;$F3624="H"),IF($AY3624="YES","",IF($AB3624&lt;&gt;0,"",IF(COUNTIFS('AR SALES'!$L$2:$L$2501,$L3624,'AR SALES'!$AD$2:$AD$2501,IF(""&amp;$F3624="4","OFF","ON"),'AR SALES'!$AF$2:$AF$2501,"Y")&gt;0,"","NO EXEMPTION"))),"")</f>
        <v/>
      </c>
    </row>
    <row r="3625">
      <c r="AT3625" s="2">
        <f>IF($L3625="","",IFERROR(INDEX('AR SALES'!$H$2:$H$2501,MATCH(""&amp;$L3625,'AR SALES'!$AE$2:$AE$2501,0)),""))</f>
        <v/>
      </c>
      <c r="AU3625" s="2">
        <f>IF($L3625="","",IF($A3625&lt;&gt;"GA","",IF($E3625="FULTON",IF(ISNUMBER(SEARCH("COLLEGE PARK",$AT3625)),"FULTON (COLLEGE PARK)",IF(ISNUMBER(SEARCH("HAPEVILLE",$AT3625)),"FULTON (HAPEVILLE)",IF(ISNUMBER(SEARCH("EAST POINT",$AT3625)),"FULTON (EAST POINT)",IF(ISNUMBER(SEARCH("ATLANTA",$AT3625)),"FULTON (ATL LIMITS)","FULTON")))),IF($E3625="DEKALB",IF(ISNUMBER(SEARCH("ATLANTA",$AT3625)),"DEKALB (ATL LIMITS)","DEKALB"),IF(AND($E3625="CLAYTON",ISNUMBER(SEARCH("COLLEGE PARK",$AT3625))),"CLAYTON (COLLEGE PARK)",$E3625)))))</f>
        <v/>
      </c>
      <c r="AV3625" s="2">
        <f>IF($L3625="","",IF(""&amp;$F3625="2","DIESEL",IF(OR(""&amp;$F3625="G",""&amp;$F3625="H"),"GAS","")))</f>
        <v/>
      </c>
      <c r="AW3625" s="2">
        <f>IF($AV3625="","",$R3625)</f>
        <v/>
      </c>
      <c r="AX3625" s="2">
        <f>IF($AV3625="","",IF($AB3625=0,$R3625,0))</f>
        <v/>
      </c>
      <c r="AY3625" s="2">
        <f>IF($AV3625="","",IF(AND($Z3625=0,COUNTIF('AR SALES'!$L$2:$L$2501,$L3625)=0),"YES",""))</f>
        <v/>
      </c>
      <c r="AZ3625" s="2">
        <f>IF($AV3625="","",IFERROR(VLOOKUP($AU3625,CODES!$A:$B,2,FALSE),"NO CODE"))</f>
        <v/>
      </c>
      <c r="BA3625" s="2">
        <f>IF(""&amp;$F3625&lt;&gt;"4","",IF($AY3625="YES","",IF(ROUND(SUMIFS($AE$2:$AE$4001,$L$2:$L$4001,$L3625,$F$2:$F$4001,"4")-SUMIFS('AR SALES'!$Y$2:$Y$2501,'AR SALES'!$L$2:$L$2501,$L3625,'AR SALES'!$AD$2:$AD$2501,"OFF"),2)=0,"","STALE")))</f>
        <v/>
      </c>
      <c r="BB3625" s="2">
        <f>IF(OR(""&amp;$F3625="2",""&amp;$F3625="4",""&amp;$F3625="G",""&amp;$F3625="H"),IF($AY3625="YES","",IF($AB3625&lt;&gt;0,"",IF(COUNTIFS('AR SALES'!$L$2:$L$2501,$L3625,'AR SALES'!$AD$2:$AD$2501,IF(""&amp;$F3625="4","OFF","ON"),'AR SALES'!$AF$2:$AF$2501,"Y")&gt;0,"","NO EXEMPTION"))),"")</f>
        <v/>
      </c>
    </row>
    <row r="3626">
      <c r="AT3626" s="2">
        <f>IF($L3626="","",IFERROR(INDEX('AR SALES'!$H$2:$H$2501,MATCH(""&amp;$L3626,'AR SALES'!$AE$2:$AE$2501,0)),""))</f>
        <v/>
      </c>
      <c r="AU3626" s="2">
        <f>IF($L3626="","",IF($A3626&lt;&gt;"GA","",IF($E3626="FULTON",IF(ISNUMBER(SEARCH("COLLEGE PARK",$AT3626)),"FULTON (COLLEGE PARK)",IF(ISNUMBER(SEARCH("HAPEVILLE",$AT3626)),"FULTON (HAPEVILLE)",IF(ISNUMBER(SEARCH("EAST POINT",$AT3626)),"FULTON (EAST POINT)",IF(ISNUMBER(SEARCH("ATLANTA",$AT3626)),"FULTON (ATL LIMITS)","FULTON")))),IF($E3626="DEKALB",IF(ISNUMBER(SEARCH("ATLANTA",$AT3626)),"DEKALB (ATL LIMITS)","DEKALB"),IF(AND($E3626="CLAYTON",ISNUMBER(SEARCH("COLLEGE PARK",$AT3626))),"CLAYTON (COLLEGE PARK)",$E3626)))))</f>
        <v/>
      </c>
      <c r="AV3626" s="2">
        <f>IF($L3626="","",IF(""&amp;$F3626="2","DIESEL",IF(OR(""&amp;$F3626="G",""&amp;$F3626="H"),"GAS","")))</f>
        <v/>
      </c>
      <c r="AW3626" s="2">
        <f>IF($AV3626="","",$R3626)</f>
        <v/>
      </c>
      <c r="AX3626" s="2">
        <f>IF($AV3626="","",IF($AB3626=0,$R3626,0))</f>
        <v/>
      </c>
      <c r="AY3626" s="2">
        <f>IF($AV3626="","",IF(AND($Z3626=0,COUNTIF('AR SALES'!$L$2:$L$2501,$L3626)=0),"YES",""))</f>
        <v/>
      </c>
      <c r="AZ3626" s="2">
        <f>IF($AV3626="","",IFERROR(VLOOKUP($AU3626,CODES!$A:$B,2,FALSE),"NO CODE"))</f>
        <v/>
      </c>
      <c r="BA3626" s="2">
        <f>IF(""&amp;$F3626&lt;&gt;"4","",IF($AY3626="YES","",IF(ROUND(SUMIFS($AE$2:$AE$4001,$L$2:$L$4001,$L3626,$F$2:$F$4001,"4")-SUMIFS('AR SALES'!$Y$2:$Y$2501,'AR SALES'!$L$2:$L$2501,$L3626,'AR SALES'!$AD$2:$AD$2501,"OFF"),2)=0,"","STALE")))</f>
        <v/>
      </c>
      <c r="BB3626" s="2">
        <f>IF(OR(""&amp;$F3626="2",""&amp;$F3626="4",""&amp;$F3626="G",""&amp;$F3626="H"),IF($AY3626="YES","",IF($AB3626&lt;&gt;0,"",IF(COUNTIFS('AR SALES'!$L$2:$L$2501,$L3626,'AR SALES'!$AD$2:$AD$2501,IF(""&amp;$F3626="4","OFF","ON"),'AR SALES'!$AF$2:$AF$2501,"Y")&gt;0,"","NO EXEMPTION"))),"")</f>
        <v/>
      </c>
    </row>
    <row r="3627">
      <c r="AT3627" s="2">
        <f>IF($L3627="","",IFERROR(INDEX('AR SALES'!$H$2:$H$2501,MATCH(""&amp;$L3627,'AR SALES'!$AE$2:$AE$2501,0)),""))</f>
        <v/>
      </c>
      <c r="AU3627" s="2">
        <f>IF($L3627="","",IF($A3627&lt;&gt;"GA","",IF($E3627="FULTON",IF(ISNUMBER(SEARCH("COLLEGE PARK",$AT3627)),"FULTON (COLLEGE PARK)",IF(ISNUMBER(SEARCH("HAPEVILLE",$AT3627)),"FULTON (HAPEVILLE)",IF(ISNUMBER(SEARCH("EAST POINT",$AT3627)),"FULTON (EAST POINT)",IF(ISNUMBER(SEARCH("ATLANTA",$AT3627)),"FULTON (ATL LIMITS)","FULTON")))),IF($E3627="DEKALB",IF(ISNUMBER(SEARCH("ATLANTA",$AT3627)),"DEKALB (ATL LIMITS)","DEKALB"),IF(AND($E3627="CLAYTON",ISNUMBER(SEARCH("COLLEGE PARK",$AT3627))),"CLAYTON (COLLEGE PARK)",$E3627)))))</f>
        <v/>
      </c>
      <c r="AV3627" s="2">
        <f>IF($L3627="","",IF(""&amp;$F3627="2","DIESEL",IF(OR(""&amp;$F3627="G",""&amp;$F3627="H"),"GAS","")))</f>
        <v/>
      </c>
      <c r="AW3627" s="2">
        <f>IF($AV3627="","",$R3627)</f>
        <v/>
      </c>
      <c r="AX3627" s="2">
        <f>IF($AV3627="","",IF($AB3627=0,$R3627,0))</f>
        <v/>
      </c>
      <c r="AY3627" s="2">
        <f>IF($AV3627="","",IF(AND($Z3627=0,COUNTIF('AR SALES'!$L$2:$L$2501,$L3627)=0),"YES",""))</f>
        <v/>
      </c>
      <c r="AZ3627" s="2">
        <f>IF($AV3627="","",IFERROR(VLOOKUP($AU3627,CODES!$A:$B,2,FALSE),"NO CODE"))</f>
        <v/>
      </c>
      <c r="BA3627" s="2">
        <f>IF(""&amp;$F3627&lt;&gt;"4","",IF($AY3627="YES","",IF(ROUND(SUMIFS($AE$2:$AE$4001,$L$2:$L$4001,$L3627,$F$2:$F$4001,"4")-SUMIFS('AR SALES'!$Y$2:$Y$2501,'AR SALES'!$L$2:$L$2501,$L3627,'AR SALES'!$AD$2:$AD$2501,"OFF"),2)=0,"","STALE")))</f>
        <v/>
      </c>
      <c r="BB3627" s="2">
        <f>IF(OR(""&amp;$F3627="2",""&amp;$F3627="4",""&amp;$F3627="G",""&amp;$F3627="H"),IF($AY3627="YES","",IF($AB3627&lt;&gt;0,"",IF(COUNTIFS('AR SALES'!$L$2:$L$2501,$L3627,'AR SALES'!$AD$2:$AD$2501,IF(""&amp;$F3627="4","OFF","ON"),'AR SALES'!$AF$2:$AF$2501,"Y")&gt;0,"","NO EXEMPTION"))),"")</f>
        <v/>
      </c>
    </row>
    <row r="3628">
      <c r="AT3628" s="2">
        <f>IF($L3628="","",IFERROR(INDEX('AR SALES'!$H$2:$H$2501,MATCH(""&amp;$L3628,'AR SALES'!$AE$2:$AE$2501,0)),""))</f>
        <v/>
      </c>
      <c r="AU3628" s="2">
        <f>IF($L3628="","",IF($A3628&lt;&gt;"GA","",IF($E3628="FULTON",IF(ISNUMBER(SEARCH("COLLEGE PARK",$AT3628)),"FULTON (COLLEGE PARK)",IF(ISNUMBER(SEARCH("HAPEVILLE",$AT3628)),"FULTON (HAPEVILLE)",IF(ISNUMBER(SEARCH("EAST POINT",$AT3628)),"FULTON (EAST POINT)",IF(ISNUMBER(SEARCH("ATLANTA",$AT3628)),"FULTON (ATL LIMITS)","FULTON")))),IF($E3628="DEKALB",IF(ISNUMBER(SEARCH("ATLANTA",$AT3628)),"DEKALB (ATL LIMITS)","DEKALB"),IF(AND($E3628="CLAYTON",ISNUMBER(SEARCH("COLLEGE PARK",$AT3628))),"CLAYTON (COLLEGE PARK)",$E3628)))))</f>
        <v/>
      </c>
      <c r="AV3628" s="2">
        <f>IF($L3628="","",IF(""&amp;$F3628="2","DIESEL",IF(OR(""&amp;$F3628="G",""&amp;$F3628="H"),"GAS","")))</f>
        <v/>
      </c>
      <c r="AW3628" s="2">
        <f>IF($AV3628="","",$R3628)</f>
        <v/>
      </c>
      <c r="AX3628" s="2">
        <f>IF($AV3628="","",IF($AB3628=0,$R3628,0))</f>
        <v/>
      </c>
      <c r="AY3628" s="2">
        <f>IF($AV3628="","",IF(AND($Z3628=0,COUNTIF('AR SALES'!$L$2:$L$2501,$L3628)=0),"YES",""))</f>
        <v/>
      </c>
      <c r="AZ3628" s="2">
        <f>IF($AV3628="","",IFERROR(VLOOKUP($AU3628,CODES!$A:$B,2,FALSE),"NO CODE"))</f>
        <v/>
      </c>
      <c r="BA3628" s="2">
        <f>IF(""&amp;$F3628&lt;&gt;"4","",IF($AY3628="YES","",IF(ROUND(SUMIFS($AE$2:$AE$4001,$L$2:$L$4001,$L3628,$F$2:$F$4001,"4")-SUMIFS('AR SALES'!$Y$2:$Y$2501,'AR SALES'!$L$2:$L$2501,$L3628,'AR SALES'!$AD$2:$AD$2501,"OFF"),2)=0,"","STALE")))</f>
        <v/>
      </c>
      <c r="BB3628" s="2">
        <f>IF(OR(""&amp;$F3628="2",""&amp;$F3628="4",""&amp;$F3628="G",""&amp;$F3628="H"),IF($AY3628="YES","",IF($AB3628&lt;&gt;0,"",IF(COUNTIFS('AR SALES'!$L$2:$L$2501,$L3628,'AR SALES'!$AD$2:$AD$2501,IF(""&amp;$F3628="4","OFF","ON"),'AR SALES'!$AF$2:$AF$2501,"Y")&gt;0,"","NO EXEMPTION"))),"")</f>
        <v/>
      </c>
    </row>
    <row r="3629">
      <c r="AT3629" s="2">
        <f>IF($L3629="","",IFERROR(INDEX('AR SALES'!$H$2:$H$2501,MATCH(""&amp;$L3629,'AR SALES'!$AE$2:$AE$2501,0)),""))</f>
        <v/>
      </c>
      <c r="AU3629" s="2">
        <f>IF($L3629="","",IF($A3629&lt;&gt;"GA","",IF($E3629="FULTON",IF(ISNUMBER(SEARCH("COLLEGE PARK",$AT3629)),"FULTON (COLLEGE PARK)",IF(ISNUMBER(SEARCH("HAPEVILLE",$AT3629)),"FULTON (HAPEVILLE)",IF(ISNUMBER(SEARCH("EAST POINT",$AT3629)),"FULTON (EAST POINT)",IF(ISNUMBER(SEARCH("ATLANTA",$AT3629)),"FULTON (ATL LIMITS)","FULTON")))),IF($E3629="DEKALB",IF(ISNUMBER(SEARCH("ATLANTA",$AT3629)),"DEKALB (ATL LIMITS)","DEKALB"),IF(AND($E3629="CLAYTON",ISNUMBER(SEARCH("COLLEGE PARK",$AT3629))),"CLAYTON (COLLEGE PARK)",$E3629)))))</f>
        <v/>
      </c>
      <c r="AV3629" s="2">
        <f>IF($L3629="","",IF(""&amp;$F3629="2","DIESEL",IF(OR(""&amp;$F3629="G",""&amp;$F3629="H"),"GAS","")))</f>
        <v/>
      </c>
      <c r="AW3629" s="2">
        <f>IF($AV3629="","",$R3629)</f>
        <v/>
      </c>
      <c r="AX3629" s="2">
        <f>IF($AV3629="","",IF($AB3629=0,$R3629,0))</f>
        <v/>
      </c>
      <c r="AY3629" s="2">
        <f>IF($AV3629="","",IF(AND($Z3629=0,COUNTIF('AR SALES'!$L$2:$L$2501,$L3629)=0),"YES",""))</f>
        <v/>
      </c>
      <c r="AZ3629" s="2">
        <f>IF($AV3629="","",IFERROR(VLOOKUP($AU3629,CODES!$A:$B,2,FALSE),"NO CODE"))</f>
        <v/>
      </c>
      <c r="BA3629" s="2">
        <f>IF(""&amp;$F3629&lt;&gt;"4","",IF($AY3629="YES","",IF(ROUND(SUMIFS($AE$2:$AE$4001,$L$2:$L$4001,$L3629,$F$2:$F$4001,"4")-SUMIFS('AR SALES'!$Y$2:$Y$2501,'AR SALES'!$L$2:$L$2501,$L3629,'AR SALES'!$AD$2:$AD$2501,"OFF"),2)=0,"","STALE")))</f>
        <v/>
      </c>
      <c r="BB3629" s="2">
        <f>IF(OR(""&amp;$F3629="2",""&amp;$F3629="4",""&amp;$F3629="G",""&amp;$F3629="H"),IF($AY3629="YES","",IF($AB3629&lt;&gt;0,"",IF(COUNTIFS('AR SALES'!$L$2:$L$2501,$L3629,'AR SALES'!$AD$2:$AD$2501,IF(""&amp;$F3629="4","OFF","ON"),'AR SALES'!$AF$2:$AF$2501,"Y")&gt;0,"","NO EXEMPTION"))),"")</f>
        <v/>
      </c>
    </row>
    <row r="3630">
      <c r="AT3630" s="2">
        <f>IF($L3630="","",IFERROR(INDEX('AR SALES'!$H$2:$H$2501,MATCH(""&amp;$L3630,'AR SALES'!$AE$2:$AE$2501,0)),""))</f>
        <v/>
      </c>
      <c r="AU3630" s="2">
        <f>IF($L3630="","",IF($A3630&lt;&gt;"GA","",IF($E3630="FULTON",IF(ISNUMBER(SEARCH("COLLEGE PARK",$AT3630)),"FULTON (COLLEGE PARK)",IF(ISNUMBER(SEARCH("HAPEVILLE",$AT3630)),"FULTON (HAPEVILLE)",IF(ISNUMBER(SEARCH("EAST POINT",$AT3630)),"FULTON (EAST POINT)",IF(ISNUMBER(SEARCH("ATLANTA",$AT3630)),"FULTON (ATL LIMITS)","FULTON")))),IF($E3630="DEKALB",IF(ISNUMBER(SEARCH("ATLANTA",$AT3630)),"DEKALB (ATL LIMITS)","DEKALB"),IF(AND($E3630="CLAYTON",ISNUMBER(SEARCH("COLLEGE PARK",$AT3630))),"CLAYTON (COLLEGE PARK)",$E3630)))))</f>
        <v/>
      </c>
      <c r="AV3630" s="2">
        <f>IF($L3630="","",IF(""&amp;$F3630="2","DIESEL",IF(OR(""&amp;$F3630="G",""&amp;$F3630="H"),"GAS","")))</f>
        <v/>
      </c>
      <c r="AW3630" s="2">
        <f>IF($AV3630="","",$R3630)</f>
        <v/>
      </c>
      <c r="AX3630" s="2">
        <f>IF($AV3630="","",IF($AB3630=0,$R3630,0))</f>
        <v/>
      </c>
      <c r="AY3630" s="2">
        <f>IF($AV3630="","",IF(AND($Z3630=0,COUNTIF('AR SALES'!$L$2:$L$2501,$L3630)=0),"YES",""))</f>
        <v/>
      </c>
      <c r="AZ3630" s="2">
        <f>IF($AV3630="","",IFERROR(VLOOKUP($AU3630,CODES!$A:$B,2,FALSE),"NO CODE"))</f>
        <v/>
      </c>
      <c r="BA3630" s="2">
        <f>IF(""&amp;$F3630&lt;&gt;"4","",IF($AY3630="YES","",IF(ROUND(SUMIFS($AE$2:$AE$4001,$L$2:$L$4001,$L3630,$F$2:$F$4001,"4")-SUMIFS('AR SALES'!$Y$2:$Y$2501,'AR SALES'!$L$2:$L$2501,$L3630,'AR SALES'!$AD$2:$AD$2501,"OFF"),2)=0,"","STALE")))</f>
        <v/>
      </c>
      <c r="BB3630" s="2">
        <f>IF(OR(""&amp;$F3630="2",""&amp;$F3630="4",""&amp;$F3630="G",""&amp;$F3630="H"),IF($AY3630="YES","",IF($AB3630&lt;&gt;0,"",IF(COUNTIFS('AR SALES'!$L$2:$L$2501,$L3630,'AR SALES'!$AD$2:$AD$2501,IF(""&amp;$F3630="4","OFF","ON"),'AR SALES'!$AF$2:$AF$2501,"Y")&gt;0,"","NO EXEMPTION"))),"")</f>
        <v/>
      </c>
    </row>
    <row r="3631">
      <c r="AT3631" s="2">
        <f>IF($L3631="","",IFERROR(INDEX('AR SALES'!$H$2:$H$2501,MATCH(""&amp;$L3631,'AR SALES'!$AE$2:$AE$2501,0)),""))</f>
        <v/>
      </c>
      <c r="AU3631" s="2">
        <f>IF($L3631="","",IF($A3631&lt;&gt;"GA","",IF($E3631="FULTON",IF(ISNUMBER(SEARCH("COLLEGE PARK",$AT3631)),"FULTON (COLLEGE PARK)",IF(ISNUMBER(SEARCH("HAPEVILLE",$AT3631)),"FULTON (HAPEVILLE)",IF(ISNUMBER(SEARCH("EAST POINT",$AT3631)),"FULTON (EAST POINT)",IF(ISNUMBER(SEARCH("ATLANTA",$AT3631)),"FULTON (ATL LIMITS)","FULTON")))),IF($E3631="DEKALB",IF(ISNUMBER(SEARCH("ATLANTA",$AT3631)),"DEKALB (ATL LIMITS)","DEKALB"),IF(AND($E3631="CLAYTON",ISNUMBER(SEARCH("COLLEGE PARK",$AT3631))),"CLAYTON (COLLEGE PARK)",$E3631)))))</f>
        <v/>
      </c>
      <c r="AV3631" s="2">
        <f>IF($L3631="","",IF(""&amp;$F3631="2","DIESEL",IF(OR(""&amp;$F3631="G",""&amp;$F3631="H"),"GAS","")))</f>
        <v/>
      </c>
      <c r="AW3631" s="2">
        <f>IF($AV3631="","",$R3631)</f>
        <v/>
      </c>
      <c r="AX3631" s="2">
        <f>IF($AV3631="","",IF($AB3631=0,$R3631,0))</f>
        <v/>
      </c>
      <c r="AY3631" s="2">
        <f>IF($AV3631="","",IF(AND($Z3631=0,COUNTIF('AR SALES'!$L$2:$L$2501,$L3631)=0),"YES",""))</f>
        <v/>
      </c>
      <c r="AZ3631" s="2">
        <f>IF($AV3631="","",IFERROR(VLOOKUP($AU3631,CODES!$A:$B,2,FALSE),"NO CODE"))</f>
        <v/>
      </c>
      <c r="BA3631" s="2">
        <f>IF(""&amp;$F3631&lt;&gt;"4","",IF($AY3631="YES","",IF(ROUND(SUMIFS($AE$2:$AE$4001,$L$2:$L$4001,$L3631,$F$2:$F$4001,"4")-SUMIFS('AR SALES'!$Y$2:$Y$2501,'AR SALES'!$L$2:$L$2501,$L3631,'AR SALES'!$AD$2:$AD$2501,"OFF"),2)=0,"","STALE")))</f>
        <v/>
      </c>
      <c r="BB3631" s="2">
        <f>IF(OR(""&amp;$F3631="2",""&amp;$F3631="4",""&amp;$F3631="G",""&amp;$F3631="H"),IF($AY3631="YES","",IF($AB3631&lt;&gt;0,"",IF(COUNTIFS('AR SALES'!$L$2:$L$2501,$L3631,'AR SALES'!$AD$2:$AD$2501,IF(""&amp;$F3631="4","OFF","ON"),'AR SALES'!$AF$2:$AF$2501,"Y")&gt;0,"","NO EXEMPTION"))),"")</f>
        <v/>
      </c>
    </row>
    <row r="3632">
      <c r="AT3632" s="2">
        <f>IF($L3632="","",IFERROR(INDEX('AR SALES'!$H$2:$H$2501,MATCH(""&amp;$L3632,'AR SALES'!$AE$2:$AE$2501,0)),""))</f>
        <v/>
      </c>
      <c r="AU3632" s="2">
        <f>IF($L3632="","",IF($A3632&lt;&gt;"GA","",IF($E3632="FULTON",IF(ISNUMBER(SEARCH("COLLEGE PARK",$AT3632)),"FULTON (COLLEGE PARK)",IF(ISNUMBER(SEARCH("HAPEVILLE",$AT3632)),"FULTON (HAPEVILLE)",IF(ISNUMBER(SEARCH("EAST POINT",$AT3632)),"FULTON (EAST POINT)",IF(ISNUMBER(SEARCH("ATLANTA",$AT3632)),"FULTON (ATL LIMITS)","FULTON")))),IF($E3632="DEKALB",IF(ISNUMBER(SEARCH("ATLANTA",$AT3632)),"DEKALB (ATL LIMITS)","DEKALB"),IF(AND($E3632="CLAYTON",ISNUMBER(SEARCH("COLLEGE PARK",$AT3632))),"CLAYTON (COLLEGE PARK)",$E3632)))))</f>
        <v/>
      </c>
      <c r="AV3632" s="2">
        <f>IF($L3632="","",IF(""&amp;$F3632="2","DIESEL",IF(OR(""&amp;$F3632="G",""&amp;$F3632="H"),"GAS","")))</f>
        <v/>
      </c>
      <c r="AW3632" s="2">
        <f>IF($AV3632="","",$R3632)</f>
        <v/>
      </c>
      <c r="AX3632" s="2">
        <f>IF($AV3632="","",IF($AB3632=0,$R3632,0))</f>
        <v/>
      </c>
      <c r="AY3632" s="2">
        <f>IF($AV3632="","",IF(AND($Z3632=0,COUNTIF('AR SALES'!$L$2:$L$2501,$L3632)=0),"YES",""))</f>
        <v/>
      </c>
      <c r="AZ3632" s="2">
        <f>IF($AV3632="","",IFERROR(VLOOKUP($AU3632,CODES!$A:$B,2,FALSE),"NO CODE"))</f>
        <v/>
      </c>
      <c r="BA3632" s="2">
        <f>IF(""&amp;$F3632&lt;&gt;"4","",IF($AY3632="YES","",IF(ROUND(SUMIFS($AE$2:$AE$4001,$L$2:$L$4001,$L3632,$F$2:$F$4001,"4")-SUMIFS('AR SALES'!$Y$2:$Y$2501,'AR SALES'!$L$2:$L$2501,$L3632,'AR SALES'!$AD$2:$AD$2501,"OFF"),2)=0,"","STALE")))</f>
        <v/>
      </c>
      <c r="BB3632" s="2">
        <f>IF(OR(""&amp;$F3632="2",""&amp;$F3632="4",""&amp;$F3632="G",""&amp;$F3632="H"),IF($AY3632="YES","",IF($AB3632&lt;&gt;0,"",IF(COUNTIFS('AR SALES'!$L$2:$L$2501,$L3632,'AR SALES'!$AD$2:$AD$2501,IF(""&amp;$F3632="4","OFF","ON"),'AR SALES'!$AF$2:$AF$2501,"Y")&gt;0,"","NO EXEMPTION"))),"")</f>
        <v/>
      </c>
    </row>
    <row r="3633">
      <c r="AT3633" s="2">
        <f>IF($L3633="","",IFERROR(INDEX('AR SALES'!$H$2:$H$2501,MATCH(""&amp;$L3633,'AR SALES'!$AE$2:$AE$2501,0)),""))</f>
        <v/>
      </c>
      <c r="AU3633" s="2">
        <f>IF($L3633="","",IF($A3633&lt;&gt;"GA","",IF($E3633="FULTON",IF(ISNUMBER(SEARCH("COLLEGE PARK",$AT3633)),"FULTON (COLLEGE PARK)",IF(ISNUMBER(SEARCH("HAPEVILLE",$AT3633)),"FULTON (HAPEVILLE)",IF(ISNUMBER(SEARCH("EAST POINT",$AT3633)),"FULTON (EAST POINT)",IF(ISNUMBER(SEARCH("ATLANTA",$AT3633)),"FULTON (ATL LIMITS)","FULTON")))),IF($E3633="DEKALB",IF(ISNUMBER(SEARCH("ATLANTA",$AT3633)),"DEKALB (ATL LIMITS)","DEKALB"),IF(AND($E3633="CLAYTON",ISNUMBER(SEARCH("COLLEGE PARK",$AT3633))),"CLAYTON (COLLEGE PARK)",$E3633)))))</f>
        <v/>
      </c>
      <c r="AV3633" s="2">
        <f>IF($L3633="","",IF(""&amp;$F3633="2","DIESEL",IF(OR(""&amp;$F3633="G",""&amp;$F3633="H"),"GAS","")))</f>
        <v/>
      </c>
      <c r="AW3633" s="2">
        <f>IF($AV3633="","",$R3633)</f>
        <v/>
      </c>
      <c r="AX3633" s="2">
        <f>IF($AV3633="","",IF($AB3633=0,$R3633,0))</f>
        <v/>
      </c>
      <c r="AY3633" s="2">
        <f>IF($AV3633="","",IF(AND($Z3633=0,COUNTIF('AR SALES'!$L$2:$L$2501,$L3633)=0),"YES",""))</f>
        <v/>
      </c>
      <c r="AZ3633" s="2">
        <f>IF($AV3633="","",IFERROR(VLOOKUP($AU3633,CODES!$A:$B,2,FALSE),"NO CODE"))</f>
        <v/>
      </c>
      <c r="BA3633" s="2">
        <f>IF(""&amp;$F3633&lt;&gt;"4","",IF($AY3633="YES","",IF(ROUND(SUMIFS($AE$2:$AE$4001,$L$2:$L$4001,$L3633,$F$2:$F$4001,"4")-SUMIFS('AR SALES'!$Y$2:$Y$2501,'AR SALES'!$L$2:$L$2501,$L3633,'AR SALES'!$AD$2:$AD$2501,"OFF"),2)=0,"","STALE")))</f>
        <v/>
      </c>
      <c r="BB3633" s="2">
        <f>IF(OR(""&amp;$F3633="2",""&amp;$F3633="4",""&amp;$F3633="G",""&amp;$F3633="H"),IF($AY3633="YES","",IF($AB3633&lt;&gt;0,"",IF(COUNTIFS('AR SALES'!$L$2:$L$2501,$L3633,'AR SALES'!$AD$2:$AD$2501,IF(""&amp;$F3633="4","OFF","ON"),'AR SALES'!$AF$2:$AF$2501,"Y")&gt;0,"","NO EXEMPTION"))),"")</f>
        <v/>
      </c>
    </row>
    <row r="3634">
      <c r="AT3634" s="2">
        <f>IF($L3634="","",IFERROR(INDEX('AR SALES'!$H$2:$H$2501,MATCH(""&amp;$L3634,'AR SALES'!$AE$2:$AE$2501,0)),""))</f>
        <v/>
      </c>
      <c r="AU3634" s="2">
        <f>IF($L3634="","",IF($A3634&lt;&gt;"GA","",IF($E3634="FULTON",IF(ISNUMBER(SEARCH("COLLEGE PARK",$AT3634)),"FULTON (COLLEGE PARK)",IF(ISNUMBER(SEARCH("HAPEVILLE",$AT3634)),"FULTON (HAPEVILLE)",IF(ISNUMBER(SEARCH("EAST POINT",$AT3634)),"FULTON (EAST POINT)",IF(ISNUMBER(SEARCH("ATLANTA",$AT3634)),"FULTON (ATL LIMITS)","FULTON")))),IF($E3634="DEKALB",IF(ISNUMBER(SEARCH("ATLANTA",$AT3634)),"DEKALB (ATL LIMITS)","DEKALB"),IF(AND($E3634="CLAYTON",ISNUMBER(SEARCH("COLLEGE PARK",$AT3634))),"CLAYTON (COLLEGE PARK)",$E3634)))))</f>
        <v/>
      </c>
      <c r="AV3634" s="2">
        <f>IF($L3634="","",IF(""&amp;$F3634="2","DIESEL",IF(OR(""&amp;$F3634="G",""&amp;$F3634="H"),"GAS","")))</f>
        <v/>
      </c>
      <c r="AW3634" s="2">
        <f>IF($AV3634="","",$R3634)</f>
        <v/>
      </c>
      <c r="AX3634" s="2">
        <f>IF($AV3634="","",IF($AB3634=0,$R3634,0))</f>
        <v/>
      </c>
      <c r="AY3634" s="2">
        <f>IF($AV3634="","",IF(AND($Z3634=0,COUNTIF('AR SALES'!$L$2:$L$2501,$L3634)=0),"YES",""))</f>
        <v/>
      </c>
      <c r="AZ3634" s="2">
        <f>IF($AV3634="","",IFERROR(VLOOKUP($AU3634,CODES!$A:$B,2,FALSE),"NO CODE"))</f>
        <v/>
      </c>
      <c r="BA3634" s="2">
        <f>IF(""&amp;$F3634&lt;&gt;"4","",IF($AY3634="YES","",IF(ROUND(SUMIFS($AE$2:$AE$4001,$L$2:$L$4001,$L3634,$F$2:$F$4001,"4")-SUMIFS('AR SALES'!$Y$2:$Y$2501,'AR SALES'!$L$2:$L$2501,$L3634,'AR SALES'!$AD$2:$AD$2501,"OFF"),2)=0,"","STALE")))</f>
        <v/>
      </c>
      <c r="BB3634" s="2">
        <f>IF(OR(""&amp;$F3634="2",""&amp;$F3634="4",""&amp;$F3634="G",""&amp;$F3634="H"),IF($AY3634="YES","",IF($AB3634&lt;&gt;0,"",IF(COUNTIFS('AR SALES'!$L$2:$L$2501,$L3634,'AR SALES'!$AD$2:$AD$2501,IF(""&amp;$F3634="4","OFF","ON"),'AR SALES'!$AF$2:$AF$2501,"Y")&gt;0,"","NO EXEMPTION"))),"")</f>
        <v/>
      </c>
    </row>
    <row r="3635">
      <c r="AT3635" s="2">
        <f>IF($L3635="","",IFERROR(INDEX('AR SALES'!$H$2:$H$2501,MATCH(""&amp;$L3635,'AR SALES'!$AE$2:$AE$2501,0)),""))</f>
        <v/>
      </c>
      <c r="AU3635" s="2">
        <f>IF($L3635="","",IF($A3635&lt;&gt;"GA","",IF($E3635="FULTON",IF(ISNUMBER(SEARCH("COLLEGE PARK",$AT3635)),"FULTON (COLLEGE PARK)",IF(ISNUMBER(SEARCH("HAPEVILLE",$AT3635)),"FULTON (HAPEVILLE)",IF(ISNUMBER(SEARCH("EAST POINT",$AT3635)),"FULTON (EAST POINT)",IF(ISNUMBER(SEARCH("ATLANTA",$AT3635)),"FULTON (ATL LIMITS)","FULTON")))),IF($E3635="DEKALB",IF(ISNUMBER(SEARCH("ATLANTA",$AT3635)),"DEKALB (ATL LIMITS)","DEKALB"),IF(AND($E3635="CLAYTON",ISNUMBER(SEARCH("COLLEGE PARK",$AT3635))),"CLAYTON (COLLEGE PARK)",$E3635)))))</f>
        <v/>
      </c>
      <c r="AV3635" s="2">
        <f>IF($L3635="","",IF(""&amp;$F3635="2","DIESEL",IF(OR(""&amp;$F3635="G",""&amp;$F3635="H"),"GAS","")))</f>
        <v/>
      </c>
      <c r="AW3635" s="2">
        <f>IF($AV3635="","",$R3635)</f>
        <v/>
      </c>
      <c r="AX3635" s="2">
        <f>IF($AV3635="","",IF($AB3635=0,$R3635,0))</f>
        <v/>
      </c>
      <c r="AY3635" s="2">
        <f>IF($AV3635="","",IF(AND($Z3635=0,COUNTIF('AR SALES'!$L$2:$L$2501,$L3635)=0),"YES",""))</f>
        <v/>
      </c>
      <c r="AZ3635" s="2">
        <f>IF($AV3635="","",IFERROR(VLOOKUP($AU3635,CODES!$A:$B,2,FALSE),"NO CODE"))</f>
        <v/>
      </c>
      <c r="BA3635" s="2">
        <f>IF(""&amp;$F3635&lt;&gt;"4","",IF($AY3635="YES","",IF(ROUND(SUMIFS($AE$2:$AE$4001,$L$2:$L$4001,$L3635,$F$2:$F$4001,"4")-SUMIFS('AR SALES'!$Y$2:$Y$2501,'AR SALES'!$L$2:$L$2501,$L3635,'AR SALES'!$AD$2:$AD$2501,"OFF"),2)=0,"","STALE")))</f>
        <v/>
      </c>
      <c r="BB3635" s="2">
        <f>IF(OR(""&amp;$F3635="2",""&amp;$F3635="4",""&amp;$F3635="G",""&amp;$F3635="H"),IF($AY3635="YES","",IF($AB3635&lt;&gt;0,"",IF(COUNTIFS('AR SALES'!$L$2:$L$2501,$L3635,'AR SALES'!$AD$2:$AD$2501,IF(""&amp;$F3635="4","OFF","ON"),'AR SALES'!$AF$2:$AF$2501,"Y")&gt;0,"","NO EXEMPTION"))),"")</f>
        <v/>
      </c>
    </row>
    <row r="3636">
      <c r="AT3636" s="2">
        <f>IF($L3636="","",IFERROR(INDEX('AR SALES'!$H$2:$H$2501,MATCH(""&amp;$L3636,'AR SALES'!$AE$2:$AE$2501,0)),""))</f>
        <v/>
      </c>
      <c r="AU3636" s="2">
        <f>IF($L3636="","",IF($A3636&lt;&gt;"GA","",IF($E3636="FULTON",IF(ISNUMBER(SEARCH("COLLEGE PARK",$AT3636)),"FULTON (COLLEGE PARK)",IF(ISNUMBER(SEARCH("HAPEVILLE",$AT3636)),"FULTON (HAPEVILLE)",IF(ISNUMBER(SEARCH("EAST POINT",$AT3636)),"FULTON (EAST POINT)",IF(ISNUMBER(SEARCH("ATLANTA",$AT3636)),"FULTON (ATL LIMITS)","FULTON")))),IF($E3636="DEKALB",IF(ISNUMBER(SEARCH("ATLANTA",$AT3636)),"DEKALB (ATL LIMITS)","DEKALB"),IF(AND($E3636="CLAYTON",ISNUMBER(SEARCH("COLLEGE PARK",$AT3636))),"CLAYTON (COLLEGE PARK)",$E3636)))))</f>
        <v/>
      </c>
      <c r="AV3636" s="2">
        <f>IF($L3636="","",IF(""&amp;$F3636="2","DIESEL",IF(OR(""&amp;$F3636="G",""&amp;$F3636="H"),"GAS","")))</f>
        <v/>
      </c>
      <c r="AW3636" s="2">
        <f>IF($AV3636="","",$R3636)</f>
        <v/>
      </c>
      <c r="AX3636" s="2">
        <f>IF($AV3636="","",IF($AB3636=0,$R3636,0))</f>
        <v/>
      </c>
      <c r="AY3636" s="2">
        <f>IF($AV3636="","",IF(AND($Z3636=0,COUNTIF('AR SALES'!$L$2:$L$2501,$L3636)=0),"YES",""))</f>
        <v/>
      </c>
      <c r="AZ3636" s="2">
        <f>IF($AV3636="","",IFERROR(VLOOKUP($AU3636,CODES!$A:$B,2,FALSE),"NO CODE"))</f>
        <v/>
      </c>
      <c r="BA3636" s="2">
        <f>IF(""&amp;$F3636&lt;&gt;"4","",IF($AY3636="YES","",IF(ROUND(SUMIFS($AE$2:$AE$4001,$L$2:$L$4001,$L3636,$F$2:$F$4001,"4")-SUMIFS('AR SALES'!$Y$2:$Y$2501,'AR SALES'!$L$2:$L$2501,$L3636,'AR SALES'!$AD$2:$AD$2501,"OFF"),2)=0,"","STALE")))</f>
        <v/>
      </c>
      <c r="BB3636" s="2">
        <f>IF(OR(""&amp;$F3636="2",""&amp;$F3636="4",""&amp;$F3636="G",""&amp;$F3636="H"),IF($AY3636="YES","",IF($AB3636&lt;&gt;0,"",IF(COUNTIFS('AR SALES'!$L$2:$L$2501,$L3636,'AR SALES'!$AD$2:$AD$2501,IF(""&amp;$F3636="4","OFF","ON"),'AR SALES'!$AF$2:$AF$2501,"Y")&gt;0,"","NO EXEMPTION"))),"")</f>
        <v/>
      </c>
    </row>
    <row r="3637">
      <c r="AT3637" s="2">
        <f>IF($L3637="","",IFERROR(INDEX('AR SALES'!$H$2:$H$2501,MATCH(""&amp;$L3637,'AR SALES'!$AE$2:$AE$2501,0)),""))</f>
        <v/>
      </c>
      <c r="AU3637" s="2">
        <f>IF($L3637="","",IF($A3637&lt;&gt;"GA","",IF($E3637="FULTON",IF(ISNUMBER(SEARCH("COLLEGE PARK",$AT3637)),"FULTON (COLLEGE PARK)",IF(ISNUMBER(SEARCH("HAPEVILLE",$AT3637)),"FULTON (HAPEVILLE)",IF(ISNUMBER(SEARCH("EAST POINT",$AT3637)),"FULTON (EAST POINT)",IF(ISNUMBER(SEARCH("ATLANTA",$AT3637)),"FULTON (ATL LIMITS)","FULTON")))),IF($E3637="DEKALB",IF(ISNUMBER(SEARCH("ATLANTA",$AT3637)),"DEKALB (ATL LIMITS)","DEKALB"),IF(AND($E3637="CLAYTON",ISNUMBER(SEARCH("COLLEGE PARK",$AT3637))),"CLAYTON (COLLEGE PARK)",$E3637)))))</f>
        <v/>
      </c>
      <c r="AV3637" s="2">
        <f>IF($L3637="","",IF(""&amp;$F3637="2","DIESEL",IF(OR(""&amp;$F3637="G",""&amp;$F3637="H"),"GAS","")))</f>
        <v/>
      </c>
      <c r="AW3637" s="2">
        <f>IF($AV3637="","",$R3637)</f>
        <v/>
      </c>
      <c r="AX3637" s="2">
        <f>IF($AV3637="","",IF($AB3637=0,$R3637,0))</f>
        <v/>
      </c>
      <c r="AY3637" s="2">
        <f>IF($AV3637="","",IF(AND($Z3637=0,COUNTIF('AR SALES'!$L$2:$L$2501,$L3637)=0),"YES",""))</f>
        <v/>
      </c>
      <c r="AZ3637" s="2">
        <f>IF($AV3637="","",IFERROR(VLOOKUP($AU3637,CODES!$A:$B,2,FALSE),"NO CODE"))</f>
        <v/>
      </c>
      <c r="BA3637" s="2">
        <f>IF(""&amp;$F3637&lt;&gt;"4","",IF($AY3637="YES","",IF(ROUND(SUMIFS($AE$2:$AE$4001,$L$2:$L$4001,$L3637,$F$2:$F$4001,"4")-SUMIFS('AR SALES'!$Y$2:$Y$2501,'AR SALES'!$L$2:$L$2501,$L3637,'AR SALES'!$AD$2:$AD$2501,"OFF"),2)=0,"","STALE")))</f>
        <v/>
      </c>
      <c r="BB3637" s="2">
        <f>IF(OR(""&amp;$F3637="2",""&amp;$F3637="4",""&amp;$F3637="G",""&amp;$F3637="H"),IF($AY3637="YES","",IF($AB3637&lt;&gt;0,"",IF(COUNTIFS('AR SALES'!$L$2:$L$2501,$L3637,'AR SALES'!$AD$2:$AD$2501,IF(""&amp;$F3637="4","OFF","ON"),'AR SALES'!$AF$2:$AF$2501,"Y")&gt;0,"","NO EXEMPTION"))),"")</f>
        <v/>
      </c>
    </row>
    <row r="3638">
      <c r="AT3638" s="2">
        <f>IF($L3638="","",IFERROR(INDEX('AR SALES'!$H$2:$H$2501,MATCH(""&amp;$L3638,'AR SALES'!$AE$2:$AE$2501,0)),""))</f>
        <v/>
      </c>
      <c r="AU3638" s="2">
        <f>IF($L3638="","",IF($A3638&lt;&gt;"GA","",IF($E3638="FULTON",IF(ISNUMBER(SEARCH("COLLEGE PARK",$AT3638)),"FULTON (COLLEGE PARK)",IF(ISNUMBER(SEARCH("HAPEVILLE",$AT3638)),"FULTON (HAPEVILLE)",IF(ISNUMBER(SEARCH("EAST POINT",$AT3638)),"FULTON (EAST POINT)",IF(ISNUMBER(SEARCH("ATLANTA",$AT3638)),"FULTON (ATL LIMITS)","FULTON")))),IF($E3638="DEKALB",IF(ISNUMBER(SEARCH("ATLANTA",$AT3638)),"DEKALB (ATL LIMITS)","DEKALB"),IF(AND($E3638="CLAYTON",ISNUMBER(SEARCH("COLLEGE PARK",$AT3638))),"CLAYTON (COLLEGE PARK)",$E3638)))))</f>
        <v/>
      </c>
      <c r="AV3638" s="2">
        <f>IF($L3638="","",IF(""&amp;$F3638="2","DIESEL",IF(OR(""&amp;$F3638="G",""&amp;$F3638="H"),"GAS","")))</f>
        <v/>
      </c>
      <c r="AW3638" s="2">
        <f>IF($AV3638="","",$R3638)</f>
        <v/>
      </c>
      <c r="AX3638" s="2">
        <f>IF($AV3638="","",IF($AB3638=0,$R3638,0))</f>
        <v/>
      </c>
      <c r="AY3638" s="2">
        <f>IF($AV3638="","",IF(AND($Z3638=0,COUNTIF('AR SALES'!$L$2:$L$2501,$L3638)=0),"YES",""))</f>
        <v/>
      </c>
      <c r="AZ3638" s="2">
        <f>IF($AV3638="","",IFERROR(VLOOKUP($AU3638,CODES!$A:$B,2,FALSE),"NO CODE"))</f>
        <v/>
      </c>
      <c r="BA3638" s="2">
        <f>IF(""&amp;$F3638&lt;&gt;"4","",IF($AY3638="YES","",IF(ROUND(SUMIFS($AE$2:$AE$4001,$L$2:$L$4001,$L3638,$F$2:$F$4001,"4")-SUMIFS('AR SALES'!$Y$2:$Y$2501,'AR SALES'!$L$2:$L$2501,$L3638,'AR SALES'!$AD$2:$AD$2501,"OFF"),2)=0,"","STALE")))</f>
        <v/>
      </c>
      <c r="BB3638" s="2">
        <f>IF(OR(""&amp;$F3638="2",""&amp;$F3638="4",""&amp;$F3638="G",""&amp;$F3638="H"),IF($AY3638="YES","",IF($AB3638&lt;&gt;0,"",IF(COUNTIFS('AR SALES'!$L$2:$L$2501,$L3638,'AR SALES'!$AD$2:$AD$2501,IF(""&amp;$F3638="4","OFF","ON"),'AR SALES'!$AF$2:$AF$2501,"Y")&gt;0,"","NO EXEMPTION"))),"")</f>
        <v/>
      </c>
    </row>
    <row r="3639">
      <c r="AT3639" s="2">
        <f>IF($L3639="","",IFERROR(INDEX('AR SALES'!$H$2:$H$2501,MATCH(""&amp;$L3639,'AR SALES'!$AE$2:$AE$2501,0)),""))</f>
        <v/>
      </c>
      <c r="AU3639" s="2">
        <f>IF($L3639="","",IF($A3639&lt;&gt;"GA","",IF($E3639="FULTON",IF(ISNUMBER(SEARCH("COLLEGE PARK",$AT3639)),"FULTON (COLLEGE PARK)",IF(ISNUMBER(SEARCH("HAPEVILLE",$AT3639)),"FULTON (HAPEVILLE)",IF(ISNUMBER(SEARCH("EAST POINT",$AT3639)),"FULTON (EAST POINT)",IF(ISNUMBER(SEARCH("ATLANTA",$AT3639)),"FULTON (ATL LIMITS)","FULTON")))),IF($E3639="DEKALB",IF(ISNUMBER(SEARCH("ATLANTA",$AT3639)),"DEKALB (ATL LIMITS)","DEKALB"),IF(AND($E3639="CLAYTON",ISNUMBER(SEARCH("COLLEGE PARK",$AT3639))),"CLAYTON (COLLEGE PARK)",$E3639)))))</f>
        <v/>
      </c>
      <c r="AV3639" s="2">
        <f>IF($L3639="","",IF(""&amp;$F3639="2","DIESEL",IF(OR(""&amp;$F3639="G",""&amp;$F3639="H"),"GAS","")))</f>
        <v/>
      </c>
      <c r="AW3639" s="2">
        <f>IF($AV3639="","",$R3639)</f>
        <v/>
      </c>
      <c r="AX3639" s="2">
        <f>IF($AV3639="","",IF($AB3639=0,$R3639,0))</f>
        <v/>
      </c>
      <c r="AY3639" s="2">
        <f>IF($AV3639="","",IF(AND($Z3639=0,COUNTIF('AR SALES'!$L$2:$L$2501,$L3639)=0),"YES",""))</f>
        <v/>
      </c>
      <c r="AZ3639" s="2">
        <f>IF($AV3639="","",IFERROR(VLOOKUP($AU3639,CODES!$A:$B,2,FALSE),"NO CODE"))</f>
        <v/>
      </c>
      <c r="BA3639" s="2">
        <f>IF(""&amp;$F3639&lt;&gt;"4","",IF($AY3639="YES","",IF(ROUND(SUMIFS($AE$2:$AE$4001,$L$2:$L$4001,$L3639,$F$2:$F$4001,"4")-SUMIFS('AR SALES'!$Y$2:$Y$2501,'AR SALES'!$L$2:$L$2501,$L3639,'AR SALES'!$AD$2:$AD$2501,"OFF"),2)=0,"","STALE")))</f>
        <v/>
      </c>
      <c r="BB3639" s="2">
        <f>IF(OR(""&amp;$F3639="2",""&amp;$F3639="4",""&amp;$F3639="G",""&amp;$F3639="H"),IF($AY3639="YES","",IF($AB3639&lt;&gt;0,"",IF(COUNTIFS('AR SALES'!$L$2:$L$2501,$L3639,'AR SALES'!$AD$2:$AD$2501,IF(""&amp;$F3639="4","OFF","ON"),'AR SALES'!$AF$2:$AF$2501,"Y")&gt;0,"","NO EXEMPTION"))),"")</f>
        <v/>
      </c>
    </row>
    <row r="3640">
      <c r="AT3640" s="2">
        <f>IF($L3640="","",IFERROR(INDEX('AR SALES'!$H$2:$H$2501,MATCH(""&amp;$L3640,'AR SALES'!$AE$2:$AE$2501,0)),""))</f>
        <v/>
      </c>
      <c r="AU3640" s="2">
        <f>IF($L3640="","",IF($A3640&lt;&gt;"GA","",IF($E3640="FULTON",IF(ISNUMBER(SEARCH("COLLEGE PARK",$AT3640)),"FULTON (COLLEGE PARK)",IF(ISNUMBER(SEARCH("HAPEVILLE",$AT3640)),"FULTON (HAPEVILLE)",IF(ISNUMBER(SEARCH("EAST POINT",$AT3640)),"FULTON (EAST POINT)",IF(ISNUMBER(SEARCH("ATLANTA",$AT3640)),"FULTON (ATL LIMITS)","FULTON")))),IF($E3640="DEKALB",IF(ISNUMBER(SEARCH("ATLANTA",$AT3640)),"DEKALB (ATL LIMITS)","DEKALB"),IF(AND($E3640="CLAYTON",ISNUMBER(SEARCH("COLLEGE PARK",$AT3640))),"CLAYTON (COLLEGE PARK)",$E3640)))))</f>
        <v/>
      </c>
      <c r="AV3640" s="2">
        <f>IF($L3640="","",IF(""&amp;$F3640="2","DIESEL",IF(OR(""&amp;$F3640="G",""&amp;$F3640="H"),"GAS","")))</f>
        <v/>
      </c>
      <c r="AW3640" s="2">
        <f>IF($AV3640="","",$R3640)</f>
        <v/>
      </c>
      <c r="AX3640" s="2">
        <f>IF($AV3640="","",IF($AB3640=0,$R3640,0))</f>
        <v/>
      </c>
      <c r="AY3640" s="2">
        <f>IF($AV3640="","",IF(AND($Z3640=0,COUNTIF('AR SALES'!$L$2:$L$2501,$L3640)=0),"YES",""))</f>
        <v/>
      </c>
      <c r="AZ3640" s="2">
        <f>IF($AV3640="","",IFERROR(VLOOKUP($AU3640,CODES!$A:$B,2,FALSE),"NO CODE"))</f>
        <v/>
      </c>
      <c r="BA3640" s="2">
        <f>IF(""&amp;$F3640&lt;&gt;"4","",IF($AY3640="YES","",IF(ROUND(SUMIFS($AE$2:$AE$4001,$L$2:$L$4001,$L3640,$F$2:$F$4001,"4")-SUMIFS('AR SALES'!$Y$2:$Y$2501,'AR SALES'!$L$2:$L$2501,$L3640,'AR SALES'!$AD$2:$AD$2501,"OFF"),2)=0,"","STALE")))</f>
        <v/>
      </c>
      <c r="BB3640" s="2">
        <f>IF(OR(""&amp;$F3640="2",""&amp;$F3640="4",""&amp;$F3640="G",""&amp;$F3640="H"),IF($AY3640="YES","",IF($AB3640&lt;&gt;0,"",IF(COUNTIFS('AR SALES'!$L$2:$L$2501,$L3640,'AR SALES'!$AD$2:$AD$2501,IF(""&amp;$F3640="4","OFF","ON"),'AR SALES'!$AF$2:$AF$2501,"Y")&gt;0,"","NO EXEMPTION"))),"")</f>
        <v/>
      </c>
    </row>
    <row r="3641">
      <c r="AT3641" s="2">
        <f>IF($L3641="","",IFERROR(INDEX('AR SALES'!$H$2:$H$2501,MATCH(""&amp;$L3641,'AR SALES'!$AE$2:$AE$2501,0)),""))</f>
        <v/>
      </c>
      <c r="AU3641" s="2">
        <f>IF($L3641="","",IF($A3641&lt;&gt;"GA","",IF($E3641="FULTON",IF(ISNUMBER(SEARCH("COLLEGE PARK",$AT3641)),"FULTON (COLLEGE PARK)",IF(ISNUMBER(SEARCH("HAPEVILLE",$AT3641)),"FULTON (HAPEVILLE)",IF(ISNUMBER(SEARCH("EAST POINT",$AT3641)),"FULTON (EAST POINT)",IF(ISNUMBER(SEARCH("ATLANTA",$AT3641)),"FULTON (ATL LIMITS)","FULTON")))),IF($E3641="DEKALB",IF(ISNUMBER(SEARCH("ATLANTA",$AT3641)),"DEKALB (ATL LIMITS)","DEKALB"),IF(AND($E3641="CLAYTON",ISNUMBER(SEARCH("COLLEGE PARK",$AT3641))),"CLAYTON (COLLEGE PARK)",$E3641)))))</f>
        <v/>
      </c>
      <c r="AV3641" s="2">
        <f>IF($L3641="","",IF(""&amp;$F3641="2","DIESEL",IF(OR(""&amp;$F3641="G",""&amp;$F3641="H"),"GAS","")))</f>
        <v/>
      </c>
      <c r="AW3641" s="2">
        <f>IF($AV3641="","",$R3641)</f>
        <v/>
      </c>
      <c r="AX3641" s="2">
        <f>IF($AV3641="","",IF($AB3641=0,$R3641,0))</f>
        <v/>
      </c>
      <c r="AY3641" s="2">
        <f>IF($AV3641="","",IF(AND($Z3641=0,COUNTIF('AR SALES'!$L$2:$L$2501,$L3641)=0),"YES",""))</f>
        <v/>
      </c>
      <c r="AZ3641" s="2">
        <f>IF($AV3641="","",IFERROR(VLOOKUP($AU3641,CODES!$A:$B,2,FALSE),"NO CODE"))</f>
        <v/>
      </c>
      <c r="BA3641" s="2">
        <f>IF(""&amp;$F3641&lt;&gt;"4","",IF($AY3641="YES","",IF(ROUND(SUMIFS($AE$2:$AE$4001,$L$2:$L$4001,$L3641,$F$2:$F$4001,"4")-SUMIFS('AR SALES'!$Y$2:$Y$2501,'AR SALES'!$L$2:$L$2501,$L3641,'AR SALES'!$AD$2:$AD$2501,"OFF"),2)=0,"","STALE")))</f>
        <v/>
      </c>
      <c r="BB3641" s="2">
        <f>IF(OR(""&amp;$F3641="2",""&amp;$F3641="4",""&amp;$F3641="G",""&amp;$F3641="H"),IF($AY3641="YES","",IF($AB3641&lt;&gt;0,"",IF(COUNTIFS('AR SALES'!$L$2:$L$2501,$L3641,'AR SALES'!$AD$2:$AD$2501,IF(""&amp;$F3641="4","OFF","ON"),'AR SALES'!$AF$2:$AF$2501,"Y")&gt;0,"","NO EXEMPTION"))),"")</f>
        <v/>
      </c>
    </row>
    <row r="3642">
      <c r="AT3642" s="2">
        <f>IF($L3642="","",IFERROR(INDEX('AR SALES'!$H$2:$H$2501,MATCH(""&amp;$L3642,'AR SALES'!$AE$2:$AE$2501,0)),""))</f>
        <v/>
      </c>
      <c r="AU3642" s="2">
        <f>IF($L3642="","",IF($A3642&lt;&gt;"GA","",IF($E3642="FULTON",IF(ISNUMBER(SEARCH("COLLEGE PARK",$AT3642)),"FULTON (COLLEGE PARK)",IF(ISNUMBER(SEARCH("HAPEVILLE",$AT3642)),"FULTON (HAPEVILLE)",IF(ISNUMBER(SEARCH("EAST POINT",$AT3642)),"FULTON (EAST POINT)",IF(ISNUMBER(SEARCH("ATLANTA",$AT3642)),"FULTON (ATL LIMITS)","FULTON")))),IF($E3642="DEKALB",IF(ISNUMBER(SEARCH("ATLANTA",$AT3642)),"DEKALB (ATL LIMITS)","DEKALB"),IF(AND($E3642="CLAYTON",ISNUMBER(SEARCH("COLLEGE PARK",$AT3642))),"CLAYTON (COLLEGE PARK)",$E3642)))))</f>
        <v/>
      </c>
      <c r="AV3642" s="2">
        <f>IF($L3642="","",IF(""&amp;$F3642="2","DIESEL",IF(OR(""&amp;$F3642="G",""&amp;$F3642="H"),"GAS","")))</f>
        <v/>
      </c>
      <c r="AW3642" s="2">
        <f>IF($AV3642="","",$R3642)</f>
        <v/>
      </c>
      <c r="AX3642" s="2">
        <f>IF($AV3642="","",IF($AB3642=0,$R3642,0))</f>
        <v/>
      </c>
      <c r="AY3642" s="2">
        <f>IF($AV3642="","",IF(AND($Z3642=0,COUNTIF('AR SALES'!$L$2:$L$2501,$L3642)=0),"YES",""))</f>
        <v/>
      </c>
      <c r="AZ3642" s="2">
        <f>IF($AV3642="","",IFERROR(VLOOKUP($AU3642,CODES!$A:$B,2,FALSE),"NO CODE"))</f>
        <v/>
      </c>
      <c r="BA3642" s="2">
        <f>IF(""&amp;$F3642&lt;&gt;"4","",IF($AY3642="YES","",IF(ROUND(SUMIFS($AE$2:$AE$4001,$L$2:$L$4001,$L3642,$F$2:$F$4001,"4")-SUMIFS('AR SALES'!$Y$2:$Y$2501,'AR SALES'!$L$2:$L$2501,$L3642,'AR SALES'!$AD$2:$AD$2501,"OFF"),2)=0,"","STALE")))</f>
        <v/>
      </c>
      <c r="BB3642" s="2">
        <f>IF(OR(""&amp;$F3642="2",""&amp;$F3642="4",""&amp;$F3642="G",""&amp;$F3642="H"),IF($AY3642="YES","",IF($AB3642&lt;&gt;0,"",IF(COUNTIFS('AR SALES'!$L$2:$L$2501,$L3642,'AR SALES'!$AD$2:$AD$2501,IF(""&amp;$F3642="4","OFF","ON"),'AR SALES'!$AF$2:$AF$2501,"Y")&gt;0,"","NO EXEMPTION"))),"")</f>
        <v/>
      </c>
    </row>
    <row r="3643">
      <c r="AT3643" s="2">
        <f>IF($L3643="","",IFERROR(INDEX('AR SALES'!$H$2:$H$2501,MATCH(""&amp;$L3643,'AR SALES'!$AE$2:$AE$2501,0)),""))</f>
        <v/>
      </c>
      <c r="AU3643" s="2">
        <f>IF($L3643="","",IF($A3643&lt;&gt;"GA","",IF($E3643="FULTON",IF(ISNUMBER(SEARCH("COLLEGE PARK",$AT3643)),"FULTON (COLLEGE PARK)",IF(ISNUMBER(SEARCH("HAPEVILLE",$AT3643)),"FULTON (HAPEVILLE)",IF(ISNUMBER(SEARCH("EAST POINT",$AT3643)),"FULTON (EAST POINT)",IF(ISNUMBER(SEARCH("ATLANTA",$AT3643)),"FULTON (ATL LIMITS)","FULTON")))),IF($E3643="DEKALB",IF(ISNUMBER(SEARCH("ATLANTA",$AT3643)),"DEKALB (ATL LIMITS)","DEKALB"),IF(AND($E3643="CLAYTON",ISNUMBER(SEARCH("COLLEGE PARK",$AT3643))),"CLAYTON (COLLEGE PARK)",$E3643)))))</f>
        <v/>
      </c>
      <c r="AV3643" s="2">
        <f>IF($L3643="","",IF(""&amp;$F3643="2","DIESEL",IF(OR(""&amp;$F3643="G",""&amp;$F3643="H"),"GAS","")))</f>
        <v/>
      </c>
      <c r="AW3643" s="2">
        <f>IF($AV3643="","",$R3643)</f>
        <v/>
      </c>
      <c r="AX3643" s="2">
        <f>IF($AV3643="","",IF($AB3643=0,$R3643,0))</f>
        <v/>
      </c>
      <c r="AY3643" s="2">
        <f>IF($AV3643="","",IF(AND($Z3643=0,COUNTIF('AR SALES'!$L$2:$L$2501,$L3643)=0),"YES",""))</f>
        <v/>
      </c>
      <c r="AZ3643" s="2">
        <f>IF($AV3643="","",IFERROR(VLOOKUP($AU3643,CODES!$A:$B,2,FALSE),"NO CODE"))</f>
        <v/>
      </c>
      <c r="BA3643" s="2">
        <f>IF(""&amp;$F3643&lt;&gt;"4","",IF($AY3643="YES","",IF(ROUND(SUMIFS($AE$2:$AE$4001,$L$2:$L$4001,$L3643,$F$2:$F$4001,"4")-SUMIFS('AR SALES'!$Y$2:$Y$2501,'AR SALES'!$L$2:$L$2501,$L3643,'AR SALES'!$AD$2:$AD$2501,"OFF"),2)=0,"","STALE")))</f>
        <v/>
      </c>
      <c r="BB3643" s="2">
        <f>IF(OR(""&amp;$F3643="2",""&amp;$F3643="4",""&amp;$F3643="G",""&amp;$F3643="H"),IF($AY3643="YES","",IF($AB3643&lt;&gt;0,"",IF(COUNTIFS('AR SALES'!$L$2:$L$2501,$L3643,'AR SALES'!$AD$2:$AD$2501,IF(""&amp;$F3643="4","OFF","ON"),'AR SALES'!$AF$2:$AF$2501,"Y")&gt;0,"","NO EXEMPTION"))),"")</f>
        <v/>
      </c>
    </row>
    <row r="3644">
      <c r="AT3644" s="2">
        <f>IF($L3644="","",IFERROR(INDEX('AR SALES'!$H$2:$H$2501,MATCH(""&amp;$L3644,'AR SALES'!$AE$2:$AE$2501,0)),""))</f>
        <v/>
      </c>
      <c r="AU3644" s="2">
        <f>IF($L3644="","",IF($A3644&lt;&gt;"GA","",IF($E3644="FULTON",IF(ISNUMBER(SEARCH("COLLEGE PARK",$AT3644)),"FULTON (COLLEGE PARK)",IF(ISNUMBER(SEARCH("HAPEVILLE",$AT3644)),"FULTON (HAPEVILLE)",IF(ISNUMBER(SEARCH("EAST POINT",$AT3644)),"FULTON (EAST POINT)",IF(ISNUMBER(SEARCH("ATLANTA",$AT3644)),"FULTON (ATL LIMITS)","FULTON")))),IF($E3644="DEKALB",IF(ISNUMBER(SEARCH("ATLANTA",$AT3644)),"DEKALB (ATL LIMITS)","DEKALB"),IF(AND($E3644="CLAYTON",ISNUMBER(SEARCH("COLLEGE PARK",$AT3644))),"CLAYTON (COLLEGE PARK)",$E3644)))))</f>
        <v/>
      </c>
      <c r="AV3644" s="2">
        <f>IF($L3644="","",IF(""&amp;$F3644="2","DIESEL",IF(OR(""&amp;$F3644="G",""&amp;$F3644="H"),"GAS","")))</f>
        <v/>
      </c>
      <c r="AW3644" s="2">
        <f>IF($AV3644="","",$R3644)</f>
        <v/>
      </c>
      <c r="AX3644" s="2">
        <f>IF($AV3644="","",IF($AB3644=0,$R3644,0))</f>
        <v/>
      </c>
      <c r="AY3644" s="2">
        <f>IF($AV3644="","",IF(AND($Z3644=0,COUNTIF('AR SALES'!$L$2:$L$2501,$L3644)=0),"YES",""))</f>
        <v/>
      </c>
      <c r="AZ3644" s="2">
        <f>IF($AV3644="","",IFERROR(VLOOKUP($AU3644,CODES!$A:$B,2,FALSE),"NO CODE"))</f>
        <v/>
      </c>
      <c r="BA3644" s="2">
        <f>IF(""&amp;$F3644&lt;&gt;"4","",IF($AY3644="YES","",IF(ROUND(SUMIFS($AE$2:$AE$4001,$L$2:$L$4001,$L3644,$F$2:$F$4001,"4")-SUMIFS('AR SALES'!$Y$2:$Y$2501,'AR SALES'!$L$2:$L$2501,$L3644,'AR SALES'!$AD$2:$AD$2501,"OFF"),2)=0,"","STALE")))</f>
        <v/>
      </c>
      <c r="BB3644" s="2">
        <f>IF(OR(""&amp;$F3644="2",""&amp;$F3644="4",""&amp;$F3644="G",""&amp;$F3644="H"),IF($AY3644="YES","",IF($AB3644&lt;&gt;0,"",IF(COUNTIFS('AR SALES'!$L$2:$L$2501,$L3644,'AR SALES'!$AD$2:$AD$2501,IF(""&amp;$F3644="4","OFF","ON"),'AR SALES'!$AF$2:$AF$2501,"Y")&gt;0,"","NO EXEMPTION"))),"")</f>
        <v/>
      </c>
    </row>
    <row r="3645">
      <c r="AT3645" s="2">
        <f>IF($L3645="","",IFERROR(INDEX('AR SALES'!$H$2:$H$2501,MATCH(""&amp;$L3645,'AR SALES'!$AE$2:$AE$2501,0)),""))</f>
        <v/>
      </c>
      <c r="AU3645" s="2">
        <f>IF($L3645="","",IF($A3645&lt;&gt;"GA","",IF($E3645="FULTON",IF(ISNUMBER(SEARCH("COLLEGE PARK",$AT3645)),"FULTON (COLLEGE PARK)",IF(ISNUMBER(SEARCH("HAPEVILLE",$AT3645)),"FULTON (HAPEVILLE)",IF(ISNUMBER(SEARCH("EAST POINT",$AT3645)),"FULTON (EAST POINT)",IF(ISNUMBER(SEARCH("ATLANTA",$AT3645)),"FULTON (ATL LIMITS)","FULTON")))),IF($E3645="DEKALB",IF(ISNUMBER(SEARCH("ATLANTA",$AT3645)),"DEKALB (ATL LIMITS)","DEKALB"),IF(AND($E3645="CLAYTON",ISNUMBER(SEARCH("COLLEGE PARK",$AT3645))),"CLAYTON (COLLEGE PARK)",$E3645)))))</f>
        <v/>
      </c>
      <c r="AV3645" s="2">
        <f>IF($L3645="","",IF(""&amp;$F3645="2","DIESEL",IF(OR(""&amp;$F3645="G",""&amp;$F3645="H"),"GAS","")))</f>
        <v/>
      </c>
      <c r="AW3645" s="2">
        <f>IF($AV3645="","",$R3645)</f>
        <v/>
      </c>
      <c r="AX3645" s="2">
        <f>IF($AV3645="","",IF($AB3645=0,$R3645,0))</f>
        <v/>
      </c>
      <c r="AY3645" s="2">
        <f>IF($AV3645="","",IF(AND($Z3645=0,COUNTIF('AR SALES'!$L$2:$L$2501,$L3645)=0),"YES",""))</f>
        <v/>
      </c>
      <c r="AZ3645" s="2">
        <f>IF($AV3645="","",IFERROR(VLOOKUP($AU3645,CODES!$A:$B,2,FALSE),"NO CODE"))</f>
        <v/>
      </c>
      <c r="BA3645" s="2">
        <f>IF(""&amp;$F3645&lt;&gt;"4","",IF($AY3645="YES","",IF(ROUND(SUMIFS($AE$2:$AE$4001,$L$2:$L$4001,$L3645,$F$2:$F$4001,"4")-SUMIFS('AR SALES'!$Y$2:$Y$2501,'AR SALES'!$L$2:$L$2501,$L3645,'AR SALES'!$AD$2:$AD$2501,"OFF"),2)=0,"","STALE")))</f>
        <v/>
      </c>
      <c r="BB3645" s="2">
        <f>IF(OR(""&amp;$F3645="2",""&amp;$F3645="4",""&amp;$F3645="G",""&amp;$F3645="H"),IF($AY3645="YES","",IF($AB3645&lt;&gt;0,"",IF(COUNTIFS('AR SALES'!$L$2:$L$2501,$L3645,'AR SALES'!$AD$2:$AD$2501,IF(""&amp;$F3645="4","OFF","ON"),'AR SALES'!$AF$2:$AF$2501,"Y")&gt;0,"","NO EXEMPTION"))),"")</f>
        <v/>
      </c>
    </row>
    <row r="3646">
      <c r="AT3646" s="2">
        <f>IF($L3646="","",IFERROR(INDEX('AR SALES'!$H$2:$H$2501,MATCH(""&amp;$L3646,'AR SALES'!$AE$2:$AE$2501,0)),""))</f>
        <v/>
      </c>
      <c r="AU3646" s="2">
        <f>IF($L3646="","",IF($A3646&lt;&gt;"GA","",IF($E3646="FULTON",IF(ISNUMBER(SEARCH("COLLEGE PARK",$AT3646)),"FULTON (COLLEGE PARK)",IF(ISNUMBER(SEARCH("HAPEVILLE",$AT3646)),"FULTON (HAPEVILLE)",IF(ISNUMBER(SEARCH("EAST POINT",$AT3646)),"FULTON (EAST POINT)",IF(ISNUMBER(SEARCH("ATLANTA",$AT3646)),"FULTON (ATL LIMITS)","FULTON")))),IF($E3646="DEKALB",IF(ISNUMBER(SEARCH("ATLANTA",$AT3646)),"DEKALB (ATL LIMITS)","DEKALB"),IF(AND($E3646="CLAYTON",ISNUMBER(SEARCH("COLLEGE PARK",$AT3646))),"CLAYTON (COLLEGE PARK)",$E3646)))))</f>
        <v/>
      </c>
      <c r="AV3646" s="2">
        <f>IF($L3646="","",IF(""&amp;$F3646="2","DIESEL",IF(OR(""&amp;$F3646="G",""&amp;$F3646="H"),"GAS","")))</f>
        <v/>
      </c>
      <c r="AW3646" s="2">
        <f>IF($AV3646="","",$R3646)</f>
        <v/>
      </c>
      <c r="AX3646" s="2">
        <f>IF($AV3646="","",IF($AB3646=0,$R3646,0))</f>
        <v/>
      </c>
      <c r="AY3646" s="2">
        <f>IF($AV3646="","",IF(AND($Z3646=0,COUNTIF('AR SALES'!$L$2:$L$2501,$L3646)=0),"YES",""))</f>
        <v/>
      </c>
      <c r="AZ3646" s="2">
        <f>IF($AV3646="","",IFERROR(VLOOKUP($AU3646,CODES!$A:$B,2,FALSE),"NO CODE"))</f>
        <v/>
      </c>
      <c r="BA3646" s="2">
        <f>IF(""&amp;$F3646&lt;&gt;"4","",IF($AY3646="YES","",IF(ROUND(SUMIFS($AE$2:$AE$4001,$L$2:$L$4001,$L3646,$F$2:$F$4001,"4")-SUMIFS('AR SALES'!$Y$2:$Y$2501,'AR SALES'!$L$2:$L$2501,$L3646,'AR SALES'!$AD$2:$AD$2501,"OFF"),2)=0,"","STALE")))</f>
        <v/>
      </c>
      <c r="BB3646" s="2">
        <f>IF(OR(""&amp;$F3646="2",""&amp;$F3646="4",""&amp;$F3646="G",""&amp;$F3646="H"),IF($AY3646="YES","",IF($AB3646&lt;&gt;0,"",IF(COUNTIFS('AR SALES'!$L$2:$L$2501,$L3646,'AR SALES'!$AD$2:$AD$2501,IF(""&amp;$F3646="4","OFF","ON"),'AR SALES'!$AF$2:$AF$2501,"Y")&gt;0,"","NO EXEMPTION"))),"")</f>
        <v/>
      </c>
    </row>
    <row r="3647">
      <c r="AT3647" s="2">
        <f>IF($L3647="","",IFERROR(INDEX('AR SALES'!$H$2:$H$2501,MATCH(""&amp;$L3647,'AR SALES'!$AE$2:$AE$2501,0)),""))</f>
        <v/>
      </c>
      <c r="AU3647" s="2">
        <f>IF($L3647="","",IF($A3647&lt;&gt;"GA","",IF($E3647="FULTON",IF(ISNUMBER(SEARCH("COLLEGE PARK",$AT3647)),"FULTON (COLLEGE PARK)",IF(ISNUMBER(SEARCH("HAPEVILLE",$AT3647)),"FULTON (HAPEVILLE)",IF(ISNUMBER(SEARCH("EAST POINT",$AT3647)),"FULTON (EAST POINT)",IF(ISNUMBER(SEARCH("ATLANTA",$AT3647)),"FULTON (ATL LIMITS)","FULTON")))),IF($E3647="DEKALB",IF(ISNUMBER(SEARCH("ATLANTA",$AT3647)),"DEKALB (ATL LIMITS)","DEKALB"),IF(AND($E3647="CLAYTON",ISNUMBER(SEARCH("COLLEGE PARK",$AT3647))),"CLAYTON (COLLEGE PARK)",$E3647)))))</f>
        <v/>
      </c>
      <c r="AV3647" s="2">
        <f>IF($L3647="","",IF(""&amp;$F3647="2","DIESEL",IF(OR(""&amp;$F3647="G",""&amp;$F3647="H"),"GAS","")))</f>
        <v/>
      </c>
      <c r="AW3647" s="2">
        <f>IF($AV3647="","",$R3647)</f>
        <v/>
      </c>
      <c r="AX3647" s="2">
        <f>IF($AV3647="","",IF($AB3647=0,$R3647,0))</f>
        <v/>
      </c>
      <c r="AY3647" s="2">
        <f>IF($AV3647="","",IF(AND($Z3647=0,COUNTIF('AR SALES'!$L$2:$L$2501,$L3647)=0),"YES",""))</f>
        <v/>
      </c>
      <c r="AZ3647" s="2">
        <f>IF($AV3647="","",IFERROR(VLOOKUP($AU3647,CODES!$A:$B,2,FALSE),"NO CODE"))</f>
        <v/>
      </c>
      <c r="BA3647" s="2">
        <f>IF(""&amp;$F3647&lt;&gt;"4","",IF($AY3647="YES","",IF(ROUND(SUMIFS($AE$2:$AE$4001,$L$2:$L$4001,$L3647,$F$2:$F$4001,"4")-SUMIFS('AR SALES'!$Y$2:$Y$2501,'AR SALES'!$L$2:$L$2501,$L3647,'AR SALES'!$AD$2:$AD$2501,"OFF"),2)=0,"","STALE")))</f>
        <v/>
      </c>
      <c r="BB3647" s="2">
        <f>IF(OR(""&amp;$F3647="2",""&amp;$F3647="4",""&amp;$F3647="G",""&amp;$F3647="H"),IF($AY3647="YES","",IF($AB3647&lt;&gt;0,"",IF(COUNTIFS('AR SALES'!$L$2:$L$2501,$L3647,'AR SALES'!$AD$2:$AD$2501,IF(""&amp;$F3647="4","OFF","ON"),'AR SALES'!$AF$2:$AF$2501,"Y")&gt;0,"","NO EXEMPTION"))),"")</f>
        <v/>
      </c>
    </row>
    <row r="3648">
      <c r="AT3648" s="2">
        <f>IF($L3648="","",IFERROR(INDEX('AR SALES'!$H$2:$H$2501,MATCH(""&amp;$L3648,'AR SALES'!$AE$2:$AE$2501,0)),""))</f>
        <v/>
      </c>
      <c r="AU3648" s="2">
        <f>IF($L3648="","",IF($A3648&lt;&gt;"GA","",IF($E3648="FULTON",IF(ISNUMBER(SEARCH("COLLEGE PARK",$AT3648)),"FULTON (COLLEGE PARK)",IF(ISNUMBER(SEARCH("HAPEVILLE",$AT3648)),"FULTON (HAPEVILLE)",IF(ISNUMBER(SEARCH("EAST POINT",$AT3648)),"FULTON (EAST POINT)",IF(ISNUMBER(SEARCH("ATLANTA",$AT3648)),"FULTON (ATL LIMITS)","FULTON")))),IF($E3648="DEKALB",IF(ISNUMBER(SEARCH("ATLANTA",$AT3648)),"DEKALB (ATL LIMITS)","DEKALB"),IF(AND($E3648="CLAYTON",ISNUMBER(SEARCH("COLLEGE PARK",$AT3648))),"CLAYTON (COLLEGE PARK)",$E3648)))))</f>
        <v/>
      </c>
      <c r="AV3648" s="2">
        <f>IF($L3648="","",IF(""&amp;$F3648="2","DIESEL",IF(OR(""&amp;$F3648="G",""&amp;$F3648="H"),"GAS","")))</f>
        <v/>
      </c>
      <c r="AW3648" s="2">
        <f>IF($AV3648="","",$R3648)</f>
        <v/>
      </c>
      <c r="AX3648" s="2">
        <f>IF($AV3648="","",IF($AB3648=0,$R3648,0))</f>
        <v/>
      </c>
      <c r="AY3648" s="2">
        <f>IF($AV3648="","",IF(AND($Z3648=0,COUNTIF('AR SALES'!$L$2:$L$2501,$L3648)=0),"YES",""))</f>
        <v/>
      </c>
      <c r="AZ3648" s="2">
        <f>IF($AV3648="","",IFERROR(VLOOKUP($AU3648,CODES!$A:$B,2,FALSE),"NO CODE"))</f>
        <v/>
      </c>
      <c r="BA3648" s="2">
        <f>IF(""&amp;$F3648&lt;&gt;"4","",IF($AY3648="YES","",IF(ROUND(SUMIFS($AE$2:$AE$4001,$L$2:$L$4001,$L3648,$F$2:$F$4001,"4")-SUMIFS('AR SALES'!$Y$2:$Y$2501,'AR SALES'!$L$2:$L$2501,$L3648,'AR SALES'!$AD$2:$AD$2501,"OFF"),2)=0,"","STALE")))</f>
        <v/>
      </c>
      <c r="BB3648" s="2">
        <f>IF(OR(""&amp;$F3648="2",""&amp;$F3648="4",""&amp;$F3648="G",""&amp;$F3648="H"),IF($AY3648="YES","",IF($AB3648&lt;&gt;0,"",IF(COUNTIFS('AR SALES'!$L$2:$L$2501,$L3648,'AR SALES'!$AD$2:$AD$2501,IF(""&amp;$F3648="4","OFF","ON"),'AR SALES'!$AF$2:$AF$2501,"Y")&gt;0,"","NO EXEMPTION"))),"")</f>
        <v/>
      </c>
    </row>
    <row r="3649">
      <c r="AT3649" s="2">
        <f>IF($L3649="","",IFERROR(INDEX('AR SALES'!$H$2:$H$2501,MATCH(""&amp;$L3649,'AR SALES'!$AE$2:$AE$2501,0)),""))</f>
        <v/>
      </c>
      <c r="AU3649" s="2">
        <f>IF($L3649="","",IF($A3649&lt;&gt;"GA","",IF($E3649="FULTON",IF(ISNUMBER(SEARCH("COLLEGE PARK",$AT3649)),"FULTON (COLLEGE PARK)",IF(ISNUMBER(SEARCH("HAPEVILLE",$AT3649)),"FULTON (HAPEVILLE)",IF(ISNUMBER(SEARCH("EAST POINT",$AT3649)),"FULTON (EAST POINT)",IF(ISNUMBER(SEARCH("ATLANTA",$AT3649)),"FULTON (ATL LIMITS)","FULTON")))),IF($E3649="DEKALB",IF(ISNUMBER(SEARCH("ATLANTA",$AT3649)),"DEKALB (ATL LIMITS)","DEKALB"),IF(AND($E3649="CLAYTON",ISNUMBER(SEARCH("COLLEGE PARK",$AT3649))),"CLAYTON (COLLEGE PARK)",$E3649)))))</f>
        <v/>
      </c>
      <c r="AV3649" s="2">
        <f>IF($L3649="","",IF(""&amp;$F3649="2","DIESEL",IF(OR(""&amp;$F3649="G",""&amp;$F3649="H"),"GAS","")))</f>
        <v/>
      </c>
      <c r="AW3649" s="2">
        <f>IF($AV3649="","",$R3649)</f>
        <v/>
      </c>
      <c r="AX3649" s="2">
        <f>IF($AV3649="","",IF($AB3649=0,$R3649,0))</f>
        <v/>
      </c>
      <c r="AY3649" s="2">
        <f>IF($AV3649="","",IF(AND($Z3649=0,COUNTIF('AR SALES'!$L$2:$L$2501,$L3649)=0),"YES",""))</f>
        <v/>
      </c>
      <c r="AZ3649" s="2">
        <f>IF($AV3649="","",IFERROR(VLOOKUP($AU3649,CODES!$A:$B,2,FALSE),"NO CODE"))</f>
        <v/>
      </c>
      <c r="BA3649" s="2">
        <f>IF(""&amp;$F3649&lt;&gt;"4","",IF($AY3649="YES","",IF(ROUND(SUMIFS($AE$2:$AE$4001,$L$2:$L$4001,$L3649,$F$2:$F$4001,"4")-SUMIFS('AR SALES'!$Y$2:$Y$2501,'AR SALES'!$L$2:$L$2501,$L3649,'AR SALES'!$AD$2:$AD$2501,"OFF"),2)=0,"","STALE")))</f>
        <v/>
      </c>
      <c r="BB3649" s="2">
        <f>IF(OR(""&amp;$F3649="2",""&amp;$F3649="4",""&amp;$F3649="G",""&amp;$F3649="H"),IF($AY3649="YES","",IF($AB3649&lt;&gt;0,"",IF(COUNTIFS('AR SALES'!$L$2:$L$2501,$L3649,'AR SALES'!$AD$2:$AD$2501,IF(""&amp;$F3649="4","OFF","ON"),'AR SALES'!$AF$2:$AF$2501,"Y")&gt;0,"","NO EXEMPTION"))),"")</f>
        <v/>
      </c>
    </row>
    <row r="3650">
      <c r="AT3650" s="2">
        <f>IF($L3650="","",IFERROR(INDEX('AR SALES'!$H$2:$H$2501,MATCH(""&amp;$L3650,'AR SALES'!$AE$2:$AE$2501,0)),""))</f>
        <v/>
      </c>
      <c r="AU3650" s="2">
        <f>IF($L3650="","",IF($A3650&lt;&gt;"GA","",IF($E3650="FULTON",IF(ISNUMBER(SEARCH("COLLEGE PARK",$AT3650)),"FULTON (COLLEGE PARK)",IF(ISNUMBER(SEARCH("HAPEVILLE",$AT3650)),"FULTON (HAPEVILLE)",IF(ISNUMBER(SEARCH("EAST POINT",$AT3650)),"FULTON (EAST POINT)",IF(ISNUMBER(SEARCH("ATLANTA",$AT3650)),"FULTON (ATL LIMITS)","FULTON")))),IF($E3650="DEKALB",IF(ISNUMBER(SEARCH("ATLANTA",$AT3650)),"DEKALB (ATL LIMITS)","DEKALB"),IF(AND($E3650="CLAYTON",ISNUMBER(SEARCH("COLLEGE PARK",$AT3650))),"CLAYTON (COLLEGE PARK)",$E3650)))))</f>
        <v/>
      </c>
      <c r="AV3650" s="2">
        <f>IF($L3650="","",IF(""&amp;$F3650="2","DIESEL",IF(OR(""&amp;$F3650="G",""&amp;$F3650="H"),"GAS","")))</f>
        <v/>
      </c>
      <c r="AW3650" s="2">
        <f>IF($AV3650="","",$R3650)</f>
        <v/>
      </c>
      <c r="AX3650" s="2">
        <f>IF($AV3650="","",IF($AB3650=0,$R3650,0))</f>
        <v/>
      </c>
      <c r="AY3650" s="2">
        <f>IF($AV3650="","",IF(AND($Z3650=0,COUNTIF('AR SALES'!$L$2:$L$2501,$L3650)=0),"YES",""))</f>
        <v/>
      </c>
      <c r="AZ3650" s="2">
        <f>IF($AV3650="","",IFERROR(VLOOKUP($AU3650,CODES!$A:$B,2,FALSE),"NO CODE"))</f>
        <v/>
      </c>
      <c r="BA3650" s="2">
        <f>IF(""&amp;$F3650&lt;&gt;"4","",IF($AY3650="YES","",IF(ROUND(SUMIFS($AE$2:$AE$4001,$L$2:$L$4001,$L3650,$F$2:$F$4001,"4")-SUMIFS('AR SALES'!$Y$2:$Y$2501,'AR SALES'!$L$2:$L$2501,$L3650,'AR SALES'!$AD$2:$AD$2501,"OFF"),2)=0,"","STALE")))</f>
        <v/>
      </c>
      <c r="BB3650" s="2">
        <f>IF(OR(""&amp;$F3650="2",""&amp;$F3650="4",""&amp;$F3650="G",""&amp;$F3650="H"),IF($AY3650="YES","",IF($AB3650&lt;&gt;0,"",IF(COUNTIFS('AR SALES'!$L$2:$L$2501,$L3650,'AR SALES'!$AD$2:$AD$2501,IF(""&amp;$F3650="4","OFF","ON"),'AR SALES'!$AF$2:$AF$2501,"Y")&gt;0,"","NO EXEMPTION"))),"")</f>
        <v/>
      </c>
    </row>
    <row r="3651">
      <c r="AT3651" s="2">
        <f>IF($L3651="","",IFERROR(INDEX('AR SALES'!$H$2:$H$2501,MATCH(""&amp;$L3651,'AR SALES'!$AE$2:$AE$2501,0)),""))</f>
        <v/>
      </c>
      <c r="AU3651" s="2">
        <f>IF($L3651="","",IF($A3651&lt;&gt;"GA","",IF($E3651="FULTON",IF(ISNUMBER(SEARCH("COLLEGE PARK",$AT3651)),"FULTON (COLLEGE PARK)",IF(ISNUMBER(SEARCH("HAPEVILLE",$AT3651)),"FULTON (HAPEVILLE)",IF(ISNUMBER(SEARCH("EAST POINT",$AT3651)),"FULTON (EAST POINT)",IF(ISNUMBER(SEARCH("ATLANTA",$AT3651)),"FULTON (ATL LIMITS)","FULTON")))),IF($E3651="DEKALB",IF(ISNUMBER(SEARCH("ATLANTA",$AT3651)),"DEKALB (ATL LIMITS)","DEKALB"),IF(AND($E3651="CLAYTON",ISNUMBER(SEARCH("COLLEGE PARK",$AT3651))),"CLAYTON (COLLEGE PARK)",$E3651)))))</f>
        <v/>
      </c>
      <c r="AV3651" s="2">
        <f>IF($L3651="","",IF(""&amp;$F3651="2","DIESEL",IF(OR(""&amp;$F3651="G",""&amp;$F3651="H"),"GAS","")))</f>
        <v/>
      </c>
      <c r="AW3651" s="2">
        <f>IF($AV3651="","",$R3651)</f>
        <v/>
      </c>
      <c r="AX3651" s="2">
        <f>IF($AV3651="","",IF($AB3651=0,$R3651,0))</f>
        <v/>
      </c>
      <c r="AY3651" s="2">
        <f>IF($AV3651="","",IF(AND($Z3651=0,COUNTIF('AR SALES'!$L$2:$L$2501,$L3651)=0),"YES",""))</f>
        <v/>
      </c>
      <c r="AZ3651" s="2">
        <f>IF($AV3651="","",IFERROR(VLOOKUP($AU3651,CODES!$A:$B,2,FALSE),"NO CODE"))</f>
        <v/>
      </c>
      <c r="BA3651" s="2">
        <f>IF(""&amp;$F3651&lt;&gt;"4","",IF($AY3651="YES","",IF(ROUND(SUMIFS($AE$2:$AE$4001,$L$2:$L$4001,$L3651,$F$2:$F$4001,"4")-SUMIFS('AR SALES'!$Y$2:$Y$2501,'AR SALES'!$L$2:$L$2501,$L3651,'AR SALES'!$AD$2:$AD$2501,"OFF"),2)=0,"","STALE")))</f>
        <v/>
      </c>
      <c r="BB3651" s="2">
        <f>IF(OR(""&amp;$F3651="2",""&amp;$F3651="4",""&amp;$F3651="G",""&amp;$F3651="H"),IF($AY3651="YES","",IF($AB3651&lt;&gt;0,"",IF(COUNTIFS('AR SALES'!$L$2:$L$2501,$L3651,'AR SALES'!$AD$2:$AD$2501,IF(""&amp;$F3651="4","OFF","ON"),'AR SALES'!$AF$2:$AF$2501,"Y")&gt;0,"","NO EXEMPTION"))),"")</f>
        <v/>
      </c>
    </row>
    <row r="3652">
      <c r="AT3652" s="2">
        <f>IF($L3652="","",IFERROR(INDEX('AR SALES'!$H$2:$H$2501,MATCH(""&amp;$L3652,'AR SALES'!$AE$2:$AE$2501,0)),""))</f>
        <v/>
      </c>
      <c r="AU3652" s="2">
        <f>IF($L3652="","",IF($A3652&lt;&gt;"GA","",IF($E3652="FULTON",IF(ISNUMBER(SEARCH("COLLEGE PARK",$AT3652)),"FULTON (COLLEGE PARK)",IF(ISNUMBER(SEARCH("HAPEVILLE",$AT3652)),"FULTON (HAPEVILLE)",IF(ISNUMBER(SEARCH("EAST POINT",$AT3652)),"FULTON (EAST POINT)",IF(ISNUMBER(SEARCH("ATLANTA",$AT3652)),"FULTON (ATL LIMITS)","FULTON")))),IF($E3652="DEKALB",IF(ISNUMBER(SEARCH("ATLANTA",$AT3652)),"DEKALB (ATL LIMITS)","DEKALB"),IF(AND($E3652="CLAYTON",ISNUMBER(SEARCH("COLLEGE PARK",$AT3652))),"CLAYTON (COLLEGE PARK)",$E3652)))))</f>
        <v/>
      </c>
      <c r="AV3652" s="2">
        <f>IF($L3652="","",IF(""&amp;$F3652="2","DIESEL",IF(OR(""&amp;$F3652="G",""&amp;$F3652="H"),"GAS","")))</f>
        <v/>
      </c>
      <c r="AW3652" s="2">
        <f>IF($AV3652="","",$R3652)</f>
        <v/>
      </c>
      <c r="AX3652" s="2">
        <f>IF($AV3652="","",IF($AB3652=0,$R3652,0))</f>
        <v/>
      </c>
      <c r="AY3652" s="2">
        <f>IF($AV3652="","",IF(AND($Z3652=0,COUNTIF('AR SALES'!$L$2:$L$2501,$L3652)=0),"YES",""))</f>
        <v/>
      </c>
      <c r="AZ3652" s="2">
        <f>IF($AV3652="","",IFERROR(VLOOKUP($AU3652,CODES!$A:$B,2,FALSE),"NO CODE"))</f>
        <v/>
      </c>
      <c r="BA3652" s="2">
        <f>IF(""&amp;$F3652&lt;&gt;"4","",IF($AY3652="YES","",IF(ROUND(SUMIFS($AE$2:$AE$4001,$L$2:$L$4001,$L3652,$F$2:$F$4001,"4")-SUMIFS('AR SALES'!$Y$2:$Y$2501,'AR SALES'!$L$2:$L$2501,$L3652,'AR SALES'!$AD$2:$AD$2501,"OFF"),2)=0,"","STALE")))</f>
        <v/>
      </c>
      <c r="BB3652" s="2">
        <f>IF(OR(""&amp;$F3652="2",""&amp;$F3652="4",""&amp;$F3652="G",""&amp;$F3652="H"),IF($AY3652="YES","",IF($AB3652&lt;&gt;0,"",IF(COUNTIFS('AR SALES'!$L$2:$L$2501,$L3652,'AR SALES'!$AD$2:$AD$2501,IF(""&amp;$F3652="4","OFF","ON"),'AR SALES'!$AF$2:$AF$2501,"Y")&gt;0,"","NO EXEMPTION"))),"")</f>
        <v/>
      </c>
    </row>
    <row r="3653">
      <c r="AT3653" s="2">
        <f>IF($L3653="","",IFERROR(INDEX('AR SALES'!$H$2:$H$2501,MATCH(""&amp;$L3653,'AR SALES'!$AE$2:$AE$2501,0)),""))</f>
        <v/>
      </c>
      <c r="AU3653" s="2">
        <f>IF($L3653="","",IF($A3653&lt;&gt;"GA","",IF($E3653="FULTON",IF(ISNUMBER(SEARCH("COLLEGE PARK",$AT3653)),"FULTON (COLLEGE PARK)",IF(ISNUMBER(SEARCH("HAPEVILLE",$AT3653)),"FULTON (HAPEVILLE)",IF(ISNUMBER(SEARCH("EAST POINT",$AT3653)),"FULTON (EAST POINT)",IF(ISNUMBER(SEARCH("ATLANTA",$AT3653)),"FULTON (ATL LIMITS)","FULTON")))),IF($E3653="DEKALB",IF(ISNUMBER(SEARCH("ATLANTA",$AT3653)),"DEKALB (ATL LIMITS)","DEKALB"),IF(AND($E3653="CLAYTON",ISNUMBER(SEARCH("COLLEGE PARK",$AT3653))),"CLAYTON (COLLEGE PARK)",$E3653)))))</f>
        <v/>
      </c>
      <c r="AV3653" s="2">
        <f>IF($L3653="","",IF(""&amp;$F3653="2","DIESEL",IF(OR(""&amp;$F3653="G",""&amp;$F3653="H"),"GAS","")))</f>
        <v/>
      </c>
      <c r="AW3653" s="2">
        <f>IF($AV3653="","",$R3653)</f>
        <v/>
      </c>
      <c r="AX3653" s="2">
        <f>IF($AV3653="","",IF($AB3653=0,$R3653,0))</f>
        <v/>
      </c>
      <c r="AY3653" s="2">
        <f>IF($AV3653="","",IF(AND($Z3653=0,COUNTIF('AR SALES'!$L$2:$L$2501,$L3653)=0),"YES",""))</f>
        <v/>
      </c>
      <c r="AZ3653" s="2">
        <f>IF($AV3653="","",IFERROR(VLOOKUP($AU3653,CODES!$A:$B,2,FALSE),"NO CODE"))</f>
        <v/>
      </c>
      <c r="BA3653" s="2">
        <f>IF(""&amp;$F3653&lt;&gt;"4","",IF($AY3653="YES","",IF(ROUND(SUMIFS($AE$2:$AE$4001,$L$2:$L$4001,$L3653,$F$2:$F$4001,"4")-SUMIFS('AR SALES'!$Y$2:$Y$2501,'AR SALES'!$L$2:$L$2501,$L3653,'AR SALES'!$AD$2:$AD$2501,"OFF"),2)=0,"","STALE")))</f>
        <v/>
      </c>
      <c r="BB3653" s="2">
        <f>IF(OR(""&amp;$F3653="2",""&amp;$F3653="4",""&amp;$F3653="G",""&amp;$F3653="H"),IF($AY3653="YES","",IF($AB3653&lt;&gt;0,"",IF(COUNTIFS('AR SALES'!$L$2:$L$2501,$L3653,'AR SALES'!$AD$2:$AD$2501,IF(""&amp;$F3653="4","OFF","ON"),'AR SALES'!$AF$2:$AF$2501,"Y")&gt;0,"","NO EXEMPTION"))),"")</f>
        <v/>
      </c>
    </row>
    <row r="3654">
      <c r="AT3654" s="2">
        <f>IF($L3654="","",IFERROR(INDEX('AR SALES'!$H$2:$H$2501,MATCH(""&amp;$L3654,'AR SALES'!$AE$2:$AE$2501,0)),""))</f>
        <v/>
      </c>
      <c r="AU3654" s="2">
        <f>IF($L3654="","",IF($A3654&lt;&gt;"GA","",IF($E3654="FULTON",IF(ISNUMBER(SEARCH("COLLEGE PARK",$AT3654)),"FULTON (COLLEGE PARK)",IF(ISNUMBER(SEARCH("HAPEVILLE",$AT3654)),"FULTON (HAPEVILLE)",IF(ISNUMBER(SEARCH("EAST POINT",$AT3654)),"FULTON (EAST POINT)",IF(ISNUMBER(SEARCH("ATLANTA",$AT3654)),"FULTON (ATL LIMITS)","FULTON")))),IF($E3654="DEKALB",IF(ISNUMBER(SEARCH("ATLANTA",$AT3654)),"DEKALB (ATL LIMITS)","DEKALB"),IF(AND($E3654="CLAYTON",ISNUMBER(SEARCH("COLLEGE PARK",$AT3654))),"CLAYTON (COLLEGE PARK)",$E3654)))))</f>
        <v/>
      </c>
      <c r="AV3654" s="2">
        <f>IF($L3654="","",IF(""&amp;$F3654="2","DIESEL",IF(OR(""&amp;$F3654="G",""&amp;$F3654="H"),"GAS","")))</f>
        <v/>
      </c>
      <c r="AW3654" s="2">
        <f>IF($AV3654="","",$R3654)</f>
        <v/>
      </c>
      <c r="AX3654" s="2">
        <f>IF($AV3654="","",IF($AB3654=0,$R3654,0))</f>
        <v/>
      </c>
      <c r="AY3654" s="2">
        <f>IF($AV3654="","",IF(AND($Z3654=0,COUNTIF('AR SALES'!$L$2:$L$2501,$L3654)=0),"YES",""))</f>
        <v/>
      </c>
      <c r="AZ3654" s="2">
        <f>IF($AV3654="","",IFERROR(VLOOKUP($AU3654,CODES!$A:$B,2,FALSE),"NO CODE"))</f>
        <v/>
      </c>
      <c r="BA3654" s="2">
        <f>IF(""&amp;$F3654&lt;&gt;"4","",IF($AY3654="YES","",IF(ROUND(SUMIFS($AE$2:$AE$4001,$L$2:$L$4001,$L3654,$F$2:$F$4001,"4")-SUMIFS('AR SALES'!$Y$2:$Y$2501,'AR SALES'!$L$2:$L$2501,$L3654,'AR SALES'!$AD$2:$AD$2501,"OFF"),2)=0,"","STALE")))</f>
        <v/>
      </c>
      <c r="BB3654" s="2">
        <f>IF(OR(""&amp;$F3654="2",""&amp;$F3654="4",""&amp;$F3654="G",""&amp;$F3654="H"),IF($AY3654="YES","",IF($AB3654&lt;&gt;0,"",IF(COUNTIFS('AR SALES'!$L$2:$L$2501,$L3654,'AR SALES'!$AD$2:$AD$2501,IF(""&amp;$F3654="4","OFF","ON"),'AR SALES'!$AF$2:$AF$2501,"Y")&gt;0,"","NO EXEMPTION"))),"")</f>
        <v/>
      </c>
    </row>
    <row r="3655">
      <c r="AT3655" s="2">
        <f>IF($L3655="","",IFERROR(INDEX('AR SALES'!$H$2:$H$2501,MATCH(""&amp;$L3655,'AR SALES'!$AE$2:$AE$2501,0)),""))</f>
        <v/>
      </c>
      <c r="AU3655" s="2">
        <f>IF($L3655="","",IF($A3655&lt;&gt;"GA","",IF($E3655="FULTON",IF(ISNUMBER(SEARCH("COLLEGE PARK",$AT3655)),"FULTON (COLLEGE PARK)",IF(ISNUMBER(SEARCH("HAPEVILLE",$AT3655)),"FULTON (HAPEVILLE)",IF(ISNUMBER(SEARCH("EAST POINT",$AT3655)),"FULTON (EAST POINT)",IF(ISNUMBER(SEARCH("ATLANTA",$AT3655)),"FULTON (ATL LIMITS)","FULTON")))),IF($E3655="DEKALB",IF(ISNUMBER(SEARCH("ATLANTA",$AT3655)),"DEKALB (ATL LIMITS)","DEKALB"),IF(AND($E3655="CLAYTON",ISNUMBER(SEARCH("COLLEGE PARK",$AT3655))),"CLAYTON (COLLEGE PARK)",$E3655)))))</f>
        <v/>
      </c>
      <c r="AV3655" s="2">
        <f>IF($L3655="","",IF(""&amp;$F3655="2","DIESEL",IF(OR(""&amp;$F3655="G",""&amp;$F3655="H"),"GAS","")))</f>
        <v/>
      </c>
      <c r="AW3655" s="2">
        <f>IF($AV3655="","",$R3655)</f>
        <v/>
      </c>
      <c r="AX3655" s="2">
        <f>IF($AV3655="","",IF($AB3655=0,$R3655,0))</f>
        <v/>
      </c>
      <c r="AY3655" s="2">
        <f>IF($AV3655="","",IF(AND($Z3655=0,COUNTIF('AR SALES'!$L$2:$L$2501,$L3655)=0),"YES",""))</f>
        <v/>
      </c>
      <c r="AZ3655" s="2">
        <f>IF($AV3655="","",IFERROR(VLOOKUP($AU3655,CODES!$A:$B,2,FALSE),"NO CODE"))</f>
        <v/>
      </c>
      <c r="BA3655" s="2">
        <f>IF(""&amp;$F3655&lt;&gt;"4","",IF($AY3655="YES","",IF(ROUND(SUMIFS($AE$2:$AE$4001,$L$2:$L$4001,$L3655,$F$2:$F$4001,"4")-SUMIFS('AR SALES'!$Y$2:$Y$2501,'AR SALES'!$L$2:$L$2501,$L3655,'AR SALES'!$AD$2:$AD$2501,"OFF"),2)=0,"","STALE")))</f>
        <v/>
      </c>
      <c r="BB3655" s="2">
        <f>IF(OR(""&amp;$F3655="2",""&amp;$F3655="4",""&amp;$F3655="G",""&amp;$F3655="H"),IF($AY3655="YES","",IF($AB3655&lt;&gt;0,"",IF(COUNTIFS('AR SALES'!$L$2:$L$2501,$L3655,'AR SALES'!$AD$2:$AD$2501,IF(""&amp;$F3655="4","OFF","ON"),'AR SALES'!$AF$2:$AF$2501,"Y")&gt;0,"","NO EXEMPTION"))),"")</f>
        <v/>
      </c>
    </row>
    <row r="3656">
      <c r="AT3656" s="2">
        <f>IF($L3656="","",IFERROR(INDEX('AR SALES'!$H$2:$H$2501,MATCH(""&amp;$L3656,'AR SALES'!$AE$2:$AE$2501,0)),""))</f>
        <v/>
      </c>
      <c r="AU3656" s="2">
        <f>IF($L3656="","",IF($A3656&lt;&gt;"GA","",IF($E3656="FULTON",IF(ISNUMBER(SEARCH("COLLEGE PARK",$AT3656)),"FULTON (COLLEGE PARK)",IF(ISNUMBER(SEARCH("HAPEVILLE",$AT3656)),"FULTON (HAPEVILLE)",IF(ISNUMBER(SEARCH("EAST POINT",$AT3656)),"FULTON (EAST POINT)",IF(ISNUMBER(SEARCH("ATLANTA",$AT3656)),"FULTON (ATL LIMITS)","FULTON")))),IF($E3656="DEKALB",IF(ISNUMBER(SEARCH("ATLANTA",$AT3656)),"DEKALB (ATL LIMITS)","DEKALB"),IF(AND($E3656="CLAYTON",ISNUMBER(SEARCH("COLLEGE PARK",$AT3656))),"CLAYTON (COLLEGE PARK)",$E3656)))))</f>
        <v/>
      </c>
      <c r="AV3656" s="2">
        <f>IF($L3656="","",IF(""&amp;$F3656="2","DIESEL",IF(OR(""&amp;$F3656="G",""&amp;$F3656="H"),"GAS","")))</f>
        <v/>
      </c>
      <c r="AW3656" s="2">
        <f>IF($AV3656="","",$R3656)</f>
        <v/>
      </c>
      <c r="AX3656" s="2">
        <f>IF($AV3656="","",IF($AB3656=0,$R3656,0))</f>
        <v/>
      </c>
      <c r="AY3656" s="2">
        <f>IF($AV3656="","",IF(AND($Z3656=0,COUNTIF('AR SALES'!$L$2:$L$2501,$L3656)=0),"YES",""))</f>
        <v/>
      </c>
      <c r="AZ3656" s="2">
        <f>IF($AV3656="","",IFERROR(VLOOKUP($AU3656,CODES!$A:$B,2,FALSE),"NO CODE"))</f>
        <v/>
      </c>
      <c r="BA3656" s="2">
        <f>IF(""&amp;$F3656&lt;&gt;"4","",IF($AY3656="YES","",IF(ROUND(SUMIFS($AE$2:$AE$4001,$L$2:$L$4001,$L3656,$F$2:$F$4001,"4")-SUMIFS('AR SALES'!$Y$2:$Y$2501,'AR SALES'!$L$2:$L$2501,$L3656,'AR SALES'!$AD$2:$AD$2501,"OFF"),2)=0,"","STALE")))</f>
        <v/>
      </c>
      <c r="BB3656" s="2">
        <f>IF(OR(""&amp;$F3656="2",""&amp;$F3656="4",""&amp;$F3656="G",""&amp;$F3656="H"),IF($AY3656="YES","",IF($AB3656&lt;&gt;0,"",IF(COUNTIFS('AR SALES'!$L$2:$L$2501,$L3656,'AR SALES'!$AD$2:$AD$2501,IF(""&amp;$F3656="4","OFF","ON"),'AR SALES'!$AF$2:$AF$2501,"Y")&gt;0,"","NO EXEMPTION"))),"")</f>
        <v/>
      </c>
    </row>
    <row r="3657">
      <c r="AT3657" s="2">
        <f>IF($L3657="","",IFERROR(INDEX('AR SALES'!$H$2:$H$2501,MATCH(""&amp;$L3657,'AR SALES'!$AE$2:$AE$2501,0)),""))</f>
        <v/>
      </c>
      <c r="AU3657" s="2">
        <f>IF($L3657="","",IF($A3657&lt;&gt;"GA","",IF($E3657="FULTON",IF(ISNUMBER(SEARCH("COLLEGE PARK",$AT3657)),"FULTON (COLLEGE PARK)",IF(ISNUMBER(SEARCH("HAPEVILLE",$AT3657)),"FULTON (HAPEVILLE)",IF(ISNUMBER(SEARCH("EAST POINT",$AT3657)),"FULTON (EAST POINT)",IF(ISNUMBER(SEARCH("ATLANTA",$AT3657)),"FULTON (ATL LIMITS)","FULTON")))),IF($E3657="DEKALB",IF(ISNUMBER(SEARCH("ATLANTA",$AT3657)),"DEKALB (ATL LIMITS)","DEKALB"),IF(AND($E3657="CLAYTON",ISNUMBER(SEARCH("COLLEGE PARK",$AT3657))),"CLAYTON (COLLEGE PARK)",$E3657)))))</f>
        <v/>
      </c>
      <c r="AV3657" s="2">
        <f>IF($L3657="","",IF(""&amp;$F3657="2","DIESEL",IF(OR(""&amp;$F3657="G",""&amp;$F3657="H"),"GAS","")))</f>
        <v/>
      </c>
      <c r="AW3657" s="2">
        <f>IF($AV3657="","",$R3657)</f>
        <v/>
      </c>
      <c r="AX3657" s="2">
        <f>IF($AV3657="","",IF($AB3657=0,$R3657,0))</f>
        <v/>
      </c>
      <c r="AY3657" s="2">
        <f>IF($AV3657="","",IF(AND($Z3657=0,COUNTIF('AR SALES'!$L$2:$L$2501,$L3657)=0),"YES",""))</f>
        <v/>
      </c>
      <c r="AZ3657" s="2">
        <f>IF($AV3657="","",IFERROR(VLOOKUP($AU3657,CODES!$A:$B,2,FALSE),"NO CODE"))</f>
        <v/>
      </c>
      <c r="BA3657" s="2">
        <f>IF(""&amp;$F3657&lt;&gt;"4","",IF($AY3657="YES","",IF(ROUND(SUMIFS($AE$2:$AE$4001,$L$2:$L$4001,$L3657,$F$2:$F$4001,"4")-SUMIFS('AR SALES'!$Y$2:$Y$2501,'AR SALES'!$L$2:$L$2501,$L3657,'AR SALES'!$AD$2:$AD$2501,"OFF"),2)=0,"","STALE")))</f>
        <v/>
      </c>
      <c r="BB3657" s="2">
        <f>IF(OR(""&amp;$F3657="2",""&amp;$F3657="4",""&amp;$F3657="G",""&amp;$F3657="H"),IF($AY3657="YES","",IF($AB3657&lt;&gt;0,"",IF(COUNTIFS('AR SALES'!$L$2:$L$2501,$L3657,'AR SALES'!$AD$2:$AD$2501,IF(""&amp;$F3657="4","OFF","ON"),'AR SALES'!$AF$2:$AF$2501,"Y")&gt;0,"","NO EXEMPTION"))),"")</f>
        <v/>
      </c>
    </row>
    <row r="3658">
      <c r="AT3658" s="2">
        <f>IF($L3658="","",IFERROR(INDEX('AR SALES'!$H$2:$H$2501,MATCH(""&amp;$L3658,'AR SALES'!$AE$2:$AE$2501,0)),""))</f>
        <v/>
      </c>
      <c r="AU3658" s="2">
        <f>IF($L3658="","",IF($A3658&lt;&gt;"GA","",IF($E3658="FULTON",IF(ISNUMBER(SEARCH("COLLEGE PARK",$AT3658)),"FULTON (COLLEGE PARK)",IF(ISNUMBER(SEARCH("HAPEVILLE",$AT3658)),"FULTON (HAPEVILLE)",IF(ISNUMBER(SEARCH("EAST POINT",$AT3658)),"FULTON (EAST POINT)",IF(ISNUMBER(SEARCH("ATLANTA",$AT3658)),"FULTON (ATL LIMITS)","FULTON")))),IF($E3658="DEKALB",IF(ISNUMBER(SEARCH("ATLANTA",$AT3658)),"DEKALB (ATL LIMITS)","DEKALB"),IF(AND($E3658="CLAYTON",ISNUMBER(SEARCH("COLLEGE PARK",$AT3658))),"CLAYTON (COLLEGE PARK)",$E3658)))))</f>
        <v/>
      </c>
      <c r="AV3658" s="2">
        <f>IF($L3658="","",IF(""&amp;$F3658="2","DIESEL",IF(OR(""&amp;$F3658="G",""&amp;$F3658="H"),"GAS","")))</f>
        <v/>
      </c>
      <c r="AW3658" s="2">
        <f>IF($AV3658="","",$R3658)</f>
        <v/>
      </c>
      <c r="AX3658" s="2">
        <f>IF($AV3658="","",IF($AB3658=0,$R3658,0))</f>
        <v/>
      </c>
      <c r="AY3658" s="2">
        <f>IF($AV3658="","",IF(AND($Z3658=0,COUNTIF('AR SALES'!$L$2:$L$2501,$L3658)=0),"YES",""))</f>
        <v/>
      </c>
      <c r="AZ3658" s="2">
        <f>IF($AV3658="","",IFERROR(VLOOKUP($AU3658,CODES!$A:$B,2,FALSE),"NO CODE"))</f>
        <v/>
      </c>
      <c r="BA3658" s="2">
        <f>IF(""&amp;$F3658&lt;&gt;"4","",IF($AY3658="YES","",IF(ROUND(SUMIFS($AE$2:$AE$4001,$L$2:$L$4001,$L3658,$F$2:$F$4001,"4")-SUMIFS('AR SALES'!$Y$2:$Y$2501,'AR SALES'!$L$2:$L$2501,$L3658,'AR SALES'!$AD$2:$AD$2501,"OFF"),2)=0,"","STALE")))</f>
        <v/>
      </c>
      <c r="BB3658" s="2">
        <f>IF(OR(""&amp;$F3658="2",""&amp;$F3658="4",""&amp;$F3658="G",""&amp;$F3658="H"),IF($AY3658="YES","",IF($AB3658&lt;&gt;0,"",IF(COUNTIFS('AR SALES'!$L$2:$L$2501,$L3658,'AR SALES'!$AD$2:$AD$2501,IF(""&amp;$F3658="4","OFF","ON"),'AR SALES'!$AF$2:$AF$2501,"Y")&gt;0,"","NO EXEMPTION"))),"")</f>
        <v/>
      </c>
    </row>
    <row r="3659">
      <c r="AT3659" s="2">
        <f>IF($L3659="","",IFERROR(INDEX('AR SALES'!$H$2:$H$2501,MATCH(""&amp;$L3659,'AR SALES'!$AE$2:$AE$2501,0)),""))</f>
        <v/>
      </c>
      <c r="AU3659" s="2">
        <f>IF($L3659="","",IF($A3659&lt;&gt;"GA","",IF($E3659="FULTON",IF(ISNUMBER(SEARCH("COLLEGE PARK",$AT3659)),"FULTON (COLLEGE PARK)",IF(ISNUMBER(SEARCH("HAPEVILLE",$AT3659)),"FULTON (HAPEVILLE)",IF(ISNUMBER(SEARCH("EAST POINT",$AT3659)),"FULTON (EAST POINT)",IF(ISNUMBER(SEARCH("ATLANTA",$AT3659)),"FULTON (ATL LIMITS)","FULTON")))),IF($E3659="DEKALB",IF(ISNUMBER(SEARCH("ATLANTA",$AT3659)),"DEKALB (ATL LIMITS)","DEKALB"),IF(AND($E3659="CLAYTON",ISNUMBER(SEARCH("COLLEGE PARK",$AT3659))),"CLAYTON (COLLEGE PARK)",$E3659)))))</f>
        <v/>
      </c>
      <c r="AV3659" s="2">
        <f>IF($L3659="","",IF(""&amp;$F3659="2","DIESEL",IF(OR(""&amp;$F3659="G",""&amp;$F3659="H"),"GAS","")))</f>
        <v/>
      </c>
      <c r="AW3659" s="2">
        <f>IF($AV3659="","",$R3659)</f>
        <v/>
      </c>
      <c r="AX3659" s="2">
        <f>IF($AV3659="","",IF($AB3659=0,$R3659,0))</f>
        <v/>
      </c>
      <c r="AY3659" s="2">
        <f>IF($AV3659="","",IF(AND($Z3659=0,COUNTIF('AR SALES'!$L$2:$L$2501,$L3659)=0),"YES",""))</f>
        <v/>
      </c>
      <c r="AZ3659" s="2">
        <f>IF($AV3659="","",IFERROR(VLOOKUP($AU3659,CODES!$A:$B,2,FALSE),"NO CODE"))</f>
        <v/>
      </c>
      <c r="BA3659" s="2">
        <f>IF(""&amp;$F3659&lt;&gt;"4","",IF($AY3659="YES","",IF(ROUND(SUMIFS($AE$2:$AE$4001,$L$2:$L$4001,$L3659,$F$2:$F$4001,"4")-SUMIFS('AR SALES'!$Y$2:$Y$2501,'AR SALES'!$L$2:$L$2501,$L3659,'AR SALES'!$AD$2:$AD$2501,"OFF"),2)=0,"","STALE")))</f>
        <v/>
      </c>
      <c r="BB3659" s="2">
        <f>IF(OR(""&amp;$F3659="2",""&amp;$F3659="4",""&amp;$F3659="G",""&amp;$F3659="H"),IF($AY3659="YES","",IF($AB3659&lt;&gt;0,"",IF(COUNTIFS('AR SALES'!$L$2:$L$2501,$L3659,'AR SALES'!$AD$2:$AD$2501,IF(""&amp;$F3659="4","OFF","ON"),'AR SALES'!$AF$2:$AF$2501,"Y")&gt;0,"","NO EXEMPTION"))),"")</f>
        <v/>
      </c>
    </row>
    <row r="3660">
      <c r="AT3660" s="2">
        <f>IF($L3660="","",IFERROR(INDEX('AR SALES'!$H$2:$H$2501,MATCH(""&amp;$L3660,'AR SALES'!$AE$2:$AE$2501,0)),""))</f>
        <v/>
      </c>
      <c r="AU3660" s="2">
        <f>IF($L3660="","",IF($A3660&lt;&gt;"GA","",IF($E3660="FULTON",IF(ISNUMBER(SEARCH("COLLEGE PARK",$AT3660)),"FULTON (COLLEGE PARK)",IF(ISNUMBER(SEARCH("HAPEVILLE",$AT3660)),"FULTON (HAPEVILLE)",IF(ISNUMBER(SEARCH("EAST POINT",$AT3660)),"FULTON (EAST POINT)",IF(ISNUMBER(SEARCH("ATLANTA",$AT3660)),"FULTON (ATL LIMITS)","FULTON")))),IF($E3660="DEKALB",IF(ISNUMBER(SEARCH("ATLANTA",$AT3660)),"DEKALB (ATL LIMITS)","DEKALB"),IF(AND($E3660="CLAYTON",ISNUMBER(SEARCH("COLLEGE PARK",$AT3660))),"CLAYTON (COLLEGE PARK)",$E3660)))))</f>
        <v/>
      </c>
      <c r="AV3660" s="2">
        <f>IF($L3660="","",IF(""&amp;$F3660="2","DIESEL",IF(OR(""&amp;$F3660="G",""&amp;$F3660="H"),"GAS","")))</f>
        <v/>
      </c>
      <c r="AW3660" s="2">
        <f>IF($AV3660="","",$R3660)</f>
        <v/>
      </c>
      <c r="AX3660" s="2">
        <f>IF($AV3660="","",IF($AB3660=0,$R3660,0))</f>
        <v/>
      </c>
      <c r="AY3660" s="2">
        <f>IF($AV3660="","",IF(AND($Z3660=0,COUNTIF('AR SALES'!$L$2:$L$2501,$L3660)=0),"YES",""))</f>
        <v/>
      </c>
      <c r="AZ3660" s="2">
        <f>IF($AV3660="","",IFERROR(VLOOKUP($AU3660,CODES!$A:$B,2,FALSE),"NO CODE"))</f>
        <v/>
      </c>
      <c r="BA3660" s="2">
        <f>IF(""&amp;$F3660&lt;&gt;"4","",IF($AY3660="YES","",IF(ROUND(SUMIFS($AE$2:$AE$4001,$L$2:$L$4001,$L3660,$F$2:$F$4001,"4")-SUMIFS('AR SALES'!$Y$2:$Y$2501,'AR SALES'!$L$2:$L$2501,$L3660,'AR SALES'!$AD$2:$AD$2501,"OFF"),2)=0,"","STALE")))</f>
        <v/>
      </c>
      <c r="BB3660" s="2">
        <f>IF(OR(""&amp;$F3660="2",""&amp;$F3660="4",""&amp;$F3660="G",""&amp;$F3660="H"),IF($AY3660="YES","",IF($AB3660&lt;&gt;0,"",IF(COUNTIFS('AR SALES'!$L$2:$L$2501,$L3660,'AR SALES'!$AD$2:$AD$2501,IF(""&amp;$F3660="4","OFF","ON"),'AR SALES'!$AF$2:$AF$2501,"Y")&gt;0,"","NO EXEMPTION"))),"")</f>
        <v/>
      </c>
    </row>
    <row r="3661">
      <c r="AT3661" s="2">
        <f>IF($L3661="","",IFERROR(INDEX('AR SALES'!$H$2:$H$2501,MATCH(""&amp;$L3661,'AR SALES'!$AE$2:$AE$2501,0)),""))</f>
        <v/>
      </c>
      <c r="AU3661" s="2">
        <f>IF($L3661="","",IF($A3661&lt;&gt;"GA","",IF($E3661="FULTON",IF(ISNUMBER(SEARCH("COLLEGE PARK",$AT3661)),"FULTON (COLLEGE PARK)",IF(ISNUMBER(SEARCH("HAPEVILLE",$AT3661)),"FULTON (HAPEVILLE)",IF(ISNUMBER(SEARCH("EAST POINT",$AT3661)),"FULTON (EAST POINT)",IF(ISNUMBER(SEARCH("ATLANTA",$AT3661)),"FULTON (ATL LIMITS)","FULTON")))),IF($E3661="DEKALB",IF(ISNUMBER(SEARCH("ATLANTA",$AT3661)),"DEKALB (ATL LIMITS)","DEKALB"),IF(AND($E3661="CLAYTON",ISNUMBER(SEARCH("COLLEGE PARK",$AT3661))),"CLAYTON (COLLEGE PARK)",$E3661)))))</f>
        <v/>
      </c>
      <c r="AV3661" s="2">
        <f>IF($L3661="","",IF(""&amp;$F3661="2","DIESEL",IF(OR(""&amp;$F3661="G",""&amp;$F3661="H"),"GAS","")))</f>
        <v/>
      </c>
      <c r="AW3661" s="2">
        <f>IF($AV3661="","",$R3661)</f>
        <v/>
      </c>
      <c r="AX3661" s="2">
        <f>IF($AV3661="","",IF($AB3661=0,$R3661,0))</f>
        <v/>
      </c>
      <c r="AY3661" s="2">
        <f>IF($AV3661="","",IF(AND($Z3661=0,COUNTIF('AR SALES'!$L$2:$L$2501,$L3661)=0),"YES",""))</f>
        <v/>
      </c>
      <c r="AZ3661" s="2">
        <f>IF($AV3661="","",IFERROR(VLOOKUP($AU3661,CODES!$A:$B,2,FALSE),"NO CODE"))</f>
        <v/>
      </c>
      <c r="BA3661" s="2">
        <f>IF(""&amp;$F3661&lt;&gt;"4","",IF($AY3661="YES","",IF(ROUND(SUMIFS($AE$2:$AE$4001,$L$2:$L$4001,$L3661,$F$2:$F$4001,"4")-SUMIFS('AR SALES'!$Y$2:$Y$2501,'AR SALES'!$L$2:$L$2501,$L3661,'AR SALES'!$AD$2:$AD$2501,"OFF"),2)=0,"","STALE")))</f>
        <v/>
      </c>
      <c r="BB3661" s="2">
        <f>IF(OR(""&amp;$F3661="2",""&amp;$F3661="4",""&amp;$F3661="G",""&amp;$F3661="H"),IF($AY3661="YES","",IF($AB3661&lt;&gt;0,"",IF(COUNTIFS('AR SALES'!$L$2:$L$2501,$L3661,'AR SALES'!$AD$2:$AD$2501,IF(""&amp;$F3661="4","OFF","ON"),'AR SALES'!$AF$2:$AF$2501,"Y")&gt;0,"","NO EXEMPTION"))),"")</f>
        <v/>
      </c>
    </row>
    <row r="3662">
      <c r="AT3662" s="2">
        <f>IF($L3662="","",IFERROR(INDEX('AR SALES'!$H$2:$H$2501,MATCH(""&amp;$L3662,'AR SALES'!$AE$2:$AE$2501,0)),""))</f>
        <v/>
      </c>
      <c r="AU3662" s="2">
        <f>IF($L3662="","",IF($A3662&lt;&gt;"GA","",IF($E3662="FULTON",IF(ISNUMBER(SEARCH("COLLEGE PARK",$AT3662)),"FULTON (COLLEGE PARK)",IF(ISNUMBER(SEARCH("HAPEVILLE",$AT3662)),"FULTON (HAPEVILLE)",IF(ISNUMBER(SEARCH("EAST POINT",$AT3662)),"FULTON (EAST POINT)",IF(ISNUMBER(SEARCH("ATLANTA",$AT3662)),"FULTON (ATL LIMITS)","FULTON")))),IF($E3662="DEKALB",IF(ISNUMBER(SEARCH("ATLANTA",$AT3662)),"DEKALB (ATL LIMITS)","DEKALB"),IF(AND($E3662="CLAYTON",ISNUMBER(SEARCH("COLLEGE PARK",$AT3662))),"CLAYTON (COLLEGE PARK)",$E3662)))))</f>
        <v/>
      </c>
      <c r="AV3662" s="2">
        <f>IF($L3662="","",IF(""&amp;$F3662="2","DIESEL",IF(OR(""&amp;$F3662="G",""&amp;$F3662="H"),"GAS","")))</f>
        <v/>
      </c>
      <c r="AW3662" s="2">
        <f>IF($AV3662="","",$R3662)</f>
        <v/>
      </c>
      <c r="AX3662" s="2">
        <f>IF($AV3662="","",IF($AB3662=0,$R3662,0))</f>
        <v/>
      </c>
      <c r="AY3662" s="2">
        <f>IF($AV3662="","",IF(AND($Z3662=0,COUNTIF('AR SALES'!$L$2:$L$2501,$L3662)=0),"YES",""))</f>
        <v/>
      </c>
      <c r="AZ3662" s="2">
        <f>IF($AV3662="","",IFERROR(VLOOKUP($AU3662,CODES!$A:$B,2,FALSE),"NO CODE"))</f>
        <v/>
      </c>
      <c r="BA3662" s="2">
        <f>IF(""&amp;$F3662&lt;&gt;"4","",IF($AY3662="YES","",IF(ROUND(SUMIFS($AE$2:$AE$4001,$L$2:$L$4001,$L3662,$F$2:$F$4001,"4")-SUMIFS('AR SALES'!$Y$2:$Y$2501,'AR SALES'!$L$2:$L$2501,$L3662,'AR SALES'!$AD$2:$AD$2501,"OFF"),2)=0,"","STALE")))</f>
        <v/>
      </c>
      <c r="BB3662" s="2">
        <f>IF(OR(""&amp;$F3662="2",""&amp;$F3662="4",""&amp;$F3662="G",""&amp;$F3662="H"),IF($AY3662="YES","",IF($AB3662&lt;&gt;0,"",IF(COUNTIFS('AR SALES'!$L$2:$L$2501,$L3662,'AR SALES'!$AD$2:$AD$2501,IF(""&amp;$F3662="4","OFF","ON"),'AR SALES'!$AF$2:$AF$2501,"Y")&gt;0,"","NO EXEMPTION"))),"")</f>
        <v/>
      </c>
    </row>
    <row r="3663">
      <c r="AT3663" s="2">
        <f>IF($L3663="","",IFERROR(INDEX('AR SALES'!$H$2:$H$2501,MATCH(""&amp;$L3663,'AR SALES'!$AE$2:$AE$2501,0)),""))</f>
        <v/>
      </c>
      <c r="AU3663" s="2">
        <f>IF($L3663="","",IF($A3663&lt;&gt;"GA","",IF($E3663="FULTON",IF(ISNUMBER(SEARCH("COLLEGE PARK",$AT3663)),"FULTON (COLLEGE PARK)",IF(ISNUMBER(SEARCH("HAPEVILLE",$AT3663)),"FULTON (HAPEVILLE)",IF(ISNUMBER(SEARCH("EAST POINT",$AT3663)),"FULTON (EAST POINT)",IF(ISNUMBER(SEARCH("ATLANTA",$AT3663)),"FULTON (ATL LIMITS)","FULTON")))),IF($E3663="DEKALB",IF(ISNUMBER(SEARCH("ATLANTA",$AT3663)),"DEKALB (ATL LIMITS)","DEKALB"),IF(AND($E3663="CLAYTON",ISNUMBER(SEARCH("COLLEGE PARK",$AT3663))),"CLAYTON (COLLEGE PARK)",$E3663)))))</f>
        <v/>
      </c>
      <c r="AV3663" s="2">
        <f>IF($L3663="","",IF(""&amp;$F3663="2","DIESEL",IF(OR(""&amp;$F3663="G",""&amp;$F3663="H"),"GAS","")))</f>
        <v/>
      </c>
      <c r="AW3663" s="2">
        <f>IF($AV3663="","",$R3663)</f>
        <v/>
      </c>
      <c r="AX3663" s="2">
        <f>IF($AV3663="","",IF($AB3663=0,$R3663,0))</f>
        <v/>
      </c>
      <c r="AY3663" s="2">
        <f>IF($AV3663="","",IF(AND($Z3663=0,COUNTIF('AR SALES'!$L$2:$L$2501,$L3663)=0),"YES",""))</f>
        <v/>
      </c>
      <c r="AZ3663" s="2">
        <f>IF($AV3663="","",IFERROR(VLOOKUP($AU3663,CODES!$A:$B,2,FALSE),"NO CODE"))</f>
        <v/>
      </c>
      <c r="BA3663" s="2">
        <f>IF(""&amp;$F3663&lt;&gt;"4","",IF($AY3663="YES","",IF(ROUND(SUMIFS($AE$2:$AE$4001,$L$2:$L$4001,$L3663,$F$2:$F$4001,"4")-SUMIFS('AR SALES'!$Y$2:$Y$2501,'AR SALES'!$L$2:$L$2501,$L3663,'AR SALES'!$AD$2:$AD$2501,"OFF"),2)=0,"","STALE")))</f>
        <v/>
      </c>
      <c r="BB3663" s="2">
        <f>IF(OR(""&amp;$F3663="2",""&amp;$F3663="4",""&amp;$F3663="G",""&amp;$F3663="H"),IF($AY3663="YES","",IF($AB3663&lt;&gt;0,"",IF(COUNTIFS('AR SALES'!$L$2:$L$2501,$L3663,'AR SALES'!$AD$2:$AD$2501,IF(""&amp;$F3663="4","OFF","ON"),'AR SALES'!$AF$2:$AF$2501,"Y")&gt;0,"","NO EXEMPTION"))),"")</f>
        <v/>
      </c>
    </row>
    <row r="3664">
      <c r="AT3664" s="2">
        <f>IF($L3664="","",IFERROR(INDEX('AR SALES'!$H$2:$H$2501,MATCH(""&amp;$L3664,'AR SALES'!$AE$2:$AE$2501,0)),""))</f>
        <v/>
      </c>
      <c r="AU3664" s="2">
        <f>IF($L3664="","",IF($A3664&lt;&gt;"GA","",IF($E3664="FULTON",IF(ISNUMBER(SEARCH("COLLEGE PARK",$AT3664)),"FULTON (COLLEGE PARK)",IF(ISNUMBER(SEARCH("HAPEVILLE",$AT3664)),"FULTON (HAPEVILLE)",IF(ISNUMBER(SEARCH("EAST POINT",$AT3664)),"FULTON (EAST POINT)",IF(ISNUMBER(SEARCH("ATLANTA",$AT3664)),"FULTON (ATL LIMITS)","FULTON")))),IF($E3664="DEKALB",IF(ISNUMBER(SEARCH("ATLANTA",$AT3664)),"DEKALB (ATL LIMITS)","DEKALB"),IF(AND($E3664="CLAYTON",ISNUMBER(SEARCH("COLLEGE PARK",$AT3664))),"CLAYTON (COLLEGE PARK)",$E3664)))))</f>
        <v/>
      </c>
      <c r="AV3664" s="2">
        <f>IF($L3664="","",IF(""&amp;$F3664="2","DIESEL",IF(OR(""&amp;$F3664="G",""&amp;$F3664="H"),"GAS","")))</f>
        <v/>
      </c>
      <c r="AW3664" s="2">
        <f>IF($AV3664="","",$R3664)</f>
        <v/>
      </c>
      <c r="AX3664" s="2">
        <f>IF($AV3664="","",IF($AB3664=0,$R3664,0))</f>
        <v/>
      </c>
      <c r="AY3664" s="2">
        <f>IF($AV3664="","",IF(AND($Z3664=0,COUNTIF('AR SALES'!$L$2:$L$2501,$L3664)=0),"YES",""))</f>
        <v/>
      </c>
      <c r="AZ3664" s="2">
        <f>IF($AV3664="","",IFERROR(VLOOKUP($AU3664,CODES!$A:$B,2,FALSE),"NO CODE"))</f>
        <v/>
      </c>
      <c r="BA3664" s="2">
        <f>IF(""&amp;$F3664&lt;&gt;"4","",IF($AY3664="YES","",IF(ROUND(SUMIFS($AE$2:$AE$4001,$L$2:$L$4001,$L3664,$F$2:$F$4001,"4")-SUMIFS('AR SALES'!$Y$2:$Y$2501,'AR SALES'!$L$2:$L$2501,$L3664,'AR SALES'!$AD$2:$AD$2501,"OFF"),2)=0,"","STALE")))</f>
        <v/>
      </c>
      <c r="BB3664" s="2">
        <f>IF(OR(""&amp;$F3664="2",""&amp;$F3664="4",""&amp;$F3664="G",""&amp;$F3664="H"),IF($AY3664="YES","",IF($AB3664&lt;&gt;0,"",IF(COUNTIFS('AR SALES'!$L$2:$L$2501,$L3664,'AR SALES'!$AD$2:$AD$2501,IF(""&amp;$F3664="4","OFF","ON"),'AR SALES'!$AF$2:$AF$2501,"Y")&gt;0,"","NO EXEMPTION"))),"")</f>
        <v/>
      </c>
    </row>
    <row r="3665">
      <c r="AT3665" s="2">
        <f>IF($L3665="","",IFERROR(INDEX('AR SALES'!$H$2:$H$2501,MATCH(""&amp;$L3665,'AR SALES'!$AE$2:$AE$2501,0)),""))</f>
        <v/>
      </c>
      <c r="AU3665" s="2">
        <f>IF($L3665="","",IF($A3665&lt;&gt;"GA","",IF($E3665="FULTON",IF(ISNUMBER(SEARCH("COLLEGE PARK",$AT3665)),"FULTON (COLLEGE PARK)",IF(ISNUMBER(SEARCH("HAPEVILLE",$AT3665)),"FULTON (HAPEVILLE)",IF(ISNUMBER(SEARCH("EAST POINT",$AT3665)),"FULTON (EAST POINT)",IF(ISNUMBER(SEARCH("ATLANTA",$AT3665)),"FULTON (ATL LIMITS)","FULTON")))),IF($E3665="DEKALB",IF(ISNUMBER(SEARCH("ATLANTA",$AT3665)),"DEKALB (ATL LIMITS)","DEKALB"),IF(AND($E3665="CLAYTON",ISNUMBER(SEARCH("COLLEGE PARK",$AT3665))),"CLAYTON (COLLEGE PARK)",$E3665)))))</f>
        <v/>
      </c>
      <c r="AV3665" s="2">
        <f>IF($L3665="","",IF(""&amp;$F3665="2","DIESEL",IF(OR(""&amp;$F3665="G",""&amp;$F3665="H"),"GAS","")))</f>
        <v/>
      </c>
      <c r="AW3665" s="2">
        <f>IF($AV3665="","",$R3665)</f>
        <v/>
      </c>
      <c r="AX3665" s="2">
        <f>IF($AV3665="","",IF($AB3665=0,$R3665,0))</f>
        <v/>
      </c>
      <c r="AY3665" s="2">
        <f>IF($AV3665="","",IF(AND($Z3665=0,COUNTIF('AR SALES'!$L$2:$L$2501,$L3665)=0),"YES",""))</f>
        <v/>
      </c>
      <c r="AZ3665" s="2">
        <f>IF($AV3665="","",IFERROR(VLOOKUP($AU3665,CODES!$A:$B,2,FALSE),"NO CODE"))</f>
        <v/>
      </c>
      <c r="BA3665" s="2">
        <f>IF(""&amp;$F3665&lt;&gt;"4","",IF($AY3665="YES","",IF(ROUND(SUMIFS($AE$2:$AE$4001,$L$2:$L$4001,$L3665,$F$2:$F$4001,"4")-SUMIFS('AR SALES'!$Y$2:$Y$2501,'AR SALES'!$L$2:$L$2501,$L3665,'AR SALES'!$AD$2:$AD$2501,"OFF"),2)=0,"","STALE")))</f>
        <v/>
      </c>
      <c r="BB3665" s="2">
        <f>IF(OR(""&amp;$F3665="2",""&amp;$F3665="4",""&amp;$F3665="G",""&amp;$F3665="H"),IF($AY3665="YES","",IF($AB3665&lt;&gt;0,"",IF(COUNTIFS('AR SALES'!$L$2:$L$2501,$L3665,'AR SALES'!$AD$2:$AD$2501,IF(""&amp;$F3665="4","OFF","ON"),'AR SALES'!$AF$2:$AF$2501,"Y")&gt;0,"","NO EXEMPTION"))),"")</f>
        <v/>
      </c>
    </row>
    <row r="3666">
      <c r="AT3666" s="2">
        <f>IF($L3666="","",IFERROR(INDEX('AR SALES'!$H$2:$H$2501,MATCH(""&amp;$L3666,'AR SALES'!$AE$2:$AE$2501,0)),""))</f>
        <v/>
      </c>
      <c r="AU3666" s="2">
        <f>IF($L3666="","",IF($A3666&lt;&gt;"GA","",IF($E3666="FULTON",IF(ISNUMBER(SEARCH("COLLEGE PARK",$AT3666)),"FULTON (COLLEGE PARK)",IF(ISNUMBER(SEARCH("HAPEVILLE",$AT3666)),"FULTON (HAPEVILLE)",IF(ISNUMBER(SEARCH("EAST POINT",$AT3666)),"FULTON (EAST POINT)",IF(ISNUMBER(SEARCH("ATLANTA",$AT3666)),"FULTON (ATL LIMITS)","FULTON")))),IF($E3666="DEKALB",IF(ISNUMBER(SEARCH("ATLANTA",$AT3666)),"DEKALB (ATL LIMITS)","DEKALB"),IF(AND($E3666="CLAYTON",ISNUMBER(SEARCH("COLLEGE PARK",$AT3666))),"CLAYTON (COLLEGE PARK)",$E3666)))))</f>
        <v/>
      </c>
      <c r="AV3666" s="2">
        <f>IF($L3666="","",IF(""&amp;$F3666="2","DIESEL",IF(OR(""&amp;$F3666="G",""&amp;$F3666="H"),"GAS","")))</f>
        <v/>
      </c>
      <c r="AW3666" s="2">
        <f>IF($AV3666="","",$R3666)</f>
        <v/>
      </c>
      <c r="AX3666" s="2">
        <f>IF($AV3666="","",IF($AB3666=0,$R3666,0))</f>
        <v/>
      </c>
      <c r="AY3666" s="2">
        <f>IF($AV3666="","",IF(AND($Z3666=0,COUNTIF('AR SALES'!$L$2:$L$2501,$L3666)=0),"YES",""))</f>
        <v/>
      </c>
      <c r="AZ3666" s="2">
        <f>IF($AV3666="","",IFERROR(VLOOKUP($AU3666,CODES!$A:$B,2,FALSE),"NO CODE"))</f>
        <v/>
      </c>
      <c r="BA3666" s="2">
        <f>IF(""&amp;$F3666&lt;&gt;"4","",IF($AY3666="YES","",IF(ROUND(SUMIFS($AE$2:$AE$4001,$L$2:$L$4001,$L3666,$F$2:$F$4001,"4")-SUMIFS('AR SALES'!$Y$2:$Y$2501,'AR SALES'!$L$2:$L$2501,$L3666,'AR SALES'!$AD$2:$AD$2501,"OFF"),2)=0,"","STALE")))</f>
        <v/>
      </c>
      <c r="BB3666" s="2">
        <f>IF(OR(""&amp;$F3666="2",""&amp;$F3666="4",""&amp;$F3666="G",""&amp;$F3666="H"),IF($AY3666="YES","",IF($AB3666&lt;&gt;0,"",IF(COUNTIFS('AR SALES'!$L$2:$L$2501,$L3666,'AR SALES'!$AD$2:$AD$2501,IF(""&amp;$F3666="4","OFF","ON"),'AR SALES'!$AF$2:$AF$2501,"Y")&gt;0,"","NO EXEMPTION"))),"")</f>
        <v/>
      </c>
    </row>
    <row r="3667">
      <c r="AT3667" s="2">
        <f>IF($L3667="","",IFERROR(INDEX('AR SALES'!$H$2:$H$2501,MATCH(""&amp;$L3667,'AR SALES'!$AE$2:$AE$2501,0)),""))</f>
        <v/>
      </c>
      <c r="AU3667" s="2">
        <f>IF($L3667="","",IF($A3667&lt;&gt;"GA","",IF($E3667="FULTON",IF(ISNUMBER(SEARCH("COLLEGE PARK",$AT3667)),"FULTON (COLLEGE PARK)",IF(ISNUMBER(SEARCH("HAPEVILLE",$AT3667)),"FULTON (HAPEVILLE)",IF(ISNUMBER(SEARCH("EAST POINT",$AT3667)),"FULTON (EAST POINT)",IF(ISNUMBER(SEARCH("ATLANTA",$AT3667)),"FULTON (ATL LIMITS)","FULTON")))),IF($E3667="DEKALB",IF(ISNUMBER(SEARCH("ATLANTA",$AT3667)),"DEKALB (ATL LIMITS)","DEKALB"),IF(AND($E3667="CLAYTON",ISNUMBER(SEARCH("COLLEGE PARK",$AT3667))),"CLAYTON (COLLEGE PARK)",$E3667)))))</f>
        <v/>
      </c>
      <c r="AV3667" s="2">
        <f>IF($L3667="","",IF(""&amp;$F3667="2","DIESEL",IF(OR(""&amp;$F3667="G",""&amp;$F3667="H"),"GAS","")))</f>
        <v/>
      </c>
      <c r="AW3667" s="2">
        <f>IF($AV3667="","",$R3667)</f>
        <v/>
      </c>
      <c r="AX3667" s="2">
        <f>IF($AV3667="","",IF($AB3667=0,$R3667,0))</f>
        <v/>
      </c>
      <c r="AY3667" s="2">
        <f>IF($AV3667="","",IF(AND($Z3667=0,COUNTIF('AR SALES'!$L$2:$L$2501,$L3667)=0),"YES",""))</f>
        <v/>
      </c>
      <c r="AZ3667" s="2">
        <f>IF($AV3667="","",IFERROR(VLOOKUP($AU3667,CODES!$A:$B,2,FALSE),"NO CODE"))</f>
        <v/>
      </c>
      <c r="BA3667" s="2">
        <f>IF(""&amp;$F3667&lt;&gt;"4","",IF($AY3667="YES","",IF(ROUND(SUMIFS($AE$2:$AE$4001,$L$2:$L$4001,$L3667,$F$2:$F$4001,"4")-SUMIFS('AR SALES'!$Y$2:$Y$2501,'AR SALES'!$L$2:$L$2501,$L3667,'AR SALES'!$AD$2:$AD$2501,"OFF"),2)=0,"","STALE")))</f>
        <v/>
      </c>
      <c r="BB3667" s="2">
        <f>IF(OR(""&amp;$F3667="2",""&amp;$F3667="4",""&amp;$F3667="G",""&amp;$F3667="H"),IF($AY3667="YES","",IF($AB3667&lt;&gt;0,"",IF(COUNTIFS('AR SALES'!$L$2:$L$2501,$L3667,'AR SALES'!$AD$2:$AD$2501,IF(""&amp;$F3667="4","OFF","ON"),'AR SALES'!$AF$2:$AF$2501,"Y")&gt;0,"","NO EXEMPTION"))),"")</f>
        <v/>
      </c>
    </row>
    <row r="3668">
      <c r="AT3668" s="2">
        <f>IF($L3668="","",IFERROR(INDEX('AR SALES'!$H$2:$H$2501,MATCH(""&amp;$L3668,'AR SALES'!$AE$2:$AE$2501,0)),""))</f>
        <v/>
      </c>
      <c r="AU3668" s="2">
        <f>IF($L3668="","",IF($A3668&lt;&gt;"GA","",IF($E3668="FULTON",IF(ISNUMBER(SEARCH("COLLEGE PARK",$AT3668)),"FULTON (COLLEGE PARK)",IF(ISNUMBER(SEARCH("HAPEVILLE",$AT3668)),"FULTON (HAPEVILLE)",IF(ISNUMBER(SEARCH("EAST POINT",$AT3668)),"FULTON (EAST POINT)",IF(ISNUMBER(SEARCH("ATLANTA",$AT3668)),"FULTON (ATL LIMITS)","FULTON")))),IF($E3668="DEKALB",IF(ISNUMBER(SEARCH("ATLANTA",$AT3668)),"DEKALB (ATL LIMITS)","DEKALB"),IF(AND($E3668="CLAYTON",ISNUMBER(SEARCH("COLLEGE PARK",$AT3668))),"CLAYTON (COLLEGE PARK)",$E3668)))))</f>
        <v/>
      </c>
      <c r="AV3668" s="2">
        <f>IF($L3668="","",IF(""&amp;$F3668="2","DIESEL",IF(OR(""&amp;$F3668="G",""&amp;$F3668="H"),"GAS","")))</f>
        <v/>
      </c>
      <c r="AW3668" s="2">
        <f>IF($AV3668="","",$R3668)</f>
        <v/>
      </c>
      <c r="AX3668" s="2">
        <f>IF($AV3668="","",IF($AB3668=0,$R3668,0))</f>
        <v/>
      </c>
      <c r="AY3668" s="2">
        <f>IF($AV3668="","",IF(AND($Z3668=0,COUNTIF('AR SALES'!$L$2:$L$2501,$L3668)=0),"YES",""))</f>
        <v/>
      </c>
      <c r="AZ3668" s="2">
        <f>IF($AV3668="","",IFERROR(VLOOKUP($AU3668,CODES!$A:$B,2,FALSE),"NO CODE"))</f>
        <v/>
      </c>
      <c r="BA3668" s="2">
        <f>IF(""&amp;$F3668&lt;&gt;"4","",IF($AY3668="YES","",IF(ROUND(SUMIFS($AE$2:$AE$4001,$L$2:$L$4001,$L3668,$F$2:$F$4001,"4")-SUMIFS('AR SALES'!$Y$2:$Y$2501,'AR SALES'!$L$2:$L$2501,$L3668,'AR SALES'!$AD$2:$AD$2501,"OFF"),2)=0,"","STALE")))</f>
        <v/>
      </c>
      <c r="BB3668" s="2">
        <f>IF(OR(""&amp;$F3668="2",""&amp;$F3668="4",""&amp;$F3668="G",""&amp;$F3668="H"),IF($AY3668="YES","",IF($AB3668&lt;&gt;0,"",IF(COUNTIFS('AR SALES'!$L$2:$L$2501,$L3668,'AR SALES'!$AD$2:$AD$2501,IF(""&amp;$F3668="4","OFF","ON"),'AR SALES'!$AF$2:$AF$2501,"Y")&gt;0,"","NO EXEMPTION"))),"")</f>
        <v/>
      </c>
    </row>
    <row r="3669">
      <c r="AT3669" s="2">
        <f>IF($L3669="","",IFERROR(INDEX('AR SALES'!$H$2:$H$2501,MATCH(""&amp;$L3669,'AR SALES'!$AE$2:$AE$2501,0)),""))</f>
        <v/>
      </c>
      <c r="AU3669" s="2">
        <f>IF($L3669="","",IF($A3669&lt;&gt;"GA","",IF($E3669="FULTON",IF(ISNUMBER(SEARCH("COLLEGE PARK",$AT3669)),"FULTON (COLLEGE PARK)",IF(ISNUMBER(SEARCH("HAPEVILLE",$AT3669)),"FULTON (HAPEVILLE)",IF(ISNUMBER(SEARCH("EAST POINT",$AT3669)),"FULTON (EAST POINT)",IF(ISNUMBER(SEARCH("ATLANTA",$AT3669)),"FULTON (ATL LIMITS)","FULTON")))),IF($E3669="DEKALB",IF(ISNUMBER(SEARCH("ATLANTA",$AT3669)),"DEKALB (ATL LIMITS)","DEKALB"),IF(AND($E3669="CLAYTON",ISNUMBER(SEARCH("COLLEGE PARK",$AT3669))),"CLAYTON (COLLEGE PARK)",$E3669)))))</f>
        <v/>
      </c>
      <c r="AV3669" s="2">
        <f>IF($L3669="","",IF(""&amp;$F3669="2","DIESEL",IF(OR(""&amp;$F3669="G",""&amp;$F3669="H"),"GAS","")))</f>
        <v/>
      </c>
      <c r="AW3669" s="2">
        <f>IF($AV3669="","",$R3669)</f>
        <v/>
      </c>
      <c r="AX3669" s="2">
        <f>IF($AV3669="","",IF($AB3669=0,$R3669,0))</f>
        <v/>
      </c>
      <c r="AY3669" s="2">
        <f>IF($AV3669="","",IF(AND($Z3669=0,COUNTIF('AR SALES'!$L$2:$L$2501,$L3669)=0),"YES",""))</f>
        <v/>
      </c>
      <c r="AZ3669" s="2">
        <f>IF($AV3669="","",IFERROR(VLOOKUP($AU3669,CODES!$A:$B,2,FALSE),"NO CODE"))</f>
        <v/>
      </c>
      <c r="BA3669" s="2">
        <f>IF(""&amp;$F3669&lt;&gt;"4","",IF($AY3669="YES","",IF(ROUND(SUMIFS($AE$2:$AE$4001,$L$2:$L$4001,$L3669,$F$2:$F$4001,"4")-SUMIFS('AR SALES'!$Y$2:$Y$2501,'AR SALES'!$L$2:$L$2501,$L3669,'AR SALES'!$AD$2:$AD$2501,"OFF"),2)=0,"","STALE")))</f>
        <v/>
      </c>
      <c r="BB3669" s="2">
        <f>IF(OR(""&amp;$F3669="2",""&amp;$F3669="4",""&amp;$F3669="G",""&amp;$F3669="H"),IF($AY3669="YES","",IF($AB3669&lt;&gt;0,"",IF(COUNTIFS('AR SALES'!$L$2:$L$2501,$L3669,'AR SALES'!$AD$2:$AD$2501,IF(""&amp;$F3669="4","OFF","ON"),'AR SALES'!$AF$2:$AF$2501,"Y")&gt;0,"","NO EXEMPTION"))),"")</f>
        <v/>
      </c>
    </row>
    <row r="3670">
      <c r="AT3670" s="2">
        <f>IF($L3670="","",IFERROR(INDEX('AR SALES'!$H$2:$H$2501,MATCH(""&amp;$L3670,'AR SALES'!$AE$2:$AE$2501,0)),""))</f>
        <v/>
      </c>
      <c r="AU3670" s="2">
        <f>IF($L3670="","",IF($A3670&lt;&gt;"GA","",IF($E3670="FULTON",IF(ISNUMBER(SEARCH("COLLEGE PARK",$AT3670)),"FULTON (COLLEGE PARK)",IF(ISNUMBER(SEARCH("HAPEVILLE",$AT3670)),"FULTON (HAPEVILLE)",IF(ISNUMBER(SEARCH("EAST POINT",$AT3670)),"FULTON (EAST POINT)",IF(ISNUMBER(SEARCH("ATLANTA",$AT3670)),"FULTON (ATL LIMITS)","FULTON")))),IF($E3670="DEKALB",IF(ISNUMBER(SEARCH("ATLANTA",$AT3670)),"DEKALB (ATL LIMITS)","DEKALB"),IF(AND($E3670="CLAYTON",ISNUMBER(SEARCH("COLLEGE PARK",$AT3670))),"CLAYTON (COLLEGE PARK)",$E3670)))))</f>
        <v/>
      </c>
      <c r="AV3670" s="2">
        <f>IF($L3670="","",IF(""&amp;$F3670="2","DIESEL",IF(OR(""&amp;$F3670="G",""&amp;$F3670="H"),"GAS","")))</f>
        <v/>
      </c>
      <c r="AW3670" s="2">
        <f>IF($AV3670="","",$R3670)</f>
        <v/>
      </c>
      <c r="AX3670" s="2">
        <f>IF($AV3670="","",IF($AB3670=0,$R3670,0))</f>
        <v/>
      </c>
      <c r="AY3670" s="2">
        <f>IF($AV3670="","",IF(AND($Z3670=0,COUNTIF('AR SALES'!$L$2:$L$2501,$L3670)=0),"YES",""))</f>
        <v/>
      </c>
      <c r="AZ3670" s="2">
        <f>IF($AV3670="","",IFERROR(VLOOKUP($AU3670,CODES!$A:$B,2,FALSE),"NO CODE"))</f>
        <v/>
      </c>
      <c r="BA3670" s="2">
        <f>IF(""&amp;$F3670&lt;&gt;"4","",IF($AY3670="YES","",IF(ROUND(SUMIFS($AE$2:$AE$4001,$L$2:$L$4001,$L3670,$F$2:$F$4001,"4")-SUMIFS('AR SALES'!$Y$2:$Y$2501,'AR SALES'!$L$2:$L$2501,$L3670,'AR SALES'!$AD$2:$AD$2501,"OFF"),2)=0,"","STALE")))</f>
        <v/>
      </c>
      <c r="BB3670" s="2">
        <f>IF(OR(""&amp;$F3670="2",""&amp;$F3670="4",""&amp;$F3670="G",""&amp;$F3670="H"),IF($AY3670="YES","",IF($AB3670&lt;&gt;0,"",IF(COUNTIFS('AR SALES'!$L$2:$L$2501,$L3670,'AR SALES'!$AD$2:$AD$2501,IF(""&amp;$F3670="4","OFF","ON"),'AR SALES'!$AF$2:$AF$2501,"Y")&gt;0,"","NO EXEMPTION"))),"")</f>
        <v/>
      </c>
    </row>
    <row r="3671">
      <c r="AT3671" s="2">
        <f>IF($L3671="","",IFERROR(INDEX('AR SALES'!$H$2:$H$2501,MATCH(""&amp;$L3671,'AR SALES'!$AE$2:$AE$2501,0)),""))</f>
        <v/>
      </c>
      <c r="AU3671" s="2">
        <f>IF($L3671="","",IF($A3671&lt;&gt;"GA","",IF($E3671="FULTON",IF(ISNUMBER(SEARCH("COLLEGE PARK",$AT3671)),"FULTON (COLLEGE PARK)",IF(ISNUMBER(SEARCH("HAPEVILLE",$AT3671)),"FULTON (HAPEVILLE)",IF(ISNUMBER(SEARCH("EAST POINT",$AT3671)),"FULTON (EAST POINT)",IF(ISNUMBER(SEARCH("ATLANTA",$AT3671)),"FULTON (ATL LIMITS)","FULTON")))),IF($E3671="DEKALB",IF(ISNUMBER(SEARCH("ATLANTA",$AT3671)),"DEKALB (ATL LIMITS)","DEKALB"),IF(AND($E3671="CLAYTON",ISNUMBER(SEARCH("COLLEGE PARK",$AT3671))),"CLAYTON (COLLEGE PARK)",$E3671)))))</f>
        <v/>
      </c>
      <c r="AV3671" s="2">
        <f>IF($L3671="","",IF(""&amp;$F3671="2","DIESEL",IF(OR(""&amp;$F3671="G",""&amp;$F3671="H"),"GAS","")))</f>
        <v/>
      </c>
      <c r="AW3671" s="2">
        <f>IF($AV3671="","",$R3671)</f>
        <v/>
      </c>
      <c r="AX3671" s="2">
        <f>IF($AV3671="","",IF($AB3671=0,$R3671,0))</f>
        <v/>
      </c>
      <c r="AY3671" s="2">
        <f>IF($AV3671="","",IF(AND($Z3671=0,COUNTIF('AR SALES'!$L$2:$L$2501,$L3671)=0),"YES",""))</f>
        <v/>
      </c>
      <c r="AZ3671" s="2">
        <f>IF($AV3671="","",IFERROR(VLOOKUP($AU3671,CODES!$A:$B,2,FALSE),"NO CODE"))</f>
        <v/>
      </c>
      <c r="BA3671" s="2">
        <f>IF(""&amp;$F3671&lt;&gt;"4","",IF($AY3671="YES","",IF(ROUND(SUMIFS($AE$2:$AE$4001,$L$2:$L$4001,$L3671,$F$2:$F$4001,"4")-SUMIFS('AR SALES'!$Y$2:$Y$2501,'AR SALES'!$L$2:$L$2501,$L3671,'AR SALES'!$AD$2:$AD$2501,"OFF"),2)=0,"","STALE")))</f>
        <v/>
      </c>
      <c r="BB3671" s="2">
        <f>IF(OR(""&amp;$F3671="2",""&amp;$F3671="4",""&amp;$F3671="G",""&amp;$F3671="H"),IF($AY3671="YES","",IF($AB3671&lt;&gt;0,"",IF(COUNTIFS('AR SALES'!$L$2:$L$2501,$L3671,'AR SALES'!$AD$2:$AD$2501,IF(""&amp;$F3671="4","OFF","ON"),'AR SALES'!$AF$2:$AF$2501,"Y")&gt;0,"","NO EXEMPTION"))),"")</f>
        <v/>
      </c>
    </row>
    <row r="3672">
      <c r="AT3672" s="2">
        <f>IF($L3672="","",IFERROR(INDEX('AR SALES'!$H$2:$H$2501,MATCH(""&amp;$L3672,'AR SALES'!$AE$2:$AE$2501,0)),""))</f>
        <v/>
      </c>
      <c r="AU3672" s="2">
        <f>IF($L3672="","",IF($A3672&lt;&gt;"GA","",IF($E3672="FULTON",IF(ISNUMBER(SEARCH("COLLEGE PARK",$AT3672)),"FULTON (COLLEGE PARK)",IF(ISNUMBER(SEARCH("HAPEVILLE",$AT3672)),"FULTON (HAPEVILLE)",IF(ISNUMBER(SEARCH("EAST POINT",$AT3672)),"FULTON (EAST POINT)",IF(ISNUMBER(SEARCH("ATLANTA",$AT3672)),"FULTON (ATL LIMITS)","FULTON")))),IF($E3672="DEKALB",IF(ISNUMBER(SEARCH("ATLANTA",$AT3672)),"DEKALB (ATL LIMITS)","DEKALB"),IF(AND($E3672="CLAYTON",ISNUMBER(SEARCH("COLLEGE PARK",$AT3672))),"CLAYTON (COLLEGE PARK)",$E3672)))))</f>
        <v/>
      </c>
      <c r="AV3672" s="2">
        <f>IF($L3672="","",IF(""&amp;$F3672="2","DIESEL",IF(OR(""&amp;$F3672="G",""&amp;$F3672="H"),"GAS","")))</f>
        <v/>
      </c>
      <c r="AW3672" s="2">
        <f>IF($AV3672="","",$R3672)</f>
        <v/>
      </c>
      <c r="AX3672" s="2">
        <f>IF($AV3672="","",IF($AB3672=0,$R3672,0))</f>
        <v/>
      </c>
      <c r="AY3672" s="2">
        <f>IF($AV3672="","",IF(AND($Z3672=0,COUNTIF('AR SALES'!$L$2:$L$2501,$L3672)=0),"YES",""))</f>
        <v/>
      </c>
      <c r="AZ3672" s="2">
        <f>IF($AV3672="","",IFERROR(VLOOKUP($AU3672,CODES!$A:$B,2,FALSE),"NO CODE"))</f>
        <v/>
      </c>
      <c r="BA3672" s="2">
        <f>IF(""&amp;$F3672&lt;&gt;"4","",IF($AY3672="YES","",IF(ROUND(SUMIFS($AE$2:$AE$4001,$L$2:$L$4001,$L3672,$F$2:$F$4001,"4")-SUMIFS('AR SALES'!$Y$2:$Y$2501,'AR SALES'!$L$2:$L$2501,$L3672,'AR SALES'!$AD$2:$AD$2501,"OFF"),2)=0,"","STALE")))</f>
        <v/>
      </c>
      <c r="BB3672" s="2">
        <f>IF(OR(""&amp;$F3672="2",""&amp;$F3672="4",""&amp;$F3672="G",""&amp;$F3672="H"),IF($AY3672="YES","",IF($AB3672&lt;&gt;0,"",IF(COUNTIFS('AR SALES'!$L$2:$L$2501,$L3672,'AR SALES'!$AD$2:$AD$2501,IF(""&amp;$F3672="4","OFF","ON"),'AR SALES'!$AF$2:$AF$2501,"Y")&gt;0,"","NO EXEMPTION"))),"")</f>
        <v/>
      </c>
    </row>
    <row r="3673">
      <c r="AT3673" s="2">
        <f>IF($L3673="","",IFERROR(INDEX('AR SALES'!$H$2:$H$2501,MATCH(""&amp;$L3673,'AR SALES'!$AE$2:$AE$2501,0)),""))</f>
        <v/>
      </c>
      <c r="AU3673" s="2">
        <f>IF($L3673="","",IF($A3673&lt;&gt;"GA","",IF($E3673="FULTON",IF(ISNUMBER(SEARCH("COLLEGE PARK",$AT3673)),"FULTON (COLLEGE PARK)",IF(ISNUMBER(SEARCH("HAPEVILLE",$AT3673)),"FULTON (HAPEVILLE)",IF(ISNUMBER(SEARCH("EAST POINT",$AT3673)),"FULTON (EAST POINT)",IF(ISNUMBER(SEARCH("ATLANTA",$AT3673)),"FULTON (ATL LIMITS)","FULTON")))),IF($E3673="DEKALB",IF(ISNUMBER(SEARCH("ATLANTA",$AT3673)),"DEKALB (ATL LIMITS)","DEKALB"),IF(AND($E3673="CLAYTON",ISNUMBER(SEARCH("COLLEGE PARK",$AT3673))),"CLAYTON (COLLEGE PARK)",$E3673)))))</f>
        <v/>
      </c>
      <c r="AV3673" s="2">
        <f>IF($L3673="","",IF(""&amp;$F3673="2","DIESEL",IF(OR(""&amp;$F3673="G",""&amp;$F3673="H"),"GAS","")))</f>
        <v/>
      </c>
      <c r="AW3673" s="2">
        <f>IF($AV3673="","",$R3673)</f>
        <v/>
      </c>
      <c r="AX3673" s="2">
        <f>IF($AV3673="","",IF($AB3673=0,$R3673,0))</f>
        <v/>
      </c>
      <c r="AY3673" s="2">
        <f>IF($AV3673="","",IF(AND($Z3673=0,COUNTIF('AR SALES'!$L$2:$L$2501,$L3673)=0),"YES",""))</f>
        <v/>
      </c>
      <c r="AZ3673" s="2">
        <f>IF($AV3673="","",IFERROR(VLOOKUP($AU3673,CODES!$A:$B,2,FALSE),"NO CODE"))</f>
        <v/>
      </c>
      <c r="BA3673" s="2">
        <f>IF(""&amp;$F3673&lt;&gt;"4","",IF($AY3673="YES","",IF(ROUND(SUMIFS($AE$2:$AE$4001,$L$2:$L$4001,$L3673,$F$2:$F$4001,"4")-SUMIFS('AR SALES'!$Y$2:$Y$2501,'AR SALES'!$L$2:$L$2501,$L3673,'AR SALES'!$AD$2:$AD$2501,"OFF"),2)=0,"","STALE")))</f>
        <v/>
      </c>
      <c r="BB3673" s="2">
        <f>IF(OR(""&amp;$F3673="2",""&amp;$F3673="4",""&amp;$F3673="G",""&amp;$F3673="H"),IF($AY3673="YES","",IF($AB3673&lt;&gt;0,"",IF(COUNTIFS('AR SALES'!$L$2:$L$2501,$L3673,'AR SALES'!$AD$2:$AD$2501,IF(""&amp;$F3673="4","OFF","ON"),'AR SALES'!$AF$2:$AF$2501,"Y")&gt;0,"","NO EXEMPTION"))),"")</f>
        <v/>
      </c>
    </row>
    <row r="3674">
      <c r="AT3674" s="2">
        <f>IF($L3674="","",IFERROR(INDEX('AR SALES'!$H$2:$H$2501,MATCH(""&amp;$L3674,'AR SALES'!$AE$2:$AE$2501,0)),""))</f>
        <v/>
      </c>
      <c r="AU3674" s="2">
        <f>IF($L3674="","",IF($A3674&lt;&gt;"GA","",IF($E3674="FULTON",IF(ISNUMBER(SEARCH("COLLEGE PARK",$AT3674)),"FULTON (COLLEGE PARK)",IF(ISNUMBER(SEARCH("HAPEVILLE",$AT3674)),"FULTON (HAPEVILLE)",IF(ISNUMBER(SEARCH("EAST POINT",$AT3674)),"FULTON (EAST POINT)",IF(ISNUMBER(SEARCH("ATLANTA",$AT3674)),"FULTON (ATL LIMITS)","FULTON")))),IF($E3674="DEKALB",IF(ISNUMBER(SEARCH("ATLANTA",$AT3674)),"DEKALB (ATL LIMITS)","DEKALB"),IF(AND($E3674="CLAYTON",ISNUMBER(SEARCH("COLLEGE PARK",$AT3674))),"CLAYTON (COLLEGE PARK)",$E3674)))))</f>
        <v/>
      </c>
      <c r="AV3674" s="2">
        <f>IF($L3674="","",IF(""&amp;$F3674="2","DIESEL",IF(OR(""&amp;$F3674="G",""&amp;$F3674="H"),"GAS","")))</f>
        <v/>
      </c>
      <c r="AW3674" s="2">
        <f>IF($AV3674="","",$R3674)</f>
        <v/>
      </c>
      <c r="AX3674" s="2">
        <f>IF($AV3674="","",IF($AB3674=0,$R3674,0))</f>
        <v/>
      </c>
      <c r="AY3674" s="2">
        <f>IF($AV3674="","",IF(AND($Z3674=0,COUNTIF('AR SALES'!$L$2:$L$2501,$L3674)=0),"YES",""))</f>
        <v/>
      </c>
      <c r="AZ3674" s="2">
        <f>IF($AV3674="","",IFERROR(VLOOKUP($AU3674,CODES!$A:$B,2,FALSE),"NO CODE"))</f>
        <v/>
      </c>
      <c r="BA3674" s="2">
        <f>IF(""&amp;$F3674&lt;&gt;"4","",IF($AY3674="YES","",IF(ROUND(SUMIFS($AE$2:$AE$4001,$L$2:$L$4001,$L3674,$F$2:$F$4001,"4")-SUMIFS('AR SALES'!$Y$2:$Y$2501,'AR SALES'!$L$2:$L$2501,$L3674,'AR SALES'!$AD$2:$AD$2501,"OFF"),2)=0,"","STALE")))</f>
        <v/>
      </c>
      <c r="BB3674" s="2">
        <f>IF(OR(""&amp;$F3674="2",""&amp;$F3674="4",""&amp;$F3674="G",""&amp;$F3674="H"),IF($AY3674="YES","",IF($AB3674&lt;&gt;0,"",IF(COUNTIFS('AR SALES'!$L$2:$L$2501,$L3674,'AR SALES'!$AD$2:$AD$2501,IF(""&amp;$F3674="4","OFF","ON"),'AR SALES'!$AF$2:$AF$2501,"Y")&gt;0,"","NO EXEMPTION"))),"")</f>
        <v/>
      </c>
    </row>
    <row r="3675">
      <c r="AT3675" s="2">
        <f>IF($L3675="","",IFERROR(INDEX('AR SALES'!$H$2:$H$2501,MATCH(""&amp;$L3675,'AR SALES'!$AE$2:$AE$2501,0)),""))</f>
        <v/>
      </c>
      <c r="AU3675" s="2">
        <f>IF($L3675="","",IF($A3675&lt;&gt;"GA","",IF($E3675="FULTON",IF(ISNUMBER(SEARCH("COLLEGE PARK",$AT3675)),"FULTON (COLLEGE PARK)",IF(ISNUMBER(SEARCH("HAPEVILLE",$AT3675)),"FULTON (HAPEVILLE)",IF(ISNUMBER(SEARCH("EAST POINT",$AT3675)),"FULTON (EAST POINT)",IF(ISNUMBER(SEARCH("ATLANTA",$AT3675)),"FULTON (ATL LIMITS)","FULTON")))),IF($E3675="DEKALB",IF(ISNUMBER(SEARCH("ATLANTA",$AT3675)),"DEKALB (ATL LIMITS)","DEKALB"),IF(AND($E3675="CLAYTON",ISNUMBER(SEARCH("COLLEGE PARK",$AT3675))),"CLAYTON (COLLEGE PARK)",$E3675)))))</f>
        <v/>
      </c>
      <c r="AV3675" s="2">
        <f>IF($L3675="","",IF(""&amp;$F3675="2","DIESEL",IF(OR(""&amp;$F3675="G",""&amp;$F3675="H"),"GAS","")))</f>
        <v/>
      </c>
      <c r="AW3675" s="2">
        <f>IF($AV3675="","",$R3675)</f>
        <v/>
      </c>
      <c r="AX3675" s="2">
        <f>IF($AV3675="","",IF($AB3675=0,$R3675,0))</f>
        <v/>
      </c>
      <c r="AY3675" s="2">
        <f>IF($AV3675="","",IF(AND($Z3675=0,COUNTIF('AR SALES'!$L$2:$L$2501,$L3675)=0),"YES",""))</f>
        <v/>
      </c>
      <c r="AZ3675" s="2">
        <f>IF($AV3675="","",IFERROR(VLOOKUP($AU3675,CODES!$A:$B,2,FALSE),"NO CODE"))</f>
        <v/>
      </c>
      <c r="BA3675" s="2">
        <f>IF(""&amp;$F3675&lt;&gt;"4","",IF($AY3675="YES","",IF(ROUND(SUMIFS($AE$2:$AE$4001,$L$2:$L$4001,$L3675,$F$2:$F$4001,"4")-SUMIFS('AR SALES'!$Y$2:$Y$2501,'AR SALES'!$L$2:$L$2501,$L3675,'AR SALES'!$AD$2:$AD$2501,"OFF"),2)=0,"","STALE")))</f>
        <v/>
      </c>
      <c r="BB3675" s="2">
        <f>IF(OR(""&amp;$F3675="2",""&amp;$F3675="4",""&amp;$F3675="G",""&amp;$F3675="H"),IF($AY3675="YES","",IF($AB3675&lt;&gt;0,"",IF(COUNTIFS('AR SALES'!$L$2:$L$2501,$L3675,'AR SALES'!$AD$2:$AD$2501,IF(""&amp;$F3675="4","OFF","ON"),'AR SALES'!$AF$2:$AF$2501,"Y")&gt;0,"","NO EXEMPTION"))),"")</f>
        <v/>
      </c>
    </row>
    <row r="3676">
      <c r="AT3676" s="2">
        <f>IF($L3676="","",IFERROR(INDEX('AR SALES'!$H$2:$H$2501,MATCH(""&amp;$L3676,'AR SALES'!$AE$2:$AE$2501,0)),""))</f>
        <v/>
      </c>
      <c r="AU3676" s="2">
        <f>IF($L3676="","",IF($A3676&lt;&gt;"GA","",IF($E3676="FULTON",IF(ISNUMBER(SEARCH("COLLEGE PARK",$AT3676)),"FULTON (COLLEGE PARK)",IF(ISNUMBER(SEARCH("HAPEVILLE",$AT3676)),"FULTON (HAPEVILLE)",IF(ISNUMBER(SEARCH("EAST POINT",$AT3676)),"FULTON (EAST POINT)",IF(ISNUMBER(SEARCH("ATLANTA",$AT3676)),"FULTON (ATL LIMITS)","FULTON")))),IF($E3676="DEKALB",IF(ISNUMBER(SEARCH("ATLANTA",$AT3676)),"DEKALB (ATL LIMITS)","DEKALB"),IF(AND($E3676="CLAYTON",ISNUMBER(SEARCH("COLLEGE PARK",$AT3676))),"CLAYTON (COLLEGE PARK)",$E3676)))))</f>
        <v/>
      </c>
      <c r="AV3676" s="2">
        <f>IF($L3676="","",IF(""&amp;$F3676="2","DIESEL",IF(OR(""&amp;$F3676="G",""&amp;$F3676="H"),"GAS","")))</f>
        <v/>
      </c>
      <c r="AW3676" s="2">
        <f>IF($AV3676="","",$R3676)</f>
        <v/>
      </c>
      <c r="AX3676" s="2">
        <f>IF($AV3676="","",IF($AB3676=0,$R3676,0))</f>
        <v/>
      </c>
      <c r="AY3676" s="2">
        <f>IF($AV3676="","",IF(AND($Z3676=0,COUNTIF('AR SALES'!$L$2:$L$2501,$L3676)=0),"YES",""))</f>
        <v/>
      </c>
      <c r="AZ3676" s="2">
        <f>IF($AV3676="","",IFERROR(VLOOKUP($AU3676,CODES!$A:$B,2,FALSE),"NO CODE"))</f>
        <v/>
      </c>
      <c r="BA3676" s="2">
        <f>IF(""&amp;$F3676&lt;&gt;"4","",IF($AY3676="YES","",IF(ROUND(SUMIFS($AE$2:$AE$4001,$L$2:$L$4001,$L3676,$F$2:$F$4001,"4")-SUMIFS('AR SALES'!$Y$2:$Y$2501,'AR SALES'!$L$2:$L$2501,$L3676,'AR SALES'!$AD$2:$AD$2501,"OFF"),2)=0,"","STALE")))</f>
        <v/>
      </c>
      <c r="BB3676" s="2">
        <f>IF(OR(""&amp;$F3676="2",""&amp;$F3676="4",""&amp;$F3676="G",""&amp;$F3676="H"),IF($AY3676="YES","",IF($AB3676&lt;&gt;0,"",IF(COUNTIFS('AR SALES'!$L$2:$L$2501,$L3676,'AR SALES'!$AD$2:$AD$2501,IF(""&amp;$F3676="4","OFF","ON"),'AR SALES'!$AF$2:$AF$2501,"Y")&gt;0,"","NO EXEMPTION"))),"")</f>
        <v/>
      </c>
    </row>
    <row r="3677">
      <c r="AT3677" s="2">
        <f>IF($L3677="","",IFERROR(INDEX('AR SALES'!$H$2:$H$2501,MATCH(""&amp;$L3677,'AR SALES'!$AE$2:$AE$2501,0)),""))</f>
        <v/>
      </c>
      <c r="AU3677" s="2">
        <f>IF($L3677="","",IF($A3677&lt;&gt;"GA","",IF($E3677="FULTON",IF(ISNUMBER(SEARCH("COLLEGE PARK",$AT3677)),"FULTON (COLLEGE PARK)",IF(ISNUMBER(SEARCH("HAPEVILLE",$AT3677)),"FULTON (HAPEVILLE)",IF(ISNUMBER(SEARCH("EAST POINT",$AT3677)),"FULTON (EAST POINT)",IF(ISNUMBER(SEARCH("ATLANTA",$AT3677)),"FULTON (ATL LIMITS)","FULTON")))),IF($E3677="DEKALB",IF(ISNUMBER(SEARCH("ATLANTA",$AT3677)),"DEKALB (ATL LIMITS)","DEKALB"),IF(AND($E3677="CLAYTON",ISNUMBER(SEARCH("COLLEGE PARK",$AT3677))),"CLAYTON (COLLEGE PARK)",$E3677)))))</f>
        <v/>
      </c>
      <c r="AV3677" s="2">
        <f>IF($L3677="","",IF(""&amp;$F3677="2","DIESEL",IF(OR(""&amp;$F3677="G",""&amp;$F3677="H"),"GAS","")))</f>
        <v/>
      </c>
      <c r="AW3677" s="2">
        <f>IF($AV3677="","",$R3677)</f>
        <v/>
      </c>
      <c r="AX3677" s="2">
        <f>IF($AV3677="","",IF($AB3677=0,$R3677,0))</f>
        <v/>
      </c>
      <c r="AY3677" s="2">
        <f>IF($AV3677="","",IF(AND($Z3677=0,COUNTIF('AR SALES'!$L$2:$L$2501,$L3677)=0),"YES",""))</f>
        <v/>
      </c>
      <c r="AZ3677" s="2">
        <f>IF($AV3677="","",IFERROR(VLOOKUP($AU3677,CODES!$A:$B,2,FALSE),"NO CODE"))</f>
        <v/>
      </c>
      <c r="BA3677" s="2">
        <f>IF(""&amp;$F3677&lt;&gt;"4","",IF($AY3677="YES","",IF(ROUND(SUMIFS($AE$2:$AE$4001,$L$2:$L$4001,$L3677,$F$2:$F$4001,"4")-SUMIFS('AR SALES'!$Y$2:$Y$2501,'AR SALES'!$L$2:$L$2501,$L3677,'AR SALES'!$AD$2:$AD$2501,"OFF"),2)=0,"","STALE")))</f>
        <v/>
      </c>
      <c r="BB3677" s="2">
        <f>IF(OR(""&amp;$F3677="2",""&amp;$F3677="4",""&amp;$F3677="G",""&amp;$F3677="H"),IF($AY3677="YES","",IF($AB3677&lt;&gt;0,"",IF(COUNTIFS('AR SALES'!$L$2:$L$2501,$L3677,'AR SALES'!$AD$2:$AD$2501,IF(""&amp;$F3677="4","OFF","ON"),'AR SALES'!$AF$2:$AF$2501,"Y")&gt;0,"","NO EXEMPTION"))),"")</f>
        <v/>
      </c>
    </row>
    <row r="3678">
      <c r="AT3678" s="2">
        <f>IF($L3678="","",IFERROR(INDEX('AR SALES'!$H$2:$H$2501,MATCH(""&amp;$L3678,'AR SALES'!$AE$2:$AE$2501,0)),""))</f>
        <v/>
      </c>
      <c r="AU3678" s="2">
        <f>IF($L3678="","",IF($A3678&lt;&gt;"GA","",IF($E3678="FULTON",IF(ISNUMBER(SEARCH("COLLEGE PARK",$AT3678)),"FULTON (COLLEGE PARK)",IF(ISNUMBER(SEARCH("HAPEVILLE",$AT3678)),"FULTON (HAPEVILLE)",IF(ISNUMBER(SEARCH("EAST POINT",$AT3678)),"FULTON (EAST POINT)",IF(ISNUMBER(SEARCH("ATLANTA",$AT3678)),"FULTON (ATL LIMITS)","FULTON")))),IF($E3678="DEKALB",IF(ISNUMBER(SEARCH("ATLANTA",$AT3678)),"DEKALB (ATL LIMITS)","DEKALB"),IF(AND($E3678="CLAYTON",ISNUMBER(SEARCH("COLLEGE PARK",$AT3678))),"CLAYTON (COLLEGE PARK)",$E3678)))))</f>
        <v/>
      </c>
      <c r="AV3678" s="2">
        <f>IF($L3678="","",IF(""&amp;$F3678="2","DIESEL",IF(OR(""&amp;$F3678="G",""&amp;$F3678="H"),"GAS","")))</f>
        <v/>
      </c>
      <c r="AW3678" s="2">
        <f>IF($AV3678="","",$R3678)</f>
        <v/>
      </c>
      <c r="AX3678" s="2">
        <f>IF($AV3678="","",IF($AB3678=0,$R3678,0))</f>
        <v/>
      </c>
      <c r="AY3678" s="2">
        <f>IF($AV3678="","",IF(AND($Z3678=0,COUNTIF('AR SALES'!$L$2:$L$2501,$L3678)=0),"YES",""))</f>
        <v/>
      </c>
      <c r="AZ3678" s="2">
        <f>IF($AV3678="","",IFERROR(VLOOKUP($AU3678,CODES!$A:$B,2,FALSE),"NO CODE"))</f>
        <v/>
      </c>
      <c r="BA3678" s="2">
        <f>IF(""&amp;$F3678&lt;&gt;"4","",IF($AY3678="YES","",IF(ROUND(SUMIFS($AE$2:$AE$4001,$L$2:$L$4001,$L3678,$F$2:$F$4001,"4")-SUMIFS('AR SALES'!$Y$2:$Y$2501,'AR SALES'!$L$2:$L$2501,$L3678,'AR SALES'!$AD$2:$AD$2501,"OFF"),2)=0,"","STALE")))</f>
        <v/>
      </c>
      <c r="BB3678" s="2">
        <f>IF(OR(""&amp;$F3678="2",""&amp;$F3678="4",""&amp;$F3678="G",""&amp;$F3678="H"),IF($AY3678="YES","",IF($AB3678&lt;&gt;0,"",IF(COUNTIFS('AR SALES'!$L$2:$L$2501,$L3678,'AR SALES'!$AD$2:$AD$2501,IF(""&amp;$F3678="4","OFF","ON"),'AR SALES'!$AF$2:$AF$2501,"Y")&gt;0,"","NO EXEMPTION"))),"")</f>
        <v/>
      </c>
    </row>
    <row r="3679">
      <c r="AT3679" s="2">
        <f>IF($L3679="","",IFERROR(INDEX('AR SALES'!$H$2:$H$2501,MATCH(""&amp;$L3679,'AR SALES'!$AE$2:$AE$2501,0)),""))</f>
        <v/>
      </c>
      <c r="AU3679" s="2">
        <f>IF($L3679="","",IF($A3679&lt;&gt;"GA","",IF($E3679="FULTON",IF(ISNUMBER(SEARCH("COLLEGE PARK",$AT3679)),"FULTON (COLLEGE PARK)",IF(ISNUMBER(SEARCH("HAPEVILLE",$AT3679)),"FULTON (HAPEVILLE)",IF(ISNUMBER(SEARCH("EAST POINT",$AT3679)),"FULTON (EAST POINT)",IF(ISNUMBER(SEARCH("ATLANTA",$AT3679)),"FULTON (ATL LIMITS)","FULTON")))),IF($E3679="DEKALB",IF(ISNUMBER(SEARCH("ATLANTA",$AT3679)),"DEKALB (ATL LIMITS)","DEKALB"),IF(AND($E3679="CLAYTON",ISNUMBER(SEARCH("COLLEGE PARK",$AT3679))),"CLAYTON (COLLEGE PARK)",$E3679)))))</f>
        <v/>
      </c>
      <c r="AV3679" s="2">
        <f>IF($L3679="","",IF(""&amp;$F3679="2","DIESEL",IF(OR(""&amp;$F3679="G",""&amp;$F3679="H"),"GAS","")))</f>
        <v/>
      </c>
      <c r="AW3679" s="2">
        <f>IF($AV3679="","",$R3679)</f>
        <v/>
      </c>
      <c r="AX3679" s="2">
        <f>IF($AV3679="","",IF($AB3679=0,$R3679,0))</f>
        <v/>
      </c>
      <c r="AY3679" s="2">
        <f>IF($AV3679="","",IF(AND($Z3679=0,COUNTIF('AR SALES'!$L$2:$L$2501,$L3679)=0),"YES",""))</f>
        <v/>
      </c>
      <c r="AZ3679" s="2">
        <f>IF($AV3679="","",IFERROR(VLOOKUP($AU3679,CODES!$A:$B,2,FALSE),"NO CODE"))</f>
        <v/>
      </c>
      <c r="BA3679" s="2">
        <f>IF(""&amp;$F3679&lt;&gt;"4","",IF($AY3679="YES","",IF(ROUND(SUMIFS($AE$2:$AE$4001,$L$2:$L$4001,$L3679,$F$2:$F$4001,"4")-SUMIFS('AR SALES'!$Y$2:$Y$2501,'AR SALES'!$L$2:$L$2501,$L3679,'AR SALES'!$AD$2:$AD$2501,"OFF"),2)=0,"","STALE")))</f>
        <v/>
      </c>
      <c r="BB3679" s="2">
        <f>IF(OR(""&amp;$F3679="2",""&amp;$F3679="4",""&amp;$F3679="G",""&amp;$F3679="H"),IF($AY3679="YES","",IF($AB3679&lt;&gt;0,"",IF(COUNTIFS('AR SALES'!$L$2:$L$2501,$L3679,'AR SALES'!$AD$2:$AD$2501,IF(""&amp;$F3679="4","OFF","ON"),'AR SALES'!$AF$2:$AF$2501,"Y")&gt;0,"","NO EXEMPTION"))),"")</f>
        <v/>
      </c>
    </row>
    <row r="3680">
      <c r="AT3680" s="2">
        <f>IF($L3680="","",IFERROR(INDEX('AR SALES'!$H$2:$H$2501,MATCH(""&amp;$L3680,'AR SALES'!$AE$2:$AE$2501,0)),""))</f>
        <v/>
      </c>
      <c r="AU3680" s="2">
        <f>IF($L3680="","",IF($A3680&lt;&gt;"GA","",IF($E3680="FULTON",IF(ISNUMBER(SEARCH("COLLEGE PARK",$AT3680)),"FULTON (COLLEGE PARK)",IF(ISNUMBER(SEARCH("HAPEVILLE",$AT3680)),"FULTON (HAPEVILLE)",IF(ISNUMBER(SEARCH("EAST POINT",$AT3680)),"FULTON (EAST POINT)",IF(ISNUMBER(SEARCH("ATLANTA",$AT3680)),"FULTON (ATL LIMITS)","FULTON")))),IF($E3680="DEKALB",IF(ISNUMBER(SEARCH("ATLANTA",$AT3680)),"DEKALB (ATL LIMITS)","DEKALB"),IF(AND($E3680="CLAYTON",ISNUMBER(SEARCH("COLLEGE PARK",$AT3680))),"CLAYTON (COLLEGE PARK)",$E3680)))))</f>
        <v/>
      </c>
      <c r="AV3680" s="2">
        <f>IF($L3680="","",IF(""&amp;$F3680="2","DIESEL",IF(OR(""&amp;$F3680="G",""&amp;$F3680="H"),"GAS","")))</f>
        <v/>
      </c>
      <c r="AW3680" s="2">
        <f>IF($AV3680="","",$R3680)</f>
        <v/>
      </c>
      <c r="AX3680" s="2">
        <f>IF($AV3680="","",IF($AB3680=0,$R3680,0))</f>
        <v/>
      </c>
      <c r="AY3680" s="2">
        <f>IF($AV3680="","",IF(AND($Z3680=0,COUNTIF('AR SALES'!$L$2:$L$2501,$L3680)=0),"YES",""))</f>
        <v/>
      </c>
      <c r="AZ3680" s="2">
        <f>IF($AV3680="","",IFERROR(VLOOKUP($AU3680,CODES!$A:$B,2,FALSE),"NO CODE"))</f>
        <v/>
      </c>
      <c r="BA3680" s="2">
        <f>IF(""&amp;$F3680&lt;&gt;"4","",IF($AY3680="YES","",IF(ROUND(SUMIFS($AE$2:$AE$4001,$L$2:$L$4001,$L3680,$F$2:$F$4001,"4")-SUMIFS('AR SALES'!$Y$2:$Y$2501,'AR SALES'!$L$2:$L$2501,$L3680,'AR SALES'!$AD$2:$AD$2501,"OFF"),2)=0,"","STALE")))</f>
        <v/>
      </c>
      <c r="BB3680" s="2">
        <f>IF(OR(""&amp;$F3680="2",""&amp;$F3680="4",""&amp;$F3680="G",""&amp;$F3680="H"),IF($AY3680="YES","",IF($AB3680&lt;&gt;0,"",IF(COUNTIFS('AR SALES'!$L$2:$L$2501,$L3680,'AR SALES'!$AD$2:$AD$2501,IF(""&amp;$F3680="4","OFF","ON"),'AR SALES'!$AF$2:$AF$2501,"Y")&gt;0,"","NO EXEMPTION"))),"")</f>
        <v/>
      </c>
    </row>
    <row r="3681">
      <c r="AT3681" s="2">
        <f>IF($L3681="","",IFERROR(INDEX('AR SALES'!$H$2:$H$2501,MATCH(""&amp;$L3681,'AR SALES'!$AE$2:$AE$2501,0)),""))</f>
        <v/>
      </c>
      <c r="AU3681" s="2">
        <f>IF($L3681="","",IF($A3681&lt;&gt;"GA","",IF($E3681="FULTON",IF(ISNUMBER(SEARCH("COLLEGE PARK",$AT3681)),"FULTON (COLLEGE PARK)",IF(ISNUMBER(SEARCH("HAPEVILLE",$AT3681)),"FULTON (HAPEVILLE)",IF(ISNUMBER(SEARCH("EAST POINT",$AT3681)),"FULTON (EAST POINT)",IF(ISNUMBER(SEARCH("ATLANTA",$AT3681)),"FULTON (ATL LIMITS)","FULTON")))),IF($E3681="DEKALB",IF(ISNUMBER(SEARCH("ATLANTA",$AT3681)),"DEKALB (ATL LIMITS)","DEKALB"),IF(AND($E3681="CLAYTON",ISNUMBER(SEARCH("COLLEGE PARK",$AT3681))),"CLAYTON (COLLEGE PARK)",$E3681)))))</f>
        <v/>
      </c>
      <c r="AV3681" s="2">
        <f>IF($L3681="","",IF(""&amp;$F3681="2","DIESEL",IF(OR(""&amp;$F3681="G",""&amp;$F3681="H"),"GAS","")))</f>
        <v/>
      </c>
      <c r="AW3681" s="2">
        <f>IF($AV3681="","",$R3681)</f>
        <v/>
      </c>
      <c r="AX3681" s="2">
        <f>IF($AV3681="","",IF($AB3681=0,$R3681,0))</f>
        <v/>
      </c>
      <c r="AY3681" s="2">
        <f>IF($AV3681="","",IF(AND($Z3681=0,COUNTIF('AR SALES'!$L$2:$L$2501,$L3681)=0),"YES",""))</f>
        <v/>
      </c>
      <c r="AZ3681" s="2">
        <f>IF($AV3681="","",IFERROR(VLOOKUP($AU3681,CODES!$A:$B,2,FALSE),"NO CODE"))</f>
        <v/>
      </c>
      <c r="BA3681" s="2">
        <f>IF(""&amp;$F3681&lt;&gt;"4","",IF($AY3681="YES","",IF(ROUND(SUMIFS($AE$2:$AE$4001,$L$2:$L$4001,$L3681,$F$2:$F$4001,"4")-SUMIFS('AR SALES'!$Y$2:$Y$2501,'AR SALES'!$L$2:$L$2501,$L3681,'AR SALES'!$AD$2:$AD$2501,"OFF"),2)=0,"","STALE")))</f>
        <v/>
      </c>
      <c r="BB3681" s="2">
        <f>IF(OR(""&amp;$F3681="2",""&amp;$F3681="4",""&amp;$F3681="G",""&amp;$F3681="H"),IF($AY3681="YES","",IF($AB3681&lt;&gt;0,"",IF(COUNTIFS('AR SALES'!$L$2:$L$2501,$L3681,'AR SALES'!$AD$2:$AD$2501,IF(""&amp;$F3681="4","OFF","ON"),'AR SALES'!$AF$2:$AF$2501,"Y")&gt;0,"","NO EXEMPTION"))),"")</f>
        <v/>
      </c>
    </row>
    <row r="3682">
      <c r="AT3682" s="2">
        <f>IF($L3682="","",IFERROR(INDEX('AR SALES'!$H$2:$H$2501,MATCH(""&amp;$L3682,'AR SALES'!$AE$2:$AE$2501,0)),""))</f>
        <v/>
      </c>
      <c r="AU3682" s="2">
        <f>IF($L3682="","",IF($A3682&lt;&gt;"GA","",IF($E3682="FULTON",IF(ISNUMBER(SEARCH("COLLEGE PARK",$AT3682)),"FULTON (COLLEGE PARK)",IF(ISNUMBER(SEARCH("HAPEVILLE",$AT3682)),"FULTON (HAPEVILLE)",IF(ISNUMBER(SEARCH("EAST POINT",$AT3682)),"FULTON (EAST POINT)",IF(ISNUMBER(SEARCH("ATLANTA",$AT3682)),"FULTON (ATL LIMITS)","FULTON")))),IF($E3682="DEKALB",IF(ISNUMBER(SEARCH("ATLANTA",$AT3682)),"DEKALB (ATL LIMITS)","DEKALB"),IF(AND($E3682="CLAYTON",ISNUMBER(SEARCH("COLLEGE PARK",$AT3682))),"CLAYTON (COLLEGE PARK)",$E3682)))))</f>
        <v/>
      </c>
      <c r="AV3682" s="2">
        <f>IF($L3682="","",IF(""&amp;$F3682="2","DIESEL",IF(OR(""&amp;$F3682="G",""&amp;$F3682="H"),"GAS","")))</f>
        <v/>
      </c>
      <c r="AW3682" s="2">
        <f>IF($AV3682="","",$R3682)</f>
        <v/>
      </c>
      <c r="AX3682" s="2">
        <f>IF($AV3682="","",IF($AB3682=0,$R3682,0))</f>
        <v/>
      </c>
      <c r="AY3682" s="2">
        <f>IF($AV3682="","",IF(AND($Z3682=0,COUNTIF('AR SALES'!$L$2:$L$2501,$L3682)=0),"YES",""))</f>
        <v/>
      </c>
      <c r="AZ3682" s="2">
        <f>IF($AV3682="","",IFERROR(VLOOKUP($AU3682,CODES!$A:$B,2,FALSE),"NO CODE"))</f>
        <v/>
      </c>
      <c r="BA3682" s="2">
        <f>IF(""&amp;$F3682&lt;&gt;"4","",IF($AY3682="YES","",IF(ROUND(SUMIFS($AE$2:$AE$4001,$L$2:$L$4001,$L3682,$F$2:$F$4001,"4")-SUMIFS('AR SALES'!$Y$2:$Y$2501,'AR SALES'!$L$2:$L$2501,$L3682,'AR SALES'!$AD$2:$AD$2501,"OFF"),2)=0,"","STALE")))</f>
        <v/>
      </c>
      <c r="BB3682" s="2">
        <f>IF(OR(""&amp;$F3682="2",""&amp;$F3682="4",""&amp;$F3682="G",""&amp;$F3682="H"),IF($AY3682="YES","",IF($AB3682&lt;&gt;0,"",IF(COUNTIFS('AR SALES'!$L$2:$L$2501,$L3682,'AR SALES'!$AD$2:$AD$2501,IF(""&amp;$F3682="4","OFF","ON"),'AR SALES'!$AF$2:$AF$2501,"Y")&gt;0,"","NO EXEMPTION"))),"")</f>
        <v/>
      </c>
    </row>
    <row r="3683">
      <c r="AT3683" s="2">
        <f>IF($L3683="","",IFERROR(INDEX('AR SALES'!$H$2:$H$2501,MATCH(""&amp;$L3683,'AR SALES'!$AE$2:$AE$2501,0)),""))</f>
        <v/>
      </c>
      <c r="AU3683" s="2">
        <f>IF($L3683="","",IF($A3683&lt;&gt;"GA","",IF($E3683="FULTON",IF(ISNUMBER(SEARCH("COLLEGE PARK",$AT3683)),"FULTON (COLLEGE PARK)",IF(ISNUMBER(SEARCH("HAPEVILLE",$AT3683)),"FULTON (HAPEVILLE)",IF(ISNUMBER(SEARCH("EAST POINT",$AT3683)),"FULTON (EAST POINT)",IF(ISNUMBER(SEARCH("ATLANTA",$AT3683)),"FULTON (ATL LIMITS)","FULTON")))),IF($E3683="DEKALB",IF(ISNUMBER(SEARCH("ATLANTA",$AT3683)),"DEKALB (ATL LIMITS)","DEKALB"),IF(AND($E3683="CLAYTON",ISNUMBER(SEARCH("COLLEGE PARK",$AT3683))),"CLAYTON (COLLEGE PARK)",$E3683)))))</f>
        <v/>
      </c>
      <c r="AV3683" s="2">
        <f>IF($L3683="","",IF(""&amp;$F3683="2","DIESEL",IF(OR(""&amp;$F3683="G",""&amp;$F3683="H"),"GAS","")))</f>
        <v/>
      </c>
      <c r="AW3683" s="2">
        <f>IF($AV3683="","",$R3683)</f>
        <v/>
      </c>
      <c r="AX3683" s="2">
        <f>IF($AV3683="","",IF($AB3683=0,$R3683,0))</f>
        <v/>
      </c>
      <c r="AY3683" s="2">
        <f>IF($AV3683="","",IF(AND($Z3683=0,COUNTIF('AR SALES'!$L$2:$L$2501,$L3683)=0),"YES",""))</f>
        <v/>
      </c>
      <c r="AZ3683" s="2">
        <f>IF($AV3683="","",IFERROR(VLOOKUP($AU3683,CODES!$A:$B,2,FALSE),"NO CODE"))</f>
        <v/>
      </c>
      <c r="BA3683" s="2">
        <f>IF(""&amp;$F3683&lt;&gt;"4","",IF($AY3683="YES","",IF(ROUND(SUMIFS($AE$2:$AE$4001,$L$2:$L$4001,$L3683,$F$2:$F$4001,"4")-SUMIFS('AR SALES'!$Y$2:$Y$2501,'AR SALES'!$L$2:$L$2501,$L3683,'AR SALES'!$AD$2:$AD$2501,"OFF"),2)=0,"","STALE")))</f>
        <v/>
      </c>
      <c r="BB3683" s="2">
        <f>IF(OR(""&amp;$F3683="2",""&amp;$F3683="4",""&amp;$F3683="G",""&amp;$F3683="H"),IF($AY3683="YES","",IF($AB3683&lt;&gt;0,"",IF(COUNTIFS('AR SALES'!$L$2:$L$2501,$L3683,'AR SALES'!$AD$2:$AD$2501,IF(""&amp;$F3683="4","OFF","ON"),'AR SALES'!$AF$2:$AF$2501,"Y")&gt;0,"","NO EXEMPTION"))),"")</f>
        <v/>
      </c>
    </row>
    <row r="3684">
      <c r="AT3684" s="2">
        <f>IF($L3684="","",IFERROR(INDEX('AR SALES'!$H$2:$H$2501,MATCH(""&amp;$L3684,'AR SALES'!$AE$2:$AE$2501,0)),""))</f>
        <v/>
      </c>
      <c r="AU3684" s="2">
        <f>IF($L3684="","",IF($A3684&lt;&gt;"GA","",IF($E3684="FULTON",IF(ISNUMBER(SEARCH("COLLEGE PARK",$AT3684)),"FULTON (COLLEGE PARK)",IF(ISNUMBER(SEARCH("HAPEVILLE",$AT3684)),"FULTON (HAPEVILLE)",IF(ISNUMBER(SEARCH("EAST POINT",$AT3684)),"FULTON (EAST POINT)",IF(ISNUMBER(SEARCH("ATLANTA",$AT3684)),"FULTON (ATL LIMITS)","FULTON")))),IF($E3684="DEKALB",IF(ISNUMBER(SEARCH("ATLANTA",$AT3684)),"DEKALB (ATL LIMITS)","DEKALB"),IF(AND($E3684="CLAYTON",ISNUMBER(SEARCH("COLLEGE PARK",$AT3684))),"CLAYTON (COLLEGE PARK)",$E3684)))))</f>
        <v/>
      </c>
      <c r="AV3684" s="2">
        <f>IF($L3684="","",IF(""&amp;$F3684="2","DIESEL",IF(OR(""&amp;$F3684="G",""&amp;$F3684="H"),"GAS","")))</f>
        <v/>
      </c>
      <c r="AW3684" s="2">
        <f>IF($AV3684="","",$R3684)</f>
        <v/>
      </c>
      <c r="AX3684" s="2">
        <f>IF($AV3684="","",IF($AB3684=0,$R3684,0))</f>
        <v/>
      </c>
      <c r="AY3684" s="2">
        <f>IF($AV3684="","",IF(AND($Z3684=0,COUNTIF('AR SALES'!$L$2:$L$2501,$L3684)=0),"YES",""))</f>
        <v/>
      </c>
      <c r="AZ3684" s="2">
        <f>IF($AV3684="","",IFERROR(VLOOKUP($AU3684,CODES!$A:$B,2,FALSE),"NO CODE"))</f>
        <v/>
      </c>
      <c r="BA3684" s="2">
        <f>IF(""&amp;$F3684&lt;&gt;"4","",IF($AY3684="YES","",IF(ROUND(SUMIFS($AE$2:$AE$4001,$L$2:$L$4001,$L3684,$F$2:$F$4001,"4")-SUMIFS('AR SALES'!$Y$2:$Y$2501,'AR SALES'!$L$2:$L$2501,$L3684,'AR SALES'!$AD$2:$AD$2501,"OFF"),2)=0,"","STALE")))</f>
        <v/>
      </c>
      <c r="BB3684" s="2">
        <f>IF(OR(""&amp;$F3684="2",""&amp;$F3684="4",""&amp;$F3684="G",""&amp;$F3684="H"),IF($AY3684="YES","",IF($AB3684&lt;&gt;0,"",IF(COUNTIFS('AR SALES'!$L$2:$L$2501,$L3684,'AR SALES'!$AD$2:$AD$2501,IF(""&amp;$F3684="4","OFF","ON"),'AR SALES'!$AF$2:$AF$2501,"Y")&gt;0,"","NO EXEMPTION"))),"")</f>
        <v/>
      </c>
    </row>
    <row r="3685">
      <c r="AT3685" s="2">
        <f>IF($L3685="","",IFERROR(INDEX('AR SALES'!$H$2:$H$2501,MATCH(""&amp;$L3685,'AR SALES'!$AE$2:$AE$2501,0)),""))</f>
        <v/>
      </c>
      <c r="AU3685" s="2">
        <f>IF($L3685="","",IF($A3685&lt;&gt;"GA","",IF($E3685="FULTON",IF(ISNUMBER(SEARCH("COLLEGE PARK",$AT3685)),"FULTON (COLLEGE PARK)",IF(ISNUMBER(SEARCH("HAPEVILLE",$AT3685)),"FULTON (HAPEVILLE)",IF(ISNUMBER(SEARCH("EAST POINT",$AT3685)),"FULTON (EAST POINT)",IF(ISNUMBER(SEARCH("ATLANTA",$AT3685)),"FULTON (ATL LIMITS)","FULTON")))),IF($E3685="DEKALB",IF(ISNUMBER(SEARCH("ATLANTA",$AT3685)),"DEKALB (ATL LIMITS)","DEKALB"),IF(AND($E3685="CLAYTON",ISNUMBER(SEARCH("COLLEGE PARK",$AT3685))),"CLAYTON (COLLEGE PARK)",$E3685)))))</f>
        <v/>
      </c>
      <c r="AV3685" s="2">
        <f>IF($L3685="","",IF(""&amp;$F3685="2","DIESEL",IF(OR(""&amp;$F3685="G",""&amp;$F3685="H"),"GAS","")))</f>
        <v/>
      </c>
      <c r="AW3685" s="2">
        <f>IF($AV3685="","",$R3685)</f>
        <v/>
      </c>
      <c r="AX3685" s="2">
        <f>IF($AV3685="","",IF($AB3685=0,$R3685,0))</f>
        <v/>
      </c>
      <c r="AY3685" s="2">
        <f>IF($AV3685="","",IF(AND($Z3685=0,COUNTIF('AR SALES'!$L$2:$L$2501,$L3685)=0),"YES",""))</f>
        <v/>
      </c>
      <c r="AZ3685" s="2">
        <f>IF($AV3685="","",IFERROR(VLOOKUP($AU3685,CODES!$A:$B,2,FALSE),"NO CODE"))</f>
        <v/>
      </c>
      <c r="BA3685" s="2">
        <f>IF(""&amp;$F3685&lt;&gt;"4","",IF($AY3685="YES","",IF(ROUND(SUMIFS($AE$2:$AE$4001,$L$2:$L$4001,$L3685,$F$2:$F$4001,"4")-SUMIFS('AR SALES'!$Y$2:$Y$2501,'AR SALES'!$L$2:$L$2501,$L3685,'AR SALES'!$AD$2:$AD$2501,"OFF"),2)=0,"","STALE")))</f>
        <v/>
      </c>
      <c r="BB3685" s="2">
        <f>IF(OR(""&amp;$F3685="2",""&amp;$F3685="4",""&amp;$F3685="G",""&amp;$F3685="H"),IF($AY3685="YES","",IF($AB3685&lt;&gt;0,"",IF(COUNTIFS('AR SALES'!$L$2:$L$2501,$L3685,'AR SALES'!$AD$2:$AD$2501,IF(""&amp;$F3685="4","OFF","ON"),'AR SALES'!$AF$2:$AF$2501,"Y")&gt;0,"","NO EXEMPTION"))),"")</f>
        <v/>
      </c>
    </row>
    <row r="3686">
      <c r="AT3686" s="2">
        <f>IF($L3686="","",IFERROR(INDEX('AR SALES'!$H$2:$H$2501,MATCH(""&amp;$L3686,'AR SALES'!$AE$2:$AE$2501,0)),""))</f>
        <v/>
      </c>
      <c r="AU3686" s="2">
        <f>IF($L3686="","",IF($A3686&lt;&gt;"GA","",IF($E3686="FULTON",IF(ISNUMBER(SEARCH("COLLEGE PARK",$AT3686)),"FULTON (COLLEGE PARK)",IF(ISNUMBER(SEARCH("HAPEVILLE",$AT3686)),"FULTON (HAPEVILLE)",IF(ISNUMBER(SEARCH("EAST POINT",$AT3686)),"FULTON (EAST POINT)",IF(ISNUMBER(SEARCH("ATLANTA",$AT3686)),"FULTON (ATL LIMITS)","FULTON")))),IF($E3686="DEKALB",IF(ISNUMBER(SEARCH("ATLANTA",$AT3686)),"DEKALB (ATL LIMITS)","DEKALB"),IF(AND($E3686="CLAYTON",ISNUMBER(SEARCH("COLLEGE PARK",$AT3686))),"CLAYTON (COLLEGE PARK)",$E3686)))))</f>
        <v/>
      </c>
      <c r="AV3686" s="2">
        <f>IF($L3686="","",IF(""&amp;$F3686="2","DIESEL",IF(OR(""&amp;$F3686="G",""&amp;$F3686="H"),"GAS","")))</f>
        <v/>
      </c>
      <c r="AW3686" s="2">
        <f>IF($AV3686="","",$R3686)</f>
        <v/>
      </c>
      <c r="AX3686" s="2">
        <f>IF($AV3686="","",IF($AB3686=0,$R3686,0))</f>
        <v/>
      </c>
      <c r="AY3686" s="2">
        <f>IF($AV3686="","",IF(AND($Z3686=0,COUNTIF('AR SALES'!$L$2:$L$2501,$L3686)=0),"YES",""))</f>
        <v/>
      </c>
      <c r="AZ3686" s="2">
        <f>IF($AV3686="","",IFERROR(VLOOKUP($AU3686,CODES!$A:$B,2,FALSE),"NO CODE"))</f>
        <v/>
      </c>
      <c r="BA3686" s="2">
        <f>IF(""&amp;$F3686&lt;&gt;"4","",IF($AY3686="YES","",IF(ROUND(SUMIFS($AE$2:$AE$4001,$L$2:$L$4001,$L3686,$F$2:$F$4001,"4")-SUMIFS('AR SALES'!$Y$2:$Y$2501,'AR SALES'!$L$2:$L$2501,$L3686,'AR SALES'!$AD$2:$AD$2501,"OFF"),2)=0,"","STALE")))</f>
        <v/>
      </c>
      <c r="BB3686" s="2">
        <f>IF(OR(""&amp;$F3686="2",""&amp;$F3686="4",""&amp;$F3686="G",""&amp;$F3686="H"),IF($AY3686="YES","",IF($AB3686&lt;&gt;0,"",IF(COUNTIFS('AR SALES'!$L$2:$L$2501,$L3686,'AR SALES'!$AD$2:$AD$2501,IF(""&amp;$F3686="4","OFF","ON"),'AR SALES'!$AF$2:$AF$2501,"Y")&gt;0,"","NO EXEMPTION"))),"")</f>
        <v/>
      </c>
    </row>
    <row r="3687">
      <c r="AT3687" s="2">
        <f>IF($L3687="","",IFERROR(INDEX('AR SALES'!$H$2:$H$2501,MATCH(""&amp;$L3687,'AR SALES'!$AE$2:$AE$2501,0)),""))</f>
        <v/>
      </c>
      <c r="AU3687" s="2">
        <f>IF($L3687="","",IF($A3687&lt;&gt;"GA","",IF($E3687="FULTON",IF(ISNUMBER(SEARCH("COLLEGE PARK",$AT3687)),"FULTON (COLLEGE PARK)",IF(ISNUMBER(SEARCH("HAPEVILLE",$AT3687)),"FULTON (HAPEVILLE)",IF(ISNUMBER(SEARCH("EAST POINT",$AT3687)),"FULTON (EAST POINT)",IF(ISNUMBER(SEARCH("ATLANTA",$AT3687)),"FULTON (ATL LIMITS)","FULTON")))),IF($E3687="DEKALB",IF(ISNUMBER(SEARCH("ATLANTA",$AT3687)),"DEKALB (ATL LIMITS)","DEKALB"),IF(AND($E3687="CLAYTON",ISNUMBER(SEARCH("COLLEGE PARK",$AT3687))),"CLAYTON (COLLEGE PARK)",$E3687)))))</f>
        <v/>
      </c>
      <c r="AV3687" s="2">
        <f>IF($L3687="","",IF(""&amp;$F3687="2","DIESEL",IF(OR(""&amp;$F3687="G",""&amp;$F3687="H"),"GAS","")))</f>
        <v/>
      </c>
      <c r="AW3687" s="2">
        <f>IF($AV3687="","",$R3687)</f>
        <v/>
      </c>
      <c r="AX3687" s="2">
        <f>IF($AV3687="","",IF($AB3687=0,$R3687,0))</f>
        <v/>
      </c>
      <c r="AY3687" s="2">
        <f>IF($AV3687="","",IF(AND($Z3687=0,COUNTIF('AR SALES'!$L$2:$L$2501,$L3687)=0),"YES",""))</f>
        <v/>
      </c>
      <c r="AZ3687" s="2">
        <f>IF($AV3687="","",IFERROR(VLOOKUP($AU3687,CODES!$A:$B,2,FALSE),"NO CODE"))</f>
        <v/>
      </c>
      <c r="BA3687" s="2">
        <f>IF(""&amp;$F3687&lt;&gt;"4","",IF($AY3687="YES","",IF(ROUND(SUMIFS($AE$2:$AE$4001,$L$2:$L$4001,$L3687,$F$2:$F$4001,"4")-SUMIFS('AR SALES'!$Y$2:$Y$2501,'AR SALES'!$L$2:$L$2501,$L3687,'AR SALES'!$AD$2:$AD$2501,"OFF"),2)=0,"","STALE")))</f>
        <v/>
      </c>
      <c r="BB3687" s="2">
        <f>IF(OR(""&amp;$F3687="2",""&amp;$F3687="4",""&amp;$F3687="G",""&amp;$F3687="H"),IF($AY3687="YES","",IF($AB3687&lt;&gt;0,"",IF(COUNTIFS('AR SALES'!$L$2:$L$2501,$L3687,'AR SALES'!$AD$2:$AD$2501,IF(""&amp;$F3687="4","OFF","ON"),'AR SALES'!$AF$2:$AF$2501,"Y")&gt;0,"","NO EXEMPTION"))),"")</f>
        <v/>
      </c>
    </row>
    <row r="3688">
      <c r="AT3688" s="2">
        <f>IF($L3688="","",IFERROR(INDEX('AR SALES'!$H$2:$H$2501,MATCH(""&amp;$L3688,'AR SALES'!$AE$2:$AE$2501,0)),""))</f>
        <v/>
      </c>
      <c r="AU3688" s="2">
        <f>IF($L3688="","",IF($A3688&lt;&gt;"GA","",IF($E3688="FULTON",IF(ISNUMBER(SEARCH("COLLEGE PARK",$AT3688)),"FULTON (COLLEGE PARK)",IF(ISNUMBER(SEARCH("HAPEVILLE",$AT3688)),"FULTON (HAPEVILLE)",IF(ISNUMBER(SEARCH("EAST POINT",$AT3688)),"FULTON (EAST POINT)",IF(ISNUMBER(SEARCH("ATLANTA",$AT3688)),"FULTON (ATL LIMITS)","FULTON")))),IF($E3688="DEKALB",IF(ISNUMBER(SEARCH("ATLANTA",$AT3688)),"DEKALB (ATL LIMITS)","DEKALB"),IF(AND($E3688="CLAYTON",ISNUMBER(SEARCH("COLLEGE PARK",$AT3688))),"CLAYTON (COLLEGE PARK)",$E3688)))))</f>
        <v/>
      </c>
      <c r="AV3688" s="2">
        <f>IF($L3688="","",IF(""&amp;$F3688="2","DIESEL",IF(OR(""&amp;$F3688="G",""&amp;$F3688="H"),"GAS","")))</f>
        <v/>
      </c>
      <c r="AW3688" s="2">
        <f>IF($AV3688="","",$R3688)</f>
        <v/>
      </c>
      <c r="AX3688" s="2">
        <f>IF($AV3688="","",IF($AB3688=0,$R3688,0))</f>
        <v/>
      </c>
      <c r="AY3688" s="2">
        <f>IF($AV3688="","",IF(AND($Z3688=0,COUNTIF('AR SALES'!$L$2:$L$2501,$L3688)=0),"YES",""))</f>
        <v/>
      </c>
      <c r="AZ3688" s="2">
        <f>IF($AV3688="","",IFERROR(VLOOKUP($AU3688,CODES!$A:$B,2,FALSE),"NO CODE"))</f>
        <v/>
      </c>
      <c r="BA3688" s="2">
        <f>IF(""&amp;$F3688&lt;&gt;"4","",IF($AY3688="YES","",IF(ROUND(SUMIFS($AE$2:$AE$4001,$L$2:$L$4001,$L3688,$F$2:$F$4001,"4")-SUMIFS('AR SALES'!$Y$2:$Y$2501,'AR SALES'!$L$2:$L$2501,$L3688,'AR SALES'!$AD$2:$AD$2501,"OFF"),2)=0,"","STALE")))</f>
        <v/>
      </c>
      <c r="BB3688" s="2">
        <f>IF(OR(""&amp;$F3688="2",""&amp;$F3688="4",""&amp;$F3688="G",""&amp;$F3688="H"),IF($AY3688="YES","",IF($AB3688&lt;&gt;0,"",IF(COUNTIFS('AR SALES'!$L$2:$L$2501,$L3688,'AR SALES'!$AD$2:$AD$2501,IF(""&amp;$F3688="4","OFF","ON"),'AR SALES'!$AF$2:$AF$2501,"Y")&gt;0,"","NO EXEMPTION"))),"")</f>
        <v/>
      </c>
    </row>
    <row r="3689">
      <c r="AT3689" s="2">
        <f>IF($L3689="","",IFERROR(INDEX('AR SALES'!$H$2:$H$2501,MATCH(""&amp;$L3689,'AR SALES'!$AE$2:$AE$2501,0)),""))</f>
        <v/>
      </c>
      <c r="AU3689" s="2">
        <f>IF($L3689="","",IF($A3689&lt;&gt;"GA","",IF($E3689="FULTON",IF(ISNUMBER(SEARCH("COLLEGE PARK",$AT3689)),"FULTON (COLLEGE PARK)",IF(ISNUMBER(SEARCH("HAPEVILLE",$AT3689)),"FULTON (HAPEVILLE)",IF(ISNUMBER(SEARCH("EAST POINT",$AT3689)),"FULTON (EAST POINT)",IF(ISNUMBER(SEARCH("ATLANTA",$AT3689)),"FULTON (ATL LIMITS)","FULTON")))),IF($E3689="DEKALB",IF(ISNUMBER(SEARCH("ATLANTA",$AT3689)),"DEKALB (ATL LIMITS)","DEKALB"),IF(AND($E3689="CLAYTON",ISNUMBER(SEARCH("COLLEGE PARK",$AT3689))),"CLAYTON (COLLEGE PARK)",$E3689)))))</f>
        <v/>
      </c>
      <c r="AV3689" s="2">
        <f>IF($L3689="","",IF(""&amp;$F3689="2","DIESEL",IF(OR(""&amp;$F3689="G",""&amp;$F3689="H"),"GAS","")))</f>
        <v/>
      </c>
      <c r="AW3689" s="2">
        <f>IF($AV3689="","",$R3689)</f>
        <v/>
      </c>
      <c r="AX3689" s="2">
        <f>IF($AV3689="","",IF($AB3689=0,$R3689,0))</f>
        <v/>
      </c>
      <c r="AY3689" s="2">
        <f>IF($AV3689="","",IF(AND($Z3689=0,COUNTIF('AR SALES'!$L$2:$L$2501,$L3689)=0),"YES",""))</f>
        <v/>
      </c>
      <c r="AZ3689" s="2">
        <f>IF($AV3689="","",IFERROR(VLOOKUP($AU3689,CODES!$A:$B,2,FALSE),"NO CODE"))</f>
        <v/>
      </c>
      <c r="BA3689" s="2">
        <f>IF(""&amp;$F3689&lt;&gt;"4","",IF($AY3689="YES","",IF(ROUND(SUMIFS($AE$2:$AE$4001,$L$2:$L$4001,$L3689,$F$2:$F$4001,"4")-SUMIFS('AR SALES'!$Y$2:$Y$2501,'AR SALES'!$L$2:$L$2501,$L3689,'AR SALES'!$AD$2:$AD$2501,"OFF"),2)=0,"","STALE")))</f>
        <v/>
      </c>
      <c r="BB3689" s="2">
        <f>IF(OR(""&amp;$F3689="2",""&amp;$F3689="4",""&amp;$F3689="G",""&amp;$F3689="H"),IF($AY3689="YES","",IF($AB3689&lt;&gt;0,"",IF(COUNTIFS('AR SALES'!$L$2:$L$2501,$L3689,'AR SALES'!$AD$2:$AD$2501,IF(""&amp;$F3689="4","OFF","ON"),'AR SALES'!$AF$2:$AF$2501,"Y")&gt;0,"","NO EXEMPTION"))),"")</f>
        <v/>
      </c>
    </row>
    <row r="3690">
      <c r="AT3690" s="2">
        <f>IF($L3690="","",IFERROR(INDEX('AR SALES'!$H$2:$H$2501,MATCH(""&amp;$L3690,'AR SALES'!$AE$2:$AE$2501,0)),""))</f>
        <v/>
      </c>
      <c r="AU3690" s="2">
        <f>IF($L3690="","",IF($A3690&lt;&gt;"GA","",IF($E3690="FULTON",IF(ISNUMBER(SEARCH("COLLEGE PARK",$AT3690)),"FULTON (COLLEGE PARK)",IF(ISNUMBER(SEARCH("HAPEVILLE",$AT3690)),"FULTON (HAPEVILLE)",IF(ISNUMBER(SEARCH("EAST POINT",$AT3690)),"FULTON (EAST POINT)",IF(ISNUMBER(SEARCH("ATLANTA",$AT3690)),"FULTON (ATL LIMITS)","FULTON")))),IF($E3690="DEKALB",IF(ISNUMBER(SEARCH("ATLANTA",$AT3690)),"DEKALB (ATL LIMITS)","DEKALB"),IF(AND($E3690="CLAYTON",ISNUMBER(SEARCH("COLLEGE PARK",$AT3690))),"CLAYTON (COLLEGE PARK)",$E3690)))))</f>
        <v/>
      </c>
      <c r="AV3690" s="2">
        <f>IF($L3690="","",IF(""&amp;$F3690="2","DIESEL",IF(OR(""&amp;$F3690="G",""&amp;$F3690="H"),"GAS","")))</f>
        <v/>
      </c>
      <c r="AW3690" s="2">
        <f>IF($AV3690="","",$R3690)</f>
        <v/>
      </c>
      <c r="AX3690" s="2">
        <f>IF($AV3690="","",IF($AB3690=0,$R3690,0))</f>
        <v/>
      </c>
      <c r="AY3690" s="2">
        <f>IF($AV3690="","",IF(AND($Z3690=0,COUNTIF('AR SALES'!$L$2:$L$2501,$L3690)=0),"YES",""))</f>
        <v/>
      </c>
      <c r="AZ3690" s="2">
        <f>IF($AV3690="","",IFERROR(VLOOKUP($AU3690,CODES!$A:$B,2,FALSE),"NO CODE"))</f>
        <v/>
      </c>
      <c r="BA3690" s="2">
        <f>IF(""&amp;$F3690&lt;&gt;"4","",IF($AY3690="YES","",IF(ROUND(SUMIFS($AE$2:$AE$4001,$L$2:$L$4001,$L3690,$F$2:$F$4001,"4")-SUMIFS('AR SALES'!$Y$2:$Y$2501,'AR SALES'!$L$2:$L$2501,$L3690,'AR SALES'!$AD$2:$AD$2501,"OFF"),2)=0,"","STALE")))</f>
        <v/>
      </c>
      <c r="BB3690" s="2">
        <f>IF(OR(""&amp;$F3690="2",""&amp;$F3690="4",""&amp;$F3690="G",""&amp;$F3690="H"),IF($AY3690="YES","",IF($AB3690&lt;&gt;0,"",IF(COUNTIFS('AR SALES'!$L$2:$L$2501,$L3690,'AR SALES'!$AD$2:$AD$2501,IF(""&amp;$F3690="4","OFF","ON"),'AR SALES'!$AF$2:$AF$2501,"Y")&gt;0,"","NO EXEMPTION"))),"")</f>
        <v/>
      </c>
    </row>
    <row r="3691">
      <c r="AT3691" s="2">
        <f>IF($L3691="","",IFERROR(INDEX('AR SALES'!$H$2:$H$2501,MATCH(""&amp;$L3691,'AR SALES'!$AE$2:$AE$2501,0)),""))</f>
        <v/>
      </c>
      <c r="AU3691" s="2">
        <f>IF($L3691="","",IF($A3691&lt;&gt;"GA","",IF($E3691="FULTON",IF(ISNUMBER(SEARCH("COLLEGE PARK",$AT3691)),"FULTON (COLLEGE PARK)",IF(ISNUMBER(SEARCH("HAPEVILLE",$AT3691)),"FULTON (HAPEVILLE)",IF(ISNUMBER(SEARCH("EAST POINT",$AT3691)),"FULTON (EAST POINT)",IF(ISNUMBER(SEARCH("ATLANTA",$AT3691)),"FULTON (ATL LIMITS)","FULTON")))),IF($E3691="DEKALB",IF(ISNUMBER(SEARCH("ATLANTA",$AT3691)),"DEKALB (ATL LIMITS)","DEKALB"),IF(AND($E3691="CLAYTON",ISNUMBER(SEARCH("COLLEGE PARK",$AT3691))),"CLAYTON (COLLEGE PARK)",$E3691)))))</f>
        <v/>
      </c>
      <c r="AV3691" s="2">
        <f>IF($L3691="","",IF(""&amp;$F3691="2","DIESEL",IF(OR(""&amp;$F3691="G",""&amp;$F3691="H"),"GAS","")))</f>
        <v/>
      </c>
      <c r="AW3691" s="2">
        <f>IF($AV3691="","",$R3691)</f>
        <v/>
      </c>
      <c r="AX3691" s="2">
        <f>IF($AV3691="","",IF($AB3691=0,$R3691,0))</f>
        <v/>
      </c>
      <c r="AY3691" s="2">
        <f>IF($AV3691="","",IF(AND($Z3691=0,COUNTIF('AR SALES'!$L$2:$L$2501,$L3691)=0),"YES",""))</f>
        <v/>
      </c>
      <c r="AZ3691" s="2">
        <f>IF($AV3691="","",IFERROR(VLOOKUP($AU3691,CODES!$A:$B,2,FALSE),"NO CODE"))</f>
        <v/>
      </c>
      <c r="BA3691" s="2">
        <f>IF(""&amp;$F3691&lt;&gt;"4","",IF($AY3691="YES","",IF(ROUND(SUMIFS($AE$2:$AE$4001,$L$2:$L$4001,$L3691,$F$2:$F$4001,"4")-SUMIFS('AR SALES'!$Y$2:$Y$2501,'AR SALES'!$L$2:$L$2501,$L3691,'AR SALES'!$AD$2:$AD$2501,"OFF"),2)=0,"","STALE")))</f>
        <v/>
      </c>
      <c r="BB3691" s="2">
        <f>IF(OR(""&amp;$F3691="2",""&amp;$F3691="4",""&amp;$F3691="G",""&amp;$F3691="H"),IF($AY3691="YES","",IF($AB3691&lt;&gt;0,"",IF(COUNTIFS('AR SALES'!$L$2:$L$2501,$L3691,'AR SALES'!$AD$2:$AD$2501,IF(""&amp;$F3691="4","OFF","ON"),'AR SALES'!$AF$2:$AF$2501,"Y")&gt;0,"","NO EXEMPTION"))),"")</f>
        <v/>
      </c>
    </row>
    <row r="3692">
      <c r="AT3692" s="2">
        <f>IF($L3692="","",IFERROR(INDEX('AR SALES'!$H$2:$H$2501,MATCH(""&amp;$L3692,'AR SALES'!$AE$2:$AE$2501,0)),""))</f>
        <v/>
      </c>
      <c r="AU3692" s="2">
        <f>IF($L3692="","",IF($A3692&lt;&gt;"GA","",IF($E3692="FULTON",IF(ISNUMBER(SEARCH("COLLEGE PARK",$AT3692)),"FULTON (COLLEGE PARK)",IF(ISNUMBER(SEARCH("HAPEVILLE",$AT3692)),"FULTON (HAPEVILLE)",IF(ISNUMBER(SEARCH("EAST POINT",$AT3692)),"FULTON (EAST POINT)",IF(ISNUMBER(SEARCH("ATLANTA",$AT3692)),"FULTON (ATL LIMITS)","FULTON")))),IF($E3692="DEKALB",IF(ISNUMBER(SEARCH("ATLANTA",$AT3692)),"DEKALB (ATL LIMITS)","DEKALB"),IF(AND($E3692="CLAYTON",ISNUMBER(SEARCH("COLLEGE PARK",$AT3692))),"CLAYTON (COLLEGE PARK)",$E3692)))))</f>
        <v/>
      </c>
      <c r="AV3692" s="2">
        <f>IF($L3692="","",IF(""&amp;$F3692="2","DIESEL",IF(OR(""&amp;$F3692="G",""&amp;$F3692="H"),"GAS","")))</f>
        <v/>
      </c>
      <c r="AW3692" s="2">
        <f>IF($AV3692="","",$R3692)</f>
        <v/>
      </c>
      <c r="AX3692" s="2">
        <f>IF($AV3692="","",IF($AB3692=0,$R3692,0))</f>
        <v/>
      </c>
      <c r="AY3692" s="2">
        <f>IF($AV3692="","",IF(AND($Z3692=0,COUNTIF('AR SALES'!$L$2:$L$2501,$L3692)=0),"YES",""))</f>
        <v/>
      </c>
      <c r="AZ3692" s="2">
        <f>IF($AV3692="","",IFERROR(VLOOKUP($AU3692,CODES!$A:$B,2,FALSE),"NO CODE"))</f>
        <v/>
      </c>
      <c r="BA3692" s="2">
        <f>IF(""&amp;$F3692&lt;&gt;"4","",IF($AY3692="YES","",IF(ROUND(SUMIFS($AE$2:$AE$4001,$L$2:$L$4001,$L3692,$F$2:$F$4001,"4")-SUMIFS('AR SALES'!$Y$2:$Y$2501,'AR SALES'!$L$2:$L$2501,$L3692,'AR SALES'!$AD$2:$AD$2501,"OFF"),2)=0,"","STALE")))</f>
        <v/>
      </c>
      <c r="BB3692" s="2">
        <f>IF(OR(""&amp;$F3692="2",""&amp;$F3692="4",""&amp;$F3692="G",""&amp;$F3692="H"),IF($AY3692="YES","",IF($AB3692&lt;&gt;0,"",IF(COUNTIFS('AR SALES'!$L$2:$L$2501,$L3692,'AR SALES'!$AD$2:$AD$2501,IF(""&amp;$F3692="4","OFF","ON"),'AR SALES'!$AF$2:$AF$2501,"Y")&gt;0,"","NO EXEMPTION"))),"")</f>
        <v/>
      </c>
    </row>
    <row r="3693">
      <c r="AT3693" s="2">
        <f>IF($L3693="","",IFERROR(INDEX('AR SALES'!$H$2:$H$2501,MATCH(""&amp;$L3693,'AR SALES'!$AE$2:$AE$2501,0)),""))</f>
        <v/>
      </c>
      <c r="AU3693" s="2">
        <f>IF($L3693="","",IF($A3693&lt;&gt;"GA","",IF($E3693="FULTON",IF(ISNUMBER(SEARCH("COLLEGE PARK",$AT3693)),"FULTON (COLLEGE PARK)",IF(ISNUMBER(SEARCH("HAPEVILLE",$AT3693)),"FULTON (HAPEVILLE)",IF(ISNUMBER(SEARCH("EAST POINT",$AT3693)),"FULTON (EAST POINT)",IF(ISNUMBER(SEARCH("ATLANTA",$AT3693)),"FULTON (ATL LIMITS)","FULTON")))),IF($E3693="DEKALB",IF(ISNUMBER(SEARCH("ATLANTA",$AT3693)),"DEKALB (ATL LIMITS)","DEKALB"),IF(AND($E3693="CLAYTON",ISNUMBER(SEARCH("COLLEGE PARK",$AT3693))),"CLAYTON (COLLEGE PARK)",$E3693)))))</f>
        <v/>
      </c>
      <c r="AV3693" s="2">
        <f>IF($L3693="","",IF(""&amp;$F3693="2","DIESEL",IF(OR(""&amp;$F3693="G",""&amp;$F3693="H"),"GAS","")))</f>
        <v/>
      </c>
      <c r="AW3693" s="2">
        <f>IF($AV3693="","",$R3693)</f>
        <v/>
      </c>
      <c r="AX3693" s="2">
        <f>IF($AV3693="","",IF($AB3693=0,$R3693,0))</f>
        <v/>
      </c>
      <c r="AY3693" s="2">
        <f>IF($AV3693="","",IF(AND($Z3693=0,COUNTIF('AR SALES'!$L$2:$L$2501,$L3693)=0),"YES",""))</f>
        <v/>
      </c>
      <c r="AZ3693" s="2">
        <f>IF($AV3693="","",IFERROR(VLOOKUP($AU3693,CODES!$A:$B,2,FALSE),"NO CODE"))</f>
        <v/>
      </c>
      <c r="BA3693" s="2">
        <f>IF(""&amp;$F3693&lt;&gt;"4","",IF($AY3693="YES","",IF(ROUND(SUMIFS($AE$2:$AE$4001,$L$2:$L$4001,$L3693,$F$2:$F$4001,"4")-SUMIFS('AR SALES'!$Y$2:$Y$2501,'AR SALES'!$L$2:$L$2501,$L3693,'AR SALES'!$AD$2:$AD$2501,"OFF"),2)=0,"","STALE")))</f>
        <v/>
      </c>
      <c r="BB3693" s="2">
        <f>IF(OR(""&amp;$F3693="2",""&amp;$F3693="4",""&amp;$F3693="G",""&amp;$F3693="H"),IF($AY3693="YES","",IF($AB3693&lt;&gt;0,"",IF(COUNTIFS('AR SALES'!$L$2:$L$2501,$L3693,'AR SALES'!$AD$2:$AD$2501,IF(""&amp;$F3693="4","OFF","ON"),'AR SALES'!$AF$2:$AF$2501,"Y")&gt;0,"","NO EXEMPTION"))),"")</f>
        <v/>
      </c>
    </row>
    <row r="3694">
      <c r="AT3694" s="2">
        <f>IF($L3694="","",IFERROR(INDEX('AR SALES'!$H$2:$H$2501,MATCH(""&amp;$L3694,'AR SALES'!$AE$2:$AE$2501,0)),""))</f>
        <v/>
      </c>
      <c r="AU3694" s="2">
        <f>IF($L3694="","",IF($A3694&lt;&gt;"GA","",IF($E3694="FULTON",IF(ISNUMBER(SEARCH("COLLEGE PARK",$AT3694)),"FULTON (COLLEGE PARK)",IF(ISNUMBER(SEARCH("HAPEVILLE",$AT3694)),"FULTON (HAPEVILLE)",IF(ISNUMBER(SEARCH("EAST POINT",$AT3694)),"FULTON (EAST POINT)",IF(ISNUMBER(SEARCH("ATLANTA",$AT3694)),"FULTON (ATL LIMITS)","FULTON")))),IF($E3694="DEKALB",IF(ISNUMBER(SEARCH("ATLANTA",$AT3694)),"DEKALB (ATL LIMITS)","DEKALB"),IF(AND($E3694="CLAYTON",ISNUMBER(SEARCH("COLLEGE PARK",$AT3694))),"CLAYTON (COLLEGE PARK)",$E3694)))))</f>
        <v/>
      </c>
      <c r="AV3694" s="2">
        <f>IF($L3694="","",IF(""&amp;$F3694="2","DIESEL",IF(OR(""&amp;$F3694="G",""&amp;$F3694="H"),"GAS","")))</f>
        <v/>
      </c>
      <c r="AW3694" s="2">
        <f>IF($AV3694="","",$R3694)</f>
        <v/>
      </c>
      <c r="AX3694" s="2">
        <f>IF($AV3694="","",IF($AB3694=0,$R3694,0))</f>
        <v/>
      </c>
      <c r="AY3694" s="2">
        <f>IF($AV3694="","",IF(AND($Z3694=0,COUNTIF('AR SALES'!$L$2:$L$2501,$L3694)=0),"YES",""))</f>
        <v/>
      </c>
      <c r="AZ3694" s="2">
        <f>IF($AV3694="","",IFERROR(VLOOKUP($AU3694,CODES!$A:$B,2,FALSE),"NO CODE"))</f>
        <v/>
      </c>
      <c r="BA3694" s="2">
        <f>IF(""&amp;$F3694&lt;&gt;"4","",IF($AY3694="YES","",IF(ROUND(SUMIFS($AE$2:$AE$4001,$L$2:$L$4001,$L3694,$F$2:$F$4001,"4")-SUMIFS('AR SALES'!$Y$2:$Y$2501,'AR SALES'!$L$2:$L$2501,$L3694,'AR SALES'!$AD$2:$AD$2501,"OFF"),2)=0,"","STALE")))</f>
        <v/>
      </c>
      <c r="BB3694" s="2">
        <f>IF(OR(""&amp;$F3694="2",""&amp;$F3694="4",""&amp;$F3694="G",""&amp;$F3694="H"),IF($AY3694="YES","",IF($AB3694&lt;&gt;0,"",IF(COUNTIFS('AR SALES'!$L$2:$L$2501,$L3694,'AR SALES'!$AD$2:$AD$2501,IF(""&amp;$F3694="4","OFF","ON"),'AR SALES'!$AF$2:$AF$2501,"Y")&gt;0,"","NO EXEMPTION"))),"")</f>
        <v/>
      </c>
    </row>
    <row r="3695">
      <c r="AT3695" s="2">
        <f>IF($L3695="","",IFERROR(INDEX('AR SALES'!$H$2:$H$2501,MATCH(""&amp;$L3695,'AR SALES'!$AE$2:$AE$2501,0)),""))</f>
        <v/>
      </c>
      <c r="AU3695" s="2">
        <f>IF($L3695="","",IF($A3695&lt;&gt;"GA","",IF($E3695="FULTON",IF(ISNUMBER(SEARCH("COLLEGE PARK",$AT3695)),"FULTON (COLLEGE PARK)",IF(ISNUMBER(SEARCH("HAPEVILLE",$AT3695)),"FULTON (HAPEVILLE)",IF(ISNUMBER(SEARCH("EAST POINT",$AT3695)),"FULTON (EAST POINT)",IF(ISNUMBER(SEARCH("ATLANTA",$AT3695)),"FULTON (ATL LIMITS)","FULTON")))),IF($E3695="DEKALB",IF(ISNUMBER(SEARCH("ATLANTA",$AT3695)),"DEKALB (ATL LIMITS)","DEKALB"),IF(AND($E3695="CLAYTON",ISNUMBER(SEARCH("COLLEGE PARK",$AT3695))),"CLAYTON (COLLEGE PARK)",$E3695)))))</f>
        <v/>
      </c>
      <c r="AV3695" s="2">
        <f>IF($L3695="","",IF(""&amp;$F3695="2","DIESEL",IF(OR(""&amp;$F3695="G",""&amp;$F3695="H"),"GAS","")))</f>
        <v/>
      </c>
      <c r="AW3695" s="2">
        <f>IF($AV3695="","",$R3695)</f>
        <v/>
      </c>
      <c r="AX3695" s="2">
        <f>IF($AV3695="","",IF($AB3695=0,$R3695,0))</f>
        <v/>
      </c>
      <c r="AY3695" s="2">
        <f>IF($AV3695="","",IF(AND($Z3695=0,COUNTIF('AR SALES'!$L$2:$L$2501,$L3695)=0),"YES",""))</f>
        <v/>
      </c>
      <c r="AZ3695" s="2">
        <f>IF($AV3695="","",IFERROR(VLOOKUP($AU3695,CODES!$A:$B,2,FALSE),"NO CODE"))</f>
        <v/>
      </c>
      <c r="BA3695" s="2">
        <f>IF(""&amp;$F3695&lt;&gt;"4","",IF($AY3695="YES","",IF(ROUND(SUMIFS($AE$2:$AE$4001,$L$2:$L$4001,$L3695,$F$2:$F$4001,"4")-SUMIFS('AR SALES'!$Y$2:$Y$2501,'AR SALES'!$L$2:$L$2501,$L3695,'AR SALES'!$AD$2:$AD$2501,"OFF"),2)=0,"","STALE")))</f>
        <v/>
      </c>
      <c r="BB3695" s="2">
        <f>IF(OR(""&amp;$F3695="2",""&amp;$F3695="4",""&amp;$F3695="G",""&amp;$F3695="H"),IF($AY3695="YES","",IF($AB3695&lt;&gt;0,"",IF(COUNTIFS('AR SALES'!$L$2:$L$2501,$L3695,'AR SALES'!$AD$2:$AD$2501,IF(""&amp;$F3695="4","OFF","ON"),'AR SALES'!$AF$2:$AF$2501,"Y")&gt;0,"","NO EXEMPTION"))),"")</f>
        <v/>
      </c>
    </row>
    <row r="3696">
      <c r="AT3696" s="2">
        <f>IF($L3696="","",IFERROR(INDEX('AR SALES'!$H$2:$H$2501,MATCH(""&amp;$L3696,'AR SALES'!$AE$2:$AE$2501,0)),""))</f>
        <v/>
      </c>
      <c r="AU3696" s="2">
        <f>IF($L3696="","",IF($A3696&lt;&gt;"GA","",IF($E3696="FULTON",IF(ISNUMBER(SEARCH("COLLEGE PARK",$AT3696)),"FULTON (COLLEGE PARK)",IF(ISNUMBER(SEARCH("HAPEVILLE",$AT3696)),"FULTON (HAPEVILLE)",IF(ISNUMBER(SEARCH("EAST POINT",$AT3696)),"FULTON (EAST POINT)",IF(ISNUMBER(SEARCH("ATLANTA",$AT3696)),"FULTON (ATL LIMITS)","FULTON")))),IF($E3696="DEKALB",IF(ISNUMBER(SEARCH("ATLANTA",$AT3696)),"DEKALB (ATL LIMITS)","DEKALB"),IF(AND($E3696="CLAYTON",ISNUMBER(SEARCH("COLLEGE PARK",$AT3696))),"CLAYTON (COLLEGE PARK)",$E3696)))))</f>
        <v/>
      </c>
      <c r="AV3696" s="2">
        <f>IF($L3696="","",IF(""&amp;$F3696="2","DIESEL",IF(OR(""&amp;$F3696="G",""&amp;$F3696="H"),"GAS","")))</f>
        <v/>
      </c>
      <c r="AW3696" s="2">
        <f>IF($AV3696="","",$R3696)</f>
        <v/>
      </c>
      <c r="AX3696" s="2">
        <f>IF($AV3696="","",IF($AB3696=0,$R3696,0))</f>
        <v/>
      </c>
      <c r="AY3696" s="2">
        <f>IF($AV3696="","",IF(AND($Z3696=0,COUNTIF('AR SALES'!$L$2:$L$2501,$L3696)=0),"YES",""))</f>
        <v/>
      </c>
      <c r="AZ3696" s="2">
        <f>IF($AV3696="","",IFERROR(VLOOKUP($AU3696,CODES!$A:$B,2,FALSE),"NO CODE"))</f>
        <v/>
      </c>
      <c r="BA3696" s="2">
        <f>IF(""&amp;$F3696&lt;&gt;"4","",IF($AY3696="YES","",IF(ROUND(SUMIFS($AE$2:$AE$4001,$L$2:$L$4001,$L3696,$F$2:$F$4001,"4")-SUMIFS('AR SALES'!$Y$2:$Y$2501,'AR SALES'!$L$2:$L$2501,$L3696,'AR SALES'!$AD$2:$AD$2501,"OFF"),2)=0,"","STALE")))</f>
        <v/>
      </c>
      <c r="BB3696" s="2">
        <f>IF(OR(""&amp;$F3696="2",""&amp;$F3696="4",""&amp;$F3696="G",""&amp;$F3696="H"),IF($AY3696="YES","",IF($AB3696&lt;&gt;0,"",IF(COUNTIFS('AR SALES'!$L$2:$L$2501,$L3696,'AR SALES'!$AD$2:$AD$2501,IF(""&amp;$F3696="4","OFF","ON"),'AR SALES'!$AF$2:$AF$2501,"Y")&gt;0,"","NO EXEMPTION"))),"")</f>
        <v/>
      </c>
    </row>
    <row r="3697">
      <c r="AT3697" s="2">
        <f>IF($L3697="","",IFERROR(INDEX('AR SALES'!$H$2:$H$2501,MATCH(""&amp;$L3697,'AR SALES'!$AE$2:$AE$2501,0)),""))</f>
        <v/>
      </c>
      <c r="AU3697" s="2">
        <f>IF($L3697="","",IF($A3697&lt;&gt;"GA","",IF($E3697="FULTON",IF(ISNUMBER(SEARCH("COLLEGE PARK",$AT3697)),"FULTON (COLLEGE PARK)",IF(ISNUMBER(SEARCH("HAPEVILLE",$AT3697)),"FULTON (HAPEVILLE)",IF(ISNUMBER(SEARCH("EAST POINT",$AT3697)),"FULTON (EAST POINT)",IF(ISNUMBER(SEARCH("ATLANTA",$AT3697)),"FULTON (ATL LIMITS)","FULTON")))),IF($E3697="DEKALB",IF(ISNUMBER(SEARCH("ATLANTA",$AT3697)),"DEKALB (ATL LIMITS)","DEKALB"),IF(AND($E3697="CLAYTON",ISNUMBER(SEARCH("COLLEGE PARK",$AT3697))),"CLAYTON (COLLEGE PARK)",$E3697)))))</f>
        <v/>
      </c>
      <c r="AV3697" s="2">
        <f>IF($L3697="","",IF(""&amp;$F3697="2","DIESEL",IF(OR(""&amp;$F3697="G",""&amp;$F3697="H"),"GAS","")))</f>
        <v/>
      </c>
      <c r="AW3697" s="2">
        <f>IF($AV3697="","",$R3697)</f>
        <v/>
      </c>
      <c r="AX3697" s="2">
        <f>IF($AV3697="","",IF($AB3697=0,$R3697,0))</f>
        <v/>
      </c>
      <c r="AY3697" s="2">
        <f>IF($AV3697="","",IF(AND($Z3697=0,COUNTIF('AR SALES'!$L$2:$L$2501,$L3697)=0),"YES",""))</f>
        <v/>
      </c>
      <c r="AZ3697" s="2">
        <f>IF($AV3697="","",IFERROR(VLOOKUP($AU3697,CODES!$A:$B,2,FALSE),"NO CODE"))</f>
        <v/>
      </c>
      <c r="BA3697" s="2">
        <f>IF(""&amp;$F3697&lt;&gt;"4","",IF($AY3697="YES","",IF(ROUND(SUMIFS($AE$2:$AE$4001,$L$2:$L$4001,$L3697,$F$2:$F$4001,"4")-SUMIFS('AR SALES'!$Y$2:$Y$2501,'AR SALES'!$L$2:$L$2501,$L3697,'AR SALES'!$AD$2:$AD$2501,"OFF"),2)=0,"","STALE")))</f>
        <v/>
      </c>
      <c r="BB3697" s="2">
        <f>IF(OR(""&amp;$F3697="2",""&amp;$F3697="4",""&amp;$F3697="G",""&amp;$F3697="H"),IF($AY3697="YES","",IF($AB3697&lt;&gt;0,"",IF(COUNTIFS('AR SALES'!$L$2:$L$2501,$L3697,'AR SALES'!$AD$2:$AD$2501,IF(""&amp;$F3697="4","OFF","ON"),'AR SALES'!$AF$2:$AF$2501,"Y")&gt;0,"","NO EXEMPTION"))),"")</f>
        <v/>
      </c>
    </row>
    <row r="3698">
      <c r="AT3698" s="2">
        <f>IF($L3698="","",IFERROR(INDEX('AR SALES'!$H$2:$H$2501,MATCH(""&amp;$L3698,'AR SALES'!$AE$2:$AE$2501,0)),""))</f>
        <v/>
      </c>
      <c r="AU3698" s="2">
        <f>IF($L3698="","",IF($A3698&lt;&gt;"GA","",IF($E3698="FULTON",IF(ISNUMBER(SEARCH("COLLEGE PARK",$AT3698)),"FULTON (COLLEGE PARK)",IF(ISNUMBER(SEARCH("HAPEVILLE",$AT3698)),"FULTON (HAPEVILLE)",IF(ISNUMBER(SEARCH("EAST POINT",$AT3698)),"FULTON (EAST POINT)",IF(ISNUMBER(SEARCH("ATLANTA",$AT3698)),"FULTON (ATL LIMITS)","FULTON")))),IF($E3698="DEKALB",IF(ISNUMBER(SEARCH("ATLANTA",$AT3698)),"DEKALB (ATL LIMITS)","DEKALB"),IF(AND($E3698="CLAYTON",ISNUMBER(SEARCH("COLLEGE PARK",$AT3698))),"CLAYTON (COLLEGE PARK)",$E3698)))))</f>
        <v/>
      </c>
      <c r="AV3698" s="2">
        <f>IF($L3698="","",IF(""&amp;$F3698="2","DIESEL",IF(OR(""&amp;$F3698="G",""&amp;$F3698="H"),"GAS","")))</f>
        <v/>
      </c>
      <c r="AW3698" s="2">
        <f>IF($AV3698="","",$R3698)</f>
        <v/>
      </c>
      <c r="AX3698" s="2">
        <f>IF($AV3698="","",IF($AB3698=0,$R3698,0))</f>
        <v/>
      </c>
      <c r="AY3698" s="2">
        <f>IF($AV3698="","",IF(AND($Z3698=0,COUNTIF('AR SALES'!$L$2:$L$2501,$L3698)=0),"YES",""))</f>
        <v/>
      </c>
      <c r="AZ3698" s="2">
        <f>IF($AV3698="","",IFERROR(VLOOKUP($AU3698,CODES!$A:$B,2,FALSE),"NO CODE"))</f>
        <v/>
      </c>
      <c r="BA3698" s="2">
        <f>IF(""&amp;$F3698&lt;&gt;"4","",IF($AY3698="YES","",IF(ROUND(SUMIFS($AE$2:$AE$4001,$L$2:$L$4001,$L3698,$F$2:$F$4001,"4")-SUMIFS('AR SALES'!$Y$2:$Y$2501,'AR SALES'!$L$2:$L$2501,$L3698,'AR SALES'!$AD$2:$AD$2501,"OFF"),2)=0,"","STALE")))</f>
        <v/>
      </c>
      <c r="BB3698" s="2">
        <f>IF(OR(""&amp;$F3698="2",""&amp;$F3698="4",""&amp;$F3698="G",""&amp;$F3698="H"),IF($AY3698="YES","",IF($AB3698&lt;&gt;0,"",IF(COUNTIFS('AR SALES'!$L$2:$L$2501,$L3698,'AR SALES'!$AD$2:$AD$2501,IF(""&amp;$F3698="4","OFF","ON"),'AR SALES'!$AF$2:$AF$2501,"Y")&gt;0,"","NO EXEMPTION"))),"")</f>
        <v/>
      </c>
    </row>
    <row r="3699">
      <c r="AT3699" s="2">
        <f>IF($L3699="","",IFERROR(INDEX('AR SALES'!$H$2:$H$2501,MATCH(""&amp;$L3699,'AR SALES'!$AE$2:$AE$2501,0)),""))</f>
        <v/>
      </c>
      <c r="AU3699" s="2">
        <f>IF($L3699="","",IF($A3699&lt;&gt;"GA","",IF($E3699="FULTON",IF(ISNUMBER(SEARCH("COLLEGE PARK",$AT3699)),"FULTON (COLLEGE PARK)",IF(ISNUMBER(SEARCH("HAPEVILLE",$AT3699)),"FULTON (HAPEVILLE)",IF(ISNUMBER(SEARCH("EAST POINT",$AT3699)),"FULTON (EAST POINT)",IF(ISNUMBER(SEARCH("ATLANTA",$AT3699)),"FULTON (ATL LIMITS)","FULTON")))),IF($E3699="DEKALB",IF(ISNUMBER(SEARCH("ATLANTA",$AT3699)),"DEKALB (ATL LIMITS)","DEKALB"),IF(AND($E3699="CLAYTON",ISNUMBER(SEARCH("COLLEGE PARK",$AT3699))),"CLAYTON (COLLEGE PARK)",$E3699)))))</f>
        <v/>
      </c>
      <c r="AV3699" s="2">
        <f>IF($L3699="","",IF(""&amp;$F3699="2","DIESEL",IF(OR(""&amp;$F3699="G",""&amp;$F3699="H"),"GAS","")))</f>
        <v/>
      </c>
      <c r="AW3699" s="2">
        <f>IF($AV3699="","",$R3699)</f>
        <v/>
      </c>
      <c r="AX3699" s="2">
        <f>IF($AV3699="","",IF($AB3699=0,$R3699,0))</f>
        <v/>
      </c>
      <c r="AY3699" s="2">
        <f>IF($AV3699="","",IF(AND($Z3699=0,COUNTIF('AR SALES'!$L$2:$L$2501,$L3699)=0),"YES",""))</f>
        <v/>
      </c>
      <c r="AZ3699" s="2">
        <f>IF($AV3699="","",IFERROR(VLOOKUP($AU3699,CODES!$A:$B,2,FALSE),"NO CODE"))</f>
        <v/>
      </c>
      <c r="BA3699" s="2">
        <f>IF(""&amp;$F3699&lt;&gt;"4","",IF($AY3699="YES","",IF(ROUND(SUMIFS($AE$2:$AE$4001,$L$2:$L$4001,$L3699,$F$2:$F$4001,"4")-SUMIFS('AR SALES'!$Y$2:$Y$2501,'AR SALES'!$L$2:$L$2501,$L3699,'AR SALES'!$AD$2:$AD$2501,"OFF"),2)=0,"","STALE")))</f>
        <v/>
      </c>
      <c r="BB3699" s="2">
        <f>IF(OR(""&amp;$F3699="2",""&amp;$F3699="4",""&amp;$F3699="G",""&amp;$F3699="H"),IF($AY3699="YES","",IF($AB3699&lt;&gt;0,"",IF(COUNTIFS('AR SALES'!$L$2:$L$2501,$L3699,'AR SALES'!$AD$2:$AD$2501,IF(""&amp;$F3699="4","OFF","ON"),'AR SALES'!$AF$2:$AF$2501,"Y")&gt;0,"","NO EXEMPTION"))),"")</f>
        <v/>
      </c>
    </row>
    <row r="3700">
      <c r="AT3700" s="2">
        <f>IF($L3700="","",IFERROR(INDEX('AR SALES'!$H$2:$H$2501,MATCH(""&amp;$L3700,'AR SALES'!$AE$2:$AE$2501,0)),""))</f>
        <v/>
      </c>
      <c r="AU3700" s="2">
        <f>IF($L3700="","",IF($A3700&lt;&gt;"GA","",IF($E3700="FULTON",IF(ISNUMBER(SEARCH("COLLEGE PARK",$AT3700)),"FULTON (COLLEGE PARK)",IF(ISNUMBER(SEARCH("HAPEVILLE",$AT3700)),"FULTON (HAPEVILLE)",IF(ISNUMBER(SEARCH("EAST POINT",$AT3700)),"FULTON (EAST POINT)",IF(ISNUMBER(SEARCH("ATLANTA",$AT3700)),"FULTON (ATL LIMITS)","FULTON")))),IF($E3700="DEKALB",IF(ISNUMBER(SEARCH("ATLANTA",$AT3700)),"DEKALB (ATL LIMITS)","DEKALB"),IF(AND($E3700="CLAYTON",ISNUMBER(SEARCH("COLLEGE PARK",$AT3700))),"CLAYTON (COLLEGE PARK)",$E3700)))))</f>
        <v/>
      </c>
      <c r="AV3700" s="2">
        <f>IF($L3700="","",IF(""&amp;$F3700="2","DIESEL",IF(OR(""&amp;$F3700="G",""&amp;$F3700="H"),"GAS","")))</f>
        <v/>
      </c>
      <c r="AW3700" s="2">
        <f>IF($AV3700="","",$R3700)</f>
        <v/>
      </c>
      <c r="AX3700" s="2">
        <f>IF($AV3700="","",IF($AB3700=0,$R3700,0))</f>
        <v/>
      </c>
      <c r="AY3700" s="2">
        <f>IF($AV3700="","",IF(AND($Z3700=0,COUNTIF('AR SALES'!$L$2:$L$2501,$L3700)=0),"YES",""))</f>
        <v/>
      </c>
      <c r="AZ3700" s="2">
        <f>IF($AV3700="","",IFERROR(VLOOKUP($AU3700,CODES!$A:$B,2,FALSE),"NO CODE"))</f>
        <v/>
      </c>
      <c r="BA3700" s="2">
        <f>IF(""&amp;$F3700&lt;&gt;"4","",IF($AY3700="YES","",IF(ROUND(SUMIFS($AE$2:$AE$4001,$L$2:$L$4001,$L3700,$F$2:$F$4001,"4")-SUMIFS('AR SALES'!$Y$2:$Y$2501,'AR SALES'!$L$2:$L$2501,$L3700,'AR SALES'!$AD$2:$AD$2501,"OFF"),2)=0,"","STALE")))</f>
        <v/>
      </c>
      <c r="BB3700" s="2">
        <f>IF(OR(""&amp;$F3700="2",""&amp;$F3700="4",""&amp;$F3700="G",""&amp;$F3700="H"),IF($AY3700="YES","",IF($AB3700&lt;&gt;0,"",IF(COUNTIFS('AR SALES'!$L$2:$L$2501,$L3700,'AR SALES'!$AD$2:$AD$2501,IF(""&amp;$F3700="4","OFF","ON"),'AR SALES'!$AF$2:$AF$2501,"Y")&gt;0,"","NO EXEMPTION"))),"")</f>
        <v/>
      </c>
    </row>
    <row r="3701">
      <c r="AT3701" s="2">
        <f>IF($L3701="","",IFERROR(INDEX('AR SALES'!$H$2:$H$2501,MATCH(""&amp;$L3701,'AR SALES'!$AE$2:$AE$2501,0)),""))</f>
        <v/>
      </c>
      <c r="AU3701" s="2">
        <f>IF($L3701="","",IF($A3701&lt;&gt;"GA","",IF($E3701="FULTON",IF(ISNUMBER(SEARCH("COLLEGE PARK",$AT3701)),"FULTON (COLLEGE PARK)",IF(ISNUMBER(SEARCH("HAPEVILLE",$AT3701)),"FULTON (HAPEVILLE)",IF(ISNUMBER(SEARCH("EAST POINT",$AT3701)),"FULTON (EAST POINT)",IF(ISNUMBER(SEARCH("ATLANTA",$AT3701)),"FULTON (ATL LIMITS)","FULTON")))),IF($E3701="DEKALB",IF(ISNUMBER(SEARCH("ATLANTA",$AT3701)),"DEKALB (ATL LIMITS)","DEKALB"),IF(AND($E3701="CLAYTON",ISNUMBER(SEARCH("COLLEGE PARK",$AT3701))),"CLAYTON (COLLEGE PARK)",$E3701)))))</f>
        <v/>
      </c>
      <c r="AV3701" s="2">
        <f>IF($L3701="","",IF(""&amp;$F3701="2","DIESEL",IF(OR(""&amp;$F3701="G",""&amp;$F3701="H"),"GAS","")))</f>
        <v/>
      </c>
      <c r="AW3701" s="2">
        <f>IF($AV3701="","",$R3701)</f>
        <v/>
      </c>
      <c r="AX3701" s="2">
        <f>IF($AV3701="","",IF($AB3701=0,$R3701,0))</f>
        <v/>
      </c>
      <c r="AY3701" s="2">
        <f>IF($AV3701="","",IF(AND($Z3701=0,COUNTIF('AR SALES'!$L$2:$L$2501,$L3701)=0),"YES",""))</f>
        <v/>
      </c>
      <c r="AZ3701" s="2">
        <f>IF($AV3701="","",IFERROR(VLOOKUP($AU3701,CODES!$A:$B,2,FALSE),"NO CODE"))</f>
        <v/>
      </c>
      <c r="BA3701" s="2">
        <f>IF(""&amp;$F3701&lt;&gt;"4","",IF($AY3701="YES","",IF(ROUND(SUMIFS($AE$2:$AE$4001,$L$2:$L$4001,$L3701,$F$2:$F$4001,"4")-SUMIFS('AR SALES'!$Y$2:$Y$2501,'AR SALES'!$L$2:$L$2501,$L3701,'AR SALES'!$AD$2:$AD$2501,"OFF"),2)=0,"","STALE")))</f>
        <v/>
      </c>
      <c r="BB3701" s="2">
        <f>IF(OR(""&amp;$F3701="2",""&amp;$F3701="4",""&amp;$F3701="G",""&amp;$F3701="H"),IF($AY3701="YES","",IF($AB3701&lt;&gt;0,"",IF(COUNTIFS('AR SALES'!$L$2:$L$2501,$L3701,'AR SALES'!$AD$2:$AD$2501,IF(""&amp;$F3701="4","OFF","ON"),'AR SALES'!$AF$2:$AF$2501,"Y")&gt;0,"","NO EXEMPTION"))),"")</f>
        <v/>
      </c>
    </row>
    <row r="3702">
      <c r="AT3702" s="2">
        <f>IF($L3702="","",IFERROR(INDEX('AR SALES'!$H$2:$H$2501,MATCH(""&amp;$L3702,'AR SALES'!$AE$2:$AE$2501,0)),""))</f>
        <v/>
      </c>
      <c r="AU3702" s="2">
        <f>IF($L3702="","",IF($A3702&lt;&gt;"GA","",IF($E3702="FULTON",IF(ISNUMBER(SEARCH("COLLEGE PARK",$AT3702)),"FULTON (COLLEGE PARK)",IF(ISNUMBER(SEARCH("HAPEVILLE",$AT3702)),"FULTON (HAPEVILLE)",IF(ISNUMBER(SEARCH("EAST POINT",$AT3702)),"FULTON (EAST POINT)",IF(ISNUMBER(SEARCH("ATLANTA",$AT3702)),"FULTON (ATL LIMITS)","FULTON")))),IF($E3702="DEKALB",IF(ISNUMBER(SEARCH("ATLANTA",$AT3702)),"DEKALB (ATL LIMITS)","DEKALB"),IF(AND($E3702="CLAYTON",ISNUMBER(SEARCH("COLLEGE PARK",$AT3702))),"CLAYTON (COLLEGE PARK)",$E3702)))))</f>
        <v/>
      </c>
      <c r="AV3702" s="2">
        <f>IF($L3702="","",IF(""&amp;$F3702="2","DIESEL",IF(OR(""&amp;$F3702="G",""&amp;$F3702="H"),"GAS","")))</f>
        <v/>
      </c>
      <c r="AW3702" s="2">
        <f>IF($AV3702="","",$R3702)</f>
        <v/>
      </c>
      <c r="AX3702" s="2">
        <f>IF($AV3702="","",IF($AB3702=0,$R3702,0))</f>
        <v/>
      </c>
      <c r="AY3702" s="2">
        <f>IF($AV3702="","",IF(AND($Z3702=0,COUNTIF('AR SALES'!$L$2:$L$2501,$L3702)=0),"YES",""))</f>
        <v/>
      </c>
      <c r="AZ3702" s="2">
        <f>IF($AV3702="","",IFERROR(VLOOKUP($AU3702,CODES!$A:$B,2,FALSE),"NO CODE"))</f>
        <v/>
      </c>
      <c r="BA3702" s="2">
        <f>IF(""&amp;$F3702&lt;&gt;"4","",IF($AY3702="YES","",IF(ROUND(SUMIFS($AE$2:$AE$4001,$L$2:$L$4001,$L3702,$F$2:$F$4001,"4")-SUMIFS('AR SALES'!$Y$2:$Y$2501,'AR SALES'!$L$2:$L$2501,$L3702,'AR SALES'!$AD$2:$AD$2501,"OFF"),2)=0,"","STALE")))</f>
        <v/>
      </c>
      <c r="BB3702" s="2">
        <f>IF(OR(""&amp;$F3702="2",""&amp;$F3702="4",""&amp;$F3702="G",""&amp;$F3702="H"),IF($AY3702="YES","",IF($AB3702&lt;&gt;0,"",IF(COUNTIFS('AR SALES'!$L$2:$L$2501,$L3702,'AR SALES'!$AD$2:$AD$2501,IF(""&amp;$F3702="4","OFF","ON"),'AR SALES'!$AF$2:$AF$2501,"Y")&gt;0,"","NO EXEMPTION"))),"")</f>
        <v/>
      </c>
    </row>
    <row r="3703">
      <c r="AT3703" s="2">
        <f>IF($L3703="","",IFERROR(INDEX('AR SALES'!$H$2:$H$2501,MATCH(""&amp;$L3703,'AR SALES'!$AE$2:$AE$2501,0)),""))</f>
        <v/>
      </c>
      <c r="AU3703" s="2">
        <f>IF($L3703="","",IF($A3703&lt;&gt;"GA","",IF($E3703="FULTON",IF(ISNUMBER(SEARCH("COLLEGE PARK",$AT3703)),"FULTON (COLLEGE PARK)",IF(ISNUMBER(SEARCH("HAPEVILLE",$AT3703)),"FULTON (HAPEVILLE)",IF(ISNUMBER(SEARCH("EAST POINT",$AT3703)),"FULTON (EAST POINT)",IF(ISNUMBER(SEARCH("ATLANTA",$AT3703)),"FULTON (ATL LIMITS)","FULTON")))),IF($E3703="DEKALB",IF(ISNUMBER(SEARCH("ATLANTA",$AT3703)),"DEKALB (ATL LIMITS)","DEKALB"),IF(AND($E3703="CLAYTON",ISNUMBER(SEARCH("COLLEGE PARK",$AT3703))),"CLAYTON (COLLEGE PARK)",$E3703)))))</f>
        <v/>
      </c>
      <c r="AV3703" s="2">
        <f>IF($L3703="","",IF(""&amp;$F3703="2","DIESEL",IF(OR(""&amp;$F3703="G",""&amp;$F3703="H"),"GAS","")))</f>
        <v/>
      </c>
      <c r="AW3703" s="2">
        <f>IF($AV3703="","",$R3703)</f>
        <v/>
      </c>
      <c r="AX3703" s="2">
        <f>IF($AV3703="","",IF($AB3703=0,$R3703,0))</f>
        <v/>
      </c>
      <c r="AY3703" s="2">
        <f>IF($AV3703="","",IF(AND($Z3703=0,COUNTIF('AR SALES'!$L$2:$L$2501,$L3703)=0),"YES",""))</f>
        <v/>
      </c>
      <c r="AZ3703" s="2">
        <f>IF($AV3703="","",IFERROR(VLOOKUP($AU3703,CODES!$A:$B,2,FALSE),"NO CODE"))</f>
        <v/>
      </c>
      <c r="BA3703" s="2">
        <f>IF(""&amp;$F3703&lt;&gt;"4","",IF($AY3703="YES","",IF(ROUND(SUMIFS($AE$2:$AE$4001,$L$2:$L$4001,$L3703,$F$2:$F$4001,"4")-SUMIFS('AR SALES'!$Y$2:$Y$2501,'AR SALES'!$L$2:$L$2501,$L3703,'AR SALES'!$AD$2:$AD$2501,"OFF"),2)=0,"","STALE")))</f>
        <v/>
      </c>
      <c r="BB3703" s="2">
        <f>IF(OR(""&amp;$F3703="2",""&amp;$F3703="4",""&amp;$F3703="G",""&amp;$F3703="H"),IF($AY3703="YES","",IF($AB3703&lt;&gt;0,"",IF(COUNTIFS('AR SALES'!$L$2:$L$2501,$L3703,'AR SALES'!$AD$2:$AD$2501,IF(""&amp;$F3703="4","OFF","ON"),'AR SALES'!$AF$2:$AF$2501,"Y")&gt;0,"","NO EXEMPTION"))),"")</f>
        <v/>
      </c>
    </row>
    <row r="3704">
      <c r="AT3704" s="2">
        <f>IF($L3704="","",IFERROR(INDEX('AR SALES'!$H$2:$H$2501,MATCH(""&amp;$L3704,'AR SALES'!$AE$2:$AE$2501,0)),""))</f>
        <v/>
      </c>
      <c r="AU3704" s="2">
        <f>IF($L3704="","",IF($A3704&lt;&gt;"GA","",IF($E3704="FULTON",IF(ISNUMBER(SEARCH("COLLEGE PARK",$AT3704)),"FULTON (COLLEGE PARK)",IF(ISNUMBER(SEARCH("HAPEVILLE",$AT3704)),"FULTON (HAPEVILLE)",IF(ISNUMBER(SEARCH("EAST POINT",$AT3704)),"FULTON (EAST POINT)",IF(ISNUMBER(SEARCH("ATLANTA",$AT3704)),"FULTON (ATL LIMITS)","FULTON")))),IF($E3704="DEKALB",IF(ISNUMBER(SEARCH("ATLANTA",$AT3704)),"DEKALB (ATL LIMITS)","DEKALB"),IF(AND($E3704="CLAYTON",ISNUMBER(SEARCH("COLLEGE PARK",$AT3704))),"CLAYTON (COLLEGE PARK)",$E3704)))))</f>
        <v/>
      </c>
      <c r="AV3704" s="2">
        <f>IF($L3704="","",IF(""&amp;$F3704="2","DIESEL",IF(OR(""&amp;$F3704="G",""&amp;$F3704="H"),"GAS","")))</f>
        <v/>
      </c>
      <c r="AW3704" s="2">
        <f>IF($AV3704="","",$R3704)</f>
        <v/>
      </c>
      <c r="AX3704" s="2">
        <f>IF($AV3704="","",IF($AB3704=0,$R3704,0))</f>
        <v/>
      </c>
      <c r="AY3704" s="2">
        <f>IF($AV3704="","",IF(AND($Z3704=0,COUNTIF('AR SALES'!$L$2:$L$2501,$L3704)=0),"YES",""))</f>
        <v/>
      </c>
      <c r="AZ3704" s="2">
        <f>IF($AV3704="","",IFERROR(VLOOKUP($AU3704,CODES!$A:$B,2,FALSE),"NO CODE"))</f>
        <v/>
      </c>
      <c r="BA3704" s="2">
        <f>IF(""&amp;$F3704&lt;&gt;"4","",IF($AY3704="YES","",IF(ROUND(SUMIFS($AE$2:$AE$4001,$L$2:$L$4001,$L3704,$F$2:$F$4001,"4")-SUMIFS('AR SALES'!$Y$2:$Y$2501,'AR SALES'!$L$2:$L$2501,$L3704,'AR SALES'!$AD$2:$AD$2501,"OFF"),2)=0,"","STALE")))</f>
        <v/>
      </c>
      <c r="BB3704" s="2">
        <f>IF(OR(""&amp;$F3704="2",""&amp;$F3704="4",""&amp;$F3704="G",""&amp;$F3704="H"),IF($AY3704="YES","",IF($AB3704&lt;&gt;0,"",IF(COUNTIFS('AR SALES'!$L$2:$L$2501,$L3704,'AR SALES'!$AD$2:$AD$2501,IF(""&amp;$F3704="4","OFF","ON"),'AR SALES'!$AF$2:$AF$2501,"Y")&gt;0,"","NO EXEMPTION"))),"")</f>
        <v/>
      </c>
    </row>
    <row r="3705">
      <c r="AT3705" s="2">
        <f>IF($L3705="","",IFERROR(INDEX('AR SALES'!$H$2:$H$2501,MATCH(""&amp;$L3705,'AR SALES'!$AE$2:$AE$2501,0)),""))</f>
        <v/>
      </c>
      <c r="AU3705" s="2">
        <f>IF($L3705="","",IF($A3705&lt;&gt;"GA","",IF($E3705="FULTON",IF(ISNUMBER(SEARCH("COLLEGE PARK",$AT3705)),"FULTON (COLLEGE PARK)",IF(ISNUMBER(SEARCH("HAPEVILLE",$AT3705)),"FULTON (HAPEVILLE)",IF(ISNUMBER(SEARCH("EAST POINT",$AT3705)),"FULTON (EAST POINT)",IF(ISNUMBER(SEARCH("ATLANTA",$AT3705)),"FULTON (ATL LIMITS)","FULTON")))),IF($E3705="DEKALB",IF(ISNUMBER(SEARCH("ATLANTA",$AT3705)),"DEKALB (ATL LIMITS)","DEKALB"),IF(AND($E3705="CLAYTON",ISNUMBER(SEARCH("COLLEGE PARK",$AT3705))),"CLAYTON (COLLEGE PARK)",$E3705)))))</f>
        <v/>
      </c>
      <c r="AV3705" s="2">
        <f>IF($L3705="","",IF(""&amp;$F3705="2","DIESEL",IF(OR(""&amp;$F3705="G",""&amp;$F3705="H"),"GAS","")))</f>
        <v/>
      </c>
      <c r="AW3705" s="2">
        <f>IF($AV3705="","",$R3705)</f>
        <v/>
      </c>
      <c r="AX3705" s="2">
        <f>IF($AV3705="","",IF($AB3705=0,$R3705,0))</f>
        <v/>
      </c>
      <c r="AY3705" s="2">
        <f>IF($AV3705="","",IF(AND($Z3705=0,COUNTIF('AR SALES'!$L$2:$L$2501,$L3705)=0),"YES",""))</f>
        <v/>
      </c>
      <c r="AZ3705" s="2">
        <f>IF($AV3705="","",IFERROR(VLOOKUP($AU3705,CODES!$A:$B,2,FALSE),"NO CODE"))</f>
        <v/>
      </c>
      <c r="BA3705" s="2">
        <f>IF(""&amp;$F3705&lt;&gt;"4","",IF($AY3705="YES","",IF(ROUND(SUMIFS($AE$2:$AE$4001,$L$2:$L$4001,$L3705,$F$2:$F$4001,"4")-SUMIFS('AR SALES'!$Y$2:$Y$2501,'AR SALES'!$L$2:$L$2501,$L3705,'AR SALES'!$AD$2:$AD$2501,"OFF"),2)=0,"","STALE")))</f>
        <v/>
      </c>
      <c r="BB3705" s="2">
        <f>IF(OR(""&amp;$F3705="2",""&amp;$F3705="4",""&amp;$F3705="G",""&amp;$F3705="H"),IF($AY3705="YES","",IF($AB3705&lt;&gt;0,"",IF(COUNTIFS('AR SALES'!$L$2:$L$2501,$L3705,'AR SALES'!$AD$2:$AD$2501,IF(""&amp;$F3705="4","OFF","ON"),'AR SALES'!$AF$2:$AF$2501,"Y")&gt;0,"","NO EXEMPTION"))),"")</f>
        <v/>
      </c>
    </row>
    <row r="3706">
      <c r="AT3706" s="2">
        <f>IF($L3706="","",IFERROR(INDEX('AR SALES'!$H$2:$H$2501,MATCH(""&amp;$L3706,'AR SALES'!$AE$2:$AE$2501,0)),""))</f>
        <v/>
      </c>
      <c r="AU3706" s="2">
        <f>IF($L3706="","",IF($A3706&lt;&gt;"GA","",IF($E3706="FULTON",IF(ISNUMBER(SEARCH("COLLEGE PARK",$AT3706)),"FULTON (COLLEGE PARK)",IF(ISNUMBER(SEARCH("HAPEVILLE",$AT3706)),"FULTON (HAPEVILLE)",IF(ISNUMBER(SEARCH("EAST POINT",$AT3706)),"FULTON (EAST POINT)",IF(ISNUMBER(SEARCH("ATLANTA",$AT3706)),"FULTON (ATL LIMITS)","FULTON")))),IF($E3706="DEKALB",IF(ISNUMBER(SEARCH("ATLANTA",$AT3706)),"DEKALB (ATL LIMITS)","DEKALB"),IF(AND($E3706="CLAYTON",ISNUMBER(SEARCH("COLLEGE PARK",$AT3706))),"CLAYTON (COLLEGE PARK)",$E3706)))))</f>
        <v/>
      </c>
      <c r="AV3706" s="2">
        <f>IF($L3706="","",IF(""&amp;$F3706="2","DIESEL",IF(OR(""&amp;$F3706="G",""&amp;$F3706="H"),"GAS","")))</f>
        <v/>
      </c>
      <c r="AW3706" s="2">
        <f>IF($AV3706="","",$R3706)</f>
        <v/>
      </c>
      <c r="AX3706" s="2">
        <f>IF($AV3706="","",IF($AB3706=0,$R3706,0))</f>
        <v/>
      </c>
      <c r="AY3706" s="2">
        <f>IF($AV3706="","",IF(AND($Z3706=0,COUNTIF('AR SALES'!$L$2:$L$2501,$L3706)=0),"YES",""))</f>
        <v/>
      </c>
      <c r="AZ3706" s="2">
        <f>IF($AV3706="","",IFERROR(VLOOKUP($AU3706,CODES!$A:$B,2,FALSE),"NO CODE"))</f>
        <v/>
      </c>
      <c r="BA3706" s="2">
        <f>IF(""&amp;$F3706&lt;&gt;"4","",IF($AY3706="YES","",IF(ROUND(SUMIFS($AE$2:$AE$4001,$L$2:$L$4001,$L3706,$F$2:$F$4001,"4")-SUMIFS('AR SALES'!$Y$2:$Y$2501,'AR SALES'!$L$2:$L$2501,$L3706,'AR SALES'!$AD$2:$AD$2501,"OFF"),2)=0,"","STALE")))</f>
        <v/>
      </c>
      <c r="BB3706" s="2">
        <f>IF(OR(""&amp;$F3706="2",""&amp;$F3706="4",""&amp;$F3706="G",""&amp;$F3706="H"),IF($AY3706="YES","",IF($AB3706&lt;&gt;0,"",IF(COUNTIFS('AR SALES'!$L$2:$L$2501,$L3706,'AR SALES'!$AD$2:$AD$2501,IF(""&amp;$F3706="4","OFF","ON"),'AR SALES'!$AF$2:$AF$2501,"Y")&gt;0,"","NO EXEMPTION"))),"")</f>
        <v/>
      </c>
    </row>
    <row r="3707">
      <c r="AT3707" s="2">
        <f>IF($L3707="","",IFERROR(INDEX('AR SALES'!$H$2:$H$2501,MATCH(""&amp;$L3707,'AR SALES'!$AE$2:$AE$2501,0)),""))</f>
        <v/>
      </c>
      <c r="AU3707" s="2">
        <f>IF($L3707="","",IF($A3707&lt;&gt;"GA","",IF($E3707="FULTON",IF(ISNUMBER(SEARCH("COLLEGE PARK",$AT3707)),"FULTON (COLLEGE PARK)",IF(ISNUMBER(SEARCH("HAPEVILLE",$AT3707)),"FULTON (HAPEVILLE)",IF(ISNUMBER(SEARCH("EAST POINT",$AT3707)),"FULTON (EAST POINT)",IF(ISNUMBER(SEARCH("ATLANTA",$AT3707)),"FULTON (ATL LIMITS)","FULTON")))),IF($E3707="DEKALB",IF(ISNUMBER(SEARCH("ATLANTA",$AT3707)),"DEKALB (ATL LIMITS)","DEKALB"),IF(AND($E3707="CLAYTON",ISNUMBER(SEARCH("COLLEGE PARK",$AT3707))),"CLAYTON (COLLEGE PARK)",$E3707)))))</f>
        <v/>
      </c>
      <c r="AV3707" s="2">
        <f>IF($L3707="","",IF(""&amp;$F3707="2","DIESEL",IF(OR(""&amp;$F3707="G",""&amp;$F3707="H"),"GAS","")))</f>
        <v/>
      </c>
      <c r="AW3707" s="2">
        <f>IF($AV3707="","",$R3707)</f>
        <v/>
      </c>
      <c r="AX3707" s="2">
        <f>IF($AV3707="","",IF($AB3707=0,$R3707,0))</f>
        <v/>
      </c>
      <c r="AY3707" s="2">
        <f>IF($AV3707="","",IF(AND($Z3707=0,COUNTIF('AR SALES'!$L$2:$L$2501,$L3707)=0),"YES",""))</f>
        <v/>
      </c>
      <c r="AZ3707" s="2">
        <f>IF($AV3707="","",IFERROR(VLOOKUP($AU3707,CODES!$A:$B,2,FALSE),"NO CODE"))</f>
        <v/>
      </c>
      <c r="BA3707" s="2">
        <f>IF(""&amp;$F3707&lt;&gt;"4","",IF($AY3707="YES","",IF(ROUND(SUMIFS($AE$2:$AE$4001,$L$2:$L$4001,$L3707,$F$2:$F$4001,"4")-SUMIFS('AR SALES'!$Y$2:$Y$2501,'AR SALES'!$L$2:$L$2501,$L3707,'AR SALES'!$AD$2:$AD$2501,"OFF"),2)=0,"","STALE")))</f>
        <v/>
      </c>
      <c r="BB3707" s="2">
        <f>IF(OR(""&amp;$F3707="2",""&amp;$F3707="4",""&amp;$F3707="G",""&amp;$F3707="H"),IF($AY3707="YES","",IF($AB3707&lt;&gt;0,"",IF(COUNTIFS('AR SALES'!$L$2:$L$2501,$L3707,'AR SALES'!$AD$2:$AD$2501,IF(""&amp;$F3707="4","OFF","ON"),'AR SALES'!$AF$2:$AF$2501,"Y")&gt;0,"","NO EXEMPTION"))),"")</f>
        <v/>
      </c>
    </row>
    <row r="3708">
      <c r="AT3708" s="2">
        <f>IF($L3708="","",IFERROR(INDEX('AR SALES'!$H$2:$H$2501,MATCH(""&amp;$L3708,'AR SALES'!$AE$2:$AE$2501,0)),""))</f>
        <v/>
      </c>
      <c r="AU3708" s="2">
        <f>IF($L3708="","",IF($A3708&lt;&gt;"GA","",IF($E3708="FULTON",IF(ISNUMBER(SEARCH("COLLEGE PARK",$AT3708)),"FULTON (COLLEGE PARK)",IF(ISNUMBER(SEARCH("HAPEVILLE",$AT3708)),"FULTON (HAPEVILLE)",IF(ISNUMBER(SEARCH("EAST POINT",$AT3708)),"FULTON (EAST POINT)",IF(ISNUMBER(SEARCH("ATLANTA",$AT3708)),"FULTON (ATL LIMITS)","FULTON")))),IF($E3708="DEKALB",IF(ISNUMBER(SEARCH("ATLANTA",$AT3708)),"DEKALB (ATL LIMITS)","DEKALB"),IF(AND($E3708="CLAYTON",ISNUMBER(SEARCH("COLLEGE PARK",$AT3708))),"CLAYTON (COLLEGE PARK)",$E3708)))))</f>
        <v/>
      </c>
      <c r="AV3708" s="2">
        <f>IF($L3708="","",IF(""&amp;$F3708="2","DIESEL",IF(OR(""&amp;$F3708="G",""&amp;$F3708="H"),"GAS","")))</f>
        <v/>
      </c>
      <c r="AW3708" s="2">
        <f>IF($AV3708="","",$R3708)</f>
        <v/>
      </c>
      <c r="AX3708" s="2">
        <f>IF($AV3708="","",IF($AB3708=0,$R3708,0))</f>
        <v/>
      </c>
      <c r="AY3708" s="2">
        <f>IF($AV3708="","",IF(AND($Z3708=0,COUNTIF('AR SALES'!$L$2:$L$2501,$L3708)=0),"YES",""))</f>
        <v/>
      </c>
      <c r="AZ3708" s="2">
        <f>IF($AV3708="","",IFERROR(VLOOKUP($AU3708,CODES!$A:$B,2,FALSE),"NO CODE"))</f>
        <v/>
      </c>
      <c r="BA3708" s="2">
        <f>IF(""&amp;$F3708&lt;&gt;"4","",IF($AY3708="YES","",IF(ROUND(SUMIFS($AE$2:$AE$4001,$L$2:$L$4001,$L3708,$F$2:$F$4001,"4")-SUMIFS('AR SALES'!$Y$2:$Y$2501,'AR SALES'!$L$2:$L$2501,$L3708,'AR SALES'!$AD$2:$AD$2501,"OFF"),2)=0,"","STALE")))</f>
        <v/>
      </c>
      <c r="BB3708" s="2">
        <f>IF(OR(""&amp;$F3708="2",""&amp;$F3708="4",""&amp;$F3708="G",""&amp;$F3708="H"),IF($AY3708="YES","",IF($AB3708&lt;&gt;0,"",IF(COUNTIFS('AR SALES'!$L$2:$L$2501,$L3708,'AR SALES'!$AD$2:$AD$2501,IF(""&amp;$F3708="4","OFF","ON"),'AR SALES'!$AF$2:$AF$2501,"Y")&gt;0,"","NO EXEMPTION"))),"")</f>
        <v/>
      </c>
    </row>
    <row r="3709">
      <c r="AT3709" s="2">
        <f>IF($L3709="","",IFERROR(INDEX('AR SALES'!$H$2:$H$2501,MATCH(""&amp;$L3709,'AR SALES'!$AE$2:$AE$2501,0)),""))</f>
        <v/>
      </c>
      <c r="AU3709" s="2">
        <f>IF($L3709="","",IF($A3709&lt;&gt;"GA","",IF($E3709="FULTON",IF(ISNUMBER(SEARCH("COLLEGE PARK",$AT3709)),"FULTON (COLLEGE PARK)",IF(ISNUMBER(SEARCH("HAPEVILLE",$AT3709)),"FULTON (HAPEVILLE)",IF(ISNUMBER(SEARCH("EAST POINT",$AT3709)),"FULTON (EAST POINT)",IF(ISNUMBER(SEARCH("ATLANTA",$AT3709)),"FULTON (ATL LIMITS)","FULTON")))),IF($E3709="DEKALB",IF(ISNUMBER(SEARCH("ATLANTA",$AT3709)),"DEKALB (ATL LIMITS)","DEKALB"),IF(AND($E3709="CLAYTON",ISNUMBER(SEARCH("COLLEGE PARK",$AT3709))),"CLAYTON (COLLEGE PARK)",$E3709)))))</f>
        <v/>
      </c>
      <c r="AV3709" s="2">
        <f>IF($L3709="","",IF(""&amp;$F3709="2","DIESEL",IF(OR(""&amp;$F3709="G",""&amp;$F3709="H"),"GAS","")))</f>
        <v/>
      </c>
      <c r="AW3709" s="2">
        <f>IF($AV3709="","",$R3709)</f>
        <v/>
      </c>
      <c r="AX3709" s="2">
        <f>IF($AV3709="","",IF($AB3709=0,$R3709,0))</f>
        <v/>
      </c>
      <c r="AY3709" s="2">
        <f>IF($AV3709="","",IF(AND($Z3709=0,COUNTIF('AR SALES'!$L$2:$L$2501,$L3709)=0),"YES",""))</f>
        <v/>
      </c>
      <c r="AZ3709" s="2">
        <f>IF($AV3709="","",IFERROR(VLOOKUP($AU3709,CODES!$A:$B,2,FALSE),"NO CODE"))</f>
        <v/>
      </c>
      <c r="BA3709" s="2">
        <f>IF(""&amp;$F3709&lt;&gt;"4","",IF($AY3709="YES","",IF(ROUND(SUMIFS($AE$2:$AE$4001,$L$2:$L$4001,$L3709,$F$2:$F$4001,"4")-SUMIFS('AR SALES'!$Y$2:$Y$2501,'AR SALES'!$L$2:$L$2501,$L3709,'AR SALES'!$AD$2:$AD$2501,"OFF"),2)=0,"","STALE")))</f>
        <v/>
      </c>
      <c r="BB3709" s="2">
        <f>IF(OR(""&amp;$F3709="2",""&amp;$F3709="4",""&amp;$F3709="G",""&amp;$F3709="H"),IF($AY3709="YES","",IF($AB3709&lt;&gt;0,"",IF(COUNTIFS('AR SALES'!$L$2:$L$2501,$L3709,'AR SALES'!$AD$2:$AD$2501,IF(""&amp;$F3709="4","OFF","ON"),'AR SALES'!$AF$2:$AF$2501,"Y")&gt;0,"","NO EXEMPTION"))),"")</f>
        <v/>
      </c>
    </row>
    <row r="3710">
      <c r="AT3710" s="2">
        <f>IF($L3710="","",IFERROR(INDEX('AR SALES'!$H$2:$H$2501,MATCH(""&amp;$L3710,'AR SALES'!$AE$2:$AE$2501,0)),""))</f>
        <v/>
      </c>
      <c r="AU3710" s="2">
        <f>IF($L3710="","",IF($A3710&lt;&gt;"GA","",IF($E3710="FULTON",IF(ISNUMBER(SEARCH("COLLEGE PARK",$AT3710)),"FULTON (COLLEGE PARK)",IF(ISNUMBER(SEARCH("HAPEVILLE",$AT3710)),"FULTON (HAPEVILLE)",IF(ISNUMBER(SEARCH("EAST POINT",$AT3710)),"FULTON (EAST POINT)",IF(ISNUMBER(SEARCH("ATLANTA",$AT3710)),"FULTON (ATL LIMITS)","FULTON")))),IF($E3710="DEKALB",IF(ISNUMBER(SEARCH("ATLANTA",$AT3710)),"DEKALB (ATL LIMITS)","DEKALB"),IF(AND($E3710="CLAYTON",ISNUMBER(SEARCH("COLLEGE PARK",$AT3710))),"CLAYTON (COLLEGE PARK)",$E3710)))))</f>
        <v/>
      </c>
      <c r="AV3710" s="2">
        <f>IF($L3710="","",IF(""&amp;$F3710="2","DIESEL",IF(OR(""&amp;$F3710="G",""&amp;$F3710="H"),"GAS","")))</f>
        <v/>
      </c>
      <c r="AW3710" s="2">
        <f>IF($AV3710="","",$R3710)</f>
        <v/>
      </c>
      <c r="AX3710" s="2">
        <f>IF($AV3710="","",IF($AB3710=0,$R3710,0))</f>
        <v/>
      </c>
      <c r="AY3710" s="2">
        <f>IF($AV3710="","",IF(AND($Z3710=0,COUNTIF('AR SALES'!$L$2:$L$2501,$L3710)=0),"YES",""))</f>
        <v/>
      </c>
      <c r="AZ3710" s="2">
        <f>IF($AV3710="","",IFERROR(VLOOKUP($AU3710,CODES!$A:$B,2,FALSE),"NO CODE"))</f>
        <v/>
      </c>
      <c r="BA3710" s="2">
        <f>IF(""&amp;$F3710&lt;&gt;"4","",IF($AY3710="YES","",IF(ROUND(SUMIFS($AE$2:$AE$4001,$L$2:$L$4001,$L3710,$F$2:$F$4001,"4")-SUMIFS('AR SALES'!$Y$2:$Y$2501,'AR SALES'!$L$2:$L$2501,$L3710,'AR SALES'!$AD$2:$AD$2501,"OFF"),2)=0,"","STALE")))</f>
        <v/>
      </c>
      <c r="BB3710" s="2">
        <f>IF(OR(""&amp;$F3710="2",""&amp;$F3710="4",""&amp;$F3710="G",""&amp;$F3710="H"),IF($AY3710="YES","",IF($AB3710&lt;&gt;0,"",IF(COUNTIFS('AR SALES'!$L$2:$L$2501,$L3710,'AR SALES'!$AD$2:$AD$2501,IF(""&amp;$F3710="4","OFF","ON"),'AR SALES'!$AF$2:$AF$2501,"Y")&gt;0,"","NO EXEMPTION"))),"")</f>
        <v/>
      </c>
    </row>
    <row r="3711">
      <c r="AT3711" s="2">
        <f>IF($L3711="","",IFERROR(INDEX('AR SALES'!$H$2:$H$2501,MATCH(""&amp;$L3711,'AR SALES'!$AE$2:$AE$2501,0)),""))</f>
        <v/>
      </c>
      <c r="AU3711" s="2">
        <f>IF($L3711="","",IF($A3711&lt;&gt;"GA","",IF($E3711="FULTON",IF(ISNUMBER(SEARCH("COLLEGE PARK",$AT3711)),"FULTON (COLLEGE PARK)",IF(ISNUMBER(SEARCH("HAPEVILLE",$AT3711)),"FULTON (HAPEVILLE)",IF(ISNUMBER(SEARCH("EAST POINT",$AT3711)),"FULTON (EAST POINT)",IF(ISNUMBER(SEARCH("ATLANTA",$AT3711)),"FULTON (ATL LIMITS)","FULTON")))),IF($E3711="DEKALB",IF(ISNUMBER(SEARCH("ATLANTA",$AT3711)),"DEKALB (ATL LIMITS)","DEKALB"),IF(AND($E3711="CLAYTON",ISNUMBER(SEARCH("COLLEGE PARK",$AT3711))),"CLAYTON (COLLEGE PARK)",$E3711)))))</f>
        <v/>
      </c>
      <c r="AV3711" s="2">
        <f>IF($L3711="","",IF(""&amp;$F3711="2","DIESEL",IF(OR(""&amp;$F3711="G",""&amp;$F3711="H"),"GAS","")))</f>
        <v/>
      </c>
      <c r="AW3711" s="2">
        <f>IF($AV3711="","",$R3711)</f>
        <v/>
      </c>
      <c r="AX3711" s="2">
        <f>IF($AV3711="","",IF($AB3711=0,$R3711,0))</f>
        <v/>
      </c>
      <c r="AY3711" s="2">
        <f>IF($AV3711="","",IF(AND($Z3711=0,COUNTIF('AR SALES'!$L$2:$L$2501,$L3711)=0),"YES",""))</f>
        <v/>
      </c>
      <c r="AZ3711" s="2">
        <f>IF($AV3711="","",IFERROR(VLOOKUP($AU3711,CODES!$A:$B,2,FALSE),"NO CODE"))</f>
        <v/>
      </c>
      <c r="BA3711" s="2">
        <f>IF(""&amp;$F3711&lt;&gt;"4","",IF($AY3711="YES","",IF(ROUND(SUMIFS($AE$2:$AE$4001,$L$2:$L$4001,$L3711,$F$2:$F$4001,"4")-SUMIFS('AR SALES'!$Y$2:$Y$2501,'AR SALES'!$L$2:$L$2501,$L3711,'AR SALES'!$AD$2:$AD$2501,"OFF"),2)=0,"","STALE")))</f>
        <v/>
      </c>
      <c r="BB3711" s="2">
        <f>IF(OR(""&amp;$F3711="2",""&amp;$F3711="4",""&amp;$F3711="G",""&amp;$F3711="H"),IF($AY3711="YES","",IF($AB3711&lt;&gt;0,"",IF(COUNTIFS('AR SALES'!$L$2:$L$2501,$L3711,'AR SALES'!$AD$2:$AD$2501,IF(""&amp;$F3711="4","OFF","ON"),'AR SALES'!$AF$2:$AF$2501,"Y")&gt;0,"","NO EXEMPTION"))),"")</f>
        <v/>
      </c>
    </row>
    <row r="3712">
      <c r="AT3712" s="2">
        <f>IF($L3712="","",IFERROR(INDEX('AR SALES'!$H$2:$H$2501,MATCH(""&amp;$L3712,'AR SALES'!$AE$2:$AE$2501,0)),""))</f>
        <v/>
      </c>
      <c r="AU3712" s="2">
        <f>IF($L3712="","",IF($A3712&lt;&gt;"GA","",IF($E3712="FULTON",IF(ISNUMBER(SEARCH("COLLEGE PARK",$AT3712)),"FULTON (COLLEGE PARK)",IF(ISNUMBER(SEARCH("HAPEVILLE",$AT3712)),"FULTON (HAPEVILLE)",IF(ISNUMBER(SEARCH("EAST POINT",$AT3712)),"FULTON (EAST POINT)",IF(ISNUMBER(SEARCH("ATLANTA",$AT3712)),"FULTON (ATL LIMITS)","FULTON")))),IF($E3712="DEKALB",IF(ISNUMBER(SEARCH("ATLANTA",$AT3712)),"DEKALB (ATL LIMITS)","DEKALB"),IF(AND($E3712="CLAYTON",ISNUMBER(SEARCH("COLLEGE PARK",$AT3712))),"CLAYTON (COLLEGE PARK)",$E3712)))))</f>
        <v/>
      </c>
      <c r="AV3712" s="2">
        <f>IF($L3712="","",IF(""&amp;$F3712="2","DIESEL",IF(OR(""&amp;$F3712="G",""&amp;$F3712="H"),"GAS","")))</f>
        <v/>
      </c>
      <c r="AW3712" s="2">
        <f>IF($AV3712="","",$R3712)</f>
        <v/>
      </c>
      <c r="AX3712" s="2">
        <f>IF($AV3712="","",IF($AB3712=0,$R3712,0))</f>
        <v/>
      </c>
      <c r="AY3712" s="2">
        <f>IF($AV3712="","",IF(AND($Z3712=0,COUNTIF('AR SALES'!$L$2:$L$2501,$L3712)=0),"YES",""))</f>
        <v/>
      </c>
      <c r="AZ3712" s="2">
        <f>IF($AV3712="","",IFERROR(VLOOKUP($AU3712,CODES!$A:$B,2,FALSE),"NO CODE"))</f>
        <v/>
      </c>
      <c r="BA3712" s="2">
        <f>IF(""&amp;$F3712&lt;&gt;"4","",IF($AY3712="YES","",IF(ROUND(SUMIFS($AE$2:$AE$4001,$L$2:$L$4001,$L3712,$F$2:$F$4001,"4")-SUMIFS('AR SALES'!$Y$2:$Y$2501,'AR SALES'!$L$2:$L$2501,$L3712,'AR SALES'!$AD$2:$AD$2501,"OFF"),2)=0,"","STALE")))</f>
        <v/>
      </c>
      <c r="BB3712" s="2">
        <f>IF(OR(""&amp;$F3712="2",""&amp;$F3712="4",""&amp;$F3712="G",""&amp;$F3712="H"),IF($AY3712="YES","",IF($AB3712&lt;&gt;0,"",IF(COUNTIFS('AR SALES'!$L$2:$L$2501,$L3712,'AR SALES'!$AD$2:$AD$2501,IF(""&amp;$F3712="4","OFF","ON"),'AR SALES'!$AF$2:$AF$2501,"Y")&gt;0,"","NO EXEMPTION"))),"")</f>
        <v/>
      </c>
    </row>
    <row r="3713">
      <c r="AT3713" s="2">
        <f>IF($L3713="","",IFERROR(INDEX('AR SALES'!$H$2:$H$2501,MATCH(""&amp;$L3713,'AR SALES'!$AE$2:$AE$2501,0)),""))</f>
        <v/>
      </c>
      <c r="AU3713" s="2">
        <f>IF($L3713="","",IF($A3713&lt;&gt;"GA","",IF($E3713="FULTON",IF(ISNUMBER(SEARCH("COLLEGE PARK",$AT3713)),"FULTON (COLLEGE PARK)",IF(ISNUMBER(SEARCH("HAPEVILLE",$AT3713)),"FULTON (HAPEVILLE)",IF(ISNUMBER(SEARCH("EAST POINT",$AT3713)),"FULTON (EAST POINT)",IF(ISNUMBER(SEARCH("ATLANTA",$AT3713)),"FULTON (ATL LIMITS)","FULTON")))),IF($E3713="DEKALB",IF(ISNUMBER(SEARCH("ATLANTA",$AT3713)),"DEKALB (ATL LIMITS)","DEKALB"),IF(AND($E3713="CLAYTON",ISNUMBER(SEARCH("COLLEGE PARK",$AT3713))),"CLAYTON (COLLEGE PARK)",$E3713)))))</f>
        <v/>
      </c>
      <c r="AV3713" s="2">
        <f>IF($L3713="","",IF(""&amp;$F3713="2","DIESEL",IF(OR(""&amp;$F3713="G",""&amp;$F3713="H"),"GAS","")))</f>
        <v/>
      </c>
      <c r="AW3713" s="2">
        <f>IF($AV3713="","",$R3713)</f>
        <v/>
      </c>
      <c r="AX3713" s="2">
        <f>IF($AV3713="","",IF($AB3713=0,$R3713,0))</f>
        <v/>
      </c>
      <c r="AY3713" s="2">
        <f>IF($AV3713="","",IF(AND($Z3713=0,COUNTIF('AR SALES'!$L$2:$L$2501,$L3713)=0),"YES",""))</f>
        <v/>
      </c>
      <c r="AZ3713" s="2">
        <f>IF($AV3713="","",IFERROR(VLOOKUP($AU3713,CODES!$A:$B,2,FALSE),"NO CODE"))</f>
        <v/>
      </c>
      <c r="BA3713" s="2">
        <f>IF(""&amp;$F3713&lt;&gt;"4","",IF($AY3713="YES","",IF(ROUND(SUMIFS($AE$2:$AE$4001,$L$2:$L$4001,$L3713,$F$2:$F$4001,"4")-SUMIFS('AR SALES'!$Y$2:$Y$2501,'AR SALES'!$L$2:$L$2501,$L3713,'AR SALES'!$AD$2:$AD$2501,"OFF"),2)=0,"","STALE")))</f>
        <v/>
      </c>
      <c r="BB3713" s="2">
        <f>IF(OR(""&amp;$F3713="2",""&amp;$F3713="4",""&amp;$F3713="G",""&amp;$F3713="H"),IF($AY3713="YES","",IF($AB3713&lt;&gt;0,"",IF(COUNTIFS('AR SALES'!$L$2:$L$2501,$L3713,'AR SALES'!$AD$2:$AD$2501,IF(""&amp;$F3713="4","OFF","ON"),'AR SALES'!$AF$2:$AF$2501,"Y")&gt;0,"","NO EXEMPTION"))),"")</f>
        <v/>
      </c>
    </row>
    <row r="3714">
      <c r="AT3714" s="2">
        <f>IF($L3714="","",IFERROR(INDEX('AR SALES'!$H$2:$H$2501,MATCH(""&amp;$L3714,'AR SALES'!$AE$2:$AE$2501,0)),""))</f>
        <v/>
      </c>
      <c r="AU3714" s="2">
        <f>IF($L3714="","",IF($A3714&lt;&gt;"GA","",IF($E3714="FULTON",IF(ISNUMBER(SEARCH("COLLEGE PARK",$AT3714)),"FULTON (COLLEGE PARK)",IF(ISNUMBER(SEARCH("HAPEVILLE",$AT3714)),"FULTON (HAPEVILLE)",IF(ISNUMBER(SEARCH("EAST POINT",$AT3714)),"FULTON (EAST POINT)",IF(ISNUMBER(SEARCH("ATLANTA",$AT3714)),"FULTON (ATL LIMITS)","FULTON")))),IF($E3714="DEKALB",IF(ISNUMBER(SEARCH("ATLANTA",$AT3714)),"DEKALB (ATL LIMITS)","DEKALB"),IF(AND($E3714="CLAYTON",ISNUMBER(SEARCH("COLLEGE PARK",$AT3714))),"CLAYTON (COLLEGE PARK)",$E3714)))))</f>
        <v/>
      </c>
      <c r="AV3714" s="2">
        <f>IF($L3714="","",IF(""&amp;$F3714="2","DIESEL",IF(OR(""&amp;$F3714="G",""&amp;$F3714="H"),"GAS","")))</f>
        <v/>
      </c>
      <c r="AW3714" s="2">
        <f>IF($AV3714="","",$R3714)</f>
        <v/>
      </c>
      <c r="AX3714" s="2">
        <f>IF($AV3714="","",IF($AB3714=0,$R3714,0))</f>
        <v/>
      </c>
      <c r="AY3714" s="2">
        <f>IF($AV3714="","",IF(AND($Z3714=0,COUNTIF('AR SALES'!$L$2:$L$2501,$L3714)=0),"YES",""))</f>
        <v/>
      </c>
      <c r="AZ3714" s="2">
        <f>IF($AV3714="","",IFERROR(VLOOKUP($AU3714,CODES!$A:$B,2,FALSE),"NO CODE"))</f>
        <v/>
      </c>
      <c r="BA3714" s="2">
        <f>IF(""&amp;$F3714&lt;&gt;"4","",IF($AY3714="YES","",IF(ROUND(SUMIFS($AE$2:$AE$4001,$L$2:$L$4001,$L3714,$F$2:$F$4001,"4")-SUMIFS('AR SALES'!$Y$2:$Y$2501,'AR SALES'!$L$2:$L$2501,$L3714,'AR SALES'!$AD$2:$AD$2501,"OFF"),2)=0,"","STALE")))</f>
        <v/>
      </c>
      <c r="BB3714" s="2">
        <f>IF(OR(""&amp;$F3714="2",""&amp;$F3714="4",""&amp;$F3714="G",""&amp;$F3714="H"),IF($AY3714="YES","",IF($AB3714&lt;&gt;0,"",IF(COUNTIFS('AR SALES'!$L$2:$L$2501,$L3714,'AR SALES'!$AD$2:$AD$2501,IF(""&amp;$F3714="4","OFF","ON"),'AR SALES'!$AF$2:$AF$2501,"Y")&gt;0,"","NO EXEMPTION"))),"")</f>
        <v/>
      </c>
    </row>
    <row r="3715">
      <c r="AT3715" s="2">
        <f>IF($L3715="","",IFERROR(INDEX('AR SALES'!$H$2:$H$2501,MATCH(""&amp;$L3715,'AR SALES'!$AE$2:$AE$2501,0)),""))</f>
        <v/>
      </c>
      <c r="AU3715" s="2">
        <f>IF($L3715="","",IF($A3715&lt;&gt;"GA","",IF($E3715="FULTON",IF(ISNUMBER(SEARCH("COLLEGE PARK",$AT3715)),"FULTON (COLLEGE PARK)",IF(ISNUMBER(SEARCH("HAPEVILLE",$AT3715)),"FULTON (HAPEVILLE)",IF(ISNUMBER(SEARCH("EAST POINT",$AT3715)),"FULTON (EAST POINT)",IF(ISNUMBER(SEARCH("ATLANTA",$AT3715)),"FULTON (ATL LIMITS)","FULTON")))),IF($E3715="DEKALB",IF(ISNUMBER(SEARCH("ATLANTA",$AT3715)),"DEKALB (ATL LIMITS)","DEKALB"),IF(AND($E3715="CLAYTON",ISNUMBER(SEARCH("COLLEGE PARK",$AT3715))),"CLAYTON (COLLEGE PARK)",$E3715)))))</f>
        <v/>
      </c>
      <c r="AV3715" s="2">
        <f>IF($L3715="","",IF(""&amp;$F3715="2","DIESEL",IF(OR(""&amp;$F3715="G",""&amp;$F3715="H"),"GAS","")))</f>
        <v/>
      </c>
      <c r="AW3715" s="2">
        <f>IF($AV3715="","",$R3715)</f>
        <v/>
      </c>
      <c r="AX3715" s="2">
        <f>IF($AV3715="","",IF($AB3715=0,$R3715,0))</f>
        <v/>
      </c>
      <c r="AY3715" s="2">
        <f>IF($AV3715="","",IF(AND($Z3715=0,COUNTIF('AR SALES'!$L$2:$L$2501,$L3715)=0),"YES",""))</f>
        <v/>
      </c>
      <c r="AZ3715" s="2">
        <f>IF($AV3715="","",IFERROR(VLOOKUP($AU3715,CODES!$A:$B,2,FALSE),"NO CODE"))</f>
        <v/>
      </c>
      <c r="BA3715" s="2">
        <f>IF(""&amp;$F3715&lt;&gt;"4","",IF($AY3715="YES","",IF(ROUND(SUMIFS($AE$2:$AE$4001,$L$2:$L$4001,$L3715,$F$2:$F$4001,"4")-SUMIFS('AR SALES'!$Y$2:$Y$2501,'AR SALES'!$L$2:$L$2501,$L3715,'AR SALES'!$AD$2:$AD$2501,"OFF"),2)=0,"","STALE")))</f>
        <v/>
      </c>
      <c r="BB3715" s="2">
        <f>IF(OR(""&amp;$F3715="2",""&amp;$F3715="4",""&amp;$F3715="G",""&amp;$F3715="H"),IF($AY3715="YES","",IF($AB3715&lt;&gt;0,"",IF(COUNTIFS('AR SALES'!$L$2:$L$2501,$L3715,'AR SALES'!$AD$2:$AD$2501,IF(""&amp;$F3715="4","OFF","ON"),'AR SALES'!$AF$2:$AF$2501,"Y")&gt;0,"","NO EXEMPTION"))),"")</f>
        <v/>
      </c>
    </row>
    <row r="3716">
      <c r="AT3716" s="2">
        <f>IF($L3716="","",IFERROR(INDEX('AR SALES'!$H$2:$H$2501,MATCH(""&amp;$L3716,'AR SALES'!$AE$2:$AE$2501,0)),""))</f>
        <v/>
      </c>
      <c r="AU3716" s="2">
        <f>IF($L3716="","",IF($A3716&lt;&gt;"GA","",IF($E3716="FULTON",IF(ISNUMBER(SEARCH("COLLEGE PARK",$AT3716)),"FULTON (COLLEGE PARK)",IF(ISNUMBER(SEARCH("HAPEVILLE",$AT3716)),"FULTON (HAPEVILLE)",IF(ISNUMBER(SEARCH("EAST POINT",$AT3716)),"FULTON (EAST POINT)",IF(ISNUMBER(SEARCH("ATLANTA",$AT3716)),"FULTON (ATL LIMITS)","FULTON")))),IF($E3716="DEKALB",IF(ISNUMBER(SEARCH("ATLANTA",$AT3716)),"DEKALB (ATL LIMITS)","DEKALB"),IF(AND($E3716="CLAYTON",ISNUMBER(SEARCH("COLLEGE PARK",$AT3716))),"CLAYTON (COLLEGE PARK)",$E3716)))))</f>
        <v/>
      </c>
      <c r="AV3716" s="2">
        <f>IF($L3716="","",IF(""&amp;$F3716="2","DIESEL",IF(OR(""&amp;$F3716="G",""&amp;$F3716="H"),"GAS","")))</f>
        <v/>
      </c>
      <c r="AW3716" s="2">
        <f>IF($AV3716="","",$R3716)</f>
        <v/>
      </c>
      <c r="AX3716" s="2">
        <f>IF($AV3716="","",IF($AB3716=0,$R3716,0))</f>
        <v/>
      </c>
      <c r="AY3716" s="2">
        <f>IF($AV3716="","",IF(AND($Z3716=0,COUNTIF('AR SALES'!$L$2:$L$2501,$L3716)=0),"YES",""))</f>
        <v/>
      </c>
      <c r="AZ3716" s="2">
        <f>IF($AV3716="","",IFERROR(VLOOKUP($AU3716,CODES!$A:$B,2,FALSE),"NO CODE"))</f>
        <v/>
      </c>
      <c r="BA3716" s="2">
        <f>IF(""&amp;$F3716&lt;&gt;"4","",IF($AY3716="YES","",IF(ROUND(SUMIFS($AE$2:$AE$4001,$L$2:$L$4001,$L3716,$F$2:$F$4001,"4")-SUMIFS('AR SALES'!$Y$2:$Y$2501,'AR SALES'!$L$2:$L$2501,$L3716,'AR SALES'!$AD$2:$AD$2501,"OFF"),2)=0,"","STALE")))</f>
        <v/>
      </c>
      <c r="BB3716" s="2">
        <f>IF(OR(""&amp;$F3716="2",""&amp;$F3716="4",""&amp;$F3716="G",""&amp;$F3716="H"),IF($AY3716="YES","",IF($AB3716&lt;&gt;0,"",IF(COUNTIFS('AR SALES'!$L$2:$L$2501,$L3716,'AR SALES'!$AD$2:$AD$2501,IF(""&amp;$F3716="4","OFF","ON"),'AR SALES'!$AF$2:$AF$2501,"Y")&gt;0,"","NO EXEMPTION"))),"")</f>
        <v/>
      </c>
    </row>
    <row r="3717">
      <c r="AT3717" s="2">
        <f>IF($L3717="","",IFERROR(INDEX('AR SALES'!$H$2:$H$2501,MATCH(""&amp;$L3717,'AR SALES'!$AE$2:$AE$2501,0)),""))</f>
        <v/>
      </c>
      <c r="AU3717" s="2">
        <f>IF($L3717="","",IF($A3717&lt;&gt;"GA","",IF($E3717="FULTON",IF(ISNUMBER(SEARCH("COLLEGE PARK",$AT3717)),"FULTON (COLLEGE PARK)",IF(ISNUMBER(SEARCH("HAPEVILLE",$AT3717)),"FULTON (HAPEVILLE)",IF(ISNUMBER(SEARCH("EAST POINT",$AT3717)),"FULTON (EAST POINT)",IF(ISNUMBER(SEARCH("ATLANTA",$AT3717)),"FULTON (ATL LIMITS)","FULTON")))),IF($E3717="DEKALB",IF(ISNUMBER(SEARCH("ATLANTA",$AT3717)),"DEKALB (ATL LIMITS)","DEKALB"),IF(AND($E3717="CLAYTON",ISNUMBER(SEARCH("COLLEGE PARK",$AT3717))),"CLAYTON (COLLEGE PARK)",$E3717)))))</f>
        <v/>
      </c>
      <c r="AV3717" s="2">
        <f>IF($L3717="","",IF(""&amp;$F3717="2","DIESEL",IF(OR(""&amp;$F3717="G",""&amp;$F3717="H"),"GAS","")))</f>
        <v/>
      </c>
      <c r="AW3717" s="2">
        <f>IF($AV3717="","",$R3717)</f>
        <v/>
      </c>
      <c r="AX3717" s="2">
        <f>IF($AV3717="","",IF($AB3717=0,$R3717,0))</f>
        <v/>
      </c>
      <c r="AY3717" s="2">
        <f>IF($AV3717="","",IF(AND($Z3717=0,COUNTIF('AR SALES'!$L$2:$L$2501,$L3717)=0),"YES",""))</f>
        <v/>
      </c>
      <c r="AZ3717" s="2">
        <f>IF($AV3717="","",IFERROR(VLOOKUP($AU3717,CODES!$A:$B,2,FALSE),"NO CODE"))</f>
        <v/>
      </c>
      <c r="BA3717" s="2">
        <f>IF(""&amp;$F3717&lt;&gt;"4","",IF($AY3717="YES","",IF(ROUND(SUMIFS($AE$2:$AE$4001,$L$2:$L$4001,$L3717,$F$2:$F$4001,"4")-SUMIFS('AR SALES'!$Y$2:$Y$2501,'AR SALES'!$L$2:$L$2501,$L3717,'AR SALES'!$AD$2:$AD$2501,"OFF"),2)=0,"","STALE")))</f>
        <v/>
      </c>
      <c r="BB3717" s="2">
        <f>IF(OR(""&amp;$F3717="2",""&amp;$F3717="4",""&amp;$F3717="G",""&amp;$F3717="H"),IF($AY3717="YES","",IF($AB3717&lt;&gt;0,"",IF(COUNTIFS('AR SALES'!$L$2:$L$2501,$L3717,'AR SALES'!$AD$2:$AD$2501,IF(""&amp;$F3717="4","OFF","ON"),'AR SALES'!$AF$2:$AF$2501,"Y")&gt;0,"","NO EXEMPTION"))),"")</f>
        <v/>
      </c>
    </row>
    <row r="3718">
      <c r="AT3718" s="2">
        <f>IF($L3718="","",IFERROR(INDEX('AR SALES'!$H$2:$H$2501,MATCH(""&amp;$L3718,'AR SALES'!$AE$2:$AE$2501,0)),""))</f>
        <v/>
      </c>
      <c r="AU3718" s="2">
        <f>IF($L3718="","",IF($A3718&lt;&gt;"GA","",IF($E3718="FULTON",IF(ISNUMBER(SEARCH("COLLEGE PARK",$AT3718)),"FULTON (COLLEGE PARK)",IF(ISNUMBER(SEARCH("HAPEVILLE",$AT3718)),"FULTON (HAPEVILLE)",IF(ISNUMBER(SEARCH("EAST POINT",$AT3718)),"FULTON (EAST POINT)",IF(ISNUMBER(SEARCH("ATLANTA",$AT3718)),"FULTON (ATL LIMITS)","FULTON")))),IF($E3718="DEKALB",IF(ISNUMBER(SEARCH("ATLANTA",$AT3718)),"DEKALB (ATL LIMITS)","DEKALB"),IF(AND($E3718="CLAYTON",ISNUMBER(SEARCH("COLLEGE PARK",$AT3718))),"CLAYTON (COLLEGE PARK)",$E3718)))))</f>
        <v/>
      </c>
      <c r="AV3718" s="2">
        <f>IF($L3718="","",IF(""&amp;$F3718="2","DIESEL",IF(OR(""&amp;$F3718="G",""&amp;$F3718="H"),"GAS","")))</f>
        <v/>
      </c>
      <c r="AW3718" s="2">
        <f>IF($AV3718="","",$R3718)</f>
        <v/>
      </c>
      <c r="AX3718" s="2">
        <f>IF($AV3718="","",IF($AB3718=0,$R3718,0))</f>
        <v/>
      </c>
      <c r="AY3718" s="2">
        <f>IF($AV3718="","",IF(AND($Z3718=0,COUNTIF('AR SALES'!$L$2:$L$2501,$L3718)=0),"YES",""))</f>
        <v/>
      </c>
      <c r="AZ3718" s="2">
        <f>IF($AV3718="","",IFERROR(VLOOKUP($AU3718,CODES!$A:$B,2,FALSE),"NO CODE"))</f>
        <v/>
      </c>
      <c r="BA3718" s="2">
        <f>IF(""&amp;$F3718&lt;&gt;"4","",IF($AY3718="YES","",IF(ROUND(SUMIFS($AE$2:$AE$4001,$L$2:$L$4001,$L3718,$F$2:$F$4001,"4")-SUMIFS('AR SALES'!$Y$2:$Y$2501,'AR SALES'!$L$2:$L$2501,$L3718,'AR SALES'!$AD$2:$AD$2501,"OFF"),2)=0,"","STALE")))</f>
        <v/>
      </c>
      <c r="BB3718" s="2">
        <f>IF(OR(""&amp;$F3718="2",""&amp;$F3718="4",""&amp;$F3718="G",""&amp;$F3718="H"),IF($AY3718="YES","",IF($AB3718&lt;&gt;0,"",IF(COUNTIFS('AR SALES'!$L$2:$L$2501,$L3718,'AR SALES'!$AD$2:$AD$2501,IF(""&amp;$F3718="4","OFF","ON"),'AR SALES'!$AF$2:$AF$2501,"Y")&gt;0,"","NO EXEMPTION"))),"")</f>
        <v/>
      </c>
    </row>
    <row r="3719">
      <c r="AT3719" s="2">
        <f>IF($L3719="","",IFERROR(INDEX('AR SALES'!$H$2:$H$2501,MATCH(""&amp;$L3719,'AR SALES'!$AE$2:$AE$2501,0)),""))</f>
        <v/>
      </c>
      <c r="AU3719" s="2">
        <f>IF($L3719="","",IF($A3719&lt;&gt;"GA","",IF($E3719="FULTON",IF(ISNUMBER(SEARCH("COLLEGE PARK",$AT3719)),"FULTON (COLLEGE PARK)",IF(ISNUMBER(SEARCH("HAPEVILLE",$AT3719)),"FULTON (HAPEVILLE)",IF(ISNUMBER(SEARCH("EAST POINT",$AT3719)),"FULTON (EAST POINT)",IF(ISNUMBER(SEARCH("ATLANTA",$AT3719)),"FULTON (ATL LIMITS)","FULTON")))),IF($E3719="DEKALB",IF(ISNUMBER(SEARCH("ATLANTA",$AT3719)),"DEKALB (ATL LIMITS)","DEKALB"),IF(AND($E3719="CLAYTON",ISNUMBER(SEARCH("COLLEGE PARK",$AT3719))),"CLAYTON (COLLEGE PARK)",$E3719)))))</f>
        <v/>
      </c>
      <c r="AV3719" s="2">
        <f>IF($L3719="","",IF(""&amp;$F3719="2","DIESEL",IF(OR(""&amp;$F3719="G",""&amp;$F3719="H"),"GAS","")))</f>
        <v/>
      </c>
      <c r="AW3719" s="2">
        <f>IF($AV3719="","",$R3719)</f>
        <v/>
      </c>
      <c r="AX3719" s="2">
        <f>IF($AV3719="","",IF($AB3719=0,$R3719,0))</f>
        <v/>
      </c>
      <c r="AY3719" s="2">
        <f>IF($AV3719="","",IF(AND($Z3719=0,COUNTIF('AR SALES'!$L$2:$L$2501,$L3719)=0),"YES",""))</f>
        <v/>
      </c>
      <c r="AZ3719" s="2">
        <f>IF($AV3719="","",IFERROR(VLOOKUP($AU3719,CODES!$A:$B,2,FALSE),"NO CODE"))</f>
        <v/>
      </c>
      <c r="BA3719" s="2">
        <f>IF(""&amp;$F3719&lt;&gt;"4","",IF($AY3719="YES","",IF(ROUND(SUMIFS($AE$2:$AE$4001,$L$2:$L$4001,$L3719,$F$2:$F$4001,"4")-SUMIFS('AR SALES'!$Y$2:$Y$2501,'AR SALES'!$L$2:$L$2501,$L3719,'AR SALES'!$AD$2:$AD$2501,"OFF"),2)=0,"","STALE")))</f>
        <v/>
      </c>
      <c r="BB3719" s="2">
        <f>IF(OR(""&amp;$F3719="2",""&amp;$F3719="4",""&amp;$F3719="G",""&amp;$F3719="H"),IF($AY3719="YES","",IF($AB3719&lt;&gt;0,"",IF(COUNTIFS('AR SALES'!$L$2:$L$2501,$L3719,'AR SALES'!$AD$2:$AD$2501,IF(""&amp;$F3719="4","OFF","ON"),'AR SALES'!$AF$2:$AF$2501,"Y")&gt;0,"","NO EXEMPTION"))),"")</f>
        <v/>
      </c>
    </row>
    <row r="3720">
      <c r="AT3720" s="2">
        <f>IF($L3720="","",IFERROR(INDEX('AR SALES'!$H$2:$H$2501,MATCH(""&amp;$L3720,'AR SALES'!$AE$2:$AE$2501,0)),""))</f>
        <v/>
      </c>
      <c r="AU3720" s="2">
        <f>IF($L3720="","",IF($A3720&lt;&gt;"GA","",IF($E3720="FULTON",IF(ISNUMBER(SEARCH("COLLEGE PARK",$AT3720)),"FULTON (COLLEGE PARK)",IF(ISNUMBER(SEARCH("HAPEVILLE",$AT3720)),"FULTON (HAPEVILLE)",IF(ISNUMBER(SEARCH("EAST POINT",$AT3720)),"FULTON (EAST POINT)",IF(ISNUMBER(SEARCH("ATLANTA",$AT3720)),"FULTON (ATL LIMITS)","FULTON")))),IF($E3720="DEKALB",IF(ISNUMBER(SEARCH("ATLANTA",$AT3720)),"DEKALB (ATL LIMITS)","DEKALB"),IF(AND($E3720="CLAYTON",ISNUMBER(SEARCH("COLLEGE PARK",$AT3720))),"CLAYTON (COLLEGE PARK)",$E3720)))))</f>
        <v/>
      </c>
      <c r="AV3720" s="2">
        <f>IF($L3720="","",IF(""&amp;$F3720="2","DIESEL",IF(OR(""&amp;$F3720="G",""&amp;$F3720="H"),"GAS","")))</f>
        <v/>
      </c>
      <c r="AW3720" s="2">
        <f>IF($AV3720="","",$R3720)</f>
        <v/>
      </c>
      <c r="AX3720" s="2">
        <f>IF($AV3720="","",IF($AB3720=0,$R3720,0))</f>
        <v/>
      </c>
      <c r="AY3720" s="2">
        <f>IF($AV3720="","",IF(AND($Z3720=0,COUNTIF('AR SALES'!$L$2:$L$2501,$L3720)=0),"YES",""))</f>
        <v/>
      </c>
      <c r="AZ3720" s="2">
        <f>IF($AV3720="","",IFERROR(VLOOKUP($AU3720,CODES!$A:$B,2,FALSE),"NO CODE"))</f>
        <v/>
      </c>
      <c r="BA3720" s="2">
        <f>IF(""&amp;$F3720&lt;&gt;"4","",IF($AY3720="YES","",IF(ROUND(SUMIFS($AE$2:$AE$4001,$L$2:$L$4001,$L3720,$F$2:$F$4001,"4")-SUMIFS('AR SALES'!$Y$2:$Y$2501,'AR SALES'!$L$2:$L$2501,$L3720,'AR SALES'!$AD$2:$AD$2501,"OFF"),2)=0,"","STALE")))</f>
        <v/>
      </c>
      <c r="BB3720" s="2">
        <f>IF(OR(""&amp;$F3720="2",""&amp;$F3720="4",""&amp;$F3720="G",""&amp;$F3720="H"),IF($AY3720="YES","",IF($AB3720&lt;&gt;0,"",IF(COUNTIFS('AR SALES'!$L$2:$L$2501,$L3720,'AR SALES'!$AD$2:$AD$2501,IF(""&amp;$F3720="4","OFF","ON"),'AR SALES'!$AF$2:$AF$2501,"Y")&gt;0,"","NO EXEMPTION"))),"")</f>
        <v/>
      </c>
    </row>
    <row r="3721">
      <c r="AT3721" s="2">
        <f>IF($L3721="","",IFERROR(INDEX('AR SALES'!$H$2:$H$2501,MATCH(""&amp;$L3721,'AR SALES'!$AE$2:$AE$2501,0)),""))</f>
        <v/>
      </c>
      <c r="AU3721" s="2">
        <f>IF($L3721="","",IF($A3721&lt;&gt;"GA","",IF($E3721="FULTON",IF(ISNUMBER(SEARCH("COLLEGE PARK",$AT3721)),"FULTON (COLLEGE PARK)",IF(ISNUMBER(SEARCH("HAPEVILLE",$AT3721)),"FULTON (HAPEVILLE)",IF(ISNUMBER(SEARCH("EAST POINT",$AT3721)),"FULTON (EAST POINT)",IF(ISNUMBER(SEARCH("ATLANTA",$AT3721)),"FULTON (ATL LIMITS)","FULTON")))),IF($E3721="DEKALB",IF(ISNUMBER(SEARCH("ATLANTA",$AT3721)),"DEKALB (ATL LIMITS)","DEKALB"),IF(AND($E3721="CLAYTON",ISNUMBER(SEARCH("COLLEGE PARK",$AT3721))),"CLAYTON (COLLEGE PARK)",$E3721)))))</f>
        <v/>
      </c>
      <c r="AV3721" s="2">
        <f>IF($L3721="","",IF(""&amp;$F3721="2","DIESEL",IF(OR(""&amp;$F3721="G",""&amp;$F3721="H"),"GAS","")))</f>
        <v/>
      </c>
      <c r="AW3721" s="2">
        <f>IF($AV3721="","",$R3721)</f>
        <v/>
      </c>
      <c r="AX3721" s="2">
        <f>IF($AV3721="","",IF($AB3721=0,$R3721,0))</f>
        <v/>
      </c>
      <c r="AY3721" s="2">
        <f>IF($AV3721="","",IF(AND($Z3721=0,COUNTIF('AR SALES'!$L$2:$L$2501,$L3721)=0),"YES",""))</f>
        <v/>
      </c>
      <c r="AZ3721" s="2">
        <f>IF($AV3721="","",IFERROR(VLOOKUP($AU3721,CODES!$A:$B,2,FALSE),"NO CODE"))</f>
        <v/>
      </c>
      <c r="BA3721" s="2">
        <f>IF(""&amp;$F3721&lt;&gt;"4","",IF($AY3721="YES","",IF(ROUND(SUMIFS($AE$2:$AE$4001,$L$2:$L$4001,$L3721,$F$2:$F$4001,"4")-SUMIFS('AR SALES'!$Y$2:$Y$2501,'AR SALES'!$L$2:$L$2501,$L3721,'AR SALES'!$AD$2:$AD$2501,"OFF"),2)=0,"","STALE")))</f>
        <v/>
      </c>
      <c r="BB3721" s="2">
        <f>IF(OR(""&amp;$F3721="2",""&amp;$F3721="4",""&amp;$F3721="G",""&amp;$F3721="H"),IF($AY3721="YES","",IF($AB3721&lt;&gt;0,"",IF(COUNTIFS('AR SALES'!$L$2:$L$2501,$L3721,'AR SALES'!$AD$2:$AD$2501,IF(""&amp;$F3721="4","OFF","ON"),'AR SALES'!$AF$2:$AF$2501,"Y")&gt;0,"","NO EXEMPTION"))),"")</f>
        <v/>
      </c>
    </row>
    <row r="3722">
      <c r="AT3722" s="2">
        <f>IF($L3722="","",IFERROR(INDEX('AR SALES'!$H$2:$H$2501,MATCH(""&amp;$L3722,'AR SALES'!$AE$2:$AE$2501,0)),""))</f>
        <v/>
      </c>
      <c r="AU3722" s="2">
        <f>IF($L3722="","",IF($A3722&lt;&gt;"GA","",IF($E3722="FULTON",IF(ISNUMBER(SEARCH("COLLEGE PARK",$AT3722)),"FULTON (COLLEGE PARK)",IF(ISNUMBER(SEARCH("HAPEVILLE",$AT3722)),"FULTON (HAPEVILLE)",IF(ISNUMBER(SEARCH("EAST POINT",$AT3722)),"FULTON (EAST POINT)",IF(ISNUMBER(SEARCH("ATLANTA",$AT3722)),"FULTON (ATL LIMITS)","FULTON")))),IF($E3722="DEKALB",IF(ISNUMBER(SEARCH("ATLANTA",$AT3722)),"DEKALB (ATL LIMITS)","DEKALB"),IF(AND($E3722="CLAYTON",ISNUMBER(SEARCH("COLLEGE PARK",$AT3722))),"CLAYTON (COLLEGE PARK)",$E3722)))))</f>
        <v/>
      </c>
      <c r="AV3722" s="2">
        <f>IF($L3722="","",IF(""&amp;$F3722="2","DIESEL",IF(OR(""&amp;$F3722="G",""&amp;$F3722="H"),"GAS","")))</f>
        <v/>
      </c>
      <c r="AW3722" s="2">
        <f>IF($AV3722="","",$R3722)</f>
        <v/>
      </c>
      <c r="AX3722" s="2">
        <f>IF($AV3722="","",IF($AB3722=0,$R3722,0))</f>
        <v/>
      </c>
      <c r="AY3722" s="2">
        <f>IF($AV3722="","",IF(AND($Z3722=0,COUNTIF('AR SALES'!$L$2:$L$2501,$L3722)=0),"YES",""))</f>
        <v/>
      </c>
      <c r="AZ3722" s="2">
        <f>IF($AV3722="","",IFERROR(VLOOKUP($AU3722,CODES!$A:$B,2,FALSE),"NO CODE"))</f>
        <v/>
      </c>
      <c r="BA3722" s="2">
        <f>IF(""&amp;$F3722&lt;&gt;"4","",IF($AY3722="YES","",IF(ROUND(SUMIFS($AE$2:$AE$4001,$L$2:$L$4001,$L3722,$F$2:$F$4001,"4")-SUMIFS('AR SALES'!$Y$2:$Y$2501,'AR SALES'!$L$2:$L$2501,$L3722,'AR SALES'!$AD$2:$AD$2501,"OFF"),2)=0,"","STALE")))</f>
        <v/>
      </c>
      <c r="BB3722" s="2">
        <f>IF(OR(""&amp;$F3722="2",""&amp;$F3722="4",""&amp;$F3722="G",""&amp;$F3722="H"),IF($AY3722="YES","",IF($AB3722&lt;&gt;0,"",IF(COUNTIFS('AR SALES'!$L$2:$L$2501,$L3722,'AR SALES'!$AD$2:$AD$2501,IF(""&amp;$F3722="4","OFF","ON"),'AR SALES'!$AF$2:$AF$2501,"Y")&gt;0,"","NO EXEMPTION"))),"")</f>
        <v/>
      </c>
    </row>
    <row r="3723">
      <c r="AT3723" s="2">
        <f>IF($L3723="","",IFERROR(INDEX('AR SALES'!$H$2:$H$2501,MATCH(""&amp;$L3723,'AR SALES'!$AE$2:$AE$2501,0)),""))</f>
        <v/>
      </c>
      <c r="AU3723" s="2">
        <f>IF($L3723="","",IF($A3723&lt;&gt;"GA","",IF($E3723="FULTON",IF(ISNUMBER(SEARCH("COLLEGE PARK",$AT3723)),"FULTON (COLLEGE PARK)",IF(ISNUMBER(SEARCH("HAPEVILLE",$AT3723)),"FULTON (HAPEVILLE)",IF(ISNUMBER(SEARCH("EAST POINT",$AT3723)),"FULTON (EAST POINT)",IF(ISNUMBER(SEARCH("ATLANTA",$AT3723)),"FULTON (ATL LIMITS)","FULTON")))),IF($E3723="DEKALB",IF(ISNUMBER(SEARCH("ATLANTA",$AT3723)),"DEKALB (ATL LIMITS)","DEKALB"),IF(AND($E3723="CLAYTON",ISNUMBER(SEARCH("COLLEGE PARK",$AT3723))),"CLAYTON (COLLEGE PARK)",$E3723)))))</f>
        <v/>
      </c>
      <c r="AV3723" s="2">
        <f>IF($L3723="","",IF(""&amp;$F3723="2","DIESEL",IF(OR(""&amp;$F3723="G",""&amp;$F3723="H"),"GAS","")))</f>
        <v/>
      </c>
      <c r="AW3723" s="2">
        <f>IF($AV3723="","",$R3723)</f>
        <v/>
      </c>
      <c r="AX3723" s="2">
        <f>IF($AV3723="","",IF($AB3723=0,$R3723,0))</f>
        <v/>
      </c>
      <c r="AY3723" s="2">
        <f>IF($AV3723="","",IF(AND($Z3723=0,COUNTIF('AR SALES'!$L$2:$L$2501,$L3723)=0),"YES",""))</f>
        <v/>
      </c>
      <c r="AZ3723" s="2">
        <f>IF($AV3723="","",IFERROR(VLOOKUP($AU3723,CODES!$A:$B,2,FALSE),"NO CODE"))</f>
        <v/>
      </c>
      <c r="BA3723" s="2">
        <f>IF(""&amp;$F3723&lt;&gt;"4","",IF($AY3723="YES","",IF(ROUND(SUMIFS($AE$2:$AE$4001,$L$2:$L$4001,$L3723,$F$2:$F$4001,"4")-SUMIFS('AR SALES'!$Y$2:$Y$2501,'AR SALES'!$L$2:$L$2501,$L3723,'AR SALES'!$AD$2:$AD$2501,"OFF"),2)=0,"","STALE")))</f>
        <v/>
      </c>
      <c r="BB3723" s="2">
        <f>IF(OR(""&amp;$F3723="2",""&amp;$F3723="4",""&amp;$F3723="G",""&amp;$F3723="H"),IF($AY3723="YES","",IF($AB3723&lt;&gt;0,"",IF(COUNTIFS('AR SALES'!$L$2:$L$2501,$L3723,'AR SALES'!$AD$2:$AD$2501,IF(""&amp;$F3723="4","OFF","ON"),'AR SALES'!$AF$2:$AF$2501,"Y")&gt;0,"","NO EXEMPTION"))),"")</f>
        <v/>
      </c>
    </row>
    <row r="3724">
      <c r="AT3724" s="2">
        <f>IF($L3724="","",IFERROR(INDEX('AR SALES'!$H$2:$H$2501,MATCH(""&amp;$L3724,'AR SALES'!$AE$2:$AE$2501,0)),""))</f>
        <v/>
      </c>
      <c r="AU3724" s="2">
        <f>IF($L3724="","",IF($A3724&lt;&gt;"GA","",IF($E3724="FULTON",IF(ISNUMBER(SEARCH("COLLEGE PARK",$AT3724)),"FULTON (COLLEGE PARK)",IF(ISNUMBER(SEARCH("HAPEVILLE",$AT3724)),"FULTON (HAPEVILLE)",IF(ISNUMBER(SEARCH("EAST POINT",$AT3724)),"FULTON (EAST POINT)",IF(ISNUMBER(SEARCH("ATLANTA",$AT3724)),"FULTON (ATL LIMITS)","FULTON")))),IF($E3724="DEKALB",IF(ISNUMBER(SEARCH("ATLANTA",$AT3724)),"DEKALB (ATL LIMITS)","DEKALB"),IF(AND($E3724="CLAYTON",ISNUMBER(SEARCH("COLLEGE PARK",$AT3724))),"CLAYTON (COLLEGE PARK)",$E3724)))))</f>
        <v/>
      </c>
      <c r="AV3724" s="2">
        <f>IF($L3724="","",IF(""&amp;$F3724="2","DIESEL",IF(OR(""&amp;$F3724="G",""&amp;$F3724="H"),"GAS","")))</f>
        <v/>
      </c>
      <c r="AW3724" s="2">
        <f>IF($AV3724="","",$R3724)</f>
        <v/>
      </c>
      <c r="AX3724" s="2">
        <f>IF($AV3724="","",IF($AB3724=0,$R3724,0))</f>
        <v/>
      </c>
      <c r="AY3724" s="2">
        <f>IF($AV3724="","",IF(AND($Z3724=0,COUNTIF('AR SALES'!$L$2:$L$2501,$L3724)=0),"YES",""))</f>
        <v/>
      </c>
      <c r="AZ3724" s="2">
        <f>IF($AV3724="","",IFERROR(VLOOKUP($AU3724,CODES!$A:$B,2,FALSE),"NO CODE"))</f>
        <v/>
      </c>
      <c r="BA3724" s="2">
        <f>IF(""&amp;$F3724&lt;&gt;"4","",IF($AY3724="YES","",IF(ROUND(SUMIFS($AE$2:$AE$4001,$L$2:$L$4001,$L3724,$F$2:$F$4001,"4")-SUMIFS('AR SALES'!$Y$2:$Y$2501,'AR SALES'!$L$2:$L$2501,$L3724,'AR SALES'!$AD$2:$AD$2501,"OFF"),2)=0,"","STALE")))</f>
        <v/>
      </c>
      <c r="BB3724" s="2">
        <f>IF(OR(""&amp;$F3724="2",""&amp;$F3724="4",""&amp;$F3724="G",""&amp;$F3724="H"),IF($AY3724="YES","",IF($AB3724&lt;&gt;0,"",IF(COUNTIFS('AR SALES'!$L$2:$L$2501,$L3724,'AR SALES'!$AD$2:$AD$2501,IF(""&amp;$F3724="4","OFF","ON"),'AR SALES'!$AF$2:$AF$2501,"Y")&gt;0,"","NO EXEMPTION"))),"")</f>
        <v/>
      </c>
    </row>
    <row r="3725">
      <c r="AT3725" s="2">
        <f>IF($L3725="","",IFERROR(INDEX('AR SALES'!$H$2:$H$2501,MATCH(""&amp;$L3725,'AR SALES'!$AE$2:$AE$2501,0)),""))</f>
        <v/>
      </c>
      <c r="AU3725" s="2">
        <f>IF($L3725="","",IF($A3725&lt;&gt;"GA","",IF($E3725="FULTON",IF(ISNUMBER(SEARCH("COLLEGE PARK",$AT3725)),"FULTON (COLLEGE PARK)",IF(ISNUMBER(SEARCH("HAPEVILLE",$AT3725)),"FULTON (HAPEVILLE)",IF(ISNUMBER(SEARCH("EAST POINT",$AT3725)),"FULTON (EAST POINT)",IF(ISNUMBER(SEARCH("ATLANTA",$AT3725)),"FULTON (ATL LIMITS)","FULTON")))),IF($E3725="DEKALB",IF(ISNUMBER(SEARCH("ATLANTA",$AT3725)),"DEKALB (ATL LIMITS)","DEKALB"),IF(AND($E3725="CLAYTON",ISNUMBER(SEARCH("COLLEGE PARK",$AT3725))),"CLAYTON (COLLEGE PARK)",$E3725)))))</f>
        <v/>
      </c>
      <c r="AV3725" s="2">
        <f>IF($L3725="","",IF(""&amp;$F3725="2","DIESEL",IF(OR(""&amp;$F3725="G",""&amp;$F3725="H"),"GAS","")))</f>
        <v/>
      </c>
      <c r="AW3725" s="2">
        <f>IF($AV3725="","",$R3725)</f>
        <v/>
      </c>
      <c r="AX3725" s="2">
        <f>IF($AV3725="","",IF($AB3725=0,$R3725,0))</f>
        <v/>
      </c>
      <c r="AY3725" s="2">
        <f>IF($AV3725="","",IF(AND($Z3725=0,COUNTIF('AR SALES'!$L$2:$L$2501,$L3725)=0),"YES",""))</f>
        <v/>
      </c>
      <c r="AZ3725" s="2">
        <f>IF($AV3725="","",IFERROR(VLOOKUP($AU3725,CODES!$A:$B,2,FALSE),"NO CODE"))</f>
        <v/>
      </c>
      <c r="BA3725" s="2">
        <f>IF(""&amp;$F3725&lt;&gt;"4","",IF($AY3725="YES","",IF(ROUND(SUMIFS($AE$2:$AE$4001,$L$2:$L$4001,$L3725,$F$2:$F$4001,"4")-SUMIFS('AR SALES'!$Y$2:$Y$2501,'AR SALES'!$L$2:$L$2501,$L3725,'AR SALES'!$AD$2:$AD$2501,"OFF"),2)=0,"","STALE")))</f>
        <v/>
      </c>
      <c r="BB3725" s="2">
        <f>IF(OR(""&amp;$F3725="2",""&amp;$F3725="4",""&amp;$F3725="G",""&amp;$F3725="H"),IF($AY3725="YES","",IF($AB3725&lt;&gt;0,"",IF(COUNTIFS('AR SALES'!$L$2:$L$2501,$L3725,'AR SALES'!$AD$2:$AD$2501,IF(""&amp;$F3725="4","OFF","ON"),'AR SALES'!$AF$2:$AF$2501,"Y")&gt;0,"","NO EXEMPTION"))),"")</f>
        <v/>
      </c>
    </row>
    <row r="3726">
      <c r="AT3726" s="2">
        <f>IF($L3726="","",IFERROR(INDEX('AR SALES'!$H$2:$H$2501,MATCH(""&amp;$L3726,'AR SALES'!$AE$2:$AE$2501,0)),""))</f>
        <v/>
      </c>
      <c r="AU3726" s="2">
        <f>IF($L3726="","",IF($A3726&lt;&gt;"GA","",IF($E3726="FULTON",IF(ISNUMBER(SEARCH("COLLEGE PARK",$AT3726)),"FULTON (COLLEGE PARK)",IF(ISNUMBER(SEARCH("HAPEVILLE",$AT3726)),"FULTON (HAPEVILLE)",IF(ISNUMBER(SEARCH("EAST POINT",$AT3726)),"FULTON (EAST POINT)",IF(ISNUMBER(SEARCH("ATLANTA",$AT3726)),"FULTON (ATL LIMITS)","FULTON")))),IF($E3726="DEKALB",IF(ISNUMBER(SEARCH("ATLANTA",$AT3726)),"DEKALB (ATL LIMITS)","DEKALB"),IF(AND($E3726="CLAYTON",ISNUMBER(SEARCH("COLLEGE PARK",$AT3726))),"CLAYTON (COLLEGE PARK)",$E3726)))))</f>
        <v/>
      </c>
      <c r="AV3726" s="2">
        <f>IF($L3726="","",IF(""&amp;$F3726="2","DIESEL",IF(OR(""&amp;$F3726="G",""&amp;$F3726="H"),"GAS","")))</f>
        <v/>
      </c>
      <c r="AW3726" s="2">
        <f>IF($AV3726="","",$R3726)</f>
        <v/>
      </c>
      <c r="AX3726" s="2">
        <f>IF($AV3726="","",IF($AB3726=0,$R3726,0))</f>
        <v/>
      </c>
      <c r="AY3726" s="2">
        <f>IF($AV3726="","",IF(AND($Z3726=0,COUNTIF('AR SALES'!$L$2:$L$2501,$L3726)=0),"YES",""))</f>
        <v/>
      </c>
      <c r="AZ3726" s="2">
        <f>IF($AV3726="","",IFERROR(VLOOKUP($AU3726,CODES!$A:$B,2,FALSE),"NO CODE"))</f>
        <v/>
      </c>
      <c r="BA3726" s="2">
        <f>IF(""&amp;$F3726&lt;&gt;"4","",IF($AY3726="YES","",IF(ROUND(SUMIFS($AE$2:$AE$4001,$L$2:$L$4001,$L3726,$F$2:$F$4001,"4")-SUMIFS('AR SALES'!$Y$2:$Y$2501,'AR SALES'!$L$2:$L$2501,$L3726,'AR SALES'!$AD$2:$AD$2501,"OFF"),2)=0,"","STALE")))</f>
        <v/>
      </c>
      <c r="BB3726" s="2">
        <f>IF(OR(""&amp;$F3726="2",""&amp;$F3726="4",""&amp;$F3726="G",""&amp;$F3726="H"),IF($AY3726="YES","",IF($AB3726&lt;&gt;0,"",IF(COUNTIFS('AR SALES'!$L$2:$L$2501,$L3726,'AR SALES'!$AD$2:$AD$2501,IF(""&amp;$F3726="4","OFF","ON"),'AR SALES'!$AF$2:$AF$2501,"Y")&gt;0,"","NO EXEMPTION"))),"")</f>
        <v/>
      </c>
    </row>
    <row r="3727">
      <c r="AT3727" s="2">
        <f>IF($L3727="","",IFERROR(INDEX('AR SALES'!$H$2:$H$2501,MATCH(""&amp;$L3727,'AR SALES'!$AE$2:$AE$2501,0)),""))</f>
        <v/>
      </c>
      <c r="AU3727" s="2">
        <f>IF($L3727="","",IF($A3727&lt;&gt;"GA","",IF($E3727="FULTON",IF(ISNUMBER(SEARCH("COLLEGE PARK",$AT3727)),"FULTON (COLLEGE PARK)",IF(ISNUMBER(SEARCH("HAPEVILLE",$AT3727)),"FULTON (HAPEVILLE)",IF(ISNUMBER(SEARCH("EAST POINT",$AT3727)),"FULTON (EAST POINT)",IF(ISNUMBER(SEARCH("ATLANTA",$AT3727)),"FULTON (ATL LIMITS)","FULTON")))),IF($E3727="DEKALB",IF(ISNUMBER(SEARCH("ATLANTA",$AT3727)),"DEKALB (ATL LIMITS)","DEKALB"),IF(AND($E3727="CLAYTON",ISNUMBER(SEARCH("COLLEGE PARK",$AT3727))),"CLAYTON (COLLEGE PARK)",$E3727)))))</f>
        <v/>
      </c>
      <c r="AV3727" s="2">
        <f>IF($L3727="","",IF(""&amp;$F3727="2","DIESEL",IF(OR(""&amp;$F3727="G",""&amp;$F3727="H"),"GAS","")))</f>
        <v/>
      </c>
      <c r="AW3727" s="2">
        <f>IF($AV3727="","",$R3727)</f>
        <v/>
      </c>
      <c r="AX3727" s="2">
        <f>IF($AV3727="","",IF($AB3727=0,$R3727,0))</f>
        <v/>
      </c>
      <c r="AY3727" s="2">
        <f>IF($AV3727="","",IF(AND($Z3727=0,COUNTIF('AR SALES'!$L$2:$L$2501,$L3727)=0),"YES",""))</f>
        <v/>
      </c>
      <c r="AZ3727" s="2">
        <f>IF($AV3727="","",IFERROR(VLOOKUP($AU3727,CODES!$A:$B,2,FALSE),"NO CODE"))</f>
        <v/>
      </c>
      <c r="BA3727" s="2">
        <f>IF(""&amp;$F3727&lt;&gt;"4","",IF($AY3727="YES","",IF(ROUND(SUMIFS($AE$2:$AE$4001,$L$2:$L$4001,$L3727,$F$2:$F$4001,"4")-SUMIFS('AR SALES'!$Y$2:$Y$2501,'AR SALES'!$L$2:$L$2501,$L3727,'AR SALES'!$AD$2:$AD$2501,"OFF"),2)=0,"","STALE")))</f>
        <v/>
      </c>
      <c r="BB3727" s="2">
        <f>IF(OR(""&amp;$F3727="2",""&amp;$F3727="4",""&amp;$F3727="G",""&amp;$F3727="H"),IF($AY3727="YES","",IF($AB3727&lt;&gt;0,"",IF(COUNTIFS('AR SALES'!$L$2:$L$2501,$L3727,'AR SALES'!$AD$2:$AD$2501,IF(""&amp;$F3727="4","OFF","ON"),'AR SALES'!$AF$2:$AF$2501,"Y")&gt;0,"","NO EXEMPTION"))),"")</f>
        <v/>
      </c>
    </row>
    <row r="3728">
      <c r="AT3728" s="2">
        <f>IF($L3728="","",IFERROR(INDEX('AR SALES'!$H$2:$H$2501,MATCH(""&amp;$L3728,'AR SALES'!$AE$2:$AE$2501,0)),""))</f>
        <v/>
      </c>
      <c r="AU3728" s="2">
        <f>IF($L3728="","",IF($A3728&lt;&gt;"GA","",IF($E3728="FULTON",IF(ISNUMBER(SEARCH("COLLEGE PARK",$AT3728)),"FULTON (COLLEGE PARK)",IF(ISNUMBER(SEARCH("HAPEVILLE",$AT3728)),"FULTON (HAPEVILLE)",IF(ISNUMBER(SEARCH("EAST POINT",$AT3728)),"FULTON (EAST POINT)",IF(ISNUMBER(SEARCH("ATLANTA",$AT3728)),"FULTON (ATL LIMITS)","FULTON")))),IF($E3728="DEKALB",IF(ISNUMBER(SEARCH("ATLANTA",$AT3728)),"DEKALB (ATL LIMITS)","DEKALB"),IF(AND($E3728="CLAYTON",ISNUMBER(SEARCH("COLLEGE PARK",$AT3728))),"CLAYTON (COLLEGE PARK)",$E3728)))))</f>
        <v/>
      </c>
      <c r="AV3728" s="2">
        <f>IF($L3728="","",IF(""&amp;$F3728="2","DIESEL",IF(OR(""&amp;$F3728="G",""&amp;$F3728="H"),"GAS","")))</f>
        <v/>
      </c>
      <c r="AW3728" s="2">
        <f>IF($AV3728="","",$R3728)</f>
        <v/>
      </c>
      <c r="AX3728" s="2">
        <f>IF($AV3728="","",IF($AB3728=0,$R3728,0))</f>
        <v/>
      </c>
      <c r="AY3728" s="2">
        <f>IF($AV3728="","",IF(AND($Z3728=0,COUNTIF('AR SALES'!$L$2:$L$2501,$L3728)=0),"YES",""))</f>
        <v/>
      </c>
      <c r="AZ3728" s="2">
        <f>IF($AV3728="","",IFERROR(VLOOKUP($AU3728,CODES!$A:$B,2,FALSE),"NO CODE"))</f>
        <v/>
      </c>
      <c r="BA3728" s="2">
        <f>IF(""&amp;$F3728&lt;&gt;"4","",IF($AY3728="YES","",IF(ROUND(SUMIFS($AE$2:$AE$4001,$L$2:$L$4001,$L3728,$F$2:$F$4001,"4")-SUMIFS('AR SALES'!$Y$2:$Y$2501,'AR SALES'!$L$2:$L$2501,$L3728,'AR SALES'!$AD$2:$AD$2501,"OFF"),2)=0,"","STALE")))</f>
        <v/>
      </c>
      <c r="BB3728" s="2">
        <f>IF(OR(""&amp;$F3728="2",""&amp;$F3728="4",""&amp;$F3728="G",""&amp;$F3728="H"),IF($AY3728="YES","",IF($AB3728&lt;&gt;0,"",IF(COUNTIFS('AR SALES'!$L$2:$L$2501,$L3728,'AR SALES'!$AD$2:$AD$2501,IF(""&amp;$F3728="4","OFF","ON"),'AR SALES'!$AF$2:$AF$2501,"Y")&gt;0,"","NO EXEMPTION"))),"")</f>
        <v/>
      </c>
    </row>
    <row r="3729">
      <c r="AT3729" s="2">
        <f>IF($L3729="","",IFERROR(INDEX('AR SALES'!$H$2:$H$2501,MATCH(""&amp;$L3729,'AR SALES'!$AE$2:$AE$2501,0)),""))</f>
        <v/>
      </c>
      <c r="AU3729" s="2">
        <f>IF($L3729="","",IF($A3729&lt;&gt;"GA","",IF($E3729="FULTON",IF(ISNUMBER(SEARCH("COLLEGE PARK",$AT3729)),"FULTON (COLLEGE PARK)",IF(ISNUMBER(SEARCH("HAPEVILLE",$AT3729)),"FULTON (HAPEVILLE)",IF(ISNUMBER(SEARCH("EAST POINT",$AT3729)),"FULTON (EAST POINT)",IF(ISNUMBER(SEARCH("ATLANTA",$AT3729)),"FULTON (ATL LIMITS)","FULTON")))),IF($E3729="DEKALB",IF(ISNUMBER(SEARCH("ATLANTA",$AT3729)),"DEKALB (ATL LIMITS)","DEKALB"),IF(AND($E3729="CLAYTON",ISNUMBER(SEARCH("COLLEGE PARK",$AT3729))),"CLAYTON (COLLEGE PARK)",$E3729)))))</f>
        <v/>
      </c>
      <c r="AV3729" s="2">
        <f>IF($L3729="","",IF(""&amp;$F3729="2","DIESEL",IF(OR(""&amp;$F3729="G",""&amp;$F3729="H"),"GAS","")))</f>
        <v/>
      </c>
      <c r="AW3729" s="2">
        <f>IF($AV3729="","",$R3729)</f>
        <v/>
      </c>
      <c r="AX3729" s="2">
        <f>IF($AV3729="","",IF($AB3729=0,$R3729,0))</f>
        <v/>
      </c>
      <c r="AY3729" s="2">
        <f>IF($AV3729="","",IF(AND($Z3729=0,COUNTIF('AR SALES'!$L$2:$L$2501,$L3729)=0),"YES",""))</f>
        <v/>
      </c>
      <c r="AZ3729" s="2">
        <f>IF($AV3729="","",IFERROR(VLOOKUP($AU3729,CODES!$A:$B,2,FALSE),"NO CODE"))</f>
        <v/>
      </c>
      <c r="BA3729" s="2">
        <f>IF(""&amp;$F3729&lt;&gt;"4","",IF($AY3729="YES","",IF(ROUND(SUMIFS($AE$2:$AE$4001,$L$2:$L$4001,$L3729,$F$2:$F$4001,"4")-SUMIFS('AR SALES'!$Y$2:$Y$2501,'AR SALES'!$L$2:$L$2501,$L3729,'AR SALES'!$AD$2:$AD$2501,"OFF"),2)=0,"","STALE")))</f>
        <v/>
      </c>
      <c r="BB3729" s="2">
        <f>IF(OR(""&amp;$F3729="2",""&amp;$F3729="4",""&amp;$F3729="G",""&amp;$F3729="H"),IF($AY3729="YES","",IF($AB3729&lt;&gt;0,"",IF(COUNTIFS('AR SALES'!$L$2:$L$2501,$L3729,'AR SALES'!$AD$2:$AD$2501,IF(""&amp;$F3729="4","OFF","ON"),'AR SALES'!$AF$2:$AF$2501,"Y")&gt;0,"","NO EXEMPTION"))),"")</f>
        <v/>
      </c>
    </row>
    <row r="3730">
      <c r="AT3730" s="2">
        <f>IF($L3730="","",IFERROR(INDEX('AR SALES'!$H$2:$H$2501,MATCH(""&amp;$L3730,'AR SALES'!$AE$2:$AE$2501,0)),""))</f>
        <v/>
      </c>
      <c r="AU3730" s="2">
        <f>IF($L3730="","",IF($A3730&lt;&gt;"GA","",IF($E3730="FULTON",IF(ISNUMBER(SEARCH("COLLEGE PARK",$AT3730)),"FULTON (COLLEGE PARK)",IF(ISNUMBER(SEARCH("HAPEVILLE",$AT3730)),"FULTON (HAPEVILLE)",IF(ISNUMBER(SEARCH("EAST POINT",$AT3730)),"FULTON (EAST POINT)",IF(ISNUMBER(SEARCH("ATLANTA",$AT3730)),"FULTON (ATL LIMITS)","FULTON")))),IF($E3730="DEKALB",IF(ISNUMBER(SEARCH("ATLANTA",$AT3730)),"DEKALB (ATL LIMITS)","DEKALB"),IF(AND($E3730="CLAYTON",ISNUMBER(SEARCH("COLLEGE PARK",$AT3730))),"CLAYTON (COLLEGE PARK)",$E3730)))))</f>
        <v/>
      </c>
      <c r="AV3730" s="2">
        <f>IF($L3730="","",IF(""&amp;$F3730="2","DIESEL",IF(OR(""&amp;$F3730="G",""&amp;$F3730="H"),"GAS","")))</f>
        <v/>
      </c>
      <c r="AW3730" s="2">
        <f>IF($AV3730="","",$R3730)</f>
        <v/>
      </c>
      <c r="AX3730" s="2">
        <f>IF($AV3730="","",IF($AB3730=0,$R3730,0))</f>
        <v/>
      </c>
      <c r="AY3730" s="2">
        <f>IF($AV3730="","",IF(AND($Z3730=0,COUNTIF('AR SALES'!$L$2:$L$2501,$L3730)=0),"YES",""))</f>
        <v/>
      </c>
      <c r="AZ3730" s="2">
        <f>IF($AV3730="","",IFERROR(VLOOKUP($AU3730,CODES!$A:$B,2,FALSE),"NO CODE"))</f>
        <v/>
      </c>
      <c r="BA3730" s="2">
        <f>IF(""&amp;$F3730&lt;&gt;"4","",IF($AY3730="YES","",IF(ROUND(SUMIFS($AE$2:$AE$4001,$L$2:$L$4001,$L3730,$F$2:$F$4001,"4")-SUMIFS('AR SALES'!$Y$2:$Y$2501,'AR SALES'!$L$2:$L$2501,$L3730,'AR SALES'!$AD$2:$AD$2501,"OFF"),2)=0,"","STALE")))</f>
        <v/>
      </c>
      <c r="BB3730" s="2">
        <f>IF(OR(""&amp;$F3730="2",""&amp;$F3730="4",""&amp;$F3730="G",""&amp;$F3730="H"),IF($AY3730="YES","",IF($AB3730&lt;&gt;0,"",IF(COUNTIFS('AR SALES'!$L$2:$L$2501,$L3730,'AR SALES'!$AD$2:$AD$2501,IF(""&amp;$F3730="4","OFF","ON"),'AR SALES'!$AF$2:$AF$2501,"Y")&gt;0,"","NO EXEMPTION"))),"")</f>
        <v/>
      </c>
    </row>
    <row r="3731">
      <c r="AT3731" s="2">
        <f>IF($L3731="","",IFERROR(INDEX('AR SALES'!$H$2:$H$2501,MATCH(""&amp;$L3731,'AR SALES'!$AE$2:$AE$2501,0)),""))</f>
        <v/>
      </c>
      <c r="AU3731" s="2">
        <f>IF($L3731="","",IF($A3731&lt;&gt;"GA","",IF($E3731="FULTON",IF(ISNUMBER(SEARCH("COLLEGE PARK",$AT3731)),"FULTON (COLLEGE PARK)",IF(ISNUMBER(SEARCH("HAPEVILLE",$AT3731)),"FULTON (HAPEVILLE)",IF(ISNUMBER(SEARCH("EAST POINT",$AT3731)),"FULTON (EAST POINT)",IF(ISNUMBER(SEARCH("ATLANTA",$AT3731)),"FULTON (ATL LIMITS)","FULTON")))),IF($E3731="DEKALB",IF(ISNUMBER(SEARCH("ATLANTA",$AT3731)),"DEKALB (ATL LIMITS)","DEKALB"),IF(AND($E3731="CLAYTON",ISNUMBER(SEARCH("COLLEGE PARK",$AT3731))),"CLAYTON (COLLEGE PARK)",$E3731)))))</f>
        <v/>
      </c>
      <c r="AV3731" s="2">
        <f>IF($L3731="","",IF(""&amp;$F3731="2","DIESEL",IF(OR(""&amp;$F3731="G",""&amp;$F3731="H"),"GAS","")))</f>
        <v/>
      </c>
      <c r="AW3731" s="2">
        <f>IF($AV3731="","",$R3731)</f>
        <v/>
      </c>
      <c r="AX3731" s="2">
        <f>IF($AV3731="","",IF($AB3731=0,$R3731,0))</f>
        <v/>
      </c>
      <c r="AY3731" s="2">
        <f>IF($AV3731="","",IF(AND($Z3731=0,COUNTIF('AR SALES'!$L$2:$L$2501,$L3731)=0),"YES",""))</f>
        <v/>
      </c>
      <c r="AZ3731" s="2">
        <f>IF($AV3731="","",IFERROR(VLOOKUP($AU3731,CODES!$A:$B,2,FALSE),"NO CODE"))</f>
        <v/>
      </c>
      <c r="BA3731" s="2">
        <f>IF(""&amp;$F3731&lt;&gt;"4","",IF($AY3731="YES","",IF(ROUND(SUMIFS($AE$2:$AE$4001,$L$2:$L$4001,$L3731,$F$2:$F$4001,"4")-SUMIFS('AR SALES'!$Y$2:$Y$2501,'AR SALES'!$L$2:$L$2501,$L3731,'AR SALES'!$AD$2:$AD$2501,"OFF"),2)=0,"","STALE")))</f>
        <v/>
      </c>
      <c r="BB3731" s="2">
        <f>IF(OR(""&amp;$F3731="2",""&amp;$F3731="4",""&amp;$F3731="G",""&amp;$F3731="H"),IF($AY3731="YES","",IF($AB3731&lt;&gt;0,"",IF(COUNTIFS('AR SALES'!$L$2:$L$2501,$L3731,'AR SALES'!$AD$2:$AD$2501,IF(""&amp;$F3731="4","OFF","ON"),'AR SALES'!$AF$2:$AF$2501,"Y")&gt;0,"","NO EXEMPTION"))),"")</f>
        <v/>
      </c>
    </row>
    <row r="3732">
      <c r="AT3732" s="2">
        <f>IF($L3732="","",IFERROR(INDEX('AR SALES'!$H$2:$H$2501,MATCH(""&amp;$L3732,'AR SALES'!$AE$2:$AE$2501,0)),""))</f>
        <v/>
      </c>
      <c r="AU3732" s="2">
        <f>IF($L3732="","",IF($A3732&lt;&gt;"GA","",IF($E3732="FULTON",IF(ISNUMBER(SEARCH("COLLEGE PARK",$AT3732)),"FULTON (COLLEGE PARK)",IF(ISNUMBER(SEARCH("HAPEVILLE",$AT3732)),"FULTON (HAPEVILLE)",IF(ISNUMBER(SEARCH("EAST POINT",$AT3732)),"FULTON (EAST POINT)",IF(ISNUMBER(SEARCH("ATLANTA",$AT3732)),"FULTON (ATL LIMITS)","FULTON")))),IF($E3732="DEKALB",IF(ISNUMBER(SEARCH("ATLANTA",$AT3732)),"DEKALB (ATL LIMITS)","DEKALB"),IF(AND($E3732="CLAYTON",ISNUMBER(SEARCH("COLLEGE PARK",$AT3732))),"CLAYTON (COLLEGE PARK)",$E3732)))))</f>
        <v/>
      </c>
      <c r="AV3732" s="2">
        <f>IF($L3732="","",IF(""&amp;$F3732="2","DIESEL",IF(OR(""&amp;$F3732="G",""&amp;$F3732="H"),"GAS","")))</f>
        <v/>
      </c>
      <c r="AW3732" s="2">
        <f>IF($AV3732="","",$R3732)</f>
        <v/>
      </c>
      <c r="AX3732" s="2">
        <f>IF($AV3732="","",IF($AB3732=0,$R3732,0))</f>
        <v/>
      </c>
      <c r="AY3732" s="2">
        <f>IF($AV3732="","",IF(AND($Z3732=0,COUNTIF('AR SALES'!$L$2:$L$2501,$L3732)=0),"YES",""))</f>
        <v/>
      </c>
      <c r="AZ3732" s="2">
        <f>IF($AV3732="","",IFERROR(VLOOKUP($AU3732,CODES!$A:$B,2,FALSE),"NO CODE"))</f>
        <v/>
      </c>
      <c r="BA3732" s="2">
        <f>IF(""&amp;$F3732&lt;&gt;"4","",IF($AY3732="YES","",IF(ROUND(SUMIFS($AE$2:$AE$4001,$L$2:$L$4001,$L3732,$F$2:$F$4001,"4")-SUMIFS('AR SALES'!$Y$2:$Y$2501,'AR SALES'!$L$2:$L$2501,$L3732,'AR SALES'!$AD$2:$AD$2501,"OFF"),2)=0,"","STALE")))</f>
        <v/>
      </c>
      <c r="BB3732" s="2">
        <f>IF(OR(""&amp;$F3732="2",""&amp;$F3732="4",""&amp;$F3732="G",""&amp;$F3732="H"),IF($AY3732="YES","",IF($AB3732&lt;&gt;0,"",IF(COUNTIFS('AR SALES'!$L$2:$L$2501,$L3732,'AR SALES'!$AD$2:$AD$2501,IF(""&amp;$F3732="4","OFF","ON"),'AR SALES'!$AF$2:$AF$2501,"Y")&gt;0,"","NO EXEMPTION"))),"")</f>
        <v/>
      </c>
    </row>
    <row r="3733">
      <c r="AT3733" s="2">
        <f>IF($L3733="","",IFERROR(INDEX('AR SALES'!$H$2:$H$2501,MATCH(""&amp;$L3733,'AR SALES'!$AE$2:$AE$2501,0)),""))</f>
        <v/>
      </c>
      <c r="AU3733" s="2">
        <f>IF($L3733="","",IF($A3733&lt;&gt;"GA","",IF($E3733="FULTON",IF(ISNUMBER(SEARCH("COLLEGE PARK",$AT3733)),"FULTON (COLLEGE PARK)",IF(ISNUMBER(SEARCH("HAPEVILLE",$AT3733)),"FULTON (HAPEVILLE)",IF(ISNUMBER(SEARCH("EAST POINT",$AT3733)),"FULTON (EAST POINT)",IF(ISNUMBER(SEARCH("ATLANTA",$AT3733)),"FULTON (ATL LIMITS)","FULTON")))),IF($E3733="DEKALB",IF(ISNUMBER(SEARCH("ATLANTA",$AT3733)),"DEKALB (ATL LIMITS)","DEKALB"),IF(AND($E3733="CLAYTON",ISNUMBER(SEARCH("COLLEGE PARK",$AT3733))),"CLAYTON (COLLEGE PARK)",$E3733)))))</f>
        <v/>
      </c>
      <c r="AV3733" s="2">
        <f>IF($L3733="","",IF(""&amp;$F3733="2","DIESEL",IF(OR(""&amp;$F3733="G",""&amp;$F3733="H"),"GAS","")))</f>
        <v/>
      </c>
      <c r="AW3733" s="2">
        <f>IF($AV3733="","",$R3733)</f>
        <v/>
      </c>
      <c r="AX3733" s="2">
        <f>IF($AV3733="","",IF($AB3733=0,$R3733,0))</f>
        <v/>
      </c>
      <c r="AY3733" s="2">
        <f>IF($AV3733="","",IF(AND($Z3733=0,COUNTIF('AR SALES'!$L$2:$L$2501,$L3733)=0),"YES",""))</f>
        <v/>
      </c>
      <c r="AZ3733" s="2">
        <f>IF($AV3733="","",IFERROR(VLOOKUP($AU3733,CODES!$A:$B,2,FALSE),"NO CODE"))</f>
        <v/>
      </c>
      <c r="BA3733" s="2">
        <f>IF(""&amp;$F3733&lt;&gt;"4","",IF($AY3733="YES","",IF(ROUND(SUMIFS($AE$2:$AE$4001,$L$2:$L$4001,$L3733,$F$2:$F$4001,"4")-SUMIFS('AR SALES'!$Y$2:$Y$2501,'AR SALES'!$L$2:$L$2501,$L3733,'AR SALES'!$AD$2:$AD$2501,"OFF"),2)=0,"","STALE")))</f>
        <v/>
      </c>
      <c r="BB3733" s="2">
        <f>IF(OR(""&amp;$F3733="2",""&amp;$F3733="4",""&amp;$F3733="G",""&amp;$F3733="H"),IF($AY3733="YES","",IF($AB3733&lt;&gt;0,"",IF(COUNTIFS('AR SALES'!$L$2:$L$2501,$L3733,'AR SALES'!$AD$2:$AD$2501,IF(""&amp;$F3733="4","OFF","ON"),'AR SALES'!$AF$2:$AF$2501,"Y")&gt;0,"","NO EXEMPTION"))),"")</f>
        <v/>
      </c>
    </row>
    <row r="3734">
      <c r="AT3734" s="2">
        <f>IF($L3734="","",IFERROR(INDEX('AR SALES'!$H$2:$H$2501,MATCH(""&amp;$L3734,'AR SALES'!$AE$2:$AE$2501,0)),""))</f>
        <v/>
      </c>
      <c r="AU3734" s="2">
        <f>IF($L3734="","",IF($A3734&lt;&gt;"GA","",IF($E3734="FULTON",IF(ISNUMBER(SEARCH("COLLEGE PARK",$AT3734)),"FULTON (COLLEGE PARK)",IF(ISNUMBER(SEARCH("HAPEVILLE",$AT3734)),"FULTON (HAPEVILLE)",IF(ISNUMBER(SEARCH("EAST POINT",$AT3734)),"FULTON (EAST POINT)",IF(ISNUMBER(SEARCH("ATLANTA",$AT3734)),"FULTON (ATL LIMITS)","FULTON")))),IF($E3734="DEKALB",IF(ISNUMBER(SEARCH("ATLANTA",$AT3734)),"DEKALB (ATL LIMITS)","DEKALB"),IF(AND($E3734="CLAYTON",ISNUMBER(SEARCH("COLLEGE PARK",$AT3734))),"CLAYTON (COLLEGE PARK)",$E3734)))))</f>
        <v/>
      </c>
      <c r="AV3734" s="2">
        <f>IF($L3734="","",IF(""&amp;$F3734="2","DIESEL",IF(OR(""&amp;$F3734="G",""&amp;$F3734="H"),"GAS","")))</f>
        <v/>
      </c>
      <c r="AW3734" s="2">
        <f>IF($AV3734="","",$R3734)</f>
        <v/>
      </c>
      <c r="AX3734" s="2">
        <f>IF($AV3734="","",IF($AB3734=0,$R3734,0))</f>
        <v/>
      </c>
      <c r="AY3734" s="2">
        <f>IF($AV3734="","",IF(AND($Z3734=0,COUNTIF('AR SALES'!$L$2:$L$2501,$L3734)=0),"YES",""))</f>
        <v/>
      </c>
      <c r="AZ3734" s="2">
        <f>IF($AV3734="","",IFERROR(VLOOKUP($AU3734,CODES!$A:$B,2,FALSE),"NO CODE"))</f>
        <v/>
      </c>
      <c r="BA3734" s="2">
        <f>IF(""&amp;$F3734&lt;&gt;"4","",IF($AY3734="YES","",IF(ROUND(SUMIFS($AE$2:$AE$4001,$L$2:$L$4001,$L3734,$F$2:$F$4001,"4")-SUMIFS('AR SALES'!$Y$2:$Y$2501,'AR SALES'!$L$2:$L$2501,$L3734,'AR SALES'!$AD$2:$AD$2501,"OFF"),2)=0,"","STALE")))</f>
        <v/>
      </c>
      <c r="BB3734" s="2">
        <f>IF(OR(""&amp;$F3734="2",""&amp;$F3734="4",""&amp;$F3734="G",""&amp;$F3734="H"),IF($AY3734="YES","",IF($AB3734&lt;&gt;0,"",IF(COUNTIFS('AR SALES'!$L$2:$L$2501,$L3734,'AR SALES'!$AD$2:$AD$2501,IF(""&amp;$F3734="4","OFF","ON"),'AR SALES'!$AF$2:$AF$2501,"Y")&gt;0,"","NO EXEMPTION"))),"")</f>
        <v/>
      </c>
    </row>
    <row r="3735">
      <c r="AT3735" s="2">
        <f>IF($L3735="","",IFERROR(INDEX('AR SALES'!$H$2:$H$2501,MATCH(""&amp;$L3735,'AR SALES'!$AE$2:$AE$2501,0)),""))</f>
        <v/>
      </c>
      <c r="AU3735" s="2">
        <f>IF($L3735="","",IF($A3735&lt;&gt;"GA","",IF($E3735="FULTON",IF(ISNUMBER(SEARCH("COLLEGE PARK",$AT3735)),"FULTON (COLLEGE PARK)",IF(ISNUMBER(SEARCH("HAPEVILLE",$AT3735)),"FULTON (HAPEVILLE)",IF(ISNUMBER(SEARCH("EAST POINT",$AT3735)),"FULTON (EAST POINT)",IF(ISNUMBER(SEARCH("ATLANTA",$AT3735)),"FULTON (ATL LIMITS)","FULTON")))),IF($E3735="DEKALB",IF(ISNUMBER(SEARCH("ATLANTA",$AT3735)),"DEKALB (ATL LIMITS)","DEKALB"),IF(AND($E3735="CLAYTON",ISNUMBER(SEARCH("COLLEGE PARK",$AT3735))),"CLAYTON (COLLEGE PARK)",$E3735)))))</f>
        <v/>
      </c>
      <c r="AV3735" s="2">
        <f>IF($L3735="","",IF(""&amp;$F3735="2","DIESEL",IF(OR(""&amp;$F3735="G",""&amp;$F3735="H"),"GAS","")))</f>
        <v/>
      </c>
      <c r="AW3735" s="2">
        <f>IF($AV3735="","",$R3735)</f>
        <v/>
      </c>
      <c r="AX3735" s="2">
        <f>IF($AV3735="","",IF($AB3735=0,$R3735,0))</f>
        <v/>
      </c>
      <c r="AY3735" s="2">
        <f>IF($AV3735="","",IF(AND($Z3735=0,COUNTIF('AR SALES'!$L$2:$L$2501,$L3735)=0),"YES",""))</f>
        <v/>
      </c>
      <c r="AZ3735" s="2">
        <f>IF($AV3735="","",IFERROR(VLOOKUP($AU3735,CODES!$A:$B,2,FALSE),"NO CODE"))</f>
        <v/>
      </c>
      <c r="BA3735" s="2">
        <f>IF(""&amp;$F3735&lt;&gt;"4","",IF($AY3735="YES","",IF(ROUND(SUMIFS($AE$2:$AE$4001,$L$2:$L$4001,$L3735,$F$2:$F$4001,"4")-SUMIFS('AR SALES'!$Y$2:$Y$2501,'AR SALES'!$L$2:$L$2501,$L3735,'AR SALES'!$AD$2:$AD$2501,"OFF"),2)=0,"","STALE")))</f>
        <v/>
      </c>
      <c r="BB3735" s="2">
        <f>IF(OR(""&amp;$F3735="2",""&amp;$F3735="4",""&amp;$F3735="G",""&amp;$F3735="H"),IF($AY3735="YES","",IF($AB3735&lt;&gt;0,"",IF(COUNTIFS('AR SALES'!$L$2:$L$2501,$L3735,'AR SALES'!$AD$2:$AD$2501,IF(""&amp;$F3735="4","OFF","ON"),'AR SALES'!$AF$2:$AF$2501,"Y")&gt;0,"","NO EXEMPTION"))),"")</f>
        <v/>
      </c>
    </row>
    <row r="3736">
      <c r="AT3736" s="2">
        <f>IF($L3736="","",IFERROR(INDEX('AR SALES'!$H$2:$H$2501,MATCH(""&amp;$L3736,'AR SALES'!$AE$2:$AE$2501,0)),""))</f>
        <v/>
      </c>
      <c r="AU3736" s="2">
        <f>IF($L3736="","",IF($A3736&lt;&gt;"GA","",IF($E3736="FULTON",IF(ISNUMBER(SEARCH("COLLEGE PARK",$AT3736)),"FULTON (COLLEGE PARK)",IF(ISNUMBER(SEARCH("HAPEVILLE",$AT3736)),"FULTON (HAPEVILLE)",IF(ISNUMBER(SEARCH("EAST POINT",$AT3736)),"FULTON (EAST POINT)",IF(ISNUMBER(SEARCH("ATLANTA",$AT3736)),"FULTON (ATL LIMITS)","FULTON")))),IF($E3736="DEKALB",IF(ISNUMBER(SEARCH("ATLANTA",$AT3736)),"DEKALB (ATL LIMITS)","DEKALB"),IF(AND($E3736="CLAYTON",ISNUMBER(SEARCH("COLLEGE PARK",$AT3736))),"CLAYTON (COLLEGE PARK)",$E3736)))))</f>
        <v/>
      </c>
      <c r="AV3736" s="2">
        <f>IF($L3736="","",IF(""&amp;$F3736="2","DIESEL",IF(OR(""&amp;$F3736="G",""&amp;$F3736="H"),"GAS","")))</f>
        <v/>
      </c>
      <c r="AW3736" s="2">
        <f>IF($AV3736="","",$R3736)</f>
        <v/>
      </c>
      <c r="AX3736" s="2">
        <f>IF($AV3736="","",IF($AB3736=0,$R3736,0))</f>
        <v/>
      </c>
      <c r="AY3736" s="2">
        <f>IF($AV3736="","",IF(AND($Z3736=0,COUNTIF('AR SALES'!$L$2:$L$2501,$L3736)=0),"YES",""))</f>
        <v/>
      </c>
      <c r="AZ3736" s="2">
        <f>IF($AV3736="","",IFERROR(VLOOKUP($AU3736,CODES!$A:$B,2,FALSE),"NO CODE"))</f>
        <v/>
      </c>
      <c r="BA3736" s="2">
        <f>IF(""&amp;$F3736&lt;&gt;"4","",IF($AY3736="YES","",IF(ROUND(SUMIFS($AE$2:$AE$4001,$L$2:$L$4001,$L3736,$F$2:$F$4001,"4")-SUMIFS('AR SALES'!$Y$2:$Y$2501,'AR SALES'!$L$2:$L$2501,$L3736,'AR SALES'!$AD$2:$AD$2501,"OFF"),2)=0,"","STALE")))</f>
        <v/>
      </c>
      <c r="BB3736" s="2">
        <f>IF(OR(""&amp;$F3736="2",""&amp;$F3736="4",""&amp;$F3736="G",""&amp;$F3736="H"),IF($AY3736="YES","",IF($AB3736&lt;&gt;0,"",IF(COUNTIFS('AR SALES'!$L$2:$L$2501,$L3736,'AR SALES'!$AD$2:$AD$2501,IF(""&amp;$F3736="4","OFF","ON"),'AR SALES'!$AF$2:$AF$2501,"Y")&gt;0,"","NO EXEMPTION"))),"")</f>
        <v/>
      </c>
    </row>
    <row r="3737">
      <c r="AT3737" s="2">
        <f>IF($L3737="","",IFERROR(INDEX('AR SALES'!$H$2:$H$2501,MATCH(""&amp;$L3737,'AR SALES'!$AE$2:$AE$2501,0)),""))</f>
        <v/>
      </c>
      <c r="AU3737" s="2">
        <f>IF($L3737="","",IF($A3737&lt;&gt;"GA","",IF($E3737="FULTON",IF(ISNUMBER(SEARCH("COLLEGE PARK",$AT3737)),"FULTON (COLLEGE PARK)",IF(ISNUMBER(SEARCH("HAPEVILLE",$AT3737)),"FULTON (HAPEVILLE)",IF(ISNUMBER(SEARCH("EAST POINT",$AT3737)),"FULTON (EAST POINT)",IF(ISNUMBER(SEARCH("ATLANTA",$AT3737)),"FULTON (ATL LIMITS)","FULTON")))),IF($E3737="DEKALB",IF(ISNUMBER(SEARCH("ATLANTA",$AT3737)),"DEKALB (ATL LIMITS)","DEKALB"),IF(AND($E3737="CLAYTON",ISNUMBER(SEARCH("COLLEGE PARK",$AT3737))),"CLAYTON (COLLEGE PARK)",$E3737)))))</f>
        <v/>
      </c>
      <c r="AV3737" s="2">
        <f>IF($L3737="","",IF(""&amp;$F3737="2","DIESEL",IF(OR(""&amp;$F3737="G",""&amp;$F3737="H"),"GAS","")))</f>
        <v/>
      </c>
      <c r="AW3737" s="2">
        <f>IF($AV3737="","",$R3737)</f>
        <v/>
      </c>
      <c r="AX3737" s="2">
        <f>IF($AV3737="","",IF($AB3737=0,$R3737,0))</f>
        <v/>
      </c>
      <c r="AY3737" s="2">
        <f>IF($AV3737="","",IF(AND($Z3737=0,COUNTIF('AR SALES'!$L$2:$L$2501,$L3737)=0),"YES",""))</f>
        <v/>
      </c>
      <c r="AZ3737" s="2">
        <f>IF($AV3737="","",IFERROR(VLOOKUP($AU3737,CODES!$A:$B,2,FALSE),"NO CODE"))</f>
        <v/>
      </c>
      <c r="BA3737" s="2">
        <f>IF(""&amp;$F3737&lt;&gt;"4","",IF($AY3737="YES","",IF(ROUND(SUMIFS($AE$2:$AE$4001,$L$2:$L$4001,$L3737,$F$2:$F$4001,"4")-SUMIFS('AR SALES'!$Y$2:$Y$2501,'AR SALES'!$L$2:$L$2501,$L3737,'AR SALES'!$AD$2:$AD$2501,"OFF"),2)=0,"","STALE")))</f>
        <v/>
      </c>
      <c r="BB3737" s="2">
        <f>IF(OR(""&amp;$F3737="2",""&amp;$F3737="4",""&amp;$F3737="G",""&amp;$F3737="H"),IF($AY3737="YES","",IF($AB3737&lt;&gt;0,"",IF(COUNTIFS('AR SALES'!$L$2:$L$2501,$L3737,'AR SALES'!$AD$2:$AD$2501,IF(""&amp;$F3737="4","OFF","ON"),'AR SALES'!$AF$2:$AF$2501,"Y")&gt;0,"","NO EXEMPTION"))),"")</f>
        <v/>
      </c>
    </row>
    <row r="3738">
      <c r="AT3738" s="2">
        <f>IF($L3738="","",IFERROR(INDEX('AR SALES'!$H$2:$H$2501,MATCH(""&amp;$L3738,'AR SALES'!$AE$2:$AE$2501,0)),""))</f>
        <v/>
      </c>
      <c r="AU3738" s="2">
        <f>IF($L3738="","",IF($A3738&lt;&gt;"GA","",IF($E3738="FULTON",IF(ISNUMBER(SEARCH("COLLEGE PARK",$AT3738)),"FULTON (COLLEGE PARK)",IF(ISNUMBER(SEARCH("HAPEVILLE",$AT3738)),"FULTON (HAPEVILLE)",IF(ISNUMBER(SEARCH("EAST POINT",$AT3738)),"FULTON (EAST POINT)",IF(ISNUMBER(SEARCH("ATLANTA",$AT3738)),"FULTON (ATL LIMITS)","FULTON")))),IF($E3738="DEKALB",IF(ISNUMBER(SEARCH("ATLANTA",$AT3738)),"DEKALB (ATL LIMITS)","DEKALB"),IF(AND($E3738="CLAYTON",ISNUMBER(SEARCH("COLLEGE PARK",$AT3738))),"CLAYTON (COLLEGE PARK)",$E3738)))))</f>
        <v/>
      </c>
      <c r="AV3738" s="2">
        <f>IF($L3738="","",IF(""&amp;$F3738="2","DIESEL",IF(OR(""&amp;$F3738="G",""&amp;$F3738="H"),"GAS","")))</f>
        <v/>
      </c>
      <c r="AW3738" s="2">
        <f>IF($AV3738="","",$R3738)</f>
        <v/>
      </c>
      <c r="AX3738" s="2">
        <f>IF($AV3738="","",IF($AB3738=0,$R3738,0))</f>
        <v/>
      </c>
      <c r="AY3738" s="2">
        <f>IF($AV3738="","",IF(AND($Z3738=0,COUNTIF('AR SALES'!$L$2:$L$2501,$L3738)=0),"YES",""))</f>
        <v/>
      </c>
      <c r="AZ3738" s="2">
        <f>IF($AV3738="","",IFERROR(VLOOKUP($AU3738,CODES!$A:$B,2,FALSE),"NO CODE"))</f>
        <v/>
      </c>
      <c r="BA3738" s="2">
        <f>IF(""&amp;$F3738&lt;&gt;"4","",IF($AY3738="YES","",IF(ROUND(SUMIFS($AE$2:$AE$4001,$L$2:$L$4001,$L3738,$F$2:$F$4001,"4")-SUMIFS('AR SALES'!$Y$2:$Y$2501,'AR SALES'!$L$2:$L$2501,$L3738,'AR SALES'!$AD$2:$AD$2501,"OFF"),2)=0,"","STALE")))</f>
        <v/>
      </c>
      <c r="BB3738" s="2">
        <f>IF(OR(""&amp;$F3738="2",""&amp;$F3738="4",""&amp;$F3738="G",""&amp;$F3738="H"),IF($AY3738="YES","",IF($AB3738&lt;&gt;0,"",IF(COUNTIFS('AR SALES'!$L$2:$L$2501,$L3738,'AR SALES'!$AD$2:$AD$2501,IF(""&amp;$F3738="4","OFF","ON"),'AR SALES'!$AF$2:$AF$2501,"Y")&gt;0,"","NO EXEMPTION"))),"")</f>
        <v/>
      </c>
    </row>
    <row r="3739">
      <c r="AT3739" s="2">
        <f>IF($L3739="","",IFERROR(INDEX('AR SALES'!$H$2:$H$2501,MATCH(""&amp;$L3739,'AR SALES'!$AE$2:$AE$2501,0)),""))</f>
        <v/>
      </c>
      <c r="AU3739" s="2">
        <f>IF($L3739="","",IF($A3739&lt;&gt;"GA","",IF($E3739="FULTON",IF(ISNUMBER(SEARCH("COLLEGE PARK",$AT3739)),"FULTON (COLLEGE PARK)",IF(ISNUMBER(SEARCH("HAPEVILLE",$AT3739)),"FULTON (HAPEVILLE)",IF(ISNUMBER(SEARCH("EAST POINT",$AT3739)),"FULTON (EAST POINT)",IF(ISNUMBER(SEARCH("ATLANTA",$AT3739)),"FULTON (ATL LIMITS)","FULTON")))),IF($E3739="DEKALB",IF(ISNUMBER(SEARCH("ATLANTA",$AT3739)),"DEKALB (ATL LIMITS)","DEKALB"),IF(AND($E3739="CLAYTON",ISNUMBER(SEARCH("COLLEGE PARK",$AT3739))),"CLAYTON (COLLEGE PARK)",$E3739)))))</f>
        <v/>
      </c>
      <c r="AV3739" s="2">
        <f>IF($L3739="","",IF(""&amp;$F3739="2","DIESEL",IF(OR(""&amp;$F3739="G",""&amp;$F3739="H"),"GAS","")))</f>
        <v/>
      </c>
      <c r="AW3739" s="2">
        <f>IF($AV3739="","",$R3739)</f>
        <v/>
      </c>
      <c r="AX3739" s="2">
        <f>IF($AV3739="","",IF($AB3739=0,$R3739,0))</f>
        <v/>
      </c>
      <c r="AY3739" s="2">
        <f>IF($AV3739="","",IF(AND($Z3739=0,COUNTIF('AR SALES'!$L$2:$L$2501,$L3739)=0),"YES",""))</f>
        <v/>
      </c>
      <c r="AZ3739" s="2">
        <f>IF($AV3739="","",IFERROR(VLOOKUP($AU3739,CODES!$A:$B,2,FALSE),"NO CODE"))</f>
        <v/>
      </c>
      <c r="BA3739" s="2">
        <f>IF(""&amp;$F3739&lt;&gt;"4","",IF($AY3739="YES","",IF(ROUND(SUMIFS($AE$2:$AE$4001,$L$2:$L$4001,$L3739,$F$2:$F$4001,"4")-SUMIFS('AR SALES'!$Y$2:$Y$2501,'AR SALES'!$L$2:$L$2501,$L3739,'AR SALES'!$AD$2:$AD$2501,"OFF"),2)=0,"","STALE")))</f>
        <v/>
      </c>
      <c r="BB3739" s="2">
        <f>IF(OR(""&amp;$F3739="2",""&amp;$F3739="4",""&amp;$F3739="G",""&amp;$F3739="H"),IF($AY3739="YES","",IF($AB3739&lt;&gt;0,"",IF(COUNTIFS('AR SALES'!$L$2:$L$2501,$L3739,'AR SALES'!$AD$2:$AD$2501,IF(""&amp;$F3739="4","OFF","ON"),'AR SALES'!$AF$2:$AF$2501,"Y")&gt;0,"","NO EXEMPTION"))),"")</f>
        <v/>
      </c>
    </row>
    <row r="3740">
      <c r="AT3740" s="2">
        <f>IF($L3740="","",IFERROR(INDEX('AR SALES'!$H$2:$H$2501,MATCH(""&amp;$L3740,'AR SALES'!$AE$2:$AE$2501,0)),""))</f>
        <v/>
      </c>
      <c r="AU3740" s="2">
        <f>IF($L3740="","",IF($A3740&lt;&gt;"GA","",IF($E3740="FULTON",IF(ISNUMBER(SEARCH("COLLEGE PARK",$AT3740)),"FULTON (COLLEGE PARK)",IF(ISNUMBER(SEARCH("HAPEVILLE",$AT3740)),"FULTON (HAPEVILLE)",IF(ISNUMBER(SEARCH("EAST POINT",$AT3740)),"FULTON (EAST POINT)",IF(ISNUMBER(SEARCH("ATLANTA",$AT3740)),"FULTON (ATL LIMITS)","FULTON")))),IF($E3740="DEKALB",IF(ISNUMBER(SEARCH("ATLANTA",$AT3740)),"DEKALB (ATL LIMITS)","DEKALB"),IF(AND($E3740="CLAYTON",ISNUMBER(SEARCH("COLLEGE PARK",$AT3740))),"CLAYTON (COLLEGE PARK)",$E3740)))))</f>
        <v/>
      </c>
      <c r="AV3740" s="2">
        <f>IF($L3740="","",IF(""&amp;$F3740="2","DIESEL",IF(OR(""&amp;$F3740="G",""&amp;$F3740="H"),"GAS","")))</f>
        <v/>
      </c>
      <c r="AW3740" s="2">
        <f>IF($AV3740="","",$R3740)</f>
        <v/>
      </c>
      <c r="AX3740" s="2">
        <f>IF($AV3740="","",IF($AB3740=0,$R3740,0))</f>
        <v/>
      </c>
      <c r="AY3740" s="2">
        <f>IF($AV3740="","",IF(AND($Z3740=0,COUNTIF('AR SALES'!$L$2:$L$2501,$L3740)=0),"YES",""))</f>
        <v/>
      </c>
      <c r="AZ3740" s="2">
        <f>IF($AV3740="","",IFERROR(VLOOKUP($AU3740,CODES!$A:$B,2,FALSE),"NO CODE"))</f>
        <v/>
      </c>
      <c r="BA3740" s="2">
        <f>IF(""&amp;$F3740&lt;&gt;"4","",IF($AY3740="YES","",IF(ROUND(SUMIFS($AE$2:$AE$4001,$L$2:$L$4001,$L3740,$F$2:$F$4001,"4")-SUMIFS('AR SALES'!$Y$2:$Y$2501,'AR SALES'!$L$2:$L$2501,$L3740,'AR SALES'!$AD$2:$AD$2501,"OFF"),2)=0,"","STALE")))</f>
        <v/>
      </c>
      <c r="BB3740" s="2">
        <f>IF(OR(""&amp;$F3740="2",""&amp;$F3740="4",""&amp;$F3740="G",""&amp;$F3740="H"),IF($AY3740="YES","",IF($AB3740&lt;&gt;0,"",IF(COUNTIFS('AR SALES'!$L$2:$L$2501,$L3740,'AR SALES'!$AD$2:$AD$2501,IF(""&amp;$F3740="4","OFF","ON"),'AR SALES'!$AF$2:$AF$2501,"Y")&gt;0,"","NO EXEMPTION"))),"")</f>
        <v/>
      </c>
    </row>
    <row r="3741">
      <c r="AT3741" s="2">
        <f>IF($L3741="","",IFERROR(INDEX('AR SALES'!$H$2:$H$2501,MATCH(""&amp;$L3741,'AR SALES'!$AE$2:$AE$2501,0)),""))</f>
        <v/>
      </c>
      <c r="AU3741" s="2">
        <f>IF($L3741="","",IF($A3741&lt;&gt;"GA","",IF($E3741="FULTON",IF(ISNUMBER(SEARCH("COLLEGE PARK",$AT3741)),"FULTON (COLLEGE PARK)",IF(ISNUMBER(SEARCH("HAPEVILLE",$AT3741)),"FULTON (HAPEVILLE)",IF(ISNUMBER(SEARCH("EAST POINT",$AT3741)),"FULTON (EAST POINT)",IF(ISNUMBER(SEARCH("ATLANTA",$AT3741)),"FULTON (ATL LIMITS)","FULTON")))),IF($E3741="DEKALB",IF(ISNUMBER(SEARCH("ATLANTA",$AT3741)),"DEKALB (ATL LIMITS)","DEKALB"),IF(AND($E3741="CLAYTON",ISNUMBER(SEARCH("COLLEGE PARK",$AT3741))),"CLAYTON (COLLEGE PARK)",$E3741)))))</f>
        <v/>
      </c>
      <c r="AV3741" s="2">
        <f>IF($L3741="","",IF(""&amp;$F3741="2","DIESEL",IF(OR(""&amp;$F3741="G",""&amp;$F3741="H"),"GAS","")))</f>
        <v/>
      </c>
      <c r="AW3741" s="2">
        <f>IF($AV3741="","",$R3741)</f>
        <v/>
      </c>
      <c r="AX3741" s="2">
        <f>IF($AV3741="","",IF($AB3741=0,$R3741,0))</f>
        <v/>
      </c>
      <c r="AY3741" s="2">
        <f>IF($AV3741="","",IF(AND($Z3741=0,COUNTIF('AR SALES'!$L$2:$L$2501,$L3741)=0),"YES",""))</f>
        <v/>
      </c>
      <c r="AZ3741" s="2">
        <f>IF($AV3741="","",IFERROR(VLOOKUP($AU3741,CODES!$A:$B,2,FALSE),"NO CODE"))</f>
        <v/>
      </c>
      <c r="BA3741" s="2">
        <f>IF(""&amp;$F3741&lt;&gt;"4","",IF($AY3741="YES","",IF(ROUND(SUMIFS($AE$2:$AE$4001,$L$2:$L$4001,$L3741,$F$2:$F$4001,"4")-SUMIFS('AR SALES'!$Y$2:$Y$2501,'AR SALES'!$L$2:$L$2501,$L3741,'AR SALES'!$AD$2:$AD$2501,"OFF"),2)=0,"","STALE")))</f>
        <v/>
      </c>
      <c r="BB3741" s="2">
        <f>IF(OR(""&amp;$F3741="2",""&amp;$F3741="4",""&amp;$F3741="G",""&amp;$F3741="H"),IF($AY3741="YES","",IF($AB3741&lt;&gt;0,"",IF(COUNTIFS('AR SALES'!$L$2:$L$2501,$L3741,'AR SALES'!$AD$2:$AD$2501,IF(""&amp;$F3741="4","OFF","ON"),'AR SALES'!$AF$2:$AF$2501,"Y")&gt;0,"","NO EXEMPTION"))),"")</f>
        <v/>
      </c>
    </row>
    <row r="3742">
      <c r="AT3742" s="2">
        <f>IF($L3742="","",IFERROR(INDEX('AR SALES'!$H$2:$H$2501,MATCH(""&amp;$L3742,'AR SALES'!$AE$2:$AE$2501,0)),""))</f>
        <v/>
      </c>
      <c r="AU3742" s="2">
        <f>IF($L3742="","",IF($A3742&lt;&gt;"GA","",IF($E3742="FULTON",IF(ISNUMBER(SEARCH("COLLEGE PARK",$AT3742)),"FULTON (COLLEGE PARK)",IF(ISNUMBER(SEARCH("HAPEVILLE",$AT3742)),"FULTON (HAPEVILLE)",IF(ISNUMBER(SEARCH("EAST POINT",$AT3742)),"FULTON (EAST POINT)",IF(ISNUMBER(SEARCH("ATLANTA",$AT3742)),"FULTON (ATL LIMITS)","FULTON")))),IF($E3742="DEKALB",IF(ISNUMBER(SEARCH("ATLANTA",$AT3742)),"DEKALB (ATL LIMITS)","DEKALB"),IF(AND($E3742="CLAYTON",ISNUMBER(SEARCH("COLLEGE PARK",$AT3742))),"CLAYTON (COLLEGE PARK)",$E3742)))))</f>
        <v/>
      </c>
      <c r="AV3742" s="2">
        <f>IF($L3742="","",IF(""&amp;$F3742="2","DIESEL",IF(OR(""&amp;$F3742="G",""&amp;$F3742="H"),"GAS","")))</f>
        <v/>
      </c>
      <c r="AW3742" s="2">
        <f>IF($AV3742="","",$R3742)</f>
        <v/>
      </c>
      <c r="AX3742" s="2">
        <f>IF($AV3742="","",IF($AB3742=0,$R3742,0))</f>
        <v/>
      </c>
      <c r="AY3742" s="2">
        <f>IF($AV3742="","",IF(AND($Z3742=0,COUNTIF('AR SALES'!$L$2:$L$2501,$L3742)=0),"YES",""))</f>
        <v/>
      </c>
      <c r="AZ3742" s="2">
        <f>IF($AV3742="","",IFERROR(VLOOKUP($AU3742,CODES!$A:$B,2,FALSE),"NO CODE"))</f>
        <v/>
      </c>
      <c r="BA3742" s="2">
        <f>IF(""&amp;$F3742&lt;&gt;"4","",IF($AY3742="YES","",IF(ROUND(SUMIFS($AE$2:$AE$4001,$L$2:$L$4001,$L3742,$F$2:$F$4001,"4")-SUMIFS('AR SALES'!$Y$2:$Y$2501,'AR SALES'!$L$2:$L$2501,$L3742,'AR SALES'!$AD$2:$AD$2501,"OFF"),2)=0,"","STALE")))</f>
        <v/>
      </c>
      <c r="BB3742" s="2">
        <f>IF(OR(""&amp;$F3742="2",""&amp;$F3742="4",""&amp;$F3742="G",""&amp;$F3742="H"),IF($AY3742="YES","",IF($AB3742&lt;&gt;0,"",IF(COUNTIFS('AR SALES'!$L$2:$L$2501,$L3742,'AR SALES'!$AD$2:$AD$2501,IF(""&amp;$F3742="4","OFF","ON"),'AR SALES'!$AF$2:$AF$2501,"Y")&gt;0,"","NO EXEMPTION"))),"")</f>
        <v/>
      </c>
    </row>
    <row r="3743">
      <c r="AT3743" s="2">
        <f>IF($L3743="","",IFERROR(INDEX('AR SALES'!$H$2:$H$2501,MATCH(""&amp;$L3743,'AR SALES'!$AE$2:$AE$2501,0)),""))</f>
        <v/>
      </c>
      <c r="AU3743" s="2">
        <f>IF($L3743="","",IF($A3743&lt;&gt;"GA","",IF($E3743="FULTON",IF(ISNUMBER(SEARCH("COLLEGE PARK",$AT3743)),"FULTON (COLLEGE PARK)",IF(ISNUMBER(SEARCH("HAPEVILLE",$AT3743)),"FULTON (HAPEVILLE)",IF(ISNUMBER(SEARCH("EAST POINT",$AT3743)),"FULTON (EAST POINT)",IF(ISNUMBER(SEARCH("ATLANTA",$AT3743)),"FULTON (ATL LIMITS)","FULTON")))),IF($E3743="DEKALB",IF(ISNUMBER(SEARCH("ATLANTA",$AT3743)),"DEKALB (ATL LIMITS)","DEKALB"),IF(AND($E3743="CLAYTON",ISNUMBER(SEARCH("COLLEGE PARK",$AT3743))),"CLAYTON (COLLEGE PARK)",$E3743)))))</f>
        <v/>
      </c>
      <c r="AV3743" s="2">
        <f>IF($L3743="","",IF(""&amp;$F3743="2","DIESEL",IF(OR(""&amp;$F3743="G",""&amp;$F3743="H"),"GAS","")))</f>
        <v/>
      </c>
      <c r="AW3743" s="2">
        <f>IF($AV3743="","",$R3743)</f>
        <v/>
      </c>
      <c r="AX3743" s="2">
        <f>IF($AV3743="","",IF($AB3743=0,$R3743,0))</f>
        <v/>
      </c>
      <c r="AY3743" s="2">
        <f>IF($AV3743="","",IF(AND($Z3743=0,COUNTIF('AR SALES'!$L$2:$L$2501,$L3743)=0),"YES",""))</f>
        <v/>
      </c>
      <c r="AZ3743" s="2">
        <f>IF($AV3743="","",IFERROR(VLOOKUP($AU3743,CODES!$A:$B,2,FALSE),"NO CODE"))</f>
        <v/>
      </c>
      <c r="BA3743" s="2">
        <f>IF(""&amp;$F3743&lt;&gt;"4","",IF($AY3743="YES","",IF(ROUND(SUMIFS($AE$2:$AE$4001,$L$2:$L$4001,$L3743,$F$2:$F$4001,"4")-SUMIFS('AR SALES'!$Y$2:$Y$2501,'AR SALES'!$L$2:$L$2501,$L3743,'AR SALES'!$AD$2:$AD$2501,"OFF"),2)=0,"","STALE")))</f>
        <v/>
      </c>
      <c r="BB3743" s="2">
        <f>IF(OR(""&amp;$F3743="2",""&amp;$F3743="4",""&amp;$F3743="G",""&amp;$F3743="H"),IF($AY3743="YES","",IF($AB3743&lt;&gt;0,"",IF(COUNTIFS('AR SALES'!$L$2:$L$2501,$L3743,'AR SALES'!$AD$2:$AD$2501,IF(""&amp;$F3743="4","OFF","ON"),'AR SALES'!$AF$2:$AF$2501,"Y")&gt;0,"","NO EXEMPTION"))),"")</f>
        <v/>
      </c>
    </row>
    <row r="3744">
      <c r="AT3744" s="2">
        <f>IF($L3744="","",IFERROR(INDEX('AR SALES'!$H$2:$H$2501,MATCH(""&amp;$L3744,'AR SALES'!$AE$2:$AE$2501,0)),""))</f>
        <v/>
      </c>
      <c r="AU3744" s="2">
        <f>IF($L3744="","",IF($A3744&lt;&gt;"GA","",IF($E3744="FULTON",IF(ISNUMBER(SEARCH("COLLEGE PARK",$AT3744)),"FULTON (COLLEGE PARK)",IF(ISNUMBER(SEARCH("HAPEVILLE",$AT3744)),"FULTON (HAPEVILLE)",IF(ISNUMBER(SEARCH("EAST POINT",$AT3744)),"FULTON (EAST POINT)",IF(ISNUMBER(SEARCH("ATLANTA",$AT3744)),"FULTON (ATL LIMITS)","FULTON")))),IF($E3744="DEKALB",IF(ISNUMBER(SEARCH("ATLANTA",$AT3744)),"DEKALB (ATL LIMITS)","DEKALB"),IF(AND($E3744="CLAYTON",ISNUMBER(SEARCH("COLLEGE PARK",$AT3744))),"CLAYTON (COLLEGE PARK)",$E3744)))))</f>
        <v/>
      </c>
      <c r="AV3744" s="2">
        <f>IF($L3744="","",IF(""&amp;$F3744="2","DIESEL",IF(OR(""&amp;$F3744="G",""&amp;$F3744="H"),"GAS","")))</f>
        <v/>
      </c>
      <c r="AW3744" s="2">
        <f>IF($AV3744="","",$R3744)</f>
        <v/>
      </c>
      <c r="AX3744" s="2">
        <f>IF($AV3744="","",IF($AB3744=0,$R3744,0))</f>
        <v/>
      </c>
      <c r="AY3744" s="2">
        <f>IF($AV3744="","",IF(AND($Z3744=0,COUNTIF('AR SALES'!$L$2:$L$2501,$L3744)=0),"YES",""))</f>
        <v/>
      </c>
      <c r="AZ3744" s="2">
        <f>IF($AV3744="","",IFERROR(VLOOKUP($AU3744,CODES!$A:$B,2,FALSE),"NO CODE"))</f>
        <v/>
      </c>
      <c r="BA3744" s="2">
        <f>IF(""&amp;$F3744&lt;&gt;"4","",IF($AY3744="YES","",IF(ROUND(SUMIFS($AE$2:$AE$4001,$L$2:$L$4001,$L3744,$F$2:$F$4001,"4")-SUMIFS('AR SALES'!$Y$2:$Y$2501,'AR SALES'!$L$2:$L$2501,$L3744,'AR SALES'!$AD$2:$AD$2501,"OFF"),2)=0,"","STALE")))</f>
        <v/>
      </c>
      <c r="BB3744" s="2">
        <f>IF(OR(""&amp;$F3744="2",""&amp;$F3744="4",""&amp;$F3744="G",""&amp;$F3744="H"),IF($AY3744="YES","",IF($AB3744&lt;&gt;0,"",IF(COUNTIFS('AR SALES'!$L$2:$L$2501,$L3744,'AR SALES'!$AD$2:$AD$2501,IF(""&amp;$F3744="4","OFF","ON"),'AR SALES'!$AF$2:$AF$2501,"Y")&gt;0,"","NO EXEMPTION"))),"")</f>
        <v/>
      </c>
    </row>
    <row r="3745">
      <c r="AT3745" s="2">
        <f>IF($L3745="","",IFERROR(INDEX('AR SALES'!$H$2:$H$2501,MATCH(""&amp;$L3745,'AR SALES'!$AE$2:$AE$2501,0)),""))</f>
        <v/>
      </c>
      <c r="AU3745" s="2">
        <f>IF($L3745="","",IF($A3745&lt;&gt;"GA","",IF($E3745="FULTON",IF(ISNUMBER(SEARCH("COLLEGE PARK",$AT3745)),"FULTON (COLLEGE PARK)",IF(ISNUMBER(SEARCH("HAPEVILLE",$AT3745)),"FULTON (HAPEVILLE)",IF(ISNUMBER(SEARCH("EAST POINT",$AT3745)),"FULTON (EAST POINT)",IF(ISNUMBER(SEARCH("ATLANTA",$AT3745)),"FULTON (ATL LIMITS)","FULTON")))),IF($E3745="DEKALB",IF(ISNUMBER(SEARCH("ATLANTA",$AT3745)),"DEKALB (ATL LIMITS)","DEKALB"),IF(AND($E3745="CLAYTON",ISNUMBER(SEARCH("COLLEGE PARK",$AT3745))),"CLAYTON (COLLEGE PARK)",$E3745)))))</f>
        <v/>
      </c>
      <c r="AV3745" s="2">
        <f>IF($L3745="","",IF(""&amp;$F3745="2","DIESEL",IF(OR(""&amp;$F3745="G",""&amp;$F3745="H"),"GAS","")))</f>
        <v/>
      </c>
      <c r="AW3745" s="2">
        <f>IF($AV3745="","",$R3745)</f>
        <v/>
      </c>
      <c r="AX3745" s="2">
        <f>IF($AV3745="","",IF($AB3745=0,$R3745,0))</f>
        <v/>
      </c>
      <c r="AY3745" s="2">
        <f>IF($AV3745="","",IF(AND($Z3745=0,COUNTIF('AR SALES'!$L$2:$L$2501,$L3745)=0),"YES",""))</f>
        <v/>
      </c>
      <c r="AZ3745" s="2">
        <f>IF($AV3745="","",IFERROR(VLOOKUP($AU3745,CODES!$A:$B,2,FALSE),"NO CODE"))</f>
        <v/>
      </c>
      <c r="BA3745" s="2">
        <f>IF(""&amp;$F3745&lt;&gt;"4","",IF($AY3745="YES","",IF(ROUND(SUMIFS($AE$2:$AE$4001,$L$2:$L$4001,$L3745,$F$2:$F$4001,"4")-SUMIFS('AR SALES'!$Y$2:$Y$2501,'AR SALES'!$L$2:$L$2501,$L3745,'AR SALES'!$AD$2:$AD$2501,"OFF"),2)=0,"","STALE")))</f>
        <v/>
      </c>
      <c r="BB3745" s="2">
        <f>IF(OR(""&amp;$F3745="2",""&amp;$F3745="4",""&amp;$F3745="G",""&amp;$F3745="H"),IF($AY3745="YES","",IF($AB3745&lt;&gt;0,"",IF(COUNTIFS('AR SALES'!$L$2:$L$2501,$L3745,'AR SALES'!$AD$2:$AD$2501,IF(""&amp;$F3745="4","OFF","ON"),'AR SALES'!$AF$2:$AF$2501,"Y")&gt;0,"","NO EXEMPTION"))),"")</f>
        <v/>
      </c>
    </row>
    <row r="3746">
      <c r="AT3746" s="2">
        <f>IF($L3746="","",IFERROR(INDEX('AR SALES'!$H$2:$H$2501,MATCH(""&amp;$L3746,'AR SALES'!$AE$2:$AE$2501,0)),""))</f>
        <v/>
      </c>
      <c r="AU3746" s="2">
        <f>IF($L3746="","",IF($A3746&lt;&gt;"GA","",IF($E3746="FULTON",IF(ISNUMBER(SEARCH("COLLEGE PARK",$AT3746)),"FULTON (COLLEGE PARK)",IF(ISNUMBER(SEARCH("HAPEVILLE",$AT3746)),"FULTON (HAPEVILLE)",IF(ISNUMBER(SEARCH("EAST POINT",$AT3746)),"FULTON (EAST POINT)",IF(ISNUMBER(SEARCH("ATLANTA",$AT3746)),"FULTON (ATL LIMITS)","FULTON")))),IF($E3746="DEKALB",IF(ISNUMBER(SEARCH("ATLANTA",$AT3746)),"DEKALB (ATL LIMITS)","DEKALB"),IF(AND($E3746="CLAYTON",ISNUMBER(SEARCH("COLLEGE PARK",$AT3746))),"CLAYTON (COLLEGE PARK)",$E3746)))))</f>
        <v/>
      </c>
      <c r="AV3746" s="2">
        <f>IF($L3746="","",IF(""&amp;$F3746="2","DIESEL",IF(OR(""&amp;$F3746="G",""&amp;$F3746="H"),"GAS","")))</f>
        <v/>
      </c>
      <c r="AW3746" s="2">
        <f>IF($AV3746="","",$R3746)</f>
        <v/>
      </c>
      <c r="AX3746" s="2">
        <f>IF($AV3746="","",IF($AB3746=0,$R3746,0))</f>
        <v/>
      </c>
      <c r="AY3746" s="2">
        <f>IF($AV3746="","",IF(AND($Z3746=0,COUNTIF('AR SALES'!$L$2:$L$2501,$L3746)=0),"YES",""))</f>
        <v/>
      </c>
      <c r="AZ3746" s="2">
        <f>IF($AV3746="","",IFERROR(VLOOKUP($AU3746,CODES!$A:$B,2,FALSE),"NO CODE"))</f>
        <v/>
      </c>
      <c r="BA3746" s="2">
        <f>IF(""&amp;$F3746&lt;&gt;"4","",IF($AY3746="YES","",IF(ROUND(SUMIFS($AE$2:$AE$4001,$L$2:$L$4001,$L3746,$F$2:$F$4001,"4")-SUMIFS('AR SALES'!$Y$2:$Y$2501,'AR SALES'!$L$2:$L$2501,$L3746,'AR SALES'!$AD$2:$AD$2501,"OFF"),2)=0,"","STALE")))</f>
        <v/>
      </c>
      <c r="BB3746" s="2">
        <f>IF(OR(""&amp;$F3746="2",""&amp;$F3746="4",""&amp;$F3746="G",""&amp;$F3746="H"),IF($AY3746="YES","",IF($AB3746&lt;&gt;0,"",IF(COUNTIFS('AR SALES'!$L$2:$L$2501,$L3746,'AR SALES'!$AD$2:$AD$2501,IF(""&amp;$F3746="4","OFF","ON"),'AR SALES'!$AF$2:$AF$2501,"Y")&gt;0,"","NO EXEMPTION"))),"")</f>
        <v/>
      </c>
    </row>
    <row r="3747">
      <c r="AT3747" s="2">
        <f>IF($L3747="","",IFERROR(INDEX('AR SALES'!$H$2:$H$2501,MATCH(""&amp;$L3747,'AR SALES'!$AE$2:$AE$2501,0)),""))</f>
        <v/>
      </c>
      <c r="AU3747" s="2">
        <f>IF($L3747="","",IF($A3747&lt;&gt;"GA","",IF($E3747="FULTON",IF(ISNUMBER(SEARCH("COLLEGE PARK",$AT3747)),"FULTON (COLLEGE PARK)",IF(ISNUMBER(SEARCH("HAPEVILLE",$AT3747)),"FULTON (HAPEVILLE)",IF(ISNUMBER(SEARCH("EAST POINT",$AT3747)),"FULTON (EAST POINT)",IF(ISNUMBER(SEARCH("ATLANTA",$AT3747)),"FULTON (ATL LIMITS)","FULTON")))),IF($E3747="DEKALB",IF(ISNUMBER(SEARCH("ATLANTA",$AT3747)),"DEKALB (ATL LIMITS)","DEKALB"),IF(AND($E3747="CLAYTON",ISNUMBER(SEARCH("COLLEGE PARK",$AT3747))),"CLAYTON (COLLEGE PARK)",$E3747)))))</f>
        <v/>
      </c>
      <c r="AV3747" s="2">
        <f>IF($L3747="","",IF(""&amp;$F3747="2","DIESEL",IF(OR(""&amp;$F3747="G",""&amp;$F3747="H"),"GAS","")))</f>
        <v/>
      </c>
      <c r="AW3747" s="2">
        <f>IF($AV3747="","",$R3747)</f>
        <v/>
      </c>
      <c r="AX3747" s="2">
        <f>IF($AV3747="","",IF($AB3747=0,$R3747,0))</f>
        <v/>
      </c>
      <c r="AY3747" s="2">
        <f>IF($AV3747="","",IF(AND($Z3747=0,COUNTIF('AR SALES'!$L$2:$L$2501,$L3747)=0),"YES",""))</f>
        <v/>
      </c>
      <c r="AZ3747" s="2">
        <f>IF($AV3747="","",IFERROR(VLOOKUP($AU3747,CODES!$A:$B,2,FALSE),"NO CODE"))</f>
        <v/>
      </c>
      <c r="BA3747" s="2">
        <f>IF(""&amp;$F3747&lt;&gt;"4","",IF($AY3747="YES","",IF(ROUND(SUMIFS($AE$2:$AE$4001,$L$2:$L$4001,$L3747,$F$2:$F$4001,"4")-SUMIFS('AR SALES'!$Y$2:$Y$2501,'AR SALES'!$L$2:$L$2501,$L3747,'AR SALES'!$AD$2:$AD$2501,"OFF"),2)=0,"","STALE")))</f>
        <v/>
      </c>
      <c r="BB3747" s="2">
        <f>IF(OR(""&amp;$F3747="2",""&amp;$F3747="4",""&amp;$F3747="G",""&amp;$F3747="H"),IF($AY3747="YES","",IF($AB3747&lt;&gt;0,"",IF(COUNTIFS('AR SALES'!$L$2:$L$2501,$L3747,'AR SALES'!$AD$2:$AD$2501,IF(""&amp;$F3747="4","OFF","ON"),'AR SALES'!$AF$2:$AF$2501,"Y")&gt;0,"","NO EXEMPTION"))),"")</f>
        <v/>
      </c>
    </row>
    <row r="3748">
      <c r="AT3748" s="2">
        <f>IF($L3748="","",IFERROR(INDEX('AR SALES'!$H$2:$H$2501,MATCH(""&amp;$L3748,'AR SALES'!$AE$2:$AE$2501,0)),""))</f>
        <v/>
      </c>
      <c r="AU3748" s="2">
        <f>IF($L3748="","",IF($A3748&lt;&gt;"GA","",IF($E3748="FULTON",IF(ISNUMBER(SEARCH("COLLEGE PARK",$AT3748)),"FULTON (COLLEGE PARK)",IF(ISNUMBER(SEARCH("HAPEVILLE",$AT3748)),"FULTON (HAPEVILLE)",IF(ISNUMBER(SEARCH("EAST POINT",$AT3748)),"FULTON (EAST POINT)",IF(ISNUMBER(SEARCH("ATLANTA",$AT3748)),"FULTON (ATL LIMITS)","FULTON")))),IF($E3748="DEKALB",IF(ISNUMBER(SEARCH("ATLANTA",$AT3748)),"DEKALB (ATL LIMITS)","DEKALB"),IF(AND($E3748="CLAYTON",ISNUMBER(SEARCH("COLLEGE PARK",$AT3748))),"CLAYTON (COLLEGE PARK)",$E3748)))))</f>
        <v/>
      </c>
      <c r="AV3748" s="2">
        <f>IF($L3748="","",IF(""&amp;$F3748="2","DIESEL",IF(OR(""&amp;$F3748="G",""&amp;$F3748="H"),"GAS","")))</f>
        <v/>
      </c>
      <c r="AW3748" s="2">
        <f>IF($AV3748="","",$R3748)</f>
        <v/>
      </c>
      <c r="AX3748" s="2">
        <f>IF($AV3748="","",IF($AB3748=0,$R3748,0))</f>
        <v/>
      </c>
      <c r="AY3748" s="2">
        <f>IF($AV3748="","",IF(AND($Z3748=0,COUNTIF('AR SALES'!$L$2:$L$2501,$L3748)=0),"YES",""))</f>
        <v/>
      </c>
      <c r="AZ3748" s="2">
        <f>IF($AV3748="","",IFERROR(VLOOKUP($AU3748,CODES!$A:$B,2,FALSE),"NO CODE"))</f>
        <v/>
      </c>
      <c r="BA3748" s="2">
        <f>IF(""&amp;$F3748&lt;&gt;"4","",IF($AY3748="YES","",IF(ROUND(SUMIFS($AE$2:$AE$4001,$L$2:$L$4001,$L3748,$F$2:$F$4001,"4")-SUMIFS('AR SALES'!$Y$2:$Y$2501,'AR SALES'!$L$2:$L$2501,$L3748,'AR SALES'!$AD$2:$AD$2501,"OFF"),2)=0,"","STALE")))</f>
        <v/>
      </c>
      <c r="BB3748" s="2">
        <f>IF(OR(""&amp;$F3748="2",""&amp;$F3748="4",""&amp;$F3748="G",""&amp;$F3748="H"),IF($AY3748="YES","",IF($AB3748&lt;&gt;0,"",IF(COUNTIFS('AR SALES'!$L$2:$L$2501,$L3748,'AR SALES'!$AD$2:$AD$2501,IF(""&amp;$F3748="4","OFF","ON"),'AR SALES'!$AF$2:$AF$2501,"Y")&gt;0,"","NO EXEMPTION"))),"")</f>
        <v/>
      </c>
    </row>
    <row r="3749">
      <c r="AT3749" s="2">
        <f>IF($L3749="","",IFERROR(INDEX('AR SALES'!$H$2:$H$2501,MATCH(""&amp;$L3749,'AR SALES'!$AE$2:$AE$2501,0)),""))</f>
        <v/>
      </c>
      <c r="AU3749" s="2">
        <f>IF($L3749="","",IF($A3749&lt;&gt;"GA","",IF($E3749="FULTON",IF(ISNUMBER(SEARCH("COLLEGE PARK",$AT3749)),"FULTON (COLLEGE PARK)",IF(ISNUMBER(SEARCH("HAPEVILLE",$AT3749)),"FULTON (HAPEVILLE)",IF(ISNUMBER(SEARCH("EAST POINT",$AT3749)),"FULTON (EAST POINT)",IF(ISNUMBER(SEARCH("ATLANTA",$AT3749)),"FULTON (ATL LIMITS)","FULTON")))),IF($E3749="DEKALB",IF(ISNUMBER(SEARCH("ATLANTA",$AT3749)),"DEKALB (ATL LIMITS)","DEKALB"),IF(AND($E3749="CLAYTON",ISNUMBER(SEARCH("COLLEGE PARK",$AT3749))),"CLAYTON (COLLEGE PARK)",$E3749)))))</f>
        <v/>
      </c>
      <c r="AV3749" s="2">
        <f>IF($L3749="","",IF(""&amp;$F3749="2","DIESEL",IF(OR(""&amp;$F3749="G",""&amp;$F3749="H"),"GAS","")))</f>
        <v/>
      </c>
      <c r="AW3749" s="2">
        <f>IF($AV3749="","",$R3749)</f>
        <v/>
      </c>
      <c r="AX3749" s="2">
        <f>IF($AV3749="","",IF($AB3749=0,$R3749,0))</f>
        <v/>
      </c>
      <c r="AY3749" s="2">
        <f>IF($AV3749="","",IF(AND($Z3749=0,COUNTIF('AR SALES'!$L$2:$L$2501,$L3749)=0),"YES",""))</f>
        <v/>
      </c>
      <c r="AZ3749" s="2">
        <f>IF($AV3749="","",IFERROR(VLOOKUP($AU3749,CODES!$A:$B,2,FALSE),"NO CODE"))</f>
        <v/>
      </c>
      <c r="BA3749" s="2">
        <f>IF(""&amp;$F3749&lt;&gt;"4","",IF($AY3749="YES","",IF(ROUND(SUMIFS($AE$2:$AE$4001,$L$2:$L$4001,$L3749,$F$2:$F$4001,"4")-SUMIFS('AR SALES'!$Y$2:$Y$2501,'AR SALES'!$L$2:$L$2501,$L3749,'AR SALES'!$AD$2:$AD$2501,"OFF"),2)=0,"","STALE")))</f>
        <v/>
      </c>
      <c r="BB3749" s="2">
        <f>IF(OR(""&amp;$F3749="2",""&amp;$F3749="4",""&amp;$F3749="G",""&amp;$F3749="H"),IF($AY3749="YES","",IF($AB3749&lt;&gt;0,"",IF(COUNTIFS('AR SALES'!$L$2:$L$2501,$L3749,'AR SALES'!$AD$2:$AD$2501,IF(""&amp;$F3749="4","OFF","ON"),'AR SALES'!$AF$2:$AF$2501,"Y")&gt;0,"","NO EXEMPTION"))),"")</f>
        <v/>
      </c>
    </row>
    <row r="3750">
      <c r="AT3750" s="2">
        <f>IF($L3750="","",IFERROR(INDEX('AR SALES'!$H$2:$H$2501,MATCH(""&amp;$L3750,'AR SALES'!$AE$2:$AE$2501,0)),""))</f>
        <v/>
      </c>
      <c r="AU3750" s="2">
        <f>IF($L3750="","",IF($A3750&lt;&gt;"GA","",IF($E3750="FULTON",IF(ISNUMBER(SEARCH("COLLEGE PARK",$AT3750)),"FULTON (COLLEGE PARK)",IF(ISNUMBER(SEARCH("HAPEVILLE",$AT3750)),"FULTON (HAPEVILLE)",IF(ISNUMBER(SEARCH("EAST POINT",$AT3750)),"FULTON (EAST POINT)",IF(ISNUMBER(SEARCH("ATLANTA",$AT3750)),"FULTON (ATL LIMITS)","FULTON")))),IF($E3750="DEKALB",IF(ISNUMBER(SEARCH("ATLANTA",$AT3750)),"DEKALB (ATL LIMITS)","DEKALB"),IF(AND($E3750="CLAYTON",ISNUMBER(SEARCH("COLLEGE PARK",$AT3750))),"CLAYTON (COLLEGE PARK)",$E3750)))))</f>
        <v/>
      </c>
      <c r="AV3750" s="2">
        <f>IF($L3750="","",IF(""&amp;$F3750="2","DIESEL",IF(OR(""&amp;$F3750="G",""&amp;$F3750="H"),"GAS","")))</f>
        <v/>
      </c>
      <c r="AW3750" s="2">
        <f>IF($AV3750="","",$R3750)</f>
        <v/>
      </c>
      <c r="AX3750" s="2">
        <f>IF($AV3750="","",IF($AB3750=0,$R3750,0))</f>
        <v/>
      </c>
      <c r="AY3750" s="2">
        <f>IF($AV3750="","",IF(AND($Z3750=0,COUNTIF('AR SALES'!$L$2:$L$2501,$L3750)=0),"YES",""))</f>
        <v/>
      </c>
      <c r="AZ3750" s="2">
        <f>IF($AV3750="","",IFERROR(VLOOKUP($AU3750,CODES!$A:$B,2,FALSE),"NO CODE"))</f>
        <v/>
      </c>
      <c r="BA3750" s="2">
        <f>IF(""&amp;$F3750&lt;&gt;"4","",IF($AY3750="YES","",IF(ROUND(SUMIFS($AE$2:$AE$4001,$L$2:$L$4001,$L3750,$F$2:$F$4001,"4")-SUMIFS('AR SALES'!$Y$2:$Y$2501,'AR SALES'!$L$2:$L$2501,$L3750,'AR SALES'!$AD$2:$AD$2501,"OFF"),2)=0,"","STALE")))</f>
        <v/>
      </c>
      <c r="BB3750" s="2">
        <f>IF(OR(""&amp;$F3750="2",""&amp;$F3750="4",""&amp;$F3750="G",""&amp;$F3750="H"),IF($AY3750="YES","",IF($AB3750&lt;&gt;0,"",IF(COUNTIFS('AR SALES'!$L$2:$L$2501,$L3750,'AR SALES'!$AD$2:$AD$2501,IF(""&amp;$F3750="4","OFF","ON"),'AR SALES'!$AF$2:$AF$2501,"Y")&gt;0,"","NO EXEMPTION"))),"")</f>
        <v/>
      </c>
    </row>
    <row r="3751">
      <c r="AT3751" s="2">
        <f>IF($L3751="","",IFERROR(INDEX('AR SALES'!$H$2:$H$2501,MATCH(""&amp;$L3751,'AR SALES'!$AE$2:$AE$2501,0)),""))</f>
        <v/>
      </c>
      <c r="AU3751" s="2">
        <f>IF($L3751="","",IF($A3751&lt;&gt;"GA","",IF($E3751="FULTON",IF(ISNUMBER(SEARCH("COLLEGE PARK",$AT3751)),"FULTON (COLLEGE PARK)",IF(ISNUMBER(SEARCH("HAPEVILLE",$AT3751)),"FULTON (HAPEVILLE)",IF(ISNUMBER(SEARCH("EAST POINT",$AT3751)),"FULTON (EAST POINT)",IF(ISNUMBER(SEARCH("ATLANTA",$AT3751)),"FULTON (ATL LIMITS)","FULTON")))),IF($E3751="DEKALB",IF(ISNUMBER(SEARCH("ATLANTA",$AT3751)),"DEKALB (ATL LIMITS)","DEKALB"),IF(AND($E3751="CLAYTON",ISNUMBER(SEARCH("COLLEGE PARK",$AT3751))),"CLAYTON (COLLEGE PARK)",$E3751)))))</f>
        <v/>
      </c>
      <c r="AV3751" s="2">
        <f>IF($L3751="","",IF(""&amp;$F3751="2","DIESEL",IF(OR(""&amp;$F3751="G",""&amp;$F3751="H"),"GAS","")))</f>
        <v/>
      </c>
      <c r="AW3751" s="2">
        <f>IF($AV3751="","",$R3751)</f>
        <v/>
      </c>
      <c r="AX3751" s="2">
        <f>IF($AV3751="","",IF($AB3751=0,$R3751,0))</f>
        <v/>
      </c>
      <c r="AY3751" s="2">
        <f>IF($AV3751="","",IF(AND($Z3751=0,COUNTIF('AR SALES'!$L$2:$L$2501,$L3751)=0),"YES",""))</f>
        <v/>
      </c>
      <c r="AZ3751" s="2">
        <f>IF($AV3751="","",IFERROR(VLOOKUP($AU3751,CODES!$A:$B,2,FALSE),"NO CODE"))</f>
        <v/>
      </c>
      <c r="BA3751" s="2">
        <f>IF(""&amp;$F3751&lt;&gt;"4","",IF($AY3751="YES","",IF(ROUND(SUMIFS($AE$2:$AE$4001,$L$2:$L$4001,$L3751,$F$2:$F$4001,"4")-SUMIFS('AR SALES'!$Y$2:$Y$2501,'AR SALES'!$L$2:$L$2501,$L3751,'AR SALES'!$AD$2:$AD$2501,"OFF"),2)=0,"","STALE")))</f>
        <v/>
      </c>
      <c r="BB3751" s="2">
        <f>IF(OR(""&amp;$F3751="2",""&amp;$F3751="4",""&amp;$F3751="G",""&amp;$F3751="H"),IF($AY3751="YES","",IF($AB3751&lt;&gt;0,"",IF(COUNTIFS('AR SALES'!$L$2:$L$2501,$L3751,'AR SALES'!$AD$2:$AD$2501,IF(""&amp;$F3751="4","OFF","ON"),'AR SALES'!$AF$2:$AF$2501,"Y")&gt;0,"","NO EXEMPTION"))),"")</f>
        <v/>
      </c>
    </row>
    <row r="3752">
      <c r="AT3752" s="2">
        <f>IF($L3752="","",IFERROR(INDEX('AR SALES'!$H$2:$H$2501,MATCH(""&amp;$L3752,'AR SALES'!$AE$2:$AE$2501,0)),""))</f>
        <v/>
      </c>
      <c r="AU3752" s="2">
        <f>IF($L3752="","",IF($A3752&lt;&gt;"GA","",IF($E3752="FULTON",IF(ISNUMBER(SEARCH("COLLEGE PARK",$AT3752)),"FULTON (COLLEGE PARK)",IF(ISNUMBER(SEARCH("HAPEVILLE",$AT3752)),"FULTON (HAPEVILLE)",IF(ISNUMBER(SEARCH("EAST POINT",$AT3752)),"FULTON (EAST POINT)",IF(ISNUMBER(SEARCH("ATLANTA",$AT3752)),"FULTON (ATL LIMITS)","FULTON")))),IF($E3752="DEKALB",IF(ISNUMBER(SEARCH("ATLANTA",$AT3752)),"DEKALB (ATL LIMITS)","DEKALB"),IF(AND($E3752="CLAYTON",ISNUMBER(SEARCH("COLLEGE PARK",$AT3752))),"CLAYTON (COLLEGE PARK)",$E3752)))))</f>
        <v/>
      </c>
      <c r="AV3752" s="2">
        <f>IF($L3752="","",IF(""&amp;$F3752="2","DIESEL",IF(OR(""&amp;$F3752="G",""&amp;$F3752="H"),"GAS","")))</f>
        <v/>
      </c>
      <c r="AW3752" s="2">
        <f>IF($AV3752="","",$R3752)</f>
        <v/>
      </c>
      <c r="AX3752" s="2">
        <f>IF($AV3752="","",IF($AB3752=0,$R3752,0))</f>
        <v/>
      </c>
      <c r="AY3752" s="2">
        <f>IF($AV3752="","",IF(AND($Z3752=0,COUNTIF('AR SALES'!$L$2:$L$2501,$L3752)=0),"YES",""))</f>
        <v/>
      </c>
      <c r="AZ3752" s="2">
        <f>IF($AV3752="","",IFERROR(VLOOKUP($AU3752,CODES!$A:$B,2,FALSE),"NO CODE"))</f>
        <v/>
      </c>
      <c r="BA3752" s="2">
        <f>IF(""&amp;$F3752&lt;&gt;"4","",IF($AY3752="YES","",IF(ROUND(SUMIFS($AE$2:$AE$4001,$L$2:$L$4001,$L3752,$F$2:$F$4001,"4")-SUMIFS('AR SALES'!$Y$2:$Y$2501,'AR SALES'!$L$2:$L$2501,$L3752,'AR SALES'!$AD$2:$AD$2501,"OFF"),2)=0,"","STALE")))</f>
        <v/>
      </c>
      <c r="BB3752" s="2">
        <f>IF(OR(""&amp;$F3752="2",""&amp;$F3752="4",""&amp;$F3752="G",""&amp;$F3752="H"),IF($AY3752="YES","",IF($AB3752&lt;&gt;0,"",IF(COUNTIFS('AR SALES'!$L$2:$L$2501,$L3752,'AR SALES'!$AD$2:$AD$2501,IF(""&amp;$F3752="4","OFF","ON"),'AR SALES'!$AF$2:$AF$2501,"Y")&gt;0,"","NO EXEMPTION"))),"")</f>
        <v/>
      </c>
    </row>
    <row r="3753">
      <c r="AT3753" s="2">
        <f>IF($L3753="","",IFERROR(INDEX('AR SALES'!$H$2:$H$2501,MATCH(""&amp;$L3753,'AR SALES'!$AE$2:$AE$2501,0)),""))</f>
        <v/>
      </c>
      <c r="AU3753" s="2">
        <f>IF($L3753="","",IF($A3753&lt;&gt;"GA","",IF($E3753="FULTON",IF(ISNUMBER(SEARCH("COLLEGE PARK",$AT3753)),"FULTON (COLLEGE PARK)",IF(ISNUMBER(SEARCH("HAPEVILLE",$AT3753)),"FULTON (HAPEVILLE)",IF(ISNUMBER(SEARCH("EAST POINT",$AT3753)),"FULTON (EAST POINT)",IF(ISNUMBER(SEARCH("ATLANTA",$AT3753)),"FULTON (ATL LIMITS)","FULTON")))),IF($E3753="DEKALB",IF(ISNUMBER(SEARCH("ATLANTA",$AT3753)),"DEKALB (ATL LIMITS)","DEKALB"),IF(AND($E3753="CLAYTON",ISNUMBER(SEARCH("COLLEGE PARK",$AT3753))),"CLAYTON (COLLEGE PARK)",$E3753)))))</f>
        <v/>
      </c>
      <c r="AV3753" s="2">
        <f>IF($L3753="","",IF(""&amp;$F3753="2","DIESEL",IF(OR(""&amp;$F3753="G",""&amp;$F3753="H"),"GAS","")))</f>
        <v/>
      </c>
      <c r="AW3753" s="2">
        <f>IF($AV3753="","",$R3753)</f>
        <v/>
      </c>
      <c r="AX3753" s="2">
        <f>IF($AV3753="","",IF($AB3753=0,$R3753,0))</f>
        <v/>
      </c>
      <c r="AY3753" s="2">
        <f>IF($AV3753="","",IF(AND($Z3753=0,COUNTIF('AR SALES'!$L$2:$L$2501,$L3753)=0),"YES",""))</f>
        <v/>
      </c>
      <c r="AZ3753" s="2">
        <f>IF($AV3753="","",IFERROR(VLOOKUP($AU3753,CODES!$A:$B,2,FALSE),"NO CODE"))</f>
        <v/>
      </c>
      <c r="BA3753" s="2">
        <f>IF(""&amp;$F3753&lt;&gt;"4","",IF($AY3753="YES","",IF(ROUND(SUMIFS($AE$2:$AE$4001,$L$2:$L$4001,$L3753,$F$2:$F$4001,"4")-SUMIFS('AR SALES'!$Y$2:$Y$2501,'AR SALES'!$L$2:$L$2501,$L3753,'AR SALES'!$AD$2:$AD$2501,"OFF"),2)=0,"","STALE")))</f>
        <v/>
      </c>
      <c r="BB3753" s="2">
        <f>IF(OR(""&amp;$F3753="2",""&amp;$F3753="4",""&amp;$F3753="G",""&amp;$F3753="H"),IF($AY3753="YES","",IF($AB3753&lt;&gt;0,"",IF(COUNTIFS('AR SALES'!$L$2:$L$2501,$L3753,'AR SALES'!$AD$2:$AD$2501,IF(""&amp;$F3753="4","OFF","ON"),'AR SALES'!$AF$2:$AF$2501,"Y")&gt;0,"","NO EXEMPTION"))),"")</f>
        <v/>
      </c>
    </row>
    <row r="3754">
      <c r="AT3754" s="2">
        <f>IF($L3754="","",IFERROR(INDEX('AR SALES'!$H$2:$H$2501,MATCH(""&amp;$L3754,'AR SALES'!$AE$2:$AE$2501,0)),""))</f>
        <v/>
      </c>
      <c r="AU3754" s="2">
        <f>IF($L3754="","",IF($A3754&lt;&gt;"GA","",IF($E3754="FULTON",IF(ISNUMBER(SEARCH("COLLEGE PARK",$AT3754)),"FULTON (COLLEGE PARK)",IF(ISNUMBER(SEARCH("HAPEVILLE",$AT3754)),"FULTON (HAPEVILLE)",IF(ISNUMBER(SEARCH("EAST POINT",$AT3754)),"FULTON (EAST POINT)",IF(ISNUMBER(SEARCH("ATLANTA",$AT3754)),"FULTON (ATL LIMITS)","FULTON")))),IF($E3754="DEKALB",IF(ISNUMBER(SEARCH("ATLANTA",$AT3754)),"DEKALB (ATL LIMITS)","DEKALB"),IF(AND($E3754="CLAYTON",ISNUMBER(SEARCH("COLLEGE PARK",$AT3754))),"CLAYTON (COLLEGE PARK)",$E3754)))))</f>
        <v/>
      </c>
      <c r="AV3754" s="2">
        <f>IF($L3754="","",IF(""&amp;$F3754="2","DIESEL",IF(OR(""&amp;$F3754="G",""&amp;$F3754="H"),"GAS","")))</f>
        <v/>
      </c>
      <c r="AW3754" s="2">
        <f>IF($AV3754="","",$R3754)</f>
        <v/>
      </c>
      <c r="AX3754" s="2">
        <f>IF($AV3754="","",IF($AB3754=0,$R3754,0))</f>
        <v/>
      </c>
      <c r="AY3754" s="2">
        <f>IF($AV3754="","",IF(AND($Z3754=0,COUNTIF('AR SALES'!$L$2:$L$2501,$L3754)=0),"YES",""))</f>
        <v/>
      </c>
      <c r="AZ3754" s="2">
        <f>IF($AV3754="","",IFERROR(VLOOKUP($AU3754,CODES!$A:$B,2,FALSE),"NO CODE"))</f>
        <v/>
      </c>
      <c r="BA3754" s="2">
        <f>IF(""&amp;$F3754&lt;&gt;"4","",IF($AY3754="YES","",IF(ROUND(SUMIFS($AE$2:$AE$4001,$L$2:$L$4001,$L3754,$F$2:$F$4001,"4")-SUMIFS('AR SALES'!$Y$2:$Y$2501,'AR SALES'!$L$2:$L$2501,$L3754,'AR SALES'!$AD$2:$AD$2501,"OFF"),2)=0,"","STALE")))</f>
        <v/>
      </c>
      <c r="BB3754" s="2">
        <f>IF(OR(""&amp;$F3754="2",""&amp;$F3754="4",""&amp;$F3754="G",""&amp;$F3754="H"),IF($AY3754="YES","",IF($AB3754&lt;&gt;0,"",IF(COUNTIFS('AR SALES'!$L$2:$L$2501,$L3754,'AR SALES'!$AD$2:$AD$2501,IF(""&amp;$F3754="4","OFF","ON"),'AR SALES'!$AF$2:$AF$2501,"Y")&gt;0,"","NO EXEMPTION"))),"")</f>
        <v/>
      </c>
    </row>
    <row r="3755">
      <c r="AT3755" s="2">
        <f>IF($L3755="","",IFERROR(INDEX('AR SALES'!$H$2:$H$2501,MATCH(""&amp;$L3755,'AR SALES'!$AE$2:$AE$2501,0)),""))</f>
        <v/>
      </c>
      <c r="AU3755" s="2">
        <f>IF($L3755="","",IF($A3755&lt;&gt;"GA","",IF($E3755="FULTON",IF(ISNUMBER(SEARCH("COLLEGE PARK",$AT3755)),"FULTON (COLLEGE PARK)",IF(ISNUMBER(SEARCH("HAPEVILLE",$AT3755)),"FULTON (HAPEVILLE)",IF(ISNUMBER(SEARCH("EAST POINT",$AT3755)),"FULTON (EAST POINT)",IF(ISNUMBER(SEARCH("ATLANTA",$AT3755)),"FULTON (ATL LIMITS)","FULTON")))),IF($E3755="DEKALB",IF(ISNUMBER(SEARCH("ATLANTA",$AT3755)),"DEKALB (ATL LIMITS)","DEKALB"),IF(AND($E3755="CLAYTON",ISNUMBER(SEARCH("COLLEGE PARK",$AT3755))),"CLAYTON (COLLEGE PARK)",$E3755)))))</f>
        <v/>
      </c>
      <c r="AV3755" s="2">
        <f>IF($L3755="","",IF(""&amp;$F3755="2","DIESEL",IF(OR(""&amp;$F3755="G",""&amp;$F3755="H"),"GAS","")))</f>
        <v/>
      </c>
      <c r="AW3755" s="2">
        <f>IF($AV3755="","",$R3755)</f>
        <v/>
      </c>
      <c r="AX3755" s="2">
        <f>IF($AV3755="","",IF($AB3755=0,$R3755,0))</f>
        <v/>
      </c>
      <c r="AY3755" s="2">
        <f>IF($AV3755="","",IF(AND($Z3755=0,COUNTIF('AR SALES'!$L$2:$L$2501,$L3755)=0),"YES",""))</f>
        <v/>
      </c>
      <c r="AZ3755" s="2">
        <f>IF($AV3755="","",IFERROR(VLOOKUP($AU3755,CODES!$A:$B,2,FALSE),"NO CODE"))</f>
        <v/>
      </c>
      <c r="BA3755" s="2">
        <f>IF(""&amp;$F3755&lt;&gt;"4","",IF($AY3755="YES","",IF(ROUND(SUMIFS($AE$2:$AE$4001,$L$2:$L$4001,$L3755,$F$2:$F$4001,"4")-SUMIFS('AR SALES'!$Y$2:$Y$2501,'AR SALES'!$L$2:$L$2501,$L3755,'AR SALES'!$AD$2:$AD$2501,"OFF"),2)=0,"","STALE")))</f>
        <v/>
      </c>
      <c r="BB3755" s="2">
        <f>IF(OR(""&amp;$F3755="2",""&amp;$F3755="4",""&amp;$F3755="G",""&amp;$F3755="H"),IF($AY3755="YES","",IF($AB3755&lt;&gt;0,"",IF(COUNTIFS('AR SALES'!$L$2:$L$2501,$L3755,'AR SALES'!$AD$2:$AD$2501,IF(""&amp;$F3755="4","OFF","ON"),'AR SALES'!$AF$2:$AF$2501,"Y")&gt;0,"","NO EXEMPTION"))),"")</f>
        <v/>
      </c>
    </row>
    <row r="3756">
      <c r="AT3756" s="2">
        <f>IF($L3756="","",IFERROR(INDEX('AR SALES'!$H$2:$H$2501,MATCH(""&amp;$L3756,'AR SALES'!$AE$2:$AE$2501,0)),""))</f>
        <v/>
      </c>
      <c r="AU3756" s="2">
        <f>IF($L3756="","",IF($A3756&lt;&gt;"GA","",IF($E3756="FULTON",IF(ISNUMBER(SEARCH("COLLEGE PARK",$AT3756)),"FULTON (COLLEGE PARK)",IF(ISNUMBER(SEARCH("HAPEVILLE",$AT3756)),"FULTON (HAPEVILLE)",IF(ISNUMBER(SEARCH("EAST POINT",$AT3756)),"FULTON (EAST POINT)",IF(ISNUMBER(SEARCH("ATLANTA",$AT3756)),"FULTON (ATL LIMITS)","FULTON")))),IF($E3756="DEKALB",IF(ISNUMBER(SEARCH("ATLANTA",$AT3756)),"DEKALB (ATL LIMITS)","DEKALB"),IF(AND($E3756="CLAYTON",ISNUMBER(SEARCH("COLLEGE PARK",$AT3756))),"CLAYTON (COLLEGE PARK)",$E3756)))))</f>
        <v/>
      </c>
      <c r="AV3756" s="2">
        <f>IF($L3756="","",IF(""&amp;$F3756="2","DIESEL",IF(OR(""&amp;$F3756="G",""&amp;$F3756="H"),"GAS","")))</f>
        <v/>
      </c>
      <c r="AW3756" s="2">
        <f>IF($AV3756="","",$R3756)</f>
        <v/>
      </c>
      <c r="AX3756" s="2">
        <f>IF($AV3756="","",IF($AB3756=0,$R3756,0))</f>
        <v/>
      </c>
      <c r="AY3756" s="2">
        <f>IF($AV3756="","",IF(AND($Z3756=0,COUNTIF('AR SALES'!$L$2:$L$2501,$L3756)=0),"YES",""))</f>
        <v/>
      </c>
      <c r="AZ3756" s="2">
        <f>IF($AV3756="","",IFERROR(VLOOKUP($AU3756,CODES!$A:$B,2,FALSE),"NO CODE"))</f>
        <v/>
      </c>
      <c r="BA3756" s="2">
        <f>IF(""&amp;$F3756&lt;&gt;"4","",IF($AY3756="YES","",IF(ROUND(SUMIFS($AE$2:$AE$4001,$L$2:$L$4001,$L3756,$F$2:$F$4001,"4")-SUMIFS('AR SALES'!$Y$2:$Y$2501,'AR SALES'!$L$2:$L$2501,$L3756,'AR SALES'!$AD$2:$AD$2501,"OFF"),2)=0,"","STALE")))</f>
        <v/>
      </c>
      <c r="BB3756" s="2">
        <f>IF(OR(""&amp;$F3756="2",""&amp;$F3756="4",""&amp;$F3756="G",""&amp;$F3756="H"),IF($AY3756="YES","",IF($AB3756&lt;&gt;0,"",IF(COUNTIFS('AR SALES'!$L$2:$L$2501,$L3756,'AR SALES'!$AD$2:$AD$2501,IF(""&amp;$F3756="4","OFF","ON"),'AR SALES'!$AF$2:$AF$2501,"Y")&gt;0,"","NO EXEMPTION"))),"")</f>
        <v/>
      </c>
    </row>
    <row r="3757">
      <c r="AT3757" s="2">
        <f>IF($L3757="","",IFERROR(INDEX('AR SALES'!$H$2:$H$2501,MATCH(""&amp;$L3757,'AR SALES'!$AE$2:$AE$2501,0)),""))</f>
        <v/>
      </c>
      <c r="AU3757" s="2">
        <f>IF($L3757="","",IF($A3757&lt;&gt;"GA","",IF($E3757="FULTON",IF(ISNUMBER(SEARCH("COLLEGE PARK",$AT3757)),"FULTON (COLLEGE PARK)",IF(ISNUMBER(SEARCH("HAPEVILLE",$AT3757)),"FULTON (HAPEVILLE)",IF(ISNUMBER(SEARCH("EAST POINT",$AT3757)),"FULTON (EAST POINT)",IF(ISNUMBER(SEARCH("ATLANTA",$AT3757)),"FULTON (ATL LIMITS)","FULTON")))),IF($E3757="DEKALB",IF(ISNUMBER(SEARCH("ATLANTA",$AT3757)),"DEKALB (ATL LIMITS)","DEKALB"),IF(AND($E3757="CLAYTON",ISNUMBER(SEARCH("COLLEGE PARK",$AT3757))),"CLAYTON (COLLEGE PARK)",$E3757)))))</f>
        <v/>
      </c>
      <c r="AV3757" s="2">
        <f>IF($L3757="","",IF(""&amp;$F3757="2","DIESEL",IF(OR(""&amp;$F3757="G",""&amp;$F3757="H"),"GAS","")))</f>
        <v/>
      </c>
      <c r="AW3757" s="2">
        <f>IF($AV3757="","",$R3757)</f>
        <v/>
      </c>
      <c r="AX3757" s="2">
        <f>IF($AV3757="","",IF($AB3757=0,$R3757,0))</f>
        <v/>
      </c>
      <c r="AY3757" s="2">
        <f>IF($AV3757="","",IF(AND($Z3757=0,COUNTIF('AR SALES'!$L$2:$L$2501,$L3757)=0),"YES",""))</f>
        <v/>
      </c>
      <c r="AZ3757" s="2">
        <f>IF($AV3757="","",IFERROR(VLOOKUP($AU3757,CODES!$A:$B,2,FALSE),"NO CODE"))</f>
        <v/>
      </c>
      <c r="BA3757" s="2">
        <f>IF(""&amp;$F3757&lt;&gt;"4","",IF($AY3757="YES","",IF(ROUND(SUMIFS($AE$2:$AE$4001,$L$2:$L$4001,$L3757,$F$2:$F$4001,"4")-SUMIFS('AR SALES'!$Y$2:$Y$2501,'AR SALES'!$L$2:$L$2501,$L3757,'AR SALES'!$AD$2:$AD$2501,"OFF"),2)=0,"","STALE")))</f>
        <v/>
      </c>
      <c r="BB3757" s="2">
        <f>IF(OR(""&amp;$F3757="2",""&amp;$F3757="4",""&amp;$F3757="G",""&amp;$F3757="H"),IF($AY3757="YES","",IF($AB3757&lt;&gt;0,"",IF(COUNTIFS('AR SALES'!$L$2:$L$2501,$L3757,'AR SALES'!$AD$2:$AD$2501,IF(""&amp;$F3757="4","OFF","ON"),'AR SALES'!$AF$2:$AF$2501,"Y")&gt;0,"","NO EXEMPTION"))),"")</f>
        <v/>
      </c>
    </row>
    <row r="3758">
      <c r="AT3758" s="2">
        <f>IF($L3758="","",IFERROR(INDEX('AR SALES'!$H$2:$H$2501,MATCH(""&amp;$L3758,'AR SALES'!$AE$2:$AE$2501,0)),""))</f>
        <v/>
      </c>
      <c r="AU3758" s="2">
        <f>IF($L3758="","",IF($A3758&lt;&gt;"GA","",IF($E3758="FULTON",IF(ISNUMBER(SEARCH("COLLEGE PARK",$AT3758)),"FULTON (COLLEGE PARK)",IF(ISNUMBER(SEARCH("HAPEVILLE",$AT3758)),"FULTON (HAPEVILLE)",IF(ISNUMBER(SEARCH("EAST POINT",$AT3758)),"FULTON (EAST POINT)",IF(ISNUMBER(SEARCH("ATLANTA",$AT3758)),"FULTON (ATL LIMITS)","FULTON")))),IF($E3758="DEKALB",IF(ISNUMBER(SEARCH("ATLANTA",$AT3758)),"DEKALB (ATL LIMITS)","DEKALB"),IF(AND($E3758="CLAYTON",ISNUMBER(SEARCH("COLLEGE PARK",$AT3758))),"CLAYTON (COLLEGE PARK)",$E3758)))))</f>
        <v/>
      </c>
      <c r="AV3758" s="2">
        <f>IF($L3758="","",IF(""&amp;$F3758="2","DIESEL",IF(OR(""&amp;$F3758="G",""&amp;$F3758="H"),"GAS","")))</f>
        <v/>
      </c>
      <c r="AW3758" s="2">
        <f>IF($AV3758="","",$R3758)</f>
        <v/>
      </c>
      <c r="AX3758" s="2">
        <f>IF($AV3758="","",IF($AB3758=0,$R3758,0))</f>
        <v/>
      </c>
      <c r="AY3758" s="2">
        <f>IF($AV3758="","",IF(AND($Z3758=0,COUNTIF('AR SALES'!$L$2:$L$2501,$L3758)=0),"YES",""))</f>
        <v/>
      </c>
      <c r="AZ3758" s="2">
        <f>IF($AV3758="","",IFERROR(VLOOKUP($AU3758,CODES!$A:$B,2,FALSE),"NO CODE"))</f>
        <v/>
      </c>
      <c r="BA3758" s="2">
        <f>IF(""&amp;$F3758&lt;&gt;"4","",IF($AY3758="YES","",IF(ROUND(SUMIFS($AE$2:$AE$4001,$L$2:$L$4001,$L3758,$F$2:$F$4001,"4")-SUMIFS('AR SALES'!$Y$2:$Y$2501,'AR SALES'!$L$2:$L$2501,$L3758,'AR SALES'!$AD$2:$AD$2501,"OFF"),2)=0,"","STALE")))</f>
        <v/>
      </c>
      <c r="BB3758" s="2">
        <f>IF(OR(""&amp;$F3758="2",""&amp;$F3758="4",""&amp;$F3758="G",""&amp;$F3758="H"),IF($AY3758="YES","",IF($AB3758&lt;&gt;0,"",IF(COUNTIFS('AR SALES'!$L$2:$L$2501,$L3758,'AR SALES'!$AD$2:$AD$2501,IF(""&amp;$F3758="4","OFF","ON"),'AR SALES'!$AF$2:$AF$2501,"Y")&gt;0,"","NO EXEMPTION"))),"")</f>
        <v/>
      </c>
    </row>
    <row r="3759">
      <c r="AT3759" s="2">
        <f>IF($L3759="","",IFERROR(INDEX('AR SALES'!$H$2:$H$2501,MATCH(""&amp;$L3759,'AR SALES'!$AE$2:$AE$2501,0)),""))</f>
        <v/>
      </c>
      <c r="AU3759" s="2">
        <f>IF($L3759="","",IF($A3759&lt;&gt;"GA","",IF($E3759="FULTON",IF(ISNUMBER(SEARCH("COLLEGE PARK",$AT3759)),"FULTON (COLLEGE PARK)",IF(ISNUMBER(SEARCH("HAPEVILLE",$AT3759)),"FULTON (HAPEVILLE)",IF(ISNUMBER(SEARCH("EAST POINT",$AT3759)),"FULTON (EAST POINT)",IF(ISNUMBER(SEARCH("ATLANTA",$AT3759)),"FULTON (ATL LIMITS)","FULTON")))),IF($E3759="DEKALB",IF(ISNUMBER(SEARCH("ATLANTA",$AT3759)),"DEKALB (ATL LIMITS)","DEKALB"),IF(AND($E3759="CLAYTON",ISNUMBER(SEARCH("COLLEGE PARK",$AT3759))),"CLAYTON (COLLEGE PARK)",$E3759)))))</f>
        <v/>
      </c>
      <c r="AV3759" s="2">
        <f>IF($L3759="","",IF(""&amp;$F3759="2","DIESEL",IF(OR(""&amp;$F3759="G",""&amp;$F3759="H"),"GAS","")))</f>
        <v/>
      </c>
      <c r="AW3759" s="2">
        <f>IF($AV3759="","",$R3759)</f>
        <v/>
      </c>
      <c r="AX3759" s="2">
        <f>IF($AV3759="","",IF($AB3759=0,$R3759,0))</f>
        <v/>
      </c>
      <c r="AY3759" s="2">
        <f>IF($AV3759="","",IF(AND($Z3759=0,COUNTIF('AR SALES'!$L$2:$L$2501,$L3759)=0),"YES",""))</f>
        <v/>
      </c>
      <c r="AZ3759" s="2">
        <f>IF($AV3759="","",IFERROR(VLOOKUP($AU3759,CODES!$A:$B,2,FALSE),"NO CODE"))</f>
        <v/>
      </c>
      <c r="BA3759" s="2">
        <f>IF(""&amp;$F3759&lt;&gt;"4","",IF($AY3759="YES","",IF(ROUND(SUMIFS($AE$2:$AE$4001,$L$2:$L$4001,$L3759,$F$2:$F$4001,"4")-SUMIFS('AR SALES'!$Y$2:$Y$2501,'AR SALES'!$L$2:$L$2501,$L3759,'AR SALES'!$AD$2:$AD$2501,"OFF"),2)=0,"","STALE")))</f>
        <v/>
      </c>
      <c r="BB3759" s="2">
        <f>IF(OR(""&amp;$F3759="2",""&amp;$F3759="4",""&amp;$F3759="G",""&amp;$F3759="H"),IF($AY3759="YES","",IF($AB3759&lt;&gt;0,"",IF(COUNTIFS('AR SALES'!$L$2:$L$2501,$L3759,'AR SALES'!$AD$2:$AD$2501,IF(""&amp;$F3759="4","OFF","ON"),'AR SALES'!$AF$2:$AF$2501,"Y")&gt;0,"","NO EXEMPTION"))),"")</f>
        <v/>
      </c>
    </row>
    <row r="3760">
      <c r="AT3760" s="2">
        <f>IF($L3760="","",IFERROR(INDEX('AR SALES'!$H$2:$H$2501,MATCH(""&amp;$L3760,'AR SALES'!$AE$2:$AE$2501,0)),""))</f>
        <v/>
      </c>
      <c r="AU3760" s="2">
        <f>IF($L3760="","",IF($A3760&lt;&gt;"GA","",IF($E3760="FULTON",IF(ISNUMBER(SEARCH("COLLEGE PARK",$AT3760)),"FULTON (COLLEGE PARK)",IF(ISNUMBER(SEARCH("HAPEVILLE",$AT3760)),"FULTON (HAPEVILLE)",IF(ISNUMBER(SEARCH("EAST POINT",$AT3760)),"FULTON (EAST POINT)",IF(ISNUMBER(SEARCH("ATLANTA",$AT3760)),"FULTON (ATL LIMITS)","FULTON")))),IF($E3760="DEKALB",IF(ISNUMBER(SEARCH("ATLANTA",$AT3760)),"DEKALB (ATL LIMITS)","DEKALB"),IF(AND($E3760="CLAYTON",ISNUMBER(SEARCH("COLLEGE PARK",$AT3760))),"CLAYTON (COLLEGE PARK)",$E3760)))))</f>
        <v/>
      </c>
      <c r="AV3760" s="2">
        <f>IF($L3760="","",IF(""&amp;$F3760="2","DIESEL",IF(OR(""&amp;$F3760="G",""&amp;$F3760="H"),"GAS","")))</f>
        <v/>
      </c>
      <c r="AW3760" s="2">
        <f>IF($AV3760="","",$R3760)</f>
        <v/>
      </c>
      <c r="AX3760" s="2">
        <f>IF($AV3760="","",IF($AB3760=0,$R3760,0))</f>
        <v/>
      </c>
      <c r="AY3760" s="2">
        <f>IF($AV3760="","",IF(AND($Z3760=0,COUNTIF('AR SALES'!$L$2:$L$2501,$L3760)=0),"YES",""))</f>
        <v/>
      </c>
      <c r="AZ3760" s="2">
        <f>IF($AV3760="","",IFERROR(VLOOKUP($AU3760,CODES!$A:$B,2,FALSE),"NO CODE"))</f>
        <v/>
      </c>
      <c r="BA3760" s="2">
        <f>IF(""&amp;$F3760&lt;&gt;"4","",IF($AY3760="YES","",IF(ROUND(SUMIFS($AE$2:$AE$4001,$L$2:$L$4001,$L3760,$F$2:$F$4001,"4")-SUMIFS('AR SALES'!$Y$2:$Y$2501,'AR SALES'!$L$2:$L$2501,$L3760,'AR SALES'!$AD$2:$AD$2501,"OFF"),2)=0,"","STALE")))</f>
        <v/>
      </c>
      <c r="BB3760" s="2">
        <f>IF(OR(""&amp;$F3760="2",""&amp;$F3760="4",""&amp;$F3760="G",""&amp;$F3760="H"),IF($AY3760="YES","",IF($AB3760&lt;&gt;0,"",IF(COUNTIFS('AR SALES'!$L$2:$L$2501,$L3760,'AR SALES'!$AD$2:$AD$2501,IF(""&amp;$F3760="4","OFF","ON"),'AR SALES'!$AF$2:$AF$2501,"Y")&gt;0,"","NO EXEMPTION"))),"")</f>
        <v/>
      </c>
    </row>
    <row r="3761">
      <c r="AT3761" s="2">
        <f>IF($L3761="","",IFERROR(INDEX('AR SALES'!$H$2:$H$2501,MATCH(""&amp;$L3761,'AR SALES'!$AE$2:$AE$2501,0)),""))</f>
        <v/>
      </c>
      <c r="AU3761" s="2">
        <f>IF($L3761="","",IF($A3761&lt;&gt;"GA","",IF($E3761="FULTON",IF(ISNUMBER(SEARCH("COLLEGE PARK",$AT3761)),"FULTON (COLLEGE PARK)",IF(ISNUMBER(SEARCH("HAPEVILLE",$AT3761)),"FULTON (HAPEVILLE)",IF(ISNUMBER(SEARCH("EAST POINT",$AT3761)),"FULTON (EAST POINT)",IF(ISNUMBER(SEARCH("ATLANTA",$AT3761)),"FULTON (ATL LIMITS)","FULTON")))),IF($E3761="DEKALB",IF(ISNUMBER(SEARCH("ATLANTA",$AT3761)),"DEKALB (ATL LIMITS)","DEKALB"),IF(AND($E3761="CLAYTON",ISNUMBER(SEARCH("COLLEGE PARK",$AT3761))),"CLAYTON (COLLEGE PARK)",$E3761)))))</f>
        <v/>
      </c>
      <c r="AV3761" s="2">
        <f>IF($L3761="","",IF(""&amp;$F3761="2","DIESEL",IF(OR(""&amp;$F3761="G",""&amp;$F3761="H"),"GAS","")))</f>
        <v/>
      </c>
      <c r="AW3761" s="2">
        <f>IF($AV3761="","",$R3761)</f>
        <v/>
      </c>
      <c r="AX3761" s="2">
        <f>IF($AV3761="","",IF($AB3761=0,$R3761,0))</f>
        <v/>
      </c>
      <c r="AY3761" s="2">
        <f>IF($AV3761="","",IF(AND($Z3761=0,COUNTIF('AR SALES'!$L$2:$L$2501,$L3761)=0),"YES",""))</f>
        <v/>
      </c>
      <c r="AZ3761" s="2">
        <f>IF($AV3761="","",IFERROR(VLOOKUP($AU3761,CODES!$A:$B,2,FALSE),"NO CODE"))</f>
        <v/>
      </c>
      <c r="BA3761" s="2">
        <f>IF(""&amp;$F3761&lt;&gt;"4","",IF($AY3761="YES","",IF(ROUND(SUMIFS($AE$2:$AE$4001,$L$2:$L$4001,$L3761,$F$2:$F$4001,"4")-SUMIFS('AR SALES'!$Y$2:$Y$2501,'AR SALES'!$L$2:$L$2501,$L3761,'AR SALES'!$AD$2:$AD$2501,"OFF"),2)=0,"","STALE")))</f>
        <v/>
      </c>
      <c r="BB3761" s="2">
        <f>IF(OR(""&amp;$F3761="2",""&amp;$F3761="4",""&amp;$F3761="G",""&amp;$F3761="H"),IF($AY3761="YES","",IF($AB3761&lt;&gt;0,"",IF(COUNTIFS('AR SALES'!$L$2:$L$2501,$L3761,'AR SALES'!$AD$2:$AD$2501,IF(""&amp;$F3761="4","OFF","ON"),'AR SALES'!$AF$2:$AF$2501,"Y")&gt;0,"","NO EXEMPTION"))),"")</f>
        <v/>
      </c>
    </row>
    <row r="3762">
      <c r="AT3762" s="2">
        <f>IF($L3762="","",IFERROR(INDEX('AR SALES'!$H$2:$H$2501,MATCH(""&amp;$L3762,'AR SALES'!$AE$2:$AE$2501,0)),""))</f>
        <v/>
      </c>
      <c r="AU3762" s="2">
        <f>IF($L3762="","",IF($A3762&lt;&gt;"GA","",IF($E3762="FULTON",IF(ISNUMBER(SEARCH("COLLEGE PARK",$AT3762)),"FULTON (COLLEGE PARK)",IF(ISNUMBER(SEARCH("HAPEVILLE",$AT3762)),"FULTON (HAPEVILLE)",IF(ISNUMBER(SEARCH("EAST POINT",$AT3762)),"FULTON (EAST POINT)",IF(ISNUMBER(SEARCH("ATLANTA",$AT3762)),"FULTON (ATL LIMITS)","FULTON")))),IF($E3762="DEKALB",IF(ISNUMBER(SEARCH("ATLANTA",$AT3762)),"DEKALB (ATL LIMITS)","DEKALB"),IF(AND($E3762="CLAYTON",ISNUMBER(SEARCH("COLLEGE PARK",$AT3762))),"CLAYTON (COLLEGE PARK)",$E3762)))))</f>
        <v/>
      </c>
      <c r="AV3762" s="2">
        <f>IF($L3762="","",IF(""&amp;$F3762="2","DIESEL",IF(OR(""&amp;$F3762="G",""&amp;$F3762="H"),"GAS","")))</f>
        <v/>
      </c>
      <c r="AW3762" s="2">
        <f>IF($AV3762="","",$R3762)</f>
        <v/>
      </c>
      <c r="AX3762" s="2">
        <f>IF($AV3762="","",IF($AB3762=0,$R3762,0))</f>
        <v/>
      </c>
      <c r="AY3762" s="2">
        <f>IF($AV3762="","",IF(AND($Z3762=0,COUNTIF('AR SALES'!$L$2:$L$2501,$L3762)=0),"YES",""))</f>
        <v/>
      </c>
      <c r="AZ3762" s="2">
        <f>IF($AV3762="","",IFERROR(VLOOKUP($AU3762,CODES!$A:$B,2,FALSE),"NO CODE"))</f>
        <v/>
      </c>
      <c r="BA3762" s="2">
        <f>IF(""&amp;$F3762&lt;&gt;"4","",IF($AY3762="YES","",IF(ROUND(SUMIFS($AE$2:$AE$4001,$L$2:$L$4001,$L3762,$F$2:$F$4001,"4")-SUMIFS('AR SALES'!$Y$2:$Y$2501,'AR SALES'!$L$2:$L$2501,$L3762,'AR SALES'!$AD$2:$AD$2501,"OFF"),2)=0,"","STALE")))</f>
        <v/>
      </c>
      <c r="BB3762" s="2">
        <f>IF(OR(""&amp;$F3762="2",""&amp;$F3762="4",""&amp;$F3762="G",""&amp;$F3762="H"),IF($AY3762="YES","",IF($AB3762&lt;&gt;0,"",IF(COUNTIFS('AR SALES'!$L$2:$L$2501,$L3762,'AR SALES'!$AD$2:$AD$2501,IF(""&amp;$F3762="4","OFF","ON"),'AR SALES'!$AF$2:$AF$2501,"Y")&gt;0,"","NO EXEMPTION"))),"")</f>
        <v/>
      </c>
    </row>
    <row r="3763">
      <c r="AT3763" s="2">
        <f>IF($L3763="","",IFERROR(INDEX('AR SALES'!$H$2:$H$2501,MATCH(""&amp;$L3763,'AR SALES'!$AE$2:$AE$2501,0)),""))</f>
        <v/>
      </c>
      <c r="AU3763" s="2">
        <f>IF($L3763="","",IF($A3763&lt;&gt;"GA","",IF($E3763="FULTON",IF(ISNUMBER(SEARCH("COLLEGE PARK",$AT3763)),"FULTON (COLLEGE PARK)",IF(ISNUMBER(SEARCH("HAPEVILLE",$AT3763)),"FULTON (HAPEVILLE)",IF(ISNUMBER(SEARCH("EAST POINT",$AT3763)),"FULTON (EAST POINT)",IF(ISNUMBER(SEARCH("ATLANTA",$AT3763)),"FULTON (ATL LIMITS)","FULTON")))),IF($E3763="DEKALB",IF(ISNUMBER(SEARCH("ATLANTA",$AT3763)),"DEKALB (ATL LIMITS)","DEKALB"),IF(AND($E3763="CLAYTON",ISNUMBER(SEARCH("COLLEGE PARK",$AT3763))),"CLAYTON (COLLEGE PARK)",$E3763)))))</f>
        <v/>
      </c>
      <c r="AV3763" s="2">
        <f>IF($L3763="","",IF(""&amp;$F3763="2","DIESEL",IF(OR(""&amp;$F3763="G",""&amp;$F3763="H"),"GAS","")))</f>
        <v/>
      </c>
      <c r="AW3763" s="2">
        <f>IF($AV3763="","",$R3763)</f>
        <v/>
      </c>
      <c r="AX3763" s="2">
        <f>IF($AV3763="","",IF($AB3763=0,$R3763,0))</f>
        <v/>
      </c>
      <c r="AY3763" s="2">
        <f>IF($AV3763="","",IF(AND($Z3763=0,COUNTIF('AR SALES'!$L$2:$L$2501,$L3763)=0),"YES",""))</f>
        <v/>
      </c>
      <c r="AZ3763" s="2">
        <f>IF($AV3763="","",IFERROR(VLOOKUP($AU3763,CODES!$A:$B,2,FALSE),"NO CODE"))</f>
        <v/>
      </c>
      <c r="BA3763" s="2">
        <f>IF(""&amp;$F3763&lt;&gt;"4","",IF($AY3763="YES","",IF(ROUND(SUMIFS($AE$2:$AE$4001,$L$2:$L$4001,$L3763,$F$2:$F$4001,"4")-SUMIFS('AR SALES'!$Y$2:$Y$2501,'AR SALES'!$L$2:$L$2501,$L3763,'AR SALES'!$AD$2:$AD$2501,"OFF"),2)=0,"","STALE")))</f>
        <v/>
      </c>
      <c r="BB3763" s="2">
        <f>IF(OR(""&amp;$F3763="2",""&amp;$F3763="4",""&amp;$F3763="G",""&amp;$F3763="H"),IF($AY3763="YES","",IF($AB3763&lt;&gt;0,"",IF(COUNTIFS('AR SALES'!$L$2:$L$2501,$L3763,'AR SALES'!$AD$2:$AD$2501,IF(""&amp;$F3763="4","OFF","ON"),'AR SALES'!$AF$2:$AF$2501,"Y")&gt;0,"","NO EXEMPTION"))),"")</f>
        <v/>
      </c>
    </row>
    <row r="3764">
      <c r="AT3764" s="2">
        <f>IF($L3764="","",IFERROR(INDEX('AR SALES'!$H$2:$H$2501,MATCH(""&amp;$L3764,'AR SALES'!$AE$2:$AE$2501,0)),""))</f>
        <v/>
      </c>
      <c r="AU3764" s="2">
        <f>IF($L3764="","",IF($A3764&lt;&gt;"GA","",IF($E3764="FULTON",IF(ISNUMBER(SEARCH("COLLEGE PARK",$AT3764)),"FULTON (COLLEGE PARK)",IF(ISNUMBER(SEARCH("HAPEVILLE",$AT3764)),"FULTON (HAPEVILLE)",IF(ISNUMBER(SEARCH("EAST POINT",$AT3764)),"FULTON (EAST POINT)",IF(ISNUMBER(SEARCH("ATLANTA",$AT3764)),"FULTON (ATL LIMITS)","FULTON")))),IF($E3764="DEKALB",IF(ISNUMBER(SEARCH("ATLANTA",$AT3764)),"DEKALB (ATL LIMITS)","DEKALB"),IF(AND($E3764="CLAYTON",ISNUMBER(SEARCH("COLLEGE PARK",$AT3764))),"CLAYTON (COLLEGE PARK)",$E3764)))))</f>
        <v/>
      </c>
      <c r="AV3764" s="2">
        <f>IF($L3764="","",IF(""&amp;$F3764="2","DIESEL",IF(OR(""&amp;$F3764="G",""&amp;$F3764="H"),"GAS","")))</f>
        <v/>
      </c>
      <c r="AW3764" s="2">
        <f>IF($AV3764="","",$R3764)</f>
        <v/>
      </c>
      <c r="AX3764" s="2">
        <f>IF($AV3764="","",IF($AB3764=0,$R3764,0))</f>
        <v/>
      </c>
      <c r="AY3764" s="2">
        <f>IF($AV3764="","",IF(AND($Z3764=0,COUNTIF('AR SALES'!$L$2:$L$2501,$L3764)=0),"YES",""))</f>
        <v/>
      </c>
      <c r="AZ3764" s="2">
        <f>IF($AV3764="","",IFERROR(VLOOKUP($AU3764,CODES!$A:$B,2,FALSE),"NO CODE"))</f>
        <v/>
      </c>
      <c r="BA3764" s="2">
        <f>IF(""&amp;$F3764&lt;&gt;"4","",IF($AY3764="YES","",IF(ROUND(SUMIFS($AE$2:$AE$4001,$L$2:$L$4001,$L3764,$F$2:$F$4001,"4")-SUMIFS('AR SALES'!$Y$2:$Y$2501,'AR SALES'!$L$2:$L$2501,$L3764,'AR SALES'!$AD$2:$AD$2501,"OFF"),2)=0,"","STALE")))</f>
        <v/>
      </c>
      <c r="BB3764" s="2">
        <f>IF(OR(""&amp;$F3764="2",""&amp;$F3764="4",""&amp;$F3764="G",""&amp;$F3764="H"),IF($AY3764="YES","",IF($AB3764&lt;&gt;0,"",IF(COUNTIFS('AR SALES'!$L$2:$L$2501,$L3764,'AR SALES'!$AD$2:$AD$2501,IF(""&amp;$F3764="4","OFF","ON"),'AR SALES'!$AF$2:$AF$2501,"Y")&gt;0,"","NO EXEMPTION"))),"")</f>
        <v/>
      </c>
    </row>
    <row r="3765">
      <c r="AT3765" s="2">
        <f>IF($L3765="","",IFERROR(INDEX('AR SALES'!$H$2:$H$2501,MATCH(""&amp;$L3765,'AR SALES'!$AE$2:$AE$2501,0)),""))</f>
        <v/>
      </c>
      <c r="AU3765" s="2">
        <f>IF($L3765="","",IF($A3765&lt;&gt;"GA","",IF($E3765="FULTON",IF(ISNUMBER(SEARCH("COLLEGE PARK",$AT3765)),"FULTON (COLLEGE PARK)",IF(ISNUMBER(SEARCH("HAPEVILLE",$AT3765)),"FULTON (HAPEVILLE)",IF(ISNUMBER(SEARCH("EAST POINT",$AT3765)),"FULTON (EAST POINT)",IF(ISNUMBER(SEARCH("ATLANTA",$AT3765)),"FULTON (ATL LIMITS)","FULTON")))),IF($E3765="DEKALB",IF(ISNUMBER(SEARCH("ATLANTA",$AT3765)),"DEKALB (ATL LIMITS)","DEKALB"),IF(AND($E3765="CLAYTON",ISNUMBER(SEARCH("COLLEGE PARK",$AT3765))),"CLAYTON (COLLEGE PARK)",$E3765)))))</f>
        <v/>
      </c>
      <c r="AV3765" s="2">
        <f>IF($L3765="","",IF(""&amp;$F3765="2","DIESEL",IF(OR(""&amp;$F3765="G",""&amp;$F3765="H"),"GAS","")))</f>
        <v/>
      </c>
      <c r="AW3765" s="2">
        <f>IF($AV3765="","",$R3765)</f>
        <v/>
      </c>
      <c r="AX3765" s="2">
        <f>IF($AV3765="","",IF($AB3765=0,$R3765,0))</f>
        <v/>
      </c>
      <c r="AY3765" s="2">
        <f>IF($AV3765="","",IF(AND($Z3765=0,COUNTIF('AR SALES'!$L$2:$L$2501,$L3765)=0),"YES",""))</f>
        <v/>
      </c>
      <c r="AZ3765" s="2">
        <f>IF($AV3765="","",IFERROR(VLOOKUP($AU3765,CODES!$A:$B,2,FALSE),"NO CODE"))</f>
        <v/>
      </c>
      <c r="BA3765" s="2">
        <f>IF(""&amp;$F3765&lt;&gt;"4","",IF($AY3765="YES","",IF(ROUND(SUMIFS($AE$2:$AE$4001,$L$2:$L$4001,$L3765,$F$2:$F$4001,"4")-SUMIFS('AR SALES'!$Y$2:$Y$2501,'AR SALES'!$L$2:$L$2501,$L3765,'AR SALES'!$AD$2:$AD$2501,"OFF"),2)=0,"","STALE")))</f>
        <v/>
      </c>
      <c r="BB3765" s="2">
        <f>IF(OR(""&amp;$F3765="2",""&amp;$F3765="4",""&amp;$F3765="G",""&amp;$F3765="H"),IF($AY3765="YES","",IF($AB3765&lt;&gt;0,"",IF(COUNTIFS('AR SALES'!$L$2:$L$2501,$L3765,'AR SALES'!$AD$2:$AD$2501,IF(""&amp;$F3765="4","OFF","ON"),'AR SALES'!$AF$2:$AF$2501,"Y")&gt;0,"","NO EXEMPTION"))),"")</f>
        <v/>
      </c>
    </row>
    <row r="3766">
      <c r="AT3766" s="2">
        <f>IF($L3766="","",IFERROR(INDEX('AR SALES'!$H$2:$H$2501,MATCH(""&amp;$L3766,'AR SALES'!$AE$2:$AE$2501,0)),""))</f>
        <v/>
      </c>
      <c r="AU3766" s="2">
        <f>IF($L3766="","",IF($A3766&lt;&gt;"GA","",IF($E3766="FULTON",IF(ISNUMBER(SEARCH("COLLEGE PARK",$AT3766)),"FULTON (COLLEGE PARK)",IF(ISNUMBER(SEARCH("HAPEVILLE",$AT3766)),"FULTON (HAPEVILLE)",IF(ISNUMBER(SEARCH("EAST POINT",$AT3766)),"FULTON (EAST POINT)",IF(ISNUMBER(SEARCH("ATLANTA",$AT3766)),"FULTON (ATL LIMITS)","FULTON")))),IF($E3766="DEKALB",IF(ISNUMBER(SEARCH("ATLANTA",$AT3766)),"DEKALB (ATL LIMITS)","DEKALB"),IF(AND($E3766="CLAYTON",ISNUMBER(SEARCH("COLLEGE PARK",$AT3766))),"CLAYTON (COLLEGE PARK)",$E3766)))))</f>
        <v/>
      </c>
      <c r="AV3766" s="2">
        <f>IF($L3766="","",IF(""&amp;$F3766="2","DIESEL",IF(OR(""&amp;$F3766="G",""&amp;$F3766="H"),"GAS","")))</f>
        <v/>
      </c>
      <c r="AW3766" s="2">
        <f>IF($AV3766="","",$R3766)</f>
        <v/>
      </c>
      <c r="AX3766" s="2">
        <f>IF($AV3766="","",IF($AB3766=0,$R3766,0))</f>
        <v/>
      </c>
      <c r="AY3766" s="2">
        <f>IF($AV3766="","",IF(AND($Z3766=0,COUNTIF('AR SALES'!$L$2:$L$2501,$L3766)=0),"YES",""))</f>
        <v/>
      </c>
      <c r="AZ3766" s="2">
        <f>IF($AV3766="","",IFERROR(VLOOKUP($AU3766,CODES!$A:$B,2,FALSE),"NO CODE"))</f>
        <v/>
      </c>
      <c r="BA3766" s="2">
        <f>IF(""&amp;$F3766&lt;&gt;"4","",IF($AY3766="YES","",IF(ROUND(SUMIFS($AE$2:$AE$4001,$L$2:$L$4001,$L3766,$F$2:$F$4001,"4")-SUMIFS('AR SALES'!$Y$2:$Y$2501,'AR SALES'!$L$2:$L$2501,$L3766,'AR SALES'!$AD$2:$AD$2501,"OFF"),2)=0,"","STALE")))</f>
        <v/>
      </c>
      <c r="BB3766" s="2">
        <f>IF(OR(""&amp;$F3766="2",""&amp;$F3766="4",""&amp;$F3766="G",""&amp;$F3766="H"),IF($AY3766="YES","",IF($AB3766&lt;&gt;0,"",IF(COUNTIFS('AR SALES'!$L$2:$L$2501,$L3766,'AR SALES'!$AD$2:$AD$2501,IF(""&amp;$F3766="4","OFF","ON"),'AR SALES'!$AF$2:$AF$2501,"Y")&gt;0,"","NO EXEMPTION"))),"")</f>
        <v/>
      </c>
    </row>
    <row r="3767">
      <c r="AT3767" s="2">
        <f>IF($L3767="","",IFERROR(INDEX('AR SALES'!$H$2:$H$2501,MATCH(""&amp;$L3767,'AR SALES'!$AE$2:$AE$2501,0)),""))</f>
        <v/>
      </c>
      <c r="AU3767" s="2">
        <f>IF($L3767="","",IF($A3767&lt;&gt;"GA","",IF($E3767="FULTON",IF(ISNUMBER(SEARCH("COLLEGE PARK",$AT3767)),"FULTON (COLLEGE PARK)",IF(ISNUMBER(SEARCH("HAPEVILLE",$AT3767)),"FULTON (HAPEVILLE)",IF(ISNUMBER(SEARCH("EAST POINT",$AT3767)),"FULTON (EAST POINT)",IF(ISNUMBER(SEARCH("ATLANTA",$AT3767)),"FULTON (ATL LIMITS)","FULTON")))),IF($E3767="DEKALB",IF(ISNUMBER(SEARCH("ATLANTA",$AT3767)),"DEKALB (ATL LIMITS)","DEKALB"),IF(AND($E3767="CLAYTON",ISNUMBER(SEARCH("COLLEGE PARK",$AT3767))),"CLAYTON (COLLEGE PARK)",$E3767)))))</f>
        <v/>
      </c>
      <c r="AV3767" s="2">
        <f>IF($L3767="","",IF(""&amp;$F3767="2","DIESEL",IF(OR(""&amp;$F3767="G",""&amp;$F3767="H"),"GAS","")))</f>
        <v/>
      </c>
      <c r="AW3767" s="2">
        <f>IF($AV3767="","",$R3767)</f>
        <v/>
      </c>
      <c r="AX3767" s="2">
        <f>IF($AV3767="","",IF($AB3767=0,$R3767,0))</f>
        <v/>
      </c>
      <c r="AY3767" s="2">
        <f>IF($AV3767="","",IF(AND($Z3767=0,COUNTIF('AR SALES'!$L$2:$L$2501,$L3767)=0),"YES",""))</f>
        <v/>
      </c>
      <c r="AZ3767" s="2">
        <f>IF($AV3767="","",IFERROR(VLOOKUP($AU3767,CODES!$A:$B,2,FALSE),"NO CODE"))</f>
        <v/>
      </c>
      <c r="BA3767" s="2">
        <f>IF(""&amp;$F3767&lt;&gt;"4","",IF($AY3767="YES","",IF(ROUND(SUMIFS($AE$2:$AE$4001,$L$2:$L$4001,$L3767,$F$2:$F$4001,"4")-SUMIFS('AR SALES'!$Y$2:$Y$2501,'AR SALES'!$L$2:$L$2501,$L3767,'AR SALES'!$AD$2:$AD$2501,"OFF"),2)=0,"","STALE")))</f>
        <v/>
      </c>
      <c r="BB3767" s="2">
        <f>IF(OR(""&amp;$F3767="2",""&amp;$F3767="4",""&amp;$F3767="G",""&amp;$F3767="H"),IF($AY3767="YES","",IF($AB3767&lt;&gt;0,"",IF(COUNTIFS('AR SALES'!$L$2:$L$2501,$L3767,'AR SALES'!$AD$2:$AD$2501,IF(""&amp;$F3767="4","OFF","ON"),'AR SALES'!$AF$2:$AF$2501,"Y")&gt;0,"","NO EXEMPTION"))),"")</f>
        <v/>
      </c>
    </row>
    <row r="3768">
      <c r="AT3768" s="2">
        <f>IF($L3768="","",IFERROR(INDEX('AR SALES'!$H$2:$H$2501,MATCH(""&amp;$L3768,'AR SALES'!$AE$2:$AE$2501,0)),""))</f>
        <v/>
      </c>
      <c r="AU3768" s="2">
        <f>IF($L3768="","",IF($A3768&lt;&gt;"GA","",IF($E3768="FULTON",IF(ISNUMBER(SEARCH("COLLEGE PARK",$AT3768)),"FULTON (COLLEGE PARK)",IF(ISNUMBER(SEARCH("HAPEVILLE",$AT3768)),"FULTON (HAPEVILLE)",IF(ISNUMBER(SEARCH("EAST POINT",$AT3768)),"FULTON (EAST POINT)",IF(ISNUMBER(SEARCH("ATLANTA",$AT3768)),"FULTON (ATL LIMITS)","FULTON")))),IF($E3768="DEKALB",IF(ISNUMBER(SEARCH("ATLANTA",$AT3768)),"DEKALB (ATL LIMITS)","DEKALB"),IF(AND($E3768="CLAYTON",ISNUMBER(SEARCH("COLLEGE PARK",$AT3768))),"CLAYTON (COLLEGE PARK)",$E3768)))))</f>
        <v/>
      </c>
      <c r="AV3768" s="2">
        <f>IF($L3768="","",IF(""&amp;$F3768="2","DIESEL",IF(OR(""&amp;$F3768="G",""&amp;$F3768="H"),"GAS","")))</f>
        <v/>
      </c>
      <c r="AW3768" s="2">
        <f>IF($AV3768="","",$R3768)</f>
        <v/>
      </c>
      <c r="AX3768" s="2">
        <f>IF($AV3768="","",IF($AB3768=0,$R3768,0))</f>
        <v/>
      </c>
      <c r="AY3768" s="2">
        <f>IF($AV3768="","",IF(AND($Z3768=0,COUNTIF('AR SALES'!$L$2:$L$2501,$L3768)=0),"YES",""))</f>
        <v/>
      </c>
      <c r="AZ3768" s="2">
        <f>IF($AV3768="","",IFERROR(VLOOKUP($AU3768,CODES!$A:$B,2,FALSE),"NO CODE"))</f>
        <v/>
      </c>
      <c r="BA3768" s="2">
        <f>IF(""&amp;$F3768&lt;&gt;"4","",IF($AY3768="YES","",IF(ROUND(SUMIFS($AE$2:$AE$4001,$L$2:$L$4001,$L3768,$F$2:$F$4001,"4")-SUMIFS('AR SALES'!$Y$2:$Y$2501,'AR SALES'!$L$2:$L$2501,$L3768,'AR SALES'!$AD$2:$AD$2501,"OFF"),2)=0,"","STALE")))</f>
        <v/>
      </c>
      <c r="BB3768" s="2">
        <f>IF(OR(""&amp;$F3768="2",""&amp;$F3768="4",""&amp;$F3768="G",""&amp;$F3768="H"),IF($AY3768="YES","",IF($AB3768&lt;&gt;0,"",IF(COUNTIFS('AR SALES'!$L$2:$L$2501,$L3768,'AR SALES'!$AD$2:$AD$2501,IF(""&amp;$F3768="4","OFF","ON"),'AR SALES'!$AF$2:$AF$2501,"Y")&gt;0,"","NO EXEMPTION"))),"")</f>
        <v/>
      </c>
    </row>
    <row r="3769">
      <c r="AT3769" s="2">
        <f>IF($L3769="","",IFERROR(INDEX('AR SALES'!$H$2:$H$2501,MATCH(""&amp;$L3769,'AR SALES'!$AE$2:$AE$2501,0)),""))</f>
        <v/>
      </c>
      <c r="AU3769" s="2">
        <f>IF($L3769="","",IF($A3769&lt;&gt;"GA","",IF($E3769="FULTON",IF(ISNUMBER(SEARCH("COLLEGE PARK",$AT3769)),"FULTON (COLLEGE PARK)",IF(ISNUMBER(SEARCH("HAPEVILLE",$AT3769)),"FULTON (HAPEVILLE)",IF(ISNUMBER(SEARCH("EAST POINT",$AT3769)),"FULTON (EAST POINT)",IF(ISNUMBER(SEARCH("ATLANTA",$AT3769)),"FULTON (ATL LIMITS)","FULTON")))),IF($E3769="DEKALB",IF(ISNUMBER(SEARCH("ATLANTA",$AT3769)),"DEKALB (ATL LIMITS)","DEKALB"),IF(AND($E3769="CLAYTON",ISNUMBER(SEARCH("COLLEGE PARK",$AT3769))),"CLAYTON (COLLEGE PARK)",$E3769)))))</f>
        <v/>
      </c>
      <c r="AV3769" s="2">
        <f>IF($L3769="","",IF(""&amp;$F3769="2","DIESEL",IF(OR(""&amp;$F3769="G",""&amp;$F3769="H"),"GAS","")))</f>
        <v/>
      </c>
      <c r="AW3769" s="2">
        <f>IF($AV3769="","",$R3769)</f>
        <v/>
      </c>
      <c r="AX3769" s="2">
        <f>IF($AV3769="","",IF($AB3769=0,$R3769,0))</f>
        <v/>
      </c>
      <c r="AY3769" s="2">
        <f>IF($AV3769="","",IF(AND($Z3769=0,COUNTIF('AR SALES'!$L$2:$L$2501,$L3769)=0),"YES",""))</f>
        <v/>
      </c>
      <c r="AZ3769" s="2">
        <f>IF($AV3769="","",IFERROR(VLOOKUP($AU3769,CODES!$A:$B,2,FALSE),"NO CODE"))</f>
        <v/>
      </c>
      <c r="BA3769" s="2">
        <f>IF(""&amp;$F3769&lt;&gt;"4","",IF($AY3769="YES","",IF(ROUND(SUMIFS($AE$2:$AE$4001,$L$2:$L$4001,$L3769,$F$2:$F$4001,"4")-SUMIFS('AR SALES'!$Y$2:$Y$2501,'AR SALES'!$L$2:$L$2501,$L3769,'AR SALES'!$AD$2:$AD$2501,"OFF"),2)=0,"","STALE")))</f>
        <v/>
      </c>
      <c r="BB3769" s="2">
        <f>IF(OR(""&amp;$F3769="2",""&amp;$F3769="4",""&amp;$F3769="G",""&amp;$F3769="H"),IF($AY3769="YES","",IF($AB3769&lt;&gt;0,"",IF(COUNTIFS('AR SALES'!$L$2:$L$2501,$L3769,'AR SALES'!$AD$2:$AD$2501,IF(""&amp;$F3769="4","OFF","ON"),'AR SALES'!$AF$2:$AF$2501,"Y")&gt;0,"","NO EXEMPTION"))),"")</f>
        <v/>
      </c>
    </row>
    <row r="3770">
      <c r="AT3770" s="2">
        <f>IF($L3770="","",IFERROR(INDEX('AR SALES'!$H$2:$H$2501,MATCH(""&amp;$L3770,'AR SALES'!$AE$2:$AE$2501,0)),""))</f>
        <v/>
      </c>
      <c r="AU3770" s="2">
        <f>IF($L3770="","",IF($A3770&lt;&gt;"GA","",IF($E3770="FULTON",IF(ISNUMBER(SEARCH("COLLEGE PARK",$AT3770)),"FULTON (COLLEGE PARK)",IF(ISNUMBER(SEARCH("HAPEVILLE",$AT3770)),"FULTON (HAPEVILLE)",IF(ISNUMBER(SEARCH("EAST POINT",$AT3770)),"FULTON (EAST POINT)",IF(ISNUMBER(SEARCH("ATLANTA",$AT3770)),"FULTON (ATL LIMITS)","FULTON")))),IF($E3770="DEKALB",IF(ISNUMBER(SEARCH("ATLANTA",$AT3770)),"DEKALB (ATL LIMITS)","DEKALB"),IF(AND($E3770="CLAYTON",ISNUMBER(SEARCH("COLLEGE PARK",$AT3770))),"CLAYTON (COLLEGE PARK)",$E3770)))))</f>
        <v/>
      </c>
      <c r="AV3770" s="2">
        <f>IF($L3770="","",IF(""&amp;$F3770="2","DIESEL",IF(OR(""&amp;$F3770="G",""&amp;$F3770="H"),"GAS","")))</f>
        <v/>
      </c>
      <c r="AW3770" s="2">
        <f>IF($AV3770="","",$R3770)</f>
        <v/>
      </c>
      <c r="AX3770" s="2">
        <f>IF($AV3770="","",IF($AB3770=0,$R3770,0))</f>
        <v/>
      </c>
      <c r="AY3770" s="2">
        <f>IF($AV3770="","",IF(AND($Z3770=0,COUNTIF('AR SALES'!$L$2:$L$2501,$L3770)=0),"YES",""))</f>
        <v/>
      </c>
      <c r="AZ3770" s="2">
        <f>IF($AV3770="","",IFERROR(VLOOKUP($AU3770,CODES!$A:$B,2,FALSE),"NO CODE"))</f>
        <v/>
      </c>
      <c r="BA3770" s="2">
        <f>IF(""&amp;$F3770&lt;&gt;"4","",IF($AY3770="YES","",IF(ROUND(SUMIFS($AE$2:$AE$4001,$L$2:$L$4001,$L3770,$F$2:$F$4001,"4")-SUMIFS('AR SALES'!$Y$2:$Y$2501,'AR SALES'!$L$2:$L$2501,$L3770,'AR SALES'!$AD$2:$AD$2501,"OFF"),2)=0,"","STALE")))</f>
        <v/>
      </c>
      <c r="BB3770" s="2">
        <f>IF(OR(""&amp;$F3770="2",""&amp;$F3770="4",""&amp;$F3770="G",""&amp;$F3770="H"),IF($AY3770="YES","",IF($AB3770&lt;&gt;0,"",IF(COUNTIFS('AR SALES'!$L$2:$L$2501,$L3770,'AR SALES'!$AD$2:$AD$2501,IF(""&amp;$F3770="4","OFF","ON"),'AR SALES'!$AF$2:$AF$2501,"Y")&gt;0,"","NO EXEMPTION"))),"")</f>
        <v/>
      </c>
    </row>
    <row r="3771">
      <c r="AT3771" s="2">
        <f>IF($L3771="","",IFERROR(INDEX('AR SALES'!$H$2:$H$2501,MATCH(""&amp;$L3771,'AR SALES'!$AE$2:$AE$2501,0)),""))</f>
        <v/>
      </c>
      <c r="AU3771" s="2">
        <f>IF($L3771="","",IF($A3771&lt;&gt;"GA","",IF($E3771="FULTON",IF(ISNUMBER(SEARCH("COLLEGE PARK",$AT3771)),"FULTON (COLLEGE PARK)",IF(ISNUMBER(SEARCH("HAPEVILLE",$AT3771)),"FULTON (HAPEVILLE)",IF(ISNUMBER(SEARCH("EAST POINT",$AT3771)),"FULTON (EAST POINT)",IF(ISNUMBER(SEARCH("ATLANTA",$AT3771)),"FULTON (ATL LIMITS)","FULTON")))),IF($E3771="DEKALB",IF(ISNUMBER(SEARCH("ATLANTA",$AT3771)),"DEKALB (ATL LIMITS)","DEKALB"),IF(AND($E3771="CLAYTON",ISNUMBER(SEARCH("COLLEGE PARK",$AT3771))),"CLAYTON (COLLEGE PARK)",$E3771)))))</f>
        <v/>
      </c>
      <c r="AV3771" s="2">
        <f>IF($L3771="","",IF(""&amp;$F3771="2","DIESEL",IF(OR(""&amp;$F3771="G",""&amp;$F3771="H"),"GAS","")))</f>
        <v/>
      </c>
      <c r="AW3771" s="2">
        <f>IF($AV3771="","",$R3771)</f>
        <v/>
      </c>
      <c r="AX3771" s="2">
        <f>IF($AV3771="","",IF($AB3771=0,$R3771,0))</f>
        <v/>
      </c>
      <c r="AY3771" s="2">
        <f>IF($AV3771="","",IF(AND($Z3771=0,COUNTIF('AR SALES'!$L$2:$L$2501,$L3771)=0),"YES",""))</f>
        <v/>
      </c>
      <c r="AZ3771" s="2">
        <f>IF($AV3771="","",IFERROR(VLOOKUP($AU3771,CODES!$A:$B,2,FALSE),"NO CODE"))</f>
        <v/>
      </c>
      <c r="BA3771" s="2">
        <f>IF(""&amp;$F3771&lt;&gt;"4","",IF($AY3771="YES","",IF(ROUND(SUMIFS($AE$2:$AE$4001,$L$2:$L$4001,$L3771,$F$2:$F$4001,"4")-SUMIFS('AR SALES'!$Y$2:$Y$2501,'AR SALES'!$L$2:$L$2501,$L3771,'AR SALES'!$AD$2:$AD$2501,"OFF"),2)=0,"","STALE")))</f>
        <v/>
      </c>
      <c r="BB3771" s="2">
        <f>IF(OR(""&amp;$F3771="2",""&amp;$F3771="4",""&amp;$F3771="G",""&amp;$F3771="H"),IF($AY3771="YES","",IF($AB3771&lt;&gt;0,"",IF(COUNTIFS('AR SALES'!$L$2:$L$2501,$L3771,'AR SALES'!$AD$2:$AD$2501,IF(""&amp;$F3771="4","OFF","ON"),'AR SALES'!$AF$2:$AF$2501,"Y")&gt;0,"","NO EXEMPTION"))),"")</f>
        <v/>
      </c>
    </row>
    <row r="3772">
      <c r="AT3772" s="2">
        <f>IF($L3772="","",IFERROR(INDEX('AR SALES'!$H$2:$H$2501,MATCH(""&amp;$L3772,'AR SALES'!$AE$2:$AE$2501,0)),""))</f>
        <v/>
      </c>
      <c r="AU3772" s="2">
        <f>IF($L3772="","",IF($A3772&lt;&gt;"GA","",IF($E3772="FULTON",IF(ISNUMBER(SEARCH("COLLEGE PARK",$AT3772)),"FULTON (COLLEGE PARK)",IF(ISNUMBER(SEARCH("HAPEVILLE",$AT3772)),"FULTON (HAPEVILLE)",IF(ISNUMBER(SEARCH("EAST POINT",$AT3772)),"FULTON (EAST POINT)",IF(ISNUMBER(SEARCH("ATLANTA",$AT3772)),"FULTON (ATL LIMITS)","FULTON")))),IF($E3772="DEKALB",IF(ISNUMBER(SEARCH("ATLANTA",$AT3772)),"DEKALB (ATL LIMITS)","DEKALB"),IF(AND($E3772="CLAYTON",ISNUMBER(SEARCH("COLLEGE PARK",$AT3772))),"CLAYTON (COLLEGE PARK)",$E3772)))))</f>
        <v/>
      </c>
      <c r="AV3772" s="2">
        <f>IF($L3772="","",IF(""&amp;$F3772="2","DIESEL",IF(OR(""&amp;$F3772="G",""&amp;$F3772="H"),"GAS","")))</f>
        <v/>
      </c>
      <c r="AW3772" s="2">
        <f>IF($AV3772="","",$R3772)</f>
        <v/>
      </c>
      <c r="AX3772" s="2">
        <f>IF($AV3772="","",IF($AB3772=0,$R3772,0))</f>
        <v/>
      </c>
      <c r="AY3772" s="2">
        <f>IF($AV3772="","",IF(AND($Z3772=0,COUNTIF('AR SALES'!$L$2:$L$2501,$L3772)=0),"YES",""))</f>
        <v/>
      </c>
      <c r="AZ3772" s="2">
        <f>IF($AV3772="","",IFERROR(VLOOKUP($AU3772,CODES!$A:$B,2,FALSE),"NO CODE"))</f>
        <v/>
      </c>
      <c r="BA3772" s="2">
        <f>IF(""&amp;$F3772&lt;&gt;"4","",IF($AY3772="YES","",IF(ROUND(SUMIFS($AE$2:$AE$4001,$L$2:$L$4001,$L3772,$F$2:$F$4001,"4")-SUMIFS('AR SALES'!$Y$2:$Y$2501,'AR SALES'!$L$2:$L$2501,$L3772,'AR SALES'!$AD$2:$AD$2501,"OFF"),2)=0,"","STALE")))</f>
        <v/>
      </c>
      <c r="BB3772" s="2">
        <f>IF(OR(""&amp;$F3772="2",""&amp;$F3772="4",""&amp;$F3772="G",""&amp;$F3772="H"),IF($AY3772="YES","",IF($AB3772&lt;&gt;0,"",IF(COUNTIFS('AR SALES'!$L$2:$L$2501,$L3772,'AR SALES'!$AD$2:$AD$2501,IF(""&amp;$F3772="4","OFF","ON"),'AR SALES'!$AF$2:$AF$2501,"Y")&gt;0,"","NO EXEMPTION"))),"")</f>
        <v/>
      </c>
    </row>
    <row r="3773">
      <c r="AT3773" s="2">
        <f>IF($L3773="","",IFERROR(INDEX('AR SALES'!$H$2:$H$2501,MATCH(""&amp;$L3773,'AR SALES'!$AE$2:$AE$2501,0)),""))</f>
        <v/>
      </c>
      <c r="AU3773" s="2">
        <f>IF($L3773="","",IF($A3773&lt;&gt;"GA","",IF($E3773="FULTON",IF(ISNUMBER(SEARCH("COLLEGE PARK",$AT3773)),"FULTON (COLLEGE PARK)",IF(ISNUMBER(SEARCH("HAPEVILLE",$AT3773)),"FULTON (HAPEVILLE)",IF(ISNUMBER(SEARCH("EAST POINT",$AT3773)),"FULTON (EAST POINT)",IF(ISNUMBER(SEARCH("ATLANTA",$AT3773)),"FULTON (ATL LIMITS)","FULTON")))),IF($E3773="DEKALB",IF(ISNUMBER(SEARCH("ATLANTA",$AT3773)),"DEKALB (ATL LIMITS)","DEKALB"),IF(AND($E3773="CLAYTON",ISNUMBER(SEARCH("COLLEGE PARK",$AT3773))),"CLAYTON (COLLEGE PARK)",$E3773)))))</f>
        <v/>
      </c>
      <c r="AV3773" s="2">
        <f>IF($L3773="","",IF(""&amp;$F3773="2","DIESEL",IF(OR(""&amp;$F3773="G",""&amp;$F3773="H"),"GAS","")))</f>
        <v/>
      </c>
      <c r="AW3773" s="2">
        <f>IF($AV3773="","",$R3773)</f>
        <v/>
      </c>
      <c r="AX3773" s="2">
        <f>IF($AV3773="","",IF($AB3773=0,$R3773,0))</f>
        <v/>
      </c>
      <c r="AY3773" s="2">
        <f>IF($AV3773="","",IF(AND($Z3773=0,COUNTIF('AR SALES'!$L$2:$L$2501,$L3773)=0),"YES",""))</f>
        <v/>
      </c>
      <c r="AZ3773" s="2">
        <f>IF($AV3773="","",IFERROR(VLOOKUP($AU3773,CODES!$A:$B,2,FALSE),"NO CODE"))</f>
        <v/>
      </c>
      <c r="BA3773" s="2">
        <f>IF(""&amp;$F3773&lt;&gt;"4","",IF($AY3773="YES","",IF(ROUND(SUMIFS($AE$2:$AE$4001,$L$2:$L$4001,$L3773,$F$2:$F$4001,"4")-SUMIFS('AR SALES'!$Y$2:$Y$2501,'AR SALES'!$L$2:$L$2501,$L3773,'AR SALES'!$AD$2:$AD$2501,"OFF"),2)=0,"","STALE")))</f>
        <v/>
      </c>
      <c r="BB3773" s="2">
        <f>IF(OR(""&amp;$F3773="2",""&amp;$F3773="4",""&amp;$F3773="G",""&amp;$F3773="H"),IF($AY3773="YES","",IF($AB3773&lt;&gt;0,"",IF(COUNTIFS('AR SALES'!$L$2:$L$2501,$L3773,'AR SALES'!$AD$2:$AD$2501,IF(""&amp;$F3773="4","OFF","ON"),'AR SALES'!$AF$2:$AF$2501,"Y")&gt;0,"","NO EXEMPTION"))),"")</f>
        <v/>
      </c>
    </row>
    <row r="3774">
      <c r="AT3774" s="2">
        <f>IF($L3774="","",IFERROR(INDEX('AR SALES'!$H$2:$H$2501,MATCH(""&amp;$L3774,'AR SALES'!$AE$2:$AE$2501,0)),""))</f>
        <v/>
      </c>
      <c r="AU3774" s="2">
        <f>IF($L3774="","",IF($A3774&lt;&gt;"GA","",IF($E3774="FULTON",IF(ISNUMBER(SEARCH("COLLEGE PARK",$AT3774)),"FULTON (COLLEGE PARK)",IF(ISNUMBER(SEARCH("HAPEVILLE",$AT3774)),"FULTON (HAPEVILLE)",IF(ISNUMBER(SEARCH("EAST POINT",$AT3774)),"FULTON (EAST POINT)",IF(ISNUMBER(SEARCH("ATLANTA",$AT3774)),"FULTON (ATL LIMITS)","FULTON")))),IF($E3774="DEKALB",IF(ISNUMBER(SEARCH("ATLANTA",$AT3774)),"DEKALB (ATL LIMITS)","DEKALB"),IF(AND($E3774="CLAYTON",ISNUMBER(SEARCH("COLLEGE PARK",$AT3774))),"CLAYTON (COLLEGE PARK)",$E3774)))))</f>
        <v/>
      </c>
      <c r="AV3774" s="2">
        <f>IF($L3774="","",IF(""&amp;$F3774="2","DIESEL",IF(OR(""&amp;$F3774="G",""&amp;$F3774="H"),"GAS","")))</f>
        <v/>
      </c>
      <c r="AW3774" s="2">
        <f>IF($AV3774="","",$R3774)</f>
        <v/>
      </c>
      <c r="AX3774" s="2">
        <f>IF($AV3774="","",IF($AB3774=0,$R3774,0))</f>
        <v/>
      </c>
      <c r="AY3774" s="2">
        <f>IF($AV3774="","",IF(AND($Z3774=0,COUNTIF('AR SALES'!$L$2:$L$2501,$L3774)=0),"YES",""))</f>
        <v/>
      </c>
      <c r="AZ3774" s="2">
        <f>IF($AV3774="","",IFERROR(VLOOKUP($AU3774,CODES!$A:$B,2,FALSE),"NO CODE"))</f>
        <v/>
      </c>
      <c r="BA3774" s="2">
        <f>IF(""&amp;$F3774&lt;&gt;"4","",IF($AY3774="YES","",IF(ROUND(SUMIFS($AE$2:$AE$4001,$L$2:$L$4001,$L3774,$F$2:$F$4001,"4")-SUMIFS('AR SALES'!$Y$2:$Y$2501,'AR SALES'!$L$2:$L$2501,$L3774,'AR SALES'!$AD$2:$AD$2501,"OFF"),2)=0,"","STALE")))</f>
        <v/>
      </c>
      <c r="BB3774" s="2">
        <f>IF(OR(""&amp;$F3774="2",""&amp;$F3774="4",""&amp;$F3774="G",""&amp;$F3774="H"),IF($AY3774="YES","",IF($AB3774&lt;&gt;0,"",IF(COUNTIFS('AR SALES'!$L$2:$L$2501,$L3774,'AR SALES'!$AD$2:$AD$2501,IF(""&amp;$F3774="4","OFF","ON"),'AR SALES'!$AF$2:$AF$2501,"Y")&gt;0,"","NO EXEMPTION"))),"")</f>
        <v/>
      </c>
    </row>
    <row r="3775">
      <c r="AT3775" s="2">
        <f>IF($L3775="","",IFERROR(INDEX('AR SALES'!$H$2:$H$2501,MATCH(""&amp;$L3775,'AR SALES'!$AE$2:$AE$2501,0)),""))</f>
        <v/>
      </c>
      <c r="AU3775" s="2">
        <f>IF($L3775="","",IF($A3775&lt;&gt;"GA","",IF($E3775="FULTON",IF(ISNUMBER(SEARCH("COLLEGE PARK",$AT3775)),"FULTON (COLLEGE PARK)",IF(ISNUMBER(SEARCH("HAPEVILLE",$AT3775)),"FULTON (HAPEVILLE)",IF(ISNUMBER(SEARCH("EAST POINT",$AT3775)),"FULTON (EAST POINT)",IF(ISNUMBER(SEARCH("ATLANTA",$AT3775)),"FULTON (ATL LIMITS)","FULTON")))),IF($E3775="DEKALB",IF(ISNUMBER(SEARCH("ATLANTA",$AT3775)),"DEKALB (ATL LIMITS)","DEKALB"),IF(AND($E3775="CLAYTON",ISNUMBER(SEARCH("COLLEGE PARK",$AT3775))),"CLAYTON (COLLEGE PARK)",$E3775)))))</f>
        <v/>
      </c>
      <c r="AV3775" s="2">
        <f>IF($L3775="","",IF(""&amp;$F3775="2","DIESEL",IF(OR(""&amp;$F3775="G",""&amp;$F3775="H"),"GAS","")))</f>
        <v/>
      </c>
      <c r="AW3775" s="2">
        <f>IF($AV3775="","",$R3775)</f>
        <v/>
      </c>
      <c r="AX3775" s="2">
        <f>IF($AV3775="","",IF($AB3775=0,$R3775,0))</f>
        <v/>
      </c>
      <c r="AY3775" s="2">
        <f>IF($AV3775="","",IF(AND($Z3775=0,COUNTIF('AR SALES'!$L$2:$L$2501,$L3775)=0),"YES",""))</f>
        <v/>
      </c>
      <c r="AZ3775" s="2">
        <f>IF($AV3775="","",IFERROR(VLOOKUP($AU3775,CODES!$A:$B,2,FALSE),"NO CODE"))</f>
        <v/>
      </c>
      <c r="BA3775" s="2">
        <f>IF(""&amp;$F3775&lt;&gt;"4","",IF($AY3775="YES","",IF(ROUND(SUMIFS($AE$2:$AE$4001,$L$2:$L$4001,$L3775,$F$2:$F$4001,"4")-SUMIFS('AR SALES'!$Y$2:$Y$2501,'AR SALES'!$L$2:$L$2501,$L3775,'AR SALES'!$AD$2:$AD$2501,"OFF"),2)=0,"","STALE")))</f>
        <v/>
      </c>
      <c r="BB3775" s="2">
        <f>IF(OR(""&amp;$F3775="2",""&amp;$F3775="4",""&amp;$F3775="G",""&amp;$F3775="H"),IF($AY3775="YES","",IF($AB3775&lt;&gt;0,"",IF(COUNTIFS('AR SALES'!$L$2:$L$2501,$L3775,'AR SALES'!$AD$2:$AD$2501,IF(""&amp;$F3775="4","OFF","ON"),'AR SALES'!$AF$2:$AF$2501,"Y")&gt;0,"","NO EXEMPTION"))),"")</f>
        <v/>
      </c>
    </row>
    <row r="3776">
      <c r="AT3776" s="2">
        <f>IF($L3776="","",IFERROR(INDEX('AR SALES'!$H$2:$H$2501,MATCH(""&amp;$L3776,'AR SALES'!$AE$2:$AE$2501,0)),""))</f>
        <v/>
      </c>
      <c r="AU3776" s="2">
        <f>IF($L3776="","",IF($A3776&lt;&gt;"GA","",IF($E3776="FULTON",IF(ISNUMBER(SEARCH("COLLEGE PARK",$AT3776)),"FULTON (COLLEGE PARK)",IF(ISNUMBER(SEARCH("HAPEVILLE",$AT3776)),"FULTON (HAPEVILLE)",IF(ISNUMBER(SEARCH("EAST POINT",$AT3776)),"FULTON (EAST POINT)",IF(ISNUMBER(SEARCH("ATLANTA",$AT3776)),"FULTON (ATL LIMITS)","FULTON")))),IF($E3776="DEKALB",IF(ISNUMBER(SEARCH("ATLANTA",$AT3776)),"DEKALB (ATL LIMITS)","DEKALB"),IF(AND($E3776="CLAYTON",ISNUMBER(SEARCH("COLLEGE PARK",$AT3776))),"CLAYTON (COLLEGE PARK)",$E3776)))))</f>
        <v/>
      </c>
      <c r="AV3776" s="2">
        <f>IF($L3776="","",IF(""&amp;$F3776="2","DIESEL",IF(OR(""&amp;$F3776="G",""&amp;$F3776="H"),"GAS","")))</f>
        <v/>
      </c>
      <c r="AW3776" s="2">
        <f>IF($AV3776="","",$R3776)</f>
        <v/>
      </c>
      <c r="AX3776" s="2">
        <f>IF($AV3776="","",IF($AB3776=0,$R3776,0))</f>
        <v/>
      </c>
      <c r="AY3776" s="2">
        <f>IF($AV3776="","",IF(AND($Z3776=0,COUNTIF('AR SALES'!$L$2:$L$2501,$L3776)=0),"YES",""))</f>
        <v/>
      </c>
      <c r="AZ3776" s="2">
        <f>IF($AV3776="","",IFERROR(VLOOKUP($AU3776,CODES!$A:$B,2,FALSE),"NO CODE"))</f>
        <v/>
      </c>
      <c r="BA3776" s="2">
        <f>IF(""&amp;$F3776&lt;&gt;"4","",IF($AY3776="YES","",IF(ROUND(SUMIFS($AE$2:$AE$4001,$L$2:$L$4001,$L3776,$F$2:$F$4001,"4")-SUMIFS('AR SALES'!$Y$2:$Y$2501,'AR SALES'!$L$2:$L$2501,$L3776,'AR SALES'!$AD$2:$AD$2501,"OFF"),2)=0,"","STALE")))</f>
        <v/>
      </c>
      <c r="BB3776" s="2">
        <f>IF(OR(""&amp;$F3776="2",""&amp;$F3776="4",""&amp;$F3776="G",""&amp;$F3776="H"),IF($AY3776="YES","",IF($AB3776&lt;&gt;0,"",IF(COUNTIFS('AR SALES'!$L$2:$L$2501,$L3776,'AR SALES'!$AD$2:$AD$2501,IF(""&amp;$F3776="4","OFF","ON"),'AR SALES'!$AF$2:$AF$2501,"Y")&gt;0,"","NO EXEMPTION"))),"")</f>
        <v/>
      </c>
    </row>
    <row r="3777">
      <c r="AT3777" s="2">
        <f>IF($L3777="","",IFERROR(INDEX('AR SALES'!$H$2:$H$2501,MATCH(""&amp;$L3777,'AR SALES'!$AE$2:$AE$2501,0)),""))</f>
        <v/>
      </c>
      <c r="AU3777" s="2">
        <f>IF($L3777="","",IF($A3777&lt;&gt;"GA","",IF($E3777="FULTON",IF(ISNUMBER(SEARCH("COLLEGE PARK",$AT3777)),"FULTON (COLLEGE PARK)",IF(ISNUMBER(SEARCH("HAPEVILLE",$AT3777)),"FULTON (HAPEVILLE)",IF(ISNUMBER(SEARCH("EAST POINT",$AT3777)),"FULTON (EAST POINT)",IF(ISNUMBER(SEARCH("ATLANTA",$AT3777)),"FULTON (ATL LIMITS)","FULTON")))),IF($E3777="DEKALB",IF(ISNUMBER(SEARCH("ATLANTA",$AT3777)),"DEKALB (ATL LIMITS)","DEKALB"),IF(AND($E3777="CLAYTON",ISNUMBER(SEARCH("COLLEGE PARK",$AT3777))),"CLAYTON (COLLEGE PARK)",$E3777)))))</f>
        <v/>
      </c>
      <c r="AV3777" s="2">
        <f>IF($L3777="","",IF(""&amp;$F3777="2","DIESEL",IF(OR(""&amp;$F3777="G",""&amp;$F3777="H"),"GAS","")))</f>
        <v/>
      </c>
      <c r="AW3777" s="2">
        <f>IF($AV3777="","",$R3777)</f>
        <v/>
      </c>
      <c r="AX3777" s="2">
        <f>IF($AV3777="","",IF($AB3777=0,$R3777,0))</f>
        <v/>
      </c>
      <c r="AY3777" s="2">
        <f>IF($AV3777="","",IF(AND($Z3777=0,COUNTIF('AR SALES'!$L$2:$L$2501,$L3777)=0),"YES",""))</f>
        <v/>
      </c>
      <c r="AZ3777" s="2">
        <f>IF($AV3777="","",IFERROR(VLOOKUP($AU3777,CODES!$A:$B,2,FALSE),"NO CODE"))</f>
        <v/>
      </c>
      <c r="BA3777" s="2">
        <f>IF(""&amp;$F3777&lt;&gt;"4","",IF($AY3777="YES","",IF(ROUND(SUMIFS($AE$2:$AE$4001,$L$2:$L$4001,$L3777,$F$2:$F$4001,"4")-SUMIFS('AR SALES'!$Y$2:$Y$2501,'AR SALES'!$L$2:$L$2501,$L3777,'AR SALES'!$AD$2:$AD$2501,"OFF"),2)=0,"","STALE")))</f>
        <v/>
      </c>
      <c r="BB3777" s="2">
        <f>IF(OR(""&amp;$F3777="2",""&amp;$F3777="4",""&amp;$F3777="G",""&amp;$F3777="H"),IF($AY3777="YES","",IF($AB3777&lt;&gt;0,"",IF(COUNTIFS('AR SALES'!$L$2:$L$2501,$L3777,'AR SALES'!$AD$2:$AD$2501,IF(""&amp;$F3777="4","OFF","ON"),'AR SALES'!$AF$2:$AF$2501,"Y")&gt;0,"","NO EXEMPTION"))),"")</f>
        <v/>
      </c>
    </row>
    <row r="3778">
      <c r="AT3778" s="2">
        <f>IF($L3778="","",IFERROR(INDEX('AR SALES'!$H$2:$H$2501,MATCH(""&amp;$L3778,'AR SALES'!$AE$2:$AE$2501,0)),""))</f>
        <v/>
      </c>
      <c r="AU3778" s="2">
        <f>IF($L3778="","",IF($A3778&lt;&gt;"GA","",IF($E3778="FULTON",IF(ISNUMBER(SEARCH("COLLEGE PARK",$AT3778)),"FULTON (COLLEGE PARK)",IF(ISNUMBER(SEARCH("HAPEVILLE",$AT3778)),"FULTON (HAPEVILLE)",IF(ISNUMBER(SEARCH("EAST POINT",$AT3778)),"FULTON (EAST POINT)",IF(ISNUMBER(SEARCH("ATLANTA",$AT3778)),"FULTON (ATL LIMITS)","FULTON")))),IF($E3778="DEKALB",IF(ISNUMBER(SEARCH("ATLANTA",$AT3778)),"DEKALB (ATL LIMITS)","DEKALB"),IF(AND($E3778="CLAYTON",ISNUMBER(SEARCH("COLLEGE PARK",$AT3778))),"CLAYTON (COLLEGE PARK)",$E3778)))))</f>
        <v/>
      </c>
      <c r="AV3778" s="2">
        <f>IF($L3778="","",IF(""&amp;$F3778="2","DIESEL",IF(OR(""&amp;$F3778="G",""&amp;$F3778="H"),"GAS","")))</f>
        <v/>
      </c>
      <c r="AW3778" s="2">
        <f>IF($AV3778="","",$R3778)</f>
        <v/>
      </c>
      <c r="AX3778" s="2">
        <f>IF($AV3778="","",IF($AB3778=0,$R3778,0))</f>
        <v/>
      </c>
      <c r="AY3778" s="2">
        <f>IF($AV3778="","",IF(AND($Z3778=0,COUNTIF('AR SALES'!$L$2:$L$2501,$L3778)=0),"YES",""))</f>
        <v/>
      </c>
      <c r="AZ3778" s="2">
        <f>IF($AV3778="","",IFERROR(VLOOKUP($AU3778,CODES!$A:$B,2,FALSE),"NO CODE"))</f>
        <v/>
      </c>
      <c r="BA3778" s="2">
        <f>IF(""&amp;$F3778&lt;&gt;"4","",IF($AY3778="YES","",IF(ROUND(SUMIFS($AE$2:$AE$4001,$L$2:$L$4001,$L3778,$F$2:$F$4001,"4")-SUMIFS('AR SALES'!$Y$2:$Y$2501,'AR SALES'!$L$2:$L$2501,$L3778,'AR SALES'!$AD$2:$AD$2501,"OFF"),2)=0,"","STALE")))</f>
        <v/>
      </c>
      <c r="BB3778" s="2">
        <f>IF(OR(""&amp;$F3778="2",""&amp;$F3778="4",""&amp;$F3778="G",""&amp;$F3778="H"),IF($AY3778="YES","",IF($AB3778&lt;&gt;0,"",IF(COUNTIFS('AR SALES'!$L$2:$L$2501,$L3778,'AR SALES'!$AD$2:$AD$2501,IF(""&amp;$F3778="4","OFF","ON"),'AR SALES'!$AF$2:$AF$2501,"Y")&gt;0,"","NO EXEMPTION"))),"")</f>
        <v/>
      </c>
    </row>
    <row r="3779">
      <c r="AT3779" s="2">
        <f>IF($L3779="","",IFERROR(INDEX('AR SALES'!$H$2:$H$2501,MATCH(""&amp;$L3779,'AR SALES'!$AE$2:$AE$2501,0)),""))</f>
        <v/>
      </c>
      <c r="AU3779" s="2">
        <f>IF($L3779="","",IF($A3779&lt;&gt;"GA","",IF($E3779="FULTON",IF(ISNUMBER(SEARCH("COLLEGE PARK",$AT3779)),"FULTON (COLLEGE PARK)",IF(ISNUMBER(SEARCH("HAPEVILLE",$AT3779)),"FULTON (HAPEVILLE)",IF(ISNUMBER(SEARCH("EAST POINT",$AT3779)),"FULTON (EAST POINT)",IF(ISNUMBER(SEARCH("ATLANTA",$AT3779)),"FULTON (ATL LIMITS)","FULTON")))),IF($E3779="DEKALB",IF(ISNUMBER(SEARCH("ATLANTA",$AT3779)),"DEKALB (ATL LIMITS)","DEKALB"),IF(AND($E3779="CLAYTON",ISNUMBER(SEARCH("COLLEGE PARK",$AT3779))),"CLAYTON (COLLEGE PARK)",$E3779)))))</f>
        <v/>
      </c>
      <c r="AV3779" s="2">
        <f>IF($L3779="","",IF(""&amp;$F3779="2","DIESEL",IF(OR(""&amp;$F3779="G",""&amp;$F3779="H"),"GAS","")))</f>
        <v/>
      </c>
      <c r="AW3779" s="2">
        <f>IF($AV3779="","",$R3779)</f>
        <v/>
      </c>
      <c r="AX3779" s="2">
        <f>IF($AV3779="","",IF($AB3779=0,$R3779,0))</f>
        <v/>
      </c>
      <c r="AY3779" s="2">
        <f>IF($AV3779="","",IF(AND($Z3779=0,COUNTIF('AR SALES'!$L$2:$L$2501,$L3779)=0),"YES",""))</f>
        <v/>
      </c>
      <c r="AZ3779" s="2">
        <f>IF($AV3779="","",IFERROR(VLOOKUP($AU3779,CODES!$A:$B,2,FALSE),"NO CODE"))</f>
        <v/>
      </c>
      <c r="BA3779" s="2">
        <f>IF(""&amp;$F3779&lt;&gt;"4","",IF($AY3779="YES","",IF(ROUND(SUMIFS($AE$2:$AE$4001,$L$2:$L$4001,$L3779,$F$2:$F$4001,"4")-SUMIFS('AR SALES'!$Y$2:$Y$2501,'AR SALES'!$L$2:$L$2501,$L3779,'AR SALES'!$AD$2:$AD$2501,"OFF"),2)=0,"","STALE")))</f>
        <v/>
      </c>
      <c r="BB3779" s="2">
        <f>IF(OR(""&amp;$F3779="2",""&amp;$F3779="4",""&amp;$F3779="G",""&amp;$F3779="H"),IF($AY3779="YES","",IF($AB3779&lt;&gt;0,"",IF(COUNTIFS('AR SALES'!$L$2:$L$2501,$L3779,'AR SALES'!$AD$2:$AD$2501,IF(""&amp;$F3779="4","OFF","ON"),'AR SALES'!$AF$2:$AF$2501,"Y")&gt;0,"","NO EXEMPTION"))),"")</f>
        <v/>
      </c>
    </row>
    <row r="3780">
      <c r="AT3780" s="2">
        <f>IF($L3780="","",IFERROR(INDEX('AR SALES'!$H$2:$H$2501,MATCH(""&amp;$L3780,'AR SALES'!$AE$2:$AE$2501,0)),""))</f>
        <v/>
      </c>
      <c r="AU3780" s="2">
        <f>IF($L3780="","",IF($A3780&lt;&gt;"GA","",IF($E3780="FULTON",IF(ISNUMBER(SEARCH("COLLEGE PARK",$AT3780)),"FULTON (COLLEGE PARK)",IF(ISNUMBER(SEARCH("HAPEVILLE",$AT3780)),"FULTON (HAPEVILLE)",IF(ISNUMBER(SEARCH("EAST POINT",$AT3780)),"FULTON (EAST POINT)",IF(ISNUMBER(SEARCH("ATLANTA",$AT3780)),"FULTON (ATL LIMITS)","FULTON")))),IF($E3780="DEKALB",IF(ISNUMBER(SEARCH("ATLANTA",$AT3780)),"DEKALB (ATL LIMITS)","DEKALB"),IF(AND($E3780="CLAYTON",ISNUMBER(SEARCH("COLLEGE PARK",$AT3780))),"CLAYTON (COLLEGE PARK)",$E3780)))))</f>
        <v/>
      </c>
      <c r="AV3780" s="2">
        <f>IF($L3780="","",IF(""&amp;$F3780="2","DIESEL",IF(OR(""&amp;$F3780="G",""&amp;$F3780="H"),"GAS","")))</f>
        <v/>
      </c>
      <c r="AW3780" s="2">
        <f>IF($AV3780="","",$R3780)</f>
        <v/>
      </c>
      <c r="AX3780" s="2">
        <f>IF($AV3780="","",IF($AB3780=0,$R3780,0))</f>
        <v/>
      </c>
      <c r="AY3780" s="2">
        <f>IF($AV3780="","",IF(AND($Z3780=0,COUNTIF('AR SALES'!$L$2:$L$2501,$L3780)=0),"YES",""))</f>
        <v/>
      </c>
      <c r="AZ3780" s="2">
        <f>IF($AV3780="","",IFERROR(VLOOKUP($AU3780,CODES!$A:$B,2,FALSE),"NO CODE"))</f>
        <v/>
      </c>
      <c r="BA3780" s="2">
        <f>IF(""&amp;$F3780&lt;&gt;"4","",IF($AY3780="YES","",IF(ROUND(SUMIFS($AE$2:$AE$4001,$L$2:$L$4001,$L3780,$F$2:$F$4001,"4")-SUMIFS('AR SALES'!$Y$2:$Y$2501,'AR SALES'!$L$2:$L$2501,$L3780,'AR SALES'!$AD$2:$AD$2501,"OFF"),2)=0,"","STALE")))</f>
        <v/>
      </c>
      <c r="BB3780" s="2">
        <f>IF(OR(""&amp;$F3780="2",""&amp;$F3780="4",""&amp;$F3780="G",""&amp;$F3780="H"),IF($AY3780="YES","",IF($AB3780&lt;&gt;0,"",IF(COUNTIFS('AR SALES'!$L$2:$L$2501,$L3780,'AR SALES'!$AD$2:$AD$2501,IF(""&amp;$F3780="4","OFF","ON"),'AR SALES'!$AF$2:$AF$2501,"Y")&gt;0,"","NO EXEMPTION"))),"")</f>
        <v/>
      </c>
    </row>
    <row r="3781">
      <c r="AT3781" s="2">
        <f>IF($L3781="","",IFERROR(INDEX('AR SALES'!$H$2:$H$2501,MATCH(""&amp;$L3781,'AR SALES'!$AE$2:$AE$2501,0)),""))</f>
        <v/>
      </c>
      <c r="AU3781" s="2">
        <f>IF($L3781="","",IF($A3781&lt;&gt;"GA","",IF($E3781="FULTON",IF(ISNUMBER(SEARCH("COLLEGE PARK",$AT3781)),"FULTON (COLLEGE PARK)",IF(ISNUMBER(SEARCH("HAPEVILLE",$AT3781)),"FULTON (HAPEVILLE)",IF(ISNUMBER(SEARCH("EAST POINT",$AT3781)),"FULTON (EAST POINT)",IF(ISNUMBER(SEARCH("ATLANTA",$AT3781)),"FULTON (ATL LIMITS)","FULTON")))),IF($E3781="DEKALB",IF(ISNUMBER(SEARCH("ATLANTA",$AT3781)),"DEKALB (ATL LIMITS)","DEKALB"),IF(AND($E3781="CLAYTON",ISNUMBER(SEARCH("COLLEGE PARK",$AT3781))),"CLAYTON (COLLEGE PARK)",$E3781)))))</f>
        <v/>
      </c>
      <c r="AV3781" s="2">
        <f>IF($L3781="","",IF(""&amp;$F3781="2","DIESEL",IF(OR(""&amp;$F3781="G",""&amp;$F3781="H"),"GAS","")))</f>
        <v/>
      </c>
      <c r="AW3781" s="2">
        <f>IF($AV3781="","",$R3781)</f>
        <v/>
      </c>
      <c r="AX3781" s="2">
        <f>IF($AV3781="","",IF($AB3781=0,$R3781,0))</f>
        <v/>
      </c>
      <c r="AY3781" s="2">
        <f>IF($AV3781="","",IF(AND($Z3781=0,COUNTIF('AR SALES'!$L$2:$L$2501,$L3781)=0),"YES",""))</f>
        <v/>
      </c>
      <c r="AZ3781" s="2">
        <f>IF($AV3781="","",IFERROR(VLOOKUP($AU3781,CODES!$A:$B,2,FALSE),"NO CODE"))</f>
        <v/>
      </c>
      <c r="BA3781" s="2">
        <f>IF(""&amp;$F3781&lt;&gt;"4","",IF($AY3781="YES","",IF(ROUND(SUMIFS($AE$2:$AE$4001,$L$2:$L$4001,$L3781,$F$2:$F$4001,"4")-SUMIFS('AR SALES'!$Y$2:$Y$2501,'AR SALES'!$L$2:$L$2501,$L3781,'AR SALES'!$AD$2:$AD$2501,"OFF"),2)=0,"","STALE")))</f>
        <v/>
      </c>
      <c r="BB3781" s="2">
        <f>IF(OR(""&amp;$F3781="2",""&amp;$F3781="4",""&amp;$F3781="G",""&amp;$F3781="H"),IF($AY3781="YES","",IF($AB3781&lt;&gt;0,"",IF(COUNTIFS('AR SALES'!$L$2:$L$2501,$L3781,'AR SALES'!$AD$2:$AD$2501,IF(""&amp;$F3781="4","OFF","ON"),'AR SALES'!$AF$2:$AF$2501,"Y")&gt;0,"","NO EXEMPTION"))),"")</f>
        <v/>
      </c>
    </row>
    <row r="3782">
      <c r="AT3782" s="2">
        <f>IF($L3782="","",IFERROR(INDEX('AR SALES'!$H$2:$H$2501,MATCH(""&amp;$L3782,'AR SALES'!$AE$2:$AE$2501,0)),""))</f>
        <v/>
      </c>
      <c r="AU3782" s="2">
        <f>IF($L3782="","",IF($A3782&lt;&gt;"GA","",IF($E3782="FULTON",IF(ISNUMBER(SEARCH("COLLEGE PARK",$AT3782)),"FULTON (COLLEGE PARK)",IF(ISNUMBER(SEARCH("HAPEVILLE",$AT3782)),"FULTON (HAPEVILLE)",IF(ISNUMBER(SEARCH("EAST POINT",$AT3782)),"FULTON (EAST POINT)",IF(ISNUMBER(SEARCH("ATLANTA",$AT3782)),"FULTON (ATL LIMITS)","FULTON")))),IF($E3782="DEKALB",IF(ISNUMBER(SEARCH("ATLANTA",$AT3782)),"DEKALB (ATL LIMITS)","DEKALB"),IF(AND($E3782="CLAYTON",ISNUMBER(SEARCH("COLLEGE PARK",$AT3782))),"CLAYTON (COLLEGE PARK)",$E3782)))))</f>
        <v/>
      </c>
      <c r="AV3782" s="2">
        <f>IF($L3782="","",IF(""&amp;$F3782="2","DIESEL",IF(OR(""&amp;$F3782="G",""&amp;$F3782="H"),"GAS","")))</f>
        <v/>
      </c>
      <c r="AW3782" s="2">
        <f>IF($AV3782="","",$R3782)</f>
        <v/>
      </c>
      <c r="AX3782" s="2">
        <f>IF($AV3782="","",IF($AB3782=0,$R3782,0))</f>
        <v/>
      </c>
      <c r="AY3782" s="2">
        <f>IF($AV3782="","",IF(AND($Z3782=0,COUNTIF('AR SALES'!$L$2:$L$2501,$L3782)=0),"YES",""))</f>
        <v/>
      </c>
      <c r="AZ3782" s="2">
        <f>IF($AV3782="","",IFERROR(VLOOKUP($AU3782,CODES!$A:$B,2,FALSE),"NO CODE"))</f>
        <v/>
      </c>
      <c r="BA3782" s="2">
        <f>IF(""&amp;$F3782&lt;&gt;"4","",IF($AY3782="YES","",IF(ROUND(SUMIFS($AE$2:$AE$4001,$L$2:$L$4001,$L3782,$F$2:$F$4001,"4")-SUMIFS('AR SALES'!$Y$2:$Y$2501,'AR SALES'!$L$2:$L$2501,$L3782,'AR SALES'!$AD$2:$AD$2501,"OFF"),2)=0,"","STALE")))</f>
        <v/>
      </c>
      <c r="BB3782" s="2">
        <f>IF(OR(""&amp;$F3782="2",""&amp;$F3782="4",""&amp;$F3782="G",""&amp;$F3782="H"),IF($AY3782="YES","",IF($AB3782&lt;&gt;0,"",IF(COUNTIFS('AR SALES'!$L$2:$L$2501,$L3782,'AR SALES'!$AD$2:$AD$2501,IF(""&amp;$F3782="4","OFF","ON"),'AR SALES'!$AF$2:$AF$2501,"Y")&gt;0,"","NO EXEMPTION"))),"")</f>
        <v/>
      </c>
    </row>
    <row r="3783">
      <c r="AT3783" s="2">
        <f>IF($L3783="","",IFERROR(INDEX('AR SALES'!$H$2:$H$2501,MATCH(""&amp;$L3783,'AR SALES'!$AE$2:$AE$2501,0)),""))</f>
        <v/>
      </c>
      <c r="AU3783" s="2">
        <f>IF($L3783="","",IF($A3783&lt;&gt;"GA","",IF($E3783="FULTON",IF(ISNUMBER(SEARCH("COLLEGE PARK",$AT3783)),"FULTON (COLLEGE PARK)",IF(ISNUMBER(SEARCH("HAPEVILLE",$AT3783)),"FULTON (HAPEVILLE)",IF(ISNUMBER(SEARCH("EAST POINT",$AT3783)),"FULTON (EAST POINT)",IF(ISNUMBER(SEARCH("ATLANTA",$AT3783)),"FULTON (ATL LIMITS)","FULTON")))),IF($E3783="DEKALB",IF(ISNUMBER(SEARCH("ATLANTA",$AT3783)),"DEKALB (ATL LIMITS)","DEKALB"),IF(AND($E3783="CLAYTON",ISNUMBER(SEARCH("COLLEGE PARK",$AT3783))),"CLAYTON (COLLEGE PARK)",$E3783)))))</f>
        <v/>
      </c>
      <c r="AV3783" s="2">
        <f>IF($L3783="","",IF(""&amp;$F3783="2","DIESEL",IF(OR(""&amp;$F3783="G",""&amp;$F3783="H"),"GAS","")))</f>
        <v/>
      </c>
      <c r="AW3783" s="2">
        <f>IF($AV3783="","",$R3783)</f>
        <v/>
      </c>
      <c r="AX3783" s="2">
        <f>IF($AV3783="","",IF($AB3783=0,$R3783,0))</f>
        <v/>
      </c>
      <c r="AY3783" s="2">
        <f>IF($AV3783="","",IF(AND($Z3783=0,COUNTIF('AR SALES'!$L$2:$L$2501,$L3783)=0),"YES",""))</f>
        <v/>
      </c>
      <c r="AZ3783" s="2">
        <f>IF($AV3783="","",IFERROR(VLOOKUP($AU3783,CODES!$A:$B,2,FALSE),"NO CODE"))</f>
        <v/>
      </c>
      <c r="BA3783" s="2">
        <f>IF(""&amp;$F3783&lt;&gt;"4","",IF($AY3783="YES","",IF(ROUND(SUMIFS($AE$2:$AE$4001,$L$2:$L$4001,$L3783,$F$2:$F$4001,"4")-SUMIFS('AR SALES'!$Y$2:$Y$2501,'AR SALES'!$L$2:$L$2501,$L3783,'AR SALES'!$AD$2:$AD$2501,"OFF"),2)=0,"","STALE")))</f>
        <v/>
      </c>
      <c r="BB3783" s="2">
        <f>IF(OR(""&amp;$F3783="2",""&amp;$F3783="4",""&amp;$F3783="G",""&amp;$F3783="H"),IF($AY3783="YES","",IF($AB3783&lt;&gt;0,"",IF(COUNTIFS('AR SALES'!$L$2:$L$2501,$L3783,'AR SALES'!$AD$2:$AD$2501,IF(""&amp;$F3783="4","OFF","ON"),'AR SALES'!$AF$2:$AF$2501,"Y")&gt;0,"","NO EXEMPTION"))),"")</f>
        <v/>
      </c>
    </row>
    <row r="3784">
      <c r="AT3784" s="2">
        <f>IF($L3784="","",IFERROR(INDEX('AR SALES'!$H$2:$H$2501,MATCH(""&amp;$L3784,'AR SALES'!$AE$2:$AE$2501,0)),""))</f>
        <v/>
      </c>
      <c r="AU3784" s="2">
        <f>IF($L3784="","",IF($A3784&lt;&gt;"GA","",IF($E3784="FULTON",IF(ISNUMBER(SEARCH("COLLEGE PARK",$AT3784)),"FULTON (COLLEGE PARK)",IF(ISNUMBER(SEARCH("HAPEVILLE",$AT3784)),"FULTON (HAPEVILLE)",IF(ISNUMBER(SEARCH("EAST POINT",$AT3784)),"FULTON (EAST POINT)",IF(ISNUMBER(SEARCH("ATLANTA",$AT3784)),"FULTON (ATL LIMITS)","FULTON")))),IF($E3784="DEKALB",IF(ISNUMBER(SEARCH("ATLANTA",$AT3784)),"DEKALB (ATL LIMITS)","DEKALB"),IF(AND($E3784="CLAYTON",ISNUMBER(SEARCH("COLLEGE PARK",$AT3784))),"CLAYTON (COLLEGE PARK)",$E3784)))))</f>
        <v/>
      </c>
      <c r="AV3784" s="2">
        <f>IF($L3784="","",IF(""&amp;$F3784="2","DIESEL",IF(OR(""&amp;$F3784="G",""&amp;$F3784="H"),"GAS","")))</f>
        <v/>
      </c>
      <c r="AW3784" s="2">
        <f>IF($AV3784="","",$R3784)</f>
        <v/>
      </c>
      <c r="AX3784" s="2">
        <f>IF($AV3784="","",IF($AB3784=0,$R3784,0))</f>
        <v/>
      </c>
      <c r="AY3784" s="2">
        <f>IF($AV3784="","",IF(AND($Z3784=0,COUNTIF('AR SALES'!$L$2:$L$2501,$L3784)=0),"YES",""))</f>
        <v/>
      </c>
      <c r="AZ3784" s="2">
        <f>IF($AV3784="","",IFERROR(VLOOKUP($AU3784,CODES!$A:$B,2,FALSE),"NO CODE"))</f>
        <v/>
      </c>
      <c r="BA3784" s="2">
        <f>IF(""&amp;$F3784&lt;&gt;"4","",IF($AY3784="YES","",IF(ROUND(SUMIFS($AE$2:$AE$4001,$L$2:$L$4001,$L3784,$F$2:$F$4001,"4")-SUMIFS('AR SALES'!$Y$2:$Y$2501,'AR SALES'!$L$2:$L$2501,$L3784,'AR SALES'!$AD$2:$AD$2501,"OFF"),2)=0,"","STALE")))</f>
        <v/>
      </c>
      <c r="BB3784" s="2">
        <f>IF(OR(""&amp;$F3784="2",""&amp;$F3784="4",""&amp;$F3784="G",""&amp;$F3784="H"),IF($AY3784="YES","",IF($AB3784&lt;&gt;0,"",IF(COUNTIFS('AR SALES'!$L$2:$L$2501,$L3784,'AR SALES'!$AD$2:$AD$2501,IF(""&amp;$F3784="4","OFF","ON"),'AR SALES'!$AF$2:$AF$2501,"Y")&gt;0,"","NO EXEMPTION"))),"")</f>
        <v/>
      </c>
    </row>
    <row r="3785">
      <c r="AT3785" s="2">
        <f>IF($L3785="","",IFERROR(INDEX('AR SALES'!$H$2:$H$2501,MATCH(""&amp;$L3785,'AR SALES'!$AE$2:$AE$2501,0)),""))</f>
        <v/>
      </c>
      <c r="AU3785" s="2">
        <f>IF($L3785="","",IF($A3785&lt;&gt;"GA","",IF($E3785="FULTON",IF(ISNUMBER(SEARCH("COLLEGE PARK",$AT3785)),"FULTON (COLLEGE PARK)",IF(ISNUMBER(SEARCH("HAPEVILLE",$AT3785)),"FULTON (HAPEVILLE)",IF(ISNUMBER(SEARCH("EAST POINT",$AT3785)),"FULTON (EAST POINT)",IF(ISNUMBER(SEARCH("ATLANTA",$AT3785)),"FULTON (ATL LIMITS)","FULTON")))),IF($E3785="DEKALB",IF(ISNUMBER(SEARCH("ATLANTA",$AT3785)),"DEKALB (ATL LIMITS)","DEKALB"),IF(AND($E3785="CLAYTON",ISNUMBER(SEARCH("COLLEGE PARK",$AT3785))),"CLAYTON (COLLEGE PARK)",$E3785)))))</f>
        <v/>
      </c>
      <c r="AV3785" s="2">
        <f>IF($L3785="","",IF(""&amp;$F3785="2","DIESEL",IF(OR(""&amp;$F3785="G",""&amp;$F3785="H"),"GAS","")))</f>
        <v/>
      </c>
      <c r="AW3785" s="2">
        <f>IF($AV3785="","",$R3785)</f>
        <v/>
      </c>
      <c r="AX3785" s="2">
        <f>IF($AV3785="","",IF($AB3785=0,$R3785,0))</f>
        <v/>
      </c>
      <c r="AY3785" s="2">
        <f>IF($AV3785="","",IF(AND($Z3785=0,COUNTIF('AR SALES'!$L$2:$L$2501,$L3785)=0),"YES",""))</f>
        <v/>
      </c>
      <c r="AZ3785" s="2">
        <f>IF($AV3785="","",IFERROR(VLOOKUP($AU3785,CODES!$A:$B,2,FALSE),"NO CODE"))</f>
        <v/>
      </c>
      <c r="BA3785" s="2">
        <f>IF(""&amp;$F3785&lt;&gt;"4","",IF($AY3785="YES","",IF(ROUND(SUMIFS($AE$2:$AE$4001,$L$2:$L$4001,$L3785,$F$2:$F$4001,"4")-SUMIFS('AR SALES'!$Y$2:$Y$2501,'AR SALES'!$L$2:$L$2501,$L3785,'AR SALES'!$AD$2:$AD$2501,"OFF"),2)=0,"","STALE")))</f>
        <v/>
      </c>
      <c r="BB3785" s="2">
        <f>IF(OR(""&amp;$F3785="2",""&amp;$F3785="4",""&amp;$F3785="G",""&amp;$F3785="H"),IF($AY3785="YES","",IF($AB3785&lt;&gt;0,"",IF(COUNTIFS('AR SALES'!$L$2:$L$2501,$L3785,'AR SALES'!$AD$2:$AD$2501,IF(""&amp;$F3785="4","OFF","ON"),'AR SALES'!$AF$2:$AF$2501,"Y")&gt;0,"","NO EXEMPTION"))),"")</f>
        <v/>
      </c>
    </row>
    <row r="3786">
      <c r="AT3786" s="2">
        <f>IF($L3786="","",IFERROR(INDEX('AR SALES'!$H$2:$H$2501,MATCH(""&amp;$L3786,'AR SALES'!$AE$2:$AE$2501,0)),""))</f>
        <v/>
      </c>
      <c r="AU3786" s="2">
        <f>IF($L3786="","",IF($A3786&lt;&gt;"GA","",IF($E3786="FULTON",IF(ISNUMBER(SEARCH("COLLEGE PARK",$AT3786)),"FULTON (COLLEGE PARK)",IF(ISNUMBER(SEARCH("HAPEVILLE",$AT3786)),"FULTON (HAPEVILLE)",IF(ISNUMBER(SEARCH("EAST POINT",$AT3786)),"FULTON (EAST POINT)",IF(ISNUMBER(SEARCH("ATLANTA",$AT3786)),"FULTON (ATL LIMITS)","FULTON")))),IF($E3786="DEKALB",IF(ISNUMBER(SEARCH("ATLANTA",$AT3786)),"DEKALB (ATL LIMITS)","DEKALB"),IF(AND($E3786="CLAYTON",ISNUMBER(SEARCH("COLLEGE PARK",$AT3786))),"CLAYTON (COLLEGE PARK)",$E3786)))))</f>
        <v/>
      </c>
      <c r="AV3786" s="2">
        <f>IF($L3786="","",IF(""&amp;$F3786="2","DIESEL",IF(OR(""&amp;$F3786="G",""&amp;$F3786="H"),"GAS","")))</f>
        <v/>
      </c>
      <c r="AW3786" s="2">
        <f>IF($AV3786="","",$R3786)</f>
        <v/>
      </c>
      <c r="AX3786" s="2">
        <f>IF($AV3786="","",IF($AB3786=0,$R3786,0))</f>
        <v/>
      </c>
      <c r="AY3786" s="2">
        <f>IF($AV3786="","",IF(AND($Z3786=0,COUNTIF('AR SALES'!$L$2:$L$2501,$L3786)=0),"YES",""))</f>
        <v/>
      </c>
      <c r="AZ3786" s="2">
        <f>IF($AV3786="","",IFERROR(VLOOKUP($AU3786,CODES!$A:$B,2,FALSE),"NO CODE"))</f>
        <v/>
      </c>
      <c r="BA3786" s="2">
        <f>IF(""&amp;$F3786&lt;&gt;"4","",IF($AY3786="YES","",IF(ROUND(SUMIFS($AE$2:$AE$4001,$L$2:$L$4001,$L3786,$F$2:$F$4001,"4")-SUMIFS('AR SALES'!$Y$2:$Y$2501,'AR SALES'!$L$2:$L$2501,$L3786,'AR SALES'!$AD$2:$AD$2501,"OFF"),2)=0,"","STALE")))</f>
        <v/>
      </c>
      <c r="BB3786" s="2">
        <f>IF(OR(""&amp;$F3786="2",""&amp;$F3786="4",""&amp;$F3786="G",""&amp;$F3786="H"),IF($AY3786="YES","",IF($AB3786&lt;&gt;0,"",IF(COUNTIFS('AR SALES'!$L$2:$L$2501,$L3786,'AR SALES'!$AD$2:$AD$2501,IF(""&amp;$F3786="4","OFF","ON"),'AR SALES'!$AF$2:$AF$2501,"Y")&gt;0,"","NO EXEMPTION"))),"")</f>
        <v/>
      </c>
    </row>
    <row r="3787">
      <c r="AT3787" s="2">
        <f>IF($L3787="","",IFERROR(INDEX('AR SALES'!$H$2:$H$2501,MATCH(""&amp;$L3787,'AR SALES'!$AE$2:$AE$2501,0)),""))</f>
        <v/>
      </c>
      <c r="AU3787" s="2">
        <f>IF($L3787="","",IF($A3787&lt;&gt;"GA","",IF($E3787="FULTON",IF(ISNUMBER(SEARCH("COLLEGE PARK",$AT3787)),"FULTON (COLLEGE PARK)",IF(ISNUMBER(SEARCH("HAPEVILLE",$AT3787)),"FULTON (HAPEVILLE)",IF(ISNUMBER(SEARCH("EAST POINT",$AT3787)),"FULTON (EAST POINT)",IF(ISNUMBER(SEARCH("ATLANTA",$AT3787)),"FULTON (ATL LIMITS)","FULTON")))),IF($E3787="DEKALB",IF(ISNUMBER(SEARCH("ATLANTA",$AT3787)),"DEKALB (ATL LIMITS)","DEKALB"),IF(AND($E3787="CLAYTON",ISNUMBER(SEARCH("COLLEGE PARK",$AT3787))),"CLAYTON (COLLEGE PARK)",$E3787)))))</f>
        <v/>
      </c>
      <c r="AV3787" s="2">
        <f>IF($L3787="","",IF(""&amp;$F3787="2","DIESEL",IF(OR(""&amp;$F3787="G",""&amp;$F3787="H"),"GAS","")))</f>
        <v/>
      </c>
      <c r="AW3787" s="2">
        <f>IF($AV3787="","",$R3787)</f>
        <v/>
      </c>
      <c r="AX3787" s="2">
        <f>IF($AV3787="","",IF($AB3787=0,$R3787,0))</f>
        <v/>
      </c>
      <c r="AY3787" s="2">
        <f>IF($AV3787="","",IF(AND($Z3787=0,COUNTIF('AR SALES'!$L$2:$L$2501,$L3787)=0),"YES",""))</f>
        <v/>
      </c>
      <c r="AZ3787" s="2">
        <f>IF($AV3787="","",IFERROR(VLOOKUP($AU3787,CODES!$A:$B,2,FALSE),"NO CODE"))</f>
        <v/>
      </c>
      <c r="BA3787" s="2">
        <f>IF(""&amp;$F3787&lt;&gt;"4","",IF($AY3787="YES","",IF(ROUND(SUMIFS($AE$2:$AE$4001,$L$2:$L$4001,$L3787,$F$2:$F$4001,"4")-SUMIFS('AR SALES'!$Y$2:$Y$2501,'AR SALES'!$L$2:$L$2501,$L3787,'AR SALES'!$AD$2:$AD$2501,"OFF"),2)=0,"","STALE")))</f>
        <v/>
      </c>
      <c r="BB3787" s="2">
        <f>IF(OR(""&amp;$F3787="2",""&amp;$F3787="4",""&amp;$F3787="G",""&amp;$F3787="H"),IF($AY3787="YES","",IF($AB3787&lt;&gt;0,"",IF(COUNTIFS('AR SALES'!$L$2:$L$2501,$L3787,'AR SALES'!$AD$2:$AD$2501,IF(""&amp;$F3787="4","OFF","ON"),'AR SALES'!$AF$2:$AF$2501,"Y")&gt;0,"","NO EXEMPTION"))),"")</f>
        <v/>
      </c>
    </row>
    <row r="3788">
      <c r="AT3788" s="2">
        <f>IF($L3788="","",IFERROR(INDEX('AR SALES'!$H$2:$H$2501,MATCH(""&amp;$L3788,'AR SALES'!$AE$2:$AE$2501,0)),""))</f>
        <v/>
      </c>
      <c r="AU3788" s="2">
        <f>IF($L3788="","",IF($A3788&lt;&gt;"GA","",IF($E3788="FULTON",IF(ISNUMBER(SEARCH("COLLEGE PARK",$AT3788)),"FULTON (COLLEGE PARK)",IF(ISNUMBER(SEARCH("HAPEVILLE",$AT3788)),"FULTON (HAPEVILLE)",IF(ISNUMBER(SEARCH("EAST POINT",$AT3788)),"FULTON (EAST POINT)",IF(ISNUMBER(SEARCH("ATLANTA",$AT3788)),"FULTON (ATL LIMITS)","FULTON")))),IF($E3788="DEKALB",IF(ISNUMBER(SEARCH("ATLANTA",$AT3788)),"DEKALB (ATL LIMITS)","DEKALB"),IF(AND($E3788="CLAYTON",ISNUMBER(SEARCH("COLLEGE PARK",$AT3788))),"CLAYTON (COLLEGE PARK)",$E3788)))))</f>
        <v/>
      </c>
      <c r="AV3788" s="2">
        <f>IF($L3788="","",IF(""&amp;$F3788="2","DIESEL",IF(OR(""&amp;$F3788="G",""&amp;$F3788="H"),"GAS","")))</f>
        <v/>
      </c>
      <c r="AW3788" s="2">
        <f>IF($AV3788="","",$R3788)</f>
        <v/>
      </c>
      <c r="AX3788" s="2">
        <f>IF($AV3788="","",IF($AB3788=0,$R3788,0))</f>
        <v/>
      </c>
      <c r="AY3788" s="2">
        <f>IF($AV3788="","",IF(AND($Z3788=0,COUNTIF('AR SALES'!$L$2:$L$2501,$L3788)=0),"YES",""))</f>
        <v/>
      </c>
      <c r="AZ3788" s="2">
        <f>IF($AV3788="","",IFERROR(VLOOKUP($AU3788,CODES!$A:$B,2,FALSE),"NO CODE"))</f>
        <v/>
      </c>
      <c r="BA3788" s="2">
        <f>IF(""&amp;$F3788&lt;&gt;"4","",IF($AY3788="YES","",IF(ROUND(SUMIFS($AE$2:$AE$4001,$L$2:$L$4001,$L3788,$F$2:$F$4001,"4")-SUMIFS('AR SALES'!$Y$2:$Y$2501,'AR SALES'!$L$2:$L$2501,$L3788,'AR SALES'!$AD$2:$AD$2501,"OFF"),2)=0,"","STALE")))</f>
        <v/>
      </c>
      <c r="BB3788" s="2">
        <f>IF(OR(""&amp;$F3788="2",""&amp;$F3788="4",""&amp;$F3788="G",""&amp;$F3788="H"),IF($AY3788="YES","",IF($AB3788&lt;&gt;0,"",IF(COUNTIFS('AR SALES'!$L$2:$L$2501,$L3788,'AR SALES'!$AD$2:$AD$2501,IF(""&amp;$F3788="4","OFF","ON"),'AR SALES'!$AF$2:$AF$2501,"Y")&gt;0,"","NO EXEMPTION"))),"")</f>
        <v/>
      </c>
    </row>
    <row r="3789">
      <c r="AT3789" s="2">
        <f>IF($L3789="","",IFERROR(INDEX('AR SALES'!$H$2:$H$2501,MATCH(""&amp;$L3789,'AR SALES'!$AE$2:$AE$2501,0)),""))</f>
        <v/>
      </c>
      <c r="AU3789" s="2">
        <f>IF($L3789="","",IF($A3789&lt;&gt;"GA","",IF($E3789="FULTON",IF(ISNUMBER(SEARCH("COLLEGE PARK",$AT3789)),"FULTON (COLLEGE PARK)",IF(ISNUMBER(SEARCH("HAPEVILLE",$AT3789)),"FULTON (HAPEVILLE)",IF(ISNUMBER(SEARCH("EAST POINT",$AT3789)),"FULTON (EAST POINT)",IF(ISNUMBER(SEARCH("ATLANTA",$AT3789)),"FULTON (ATL LIMITS)","FULTON")))),IF($E3789="DEKALB",IF(ISNUMBER(SEARCH("ATLANTA",$AT3789)),"DEKALB (ATL LIMITS)","DEKALB"),IF(AND($E3789="CLAYTON",ISNUMBER(SEARCH("COLLEGE PARK",$AT3789))),"CLAYTON (COLLEGE PARK)",$E3789)))))</f>
        <v/>
      </c>
      <c r="AV3789" s="2">
        <f>IF($L3789="","",IF(""&amp;$F3789="2","DIESEL",IF(OR(""&amp;$F3789="G",""&amp;$F3789="H"),"GAS","")))</f>
        <v/>
      </c>
      <c r="AW3789" s="2">
        <f>IF($AV3789="","",$R3789)</f>
        <v/>
      </c>
      <c r="AX3789" s="2">
        <f>IF($AV3789="","",IF($AB3789=0,$R3789,0))</f>
        <v/>
      </c>
      <c r="AY3789" s="2">
        <f>IF($AV3789="","",IF(AND($Z3789=0,COUNTIF('AR SALES'!$L$2:$L$2501,$L3789)=0),"YES",""))</f>
        <v/>
      </c>
      <c r="AZ3789" s="2">
        <f>IF($AV3789="","",IFERROR(VLOOKUP($AU3789,CODES!$A:$B,2,FALSE),"NO CODE"))</f>
        <v/>
      </c>
      <c r="BA3789" s="2">
        <f>IF(""&amp;$F3789&lt;&gt;"4","",IF($AY3789="YES","",IF(ROUND(SUMIFS($AE$2:$AE$4001,$L$2:$L$4001,$L3789,$F$2:$F$4001,"4")-SUMIFS('AR SALES'!$Y$2:$Y$2501,'AR SALES'!$L$2:$L$2501,$L3789,'AR SALES'!$AD$2:$AD$2501,"OFF"),2)=0,"","STALE")))</f>
        <v/>
      </c>
      <c r="BB3789" s="2">
        <f>IF(OR(""&amp;$F3789="2",""&amp;$F3789="4",""&amp;$F3789="G",""&amp;$F3789="H"),IF($AY3789="YES","",IF($AB3789&lt;&gt;0,"",IF(COUNTIFS('AR SALES'!$L$2:$L$2501,$L3789,'AR SALES'!$AD$2:$AD$2501,IF(""&amp;$F3789="4","OFF","ON"),'AR SALES'!$AF$2:$AF$2501,"Y")&gt;0,"","NO EXEMPTION"))),"")</f>
        <v/>
      </c>
    </row>
    <row r="3790">
      <c r="AT3790" s="2">
        <f>IF($L3790="","",IFERROR(INDEX('AR SALES'!$H$2:$H$2501,MATCH(""&amp;$L3790,'AR SALES'!$AE$2:$AE$2501,0)),""))</f>
        <v/>
      </c>
      <c r="AU3790" s="2">
        <f>IF($L3790="","",IF($A3790&lt;&gt;"GA","",IF($E3790="FULTON",IF(ISNUMBER(SEARCH("COLLEGE PARK",$AT3790)),"FULTON (COLLEGE PARK)",IF(ISNUMBER(SEARCH("HAPEVILLE",$AT3790)),"FULTON (HAPEVILLE)",IF(ISNUMBER(SEARCH("EAST POINT",$AT3790)),"FULTON (EAST POINT)",IF(ISNUMBER(SEARCH("ATLANTA",$AT3790)),"FULTON (ATL LIMITS)","FULTON")))),IF($E3790="DEKALB",IF(ISNUMBER(SEARCH("ATLANTA",$AT3790)),"DEKALB (ATL LIMITS)","DEKALB"),IF(AND($E3790="CLAYTON",ISNUMBER(SEARCH("COLLEGE PARK",$AT3790))),"CLAYTON (COLLEGE PARK)",$E3790)))))</f>
        <v/>
      </c>
      <c r="AV3790" s="2">
        <f>IF($L3790="","",IF(""&amp;$F3790="2","DIESEL",IF(OR(""&amp;$F3790="G",""&amp;$F3790="H"),"GAS","")))</f>
        <v/>
      </c>
      <c r="AW3790" s="2">
        <f>IF($AV3790="","",$R3790)</f>
        <v/>
      </c>
      <c r="AX3790" s="2">
        <f>IF($AV3790="","",IF($AB3790=0,$R3790,0))</f>
        <v/>
      </c>
      <c r="AY3790" s="2">
        <f>IF($AV3790="","",IF(AND($Z3790=0,COUNTIF('AR SALES'!$L$2:$L$2501,$L3790)=0),"YES",""))</f>
        <v/>
      </c>
      <c r="AZ3790" s="2">
        <f>IF($AV3790="","",IFERROR(VLOOKUP($AU3790,CODES!$A:$B,2,FALSE),"NO CODE"))</f>
        <v/>
      </c>
      <c r="BA3790" s="2">
        <f>IF(""&amp;$F3790&lt;&gt;"4","",IF($AY3790="YES","",IF(ROUND(SUMIFS($AE$2:$AE$4001,$L$2:$L$4001,$L3790,$F$2:$F$4001,"4")-SUMIFS('AR SALES'!$Y$2:$Y$2501,'AR SALES'!$L$2:$L$2501,$L3790,'AR SALES'!$AD$2:$AD$2501,"OFF"),2)=0,"","STALE")))</f>
        <v/>
      </c>
      <c r="BB3790" s="2">
        <f>IF(OR(""&amp;$F3790="2",""&amp;$F3790="4",""&amp;$F3790="G",""&amp;$F3790="H"),IF($AY3790="YES","",IF($AB3790&lt;&gt;0,"",IF(COUNTIFS('AR SALES'!$L$2:$L$2501,$L3790,'AR SALES'!$AD$2:$AD$2501,IF(""&amp;$F3790="4","OFF","ON"),'AR SALES'!$AF$2:$AF$2501,"Y")&gt;0,"","NO EXEMPTION"))),"")</f>
        <v/>
      </c>
    </row>
    <row r="3791">
      <c r="AT3791" s="2">
        <f>IF($L3791="","",IFERROR(INDEX('AR SALES'!$H$2:$H$2501,MATCH(""&amp;$L3791,'AR SALES'!$AE$2:$AE$2501,0)),""))</f>
        <v/>
      </c>
      <c r="AU3791" s="2">
        <f>IF($L3791="","",IF($A3791&lt;&gt;"GA","",IF($E3791="FULTON",IF(ISNUMBER(SEARCH("COLLEGE PARK",$AT3791)),"FULTON (COLLEGE PARK)",IF(ISNUMBER(SEARCH("HAPEVILLE",$AT3791)),"FULTON (HAPEVILLE)",IF(ISNUMBER(SEARCH("EAST POINT",$AT3791)),"FULTON (EAST POINT)",IF(ISNUMBER(SEARCH("ATLANTA",$AT3791)),"FULTON (ATL LIMITS)","FULTON")))),IF($E3791="DEKALB",IF(ISNUMBER(SEARCH("ATLANTA",$AT3791)),"DEKALB (ATL LIMITS)","DEKALB"),IF(AND($E3791="CLAYTON",ISNUMBER(SEARCH("COLLEGE PARK",$AT3791))),"CLAYTON (COLLEGE PARK)",$E3791)))))</f>
        <v/>
      </c>
      <c r="AV3791" s="2">
        <f>IF($L3791="","",IF(""&amp;$F3791="2","DIESEL",IF(OR(""&amp;$F3791="G",""&amp;$F3791="H"),"GAS","")))</f>
        <v/>
      </c>
      <c r="AW3791" s="2">
        <f>IF($AV3791="","",$R3791)</f>
        <v/>
      </c>
      <c r="AX3791" s="2">
        <f>IF($AV3791="","",IF($AB3791=0,$R3791,0))</f>
        <v/>
      </c>
      <c r="AY3791" s="2">
        <f>IF($AV3791="","",IF(AND($Z3791=0,COUNTIF('AR SALES'!$L$2:$L$2501,$L3791)=0),"YES",""))</f>
        <v/>
      </c>
      <c r="AZ3791" s="2">
        <f>IF($AV3791="","",IFERROR(VLOOKUP($AU3791,CODES!$A:$B,2,FALSE),"NO CODE"))</f>
        <v/>
      </c>
      <c r="BA3791" s="2">
        <f>IF(""&amp;$F3791&lt;&gt;"4","",IF($AY3791="YES","",IF(ROUND(SUMIFS($AE$2:$AE$4001,$L$2:$L$4001,$L3791,$F$2:$F$4001,"4")-SUMIFS('AR SALES'!$Y$2:$Y$2501,'AR SALES'!$L$2:$L$2501,$L3791,'AR SALES'!$AD$2:$AD$2501,"OFF"),2)=0,"","STALE")))</f>
        <v/>
      </c>
      <c r="BB3791" s="2">
        <f>IF(OR(""&amp;$F3791="2",""&amp;$F3791="4",""&amp;$F3791="G",""&amp;$F3791="H"),IF($AY3791="YES","",IF($AB3791&lt;&gt;0,"",IF(COUNTIFS('AR SALES'!$L$2:$L$2501,$L3791,'AR SALES'!$AD$2:$AD$2501,IF(""&amp;$F3791="4","OFF","ON"),'AR SALES'!$AF$2:$AF$2501,"Y")&gt;0,"","NO EXEMPTION"))),"")</f>
        <v/>
      </c>
    </row>
    <row r="3792">
      <c r="AT3792" s="2">
        <f>IF($L3792="","",IFERROR(INDEX('AR SALES'!$H$2:$H$2501,MATCH(""&amp;$L3792,'AR SALES'!$AE$2:$AE$2501,0)),""))</f>
        <v/>
      </c>
      <c r="AU3792" s="2">
        <f>IF($L3792="","",IF($A3792&lt;&gt;"GA","",IF($E3792="FULTON",IF(ISNUMBER(SEARCH("COLLEGE PARK",$AT3792)),"FULTON (COLLEGE PARK)",IF(ISNUMBER(SEARCH("HAPEVILLE",$AT3792)),"FULTON (HAPEVILLE)",IF(ISNUMBER(SEARCH("EAST POINT",$AT3792)),"FULTON (EAST POINT)",IF(ISNUMBER(SEARCH("ATLANTA",$AT3792)),"FULTON (ATL LIMITS)","FULTON")))),IF($E3792="DEKALB",IF(ISNUMBER(SEARCH("ATLANTA",$AT3792)),"DEKALB (ATL LIMITS)","DEKALB"),IF(AND($E3792="CLAYTON",ISNUMBER(SEARCH("COLLEGE PARK",$AT3792))),"CLAYTON (COLLEGE PARK)",$E3792)))))</f>
        <v/>
      </c>
      <c r="AV3792" s="2">
        <f>IF($L3792="","",IF(""&amp;$F3792="2","DIESEL",IF(OR(""&amp;$F3792="G",""&amp;$F3792="H"),"GAS","")))</f>
        <v/>
      </c>
      <c r="AW3792" s="2">
        <f>IF($AV3792="","",$R3792)</f>
        <v/>
      </c>
      <c r="AX3792" s="2">
        <f>IF($AV3792="","",IF($AB3792=0,$R3792,0))</f>
        <v/>
      </c>
      <c r="AY3792" s="2">
        <f>IF($AV3792="","",IF(AND($Z3792=0,COUNTIF('AR SALES'!$L$2:$L$2501,$L3792)=0),"YES",""))</f>
        <v/>
      </c>
      <c r="AZ3792" s="2">
        <f>IF($AV3792="","",IFERROR(VLOOKUP($AU3792,CODES!$A:$B,2,FALSE),"NO CODE"))</f>
        <v/>
      </c>
      <c r="BA3792" s="2">
        <f>IF(""&amp;$F3792&lt;&gt;"4","",IF($AY3792="YES","",IF(ROUND(SUMIFS($AE$2:$AE$4001,$L$2:$L$4001,$L3792,$F$2:$F$4001,"4")-SUMIFS('AR SALES'!$Y$2:$Y$2501,'AR SALES'!$L$2:$L$2501,$L3792,'AR SALES'!$AD$2:$AD$2501,"OFF"),2)=0,"","STALE")))</f>
        <v/>
      </c>
      <c r="BB3792" s="2">
        <f>IF(OR(""&amp;$F3792="2",""&amp;$F3792="4",""&amp;$F3792="G",""&amp;$F3792="H"),IF($AY3792="YES","",IF($AB3792&lt;&gt;0,"",IF(COUNTIFS('AR SALES'!$L$2:$L$2501,$L3792,'AR SALES'!$AD$2:$AD$2501,IF(""&amp;$F3792="4","OFF","ON"),'AR SALES'!$AF$2:$AF$2501,"Y")&gt;0,"","NO EXEMPTION"))),"")</f>
        <v/>
      </c>
    </row>
    <row r="3793">
      <c r="AT3793" s="2">
        <f>IF($L3793="","",IFERROR(INDEX('AR SALES'!$H$2:$H$2501,MATCH(""&amp;$L3793,'AR SALES'!$AE$2:$AE$2501,0)),""))</f>
        <v/>
      </c>
      <c r="AU3793" s="2">
        <f>IF($L3793="","",IF($A3793&lt;&gt;"GA","",IF($E3793="FULTON",IF(ISNUMBER(SEARCH("COLLEGE PARK",$AT3793)),"FULTON (COLLEGE PARK)",IF(ISNUMBER(SEARCH("HAPEVILLE",$AT3793)),"FULTON (HAPEVILLE)",IF(ISNUMBER(SEARCH("EAST POINT",$AT3793)),"FULTON (EAST POINT)",IF(ISNUMBER(SEARCH("ATLANTA",$AT3793)),"FULTON (ATL LIMITS)","FULTON")))),IF($E3793="DEKALB",IF(ISNUMBER(SEARCH("ATLANTA",$AT3793)),"DEKALB (ATL LIMITS)","DEKALB"),IF(AND($E3793="CLAYTON",ISNUMBER(SEARCH("COLLEGE PARK",$AT3793))),"CLAYTON (COLLEGE PARK)",$E3793)))))</f>
        <v/>
      </c>
      <c r="AV3793" s="2">
        <f>IF($L3793="","",IF(""&amp;$F3793="2","DIESEL",IF(OR(""&amp;$F3793="G",""&amp;$F3793="H"),"GAS","")))</f>
        <v/>
      </c>
      <c r="AW3793" s="2">
        <f>IF($AV3793="","",$R3793)</f>
        <v/>
      </c>
      <c r="AX3793" s="2">
        <f>IF($AV3793="","",IF($AB3793=0,$R3793,0))</f>
        <v/>
      </c>
      <c r="AY3793" s="2">
        <f>IF($AV3793="","",IF(AND($Z3793=0,COUNTIF('AR SALES'!$L$2:$L$2501,$L3793)=0),"YES",""))</f>
        <v/>
      </c>
      <c r="AZ3793" s="2">
        <f>IF($AV3793="","",IFERROR(VLOOKUP($AU3793,CODES!$A:$B,2,FALSE),"NO CODE"))</f>
        <v/>
      </c>
      <c r="BA3793" s="2">
        <f>IF(""&amp;$F3793&lt;&gt;"4","",IF($AY3793="YES","",IF(ROUND(SUMIFS($AE$2:$AE$4001,$L$2:$L$4001,$L3793,$F$2:$F$4001,"4")-SUMIFS('AR SALES'!$Y$2:$Y$2501,'AR SALES'!$L$2:$L$2501,$L3793,'AR SALES'!$AD$2:$AD$2501,"OFF"),2)=0,"","STALE")))</f>
        <v/>
      </c>
      <c r="BB3793" s="2">
        <f>IF(OR(""&amp;$F3793="2",""&amp;$F3793="4",""&amp;$F3793="G",""&amp;$F3793="H"),IF($AY3793="YES","",IF($AB3793&lt;&gt;0,"",IF(COUNTIFS('AR SALES'!$L$2:$L$2501,$L3793,'AR SALES'!$AD$2:$AD$2501,IF(""&amp;$F3793="4","OFF","ON"),'AR SALES'!$AF$2:$AF$2501,"Y")&gt;0,"","NO EXEMPTION"))),"")</f>
        <v/>
      </c>
    </row>
    <row r="3794">
      <c r="AT3794" s="2">
        <f>IF($L3794="","",IFERROR(INDEX('AR SALES'!$H$2:$H$2501,MATCH(""&amp;$L3794,'AR SALES'!$AE$2:$AE$2501,0)),""))</f>
        <v/>
      </c>
      <c r="AU3794" s="2">
        <f>IF($L3794="","",IF($A3794&lt;&gt;"GA","",IF($E3794="FULTON",IF(ISNUMBER(SEARCH("COLLEGE PARK",$AT3794)),"FULTON (COLLEGE PARK)",IF(ISNUMBER(SEARCH("HAPEVILLE",$AT3794)),"FULTON (HAPEVILLE)",IF(ISNUMBER(SEARCH("EAST POINT",$AT3794)),"FULTON (EAST POINT)",IF(ISNUMBER(SEARCH("ATLANTA",$AT3794)),"FULTON (ATL LIMITS)","FULTON")))),IF($E3794="DEKALB",IF(ISNUMBER(SEARCH("ATLANTA",$AT3794)),"DEKALB (ATL LIMITS)","DEKALB"),IF(AND($E3794="CLAYTON",ISNUMBER(SEARCH("COLLEGE PARK",$AT3794))),"CLAYTON (COLLEGE PARK)",$E3794)))))</f>
        <v/>
      </c>
      <c r="AV3794" s="2">
        <f>IF($L3794="","",IF(""&amp;$F3794="2","DIESEL",IF(OR(""&amp;$F3794="G",""&amp;$F3794="H"),"GAS","")))</f>
        <v/>
      </c>
      <c r="AW3794" s="2">
        <f>IF($AV3794="","",$R3794)</f>
        <v/>
      </c>
      <c r="AX3794" s="2">
        <f>IF($AV3794="","",IF($AB3794=0,$R3794,0))</f>
        <v/>
      </c>
      <c r="AY3794" s="2">
        <f>IF($AV3794="","",IF(AND($Z3794=0,COUNTIF('AR SALES'!$L$2:$L$2501,$L3794)=0),"YES",""))</f>
        <v/>
      </c>
      <c r="AZ3794" s="2">
        <f>IF($AV3794="","",IFERROR(VLOOKUP($AU3794,CODES!$A:$B,2,FALSE),"NO CODE"))</f>
        <v/>
      </c>
      <c r="BA3794" s="2">
        <f>IF(""&amp;$F3794&lt;&gt;"4","",IF($AY3794="YES","",IF(ROUND(SUMIFS($AE$2:$AE$4001,$L$2:$L$4001,$L3794,$F$2:$F$4001,"4")-SUMIFS('AR SALES'!$Y$2:$Y$2501,'AR SALES'!$L$2:$L$2501,$L3794,'AR SALES'!$AD$2:$AD$2501,"OFF"),2)=0,"","STALE")))</f>
        <v/>
      </c>
      <c r="BB3794" s="2">
        <f>IF(OR(""&amp;$F3794="2",""&amp;$F3794="4",""&amp;$F3794="G",""&amp;$F3794="H"),IF($AY3794="YES","",IF($AB3794&lt;&gt;0,"",IF(COUNTIFS('AR SALES'!$L$2:$L$2501,$L3794,'AR SALES'!$AD$2:$AD$2501,IF(""&amp;$F3794="4","OFF","ON"),'AR SALES'!$AF$2:$AF$2501,"Y")&gt;0,"","NO EXEMPTION"))),"")</f>
        <v/>
      </c>
    </row>
    <row r="3795">
      <c r="AT3795" s="2">
        <f>IF($L3795="","",IFERROR(INDEX('AR SALES'!$H$2:$H$2501,MATCH(""&amp;$L3795,'AR SALES'!$AE$2:$AE$2501,0)),""))</f>
        <v/>
      </c>
      <c r="AU3795" s="2">
        <f>IF($L3795="","",IF($A3795&lt;&gt;"GA","",IF($E3795="FULTON",IF(ISNUMBER(SEARCH("COLLEGE PARK",$AT3795)),"FULTON (COLLEGE PARK)",IF(ISNUMBER(SEARCH("HAPEVILLE",$AT3795)),"FULTON (HAPEVILLE)",IF(ISNUMBER(SEARCH("EAST POINT",$AT3795)),"FULTON (EAST POINT)",IF(ISNUMBER(SEARCH("ATLANTA",$AT3795)),"FULTON (ATL LIMITS)","FULTON")))),IF($E3795="DEKALB",IF(ISNUMBER(SEARCH("ATLANTA",$AT3795)),"DEKALB (ATL LIMITS)","DEKALB"),IF(AND($E3795="CLAYTON",ISNUMBER(SEARCH("COLLEGE PARK",$AT3795))),"CLAYTON (COLLEGE PARK)",$E3795)))))</f>
        <v/>
      </c>
      <c r="AV3795" s="2">
        <f>IF($L3795="","",IF(""&amp;$F3795="2","DIESEL",IF(OR(""&amp;$F3795="G",""&amp;$F3795="H"),"GAS","")))</f>
        <v/>
      </c>
      <c r="AW3795" s="2">
        <f>IF($AV3795="","",$R3795)</f>
        <v/>
      </c>
      <c r="AX3795" s="2">
        <f>IF($AV3795="","",IF($AB3795=0,$R3795,0))</f>
        <v/>
      </c>
      <c r="AY3795" s="2">
        <f>IF($AV3795="","",IF(AND($Z3795=0,COUNTIF('AR SALES'!$L$2:$L$2501,$L3795)=0),"YES",""))</f>
        <v/>
      </c>
      <c r="AZ3795" s="2">
        <f>IF($AV3795="","",IFERROR(VLOOKUP($AU3795,CODES!$A:$B,2,FALSE),"NO CODE"))</f>
        <v/>
      </c>
      <c r="BA3795" s="2">
        <f>IF(""&amp;$F3795&lt;&gt;"4","",IF($AY3795="YES","",IF(ROUND(SUMIFS($AE$2:$AE$4001,$L$2:$L$4001,$L3795,$F$2:$F$4001,"4")-SUMIFS('AR SALES'!$Y$2:$Y$2501,'AR SALES'!$L$2:$L$2501,$L3795,'AR SALES'!$AD$2:$AD$2501,"OFF"),2)=0,"","STALE")))</f>
        <v/>
      </c>
      <c r="BB3795" s="2">
        <f>IF(OR(""&amp;$F3795="2",""&amp;$F3795="4",""&amp;$F3795="G",""&amp;$F3795="H"),IF($AY3795="YES","",IF($AB3795&lt;&gt;0,"",IF(COUNTIFS('AR SALES'!$L$2:$L$2501,$L3795,'AR SALES'!$AD$2:$AD$2501,IF(""&amp;$F3795="4","OFF","ON"),'AR SALES'!$AF$2:$AF$2501,"Y")&gt;0,"","NO EXEMPTION"))),"")</f>
        <v/>
      </c>
    </row>
    <row r="3796">
      <c r="AT3796" s="2">
        <f>IF($L3796="","",IFERROR(INDEX('AR SALES'!$H$2:$H$2501,MATCH(""&amp;$L3796,'AR SALES'!$AE$2:$AE$2501,0)),""))</f>
        <v/>
      </c>
      <c r="AU3796" s="2">
        <f>IF($L3796="","",IF($A3796&lt;&gt;"GA","",IF($E3796="FULTON",IF(ISNUMBER(SEARCH("COLLEGE PARK",$AT3796)),"FULTON (COLLEGE PARK)",IF(ISNUMBER(SEARCH("HAPEVILLE",$AT3796)),"FULTON (HAPEVILLE)",IF(ISNUMBER(SEARCH("EAST POINT",$AT3796)),"FULTON (EAST POINT)",IF(ISNUMBER(SEARCH("ATLANTA",$AT3796)),"FULTON (ATL LIMITS)","FULTON")))),IF($E3796="DEKALB",IF(ISNUMBER(SEARCH("ATLANTA",$AT3796)),"DEKALB (ATL LIMITS)","DEKALB"),IF(AND($E3796="CLAYTON",ISNUMBER(SEARCH("COLLEGE PARK",$AT3796))),"CLAYTON (COLLEGE PARK)",$E3796)))))</f>
        <v/>
      </c>
      <c r="AV3796" s="2">
        <f>IF($L3796="","",IF(""&amp;$F3796="2","DIESEL",IF(OR(""&amp;$F3796="G",""&amp;$F3796="H"),"GAS","")))</f>
        <v/>
      </c>
      <c r="AW3796" s="2">
        <f>IF($AV3796="","",$R3796)</f>
        <v/>
      </c>
      <c r="AX3796" s="2">
        <f>IF($AV3796="","",IF($AB3796=0,$R3796,0))</f>
        <v/>
      </c>
      <c r="AY3796" s="2">
        <f>IF($AV3796="","",IF(AND($Z3796=0,COUNTIF('AR SALES'!$L$2:$L$2501,$L3796)=0),"YES",""))</f>
        <v/>
      </c>
      <c r="AZ3796" s="2">
        <f>IF($AV3796="","",IFERROR(VLOOKUP($AU3796,CODES!$A:$B,2,FALSE),"NO CODE"))</f>
        <v/>
      </c>
      <c r="BA3796" s="2">
        <f>IF(""&amp;$F3796&lt;&gt;"4","",IF($AY3796="YES","",IF(ROUND(SUMIFS($AE$2:$AE$4001,$L$2:$L$4001,$L3796,$F$2:$F$4001,"4")-SUMIFS('AR SALES'!$Y$2:$Y$2501,'AR SALES'!$L$2:$L$2501,$L3796,'AR SALES'!$AD$2:$AD$2501,"OFF"),2)=0,"","STALE")))</f>
        <v/>
      </c>
      <c r="BB3796" s="2">
        <f>IF(OR(""&amp;$F3796="2",""&amp;$F3796="4",""&amp;$F3796="G",""&amp;$F3796="H"),IF($AY3796="YES","",IF($AB3796&lt;&gt;0,"",IF(COUNTIFS('AR SALES'!$L$2:$L$2501,$L3796,'AR SALES'!$AD$2:$AD$2501,IF(""&amp;$F3796="4","OFF","ON"),'AR SALES'!$AF$2:$AF$2501,"Y")&gt;0,"","NO EXEMPTION"))),"")</f>
        <v/>
      </c>
    </row>
    <row r="3797">
      <c r="AT3797" s="2">
        <f>IF($L3797="","",IFERROR(INDEX('AR SALES'!$H$2:$H$2501,MATCH(""&amp;$L3797,'AR SALES'!$AE$2:$AE$2501,0)),""))</f>
        <v/>
      </c>
      <c r="AU3797" s="2">
        <f>IF($L3797="","",IF($A3797&lt;&gt;"GA","",IF($E3797="FULTON",IF(ISNUMBER(SEARCH("COLLEGE PARK",$AT3797)),"FULTON (COLLEGE PARK)",IF(ISNUMBER(SEARCH("HAPEVILLE",$AT3797)),"FULTON (HAPEVILLE)",IF(ISNUMBER(SEARCH("EAST POINT",$AT3797)),"FULTON (EAST POINT)",IF(ISNUMBER(SEARCH("ATLANTA",$AT3797)),"FULTON (ATL LIMITS)","FULTON")))),IF($E3797="DEKALB",IF(ISNUMBER(SEARCH("ATLANTA",$AT3797)),"DEKALB (ATL LIMITS)","DEKALB"),IF(AND($E3797="CLAYTON",ISNUMBER(SEARCH("COLLEGE PARK",$AT3797))),"CLAYTON (COLLEGE PARK)",$E3797)))))</f>
        <v/>
      </c>
      <c r="AV3797" s="2">
        <f>IF($L3797="","",IF(""&amp;$F3797="2","DIESEL",IF(OR(""&amp;$F3797="G",""&amp;$F3797="H"),"GAS","")))</f>
        <v/>
      </c>
      <c r="AW3797" s="2">
        <f>IF($AV3797="","",$R3797)</f>
        <v/>
      </c>
      <c r="AX3797" s="2">
        <f>IF($AV3797="","",IF($AB3797=0,$R3797,0))</f>
        <v/>
      </c>
      <c r="AY3797" s="2">
        <f>IF($AV3797="","",IF(AND($Z3797=0,COUNTIF('AR SALES'!$L$2:$L$2501,$L3797)=0),"YES",""))</f>
        <v/>
      </c>
      <c r="AZ3797" s="2">
        <f>IF($AV3797="","",IFERROR(VLOOKUP($AU3797,CODES!$A:$B,2,FALSE),"NO CODE"))</f>
        <v/>
      </c>
      <c r="BA3797" s="2">
        <f>IF(""&amp;$F3797&lt;&gt;"4","",IF($AY3797="YES","",IF(ROUND(SUMIFS($AE$2:$AE$4001,$L$2:$L$4001,$L3797,$F$2:$F$4001,"4")-SUMIFS('AR SALES'!$Y$2:$Y$2501,'AR SALES'!$L$2:$L$2501,$L3797,'AR SALES'!$AD$2:$AD$2501,"OFF"),2)=0,"","STALE")))</f>
        <v/>
      </c>
      <c r="BB3797" s="2">
        <f>IF(OR(""&amp;$F3797="2",""&amp;$F3797="4",""&amp;$F3797="G",""&amp;$F3797="H"),IF($AY3797="YES","",IF($AB3797&lt;&gt;0,"",IF(COUNTIFS('AR SALES'!$L$2:$L$2501,$L3797,'AR SALES'!$AD$2:$AD$2501,IF(""&amp;$F3797="4","OFF","ON"),'AR SALES'!$AF$2:$AF$2501,"Y")&gt;0,"","NO EXEMPTION"))),"")</f>
        <v/>
      </c>
    </row>
    <row r="3798">
      <c r="AT3798" s="2">
        <f>IF($L3798="","",IFERROR(INDEX('AR SALES'!$H$2:$H$2501,MATCH(""&amp;$L3798,'AR SALES'!$AE$2:$AE$2501,0)),""))</f>
        <v/>
      </c>
      <c r="AU3798" s="2">
        <f>IF($L3798="","",IF($A3798&lt;&gt;"GA","",IF($E3798="FULTON",IF(ISNUMBER(SEARCH("COLLEGE PARK",$AT3798)),"FULTON (COLLEGE PARK)",IF(ISNUMBER(SEARCH("HAPEVILLE",$AT3798)),"FULTON (HAPEVILLE)",IF(ISNUMBER(SEARCH("EAST POINT",$AT3798)),"FULTON (EAST POINT)",IF(ISNUMBER(SEARCH("ATLANTA",$AT3798)),"FULTON (ATL LIMITS)","FULTON")))),IF($E3798="DEKALB",IF(ISNUMBER(SEARCH("ATLANTA",$AT3798)),"DEKALB (ATL LIMITS)","DEKALB"),IF(AND($E3798="CLAYTON",ISNUMBER(SEARCH("COLLEGE PARK",$AT3798))),"CLAYTON (COLLEGE PARK)",$E3798)))))</f>
        <v/>
      </c>
      <c r="AV3798" s="2">
        <f>IF($L3798="","",IF(""&amp;$F3798="2","DIESEL",IF(OR(""&amp;$F3798="G",""&amp;$F3798="H"),"GAS","")))</f>
        <v/>
      </c>
      <c r="AW3798" s="2">
        <f>IF($AV3798="","",$R3798)</f>
        <v/>
      </c>
      <c r="AX3798" s="2">
        <f>IF($AV3798="","",IF($AB3798=0,$R3798,0))</f>
        <v/>
      </c>
      <c r="AY3798" s="2">
        <f>IF($AV3798="","",IF(AND($Z3798=0,COUNTIF('AR SALES'!$L$2:$L$2501,$L3798)=0),"YES",""))</f>
        <v/>
      </c>
      <c r="AZ3798" s="2">
        <f>IF($AV3798="","",IFERROR(VLOOKUP($AU3798,CODES!$A:$B,2,FALSE),"NO CODE"))</f>
        <v/>
      </c>
      <c r="BA3798" s="2">
        <f>IF(""&amp;$F3798&lt;&gt;"4","",IF($AY3798="YES","",IF(ROUND(SUMIFS($AE$2:$AE$4001,$L$2:$L$4001,$L3798,$F$2:$F$4001,"4")-SUMIFS('AR SALES'!$Y$2:$Y$2501,'AR SALES'!$L$2:$L$2501,$L3798,'AR SALES'!$AD$2:$AD$2501,"OFF"),2)=0,"","STALE")))</f>
        <v/>
      </c>
      <c r="BB3798" s="2">
        <f>IF(OR(""&amp;$F3798="2",""&amp;$F3798="4",""&amp;$F3798="G",""&amp;$F3798="H"),IF($AY3798="YES","",IF($AB3798&lt;&gt;0,"",IF(COUNTIFS('AR SALES'!$L$2:$L$2501,$L3798,'AR SALES'!$AD$2:$AD$2501,IF(""&amp;$F3798="4","OFF","ON"),'AR SALES'!$AF$2:$AF$2501,"Y")&gt;0,"","NO EXEMPTION"))),"")</f>
        <v/>
      </c>
    </row>
    <row r="3799">
      <c r="AT3799" s="2">
        <f>IF($L3799="","",IFERROR(INDEX('AR SALES'!$H$2:$H$2501,MATCH(""&amp;$L3799,'AR SALES'!$AE$2:$AE$2501,0)),""))</f>
        <v/>
      </c>
      <c r="AU3799" s="2">
        <f>IF($L3799="","",IF($A3799&lt;&gt;"GA","",IF($E3799="FULTON",IF(ISNUMBER(SEARCH("COLLEGE PARK",$AT3799)),"FULTON (COLLEGE PARK)",IF(ISNUMBER(SEARCH("HAPEVILLE",$AT3799)),"FULTON (HAPEVILLE)",IF(ISNUMBER(SEARCH("EAST POINT",$AT3799)),"FULTON (EAST POINT)",IF(ISNUMBER(SEARCH("ATLANTA",$AT3799)),"FULTON (ATL LIMITS)","FULTON")))),IF($E3799="DEKALB",IF(ISNUMBER(SEARCH("ATLANTA",$AT3799)),"DEKALB (ATL LIMITS)","DEKALB"),IF(AND($E3799="CLAYTON",ISNUMBER(SEARCH("COLLEGE PARK",$AT3799))),"CLAYTON (COLLEGE PARK)",$E3799)))))</f>
        <v/>
      </c>
      <c r="AV3799" s="2">
        <f>IF($L3799="","",IF(""&amp;$F3799="2","DIESEL",IF(OR(""&amp;$F3799="G",""&amp;$F3799="H"),"GAS","")))</f>
        <v/>
      </c>
      <c r="AW3799" s="2">
        <f>IF($AV3799="","",$R3799)</f>
        <v/>
      </c>
      <c r="AX3799" s="2">
        <f>IF($AV3799="","",IF($AB3799=0,$R3799,0))</f>
        <v/>
      </c>
      <c r="AY3799" s="2">
        <f>IF($AV3799="","",IF(AND($Z3799=0,COUNTIF('AR SALES'!$L$2:$L$2501,$L3799)=0),"YES",""))</f>
        <v/>
      </c>
      <c r="AZ3799" s="2">
        <f>IF($AV3799="","",IFERROR(VLOOKUP($AU3799,CODES!$A:$B,2,FALSE),"NO CODE"))</f>
        <v/>
      </c>
      <c r="BA3799" s="2">
        <f>IF(""&amp;$F3799&lt;&gt;"4","",IF($AY3799="YES","",IF(ROUND(SUMIFS($AE$2:$AE$4001,$L$2:$L$4001,$L3799,$F$2:$F$4001,"4")-SUMIFS('AR SALES'!$Y$2:$Y$2501,'AR SALES'!$L$2:$L$2501,$L3799,'AR SALES'!$AD$2:$AD$2501,"OFF"),2)=0,"","STALE")))</f>
        <v/>
      </c>
      <c r="BB3799" s="2">
        <f>IF(OR(""&amp;$F3799="2",""&amp;$F3799="4",""&amp;$F3799="G",""&amp;$F3799="H"),IF($AY3799="YES","",IF($AB3799&lt;&gt;0,"",IF(COUNTIFS('AR SALES'!$L$2:$L$2501,$L3799,'AR SALES'!$AD$2:$AD$2501,IF(""&amp;$F3799="4","OFF","ON"),'AR SALES'!$AF$2:$AF$2501,"Y")&gt;0,"","NO EXEMPTION"))),"")</f>
        <v/>
      </c>
    </row>
    <row r="3800">
      <c r="AT3800" s="2">
        <f>IF($L3800="","",IFERROR(INDEX('AR SALES'!$H$2:$H$2501,MATCH(""&amp;$L3800,'AR SALES'!$AE$2:$AE$2501,0)),""))</f>
        <v/>
      </c>
      <c r="AU3800" s="2">
        <f>IF($L3800="","",IF($A3800&lt;&gt;"GA","",IF($E3800="FULTON",IF(ISNUMBER(SEARCH("COLLEGE PARK",$AT3800)),"FULTON (COLLEGE PARK)",IF(ISNUMBER(SEARCH("HAPEVILLE",$AT3800)),"FULTON (HAPEVILLE)",IF(ISNUMBER(SEARCH("EAST POINT",$AT3800)),"FULTON (EAST POINT)",IF(ISNUMBER(SEARCH("ATLANTA",$AT3800)),"FULTON (ATL LIMITS)","FULTON")))),IF($E3800="DEKALB",IF(ISNUMBER(SEARCH("ATLANTA",$AT3800)),"DEKALB (ATL LIMITS)","DEKALB"),IF(AND($E3800="CLAYTON",ISNUMBER(SEARCH("COLLEGE PARK",$AT3800))),"CLAYTON (COLLEGE PARK)",$E3800)))))</f>
        <v/>
      </c>
      <c r="AV3800" s="2">
        <f>IF($L3800="","",IF(""&amp;$F3800="2","DIESEL",IF(OR(""&amp;$F3800="G",""&amp;$F3800="H"),"GAS","")))</f>
        <v/>
      </c>
      <c r="AW3800" s="2">
        <f>IF($AV3800="","",$R3800)</f>
        <v/>
      </c>
      <c r="AX3800" s="2">
        <f>IF($AV3800="","",IF($AB3800=0,$R3800,0))</f>
        <v/>
      </c>
      <c r="AY3800" s="2">
        <f>IF($AV3800="","",IF(AND($Z3800=0,COUNTIF('AR SALES'!$L$2:$L$2501,$L3800)=0),"YES",""))</f>
        <v/>
      </c>
      <c r="AZ3800" s="2">
        <f>IF($AV3800="","",IFERROR(VLOOKUP($AU3800,CODES!$A:$B,2,FALSE),"NO CODE"))</f>
        <v/>
      </c>
      <c r="BA3800" s="2">
        <f>IF(""&amp;$F3800&lt;&gt;"4","",IF($AY3800="YES","",IF(ROUND(SUMIFS($AE$2:$AE$4001,$L$2:$L$4001,$L3800,$F$2:$F$4001,"4")-SUMIFS('AR SALES'!$Y$2:$Y$2501,'AR SALES'!$L$2:$L$2501,$L3800,'AR SALES'!$AD$2:$AD$2501,"OFF"),2)=0,"","STALE")))</f>
        <v/>
      </c>
      <c r="BB3800" s="2">
        <f>IF(OR(""&amp;$F3800="2",""&amp;$F3800="4",""&amp;$F3800="G",""&amp;$F3800="H"),IF($AY3800="YES","",IF($AB3800&lt;&gt;0,"",IF(COUNTIFS('AR SALES'!$L$2:$L$2501,$L3800,'AR SALES'!$AD$2:$AD$2501,IF(""&amp;$F3800="4","OFF","ON"),'AR SALES'!$AF$2:$AF$2501,"Y")&gt;0,"","NO EXEMPTION"))),"")</f>
        <v/>
      </c>
    </row>
    <row r="3801">
      <c r="AT3801" s="2">
        <f>IF($L3801="","",IFERROR(INDEX('AR SALES'!$H$2:$H$2501,MATCH(""&amp;$L3801,'AR SALES'!$AE$2:$AE$2501,0)),""))</f>
        <v/>
      </c>
      <c r="AU3801" s="2">
        <f>IF($L3801="","",IF($A3801&lt;&gt;"GA","",IF($E3801="FULTON",IF(ISNUMBER(SEARCH("COLLEGE PARK",$AT3801)),"FULTON (COLLEGE PARK)",IF(ISNUMBER(SEARCH("HAPEVILLE",$AT3801)),"FULTON (HAPEVILLE)",IF(ISNUMBER(SEARCH("EAST POINT",$AT3801)),"FULTON (EAST POINT)",IF(ISNUMBER(SEARCH("ATLANTA",$AT3801)),"FULTON (ATL LIMITS)","FULTON")))),IF($E3801="DEKALB",IF(ISNUMBER(SEARCH("ATLANTA",$AT3801)),"DEKALB (ATL LIMITS)","DEKALB"),IF(AND($E3801="CLAYTON",ISNUMBER(SEARCH("COLLEGE PARK",$AT3801))),"CLAYTON (COLLEGE PARK)",$E3801)))))</f>
        <v/>
      </c>
      <c r="AV3801" s="2">
        <f>IF($L3801="","",IF(""&amp;$F3801="2","DIESEL",IF(OR(""&amp;$F3801="G",""&amp;$F3801="H"),"GAS","")))</f>
        <v/>
      </c>
      <c r="AW3801" s="2">
        <f>IF($AV3801="","",$R3801)</f>
        <v/>
      </c>
      <c r="AX3801" s="2">
        <f>IF($AV3801="","",IF($AB3801=0,$R3801,0))</f>
        <v/>
      </c>
      <c r="AY3801" s="2">
        <f>IF($AV3801="","",IF(AND($Z3801=0,COUNTIF('AR SALES'!$L$2:$L$2501,$L3801)=0),"YES",""))</f>
        <v/>
      </c>
      <c r="AZ3801" s="2">
        <f>IF($AV3801="","",IFERROR(VLOOKUP($AU3801,CODES!$A:$B,2,FALSE),"NO CODE"))</f>
        <v/>
      </c>
      <c r="BA3801" s="2">
        <f>IF(""&amp;$F3801&lt;&gt;"4","",IF($AY3801="YES","",IF(ROUND(SUMIFS($AE$2:$AE$4001,$L$2:$L$4001,$L3801,$F$2:$F$4001,"4")-SUMIFS('AR SALES'!$Y$2:$Y$2501,'AR SALES'!$L$2:$L$2501,$L3801,'AR SALES'!$AD$2:$AD$2501,"OFF"),2)=0,"","STALE")))</f>
        <v/>
      </c>
      <c r="BB3801" s="2">
        <f>IF(OR(""&amp;$F3801="2",""&amp;$F3801="4",""&amp;$F3801="G",""&amp;$F3801="H"),IF($AY3801="YES","",IF($AB3801&lt;&gt;0,"",IF(COUNTIFS('AR SALES'!$L$2:$L$2501,$L3801,'AR SALES'!$AD$2:$AD$2501,IF(""&amp;$F3801="4","OFF","ON"),'AR SALES'!$AF$2:$AF$2501,"Y")&gt;0,"","NO EXEMPTION"))),"")</f>
        <v/>
      </c>
    </row>
    <row r="3802">
      <c r="AT3802" s="2">
        <f>IF($L3802="","",IFERROR(INDEX('AR SALES'!$H$2:$H$2501,MATCH(""&amp;$L3802,'AR SALES'!$AE$2:$AE$2501,0)),""))</f>
        <v/>
      </c>
      <c r="AU3802" s="2">
        <f>IF($L3802="","",IF($A3802&lt;&gt;"GA","",IF($E3802="FULTON",IF(ISNUMBER(SEARCH("COLLEGE PARK",$AT3802)),"FULTON (COLLEGE PARK)",IF(ISNUMBER(SEARCH("HAPEVILLE",$AT3802)),"FULTON (HAPEVILLE)",IF(ISNUMBER(SEARCH("EAST POINT",$AT3802)),"FULTON (EAST POINT)",IF(ISNUMBER(SEARCH("ATLANTA",$AT3802)),"FULTON (ATL LIMITS)","FULTON")))),IF($E3802="DEKALB",IF(ISNUMBER(SEARCH("ATLANTA",$AT3802)),"DEKALB (ATL LIMITS)","DEKALB"),IF(AND($E3802="CLAYTON",ISNUMBER(SEARCH("COLLEGE PARK",$AT3802))),"CLAYTON (COLLEGE PARK)",$E3802)))))</f>
        <v/>
      </c>
      <c r="AV3802" s="2">
        <f>IF($L3802="","",IF(""&amp;$F3802="2","DIESEL",IF(OR(""&amp;$F3802="G",""&amp;$F3802="H"),"GAS","")))</f>
        <v/>
      </c>
      <c r="AW3802" s="2">
        <f>IF($AV3802="","",$R3802)</f>
        <v/>
      </c>
      <c r="AX3802" s="2">
        <f>IF($AV3802="","",IF($AB3802=0,$R3802,0))</f>
        <v/>
      </c>
      <c r="AY3802" s="2">
        <f>IF($AV3802="","",IF(AND($Z3802=0,COUNTIF('AR SALES'!$L$2:$L$2501,$L3802)=0),"YES",""))</f>
        <v/>
      </c>
      <c r="AZ3802" s="2">
        <f>IF($AV3802="","",IFERROR(VLOOKUP($AU3802,CODES!$A:$B,2,FALSE),"NO CODE"))</f>
        <v/>
      </c>
      <c r="BA3802" s="2">
        <f>IF(""&amp;$F3802&lt;&gt;"4","",IF($AY3802="YES","",IF(ROUND(SUMIFS($AE$2:$AE$4001,$L$2:$L$4001,$L3802,$F$2:$F$4001,"4")-SUMIFS('AR SALES'!$Y$2:$Y$2501,'AR SALES'!$L$2:$L$2501,$L3802,'AR SALES'!$AD$2:$AD$2501,"OFF"),2)=0,"","STALE")))</f>
        <v/>
      </c>
      <c r="BB3802" s="2">
        <f>IF(OR(""&amp;$F3802="2",""&amp;$F3802="4",""&amp;$F3802="G",""&amp;$F3802="H"),IF($AY3802="YES","",IF($AB3802&lt;&gt;0,"",IF(COUNTIFS('AR SALES'!$L$2:$L$2501,$L3802,'AR SALES'!$AD$2:$AD$2501,IF(""&amp;$F3802="4","OFF","ON"),'AR SALES'!$AF$2:$AF$2501,"Y")&gt;0,"","NO EXEMPTION"))),"")</f>
        <v/>
      </c>
    </row>
    <row r="3803">
      <c r="AT3803" s="2">
        <f>IF($L3803="","",IFERROR(INDEX('AR SALES'!$H$2:$H$2501,MATCH(""&amp;$L3803,'AR SALES'!$AE$2:$AE$2501,0)),""))</f>
        <v/>
      </c>
      <c r="AU3803" s="2">
        <f>IF($L3803="","",IF($A3803&lt;&gt;"GA","",IF($E3803="FULTON",IF(ISNUMBER(SEARCH("COLLEGE PARK",$AT3803)),"FULTON (COLLEGE PARK)",IF(ISNUMBER(SEARCH("HAPEVILLE",$AT3803)),"FULTON (HAPEVILLE)",IF(ISNUMBER(SEARCH("EAST POINT",$AT3803)),"FULTON (EAST POINT)",IF(ISNUMBER(SEARCH("ATLANTA",$AT3803)),"FULTON (ATL LIMITS)","FULTON")))),IF($E3803="DEKALB",IF(ISNUMBER(SEARCH("ATLANTA",$AT3803)),"DEKALB (ATL LIMITS)","DEKALB"),IF(AND($E3803="CLAYTON",ISNUMBER(SEARCH("COLLEGE PARK",$AT3803))),"CLAYTON (COLLEGE PARK)",$E3803)))))</f>
        <v/>
      </c>
      <c r="AV3803" s="2">
        <f>IF($L3803="","",IF(""&amp;$F3803="2","DIESEL",IF(OR(""&amp;$F3803="G",""&amp;$F3803="H"),"GAS","")))</f>
        <v/>
      </c>
      <c r="AW3803" s="2">
        <f>IF($AV3803="","",$R3803)</f>
        <v/>
      </c>
      <c r="AX3803" s="2">
        <f>IF($AV3803="","",IF($AB3803=0,$R3803,0))</f>
        <v/>
      </c>
      <c r="AY3803" s="2">
        <f>IF($AV3803="","",IF(AND($Z3803=0,COUNTIF('AR SALES'!$L$2:$L$2501,$L3803)=0),"YES",""))</f>
        <v/>
      </c>
      <c r="AZ3803" s="2">
        <f>IF($AV3803="","",IFERROR(VLOOKUP($AU3803,CODES!$A:$B,2,FALSE),"NO CODE"))</f>
        <v/>
      </c>
      <c r="BA3803" s="2">
        <f>IF(""&amp;$F3803&lt;&gt;"4","",IF($AY3803="YES","",IF(ROUND(SUMIFS($AE$2:$AE$4001,$L$2:$L$4001,$L3803,$F$2:$F$4001,"4")-SUMIFS('AR SALES'!$Y$2:$Y$2501,'AR SALES'!$L$2:$L$2501,$L3803,'AR SALES'!$AD$2:$AD$2501,"OFF"),2)=0,"","STALE")))</f>
        <v/>
      </c>
      <c r="BB3803" s="2">
        <f>IF(OR(""&amp;$F3803="2",""&amp;$F3803="4",""&amp;$F3803="G",""&amp;$F3803="H"),IF($AY3803="YES","",IF($AB3803&lt;&gt;0,"",IF(COUNTIFS('AR SALES'!$L$2:$L$2501,$L3803,'AR SALES'!$AD$2:$AD$2501,IF(""&amp;$F3803="4","OFF","ON"),'AR SALES'!$AF$2:$AF$2501,"Y")&gt;0,"","NO EXEMPTION"))),"")</f>
        <v/>
      </c>
    </row>
    <row r="3804">
      <c r="AT3804" s="2">
        <f>IF($L3804="","",IFERROR(INDEX('AR SALES'!$H$2:$H$2501,MATCH(""&amp;$L3804,'AR SALES'!$AE$2:$AE$2501,0)),""))</f>
        <v/>
      </c>
      <c r="AU3804" s="2">
        <f>IF($L3804="","",IF($A3804&lt;&gt;"GA","",IF($E3804="FULTON",IF(ISNUMBER(SEARCH("COLLEGE PARK",$AT3804)),"FULTON (COLLEGE PARK)",IF(ISNUMBER(SEARCH("HAPEVILLE",$AT3804)),"FULTON (HAPEVILLE)",IF(ISNUMBER(SEARCH("EAST POINT",$AT3804)),"FULTON (EAST POINT)",IF(ISNUMBER(SEARCH("ATLANTA",$AT3804)),"FULTON (ATL LIMITS)","FULTON")))),IF($E3804="DEKALB",IF(ISNUMBER(SEARCH("ATLANTA",$AT3804)),"DEKALB (ATL LIMITS)","DEKALB"),IF(AND($E3804="CLAYTON",ISNUMBER(SEARCH("COLLEGE PARK",$AT3804))),"CLAYTON (COLLEGE PARK)",$E3804)))))</f>
        <v/>
      </c>
      <c r="AV3804" s="2">
        <f>IF($L3804="","",IF(""&amp;$F3804="2","DIESEL",IF(OR(""&amp;$F3804="G",""&amp;$F3804="H"),"GAS","")))</f>
        <v/>
      </c>
      <c r="AW3804" s="2">
        <f>IF($AV3804="","",$R3804)</f>
        <v/>
      </c>
      <c r="AX3804" s="2">
        <f>IF($AV3804="","",IF($AB3804=0,$R3804,0))</f>
        <v/>
      </c>
      <c r="AY3804" s="2">
        <f>IF($AV3804="","",IF(AND($Z3804=0,COUNTIF('AR SALES'!$L$2:$L$2501,$L3804)=0),"YES",""))</f>
        <v/>
      </c>
      <c r="AZ3804" s="2">
        <f>IF($AV3804="","",IFERROR(VLOOKUP($AU3804,CODES!$A:$B,2,FALSE),"NO CODE"))</f>
        <v/>
      </c>
      <c r="BA3804" s="2">
        <f>IF(""&amp;$F3804&lt;&gt;"4","",IF($AY3804="YES","",IF(ROUND(SUMIFS($AE$2:$AE$4001,$L$2:$L$4001,$L3804,$F$2:$F$4001,"4")-SUMIFS('AR SALES'!$Y$2:$Y$2501,'AR SALES'!$L$2:$L$2501,$L3804,'AR SALES'!$AD$2:$AD$2501,"OFF"),2)=0,"","STALE")))</f>
        <v/>
      </c>
      <c r="BB3804" s="2">
        <f>IF(OR(""&amp;$F3804="2",""&amp;$F3804="4",""&amp;$F3804="G",""&amp;$F3804="H"),IF($AY3804="YES","",IF($AB3804&lt;&gt;0,"",IF(COUNTIFS('AR SALES'!$L$2:$L$2501,$L3804,'AR SALES'!$AD$2:$AD$2501,IF(""&amp;$F3804="4","OFF","ON"),'AR SALES'!$AF$2:$AF$2501,"Y")&gt;0,"","NO EXEMPTION"))),"")</f>
        <v/>
      </c>
    </row>
    <row r="3805">
      <c r="AT3805" s="2">
        <f>IF($L3805="","",IFERROR(INDEX('AR SALES'!$H$2:$H$2501,MATCH(""&amp;$L3805,'AR SALES'!$AE$2:$AE$2501,0)),""))</f>
        <v/>
      </c>
      <c r="AU3805" s="2">
        <f>IF($L3805="","",IF($A3805&lt;&gt;"GA","",IF($E3805="FULTON",IF(ISNUMBER(SEARCH("COLLEGE PARK",$AT3805)),"FULTON (COLLEGE PARK)",IF(ISNUMBER(SEARCH("HAPEVILLE",$AT3805)),"FULTON (HAPEVILLE)",IF(ISNUMBER(SEARCH("EAST POINT",$AT3805)),"FULTON (EAST POINT)",IF(ISNUMBER(SEARCH("ATLANTA",$AT3805)),"FULTON (ATL LIMITS)","FULTON")))),IF($E3805="DEKALB",IF(ISNUMBER(SEARCH("ATLANTA",$AT3805)),"DEKALB (ATL LIMITS)","DEKALB"),IF(AND($E3805="CLAYTON",ISNUMBER(SEARCH("COLLEGE PARK",$AT3805))),"CLAYTON (COLLEGE PARK)",$E3805)))))</f>
        <v/>
      </c>
      <c r="AV3805" s="2">
        <f>IF($L3805="","",IF(""&amp;$F3805="2","DIESEL",IF(OR(""&amp;$F3805="G",""&amp;$F3805="H"),"GAS","")))</f>
        <v/>
      </c>
      <c r="AW3805" s="2">
        <f>IF($AV3805="","",$R3805)</f>
        <v/>
      </c>
      <c r="AX3805" s="2">
        <f>IF($AV3805="","",IF($AB3805=0,$R3805,0))</f>
        <v/>
      </c>
      <c r="AY3805" s="2">
        <f>IF($AV3805="","",IF(AND($Z3805=0,COUNTIF('AR SALES'!$L$2:$L$2501,$L3805)=0),"YES",""))</f>
        <v/>
      </c>
      <c r="AZ3805" s="2">
        <f>IF($AV3805="","",IFERROR(VLOOKUP($AU3805,CODES!$A:$B,2,FALSE),"NO CODE"))</f>
        <v/>
      </c>
      <c r="BA3805" s="2">
        <f>IF(""&amp;$F3805&lt;&gt;"4","",IF($AY3805="YES","",IF(ROUND(SUMIFS($AE$2:$AE$4001,$L$2:$L$4001,$L3805,$F$2:$F$4001,"4")-SUMIFS('AR SALES'!$Y$2:$Y$2501,'AR SALES'!$L$2:$L$2501,$L3805,'AR SALES'!$AD$2:$AD$2501,"OFF"),2)=0,"","STALE")))</f>
        <v/>
      </c>
      <c r="BB3805" s="2">
        <f>IF(OR(""&amp;$F3805="2",""&amp;$F3805="4",""&amp;$F3805="G",""&amp;$F3805="H"),IF($AY3805="YES","",IF($AB3805&lt;&gt;0,"",IF(COUNTIFS('AR SALES'!$L$2:$L$2501,$L3805,'AR SALES'!$AD$2:$AD$2501,IF(""&amp;$F3805="4","OFF","ON"),'AR SALES'!$AF$2:$AF$2501,"Y")&gt;0,"","NO EXEMPTION"))),"")</f>
        <v/>
      </c>
    </row>
    <row r="3806">
      <c r="AT3806" s="2">
        <f>IF($L3806="","",IFERROR(INDEX('AR SALES'!$H$2:$H$2501,MATCH(""&amp;$L3806,'AR SALES'!$AE$2:$AE$2501,0)),""))</f>
        <v/>
      </c>
      <c r="AU3806" s="2">
        <f>IF($L3806="","",IF($A3806&lt;&gt;"GA","",IF($E3806="FULTON",IF(ISNUMBER(SEARCH("COLLEGE PARK",$AT3806)),"FULTON (COLLEGE PARK)",IF(ISNUMBER(SEARCH("HAPEVILLE",$AT3806)),"FULTON (HAPEVILLE)",IF(ISNUMBER(SEARCH("EAST POINT",$AT3806)),"FULTON (EAST POINT)",IF(ISNUMBER(SEARCH("ATLANTA",$AT3806)),"FULTON (ATL LIMITS)","FULTON")))),IF($E3806="DEKALB",IF(ISNUMBER(SEARCH("ATLANTA",$AT3806)),"DEKALB (ATL LIMITS)","DEKALB"),IF(AND($E3806="CLAYTON",ISNUMBER(SEARCH("COLLEGE PARK",$AT3806))),"CLAYTON (COLLEGE PARK)",$E3806)))))</f>
        <v/>
      </c>
      <c r="AV3806" s="2">
        <f>IF($L3806="","",IF(""&amp;$F3806="2","DIESEL",IF(OR(""&amp;$F3806="G",""&amp;$F3806="H"),"GAS","")))</f>
        <v/>
      </c>
      <c r="AW3806" s="2">
        <f>IF($AV3806="","",$R3806)</f>
        <v/>
      </c>
      <c r="AX3806" s="2">
        <f>IF($AV3806="","",IF($AB3806=0,$R3806,0))</f>
        <v/>
      </c>
      <c r="AY3806" s="2">
        <f>IF($AV3806="","",IF(AND($Z3806=0,COUNTIF('AR SALES'!$L$2:$L$2501,$L3806)=0),"YES",""))</f>
        <v/>
      </c>
      <c r="AZ3806" s="2">
        <f>IF($AV3806="","",IFERROR(VLOOKUP($AU3806,CODES!$A:$B,2,FALSE),"NO CODE"))</f>
        <v/>
      </c>
      <c r="BA3806" s="2">
        <f>IF(""&amp;$F3806&lt;&gt;"4","",IF($AY3806="YES","",IF(ROUND(SUMIFS($AE$2:$AE$4001,$L$2:$L$4001,$L3806,$F$2:$F$4001,"4")-SUMIFS('AR SALES'!$Y$2:$Y$2501,'AR SALES'!$L$2:$L$2501,$L3806,'AR SALES'!$AD$2:$AD$2501,"OFF"),2)=0,"","STALE")))</f>
        <v/>
      </c>
      <c r="BB3806" s="2">
        <f>IF(OR(""&amp;$F3806="2",""&amp;$F3806="4",""&amp;$F3806="G",""&amp;$F3806="H"),IF($AY3806="YES","",IF($AB3806&lt;&gt;0,"",IF(COUNTIFS('AR SALES'!$L$2:$L$2501,$L3806,'AR SALES'!$AD$2:$AD$2501,IF(""&amp;$F3806="4","OFF","ON"),'AR SALES'!$AF$2:$AF$2501,"Y")&gt;0,"","NO EXEMPTION"))),"")</f>
        <v/>
      </c>
    </row>
    <row r="3807">
      <c r="AT3807" s="2">
        <f>IF($L3807="","",IFERROR(INDEX('AR SALES'!$H$2:$H$2501,MATCH(""&amp;$L3807,'AR SALES'!$AE$2:$AE$2501,0)),""))</f>
        <v/>
      </c>
      <c r="AU3807" s="2">
        <f>IF($L3807="","",IF($A3807&lt;&gt;"GA","",IF($E3807="FULTON",IF(ISNUMBER(SEARCH("COLLEGE PARK",$AT3807)),"FULTON (COLLEGE PARK)",IF(ISNUMBER(SEARCH("HAPEVILLE",$AT3807)),"FULTON (HAPEVILLE)",IF(ISNUMBER(SEARCH("EAST POINT",$AT3807)),"FULTON (EAST POINT)",IF(ISNUMBER(SEARCH("ATLANTA",$AT3807)),"FULTON (ATL LIMITS)","FULTON")))),IF($E3807="DEKALB",IF(ISNUMBER(SEARCH("ATLANTA",$AT3807)),"DEKALB (ATL LIMITS)","DEKALB"),IF(AND($E3807="CLAYTON",ISNUMBER(SEARCH("COLLEGE PARK",$AT3807))),"CLAYTON (COLLEGE PARK)",$E3807)))))</f>
        <v/>
      </c>
      <c r="AV3807" s="2">
        <f>IF($L3807="","",IF(""&amp;$F3807="2","DIESEL",IF(OR(""&amp;$F3807="G",""&amp;$F3807="H"),"GAS","")))</f>
        <v/>
      </c>
      <c r="AW3807" s="2">
        <f>IF($AV3807="","",$R3807)</f>
        <v/>
      </c>
      <c r="AX3807" s="2">
        <f>IF($AV3807="","",IF($AB3807=0,$R3807,0))</f>
        <v/>
      </c>
      <c r="AY3807" s="2">
        <f>IF($AV3807="","",IF(AND($Z3807=0,COUNTIF('AR SALES'!$L$2:$L$2501,$L3807)=0),"YES",""))</f>
        <v/>
      </c>
      <c r="AZ3807" s="2">
        <f>IF($AV3807="","",IFERROR(VLOOKUP($AU3807,CODES!$A:$B,2,FALSE),"NO CODE"))</f>
        <v/>
      </c>
      <c r="BA3807" s="2">
        <f>IF(""&amp;$F3807&lt;&gt;"4","",IF($AY3807="YES","",IF(ROUND(SUMIFS($AE$2:$AE$4001,$L$2:$L$4001,$L3807,$F$2:$F$4001,"4")-SUMIFS('AR SALES'!$Y$2:$Y$2501,'AR SALES'!$L$2:$L$2501,$L3807,'AR SALES'!$AD$2:$AD$2501,"OFF"),2)=0,"","STALE")))</f>
        <v/>
      </c>
      <c r="BB3807" s="2">
        <f>IF(OR(""&amp;$F3807="2",""&amp;$F3807="4",""&amp;$F3807="G",""&amp;$F3807="H"),IF($AY3807="YES","",IF($AB3807&lt;&gt;0,"",IF(COUNTIFS('AR SALES'!$L$2:$L$2501,$L3807,'AR SALES'!$AD$2:$AD$2501,IF(""&amp;$F3807="4","OFF","ON"),'AR SALES'!$AF$2:$AF$2501,"Y")&gt;0,"","NO EXEMPTION"))),"")</f>
        <v/>
      </c>
    </row>
    <row r="3808">
      <c r="AT3808" s="2">
        <f>IF($L3808="","",IFERROR(INDEX('AR SALES'!$H$2:$H$2501,MATCH(""&amp;$L3808,'AR SALES'!$AE$2:$AE$2501,0)),""))</f>
        <v/>
      </c>
      <c r="AU3808" s="2">
        <f>IF($L3808="","",IF($A3808&lt;&gt;"GA","",IF($E3808="FULTON",IF(ISNUMBER(SEARCH("COLLEGE PARK",$AT3808)),"FULTON (COLLEGE PARK)",IF(ISNUMBER(SEARCH("HAPEVILLE",$AT3808)),"FULTON (HAPEVILLE)",IF(ISNUMBER(SEARCH("EAST POINT",$AT3808)),"FULTON (EAST POINT)",IF(ISNUMBER(SEARCH("ATLANTA",$AT3808)),"FULTON (ATL LIMITS)","FULTON")))),IF($E3808="DEKALB",IF(ISNUMBER(SEARCH("ATLANTA",$AT3808)),"DEKALB (ATL LIMITS)","DEKALB"),IF(AND($E3808="CLAYTON",ISNUMBER(SEARCH("COLLEGE PARK",$AT3808))),"CLAYTON (COLLEGE PARK)",$E3808)))))</f>
        <v/>
      </c>
      <c r="AV3808" s="2">
        <f>IF($L3808="","",IF(""&amp;$F3808="2","DIESEL",IF(OR(""&amp;$F3808="G",""&amp;$F3808="H"),"GAS","")))</f>
        <v/>
      </c>
      <c r="AW3808" s="2">
        <f>IF($AV3808="","",$R3808)</f>
        <v/>
      </c>
      <c r="AX3808" s="2">
        <f>IF($AV3808="","",IF($AB3808=0,$R3808,0))</f>
        <v/>
      </c>
      <c r="AY3808" s="2">
        <f>IF($AV3808="","",IF(AND($Z3808=0,COUNTIF('AR SALES'!$L$2:$L$2501,$L3808)=0),"YES",""))</f>
        <v/>
      </c>
      <c r="AZ3808" s="2">
        <f>IF($AV3808="","",IFERROR(VLOOKUP($AU3808,CODES!$A:$B,2,FALSE),"NO CODE"))</f>
        <v/>
      </c>
      <c r="BA3808" s="2">
        <f>IF(""&amp;$F3808&lt;&gt;"4","",IF($AY3808="YES","",IF(ROUND(SUMIFS($AE$2:$AE$4001,$L$2:$L$4001,$L3808,$F$2:$F$4001,"4")-SUMIFS('AR SALES'!$Y$2:$Y$2501,'AR SALES'!$L$2:$L$2501,$L3808,'AR SALES'!$AD$2:$AD$2501,"OFF"),2)=0,"","STALE")))</f>
        <v/>
      </c>
      <c r="BB3808" s="2">
        <f>IF(OR(""&amp;$F3808="2",""&amp;$F3808="4",""&amp;$F3808="G",""&amp;$F3808="H"),IF($AY3808="YES","",IF($AB3808&lt;&gt;0,"",IF(COUNTIFS('AR SALES'!$L$2:$L$2501,$L3808,'AR SALES'!$AD$2:$AD$2501,IF(""&amp;$F3808="4","OFF","ON"),'AR SALES'!$AF$2:$AF$2501,"Y")&gt;0,"","NO EXEMPTION"))),"")</f>
        <v/>
      </c>
    </row>
    <row r="3809">
      <c r="AT3809" s="2">
        <f>IF($L3809="","",IFERROR(INDEX('AR SALES'!$H$2:$H$2501,MATCH(""&amp;$L3809,'AR SALES'!$AE$2:$AE$2501,0)),""))</f>
        <v/>
      </c>
      <c r="AU3809" s="2">
        <f>IF($L3809="","",IF($A3809&lt;&gt;"GA","",IF($E3809="FULTON",IF(ISNUMBER(SEARCH("COLLEGE PARK",$AT3809)),"FULTON (COLLEGE PARK)",IF(ISNUMBER(SEARCH("HAPEVILLE",$AT3809)),"FULTON (HAPEVILLE)",IF(ISNUMBER(SEARCH("EAST POINT",$AT3809)),"FULTON (EAST POINT)",IF(ISNUMBER(SEARCH("ATLANTA",$AT3809)),"FULTON (ATL LIMITS)","FULTON")))),IF($E3809="DEKALB",IF(ISNUMBER(SEARCH("ATLANTA",$AT3809)),"DEKALB (ATL LIMITS)","DEKALB"),IF(AND($E3809="CLAYTON",ISNUMBER(SEARCH("COLLEGE PARK",$AT3809))),"CLAYTON (COLLEGE PARK)",$E3809)))))</f>
        <v/>
      </c>
      <c r="AV3809" s="2">
        <f>IF($L3809="","",IF(""&amp;$F3809="2","DIESEL",IF(OR(""&amp;$F3809="G",""&amp;$F3809="H"),"GAS","")))</f>
        <v/>
      </c>
      <c r="AW3809" s="2">
        <f>IF($AV3809="","",$R3809)</f>
        <v/>
      </c>
      <c r="AX3809" s="2">
        <f>IF($AV3809="","",IF($AB3809=0,$R3809,0))</f>
        <v/>
      </c>
      <c r="AY3809" s="2">
        <f>IF($AV3809="","",IF(AND($Z3809=0,COUNTIF('AR SALES'!$L$2:$L$2501,$L3809)=0),"YES",""))</f>
        <v/>
      </c>
      <c r="AZ3809" s="2">
        <f>IF($AV3809="","",IFERROR(VLOOKUP($AU3809,CODES!$A:$B,2,FALSE),"NO CODE"))</f>
        <v/>
      </c>
      <c r="BA3809" s="2">
        <f>IF(""&amp;$F3809&lt;&gt;"4","",IF($AY3809="YES","",IF(ROUND(SUMIFS($AE$2:$AE$4001,$L$2:$L$4001,$L3809,$F$2:$F$4001,"4")-SUMIFS('AR SALES'!$Y$2:$Y$2501,'AR SALES'!$L$2:$L$2501,$L3809,'AR SALES'!$AD$2:$AD$2501,"OFF"),2)=0,"","STALE")))</f>
        <v/>
      </c>
      <c r="BB3809" s="2">
        <f>IF(OR(""&amp;$F3809="2",""&amp;$F3809="4",""&amp;$F3809="G",""&amp;$F3809="H"),IF($AY3809="YES","",IF($AB3809&lt;&gt;0,"",IF(COUNTIFS('AR SALES'!$L$2:$L$2501,$L3809,'AR SALES'!$AD$2:$AD$2501,IF(""&amp;$F3809="4","OFF","ON"),'AR SALES'!$AF$2:$AF$2501,"Y")&gt;0,"","NO EXEMPTION"))),"")</f>
        <v/>
      </c>
    </row>
    <row r="3810">
      <c r="AT3810" s="2">
        <f>IF($L3810="","",IFERROR(INDEX('AR SALES'!$H$2:$H$2501,MATCH(""&amp;$L3810,'AR SALES'!$AE$2:$AE$2501,0)),""))</f>
        <v/>
      </c>
      <c r="AU3810" s="2">
        <f>IF($L3810="","",IF($A3810&lt;&gt;"GA","",IF($E3810="FULTON",IF(ISNUMBER(SEARCH("COLLEGE PARK",$AT3810)),"FULTON (COLLEGE PARK)",IF(ISNUMBER(SEARCH("HAPEVILLE",$AT3810)),"FULTON (HAPEVILLE)",IF(ISNUMBER(SEARCH("EAST POINT",$AT3810)),"FULTON (EAST POINT)",IF(ISNUMBER(SEARCH("ATLANTA",$AT3810)),"FULTON (ATL LIMITS)","FULTON")))),IF($E3810="DEKALB",IF(ISNUMBER(SEARCH("ATLANTA",$AT3810)),"DEKALB (ATL LIMITS)","DEKALB"),IF(AND($E3810="CLAYTON",ISNUMBER(SEARCH("COLLEGE PARK",$AT3810))),"CLAYTON (COLLEGE PARK)",$E3810)))))</f>
        <v/>
      </c>
      <c r="AV3810" s="2">
        <f>IF($L3810="","",IF(""&amp;$F3810="2","DIESEL",IF(OR(""&amp;$F3810="G",""&amp;$F3810="H"),"GAS","")))</f>
        <v/>
      </c>
      <c r="AW3810" s="2">
        <f>IF($AV3810="","",$R3810)</f>
        <v/>
      </c>
      <c r="AX3810" s="2">
        <f>IF($AV3810="","",IF($AB3810=0,$R3810,0))</f>
        <v/>
      </c>
      <c r="AY3810" s="2">
        <f>IF($AV3810="","",IF(AND($Z3810=0,COUNTIF('AR SALES'!$L$2:$L$2501,$L3810)=0),"YES",""))</f>
        <v/>
      </c>
      <c r="AZ3810" s="2">
        <f>IF($AV3810="","",IFERROR(VLOOKUP($AU3810,CODES!$A:$B,2,FALSE),"NO CODE"))</f>
        <v/>
      </c>
      <c r="BA3810" s="2">
        <f>IF(""&amp;$F3810&lt;&gt;"4","",IF($AY3810="YES","",IF(ROUND(SUMIFS($AE$2:$AE$4001,$L$2:$L$4001,$L3810,$F$2:$F$4001,"4")-SUMIFS('AR SALES'!$Y$2:$Y$2501,'AR SALES'!$L$2:$L$2501,$L3810,'AR SALES'!$AD$2:$AD$2501,"OFF"),2)=0,"","STALE")))</f>
        <v/>
      </c>
      <c r="BB3810" s="2">
        <f>IF(OR(""&amp;$F3810="2",""&amp;$F3810="4",""&amp;$F3810="G",""&amp;$F3810="H"),IF($AY3810="YES","",IF($AB3810&lt;&gt;0,"",IF(COUNTIFS('AR SALES'!$L$2:$L$2501,$L3810,'AR SALES'!$AD$2:$AD$2501,IF(""&amp;$F3810="4","OFF","ON"),'AR SALES'!$AF$2:$AF$2501,"Y")&gt;0,"","NO EXEMPTION"))),"")</f>
        <v/>
      </c>
    </row>
    <row r="3811">
      <c r="AT3811" s="2">
        <f>IF($L3811="","",IFERROR(INDEX('AR SALES'!$H$2:$H$2501,MATCH(""&amp;$L3811,'AR SALES'!$AE$2:$AE$2501,0)),""))</f>
        <v/>
      </c>
      <c r="AU3811" s="2">
        <f>IF($L3811="","",IF($A3811&lt;&gt;"GA","",IF($E3811="FULTON",IF(ISNUMBER(SEARCH("COLLEGE PARK",$AT3811)),"FULTON (COLLEGE PARK)",IF(ISNUMBER(SEARCH("HAPEVILLE",$AT3811)),"FULTON (HAPEVILLE)",IF(ISNUMBER(SEARCH("EAST POINT",$AT3811)),"FULTON (EAST POINT)",IF(ISNUMBER(SEARCH("ATLANTA",$AT3811)),"FULTON (ATL LIMITS)","FULTON")))),IF($E3811="DEKALB",IF(ISNUMBER(SEARCH("ATLANTA",$AT3811)),"DEKALB (ATL LIMITS)","DEKALB"),IF(AND($E3811="CLAYTON",ISNUMBER(SEARCH("COLLEGE PARK",$AT3811))),"CLAYTON (COLLEGE PARK)",$E3811)))))</f>
        <v/>
      </c>
      <c r="AV3811" s="2">
        <f>IF($L3811="","",IF(""&amp;$F3811="2","DIESEL",IF(OR(""&amp;$F3811="G",""&amp;$F3811="H"),"GAS","")))</f>
        <v/>
      </c>
      <c r="AW3811" s="2">
        <f>IF($AV3811="","",$R3811)</f>
        <v/>
      </c>
      <c r="AX3811" s="2">
        <f>IF($AV3811="","",IF($AB3811=0,$R3811,0))</f>
        <v/>
      </c>
      <c r="AY3811" s="2">
        <f>IF($AV3811="","",IF(AND($Z3811=0,COUNTIF('AR SALES'!$L$2:$L$2501,$L3811)=0),"YES",""))</f>
        <v/>
      </c>
      <c r="AZ3811" s="2">
        <f>IF($AV3811="","",IFERROR(VLOOKUP($AU3811,CODES!$A:$B,2,FALSE),"NO CODE"))</f>
        <v/>
      </c>
      <c r="BA3811" s="2">
        <f>IF(""&amp;$F3811&lt;&gt;"4","",IF($AY3811="YES","",IF(ROUND(SUMIFS($AE$2:$AE$4001,$L$2:$L$4001,$L3811,$F$2:$F$4001,"4")-SUMIFS('AR SALES'!$Y$2:$Y$2501,'AR SALES'!$L$2:$L$2501,$L3811,'AR SALES'!$AD$2:$AD$2501,"OFF"),2)=0,"","STALE")))</f>
        <v/>
      </c>
      <c r="BB3811" s="2">
        <f>IF(OR(""&amp;$F3811="2",""&amp;$F3811="4",""&amp;$F3811="G",""&amp;$F3811="H"),IF($AY3811="YES","",IF($AB3811&lt;&gt;0,"",IF(COUNTIFS('AR SALES'!$L$2:$L$2501,$L3811,'AR SALES'!$AD$2:$AD$2501,IF(""&amp;$F3811="4","OFF","ON"),'AR SALES'!$AF$2:$AF$2501,"Y")&gt;0,"","NO EXEMPTION"))),"")</f>
        <v/>
      </c>
    </row>
    <row r="3812">
      <c r="AT3812" s="2">
        <f>IF($L3812="","",IFERROR(INDEX('AR SALES'!$H$2:$H$2501,MATCH(""&amp;$L3812,'AR SALES'!$AE$2:$AE$2501,0)),""))</f>
        <v/>
      </c>
      <c r="AU3812" s="2">
        <f>IF($L3812="","",IF($A3812&lt;&gt;"GA","",IF($E3812="FULTON",IF(ISNUMBER(SEARCH("COLLEGE PARK",$AT3812)),"FULTON (COLLEGE PARK)",IF(ISNUMBER(SEARCH("HAPEVILLE",$AT3812)),"FULTON (HAPEVILLE)",IF(ISNUMBER(SEARCH("EAST POINT",$AT3812)),"FULTON (EAST POINT)",IF(ISNUMBER(SEARCH("ATLANTA",$AT3812)),"FULTON (ATL LIMITS)","FULTON")))),IF($E3812="DEKALB",IF(ISNUMBER(SEARCH("ATLANTA",$AT3812)),"DEKALB (ATL LIMITS)","DEKALB"),IF(AND($E3812="CLAYTON",ISNUMBER(SEARCH("COLLEGE PARK",$AT3812))),"CLAYTON (COLLEGE PARK)",$E3812)))))</f>
        <v/>
      </c>
      <c r="AV3812" s="2">
        <f>IF($L3812="","",IF(""&amp;$F3812="2","DIESEL",IF(OR(""&amp;$F3812="G",""&amp;$F3812="H"),"GAS","")))</f>
        <v/>
      </c>
      <c r="AW3812" s="2">
        <f>IF($AV3812="","",$R3812)</f>
        <v/>
      </c>
      <c r="AX3812" s="2">
        <f>IF($AV3812="","",IF($AB3812=0,$R3812,0))</f>
        <v/>
      </c>
      <c r="AY3812" s="2">
        <f>IF($AV3812="","",IF(AND($Z3812=0,COUNTIF('AR SALES'!$L$2:$L$2501,$L3812)=0),"YES",""))</f>
        <v/>
      </c>
      <c r="AZ3812" s="2">
        <f>IF($AV3812="","",IFERROR(VLOOKUP($AU3812,CODES!$A:$B,2,FALSE),"NO CODE"))</f>
        <v/>
      </c>
      <c r="BA3812" s="2">
        <f>IF(""&amp;$F3812&lt;&gt;"4","",IF($AY3812="YES","",IF(ROUND(SUMIFS($AE$2:$AE$4001,$L$2:$L$4001,$L3812,$F$2:$F$4001,"4")-SUMIFS('AR SALES'!$Y$2:$Y$2501,'AR SALES'!$L$2:$L$2501,$L3812,'AR SALES'!$AD$2:$AD$2501,"OFF"),2)=0,"","STALE")))</f>
        <v/>
      </c>
      <c r="BB3812" s="2">
        <f>IF(OR(""&amp;$F3812="2",""&amp;$F3812="4",""&amp;$F3812="G",""&amp;$F3812="H"),IF($AY3812="YES","",IF($AB3812&lt;&gt;0,"",IF(COUNTIFS('AR SALES'!$L$2:$L$2501,$L3812,'AR SALES'!$AD$2:$AD$2501,IF(""&amp;$F3812="4","OFF","ON"),'AR SALES'!$AF$2:$AF$2501,"Y")&gt;0,"","NO EXEMPTION"))),"")</f>
        <v/>
      </c>
    </row>
    <row r="3813">
      <c r="AT3813" s="2">
        <f>IF($L3813="","",IFERROR(INDEX('AR SALES'!$H$2:$H$2501,MATCH(""&amp;$L3813,'AR SALES'!$AE$2:$AE$2501,0)),""))</f>
        <v/>
      </c>
      <c r="AU3813" s="2">
        <f>IF($L3813="","",IF($A3813&lt;&gt;"GA","",IF($E3813="FULTON",IF(ISNUMBER(SEARCH("COLLEGE PARK",$AT3813)),"FULTON (COLLEGE PARK)",IF(ISNUMBER(SEARCH("HAPEVILLE",$AT3813)),"FULTON (HAPEVILLE)",IF(ISNUMBER(SEARCH("EAST POINT",$AT3813)),"FULTON (EAST POINT)",IF(ISNUMBER(SEARCH("ATLANTA",$AT3813)),"FULTON (ATL LIMITS)","FULTON")))),IF($E3813="DEKALB",IF(ISNUMBER(SEARCH("ATLANTA",$AT3813)),"DEKALB (ATL LIMITS)","DEKALB"),IF(AND($E3813="CLAYTON",ISNUMBER(SEARCH("COLLEGE PARK",$AT3813))),"CLAYTON (COLLEGE PARK)",$E3813)))))</f>
        <v/>
      </c>
      <c r="AV3813" s="2">
        <f>IF($L3813="","",IF(""&amp;$F3813="2","DIESEL",IF(OR(""&amp;$F3813="G",""&amp;$F3813="H"),"GAS","")))</f>
        <v/>
      </c>
      <c r="AW3813" s="2">
        <f>IF($AV3813="","",$R3813)</f>
        <v/>
      </c>
      <c r="AX3813" s="2">
        <f>IF($AV3813="","",IF($AB3813=0,$R3813,0))</f>
        <v/>
      </c>
      <c r="AY3813" s="2">
        <f>IF($AV3813="","",IF(AND($Z3813=0,COUNTIF('AR SALES'!$L$2:$L$2501,$L3813)=0),"YES",""))</f>
        <v/>
      </c>
      <c r="AZ3813" s="2">
        <f>IF($AV3813="","",IFERROR(VLOOKUP($AU3813,CODES!$A:$B,2,FALSE),"NO CODE"))</f>
        <v/>
      </c>
      <c r="BA3813" s="2">
        <f>IF(""&amp;$F3813&lt;&gt;"4","",IF($AY3813="YES","",IF(ROUND(SUMIFS($AE$2:$AE$4001,$L$2:$L$4001,$L3813,$F$2:$F$4001,"4")-SUMIFS('AR SALES'!$Y$2:$Y$2501,'AR SALES'!$L$2:$L$2501,$L3813,'AR SALES'!$AD$2:$AD$2501,"OFF"),2)=0,"","STALE")))</f>
        <v/>
      </c>
      <c r="BB3813" s="2">
        <f>IF(OR(""&amp;$F3813="2",""&amp;$F3813="4",""&amp;$F3813="G",""&amp;$F3813="H"),IF($AY3813="YES","",IF($AB3813&lt;&gt;0,"",IF(COUNTIFS('AR SALES'!$L$2:$L$2501,$L3813,'AR SALES'!$AD$2:$AD$2501,IF(""&amp;$F3813="4","OFF","ON"),'AR SALES'!$AF$2:$AF$2501,"Y")&gt;0,"","NO EXEMPTION"))),"")</f>
        <v/>
      </c>
    </row>
    <row r="3814">
      <c r="AT3814" s="2">
        <f>IF($L3814="","",IFERROR(INDEX('AR SALES'!$H$2:$H$2501,MATCH(""&amp;$L3814,'AR SALES'!$AE$2:$AE$2501,0)),""))</f>
        <v/>
      </c>
      <c r="AU3814" s="2">
        <f>IF($L3814="","",IF($A3814&lt;&gt;"GA","",IF($E3814="FULTON",IF(ISNUMBER(SEARCH("COLLEGE PARK",$AT3814)),"FULTON (COLLEGE PARK)",IF(ISNUMBER(SEARCH("HAPEVILLE",$AT3814)),"FULTON (HAPEVILLE)",IF(ISNUMBER(SEARCH("EAST POINT",$AT3814)),"FULTON (EAST POINT)",IF(ISNUMBER(SEARCH("ATLANTA",$AT3814)),"FULTON (ATL LIMITS)","FULTON")))),IF($E3814="DEKALB",IF(ISNUMBER(SEARCH("ATLANTA",$AT3814)),"DEKALB (ATL LIMITS)","DEKALB"),IF(AND($E3814="CLAYTON",ISNUMBER(SEARCH("COLLEGE PARK",$AT3814))),"CLAYTON (COLLEGE PARK)",$E3814)))))</f>
        <v/>
      </c>
      <c r="AV3814" s="2">
        <f>IF($L3814="","",IF(""&amp;$F3814="2","DIESEL",IF(OR(""&amp;$F3814="G",""&amp;$F3814="H"),"GAS","")))</f>
        <v/>
      </c>
      <c r="AW3814" s="2">
        <f>IF($AV3814="","",$R3814)</f>
        <v/>
      </c>
      <c r="AX3814" s="2">
        <f>IF($AV3814="","",IF($AB3814=0,$R3814,0))</f>
        <v/>
      </c>
      <c r="AY3814" s="2">
        <f>IF($AV3814="","",IF(AND($Z3814=0,COUNTIF('AR SALES'!$L$2:$L$2501,$L3814)=0),"YES",""))</f>
        <v/>
      </c>
      <c r="AZ3814" s="2">
        <f>IF($AV3814="","",IFERROR(VLOOKUP($AU3814,CODES!$A:$B,2,FALSE),"NO CODE"))</f>
        <v/>
      </c>
      <c r="BA3814" s="2">
        <f>IF(""&amp;$F3814&lt;&gt;"4","",IF($AY3814="YES","",IF(ROUND(SUMIFS($AE$2:$AE$4001,$L$2:$L$4001,$L3814,$F$2:$F$4001,"4")-SUMIFS('AR SALES'!$Y$2:$Y$2501,'AR SALES'!$L$2:$L$2501,$L3814,'AR SALES'!$AD$2:$AD$2501,"OFF"),2)=0,"","STALE")))</f>
        <v/>
      </c>
      <c r="BB3814" s="2">
        <f>IF(OR(""&amp;$F3814="2",""&amp;$F3814="4",""&amp;$F3814="G",""&amp;$F3814="H"),IF($AY3814="YES","",IF($AB3814&lt;&gt;0,"",IF(COUNTIFS('AR SALES'!$L$2:$L$2501,$L3814,'AR SALES'!$AD$2:$AD$2501,IF(""&amp;$F3814="4","OFF","ON"),'AR SALES'!$AF$2:$AF$2501,"Y")&gt;0,"","NO EXEMPTION"))),"")</f>
        <v/>
      </c>
    </row>
    <row r="3815">
      <c r="AT3815" s="2">
        <f>IF($L3815="","",IFERROR(INDEX('AR SALES'!$H$2:$H$2501,MATCH(""&amp;$L3815,'AR SALES'!$AE$2:$AE$2501,0)),""))</f>
        <v/>
      </c>
      <c r="AU3815" s="2">
        <f>IF($L3815="","",IF($A3815&lt;&gt;"GA","",IF($E3815="FULTON",IF(ISNUMBER(SEARCH("COLLEGE PARK",$AT3815)),"FULTON (COLLEGE PARK)",IF(ISNUMBER(SEARCH("HAPEVILLE",$AT3815)),"FULTON (HAPEVILLE)",IF(ISNUMBER(SEARCH("EAST POINT",$AT3815)),"FULTON (EAST POINT)",IF(ISNUMBER(SEARCH("ATLANTA",$AT3815)),"FULTON (ATL LIMITS)","FULTON")))),IF($E3815="DEKALB",IF(ISNUMBER(SEARCH("ATLANTA",$AT3815)),"DEKALB (ATL LIMITS)","DEKALB"),IF(AND($E3815="CLAYTON",ISNUMBER(SEARCH("COLLEGE PARK",$AT3815))),"CLAYTON (COLLEGE PARK)",$E3815)))))</f>
        <v/>
      </c>
      <c r="AV3815" s="2">
        <f>IF($L3815="","",IF(""&amp;$F3815="2","DIESEL",IF(OR(""&amp;$F3815="G",""&amp;$F3815="H"),"GAS","")))</f>
        <v/>
      </c>
      <c r="AW3815" s="2">
        <f>IF($AV3815="","",$R3815)</f>
        <v/>
      </c>
      <c r="AX3815" s="2">
        <f>IF($AV3815="","",IF($AB3815=0,$R3815,0))</f>
        <v/>
      </c>
      <c r="AY3815" s="2">
        <f>IF($AV3815="","",IF(AND($Z3815=0,COUNTIF('AR SALES'!$L$2:$L$2501,$L3815)=0),"YES",""))</f>
        <v/>
      </c>
      <c r="AZ3815" s="2">
        <f>IF($AV3815="","",IFERROR(VLOOKUP($AU3815,CODES!$A:$B,2,FALSE),"NO CODE"))</f>
        <v/>
      </c>
      <c r="BA3815" s="2">
        <f>IF(""&amp;$F3815&lt;&gt;"4","",IF($AY3815="YES","",IF(ROUND(SUMIFS($AE$2:$AE$4001,$L$2:$L$4001,$L3815,$F$2:$F$4001,"4")-SUMIFS('AR SALES'!$Y$2:$Y$2501,'AR SALES'!$L$2:$L$2501,$L3815,'AR SALES'!$AD$2:$AD$2501,"OFF"),2)=0,"","STALE")))</f>
        <v/>
      </c>
      <c r="BB3815" s="2">
        <f>IF(OR(""&amp;$F3815="2",""&amp;$F3815="4",""&amp;$F3815="G",""&amp;$F3815="H"),IF($AY3815="YES","",IF($AB3815&lt;&gt;0,"",IF(COUNTIFS('AR SALES'!$L$2:$L$2501,$L3815,'AR SALES'!$AD$2:$AD$2501,IF(""&amp;$F3815="4","OFF","ON"),'AR SALES'!$AF$2:$AF$2501,"Y")&gt;0,"","NO EXEMPTION"))),"")</f>
        <v/>
      </c>
    </row>
    <row r="3816">
      <c r="AT3816" s="2">
        <f>IF($L3816="","",IFERROR(INDEX('AR SALES'!$H$2:$H$2501,MATCH(""&amp;$L3816,'AR SALES'!$AE$2:$AE$2501,0)),""))</f>
        <v/>
      </c>
      <c r="AU3816" s="2">
        <f>IF($L3816="","",IF($A3816&lt;&gt;"GA","",IF($E3816="FULTON",IF(ISNUMBER(SEARCH("COLLEGE PARK",$AT3816)),"FULTON (COLLEGE PARK)",IF(ISNUMBER(SEARCH("HAPEVILLE",$AT3816)),"FULTON (HAPEVILLE)",IF(ISNUMBER(SEARCH("EAST POINT",$AT3816)),"FULTON (EAST POINT)",IF(ISNUMBER(SEARCH("ATLANTA",$AT3816)),"FULTON (ATL LIMITS)","FULTON")))),IF($E3816="DEKALB",IF(ISNUMBER(SEARCH("ATLANTA",$AT3816)),"DEKALB (ATL LIMITS)","DEKALB"),IF(AND($E3816="CLAYTON",ISNUMBER(SEARCH("COLLEGE PARK",$AT3816))),"CLAYTON (COLLEGE PARK)",$E3816)))))</f>
        <v/>
      </c>
      <c r="AV3816" s="2">
        <f>IF($L3816="","",IF(""&amp;$F3816="2","DIESEL",IF(OR(""&amp;$F3816="G",""&amp;$F3816="H"),"GAS","")))</f>
        <v/>
      </c>
      <c r="AW3816" s="2">
        <f>IF($AV3816="","",$R3816)</f>
        <v/>
      </c>
      <c r="AX3816" s="2">
        <f>IF($AV3816="","",IF($AB3816=0,$R3816,0))</f>
        <v/>
      </c>
      <c r="AY3816" s="2">
        <f>IF($AV3816="","",IF(AND($Z3816=0,COUNTIF('AR SALES'!$L$2:$L$2501,$L3816)=0),"YES",""))</f>
        <v/>
      </c>
      <c r="AZ3816" s="2">
        <f>IF($AV3816="","",IFERROR(VLOOKUP($AU3816,CODES!$A:$B,2,FALSE),"NO CODE"))</f>
        <v/>
      </c>
      <c r="BA3816" s="2">
        <f>IF(""&amp;$F3816&lt;&gt;"4","",IF($AY3816="YES","",IF(ROUND(SUMIFS($AE$2:$AE$4001,$L$2:$L$4001,$L3816,$F$2:$F$4001,"4")-SUMIFS('AR SALES'!$Y$2:$Y$2501,'AR SALES'!$L$2:$L$2501,$L3816,'AR SALES'!$AD$2:$AD$2501,"OFF"),2)=0,"","STALE")))</f>
        <v/>
      </c>
      <c r="BB3816" s="2">
        <f>IF(OR(""&amp;$F3816="2",""&amp;$F3816="4",""&amp;$F3816="G",""&amp;$F3816="H"),IF($AY3816="YES","",IF($AB3816&lt;&gt;0,"",IF(COUNTIFS('AR SALES'!$L$2:$L$2501,$L3816,'AR SALES'!$AD$2:$AD$2501,IF(""&amp;$F3816="4","OFF","ON"),'AR SALES'!$AF$2:$AF$2501,"Y")&gt;0,"","NO EXEMPTION"))),"")</f>
        <v/>
      </c>
    </row>
    <row r="3817">
      <c r="AT3817" s="2">
        <f>IF($L3817="","",IFERROR(INDEX('AR SALES'!$H$2:$H$2501,MATCH(""&amp;$L3817,'AR SALES'!$AE$2:$AE$2501,0)),""))</f>
        <v/>
      </c>
      <c r="AU3817" s="2">
        <f>IF($L3817="","",IF($A3817&lt;&gt;"GA","",IF($E3817="FULTON",IF(ISNUMBER(SEARCH("COLLEGE PARK",$AT3817)),"FULTON (COLLEGE PARK)",IF(ISNUMBER(SEARCH("HAPEVILLE",$AT3817)),"FULTON (HAPEVILLE)",IF(ISNUMBER(SEARCH("EAST POINT",$AT3817)),"FULTON (EAST POINT)",IF(ISNUMBER(SEARCH("ATLANTA",$AT3817)),"FULTON (ATL LIMITS)","FULTON")))),IF($E3817="DEKALB",IF(ISNUMBER(SEARCH("ATLANTA",$AT3817)),"DEKALB (ATL LIMITS)","DEKALB"),IF(AND($E3817="CLAYTON",ISNUMBER(SEARCH("COLLEGE PARK",$AT3817))),"CLAYTON (COLLEGE PARK)",$E3817)))))</f>
        <v/>
      </c>
      <c r="AV3817" s="2">
        <f>IF($L3817="","",IF(""&amp;$F3817="2","DIESEL",IF(OR(""&amp;$F3817="G",""&amp;$F3817="H"),"GAS","")))</f>
        <v/>
      </c>
      <c r="AW3817" s="2">
        <f>IF($AV3817="","",$R3817)</f>
        <v/>
      </c>
      <c r="AX3817" s="2">
        <f>IF($AV3817="","",IF($AB3817=0,$R3817,0))</f>
        <v/>
      </c>
      <c r="AY3817" s="2">
        <f>IF($AV3817="","",IF(AND($Z3817=0,COUNTIF('AR SALES'!$L$2:$L$2501,$L3817)=0),"YES",""))</f>
        <v/>
      </c>
      <c r="AZ3817" s="2">
        <f>IF($AV3817="","",IFERROR(VLOOKUP($AU3817,CODES!$A:$B,2,FALSE),"NO CODE"))</f>
        <v/>
      </c>
      <c r="BA3817" s="2">
        <f>IF(""&amp;$F3817&lt;&gt;"4","",IF($AY3817="YES","",IF(ROUND(SUMIFS($AE$2:$AE$4001,$L$2:$L$4001,$L3817,$F$2:$F$4001,"4")-SUMIFS('AR SALES'!$Y$2:$Y$2501,'AR SALES'!$L$2:$L$2501,$L3817,'AR SALES'!$AD$2:$AD$2501,"OFF"),2)=0,"","STALE")))</f>
        <v/>
      </c>
      <c r="BB3817" s="2">
        <f>IF(OR(""&amp;$F3817="2",""&amp;$F3817="4",""&amp;$F3817="G",""&amp;$F3817="H"),IF($AY3817="YES","",IF($AB3817&lt;&gt;0,"",IF(COUNTIFS('AR SALES'!$L$2:$L$2501,$L3817,'AR SALES'!$AD$2:$AD$2501,IF(""&amp;$F3817="4","OFF","ON"),'AR SALES'!$AF$2:$AF$2501,"Y")&gt;0,"","NO EXEMPTION"))),"")</f>
        <v/>
      </c>
    </row>
    <row r="3818">
      <c r="AT3818" s="2">
        <f>IF($L3818="","",IFERROR(INDEX('AR SALES'!$H$2:$H$2501,MATCH(""&amp;$L3818,'AR SALES'!$AE$2:$AE$2501,0)),""))</f>
        <v/>
      </c>
      <c r="AU3818" s="2">
        <f>IF($L3818="","",IF($A3818&lt;&gt;"GA","",IF($E3818="FULTON",IF(ISNUMBER(SEARCH("COLLEGE PARK",$AT3818)),"FULTON (COLLEGE PARK)",IF(ISNUMBER(SEARCH("HAPEVILLE",$AT3818)),"FULTON (HAPEVILLE)",IF(ISNUMBER(SEARCH("EAST POINT",$AT3818)),"FULTON (EAST POINT)",IF(ISNUMBER(SEARCH("ATLANTA",$AT3818)),"FULTON (ATL LIMITS)","FULTON")))),IF($E3818="DEKALB",IF(ISNUMBER(SEARCH("ATLANTA",$AT3818)),"DEKALB (ATL LIMITS)","DEKALB"),IF(AND($E3818="CLAYTON",ISNUMBER(SEARCH("COLLEGE PARK",$AT3818))),"CLAYTON (COLLEGE PARK)",$E3818)))))</f>
        <v/>
      </c>
      <c r="AV3818" s="2">
        <f>IF($L3818="","",IF(""&amp;$F3818="2","DIESEL",IF(OR(""&amp;$F3818="G",""&amp;$F3818="H"),"GAS","")))</f>
        <v/>
      </c>
      <c r="AW3818" s="2">
        <f>IF($AV3818="","",$R3818)</f>
        <v/>
      </c>
      <c r="AX3818" s="2">
        <f>IF($AV3818="","",IF($AB3818=0,$R3818,0))</f>
        <v/>
      </c>
      <c r="AY3818" s="2">
        <f>IF($AV3818="","",IF(AND($Z3818=0,COUNTIF('AR SALES'!$L$2:$L$2501,$L3818)=0),"YES",""))</f>
        <v/>
      </c>
      <c r="AZ3818" s="2">
        <f>IF($AV3818="","",IFERROR(VLOOKUP($AU3818,CODES!$A:$B,2,FALSE),"NO CODE"))</f>
        <v/>
      </c>
      <c r="BA3818" s="2">
        <f>IF(""&amp;$F3818&lt;&gt;"4","",IF($AY3818="YES","",IF(ROUND(SUMIFS($AE$2:$AE$4001,$L$2:$L$4001,$L3818,$F$2:$F$4001,"4")-SUMIFS('AR SALES'!$Y$2:$Y$2501,'AR SALES'!$L$2:$L$2501,$L3818,'AR SALES'!$AD$2:$AD$2501,"OFF"),2)=0,"","STALE")))</f>
        <v/>
      </c>
      <c r="BB3818" s="2">
        <f>IF(OR(""&amp;$F3818="2",""&amp;$F3818="4",""&amp;$F3818="G",""&amp;$F3818="H"),IF($AY3818="YES","",IF($AB3818&lt;&gt;0,"",IF(COUNTIFS('AR SALES'!$L$2:$L$2501,$L3818,'AR SALES'!$AD$2:$AD$2501,IF(""&amp;$F3818="4","OFF","ON"),'AR SALES'!$AF$2:$AF$2501,"Y")&gt;0,"","NO EXEMPTION"))),"")</f>
        <v/>
      </c>
    </row>
    <row r="3819">
      <c r="AT3819" s="2">
        <f>IF($L3819="","",IFERROR(INDEX('AR SALES'!$H$2:$H$2501,MATCH(""&amp;$L3819,'AR SALES'!$AE$2:$AE$2501,0)),""))</f>
        <v/>
      </c>
      <c r="AU3819" s="2">
        <f>IF($L3819="","",IF($A3819&lt;&gt;"GA","",IF($E3819="FULTON",IF(ISNUMBER(SEARCH("COLLEGE PARK",$AT3819)),"FULTON (COLLEGE PARK)",IF(ISNUMBER(SEARCH("HAPEVILLE",$AT3819)),"FULTON (HAPEVILLE)",IF(ISNUMBER(SEARCH("EAST POINT",$AT3819)),"FULTON (EAST POINT)",IF(ISNUMBER(SEARCH("ATLANTA",$AT3819)),"FULTON (ATL LIMITS)","FULTON")))),IF($E3819="DEKALB",IF(ISNUMBER(SEARCH("ATLANTA",$AT3819)),"DEKALB (ATL LIMITS)","DEKALB"),IF(AND($E3819="CLAYTON",ISNUMBER(SEARCH("COLLEGE PARK",$AT3819))),"CLAYTON (COLLEGE PARK)",$E3819)))))</f>
        <v/>
      </c>
      <c r="AV3819" s="2">
        <f>IF($L3819="","",IF(""&amp;$F3819="2","DIESEL",IF(OR(""&amp;$F3819="G",""&amp;$F3819="H"),"GAS","")))</f>
        <v/>
      </c>
      <c r="AW3819" s="2">
        <f>IF($AV3819="","",$R3819)</f>
        <v/>
      </c>
      <c r="AX3819" s="2">
        <f>IF($AV3819="","",IF($AB3819=0,$R3819,0))</f>
        <v/>
      </c>
      <c r="AY3819" s="2">
        <f>IF($AV3819="","",IF(AND($Z3819=0,COUNTIF('AR SALES'!$L$2:$L$2501,$L3819)=0),"YES",""))</f>
        <v/>
      </c>
      <c r="AZ3819" s="2">
        <f>IF($AV3819="","",IFERROR(VLOOKUP($AU3819,CODES!$A:$B,2,FALSE),"NO CODE"))</f>
        <v/>
      </c>
      <c r="BA3819" s="2">
        <f>IF(""&amp;$F3819&lt;&gt;"4","",IF($AY3819="YES","",IF(ROUND(SUMIFS($AE$2:$AE$4001,$L$2:$L$4001,$L3819,$F$2:$F$4001,"4")-SUMIFS('AR SALES'!$Y$2:$Y$2501,'AR SALES'!$L$2:$L$2501,$L3819,'AR SALES'!$AD$2:$AD$2501,"OFF"),2)=0,"","STALE")))</f>
        <v/>
      </c>
      <c r="BB3819" s="2">
        <f>IF(OR(""&amp;$F3819="2",""&amp;$F3819="4",""&amp;$F3819="G",""&amp;$F3819="H"),IF($AY3819="YES","",IF($AB3819&lt;&gt;0,"",IF(COUNTIFS('AR SALES'!$L$2:$L$2501,$L3819,'AR SALES'!$AD$2:$AD$2501,IF(""&amp;$F3819="4","OFF","ON"),'AR SALES'!$AF$2:$AF$2501,"Y")&gt;0,"","NO EXEMPTION"))),"")</f>
        <v/>
      </c>
    </row>
    <row r="3820">
      <c r="AT3820" s="2">
        <f>IF($L3820="","",IFERROR(INDEX('AR SALES'!$H$2:$H$2501,MATCH(""&amp;$L3820,'AR SALES'!$AE$2:$AE$2501,0)),""))</f>
        <v/>
      </c>
      <c r="AU3820" s="2">
        <f>IF($L3820="","",IF($A3820&lt;&gt;"GA","",IF($E3820="FULTON",IF(ISNUMBER(SEARCH("COLLEGE PARK",$AT3820)),"FULTON (COLLEGE PARK)",IF(ISNUMBER(SEARCH("HAPEVILLE",$AT3820)),"FULTON (HAPEVILLE)",IF(ISNUMBER(SEARCH("EAST POINT",$AT3820)),"FULTON (EAST POINT)",IF(ISNUMBER(SEARCH("ATLANTA",$AT3820)),"FULTON (ATL LIMITS)","FULTON")))),IF($E3820="DEKALB",IF(ISNUMBER(SEARCH("ATLANTA",$AT3820)),"DEKALB (ATL LIMITS)","DEKALB"),IF(AND($E3820="CLAYTON",ISNUMBER(SEARCH("COLLEGE PARK",$AT3820))),"CLAYTON (COLLEGE PARK)",$E3820)))))</f>
        <v/>
      </c>
      <c r="AV3820" s="2">
        <f>IF($L3820="","",IF(""&amp;$F3820="2","DIESEL",IF(OR(""&amp;$F3820="G",""&amp;$F3820="H"),"GAS","")))</f>
        <v/>
      </c>
      <c r="AW3820" s="2">
        <f>IF($AV3820="","",$R3820)</f>
        <v/>
      </c>
      <c r="AX3820" s="2">
        <f>IF($AV3820="","",IF($AB3820=0,$R3820,0))</f>
        <v/>
      </c>
      <c r="AY3820" s="2">
        <f>IF($AV3820="","",IF(AND($Z3820=0,COUNTIF('AR SALES'!$L$2:$L$2501,$L3820)=0),"YES",""))</f>
        <v/>
      </c>
      <c r="AZ3820" s="2">
        <f>IF($AV3820="","",IFERROR(VLOOKUP($AU3820,CODES!$A:$B,2,FALSE),"NO CODE"))</f>
        <v/>
      </c>
      <c r="BA3820" s="2">
        <f>IF(""&amp;$F3820&lt;&gt;"4","",IF($AY3820="YES","",IF(ROUND(SUMIFS($AE$2:$AE$4001,$L$2:$L$4001,$L3820,$F$2:$F$4001,"4")-SUMIFS('AR SALES'!$Y$2:$Y$2501,'AR SALES'!$L$2:$L$2501,$L3820,'AR SALES'!$AD$2:$AD$2501,"OFF"),2)=0,"","STALE")))</f>
        <v/>
      </c>
      <c r="BB3820" s="2">
        <f>IF(OR(""&amp;$F3820="2",""&amp;$F3820="4",""&amp;$F3820="G",""&amp;$F3820="H"),IF($AY3820="YES","",IF($AB3820&lt;&gt;0,"",IF(COUNTIFS('AR SALES'!$L$2:$L$2501,$L3820,'AR SALES'!$AD$2:$AD$2501,IF(""&amp;$F3820="4","OFF","ON"),'AR SALES'!$AF$2:$AF$2501,"Y")&gt;0,"","NO EXEMPTION"))),"")</f>
        <v/>
      </c>
    </row>
    <row r="3821">
      <c r="AT3821" s="2">
        <f>IF($L3821="","",IFERROR(INDEX('AR SALES'!$H$2:$H$2501,MATCH(""&amp;$L3821,'AR SALES'!$AE$2:$AE$2501,0)),""))</f>
        <v/>
      </c>
      <c r="AU3821" s="2">
        <f>IF($L3821="","",IF($A3821&lt;&gt;"GA","",IF($E3821="FULTON",IF(ISNUMBER(SEARCH("COLLEGE PARK",$AT3821)),"FULTON (COLLEGE PARK)",IF(ISNUMBER(SEARCH("HAPEVILLE",$AT3821)),"FULTON (HAPEVILLE)",IF(ISNUMBER(SEARCH("EAST POINT",$AT3821)),"FULTON (EAST POINT)",IF(ISNUMBER(SEARCH("ATLANTA",$AT3821)),"FULTON (ATL LIMITS)","FULTON")))),IF($E3821="DEKALB",IF(ISNUMBER(SEARCH("ATLANTA",$AT3821)),"DEKALB (ATL LIMITS)","DEKALB"),IF(AND($E3821="CLAYTON",ISNUMBER(SEARCH("COLLEGE PARK",$AT3821))),"CLAYTON (COLLEGE PARK)",$E3821)))))</f>
        <v/>
      </c>
      <c r="AV3821" s="2">
        <f>IF($L3821="","",IF(""&amp;$F3821="2","DIESEL",IF(OR(""&amp;$F3821="G",""&amp;$F3821="H"),"GAS","")))</f>
        <v/>
      </c>
      <c r="AW3821" s="2">
        <f>IF($AV3821="","",$R3821)</f>
        <v/>
      </c>
      <c r="AX3821" s="2">
        <f>IF($AV3821="","",IF($AB3821=0,$R3821,0))</f>
        <v/>
      </c>
      <c r="AY3821" s="2">
        <f>IF($AV3821="","",IF(AND($Z3821=0,COUNTIF('AR SALES'!$L$2:$L$2501,$L3821)=0),"YES",""))</f>
        <v/>
      </c>
      <c r="AZ3821" s="2">
        <f>IF($AV3821="","",IFERROR(VLOOKUP($AU3821,CODES!$A:$B,2,FALSE),"NO CODE"))</f>
        <v/>
      </c>
      <c r="BA3821" s="2">
        <f>IF(""&amp;$F3821&lt;&gt;"4","",IF($AY3821="YES","",IF(ROUND(SUMIFS($AE$2:$AE$4001,$L$2:$L$4001,$L3821,$F$2:$F$4001,"4")-SUMIFS('AR SALES'!$Y$2:$Y$2501,'AR SALES'!$L$2:$L$2501,$L3821,'AR SALES'!$AD$2:$AD$2501,"OFF"),2)=0,"","STALE")))</f>
        <v/>
      </c>
      <c r="BB3821" s="2">
        <f>IF(OR(""&amp;$F3821="2",""&amp;$F3821="4",""&amp;$F3821="G",""&amp;$F3821="H"),IF($AY3821="YES","",IF($AB3821&lt;&gt;0,"",IF(COUNTIFS('AR SALES'!$L$2:$L$2501,$L3821,'AR SALES'!$AD$2:$AD$2501,IF(""&amp;$F3821="4","OFF","ON"),'AR SALES'!$AF$2:$AF$2501,"Y")&gt;0,"","NO EXEMPTION"))),"")</f>
        <v/>
      </c>
    </row>
    <row r="3822">
      <c r="AT3822" s="2">
        <f>IF($L3822="","",IFERROR(INDEX('AR SALES'!$H$2:$H$2501,MATCH(""&amp;$L3822,'AR SALES'!$AE$2:$AE$2501,0)),""))</f>
        <v/>
      </c>
      <c r="AU3822" s="2">
        <f>IF($L3822="","",IF($A3822&lt;&gt;"GA","",IF($E3822="FULTON",IF(ISNUMBER(SEARCH("COLLEGE PARK",$AT3822)),"FULTON (COLLEGE PARK)",IF(ISNUMBER(SEARCH("HAPEVILLE",$AT3822)),"FULTON (HAPEVILLE)",IF(ISNUMBER(SEARCH("EAST POINT",$AT3822)),"FULTON (EAST POINT)",IF(ISNUMBER(SEARCH("ATLANTA",$AT3822)),"FULTON (ATL LIMITS)","FULTON")))),IF($E3822="DEKALB",IF(ISNUMBER(SEARCH("ATLANTA",$AT3822)),"DEKALB (ATL LIMITS)","DEKALB"),IF(AND($E3822="CLAYTON",ISNUMBER(SEARCH("COLLEGE PARK",$AT3822))),"CLAYTON (COLLEGE PARK)",$E3822)))))</f>
        <v/>
      </c>
      <c r="AV3822" s="2">
        <f>IF($L3822="","",IF(""&amp;$F3822="2","DIESEL",IF(OR(""&amp;$F3822="G",""&amp;$F3822="H"),"GAS","")))</f>
        <v/>
      </c>
      <c r="AW3822" s="2">
        <f>IF($AV3822="","",$R3822)</f>
        <v/>
      </c>
      <c r="AX3822" s="2">
        <f>IF($AV3822="","",IF($AB3822=0,$R3822,0))</f>
        <v/>
      </c>
      <c r="AY3822" s="2">
        <f>IF($AV3822="","",IF(AND($Z3822=0,COUNTIF('AR SALES'!$L$2:$L$2501,$L3822)=0),"YES",""))</f>
        <v/>
      </c>
      <c r="AZ3822" s="2">
        <f>IF($AV3822="","",IFERROR(VLOOKUP($AU3822,CODES!$A:$B,2,FALSE),"NO CODE"))</f>
        <v/>
      </c>
      <c r="BA3822" s="2">
        <f>IF(""&amp;$F3822&lt;&gt;"4","",IF($AY3822="YES","",IF(ROUND(SUMIFS($AE$2:$AE$4001,$L$2:$L$4001,$L3822,$F$2:$F$4001,"4")-SUMIFS('AR SALES'!$Y$2:$Y$2501,'AR SALES'!$L$2:$L$2501,$L3822,'AR SALES'!$AD$2:$AD$2501,"OFF"),2)=0,"","STALE")))</f>
        <v/>
      </c>
      <c r="BB3822" s="2">
        <f>IF(OR(""&amp;$F3822="2",""&amp;$F3822="4",""&amp;$F3822="G",""&amp;$F3822="H"),IF($AY3822="YES","",IF($AB3822&lt;&gt;0,"",IF(COUNTIFS('AR SALES'!$L$2:$L$2501,$L3822,'AR SALES'!$AD$2:$AD$2501,IF(""&amp;$F3822="4","OFF","ON"),'AR SALES'!$AF$2:$AF$2501,"Y")&gt;0,"","NO EXEMPTION"))),"")</f>
        <v/>
      </c>
    </row>
    <row r="3823">
      <c r="AT3823" s="2">
        <f>IF($L3823="","",IFERROR(INDEX('AR SALES'!$H$2:$H$2501,MATCH(""&amp;$L3823,'AR SALES'!$AE$2:$AE$2501,0)),""))</f>
        <v/>
      </c>
      <c r="AU3823" s="2">
        <f>IF($L3823="","",IF($A3823&lt;&gt;"GA","",IF($E3823="FULTON",IF(ISNUMBER(SEARCH("COLLEGE PARK",$AT3823)),"FULTON (COLLEGE PARK)",IF(ISNUMBER(SEARCH("HAPEVILLE",$AT3823)),"FULTON (HAPEVILLE)",IF(ISNUMBER(SEARCH("EAST POINT",$AT3823)),"FULTON (EAST POINT)",IF(ISNUMBER(SEARCH("ATLANTA",$AT3823)),"FULTON (ATL LIMITS)","FULTON")))),IF($E3823="DEKALB",IF(ISNUMBER(SEARCH("ATLANTA",$AT3823)),"DEKALB (ATL LIMITS)","DEKALB"),IF(AND($E3823="CLAYTON",ISNUMBER(SEARCH("COLLEGE PARK",$AT3823))),"CLAYTON (COLLEGE PARK)",$E3823)))))</f>
        <v/>
      </c>
      <c r="AV3823" s="2">
        <f>IF($L3823="","",IF(""&amp;$F3823="2","DIESEL",IF(OR(""&amp;$F3823="G",""&amp;$F3823="H"),"GAS","")))</f>
        <v/>
      </c>
      <c r="AW3823" s="2">
        <f>IF($AV3823="","",$R3823)</f>
        <v/>
      </c>
      <c r="AX3823" s="2">
        <f>IF($AV3823="","",IF($AB3823=0,$R3823,0))</f>
        <v/>
      </c>
      <c r="AY3823" s="2">
        <f>IF($AV3823="","",IF(AND($Z3823=0,COUNTIF('AR SALES'!$L$2:$L$2501,$L3823)=0),"YES",""))</f>
        <v/>
      </c>
      <c r="AZ3823" s="2">
        <f>IF($AV3823="","",IFERROR(VLOOKUP($AU3823,CODES!$A:$B,2,FALSE),"NO CODE"))</f>
        <v/>
      </c>
      <c r="BA3823" s="2">
        <f>IF(""&amp;$F3823&lt;&gt;"4","",IF($AY3823="YES","",IF(ROUND(SUMIFS($AE$2:$AE$4001,$L$2:$L$4001,$L3823,$F$2:$F$4001,"4")-SUMIFS('AR SALES'!$Y$2:$Y$2501,'AR SALES'!$L$2:$L$2501,$L3823,'AR SALES'!$AD$2:$AD$2501,"OFF"),2)=0,"","STALE")))</f>
        <v/>
      </c>
      <c r="BB3823" s="2">
        <f>IF(OR(""&amp;$F3823="2",""&amp;$F3823="4",""&amp;$F3823="G",""&amp;$F3823="H"),IF($AY3823="YES","",IF($AB3823&lt;&gt;0,"",IF(COUNTIFS('AR SALES'!$L$2:$L$2501,$L3823,'AR SALES'!$AD$2:$AD$2501,IF(""&amp;$F3823="4","OFF","ON"),'AR SALES'!$AF$2:$AF$2501,"Y")&gt;0,"","NO EXEMPTION"))),"")</f>
        <v/>
      </c>
    </row>
    <row r="3824">
      <c r="AT3824" s="2">
        <f>IF($L3824="","",IFERROR(INDEX('AR SALES'!$H$2:$H$2501,MATCH(""&amp;$L3824,'AR SALES'!$AE$2:$AE$2501,0)),""))</f>
        <v/>
      </c>
      <c r="AU3824" s="2">
        <f>IF($L3824="","",IF($A3824&lt;&gt;"GA","",IF($E3824="FULTON",IF(ISNUMBER(SEARCH("COLLEGE PARK",$AT3824)),"FULTON (COLLEGE PARK)",IF(ISNUMBER(SEARCH("HAPEVILLE",$AT3824)),"FULTON (HAPEVILLE)",IF(ISNUMBER(SEARCH("EAST POINT",$AT3824)),"FULTON (EAST POINT)",IF(ISNUMBER(SEARCH("ATLANTA",$AT3824)),"FULTON (ATL LIMITS)","FULTON")))),IF($E3824="DEKALB",IF(ISNUMBER(SEARCH("ATLANTA",$AT3824)),"DEKALB (ATL LIMITS)","DEKALB"),IF(AND($E3824="CLAYTON",ISNUMBER(SEARCH("COLLEGE PARK",$AT3824))),"CLAYTON (COLLEGE PARK)",$E3824)))))</f>
        <v/>
      </c>
      <c r="AV3824" s="2">
        <f>IF($L3824="","",IF(""&amp;$F3824="2","DIESEL",IF(OR(""&amp;$F3824="G",""&amp;$F3824="H"),"GAS","")))</f>
        <v/>
      </c>
      <c r="AW3824" s="2">
        <f>IF($AV3824="","",$R3824)</f>
        <v/>
      </c>
      <c r="AX3824" s="2">
        <f>IF($AV3824="","",IF($AB3824=0,$R3824,0))</f>
        <v/>
      </c>
      <c r="AY3824" s="2">
        <f>IF($AV3824="","",IF(AND($Z3824=0,COUNTIF('AR SALES'!$L$2:$L$2501,$L3824)=0),"YES",""))</f>
        <v/>
      </c>
      <c r="AZ3824" s="2">
        <f>IF($AV3824="","",IFERROR(VLOOKUP($AU3824,CODES!$A:$B,2,FALSE),"NO CODE"))</f>
        <v/>
      </c>
      <c r="BA3824" s="2">
        <f>IF(""&amp;$F3824&lt;&gt;"4","",IF($AY3824="YES","",IF(ROUND(SUMIFS($AE$2:$AE$4001,$L$2:$L$4001,$L3824,$F$2:$F$4001,"4")-SUMIFS('AR SALES'!$Y$2:$Y$2501,'AR SALES'!$L$2:$L$2501,$L3824,'AR SALES'!$AD$2:$AD$2501,"OFF"),2)=0,"","STALE")))</f>
        <v/>
      </c>
      <c r="BB3824" s="2">
        <f>IF(OR(""&amp;$F3824="2",""&amp;$F3824="4",""&amp;$F3824="G",""&amp;$F3824="H"),IF($AY3824="YES","",IF($AB3824&lt;&gt;0,"",IF(COUNTIFS('AR SALES'!$L$2:$L$2501,$L3824,'AR SALES'!$AD$2:$AD$2501,IF(""&amp;$F3824="4","OFF","ON"),'AR SALES'!$AF$2:$AF$2501,"Y")&gt;0,"","NO EXEMPTION"))),"")</f>
        <v/>
      </c>
    </row>
    <row r="3825">
      <c r="AT3825" s="2">
        <f>IF($L3825="","",IFERROR(INDEX('AR SALES'!$H$2:$H$2501,MATCH(""&amp;$L3825,'AR SALES'!$AE$2:$AE$2501,0)),""))</f>
        <v/>
      </c>
      <c r="AU3825" s="2">
        <f>IF($L3825="","",IF($A3825&lt;&gt;"GA","",IF($E3825="FULTON",IF(ISNUMBER(SEARCH("COLLEGE PARK",$AT3825)),"FULTON (COLLEGE PARK)",IF(ISNUMBER(SEARCH("HAPEVILLE",$AT3825)),"FULTON (HAPEVILLE)",IF(ISNUMBER(SEARCH("EAST POINT",$AT3825)),"FULTON (EAST POINT)",IF(ISNUMBER(SEARCH("ATLANTA",$AT3825)),"FULTON (ATL LIMITS)","FULTON")))),IF($E3825="DEKALB",IF(ISNUMBER(SEARCH("ATLANTA",$AT3825)),"DEKALB (ATL LIMITS)","DEKALB"),IF(AND($E3825="CLAYTON",ISNUMBER(SEARCH("COLLEGE PARK",$AT3825))),"CLAYTON (COLLEGE PARK)",$E3825)))))</f>
        <v/>
      </c>
      <c r="AV3825" s="2">
        <f>IF($L3825="","",IF(""&amp;$F3825="2","DIESEL",IF(OR(""&amp;$F3825="G",""&amp;$F3825="H"),"GAS","")))</f>
        <v/>
      </c>
      <c r="AW3825" s="2">
        <f>IF($AV3825="","",$R3825)</f>
        <v/>
      </c>
      <c r="AX3825" s="2">
        <f>IF($AV3825="","",IF($AB3825=0,$R3825,0))</f>
        <v/>
      </c>
      <c r="AY3825" s="2">
        <f>IF($AV3825="","",IF(AND($Z3825=0,COUNTIF('AR SALES'!$L$2:$L$2501,$L3825)=0),"YES",""))</f>
        <v/>
      </c>
      <c r="AZ3825" s="2">
        <f>IF($AV3825="","",IFERROR(VLOOKUP($AU3825,CODES!$A:$B,2,FALSE),"NO CODE"))</f>
        <v/>
      </c>
      <c r="BA3825" s="2">
        <f>IF(""&amp;$F3825&lt;&gt;"4","",IF($AY3825="YES","",IF(ROUND(SUMIFS($AE$2:$AE$4001,$L$2:$L$4001,$L3825,$F$2:$F$4001,"4")-SUMIFS('AR SALES'!$Y$2:$Y$2501,'AR SALES'!$L$2:$L$2501,$L3825,'AR SALES'!$AD$2:$AD$2501,"OFF"),2)=0,"","STALE")))</f>
        <v/>
      </c>
      <c r="BB3825" s="2">
        <f>IF(OR(""&amp;$F3825="2",""&amp;$F3825="4",""&amp;$F3825="G",""&amp;$F3825="H"),IF($AY3825="YES","",IF($AB3825&lt;&gt;0,"",IF(COUNTIFS('AR SALES'!$L$2:$L$2501,$L3825,'AR SALES'!$AD$2:$AD$2501,IF(""&amp;$F3825="4","OFF","ON"),'AR SALES'!$AF$2:$AF$2501,"Y")&gt;0,"","NO EXEMPTION"))),"")</f>
        <v/>
      </c>
    </row>
    <row r="3826">
      <c r="AT3826" s="2">
        <f>IF($L3826="","",IFERROR(INDEX('AR SALES'!$H$2:$H$2501,MATCH(""&amp;$L3826,'AR SALES'!$AE$2:$AE$2501,0)),""))</f>
        <v/>
      </c>
      <c r="AU3826" s="2">
        <f>IF($L3826="","",IF($A3826&lt;&gt;"GA","",IF($E3826="FULTON",IF(ISNUMBER(SEARCH("COLLEGE PARK",$AT3826)),"FULTON (COLLEGE PARK)",IF(ISNUMBER(SEARCH("HAPEVILLE",$AT3826)),"FULTON (HAPEVILLE)",IF(ISNUMBER(SEARCH("EAST POINT",$AT3826)),"FULTON (EAST POINT)",IF(ISNUMBER(SEARCH("ATLANTA",$AT3826)),"FULTON (ATL LIMITS)","FULTON")))),IF($E3826="DEKALB",IF(ISNUMBER(SEARCH("ATLANTA",$AT3826)),"DEKALB (ATL LIMITS)","DEKALB"),IF(AND($E3826="CLAYTON",ISNUMBER(SEARCH("COLLEGE PARK",$AT3826))),"CLAYTON (COLLEGE PARK)",$E3826)))))</f>
        <v/>
      </c>
      <c r="AV3826" s="2">
        <f>IF($L3826="","",IF(""&amp;$F3826="2","DIESEL",IF(OR(""&amp;$F3826="G",""&amp;$F3826="H"),"GAS","")))</f>
        <v/>
      </c>
      <c r="AW3826" s="2">
        <f>IF($AV3826="","",$R3826)</f>
        <v/>
      </c>
      <c r="AX3826" s="2">
        <f>IF($AV3826="","",IF($AB3826=0,$R3826,0))</f>
        <v/>
      </c>
      <c r="AY3826" s="2">
        <f>IF($AV3826="","",IF(AND($Z3826=0,COUNTIF('AR SALES'!$L$2:$L$2501,$L3826)=0),"YES",""))</f>
        <v/>
      </c>
      <c r="AZ3826" s="2">
        <f>IF($AV3826="","",IFERROR(VLOOKUP($AU3826,CODES!$A:$B,2,FALSE),"NO CODE"))</f>
        <v/>
      </c>
      <c r="BA3826" s="2">
        <f>IF(""&amp;$F3826&lt;&gt;"4","",IF($AY3826="YES","",IF(ROUND(SUMIFS($AE$2:$AE$4001,$L$2:$L$4001,$L3826,$F$2:$F$4001,"4")-SUMIFS('AR SALES'!$Y$2:$Y$2501,'AR SALES'!$L$2:$L$2501,$L3826,'AR SALES'!$AD$2:$AD$2501,"OFF"),2)=0,"","STALE")))</f>
        <v/>
      </c>
      <c r="BB3826" s="2">
        <f>IF(OR(""&amp;$F3826="2",""&amp;$F3826="4",""&amp;$F3826="G",""&amp;$F3826="H"),IF($AY3826="YES","",IF($AB3826&lt;&gt;0,"",IF(COUNTIFS('AR SALES'!$L$2:$L$2501,$L3826,'AR SALES'!$AD$2:$AD$2501,IF(""&amp;$F3826="4","OFF","ON"),'AR SALES'!$AF$2:$AF$2501,"Y")&gt;0,"","NO EXEMPTION"))),"")</f>
        <v/>
      </c>
    </row>
    <row r="3827">
      <c r="AT3827" s="2">
        <f>IF($L3827="","",IFERROR(INDEX('AR SALES'!$H$2:$H$2501,MATCH(""&amp;$L3827,'AR SALES'!$AE$2:$AE$2501,0)),""))</f>
        <v/>
      </c>
      <c r="AU3827" s="2">
        <f>IF($L3827="","",IF($A3827&lt;&gt;"GA","",IF($E3827="FULTON",IF(ISNUMBER(SEARCH("COLLEGE PARK",$AT3827)),"FULTON (COLLEGE PARK)",IF(ISNUMBER(SEARCH("HAPEVILLE",$AT3827)),"FULTON (HAPEVILLE)",IF(ISNUMBER(SEARCH("EAST POINT",$AT3827)),"FULTON (EAST POINT)",IF(ISNUMBER(SEARCH("ATLANTA",$AT3827)),"FULTON (ATL LIMITS)","FULTON")))),IF($E3827="DEKALB",IF(ISNUMBER(SEARCH("ATLANTA",$AT3827)),"DEKALB (ATL LIMITS)","DEKALB"),IF(AND($E3827="CLAYTON",ISNUMBER(SEARCH("COLLEGE PARK",$AT3827))),"CLAYTON (COLLEGE PARK)",$E3827)))))</f>
        <v/>
      </c>
      <c r="AV3827" s="2">
        <f>IF($L3827="","",IF(""&amp;$F3827="2","DIESEL",IF(OR(""&amp;$F3827="G",""&amp;$F3827="H"),"GAS","")))</f>
        <v/>
      </c>
      <c r="AW3827" s="2">
        <f>IF($AV3827="","",$R3827)</f>
        <v/>
      </c>
      <c r="AX3827" s="2">
        <f>IF($AV3827="","",IF($AB3827=0,$R3827,0))</f>
        <v/>
      </c>
      <c r="AY3827" s="2">
        <f>IF($AV3827="","",IF(AND($Z3827=0,COUNTIF('AR SALES'!$L$2:$L$2501,$L3827)=0),"YES",""))</f>
        <v/>
      </c>
      <c r="AZ3827" s="2">
        <f>IF($AV3827="","",IFERROR(VLOOKUP($AU3827,CODES!$A:$B,2,FALSE),"NO CODE"))</f>
        <v/>
      </c>
      <c r="BA3827" s="2">
        <f>IF(""&amp;$F3827&lt;&gt;"4","",IF($AY3827="YES","",IF(ROUND(SUMIFS($AE$2:$AE$4001,$L$2:$L$4001,$L3827,$F$2:$F$4001,"4")-SUMIFS('AR SALES'!$Y$2:$Y$2501,'AR SALES'!$L$2:$L$2501,$L3827,'AR SALES'!$AD$2:$AD$2501,"OFF"),2)=0,"","STALE")))</f>
        <v/>
      </c>
      <c r="BB3827" s="2">
        <f>IF(OR(""&amp;$F3827="2",""&amp;$F3827="4",""&amp;$F3827="G",""&amp;$F3827="H"),IF($AY3827="YES","",IF($AB3827&lt;&gt;0,"",IF(COUNTIFS('AR SALES'!$L$2:$L$2501,$L3827,'AR SALES'!$AD$2:$AD$2501,IF(""&amp;$F3827="4","OFF","ON"),'AR SALES'!$AF$2:$AF$2501,"Y")&gt;0,"","NO EXEMPTION"))),"")</f>
        <v/>
      </c>
    </row>
    <row r="3828">
      <c r="AT3828" s="2">
        <f>IF($L3828="","",IFERROR(INDEX('AR SALES'!$H$2:$H$2501,MATCH(""&amp;$L3828,'AR SALES'!$AE$2:$AE$2501,0)),""))</f>
        <v/>
      </c>
      <c r="AU3828" s="2">
        <f>IF($L3828="","",IF($A3828&lt;&gt;"GA","",IF($E3828="FULTON",IF(ISNUMBER(SEARCH("COLLEGE PARK",$AT3828)),"FULTON (COLLEGE PARK)",IF(ISNUMBER(SEARCH("HAPEVILLE",$AT3828)),"FULTON (HAPEVILLE)",IF(ISNUMBER(SEARCH("EAST POINT",$AT3828)),"FULTON (EAST POINT)",IF(ISNUMBER(SEARCH("ATLANTA",$AT3828)),"FULTON (ATL LIMITS)","FULTON")))),IF($E3828="DEKALB",IF(ISNUMBER(SEARCH("ATLANTA",$AT3828)),"DEKALB (ATL LIMITS)","DEKALB"),IF(AND($E3828="CLAYTON",ISNUMBER(SEARCH("COLLEGE PARK",$AT3828))),"CLAYTON (COLLEGE PARK)",$E3828)))))</f>
        <v/>
      </c>
      <c r="AV3828" s="2">
        <f>IF($L3828="","",IF(""&amp;$F3828="2","DIESEL",IF(OR(""&amp;$F3828="G",""&amp;$F3828="H"),"GAS","")))</f>
        <v/>
      </c>
      <c r="AW3828" s="2">
        <f>IF($AV3828="","",$R3828)</f>
        <v/>
      </c>
      <c r="AX3828" s="2">
        <f>IF($AV3828="","",IF($AB3828=0,$R3828,0))</f>
        <v/>
      </c>
      <c r="AY3828" s="2">
        <f>IF($AV3828="","",IF(AND($Z3828=0,COUNTIF('AR SALES'!$L$2:$L$2501,$L3828)=0),"YES",""))</f>
        <v/>
      </c>
      <c r="AZ3828" s="2">
        <f>IF($AV3828="","",IFERROR(VLOOKUP($AU3828,CODES!$A:$B,2,FALSE),"NO CODE"))</f>
        <v/>
      </c>
      <c r="BA3828" s="2">
        <f>IF(""&amp;$F3828&lt;&gt;"4","",IF($AY3828="YES","",IF(ROUND(SUMIFS($AE$2:$AE$4001,$L$2:$L$4001,$L3828,$F$2:$F$4001,"4")-SUMIFS('AR SALES'!$Y$2:$Y$2501,'AR SALES'!$L$2:$L$2501,$L3828,'AR SALES'!$AD$2:$AD$2501,"OFF"),2)=0,"","STALE")))</f>
        <v/>
      </c>
      <c r="BB3828" s="2">
        <f>IF(OR(""&amp;$F3828="2",""&amp;$F3828="4",""&amp;$F3828="G",""&amp;$F3828="H"),IF($AY3828="YES","",IF($AB3828&lt;&gt;0,"",IF(COUNTIFS('AR SALES'!$L$2:$L$2501,$L3828,'AR SALES'!$AD$2:$AD$2501,IF(""&amp;$F3828="4","OFF","ON"),'AR SALES'!$AF$2:$AF$2501,"Y")&gt;0,"","NO EXEMPTION"))),"")</f>
        <v/>
      </c>
    </row>
    <row r="3829">
      <c r="AT3829" s="2">
        <f>IF($L3829="","",IFERROR(INDEX('AR SALES'!$H$2:$H$2501,MATCH(""&amp;$L3829,'AR SALES'!$AE$2:$AE$2501,0)),""))</f>
        <v/>
      </c>
      <c r="AU3829" s="2">
        <f>IF($L3829="","",IF($A3829&lt;&gt;"GA","",IF($E3829="FULTON",IF(ISNUMBER(SEARCH("COLLEGE PARK",$AT3829)),"FULTON (COLLEGE PARK)",IF(ISNUMBER(SEARCH("HAPEVILLE",$AT3829)),"FULTON (HAPEVILLE)",IF(ISNUMBER(SEARCH("EAST POINT",$AT3829)),"FULTON (EAST POINT)",IF(ISNUMBER(SEARCH("ATLANTA",$AT3829)),"FULTON (ATL LIMITS)","FULTON")))),IF($E3829="DEKALB",IF(ISNUMBER(SEARCH("ATLANTA",$AT3829)),"DEKALB (ATL LIMITS)","DEKALB"),IF(AND($E3829="CLAYTON",ISNUMBER(SEARCH("COLLEGE PARK",$AT3829))),"CLAYTON (COLLEGE PARK)",$E3829)))))</f>
        <v/>
      </c>
      <c r="AV3829" s="2">
        <f>IF($L3829="","",IF(""&amp;$F3829="2","DIESEL",IF(OR(""&amp;$F3829="G",""&amp;$F3829="H"),"GAS","")))</f>
        <v/>
      </c>
      <c r="AW3829" s="2">
        <f>IF($AV3829="","",$R3829)</f>
        <v/>
      </c>
      <c r="AX3829" s="2">
        <f>IF($AV3829="","",IF($AB3829=0,$R3829,0))</f>
        <v/>
      </c>
      <c r="AY3829" s="2">
        <f>IF($AV3829="","",IF(AND($Z3829=0,COUNTIF('AR SALES'!$L$2:$L$2501,$L3829)=0),"YES",""))</f>
        <v/>
      </c>
      <c r="AZ3829" s="2">
        <f>IF($AV3829="","",IFERROR(VLOOKUP($AU3829,CODES!$A:$B,2,FALSE),"NO CODE"))</f>
        <v/>
      </c>
      <c r="BA3829" s="2">
        <f>IF(""&amp;$F3829&lt;&gt;"4","",IF($AY3829="YES","",IF(ROUND(SUMIFS($AE$2:$AE$4001,$L$2:$L$4001,$L3829,$F$2:$F$4001,"4")-SUMIFS('AR SALES'!$Y$2:$Y$2501,'AR SALES'!$L$2:$L$2501,$L3829,'AR SALES'!$AD$2:$AD$2501,"OFF"),2)=0,"","STALE")))</f>
        <v/>
      </c>
      <c r="BB3829" s="2">
        <f>IF(OR(""&amp;$F3829="2",""&amp;$F3829="4",""&amp;$F3829="G",""&amp;$F3829="H"),IF($AY3829="YES","",IF($AB3829&lt;&gt;0,"",IF(COUNTIFS('AR SALES'!$L$2:$L$2501,$L3829,'AR SALES'!$AD$2:$AD$2501,IF(""&amp;$F3829="4","OFF","ON"),'AR SALES'!$AF$2:$AF$2501,"Y")&gt;0,"","NO EXEMPTION"))),"")</f>
        <v/>
      </c>
    </row>
    <row r="3830">
      <c r="AT3830" s="2">
        <f>IF($L3830="","",IFERROR(INDEX('AR SALES'!$H$2:$H$2501,MATCH(""&amp;$L3830,'AR SALES'!$AE$2:$AE$2501,0)),""))</f>
        <v/>
      </c>
      <c r="AU3830" s="2">
        <f>IF($L3830="","",IF($A3830&lt;&gt;"GA","",IF($E3830="FULTON",IF(ISNUMBER(SEARCH("COLLEGE PARK",$AT3830)),"FULTON (COLLEGE PARK)",IF(ISNUMBER(SEARCH("HAPEVILLE",$AT3830)),"FULTON (HAPEVILLE)",IF(ISNUMBER(SEARCH("EAST POINT",$AT3830)),"FULTON (EAST POINT)",IF(ISNUMBER(SEARCH("ATLANTA",$AT3830)),"FULTON (ATL LIMITS)","FULTON")))),IF($E3830="DEKALB",IF(ISNUMBER(SEARCH("ATLANTA",$AT3830)),"DEKALB (ATL LIMITS)","DEKALB"),IF(AND($E3830="CLAYTON",ISNUMBER(SEARCH("COLLEGE PARK",$AT3830))),"CLAYTON (COLLEGE PARK)",$E3830)))))</f>
        <v/>
      </c>
      <c r="AV3830" s="2">
        <f>IF($L3830="","",IF(""&amp;$F3830="2","DIESEL",IF(OR(""&amp;$F3830="G",""&amp;$F3830="H"),"GAS","")))</f>
        <v/>
      </c>
      <c r="AW3830" s="2">
        <f>IF($AV3830="","",$R3830)</f>
        <v/>
      </c>
      <c r="AX3830" s="2">
        <f>IF($AV3830="","",IF($AB3830=0,$R3830,0))</f>
        <v/>
      </c>
      <c r="AY3830" s="2">
        <f>IF($AV3830="","",IF(AND($Z3830=0,COUNTIF('AR SALES'!$L$2:$L$2501,$L3830)=0),"YES",""))</f>
        <v/>
      </c>
      <c r="AZ3830" s="2">
        <f>IF($AV3830="","",IFERROR(VLOOKUP($AU3830,CODES!$A:$B,2,FALSE),"NO CODE"))</f>
        <v/>
      </c>
      <c r="BA3830" s="2">
        <f>IF(""&amp;$F3830&lt;&gt;"4","",IF($AY3830="YES","",IF(ROUND(SUMIFS($AE$2:$AE$4001,$L$2:$L$4001,$L3830,$F$2:$F$4001,"4")-SUMIFS('AR SALES'!$Y$2:$Y$2501,'AR SALES'!$L$2:$L$2501,$L3830,'AR SALES'!$AD$2:$AD$2501,"OFF"),2)=0,"","STALE")))</f>
        <v/>
      </c>
      <c r="BB3830" s="2">
        <f>IF(OR(""&amp;$F3830="2",""&amp;$F3830="4",""&amp;$F3830="G",""&amp;$F3830="H"),IF($AY3830="YES","",IF($AB3830&lt;&gt;0,"",IF(COUNTIFS('AR SALES'!$L$2:$L$2501,$L3830,'AR SALES'!$AD$2:$AD$2501,IF(""&amp;$F3830="4","OFF","ON"),'AR SALES'!$AF$2:$AF$2501,"Y")&gt;0,"","NO EXEMPTION"))),"")</f>
        <v/>
      </c>
    </row>
    <row r="3831">
      <c r="AT3831" s="2">
        <f>IF($L3831="","",IFERROR(INDEX('AR SALES'!$H$2:$H$2501,MATCH(""&amp;$L3831,'AR SALES'!$AE$2:$AE$2501,0)),""))</f>
        <v/>
      </c>
      <c r="AU3831" s="2">
        <f>IF($L3831="","",IF($A3831&lt;&gt;"GA","",IF($E3831="FULTON",IF(ISNUMBER(SEARCH("COLLEGE PARK",$AT3831)),"FULTON (COLLEGE PARK)",IF(ISNUMBER(SEARCH("HAPEVILLE",$AT3831)),"FULTON (HAPEVILLE)",IF(ISNUMBER(SEARCH("EAST POINT",$AT3831)),"FULTON (EAST POINT)",IF(ISNUMBER(SEARCH("ATLANTA",$AT3831)),"FULTON (ATL LIMITS)","FULTON")))),IF($E3831="DEKALB",IF(ISNUMBER(SEARCH("ATLANTA",$AT3831)),"DEKALB (ATL LIMITS)","DEKALB"),IF(AND($E3831="CLAYTON",ISNUMBER(SEARCH("COLLEGE PARK",$AT3831))),"CLAYTON (COLLEGE PARK)",$E3831)))))</f>
        <v/>
      </c>
      <c r="AV3831" s="2">
        <f>IF($L3831="","",IF(""&amp;$F3831="2","DIESEL",IF(OR(""&amp;$F3831="G",""&amp;$F3831="H"),"GAS","")))</f>
        <v/>
      </c>
      <c r="AW3831" s="2">
        <f>IF($AV3831="","",$R3831)</f>
        <v/>
      </c>
      <c r="AX3831" s="2">
        <f>IF($AV3831="","",IF($AB3831=0,$R3831,0))</f>
        <v/>
      </c>
      <c r="AY3831" s="2">
        <f>IF($AV3831="","",IF(AND($Z3831=0,COUNTIF('AR SALES'!$L$2:$L$2501,$L3831)=0),"YES",""))</f>
        <v/>
      </c>
      <c r="AZ3831" s="2">
        <f>IF($AV3831="","",IFERROR(VLOOKUP($AU3831,CODES!$A:$B,2,FALSE),"NO CODE"))</f>
        <v/>
      </c>
      <c r="BA3831" s="2">
        <f>IF(""&amp;$F3831&lt;&gt;"4","",IF($AY3831="YES","",IF(ROUND(SUMIFS($AE$2:$AE$4001,$L$2:$L$4001,$L3831,$F$2:$F$4001,"4")-SUMIFS('AR SALES'!$Y$2:$Y$2501,'AR SALES'!$L$2:$L$2501,$L3831,'AR SALES'!$AD$2:$AD$2501,"OFF"),2)=0,"","STALE")))</f>
        <v/>
      </c>
      <c r="BB3831" s="2">
        <f>IF(OR(""&amp;$F3831="2",""&amp;$F3831="4",""&amp;$F3831="G",""&amp;$F3831="H"),IF($AY3831="YES","",IF($AB3831&lt;&gt;0,"",IF(COUNTIFS('AR SALES'!$L$2:$L$2501,$L3831,'AR SALES'!$AD$2:$AD$2501,IF(""&amp;$F3831="4","OFF","ON"),'AR SALES'!$AF$2:$AF$2501,"Y")&gt;0,"","NO EXEMPTION"))),"")</f>
        <v/>
      </c>
    </row>
    <row r="3832">
      <c r="AT3832" s="2">
        <f>IF($L3832="","",IFERROR(INDEX('AR SALES'!$H$2:$H$2501,MATCH(""&amp;$L3832,'AR SALES'!$AE$2:$AE$2501,0)),""))</f>
        <v/>
      </c>
      <c r="AU3832" s="2">
        <f>IF($L3832="","",IF($A3832&lt;&gt;"GA","",IF($E3832="FULTON",IF(ISNUMBER(SEARCH("COLLEGE PARK",$AT3832)),"FULTON (COLLEGE PARK)",IF(ISNUMBER(SEARCH("HAPEVILLE",$AT3832)),"FULTON (HAPEVILLE)",IF(ISNUMBER(SEARCH("EAST POINT",$AT3832)),"FULTON (EAST POINT)",IF(ISNUMBER(SEARCH("ATLANTA",$AT3832)),"FULTON (ATL LIMITS)","FULTON")))),IF($E3832="DEKALB",IF(ISNUMBER(SEARCH("ATLANTA",$AT3832)),"DEKALB (ATL LIMITS)","DEKALB"),IF(AND($E3832="CLAYTON",ISNUMBER(SEARCH("COLLEGE PARK",$AT3832))),"CLAYTON (COLLEGE PARK)",$E3832)))))</f>
        <v/>
      </c>
      <c r="AV3832" s="2">
        <f>IF($L3832="","",IF(""&amp;$F3832="2","DIESEL",IF(OR(""&amp;$F3832="G",""&amp;$F3832="H"),"GAS","")))</f>
        <v/>
      </c>
      <c r="AW3832" s="2">
        <f>IF($AV3832="","",$R3832)</f>
        <v/>
      </c>
      <c r="AX3832" s="2">
        <f>IF($AV3832="","",IF($AB3832=0,$R3832,0))</f>
        <v/>
      </c>
      <c r="AY3832" s="2">
        <f>IF($AV3832="","",IF(AND($Z3832=0,COUNTIF('AR SALES'!$L$2:$L$2501,$L3832)=0),"YES",""))</f>
        <v/>
      </c>
      <c r="AZ3832" s="2">
        <f>IF($AV3832="","",IFERROR(VLOOKUP($AU3832,CODES!$A:$B,2,FALSE),"NO CODE"))</f>
        <v/>
      </c>
      <c r="BA3832" s="2">
        <f>IF(""&amp;$F3832&lt;&gt;"4","",IF($AY3832="YES","",IF(ROUND(SUMIFS($AE$2:$AE$4001,$L$2:$L$4001,$L3832,$F$2:$F$4001,"4")-SUMIFS('AR SALES'!$Y$2:$Y$2501,'AR SALES'!$L$2:$L$2501,$L3832,'AR SALES'!$AD$2:$AD$2501,"OFF"),2)=0,"","STALE")))</f>
        <v/>
      </c>
      <c r="BB3832" s="2">
        <f>IF(OR(""&amp;$F3832="2",""&amp;$F3832="4",""&amp;$F3832="G",""&amp;$F3832="H"),IF($AY3832="YES","",IF($AB3832&lt;&gt;0,"",IF(COUNTIFS('AR SALES'!$L$2:$L$2501,$L3832,'AR SALES'!$AD$2:$AD$2501,IF(""&amp;$F3832="4","OFF","ON"),'AR SALES'!$AF$2:$AF$2501,"Y")&gt;0,"","NO EXEMPTION"))),"")</f>
        <v/>
      </c>
    </row>
    <row r="3833">
      <c r="AT3833" s="2">
        <f>IF($L3833="","",IFERROR(INDEX('AR SALES'!$H$2:$H$2501,MATCH(""&amp;$L3833,'AR SALES'!$AE$2:$AE$2501,0)),""))</f>
        <v/>
      </c>
      <c r="AU3833" s="2">
        <f>IF($L3833="","",IF($A3833&lt;&gt;"GA","",IF($E3833="FULTON",IF(ISNUMBER(SEARCH("COLLEGE PARK",$AT3833)),"FULTON (COLLEGE PARK)",IF(ISNUMBER(SEARCH("HAPEVILLE",$AT3833)),"FULTON (HAPEVILLE)",IF(ISNUMBER(SEARCH("EAST POINT",$AT3833)),"FULTON (EAST POINT)",IF(ISNUMBER(SEARCH("ATLANTA",$AT3833)),"FULTON (ATL LIMITS)","FULTON")))),IF($E3833="DEKALB",IF(ISNUMBER(SEARCH("ATLANTA",$AT3833)),"DEKALB (ATL LIMITS)","DEKALB"),IF(AND($E3833="CLAYTON",ISNUMBER(SEARCH("COLLEGE PARK",$AT3833))),"CLAYTON (COLLEGE PARK)",$E3833)))))</f>
        <v/>
      </c>
      <c r="AV3833" s="2">
        <f>IF($L3833="","",IF(""&amp;$F3833="2","DIESEL",IF(OR(""&amp;$F3833="G",""&amp;$F3833="H"),"GAS","")))</f>
        <v/>
      </c>
      <c r="AW3833" s="2">
        <f>IF($AV3833="","",$R3833)</f>
        <v/>
      </c>
      <c r="AX3833" s="2">
        <f>IF($AV3833="","",IF($AB3833=0,$R3833,0))</f>
        <v/>
      </c>
      <c r="AY3833" s="2">
        <f>IF($AV3833="","",IF(AND($Z3833=0,COUNTIF('AR SALES'!$L$2:$L$2501,$L3833)=0),"YES",""))</f>
        <v/>
      </c>
      <c r="AZ3833" s="2">
        <f>IF($AV3833="","",IFERROR(VLOOKUP($AU3833,CODES!$A:$B,2,FALSE),"NO CODE"))</f>
        <v/>
      </c>
      <c r="BA3833" s="2">
        <f>IF(""&amp;$F3833&lt;&gt;"4","",IF($AY3833="YES","",IF(ROUND(SUMIFS($AE$2:$AE$4001,$L$2:$L$4001,$L3833,$F$2:$F$4001,"4")-SUMIFS('AR SALES'!$Y$2:$Y$2501,'AR SALES'!$L$2:$L$2501,$L3833,'AR SALES'!$AD$2:$AD$2501,"OFF"),2)=0,"","STALE")))</f>
        <v/>
      </c>
      <c r="BB3833" s="2">
        <f>IF(OR(""&amp;$F3833="2",""&amp;$F3833="4",""&amp;$F3833="G",""&amp;$F3833="H"),IF($AY3833="YES","",IF($AB3833&lt;&gt;0,"",IF(COUNTIFS('AR SALES'!$L$2:$L$2501,$L3833,'AR SALES'!$AD$2:$AD$2501,IF(""&amp;$F3833="4","OFF","ON"),'AR SALES'!$AF$2:$AF$2501,"Y")&gt;0,"","NO EXEMPTION"))),"")</f>
        <v/>
      </c>
    </row>
    <row r="3834">
      <c r="AT3834" s="2">
        <f>IF($L3834="","",IFERROR(INDEX('AR SALES'!$H$2:$H$2501,MATCH(""&amp;$L3834,'AR SALES'!$AE$2:$AE$2501,0)),""))</f>
        <v/>
      </c>
      <c r="AU3834" s="2">
        <f>IF($L3834="","",IF($A3834&lt;&gt;"GA","",IF($E3834="FULTON",IF(ISNUMBER(SEARCH("COLLEGE PARK",$AT3834)),"FULTON (COLLEGE PARK)",IF(ISNUMBER(SEARCH("HAPEVILLE",$AT3834)),"FULTON (HAPEVILLE)",IF(ISNUMBER(SEARCH("EAST POINT",$AT3834)),"FULTON (EAST POINT)",IF(ISNUMBER(SEARCH("ATLANTA",$AT3834)),"FULTON (ATL LIMITS)","FULTON")))),IF($E3834="DEKALB",IF(ISNUMBER(SEARCH("ATLANTA",$AT3834)),"DEKALB (ATL LIMITS)","DEKALB"),IF(AND($E3834="CLAYTON",ISNUMBER(SEARCH("COLLEGE PARK",$AT3834))),"CLAYTON (COLLEGE PARK)",$E3834)))))</f>
        <v/>
      </c>
      <c r="AV3834" s="2">
        <f>IF($L3834="","",IF(""&amp;$F3834="2","DIESEL",IF(OR(""&amp;$F3834="G",""&amp;$F3834="H"),"GAS","")))</f>
        <v/>
      </c>
      <c r="AW3834" s="2">
        <f>IF($AV3834="","",$R3834)</f>
        <v/>
      </c>
      <c r="AX3834" s="2">
        <f>IF($AV3834="","",IF($AB3834=0,$R3834,0))</f>
        <v/>
      </c>
      <c r="AY3834" s="2">
        <f>IF($AV3834="","",IF(AND($Z3834=0,COUNTIF('AR SALES'!$L$2:$L$2501,$L3834)=0),"YES",""))</f>
        <v/>
      </c>
      <c r="AZ3834" s="2">
        <f>IF($AV3834="","",IFERROR(VLOOKUP($AU3834,CODES!$A:$B,2,FALSE),"NO CODE"))</f>
        <v/>
      </c>
      <c r="BA3834" s="2">
        <f>IF(""&amp;$F3834&lt;&gt;"4","",IF($AY3834="YES","",IF(ROUND(SUMIFS($AE$2:$AE$4001,$L$2:$L$4001,$L3834,$F$2:$F$4001,"4")-SUMIFS('AR SALES'!$Y$2:$Y$2501,'AR SALES'!$L$2:$L$2501,$L3834,'AR SALES'!$AD$2:$AD$2501,"OFF"),2)=0,"","STALE")))</f>
        <v/>
      </c>
      <c r="BB3834" s="2">
        <f>IF(OR(""&amp;$F3834="2",""&amp;$F3834="4",""&amp;$F3834="G",""&amp;$F3834="H"),IF($AY3834="YES","",IF($AB3834&lt;&gt;0,"",IF(COUNTIFS('AR SALES'!$L$2:$L$2501,$L3834,'AR SALES'!$AD$2:$AD$2501,IF(""&amp;$F3834="4","OFF","ON"),'AR SALES'!$AF$2:$AF$2501,"Y")&gt;0,"","NO EXEMPTION"))),"")</f>
        <v/>
      </c>
    </row>
    <row r="3835">
      <c r="AT3835" s="2">
        <f>IF($L3835="","",IFERROR(INDEX('AR SALES'!$H$2:$H$2501,MATCH(""&amp;$L3835,'AR SALES'!$AE$2:$AE$2501,0)),""))</f>
        <v/>
      </c>
      <c r="AU3835" s="2">
        <f>IF($L3835="","",IF($A3835&lt;&gt;"GA","",IF($E3835="FULTON",IF(ISNUMBER(SEARCH("COLLEGE PARK",$AT3835)),"FULTON (COLLEGE PARK)",IF(ISNUMBER(SEARCH("HAPEVILLE",$AT3835)),"FULTON (HAPEVILLE)",IF(ISNUMBER(SEARCH("EAST POINT",$AT3835)),"FULTON (EAST POINT)",IF(ISNUMBER(SEARCH("ATLANTA",$AT3835)),"FULTON (ATL LIMITS)","FULTON")))),IF($E3835="DEKALB",IF(ISNUMBER(SEARCH("ATLANTA",$AT3835)),"DEKALB (ATL LIMITS)","DEKALB"),IF(AND($E3835="CLAYTON",ISNUMBER(SEARCH("COLLEGE PARK",$AT3835))),"CLAYTON (COLLEGE PARK)",$E3835)))))</f>
        <v/>
      </c>
      <c r="AV3835" s="2">
        <f>IF($L3835="","",IF(""&amp;$F3835="2","DIESEL",IF(OR(""&amp;$F3835="G",""&amp;$F3835="H"),"GAS","")))</f>
        <v/>
      </c>
      <c r="AW3835" s="2">
        <f>IF($AV3835="","",$R3835)</f>
        <v/>
      </c>
      <c r="AX3835" s="2">
        <f>IF($AV3835="","",IF($AB3835=0,$R3835,0))</f>
        <v/>
      </c>
      <c r="AY3835" s="2">
        <f>IF($AV3835="","",IF(AND($Z3835=0,COUNTIF('AR SALES'!$L$2:$L$2501,$L3835)=0),"YES",""))</f>
        <v/>
      </c>
      <c r="AZ3835" s="2">
        <f>IF($AV3835="","",IFERROR(VLOOKUP($AU3835,CODES!$A:$B,2,FALSE),"NO CODE"))</f>
        <v/>
      </c>
      <c r="BA3835" s="2">
        <f>IF(""&amp;$F3835&lt;&gt;"4","",IF($AY3835="YES","",IF(ROUND(SUMIFS($AE$2:$AE$4001,$L$2:$L$4001,$L3835,$F$2:$F$4001,"4")-SUMIFS('AR SALES'!$Y$2:$Y$2501,'AR SALES'!$L$2:$L$2501,$L3835,'AR SALES'!$AD$2:$AD$2501,"OFF"),2)=0,"","STALE")))</f>
        <v/>
      </c>
      <c r="BB3835" s="2">
        <f>IF(OR(""&amp;$F3835="2",""&amp;$F3835="4",""&amp;$F3835="G",""&amp;$F3835="H"),IF($AY3835="YES","",IF($AB3835&lt;&gt;0,"",IF(COUNTIFS('AR SALES'!$L$2:$L$2501,$L3835,'AR SALES'!$AD$2:$AD$2501,IF(""&amp;$F3835="4","OFF","ON"),'AR SALES'!$AF$2:$AF$2501,"Y")&gt;0,"","NO EXEMPTION"))),"")</f>
        <v/>
      </c>
    </row>
    <row r="3836">
      <c r="AT3836" s="2">
        <f>IF($L3836="","",IFERROR(INDEX('AR SALES'!$H$2:$H$2501,MATCH(""&amp;$L3836,'AR SALES'!$AE$2:$AE$2501,0)),""))</f>
        <v/>
      </c>
      <c r="AU3836" s="2">
        <f>IF($L3836="","",IF($A3836&lt;&gt;"GA","",IF($E3836="FULTON",IF(ISNUMBER(SEARCH("COLLEGE PARK",$AT3836)),"FULTON (COLLEGE PARK)",IF(ISNUMBER(SEARCH("HAPEVILLE",$AT3836)),"FULTON (HAPEVILLE)",IF(ISNUMBER(SEARCH("EAST POINT",$AT3836)),"FULTON (EAST POINT)",IF(ISNUMBER(SEARCH("ATLANTA",$AT3836)),"FULTON (ATL LIMITS)","FULTON")))),IF($E3836="DEKALB",IF(ISNUMBER(SEARCH("ATLANTA",$AT3836)),"DEKALB (ATL LIMITS)","DEKALB"),IF(AND($E3836="CLAYTON",ISNUMBER(SEARCH("COLLEGE PARK",$AT3836))),"CLAYTON (COLLEGE PARK)",$E3836)))))</f>
        <v/>
      </c>
      <c r="AV3836" s="2">
        <f>IF($L3836="","",IF(""&amp;$F3836="2","DIESEL",IF(OR(""&amp;$F3836="G",""&amp;$F3836="H"),"GAS","")))</f>
        <v/>
      </c>
      <c r="AW3836" s="2">
        <f>IF($AV3836="","",$R3836)</f>
        <v/>
      </c>
      <c r="AX3836" s="2">
        <f>IF($AV3836="","",IF($AB3836=0,$R3836,0))</f>
        <v/>
      </c>
      <c r="AY3836" s="2">
        <f>IF($AV3836="","",IF(AND($Z3836=0,COUNTIF('AR SALES'!$L$2:$L$2501,$L3836)=0),"YES",""))</f>
        <v/>
      </c>
      <c r="AZ3836" s="2">
        <f>IF($AV3836="","",IFERROR(VLOOKUP($AU3836,CODES!$A:$B,2,FALSE),"NO CODE"))</f>
        <v/>
      </c>
      <c r="BA3836" s="2">
        <f>IF(""&amp;$F3836&lt;&gt;"4","",IF($AY3836="YES","",IF(ROUND(SUMIFS($AE$2:$AE$4001,$L$2:$L$4001,$L3836,$F$2:$F$4001,"4")-SUMIFS('AR SALES'!$Y$2:$Y$2501,'AR SALES'!$L$2:$L$2501,$L3836,'AR SALES'!$AD$2:$AD$2501,"OFF"),2)=0,"","STALE")))</f>
        <v/>
      </c>
      <c r="BB3836" s="2">
        <f>IF(OR(""&amp;$F3836="2",""&amp;$F3836="4",""&amp;$F3836="G",""&amp;$F3836="H"),IF($AY3836="YES","",IF($AB3836&lt;&gt;0,"",IF(COUNTIFS('AR SALES'!$L$2:$L$2501,$L3836,'AR SALES'!$AD$2:$AD$2501,IF(""&amp;$F3836="4","OFF","ON"),'AR SALES'!$AF$2:$AF$2501,"Y")&gt;0,"","NO EXEMPTION"))),"")</f>
        <v/>
      </c>
    </row>
    <row r="3837">
      <c r="AT3837" s="2">
        <f>IF($L3837="","",IFERROR(INDEX('AR SALES'!$H$2:$H$2501,MATCH(""&amp;$L3837,'AR SALES'!$AE$2:$AE$2501,0)),""))</f>
        <v/>
      </c>
      <c r="AU3837" s="2">
        <f>IF($L3837="","",IF($A3837&lt;&gt;"GA","",IF($E3837="FULTON",IF(ISNUMBER(SEARCH("COLLEGE PARK",$AT3837)),"FULTON (COLLEGE PARK)",IF(ISNUMBER(SEARCH("HAPEVILLE",$AT3837)),"FULTON (HAPEVILLE)",IF(ISNUMBER(SEARCH("EAST POINT",$AT3837)),"FULTON (EAST POINT)",IF(ISNUMBER(SEARCH("ATLANTA",$AT3837)),"FULTON (ATL LIMITS)","FULTON")))),IF($E3837="DEKALB",IF(ISNUMBER(SEARCH("ATLANTA",$AT3837)),"DEKALB (ATL LIMITS)","DEKALB"),IF(AND($E3837="CLAYTON",ISNUMBER(SEARCH("COLLEGE PARK",$AT3837))),"CLAYTON (COLLEGE PARK)",$E3837)))))</f>
        <v/>
      </c>
      <c r="AV3837" s="2">
        <f>IF($L3837="","",IF(""&amp;$F3837="2","DIESEL",IF(OR(""&amp;$F3837="G",""&amp;$F3837="H"),"GAS","")))</f>
        <v/>
      </c>
      <c r="AW3837" s="2">
        <f>IF($AV3837="","",$R3837)</f>
        <v/>
      </c>
      <c r="AX3837" s="2">
        <f>IF($AV3837="","",IF($AB3837=0,$R3837,0))</f>
        <v/>
      </c>
      <c r="AY3837" s="2">
        <f>IF($AV3837="","",IF(AND($Z3837=0,COUNTIF('AR SALES'!$L$2:$L$2501,$L3837)=0),"YES",""))</f>
        <v/>
      </c>
      <c r="AZ3837" s="2">
        <f>IF($AV3837="","",IFERROR(VLOOKUP($AU3837,CODES!$A:$B,2,FALSE),"NO CODE"))</f>
        <v/>
      </c>
      <c r="BA3837" s="2">
        <f>IF(""&amp;$F3837&lt;&gt;"4","",IF($AY3837="YES","",IF(ROUND(SUMIFS($AE$2:$AE$4001,$L$2:$L$4001,$L3837,$F$2:$F$4001,"4")-SUMIFS('AR SALES'!$Y$2:$Y$2501,'AR SALES'!$L$2:$L$2501,$L3837,'AR SALES'!$AD$2:$AD$2501,"OFF"),2)=0,"","STALE")))</f>
        <v/>
      </c>
      <c r="BB3837" s="2">
        <f>IF(OR(""&amp;$F3837="2",""&amp;$F3837="4",""&amp;$F3837="G",""&amp;$F3837="H"),IF($AY3837="YES","",IF($AB3837&lt;&gt;0,"",IF(COUNTIFS('AR SALES'!$L$2:$L$2501,$L3837,'AR SALES'!$AD$2:$AD$2501,IF(""&amp;$F3837="4","OFF","ON"),'AR SALES'!$AF$2:$AF$2501,"Y")&gt;0,"","NO EXEMPTION"))),"")</f>
        <v/>
      </c>
    </row>
    <row r="3838">
      <c r="AT3838" s="2">
        <f>IF($L3838="","",IFERROR(INDEX('AR SALES'!$H$2:$H$2501,MATCH(""&amp;$L3838,'AR SALES'!$AE$2:$AE$2501,0)),""))</f>
        <v/>
      </c>
      <c r="AU3838" s="2">
        <f>IF($L3838="","",IF($A3838&lt;&gt;"GA","",IF($E3838="FULTON",IF(ISNUMBER(SEARCH("COLLEGE PARK",$AT3838)),"FULTON (COLLEGE PARK)",IF(ISNUMBER(SEARCH("HAPEVILLE",$AT3838)),"FULTON (HAPEVILLE)",IF(ISNUMBER(SEARCH("EAST POINT",$AT3838)),"FULTON (EAST POINT)",IF(ISNUMBER(SEARCH("ATLANTA",$AT3838)),"FULTON (ATL LIMITS)","FULTON")))),IF($E3838="DEKALB",IF(ISNUMBER(SEARCH("ATLANTA",$AT3838)),"DEKALB (ATL LIMITS)","DEKALB"),IF(AND($E3838="CLAYTON",ISNUMBER(SEARCH("COLLEGE PARK",$AT3838))),"CLAYTON (COLLEGE PARK)",$E3838)))))</f>
        <v/>
      </c>
      <c r="AV3838" s="2">
        <f>IF($L3838="","",IF(""&amp;$F3838="2","DIESEL",IF(OR(""&amp;$F3838="G",""&amp;$F3838="H"),"GAS","")))</f>
        <v/>
      </c>
      <c r="AW3838" s="2">
        <f>IF($AV3838="","",$R3838)</f>
        <v/>
      </c>
      <c r="AX3838" s="2">
        <f>IF($AV3838="","",IF($AB3838=0,$R3838,0))</f>
        <v/>
      </c>
      <c r="AY3838" s="2">
        <f>IF($AV3838="","",IF(AND($Z3838=0,COUNTIF('AR SALES'!$L$2:$L$2501,$L3838)=0),"YES",""))</f>
        <v/>
      </c>
      <c r="AZ3838" s="2">
        <f>IF($AV3838="","",IFERROR(VLOOKUP($AU3838,CODES!$A:$B,2,FALSE),"NO CODE"))</f>
        <v/>
      </c>
      <c r="BA3838" s="2">
        <f>IF(""&amp;$F3838&lt;&gt;"4","",IF($AY3838="YES","",IF(ROUND(SUMIFS($AE$2:$AE$4001,$L$2:$L$4001,$L3838,$F$2:$F$4001,"4")-SUMIFS('AR SALES'!$Y$2:$Y$2501,'AR SALES'!$L$2:$L$2501,$L3838,'AR SALES'!$AD$2:$AD$2501,"OFF"),2)=0,"","STALE")))</f>
        <v/>
      </c>
      <c r="BB3838" s="2">
        <f>IF(OR(""&amp;$F3838="2",""&amp;$F3838="4",""&amp;$F3838="G",""&amp;$F3838="H"),IF($AY3838="YES","",IF($AB3838&lt;&gt;0,"",IF(COUNTIFS('AR SALES'!$L$2:$L$2501,$L3838,'AR SALES'!$AD$2:$AD$2501,IF(""&amp;$F3838="4","OFF","ON"),'AR SALES'!$AF$2:$AF$2501,"Y")&gt;0,"","NO EXEMPTION"))),"")</f>
        <v/>
      </c>
    </row>
    <row r="3839">
      <c r="AT3839" s="2">
        <f>IF($L3839="","",IFERROR(INDEX('AR SALES'!$H$2:$H$2501,MATCH(""&amp;$L3839,'AR SALES'!$AE$2:$AE$2501,0)),""))</f>
        <v/>
      </c>
      <c r="AU3839" s="2">
        <f>IF($L3839="","",IF($A3839&lt;&gt;"GA","",IF($E3839="FULTON",IF(ISNUMBER(SEARCH("COLLEGE PARK",$AT3839)),"FULTON (COLLEGE PARK)",IF(ISNUMBER(SEARCH("HAPEVILLE",$AT3839)),"FULTON (HAPEVILLE)",IF(ISNUMBER(SEARCH("EAST POINT",$AT3839)),"FULTON (EAST POINT)",IF(ISNUMBER(SEARCH("ATLANTA",$AT3839)),"FULTON (ATL LIMITS)","FULTON")))),IF($E3839="DEKALB",IF(ISNUMBER(SEARCH("ATLANTA",$AT3839)),"DEKALB (ATL LIMITS)","DEKALB"),IF(AND($E3839="CLAYTON",ISNUMBER(SEARCH("COLLEGE PARK",$AT3839))),"CLAYTON (COLLEGE PARK)",$E3839)))))</f>
        <v/>
      </c>
      <c r="AV3839" s="2">
        <f>IF($L3839="","",IF(""&amp;$F3839="2","DIESEL",IF(OR(""&amp;$F3839="G",""&amp;$F3839="H"),"GAS","")))</f>
        <v/>
      </c>
      <c r="AW3839" s="2">
        <f>IF($AV3839="","",$R3839)</f>
        <v/>
      </c>
      <c r="AX3839" s="2">
        <f>IF($AV3839="","",IF($AB3839=0,$R3839,0))</f>
        <v/>
      </c>
      <c r="AY3839" s="2">
        <f>IF($AV3839="","",IF(AND($Z3839=0,COUNTIF('AR SALES'!$L$2:$L$2501,$L3839)=0),"YES",""))</f>
        <v/>
      </c>
      <c r="AZ3839" s="2">
        <f>IF($AV3839="","",IFERROR(VLOOKUP($AU3839,CODES!$A:$B,2,FALSE),"NO CODE"))</f>
        <v/>
      </c>
      <c r="BA3839" s="2">
        <f>IF(""&amp;$F3839&lt;&gt;"4","",IF($AY3839="YES","",IF(ROUND(SUMIFS($AE$2:$AE$4001,$L$2:$L$4001,$L3839,$F$2:$F$4001,"4")-SUMIFS('AR SALES'!$Y$2:$Y$2501,'AR SALES'!$L$2:$L$2501,$L3839,'AR SALES'!$AD$2:$AD$2501,"OFF"),2)=0,"","STALE")))</f>
        <v/>
      </c>
      <c r="BB3839" s="2">
        <f>IF(OR(""&amp;$F3839="2",""&amp;$F3839="4",""&amp;$F3839="G",""&amp;$F3839="H"),IF($AY3839="YES","",IF($AB3839&lt;&gt;0,"",IF(COUNTIFS('AR SALES'!$L$2:$L$2501,$L3839,'AR SALES'!$AD$2:$AD$2501,IF(""&amp;$F3839="4","OFF","ON"),'AR SALES'!$AF$2:$AF$2501,"Y")&gt;0,"","NO EXEMPTION"))),"")</f>
        <v/>
      </c>
    </row>
    <row r="3840">
      <c r="AT3840" s="2">
        <f>IF($L3840="","",IFERROR(INDEX('AR SALES'!$H$2:$H$2501,MATCH(""&amp;$L3840,'AR SALES'!$AE$2:$AE$2501,0)),""))</f>
        <v/>
      </c>
      <c r="AU3840" s="2">
        <f>IF($L3840="","",IF($A3840&lt;&gt;"GA","",IF($E3840="FULTON",IF(ISNUMBER(SEARCH("COLLEGE PARK",$AT3840)),"FULTON (COLLEGE PARK)",IF(ISNUMBER(SEARCH("HAPEVILLE",$AT3840)),"FULTON (HAPEVILLE)",IF(ISNUMBER(SEARCH("EAST POINT",$AT3840)),"FULTON (EAST POINT)",IF(ISNUMBER(SEARCH("ATLANTA",$AT3840)),"FULTON (ATL LIMITS)","FULTON")))),IF($E3840="DEKALB",IF(ISNUMBER(SEARCH("ATLANTA",$AT3840)),"DEKALB (ATL LIMITS)","DEKALB"),IF(AND($E3840="CLAYTON",ISNUMBER(SEARCH("COLLEGE PARK",$AT3840))),"CLAYTON (COLLEGE PARK)",$E3840)))))</f>
        <v/>
      </c>
      <c r="AV3840" s="2">
        <f>IF($L3840="","",IF(""&amp;$F3840="2","DIESEL",IF(OR(""&amp;$F3840="G",""&amp;$F3840="H"),"GAS","")))</f>
        <v/>
      </c>
      <c r="AW3840" s="2">
        <f>IF($AV3840="","",$R3840)</f>
        <v/>
      </c>
      <c r="AX3840" s="2">
        <f>IF($AV3840="","",IF($AB3840=0,$R3840,0))</f>
        <v/>
      </c>
      <c r="AY3840" s="2">
        <f>IF($AV3840="","",IF(AND($Z3840=0,COUNTIF('AR SALES'!$L$2:$L$2501,$L3840)=0),"YES",""))</f>
        <v/>
      </c>
      <c r="AZ3840" s="2">
        <f>IF($AV3840="","",IFERROR(VLOOKUP($AU3840,CODES!$A:$B,2,FALSE),"NO CODE"))</f>
        <v/>
      </c>
      <c r="BA3840" s="2">
        <f>IF(""&amp;$F3840&lt;&gt;"4","",IF($AY3840="YES","",IF(ROUND(SUMIFS($AE$2:$AE$4001,$L$2:$L$4001,$L3840,$F$2:$F$4001,"4")-SUMIFS('AR SALES'!$Y$2:$Y$2501,'AR SALES'!$L$2:$L$2501,$L3840,'AR SALES'!$AD$2:$AD$2501,"OFF"),2)=0,"","STALE")))</f>
        <v/>
      </c>
      <c r="BB3840" s="2">
        <f>IF(OR(""&amp;$F3840="2",""&amp;$F3840="4",""&amp;$F3840="G",""&amp;$F3840="H"),IF($AY3840="YES","",IF($AB3840&lt;&gt;0,"",IF(COUNTIFS('AR SALES'!$L$2:$L$2501,$L3840,'AR SALES'!$AD$2:$AD$2501,IF(""&amp;$F3840="4","OFF","ON"),'AR SALES'!$AF$2:$AF$2501,"Y")&gt;0,"","NO EXEMPTION"))),"")</f>
        <v/>
      </c>
    </row>
    <row r="3841">
      <c r="AT3841" s="2">
        <f>IF($L3841="","",IFERROR(INDEX('AR SALES'!$H$2:$H$2501,MATCH(""&amp;$L3841,'AR SALES'!$AE$2:$AE$2501,0)),""))</f>
        <v/>
      </c>
      <c r="AU3841" s="2">
        <f>IF($L3841="","",IF($A3841&lt;&gt;"GA","",IF($E3841="FULTON",IF(ISNUMBER(SEARCH("COLLEGE PARK",$AT3841)),"FULTON (COLLEGE PARK)",IF(ISNUMBER(SEARCH("HAPEVILLE",$AT3841)),"FULTON (HAPEVILLE)",IF(ISNUMBER(SEARCH("EAST POINT",$AT3841)),"FULTON (EAST POINT)",IF(ISNUMBER(SEARCH("ATLANTA",$AT3841)),"FULTON (ATL LIMITS)","FULTON")))),IF($E3841="DEKALB",IF(ISNUMBER(SEARCH("ATLANTA",$AT3841)),"DEKALB (ATL LIMITS)","DEKALB"),IF(AND($E3841="CLAYTON",ISNUMBER(SEARCH("COLLEGE PARK",$AT3841))),"CLAYTON (COLLEGE PARK)",$E3841)))))</f>
        <v/>
      </c>
      <c r="AV3841" s="2">
        <f>IF($L3841="","",IF(""&amp;$F3841="2","DIESEL",IF(OR(""&amp;$F3841="G",""&amp;$F3841="H"),"GAS","")))</f>
        <v/>
      </c>
      <c r="AW3841" s="2">
        <f>IF($AV3841="","",$R3841)</f>
        <v/>
      </c>
      <c r="AX3841" s="2">
        <f>IF($AV3841="","",IF($AB3841=0,$R3841,0))</f>
        <v/>
      </c>
      <c r="AY3841" s="2">
        <f>IF($AV3841="","",IF(AND($Z3841=0,COUNTIF('AR SALES'!$L$2:$L$2501,$L3841)=0),"YES",""))</f>
        <v/>
      </c>
      <c r="AZ3841" s="2">
        <f>IF($AV3841="","",IFERROR(VLOOKUP($AU3841,CODES!$A:$B,2,FALSE),"NO CODE"))</f>
        <v/>
      </c>
      <c r="BA3841" s="2">
        <f>IF(""&amp;$F3841&lt;&gt;"4","",IF($AY3841="YES","",IF(ROUND(SUMIFS($AE$2:$AE$4001,$L$2:$L$4001,$L3841,$F$2:$F$4001,"4")-SUMIFS('AR SALES'!$Y$2:$Y$2501,'AR SALES'!$L$2:$L$2501,$L3841,'AR SALES'!$AD$2:$AD$2501,"OFF"),2)=0,"","STALE")))</f>
        <v/>
      </c>
      <c r="BB3841" s="2">
        <f>IF(OR(""&amp;$F3841="2",""&amp;$F3841="4",""&amp;$F3841="G",""&amp;$F3841="H"),IF($AY3841="YES","",IF($AB3841&lt;&gt;0,"",IF(COUNTIFS('AR SALES'!$L$2:$L$2501,$L3841,'AR SALES'!$AD$2:$AD$2501,IF(""&amp;$F3841="4","OFF","ON"),'AR SALES'!$AF$2:$AF$2501,"Y")&gt;0,"","NO EXEMPTION"))),"")</f>
        <v/>
      </c>
    </row>
    <row r="3842">
      <c r="AT3842" s="2">
        <f>IF($L3842="","",IFERROR(INDEX('AR SALES'!$H$2:$H$2501,MATCH(""&amp;$L3842,'AR SALES'!$AE$2:$AE$2501,0)),""))</f>
        <v/>
      </c>
      <c r="AU3842" s="2">
        <f>IF($L3842="","",IF($A3842&lt;&gt;"GA","",IF($E3842="FULTON",IF(ISNUMBER(SEARCH("COLLEGE PARK",$AT3842)),"FULTON (COLLEGE PARK)",IF(ISNUMBER(SEARCH("HAPEVILLE",$AT3842)),"FULTON (HAPEVILLE)",IF(ISNUMBER(SEARCH("EAST POINT",$AT3842)),"FULTON (EAST POINT)",IF(ISNUMBER(SEARCH("ATLANTA",$AT3842)),"FULTON (ATL LIMITS)","FULTON")))),IF($E3842="DEKALB",IF(ISNUMBER(SEARCH("ATLANTA",$AT3842)),"DEKALB (ATL LIMITS)","DEKALB"),IF(AND($E3842="CLAYTON",ISNUMBER(SEARCH("COLLEGE PARK",$AT3842))),"CLAYTON (COLLEGE PARK)",$E3842)))))</f>
        <v/>
      </c>
      <c r="AV3842" s="2">
        <f>IF($L3842="","",IF(""&amp;$F3842="2","DIESEL",IF(OR(""&amp;$F3842="G",""&amp;$F3842="H"),"GAS","")))</f>
        <v/>
      </c>
      <c r="AW3842" s="2">
        <f>IF($AV3842="","",$R3842)</f>
        <v/>
      </c>
      <c r="AX3842" s="2">
        <f>IF($AV3842="","",IF($AB3842=0,$R3842,0))</f>
        <v/>
      </c>
      <c r="AY3842" s="2">
        <f>IF($AV3842="","",IF(AND($Z3842=0,COUNTIF('AR SALES'!$L$2:$L$2501,$L3842)=0),"YES",""))</f>
        <v/>
      </c>
      <c r="AZ3842" s="2">
        <f>IF($AV3842="","",IFERROR(VLOOKUP($AU3842,CODES!$A:$B,2,FALSE),"NO CODE"))</f>
        <v/>
      </c>
      <c r="BA3842" s="2">
        <f>IF(""&amp;$F3842&lt;&gt;"4","",IF($AY3842="YES","",IF(ROUND(SUMIFS($AE$2:$AE$4001,$L$2:$L$4001,$L3842,$F$2:$F$4001,"4")-SUMIFS('AR SALES'!$Y$2:$Y$2501,'AR SALES'!$L$2:$L$2501,$L3842,'AR SALES'!$AD$2:$AD$2501,"OFF"),2)=0,"","STALE")))</f>
        <v/>
      </c>
      <c r="BB3842" s="2">
        <f>IF(OR(""&amp;$F3842="2",""&amp;$F3842="4",""&amp;$F3842="G",""&amp;$F3842="H"),IF($AY3842="YES","",IF($AB3842&lt;&gt;0,"",IF(COUNTIFS('AR SALES'!$L$2:$L$2501,$L3842,'AR SALES'!$AD$2:$AD$2501,IF(""&amp;$F3842="4","OFF","ON"),'AR SALES'!$AF$2:$AF$2501,"Y")&gt;0,"","NO EXEMPTION"))),"")</f>
        <v/>
      </c>
    </row>
    <row r="3843">
      <c r="AT3843" s="2">
        <f>IF($L3843="","",IFERROR(INDEX('AR SALES'!$H$2:$H$2501,MATCH(""&amp;$L3843,'AR SALES'!$AE$2:$AE$2501,0)),""))</f>
        <v/>
      </c>
      <c r="AU3843" s="2">
        <f>IF($L3843="","",IF($A3843&lt;&gt;"GA","",IF($E3843="FULTON",IF(ISNUMBER(SEARCH("COLLEGE PARK",$AT3843)),"FULTON (COLLEGE PARK)",IF(ISNUMBER(SEARCH("HAPEVILLE",$AT3843)),"FULTON (HAPEVILLE)",IF(ISNUMBER(SEARCH("EAST POINT",$AT3843)),"FULTON (EAST POINT)",IF(ISNUMBER(SEARCH("ATLANTA",$AT3843)),"FULTON (ATL LIMITS)","FULTON")))),IF($E3843="DEKALB",IF(ISNUMBER(SEARCH("ATLANTA",$AT3843)),"DEKALB (ATL LIMITS)","DEKALB"),IF(AND($E3843="CLAYTON",ISNUMBER(SEARCH("COLLEGE PARK",$AT3843))),"CLAYTON (COLLEGE PARK)",$E3843)))))</f>
        <v/>
      </c>
      <c r="AV3843" s="2">
        <f>IF($L3843="","",IF(""&amp;$F3843="2","DIESEL",IF(OR(""&amp;$F3843="G",""&amp;$F3843="H"),"GAS","")))</f>
        <v/>
      </c>
      <c r="AW3843" s="2">
        <f>IF($AV3843="","",$R3843)</f>
        <v/>
      </c>
      <c r="AX3843" s="2">
        <f>IF($AV3843="","",IF($AB3843=0,$R3843,0))</f>
        <v/>
      </c>
      <c r="AY3843" s="2">
        <f>IF($AV3843="","",IF(AND($Z3843=0,COUNTIF('AR SALES'!$L$2:$L$2501,$L3843)=0),"YES",""))</f>
        <v/>
      </c>
      <c r="AZ3843" s="2">
        <f>IF($AV3843="","",IFERROR(VLOOKUP($AU3843,CODES!$A:$B,2,FALSE),"NO CODE"))</f>
        <v/>
      </c>
      <c r="BA3843" s="2">
        <f>IF(""&amp;$F3843&lt;&gt;"4","",IF($AY3843="YES","",IF(ROUND(SUMIFS($AE$2:$AE$4001,$L$2:$L$4001,$L3843,$F$2:$F$4001,"4")-SUMIFS('AR SALES'!$Y$2:$Y$2501,'AR SALES'!$L$2:$L$2501,$L3843,'AR SALES'!$AD$2:$AD$2501,"OFF"),2)=0,"","STALE")))</f>
        <v/>
      </c>
      <c r="BB3843" s="2">
        <f>IF(OR(""&amp;$F3843="2",""&amp;$F3843="4",""&amp;$F3843="G",""&amp;$F3843="H"),IF($AY3843="YES","",IF($AB3843&lt;&gt;0,"",IF(COUNTIFS('AR SALES'!$L$2:$L$2501,$L3843,'AR SALES'!$AD$2:$AD$2501,IF(""&amp;$F3843="4","OFF","ON"),'AR SALES'!$AF$2:$AF$2501,"Y")&gt;0,"","NO EXEMPTION"))),"")</f>
        <v/>
      </c>
    </row>
    <row r="3844">
      <c r="AT3844" s="2">
        <f>IF($L3844="","",IFERROR(INDEX('AR SALES'!$H$2:$H$2501,MATCH(""&amp;$L3844,'AR SALES'!$AE$2:$AE$2501,0)),""))</f>
        <v/>
      </c>
      <c r="AU3844" s="2">
        <f>IF($L3844="","",IF($A3844&lt;&gt;"GA","",IF($E3844="FULTON",IF(ISNUMBER(SEARCH("COLLEGE PARK",$AT3844)),"FULTON (COLLEGE PARK)",IF(ISNUMBER(SEARCH("HAPEVILLE",$AT3844)),"FULTON (HAPEVILLE)",IF(ISNUMBER(SEARCH("EAST POINT",$AT3844)),"FULTON (EAST POINT)",IF(ISNUMBER(SEARCH("ATLANTA",$AT3844)),"FULTON (ATL LIMITS)","FULTON")))),IF($E3844="DEKALB",IF(ISNUMBER(SEARCH("ATLANTA",$AT3844)),"DEKALB (ATL LIMITS)","DEKALB"),IF(AND($E3844="CLAYTON",ISNUMBER(SEARCH("COLLEGE PARK",$AT3844))),"CLAYTON (COLLEGE PARK)",$E3844)))))</f>
        <v/>
      </c>
      <c r="AV3844" s="2">
        <f>IF($L3844="","",IF(""&amp;$F3844="2","DIESEL",IF(OR(""&amp;$F3844="G",""&amp;$F3844="H"),"GAS","")))</f>
        <v/>
      </c>
      <c r="AW3844" s="2">
        <f>IF($AV3844="","",$R3844)</f>
        <v/>
      </c>
      <c r="AX3844" s="2">
        <f>IF($AV3844="","",IF($AB3844=0,$R3844,0))</f>
        <v/>
      </c>
      <c r="AY3844" s="2">
        <f>IF($AV3844="","",IF(AND($Z3844=0,COUNTIF('AR SALES'!$L$2:$L$2501,$L3844)=0),"YES",""))</f>
        <v/>
      </c>
      <c r="AZ3844" s="2">
        <f>IF($AV3844="","",IFERROR(VLOOKUP($AU3844,CODES!$A:$B,2,FALSE),"NO CODE"))</f>
        <v/>
      </c>
      <c r="BA3844" s="2">
        <f>IF(""&amp;$F3844&lt;&gt;"4","",IF($AY3844="YES","",IF(ROUND(SUMIFS($AE$2:$AE$4001,$L$2:$L$4001,$L3844,$F$2:$F$4001,"4")-SUMIFS('AR SALES'!$Y$2:$Y$2501,'AR SALES'!$L$2:$L$2501,$L3844,'AR SALES'!$AD$2:$AD$2501,"OFF"),2)=0,"","STALE")))</f>
        <v/>
      </c>
      <c r="BB3844" s="2">
        <f>IF(OR(""&amp;$F3844="2",""&amp;$F3844="4",""&amp;$F3844="G",""&amp;$F3844="H"),IF($AY3844="YES","",IF($AB3844&lt;&gt;0,"",IF(COUNTIFS('AR SALES'!$L$2:$L$2501,$L3844,'AR SALES'!$AD$2:$AD$2501,IF(""&amp;$F3844="4","OFF","ON"),'AR SALES'!$AF$2:$AF$2501,"Y")&gt;0,"","NO EXEMPTION"))),"")</f>
        <v/>
      </c>
    </row>
    <row r="3845">
      <c r="AT3845" s="2">
        <f>IF($L3845="","",IFERROR(INDEX('AR SALES'!$H$2:$H$2501,MATCH(""&amp;$L3845,'AR SALES'!$AE$2:$AE$2501,0)),""))</f>
        <v/>
      </c>
      <c r="AU3845" s="2">
        <f>IF($L3845="","",IF($A3845&lt;&gt;"GA","",IF($E3845="FULTON",IF(ISNUMBER(SEARCH("COLLEGE PARK",$AT3845)),"FULTON (COLLEGE PARK)",IF(ISNUMBER(SEARCH("HAPEVILLE",$AT3845)),"FULTON (HAPEVILLE)",IF(ISNUMBER(SEARCH("EAST POINT",$AT3845)),"FULTON (EAST POINT)",IF(ISNUMBER(SEARCH("ATLANTA",$AT3845)),"FULTON (ATL LIMITS)","FULTON")))),IF($E3845="DEKALB",IF(ISNUMBER(SEARCH("ATLANTA",$AT3845)),"DEKALB (ATL LIMITS)","DEKALB"),IF(AND($E3845="CLAYTON",ISNUMBER(SEARCH("COLLEGE PARK",$AT3845))),"CLAYTON (COLLEGE PARK)",$E3845)))))</f>
        <v/>
      </c>
      <c r="AV3845" s="2">
        <f>IF($L3845="","",IF(""&amp;$F3845="2","DIESEL",IF(OR(""&amp;$F3845="G",""&amp;$F3845="H"),"GAS","")))</f>
        <v/>
      </c>
      <c r="AW3845" s="2">
        <f>IF($AV3845="","",$R3845)</f>
        <v/>
      </c>
      <c r="AX3845" s="2">
        <f>IF($AV3845="","",IF($AB3845=0,$R3845,0))</f>
        <v/>
      </c>
      <c r="AY3845" s="2">
        <f>IF($AV3845="","",IF(AND($Z3845=0,COUNTIF('AR SALES'!$L$2:$L$2501,$L3845)=0),"YES",""))</f>
        <v/>
      </c>
      <c r="AZ3845" s="2">
        <f>IF($AV3845="","",IFERROR(VLOOKUP($AU3845,CODES!$A:$B,2,FALSE),"NO CODE"))</f>
        <v/>
      </c>
      <c r="BA3845" s="2">
        <f>IF(""&amp;$F3845&lt;&gt;"4","",IF($AY3845="YES","",IF(ROUND(SUMIFS($AE$2:$AE$4001,$L$2:$L$4001,$L3845,$F$2:$F$4001,"4")-SUMIFS('AR SALES'!$Y$2:$Y$2501,'AR SALES'!$L$2:$L$2501,$L3845,'AR SALES'!$AD$2:$AD$2501,"OFF"),2)=0,"","STALE")))</f>
        <v/>
      </c>
      <c r="BB3845" s="2">
        <f>IF(OR(""&amp;$F3845="2",""&amp;$F3845="4",""&amp;$F3845="G",""&amp;$F3845="H"),IF($AY3845="YES","",IF($AB3845&lt;&gt;0,"",IF(COUNTIFS('AR SALES'!$L$2:$L$2501,$L3845,'AR SALES'!$AD$2:$AD$2501,IF(""&amp;$F3845="4","OFF","ON"),'AR SALES'!$AF$2:$AF$2501,"Y")&gt;0,"","NO EXEMPTION"))),"")</f>
        <v/>
      </c>
    </row>
    <row r="3846">
      <c r="AT3846" s="2">
        <f>IF($L3846="","",IFERROR(INDEX('AR SALES'!$H$2:$H$2501,MATCH(""&amp;$L3846,'AR SALES'!$AE$2:$AE$2501,0)),""))</f>
        <v/>
      </c>
      <c r="AU3846" s="2">
        <f>IF($L3846="","",IF($A3846&lt;&gt;"GA","",IF($E3846="FULTON",IF(ISNUMBER(SEARCH("COLLEGE PARK",$AT3846)),"FULTON (COLLEGE PARK)",IF(ISNUMBER(SEARCH("HAPEVILLE",$AT3846)),"FULTON (HAPEVILLE)",IF(ISNUMBER(SEARCH("EAST POINT",$AT3846)),"FULTON (EAST POINT)",IF(ISNUMBER(SEARCH("ATLANTA",$AT3846)),"FULTON (ATL LIMITS)","FULTON")))),IF($E3846="DEKALB",IF(ISNUMBER(SEARCH("ATLANTA",$AT3846)),"DEKALB (ATL LIMITS)","DEKALB"),IF(AND($E3846="CLAYTON",ISNUMBER(SEARCH("COLLEGE PARK",$AT3846))),"CLAYTON (COLLEGE PARK)",$E3846)))))</f>
        <v/>
      </c>
      <c r="AV3846" s="2">
        <f>IF($L3846="","",IF(""&amp;$F3846="2","DIESEL",IF(OR(""&amp;$F3846="G",""&amp;$F3846="H"),"GAS","")))</f>
        <v/>
      </c>
      <c r="AW3846" s="2">
        <f>IF($AV3846="","",$R3846)</f>
        <v/>
      </c>
      <c r="AX3846" s="2">
        <f>IF($AV3846="","",IF($AB3846=0,$R3846,0))</f>
        <v/>
      </c>
      <c r="AY3846" s="2">
        <f>IF($AV3846="","",IF(AND($Z3846=0,COUNTIF('AR SALES'!$L$2:$L$2501,$L3846)=0),"YES",""))</f>
        <v/>
      </c>
      <c r="AZ3846" s="2">
        <f>IF($AV3846="","",IFERROR(VLOOKUP($AU3846,CODES!$A:$B,2,FALSE),"NO CODE"))</f>
        <v/>
      </c>
      <c r="BA3846" s="2">
        <f>IF(""&amp;$F3846&lt;&gt;"4","",IF($AY3846="YES","",IF(ROUND(SUMIFS($AE$2:$AE$4001,$L$2:$L$4001,$L3846,$F$2:$F$4001,"4")-SUMIFS('AR SALES'!$Y$2:$Y$2501,'AR SALES'!$L$2:$L$2501,$L3846,'AR SALES'!$AD$2:$AD$2501,"OFF"),2)=0,"","STALE")))</f>
        <v/>
      </c>
      <c r="BB3846" s="2">
        <f>IF(OR(""&amp;$F3846="2",""&amp;$F3846="4",""&amp;$F3846="G",""&amp;$F3846="H"),IF($AY3846="YES","",IF($AB3846&lt;&gt;0,"",IF(COUNTIFS('AR SALES'!$L$2:$L$2501,$L3846,'AR SALES'!$AD$2:$AD$2501,IF(""&amp;$F3846="4","OFF","ON"),'AR SALES'!$AF$2:$AF$2501,"Y")&gt;0,"","NO EXEMPTION"))),"")</f>
        <v/>
      </c>
    </row>
    <row r="3847">
      <c r="AT3847" s="2">
        <f>IF($L3847="","",IFERROR(INDEX('AR SALES'!$H$2:$H$2501,MATCH(""&amp;$L3847,'AR SALES'!$AE$2:$AE$2501,0)),""))</f>
        <v/>
      </c>
      <c r="AU3847" s="2">
        <f>IF($L3847="","",IF($A3847&lt;&gt;"GA","",IF($E3847="FULTON",IF(ISNUMBER(SEARCH("COLLEGE PARK",$AT3847)),"FULTON (COLLEGE PARK)",IF(ISNUMBER(SEARCH("HAPEVILLE",$AT3847)),"FULTON (HAPEVILLE)",IF(ISNUMBER(SEARCH("EAST POINT",$AT3847)),"FULTON (EAST POINT)",IF(ISNUMBER(SEARCH("ATLANTA",$AT3847)),"FULTON (ATL LIMITS)","FULTON")))),IF($E3847="DEKALB",IF(ISNUMBER(SEARCH("ATLANTA",$AT3847)),"DEKALB (ATL LIMITS)","DEKALB"),IF(AND($E3847="CLAYTON",ISNUMBER(SEARCH("COLLEGE PARK",$AT3847))),"CLAYTON (COLLEGE PARK)",$E3847)))))</f>
        <v/>
      </c>
      <c r="AV3847" s="2">
        <f>IF($L3847="","",IF(""&amp;$F3847="2","DIESEL",IF(OR(""&amp;$F3847="G",""&amp;$F3847="H"),"GAS","")))</f>
        <v/>
      </c>
      <c r="AW3847" s="2">
        <f>IF($AV3847="","",$R3847)</f>
        <v/>
      </c>
      <c r="AX3847" s="2">
        <f>IF($AV3847="","",IF($AB3847=0,$R3847,0))</f>
        <v/>
      </c>
      <c r="AY3847" s="2">
        <f>IF($AV3847="","",IF(AND($Z3847=0,COUNTIF('AR SALES'!$L$2:$L$2501,$L3847)=0),"YES",""))</f>
        <v/>
      </c>
      <c r="AZ3847" s="2">
        <f>IF($AV3847="","",IFERROR(VLOOKUP($AU3847,CODES!$A:$B,2,FALSE),"NO CODE"))</f>
        <v/>
      </c>
      <c r="BA3847" s="2">
        <f>IF(""&amp;$F3847&lt;&gt;"4","",IF($AY3847="YES","",IF(ROUND(SUMIFS($AE$2:$AE$4001,$L$2:$L$4001,$L3847,$F$2:$F$4001,"4")-SUMIFS('AR SALES'!$Y$2:$Y$2501,'AR SALES'!$L$2:$L$2501,$L3847,'AR SALES'!$AD$2:$AD$2501,"OFF"),2)=0,"","STALE")))</f>
        <v/>
      </c>
      <c r="BB3847" s="2">
        <f>IF(OR(""&amp;$F3847="2",""&amp;$F3847="4",""&amp;$F3847="G",""&amp;$F3847="H"),IF($AY3847="YES","",IF($AB3847&lt;&gt;0,"",IF(COUNTIFS('AR SALES'!$L$2:$L$2501,$L3847,'AR SALES'!$AD$2:$AD$2501,IF(""&amp;$F3847="4","OFF","ON"),'AR SALES'!$AF$2:$AF$2501,"Y")&gt;0,"","NO EXEMPTION"))),"")</f>
        <v/>
      </c>
    </row>
    <row r="3848">
      <c r="AT3848" s="2">
        <f>IF($L3848="","",IFERROR(INDEX('AR SALES'!$H$2:$H$2501,MATCH(""&amp;$L3848,'AR SALES'!$AE$2:$AE$2501,0)),""))</f>
        <v/>
      </c>
      <c r="AU3848" s="2">
        <f>IF($L3848="","",IF($A3848&lt;&gt;"GA","",IF($E3848="FULTON",IF(ISNUMBER(SEARCH("COLLEGE PARK",$AT3848)),"FULTON (COLLEGE PARK)",IF(ISNUMBER(SEARCH("HAPEVILLE",$AT3848)),"FULTON (HAPEVILLE)",IF(ISNUMBER(SEARCH("EAST POINT",$AT3848)),"FULTON (EAST POINT)",IF(ISNUMBER(SEARCH("ATLANTA",$AT3848)),"FULTON (ATL LIMITS)","FULTON")))),IF($E3848="DEKALB",IF(ISNUMBER(SEARCH("ATLANTA",$AT3848)),"DEKALB (ATL LIMITS)","DEKALB"),IF(AND($E3848="CLAYTON",ISNUMBER(SEARCH("COLLEGE PARK",$AT3848))),"CLAYTON (COLLEGE PARK)",$E3848)))))</f>
        <v/>
      </c>
      <c r="AV3848" s="2">
        <f>IF($L3848="","",IF(""&amp;$F3848="2","DIESEL",IF(OR(""&amp;$F3848="G",""&amp;$F3848="H"),"GAS","")))</f>
        <v/>
      </c>
      <c r="AW3848" s="2">
        <f>IF($AV3848="","",$R3848)</f>
        <v/>
      </c>
      <c r="AX3848" s="2">
        <f>IF($AV3848="","",IF($AB3848=0,$R3848,0))</f>
        <v/>
      </c>
      <c r="AY3848" s="2">
        <f>IF($AV3848="","",IF(AND($Z3848=0,COUNTIF('AR SALES'!$L$2:$L$2501,$L3848)=0),"YES",""))</f>
        <v/>
      </c>
      <c r="AZ3848" s="2">
        <f>IF($AV3848="","",IFERROR(VLOOKUP($AU3848,CODES!$A:$B,2,FALSE),"NO CODE"))</f>
        <v/>
      </c>
      <c r="BA3848" s="2">
        <f>IF(""&amp;$F3848&lt;&gt;"4","",IF($AY3848="YES","",IF(ROUND(SUMIFS($AE$2:$AE$4001,$L$2:$L$4001,$L3848,$F$2:$F$4001,"4")-SUMIFS('AR SALES'!$Y$2:$Y$2501,'AR SALES'!$L$2:$L$2501,$L3848,'AR SALES'!$AD$2:$AD$2501,"OFF"),2)=0,"","STALE")))</f>
        <v/>
      </c>
      <c r="BB3848" s="2">
        <f>IF(OR(""&amp;$F3848="2",""&amp;$F3848="4",""&amp;$F3848="G",""&amp;$F3848="H"),IF($AY3848="YES","",IF($AB3848&lt;&gt;0,"",IF(COUNTIFS('AR SALES'!$L$2:$L$2501,$L3848,'AR SALES'!$AD$2:$AD$2501,IF(""&amp;$F3848="4","OFF","ON"),'AR SALES'!$AF$2:$AF$2501,"Y")&gt;0,"","NO EXEMPTION"))),"")</f>
        <v/>
      </c>
    </row>
    <row r="3849">
      <c r="AT3849" s="2">
        <f>IF($L3849="","",IFERROR(INDEX('AR SALES'!$H$2:$H$2501,MATCH(""&amp;$L3849,'AR SALES'!$AE$2:$AE$2501,0)),""))</f>
        <v/>
      </c>
      <c r="AU3849" s="2">
        <f>IF($L3849="","",IF($A3849&lt;&gt;"GA","",IF($E3849="FULTON",IF(ISNUMBER(SEARCH("COLLEGE PARK",$AT3849)),"FULTON (COLLEGE PARK)",IF(ISNUMBER(SEARCH("HAPEVILLE",$AT3849)),"FULTON (HAPEVILLE)",IF(ISNUMBER(SEARCH("EAST POINT",$AT3849)),"FULTON (EAST POINT)",IF(ISNUMBER(SEARCH("ATLANTA",$AT3849)),"FULTON (ATL LIMITS)","FULTON")))),IF($E3849="DEKALB",IF(ISNUMBER(SEARCH("ATLANTA",$AT3849)),"DEKALB (ATL LIMITS)","DEKALB"),IF(AND($E3849="CLAYTON",ISNUMBER(SEARCH("COLLEGE PARK",$AT3849))),"CLAYTON (COLLEGE PARK)",$E3849)))))</f>
        <v/>
      </c>
      <c r="AV3849" s="2">
        <f>IF($L3849="","",IF(""&amp;$F3849="2","DIESEL",IF(OR(""&amp;$F3849="G",""&amp;$F3849="H"),"GAS","")))</f>
        <v/>
      </c>
      <c r="AW3849" s="2">
        <f>IF($AV3849="","",$R3849)</f>
        <v/>
      </c>
      <c r="AX3849" s="2">
        <f>IF($AV3849="","",IF($AB3849=0,$R3849,0))</f>
        <v/>
      </c>
      <c r="AY3849" s="2">
        <f>IF($AV3849="","",IF(AND($Z3849=0,COUNTIF('AR SALES'!$L$2:$L$2501,$L3849)=0),"YES",""))</f>
        <v/>
      </c>
      <c r="AZ3849" s="2">
        <f>IF($AV3849="","",IFERROR(VLOOKUP($AU3849,CODES!$A:$B,2,FALSE),"NO CODE"))</f>
        <v/>
      </c>
      <c r="BA3849" s="2">
        <f>IF(""&amp;$F3849&lt;&gt;"4","",IF($AY3849="YES","",IF(ROUND(SUMIFS($AE$2:$AE$4001,$L$2:$L$4001,$L3849,$F$2:$F$4001,"4")-SUMIFS('AR SALES'!$Y$2:$Y$2501,'AR SALES'!$L$2:$L$2501,$L3849,'AR SALES'!$AD$2:$AD$2501,"OFF"),2)=0,"","STALE")))</f>
        <v/>
      </c>
      <c r="BB3849" s="2">
        <f>IF(OR(""&amp;$F3849="2",""&amp;$F3849="4",""&amp;$F3849="G",""&amp;$F3849="H"),IF($AY3849="YES","",IF($AB3849&lt;&gt;0,"",IF(COUNTIFS('AR SALES'!$L$2:$L$2501,$L3849,'AR SALES'!$AD$2:$AD$2501,IF(""&amp;$F3849="4","OFF","ON"),'AR SALES'!$AF$2:$AF$2501,"Y")&gt;0,"","NO EXEMPTION"))),"")</f>
        <v/>
      </c>
    </row>
    <row r="3850">
      <c r="AT3850" s="2">
        <f>IF($L3850="","",IFERROR(INDEX('AR SALES'!$H$2:$H$2501,MATCH(""&amp;$L3850,'AR SALES'!$AE$2:$AE$2501,0)),""))</f>
        <v/>
      </c>
      <c r="AU3850" s="2">
        <f>IF($L3850="","",IF($A3850&lt;&gt;"GA","",IF($E3850="FULTON",IF(ISNUMBER(SEARCH("COLLEGE PARK",$AT3850)),"FULTON (COLLEGE PARK)",IF(ISNUMBER(SEARCH("HAPEVILLE",$AT3850)),"FULTON (HAPEVILLE)",IF(ISNUMBER(SEARCH("EAST POINT",$AT3850)),"FULTON (EAST POINT)",IF(ISNUMBER(SEARCH("ATLANTA",$AT3850)),"FULTON (ATL LIMITS)","FULTON")))),IF($E3850="DEKALB",IF(ISNUMBER(SEARCH("ATLANTA",$AT3850)),"DEKALB (ATL LIMITS)","DEKALB"),IF(AND($E3850="CLAYTON",ISNUMBER(SEARCH("COLLEGE PARK",$AT3850))),"CLAYTON (COLLEGE PARK)",$E3850)))))</f>
        <v/>
      </c>
      <c r="AV3850" s="2">
        <f>IF($L3850="","",IF(""&amp;$F3850="2","DIESEL",IF(OR(""&amp;$F3850="G",""&amp;$F3850="H"),"GAS","")))</f>
        <v/>
      </c>
      <c r="AW3850" s="2">
        <f>IF($AV3850="","",$R3850)</f>
        <v/>
      </c>
      <c r="AX3850" s="2">
        <f>IF($AV3850="","",IF($AB3850=0,$R3850,0))</f>
        <v/>
      </c>
      <c r="AY3850" s="2">
        <f>IF($AV3850="","",IF(AND($Z3850=0,COUNTIF('AR SALES'!$L$2:$L$2501,$L3850)=0),"YES",""))</f>
        <v/>
      </c>
      <c r="AZ3850" s="2">
        <f>IF($AV3850="","",IFERROR(VLOOKUP($AU3850,CODES!$A:$B,2,FALSE),"NO CODE"))</f>
        <v/>
      </c>
      <c r="BA3850" s="2">
        <f>IF(""&amp;$F3850&lt;&gt;"4","",IF($AY3850="YES","",IF(ROUND(SUMIFS($AE$2:$AE$4001,$L$2:$L$4001,$L3850,$F$2:$F$4001,"4")-SUMIFS('AR SALES'!$Y$2:$Y$2501,'AR SALES'!$L$2:$L$2501,$L3850,'AR SALES'!$AD$2:$AD$2501,"OFF"),2)=0,"","STALE")))</f>
        <v/>
      </c>
      <c r="BB3850" s="2">
        <f>IF(OR(""&amp;$F3850="2",""&amp;$F3850="4",""&amp;$F3850="G",""&amp;$F3850="H"),IF($AY3850="YES","",IF($AB3850&lt;&gt;0,"",IF(COUNTIFS('AR SALES'!$L$2:$L$2501,$L3850,'AR SALES'!$AD$2:$AD$2501,IF(""&amp;$F3850="4","OFF","ON"),'AR SALES'!$AF$2:$AF$2501,"Y")&gt;0,"","NO EXEMPTION"))),"")</f>
        <v/>
      </c>
    </row>
    <row r="3851">
      <c r="AT3851" s="2">
        <f>IF($L3851="","",IFERROR(INDEX('AR SALES'!$H$2:$H$2501,MATCH(""&amp;$L3851,'AR SALES'!$AE$2:$AE$2501,0)),""))</f>
        <v/>
      </c>
      <c r="AU3851" s="2">
        <f>IF($L3851="","",IF($A3851&lt;&gt;"GA","",IF($E3851="FULTON",IF(ISNUMBER(SEARCH("COLLEGE PARK",$AT3851)),"FULTON (COLLEGE PARK)",IF(ISNUMBER(SEARCH("HAPEVILLE",$AT3851)),"FULTON (HAPEVILLE)",IF(ISNUMBER(SEARCH("EAST POINT",$AT3851)),"FULTON (EAST POINT)",IF(ISNUMBER(SEARCH("ATLANTA",$AT3851)),"FULTON (ATL LIMITS)","FULTON")))),IF($E3851="DEKALB",IF(ISNUMBER(SEARCH("ATLANTA",$AT3851)),"DEKALB (ATL LIMITS)","DEKALB"),IF(AND($E3851="CLAYTON",ISNUMBER(SEARCH("COLLEGE PARK",$AT3851))),"CLAYTON (COLLEGE PARK)",$E3851)))))</f>
        <v/>
      </c>
      <c r="AV3851" s="2">
        <f>IF($L3851="","",IF(""&amp;$F3851="2","DIESEL",IF(OR(""&amp;$F3851="G",""&amp;$F3851="H"),"GAS","")))</f>
        <v/>
      </c>
      <c r="AW3851" s="2">
        <f>IF($AV3851="","",$R3851)</f>
        <v/>
      </c>
      <c r="AX3851" s="2">
        <f>IF($AV3851="","",IF($AB3851=0,$R3851,0))</f>
        <v/>
      </c>
      <c r="AY3851" s="2">
        <f>IF($AV3851="","",IF(AND($Z3851=0,COUNTIF('AR SALES'!$L$2:$L$2501,$L3851)=0),"YES",""))</f>
        <v/>
      </c>
      <c r="AZ3851" s="2">
        <f>IF($AV3851="","",IFERROR(VLOOKUP($AU3851,CODES!$A:$B,2,FALSE),"NO CODE"))</f>
        <v/>
      </c>
      <c r="BA3851" s="2">
        <f>IF(""&amp;$F3851&lt;&gt;"4","",IF($AY3851="YES","",IF(ROUND(SUMIFS($AE$2:$AE$4001,$L$2:$L$4001,$L3851,$F$2:$F$4001,"4")-SUMIFS('AR SALES'!$Y$2:$Y$2501,'AR SALES'!$L$2:$L$2501,$L3851,'AR SALES'!$AD$2:$AD$2501,"OFF"),2)=0,"","STALE")))</f>
        <v/>
      </c>
      <c r="BB3851" s="2">
        <f>IF(OR(""&amp;$F3851="2",""&amp;$F3851="4",""&amp;$F3851="G",""&amp;$F3851="H"),IF($AY3851="YES","",IF($AB3851&lt;&gt;0,"",IF(COUNTIFS('AR SALES'!$L$2:$L$2501,$L3851,'AR SALES'!$AD$2:$AD$2501,IF(""&amp;$F3851="4","OFF","ON"),'AR SALES'!$AF$2:$AF$2501,"Y")&gt;0,"","NO EXEMPTION"))),"")</f>
        <v/>
      </c>
    </row>
    <row r="3852">
      <c r="AT3852" s="2">
        <f>IF($L3852="","",IFERROR(INDEX('AR SALES'!$H$2:$H$2501,MATCH(""&amp;$L3852,'AR SALES'!$AE$2:$AE$2501,0)),""))</f>
        <v/>
      </c>
      <c r="AU3852" s="2">
        <f>IF($L3852="","",IF($A3852&lt;&gt;"GA","",IF($E3852="FULTON",IF(ISNUMBER(SEARCH("COLLEGE PARK",$AT3852)),"FULTON (COLLEGE PARK)",IF(ISNUMBER(SEARCH("HAPEVILLE",$AT3852)),"FULTON (HAPEVILLE)",IF(ISNUMBER(SEARCH("EAST POINT",$AT3852)),"FULTON (EAST POINT)",IF(ISNUMBER(SEARCH("ATLANTA",$AT3852)),"FULTON (ATL LIMITS)","FULTON")))),IF($E3852="DEKALB",IF(ISNUMBER(SEARCH("ATLANTA",$AT3852)),"DEKALB (ATL LIMITS)","DEKALB"),IF(AND($E3852="CLAYTON",ISNUMBER(SEARCH("COLLEGE PARK",$AT3852))),"CLAYTON (COLLEGE PARK)",$E3852)))))</f>
        <v/>
      </c>
      <c r="AV3852" s="2">
        <f>IF($L3852="","",IF(""&amp;$F3852="2","DIESEL",IF(OR(""&amp;$F3852="G",""&amp;$F3852="H"),"GAS","")))</f>
        <v/>
      </c>
      <c r="AW3852" s="2">
        <f>IF($AV3852="","",$R3852)</f>
        <v/>
      </c>
      <c r="AX3852" s="2">
        <f>IF($AV3852="","",IF($AB3852=0,$R3852,0))</f>
        <v/>
      </c>
      <c r="AY3852" s="2">
        <f>IF($AV3852="","",IF(AND($Z3852=0,COUNTIF('AR SALES'!$L$2:$L$2501,$L3852)=0),"YES",""))</f>
        <v/>
      </c>
      <c r="AZ3852" s="2">
        <f>IF($AV3852="","",IFERROR(VLOOKUP($AU3852,CODES!$A:$B,2,FALSE),"NO CODE"))</f>
        <v/>
      </c>
      <c r="BA3852" s="2">
        <f>IF(""&amp;$F3852&lt;&gt;"4","",IF($AY3852="YES","",IF(ROUND(SUMIFS($AE$2:$AE$4001,$L$2:$L$4001,$L3852,$F$2:$F$4001,"4")-SUMIFS('AR SALES'!$Y$2:$Y$2501,'AR SALES'!$L$2:$L$2501,$L3852,'AR SALES'!$AD$2:$AD$2501,"OFF"),2)=0,"","STALE")))</f>
        <v/>
      </c>
      <c r="BB3852" s="2">
        <f>IF(OR(""&amp;$F3852="2",""&amp;$F3852="4",""&amp;$F3852="G",""&amp;$F3852="H"),IF($AY3852="YES","",IF($AB3852&lt;&gt;0,"",IF(COUNTIFS('AR SALES'!$L$2:$L$2501,$L3852,'AR SALES'!$AD$2:$AD$2501,IF(""&amp;$F3852="4","OFF","ON"),'AR SALES'!$AF$2:$AF$2501,"Y")&gt;0,"","NO EXEMPTION"))),"")</f>
        <v/>
      </c>
    </row>
    <row r="3853">
      <c r="AT3853" s="2">
        <f>IF($L3853="","",IFERROR(INDEX('AR SALES'!$H$2:$H$2501,MATCH(""&amp;$L3853,'AR SALES'!$AE$2:$AE$2501,0)),""))</f>
        <v/>
      </c>
      <c r="AU3853" s="2">
        <f>IF($L3853="","",IF($A3853&lt;&gt;"GA","",IF($E3853="FULTON",IF(ISNUMBER(SEARCH("COLLEGE PARK",$AT3853)),"FULTON (COLLEGE PARK)",IF(ISNUMBER(SEARCH("HAPEVILLE",$AT3853)),"FULTON (HAPEVILLE)",IF(ISNUMBER(SEARCH("EAST POINT",$AT3853)),"FULTON (EAST POINT)",IF(ISNUMBER(SEARCH("ATLANTA",$AT3853)),"FULTON (ATL LIMITS)","FULTON")))),IF($E3853="DEKALB",IF(ISNUMBER(SEARCH("ATLANTA",$AT3853)),"DEKALB (ATL LIMITS)","DEKALB"),IF(AND($E3853="CLAYTON",ISNUMBER(SEARCH("COLLEGE PARK",$AT3853))),"CLAYTON (COLLEGE PARK)",$E3853)))))</f>
        <v/>
      </c>
      <c r="AV3853" s="2">
        <f>IF($L3853="","",IF(""&amp;$F3853="2","DIESEL",IF(OR(""&amp;$F3853="G",""&amp;$F3853="H"),"GAS","")))</f>
        <v/>
      </c>
      <c r="AW3853" s="2">
        <f>IF($AV3853="","",$R3853)</f>
        <v/>
      </c>
      <c r="AX3853" s="2">
        <f>IF($AV3853="","",IF($AB3853=0,$R3853,0))</f>
        <v/>
      </c>
      <c r="AY3853" s="2">
        <f>IF($AV3853="","",IF(AND($Z3853=0,COUNTIF('AR SALES'!$L$2:$L$2501,$L3853)=0),"YES",""))</f>
        <v/>
      </c>
      <c r="AZ3853" s="2">
        <f>IF($AV3853="","",IFERROR(VLOOKUP($AU3853,CODES!$A:$B,2,FALSE),"NO CODE"))</f>
        <v/>
      </c>
      <c r="BA3853" s="2">
        <f>IF(""&amp;$F3853&lt;&gt;"4","",IF($AY3853="YES","",IF(ROUND(SUMIFS($AE$2:$AE$4001,$L$2:$L$4001,$L3853,$F$2:$F$4001,"4")-SUMIFS('AR SALES'!$Y$2:$Y$2501,'AR SALES'!$L$2:$L$2501,$L3853,'AR SALES'!$AD$2:$AD$2501,"OFF"),2)=0,"","STALE")))</f>
        <v/>
      </c>
      <c r="BB3853" s="2">
        <f>IF(OR(""&amp;$F3853="2",""&amp;$F3853="4",""&amp;$F3853="G",""&amp;$F3853="H"),IF($AY3853="YES","",IF($AB3853&lt;&gt;0,"",IF(COUNTIFS('AR SALES'!$L$2:$L$2501,$L3853,'AR SALES'!$AD$2:$AD$2501,IF(""&amp;$F3853="4","OFF","ON"),'AR SALES'!$AF$2:$AF$2501,"Y")&gt;0,"","NO EXEMPTION"))),"")</f>
        <v/>
      </c>
    </row>
    <row r="3854">
      <c r="AT3854" s="2">
        <f>IF($L3854="","",IFERROR(INDEX('AR SALES'!$H$2:$H$2501,MATCH(""&amp;$L3854,'AR SALES'!$AE$2:$AE$2501,0)),""))</f>
        <v/>
      </c>
      <c r="AU3854" s="2">
        <f>IF($L3854="","",IF($A3854&lt;&gt;"GA","",IF($E3854="FULTON",IF(ISNUMBER(SEARCH("COLLEGE PARK",$AT3854)),"FULTON (COLLEGE PARK)",IF(ISNUMBER(SEARCH("HAPEVILLE",$AT3854)),"FULTON (HAPEVILLE)",IF(ISNUMBER(SEARCH("EAST POINT",$AT3854)),"FULTON (EAST POINT)",IF(ISNUMBER(SEARCH("ATLANTA",$AT3854)),"FULTON (ATL LIMITS)","FULTON")))),IF($E3854="DEKALB",IF(ISNUMBER(SEARCH("ATLANTA",$AT3854)),"DEKALB (ATL LIMITS)","DEKALB"),IF(AND($E3854="CLAYTON",ISNUMBER(SEARCH("COLLEGE PARK",$AT3854))),"CLAYTON (COLLEGE PARK)",$E3854)))))</f>
        <v/>
      </c>
      <c r="AV3854" s="2">
        <f>IF($L3854="","",IF(""&amp;$F3854="2","DIESEL",IF(OR(""&amp;$F3854="G",""&amp;$F3854="H"),"GAS","")))</f>
        <v/>
      </c>
      <c r="AW3854" s="2">
        <f>IF($AV3854="","",$R3854)</f>
        <v/>
      </c>
      <c r="AX3854" s="2">
        <f>IF($AV3854="","",IF($AB3854=0,$R3854,0))</f>
        <v/>
      </c>
      <c r="AY3854" s="2">
        <f>IF($AV3854="","",IF(AND($Z3854=0,COUNTIF('AR SALES'!$L$2:$L$2501,$L3854)=0),"YES",""))</f>
        <v/>
      </c>
      <c r="AZ3854" s="2">
        <f>IF($AV3854="","",IFERROR(VLOOKUP($AU3854,CODES!$A:$B,2,FALSE),"NO CODE"))</f>
        <v/>
      </c>
      <c r="BA3854" s="2">
        <f>IF(""&amp;$F3854&lt;&gt;"4","",IF($AY3854="YES","",IF(ROUND(SUMIFS($AE$2:$AE$4001,$L$2:$L$4001,$L3854,$F$2:$F$4001,"4")-SUMIFS('AR SALES'!$Y$2:$Y$2501,'AR SALES'!$L$2:$L$2501,$L3854,'AR SALES'!$AD$2:$AD$2501,"OFF"),2)=0,"","STALE")))</f>
        <v/>
      </c>
      <c r="BB3854" s="2">
        <f>IF(OR(""&amp;$F3854="2",""&amp;$F3854="4",""&amp;$F3854="G",""&amp;$F3854="H"),IF($AY3854="YES","",IF($AB3854&lt;&gt;0,"",IF(COUNTIFS('AR SALES'!$L$2:$L$2501,$L3854,'AR SALES'!$AD$2:$AD$2501,IF(""&amp;$F3854="4","OFF","ON"),'AR SALES'!$AF$2:$AF$2501,"Y")&gt;0,"","NO EXEMPTION"))),"")</f>
        <v/>
      </c>
    </row>
    <row r="3855">
      <c r="AT3855" s="2">
        <f>IF($L3855="","",IFERROR(INDEX('AR SALES'!$H$2:$H$2501,MATCH(""&amp;$L3855,'AR SALES'!$AE$2:$AE$2501,0)),""))</f>
        <v/>
      </c>
      <c r="AU3855" s="2">
        <f>IF($L3855="","",IF($A3855&lt;&gt;"GA","",IF($E3855="FULTON",IF(ISNUMBER(SEARCH("COLLEGE PARK",$AT3855)),"FULTON (COLLEGE PARK)",IF(ISNUMBER(SEARCH("HAPEVILLE",$AT3855)),"FULTON (HAPEVILLE)",IF(ISNUMBER(SEARCH("EAST POINT",$AT3855)),"FULTON (EAST POINT)",IF(ISNUMBER(SEARCH("ATLANTA",$AT3855)),"FULTON (ATL LIMITS)","FULTON")))),IF($E3855="DEKALB",IF(ISNUMBER(SEARCH("ATLANTA",$AT3855)),"DEKALB (ATL LIMITS)","DEKALB"),IF(AND($E3855="CLAYTON",ISNUMBER(SEARCH("COLLEGE PARK",$AT3855))),"CLAYTON (COLLEGE PARK)",$E3855)))))</f>
        <v/>
      </c>
      <c r="AV3855" s="2">
        <f>IF($L3855="","",IF(""&amp;$F3855="2","DIESEL",IF(OR(""&amp;$F3855="G",""&amp;$F3855="H"),"GAS","")))</f>
        <v/>
      </c>
      <c r="AW3855" s="2">
        <f>IF($AV3855="","",$R3855)</f>
        <v/>
      </c>
      <c r="AX3855" s="2">
        <f>IF($AV3855="","",IF($AB3855=0,$R3855,0))</f>
        <v/>
      </c>
      <c r="AY3855" s="2">
        <f>IF($AV3855="","",IF(AND($Z3855=0,COUNTIF('AR SALES'!$L$2:$L$2501,$L3855)=0),"YES",""))</f>
        <v/>
      </c>
      <c r="AZ3855" s="2">
        <f>IF($AV3855="","",IFERROR(VLOOKUP($AU3855,CODES!$A:$B,2,FALSE),"NO CODE"))</f>
        <v/>
      </c>
      <c r="BA3855" s="2">
        <f>IF(""&amp;$F3855&lt;&gt;"4","",IF($AY3855="YES","",IF(ROUND(SUMIFS($AE$2:$AE$4001,$L$2:$L$4001,$L3855,$F$2:$F$4001,"4")-SUMIFS('AR SALES'!$Y$2:$Y$2501,'AR SALES'!$L$2:$L$2501,$L3855,'AR SALES'!$AD$2:$AD$2501,"OFF"),2)=0,"","STALE")))</f>
        <v/>
      </c>
      <c r="BB3855" s="2">
        <f>IF(OR(""&amp;$F3855="2",""&amp;$F3855="4",""&amp;$F3855="G",""&amp;$F3855="H"),IF($AY3855="YES","",IF($AB3855&lt;&gt;0,"",IF(COUNTIFS('AR SALES'!$L$2:$L$2501,$L3855,'AR SALES'!$AD$2:$AD$2501,IF(""&amp;$F3855="4","OFF","ON"),'AR SALES'!$AF$2:$AF$2501,"Y")&gt;0,"","NO EXEMPTION"))),"")</f>
        <v/>
      </c>
    </row>
    <row r="3856">
      <c r="AT3856" s="2">
        <f>IF($L3856="","",IFERROR(INDEX('AR SALES'!$H$2:$H$2501,MATCH(""&amp;$L3856,'AR SALES'!$AE$2:$AE$2501,0)),""))</f>
        <v/>
      </c>
      <c r="AU3856" s="2">
        <f>IF($L3856="","",IF($A3856&lt;&gt;"GA","",IF($E3856="FULTON",IF(ISNUMBER(SEARCH("COLLEGE PARK",$AT3856)),"FULTON (COLLEGE PARK)",IF(ISNUMBER(SEARCH("HAPEVILLE",$AT3856)),"FULTON (HAPEVILLE)",IF(ISNUMBER(SEARCH("EAST POINT",$AT3856)),"FULTON (EAST POINT)",IF(ISNUMBER(SEARCH("ATLANTA",$AT3856)),"FULTON (ATL LIMITS)","FULTON")))),IF($E3856="DEKALB",IF(ISNUMBER(SEARCH("ATLANTA",$AT3856)),"DEKALB (ATL LIMITS)","DEKALB"),IF(AND($E3856="CLAYTON",ISNUMBER(SEARCH("COLLEGE PARK",$AT3856))),"CLAYTON (COLLEGE PARK)",$E3856)))))</f>
        <v/>
      </c>
      <c r="AV3856" s="2">
        <f>IF($L3856="","",IF(""&amp;$F3856="2","DIESEL",IF(OR(""&amp;$F3856="G",""&amp;$F3856="H"),"GAS","")))</f>
        <v/>
      </c>
      <c r="AW3856" s="2">
        <f>IF($AV3856="","",$R3856)</f>
        <v/>
      </c>
      <c r="AX3856" s="2">
        <f>IF($AV3856="","",IF($AB3856=0,$R3856,0))</f>
        <v/>
      </c>
      <c r="AY3856" s="2">
        <f>IF($AV3856="","",IF(AND($Z3856=0,COUNTIF('AR SALES'!$L$2:$L$2501,$L3856)=0),"YES",""))</f>
        <v/>
      </c>
      <c r="AZ3856" s="2">
        <f>IF($AV3856="","",IFERROR(VLOOKUP($AU3856,CODES!$A:$B,2,FALSE),"NO CODE"))</f>
        <v/>
      </c>
      <c r="BA3856" s="2">
        <f>IF(""&amp;$F3856&lt;&gt;"4","",IF($AY3856="YES","",IF(ROUND(SUMIFS($AE$2:$AE$4001,$L$2:$L$4001,$L3856,$F$2:$F$4001,"4")-SUMIFS('AR SALES'!$Y$2:$Y$2501,'AR SALES'!$L$2:$L$2501,$L3856,'AR SALES'!$AD$2:$AD$2501,"OFF"),2)=0,"","STALE")))</f>
        <v/>
      </c>
      <c r="BB3856" s="2">
        <f>IF(OR(""&amp;$F3856="2",""&amp;$F3856="4",""&amp;$F3856="G",""&amp;$F3856="H"),IF($AY3856="YES","",IF($AB3856&lt;&gt;0,"",IF(COUNTIFS('AR SALES'!$L$2:$L$2501,$L3856,'AR SALES'!$AD$2:$AD$2501,IF(""&amp;$F3856="4","OFF","ON"),'AR SALES'!$AF$2:$AF$2501,"Y")&gt;0,"","NO EXEMPTION"))),"")</f>
        <v/>
      </c>
    </row>
    <row r="3857">
      <c r="AT3857" s="2">
        <f>IF($L3857="","",IFERROR(INDEX('AR SALES'!$H$2:$H$2501,MATCH(""&amp;$L3857,'AR SALES'!$AE$2:$AE$2501,0)),""))</f>
        <v/>
      </c>
      <c r="AU3857" s="2">
        <f>IF($L3857="","",IF($A3857&lt;&gt;"GA","",IF($E3857="FULTON",IF(ISNUMBER(SEARCH("COLLEGE PARK",$AT3857)),"FULTON (COLLEGE PARK)",IF(ISNUMBER(SEARCH("HAPEVILLE",$AT3857)),"FULTON (HAPEVILLE)",IF(ISNUMBER(SEARCH("EAST POINT",$AT3857)),"FULTON (EAST POINT)",IF(ISNUMBER(SEARCH("ATLANTA",$AT3857)),"FULTON (ATL LIMITS)","FULTON")))),IF($E3857="DEKALB",IF(ISNUMBER(SEARCH("ATLANTA",$AT3857)),"DEKALB (ATL LIMITS)","DEKALB"),IF(AND($E3857="CLAYTON",ISNUMBER(SEARCH("COLLEGE PARK",$AT3857))),"CLAYTON (COLLEGE PARK)",$E3857)))))</f>
        <v/>
      </c>
      <c r="AV3857" s="2">
        <f>IF($L3857="","",IF(""&amp;$F3857="2","DIESEL",IF(OR(""&amp;$F3857="G",""&amp;$F3857="H"),"GAS","")))</f>
        <v/>
      </c>
      <c r="AW3857" s="2">
        <f>IF($AV3857="","",$R3857)</f>
        <v/>
      </c>
      <c r="AX3857" s="2">
        <f>IF($AV3857="","",IF($AB3857=0,$R3857,0))</f>
        <v/>
      </c>
      <c r="AY3857" s="2">
        <f>IF($AV3857="","",IF(AND($Z3857=0,COUNTIF('AR SALES'!$L$2:$L$2501,$L3857)=0),"YES",""))</f>
        <v/>
      </c>
      <c r="AZ3857" s="2">
        <f>IF($AV3857="","",IFERROR(VLOOKUP($AU3857,CODES!$A:$B,2,FALSE),"NO CODE"))</f>
        <v/>
      </c>
      <c r="BA3857" s="2">
        <f>IF(""&amp;$F3857&lt;&gt;"4","",IF($AY3857="YES","",IF(ROUND(SUMIFS($AE$2:$AE$4001,$L$2:$L$4001,$L3857,$F$2:$F$4001,"4")-SUMIFS('AR SALES'!$Y$2:$Y$2501,'AR SALES'!$L$2:$L$2501,$L3857,'AR SALES'!$AD$2:$AD$2501,"OFF"),2)=0,"","STALE")))</f>
        <v/>
      </c>
      <c r="BB3857" s="2">
        <f>IF(OR(""&amp;$F3857="2",""&amp;$F3857="4",""&amp;$F3857="G",""&amp;$F3857="H"),IF($AY3857="YES","",IF($AB3857&lt;&gt;0,"",IF(COUNTIFS('AR SALES'!$L$2:$L$2501,$L3857,'AR SALES'!$AD$2:$AD$2501,IF(""&amp;$F3857="4","OFF","ON"),'AR SALES'!$AF$2:$AF$2501,"Y")&gt;0,"","NO EXEMPTION"))),"")</f>
        <v/>
      </c>
    </row>
    <row r="3858">
      <c r="AT3858" s="2">
        <f>IF($L3858="","",IFERROR(INDEX('AR SALES'!$H$2:$H$2501,MATCH(""&amp;$L3858,'AR SALES'!$AE$2:$AE$2501,0)),""))</f>
        <v/>
      </c>
      <c r="AU3858" s="2">
        <f>IF($L3858="","",IF($A3858&lt;&gt;"GA","",IF($E3858="FULTON",IF(ISNUMBER(SEARCH("COLLEGE PARK",$AT3858)),"FULTON (COLLEGE PARK)",IF(ISNUMBER(SEARCH("HAPEVILLE",$AT3858)),"FULTON (HAPEVILLE)",IF(ISNUMBER(SEARCH("EAST POINT",$AT3858)),"FULTON (EAST POINT)",IF(ISNUMBER(SEARCH("ATLANTA",$AT3858)),"FULTON (ATL LIMITS)","FULTON")))),IF($E3858="DEKALB",IF(ISNUMBER(SEARCH("ATLANTA",$AT3858)),"DEKALB (ATL LIMITS)","DEKALB"),IF(AND($E3858="CLAYTON",ISNUMBER(SEARCH("COLLEGE PARK",$AT3858))),"CLAYTON (COLLEGE PARK)",$E3858)))))</f>
        <v/>
      </c>
      <c r="AV3858" s="2">
        <f>IF($L3858="","",IF(""&amp;$F3858="2","DIESEL",IF(OR(""&amp;$F3858="G",""&amp;$F3858="H"),"GAS","")))</f>
        <v/>
      </c>
      <c r="AW3858" s="2">
        <f>IF($AV3858="","",$R3858)</f>
        <v/>
      </c>
      <c r="AX3858" s="2">
        <f>IF($AV3858="","",IF($AB3858=0,$R3858,0))</f>
        <v/>
      </c>
      <c r="AY3858" s="2">
        <f>IF($AV3858="","",IF(AND($Z3858=0,COUNTIF('AR SALES'!$L$2:$L$2501,$L3858)=0),"YES",""))</f>
        <v/>
      </c>
      <c r="AZ3858" s="2">
        <f>IF($AV3858="","",IFERROR(VLOOKUP($AU3858,CODES!$A:$B,2,FALSE),"NO CODE"))</f>
        <v/>
      </c>
      <c r="BA3858" s="2">
        <f>IF(""&amp;$F3858&lt;&gt;"4","",IF($AY3858="YES","",IF(ROUND(SUMIFS($AE$2:$AE$4001,$L$2:$L$4001,$L3858,$F$2:$F$4001,"4")-SUMIFS('AR SALES'!$Y$2:$Y$2501,'AR SALES'!$L$2:$L$2501,$L3858,'AR SALES'!$AD$2:$AD$2501,"OFF"),2)=0,"","STALE")))</f>
        <v/>
      </c>
      <c r="BB3858" s="2">
        <f>IF(OR(""&amp;$F3858="2",""&amp;$F3858="4",""&amp;$F3858="G",""&amp;$F3858="H"),IF($AY3858="YES","",IF($AB3858&lt;&gt;0,"",IF(COUNTIFS('AR SALES'!$L$2:$L$2501,$L3858,'AR SALES'!$AD$2:$AD$2501,IF(""&amp;$F3858="4","OFF","ON"),'AR SALES'!$AF$2:$AF$2501,"Y")&gt;0,"","NO EXEMPTION"))),"")</f>
        <v/>
      </c>
    </row>
    <row r="3859">
      <c r="AT3859" s="2">
        <f>IF($L3859="","",IFERROR(INDEX('AR SALES'!$H$2:$H$2501,MATCH(""&amp;$L3859,'AR SALES'!$AE$2:$AE$2501,0)),""))</f>
        <v/>
      </c>
      <c r="AU3859" s="2">
        <f>IF($L3859="","",IF($A3859&lt;&gt;"GA","",IF($E3859="FULTON",IF(ISNUMBER(SEARCH("COLLEGE PARK",$AT3859)),"FULTON (COLLEGE PARK)",IF(ISNUMBER(SEARCH("HAPEVILLE",$AT3859)),"FULTON (HAPEVILLE)",IF(ISNUMBER(SEARCH("EAST POINT",$AT3859)),"FULTON (EAST POINT)",IF(ISNUMBER(SEARCH("ATLANTA",$AT3859)),"FULTON (ATL LIMITS)","FULTON")))),IF($E3859="DEKALB",IF(ISNUMBER(SEARCH("ATLANTA",$AT3859)),"DEKALB (ATL LIMITS)","DEKALB"),IF(AND($E3859="CLAYTON",ISNUMBER(SEARCH("COLLEGE PARK",$AT3859))),"CLAYTON (COLLEGE PARK)",$E3859)))))</f>
        <v/>
      </c>
      <c r="AV3859" s="2">
        <f>IF($L3859="","",IF(""&amp;$F3859="2","DIESEL",IF(OR(""&amp;$F3859="G",""&amp;$F3859="H"),"GAS","")))</f>
        <v/>
      </c>
      <c r="AW3859" s="2">
        <f>IF($AV3859="","",$R3859)</f>
        <v/>
      </c>
      <c r="AX3859" s="2">
        <f>IF($AV3859="","",IF($AB3859=0,$R3859,0))</f>
        <v/>
      </c>
      <c r="AY3859" s="2">
        <f>IF($AV3859="","",IF(AND($Z3859=0,COUNTIF('AR SALES'!$L$2:$L$2501,$L3859)=0),"YES",""))</f>
        <v/>
      </c>
      <c r="AZ3859" s="2">
        <f>IF($AV3859="","",IFERROR(VLOOKUP($AU3859,CODES!$A:$B,2,FALSE),"NO CODE"))</f>
        <v/>
      </c>
      <c r="BA3859" s="2">
        <f>IF(""&amp;$F3859&lt;&gt;"4","",IF($AY3859="YES","",IF(ROUND(SUMIFS($AE$2:$AE$4001,$L$2:$L$4001,$L3859,$F$2:$F$4001,"4")-SUMIFS('AR SALES'!$Y$2:$Y$2501,'AR SALES'!$L$2:$L$2501,$L3859,'AR SALES'!$AD$2:$AD$2501,"OFF"),2)=0,"","STALE")))</f>
        <v/>
      </c>
      <c r="BB3859" s="2">
        <f>IF(OR(""&amp;$F3859="2",""&amp;$F3859="4",""&amp;$F3859="G",""&amp;$F3859="H"),IF($AY3859="YES","",IF($AB3859&lt;&gt;0,"",IF(COUNTIFS('AR SALES'!$L$2:$L$2501,$L3859,'AR SALES'!$AD$2:$AD$2501,IF(""&amp;$F3859="4","OFF","ON"),'AR SALES'!$AF$2:$AF$2501,"Y")&gt;0,"","NO EXEMPTION"))),"")</f>
        <v/>
      </c>
    </row>
    <row r="3860">
      <c r="AT3860" s="2">
        <f>IF($L3860="","",IFERROR(INDEX('AR SALES'!$H$2:$H$2501,MATCH(""&amp;$L3860,'AR SALES'!$AE$2:$AE$2501,0)),""))</f>
        <v/>
      </c>
      <c r="AU3860" s="2">
        <f>IF($L3860="","",IF($A3860&lt;&gt;"GA","",IF($E3860="FULTON",IF(ISNUMBER(SEARCH("COLLEGE PARK",$AT3860)),"FULTON (COLLEGE PARK)",IF(ISNUMBER(SEARCH("HAPEVILLE",$AT3860)),"FULTON (HAPEVILLE)",IF(ISNUMBER(SEARCH("EAST POINT",$AT3860)),"FULTON (EAST POINT)",IF(ISNUMBER(SEARCH("ATLANTA",$AT3860)),"FULTON (ATL LIMITS)","FULTON")))),IF($E3860="DEKALB",IF(ISNUMBER(SEARCH("ATLANTA",$AT3860)),"DEKALB (ATL LIMITS)","DEKALB"),IF(AND($E3860="CLAYTON",ISNUMBER(SEARCH("COLLEGE PARK",$AT3860))),"CLAYTON (COLLEGE PARK)",$E3860)))))</f>
        <v/>
      </c>
      <c r="AV3860" s="2">
        <f>IF($L3860="","",IF(""&amp;$F3860="2","DIESEL",IF(OR(""&amp;$F3860="G",""&amp;$F3860="H"),"GAS","")))</f>
        <v/>
      </c>
      <c r="AW3860" s="2">
        <f>IF($AV3860="","",$R3860)</f>
        <v/>
      </c>
      <c r="AX3860" s="2">
        <f>IF($AV3860="","",IF($AB3860=0,$R3860,0))</f>
        <v/>
      </c>
      <c r="AY3860" s="2">
        <f>IF($AV3860="","",IF(AND($Z3860=0,COUNTIF('AR SALES'!$L$2:$L$2501,$L3860)=0),"YES",""))</f>
        <v/>
      </c>
      <c r="AZ3860" s="2">
        <f>IF($AV3860="","",IFERROR(VLOOKUP($AU3860,CODES!$A:$B,2,FALSE),"NO CODE"))</f>
        <v/>
      </c>
      <c r="BA3860" s="2">
        <f>IF(""&amp;$F3860&lt;&gt;"4","",IF($AY3860="YES","",IF(ROUND(SUMIFS($AE$2:$AE$4001,$L$2:$L$4001,$L3860,$F$2:$F$4001,"4")-SUMIFS('AR SALES'!$Y$2:$Y$2501,'AR SALES'!$L$2:$L$2501,$L3860,'AR SALES'!$AD$2:$AD$2501,"OFF"),2)=0,"","STALE")))</f>
        <v/>
      </c>
      <c r="BB3860" s="2">
        <f>IF(OR(""&amp;$F3860="2",""&amp;$F3860="4",""&amp;$F3860="G",""&amp;$F3860="H"),IF($AY3860="YES","",IF($AB3860&lt;&gt;0,"",IF(COUNTIFS('AR SALES'!$L$2:$L$2501,$L3860,'AR SALES'!$AD$2:$AD$2501,IF(""&amp;$F3860="4","OFF","ON"),'AR SALES'!$AF$2:$AF$2501,"Y")&gt;0,"","NO EXEMPTION"))),"")</f>
        <v/>
      </c>
    </row>
    <row r="3861">
      <c r="AT3861" s="2">
        <f>IF($L3861="","",IFERROR(INDEX('AR SALES'!$H$2:$H$2501,MATCH(""&amp;$L3861,'AR SALES'!$AE$2:$AE$2501,0)),""))</f>
        <v/>
      </c>
      <c r="AU3861" s="2">
        <f>IF($L3861="","",IF($A3861&lt;&gt;"GA","",IF($E3861="FULTON",IF(ISNUMBER(SEARCH("COLLEGE PARK",$AT3861)),"FULTON (COLLEGE PARK)",IF(ISNUMBER(SEARCH("HAPEVILLE",$AT3861)),"FULTON (HAPEVILLE)",IF(ISNUMBER(SEARCH("EAST POINT",$AT3861)),"FULTON (EAST POINT)",IF(ISNUMBER(SEARCH("ATLANTA",$AT3861)),"FULTON (ATL LIMITS)","FULTON")))),IF($E3861="DEKALB",IF(ISNUMBER(SEARCH("ATLANTA",$AT3861)),"DEKALB (ATL LIMITS)","DEKALB"),IF(AND($E3861="CLAYTON",ISNUMBER(SEARCH("COLLEGE PARK",$AT3861))),"CLAYTON (COLLEGE PARK)",$E3861)))))</f>
        <v/>
      </c>
      <c r="AV3861" s="2">
        <f>IF($L3861="","",IF(""&amp;$F3861="2","DIESEL",IF(OR(""&amp;$F3861="G",""&amp;$F3861="H"),"GAS","")))</f>
        <v/>
      </c>
      <c r="AW3861" s="2">
        <f>IF($AV3861="","",$R3861)</f>
        <v/>
      </c>
      <c r="AX3861" s="2">
        <f>IF($AV3861="","",IF($AB3861=0,$R3861,0))</f>
        <v/>
      </c>
      <c r="AY3861" s="2">
        <f>IF($AV3861="","",IF(AND($Z3861=0,COUNTIF('AR SALES'!$L$2:$L$2501,$L3861)=0),"YES",""))</f>
        <v/>
      </c>
      <c r="AZ3861" s="2">
        <f>IF($AV3861="","",IFERROR(VLOOKUP($AU3861,CODES!$A:$B,2,FALSE),"NO CODE"))</f>
        <v/>
      </c>
      <c r="BA3861" s="2">
        <f>IF(""&amp;$F3861&lt;&gt;"4","",IF($AY3861="YES","",IF(ROUND(SUMIFS($AE$2:$AE$4001,$L$2:$L$4001,$L3861,$F$2:$F$4001,"4")-SUMIFS('AR SALES'!$Y$2:$Y$2501,'AR SALES'!$L$2:$L$2501,$L3861,'AR SALES'!$AD$2:$AD$2501,"OFF"),2)=0,"","STALE")))</f>
        <v/>
      </c>
      <c r="BB3861" s="2">
        <f>IF(OR(""&amp;$F3861="2",""&amp;$F3861="4",""&amp;$F3861="G",""&amp;$F3861="H"),IF($AY3861="YES","",IF($AB3861&lt;&gt;0,"",IF(COUNTIFS('AR SALES'!$L$2:$L$2501,$L3861,'AR SALES'!$AD$2:$AD$2501,IF(""&amp;$F3861="4","OFF","ON"),'AR SALES'!$AF$2:$AF$2501,"Y")&gt;0,"","NO EXEMPTION"))),"")</f>
        <v/>
      </c>
    </row>
    <row r="3862">
      <c r="AT3862" s="2">
        <f>IF($L3862="","",IFERROR(INDEX('AR SALES'!$H$2:$H$2501,MATCH(""&amp;$L3862,'AR SALES'!$AE$2:$AE$2501,0)),""))</f>
        <v/>
      </c>
      <c r="AU3862" s="2">
        <f>IF($L3862="","",IF($A3862&lt;&gt;"GA","",IF($E3862="FULTON",IF(ISNUMBER(SEARCH("COLLEGE PARK",$AT3862)),"FULTON (COLLEGE PARK)",IF(ISNUMBER(SEARCH("HAPEVILLE",$AT3862)),"FULTON (HAPEVILLE)",IF(ISNUMBER(SEARCH("EAST POINT",$AT3862)),"FULTON (EAST POINT)",IF(ISNUMBER(SEARCH("ATLANTA",$AT3862)),"FULTON (ATL LIMITS)","FULTON")))),IF($E3862="DEKALB",IF(ISNUMBER(SEARCH("ATLANTA",$AT3862)),"DEKALB (ATL LIMITS)","DEKALB"),IF(AND($E3862="CLAYTON",ISNUMBER(SEARCH("COLLEGE PARK",$AT3862))),"CLAYTON (COLLEGE PARK)",$E3862)))))</f>
        <v/>
      </c>
      <c r="AV3862" s="2">
        <f>IF($L3862="","",IF(""&amp;$F3862="2","DIESEL",IF(OR(""&amp;$F3862="G",""&amp;$F3862="H"),"GAS","")))</f>
        <v/>
      </c>
      <c r="AW3862" s="2">
        <f>IF($AV3862="","",$R3862)</f>
        <v/>
      </c>
      <c r="AX3862" s="2">
        <f>IF($AV3862="","",IF($AB3862=0,$R3862,0))</f>
        <v/>
      </c>
      <c r="AY3862" s="2">
        <f>IF($AV3862="","",IF(AND($Z3862=0,COUNTIF('AR SALES'!$L$2:$L$2501,$L3862)=0),"YES",""))</f>
        <v/>
      </c>
      <c r="AZ3862" s="2">
        <f>IF($AV3862="","",IFERROR(VLOOKUP($AU3862,CODES!$A:$B,2,FALSE),"NO CODE"))</f>
        <v/>
      </c>
      <c r="BA3862" s="2">
        <f>IF(""&amp;$F3862&lt;&gt;"4","",IF($AY3862="YES","",IF(ROUND(SUMIFS($AE$2:$AE$4001,$L$2:$L$4001,$L3862,$F$2:$F$4001,"4")-SUMIFS('AR SALES'!$Y$2:$Y$2501,'AR SALES'!$L$2:$L$2501,$L3862,'AR SALES'!$AD$2:$AD$2501,"OFF"),2)=0,"","STALE")))</f>
        <v/>
      </c>
      <c r="BB3862" s="2">
        <f>IF(OR(""&amp;$F3862="2",""&amp;$F3862="4",""&amp;$F3862="G",""&amp;$F3862="H"),IF($AY3862="YES","",IF($AB3862&lt;&gt;0,"",IF(COUNTIFS('AR SALES'!$L$2:$L$2501,$L3862,'AR SALES'!$AD$2:$AD$2501,IF(""&amp;$F3862="4","OFF","ON"),'AR SALES'!$AF$2:$AF$2501,"Y")&gt;0,"","NO EXEMPTION"))),"")</f>
        <v/>
      </c>
    </row>
    <row r="3863">
      <c r="AT3863" s="2">
        <f>IF($L3863="","",IFERROR(INDEX('AR SALES'!$H$2:$H$2501,MATCH(""&amp;$L3863,'AR SALES'!$AE$2:$AE$2501,0)),""))</f>
        <v/>
      </c>
      <c r="AU3863" s="2">
        <f>IF($L3863="","",IF($A3863&lt;&gt;"GA","",IF($E3863="FULTON",IF(ISNUMBER(SEARCH("COLLEGE PARK",$AT3863)),"FULTON (COLLEGE PARK)",IF(ISNUMBER(SEARCH("HAPEVILLE",$AT3863)),"FULTON (HAPEVILLE)",IF(ISNUMBER(SEARCH("EAST POINT",$AT3863)),"FULTON (EAST POINT)",IF(ISNUMBER(SEARCH("ATLANTA",$AT3863)),"FULTON (ATL LIMITS)","FULTON")))),IF($E3863="DEKALB",IF(ISNUMBER(SEARCH("ATLANTA",$AT3863)),"DEKALB (ATL LIMITS)","DEKALB"),IF(AND($E3863="CLAYTON",ISNUMBER(SEARCH("COLLEGE PARK",$AT3863))),"CLAYTON (COLLEGE PARK)",$E3863)))))</f>
        <v/>
      </c>
      <c r="AV3863" s="2">
        <f>IF($L3863="","",IF(""&amp;$F3863="2","DIESEL",IF(OR(""&amp;$F3863="G",""&amp;$F3863="H"),"GAS","")))</f>
        <v/>
      </c>
      <c r="AW3863" s="2">
        <f>IF($AV3863="","",$R3863)</f>
        <v/>
      </c>
      <c r="AX3863" s="2">
        <f>IF($AV3863="","",IF($AB3863=0,$R3863,0))</f>
        <v/>
      </c>
      <c r="AY3863" s="2">
        <f>IF($AV3863="","",IF(AND($Z3863=0,COUNTIF('AR SALES'!$L$2:$L$2501,$L3863)=0),"YES",""))</f>
        <v/>
      </c>
      <c r="AZ3863" s="2">
        <f>IF($AV3863="","",IFERROR(VLOOKUP($AU3863,CODES!$A:$B,2,FALSE),"NO CODE"))</f>
        <v/>
      </c>
      <c r="BA3863" s="2">
        <f>IF(""&amp;$F3863&lt;&gt;"4","",IF($AY3863="YES","",IF(ROUND(SUMIFS($AE$2:$AE$4001,$L$2:$L$4001,$L3863,$F$2:$F$4001,"4")-SUMIFS('AR SALES'!$Y$2:$Y$2501,'AR SALES'!$L$2:$L$2501,$L3863,'AR SALES'!$AD$2:$AD$2501,"OFF"),2)=0,"","STALE")))</f>
        <v/>
      </c>
      <c r="BB3863" s="2">
        <f>IF(OR(""&amp;$F3863="2",""&amp;$F3863="4",""&amp;$F3863="G",""&amp;$F3863="H"),IF($AY3863="YES","",IF($AB3863&lt;&gt;0,"",IF(COUNTIFS('AR SALES'!$L$2:$L$2501,$L3863,'AR SALES'!$AD$2:$AD$2501,IF(""&amp;$F3863="4","OFF","ON"),'AR SALES'!$AF$2:$AF$2501,"Y")&gt;0,"","NO EXEMPTION"))),"")</f>
        <v/>
      </c>
    </row>
    <row r="3864">
      <c r="AT3864" s="2">
        <f>IF($L3864="","",IFERROR(INDEX('AR SALES'!$H$2:$H$2501,MATCH(""&amp;$L3864,'AR SALES'!$AE$2:$AE$2501,0)),""))</f>
        <v/>
      </c>
      <c r="AU3864" s="2">
        <f>IF($L3864="","",IF($A3864&lt;&gt;"GA","",IF($E3864="FULTON",IF(ISNUMBER(SEARCH("COLLEGE PARK",$AT3864)),"FULTON (COLLEGE PARK)",IF(ISNUMBER(SEARCH("HAPEVILLE",$AT3864)),"FULTON (HAPEVILLE)",IF(ISNUMBER(SEARCH("EAST POINT",$AT3864)),"FULTON (EAST POINT)",IF(ISNUMBER(SEARCH("ATLANTA",$AT3864)),"FULTON (ATL LIMITS)","FULTON")))),IF($E3864="DEKALB",IF(ISNUMBER(SEARCH("ATLANTA",$AT3864)),"DEKALB (ATL LIMITS)","DEKALB"),IF(AND($E3864="CLAYTON",ISNUMBER(SEARCH("COLLEGE PARK",$AT3864))),"CLAYTON (COLLEGE PARK)",$E3864)))))</f>
        <v/>
      </c>
      <c r="AV3864" s="2">
        <f>IF($L3864="","",IF(""&amp;$F3864="2","DIESEL",IF(OR(""&amp;$F3864="G",""&amp;$F3864="H"),"GAS","")))</f>
        <v/>
      </c>
      <c r="AW3864" s="2">
        <f>IF($AV3864="","",$R3864)</f>
        <v/>
      </c>
      <c r="AX3864" s="2">
        <f>IF($AV3864="","",IF($AB3864=0,$R3864,0))</f>
        <v/>
      </c>
      <c r="AY3864" s="2">
        <f>IF($AV3864="","",IF(AND($Z3864=0,COUNTIF('AR SALES'!$L$2:$L$2501,$L3864)=0),"YES",""))</f>
        <v/>
      </c>
      <c r="AZ3864" s="2">
        <f>IF($AV3864="","",IFERROR(VLOOKUP($AU3864,CODES!$A:$B,2,FALSE),"NO CODE"))</f>
        <v/>
      </c>
      <c r="BA3864" s="2">
        <f>IF(""&amp;$F3864&lt;&gt;"4","",IF($AY3864="YES","",IF(ROUND(SUMIFS($AE$2:$AE$4001,$L$2:$L$4001,$L3864,$F$2:$F$4001,"4")-SUMIFS('AR SALES'!$Y$2:$Y$2501,'AR SALES'!$L$2:$L$2501,$L3864,'AR SALES'!$AD$2:$AD$2501,"OFF"),2)=0,"","STALE")))</f>
        <v/>
      </c>
      <c r="BB3864" s="2">
        <f>IF(OR(""&amp;$F3864="2",""&amp;$F3864="4",""&amp;$F3864="G",""&amp;$F3864="H"),IF($AY3864="YES","",IF($AB3864&lt;&gt;0,"",IF(COUNTIFS('AR SALES'!$L$2:$L$2501,$L3864,'AR SALES'!$AD$2:$AD$2501,IF(""&amp;$F3864="4","OFF","ON"),'AR SALES'!$AF$2:$AF$2501,"Y")&gt;0,"","NO EXEMPTION"))),"")</f>
        <v/>
      </c>
    </row>
    <row r="3865">
      <c r="AT3865" s="2">
        <f>IF($L3865="","",IFERROR(INDEX('AR SALES'!$H$2:$H$2501,MATCH(""&amp;$L3865,'AR SALES'!$AE$2:$AE$2501,0)),""))</f>
        <v/>
      </c>
      <c r="AU3865" s="2">
        <f>IF($L3865="","",IF($A3865&lt;&gt;"GA","",IF($E3865="FULTON",IF(ISNUMBER(SEARCH("COLLEGE PARK",$AT3865)),"FULTON (COLLEGE PARK)",IF(ISNUMBER(SEARCH("HAPEVILLE",$AT3865)),"FULTON (HAPEVILLE)",IF(ISNUMBER(SEARCH("EAST POINT",$AT3865)),"FULTON (EAST POINT)",IF(ISNUMBER(SEARCH("ATLANTA",$AT3865)),"FULTON (ATL LIMITS)","FULTON")))),IF($E3865="DEKALB",IF(ISNUMBER(SEARCH("ATLANTA",$AT3865)),"DEKALB (ATL LIMITS)","DEKALB"),IF(AND($E3865="CLAYTON",ISNUMBER(SEARCH("COLLEGE PARK",$AT3865))),"CLAYTON (COLLEGE PARK)",$E3865)))))</f>
        <v/>
      </c>
      <c r="AV3865" s="2">
        <f>IF($L3865="","",IF(""&amp;$F3865="2","DIESEL",IF(OR(""&amp;$F3865="G",""&amp;$F3865="H"),"GAS","")))</f>
        <v/>
      </c>
      <c r="AW3865" s="2">
        <f>IF($AV3865="","",$R3865)</f>
        <v/>
      </c>
      <c r="AX3865" s="2">
        <f>IF($AV3865="","",IF($AB3865=0,$R3865,0))</f>
        <v/>
      </c>
      <c r="AY3865" s="2">
        <f>IF($AV3865="","",IF(AND($Z3865=0,COUNTIF('AR SALES'!$L$2:$L$2501,$L3865)=0),"YES",""))</f>
        <v/>
      </c>
      <c r="AZ3865" s="2">
        <f>IF($AV3865="","",IFERROR(VLOOKUP($AU3865,CODES!$A:$B,2,FALSE),"NO CODE"))</f>
        <v/>
      </c>
      <c r="BA3865" s="2">
        <f>IF(""&amp;$F3865&lt;&gt;"4","",IF($AY3865="YES","",IF(ROUND(SUMIFS($AE$2:$AE$4001,$L$2:$L$4001,$L3865,$F$2:$F$4001,"4")-SUMIFS('AR SALES'!$Y$2:$Y$2501,'AR SALES'!$L$2:$L$2501,$L3865,'AR SALES'!$AD$2:$AD$2501,"OFF"),2)=0,"","STALE")))</f>
        <v/>
      </c>
      <c r="BB3865" s="2">
        <f>IF(OR(""&amp;$F3865="2",""&amp;$F3865="4",""&amp;$F3865="G",""&amp;$F3865="H"),IF($AY3865="YES","",IF($AB3865&lt;&gt;0,"",IF(COUNTIFS('AR SALES'!$L$2:$L$2501,$L3865,'AR SALES'!$AD$2:$AD$2501,IF(""&amp;$F3865="4","OFF","ON"),'AR SALES'!$AF$2:$AF$2501,"Y")&gt;0,"","NO EXEMPTION"))),"")</f>
        <v/>
      </c>
    </row>
    <row r="3866">
      <c r="AT3866" s="2">
        <f>IF($L3866="","",IFERROR(INDEX('AR SALES'!$H$2:$H$2501,MATCH(""&amp;$L3866,'AR SALES'!$AE$2:$AE$2501,0)),""))</f>
        <v/>
      </c>
      <c r="AU3866" s="2">
        <f>IF($L3866="","",IF($A3866&lt;&gt;"GA","",IF($E3866="FULTON",IF(ISNUMBER(SEARCH("COLLEGE PARK",$AT3866)),"FULTON (COLLEGE PARK)",IF(ISNUMBER(SEARCH("HAPEVILLE",$AT3866)),"FULTON (HAPEVILLE)",IF(ISNUMBER(SEARCH("EAST POINT",$AT3866)),"FULTON (EAST POINT)",IF(ISNUMBER(SEARCH("ATLANTA",$AT3866)),"FULTON (ATL LIMITS)","FULTON")))),IF($E3866="DEKALB",IF(ISNUMBER(SEARCH("ATLANTA",$AT3866)),"DEKALB (ATL LIMITS)","DEKALB"),IF(AND($E3866="CLAYTON",ISNUMBER(SEARCH("COLLEGE PARK",$AT3866))),"CLAYTON (COLLEGE PARK)",$E3866)))))</f>
        <v/>
      </c>
      <c r="AV3866" s="2">
        <f>IF($L3866="","",IF(""&amp;$F3866="2","DIESEL",IF(OR(""&amp;$F3866="G",""&amp;$F3866="H"),"GAS","")))</f>
        <v/>
      </c>
      <c r="AW3866" s="2">
        <f>IF($AV3866="","",$R3866)</f>
        <v/>
      </c>
      <c r="AX3866" s="2">
        <f>IF($AV3866="","",IF($AB3866=0,$R3866,0))</f>
        <v/>
      </c>
      <c r="AY3866" s="2">
        <f>IF($AV3866="","",IF(AND($Z3866=0,COUNTIF('AR SALES'!$L$2:$L$2501,$L3866)=0),"YES",""))</f>
        <v/>
      </c>
      <c r="AZ3866" s="2">
        <f>IF($AV3866="","",IFERROR(VLOOKUP($AU3866,CODES!$A:$B,2,FALSE),"NO CODE"))</f>
        <v/>
      </c>
      <c r="BA3866" s="2">
        <f>IF(""&amp;$F3866&lt;&gt;"4","",IF($AY3866="YES","",IF(ROUND(SUMIFS($AE$2:$AE$4001,$L$2:$L$4001,$L3866,$F$2:$F$4001,"4")-SUMIFS('AR SALES'!$Y$2:$Y$2501,'AR SALES'!$L$2:$L$2501,$L3866,'AR SALES'!$AD$2:$AD$2501,"OFF"),2)=0,"","STALE")))</f>
        <v/>
      </c>
      <c r="BB3866" s="2">
        <f>IF(OR(""&amp;$F3866="2",""&amp;$F3866="4",""&amp;$F3866="G",""&amp;$F3866="H"),IF($AY3866="YES","",IF($AB3866&lt;&gt;0,"",IF(COUNTIFS('AR SALES'!$L$2:$L$2501,$L3866,'AR SALES'!$AD$2:$AD$2501,IF(""&amp;$F3866="4","OFF","ON"),'AR SALES'!$AF$2:$AF$2501,"Y")&gt;0,"","NO EXEMPTION"))),"")</f>
        <v/>
      </c>
    </row>
    <row r="3867">
      <c r="AT3867" s="2">
        <f>IF($L3867="","",IFERROR(INDEX('AR SALES'!$H$2:$H$2501,MATCH(""&amp;$L3867,'AR SALES'!$AE$2:$AE$2501,0)),""))</f>
        <v/>
      </c>
      <c r="AU3867" s="2">
        <f>IF($L3867="","",IF($A3867&lt;&gt;"GA","",IF($E3867="FULTON",IF(ISNUMBER(SEARCH("COLLEGE PARK",$AT3867)),"FULTON (COLLEGE PARK)",IF(ISNUMBER(SEARCH("HAPEVILLE",$AT3867)),"FULTON (HAPEVILLE)",IF(ISNUMBER(SEARCH("EAST POINT",$AT3867)),"FULTON (EAST POINT)",IF(ISNUMBER(SEARCH("ATLANTA",$AT3867)),"FULTON (ATL LIMITS)","FULTON")))),IF($E3867="DEKALB",IF(ISNUMBER(SEARCH("ATLANTA",$AT3867)),"DEKALB (ATL LIMITS)","DEKALB"),IF(AND($E3867="CLAYTON",ISNUMBER(SEARCH("COLLEGE PARK",$AT3867))),"CLAYTON (COLLEGE PARK)",$E3867)))))</f>
        <v/>
      </c>
      <c r="AV3867" s="2">
        <f>IF($L3867="","",IF(""&amp;$F3867="2","DIESEL",IF(OR(""&amp;$F3867="G",""&amp;$F3867="H"),"GAS","")))</f>
        <v/>
      </c>
      <c r="AW3867" s="2">
        <f>IF($AV3867="","",$R3867)</f>
        <v/>
      </c>
      <c r="AX3867" s="2">
        <f>IF($AV3867="","",IF($AB3867=0,$R3867,0))</f>
        <v/>
      </c>
      <c r="AY3867" s="2">
        <f>IF($AV3867="","",IF(AND($Z3867=0,COUNTIF('AR SALES'!$L$2:$L$2501,$L3867)=0),"YES",""))</f>
        <v/>
      </c>
      <c r="AZ3867" s="2">
        <f>IF($AV3867="","",IFERROR(VLOOKUP($AU3867,CODES!$A:$B,2,FALSE),"NO CODE"))</f>
        <v/>
      </c>
      <c r="BA3867" s="2">
        <f>IF(""&amp;$F3867&lt;&gt;"4","",IF($AY3867="YES","",IF(ROUND(SUMIFS($AE$2:$AE$4001,$L$2:$L$4001,$L3867,$F$2:$F$4001,"4")-SUMIFS('AR SALES'!$Y$2:$Y$2501,'AR SALES'!$L$2:$L$2501,$L3867,'AR SALES'!$AD$2:$AD$2501,"OFF"),2)=0,"","STALE")))</f>
        <v/>
      </c>
      <c r="BB3867" s="2">
        <f>IF(OR(""&amp;$F3867="2",""&amp;$F3867="4",""&amp;$F3867="G",""&amp;$F3867="H"),IF($AY3867="YES","",IF($AB3867&lt;&gt;0,"",IF(COUNTIFS('AR SALES'!$L$2:$L$2501,$L3867,'AR SALES'!$AD$2:$AD$2501,IF(""&amp;$F3867="4","OFF","ON"),'AR SALES'!$AF$2:$AF$2501,"Y")&gt;0,"","NO EXEMPTION"))),"")</f>
        <v/>
      </c>
    </row>
    <row r="3868">
      <c r="AT3868" s="2">
        <f>IF($L3868="","",IFERROR(INDEX('AR SALES'!$H$2:$H$2501,MATCH(""&amp;$L3868,'AR SALES'!$AE$2:$AE$2501,0)),""))</f>
        <v/>
      </c>
      <c r="AU3868" s="2">
        <f>IF($L3868="","",IF($A3868&lt;&gt;"GA","",IF($E3868="FULTON",IF(ISNUMBER(SEARCH("COLLEGE PARK",$AT3868)),"FULTON (COLLEGE PARK)",IF(ISNUMBER(SEARCH("HAPEVILLE",$AT3868)),"FULTON (HAPEVILLE)",IF(ISNUMBER(SEARCH("EAST POINT",$AT3868)),"FULTON (EAST POINT)",IF(ISNUMBER(SEARCH("ATLANTA",$AT3868)),"FULTON (ATL LIMITS)","FULTON")))),IF($E3868="DEKALB",IF(ISNUMBER(SEARCH("ATLANTA",$AT3868)),"DEKALB (ATL LIMITS)","DEKALB"),IF(AND($E3868="CLAYTON",ISNUMBER(SEARCH("COLLEGE PARK",$AT3868))),"CLAYTON (COLLEGE PARK)",$E3868)))))</f>
        <v/>
      </c>
      <c r="AV3868" s="2">
        <f>IF($L3868="","",IF(""&amp;$F3868="2","DIESEL",IF(OR(""&amp;$F3868="G",""&amp;$F3868="H"),"GAS","")))</f>
        <v/>
      </c>
      <c r="AW3868" s="2">
        <f>IF($AV3868="","",$R3868)</f>
        <v/>
      </c>
      <c r="AX3868" s="2">
        <f>IF($AV3868="","",IF($AB3868=0,$R3868,0))</f>
        <v/>
      </c>
      <c r="AY3868" s="2">
        <f>IF($AV3868="","",IF(AND($Z3868=0,COUNTIF('AR SALES'!$L$2:$L$2501,$L3868)=0),"YES",""))</f>
        <v/>
      </c>
      <c r="AZ3868" s="2">
        <f>IF($AV3868="","",IFERROR(VLOOKUP($AU3868,CODES!$A:$B,2,FALSE),"NO CODE"))</f>
        <v/>
      </c>
      <c r="BA3868" s="2">
        <f>IF(""&amp;$F3868&lt;&gt;"4","",IF($AY3868="YES","",IF(ROUND(SUMIFS($AE$2:$AE$4001,$L$2:$L$4001,$L3868,$F$2:$F$4001,"4")-SUMIFS('AR SALES'!$Y$2:$Y$2501,'AR SALES'!$L$2:$L$2501,$L3868,'AR SALES'!$AD$2:$AD$2501,"OFF"),2)=0,"","STALE")))</f>
        <v/>
      </c>
      <c r="BB3868" s="2">
        <f>IF(OR(""&amp;$F3868="2",""&amp;$F3868="4",""&amp;$F3868="G",""&amp;$F3868="H"),IF($AY3868="YES","",IF($AB3868&lt;&gt;0,"",IF(COUNTIFS('AR SALES'!$L$2:$L$2501,$L3868,'AR SALES'!$AD$2:$AD$2501,IF(""&amp;$F3868="4","OFF","ON"),'AR SALES'!$AF$2:$AF$2501,"Y")&gt;0,"","NO EXEMPTION"))),"")</f>
        <v/>
      </c>
    </row>
    <row r="3869">
      <c r="AT3869" s="2">
        <f>IF($L3869="","",IFERROR(INDEX('AR SALES'!$H$2:$H$2501,MATCH(""&amp;$L3869,'AR SALES'!$AE$2:$AE$2501,0)),""))</f>
        <v/>
      </c>
      <c r="AU3869" s="2">
        <f>IF($L3869="","",IF($A3869&lt;&gt;"GA","",IF($E3869="FULTON",IF(ISNUMBER(SEARCH("COLLEGE PARK",$AT3869)),"FULTON (COLLEGE PARK)",IF(ISNUMBER(SEARCH("HAPEVILLE",$AT3869)),"FULTON (HAPEVILLE)",IF(ISNUMBER(SEARCH("EAST POINT",$AT3869)),"FULTON (EAST POINT)",IF(ISNUMBER(SEARCH("ATLANTA",$AT3869)),"FULTON (ATL LIMITS)","FULTON")))),IF($E3869="DEKALB",IF(ISNUMBER(SEARCH("ATLANTA",$AT3869)),"DEKALB (ATL LIMITS)","DEKALB"),IF(AND($E3869="CLAYTON",ISNUMBER(SEARCH("COLLEGE PARK",$AT3869))),"CLAYTON (COLLEGE PARK)",$E3869)))))</f>
        <v/>
      </c>
      <c r="AV3869" s="2">
        <f>IF($L3869="","",IF(""&amp;$F3869="2","DIESEL",IF(OR(""&amp;$F3869="G",""&amp;$F3869="H"),"GAS","")))</f>
        <v/>
      </c>
      <c r="AW3869" s="2">
        <f>IF($AV3869="","",$R3869)</f>
        <v/>
      </c>
      <c r="AX3869" s="2">
        <f>IF($AV3869="","",IF($AB3869=0,$R3869,0))</f>
        <v/>
      </c>
      <c r="AY3869" s="2">
        <f>IF($AV3869="","",IF(AND($Z3869=0,COUNTIF('AR SALES'!$L$2:$L$2501,$L3869)=0),"YES",""))</f>
        <v/>
      </c>
      <c r="AZ3869" s="2">
        <f>IF($AV3869="","",IFERROR(VLOOKUP($AU3869,CODES!$A:$B,2,FALSE),"NO CODE"))</f>
        <v/>
      </c>
      <c r="BA3869" s="2">
        <f>IF(""&amp;$F3869&lt;&gt;"4","",IF($AY3869="YES","",IF(ROUND(SUMIFS($AE$2:$AE$4001,$L$2:$L$4001,$L3869,$F$2:$F$4001,"4")-SUMIFS('AR SALES'!$Y$2:$Y$2501,'AR SALES'!$L$2:$L$2501,$L3869,'AR SALES'!$AD$2:$AD$2501,"OFF"),2)=0,"","STALE")))</f>
        <v/>
      </c>
      <c r="BB3869" s="2">
        <f>IF(OR(""&amp;$F3869="2",""&amp;$F3869="4",""&amp;$F3869="G",""&amp;$F3869="H"),IF($AY3869="YES","",IF($AB3869&lt;&gt;0,"",IF(COUNTIFS('AR SALES'!$L$2:$L$2501,$L3869,'AR SALES'!$AD$2:$AD$2501,IF(""&amp;$F3869="4","OFF","ON"),'AR SALES'!$AF$2:$AF$2501,"Y")&gt;0,"","NO EXEMPTION"))),"")</f>
        <v/>
      </c>
    </row>
    <row r="3870">
      <c r="AT3870" s="2">
        <f>IF($L3870="","",IFERROR(INDEX('AR SALES'!$H$2:$H$2501,MATCH(""&amp;$L3870,'AR SALES'!$AE$2:$AE$2501,0)),""))</f>
        <v/>
      </c>
      <c r="AU3870" s="2">
        <f>IF($L3870="","",IF($A3870&lt;&gt;"GA","",IF($E3870="FULTON",IF(ISNUMBER(SEARCH("COLLEGE PARK",$AT3870)),"FULTON (COLLEGE PARK)",IF(ISNUMBER(SEARCH("HAPEVILLE",$AT3870)),"FULTON (HAPEVILLE)",IF(ISNUMBER(SEARCH("EAST POINT",$AT3870)),"FULTON (EAST POINT)",IF(ISNUMBER(SEARCH("ATLANTA",$AT3870)),"FULTON (ATL LIMITS)","FULTON")))),IF($E3870="DEKALB",IF(ISNUMBER(SEARCH("ATLANTA",$AT3870)),"DEKALB (ATL LIMITS)","DEKALB"),IF(AND($E3870="CLAYTON",ISNUMBER(SEARCH("COLLEGE PARK",$AT3870))),"CLAYTON (COLLEGE PARK)",$E3870)))))</f>
        <v/>
      </c>
      <c r="AV3870" s="2">
        <f>IF($L3870="","",IF(""&amp;$F3870="2","DIESEL",IF(OR(""&amp;$F3870="G",""&amp;$F3870="H"),"GAS","")))</f>
        <v/>
      </c>
      <c r="AW3870" s="2">
        <f>IF($AV3870="","",$R3870)</f>
        <v/>
      </c>
      <c r="AX3870" s="2">
        <f>IF($AV3870="","",IF($AB3870=0,$R3870,0))</f>
        <v/>
      </c>
      <c r="AY3870" s="2">
        <f>IF($AV3870="","",IF(AND($Z3870=0,COUNTIF('AR SALES'!$L$2:$L$2501,$L3870)=0),"YES",""))</f>
        <v/>
      </c>
      <c r="AZ3870" s="2">
        <f>IF($AV3870="","",IFERROR(VLOOKUP($AU3870,CODES!$A:$B,2,FALSE),"NO CODE"))</f>
        <v/>
      </c>
      <c r="BA3870" s="2">
        <f>IF(""&amp;$F3870&lt;&gt;"4","",IF($AY3870="YES","",IF(ROUND(SUMIFS($AE$2:$AE$4001,$L$2:$L$4001,$L3870,$F$2:$F$4001,"4")-SUMIFS('AR SALES'!$Y$2:$Y$2501,'AR SALES'!$L$2:$L$2501,$L3870,'AR SALES'!$AD$2:$AD$2501,"OFF"),2)=0,"","STALE")))</f>
        <v/>
      </c>
      <c r="BB3870" s="2">
        <f>IF(OR(""&amp;$F3870="2",""&amp;$F3870="4",""&amp;$F3870="G",""&amp;$F3870="H"),IF($AY3870="YES","",IF($AB3870&lt;&gt;0,"",IF(COUNTIFS('AR SALES'!$L$2:$L$2501,$L3870,'AR SALES'!$AD$2:$AD$2501,IF(""&amp;$F3870="4","OFF","ON"),'AR SALES'!$AF$2:$AF$2501,"Y")&gt;0,"","NO EXEMPTION"))),"")</f>
        <v/>
      </c>
    </row>
    <row r="3871">
      <c r="AT3871" s="2">
        <f>IF($L3871="","",IFERROR(INDEX('AR SALES'!$H$2:$H$2501,MATCH(""&amp;$L3871,'AR SALES'!$AE$2:$AE$2501,0)),""))</f>
        <v/>
      </c>
      <c r="AU3871" s="2">
        <f>IF($L3871="","",IF($A3871&lt;&gt;"GA","",IF($E3871="FULTON",IF(ISNUMBER(SEARCH("COLLEGE PARK",$AT3871)),"FULTON (COLLEGE PARK)",IF(ISNUMBER(SEARCH("HAPEVILLE",$AT3871)),"FULTON (HAPEVILLE)",IF(ISNUMBER(SEARCH("EAST POINT",$AT3871)),"FULTON (EAST POINT)",IF(ISNUMBER(SEARCH("ATLANTA",$AT3871)),"FULTON (ATL LIMITS)","FULTON")))),IF($E3871="DEKALB",IF(ISNUMBER(SEARCH("ATLANTA",$AT3871)),"DEKALB (ATL LIMITS)","DEKALB"),IF(AND($E3871="CLAYTON",ISNUMBER(SEARCH("COLLEGE PARK",$AT3871))),"CLAYTON (COLLEGE PARK)",$E3871)))))</f>
        <v/>
      </c>
      <c r="AV3871" s="2">
        <f>IF($L3871="","",IF(""&amp;$F3871="2","DIESEL",IF(OR(""&amp;$F3871="G",""&amp;$F3871="H"),"GAS","")))</f>
        <v/>
      </c>
      <c r="AW3871" s="2">
        <f>IF($AV3871="","",$R3871)</f>
        <v/>
      </c>
      <c r="AX3871" s="2">
        <f>IF($AV3871="","",IF($AB3871=0,$R3871,0))</f>
        <v/>
      </c>
      <c r="AY3871" s="2">
        <f>IF($AV3871="","",IF(AND($Z3871=0,COUNTIF('AR SALES'!$L$2:$L$2501,$L3871)=0),"YES",""))</f>
        <v/>
      </c>
      <c r="AZ3871" s="2">
        <f>IF($AV3871="","",IFERROR(VLOOKUP($AU3871,CODES!$A:$B,2,FALSE),"NO CODE"))</f>
        <v/>
      </c>
      <c r="BA3871" s="2">
        <f>IF(""&amp;$F3871&lt;&gt;"4","",IF($AY3871="YES","",IF(ROUND(SUMIFS($AE$2:$AE$4001,$L$2:$L$4001,$L3871,$F$2:$F$4001,"4")-SUMIFS('AR SALES'!$Y$2:$Y$2501,'AR SALES'!$L$2:$L$2501,$L3871,'AR SALES'!$AD$2:$AD$2501,"OFF"),2)=0,"","STALE")))</f>
        <v/>
      </c>
      <c r="BB3871" s="2">
        <f>IF(OR(""&amp;$F3871="2",""&amp;$F3871="4",""&amp;$F3871="G",""&amp;$F3871="H"),IF($AY3871="YES","",IF($AB3871&lt;&gt;0,"",IF(COUNTIFS('AR SALES'!$L$2:$L$2501,$L3871,'AR SALES'!$AD$2:$AD$2501,IF(""&amp;$F3871="4","OFF","ON"),'AR SALES'!$AF$2:$AF$2501,"Y")&gt;0,"","NO EXEMPTION"))),"")</f>
        <v/>
      </c>
    </row>
    <row r="3872">
      <c r="AT3872" s="2">
        <f>IF($L3872="","",IFERROR(INDEX('AR SALES'!$H$2:$H$2501,MATCH(""&amp;$L3872,'AR SALES'!$AE$2:$AE$2501,0)),""))</f>
        <v/>
      </c>
      <c r="AU3872" s="2">
        <f>IF($L3872="","",IF($A3872&lt;&gt;"GA","",IF($E3872="FULTON",IF(ISNUMBER(SEARCH("COLLEGE PARK",$AT3872)),"FULTON (COLLEGE PARK)",IF(ISNUMBER(SEARCH("HAPEVILLE",$AT3872)),"FULTON (HAPEVILLE)",IF(ISNUMBER(SEARCH("EAST POINT",$AT3872)),"FULTON (EAST POINT)",IF(ISNUMBER(SEARCH("ATLANTA",$AT3872)),"FULTON (ATL LIMITS)","FULTON")))),IF($E3872="DEKALB",IF(ISNUMBER(SEARCH("ATLANTA",$AT3872)),"DEKALB (ATL LIMITS)","DEKALB"),IF(AND($E3872="CLAYTON",ISNUMBER(SEARCH("COLLEGE PARK",$AT3872))),"CLAYTON (COLLEGE PARK)",$E3872)))))</f>
        <v/>
      </c>
      <c r="AV3872" s="2">
        <f>IF($L3872="","",IF(""&amp;$F3872="2","DIESEL",IF(OR(""&amp;$F3872="G",""&amp;$F3872="H"),"GAS","")))</f>
        <v/>
      </c>
      <c r="AW3872" s="2">
        <f>IF($AV3872="","",$R3872)</f>
        <v/>
      </c>
      <c r="AX3872" s="2">
        <f>IF($AV3872="","",IF($AB3872=0,$R3872,0))</f>
        <v/>
      </c>
      <c r="AY3872" s="2">
        <f>IF($AV3872="","",IF(AND($Z3872=0,COUNTIF('AR SALES'!$L$2:$L$2501,$L3872)=0),"YES",""))</f>
        <v/>
      </c>
      <c r="AZ3872" s="2">
        <f>IF($AV3872="","",IFERROR(VLOOKUP($AU3872,CODES!$A:$B,2,FALSE),"NO CODE"))</f>
        <v/>
      </c>
      <c r="BA3872" s="2">
        <f>IF(""&amp;$F3872&lt;&gt;"4","",IF($AY3872="YES","",IF(ROUND(SUMIFS($AE$2:$AE$4001,$L$2:$L$4001,$L3872,$F$2:$F$4001,"4")-SUMIFS('AR SALES'!$Y$2:$Y$2501,'AR SALES'!$L$2:$L$2501,$L3872,'AR SALES'!$AD$2:$AD$2501,"OFF"),2)=0,"","STALE")))</f>
        <v/>
      </c>
      <c r="BB3872" s="2">
        <f>IF(OR(""&amp;$F3872="2",""&amp;$F3872="4",""&amp;$F3872="G",""&amp;$F3872="H"),IF($AY3872="YES","",IF($AB3872&lt;&gt;0,"",IF(COUNTIFS('AR SALES'!$L$2:$L$2501,$L3872,'AR SALES'!$AD$2:$AD$2501,IF(""&amp;$F3872="4","OFF","ON"),'AR SALES'!$AF$2:$AF$2501,"Y")&gt;0,"","NO EXEMPTION"))),"")</f>
        <v/>
      </c>
    </row>
    <row r="3873">
      <c r="AT3873" s="2">
        <f>IF($L3873="","",IFERROR(INDEX('AR SALES'!$H$2:$H$2501,MATCH(""&amp;$L3873,'AR SALES'!$AE$2:$AE$2501,0)),""))</f>
        <v/>
      </c>
      <c r="AU3873" s="2">
        <f>IF($L3873="","",IF($A3873&lt;&gt;"GA","",IF($E3873="FULTON",IF(ISNUMBER(SEARCH("COLLEGE PARK",$AT3873)),"FULTON (COLLEGE PARK)",IF(ISNUMBER(SEARCH("HAPEVILLE",$AT3873)),"FULTON (HAPEVILLE)",IF(ISNUMBER(SEARCH("EAST POINT",$AT3873)),"FULTON (EAST POINT)",IF(ISNUMBER(SEARCH("ATLANTA",$AT3873)),"FULTON (ATL LIMITS)","FULTON")))),IF($E3873="DEKALB",IF(ISNUMBER(SEARCH("ATLANTA",$AT3873)),"DEKALB (ATL LIMITS)","DEKALB"),IF(AND($E3873="CLAYTON",ISNUMBER(SEARCH("COLLEGE PARK",$AT3873))),"CLAYTON (COLLEGE PARK)",$E3873)))))</f>
        <v/>
      </c>
      <c r="AV3873" s="2">
        <f>IF($L3873="","",IF(""&amp;$F3873="2","DIESEL",IF(OR(""&amp;$F3873="G",""&amp;$F3873="H"),"GAS","")))</f>
        <v/>
      </c>
      <c r="AW3873" s="2">
        <f>IF($AV3873="","",$R3873)</f>
        <v/>
      </c>
      <c r="AX3873" s="2">
        <f>IF($AV3873="","",IF($AB3873=0,$R3873,0))</f>
        <v/>
      </c>
      <c r="AY3873" s="2">
        <f>IF($AV3873="","",IF(AND($Z3873=0,COUNTIF('AR SALES'!$L$2:$L$2501,$L3873)=0),"YES",""))</f>
        <v/>
      </c>
      <c r="AZ3873" s="2">
        <f>IF($AV3873="","",IFERROR(VLOOKUP($AU3873,CODES!$A:$B,2,FALSE),"NO CODE"))</f>
        <v/>
      </c>
      <c r="BA3873" s="2">
        <f>IF(""&amp;$F3873&lt;&gt;"4","",IF($AY3873="YES","",IF(ROUND(SUMIFS($AE$2:$AE$4001,$L$2:$L$4001,$L3873,$F$2:$F$4001,"4")-SUMIFS('AR SALES'!$Y$2:$Y$2501,'AR SALES'!$L$2:$L$2501,$L3873,'AR SALES'!$AD$2:$AD$2501,"OFF"),2)=0,"","STALE")))</f>
        <v/>
      </c>
      <c r="BB3873" s="2">
        <f>IF(OR(""&amp;$F3873="2",""&amp;$F3873="4",""&amp;$F3873="G",""&amp;$F3873="H"),IF($AY3873="YES","",IF($AB3873&lt;&gt;0,"",IF(COUNTIFS('AR SALES'!$L$2:$L$2501,$L3873,'AR SALES'!$AD$2:$AD$2501,IF(""&amp;$F3873="4","OFF","ON"),'AR SALES'!$AF$2:$AF$2501,"Y")&gt;0,"","NO EXEMPTION"))),"")</f>
        <v/>
      </c>
    </row>
    <row r="3874">
      <c r="AT3874" s="2">
        <f>IF($L3874="","",IFERROR(INDEX('AR SALES'!$H$2:$H$2501,MATCH(""&amp;$L3874,'AR SALES'!$AE$2:$AE$2501,0)),""))</f>
        <v/>
      </c>
      <c r="AU3874" s="2">
        <f>IF($L3874="","",IF($A3874&lt;&gt;"GA","",IF($E3874="FULTON",IF(ISNUMBER(SEARCH("COLLEGE PARK",$AT3874)),"FULTON (COLLEGE PARK)",IF(ISNUMBER(SEARCH("HAPEVILLE",$AT3874)),"FULTON (HAPEVILLE)",IF(ISNUMBER(SEARCH("EAST POINT",$AT3874)),"FULTON (EAST POINT)",IF(ISNUMBER(SEARCH("ATLANTA",$AT3874)),"FULTON (ATL LIMITS)","FULTON")))),IF($E3874="DEKALB",IF(ISNUMBER(SEARCH("ATLANTA",$AT3874)),"DEKALB (ATL LIMITS)","DEKALB"),IF(AND($E3874="CLAYTON",ISNUMBER(SEARCH("COLLEGE PARK",$AT3874))),"CLAYTON (COLLEGE PARK)",$E3874)))))</f>
        <v/>
      </c>
      <c r="AV3874" s="2">
        <f>IF($L3874="","",IF(""&amp;$F3874="2","DIESEL",IF(OR(""&amp;$F3874="G",""&amp;$F3874="H"),"GAS","")))</f>
        <v/>
      </c>
      <c r="AW3874" s="2">
        <f>IF($AV3874="","",$R3874)</f>
        <v/>
      </c>
      <c r="AX3874" s="2">
        <f>IF($AV3874="","",IF($AB3874=0,$R3874,0))</f>
        <v/>
      </c>
      <c r="AY3874" s="2">
        <f>IF($AV3874="","",IF(AND($Z3874=0,COUNTIF('AR SALES'!$L$2:$L$2501,$L3874)=0),"YES",""))</f>
        <v/>
      </c>
      <c r="AZ3874" s="2">
        <f>IF($AV3874="","",IFERROR(VLOOKUP($AU3874,CODES!$A:$B,2,FALSE),"NO CODE"))</f>
        <v/>
      </c>
      <c r="BA3874" s="2">
        <f>IF(""&amp;$F3874&lt;&gt;"4","",IF($AY3874="YES","",IF(ROUND(SUMIFS($AE$2:$AE$4001,$L$2:$L$4001,$L3874,$F$2:$F$4001,"4")-SUMIFS('AR SALES'!$Y$2:$Y$2501,'AR SALES'!$L$2:$L$2501,$L3874,'AR SALES'!$AD$2:$AD$2501,"OFF"),2)=0,"","STALE")))</f>
        <v/>
      </c>
      <c r="BB3874" s="2">
        <f>IF(OR(""&amp;$F3874="2",""&amp;$F3874="4",""&amp;$F3874="G",""&amp;$F3874="H"),IF($AY3874="YES","",IF($AB3874&lt;&gt;0,"",IF(COUNTIFS('AR SALES'!$L$2:$L$2501,$L3874,'AR SALES'!$AD$2:$AD$2501,IF(""&amp;$F3874="4","OFF","ON"),'AR SALES'!$AF$2:$AF$2501,"Y")&gt;0,"","NO EXEMPTION"))),"")</f>
        <v/>
      </c>
    </row>
    <row r="3875">
      <c r="AT3875" s="2">
        <f>IF($L3875="","",IFERROR(INDEX('AR SALES'!$H$2:$H$2501,MATCH(""&amp;$L3875,'AR SALES'!$AE$2:$AE$2501,0)),""))</f>
        <v/>
      </c>
      <c r="AU3875" s="2">
        <f>IF($L3875="","",IF($A3875&lt;&gt;"GA","",IF($E3875="FULTON",IF(ISNUMBER(SEARCH("COLLEGE PARK",$AT3875)),"FULTON (COLLEGE PARK)",IF(ISNUMBER(SEARCH("HAPEVILLE",$AT3875)),"FULTON (HAPEVILLE)",IF(ISNUMBER(SEARCH("EAST POINT",$AT3875)),"FULTON (EAST POINT)",IF(ISNUMBER(SEARCH("ATLANTA",$AT3875)),"FULTON (ATL LIMITS)","FULTON")))),IF($E3875="DEKALB",IF(ISNUMBER(SEARCH("ATLANTA",$AT3875)),"DEKALB (ATL LIMITS)","DEKALB"),IF(AND($E3875="CLAYTON",ISNUMBER(SEARCH("COLLEGE PARK",$AT3875))),"CLAYTON (COLLEGE PARK)",$E3875)))))</f>
        <v/>
      </c>
      <c r="AV3875" s="2">
        <f>IF($L3875="","",IF(""&amp;$F3875="2","DIESEL",IF(OR(""&amp;$F3875="G",""&amp;$F3875="H"),"GAS","")))</f>
        <v/>
      </c>
      <c r="AW3875" s="2">
        <f>IF($AV3875="","",$R3875)</f>
        <v/>
      </c>
      <c r="AX3875" s="2">
        <f>IF($AV3875="","",IF($AB3875=0,$R3875,0))</f>
        <v/>
      </c>
      <c r="AY3875" s="2">
        <f>IF($AV3875="","",IF(AND($Z3875=0,COUNTIF('AR SALES'!$L$2:$L$2501,$L3875)=0),"YES",""))</f>
        <v/>
      </c>
      <c r="AZ3875" s="2">
        <f>IF($AV3875="","",IFERROR(VLOOKUP($AU3875,CODES!$A:$B,2,FALSE),"NO CODE"))</f>
        <v/>
      </c>
      <c r="BA3875" s="2">
        <f>IF(""&amp;$F3875&lt;&gt;"4","",IF($AY3875="YES","",IF(ROUND(SUMIFS($AE$2:$AE$4001,$L$2:$L$4001,$L3875,$F$2:$F$4001,"4")-SUMIFS('AR SALES'!$Y$2:$Y$2501,'AR SALES'!$L$2:$L$2501,$L3875,'AR SALES'!$AD$2:$AD$2501,"OFF"),2)=0,"","STALE")))</f>
        <v/>
      </c>
      <c r="BB3875" s="2">
        <f>IF(OR(""&amp;$F3875="2",""&amp;$F3875="4",""&amp;$F3875="G",""&amp;$F3875="H"),IF($AY3875="YES","",IF($AB3875&lt;&gt;0,"",IF(COUNTIFS('AR SALES'!$L$2:$L$2501,$L3875,'AR SALES'!$AD$2:$AD$2501,IF(""&amp;$F3875="4","OFF","ON"),'AR SALES'!$AF$2:$AF$2501,"Y")&gt;0,"","NO EXEMPTION"))),"")</f>
        <v/>
      </c>
    </row>
    <row r="3876">
      <c r="AT3876" s="2">
        <f>IF($L3876="","",IFERROR(INDEX('AR SALES'!$H$2:$H$2501,MATCH(""&amp;$L3876,'AR SALES'!$AE$2:$AE$2501,0)),""))</f>
        <v/>
      </c>
      <c r="AU3876" s="2">
        <f>IF($L3876="","",IF($A3876&lt;&gt;"GA","",IF($E3876="FULTON",IF(ISNUMBER(SEARCH("COLLEGE PARK",$AT3876)),"FULTON (COLLEGE PARK)",IF(ISNUMBER(SEARCH("HAPEVILLE",$AT3876)),"FULTON (HAPEVILLE)",IF(ISNUMBER(SEARCH("EAST POINT",$AT3876)),"FULTON (EAST POINT)",IF(ISNUMBER(SEARCH("ATLANTA",$AT3876)),"FULTON (ATL LIMITS)","FULTON")))),IF($E3876="DEKALB",IF(ISNUMBER(SEARCH("ATLANTA",$AT3876)),"DEKALB (ATL LIMITS)","DEKALB"),IF(AND($E3876="CLAYTON",ISNUMBER(SEARCH("COLLEGE PARK",$AT3876))),"CLAYTON (COLLEGE PARK)",$E3876)))))</f>
        <v/>
      </c>
      <c r="AV3876" s="2">
        <f>IF($L3876="","",IF(""&amp;$F3876="2","DIESEL",IF(OR(""&amp;$F3876="G",""&amp;$F3876="H"),"GAS","")))</f>
        <v/>
      </c>
      <c r="AW3876" s="2">
        <f>IF($AV3876="","",$R3876)</f>
        <v/>
      </c>
      <c r="AX3876" s="2">
        <f>IF($AV3876="","",IF($AB3876=0,$R3876,0))</f>
        <v/>
      </c>
      <c r="AY3876" s="2">
        <f>IF($AV3876="","",IF(AND($Z3876=0,COUNTIF('AR SALES'!$L$2:$L$2501,$L3876)=0),"YES",""))</f>
        <v/>
      </c>
      <c r="AZ3876" s="2">
        <f>IF($AV3876="","",IFERROR(VLOOKUP($AU3876,CODES!$A:$B,2,FALSE),"NO CODE"))</f>
        <v/>
      </c>
      <c r="BA3876" s="2">
        <f>IF(""&amp;$F3876&lt;&gt;"4","",IF($AY3876="YES","",IF(ROUND(SUMIFS($AE$2:$AE$4001,$L$2:$L$4001,$L3876,$F$2:$F$4001,"4")-SUMIFS('AR SALES'!$Y$2:$Y$2501,'AR SALES'!$L$2:$L$2501,$L3876,'AR SALES'!$AD$2:$AD$2501,"OFF"),2)=0,"","STALE")))</f>
        <v/>
      </c>
      <c r="BB3876" s="2">
        <f>IF(OR(""&amp;$F3876="2",""&amp;$F3876="4",""&amp;$F3876="G",""&amp;$F3876="H"),IF($AY3876="YES","",IF($AB3876&lt;&gt;0,"",IF(COUNTIFS('AR SALES'!$L$2:$L$2501,$L3876,'AR SALES'!$AD$2:$AD$2501,IF(""&amp;$F3876="4","OFF","ON"),'AR SALES'!$AF$2:$AF$2501,"Y")&gt;0,"","NO EXEMPTION"))),"")</f>
        <v/>
      </c>
    </row>
    <row r="3877">
      <c r="AT3877" s="2">
        <f>IF($L3877="","",IFERROR(INDEX('AR SALES'!$H$2:$H$2501,MATCH(""&amp;$L3877,'AR SALES'!$AE$2:$AE$2501,0)),""))</f>
        <v/>
      </c>
      <c r="AU3877" s="2">
        <f>IF($L3877="","",IF($A3877&lt;&gt;"GA","",IF($E3877="FULTON",IF(ISNUMBER(SEARCH("COLLEGE PARK",$AT3877)),"FULTON (COLLEGE PARK)",IF(ISNUMBER(SEARCH("HAPEVILLE",$AT3877)),"FULTON (HAPEVILLE)",IF(ISNUMBER(SEARCH("EAST POINT",$AT3877)),"FULTON (EAST POINT)",IF(ISNUMBER(SEARCH("ATLANTA",$AT3877)),"FULTON (ATL LIMITS)","FULTON")))),IF($E3877="DEKALB",IF(ISNUMBER(SEARCH("ATLANTA",$AT3877)),"DEKALB (ATL LIMITS)","DEKALB"),IF(AND($E3877="CLAYTON",ISNUMBER(SEARCH("COLLEGE PARK",$AT3877))),"CLAYTON (COLLEGE PARK)",$E3877)))))</f>
        <v/>
      </c>
      <c r="AV3877" s="2">
        <f>IF($L3877="","",IF(""&amp;$F3877="2","DIESEL",IF(OR(""&amp;$F3877="G",""&amp;$F3877="H"),"GAS","")))</f>
        <v/>
      </c>
      <c r="AW3877" s="2">
        <f>IF($AV3877="","",$R3877)</f>
        <v/>
      </c>
      <c r="AX3877" s="2">
        <f>IF($AV3877="","",IF($AB3877=0,$R3877,0))</f>
        <v/>
      </c>
      <c r="AY3877" s="2">
        <f>IF($AV3877="","",IF(AND($Z3877=0,COUNTIF('AR SALES'!$L$2:$L$2501,$L3877)=0),"YES",""))</f>
        <v/>
      </c>
      <c r="AZ3877" s="2">
        <f>IF($AV3877="","",IFERROR(VLOOKUP($AU3877,CODES!$A:$B,2,FALSE),"NO CODE"))</f>
        <v/>
      </c>
      <c r="BA3877" s="2">
        <f>IF(""&amp;$F3877&lt;&gt;"4","",IF($AY3877="YES","",IF(ROUND(SUMIFS($AE$2:$AE$4001,$L$2:$L$4001,$L3877,$F$2:$F$4001,"4")-SUMIFS('AR SALES'!$Y$2:$Y$2501,'AR SALES'!$L$2:$L$2501,$L3877,'AR SALES'!$AD$2:$AD$2501,"OFF"),2)=0,"","STALE")))</f>
        <v/>
      </c>
      <c r="BB3877" s="2">
        <f>IF(OR(""&amp;$F3877="2",""&amp;$F3877="4",""&amp;$F3877="G",""&amp;$F3877="H"),IF($AY3877="YES","",IF($AB3877&lt;&gt;0,"",IF(COUNTIFS('AR SALES'!$L$2:$L$2501,$L3877,'AR SALES'!$AD$2:$AD$2501,IF(""&amp;$F3877="4","OFF","ON"),'AR SALES'!$AF$2:$AF$2501,"Y")&gt;0,"","NO EXEMPTION"))),"")</f>
        <v/>
      </c>
    </row>
    <row r="3878">
      <c r="AT3878" s="2">
        <f>IF($L3878="","",IFERROR(INDEX('AR SALES'!$H$2:$H$2501,MATCH(""&amp;$L3878,'AR SALES'!$AE$2:$AE$2501,0)),""))</f>
        <v/>
      </c>
      <c r="AU3878" s="2">
        <f>IF($L3878="","",IF($A3878&lt;&gt;"GA","",IF($E3878="FULTON",IF(ISNUMBER(SEARCH("COLLEGE PARK",$AT3878)),"FULTON (COLLEGE PARK)",IF(ISNUMBER(SEARCH("HAPEVILLE",$AT3878)),"FULTON (HAPEVILLE)",IF(ISNUMBER(SEARCH("EAST POINT",$AT3878)),"FULTON (EAST POINT)",IF(ISNUMBER(SEARCH("ATLANTA",$AT3878)),"FULTON (ATL LIMITS)","FULTON")))),IF($E3878="DEKALB",IF(ISNUMBER(SEARCH("ATLANTA",$AT3878)),"DEKALB (ATL LIMITS)","DEKALB"),IF(AND($E3878="CLAYTON",ISNUMBER(SEARCH("COLLEGE PARK",$AT3878))),"CLAYTON (COLLEGE PARK)",$E3878)))))</f>
        <v/>
      </c>
      <c r="AV3878" s="2">
        <f>IF($L3878="","",IF(""&amp;$F3878="2","DIESEL",IF(OR(""&amp;$F3878="G",""&amp;$F3878="H"),"GAS","")))</f>
        <v/>
      </c>
      <c r="AW3878" s="2">
        <f>IF($AV3878="","",$R3878)</f>
        <v/>
      </c>
      <c r="AX3878" s="2">
        <f>IF($AV3878="","",IF($AB3878=0,$R3878,0))</f>
        <v/>
      </c>
      <c r="AY3878" s="2">
        <f>IF($AV3878="","",IF(AND($Z3878=0,COUNTIF('AR SALES'!$L$2:$L$2501,$L3878)=0),"YES",""))</f>
        <v/>
      </c>
      <c r="AZ3878" s="2">
        <f>IF($AV3878="","",IFERROR(VLOOKUP($AU3878,CODES!$A:$B,2,FALSE),"NO CODE"))</f>
        <v/>
      </c>
      <c r="BA3878" s="2">
        <f>IF(""&amp;$F3878&lt;&gt;"4","",IF($AY3878="YES","",IF(ROUND(SUMIFS($AE$2:$AE$4001,$L$2:$L$4001,$L3878,$F$2:$F$4001,"4")-SUMIFS('AR SALES'!$Y$2:$Y$2501,'AR SALES'!$L$2:$L$2501,$L3878,'AR SALES'!$AD$2:$AD$2501,"OFF"),2)=0,"","STALE")))</f>
        <v/>
      </c>
      <c r="BB3878" s="2">
        <f>IF(OR(""&amp;$F3878="2",""&amp;$F3878="4",""&amp;$F3878="G",""&amp;$F3878="H"),IF($AY3878="YES","",IF($AB3878&lt;&gt;0,"",IF(COUNTIFS('AR SALES'!$L$2:$L$2501,$L3878,'AR SALES'!$AD$2:$AD$2501,IF(""&amp;$F3878="4","OFF","ON"),'AR SALES'!$AF$2:$AF$2501,"Y")&gt;0,"","NO EXEMPTION"))),"")</f>
        <v/>
      </c>
    </row>
    <row r="3879">
      <c r="AT3879" s="2">
        <f>IF($L3879="","",IFERROR(INDEX('AR SALES'!$H$2:$H$2501,MATCH(""&amp;$L3879,'AR SALES'!$AE$2:$AE$2501,0)),""))</f>
        <v/>
      </c>
      <c r="AU3879" s="2">
        <f>IF($L3879="","",IF($A3879&lt;&gt;"GA","",IF($E3879="FULTON",IF(ISNUMBER(SEARCH("COLLEGE PARK",$AT3879)),"FULTON (COLLEGE PARK)",IF(ISNUMBER(SEARCH("HAPEVILLE",$AT3879)),"FULTON (HAPEVILLE)",IF(ISNUMBER(SEARCH("EAST POINT",$AT3879)),"FULTON (EAST POINT)",IF(ISNUMBER(SEARCH("ATLANTA",$AT3879)),"FULTON (ATL LIMITS)","FULTON")))),IF($E3879="DEKALB",IF(ISNUMBER(SEARCH("ATLANTA",$AT3879)),"DEKALB (ATL LIMITS)","DEKALB"),IF(AND($E3879="CLAYTON",ISNUMBER(SEARCH("COLLEGE PARK",$AT3879))),"CLAYTON (COLLEGE PARK)",$E3879)))))</f>
        <v/>
      </c>
      <c r="AV3879" s="2">
        <f>IF($L3879="","",IF(""&amp;$F3879="2","DIESEL",IF(OR(""&amp;$F3879="G",""&amp;$F3879="H"),"GAS","")))</f>
        <v/>
      </c>
      <c r="AW3879" s="2">
        <f>IF($AV3879="","",$R3879)</f>
        <v/>
      </c>
      <c r="AX3879" s="2">
        <f>IF($AV3879="","",IF($AB3879=0,$R3879,0))</f>
        <v/>
      </c>
      <c r="AY3879" s="2">
        <f>IF($AV3879="","",IF(AND($Z3879=0,COUNTIF('AR SALES'!$L$2:$L$2501,$L3879)=0),"YES",""))</f>
        <v/>
      </c>
      <c r="AZ3879" s="2">
        <f>IF($AV3879="","",IFERROR(VLOOKUP($AU3879,CODES!$A:$B,2,FALSE),"NO CODE"))</f>
        <v/>
      </c>
      <c r="BA3879" s="2">
        <f>IF(""&amp;$F3879&lt;&gt;"4","",IF($AY3879="YES","",IF(ROUND(SUMIFS($AE$2:$AE$4001,$L$2:$L$4001,$L3879,$F$2:$F$4001,"4")-SUMIFS('AR SALES'!$Y$2:$Y$2501,'AR SALES'!$L$2:$L$2501,$L3879,'AR SALES'!$AD$2:$AD$2501,"OFF"),2)=0,"","STALE")))</f>
        <v/>
      </c>
      <c r="BB3879" s="2">
        <f>IF(OR(""&amp;$F3879="2",""&amp;$F3879="4",""&amp;$F3879="G",""&amp;$F3879="H"),IF($AY3879="YES","",IF($AB3879&lt;&gt;0,"",IF(COUNTIFS('AR SALES'!$L$2:$L$2501,$L3879,'AR SALES'!$AD$2:$AD$2501,IF(""&amp;$F3879="4","OFF","ON"),'AR SALES'!$AF$2:$AF$2501,"Y")&gt;0,"","NO EXEMPTION"))),"")</f>
        <v/>
      </c>
    </row>
    <row r="3880">
      <c r="AT3880" s="2">
        <f>IF($L3880="","",IFERROR(INDEX('AR SALES'!$H$2:$H$2501,MATCH(""&amp;$L3880,'AR SALES'!$AE$2:$AE$2501,0)),""))</f>
        <v/>
      </c>
      <c r="AU3880" s="2">
        <f>IF($L3880="","",IF($A3880&lt;&gt;"GA","",IF($E3880="FULTON",IF(ISNUMBER(SEARCH("COLLEGE PARK",$AT3880)),"FULTON (COLLEGE PARK)",IF(ISNUMBER(SEARCH("HAPEVILLE",$AT3880)),"FULTON (HAPEVILLE)",IF(ISNUMBER(SEARCH("EAST POINT",$AT3880)),"FULTON (EAST POINT)",IF(ISNUMBER(SEARCH("ATLANTA",$AT3880)),"FULTON (ATL LIMITS)","FULTON")))),IF($E3880="DEKALB",IF(ISNUMBER(SEARCH("ATLANTA",$AT3880)),"DEKALB (ATL LIMITS)","DEKALB"),IF(AND($E3880="CLAYTON",ISNUMBER(SEARCH("COLLEGE PARK",$AT3880))),"CLAYTON (COLLEGE PARK)",$E3880)))))</f>
        <v/>
      </c>
      <c r="AV3880" s="2">
        <f>IF($L3880="","",IF(""&amp;$F3880="2","DIESEL",IF(OR(""&amp;$F3880="G",""&amp;$F3880="H"),"GAS","")))</f>
        <v/>
      </c>
      <c r="AW3880" s="2">
        <f>IF($AV3880="","",$R3880)</f>
        <v/>
      </c>
      <c r="AX3880" s="2">
        <f>IF($AV3880="","",IF($AB3880=0,$R3880,0))</f>
        <v/>
      </c>
      <c r="AY3880" s="2">
        <f>IF($AV3880="","",IF(AND($Z3880=0,COUNTIF('AR SALES'!$L$2:$L$2501,$L3880)=0),"YES",""))</f>
        <v/>
      </c>
      <c r="AZ3880" s="2">
        <f>IF($AV3880="","",IFERROR(VLOOKUP($AU3880,CODES!$A:$B,2,FALSE),"NO CODE"))</f>
        <v/>
      </c>
      <c r="BA3880" s="2">
        <f>IF(""&amp;$F3880&lt;&gt;"4","",IF($AY3880="YES","",IF(ROUND(SUMIFS($AE$2:$AE$4001,$L$2:$L$4001,$L3880,$F$2:$F$4001,"4")-SUMIFS('AR SALES'!$Y$2:$Y$2501,'AR SALES'!$L$2:$L$2501,$L3880,'AR SALES'!$AD$2:$AD$2501,"OFF"),2)=0,"","STALE")))</f>
        <v/>
      </c>
      <c r="BB3880" s="2">
        <f>IF(OR(""&amp;$F3880="2",""&amp;$F3880="4",""&amp;$F3880="G",""&amp;$F3880="H"),IF($AY3880="YES","",IF($AB3880&lt;&gt;0,"",IF(COUNTIFS('AR SALES'!$L$2:$L$2501,$L3880,'AR SALES'!$AD$2:$AD$2501,IF(""&amp;$F3880="4","OFF","ON"),'AR SALES'!$AF$2:$AF$2501,"Y")&gt;0,"","NO EXEMPTION"))),"")</f>
        <v/>
      </c>
    </row>
    <row r="3881">
      <c r="AT3881" s="2">
        <f>IF($L3881="","",IFERROR(INDEX('AR SALES'!$H$2:$H$2501,MATCH(""&amp;$L3881,'AR SALES'!$AE$2:$AE$2501,0)),""))</f>
        <v/>
      </c>
      <c r="AU3881" s="2">
        <f>IF($L3881="","",IF($A3881&lt;&gt;"GA","",IF($E3881="FULTON",IF(ISNUMBER(SEARCH("COLLEGE PARK",$AT3881)),"FULTON (COLLEGE PARK)",IF(ISNUMBER(SEARCH("HAPEVILLE",$AT3881)),"FULTON (HAPEVILLE)",IF(ISNUMBER(SEARCH("EAST POINT",$AT3881)),"FULTON (EAST POINT)",IF(ISNUMBER(SEARCH("ATLANTA",$AT3881)),"FULTON (ATL LIMITS)","FULTON")))),IF($E3881="DEKALB",IF(ISNUMBER(SEARCH("ATLANTA",$AT3881)),"DEKALB (ATL LIMITS)","DEKALB"),IF(AND($E3881="CLAYTON",ISNUMBER(SEARCH("COLLEGE PARK",$AT3881))),"CLAYTON (COLLEGE PARK)",$E3881)))))</f>
        <v/>
      </c>
      <c r="AV3881" s="2">
        <f>IF($L3881="","",IF(""&amp;$F3881="2","DIESEL",IF(OR(""&amp;$F3881="G",""&amp;$F3881="H"),"GAS","")))</f>
        <v/>
      </c>
      <c r="AW3881" s="2">
        <f>IF($AV3881="","",$R3881)</f>
        <v/>
      </c>
      <c r="AX3881" s="2">
        <f>IF($AV3881="","",IF($AB3881=0,$R3881,0))</f>
        <v/>
      </c>
      <c r="AY3881" s="2">
        <f>IF($AV3881="","",IF(AND($Z3881=0,COUNTIF('AR SALES'!$L$2:$L$2501,$L3881)=0),"YES",""))</f>
        <v/>
      </c>
      <c r="AZ3881" s="2">
        <f>IF($AV3881="","",IFERROR(VLOOKUP($AU3881,CODES!$A:$B,2,FALSE),"NO CODE"))</f>
        <v/>
      </c>
      <c r="BA3881" s="2">
        <f>IF(""&amp;$F3881&lt;&gt;"4","",IF($AY3881="YES","",IF(ROUND(SUMIFS($AE$2:$AE$4001,$L$2:$L$4001,$L3881,$F$2:$F$4001,"4")-SUMIFS('AR SALES'!$Y$2:$Y$2501,'AR SALES'!$L$2:$L$2501,$L3881,'AR SALES'!$AD$2:$AD$2501,"OFF"),2)=0,"","STALE")))</f>
        <v/>
      </c>
      <c r="BB3881" s="2">
        <f>IF(OR(""&amp;$F3881="2",""&amp;$F3881="4",""&amp;$F3881="G",""&amp;$F3881="H"),IF($AY3881="YES","",IF($AB3881&lt;&gt;0,"",IF(COUNTIFS('AR SALES'!$L$2:$L$2501,$L3881,'AR SALES'!$AD$2:$AD$2501,IF(""&amp;$F3881="4","OFF","ON"),'AR SALES'!$AF$2:$AF$2501,"Y")&gt;0,"","NO EXEMPTION"))),"")</f>
        <v/>
      </c>
    </row>
    <row r="3882">
      <c r="AT3882" s="2">
        <f>IF($L3882="","",IFERROR(INDEX('AR SALES'!$H$2:$H$2501,MATCH(""&amp;$L3882,'AR SALES'!$AE$2:$AE$2501,0)),""))</f>
        <v/>
      </c>
      <c r="AU3882" s="2">
        <f>IF($L3882="","",IF($A3882&lt;&gt;"GA","",IF($E3882="FULTON",IF(ISNUMBER(SEARCH("COLLEGE PARK",$AT3882)),"FULTON (COLLEGE PARK)",IF(ISNUMBER(SEARCH("HAPEVILLE",$AT3882)),"FULTON (HAPEVILLE)",IF(ISNUMBER(SEARCH("EAST POINT",$AT3882)),"FULTON (EAST POINT)",IF(ISNUMBER(SEARCH("ATLANTA",$AT3882)),"FULTON (ATL LIMITS)","FULTON")))),IF($E3882="DEKALB",IF(ISNUMBER(SEARCH("ATLANTA",$AT3882)),"DEKALB (ATL LIMITS)","DEKALB"),IF(AND($E3882="CLAYTON",ISNUMBER(SEARCH("COLLEGE PARK",$AT3882))),"CLAYTON (COLLEGE PARK)",$E3882)))))</f>
        <v/>
      </c>
      <c r="AV3882" s="2">
        <f>IF($L3882="","",IF(""&amp;$F3882="2","DIESEL",IF(OR(""&amp;$F3882="G",""&amp;$F3882="H"),"GAS","")))</f>
        <v/>
      </c>
      <c r="AW3882" s="2">
        <f>IF($AV3882="","",$R3882)</f>
        <v/>
      </c>
      <c r="AX3882" s="2">
        <f>IF($AV3882="","",IF($AB3882=0,$R3882,0))</f>
        <v/>
      </c>
      <c r="AY3882" s="2">
        <f>IF($AV3882="","",IF(AND($Z3882=0,COUNTIF('AR SALES'!$L$2:$L$2501,$L3882)=0),"YES",""))</f>
        <v/>
      </c>
      <c r="AZ3882" s="2">
        <f>IF($AV3882="","",IFERROR(VLOOKUP($AU3882,CODES!$A:$B,2,FALSE),"NO CODE"))</f>
        <v/>
      </c>
      <c r="BA3882" s="2">
        <f>IF(""&amp;$F3882&lt;&gt;"4","",IF($AY3882="YES","",IF(ROUND(SUMIFS($AE$2:$AE$4001,$L$2:$L$4001,$L3882,$F$2:$F$4001,"4")-SUMIFS('AR SALES'!$Y$2:$Y$2501,'AR SALES'!$L$2:$L$2501,$L3882,'AR SALES'!$AD$2:$AD$2501,"OFF"),2)=0,"","STALE")))</f>
        <v/>
      </c>
      <c r="BB3882" s="2">
        <f>IF(OR(""&amp;$F3882="2",""&amp;$F3882="4",""&amp;$F3882="G",""&amp;$F3882="H"),IF($AY3882="YES","",IF($AB3882&lt;&gt;0,"",IF(COUNTIFS('AR SALES'!$L$2:$L$2501,$L3882,'AR SALES'!$AD$2:$AD$2501,IF(""&amp;$F3882="4","OFF","ON"),'AR SALES'!$AF$2:$AF$2501,"Y")&gt;0,"","NO EXEMPTION"))),"")</f>
        <v/>
      </c>
    </row>
    <row r="3883">
      <c r="AT3883" s="2">
        <f>IF($L3883="","",IFERROR(INDEX('AR SALES'!$H$2:$H$2501,MATCH(""&amp;$L3883,'AR SALES'!$AE$2:$AE$2501,0)),""))</f>
        <v/>
      </c>
      <c r="AU3883" s="2">
        <f>IF($L3883="","",IF($A3883&lt;&gt;"GA","",IF($E3883="FULTON",IF(ISNUMBER(SEARCH("COLLEGE PARK",$AT3883)),"FULTON (COLLEGE PARK)",IF(ISNUMBER(SEARCH("HAPEVILLE",$AT3883)),"FULTON (HAPEVILLE)",IF(ISNUMBER(SEARCH("EAST POINT",$AT3883)),"FULTON (EAST POINT)",IF(ISNUMBER(SEARCH("ATLANTA",$AT3883)),"FULTON (ATL LIMITS)","FULTON")))),IF($E3883="DEKALB",IF(ISNUMBER(SEARCH("ATLANTA",$AT3883)),"DEKALB (ATL LIMITS)","DEKALB"),IF(AND($E3883="CLAYTON",ISNUMBER(SEARCH("COLLEGE PARK",$AT3883))),"CLAYTON (COLLEGE PARK)",$E3883)))))</f>
        <v/>
      </c>
      <c r="AV3883" s="2">
        <f>IF($L3883="","",IF(""&amp;$F3883="2","DIESEL",IF(OR(""&amp;$F3883="G",""&amp;$F3883="H"),"GAS","")))</f>
        <v/>
      </c>
      <c r="AW3883" s="2">
        <f>IF($AV3883="","",$R3883)</f>
        <v/>
      </c>
      <c r="AX3883" s="2">
        <f>IF($AV3883="","",IF($AB3883=0,$R3883,0))</f>
        <v/>
      </c>
      <c r="AY3883" s="2">
        <f>IF($AV3883="","",IF(AND($Z3883=0,COUNTIF('AR SALES'!$L$2:$L$2501,$L3883)=0),"YES",""))</f>
        <v/>
      </c>
      <c r="AZ3883" s="2">
        <f>IF($AV3883="","",IFERROR(VLOOKUP($AU3883,CODES!$A:$B,2,FALSE),"NO CODE"))</f>
        <v/>
      </c>
      <c r="BA3883" s="2">
        <f>IF(""&amp;$F3883&lt;&gt;"4","",IF($AY3883="YES","",IF(ROUND(SUMIFS($AE$2:$AE$4001,$L$2:$L$4001,$L3883,$F$2:$F$4001,"4")-SUMIFS('AR SALES'!$Y$2:$Y$2501,'AR SALES'!$L$2:$L$2501,$L3883,'AR SALES'!$AD$2:$AD$2501,"OFF"),2)=0,"","STALE")))</f>
        <v/>
      </c>
      <c r="BB3883" s="2">
        <f>IF(OR(""&amp;$F3883="2",""&amp;$F3883="4",""&amp;$F3883="G",""&amp;$F3883="H"),IF($AY3883="YES","",IF($AB3883&lt;&gt;0,"",IF(COUNTIFS('AR SALES'!$L$2:$L$2501,$L3883,'AR SALES'!$AD$2:$AD$2501,IF(""&amp;$F3883="4","OFF","ON"),'AR SALES'!$AF$2:$AF$2501,"Y")&gt;0,"","NO EXEMPTION"))),"")</f>
        <v/>
      </c>
    </row>
    <row r="3884">
      <c r="AT3884" s="2">
        <f>IF($L3884="","",IFERROR(INDEX('AR SALES'!$H$2:$H$2501,MATCH(""&amp;$L3884,'AR SALES'!$AE$2:$AE$2501,0)),""))</f>
        <v/>
      </c>
      <c r="AU3884" s="2">
        <f>IF($L3884="","",IF($A3884&lt;&gt;"GA","",IF($E3884="FULTON",IF(ISNUMBER(SEARCH("COLLEGE PARK",$AT3884)),"FULTON (COLLEGE PARK)",IF(ISNUMBER(SEARCH("HAPEVILLE",$AT3884)),"FULTON (HAPEVILLE)",IF(ISNUMBER(SEARCH("EAST POINT",$AT3884)),"FULTON (EAST POINT)",IF(ISNUMBER(SEARCH("ATLANTA",$AT3884)),"FULTON (ATL LIMITS)","FULTON")))),IF($E3884="DEKALB",IF(ISNUMBER(SEARCH("ATLANTA",$AT3884)),"DEKALB (ATL LIMITS)","DEKALB"),IF(AND($E3884="CLAYTON",ISNUMBER(SEARCH("COLLEGE PARK",$AT3884))),"CLAYTON (COLLEGE PARK)",$E3884)))))</f>
        <v/>
      </c>
      <c r="AV3884" s="2">
        <f>IF($L3884="","",IF(""&amp;$F3884="2","DIESEL",IF(OR(""&amp;$F3884="G",""&amp;$F3884="H"),"GAS","")))</f>
        <v/>
      </c>
      <c r="AW3884" s="2">
        <f>IF($AV3884="","",$R3884)</f>
        <v/>
      </c>
      <c r="AX3884" s="2">
        <f>IF($AV3884="","",IF($AB3884=0,$R3884,0))</f>
        <v/>
      </c>
      <c r="AY3884" s="2">
        <f>IF($AV3884="","",IF(AND($Z3884=0,COUNTIF('AR SALES'!$L$2:$L$2501,$L3884)=0),"YES",""))</f>
        <v/>
      </c>
      <c r="AZ3884" s="2">
        <f>IF($AV3884="","",IFERROR(VLOOKUP($AU3884,CODES!$A:$B,2,FALSE),"NO CODE"))</f>
        <v/>
      </c>
      <c r="BA3884" s="2">
        <f>IF(""&amp;$F3884&lt;&gt;"4","",IF($AY3884="YES","",IF(ROUND(SUMIFS($AE$2:$AE$4001,$L$2:$L$4001,$L3884,$F$2:$F$4001,"4")-SUMIFS('AR SALES'!$Y$2:$Y$2501,'AR SALES'!$L$2:$L$2501,$L3884,'AR SALES'!$AD$2:$AD$2501,"OFF"),2)=0,"","STALE")))</f>
        <v/>
      </c>
      <c r="BB3884" s="2">
        <f>IF(OR(""&amp;$F3884="2",""&amp;$F3884="4",""&amp;$F3884="G",""&amp;$F3884="H"),IF($AY3884="YES","",IF($AB3884&lt;&gt;0,"",IF(COUNTIFS('AR SALES'!$L$2:$L$2501,$L3884,'AR SALES'!$AD$2:$AD$2501,IF(""&amp;$F3884="4","OFF","ON"),'AR SALES'!$AF$2:$AF$2501,"Y")&gt;0,"","NO EXEMPTION"))),"")</f>
        <v/>
      </c>
    </row>
    <row r="3885">
      <c r="AT3885" s="2">
        <f>IF($L3885="","",IFERROR(INDEX('AR SALES'!$H$2:$H$2501,MATCH(""&amp;$L3885,'AR SALES'!$AE$2:$AE$2501,0)),""))</f>
        <v/>
      </c>
      <c r="AU3885" s="2">
        <f>IF($L3885="","",IF($A3885&lt;&gt;"GA","",IF($E3885="FULTON",IF(ISNUMBER(SEARCH("COLLEGE PARK",$AT3885)),"FULTON (COLLEGE PARK)",IF(ISNUMBER(SEARCH("HAPEVILLE",$AT3885)),"FULTON (HAPEVILLE)",IF(ISNUMBER(SEARCH("EAST POINT",$AT3885)),"FULTON (EAST POINT)",IF(ISNUMBER(SEARCH("ATLANTA",$AT3885)),"FULTON (ATL LIMITS)","FULTON")))),IF($E3885="DEKALB",IF(ISNUMBER(SEARCH("ATLANTA",$AT3885)),"DEKALB (ATL LIMITS)","DEKALB"),IF(AND($E3885="CLAYTON",ISNUMBER(SEARCH("COLLEGE PARK",$AT3885))),"CLAYTON (COLLEGE PARK)",$E3885)))))</f>
        <v/>
      </c>
      <c r="AV3885" s="2">
        <f>IF($L3885="","",IF(""&amp;$F3885="2","DIESEL",IF(OR(""&amp;$F3885="G",""&amp;$F3885="H"),"GAS","")))</f>
        <v/>
      </c>
      <c r="AW3885" s="2">
        <f>IF($AV3885="","",$R3885)</f>
        <v/>
      </c>
      <c r="AX3885" s="2">
        <f>IF($AV3885="","",IF($AB3885=0,$R3885,0))</f>
        <v/>
      </c>
      <c r="AY3885" s="2">
        <f>IF($AV3885="","",IF(AND($Z3885=0,COUNTIF('AR SALES'!$L$2:$L$2501,$L3885)=0),"YES",""))</f>
        <v/>
      </c>
      <c r="AZ3885" s="2">
        <f>IF($AV3885="","",IFERROR(VLOOKUP($AU3885,CODES!$A:$B,2,FALSE),"NO CODE"))</f>
        <v/>
      </c>
      <c r="BA3885" s="2">
        <f>IF(""&amp;$F3885&lt;&gt;"4","",IF($AY3885="YES","",IF(ROUND(SUMIFS($AE$2:$AE$4001,$L$2:$L$4001,$L3885,$F$2:$F$4001,"4")-SUMIFS('AR SALES'!$Y$2:$Y$2501,'AR SALES'!$L$2:$L$2501,$L3885,'AR SALES'!$AD$2:$AD$2501,"OFF"),2)=0,"","STALE")))</f>
        <v/>
      </c>
      <c r="BB3885" s="2">
        <f>IF(OR(""&amp;$F3885="2",""&amp;$F3885="4",""&amp;$F3885="G",""&amp;$F3885="H"),IF($AY3885="YES","",IF($AB3885&lt;&gt;0,"",IF(COUNTIFS('AR SALES'!$L$2:$L$2501,$L3885,'AR SALES'!$AD$2:$AD$2501,IF(""&amp;$F3885="4","OFF","ON"),'AR SALES'!$AF$2:$AF$2501,"Y")&gt;0,"","NO EXEMPTION"))),"")</f>
        <v/>
      </c>
    </row>
    <row r="3886">
      <c r="AT3886" s="2">
        <f>IF($L3886="","",IFERROR(INDEX('AR SALES'!$H$2:$H$2501,MATCH(""&amp;$L3886,'AR SALES'!$AE$2:$AE$2501,0)),""))</f>
        <v/>
      </c>
      <c r="AU3886" s="2">
        <f>IF($L3886="","",IF($A3886&lt;&gt;"GA","",IF($E3886="FULTON",IF(ISNUMBER(SEARCH("COLLEGE PARK",$AT3886)),"FULTON (COLLEGE PARK)",IF(ISNUMBER(SEARCH("HAPEVILLE",$AT3886)),"FULTON (HAPEVILLE)",IF(ISNUMBER(SEARCH("EAST POINT",$AT3886)),"FULTON (EAST POINT)",IF(ISNUMBER(SEARCH("ATLANTA",$AT3886)),"FULTON (ATL LIMITS)","FULTON")))),IF($E3886="DEKALB",IF(ISNUMBER(SEARCH("ATLANTA",$AT3886)),"DEKALB (ATL LIMITS)","DEKALB"),IF(AND($E3886="CLAYTON",ISNUMBER(SEARCH("COLLEGE PARK",$AT3886))),"CLAYTON (COLLEGE PARK)",$E3886)))))</f>
        <v/>
      </c>
      <c r="AV3886" s="2">
        <f>IF($L3886="","",IF(""&amp;$F3886="2","DIESEL",IF(OR(""&amp;$F3886="G",""&amp;$F3886="H"),"GAS","")))</f>
        <v/>
      </c>
      <c r="AW3886" s="2">
        <f>IF($AV3886="","",$R3886)</f>
        <v/>
      </c>
      <c r="AX3886" s="2">
        <f>IF($AV3886="","",IF($AB3886=0,$R3886,0))</f>
        <v/>
      </c>
      <c r="AY3886" s="2">
        <f>IF($AV3886="","",IF(AND($Z3886=0,COUNTIF('AR SALES'!$L$2:$L$2501,$L3886)=0),"YES",""))</f>
        <v/>
      </c>
      <c r="AZ3886" s="2">
        <f>IF($AV3886="","",IFERROR(VLOOKUP($AU3886,CODES!$A:$B,2,FALSE),"NO CODE"))</f>
        <v/>
      </c>
      <c r="BA3886" s="2">
        <f>IF(""&amp;$F3886&lt;&gt;"4","",IF($AY3886="YES","",IF(ROUND(SUMIFS($AE$2:$AE$4001,$L$2:$L$4001,$L3886,$F$2:$F$4001,"4")-SUMIFS('AR SALES'!$Y$2:$Y$2501,'AR SALES'!$L$2:$L$2501,$L3886,'AR SALES'!$AD$2:$AD$2501,"OFF"),2)=0,"","STALE")))</f>
        <v/>
      </c>
      <c r="BB3886" s="2">
        <f>IF(OR(""&amp;$F3886="2",""&amp;$F3886="4",""&amp;$F3886="G",""&amp;$F3886="H"),IF($AY3886="YES","",IF($AB3886&lt;&gt;0,"",IF(COUNTIFS('AR SALES'!$L$2:$L$2501,$L3886,'AR SALES'!$AD$2:$AD$2501,IF(""&amp;$F3886="4","OFF","ON"),'AR SALES'!$AF$2:$AF$2501,"Y")&gt;0,"","NO EXEMPTION"))),"")</f>
        <v/>
      </c>
    </row>
    <row r="3887">
      <c r="AT3887" s="2">
        <f>IF($L3887="","",IFERROR(INDEX('AR SALES'!$H$2:$H$2501,MATCH(""&amp;$L3887,'AR SALES'!$AE$2:$AE$2501,0)),""))</f>
        <v/>
      </c>
      <c r="AU3887" s="2">
        <f>IF($L3887="","",IF($A3887&lt;&gt;"GA","",IF($E3887="FULTON",IF(ISNUMBER(SEARCH("COLLEGE PARK",$AT3887)),"FULTON (COLLEGE PARK)",IF(ISNUMBER(SEARCH("HAPEVILLE",$AT3887)),"FULTON (HAPEVILLE)",IF(ISNUMBER(SEARCH("EAST POINT",$AT3887)),"FULTON (EAST POINT)",IF(ISNUMBER(SEARCH("ATLANTA",$AT3887)),"FULTON (ATL LIMITS)","FULTON")))),IF($E3887="DEKALB",IF(ISNUMBER(SEARCH("ATLANTA",$AT3887)),"DEKALB (ATL LIMITS)","DEKALB"),IF(AND($E3887="CLAYTON",ISNUMBER(SEARCH("COLLEGE PARK",$AT3887))),"CLAYTON (COLLEGE PARK)",$E3887)))))</f>
        <v/>
      </c>
      <c r="AV3887" s="2">
        <f>IF($L3887="","",IF(""&amp;$F3887="2","DIESEL",IF(OR(""&amp;$F3887="G",""&amp;$F3887="H"),"GAS","")))</f>
        <v/>
      </c>
      <c r="AW3887" s="2">
        <f>IF($AV3887="","",$R3887)</f>
        <v/>
      </c>
      <c r="AX3887" s="2">
        <f>IF($AV3887="","",IF($AB3887=0,$R3887,0))</f>
        <v/>
      </c>
      <c r="AY3887" s="2">
        <f>IF($AV3887="","",IF(AND($Z3887=0,COUNTIF('AR SALES'!$L$2:$L$2501,$L3887)=0),"YES",""))</f>
        <v/>
      </c>
      <c r="AZ3887" s="2">
        <f>IF($AV3887="","",IFERROR(VLOOKUP($AU3887,CODES!$A:$B,2,FALSE),"NO CODE"))</f>
        <v/>
      </c>
      <c r="BA3887" s="2">
        <f>IF(""&amp;$F3887&lt;&gt;"4","",IF($AY3887="YES","",IF(ROUND(SUMIFS($AE$2:$AE$4001,$L$2:$L$4001,$L3887,$F$2:$F$4001,"4")-SUMIFS('AR SALES'!$Y$2:$Y$2501,'AR SALES'!$L$2:$L$2501,$L3887,'AR SALES'!$AD$2:$AD$2501,"OFF"),2)=0,"","STALE")))</f>
        <v/>
      </c>
      <c r="BB3887" s="2">
        <f>IF(OR(""&amp;$F3887="2",""&amp;$F3887="4",""&amp;$F3887="G",""&amp;$F3887="H"),IF($AY3887="YES","",IF($AB3887&lt;&gt;0,"",IF(COUNTIFS('AR SALES'!$L$2:$L$2501,$L3887,'AR SALES'!$AD$2:$AD$2501,IF(""&amp;$F3887="4","OFF","ON"),'AR SALES'!$AF$2:$AF$2501,"Y")&gt;0,"","NO EXEMPTION"))),"")</f>
        <v/>
      </c>
    </row>
    <row r="3888">
      <c r="AT3888" s="2">
        <f>IF($L3888="","",IFERROR(INDEX('AR SALES'!$H$2:$H$2501,MATCH(""&amp;$L3888,'AR SALES'!$AE$2:$AE$2501,0)),""))</f>
        <v/>
      </c>
      <c r="AU3888" s="2">
        <f>IF($L3888="","",IF($A3888&lt;&gt;"GA","",IF($E3888="FULTON",IF(ISNUMBER(SEARCH("COLLEGE PARK",$AT3888)),"FULTON (COLLEGE PARK)",IF(ISNUMBER(SEARCH("HAPEVILLE",$AT3888)),"FULTON (HAPEVILLE)",IF(ISNUMBER(SEARCH("EAST POINT",$AT3888)),"FULTON (EAST POINT)",IF(ISNUMBER(SEARCH("ATLANTA",$AT3888)),"FULTON (ATL LIMITS)","FULTON")))),IF($E3888="DEKALB",IF(ISNUMBER(SEARCH("ATLANTA",$AT3888)),"DEKALB (ATL LIMITS)","DEKALB"),IF(AND($E3888="CLAYTON",ISNUMBER(SEARCH("COLLEGE PARK",$AT3888))),"CLAYTON (COLLEGE PARK)",$E3888)))))</f>
        <v/>
      </c>
      <c r="AV3888" s="2">
        <f>IF($L3888="","",IF(""&amp;$F3888="2","DIESEL",IF(OR(""&amp;$F3888="G",""&amp;$F3888="H"),"GAS","")))</f>
        <v/>
      </c>
      <c r="AW3888" s="2">
        <f>IF($AV3888="","",$R3888)</f>
        <v/>
      </c>
      <c r="AX3888" s="2">
        <f>IF($AV3888="","",IF($AB3888=0,$R3888,0))</f>
        <v/>
      </c>
      <c r="AY3888" s="2">
        <f>IF($AV3888="","",IF(AND($Z3888=0,COUNTIF('AR SALES'!$L$2:$L$2501,$L3888)=0),"YES",""))</f>
        <v/>
      </c>
      <c r="AZ3888" s="2">
        <f>IF($AV3888="","",IFERROR(VLOOKUP($AU3888,CODES!$A:$B,2,FALSE),"NO CODE"))</f>
        <v/>
      </c>
      <c r="BA3888" s="2">
        <f>IF(""&amp;$F3888&lt;&gt;"4","",IF($AY3888="YES","",IF(ROUND(SUMIFS($AE$2:$AE$4001,$L$2:$L$4001,$L3888,$F$2:$F$4001,"4")-SUMIFS('AR SALES'!$Y$2:$Y$2501,'AR SALES'!$L$2:$L$2501,$L3888,'AR SALES'!$AD$2:$AD$2501,"OFF"),2)=0,"","STALE")))</f>
        <v/>
      </c>
      <c r="BB3888" s="2">
        <f>IF(OR(""&amp;$F3888="2",""&amp;$F3888="4",""&amp;$F3888="G",""&amp;$F3888="H"),IF($AY3888="YES","",IF($AB3888&lt;&gt;0,"",IF(COUNTIFS('AR SALES'!$L$2:$L$2501,$L3888,'AR SALES'!$AD$2:$AD$2501,IF(""&amp;$F3888="4","OFF","ON"),'AR SALES'!$AF$2:$AF$2501,"Y")&gt;0,"","NO EXEMPTION"))),"")</f>
        <v/>
      </c>
    </row>
    <row r="3889">
      <c r="AT3889" s="2">
        <f>IF($L3889="","",IFERROR(INDEX('AR SALES'!$H$2:$H$2501,MATCH(""&amp;$L3889,'AR SALES'!$AE$2:$AE$2501,0)),""))</f>
        <v/>
      </c>
      <c r="AU3889" s="2">
        <f>IF($L3889="","",IF($A3889&lt;&gt;"GA","",IF($E3889="FULTON",IF(ISNUMBER(SEARCH("COLLEGE PARK",$AT3889)),"FULTON (COLLEGE PARK)",IF(ISNUMBER(SEARCH("HAPEVILLE",$AT3889)),"FULTON (HAPEVILLE)",IF(ISNUMBER(SEARCH("EAST POINT",$AT3889)),"FULTON (EAST POINT)",IF(ISNUMBER(SEARCH("ATLANTA",$AT3889)),"FULTON (ATL LIMITS)","FULTON")))),IF($E3889="DEKALB",IF(ISNUMBER(SEARCH("ATLANTA",$AT3889)),"DEKALB (ATL LIMITS)","DEKALB"),IF(AND($E3889="CLAYTON",ISNUMBER(SEARCH("COLLEGE PARK",$AT3889))),"CLAYTON (COLLEGE PARK)",$E3889)))))</f>
        <v/>
      </c>
      <c r="AV3889" s="2">
        <f>IF($L3889="","",IF(""&amp;$F3889="2","DIESEL",IF(OR(""&amp;$F3889="G",""&amp;$F3889="H"),"GAS","")))</f>
        <v/>
      </c>
      <c r="AW3889" s="2">
        <f>IF($AV3889="","",$R3889)</f>
        <v/>
      </c>
      <c r="AX3889" s="2">
        <f>IF($AV3889="","",IF($AB3889=0,$R3889,0))</f>
        <v/>
      </c>
      <c r="AY3889" s="2">
        <f>IF($AV3889="","",IF(AND($Z3889=0,COUNTIF('AR SALES'!$L$2:$L$2501,$L3889)=0),"YES",""))</f>
        <v/>
      </c>
      <c r="AZ3889" s="2">
        <f>IF($AV3889="","",IFERROR(VLOOKUP($AU3889,CODES!$A:$B,2,FALSE),"NO CODE"))</f>
        <v/>
      </c>
      <c r="BA3889" s="2">
        <f>IF(""&amp;$F3889&lt;&gt;"4","",IF($AY3889="YES","",IF(ROUND(SUMIFS($AE$2:$AE$4001,$L$2:$L$4001,$L3889,$F$2:$F$4001,"4")-SUMIFS('AR SALES'!$Y$2:$Y$2501,'AR SALES'!$L$2:$L$2501,$L3889,'AR SALES'!$AD$2:$AD$2501,"OFF"),2)=0,"","STALE")))</f>
        <v/>
      </c>
      <c r="BB3889" s="2">
        <f>IF(OR(""&amp;$F3889="2",""&amp;$F3889="4",""&amp;$F3889="G",""&amp;$F3889="H"),IF($AY3889="YES","",IF($AB3889&lt;&gt;0,"",IF(COUNTIFS('AR SALES'!$L$2:$L$2501,$L3889,'AR SALES'!$AD$2:$AD$2501,IF(""&amp;$F3889="4","OFF","ON"),'AR SALES'!$AF$2:$AF$2501,"Y")&gt;0,"","NO EXEMPTION"))),"")</f>
        <v/>
      </c>
    </row>
    <row r="3890">
      <c r="AT3890" s="2">
        <f>IF($L3890="","",IFERROR(INDEX('AR SALES'!$H$2:$H$2501,MATCH(""&amp;$L3890,'AR SALES'!$AE$2:$AE$2501,0)),""))</f>
        <v/>
      </c>
      <c r="AU3890" s="2">
        <f>IF($L3890="","",IF($A3890&lt;&gt;"GA","",IF($E3890="FULTON",IF(ISNUMBER(SEARCH("COLLEGE PARK",$AT3890)),"FULTON (COLLEGE PARK)",IF(ISNUMBER(SEARCH("HAPEVILLE",$AT3890)),"FULTON (HAPEVILLE)",IF(ISNUMBER(SEARCH("EAST POINT",$AT3890)),"FULTON (EAST POINT)",IF(ISNUMBER(SEARCH("ATLANTA",$AT3890)),"FULTON (ATL LIMITS)","FULTON")))),IF($E3890="DEKALB",IF(ISNUMBER(SEARCH("ATLANTA",$AT3890)),"DEKALB (ATL LIMITS)","DEKALB"),IF(AND($E3890="CLAYTON",ISNUMBER(SEARCH("COLLEGE PARK",$AT3890))),"CLAYTON (COLLEGE PARK)",$E3890)))))</f>
        <v/>
      </c>
      <c r="AV3890" s="2">
        <f>IF($L3890="","",IF(""&amp;$F3890="2","DIESEL",IF(OR(""&amp;$F3890="G",""&amp;$F3890="H"),"GAS","")))</f>
        <v/>
      </c>
      <c r="AW3890" s="2">
        <f>IF($AV3890="","",$R3890)</f>
        <v/>
      </c>
      <c r="AX3890" s="2">
        <f>IF($AV3890="","",IF($AB3890=0,$R3890,0))</f>
        <v/>
      </c>
      <c r="AY3890" s="2">
        <f>IF($AV3890="","",IF(AND($Z3890=0,COUNTIF('AR SALES'!$L$2:$L$2501,$L3890)=0),"YES",""))</f>
        <v/>
      </c>
      <c r="AZ3890" s="2">
        <f>IF($AV3890="","",IFERROR(VLOOKUP($AU3890,CODES!$A:$B,2,FALSE),"NO CODE"))</f>
        <v/>
      </c>
      <c r="BA3890" s="2">
        <f>IF(""&amp;$F3890&lt;&gt;"4","",IF($AY3890="YES","",IF(ROUND(SUMIFS($AE$2:$AE$4001,$L$2:$L$4001,$L3890,$F$2:$F$4001,"4")-SUMIFS('AR SALES'!$Y$2:$Y$2501,'AR SALES'!$L$2:$L$2501,$L3890,'AR SALES'!$AD$2:$AD$2501,"OFF"),2)=0,"","STALE")))</f>
        <v/>
      </c>
      <c r="BB3890" s="2">
        <f>IF(OR(""&amp;$F3890="2",""&amp;$F3890="4",""&amp;$F3890="G",""&amp;$F3890="H"),IF($AY3890="YES","",IF($AB3890&lt;&gt;0,"",IF(COUNTIFS('AR SALES'!$L$2:$L$2501,$L3890,'AR SALES'!$AD$2:$AD$2501,IF(""&amp;$F3890="4","OFF","ON"),'AR SALES'!$AF$2:$AF$2501,"Y")&gt;0,"","NO EXEMPTION"))),"")</f>
        <v/>
      </c>
    </row>
    <row r="3891">
      <c r="AT3891" s="2">
        <f>IF($L3891="","",IFERROR(INDEX('AR SALES'!$H$2:$H$2501,MATCH(""&amp;$L3891,'AR SALES'!$AE$2:$AE$2501,0)),""))</f>
        <v/>
      </c>
      <c r="AU3891" s="2">
        <f>IF($L3891="","",IF($A3891&lt;&gt;"GA","",IF($E3891="FULTON",IF(ISNUMBER(SEARCH("COLLEGE PARK",$AT3891)),"FULTON (COLLEGE PARK)",IF(ISNUMBER(SEARCH("HAPEVILLE",$AT3891)),"FULTON (HAPEVILLE)",IF(ISNUMBER(SEARCH("EAST POINT",$AT3891)),"FULTON (EAST POINT)",IF(ISNUMBER(SEARCH("ATLANTA",$AT3891)),"FULTON (ATL LIMITS)","FULTON")))),IF($E3891="DEKALB",IF(ISNUMBER(SEARCH("ATLANTA",$AT3891)),"DEKALB (ATL LIMITS)","DEKALB"),IF(AND($E3891="CLAYTON",ISNUMBER(SEARCH("COLLEGE PARK",$AT3891))),"CLAYTON (COLLEGE PARK)",$E3891)))))</f>
        <v/>
      </c>
      <c r="AV3891" s="2">
        <f>IF($L3891="","",IF(""&amp;$F3891="2","DIESEL",IF(OR(""&amp;$F3891="G",""&amp;$F3891="H"),"GAS","")))</f>
        <v/>
      </c>
      <c r="AW3891" s="2">
        <f>IF($AV3891="","",$R3891)</f>
        <v/>
      </c>
      <c r="AX3891" s="2">
        <f>IF($AV3891="","",IF($AB3891=0,$R3891,0))</f>
        <v/>
      </c>
      <c r="AY3891" s="2">
        <f>IF($AV3891="","",IF(AND($Z3891=0,COUNTIF('AR SALES'!$L$2:$L$2501,$L3891)=0),"YES",""))</f>
        <v/>
      </c>
      <c r="AZ3891" s="2">
        <f>IF($AV3891="","",IFERROR(VLOOKUP($AU3891,CODES!$A:$B,2,FALSE),"NO CODE"))</f>
        <v/>
      </c>
      <c r="BA3891" s="2">
        <f>IF(""&amp;$F3891&lt;&gt;"4","",IF($AY3891="YES","",IF(ROUND(SUMIFS($AE$2:$AE$4001,$L$2:$L$4001,$L3891,$F$2:$F$4001,"4")-SUMIFS('AR SALES'!$Y$2:$Y$2501,'AR SALES'!$L$2:$L$2501,$L3891,'AR SALES'!$AD$2:$AD$2501,"OFF"),2)=0,"","STALE")))</f>
        <v/>
      </c>
      <c r="BB3891" s="2">
        <f>IF(OR(""&amp;$F3891="2",""&amp;$F3891="4",""&amp;$F3891="G",""&amp;$F3891="H"),IF($AY3891="YES","",IF($AB3891&lt;&gt;0,"",IF(COUNTIFS('AR SALES'!$L$2:$L$2501,$L3891,'AR SALES'!$AD$2:$AD$2501,IF(""&amp;$F3891="4","OFF","ON"),'AR SALES'!$AF$2:$AF$2501,"Y")&gt;0,"","NO EXEMPTION"))),"")</f>
        <v/>
      </c>
    </row>
    <row r="3892">
      <c r="AT3892" s="2">
        <f>IF($L3892="","",IFERROR(INDEX('AR SALES'!$H$2:$H$2501,MATCH(""&amp;$L3892,'AR SALES'!$AE$2:$AE$2501,0)),""))</f>
        <v/>
      </c>
      <c r="AU3892" s="2">
        <f>IF($L3892="","",IF($A3892&lt;&gt;"GA","",IF($E3892="FULTON",IF(ISNUMBER(SEARCH("COLLEGE PARK",$AT3892)),"FULTON (COLLEGE PARK)",IF(ISNUMBER(SEARCH("HAPEVILLE",$AT3892)),"FULTON (HAPEVILLE)",IF(ISNUMBER(SEARCH("EAST POINT",$AT3892)),"FULTON (EAST POINT)",IF(ISNUMBER(SEARCH("ATLANTA",$AT3892)),"FULTON (ATL LIMITS)","FULTON")))),IF($E3892="DEKALB",IF(ISNUMBER(SEARCH("ATLANTA",$AT3892)),"DEKALB (ATL LIMITS)","DEKALB"),IF(AND($E3892="CLAYTON",ISNUMBER(SEARCH("COLLEGE PARK",$AT3892))),"CLAYTON (COLLEGE PARK)",$E3892)))))</f>
        <v/>
      </c>
      <c r="AV3892" s="2">
        <f>IF($L3892="","",IF(""&amp;$F3892="2","DIESEL",IF(OR(""&amp;$F3892="G",""&amp;$F3892="H"),"GAS","")))</f>
        <v/>
      </c>
      <c r="AW3892" s="2">
        <f>IF($AV3892="","",$R3892)</f>
        <v/>
      </c>
      <c r="AX3892" s="2">
        <f>IF($AV3892="","",IF($AB3892=0,$R3892,0))</f>
        <v/>
      </c>
      <c r="AY3892" s="2">
        <f>IF($AV3892="","",IF(AND($Z3892=0,COUNTIF('AR SALES'!$L$2:$L$2501,$L3892)=0),"YES",""))</f>
        <v/>
      </c>
      <c r="AZ3892" s="2">
        <f>IF($AV3892="","",IFERROR(VLOOKUP($AU3892,CODES!$A:$B,2,FALSE),"NO CODE"))</f>
        <v/>
      </c>
      <c r="BA3892" s="2">
        <f>IF(""&amp;$F3892&lt;&gt;"4","",IF($AY3892="YES","",IF(ROUND(SUMIFS($AE$2:$AE$4001,$L$2:$L$4001,$L3892,$F$2:$F$4001,"4")-SUMIFS('AR SALES'!$Y$2:$Y$2501,'AR SALES'!$L$2:$L$2501,$L3892,'AR SALES'!$AD$2:$AD$2501,"OFF"),2)=0,"","STALE")))</f>
        <v/>
      </c>
      <c r="BB3892" s="2">
        <f>IF(OR(""&amp;$F3892="2",""&amp;$F3892="4",""&amp;$F3892="G",""&amp;$F3892="H"),IF($AY3892="YES","",IF($AB3892&lt;&gt;0,"",IF(COUNTIFS('AR SALES'!$L$2:$L$2501,$L3892,'AR SALES'!$AD$2:$AD$2501,IF(""&amp;$F3892="4","OFF","ON"),'AR SALES'!$AF$2:$AF$2501,"Y")&gt;0,"","NO EXEMPTION"))),"")</f>
        <v/>
      </c>
    </row>
    <row r="3893">
      <c r="AT3893" s="2">
        <f>IF($L3893="","",IFERROR(INDEX('AR SALES'!$H$2:$H$2501,MATCH(""&amp;$L3893,'AR SALES'!$AE$2:$AE$2501,0)),""))</f>
        <v/>
      </c>
      <c r="AU3893" s="2">
        <f>IF($L3893="","",IF($A3893&lt;&gt;"GA","",IF($E3893="FULTON",IF(ISNUMBER(SEARCH("COLLEGE PARK",$AT3893)),"FULTON (COLLEGE PARK)",IF(ISNUMBER(SEARCH("HAPEVILLE",$AT3893)),"FULTON (HAPEVILLE)",IF(ISNUMBER(SEARCH("EAST POINT",$AT3893)),"FULTON (EAST POINT)",IF(ISNUMBER(SEARCH("ATLANTA",$AT3893)),"FULTON (ATL LIMITS)","FULTON")))),IF($E3893="DEKALB",IF(ISNUMBER(SEARCH("ATLANTA",$AT3893)),"DEKALB (ATL LIMITS)","DEKALB"),IF(AND($E3893="CLAYTON",ISNUMBER(SEARCH("COLLEGE PARK",$AT3893))),"CLAYTON (COLLEGE PARK)",$E3893)))))</f>
        <v/>
      </c>
      <c r="AV3893" s="2">
        <f>IF($L3893="","",IF(""&amp;$F3893="2","DIESEL",IF(OR(""&amp;$F3893="G",""&amp;$F3893="H"),"GAS","")))</f>
        <v/>
      </c>
      <c r="AW3893" s="2">
        <f>IF($AV3893="","",$R3893)</f>
        <v/>
      </c>
      <c r="AX3893" s="2">
        <f>IF($AV3893="","",IF($AB3893=0,$R3893,0))</f>
        <v/>
      </c>
      <c r="AY3893" s="2">
        <f>IF($AV3893="","",IF(AND($Z3893=0,COUNTIF('AR SALES'!$L$2:$L$2501,$L3893)=0),"YES",""))</f>
        <v/>
      </c>
      <c r="AZ3893" s="2">
        <f>IF($AV3893="","",IFERROR(VLOOKUP($AU3893,CODES!$A:$B,2,FALSE),"NO CODE"))</f>
        <v/>
      </c>
      <c r="BA3893" s="2">
        <f>IF(""&amp;$F3893&lt;&gt;"4","",IF($AY3893="YES","",IF(ROUND(SUMIFS($AE$2:$AE$4001,$L$2:$L$4001,$L3893,$F$2:$F$4001,"4")-SUMIFS('AR SALES'!$Y$2:$Y$2501,'AR SALES'!$L$2:$L$2501,$L3893,'AR SALES'!$AD$2:$AD$2501,"OFF"),2)=0,"","STALE")))</f>
        <v/>
      </c>
      <c r="BB3893" s="2">
        <f>IF(OR(""&amp;$F3893="2",""&amp;$F3893="4",""&amp;$F3893="G",""&amp;$F3893="H"),IF($AY3893="YES","",IF($AB3893&lt;&gt;0,"",IF(COUNTIFS('AR SALES'!$L$2:$L$2501,$L3893,'AR SALES'!$AD$2:$AD$2501,IF(""&amp;$F3893="4","OFF","ON"),'AR SALES'!$AF$2:$AF$2501,"Y")&gt;0,"","NO EXEMPTION"))),"")</f>
        <v/>
      </c>
    </row>
    <row r="3894">
      <c r="AT3894" s="2">
        <f>IF($L3894="","",IFERROR(INDEX('AR SALES'!$H$2:$H$2501,MATCH(""&amp;$L3894,'AR SALES'!$AE$2:$AE$2501,0)),""))</f>
        <v/>
      </c>
      <c r="AU3894" s="2">
        <f>IF($L3894="","",IF($A3894&lt;&gt;"GA","",IF($E3894="FULTON",IF(ISNUMBER(SEARCH("COLLEGE PARK",$AT3894)),"FULTON (COLLEGE PARK)",IF(ISNUMBER(SEARCH("HAPEVILLE",$AT3894)),"FULTON (HAPEVILLE)",IF(ISNUMBER(SEARCH("EAST POINT",$AT3894)),"FULTON (EAST POINT)",IF(ISNUMBER(SEARCH("ATLANTA",$AT3894)),"FULTON (ATL LIMITS)","FULTON")))),IF($E3894="DEKALB",IF(ISNUMBER(SEARCH("ATLANTA",$AT3894)),"DEKALB (ATL LIMITS)","DEKALB"),IF(AND($E3894="CLAYTON",ISNUMBER(SEARCH("COLLEGE PARK",$AT3894))),"CLAYTON (COLLEGE PARK)",$E3894)))))</f>
        <v/>
      </c>
      <c r="AV3894" s="2">
        <f>IF($L3894="","",IF(""&amp;$F3894="2","DIESEL",IF(OR(""&amp;$F3894="G",""&amp;$F3894="H"),"GAS","")))</f>
        <v/>
      </c>
      <c r="AW3894" s="2">
        <f>IF($AV3894="","",$R3894)</f>
        <v/>
      </c>
      <c r="AX3894" s="2">
        <f>IF($AV3894="","",IF($AB3894=0,$R3894,0))</f>
        <v/>
      </c>
      <c r="AY3894" s="2">
        <f>IF($AV3894="","",IF(AND($Z3894=0,COUNTIF('AR SALES'!$L$2:$L$2501,$L3894)=0),"YES",""))</f>
        <v/>
      </c>
      <c r="AZ3894" s="2">
        <f>IF($AV3894="","",IFERROR(VLOOKUP($AU3894,CODES!$A:$B,2,FALSE),"NO CODE"))</f>
        <v/>
      </c>
      <c r="BA3894" s="2">
        <f>IF(""&amp;$F3894&lt;&gt;"4","",IF($AY3894="YES","",IF(ROUND(SUMIFS($AE$2:$AE$4001,$L$2:$L$4001,$L3894,$F$2:$F$4001,"4")-SUMIFS('AR SALES'!$Y$2:$Y$2501,'AR SALES'!$L$2:$L$2501,$L3894,'AR SALES'!$AD$2:$AD$2501,"OFF"),2)=0,"","STALE")))</f>
        <v/>
      </c>
      <c r="BB3894" s="2">
        <f>IF(OR(""&amp;$F3894="2",""&amp;$F3894="4",""&amp;$F3894="G",""&amp;$F3894="H"),IF($AY3894="YES","",IF($AB3894&lt;&gt;0,"",IF(COUNTIFS('AR SALES'!$L$2:$L$2501,$L3894,'AR SALES'!$AD$2:$AD$2501,IF(""&amp;$F3894="4","OFF","ON"),'AR SALES'!$AF$2:$AF$2501,"Y")&gt;0,"","NO EXEMPTION"))),"")</f>
        <v/>
      </c>
    </row>
    <row r="3895">
      <c r="AT3895" s="2">
        <f>IF($L3895="","",IFERROR(INDEX('AR SALES'!$H$2:$H$2501,MATCH(""&amp;$L3895,'AR SALES'!$AE$2:$AE$2501,0)),""))</f>
        <v/>
      </c>
      <c r="AU3895" s="2">
        <f>IF($L3895="","",IF($A3895&lt;&gt;"GA","",IF($E3895="FULTON",IF(ISNUMBER(SEARCH("COLLEGE PARK",$AT3895)),"FULTON (COLLEGE PARK)",IF(ISNUMBER(SEARCH("HAPEVILLE",$AT3895)),"FULTON (HAPEVILLE)",IF(ISNUMBER(SEARCH("EAST POINT",$AT3895)),"FULTON (EAST POINT)",IF(ISNUMBER(SEARCH("ATLANTA",$AT3895)),"FULTON (ATL LIMITS)","FULTON")))),IF($E3895="DEKALB",IF(ISNUMBER(SEARCH("ATLANTA",$AT3895)),"DEKALB (ATL LIMITS)","DEKALB"),IF(AND($E3895="CLAYTON",ISNUMBER(SEARCH("COLLEGE PARK",$AT3895))),"CLAYTON (COLLEGE PARK)",$E3895)))))</f>
        <v/>
      </c>
      <c r="AV3895" s="2">
        <f>IF($L3895="","",IF(""&amp;$F3895="2","DIESEL",IF(OR(""&amp;$F3895="G",""&amp;$F3895="H"),"GAS","")))</f>
        <v/>
      </c>
      <c r="AW3895" s="2">
        <f>IF($AV3895="","",$R3895)</f>
        <v/>
      </c>
      <c r="AX3895" s="2">
        <f>IF($AV3895="","",IF($AB3895=0,$R3895,0))</f>
        <v/>
      </c>
      <c r="AY3895" s="2">
        <f>IF($AV3895="","",IF(AND($Z3895=0,COUNTIF('AR SALES'!$L$2:$L$2501,$L3895)=0),"YES",""))</f>
        <v/>
      </c>
      <c r="AZ3895" s="2">
        <f>IF($AV3895="","",IFERROR(VLOOKUP($AU3895,CODES!$A:$B,2,FALSE),"NO CODE"))</f>
        <v/>
      </c>
      <c r="BA3895" s="2">
        <f>IF(""&amp;$F3895&lt;&gt;"4","",IF($AY3895="YES","",IF(ROUND(SUMIFS($AE$2:$AE$4001,$L$2:$L$4001,$L3895,$F$2:$F$4001,"4")-SUMIFS('AR SALES'!$Y$2:$Y$2501,'AR SALES'!$L$2:$L$2501,$L3895,'AR SALES'!$AD$2:$AD$2501,"OFF"),2)=0,"","STALE")))</f>
        <v/>
      </c>
      <c r="BB3895" s="2">
        <f>IF(OR(""&amp;$F3895="2",""&amp;$F3895="4",""&amp;$F3895="G",""&amp;$F3895="H"),IF($AY3895="YES","",IF($AB3895&lt;&gt;0,"",IF(COUNTIFS('AR SALES'!$L$2:$L$2501,$L3895,'AR SALES'!$AD$2:$AD$2501,IF(""&amp;$F3895="4","OFF","ON"),'AR SALES'!$AF$2:$AF$2501,"Y")&gt;0,"","NO EXEMPTION"))),"")</f>
        <v/>
      </c>
    </row>
    <row r="3896">
      <c r="AT3896" s="2">
        <f>IF($L3896="","",IFERROR(INDEX('AR SALES'!$H$2:$H$2501,MATCH(""&amp;$L3896,'AR SALES'!$AE$2:$AE$2501,0)),""))</f>
        <v/>
      </c>
      <c r="AU3896" s="2">
        <f>IF($L3896="","",IF($A3896&lt;&gt;"GA","",IF($E3896="FULTON",IF(ISNUMBER(SEARCH("COLLEGE PARK",$AT3896)),"FULTON (COLLEGE PARK)",IF(ISNUMBER(SEARCH("HAPEVILLE",$AT3896)),"FULTON (HAPEVILLE)",IF(ISNUMBER(SEARCH("EAST POINT",$AT3896)),"FULTON (EAST POINT)",IF(ISNUMBER(SEARCH("ATLANTA",$AT3896)),"FULTON (ATL LIMITS)","FULTON")))),IF($E3896="DEKALB",IF(ISNUMBER(SEARCH("ATLANTA",$AT3896)),"DEKALB (ATL LIMITS)","DEKALB"),IF(AND($E3896="CLAYTON",ISNUMBER(SEARCH("COLLEGE PARK",$AT3896))),"CLAYTON (COLLEGE PARK)",$E3896)))))</f>
        <v/>
      </c>
      <c r="AV3896" s="2">
        <f>IF($L3896="","",IF(""&amp;$F3896="2","DIESEL",IF(OR(""&amp;$F3896="G",""&amp;$F3896="H"),"GAS","")))</f>
        <v/>
      </c>
      <c r="AW3896" s="2">
        <f>IF($AV3896="","",$R3896)</f>
        <v/>
      </c>
      <c r="AX3896" s="2">
        <f>IF($AV3896="","",IF($AB3896=0,$R3896,0))</f>
        <v/>
      </c>
      <c r="AY3896" s="2">
        <f>IF($AV3896="","",IF(AND($Z3896=0,COUNTIF('AR SALES'!$L$2:$L$2501,$L3896)=0),"YES",""))</f>
        <v/>
      </c>
      <c r="AZ3896" s="2">
        <f>IF($AV3896="","",IFERROR(VLOOKUP($AU3896,CODES!$A:$B,2,FALSE),"NO CODE"))</f>
        <v/>
      </c>
      <c r="BA3896" s="2">
        <f>IF(""&amp;$F3896&lt;&gt;"4","",IF($AY3896="YES","",IF(ROUND(SUMIFS($AE$2:$AE$4001,$L$2:$L$4001,$L3896,$F$2:$F$4001,"4")-SUMIFS('AR SALES'!$Y$2:$Y$2501,'AR SALES'!$L$2:$L$2501,$L3896,'AR SALES'!$AD$2:$AD$2501,"OFF"),2)=0,"","STALE")))</f>
        <v/>
      </c>
      <c r="BB3896" s="2">
        <f>IF(OR(""&amp;$F3896="2",""&amp;$F3896="4",""&amp;$F3896="G",""&amp;$F3896="H"),IF($AY3896="YES","",IF($AB3896&lt;&gt;0,"",IF(COUNTIFS('AR SALES'!$L$2:$L$2501,$L3896,'AR SALES'!$AD$2:$AD$2501,IF(""&amp;$F3896="4","OFF","ON"),'AR SALES'!$AF$2:$AF$2501,"Y")&gt;0,"","NO EXEMPTION"))),"")</f>
        <v/>
      </c>
    </row>
    <row r="3897">
      <c r="AT3897" s="2">
        <f>IF($L3897="","",IFERROR(INDEX('AR SALES'!$H$2:$H$2501,MATCH(""&amp;$L3897,'AR SALES'!$AE$2:$AE$2501,0)),""))</f>
        <v/>
      </c>
      <c r="AU3897" s="2">
        <f>IF($L3897="","",IF($A3897&lt;&gt;"GA","",IF($E3897="FULTON",IF(ISNUMBER(SEARCH("COLLEGE PARK",$AT3897)),"FULTON (COLLEGE PARK)",IF(ISNUMBER(SEARCH("HAPEVILLE",$AT3897)),"FULTON (HAPEVILLE)",IF(ISNUMBER(SEARCH("EAST POINT",$AT3897)),"FULTON (EAST POINT)",IF(ISNUMBER(SEARCH("ATLANTA",$AT3897)),"FULTON (ATL LIMITS)","FULTON")))),IF($E3897="DEKALB",IF(ISNUMBER(SEARCH("ATLANTA",$AT3897)),"DEKALB (ATL LIMITS)","DEKALB"),IF(AND($E3897="CLAYTON",ISNUMBER(SEARCH("COLLEGE PARK",$AT3897))),"CLAYTON (COLLEGE PARK)",$E3897)))))</f>
        <v/>
      </c>
      <c r="AV3897" s="2">
        <f>IF($L3897="","",IF(""&amp;$F3897="2","DIESEL",IF(OR(""&amp;$F3897="G",""&amp;$F3897="H"),"GAS","")))</f>
        <v/>
      </c>
      <c r="AW3897" s="2">
        <f>IF($AV3897="","",$R3897)</f>
        <v/>
      </c>
      <c r="AX3897" s="2">
        <f>IF($AV3897="","",IF($AB3897=0,$R3897,0))</f>
        <v/>
      </c>
      <c r="AY3897" s="2">
        <f>IF($AV3897="","",IF(AND($Z3897=0,COUNTIF('AR SALES'!$L$2:$L$2501,$L3897)=0),"YES",""))</f>
        <v/>
      </c>
      <c r="AZ3897" s="2">
        <f>IF($AV3897="","",IFERROR(VLOOKUP($AU3897,CODES!$A:$B,2,FALSE),"NO CODE"))</f>
        <v/>
      </c>
      <c r="BA3897" s="2">
        <f>IF(""&amp;$F3897&lt;&gt;"4","",IF($AY3897="YES","",IF(ROUND(SUMIFS($AE$2:$AE$4001,$L$2:$L$4001,$L3897,$F$2:$F$4001,"4")-SUMIFS('AR SALES'!$Y$2:$Y$2501,'AR SALES'!$L$2:$L$2501,$L3897,'AR SALES'!$AD$2:$AD$2501,"OFF"),2)=0,"","STALE")))</f>
        <v/>
      </c>
      <c r="BB3897" s="2">
        <f>IF(OR(""&amp;$F3897="2",""&amp;$F3897="4",""&amp;$F3897="G",""&amp;$F3897="H"),IF($AY3897="YES","",IF($AB3897&lt;&gt;0,"",IF(COUNTIFS('AR SALES'!$L$2:$L$2501,$L3897,'AR SALES'!$AD$2:$AD$2501,IF(""&amp;$F3897="4","OFF","ON"),'AR SALES'!$AF$2:$AF$2501,"Y")&gt;0,"","NO EXEMPTION"))),"")</f>
        <v/>
      </c>
    </row>
    <row r="3898">
      <c r="AT3898" s="2">
        <f>IF($L3898="","",IFERROR(INDEX('AR SALES'!$H$2:$H$2501,MATCH(""&amp;$L3898,'AR SALES'!$AE$2:$AE$2501,0)),""))</f>
        <v/>
      </c>
      <c r="AU3898" s="2">
        <f>IF($L3898="","",IF($A3898&lt;&gt;"GA","",IF($E3898="FULTON",IF(ISNUMBER(SEARCH("COLLEGE PARK",$AT3898)),"FULTON (COLLEGE PARK)",IF(ISNUMBER(SEARCH("HAPEVILLE",$AT3898)),"FULTON (HAPEVILLE)",IF(ISNUMBER(SEARCH("EAST POINT",$AT3898)),"FULTON (EAST POINT)",IF(ISNUMBER(SEARCH("ATLANTA",$AT3898)),"FULTON (ATL LIMITS)","FULTON")))),IF($E3898="DEKALB",IF(ISNUMBER(SEARCH("ATLANTA",$AT3898)),"DEKALB (ATL LIMITS)","DEKALB"),IF(AND($E3898="CLAYTON",ISNUMBER(SEARCH("COLLEGE PARK",$AT3898))),"CLAYTON (COLLEGE PARK)",$E3898)))))</f>
        <v/>
      </c>
      <c r="AV3898" s="2">
        <f>IF($L3898="","",IF(""&amp;$F3898="2","DIESEL",IF(OR(""&amp;$F3898="G",""&amp;$F3898="H"),"GAS","")))</f>
        <v/>
      </c>
      <c r="AW3898" s="2">
        <f>IF($AV3898="","",$R3898)</f>
        <v/>
      </c>
      <c r="AX3898" s="2">
        <f>IF($AV3898="","",IF($AB3898=0,$R3898,0))</f>
        <v/>
      </c>
      <c r="AY3898" s="2">
        <f>IF($AV3898="","",IF(AND($Z3898=0,COUNTIF('AR SALES'!$L$2:$L$2501,$L3898)=0),"YES",""))</f>
        <v/>
      </c>
      <c r="AZ3898" s="2">
        <f>IF($AV3898="","",IFERROR(VLOOKUP($AU3898,CODES!$A:$B,2,FALSE),"NO CODE"))</f>
        <v/>
      </c>
      <c r="BA3898" s="2">
        <f>IF(""&amp;$F3898&lt;&gt;"4","",IF($AY3898="YES","",IF(ROUND(SUMIFS($AE$2:$AE$4001,$L$2:$L$4001,$L3898,$F$2:$F$4001,"4")-SUMIFS('AR SALES'!$Y$2:$Y$2501,'AR SALES'!$L$2:$L$2501,$L3898,'AR SALES'!$AD$2:$AD$2501,"OFF"),2)=0,"","STALE")))</f>
        <v/>
      </c>
      <c r="BB3898" s="2">
        <f>IF(OR(""&amp;$F3898="2",""&amp;$F3898="4",""&amp;$F3898="G",""&amp;$F3898="H"),IF($AY3898="YES","",IF($AB3898&lt;&gt;0,"",IF(COUNTIFS('AR SALES'!$L$2:$L$2501,$L3898,'AR SALES'!$AD$2:$AD$2501,IF(""&amp;$F3898="4","OFF","ON"),'AR SALES'!$AF$2:$AF$2501,"Y")&gt;0,"","NO EXEMPTION"))),"")</f>
        <v/>
      </c>
    </row>
    <row r="3899">
      <c r="AT3899" s="2">
        <f>IF($L3899="","",IFERROR(INDEX('AR SALES'!$H$2:$H$2501,MATCH(""&amp;$L3899,'AR SALES'!$AE$2:$AE$2501,0)),""))</f>
        <v/>
      </c>
      <c r="AU3899" s="2">
        <f>IF($L3899="","",IF($A3899&lt;&gt;"GA","",IF($E3899="FULTON",IF(ISNUMBER(SEARCH("COLLEGE PARK",$AT3899)),"FULTON (COLLEGE PARK)",IF(ISNUMBER(SEARCH("HAPEVILLE",$AT3899)),"FULTON (HAPEVILLE)",IF(ISNUMBER(SEARCH("EAST POINT",$AT3899)),"FULTON (EAST POINT)",IF(ISNUMBER(SEARCH("ATLANTA",$AT3899)),"FULTON (ATL LIMITS)","FULTON")))),IF($E3899="DEKALB",IF(ISNUMBER(SEARCH("ATLANTA",$AT3899)),"DEKALB (ATL LIMITS)","DEKALB"),IF(AND($E3899="CLAYTON",ISNUMBER(SEARCH("COLLEGE PARK",$AT3899))),"CLAYTON (COLLEGE PARK)",$E3899)))))</f>
        <v/>
      </c>
      <c r="AV3899" s="2">
        <f>IF($L3899="","",IF(""&amp;$F3899="2","DIESEL",IF(OR(""&amp;$F3899="G",""&amp;$F3899="H"),"GAS","")))</f>
        <v/>
      </c>
      <c r="AW3899" s="2">
        <f>IF($AV3899="","",$R3899)</f>
        <v/>
      </c>
      <c r="AX3899" s="2">
        <f>IF($AV3899="","",IF($AB3899=0,$R3899,0))</f>
        <v/>
      </c>
      <c r="AY3899" s="2">
        <f>IF($AV3899="","",IF(AND($Z3899=0,COUNTIF('AR SALES'!$L$2:$L$2501,$L3899)=0),"YES",""))</f>
        <v/>
      </c>
      <c r="AZ3899" s="2">
        <f>IF($AV3899="","",IFERROR(VLOOKUP($AU3899,CODES!$A:$B,2,FALSE),"NO CODE"))</f>
        <v/>
      </c>
      <c r="BA3899" s="2">
        <f>IF(""&amp;$F3899&lt;&gt;"4","",IF($AY3899="YES","",IF(ROUND(SUMIFS($AE$2:$AE$4001,$L$2:$L$4001,$L3899,$F$2:$F$4001,"4")-SUMIFS('AR SALES'!$Y$2:$Y$2501,'AR SALES'!$L$2:$L$2501,$L3899,'AR SALES'!$AD$2:$AD$2501,"OFF"),2)=0,"","STALE")))</f>
        <v/>
      </c>
      <c r="BB3899" s="2">
        <f>IF(OR(""&amp;$F3899="2",""&amp;$F3899="4",""&amp;$F3899="G",""&amp;$F3899="H"),IF($AY3899="YES","",IF($AB3899&lt;&gt;0,"",IF(COUNTIFS('AR SALES'!$L$2:$L$2501,$L3899,'AR SALES'!$AD$2:$AD$2501,IF(""&amp;$F3899="4","OFF","ON"),'AR SALES'!$AF$2:$AF$2501,"Y")&gt;0,"","NO EXEMPTION"))),"")</f>
        <v/>
      </c>
    </row>
    <row r="3900">
      <c r="AT3900" s="2">
        <f>IF($L3900="","",IFERROR(INDEX('AR SALES'!$H$2:$H$2501,MATCH(""&amp;$L3900,'AR SALES'!$AE$2:$AE$2501,0)),""))</f>
        <v/>
      </c>
      <c r="AU3900" s="2">
        <f>IF($L3900="","",IF($A3900&lt;&gt;"GA","",IF($E3900="FULTON",IF(ISNUMBER(SEARCH("COLLEGE PARK",$AT3900)),"FULTON (COLLEGE PARK)",IF(ISNUMBER(SEARCH("HAPEVILLE",$AT3900)),"FULTON (HAPEVILLE)",IF(ISNUMBER(SEARCH("EAST POINT",$AT3900)),"FULTON (EAST POINT)",IF(ISNUMBER(SEARCH("ATLANTA",$AT3900)),"FULTON (ATL LIMITS)","FULTON")))),IF($E3900="DEKALB",IF(ISNUMBER(SEARCH("ATLANTA",$AT3900)),"DEKALB (ATL LIMITS)","DEKALB"),IF(AND($E3900="CLAYTON",ISNUMBER(SEARCH("COLLEGE PARK",$AT3900))),"CLAYTON (COLLEGE PARK)",$E3900)))))</f>
        <v/>
      </c>
      <c r="AV3900" s="2">
        <f>IF($L3900="","",IF(""&amp;$F3900="2","DIESEL",IF(OR(""&amp;$F3900="G",""&amp;$F3900="H"),"GAS","")))</f>
        <v/>
      </c>
      <c r="AW3900" s="2">
        <f>IF($AV3900="","",$R3900)</f>
        <v/>
      </c>
      <c r="AX3900" s="2">
        <f>IF($AV3900="","",IF($AB3900=0,$R3900,0))</f>
        <v/>
      </c>
      <c r="AY3900" s="2">
        <f>IF($AV3900="","",IF(AND($Z3900=0,COUNTIF('AR SALES'!$L$2:$L$2501,$L3900)=0),"YES",""))</f>
        <v/>
      </c>
      <c r="AZ3900" s="2">
        <f>IF($AV3900="","",IFERROR(VLOOKUP($AU3900,CODES!$A:$B,2,FALSE),"NO CODE"))</f>
        <v/>
      </c>
      <c r="BA3900" s="2">
        <f>IF(""&amp;$F3900&lt;&gt;"4","",IF($AY3900="YES","",IF(ROUND(SUMIFS($AE$2:$AE$4001,$L$2:$L$4001,$L3900,$F$2:$F$4001,"4")-SUMIFS('AR SALES'!$Y$2:$Y$2501,'AR SALES'!$L$2:$L$2501,$L3900,'AR SALES'!$AD$2:$AD$2501,"OFF"),2)=0,"","STALE")))</f>
        <v/>
      </c>
      <c r="BB3900" s="2">
        <f>IF(OR(""&amp;$F3900="2",""&amp;$F3900="4",""&amp;$F3900="G",""&amp;$F3900="H"),IF($AY3900="YES","",IF($AB3900&lt;&gt;0,"",IF(COUNTIFS('AR SALES'!$L$2:$L$2501,$L3900,'AR SALES'!$AD$2:$AD$2501,IF(""&amp;$F3900="4","OFF","ON"),'AR SALES'!$AF$2:$AF$2501,"Y")&gt;0,"","NO EXEMPTION"))),"")</f>
        <v/>
      </c>
    </row>
    <row r="3901">
      <c r="AT3901" s="2">
        <f>IF($L3901="","",IFERROR(INDEX('AR SALES'!$H$2:$H$2501,MATCH(""&amp;$L3901,'AR SALES'!$AE$2:$AE$2501,0)),""))</f>
        <v/>
      </c>
      <c r="AU3901" s="2">
        <f>IF($L3901="","",IF($A3901&lt;&gt;"GA","",IF($E3901="FULTON",IF(ISNUMBER(SEARCH("COLLEGE PARK",$AT3901)),"FULTON (COLLEGE PARK)",IF(ISNUMBER(SEARCH("HAPEVILLE",$AT3901)),"FULTON (HAPEVILLE)",IF(ISNUMBER(SEARCH("EAST POINT",$AT3901)),"FULTON (EAST POINT)",IF(ISNUMBER(SEARCH("ATLANTA",$AT3901)),"FULTON (ATL LIMITS)","FULTON")))),IF($E3901="DEKALB",IF(ISNUMBER(SEARCH("ATLANTA",$AT3901)),"DEKALB (ATL LIMITS)","DEKALB"),IF(AND($E3901="CLAYTON",ISNUMBER(SEARCH("COLLEGE PARK",$AT3901))),"CLAYTON (COLLEGE PARK)",$E3901)))))</f>
        <v/>
      </c>
      <c r="AV3901" s="2">
        <f>IF($L3901="","",IF(""&amp;$F3901="2","DIESEL",IF(OR(""&amp;$F3901="G",""&amp;$F3901="H"),"GAS","")))</f>
        <v/>
      </c>
      <c r="AW3901" s="2">
        <f>IF($AV3901="","",$R3901)</f>
        <v/>
      </c>
      <c r="AX3901" s="2">
        <f>IF($AV3901="","",IF($AB3901=0,$R3901,0))</f>
        <v/>
      </c>
      <c r="AY3901" s="2">
        <f>IF($AV3901="","",IF(AND($Z3901=0,COUNTIF('AR SALES'!$L$2:$L$2501,$L3901)=0),"YES",""))</f>
        <v/>
      </c>
      <c r="AZ3901" s="2">
        <f>IF($AV3901="","",IFERROR(VLOOKUP($AU3901,CODES!$A:$B,2,FALSE),"NO CODE"))</f>
        <v/>
      </c>
      <c r="BA3901" s="2">
        <f>IF(""&amp;$F3901&lt;&gt;"4","",IF($AY3901="YES","",IF(ROUND(SUMIFS($AE$2:$AE$4001,$L$2:$L$4001,$L3901,$F$2:$F$4001,"4")-SUMIFS('AR SALES'!$Y$2:$Y$2501,'AR SALES'!$L$2:$L$2501,$L3901,'AR SALES'!$AD$2:$AD$2501,"OFF"),2)=0,"","STALE")))</f>
        <v/>
      </c>
      <c r="BB3901" s="2">
        <f>IF(OR(""&amp;$F3901="2",""&amp;$F3901="4",""&amp;$F3901="G",""&amp;$F3901="H"),IF($AY3901="YES","",IF($AB3901&lt;&gt;0,"",IF(COUNTIFS('AR SALES'!$L$2:$L$2501,$L3901,'AR SALES'!$AD$2:$AD$2501,IF(""&amp;$F3901="4","OFF","ON"),'AR SALES'!$AF$2:$AF$2501,"Y")&gt;0,"","NO EXEMPTION"))),"")</f>
        <v/>
      </c>
    </row>
    <row r="3902">
      <c r="AT3902" s="2">
        <f>IF($L3902="","",IFERROR(INDEX('AR SALES'!$H$2:$H$2501,MATCH(""&amp;$L3902,'AR SALES'!$AE$2:$AE$2501,0)),""))</f>
        <v/>
      </c>
      <c r="AU3902" s="2">
        <f>IF($L3902="","",IF($A3902&lt;&gt;"GA","",IF($E3902="FULTON",IF(ISNUMBER(SEARCH("COLLEGE PARK",$AT3902)),"FULTON (COLLEGE PARK)",IF(ISNUMBER(SEARCH("HAPEVILLE",$AT3902)),"FULTON (HAPEVILLE)",IF(ISNUMBER(SEARCH("EAST POINT",$AT3902)),"FULTON (EAST POINT)",IF(ISNUMBER(SEARCH("ATLANTA",$AT3902)),"FULTON (ATL LIMITS)","FULTON")))),IF($E3902="DEKALB",IF(ISNUMBER(SEARCH("ATLANTA",$AT3902)),"DEKALB (ATL LIMITS)","DEKALB"),IF(AND($E3902="CLAYTON",ISNUMBER(SEARCH("COLLEGE PARK",$AT3902))),"CLAYTON (COLLEGE PARK)",$E3902)))))</f>
        <v/>
      </c>
      <c r="AV3902" s="2">
        <f>IF($L3902="","",IF(""&amp;$F3902="2","DIESEL",IF(OR(""&amp;$F3902="G",""&amp;$F3902="H"),"GAS","")))</f>
        <v/>
      </c>
      <c r="AW3902" s="2">
        <f>IF($AV3902="","",$R3902)</f>
        <v/>
      </c>
      <c r="AX3902" s="2">
        <f>IF($AV3902="","",IF($AB3902=0,$R3902,0))</f>
        <v/>
      </c>
      <c r="AY3902" s="2">
        <f>IF($AV3902="","",IF(AND($Z3902=0,COUNTIF('AR SALES'!$L$2:$L$2501,$L3902)=0),"YES",""))</f>
        <v/>
      </c>
      <c r="AZ3902" s="2">
        <f>IF($AV3902="","",IFERROR(VLOOKUP($AU3902,CODES!$A:$B,2,FALSE),"NO CODE"))</f>
        <v/>
      </c>
      <c r="BA3902" s="2">
        <f>IF(""&amp;$F3902&lt;&gt;"4","",IF($AY3902="YES","",IF(ROUND(SUMIFS($AE$2:$AE$4001,$L$2:$L$4001,$L3902,$F$2:$F$4001,"4")-SUMIFS('AR SALES'!$Y$2:$Y$2501,'AR SALES'!$L$2:$L$2501,$L3902,'AR SALES'!$AD$2:$AD$2501,"OFF"),2)=0,"","STALE")))</f>
        <v/>
      </c>
      <c r="BB3902" s="2">
        <f>IF(OR(""&amp;$F3902="2",""&amp;$F3902="4",""&amp;$F3902="G",""&amp;$F3902="H"),IF($AY3902="YES","",IF($AB3902&lt;&gt;0,"",IF(COUNTIFS('AR SALES'!$L$2:$L$2501,$L3902,'AR SALES'!$AD$2:$AD$2501,IF(""&amp;$F3902="4","OFF","ON"),'AR SALES'!$AF$2:$AF$2501,"Y")&gt;0,"","NO EXEMPTION"))),"")</f>
        <v/>
      </c>
    </row>
    <row r="3903">
      <c r="AT3903" s="2">
        <f>IF($L3903="","",IFERROR(INDEX('AR SALES'!$H$2:$H$2501,MATCH(""&amp;$L3903,'AR SALES'!$AE$2:$AE$2501,0)),""))</f>
        <v/>
      </c>
      <c r="AU3903" s="2">
        <f>IF($L3903="","",IF($A3903&lt;&gt;"GA","",IF($E3903="FULTON",IF(ISNUMBER(SEARCH("COLLEGE PARK",$AT3903)),"FULTON (COLLEGE PARK)",IF(ISNUMBER(SEARCH("HAPEVILLE",$AT3903)),"FULTON (HAPEVILLE)",IF(ISNUMBER(SEARCH("EAST POINT",$AT3903)),"FULTON (EAST POINT)",IF(ISNUMBER(SEARCH("ATLANTA",$AT3903)),"FULTON (ATL LIMITS)","FULTON")))),IF($E3903="DEKALB",IF(ISNUMBER(SEARCH("ATLANTA",$AT3903)),"DEKALB (ATL LIMITS)","DEKALB"),IF(AND($E3903="CLAYTON",ISNUMBER(SEARCH("COLLEGE PARK",$AT3903))),"CLAYTON (COLLEGE PARK)",$E3903)))))</f>
        <v/>
      </c>
      <c r="AV3903" s="2">
        <f>IF($L3903="","",IF(""&amp;$F3903="2","DIESEL",IF(OR(""&amp;$F3903="G",""&amp;$F3903="H"),"GAS","")))</f>
        <v/>
      </c>
      <c r="AW3903" s="2">
        <f>IF($AV3903="","",$R3903)</f>
        <v/>
      </c>
      <c r="AX3903" s="2">
        <f>IF($AV3903="","",IF($AB3903=0,$R3903,0))</f>
        <v/>
      </c>
      <c r="AY3903" s="2">
        <f>IF($AV3903="","",IF(AND($Z3903=0,COUNTIF('AR SALES'!$L$2:$L$2501,$L3903)=0),"YES",""))</f>
        <v/>
      </c>
      <c r="AZ3903" s="2">
        <f>IF($AV3903="","",IFERROR(VLOOKUP($AU3903,CODES!$A:$B,2,FALSE),"NO CODE"))</f>
        <v/>
      </c>
      <c r="BA3903" s="2">
        <f>IF(""&amp;$F3903&lt;&gt;"4","",IF($AY3903="YES","",IF(ROUND(SUMIFS($AE$2:$AE$4001,$L$2:$L$4001,$L3903,$F$2:$F$4001,"4")-SUMIFS('AR SALES'!$Y$2:$Y$2501,'AR SALES'!$L$2:$L$2501,$L3903,'AR SALES'!$AD$2:$AD$2501,"OFF"),2)=0,"","STALE")))</f>
        <v/>
      </c>
      <c r="BB3903" s="2">
        <f>IF(OR(""&amp;$F3903="2",""&amp;$F3903="4",""&amp;$F3903="G",""&amp;$F3903="H"),IF($AY3903="YES","",IF($AB3903&lt;&gt;0,"",IF(COUNTIFS('AR SALES'!$L$2:$L$2501,$L3903,'AR SALES'!$AD$2:$AD$2501,IF(""&amp;$F3903="4","OFF","ON"),'AR SALES'!$AF$2:$AF$2501,"Y")&gt;0,"","NO EXEMPTION"))),"")</f>
        <v/>
      </c>
    </row>
    <row r="3904">
      <c r="AT3904" s="2">
        <f>IF($L3904="","",IFERROR(INDEX('AR SALES'!$H$2:$H$2501,MATCH(""&amp;$L3904,'AR SALES'!$AE$2:$AE$2501,0)),""))</f>
        <v/>
      </c>
      <c r="AU3904" s="2">
        <f>IF($L3904="","",IF($A3904&lt;&gt;"GA","",IF($E3904="FULTON",IF(ISNUMBER(SEARCH("COLLEGE PARK",$AT3904)),"FULTON (COLLEGE PARK)",IF(ISNUMBER(SEARCH("HAPEVILLE",$AT3904)),"FULTON (HAPEVILLE)",IF(ISNUMBER(SEARCH("EAST POINT",$AT3904)),"FULTON (EAST POINT)",IF(ISNUMBER(SEARCH("ATLANTA",$AT3904)),"FULTON (ATL LIMITS)","FULTON")))),IF($E3904="DEKALB",IF(ISNUMBER(SEARCH("ATLANTA",$AT3904)),"DEKALB (ATL LIMITS)","DEKALB"),IF(AND($E3904="CLAYTON",ISNUMBER(SEARCH("COLLEGE PARK",$AT3904))),"CLAYTON (COLLEGE PARK)",$E3904)))))</f>
        <v/>
      </c>
      <c r="AV3904" s="2">
        <f>IF($L3904="","",IF(""&amp;$F3904="2","DIESEL",IF(OR(""&amp;$F3904="G",""&amp;$F3904="H"),"GAS","")))</f>
        <v/>
      </c>
      <c r="AW3904" s="2">
        <f>IF($AV3904="","",$R3904)</f>
        <v/>
      </c>
      <c r="AX3904" s="2">
        <f>IF($AV3904="","",IF($AB3904=0,$R3904,0))</f>
        <v/>
      </c>
      <c r="AY3904" s="2">
        <f>IF($AV3904="","",IF(AND($Z3904=0,COUNTIF('AR SALES'!$L$2:$L$2501,$L3904)=0),"YES",""))</f>
        <v/>
      </c>
      <c r="AZ3904" s="2">
        <f>IF($AV3904="","",IFERROR(VLOOKUP($AU3904,CODES!$A:$B,2,FALSE),"NO CODE"))</f>
        <v/>
      </c>
      <c r="BA3904" s="2">
        <f>IF(""&amp;$F3904&lt;&gt;"4","",IF($AY3904="YES","",IF(ROUND(SUMIFS($AE$2:$AE$4001,$L$2:$L$4001,$L3904,$F$2:$F$4001,"4")-SUMIFS('AR SALES'!$Y$2:$Y$2501,'AR SALES'!$L$2:$L$2501,$L3904,'AR SALES'!$AD$2:$AD$2501,"OFF"),2)=0,"","STALE")))</f>
        <v/>
      </c>
      <c r="BB3904" s="2">
        <f>IF(OR(""&amp;$F3904="2",""&amp;$F3904="4",""&amp;$F3904="G",""&amp;$F3904="H"),IF($AY3904="YES","",IF($AB3904&lt;&gt;0,"",IF(COUNTIFS('AR SALES'!$L$2:$L$2501,$L3904,'AR SALES'!$AD$2:$AD$2501,IF(""&amp;$F3904="4","OFF","ON"),'AR SALES'!$AF$2:$AF$2501,"Y")&gt;0,"","NO EXEMPTION"))),"")</f>
        <v/>
      </c>
    </row>
    <row r="3905">
      <c r="AT3905" s="2">
        <f>IF($L3905="","",IFERROR(INDEX('AR SALES'!$H$2:$H$2501,MATCH(""&amp;$L3905,'AR SALES'!$AE$2:$AE$2501,0)),""))</f>
        <v/>
      </c>
      <c r="AU3905" s="2">
        <f>IF($L3905="","",IF($A3905&lt;&gt;"GA","",IF($E3905="FULTON",IF(ISNUMBER(SEARCH("COLLEGE PARK",$AT3905)),"FULTON (COLLEGE PARK)",IF(ISNUMBER(SEARCH("HAPEVILLE",$AT3905)),"FULTON (HAPEVILLE)",IF(ISNUMBER(SEARCH("EAST POINT",$AT3905)),"FULTON (EAST POINT)",IF(ISNUMBER(SEARCH("ATLANTA",$AT3905)),"FULTON (ATL LIMITS)","FULTON")))),IF($E3905="DEKALB",IF(ISNUMBER(SEARCH("ATLANTA",$AT3905)),"DEKALB (ATL LIMITS)","DEKALB"),IF(AND($E3905="CLAYTON",ISNUMBER(SEARCH("COLLEGE PARK",$AT3905))),"CLAYTON (COLLEGE PARK)",$E3905)))))</f>
        <v/>
      </c>
      <c r="AV3905" s="2">
        <f>IF($L3905="","",IF(""&amp;$F3905="2","DIESEL",IF(OR(""&amp;$F3905="G",""&amp;$F3905="H"),"GAS","")))</f>
        <v/>
      </c>
      <c r="AW3905" s="2">
        <f>IF($AV3905="","",$R3905)</f>
        <v/>
      </c>
      <c r="AX3905" s="2">
        <f>IF($AV3905="","",IF($AB3905=0,$R3905,0))</f>
        <v/>
      </c>
      <c r="AY3905" s="2">
        <f>IF($AV3905="","",IF(AND($Z3905=0,COUNTIF('AR SALES'!$L$2:$L$2501,$L3905)=0),"YES",""))</f>
        <v/>
      </c>
      <c r="AZ3905" s="2">
        <f>IF($AV3905="","",IFERROR(VLOOKUP($AU3905,CODES!$A:$B,2,FALSE),"NO CODE"))</f>
        <v/>
      </c>
      <c r="BA3905" s="2">
        <f>IF(""&amp;$F3905&lt;&gt;"4","",IF($AY3905="YES","",IF(ROUND(SUMIFS($AE$2:$AE$4001,$L$2:$L$4001,$L3905,$F$2:$F$4001,"4")-SUMIFS('AR SALES'!$Y$2:$Y$2501,'AR SALES'!$L$2:$L$2501,$L3905,'AR SALES'!$AD$2:$AD$2501,"OFF"),2)=0,"","STALE")))</f>
        <v/>
      </c>
      <c r="BB3905" s="2">
        <f>IF(OR(""&amp;$F3905="2",""&amp;$F3905="4",""&amp;$F3905="G",""&amp;$F3905="H"),IF($AY3905="YES","",IF($AB3905&lt;&gt;0,"",IF(COUNTIFS('AR SALES'!$L$2:$L$2501,$L3905,'AR SALES'!$AD$2:$AD$2501,IF(""&amp;$F3905="4","OFF","ON"),'AR SALES'!$AF$2:$AF$2501,"Y")&gt;0,"","NO EXEMPTION"))),"")</f>
        <v/>
      </c>
    </row>
    <row r="3906">
      <c r="AT3906" s="2">
        <f>IF($L3906="","",IFERROR(INDEX('AR SALES'!$H$2:$H$2501,MATCH(""&amp;$L3906,'AR SALES'!$AE$2:$AE$2501,0)),""))</f>
        <v/>
      </c>
      <c r="AU3906" s="2">
        <f>IF($L3906="","",IF($A3906&lt;&gt;"GA","",IF($E3906="FULTON",IF(ISNUMBER(SEARCH("COLLEGE PARK",$AT3906)),"FULTON (COLLEGE PARK)",IF(ISNUMBER(SEARCH("HAPEVILLE",$AT3906)),"FULTON (HAPEVILLE)",IF(ISNUMBER(SEARCH("EAST POINT",$AT3906)),"FULTON (EAST POINT)",IF(ISNUMBER(SEARCH("ATLANTA",$AT3906)),"FULTON (ATL LIMITS)","FULTON")))),IF($E3906="DEKALB",IF(ISNUMBER(SEARCH("ATLANTA",$AT3906)),"DEKALB (ATL LIMITS)","DEKALB"),IF(AND($E3906="CLAYTON",ISNUMBER(SEARCH("COLLEGE PARK",$AT3906))),"CLAYTON (COLLEGE PARK)",$E3906)))))</f>
        <v/>
      </c>
      <c r="AV3906" s="2">
        <f>IF($L3906="","",IF(""&amp;$F3906="2","DIESEL",IF(OR(""&amp;$F3906="G",""&amp;$F3906="H"),"GAS","")))</f>
        <v/>
      </c>
      <c r="AW3906" s="2">
        <f>IF($AV3906="","",$R3906)</f>
        <v/>
      </c>
      <c r="AX3906" s="2">
        <f>IF($AV3906="","",IF($AB3906=0,$R3906,0))</f>
        <v/>
      </c>
      <c r="AY3906" s="2">
        <f>IF($AV3906="","",IF(AND($Z3906=0,COUNTIF('AR SALES'!$L$2:$L$2501,$L3906)=0),"YES",""))</f>
        <v/>
      </c>
      <c r="AZ3906" s="2">
        <f>IF($AV3906="","",IFERROR(VLOOKUP($AU3906,CODES!$A:$B,2,FALSE),"NO CODE"))</f>
        <v/>
      </c>
      <c r="BA3906" s="2">
        <f>IF(""&amp;$F3906&lt;&gt;"4","",IF($AY3906="YES","",IF(ROUND(SUMIFS($AE$2:$AE$4001,$L$2:$L$4001,$L3906,$F$2:$F$4001,"4")-SUMIFS('AR SALES'!$Y$2:$Y$2501,'AR SALES'!$L$2:$L$2501,$L3906,'AR SALES'!$AD$2:$AD$2501,"OFF"),2)=0,"","STALE")))</f>
        <v/>
      </c>
      <c r="BB3906" s="2">
        <f>IF(OR(""&amp;$F3906="2",""&amp;$F3906="4",""&amp;$F3906="G",""&amp;$F3906="H"),IF($AY3906="YES","",IF($AB3906&lt;&gt;0,"",IF(COUNTIFS('AR SALES'!$L$2:$L$2501,$L3906,'AR SALES'!$AD$2:$AD$2501,IF(""&amp;$F3906="4","OFF","ON"),'AR SALES'!$AF$2:$AF$2501,"Y")&gt;0,"","NO EXEMPTION"))),"")</f>
        <v/>
      </c>
    </row>
    <row r="3907">
      <c r="AT3907" s="2">
        <f>IF($L3907="","",IFERROR(INDEX('AR SALES'!$H$2:$H$2501,MATCH(""&amp;$L3907,'AR SALES'!$AE$2:$AE$2501,0)),""))</f>
        <v/>
      </c>
      <c r="AU3907" s="2">
        <f>IF($L3907="","",IF($A3907&lt;&gt;"GA","",IF($E3907="FULTON",IF(ISNUMBER(SEARCH("COLLEGE PARK",$AT3907)),"FULTON (COLLEGE PARK)",IF(ISNUMBER(SEARCH("HAPEVILLE",$AT3907)),"FULTON (HAPEVILLE)",IF(ISNUMBER(SEARCH("EAST POINT",$AT3907)),"FULTON (EAST POINT)",IF(ISNUMBER(SEARCH("ATLANTA",$AT3907)),"FULTON (ATL LIMITS)","FULTON")))),IF($E3907="DEKALB",IF(ISNUMBER(SEARCH("ATLANTA",$AT3907)),"DEKALB (ATL LIMITS)","DEKALB"),IF(AND($E3907="CLAYTON",ISNUMBER(SEARCH("COLLEGE PARK",$AT3907))),"CLAYTON (COLLEGE PARK)",$E3907)))))</f>
        <v/>
      </c>
      <c r="AV3907" s="2">
        <f>IF($L3907="","",IF(""&amp;$F3907="2","DIESEL",IF(OR(""&amp;$F3907="G",""&amp;$F3907="H"),"GAS","")))</f>
        <v/>
      </c>
      <c r="AW3907" s="2">
        <f>IF($AV3907="","",$R3907)</f>
        <v/>
      </c>
      <c r="AX3907" s="2">
        <f>IF($AV3907="","",IF($AB3907=0,$R3907,0))</f>
        <v/>
      </c>
      <c r="AY3907" s="2">
        <f>IF($AV3907="","",IF(AND($Z3907=0,COUNTIF('AR SALES'!$L$2:$L$2501,$L3907)=0),"YES",""))</f>
        <v/>
      </c>
      <c r="AZ3907" s="2">
        <f>IF($AV3907="","",IFERROR(VLOOKUP($AU3907,CODES!$A:$B,2,FALSE),"NO CODE"))</f>
        <v/>
      </c>
      <c r="BA3907" s="2">
        <f>IF(""&amp;$F3907&lt;&gt;"4","",IF($AY3907="YES","",IF(ROUND(SUMIFS($AE$2:$AE$4001,$L$2:$L$4001,$L3907,$F$2:$F$4001,"4")-SUMIFS('AR SALES'!$Y$2:$Y$2501,'AR SALES'!$L$2:$L$2501,$L3907,'AR SALES'!$AD$2:$AD$2501,"OFF"),2)=0,"","STALE")))</f>
        <v/>
      </c>
      <c r="BB3907" s="2">
        <f>IF(OR(""&amp;$F3907="2",""&amp;$F3907="4",""&amp;$F3907="G",""&amp;$F3907="H"),IF($AY3907="YES","",IF($AB3907&lt;&gt;0,"",IF(COUNTIFS('AR SALES'!$L$2:$L$2501,$L3907,'AR SALES'!$AD$2:$AD$2501,IF(""&amp;$F3907="4","OFF","ON"),'AR SALES'!$AF$2:$AF$2501,"Y")&gt;0,"","NO EXEMPTION"))),"")</f>
        <v/>
      </c>
    </row>
    <row r="3908">
      <c r="AT3908" s="2">
        <f>IF($L3908="","",IFERROR(INDEX('AR SALES'!$H$2:$H$2501,MATCH(""&amp;$L3908,'AR SALES'!$AE$2:$AE$2501,0)),""))</f>
        <v/>
      </c>
      <c r="AU3908" s="2">
        <f>IF($L3908="","",IF($A3908&lt;&gt;"GA","",IF($E3908="FULTON",IF(ISNUMBER(SEARCH("COLLEGE PARK",$AT3908)),"FULTON (COLLEGE PARK)",IF(ISNUMBER(SEARCH("HAPEVILLE",$AT3908)),"FULTON (HAPEVILLE)",IF(ISNUMBER(SEARCH("EAST POINT",$AT3908)),"FULTON (EAST POINT)",IF(ISNUMBER(SEARCH("ATLANTA",$AT3908)),"FULTON (ATL LIMITS)","FULTON")))),IF($E3908="DEKALB",IF(ISNUMBER(SEARCH("ATLANTA",$AT3908)),"DEKALB (ATL LIMITS)","DEKALB"),IF(AND($E3908="CLAYTON",ISNUMBER(SEARCH("COLLEGE PARK",$AT3908))),"CLAYTON (COLLEGE PARK)",$E3908)))))</f>
        <v/>
      </c>
      <c r="AV3908" s="2">
        <f>IF($L3908="","",IF(""&amp;$F3908="2","DIESEL",IF(OR(""&amp;$F3908="G",""&amp;$F3908="H"),"GAS","")))</f>
        <v/>
      </c>
      <c r="AW3908" s="2">
        <f>IF($AV3908="","",$R3908)</f>
        <v/>
      </c>
      <c r="AX3908" s="2">
        <f>IF($AV3908="","",IF($AB3908=0,$R3908,0))</f>
        <v/>
      </c>
      <c r="AY3908" s="2">
        <f>IF($AV3908="","",IF(AND($Z3908=0,COUNTIF('AR SALES'!$L$2:$L$2501,$L3908)=0),"YES",""))</f>
        <v/>
      </c>
      <c r="AZ3908" s="2">
        <f>IF($AV3908="","",IFERROR(VLOOKUP($AU3908,CODES!$A:$B,2,FALSE),"NO CODE"))</f>
        <v/>
      </c>
      <c r="BA3908" s="2">
        <f>IF(""&amp;$F3908&lt;&gt;"4","",IF($AY3908="YES","",IF(ROUND(SUMIFS($AE$2:$AE$4001,$L$2:$L$4001,$L3908,$F$2:$F$4001,"4")-SUMIFS('AR SALES'!$Y$2:$Y$2501,'AR SALES'!$L$2:$L$2501,$L3908,'AR SALES'!$AD$2:$AD$2501,"OFF"),2)=0,"","STALE")))</f>
        <v/>
      </c>
      <c r="BB3908" s="2">
        <f>IF(OR(""&amp;$F3908="2",""&amp;$F3908="4",""&amp;$F3908="G",""&amp;$F3908="H"),IF($AY3908="YES","",IF($AB3908&lt;&gt;0,"",IF(COUNTIFS('AR SALES'!$L$2:$L$2501,$L3908,'AR SALES'!$AD$2:$AD$2501,IF(""&amp;$F3908="4","OFF","ON"),'AR SALES'!$AF$2:$AF$2501,"Y")&gt;0,"","NO EXEMPTION"))),"")</f>
        <v/>
      </c>
    </row>
    <row r="3909">
      <c r="AT3909" s="2">
        <f>IF($L3909="","",IFERROR(INDEX('AR SALES'!$H$2:$H$2501,MATCH(""&amp;$L3909,'AR SALES'!$AE$2:$AE$2501,0)),""))</f>
        <v/>
      </c>
      <c r="AU3909" s="2">
        <f>IF($L3909="","",IF($A3909&lt;&gt;"GA","",IF($E3909="FULTON",IF(ISNUMBER(SEARCH("COLLEGE PARK",$AT3909)),"FULTON (COLLEGE PARK)",IF(ISNUMBER(SEARCH("HAPEVILLE",$AT3909)),"FULTON (HAPEVILLE)",IF(ISNUMBER(SEARCH("EAST POINT",$AT3909)),"FULTON (EAST POINT)",IF(ISNUMBER(SEARCH("ATLANTA",$AT3909)),"FULTON (ATL LIMITS)","FULTON")))),IF($E3909="DEKALB",IF(ISNUMBER(SEARCH("ATLANTA",$AT3909)),"DEKALB (ATL LIMITS)","DEKALB"),IF(AND($E3909="CLAYTON",ISNUMBER(SEARCH("COLLEGE PARK",$AT3909))),"CLAYTON (COLLEGE PARK)",$E3909)))))</f>
        <v/>
      </c>
      <c r="AV3909" s="2">
        <f>IF($L3909="","",IF(""&amp;$F3909="2","DIESEL",IF(OR(""&amp;$F3909="G",""&amp;$F3909="H"),"GAS","")))</f>
        <v/>
      </c>
      <c r="AW3909" s="2">
        <f>IF($AV3909="","",$R3909)</f>
        <v/>
      </c>
      <c r="AX3909" s="2">
        <f>IF($AV3909="","",IF($AB3909=0,$R3909,0))</f>
        <v/>
      </c>
      <c r="AY3909" s="2">
        <f>IF($AV3909="","",IF(AND($Z3909=0,COUNTIF('AR SALES'!$L$2:$L$2501,$L3909)=0),"YES",""))</f>
        <v/>
      </c>
      <c r="AZ3909" s="2">
        <f>IF($AV3909="","",IFERROR(VLOOKUP($AU3909,CODES!$A:$B,2,FALSE),"NO CODE"))</f>
        <v/>
      </c>
      <c r="BA3909" s="2">
        <f>IF(""&amp;$F3909&lt;&gt;"4","",IF($AY3909="YES","",IF(ROUND(SUMIFS($AE$2:$AE$4001,$L$2:$L$4001,$L3909,$F$2:$F$4001,"4")-SUMIFS('AR SALES'!$Y$2:$Y$2501,'AR SALES'!$L$2:$L$2501,$L3909,'AR SALES'!$AD$2:$AD$2501,"OFF"),2)=0,"","STALE")))</f>
        <v/>
      </c>
      <c r="BB3909" s="2">
        <f>IF(OR(""&amp;$F3909="2",""&amp;$F3909="4",""&amp;$F3909="G",""&amp;$F3909="H"),IF($AY3909="YES","",IF($AB3909&lt;&gt;0,"",IF(COUNTIFS('AR SALES'!$L$2:$L$2501,$L3909,'AR SALES'!$AD$2:$AD$2501,IF(""&amp;$F3909="4","OFF","ON"),'AR SALES'!$AF$2:$AF$2501,"Y")&gt;0,"","NO EXEMPTION"))),"")</f>
        <v/>
      </c>
    </row>
    <row r="3910">
      <c r="AT3910" s="2">
        <f>IF($L3910="","",IFERROR(INDEX('AR SALES'!$H$2:$H$2501,MATCH(""&amp;$L3910,'AR SALES'!$AE$2:$AE$2501,0)),""))</f>
        <v/>
      </c>
      <c r="AU3910" s="2">
        <f>IF($L3910="","",IF($A3910&lt;&gt;"GA","",IF($E3910="FULTON",IF(ISNUMBER(SEARCH("COLLEGE PARK",$AT3910)),"FULTON (COLLEGE PARK)",IF(ISNUMBER(SEARCH("HAPEVILLE",$AT3910)),"FULTON (HAPEVILLE)",IF(ISNUMBER(SEARCH("EAST POINT",$AT3910)),"FULTON (EAST POINT)",IF(ISNUMBER(SEARCH("ATLANTA",$AT3910)),"FULTON (ATL LIMITS)","FULTON")))),IF($E3910="DEKALB",IF(ISNUMBER(SEARCH("ATLANTA",$AT3910)),"DEKALB (ATL LIMITS)","DEKALB"),IF(AND($E3910="CLAYTON",ISNUMBER(SEARCH("COLLEGE PARK",$AT3910))),"CLAYTON (COLLEGE PARK)",$E3910)))))</f>
        <v/>
      </c>
      <c r="AV3910" s="2">
        <f>IF($L3910="","",IF(""&amp;$F3910="2","DIESEL",IF(OR(""&amp;$F3910="G",""&amp;$F3910="H"),"GAS","")))</f>
        <v/>
      </c>
      <c r="AW3910" s="2">
        <f>IF($AV3910="","",$R3910)</f>
        <v/>
      </c>
      <c r="AX3910" s="2">
        <f>IF($AV3910="","",IF($AB3910=0,$R3910,0))</f>
        <v/>
      </c>
      <c r="AY3910" s="2">
        <f>IF($AV3910="","",IF(AND($Z3910=0,COUNTIF('AR SALES'!$L$2:$L$2501,$L3910)=0),"YES",""))</f>
        <v/>
      </c>
      <c r="AZ3910" s="2">
        <f>IF($AV3910="","",IFERROR(VLOOKUP($AU3910,CODES!$A:$B,2,FALSE),"NO CODE"))</f>
        <v/>
      </c>
      <c r="BA3910" s="2">
        <f>IF(""&amp;$F3910&lt;&gt;"4","",IF($AY3910="YES","",IF(ROUND(SUMIFS($AE$2:$AE$4001,$L$2:$L$4001,$L3910,$F$2:$F$4001,"4")-SUMIFS('AR SALES'!$Y$2:$Y$2501,'AR SALES'!$L$2:$L$2501,$L3910,'AR SALES'!$AD$2:$AD$2501,"OFF"),2)=0,"","STALE")))</f>
        <v/>
      </c>
      <c r="BB3910" s="2">
        <f>IF(OR(""&amp;$F3910="2",""&amp;$F3910="4",""&amp;$F3910="G",""&amp;$F3910="H"),IF($AY3910="YES","",IF($AB3910&lt;&gt;0,"",IF(COUNTIFS('AR SALES'!$L$2:$L$2501,$L3910,'AR SALES'!$AD$2:$AD$2501,IF(""&amp;$F3910="4","OFF","ON"),'AR SALES'!$AF$2:$AF$2501,"Y")&gt;0,"","NO EXEMPTION"))),"")</f>
        <v/>
      </c>
    </row>
    <row r="3911">
      <c r="AT3911" s="2">
        <f>IF($L3911="","",IFERROR(INDEX('AR SALES'!$H$2:$H$2501,MATCH(""&amp;$L3911,'AR SALES'!$AE$2:$AE$2501,0)),""))</f>
        <v/>
      </c>
      <c r="AU3911" s="2">
        <f>IF($L3911="","",IF($A3911&lt;&gt;"GA","",IF($E3911="FULTON",IF(ISNUMBER(SEARCH("COLLEGE PARK",$AT3911)),"FULTON (COLLEGE PARK)",IF(ISNUMBER(SEARCH("HAPEVILLE",$AT3911)),"FULTON (HAPEVILLE)",IF(ISNUMBER(SEARCH("EAST POINT",$AT3911)),"FULTON (EAST POINT)",IF(ISNUMBER(SEARCH("ATLANTA",$AT3911)),"FULTON (ATL LIMITS)","FULTON")))),IF($E3911="DEKALB",IF(ISNUMBER(SEARCH("ATLANTA",$AT3911)),"DEKALB (ATL LIMITS)","DEKALB"),IF(AND($E3911="CLAYTON",ISNUMBER(SEARCH("COLLEGE PARK",$AT3911))),"CLAYTON (COLLEGE PARK)",$E3911)))))</f>
        <v/>
      </c>
      <c r="AV3911" s="2">
        <f>IF($L3911="","",IF(""&amp;$F3911="2","DIESEL",IF(OR(""&amp;$F3911="G",""&amp;$F3911="H"),"GAS","")))</f>
        <v/>
      </c>
      <c r="AW3911" s="2">
        <f>IF($AV3911="","",$R3911)</f>
        <v/>
      </c>
      <c r="AX3911" s="2">
        <f>IF($AV3911="","",IF($AB3911=0,$R3911,0))</f>
        <v/>
      </c>
      <c r="AY3911" s="2">
        <f>IF($AV3911="","",IF(AND($Z3911=0,COUNTIF('AR SALES'!$L$2:$L$2501,$L3911)=0),"YES",""))</f>
        <v/>
      </c>
      <c r="AZ3911" s="2">
        <f>IF($AV3911="","",IFERROR(VLOOKUP($AU3911,CODES!$A:$B,2,FALSE),"NO CODE"))</f>
        <v/>
      </c>
      <c r="BA3911" s="2">
        <f>IF(""&amp;$F3911&lt;&gt;"4","",IF($AY3911="YES","",IF(ROUND(SUMIFS($AE$2:$AE$4001,$L$2:$L$4001,$L3911,$F$2:$F$4001,"4")-SUMIFS('AR SALES'!$Y$2:$Y$2501,'AR SALES'!$L$2:$L$2501,$L3911,'AR SALES'!$AD$2:$AD$2501,"OFF"),2)=0,"","STALE")))</f>
        <v/>
      </c>
      <c r="BB3911" s="2">
        <f>IF(OR(""&amp;$F3911="2",""&amp;$F3911="4",""&amp;$F3911="G",""&amp;$F3911="H"),IF($AY3911="YES","",IF($AB3911&lt;&gt;0,"",IF(COUNTIFS('AR SALES'!$L$2:$L$2501,$L3911,'AR SALES'!$AD$2:$AD$2501,IF(""&amp;$F3911="4","OFF","ON"),'AR SALES'!$AF$2:$AF$2501,"Y")&gt;0,"","NO EXEMPTION"))),"")</f>
        <v/>
      </c>
    </row>
    <row r="3912">
      <c r="AT3912" s="2">
        <f>IF($L3912="","",IFERROR(INDEX('AR SALES'!$H$2:$H$2501,MATCH(""&amp;$L3912,'AR SALES'!$AE$2:$AE$2501,0)),""))</f>
        <v/>
      </c>
      <c r="AU3912" s="2">
        <f>IF($L3912="","",IF($A3912&lt;&gt;"GA","",IF($E3912="FULTON",IF(ISNUMBER(SEARCH("COLLEGE PARK",$AT3912)),"FULTON (COLLEGE PARK)",IF(ISNUMBER(SEARCH("HAPEVILLE",$AT3912)),"FULTON (HAPEVILLE)",IF(ISNUMBER(SEARCH("EAST POINT",$AT3912)),"FULTON (EAST POINT)",IF(ISNUMBER(SEARCH("ATLANTA",$AT3912)),"FULTON (ATL LIMITS)","FULTON")))),IF($E3912="DEKALB",IF(ISNUMBER(SEARCH("ATLANTA",$AT3912)),"DEKALB (ATL LIMITS)","DEKALB"),IF(AND($E3912="CLAYTON",ISNUMBER(SEARCH("COLLEGE PARK",$AT3912))),"CLAYTON (COLLEGE PARK)",$E3912)))))</f>
        <v/>
      </c>
      <c r="AV3912" s="2">
        <f>IF($L3912="","",IF(""&amp;$F3912="2","DIESEL",IF(OR(""&amp;$F3912="G",""&amp;$F3912="H"),"GAS","")))</f>
        <v/>
      </c>
      <c r="AW3912" s="2">
        <f>IF($AV3912="","",$R3912)</f>
        <v/>
      </c>
      <c r="AX3912" s="2">
        <f>IF($AV3912="","",IF($AB3912=0,$R3912,0))</f>
        <v/>
      </c>
      <c r="AY3912" s="2">
        <f>IF($AV3912="","",IF(AND($Z3912=0,COUNTIF('AR SALES'!$L$2:$L$2501,$L3912)=0),"YES",""))</f>
        <v/>
      </c>
      <c r="AZ3912" s="2">
        <f>IF($AV3912="","",IFERROR(VLOOKUP($AU3912,CODES!$A:$B,2,FALSE),"NO CODE"))</f>
        <v/>
      </c>
      <c r="BA3912" s="2">
        <f>IF(""&amp;$F3912&lt;&gt;"4","",IF($AY3912="YES","",IF(ROUND(SUMIFS($AE$2:$AE$4001,$L$2:$L$4001,$L3912,$F$2:$F$4001,"4")-SUMIFS('AR SALES'!$Y$2:$Y$2501,'AR SALES'!$L$2:$L$2501,$L3912,'AR SALES'!$AD$2:$AD$2501,"OFF"),2)=0,"","STALE")))</f>
        <v/>
      </c>
      <c r="BB3912" s="2">
        <f>IF(OR(""&amp;$F3912="2",""&amp;$F3912="4",""&amp;$F3912="G",""&amp;$F3912="H"),IF($AY3912="YES","",IF($AB3912&lt;&gt;0,"",IF(COUNTIFS('AR SALES'!$L$2:$L$2501,$L3912,'AR SALES'!$AD$2:$AD$2501,IF(""&amp;$F3912="4","OFF","ON"),'AR SALES'!$AF$2:$AF$2501,"Y")&gt;0,"","NO EXEMPTION"))),"")</f>
        <v/>
      </c>
    </row>
    <row r="3913">
      <c r="AT3913" s="2">
        <f>IF($L3913="","",IFERROR(INDEX('AR SALES'!$H$2:$H$2501,MATCH(""&amp;$L3913,'AR SALES'!$AE$2:$AE$2501,0)),""))</f>
        <v/>
      </c>
      <c r="AU3913" s="2">
        <f>IF($L3913="","",IF($A3913&lt;&gt;"GA","",IF($E3913="FULTON",IF(ISNUMBER(SEARCH("COLLEGE PARK",$AT3913)),"FULTON (COLLEGE PARK)",IF(ISNUMBER(SEARCH("HAPEVILLE",$AT3913)),"FULTON (HAPEVILLE)",IF(ISNUMBER(SEARCH("EAST POINT",$AT3913)),"FULTON (EAST POINT)",IF(ISNUMBER(SEARCH("ATLANTA",$AT3913)),"FULTON (ATL LIMITS)","FULTON")))),IF($E3913="DEKALB",IF(ISNUMBER(SEARCH("ATLANTA",$AT3913)),"DEKALB (ATL LIMITS)","DEKALB"),IF(AND($E3913="CLAYTON",ISNUMBER(SEARCH("COLLEGE PARK",$AT3913))),"CLAYTON (COLLEGE PARK)",$E3913)))))</f>
        <v/>
      </c>
      <c r="AV3913" s="2">
        <f>IF($L3913="","",IF(""&amp;$F3913="2","DIESEL",IF(OR(""&amp;$F3913="G",""&amp;$F3913="H"),"GAS","")))</f>
        <v/>
      </c>
      <c r="AW3913" s="2">
        <f>IF($AV3913="","",$R3913)</f>
        <v/>
      </c>
      <c r="AX3913" s="2">
        <f>IF($AV3913="","",IF($AB3913=0,$R3913,0))</f>
        <v/>
      </c>
      <c r="AY3913" s="2">
        <f>IF($AV3913="","",IF(AND($Z3913=0,COUNTIF('AR SALES'!$L$2:$L$2501,$L3913)=0),"YES",""))</f>
        <v/>
      </c>
      <c r="AZ3913" s="2">
        <f>IF($AV3913="","",IFERROR(VLOOKUP($AU3913,CODES!$A:$B,2,FALSE),"NO CODE"))</f>
        <v/>
      </c>
      <c r="BA3913" s="2">
        <f>IF(""&amp;$F3913&lt;&gt;"4","",IF($AY3913="YES","",IF(ROUND(SUMIFS($AE$2:$AE$4001,$L$2:$L$4001,$L3913,$F$2:$F$4001,"4")-SUMIFS('AR SALES'!$Y$2:$Y$2501,'AR SALES'!$L$2:$L$2501,$L3913,'AR SALES'!$AD$2:$AD$2501,"OFF"),2)=0,"","STALE")))</f>
        <v/>
      </c>
      <c r="BB3913" s="2">
        <f>IF(OR(""&amp;$F3913="2",""&amp;$F3913="4",""&amp;$F3913="G",""&amp;$F3913="H"),IF($AY3913="YES","",IF($AB3913&lt;&gt;0,"",IF(COUNTIFS('AR SALES'!$L$2:$L$2501,$L3913,'AR SALES'!$AD$2:$AD$2501,IF(""&amp;$F3913="4","OFF","ON"),'AR SALES'!$AF$2:$AF$2501,"Y")&gt;0,"","NO EXEMPTION"))),"")</f>
        <v/>
      </c>
    </row>
    <row r="3914">
      <c r="AT3914" s="2">
        <f>IF($L3914="","",IFERROR(INDEX('AR SALES'!$H$2:$H$2501,MATCH(""&amp;$L3914,'AR SALES'!$AE$2:$AE$2501,0)),""))</f>
        <v/>
      </c>
      <c r="AU3914" s="2">
        <f>IF($L3914="","",IF($A3914&lt;&gt;"GA","",IF($E3914="FULTON",IF(ISNUMBER(SEARCH("COLLEGE PARK",$AT3914)),"FULTON (COLLEGE PARK)",IF(ISNUMBER(SEARCH("HAPEVILLE",$AT3914)),"FULTON (HAPEVILLE)",IF(ISNUMBER(SEARCH("EAST POINT",$AT3914)),"FULTON (EAST POINT)",IF(ISNUMBER(SEARCH("ATLANTA",$AT3914)),"FULTON (ATL LIMITS)","FULTON")))),IF($E3914="DEKALB",IF(ISNUMBER(SEARCH("ATLANTA",$AT3914)),"DEKALB (ATL LIMITS)","DEKALB"),IF(AND($E3914="CLAYTON",ISNUMBER(SEARCH("COLLEGE PARK",$AT3914))),"CLAYTON (COLLEGE PARK)",$E3914)))))</f>
        <v/>
      </c>
      <c r="AV3914" s="2">
        <f>IF($L3914="","",IF(""&amp;$F3914="2","DIESEL",IF(OR(""&amp;$F3914="G",""&amp;$F3914="H"),"GAS","")))</f>
        <v/>
      </c>
      <c r="AW3914" s="2">
        <f>IF($AV3914="","",$R3914)</f>
        <v/>
      </c>
      <c r="AX3914" s="2">
        <f>IF($AV3914="","",IF($AB3914=0,$R3914,0))</f>
        <v/>
      </c>
      <c r="AY3914" s="2">
        <f>IF($AV3914="","",IF(AND($Z3914=0,COUNTIF('AR SALES'!$L$2:$L$2501,$L3914)=0),"YES",""))</f>
        <v/>
      </c>
      <c r="AZ3914" s="2">
        <f>IF($AV3914="","",IFERROR(VLOOKUP($AU3914,CODES!$A:$B,2,FALSE),"NO CODE"))</f>
        <v/>
      </c>
      <c r="BA3914" s="2">
        <f>IF(""&amp;$F3914&lt;&gt;"4","",IF($AY3914="YES","",IF(ROUND(SUMIFS($AE$2:$AE$4001,$L$2:$L$4001,$L3914,$F$2:$F$4001,"4")-SUMIFS('AR SALES'!$Y$2:$Y$2501,'AR SALES'!$L$2:$L$2501,$L3914,'AR SALES'!$AD$2:$AD$2501,"OFF"),2)=0,"","STALE")))</f>
        <v/>
      </c>
      <c r="BB3914" s="2">
        <f>IF(OR(""&amp;$F3914="2",""&amp;$F3914="4",""&amp;$F3914="G",""&amp;$F3914="H"),IF($AY3914="YES","",IF($AB3914&lt;&gt;0,"",IF(COUNTIFS('AR SALES'!$L$2:$L$2501,$L3914,'AR SALES'!$AD$2:$AD$2501,IF(""&amp;$F3914="4","OFF","ON"),'AR SALES'!$AF$2:$AF$2501,"Y")&gt;0,"","NO EXEMPTION"))),"")</f>
        <v/>
      </c>
    </row>
    <row r="3915">
      <c r="AT3915" s="2">
        <f>IF($L3915="","",IFERROR(INDEX('AR SALES'!$H$2:$H$2501,MATCH(""&amp;$L3915,'AR SALES'!$AE$2:$AE$2501,0)),""))</f>
        <v/>
      </c>
      <c r="AU3915" s="2">
        <f>IF($L3915="","",IF($A3915&lt;&gt;"GA","",IF($E3915="FULTON",IF(ISNUMBER(SEARCH("COLLEGE PARK",$AT3915)),"FULTON (COLLEGE PARK)",IF(ISNUMBER(SEARCH("HAPEVILLE",$AT3915)),"FULTON (HAPEVILLE)",IF(ISNUMBER(SEARCH("EAST POINT",$AT3915)),"FULTON (EAST POINT)",IF(ISNUMBER(SEARCH("ATLANTA",$AT3915)),"FULTON (ATL LIMITS)","FULTON")))),IF($E3915="DEKALB",IF(ISNUMBER(SEARCH("ATLANTA",$AT3915)),"DEKALB (ATL LIMITS)","DEKALB"),IF(AND($E3915="CLAYTON",ISNUMBER(SEARCH("COLLEGE PARK",$AT3915))),"CLAYTON (COLLEGE PARK)",$E3915)))))</f>
        <v/>
      </c>
      <c r="AV3915" s="2">
        <f>IF($L3915="","",IF(""&amp;$F3915="2","DIESEL",IF(OR(""&amp;$F3915="G",""&amp;$F3915="H"),"GAS","")))</f>
        <v/>
      </c>
      <c r="AW3915" s="2">
        <f>IF($AV3915="","",$R3915)</f>
        <v/>
      </c>
      <c r="AX3915" s="2">
        <f>IF($AV3915="","",IF($AB3915=0,$R3915,0))</f>
        <v/>
      </c>
      <c r="AY3915" s="2">
        <f>IF($AV3915="","",IF(AND($Z3915=0,COUNTIF('AR SALES'!$L$2:$L$2501,$L3915)=0),"YES",""))</f>
        <v/>
      </c>
      <c r="AZ3915" s="2">
        <f>IF($AV3915="","",IFERROR(VLOOKUP($AU3915,CODES!$A:$B,2,FALSE),"NO CODE"))</f>
        <v/>
      </c>
      <c r="BA3915" s="2">
        <f>IF(""&amp;$F3915&lt;&gt;"4","",IF($AY3915="YES","",IF(ROUND(SUMIFS($AE$2:$AE$4001,$L$2:$L$4001,$L3915,$F$2:$F$4001,"4")-SUMIFS('AR SALES'!$Y$2:$Y$2501,'AR SALES'!$L$2:$L$2501,$L3915,'AR SALES'!$AD$2:$AD$2501,"OFF"),2)=0,"","STALE")))</f>
        <v/>
      </c>
      <c r="BB3915" s="2">
        <f>IF(OR(""&amp;$F3915="2",""&amp;$F3915="4",""&amp;$F3915="G",""&amp;$F3915="H"),IF($AY3915="YES","",IF($AB3915&lt;&gt;0,"",IF(COUNTIFS('AR SALES'!$L$2:$L$2501,$L3915,'AR SALES'!$AD$2:$AD$2501,IF(""&amp;$F3915="4","OFF","ON"),'AR SALES'!$AF$2:$AF$2501,"Y")&gt;0,"","NO EXEMPTION"))),"")</f>
        <v/>
      </c>
    </row>
    <row r="3916">
      <c r="AT3916" s="2">
        <f>IF($L3916="","",IFERROR(INDEX('AR SALES'!$H$2:$H$2501,MATCH(""&amp;$L3916,'AR SALES'!$AE$2:$AE$2501,0)),""))</f>
        <v/>
      </c>
      <c r="AU3916" s="2">
        <f>IF($L3916="","",IF($A3916&lt;&gt;"GA","",IF($E3916="FULTON",IF(ISNUMBER(SEARCH("COLLEGE PARK",$AT3916)),"FULTON (COLLEGE PARK)",IF(ISNUMBER(SEARCH("HAPEVILLE",$AT3916)),"FULTON (HAPEVILLE)",IF(ISNUMBER(SEARCH("EAST POINT",$AT3916)),"FULTON (EAST POINT)",IF(ISNUMBER(SEARCH("ATLANTA",$AT3916)),"FULTON (ATL LIMITS)","FULTON")))),IF($E3916="DEKALB",IF(ISNUMBER(SEARCH("ATLANTA",$AT3916)),"DEKALB (ATL LIMITS)","DEKALB"),IF(AND($E3916="CLAYTON",ISNUMBER(SEARCH("COLLEGE PARK",$AT3916))),"CLAYTON (COLLEGE PARK)",$E3916)))))</f>
        <v/>
      </c>
      <c r="AV3916" s="2">
        <f>IF($L3916="","",IF(""&amp;$F3916="2","DIESEL",IF(OR(""&amp;$F3916="G",""&amp;$F3916="H"),"GAS","")))</f>
        <v/>
      </c>
      <c r="AW3916" s="2">
        <f>IF($AV3916="","",$R3916)</f>
        <v/>
      </c>
      <c r="AX3916" s="2">
        <f>IF($AV3916="","",IF($AB3916=0,$R3916,0))</f>
        <v/>
      </c>
      <c r="AY3916" s="2">
        <f>IF($AV3916="","",IF(AND($Z3916=0,COUNTIF('AR SALES'!$L$2:$L$2501,$L3916)=0),"YES",""))</f>
        <v/>
      </c>
      <c r="AZ3916" s="2">
        <f>IF($AV3916="","",IFERROR(VLOOKUP($AU3916,CODES!$A:$B,2,FALSE),"NO CODE"))</f>
        <v/>
      </c>
      <c r="BA3916" s="2">
        <f>IF(""&amp;$F3916&lt;&gt;"4","",IF($AY3916="YES","",IF(ROUND(SUMIFS($AE$2:$AE$4001,$L$2:$L$4001,$L3916,$F$2:$F$4001,"4")-SUMIFS('AR SALES'!$Y$2:$Y$2501,'AR SALES'!$L$2:$L$2501,$L3916,'AR SALES'!$AD$2:$AD$2501,"OFF"),2)=0,"","STALE")))</f>
        <v/>
      </c>
      <c r="BB3916" s="2">
        <f>IF(OR(""&amp;$F3916="2",""&amp;$F3916="4",""&amp;$F3916="G",""&amp;$F3916="H"),IF($AY3916="YES","",IF($AB3916&lt;&gt;0,"",IF(COUNTIFS('AR SALES'!$L$2:$L$2501,$L3916,'AR SALES'!$AD$2:$AD$2501,IF(""&amp;$F3916="4","OFF","ON"),'AR SALES'!$AF$2:$AF$2501,"Y")&gt;0,"","NO EXEMPTION"))),"")</f>
        <v/>
      </c>
    </row>
    <row r="3917">
      <c r="AT3917" s="2">
        <f>IF($L3917="","",IFERROR(INDEX('AR SALES'!$H$2:$H$2501,MATCH(""&amp;$L3917,'AR SALES'!$AE$2:$AE$2501,0)),""))</f>
        <v/>
      </c>
      <c r="AU3917" s="2">
        <f>IF($L3917="","",IF($A3917&lt;&gt;"GA","",IF($E3917="FULTON",IF(ISNUMBER(SEARCH("COLLEGE PARK",$AT3917)),"FULTON (COLLEGE PARK)",IF(ISNUMBER(SEARCH("HAPEVILLE",$AT3917)),"FULTON (HAPEVILLE)",IF(ISNUMBER(SEARCH("EAST POINT",$AT3917)),"FULTON (EAST POINT)",IF(ISNUMBER(SEARCH("ATLANTA",$AT3917)),"FULTON (ATL LIMITS)","FULTON")))),IF($E3917="DEKALB",IF(ISNUMBER(SEARCH("ATLANTA",$AT3917)),"DEKALB (ATL LIMITS)","DEKALB"),IF(AND($E3917="CLAYTON",ISNUMBER(SEARCH("COLLEGE PARK",$AT3917))),"CLAYTON (COLLEGE PARK)",$E3917)))))</f>
        <v/>
      </c>
      <c r="AV3917" s="2">
        <f>IF($L3917="","",IF(""&amp;$F3917="2","DIESEL",IF(OR(""&amp;$F3917="G",""&amp;$F3917="H"),"GAS","")))</f>
        <v/>
      </c>
      <c r="AW3917" s="2">
        <f>IF($AV3917="","",$R3917)</f>
        <v/>
      </c>
      <c r="AX3917" s="2">
        <f>IF($AV3917="","",IF($AB3917=0,$R3917,0))</f>
        <v/>
      </c>
      <c r="AY3917" s="2">
        <f>IF($AV3917="","",IF(AND($Z3917=0,COUNTIF('AR SALES'!$L$2:$L$2501,$L3917)=0),"YES",""))</f>
        <v/>
      </c>
      <c r="AZ3917" s="2">
        <f>IF($AV3917="","",IFERROR(VLOOKUP($AU3917,CODES!$A:$B,2,FALSE),"NO CODE"))</f>
        <v/>
      </c>
      <c r="BA3917" s="2">
        <f>IF(""&amp;$F3917&lt;&gt;"4","",IF($AY3917="YES","",IF(ROUND(SUMIFS($AE$2:$AE$4001,$L$2:$L$4001,$L3917,$F$2:$F$4001,"4")-SUMIFS('AR SALES'!$Y$2:$Y$2501,'AR SALES'!$L$2:$L$2501,$L3917,'AR SALES'!$AD$2:$AD$2501,"OFF"),2)=0,"","STALE")))</f>
        <v/>
      </c>
      <c r="BB3917" s="2">
        <f>IF(OR(""&amp;$F3917="2",""&amp;$F3917="4",""&amp;$F3917="G",""&amp;$F3917="H"),IF($AY3917="YES","",IF($AB3917&lt;&gt;0,"",IF(COUNTIFS('AR SALES'!$L$2:$L$2501,$L3917,'AR SALES'!$AD$2:$AD$2501,IF(""&amp;$F3917="4","OFF","ON"),'AR SALES'!$AF$2:$AF$2501,"Y")&gt;0,"","NO EXEMPTION"))),"")</f>
        <v/>
      </c>
    </row>
    <row r="3918">
      <c r="AT3918" s="2">
        <f>IF($L3918="","",IFERROR(INDEX('AR SALES'!$H$2:$H$2501,MATCH(""&amp;$L3918,'AR SALES'!$AE$2:$AE$2501,0)),""))</f>
        <v/>
      </c>
      <c r="AU3918" s="2">
        <f>IF($L3918="","",IF($A3918&lt;&gt;"GA","",IF($E3918="FULTON",IF(ISNUMBER(SEARCH("COLLEGE PARK",$AT3918)),"FULTON (COLLEGE PARK)",IF(ISNUMBER(SEARCH("HAPEVILLE",$AT3918)),"FULTON (HAPEVILLE)",IF(ISNUMBER(SEARCH("EAST POINT",$AT3918)),"FULTON (EAST POINT)",IF(ISNUMBER(SEARCH("ATLANTA",$AT3918)),"FULTON (ATL LIMITS)","FULTON")))),IF($E3918="DEKALB",IF(ISNUMBER(SEARCH("ATLANTA",$AT3918)),"DEKALB (ATL LIMITS)","DEKALB"),IF(AND($E3918="CLAYTON",ISNUMBER(SEARCH("COLLEGE PARK",$AT3918))),"CLAYTON (COLLEGE PARK)",$E3918)))))</f>
        <v/>
      </c>
      <c r="AV3918" s="2">
        <f>IF($L3918="","",IF(""&amp;$F3918="2","DIESEL",IF(OR(""&amp;$F3918="G",""&amp;$F3918="H"),"GAS","")))</f>
        <v/>
      </c>
      <c r="AW3918" s="2">
        <f>IF($AV3918="","",$R3918)</f>
        <v/>
      </c>
      <c r="AX3918" s="2">
        <f>IF($AV3918="","",IF($AB3918=0,$R3918,0))</f>
        <v/>
      </c>
      <c r="AY3918" s="2">
        <f>IF($AV3918="","",IF(AND($Z3918=0,COUNTIF('AR SALES'!$L$2:$L$2501,$L3918)=0),"YES",""))</f>
        <v/>
      </c>
      <c r="AZ3918" s="2">
        <f>IF($AV3918="","",IFERROR(VLOOKUP($AU3918,CODES!$A:$B,2,FALSE),"NO CODE"))</f>
        <v/>
      </c>
      <c r="BA3918" s="2">
        <f>IF(""&amp;$F3918&lt;&gt;"4","",IF($AY3918="YES","",IF(ROUND(SUMIFS($AE$2:$AE$4001,$L$2:$L$4001,$L3918,$F$2:$F$4001,"4")-SUMIFS('AR SALES'!$Y$2:$Y$2501,'AR SALES'!$L$2:$L$2501,$L3918,'AR SALES'!$AD$2:$AD$2501,"OFF"),2)=0,"","STALE")))</f>
        <v/>
      </c>
      <c r="BB3918" s="2">
        <f>IF(OR(""&amp;$F3918="2",""&amp;$F3918="4",""&amp;$F3918="G",""&amp;$F3918="H"),IF($AY3918="YES","",IF($AB3918&lt;&gt;0,"",IF(COUNTIFS('AR SALES'!$L$2:$L$2501,$L3918,'AR SALES'!$AD$2:$AD$2501,IF(""&amp;$F3918="4","OFF","ON"),'AR SALES'!$AF$2:$AF$2501,"Y")&gt;0,"","NO EXEMPTION"))),"")</f>
        <v/>
      </c>
    </row>
    <row r="3919">
      <c r="AT3919" s="2">
        <f>IF($L3919="","",IFERROR(INDEX('AR SALES'!$H$2:$H$2501,MATCH(""&amp;$L3919,'AR SALES'!$AE$2:$AE$2501,0)),""))</f>
        <v/>
      </c>
      <c r="AU3919" s="2">
        <f>IF($L3919="","",IF($A3919&lt;&gt;"GA","",IF($E3919="FULTON",IF(ISNUMBER(SEARCH("COLLEGE PARK",$AT3919)),"FULTON (COLLEGE PARK)",IF(ISNUMBER(SEARCH("HAPEVILLE",$AT3919)),"FULTON (HAPEVILLE)",IF(ISNUMBER(SEARCH("EAST POINT",$AT3919)),"FULTON (EAST POINT)",IF(ISNUMBER(SEARCH("ATLANTA",$AT3919)),"FULTON (ATL LIMITS)","FULTON")))),IF($E3919="DEKALB",IF(ISNUMBER(SEARCH("ATLANTA",$AT3919)),"DEKALB (ATL LIMITS)","DEKALB"),IF(AND($E3919="CLAYTON",ISNUMBER(SEARCH("COLLEGE PARK",$AT3919))),"CLAYTON (COLLEGE PARK)",$E3919)))))</f>
        <v/>
      </c>
      <c r="AV3919" s="2">
        <f>IF($L3919="","",IF(""&amp;$F3919="2","DIESEL",IF(OR(""&amp;$F3919="G",""&amp;$F3919="H"),"GAS","")))</f>
        <v/>
      </c>
      <c r="AW3919" s="2">
        <f>IF($AV3919="","",$R3919)</f>
        <v/>
      </c>
      <c r="AX3919" s="2">
        <f>IF($AV3919="","",IF($AB3919=0,$R3919,0))</f>
        <v/>
      </c>
      <c r="AY3919" s="2">
        <f>IF($AV3919="","",IF(AND($Z3919=0,COUNTIF('AR SALES'!$L$2:$L$2501,$L3919)=0),"YES",""))</f>
        <v/>
      </c>
      <c r="AZ3919" s="2">
        <f>IF($AV3919="","",IFERROR(VLOOKUP($AU3919,CODES!$A:$B,2,FALSE),"NO CODE"))</f>
        <v/>
      </c>
      <c r="BA3919" s="2">
        <f>IF(""&amp;$F3919&lt;&gt;"4","",IF($AY3919="YES","",IF(ROUND(SUMIFS($AE$2:$AE$4001,$L$2:$L$4001,$L3919,$F$2:$F$4001,"4")-SUMIFS('AR SALES'!$Y$2:$Y$2501,'AR SALES'!$L$2:$L$2501,$L3919,'AR SALES'!$AD$2:$AD$2501,"OFF"),2)=0,"","STALE")))</f>
        <v/>
      </c>
      <c r="BB3919" s="2">
        <f>IF(OR(""&amp;$F3919="2",""&amp;$F3919="4",""&amp;$F3919="G",""&amp;$F3919="H"),IF($AY3919="YES","",IF($AB3919&lt;&gt;0,"",IF(COUNTIFS('AR SALES'!$L$2:$L$2501,$L3919,'AR SALES'!$AD$2:$AD$2501,IF(""&amp;$F3919="4","OFF","ON"),'AR SALES'!$AF$2:$AF$2501,"Y")&gt;0,"","NO EXEMPTION"))),"")</f>
        <v/>
      </c>
    </row>
    <row r="3920">
      <c r="AT3920" s="2">
        <f>IF($L3920="","",IFERROR(INDEX('AR SALES'!$H$2:$H$2501,MATCH(""&amp;$L3920,'AR SALES'!$AE$2:$AE$2501,0)),""))</f>
        <v/>
      </c>
      <c r="AU3920" s="2">
        <f>IF($L3920="","",IF($A3920&lt;&gt;"GA","",IF($E3920="FULTON",IF(ISNUMBER(SEARCH("COLLEGE PARK",$AT3920)),"FULTON (COLLEGE PARK)",IF(ISNUMBER(SEARCH("HAPEVILLE",$AT3920)),"FULTON (HAPEVILLE)",IF(ISNUMBER(SEARCH("EAST POINT",$AT3920)),"FULTON (EAST POINT)",IF(ISNUMBER(SEARCH("ATLANTA",$AT3920)),"FULTON (ATL LIMITS)","FULTON")))),IF($E3920="DEKALB",IF(ISNUMBER(SEARCH("ATLANTA",$AT3920)),"DEKALB (ATL LIMITS)","DEKALB"),IF(AND($E3920="CLAYTON",ISNUMBER(SEARCH("COLLEGE PARK",$AT3920))),"CLAYTON (COLLEGE PARK)",$E3920)))))</f>
        <v/>
      </c>
      <c r="AV3920" s="2">
        <f>IF($L3920="","",IF(""&amp;$F3920="2","DIESEL",IF(OR(""&amp;$F3920="G",""&amp;$F3920="H"),"GAS","")))</f>
        <v/>
      </c>
      <c r="AW3920" s="2">
        <f>IF($AV3920="","",$R3920)</f>
        <v/>
      </c>
      <c r="AX3920" s="2">
        <f>IF($AV3920="","",IF($AB3920=0,$R3920,0))</f>
        <v/>
      </c>
      <c r="AY3920" s="2">
        <f>IF($AV3920="","",IF(AND($Z3920=0,COUNTIF('AR SALES'!$L$2:$L$2501,$L3920)=0),"YES",""))</f>
        <v/>
      </c>
      <c r="AZ3920" s="2">
        <f>IF($AV3920="","",IFERROR(VLOOKUP($AU3920,CODES!$A:$B,2,FALSE),"NO CODE"))</f>
        <v/>
      </c>
      <c r="BA3920" s="2">
        <f>IF(""&amp;$F3920&lt;&gt;"4","",IF($AY3920="YES","",IF(ROUND(SUMIFS($AE$2:$AE$4001,$L$2:$L$4001,$L3920,$F$2:$F$4001,"4")-SUMIFS('AR SALES'!$Y$2:$Y$2501,'AR SALES'!$L$2:$L$2501,$L3920,'AR SALES'!$AD$2:$AD$2501,"OFF"),2)=0,"","STALE")))</f>
        <v/>
      </c>
      <c r="BB3920" s="2">
        <f>IF(OR(""&amp;$F3920="2",""&amp;$F3920="4",""&amp;$F3920="G",""&amp;$F3920="H"),IF($AY3920="YES","",IF($AB3920&lt;&gt;0,"",IF(COUNTIFS('AR SALES'!$L$2:$L$2501,$L3920,'AR SALES'!$AD$2:$AD$2501,IF(""&amp;$F3920="4","OFF","ON"),'AR SALES'!$AF$2:$AF$2501,"Y")&gt;0,"","NO EXEMPTION"))),"")</f>
        <v/>
      </c>
    </row>
    <row r="3921">
      <c r="AT3921" s="2">
        <f>IF($L3921="","",IFERROR(INDEX('AR SALES'!$H$2:$H$2501,MATCH(""&amp;$L3921,'AR SALES'!$AE$2:$AE$2501,0)),""))</f>
        <v/>
      </c>
      <c r="AU3921" s="2">
        <f>IF($L3921="","",IF($A3921&lt;&gt;"GA","",IF($E3921="FULTON",IF(ISNUMBER(SEARCH("COLLEGE PARK",$AT3921)),"FULTON (COLLEGE PARK)",IF(ISNUMBER(SEARCH("HAPEVILLE",$AT3921)),"FULTON (HAPEVILLE)",IF(ISNUMBER(SEARCH("EAST POINT",$AT3921)),"FULTON (EAST POINT)",IF(ISNUMBER(SEARCH("ATLANTA",$AT3921)),"FULTON (ATL LIMITS)","FULTON")))),IF($E3921="DEKALB",IF(ISNUMBER(SEARCH("ATLANTA",$AT3921)),"DEKALB (ATL LIMITS)","DEKALB"),IF(AND($E3921="CLAYTON",ISNUMBER(SEARCH("COLLEGE PARK",$AT3921))),"CLAYTON (COLLEGE PARK)",$E3921)))))</f>
        <v/>
      </c>
      <c r="AV3921" s="2">
        <f>IF($L3921="","",IF(""&amp;$F3921="2","DIESEL",IF(OR(""&amp;$F3921="G",""&amp;$F3921="H"),"GAS","")))</f>
        <v/>
      </c>
      <c r="AW3921" s="2">
        <f>IF($AV3921="","",$R3921)</f>
        <v/>
      </c>
      <c r="AX3921" s="2">
        <f>IF($AV3921="","",IF($AB3921=0,$R3921,0))</f>
        <v/>
      </c>
      <c r="AY3921" s="2">
        <f>IF($AV3921="","",IF(AND($Z3921=0,COUNTIF('AR SALES'!$L$2:$L$2501,$L3921)=0),"YES",""))</f>
        <v/>
      </c>
      <c r="AZ3921" s="2">
        <f>IF($AV3921="","",IFERROR(VLOOKUP($AU3921,CODES!$A:$B,2,FALSE),"NO CODE"))</f>
        <v/>
      </c>
      <c r="BA3921" s="2">
        <f>IF(""&amp;$F3921&lt;&gt;"4","",IF($AY3921="YES","",IF(ROUND(SUMIFS($AE$2:$AE$4001,$L$2:$L$4001,$L3921,$F$2:$F$4001,"4")-SUMIFS('AR SALES'!$Y$2:$Y$2501,'AR SALES'!$L$2:$L$2501,$L3921,'AR SALES'!$AD$2:$AD$2501,"OFF"),2)=0,"","STALE")))</f>
        <v/>
      </c>
      <c r="BB3921" s="2">
        <f>IF(OR(""&amp;$F3921="2",""&amp;$F3921="4",""&amp;$F3921="G",""&amp;$F3921="H"),IF($AY3921="YES","",IF($AB3921&lt;&gt;0,"",IF(COUNTIFS('AR SALES'!$L$2:$L$2501,$L3921,'AR SALES'!$AD$2:$AD$2501,IF(""&amp;$F3921="4","OFF","ON"),'AR SALES'!$AF$2:$AF$2501,"Y")&gt;0,"","NO EXEMPTION"))),"")</f>
        <v/>
      </c>
    </row>
    <row r="3922">
      <c r="AT3922" s="2">
        <f>IF($L3922="","",IFERROR(INDEX('AR SALES'!$H$2:$H$2501,MATCH(""&amp;$L3922,'AR SALES'!$AE$2:$AE$2501,0)),""))</f>
        <v/>
      </c>
      <c r="AU3922" s="2">
        <f>IF($L3922="","",IF($A3922&lt;&gt;"GA","",IF($E3922="FULTON",IF(ISNUMBER(SEARCH("COLLEGE PARK",$AT3922)),"FULTON (COLLEGE PARK)",IF(ISNUMBER(SEARCH("HAPEVILLE",$AT3922)),"FULTON (HAPEVILLE)",IF(ISNUMBER(SEARCH("EAST POINT",$AT3922)),"FULTON (EAST POINT)",IF(ISNUMBER(SEARCH("ATLANTA",$AT3922)),"FULTON (ATL LIMITS)","FULTON")))),IF($E3922="DEKALB",IF(ISNUMBER(SEARCH("ATLANTA",$AT3922)),"DEKALB (ATL LIMITS)","DEKALB"),IF(AND($E3922="CLAYTON",ISNUMBER(SEARCH("COLLEGE PARK",$AT3922))),"CLAYTON (COLLEGE PARK)",$E3922)))))</f>
        <v/>
      </c>
      <c r="AV3922" s="2">
        <f>IF($L3922="","",IF(""&amp;$F3922="2","DIESEL",IF(OR(""&amp;$F3922="G",""&amp;$F3922="H"),"GAS","")))</f>
        <v/>
      </c>
      <c r="AW3922" s="2">
        <f>IF($AV3922="","",$R3922)</f>
        <v/>
      </c>
      <c r="AX3922" s="2">
        <f>IF($AV3922="","",IF($AB3922=0,$R3922,0))</f>
        <v/>
      </c>
      <c r="AY3922" s="2">
        <f>IF($AV3922="","",IF(AND($Z3922=0,COUNTIF('AR SALES'!$L$2:$L$2501,$L3922)=0),"YES",""))</f>
        <v/>
      </c>
      <c r="AZ3922" s="2">
        <f>IF($AV3922="","",IFERROR(VLOOKUP($AU3922,CODES!$A:$B,2,FALSE),"NO CODE"))</f>
        <v/>
      </c>
      <c r="BA3922" s="2">
        <f>IF(""&amp;$F3922&lt;&gt;"4","",IF($AY3922="YES","",IF(ROUND(SUMIFS($AE$2:$AE$4001,$L$2:$L$4001,$L3922,$F$2:$F$4001,"4")-SUMIFS('AR SALES'!$Y$2:$Y$2501,'AR SALES'!$L$2:$L$2501,$L3922,'AR SALES'!$AD$2:$AD$2501,"OFF"),2)=0,"","STALE")))</f>
        <v/>
      </c>
      <c r="BB3922" s="2">
        <f>IF(OR(""&amp;$F3922="2",""&amp;$F3922="4",""&amp;$F3922="G",""&amp;$F3922="H"),IF($AY3922="YES","",IF($AB3922&lt;&gt;0,"",IF(COUNTIFS('AR SALES'!$L$2:$L$2501,$L3922,'AR SALES'!$AD$2:$AD$2501,IF(""&amp;$F3922="4","OFF","ON"),'AR SALES'!$AF$2:$AF$2501,"Y")&gt;0,"","NO EXEMPTION"))),"")</f>
        <v/>
      </c>
    </row>
    <row r="3923">
      <c r="AT3923" s="2">
        <f>IF($L3923="","",IFERROR(INDEX('AR SALES'!$H$2:$H$2501,MATCH(""&amp;$L3923,'AR SALES'!$AE$2:$AE$2501,0)),""))</f>
        <v/>
      </c>
      <c r="AU3923" s="2">
        <f>IF($L3923="","",IF($A3923&lt;&gt;"GA","",IF($E3923="FULTON",IF(ISNUMBER(SEARCH("COLLEGE PARK",$AT3923)),"FULTON (COLLEGE PARK)",IF(ISNUMBER(SEARCH("HAPEVILLE",$AT3923)),"FULTON (HAPEVILLE)",IF(ISNUMBER(SEARCH("EAST POINT",$AT3923)),"FULTON (EAST POINT)",IF(ISNUMBER(SEARCH("ATLANTA",$AT3923)),"FULTON (ATL LIMITS)","FULTON")))),IF($E3923="DEKALB",IF(ISNUMBER(SEARCH("ATLANTA",$AT3923)),"DEKALB (ATL LIMITS)","DEKALB"),IF(AND($E3923="CLAYTON",ISNUMBER(SEARCH("COLLEGE PARK",$AT3923))),"CLAYTON (COLLEGE PARK)",$E3923)))))</f>
        <v/>
      </c>
      <c r="AV3923" s="2">
        <f>IF($L3923="","",IF(""&amp;$F3923="2","DIESEL",IF(OR(""&amp;$F3923="G",""&amp;$F3923="H"),"GAS","")))</f>
        <v/>
      </c>
      <c r="AW3923" s="2">
        <f>IF($AV3923="","",$R3923)</f>
        <v/>
      </c>
      <c r="AX3923" s="2">
        <f>IF($AV3923="","",IF($AB3923=0,$R3923,0))</f>
        <v/>
      </c>
      <c r="AY3923" s="2">
        <f>IF($AV3923="","",IF(AND($Z3923=0,COUNTIF('AR SALES'!$L$2:$L$2501,$L3923)=0),"YES",""))</f>
        <v/>
      </c>
      <c r="AZ3923" s="2">
        <f>IF($AV3923="","",IFERROR(VLOOKUP($AU3923,CODES!$A:$B,2,FALSE),"NO CODE"))</f>
        <v/>
      </c>
      <c r="BA3923" s="2">
        <f>IF(""&amp;$F3923&lt;&gt;"4","",IF($AY3923="YES","",IF(ROUND(SUMIFS($AE$2:$AE$4001,$L$2:$L$4001,$L3923,$F$2:$F$4001,"4")-SUMIFS('AR SALES'!$Y$2:$Y$2501,'AR SALES'!$L$2:$L$2501,$L3923,'AR SALES'!$AD$2:$AD$2501,"OFF"),2)=0,"","STALE")))</f>
        <v/>
      </c>
      <c r="BB3923" s="2">
        <f>IF(OR(""&amp;$F3923="2",""&amp;$F3923="4",""&amp;$F3923="G",""&amp;$F3923="H"),IF($AY3923="YES","",IF($AB3923&lt;&gt;0,"",IF(COUNTIFS('AR SALES'!$L$2:$L$2501,$L3923,'AR SALES'!$AD$2:$AD$2501,IF(""&amp;$F3923="4","OFF","ON"),'AR SALES'!$AF$2:$AF$2501,"Y")&gt;0,"","NO EXEMPTION"))),"")</f>
        <v/>
      </c>
    </row>
    <row r="3924">
      <c r="AT3924" s="2">
        <f>IF($L3924="","",IFERROR(INDEX('AR SALES'!$H$2:$H$2501,MATCH(""&amp;$L3924,'AR SALES'!$AE$2:$AE$2501,0)),""))</f>
        <v/>
      </c>
      <c r="AU3924" s="2">
        <f>IF($L3924="","",IF($A3924&lt;&gt;"GA","",IF($E3924="FULTON",IF(ISNUMBER(SEARCH("COLLEGE PARK",$AT3924)),"FULTON (COLLEGE PARK)",IF(ISNUMBER(SEARCH("HAPEVILLE",$AT3924)),"FULTON (HAPEVILLE)",IF(ISNUMBER(SEARCH("EAST POINT",$AT3924)),"FULTON (EAST POINT)",IF(ISNUMBER(SEARCH("ATLANTA",$AT3924)),"FULTON (ATL LIMITS)","FULTON")))),IF($E3924="DEKALB",IF(ISNUMBER(SEARCH("ATLANTA",$AT3924)),"DEKALB (ATL LIMITS)","DEKALB"),IF(AND($E3924="CLAYTON",ISNUMBER(SEARCH("COLLEGE PARK",$AT3924))),"CLAYTON (COLLEGE PARK)",$E3924)))))</f>
        <v/>
      </c>
      <c r="AV3924" s="2">
        <f>IF($L3924="","",IF(""&amp;$F3924="2","DIESEL",IF(OR(""&amp;$F3924="G",""&amp;$F3924="H"),"GAS","")))</f>
        <v/>
      </c>
      <c r="AW3924" s="2">
        <f>IF($AV3924="","",$R3924)</f>
        <v/>
      </c>
      <c r="AX3924" s="2">
        <f>IF($AV3924="","",IF($AB3924=0,$R3924,0))</f>
        <v/>
      </c>
      <c r="AY3924" s="2">
        <f>IF($AV3924="","",IF(AND($Z3924=0,COUNTIF('AR SALES'!$L$2:$L$2501,$L3924)=0),"YES",""))</f>
        <v/>
      </c>
      <c r="AZ3924" s="2">
        <f>IF($AV3924="","",IFERROR(VLOOKUP($AU3924,CODES!$A:$B,2,FALSE),"NO CODE"))</f>
        <v/>
      </c>
      <c r="BA3924" s="2">
        <f>IF(""&amp;$F3924&lt;&gt;"4","",IF($AY3924="YES","",IF(ROUND(SUMIFS($AE$2:$AE$4001,$L$2:$L$4001,$L3924,$F$2:$F$4001,"4")-SUMIFS('AR SALES'!$Y$2:$Y$2501,'AR SALES'!$L$2:$L$2501,$L3924,'AR SALES'!$AD$2:$AD$2501,"OFF"),2)=0,"","STALE")))</f>
        <v/>
      </c>
      <c r="BB3924" s="2">
        <f>IF(OR(""&amp;$F3924="2",""&amp;$F3924="4",""&amp;$F3924="G",""&amp;$F3924="H"),IF($AY3924="YES","",IF($AB3924&lt;&gt;0,"",IF(COUNTIFS('AR SALES'!$L$2:$L$2501,$L3924,'AR SALES'!$AD$2:$AD$2501,IF(""&amp;$F3924="4","OFF","ON"),'AR SALES'!$AF$2:$AF$2501,"Y")&gt;0,"","NO EXEMPTION"))),"")</f>
        <v/>
      </c>
    </row>
    <row r="3925">
      <c r="AT3925" s="2">
        <f>IF($L3925="","",IFERROR(INDEX('AR SALES'!$H$2:$H$2501,MATCH(""&amp;$L3925,'AR SALES'!$AE$2:$AE$2501,0)),""))</f>
        <v/>
      </c>
      <c r="AU3925" s="2">
        <f>IF($L3925="","",IF($A3925&lt;&gt;"GA","",IF($E3925="FULTON",IF(ISNUMBER(SEARCH("COLLEGE PARK",$AT3925)),"FULTON (COLLEGE PARK)",IF(ISNUMBER(SEARCH("HAPEVILLE",$AT3925)),"FULTON (HAPEVILLE)",IF(ISNUMBER(SEARCH("EAST POINT",$AT3925)),"FULTON (EAST POINT)",IF(ISNUMBER(SEARCH("ATLANTA",$AT3925)),"FULTON (ATL LIMITS)","FULTON")))),IF($E3925="DEKALB",IF(ISNUMBER(SEARCH("ATLANTA",$AT3925)),"DEKALB (ATL LIMITS)","DEKALB"),IF(AND($E3925="CLAYTON",ISNUMBER(SEARCH("COLLEGE PARK",$AT3925))),"CLAYTON (COLLEGE PARK)",$E3925)))))</f>
        <v/>
      </c>
      <c r="AV3925" s="2">
        <f>IF($L3925="","",IF(""&amp;$F3925="2","DIESEL",IF(OR(""&amp;$F3925="G",""&amp;$F3925="H"),"GAS","")))</f>
        <v/>
      </c>
      <c r="AW3925" s="2">
        <f>IF($AV3925="","",$R3925)</f>
        <v/>
      </c>
      <c r="AX3925" s="2">
        <f>IF($AV3925="","",IF($AB3925=0,$R3925,0))</f>
        <v/>
      </c>
      <c r="AY3925" s="2">
        <f>IF($AV3925="","",IF(AND($Z3925=0,COUNTIF('AR SALES'!$L$2:$L$2501,$L3925)=0),"YES",""))</f>
        <v/>
      </c>
      <c r="AZ3925" s="2">
        <f>IF($AV3925="","",IFERROR(VLOOKUP($AU3925,CODES!$A:$B,2,FALSE),"NO CODE"))</f>
        <v/>
      </c>
      <c r="BA3925" s="2">
        <f>IF(""&amp;$F3925&lt;&gt;"4","",IF($AY3925="YES","",IF(ROUND(SUMIFS($AE$2:$AE$4001,$L$2:$L$4001,$L3925,$F$2:$F$4001,"4")-SUMIFS('AR SALES'!$Y$2:$Y$2501,'AR SALES'!$L$2:$L$2501,$L3925,'AR SALES'!$AD$2:$AD$2501,"OFF"),2)=0,"","STALE")))</f>
        <v/>
      </c>
      <c r="BB3925" s="2">
        <f>IF(OR(""&amp;$F3925="2",""&amp;$F3925="4",""&amp;$F3925="G",""&amp;$F3925="H"),IF($AY3925="YES","",IF($AB3925&lt;&gt;0,"",IF(COUNTIFS('AR SALES'!$L$2:$L$2501,$L3925,'AR SALES'!$AD$2:$AD$2501,IF(""&amp;$F3925="4","OFF","ON"),'AR SALES'!$AF$2:$AF$2501,"Y")&gt;0,"","NO EXEMPTION"))),"")</f>
        <v/>
      </c>
    </row>
    <row r="3926">
      <c r="AT3926" s="2">
        <f>IF($L3926="","",IFERROR(INDEX('AR SALES'!$H$2:$H$2501,MATCH(""&amp;$L3926,'AR SALES'!$AE$2:$AE$2501,0)),""))</f>
        <v/>
      </c>
      <c r="AU3926" s="2">
        <f>IF($L3926="","",IF($A3926&lt;&gt;"GA","",IF($E3926="FULTON",IF(ISNUMBER(SEARCH("COLLEGE PARK",$AT3926)),"FULTON (COLLEGE PARK)",IF(ISNUMBER(SEARCH("HAPEVILLE",$AT3926)),"FULTON (HAPEVILLE)",IF(ISNUMBER(SEARCH("EAST POINT",$AT3926)),"FULTON (EAST POINT)",IF(ISNUMBER(SEARCH("ATLANTA",$AT3926)),"FULTON (ATL LIMITS)","FULTON")))),IF($E3926="DEKALB",IF(ISNUMBER(SEARCH("ATLANTA",$AT3926)),"DEKALB (ATL LIMITS)","DEKALB"),IF(AND($E3926="CLAYTON",ISNUMBER(SEARCH("COLLEGE PARK",$AT3926))),"CLAYTON (COLLEGE PARK)",$E3926)))))</f>
        <v/>
      </c>
      <c r="AV3926" s="2">
        <f>IF($L3926="","",IF(""&amp;$F3926="2","DIESEL",IF(OR(""&amp;$F3926="G",""&amp;$F3926="H"),"GAS","")))</f>
        <v/>
      </c>
      <c r="AW3926" s="2">
        <f>IF($AV3926="","",$R3926)</f>
        <v/>
      </c>
      <c r="AX3926" s="2">
        <f>IF($AV3926="","",IF($AB3926=0,$R3926,0))</f>
        <v/>
      </c>
      <c r="AY3926" s="2">
        <f>IF($AV3926="","",IF(AND($Z3926=0,COUNTIF('AR SALES'!$L$2:$L$2501,$L3926)=0),"YES",""))</f>
        <v/>
      </c>
      <c r="AZ3926" s="2">
        <f>IF($AV3926="","",IFERROR(VLOOKUP($AU3926,CODES!$A:$B,2,FALSE),"NO CODE"))</f>
        <v/>
      </c>
      <c r="BA3926" s="2">
        <f>IF(""&amp;$F3926&lt;&gt;"4","",IF($AY3926="YES","",IF(ROUND(SUMIFS($AE$2:$AE$4001,$L$2:$L$4001,$L3926,$F$2:$F$4001,"4")-SUMIFS('AR SALES'!$Y$2:$Y$2501,'AR SALES'!$L$2:$L$2501,$L3926,'AR SALES'!$AD$2:$AD$2501,"OFF"),2)=0,"","STALE")))</f>
        <v/>
      </c>
      <c r="BB3926" s="2">
        <f>IF(OR(""&amp;$F3926="2",""&amp;$F3926="4",""&amp;$F3926="G",""&amp;$F3926="H"),IF($AY3926="YES","",IF($AB3926&lt;&gt;0,"",IF(COUNTIFS('AR SALES'!$L$2:$L$2501,$L3926,'AR SALES'!$AD$2:$AD$2501,IF(""&amp;$F3926="4","OFF","ON"),'AR SALES'!$AF$2:$AF$2501,"Y")&gt;0,"","NO EXEMPTION"))),"")</f>
        <v/>
      </c>
    </row>
    <row r="3927">
      <c r="AT3927" s="2">
        <f>IF($L3927="","",IFERROR(INDEX('AR SALES'!$H$2:$H$2501,MATCH(""&amp;$L3927,'AR SALES'!$AE$2:$AE$2501,0)),""))</f>
        <v/>
      </c>
      <c r="AU3927" s="2">
        <f>IF($L3927="","",IF($A3927&lt;&gt;"GA","",IF($E3927="FULTON",IF(ISNUMBER(SEARCH("COLLEGE PARK",$AT3927)),"FULTON (COLLEGE PARK)",IF(ISNUMBER(SEARCH("HAPEVILLE",$AT3927)),"FULTON (HAPEVILLE)",IF(ISNUMBER(SEARCH("EAST POINT",$AT3927)),"FULTON (EAST POINT)",IF(ISNUMBER(SEARCH("ATLANTA",$AT3927)),"FULTON (ATL LIMITS)","FULTON")))),IF($E3927="DEKALB",IF(ISNUMBER(SEARCH("ATLANTA",$AT3927)),"DEKALB (ATL LIMITS)","DEKALB"),IF(AND($E3927="CLAYTON",ISNUMBER(SEARCH("COLLEGE PARK",$AT3927))),"CLAYTON (COLLEGE PARK)",$E3927)))))</f>
        <v/>
      </c>
      <c r="AV3927" s="2">
        <f>IF($L3927="","",IF(""&amp;$F3927="2","DIESEL",IF(OR(""&amp;$F3927="G",""&amp;$F3927="H"),"GAS","")))</f>
        <v/>
      </c>
      <c r="AW3927" s="2">
        <f>IF($AV3927="","",$R3927)</f>
        <v/>
      </c>
      <c r="AX3927" s="2">
        <f>IF($AV3927="","",IF($AB3927=0,$R3927,0))</f>
        <v/>
      </c>
      <c r="AY3927" s="2">
        <f>IF($AV3927="","",IF(AND($Z3927=0,COUNTIF('AR SALES'!$L$2:$L$2501,$L3927)=0),"YES",""))</f>
        <v/>
      </c>
      <c r="AZ3927" s="2">
        <f>IF($AV3927="","",IFERROR(VLOOKUP($AU3927,CODES!$A:$B,2,FALSE),"NO CODE"))</f>
        <v/>
      </c>
      <c r="BA3927" s="2">
        <f>IF(""&amp;$F3927&lt;&gt;"4","",IF($AY3927="YES","",IF(ROUND(SUMIFS($AE$2:$AE$4001,$L$2:$L$4001,$L3927,$F$2:$F$4001,"4")-SUMIFS('AR SALES'!$Y$2:$Y$2501,'AR SALES'!$L$2:$L$2501,$L3927,'AR SALES'!$AD$2:$AD$2501,"OFF"),2)=0,"","STALE")))</f>
        <v/>
      </c>
      <c r="BB3927" s="2">
        <f>IF(OR(""&amp;$F3927="2",""&amp;$F3927="4",""&amp;$F3927="G",""&amp;$F3927="H"),IF($AY3927="YES","",IF($AB3927&lt;&gt;0,"",IF(COUNTIFS('AR SALES'!$L$2:$L$2501,$L3927,'AR SALES'!$AD$2:$AD$2501,IF(""&amp;$F3927="4","OFF","ON"),'AR SALES'!$AF$2:$AF$2501,"Y")&gt;0,"","NO EXEMPTION"))),"")</f>
        <v/>
      </c>
    </row>
    <row r="3928">
      <c r="AT3928" s="2">
        <f>IF($L3928="","",IFERROR(INDEX('AR SALES'!$H$2:$H$2501,MATCH(""&amp;$L3928,'AR SALES'!$AE$2:$AE$2501,0)),""))</f>
        <v/>
      </c>
      <c r="AU3928" s="2">
        <f>IF($L3928="","",IF($A3928&lt;&gt;"GA","",IF($E3928="FULTON",IF(ISNUMBER(SEARCH("COLLEGE PARK",$AT3928)),"FULTON (COLLEGE PARK)",IF(ISNUMBER(SEARCH("HAPEVILLE",$AT3928)),"FULTON (HAPEVILLE)",IF(ISNUMBER(SEARCH("EAST POINT",$AT3928)),"FULTON (EAST POINT)",IF(ISNUMBER(SEARCH("ATLANTA",$AT3928)),"FULTON (ATL LIMITS)","FULTON")))),IF($E3928="DEKALB",IF(ISNUMBER(SEARCH("ATLANTA",$AT3928)),"DEKALB (ATL LIMITS)","DEKALB"),IF(AND($E3928="CLAYTON",ISNUMBER(SEARCH("COLLEGE PARK",$AT3928))),"CLAYTON (COLLEGE PARK)",$E3928)))))</f>
        <v/>
      </c>
      <c r="AV3928" s="2">
        <f>IF($L3928="","",IF(""&amp;$F3928="2","DIESEL",IF(OR(""&amp;$F3928="G",""&amp;$F3928="H"),"GAS","")))</f>
        <v/>
      </c>
      <c r="AW3928" s="2">
        <f>IF($AV3928="","",$R3928)</f>
        <v/>
      </c>
      <c r="AX3928" s="2">
        <f>IF($AV3928="","",IF($AB3928=0,$R3928,0))</f>
        <v/>
      </c>
      <c r="AY3928" s="2">
        <f>IF($AV3928="","",IF(AND($Z3928=0,COUNTIF('AR SALES'!$L$2:$L$2501,$L3928)=0),"YES",""))</f>
        <v/>
      </c>
      <c r="AZ3928" s="2">
        <f>IF($AV3928="","",IFERROR(VLOOKUP($AU3928,CODES!$A:$B,2,FALSE),"NO CODE"))</f>
        <v/>
      </c>
      <c r="BA3928" s="2">
        <f>IF(""&amp;$F3928&lt;&gt;"4","",IF($AY3928="YES","",IF(ROUND(SUMIFS($AE$2:$AE$4001,$L$2:$L$4001,$L3928,$F$2:$F$4001,"4")-SUMIFS('AR SALES'!$Y$2:$Y$2501,'AR SALES'!$L$2:$L$2501,$L3928,'AR SALES'!$AD$2:$AD$2501,"OFF"),2)=0,"","STALE")))</f>
        <v/>
      </c>
      <c r="BB3928" s="2">
        <f>IF(OR(""&amp;$F3928="2",""&amp;$F3928="4",""&amp;$F3928="G",""&amp;$F3928="H"),IF($AY3928="YES","",IF($AB3928&lt;&gt;0,"",IF(COUNTIFS('AR SALES'!$L$2:$L$2501,$L3928,'AR SALES'!$AD$2:$AD$2501,IF(""&amp;$F3928="4","OFF","ON"),'AR SALES'!$AF$2:$AF$2501,"Y")&gt;0,"","NO EXEMPTION"))),"")</f>
        <v/>
      </c>
    </row>
    <row r="3929">
      <c r="AT3929" s="2">
        <f>IF($L3929="","",IFERROR(INDEX('AR SALES'!$H$2:$H$2501,MATCH(""&amp;$L3929,'AR SALES'!$AE$2:$AE$2501,0)),""))</f>
        <v/>
      </c>
      <c r="AU3929" s="2">
        <f>IF($L3929="","",IF($A3929&lt;&gt;"GA","",IF($E3929="FULTON",IF(ISNUMBER(SEARCH("COLLEGE PARK",$AT3929)),"FULTON (COLLEGE PARK)",IF(ISNUMBER(SEARCH("HAPEVILLE",$AT3929)),"FULTON (HAPEVILLE)",IF(ISNUMBER(SEARCH("EAST POINT",$AT3929)),"FULTON (EAST POINT)",IF(ISNUMBER(SEARCH("ATLANTA",$AT3929)),"FULTON (ATL LIMITS)","FULTON")))),IF($E3929="DEKALB",IF(ISNUMBER(SEARCH("ATLANTA",$AT3929)),"DEKALB (ATL LIMITS)","DEKALB"),IF(AND($E3929="CLAYTON",ISNUMBER(SEARCH("COLLEGE PARK",$AT3929))),"CLAYTON (COLLEGE PARK)",$E3929)))))</f>
        <v/>
      </c>
      <c r="AV3929" s="2">
        <f>IF($L3929="","",IF(""&amp;$F3929="2","DIESEL",IF(OR(""&amp;$F3929="G",""&amp;$F3929="H"),"GAS","")))</f>
        <v/>
      </c>
      <c r="AW3929" s="2">
        <f>IF($AV3929="","",$R3929)</f>
        <v/>
      </c>
      <c r="AX3929" s="2">
        <f>IF($AV3929="","",IF($AB3929=0,$R3929,0))</f>
        <v/>
      </c>
      <c r="AY3929" s="2">
        <f>IF($AV3929="","",IF(AND($Z3929=0,COUNTIF('AR SALES'!$L$2:$L$2501,$L3929)=0),"YES",""))</f>
        <v/>
      </c>
      <c r="AZ3929" s="2">
        <f>IF($AV3929="","",IFERROR(VLOOKUP($AU3929,CODES!$A:$B,2,FALSE),"NO CODE"))</f>
        <v/>
      </c>
      <c r="BA3929" s="2">
        <f>IF(""&amp;$F3929&lt;&gt;"4","",IF($AY3929="YES","",IF(ROUND(SUMIFS($AE$2:$AE$4001,$L$2:$L$4001,$L3929,$F$2:$F$4001,"4")-SUMIFS('AR SALES'!$Y$2:$Y$2501,'AR SALES'!$L$2:$L$2501,$L3929,'AR SALES'!$AD$2:$AD$2501,"OFF"),2)=0,"","STALE")))</f>
        <v/>
      </c>
      <c r="BB3929" s="2">
        <f>IF(OR(""&amp;$F3929="2",""&amp;$F3929="4",""&amp;$F3929="G",""&amp;$F3929="H"),IF($AY3929="YES","",IF($AB3929&lt;&gt;0,"",IF(COUNTIFS('AR SALES'!$L$2:$L$2501,$L3929,'AR SALES'!$AD$2:$AD$2501,IF(""&amp;$F3929="4","OFF","ON"),'AR SALES'!$AF$2:$AF$2501,"Y")&gt;0,"","NO EXEMPTION"))),"")</f>
        <v/>
      </c>
    </row>
    <row r="3930">
      <c r="AT3930" s="2">
        <f>IF($L3930="","",IFERROR(INDEX('AR SALES'!$H$2:$H$2501,MATCH(""&amp;$L3930,'AR SALES'!$AE$2:$AE$2501,0)),""))</f>
        <v/>
      </c>
      <c r="AU3930" s="2">
        <f>IF($L3930="","",IF($A3930&lt;&gt;"GA","",IF($E3930="FULTON",IF(ISNUMBER(SEARCH("COLLEGE PARK",$AT3930)),"FULTON (COLLEGE PARK)",IF(ISNUMBER(SEARCH("HAPEVILLE",$AT3930)),"FULTON (HAPEVILLE)",IF(ISNUMBER(SEARCH("EAST POINT",$AT3930)),"FULTON (EAST POINT)",IF(ISNUMBER(SEARCH("ATLANTA",$AT3930)),"FULTON (ATL LIMITS)","FULTON")))),IF($E3930="DEKALB",IF(ISNUMBER(SEARCH("ATLANTA",$AT3930)),"DEKALB (ATL LIMITS)","DEKALB"),IF(AND($E3930="CLAYTON",ISNUMBER(SEARCH("COLLEGE PARK",$AT3930))),"CLAYTON (COLLEGE PARK)",$E3930)))))</f>
        <v/>
      </c>
      <c r="AV3930" s="2">
        <f>IF($L3930="","",IF(""&amp;$F3930="2","DIESEL",IF(OR(""&amp;$F3930="G",""&amp;$F3930="H"),"GAS","")))</f>
        <v/>
      </c>
      <c r="AW3930" s="2">
        <f>IF($AV3930="","",$R3930)</f>
        <v/>
      </c>
      <c r="AX3930" s="2">
        <f>IF($AV3930="","",IF($AB3930=0,$R3930,0))</f>
        <v/>
      </c>
      <c r="AY3930" s="2">
        <f>IF($AV3930="","",IF(AND($Z3930=0,COUNTIF('AR SALES'!$L$2:$L$2501,$L3930)=0),"YES",""))</f>
        <v/>
      </c>
      <c r="AZ3930" s="2">
        <f>IF($AV3930="","",IFERROR(VLOOKUP($AU3930,CODES!$A:$B,2,FALSE),"NO CODE"))</f>
        <v/>
      </c>
      <c r="BA3930" s="2">
        <f>IF(""&amp;$F3930&lt;&gt;"4","",IF($AY3930="YES","",IF(ROUND(SUMIFS($AE$2:$AE$4001,$L$2:$L$4001,$L3930,$F$2:$F$4001,"4")-SUMIFS('AR SALES'!$Y$2:$Y$2501,'AR SALES'!$L$2:$L$2501,$L3930,'AR SALES'!$AD$2:$AD$2501,"OFF"),2)=0,"","STALE")))</f>
        <v/>
      </c>
      <c r="BB3930" s="2">
        <f>IF(OR(""&amp;$F3930="2",""&amp;$F3930="4",""&amp;$F3930="G",""&amp;$F3930="H"),IF($AY3930="YES","",IF($AB3930&lt;&gt;0,"",IF(COUNTIFS('AR SALES'!$L$2:$L$2501,$L3930,'AR SALES'!$AD$2:$AD$2501,IF(""&amp;$F3930="4","OFF","ON"),'AR SALES'!$AF$2:$AF$2501,"Y")&gt;0,"","NO EXEMPTION"))),"")</f>
        <v/>
      </c>
    </row>
    <row r="3931">
      <c r="AT3931" s="2">
        <f>IF($L3931="","",IFERROR(INDEX('AR SALES'!$H$2:$H$2501,MATCH(""&amp;$L3931,'AR SALES'!$AE$2:$AE$2501,0)),""))</f>
        <v/>
      </c>
      <c r="AU3931" s="2">
        <f>IF($L3931="","",IF($A3931&lt;&gt;"GA","",IF($E3931="FULTON",IF(ISNUMBER(SEARCH("COLLEGE PARK",$AT3931)),"FULTON (COLLEGE PARK)",IF(ISNUMBER(SEARCH("HAPEVILLE",$AT3931)),"FULTON (HAPEVILLE)",IF(ISNUMBER(SEARCH("EAST POINT",$AT3931)),"FULTON (EAST POINT)",IF(ISNUMBER(SEARCH("ATLANTA",$AT3931)),"FULTON (ATL LIMITS)","FULTON")))),IF($E3931="DEKALB",IF(ISNUMBER(SEARCH("ATLANTA",$AT3931)),"DEKALB (ATL LIMITS)","DEKALB"),IF(AND($E3931="CLAYTON",ISNUMBER(SEARCH("COLLEGE PARK",$AT3931))),"CLAYTON (COLLEGE PARK)",$E3931)))))</f>
        <v/>
      </c>
      <c r="AV3931" s="2">
        <f>IF($L3931="","",IF(""&amp;$F3931="2","DIESEL",IF(OR(""&amp;$F3931="G",""&amp;$F3931="H"),"GAS","")))</f>
        <v/>
      </c>
      <c r="AW3931" s="2">
        <f>IF($AV3931="","",$R3931)</f>
        <v/>
      </c>
      <c r="AX3931" s="2">
        <f>IF($AV3931="","",IF($AB3931=0,$R3931,0))</f>
        <v/>
      </c>
      <c r="AY3931" s="2">
        <f>IF($AV3931="","",IF(AND($Z3931=0,COUNTIF('AR SALES'!$L$2:$L$2501,$L3931)=0),"YES",""))</f>
        <v/>
      </c>
      <c r="AZ3931" s="2">
        <f>IF($AV3931="","",IFERROR(VLOOKUP($AU3931,CODES!$A:$B,2,FALSE),"NO CODE"))</f>
        <v/>
      </c>
      <c r="BA3931" s="2">
        <f>IF(""&amp;$F3931&lt;&gt;"4","",IF($AY3931="YES","",IF(ROUND(SUMIFS($AE$2:$AE$4001,$L$2:$L$4001,$L3931,$F$2:$F$4001,"4")-SUMIFS('AR SALES'!$Y$2:$Y$2501,'AR SALES'!$L$2:$L$2501,$L3931,'AR SALES'!$AD$2:$AD$2501,"OFF"),2)=0,"","STALE")))</f>
        <v/>
      </c>
      <c r="BB3931" s="2">
        <f>IF(OR(""&amp;$F3931="2",""&amp;$F3931="4",""&amp;$F3931="G",""&amp;$F3931="H"),IF($AY3931="YES","",IF($AB3931&lt;&gt;0,"",IF(COUNTIFS('AR SALES'!$L$2:$L$2501,$L3931,'AR SALES'!$AD$2:$AD$2501,IF(""&amp;$F3931="4","OFF","ON"),'AR SALES'!$AF$2:$AF$2501,"Y")&gt;0,"","NO EXEMPTION"))),"")</f>
        <v/>
      </c>
    </row>
    <row r="3932">
      <c r="AT3932" s="2">
        <f>IF($L3932="","",IFERROR(INDEX('AR SALES'!$H$2:$H$2501,MATCH(""&amp;$L3932,'AR SALES'!$AE$2:$AE$2501,0)),""))</f>
        <v/>
      </c>
      <c r="AU3932" s="2">
        <f>IF($L3932="","",IF($A3932&lt;&gt;"GA","",IF($E3932="FULTON",IF(ISNUMBER(SEARCH("COLLEGE PARK",$AT3932)),"FULTON (COLLEGE PARK)",IF(ISNUMBER(SEARCH("HAPEVILLE",$AT3932)),"FULTON (HAPEVILLE)",IF(ISNUMBER(SEARCH("EAST POINT",$AT3932)),"FULTON (EAST POINT)",IF(ISNUMBER(SEARCH("ATLANTA",$AT3932)),"FULTON (ATL LIMITS)","FULTON")))),IF($E3932="DEKALB",IF(ISNUMBER(SEARCH("ATLANTA",$AT3932)),"DEKALB (ATL LIMITS)","DEKALB"),IF(AND($E3932="CLAYTON",ISNUMBER(SEARCH("COLLEGE PARK",$AT3932))),"CLAYTON (COLLEGE PARK)",$E3932)))))</f>
        <v/>
      </c>
      <c r="AV3932" s="2">
        <f>IF($L3932="","",IF(""&amp;$F3932="2","DIESEL",IF(OR(""&amp;$F3932="G",""&amp;$F3932="H"),"GAS","")))</f>
        <v/>
      </c>
      <c r="AW3932" s="2">
        <f>IF($AV3932="","",$R3932)</f>
        <v/>
      </c>
      <c r="AX3932" s="2">
        <f>IF($AV3932="","",IF($AB3932=0,$R3932,0))</f>
        <v/>
      </c>
      <c r="AY3932" s="2">
        <f>IF($AV3932="","",IF(AND($Z3932=0,COUNTIF('AR SALES'!$L$2:$L$2501,$L3932)=0),"YES",""))</f>
        <v/>
      </c>
      <c r="AZ3932" s="2">
        <f>IF($AV3932="","",IFERROR(VLOOKUP($AU3932,CODES!$A:$B,2,FALSE),"NO CODE"))</f>
        <v/>
      </c>
      <c r="BA3932" s="2">
        <f>IF(""&amp;$F3932&lt;&gt;"4","",IF($AY3932="YES","",IF(ROUND(SUMIFS($AE$2:$AE$4001,$L$2:$L$4001,$L3932,$F$2:$F$4001,"4")-SUMIFS('AR SALES'!$Y$2:$Y$2501,'AR SALES'!$L$2:$L$2501,$L3932,'AR SALES'!$AD$2:$AD$2501,"OFF"),2)=0,"","STALE")))</f>
        <v/>
      </c>
      <c r="BB3932" s="2">
        <f>IF(OR(""&amp;$F3932="2",""&amp;$F3932="4",""&amp;$F3932="G",""&amp;$F3932="H"),IF($AY3932="YES","",IF($AB3932&lt;&gt;0,"",IF(COUNTIFS('AR SALES'!$L$2:$L$2501,$L3932,'AR SALES'!$AD$2:$AD$2501,IF(""&amp;$F3932="4","OFF","ON"),'AR SALES'!$AF$2:$AF$2501,"Y")&gt;0,"","NO EXEMPTION"))),"")</f>
        <v/>
      </c>
    </row>
    <row r="3933">
      <c r="AT3933" s="2">
        <f>IF($L3933="","",IFERROR(INDEX('AR SALES'!$H$2:$H$2501,MATCH(""&amp;$L3933,'AR SALES'!$AE$2:$AE$2501,0)),""))</f>
        <v/>
      </c>
      <c r="AU3933" s="2">
        <f>IF($L3933="","",IF($A3933&lt;&gt;"GA","",IF($E3933="FULTON",IF(ISNUMBER(SEARCH("COLLEGE PARK",$AT3933)),"FULTON (COLLEGE PARK)",IF(ISNUMBER(SEARCH("HAPEVILLE",$AT3933)),"FULTON (HAPEVILLE)",IF(ISNUMBER(SEARCH("EAST POINT",$AT3933)),"FULTON (EAST POINT)",IF(ISNUMBER(SEARCH("ATLANTA",$AT3933)),"FULTON (ATL LIMITS)","FULTON")))),IF($E3933="DEKALB",IF(ISNUMBER(SEARCH("ATLANTA",$AT3933)),"DEKALB (ATL LIMITS)","DEKALB"),IF(AND($E3933="CLAYTON",ISNUMBER(SEARCH("COLLEGE PARK",$AT3933))),"CLAYTON (COLLEGE PARK)",$E3933)))))</f>
        <v/>
      </c>
      <c r="AV3933" s="2">
        <f>IF($L3933="","",IF(""&amp;$F3933="2","DIESEL",IF(OR(""&amp;$F3933="G",""&amp;$F3933="H"),"GAS","")))</f>
        <v/>
      </c>
      <c r="AW3933" s="2">
        <f>IF($AV3933="","",$R3933)</f>
        <v/>
      </c>
      <c r="AX3933" s="2">
        <f>IF($AV3933="","",IF($AB3933=0,$R3933,0))</f>
        <v/>
      </c>
      <c r="AY3933" s="2">
        <f>IF($AV3933="","",IF(AND($Z3933=0,COUNTIF('AR SALES'!$L$2:$L$2501,$L3933)=0),"YES",""))</f>
        <v/>
      </c>
      <c r="AZ3933" s="2">
        <f>IF($AV3933="","",IFERROR(VLOOKUP($AU3933,CODES!$A:$B,2,FALSE),"NO CODE"))</f>
        <v/>
      </c>
      <c r="BA3933" s="2">
        <f>IF(""&amp;$F3933&lt;&gt;"4","",IF($AY3933="YES","",IF(ROUND(SUMIFS($AE$2:$AE$4001,$L$2:$L$4001,$L3933,$F$2:$F$4001,"4")-SUMIFS('AR SALES'!$Y$2:$Y$2501,'AR SALES'!$L$2:$L$2501,$L3933,'AR SALES'!$AD$2:$AD$2501,"OFF"),2)=0,"","STALE")))</f>
        <v/>
      </c>
      <c r="BB3933" s="2">
        <f>IF(OR(""&amp;$F3933="2",""&amp;$F3933="4",""&amp;$F3933="G",""&amp;$F3933="H"),IF($AY3933="YES","",IF($AB3933&lt;&gt;0,"",IF(COUNTIFS('AR SALES'!$L$2:$L$2501,$L3933,'AR SALES'!$AD$2:$AD$2501,IF(""&amp;$F3933="4","OFF","ON"),'AR SALES'!$AF$2:$AF$2501,"Y")&gt;0,"","NO EXEMPTION"))),"")</f>
        <v/>
      </c>
    </row>
    <row r="3934">
      <c r="AT3934" s="2">
        <f>IF($L3934="","",IFERROR(INDEX('AR SALES'!$H$2:$H$2501,MATCH(""&amp;$L3934,'AR SALES'!$AE$2:$AE$2501,0)),""))</f>
        <v/>
      </c>
      <c r="AU3934" s="2">
        <f>IF($L3934="","",IF($A3934&lt;&gt;"GA","",IF($E3934="FULTON",IF(ISNUMBER(SEARCH("COLLEGE PARK",$AT3934)),"FULTON (COLLEGE PARK)",IF(ISNUMBER(SEARCH("HAPEVILLE",$AT3934)),"FULTON (HAPEVILLE)",IF(ISNUMBER(SEARCH("EAST POINT",$AT3934)),"FULTON (EAST POINT)",IF(ISNUMBER(SEARCH("ATLANTA",$AT3934)),"FULTON (ATL LIMITS)","FULTON")))),IF($E3934="DEKALB",IF(ISNUMBER(SEARCH("ATLANTA",$AT3934)),"DEKALB (ATL LIMITS)","DEKALB"),IF(AND($E3934="CLAYTON",ISNUMBER(SEARCH("COLLEGE PARK",$AT3934))),"CLAYTON (COLLEGE PARK)",$E3934)))))</f>
        <v/>
      </c>
      <c r="AV3934" s="2">
        <f>IF($L3934="","",IF(""&amp;$F3934="2","DIESEL",IF(OR(""&amp;$F3934="G",""&amp;$F3934="H"),"GAS","")))</f>
        <v/>
      </c>
      <c r="AW3934" s="2">
        <f>IF($AV3934="","",$R3934)</f>
        <v/>
      </c>
      <c r="AX3934" s="2">
        <f>IF($AV3934="","",IF($AB3934=0,$R3934,0))</f>
        <v/>
      </c>
      <c r="AY3934" s="2">
        <f>IF($AV3934="","",IF(AND($Z3934=0,COUNTIF('AR SALES'!$L$2:$L$2501,$L3934)=0),"YES",""))</f>
        <v/>
      </c>
      <c r="AZ3934" s="2">
        <f>IF($AV3934="","",IFERROR(VLOOKUP($AU3934,CODES!$A:$B,2,FALSE),"NO CODE"))</f>
        <v/>
      </c>
      <c r="BA3934" s="2">
        <f>IF(""&amp;$F3934&lt;&gt;"4","",IF($AY3934="YES","",IF(ROUND(SUMIFS($AE$2:$AE$4001,$L$2:$L$4001,$L3934,$F$2:$F$4001,"4")-SUMIFS('AR SALES'!$Y$2:$Y$2501,'AR SALES'!$L$2:$L$2501,$L3934,'AR SALES'!$AD$2:$AD$2501,"OFF"),2)=0,"","STALE")))</f>
        <v/>
      </c>
      <c r="BB3934" s="2">
        <f>IF(OR(""&amp;$F3934="2",""&amp;$F3934="4",""&amp;$F3934="G",""&amp;$F3934="H"),IF($AY3934="YES","",IF($AB3934&lt;&gt;0,"",IF(COUNTIFS('AR SALES'!$L$2:$L$2501,$L3934,'AR SALES'!$AD$2:$AD$2501,IF(""&amp;$F3934="4","OFF","ON"),'AR SALES'!$AF$2:$AF$2501,"Y")&gt;0,"","NO EXEMPTION"))),"")</f>
        <v/>
      </c>
    </row>
    <row r="3935">
      <c r="AT3935" s="2">
        <f>IF($L3935="","",IFERROR(INDEX('AR SALES'!$H$2:$H$2501,MATCH(""&amp;$L3935,'AR SALES'!$AE$2:$AE$2501,0)),""))</f>
        <v/>
      </c>
      <c r="AU3935" s="2">
        <f>IF($L3935="","",IF($A3935&lt;&gt;"GA","",IF($E3935="FULTON",IF(ISNUMBER(SEARCH("COLLEGE PARK",$AT3935)),"FULTON (COLLEGE PARK)",IF(ISNUMBER(SEARCH("HAPEVILLE",$AT3935)),"FULTON (HAPEVILLE)",IF(ISNUMBER(SEARCH("EAST POINT",$AT3935)),"FULTON (EAST POINT)",IF(ISNUMBER(SEARCH("ATLANTA",$AT3935)),"FULTON (ATL LIMITS)","FULTON")))),IF($E3935="DEKALB",IF(ISNUMBER(SEARCH("ATLANTA",$AT3935)),"DEKALB (ATL LIMITS)","DEKALB"),IF(AND($E3935="CLAYTON",ISNUMBER(SEARCH("COLLEGE PARK",$AT3935))),"CLAYTON (COLLEGE PARK)",$E3935)))))</f>
        <v/>
      </c>
      <c r="AV3935" s="2">
        <f>IF($L3935="","",IF(""&amp;$F3935="2","DIESEL",IF(OR(""&amp;$F3935="G",""&amp;$F3935="H"),"GAS","")))</f>
        <v/>
      </c>
      <c r="AW3935" s="2">
        <f>IF($AV3935="","",$R3935)</f>
        <v/>
      </c>
      <c r="AX3935" s="2">
        <f>IF($AV3935="","",IF($AB3935=0,$R3935,0))</f>
        <v/>
      </c>
      <c r="AY3935" s="2">
        <f>IF($AV3935="","",IF(AND($Z3935=0,COUNTIF('AR SALES'!$L$2:$L$2501,$L3935)=0),"YES",""))</f>
        <v/>
      </c>
      <c r="AZ3935" s="2">
        <f>IF($AV3935="","",IFERROR(VLOOKUP($AU3935,CODES!$A:$B,2,FALSE),"NO CODE"))</f>
        <v/>
      </c>
      <c r="BA3935" s="2">
        <f>IF(""&amp;$F3935&lt;&gt;"4","",IF($AY3935="YES","",IF(ROUND(SUMIFS($AE$2:$AE$4001,$L$2:$L$4001,$L3935,$F$2:$F$4001,"4")-SUMIFS('AR SALES'!$Y$2:$Y$2501,'AR SALES'!$L$2:$L$2501,$L3935,'AR SALES'!$AD$2:$AD$2501,"OFF"),2)=0,"","STALE")))</f>
        <v/>
      </c>
      <c r="BB3935" s="2">
        <f>IF(OR(""&amp;$F3935="2",""&amp;$F3935="4",""&amp;$F3935="G",""&amp;$F3935="H"),IF($AY3935="YES","",IF($AB3935&lt;&gt;0,"",IF(COUNTIFS('AR SALES'!$L$2:$L$2501,$L3935,'AR SALES'!$AD$2:$AD$2501,IF(""&amp;$F3935="4","OFF","ON"),'AR SALES'!$AF$2:$AF$2501,"Y")&gt;0,"","NO EXEMPTION"))),"")</f>
        <v/>
      </c>
    </row>
    <row r="3936">
      <c r="AT3936" s="2">
        <f>IF($L3936="","",IFERROR(INDEX('AR SALES'!$H$2:$H$2501,MATCH(""&amp;$L3936,'AR SALES'!$AE$2:$AE$2501,0)),""))</f>
        <v/>
      </c>
      <c r="AU3936" s="2">
        <f>IF($L3936="","",IF($A3936&lt;&gt;"GA","",IF($E3936="FULTON",IF(ISNUMBER(SEARCH("COLLEGE PARK",$AT3936)),"FULTON (COLLEGE PARK)",IF(ISNUMBER(SEARCH("HAPEVILLE",$AT3936)),"FULTON (HAPEVILLE)",IF(ISNUMBER(SEARCH("EAST POINT",$AT3936)),"FULTON (EAST POINT)",IF(ISNUMBER(SEARCH("ATLANTA",$AT3936)),"FULTON (ATL LIMITS)","FULTON")))),IF($E3936="DEKALB",IF(ISNUMBER(SEARCH("ATLANTA",$AT3936)),"DEKALB (ATL LIMITS)","DEKALB"),IF(AND($E3936="CLAYTON",ISNUMBER(SEARCH("COLLEGE PARK",$AT3936))),"CLAYTON (COLLEGE PARK)",$E3936)))))</f>
        <v/>
      </c>
      <c r="AV3936" s="2">
        <f>IF($L3936="","",IF(""&amp;$F3936="2","DIESEL",IF(OR(""&amp;$F3936="G",""&amp;$F3936="H"),"GAS","")))</f>
        <v/>
      </c>
      <c r="AW3936" s="2">
        <f>IF($AV3936="","",$R3936)</f>
        <v/>
      </c>
      <c r="AX3936" s="2">
        <f>IF($AV3936="","",IF($AB3936=0,$R3936,0))</f>
        <v/>
      </c>
      <c r="AY3936" s="2">
        <f>IF($AV3936="","",IF(AND($Z3936=0,COUNTIF('AR SALES'!$L$2:$L$2501,$L3936)=0),"YES",""))</f>
        <v/>
      </c>
      <c r="AZ3936" s="2">
        <f>IF($AV3936="","",IFERROR(VLOOKUP($AU3936,CODES!$A:$B,2,FALSE),"NO CODE"))</f>
        <v/>
      </c>
      <c r="BA3936" s="2">
        <f>IF(""&amp;$F3936&lt;&gt;"4","",IF($AY3936="YES","",IF(ROUND(SUMIFS($AE$2:$AE$4001,$L$2:$L$4001,$L3936,$F$2:$F$4001,"4")-SUMIFS('AR SALES'!$Y$2:$Y$2501,'AR SALES'!$L$2:$L$2501,$L3936,'AR SALES'!$AD$2:$AD$2501,"OFF"),2)=0,"","STALE")))</f>
        <v/>
      </c>
      <c r="BB3936" s="2">
        <f>IF(OR(""&amp;$F3936="2",""&amp;$F3936="4",""&amp;$F3936="G",""&amp;$F3936="H"),IF($AY3936="YES","",IF($AB3936&lt;&gt;0,"",IF(COUNTIFS('AR SALES'!$L$2:$L$2501,$L3936,'AR SALES'!$AD$2:$AD$2501,IF(""&amp;$F3936="4","OFF","ON"),'AR SALES'!$AF$2:$AF$2501,"Y")&gt;0,"","NO EXEMPTION"))),"")</f>
        <v/>
      </c>
    </row>
    <row r="3937">
      <c r="AT3937" s="2">
        <f>IF($L3937="","",IFERROR(INDEX('AR SALES'!$H$2:$H$2501,MATCH(""&amp;$L3937,'AR SALES'!$AE$2:$AE$2501,0)),""))</f>
        <v/>
      </c>
      <c r="AU3937" s="2">
        <f>IF($L3937="","",IF($A3937&lt;&gt;"GA","",IF($E3937="FULTON",IF(ISNUMBER(SEARCH("COLLEGE PARK",$AT3937)),"FULTON (COLLEGE PARK)",IF(ISNUMBER(SEARCH("HAPEVILLE",$AT3937)),"FULTON (HAPEVILLE)",IF(ISNUMBER(SEARCH("EAST POINT",$AT3937)),"FULTON (EAST POINT)",IF(ISNUMBER(SEARCH("ATLANTA",$AT3937)),"FULTON (ATL LIMITS)","FULTON")))),IF($E3937="DEKALB",IF(ISNUMBER(SEARCH("ATLANTA",$AT3937)),"DEKALB (ATL LIMITS)","DEKALB"),IF(AND($E3937="CLAYTON",ISNUMBER(SEARCH("COLLEGE PARK",$AT3937))),"CLAYTON (COLLEGE PARK)",$E3937)))))</f>
        <v/>
      </c>
      <c r="AV3937" s="2">
        <f>IF($L3937="","",IF(""&amp;$F3937="2","DIESEL",IF(OR(""&amp;$F3937="G",""&amp;$F3937="H"),"GAS","")))</f>
        <v/>
      </c>
      <c r="AW3937" s="2">
        <f>IF($AV3937="","",$R3937)</f>
        <v/>
      </c>
      <c r="AX3937" s="2">
        <f>IF($AV3937="","",IF($AB3937=0,$R3937,0))</f>
        <v/>
      </c>
      <c r="AY3937" s="2">
        <f>IF($AV3937="","",IF(AND($Z3937=0,COUNTIF('AR SALES'!$L$2:$L$2501,$L3937)=0),"YES",""))</f>
        <v/>
      </c>
      <c r="AZ3937" s="2">
        <f>IF($AV3937="","",IFERROR(VLOOKUP($AU3937,CODES!$A:$B,2,FALSE),"NO CODE"))</f>
        <v/>
      </c>
      <c r="BA3937" s="2">
        <f>IF(""&amp;$F3937&lt;&gt;"4","",IF($AY3937="YES","",IF(ROUND(SUMIFS($AE$2:$AE$4001,$L$2:$L$4001,$L3937,$F$2:$F$4001,"4")-SUMIFS('AR SALES'!$Y$2:$Y$2501,'AR SALES'!$L$2:$L$2501,$L3937,'AR SALES'!$AD$2:$AD$2501,"OFF"),2)=0,"","STALE")))</f>
        <v/>
      </c>
      <c r="BB3937" s="2">
        <f>IF(OR(""&amp;$F3937="2",""&amp;$F3937="4",""&amp;$F3937="G",""&amp;$F3937="H"),IF($AY3937="YES","",IF($AB3937&lt;&gt;0,"",IF(COUNTIFS('AR SALES'!$L$2:$L$2501,$L3937,'AR SALES'!$AD$2:$AD$2501,IF(""&amp;$F3937="4","OFF","ON"),'AR SALES'!$AF$2:$AF$2501,"Y")&gt;0,"","NO EXEMPTION"))),"")</f>
        <v/>
      </c>
    </row>
    <row r="3938">
      <c r="AT3938" s="2">
        <f>IF($L3938="","",IFERROR(INDEX('AR SALES'!$H$2:$H$2501,MATCH(""&amp;$L3938,'AR SALES'!$AE$2:$AE$2501,0)),""))</f>
        <v/>
      </c>
      <c r="AU3938" s="2">
        <f>IF($L3938="","",IF($A3938&lt;&gt;"GA","",IF($E3938="FULTON",IF(ISNUMBER(SEARCH("COLLEGE PARK",$AT3938)),"FULTON (COLLEGE PARK)",IF(ISNUMBER(SEARCH("HAPEVILLE",$AT3938)),"FULTON (HAPEVILLE)",IF(ISNUMBER(SEARCH("EAST POINT",$AT3938)),"FULTON (EAST POINT)",IF(ISNUMBER(SEARCH("ATLANTA",$AT3938)),"FULTON (ATL LIMITS)","FULTON")))),IF($E3938="DEKALB",IF(ISNUMBER(SEARCH("ATLANTA",$AT3938)),"DEKALB (ATL LIMITS)","DEKALB"),IF(AND($E3938="CLAYTON",ISNUMBER(SEARCH("COLLEGE PARK",$AT3938))),"CLAYTON (COLLEGE PARK)",$E3938)))))</f>
        <v/>
      </c>
      <c r="AV3938" s="2">
        <f>IF($L3938="","",IF(""&amp;$F3938="2","DIESEL",IF(OR(""&amp;$F3938="G",""&amp;$F3938="H"),"GAS","")))</f>
        <v/>
      </c>
      <c r="AW3938" s="2">
        <f>IF($AV3938="","",$R3938)</f>
        <v/>
      </c>
      <c r="AX3938" s="2">
        <f>IF($AV3938="","",IF($AB3938=0,$R3938,0))</f>
        <v/>
      </c>
      <c r="AY3938" s="2">
        <f>IF($AV3938="","",IF(AND($Z3938=0,COUNTIF('AR SALES'!$L$2:$L$2501,$L3938)=0),"YES",""))</f>
        <v/>
      </c>
      <c r="AZ3938" s="2">
        <f>IF($AV3938="","",IFERROR(VLOOKUP($AU3938,CODES!$A:$B,2,FALSE),"NO CODE"))</f>
        <v/>
      </c>
      <c r="BA3938" s="2">
        <f>IF(""&amp;$F3938&lt;&gt;"4","",IF($AY3938="YES","",IF(ROUND(SUMIFS($AE$2:$AE$4001,$L$2:$L$4001,$L3938,$F$2:$F$4001,"4")-SUMIFS('AR SALES'!$Y$2:$Y$2501,'AR SALES'!$L$2:$L$2501,$L3938,'AR SALES'!$AD$2:$AD$2501,"OFF"),2)=0,"","STALE")))</f>
        <v/>
      </c>
      <c r="BB3938" s="2">
        <f>IF(OR(""&amp;$F3938="2",""&amp;$F3938="4",""&amp;$F3938="G",""&amp;$F3938="H"),IF($AY3938="YES","",IF($AB3938&lt;&gt;0,"",IF(COUNTIFS('AR SALES'!$L$2:$L$2501,$L3938,'AR SALES'!$AD$2:$AD$2501,IF(""&amp;$F3938="4","OFF","ON"),'AR SALES'!$AF$2:$AF$2501,"Y")&gt;0,"","NO EXEMPTION"))),"")</f>
        <v/>
      </c>
    </row>
    <row r="3939">
      <c r="AT3939" s="2">
        <f>IF($L3939="","",IFERROR(INDEX('AR SALES'!$H$2:$H$2501,MATCH(""&amp;$L3939,'AR SALES'!$AE$2:$AE$2501,0)),""))</f>
        <v/>
      </c>
      <c r="AU3939" s="2">
        <f>IF($L3939="","",IF($A3939&lt;&gt;"GA","",IF($E3939="FULTON",IF(ISNUMBER(SEARCH("COLLEGE PARK",$AT3939)),"FULTON (COLLEGE PARK)",IF(ISNUMBER(SEARCH("HAPEVILLE",$AT3939)),"FULTON (HAPEVILLE)",IF(ISNUMBER(SEARCH("EAST POINT",$AT3939)),"FULTON (EAST POINT)",IF(ISNUMBER(SEARCH("ATLANTA",$AT3939)),"FULTON (ATL LIMITS)","FULTON")))),IF($E3939="DEKALB",IF(ISNUMBER(SEARCH("ATLANTA",$AT3939)),"DEKALB (ATL LIMITS)","DEKALB"),IF(AND($E3939="CLAYTON",ISNUMBER(SEARCH("COLLEGE PARK",$AT3939))),"CLAYTON (COLLEGE PARK)",$E3939)))))</f>
        <v/>
      </c>
      <c r="AV3939" s="2">
        <f>IF($L3939="","",IF(""&amp;$F3939="2","DIESEL",IF(OR(""&amp;$F3939="G",""&amp;$F3939="H"),"GAS","")))</f>
        <v/>
      </c>
      <c r="AW3939" s="2">
        <f>IF($AV3939="","",$R3939)</f>
        <v/>
      </c>
      <c r="AX3939" s="2">
        <f>IF($AV3939="","",IF($AB3939=0,$R3939,0))</f>
        <v/>
      </c>
      <c r="AY3939" s="2">
        <f>IF($AV3939="","",IF(AND($Z3939=0,COUNTIF('AR SALES'!$L$2:$L$2501,$L3939)=0),"YES",""))</f>
        <v/>
      </c>
      <c r="AZ3939" s="2">
        <f>IF($AV3939="","",IFERROR(VLOOKUP($AU3939,CODES!$A:$B,2,FALSE),"NO CODE"))</f>
        <v/>
      </c>
      <c r="BA3939" s="2">
        <f>IF(""&amp;$F3939&lt;&gt;"4","",IF($AY3939="YES","",IF(ROUND(SUMIFS($AE$2:$AE$4001,$L$2:$L$4001,$L3939,$F$2:$F$4001,"4")-SUMIFS('AR SALES'!$Y$2:$Y$2501,'AR SALES'!$L$2:$L$2501,$L3939,'AR SALES'!$AD$2:$AD$2501,"OFF"),2)=0,"","STALE")))</f>
        <v/>
      </c>
      <c r="BB3939" s="2">
        <f>IF(OR(""&amp;$F3939="2",""&amp;$F3939="4",""&amp;$F3939="G",""&amp;$F3939="H"),IF($AY3939="YES","",IF($AB3939&lt;&gt;0,"",IF(COUNTIFS('AR SALES'!$L$2:$L$2501,$L3939,'AR SALES'!$AD$2:$AD$2501,IF(""&amp;$F3939="4","OFF","ON"),'AR SALES'!$AF$2:$AF$2501,"Y")&gt;0,"","NO EXEMPTION"))),"")</f>
        <v/>
      </c>
    </row>
    <row r="3940">
      <c r="AT3940" s="2">
        <f>IF($L3940="","",IFERROR(INDEX('AR SALES'!$H$2:$H$2501,MATCH(""&amp;$L3940,'AR SALES'!$AE$2:$AE$2501,0)),""))</f>
        <v/>
      </c>
      <c r="AU3940" s="2">
        <f>IF($L3940="","",IF($A3940&lt;&gt;"GA","",IF($E3940="FULTON",IF(ISNUMBER(SEARCH("COLLEGE PARK",$AT3940)),"FULTON (COLLEGE PARK)",IF(ISNUMBER(SEARCH("HAPEVILLE",$AT3940)),"FULTON (HAPEVILLE)",IF(ISNUMBER(SEARCH("EAST POINT",$AT3940)),"FULTON (EAST POINT)",IF(ISNUMBER(SEARCH("ATLANTA",$AT3940)),"FULTON (ATL LIMITS)","FULTON")))),IF($E3940="DEKALB",IF(ISNUMBER(SEARCH("ATLANTA",$AT3940)),"DEKALB (ATL LIMITS)","DEKALB"),IF(AND($E3940="CLAYTON",ISNUMBER(SEARCH("COLLEGE PARK",$AT3940))),"CLAYTON (COLLEGE PARK)",$E3940)))))</f>
        <v/>
      </c>
      <c r="AV3940" s="2">
        <f>IF($L3940="","",IF(""&amp;$F3940="2","DIESEL",IF(OR(""&amp;$F3940="G",""&amp;$F3940="H"),"GAS","")))</f>
        <v/>
      </c>
      <c r="AW3940" s="2">
        <f>IF($AV3940="","",$R3940)</f>
        <v/>
      </c>
      <c r="AX3940" s="2">
        <f>IF($AV3940="","",IF($AB3940=0,$R3940,0))</f>
        <v/>
      </c>
      <c r="AY3940" s="2">
        <f>IF($AV3940="","",IF(AND($Z3940=0,COUNTIF('AR SALES'!$L$2:$L$2501,$L3940)=0),"YES",""))</f>
        <v/>
      </c>
      <c r="AZ3940" s="2">
        <f>IF($AV3940="","",IFERROR(VLOOKUP($AU3940,CODES!$A:$B,2,FALSE),"NO CODE"))</f>
        <v/>
      </c>
      <c r="BA3940" s="2">
        <f>IF(""&amp;$F3940&lt;&gt;"4","",IF($AY3940="YES","",IF(ROUND(SUMIFS($AE$2:$AE$4001,$L$2:$L$4001,$L3940,$F$2:$F$4001,"4")-SUMIFS('AR SALES'!$Y$2:$Y$2501,'AR SALES'!$L$2:$L$2501,$L3940,'AR SALES'!$AD$2:$AD$2501,"OFF"),2)=0,"","STALE")))</f>
        <v/>
      </c>
      <c r="BB3940" s="2">
        <f>IF(OR(""&amp;$F3940="2",""&amp;$F3940="4",""&amp;$F3940="G",""&amp;$F3940="H"),IF($AY3940="YES","",IF($AB3940&lt;&gt;0,"",IF(COUNTIFS('AR SALES'!$L$2:$L$2501,$L3940,'AR SALES'!$AD$2:$AD$2501,IF(""&amp;$F3940="4","OFF","ON"),'AR SALES'!$AF$2:$AF$2501,"Y")&gt;0,"","NO EXEMPTION"))),"")</f>
        <v/>
      </c>
    </row>
    <row r="3941">
      <c r="AT3941" s="2">
        <f>IF($L3941="","",IFERROR(INDEX('AR SALES'!$H$2:$H$2501,MATCH(""&amp;$L3941,'AR SALES'!$AE$2:$AE$2501,0)),""))</f>
        <v/>
      </c>
      <c r="AU3941" s="2">
        <f>IF($L3941="","",IF($A3941&lt;&gt;"GA","",IF($E3941="FULTON",IF(ISNUMBER(SEARCH("COLLEGE PARK",$AT3941)),"FULTON (COLLEGE PARK)",IF(ISNUMBER(SEARCH("HAPEVILLE",$AT3941)),"FULTON (HAPEVILLE)",IF(ISNUMBER(SEARCH("EAST POINT",$AT3941)),"FULTON (EAST POINT)",IF(ISNUMBER(SEARCH("ATLANTA",$AT3941)),"FULTON (ATL LIMITS)","FULTON")))),IF($E3941="DEKALB",IF(ISNUMBER(SEARCH("ATLANTA",$AT3941)),"DEKALB (ATL LIMITS)","DEKALB"),IF(AND($E3941="CLAYTON",ISNUMBER(SEARCH("COLLEGE PARK",$AT3941))),"CLAYTON (COLLEGE PARK)",$E3941)))))</f>
        <v/>
      </c>
      <c r="AV3941" s="2">
        <f>IF($L3941="","",IF(""&amp;$F3941="2","DIESEL",IF(OR(""&amp;$F3941="G",""&amp;$F3941="H"),"GAS","")))</f>
        <v/>
      </c>
      <c r="AW3941" s="2">
        <f>IF($AV3941="","",$R3941)</f>
        <v/>
      </c>
      <c r="AX3941" s="2">
        <f>IF($AV3941="","",IF($AB3941=0,$R3941,0))</f>
        <v/>
      </c>
      <c r="AY3941" s="2">
        <f>IF($AV3941="","",IF(AND($Z3941=0,COUNTIF('AR SALES'!$L$2:$L$2501,$L3941)=0),"YES",""))</f>
        <v/>
      </c>
      <c r="AZ3941" s="2">
        <f>IF($AV3941="","",IFERROR(VLOOKUP($AU3941,CODES!$A:$B,2,FALSE),"NO CODE"))</f>
        <v/>
      </c>
      <c r="BA3941" s="2">
        <f>IF(""&amp;$F3941&lt;&gt;"4","",IF($AY3941="YES","",IF(ROUND(SUMIFS($AE$2:$AE$4001,$L$2:$L$4001,$L3941,$F$2:$F$4001,"4")-SUMIFS('AR SALES'!$Y$2:$Y$2501,'AR SALES'!$L$2:$L$2501,$L3941,'AR SALES'!$AD$2:$AD$2501,"OFF"),2)=0,"","STALE")))</f>
        <v/>
      </c>
      <c r="BB3941" s="2">
        <f>IF(OR(""&amp;$F3941="2",""&amp;$F3941="4",""&amp;$F3941="G",""&amp;$F3941="H"),IF($AY3941="YES","",IF($AB3941&lt;&gt;0,"",IF(COUNTIFS('AR SALES'!$L$2:$L$2501,$L3941,'AR SALES'!$AD$2:$AD$2501,IF(""&amp;$F3941="4","OFF","ON"),'AR SALES'!$AF$2:$AF$2501,"Y")&gt;0,"","NO EXEMPTION"))),"")</f>
        <v/>
      </c>
    </row>
    <row r="3942">
      <c r="AT3942" s="2">
        <f>IF($L3942="","",IFERROR(INDEX('AR SALES'!$H$2:$H$2501,MATCH(""&amp;$L3942,'AR SALES'!$AE$2:$AE$2501,0)),""))</f>
        <v/>
      </c>
      <c r="AU3942" s="2">
        <f>IF($L3942="","",IF($A3942&lt;&gt;"GA","",IF($E3942="FULTON",IF(ISNUMBER(SEARCH("COLLEGE PARK",$AT3942)),"FULTON (COLLEGE PARK)",IF(ISNUMBER(SEARCH("HAPEVILLE",$AT3942)),"FULTON (HAPEVILLE)",IF(ISNUMBER(SEARCH("EAST POINT",$AT3942)),"FULTON (EAST POINT)",IF(ISNUMBER(SEARCH("ATLANTA",$AT3942)),"FULTON (ATL LIMITS)","FULTON")))),IF($E3942="DEKALB",IF(ISNUMBER(SEARCH("ATLANTA",$AT3942)),"DEKALB (ATL LIMITS)","DEKALB"),IF(AND($E3942="CLAYTON",ISNUMBER(SEARCH("COLLEGE PARK",$AT3942))),"CLAYTON (COLLEGE PARK)",$E3942)))))</f>
        <v/>
      </c>
      <c r="AV3942" s="2">
        <f>IF($L3942="","",IF(""&amp;$F3942="2","DIESEL",IF(OR(""&amp;$F3942="G",""&amp;$F3942="H"),"GAS","")))</f>
        <v/>
      </c>
      <c r="AW3942" s="2">
        <f>IF($AV3942="","",$R3942)</f>
        <v/>
      </c>
      <c r="AX3942" s="2">
        <f>IF($AV3942="","",IF($AB3942=0,$R3942,0))</f>
        <v/>
      </c>
      <c r="AY3942" s="2">
        <f>IF($AV3942="","",IF(AND($Z3942=0,COUNTIF('AR SALES'!$L$2:$L$2501,$L3942)=0),"YES",""))</f>
        <v/>
      </c>
      <c r="AZ3942" s="2">
        <f>IF($AV3942="","",IFERROR(VLOOKUP($AU3942,CODES!$A:$B,2,FALSE),"NO CODE"))</f>
        <v/>
      </c>
      <c r="BA3942" s="2">
        <f>IF(""&amp;$F3942&lt;&gt;"4","",IF($AY3942="YES","",IF(ROUND(SUMIFS($AE$2:$AE$4001,$L$2:$L$4001,$L3942,$F$2:$F$4001,"4")-SUMIFS('AR SALES'!$Y$2:$Y$2501,'AR SALES'!$L$2:$L$2501,$L3942,'AR SALES'!$AD$2:$AD$2501,"OFF"),2)=0,"","STALE")))</f>
        <v/>
      </c>
      <c r="BB3942" s="2">
        <f>IF(OR(""&amp;$F3942="2",""&amp;$F3942="4",""&amp;$F3942="G",""&amp;$F3942="H"),IF($AY3942="YES","",IF($AB3942&lt;&gt;0,"",IF(COUNTIFS('AR SALES'!$L$2:$L$2501,$L3942,'AR SALES'!$AD$2:$AD$2501,IF(""&amp;$F3942="4","OFF","ON"),'AR SALES'!$AF$2:$AF$2501,"Y")&gt;0,"","NO EXEMPTION"))),"")</f>
        <v/>
      </c>
    </row>
    <row r="3943">
      <c r="AT3943" s="2">
        <f>IF($L3943="","",IFERROR(INDEX('AR SALES'!$H$2:$H$2501,MATCH(""&amp;$L3943,'AR SALES'!$AE$2:$AE$2501,0)),""))</f>
        <v/>
      </c>
      <c r="AU3943" s="2">
        <f>IF($L3943="","",IF($A3943&lt;&gt;"GA","",IF($E3943="FULTON",IF(ISNUMBER(SEARCH("COLLEGE PARK",$AT3943)),"FULTON (COLLEGE PARK)",IF(ISNUMBER(SEARCH("HAPEVILLE",$AT3943)),"FULTON (HAPEVILLE)",IF(ISNUMBER(SEARCH("EAST POINT",$AT3943)),"FULTON (EAST POINT)",IF(ISNUMBER(SEARCH("ATLANTA",$AT3943)),"FULTON (ATL LIMITS)","FULTON")))),IF($E3943="DEKALB",IF(ISNUMBER(SEARCH("ATLANTA",$AT3943)),"DEKALB (ATL LIMITS)","DEKALB"),IF(AND($E3943="CLAYTON",ISNUMBER(SEARCH("COLLEGE PARK",$AT3943))),"CLAYTON (COLLEGE PARK)",$E3943)))))</f>
        <v/>
      </c>
      <c r="AV3943" s="2">
        <f>IF($L3943="","",IF(""&amp;$F3943="2","DIESEL",IF(OR(""&amp;$F3943="G",""&amp;$F3943="H"),"GAS","")))</f>
        <v/>
      </c>
      <c r="AW3943" s="2">
        <f>IF($AV3943="","",$R3943)</f>
        <v/>
      </c>
      <c r="AX3943" s="2">
        <f>IF($AV3943="","",IF($AB3943=0,$R3943,0))</f>
        <v/>
      </c>
      <c r="AY3943" s="2">
        <f>IF($AV3943="","",IF(AND($Z3943=0,COUNTIF('AR SALES'!$L$2:$L$2501,$L3943)=0),"YES",""))</f>
        <v/>
      </c>
      <c r="AZ3943" s="2">
        <f>IF($AV3943="","",IFERROR(VLOOKUP($AU3943,CODES!$A:$B,2,FALSE),"NO CODE"))</f>
        <v/>
      </c>
      <c r="BA3943" s="2">
        <f>IF(""&amp;$F3943&lt;&gt;"4","",IF($AY3943="YES","",IF(ROUND(SUMIFS($AE$2:$AE$4001,$L$2:$L$4001,$L3943,$F$2:$F$4001,"4")-SUMIFS('AR SALES'!$Y$2:$Y$2501,'AR SALES'!$L$2:$L$2501,$L3943,'AR SALES'!$AD$2:$AD$2501,"OFF"),2)=0,"","STALE")))</f>
        <v/>
      </c>
      <c r="BB3943" s="2">
        <f>IF(OR(""&amp;$F3943="2",""&amp;$F3943="4",""&amp;$F3943="G",""&amp;$F3943="H"),IF($AY3943="YES","",IF($AB3943&lt;&gt;0,"",IF(COUNTIFS('AR SALES'!$L$2:$L$2501,$L3943,'AR SALES'!$AD$2:$AD$2501,IF(""&amp;$F3943="4","OFF","ON"),'AR SALES'!$AF$2:$AF$2501,"Y")&gt;0,"","NO EXEMPTION"))),"")</f>
        <v/>
      </c>
    </row>
    <row r="3944">
      <c r="AT3944" s="2">
        <f>IF($L3944="","",IFERROR(INDEX('AR SALES'!$H$2:$H$2501,MATCH(""&amp;$L3944,'AR SALES'!$AE$2:$AE$2501,0)),""))</f>
        <v/>
      </c>
      <c r="AU3944" s="2">
        <f>IF($L3944="","",IF($A3944&lt;&gt;"GA","",IF($E3944="FULTON",IF(ISNUMBER(SEARCH("COLLEGE PARK",$AT3944)),"FULTON (COLLEGE PARK)",IF(ISNUMBER(SEARCH("HAPEVILLE",$AT3944)),"FULTON (HAPEVILLE)",IF(ISNUMBER(SEARCH("EAST POINT",$AT3944)),"FULTON (EAST POINT)",IF(ISNUMBER(SEARCH("ATLANTA",$AT3944)),"FULTON (ATL LIMITS)","FULTON")))),IF($E3944="DEKALB",IF(ISNUMBER(SEARCH("ATLANTA",$AT3944)),"DEKALB (ATL LIMITS)","DEKALB"),IF(AND($E3944="CLAYTON",ISNUMBER(SEARCH("COLLEGE PARK",$AT3944))),"CLAYTON (COLLEGE PARK)",$E3944)))))</f>
        <v/>
      </c>
      <c r="AV3944" s="2">
        <f>IF($L3944="","",IF(""&amp;$F3944="2","DIESEL",IF(OR(""&amp;$F3944="G",""&amp;$F3944="H"),"GAS","")))</f>
        <v/>
      </c>
      <c r="AW3944" s="2">
        <f>IF($AV3944="","",$R3944)</f>
        <v/>
      </c>
      <c r="AX3944" s="2">
        <f>IF($AV3944="","",IF($AB3944=0,$R3944,0))</f>
        <v/>
      </c>
      <c r="AY3944" s="2">
        <f>IF($AV3944="","",IF(AND($Z3944=0,COUNTIF('AR SALES'!$L$2:$L$2501,$L3944)=0),"YES",""))</f>
        <v/>
      </c>
      <c r="AZ3944" s="2">
        <f>IF($AV3944="","",IFERROR(VLOOKUP($AU3944,CODES!$A:$B,2,FALSE),"NO CODE"))</f>
        <v/>
      </c>
      <c r="BA3944" s="2">
        <f>IF(""&amp;$F3944&lt;&gt;"4","",IF($AY3944="YES","",IF(ROUND(SUMIFS($AE$2:$AE$4001,$L$2:$L$4001,$L3944,$F$2:$F$4001,"4")-SUMIFS('AR SALES'!$Y$2:$Y$2501,'AR SALES'!$L$2:$L$2501,$L3944,'AR SALES'!$AD$2:$AD$2501,"OFF"),2)=0,"","STALE")))</f>
        <v/>
      </c>
      <c r="BB3944" s="2">
        <f>IF(OR(""&amp;$F3944="2",""&amp;$F3944="4",""&amp;$F3944="G",""&amp;$F3944="H"),IF($AY3944="YES","",IF($AB3944&lt;&gt;0,"",IF(COUNTIFS('AR SALES'!$L$2:$L$2501,$L3944,'AR SALES'!$AD$2:$AD$2501,IF(""&amp;$F3944="4","OFF","ON"),'AR SALES'!$AF$2:$AF$2501,"Y")&gt;0,"","NO EXEMPTION"))),"")</f>
        <v/>
      </c>
    </row>
    <row r="3945">
      <c r="AT3945" s="2">
        <f>IF($L3945="","",IFERROR(INDEX('AR SALES'!$H$2:$H$2501,MATCH(""&amp;$L3945,'AR SALES'!$AE$2:$AE$2501,0)),""))</f>
        <v/>
      </c>
      <c r="AU3945" s="2">
        <f>IF($L3945="","",IF($A3945&lt;&gt;"GA","",IF($E3945="FULTON",IF(ISNUMBER(SEARCH("COLLEGE PARK",$AT3945)),"FULTON (COLLEGE PARK)",IF(ISNUMBER(SEARCH("HAPEVILLE",$AT3945)),"FULTON (HAPEVILLE)",IF(ISNUMBER(SEARCH("EAST POINT",$AT3945)),"FULTON (EAST POINT)",IF(ISNUMBER(SEARCH("ATLANTA",$AT3945)),"FULTON (ATL LIMITS)","FULTON")))),IF($E3945="DEKALB",IF(ISNUMBER(SEARCH("ATLANTA",$AT3945)),"DEKALB (ATL LIMITS)","DEKALB"),IF(AND($E3945="CLAYTON",ISNUMBER(SEARCH("COLLEGE PARK",$AT3945))),"CLAYTON (COLLEGE PARK)",$E3945)))))</f>
        <v/>
      </c>
      <c r="AV3945" s="2">
        <f>IF($L3945="","",IF(""&amp;$F3945="2","DIESEL",IF(OR(""&amp;$F3945="G",""&amp;$F3945="H"),"GAS","")))</f>
        <v/>
      </c>
      <c r="AW3945" s="2">
        <f>IF($AV3945="","",$R3945)</f>
        <v/>
      </c>
      <c r="AX3945" s="2">
        <f>IF($AV3945="","",IF($AB3945=0,$R3945,0))</f>
        <v/>
      </c>
      <c r="AY3945" s="2">
        <f>IF($AV3945="","",IF(AND($Z3945=0,COUNTIF('AR SALES'!$L$2:$L$2501,$L3945)=0),"YES",""))</f>
        <v/>
      </c>
      <c r="AZ3945" s="2">
        <f>IF($AV3945="","",IFERROR(VLOOKUP($AU3945,CODES!$A:$B,2,FALSE),"NO CODE"))</f>
        <v/>
      </c>
      <c r="BA3945" s="2">
        <f>IF(""&amp;$F3945&lt;&gt;"4","",IF($AY3945="YES","",IF(ROUND(SUMIFS($AE$2:$AE$4001,$L$2:$L$4001,$L3945,$F$2:$F$4001,"4")-SUMIFS('AR SALES'!$Y$2:$Y$2501,'AR SALES'!$L$2:$L$2501,$L3945,'AR SALES'!$AD$2:$AD$2501,"OFF"),2)=0,"","STALE")))</f>
        <v/>
      </c>
      <c r="BB3945" s="2">
        <f>IF(OR(""&amp;$F3945="2",""&amp;$F3945="4",""&amp;$F3945="G",""&amp;$F3945="H"),IF($AY3945="YES","",IF($AB3945&lt;&gt;0,"",IF(COUNTIFS('AR SALES'!$L$2:$L$2501,$L3945,'AR SALES'!$AD$2:$AD$2501,IF(""&amp;$F3945="4","OFF","ON"),'AR SALES'!$AF$2:$AF$2501,"Y")&gt;0,"","NO EXEMPTION"))),"")</f>
        <v/>
      </c>
    </row>
    <row r="3946">
      <c r="AT3946" s="2">
        <f>IF($L3946="","",IFERROR(INDEX('AR SALES'!$H$2:$H$2501,MATCH(""&amp;$L3946,'AR SALES'!$AE$2:$AE$2501,0)),""))</f>
        <v/>
      </c>
      <c r="AU3946" s="2">
        <f>IF($L3946="","",IF($A3946&lt;&gt;"GA","",IF($E3946="FULTON",IF(ISNUMBER(SEARCH("COLLEGE PARK",$AT3946)),"FULTON (COLLEGE PARK)",IF(ISNUMBER(SEARCH("HAPEVILLE",$AT3946)),"FULTON (HAPEVILLE)",IF(ISNUMBER(SEARCH("EAST POINT",$AT3946)),"FULTON (EAST POINT)",IF(ISNUMBER(SEARCH("ATLANTA",$AT3946)),"FULTON (ATL LIMITS)","FULTON")))),IF($E3946="DEKALB",IF(ISNUMBER(SEARCH("ATLANTA",$AT3946)),"DEKALB (ATL LIMITS)","DEKALB"),IF(AND($E3946="CLAYTON",ISNUMBER(SEARCH("COLLEGE PARK",$AT3946))),"CLAYTON (COLLEGE PARK)",$E3946)))))</f>
        <v/>
      </c>
      <c r="AV3946" s="2">
        <f>IF($L3946="","",IF(""&amp;$F3946="2","DIESEL",IF(OR(""&amp;$F3946="G",""&amp;$F3946="H"),"GAS","")))</f>
        <v/>
      </c>
      <c r="AW3946" s="2">
        <f>IF($AV3946="","",$R3946)</f>
        <v/>
      </c>
      <c r="AX3946" s="2">
        <f>IF($AV3946="","",IF($AB3946=0,$R3946,0))</f>
        <v/>
      </c>
      <c r="AY3946" s="2">
        <f>IF($AV3946="","",IF(AND($Z3946=0,COUNTIF('AR SALES'!$L$2:$L$2501,$L3946)=0),"YES",""))</f>
        <v/>
      </c>
      <c r="AZ3946" s="2">
        <f>IF($AV3946="","",IFERROR(VLOOKUP($AU3946,CODES!$A:$B,2,FALSE),"NO CODE"))</f>
        <v/>
      </c>
      <c r="BA3946" s="2">
        <f>IF(""&amp;$F3946&lt;&gt;"4","",IF($AY3946="YES","",IF(ROUND(SUMIFS($AE$2:$AE$4001,$L$2:$L$4001,$L3946,$F$2:$F$4001,"4")-SUMIFS('AR SALES'!$Y$2:$Y$2501,'AR SALES'!$L$2:$L$2501,$L3946,'AR SALES'!$AD$2:$AD$2501,"OFF"),2)=0,"","STALE")))</f>
        <v/>
      </c>
      <c r="BB3946" s="2">
        <f>IF(OR(""&amp;$F3946="2",""&amp;$F3946="4",""&amp;$F3946="G",""&amp;$F3946="H"),IF($AY3946="YES","",IF($AB3946&lt;&gt;0,"",IF(COUNTIFS('AR SALES'!$L$2:$L$2501,$L3946,'AR SALES'!$AD$2:$AD$2501,IF(""&amp;$F3946="4","OFF","ON"),'AR SALES'!$AF$2:$AF$2501,"Y")&gt;0,"","NO EXEMPTION"))),"")</f>
        <v/>
      </c>
    </row>
    <row r="3947">
      <c r="AT3947" s="2">
        <f>IF($L3947="","",IFERROR(INDEX('AR SALES'!$H$2:$H$2501,MATCH(""&amp;$L3947,'AR SALES'!$AE$2:$AE$2501,0)),""))</f>
        <v/>
      </c>
      <c r="AU3947" s="2">
        <f>IF($L3947="","",IF($A3947&lt;&gt;"GA","",IF($E3947="FULTON",IF(ISNUMBER(SEARCH("COLLEGE PARK",$AT3947)),"FULTON (COLLEGE PARK)",IF(ISNUMBER(SEARCH("HAPEVILLE",$AT3947)),"FULTON (HAPEVILLE)",IF(ISNUMBER(SEARCH("EAST POINT",$AT3947)),"FULTON (EAST POINT)",IF(ISNUMBER(SEARCH("ATLANTA",$AT3947)),"FULTON (ATL LIMITS)","FULTON")))),IF($E3947="DEKALB",IF(ISNUMBER(SEARCH("ATLANTA",$AT3947)),"DEKALB (ATL LIMITS)","DEKALB"),IF(AND($E3947="CLAYTON",ISNUMBER(SEARCH("COLLEGE PARK",$AT3947))),"CLAYTON (COLLEGE PARK)",$E3947)))))</f>
        <v/>
      </c>
      <c r="AV3947" s="2">
        <f>IF($L3947="","",IF(""&amp;$F3947="2","DIESEL",IF(OR(""&amp;$F3947="G",""&amp;$F3947="H"),"GAS","")))</f>
        <v/>
      </c>
      <c r="AW3947" s="2">
        <f>IF($AV3947="","",$R3947)</f>
        <v/>
      </c>
      <c r="AX3947" s="2">
        <f>IF($AV3947="","",IF($AB3947=0,$R3947,0))</f>
        <v/>
      </c>
      <c r="AY3947" s="2">
        <f>IF($AV3947="","",IF(AND($Z3947=0,COUNTIF('AR SALES'!$L$2:$L$2501,$L3947)=0),"YES",""))</f>
        <v/>
      </c>
      <c r="AZ3947" s="2">
        <f>IF($AV3947="","",IFERROR(VLOOKUP($AU3947,CODES!$A:$B,2,FALSE),"NO CODE"))</f>
        <v/>
      </c>
      <c r="BA3947" s="2">
        <f>IF(""&amp;$F3947&lt;&gt;"4","",IF($AY3947="YES","",IF(ROUND(SUMIFS($AE$2:$AE$4001,$L$2:$L$4001,$L3947,$F$2:$F$4001,"4")-SUMIFS('AR SALES'!$Y$2:$Y$2501,'AR SALES'!$L$2:$L$2501,$L3947,'AR SALES'!$AD$2:$AD$2501,"OFF"),2)=0,"","STALE")))</f>
        <v/>
      </c>
      <c r="BB3947" s="2">
        <f>IF(OR(""&amp;$F3947="2",""&amp;$F3947="4",""&amp;$F3947="G",""&amp;$F3947="H"),IF($AY3947="YES","",IF($AB3947&lt;&gt;0,"",IF(COUNTIFS('AR SALES'!$L$2:$L$2501,$L3947,'AR SALES'!$AD$2:$AD$2501,IF(""&amp;$F3947="4","OFF","ON"),'AR SALES'!$AF$2:$AF$2501,"Y")&gt;0,"","NO EXEMPTION"))),"")</f>
        <v/>
      </c>
    </row>
    <row r="3948">
      <c r="AT3948" s="2">
        <f>IF($L3948="","",IFERROR(INDEX('AR SALES'!$H$2:$H$2501,MATCH(""&amp;$L3948,'AR SALES'!$AE$2:$AE$2501,0)),""))</f>
        <v/>
      </c>
      <c r="AU3948" s="2">
        <f>IF($L3948="","",IF($A3948&lt;&gt;"GA","",IF($E3948="FULTON",IF(ISNUMBER(SEARCH("COLLEGE PARK",$AT3948)),"FULTON (COLLEGE PARK)",IF(ISNUMBER(SEARCH("HAPEVILLE",$AT3948)),"FULTON (HAPEVILLE)",IF(ISNUMBER(SEARCH("EAST POINT",$AT3948)),"FULTON (EAST POINT)",IF(ISNUMBER(SEARCH("ATLANTA",$AT3948)),"FULTON (ATL LIMITS)","FULTON")))),IF($E3948="DEKALB",IF(ISNUMBER(SEARCH("ATLANTA",$AT3948)),"DEKALB (ATL LIMITS)","DEKALB"),IF(AND($E3948="CLAYTON",ISNUMBER(SEARCH("COLLEGE PARK",$AT3948))),"CLAYTON (COLLEGE PARK)",$E3948)))))</f>
        <v/>
      </c>
      <c r="AV3948" s="2">
        <f>IF($L3948="","",IF(""&amp;$F3948="2","DIESEL",IF(OR(""&amp;$F3948="G",""&amp;$F3948="H"),"GAS","")))</f>
        <v/>
      </c>
      <c r="AW3948" s="2">
        <f>IF($AV3948="","",$R3948)</f>
        <v/>
      </c>
      <c r="AX3948" s="2">
        <f>IF($AV3948="","",IF($AB3948=0,$R3948,0))</f>
        <v/>
      </c>
      <c r="AY3948" s="2">
        <f>IF($AV3948="","",IF(AND($Z3948=0,COUNTIF('AR SALES'!$L$2:$L$2501,$L3948)=0),"YES",""))</f>
        <v/>
      </c>
      <c r="AZ3948" s="2">
        <f>IF($AV3948="","",IFERROR(VLOOKUP($AU3948,CODES!$A:$B,2,FALSE),"NO CODE"))</f>
        <v/>
      </c>
      <c r="BA3948" s="2">
        <f>IF(""&amp;$F3948&lt;&gt;"4","",IF($AY3948="YES","",IF(ROUND(SUMIFS($AE$2:$AE$4001,$L$2:$L$4001,$L3948,$F$2:$F$4001,"4")-SUMIFS('AR SALES'!$Y$2:$Y$2501,'AR SALES'!$L$2:$L$2501,$L3948,'AR SALES'!$AD$2:$AD$2501,"OFF"),2)=0,"","STALE")))</f>
        <v/>
      </c>
      <c r="BB3948" s="2">
        <f>IF(OR(""&amp;$F3948="2",""&amp;$F3948="4",""&amp;$F3948="G",""&amp;$F3948="H"),IF($AY3948="YES","",IF($AB3948&lt;&gt;0,"",IF(COUNTIFS('AR SALES'!$L$2:$L$2501,$L3948,'AR SALES'!$AD$2:$AD$2501,IF(""&amp;$F3948="4","OFF","ON"),'AR SALES'!$AF$2:$AF$2501,"Y")&gt;0,"","NO EXEMPTION"))),"")</f>
        <v/>
      </c>
    </row>
    <row r="3949">
      <c r="AT3949" s="2">
        <f>IF($L3949="","",IFERROR(INDEX('AR SALES'!$H$2:$H$2501,MATCH(""&amp;$L3949,'AR SALES'!$AE$2:$AE$2501,0)),""))</f>
        <v/>
      </c>
      <c r="AU3949" s="2">
        <f>IF($L3949="","",IF($A3949&lt;&gt;"GA","",IF($E3949="FULTON",IF(ISNUMBER(SEARCH("COLLEGE PARK",$AT3949)),"FULTON (COLLEGE PARK)",IF(ISNUMBER(SEARCH("HAPEVILLE",$AT3949)),"FULTON (HAPEVILLE)",IF(ISNUMBER(SEARCH("EAST POINT",$AT3949)),"FULTON (EAST POINT)",IF(ISNUMBER(SEARCH("ATLANTA",$AT3949)),"FULTON (ATL LIMITS)","FULTON")))),IF($E3949="DEKALB",IF(ISNUMBER(SEARCH("ATLANTA",$AT3949)),"DEKALB (ATL LIMITS)","DEKALB"),IF(AND($E3949="CLAYTON",ISNUMBER(SEARCH("COLLEGE PARK",$AT3949))),"CLAYTON (COLLEGE PARK)",$E3949)))))</f>
        <v/>
      </c>
      <c r="AV3949" s="2">
        <f>IF($L3949="","",IF(""&amp;$F3949="2","DIESEL",IF(OR(""&amp;$F3949="G",""&amp;$F3949="H"),"GAS","")))</f>
        <v/>
      </c>
      <c r="AW3949" s="2">
        <f>IF($AV3949="","",$R3949)</f>
        <v/>
      </c>
      <c r="AX3949" s="2">
        <f>IF($AV3949="","",IF($AB3949=0,$R3949,0))</f>
        <v/>
      </c>
      <c r="AY3949" s="2">
        <f>IF($AV3949="","",IF(AND($Z3949=0,COUNTIF('AR SALES'!$L$2:$L$2501,$L3949)=0),"YES",""))</f>
        <v/>
      </c>
      <c r="AZ3949" s="2">
        <f>IF($AV3949="","",IFERROR(VLOOKUP($AU3949,CODES!$A:$B,2,FALSE),"NO CODE"))</f>
        <v/>
      </c>
      <c r="BA3949" s="2">
        <f>IF(""&amp;$F3949&lt;&gt;"4","",IF($AY3949="YES","",IF(ROUND(SUMIFS($AE$2:$AE$4001,$L$2:$L$4001,$L3949,$F$2:$F$4001,"4")-SUMIFS('AR SALES'!$Y$2:$Y$2501,'AR SALES'!$L$2:$L$2501,$L3949,'AR SALES'!$AD$2:$AD$2501,"OFF"),2)=0,"","STALE")))</f>
        <v/>
      </c>
      <c r="BB3949" s="2">
        <f>IF(OR(""&amp;$F3949="2",""&amp;$F3949="4",""&amp;$F3949="G",""&amp;$F3949="H"),IF($AY3949="YES","",IF($AB3949&lt;&gt;0,"",IF(COUNTIFS('AR SALES'!$L$2:$L$2501,$L3949,'AR SALES'!$AD$2:$AD$2501,IF(""&amp;$F3949="4","OFF","ON"),'AR SALES'!$AF$2:$AF$2501,"Y")&gt;0,"","NO EXEMPTION"))),"")</f>
        <v/>
      </c>
    </row>
    <row r="3950">
      <c r="AT3950" s="2">
        <f>IF($L3950="","",IFERROR(INDEX('AR SALES'!$H$2:$H$2501,MATCH(""&amp;$L3950,'AR SALES'!$AE$2:$AE$2501,0)),""))</f>
        <v/>
      </c>
      <c r="AU3950" s="2">
        <f>IF($L3950="","",IF($A3950&lt;&gt;"GA","",IF($E3950="FULTON",IF(ISNUMBER(SEARCH("COLLEGE PARK",$AT3950)),"FULTON (COLLEGE PARK)",IF(ISNUMBER(SEARCH("HAPEVILLE",$AT3950)),"FULTON (HAPEVILLE)",IF(ISNUMBER(SEARCH("EAST POINT",$AT3950)),"FULTON (EAST POINT)",IF(ISNUMBER(SEARCH("ATLANTA",$AT3950)),"FULTON (ATL LIMITS)","FULTON")))),IF($E3950="DEKALB",IF(ISNUMBER(SEARCH("ATLANTA",$AT3950)),"DEKALB (ATL LIMITS)","DEKALB"),IF(AND($E3950="CLAYTON",ISNUMBER(SEARCH("COLLEGE PARK",$AT3950))),"CLAYTON (COLLEGE PARK)",$E3950)))))</f>
        <v/>
      </c>
      <c r="AV3950" s="2">
        <f>IF($L3950="","",IF(""&amp;$F3950="2","DIESEL",IF(OR(""&amp;$F3950="G",""&amp;$F3950="H"),"GAS","")))</f>
        <v/>
      </c>
      <c r="AW3950" s="2">
        <f>IF($AV3950="","",$R3950)</f>
        <v/>
      </c>
      <c r="AX3950" s="2">
        <f>IF($AV3950="","",IF($AB3950=0,$R3950,0))</f>
        <v/>
      </c>
      <c r="AY3950" s="2">
        <f>IF($AV3950="","",IF(AND($Z3950=0,COUNTIF('AR SALES'!$L$2:$L$2501,$L3950)=0),"YES",""))</f>
        <v/>
      </c>
      <c r="AZ3950" s="2">
        <f>IF($AV3950="","",IFERROR(VLOOKUP($AU3950,CODES!$A:$B,2,FALSE),"NO CODE"))</f>
        <v/>
      </c>
      <c r="BA3950" s="2">
        <f>IF(""&amp;$F3950&lt;&gt;"4","",IF($AY3950="YES","",IF(ROUND(SUMIFS($AE$2:$AE$4001,$L$2:$L$4001,$L3950,$F$2:$F$4001,"4")-SUMIFS('AR SALES'!$Y$2:$Y$2501,'AR SALES'!$L$2:$L$2501,$L3950,'AR SALES'!$AD$2:$AD$2501,"OFF"),2)=0,"","STALE")))</f>
        <v/>
      </c>
      <c r="BB3950" s="2">
        <f>IF(OR(""&amp;$F3950="2",""&amp;$F3950="4",""&amp;$F3950="G",""&amp;$F3950="H"),IF($AY3950="YES","",IF($AB3950&lt;&gt;0,"",IF(COUNTIFS('AR SALES'!$L$2:$L$2501,$L3950,'AR SALES'!$AD$2:$AD$2501,IF(""&amp;$F3950="4","OFF","ON"),'AR SALES'!$AF$2:$AF$2501,"Y")&gt;0,"","NO EXEMPTION"))),"")</f>
        <v/>
      </c>
    </row>
    <row r="3951">
      <c r="AT3951" s="2">
        <f>IF($L3951="","",IFERROR(INDEX('AR SALES'!$H$2:$H$2501,MATCH(""&amp;$L3951,'AR SALES'!$AE$2:$AE$2501,0)),""))</f>
        <v/>
      </c>
      <c r="AU3951" s="2">
        <f>IF($L3951="","",IF($A3951&lt;&gt;"GA","",IF($E3951="FULTON",IF(ISNUMBER(SEARCH("COLLEGE PARK",$AT3951)),"FULTON (COLLEGE PARK)",IF(ISNUMBER(SEARCH("HAPEVILLE",$AT3951)),"FULTON (HAPEVILLE)",IF(ISNUMBER(SEARCH("EAST POINT",$AT3951)),"FULTON (EAST POINT)",IF(ISNUMBER(SEARCH("ATLANTA",$AT3951)),"FULTON (ATL LIMITS)","FULTON")))),IF($E3951="DEKALB",IF(ISNUMBER(SEARCH("ATLANTA",$AT3951)),"DEKALB (ATL LIMITS)","DEKALB"),IF(AND($E3951="CLAYTON",ISNUMBER(SEARCH("COLLEGE PARK",$AT3951))),"CLAYTON (COLLEGE PARK)",$E3951)))))</f>
        <v/>
      </c>
      <c r="AV3951" s="2">
        <f>IF($L3951="","",IF(""&amp;$F3951="2","DIESEL",IF(OR(""&amp;$F3951="G",""&amp;$F3951="H"),"GAS","")))</f>
        <v/>
      </c>
      <c r="AW3951" s="2">
        <f>IF($AV3951="","",$R3951)</f>
        <v/>
      </c>
      <c r="AX3951" s="2">
        <f>IF($AV3951="","",IF($AB3951=0,$R3951,0))</f>
        <v/>
      </c>
      <c r="AY3951" s="2">
        <f>IF($AV3951="","",IF(AND($Z3951=0,COUNTIF('AR SALES'!$L$2:$L$2501,$L3951)=0),"YES",""))</f>
        <v/>
      </c>
      <c r="AZ3951" s="2">
        <f>IF($AV3951="","",IFERROR(VLOOKUP($AU3951,CODES!$A:$B,2,FALSE),"NO CODE"))</f>
        <v/>
      </c>
      <c r="BA3951" s="2">
        <f>IF(""&amp;$F3951&lt;&gt;"4","",IF($AY3951="YES","",IF(ROUND(SUMIFS($AE$2:$AE$4001,$L$2:$L$4001,$L3951,$F$2:$F$4001,"4")-SUMIFS('AR SALES'!$Y$2:$Y$2501,'AR SALES'!$L$2:$L$2501,$L3951,'AR SALES'!$AD$2:$AD$2501,"OFF"),2)=0,"","STALE")))</f>
        <v/>
      </c>
      <c r="BB3951" s="2">
        <f>IF(OR(""&amp;$F3951="2",""&amp;$F3951="4",""&amp;$F3951="G",""&amp;$F3951="H"),IF($AY3951="YES","",IF($AB3951&lt;&gt;0,"",IF(COUNTIFS('AR SALES'!$L$2:$L$2501,$L3951,'AR SALES'!$AD$2:$AD$2501,IF(""&amp;$F3951="4","OFF","ON"),'AR SALES'!$AF$2:$AF$2501,"Y")&gt;0,"","NO EXEMPTION"))),"")</f>
        <v/>
      </c>
    </row>
    <row r="3952">
      <c r="AT3952" s="2">
        <f>IF($L3952="","",IFERROR(INDEX('AR SALES'!$H$2:$H$2501,MATCH(""&amp;$L3952,'AR SALES'!$AE$2:$AE$2501,0)),""))</f>
        <v/>
      </c>
      <c r="AU3952" s="2">
        <f>IF($L3952="","",IF($A3952&lt;&gt;"GA","",IF($E3952="FULTON",IF(ISNUMBER(SEARCH("COLLEGE PARK",$AT3952)),"FULTON (COLLEGE PARK)",IF(ISNUMBER(SEARCH("HAPEVILLE",$AT3952)),"FULTON (HAPEVILLE)",IF(ISNUMBER(SEARCH("EAST POINT",$AT3952)),"FULTON (EAST POINT)",IF(ISNUMBER(SEARCH("ATLANTA",$AT3952)),"FULTON (ATL LIMITS)","FULTON")))),IF($E3952="DEKALB",IF(ISNUMBER(SEARCH("ATLANTA",$AT3952)),"DEKALB (ATL LIMITS)","DEKALB"),IF(AND($E3952="CLAYTON",ISNUMBER(SEARCH("COLLEGE PARK",$AT3952))),"CLAYTON (COLLEGE PARK)",$E3952)))))</f>
        <v/>
      </c>
      <c r="AV3952" s="2">
        <f>IF($L3952="","",IF(""&amp;$F3952="2","DIESEL",IF(OR(""&amp;$F3952="G",""&amp;$F3952="H"),"GAS","")))</f>
        <v/>
      </c>
      <c r="AW3952" s="2">
        <f>IF($AV3952="","",$R3952)</f>
        <v/>
      </c>
      <c r="AX3952" s="2">
        <f>IF($AV3952="","",IF($AB3952=0,$R3952,0))</f>
        <v/>
      </c>
      <c r="AY3952" s="2">
        <f>IF($AV3952="","",IF(AND($Z3952=0,COUNTIF('AR SALES'!$L$2:$L$2501,$L3952)=0),"YES",""))</f>
        <v/>
      </c>
      <c r="AZ3952" s="2">
        <f>IF($AV3952="","",IFERROR(VLOOKUP($AU3952,CODES!$A:$B,2,FALSE),"NO CODE"))</f>
        <v/>
      </c>
      <c r="BA3952" s="2">
        <f>IF(""&amp;$F3952&lt;&gt;"4","",IF($AY3952="YES","",IF(ROUND(SUMIFS($AE$2:$AE$4001,$L$2:$L$4001,$L3952,$F$2:$F$4001,"4")-SUMIFS('AR SALES'!$Y$2:$Y$2501,'AR SALES'!$L$2:$L$2501,$L3952,'AR SALES'!$AD$2:$AD$2501,"OFF"),2)=0,"","STALE")))</f>
        <v/>
      </c>
      <c r="BB3952" s="2">
        <f>IF(OR(""&amp;$F3952="2",""&amp;$F3952="4",""&amp;$F3952="G",""&amp;$F3952="H"),IF($AY3952="YES","",IF($AB3952&lt;&gt;0,"",IF(COUNTIFS('AR SALES'!$L$2:$L$2501,$L3952,'AR SALES'!$AD$2:$AD$2501,IF(""&amp;$F3952="4","OFF","ON"),'AR SALES'!$AF$2:$AF$2501,"Y")&gt;0,"","NO EXEMPTION"))),"")</f>
        <v/>
      </c>
    </row>
    <row r="3953">
      <c r="AT3953" s="2">
        <f>IF($L3953="","",IFERROR(INDEX('AR SALES'!$H$2:$H$2501,MATCH(""&amp;$L3953,'AR SALES'!$AE$2:$AE$2501,0)),""))</f>
        <v/>
      </c>
      <c r="AU3953" s="2">
        <f>IF($L3953="","",IF($A3953&lt;&gt;"GA","",IF($E3953="FULTON",IF(ISNUMBER(SEARCH("COLLEGE PARK",$AT3953)),"FULTON (COLLEGE PARK)",IF(ISNUMBER(SEARCH("HAPEVILLE",$AT3953)),"FULTON (HAPEVILLE)",IF(ISNUMBER(SEARCH("EAST POINT",$AT3953)),"FULTON (EAST POINT)",IF(ISNUMBER(SEARCH("ATLANTA",$AT3953)),"FULTON (ATL LIMITS)","FULTON")))),IF($E3953="DEKALB",IF(ISNUMBER(SEARCH("ATLANTA",$AT3953)),"DEKALB (ATL LIMITS)","DEKALB"),IF(AND($E3953="CLAYTON",ISNUMBER(SEARCH("COLLEGE PARK",$AT3953))),"CLAYTON (COLLEGE PARK)",$E3953)))))</f>
        <v/>
      </c>
      <c r="AV3953" s="2">
        <f>IF($L3953="","",IF(""&amp;$F3953="2","DIESEL",IF(OR(""&amp;$F3953="G",""&amp;$F3953="H"),"GAS","")))</f>
        <v/>
      </c>
      <c r="AW3953" s="2">
        <f>IF($AV3953="","",$R3953)</f>
        <v/>
      </c>
      <c r="AX3953" s="2">
        <f>IF($AV3953="","",IF($AB3953=0,$R3953,0))</f>
        <v/>
      </c>
      <c r="AY3953" s="2">
        <f>IF($AV3953="","",IF(AND($Z3953=0,COUNTIF('AR SALES'!$L$2:$L$2501,$L3953)=0),"YES",""))</f>
        <v/>
      </c>
      <c r="AZ3953" s="2">
        <f>IF($AV3953="","",IFERROR(VLOOKUP($AU3953,CODES!$A:$B,2,FALSE),"NO CODE"))</f>
        <v/>
      </c>
      <c r="BA3953" s="2">
        <f>IF(""&amp;$F3953&lt;&gt;"4","",IF($AY3953="YES","",IF(ROUND(SUMIFS($AE$2:$AE$4001,$L$2:$L$4001,$L3953,$F$2:$F$4001,"4")-SUMIFS('AR SALES'!$Y$2:$Y$2501,'AR SALES'!$L$2:$L$2501,$L3953,'AR SALES'!$AD$2:$AD$2501,"OFF"),2)=0,"","STALE")))</f>
        <v/>
      </c>
      <c r="BB3953" s="2">
        <f>IF(OR(""&amp;$F3953="2",""&amp;$F3953="4",""&amp;$F3953="G",""&amp;$F3953="H"),IF($AY3953="YES","",IF($AB3953&lt;&gt;0,"",IF(COUNTIFS('AR SALES'!$L$2:$L$2501,$L3953,'AR SALES'!$AD$2:$AD$2501,IF(""&amp;$F3953="4","OFF","ON"),'AR SALES'!$AF$2:$AF$2501,"Y")&gt;0,"","NO EXEMPTION"))),"")</f>
        <v/>
      </c>
    </row>
    <row r="3954">
      <c r="AT3954" s="2">
        <f>IF($L3954="","",IFERROR(INDEX('AR SALES'!$H$2:$H$2501,MATCH(""&amp;$L3954,'AR SALES'!$AE$2:$AE$2501,0)),""))</f>
        <v/>
      </c>
      <c r="AU3954" s="2">
        <f>IF($L3954="","",IF($A3954&lt;&gt;"GA","",IF($E3954="FULTON",IF(ISNUMBER(SEARCH("COLLEGE PARK",$AT3954)),"FULTON (COLLEGE PARK)",IF(ISNUMBER(SEARCH("HAPEVILLE",$AT3954)),"FULTON (HAPEVILLE)",IF(ISNUMBER(SEARCH("EAST POINT",$AT3954)),"FULTON (EAST POINT)",IF(ISNUMBER(SEARCH("ATLANTA",$AT3954)),"FULTON (ATL LIMITS)","FULTON")))),IF($E3954="DEKALB",IF(ISNUMBER(SEARCH("ATLANTA",$AT3954)),"DEKALB (ATL LIMITS)","DEKALB"),IF(AND($E3954="CLAYTON",ISNUMBER(SEARCH("COLLEGE PARK",$AT3954))),"CLAYTON (COLLEGE PARK)",$E3954)))))</f>
        <v/>
      </c>
      <c r="AV3954" s="2">
        <f>IF($L3954="","",IF(""&amp;$F3954="2","DIESEL",IF(OR(""&amp;$F3954="G",""&amp;$F3954="H"),"GAS","")))</f>
        <v/>
      </c>
      <c r="AW3954" s="2">
        <f>IF($AV3954="","",$R3954)</f>
        <v/>
      </c>
      <c r="AX3954" s="2">
        <f>IF($AV3954="","",IF($AB3954=0,$R3954,0))</f>
        <v/>
      </c>
      <c r="AY3954" s="2">
        <f>IF($AV3954="","",IF(AND($Z3954=0,COUNTIF('AR SALES'!$L$2:$L$2501,$L3954)=0),"YES",""))</f>
        <v/>
      </c>
      <c r="AZ3954" s="2">
        <f>IF($AV3954="","",IFERROR(VLOOKUP($AU3954,CODES!$A:$B,2,FALSE),"NO CODE"))</f>
        <v/>
      </c>
      <c r="BA3954" s="2">
        <f>IF(""&amp;$F3954&lt;&gt;"4","",IF($AY3954="YES","",IF(ROUND(SUMIFS($AE$2:$AE$4001,$L$2:$L$4001,$L3954,$F$2:$F$4001,"4")-SUMIFS('AR SALES'!$Y$2:$Y$2501,'AR SALES'!$L$2:$L$2501,$L3954,'AR SALES'!$AD$2:$AD$2501,"OFF"),2)=0,"","STALE")))</f>
        <v/>
      </c>
      <c r="BB3954" s="2">
        <f>IF(OR(""&amp;$F3954="2",""&amp;$F3954="4",""&amp;$F3954="G",""&amp;$F3954="H"),IF($AY3954="YES","",IF($AB3954&lt;&gt;0,"",IF(COUNTIFS('AR SALES'!$L$2:$L$2501,$L3954,'AR SALES'!$AD$2:$AD$2501,IF(""&amp;$F3954="4","OFF","ON"),'AR SALES'!$AF$2:$AF$2501,"Y")&gt;0,"","NO EXEMPTION"))),"")</f>
        <v/>
      </c>
    </row>
    <row r="3955">
      <c r="AT3955" s="2">
        <f>IF($L3955="","",IFERROR(INDEX('AR SALES'!$H$2:$H$2501,MATCH(""&amp;$L3955,'AR SALES'!$AE$2:$AE$2501,0)),""))</f>
        <v/>
      </c>
      <c r="AU3955" s="2">
        <f>IF($L3955="","",IF($A3955&lt;&gt;"GA","",IF($E3955="FULTON",IF(ISNUMBER(SEARCH("COLLEGE PARK",$AT3955)),"FULTON (COLLEGE PARK)",IF(ISNUMBER(SEARCH("HAPEVILLE",$AT3955)),"FULTON (HAPEVILLE)",IF(ISNUMBER(SEARCH("EAST POINT",$AT3955)),"FULTON (EAST POINT)",IF(ISNUMBER(SEARCH("ATLANTA",$AT3955)),"FULTON (ATL LIMITS)","FULTON")))),IF($E3955="DEKALB",IF(ISNUMBER(SEARCH("ATLANTA",$AT3955)),"DEKALB (ATL LIMITS)","DEKALB"),IF(AND($E3955="CLAYTON",ISNUMBER(SEARCH("COLLEGE PARK",$AT3955))),"CLAYTON (COLLEGE PARK)",$E3955)))))</f>
        <v/>
      </c>
      <c r="AV3955" s="2">
        <f>IF($L3955="","",IF(""&amp;$F3955="2","DIESEL",IF(OR(""&amp;$F3955="G",""&amp;$F3955="H"),"GAS","")))</f>
        <v/>
      </c>
      <c r="AW3955" s="2">
        <f>IF($AV3955="","",$R3955)</f>
        <v/>
      </c>
      <c r="AX3955" s="2">
        <f>IF($AV3955="","",IF($AB3955=0,$R3955,0))</f>
        <v/>
      </c>
      <c r="AY3955" s="2">
        <f>IF($AV3955="","",IF(AND($Z3955=0,COUNTIF('AR SALES'!$L$2:$L$2501,$L3955)=0),"YES",""))</f>
        <v/>
      </c>
      <c r="AZ3955" s="2">
        <f>IF($AV3955="","",IFERROR(VLOOKUP($AU3955,CODES!$A:$B,2,FALSE),"NO CODE"))</f>
        <v/>
      </c>
      <c r="BA3955" s="2">
        <f>IF(""&amp;$F3955&lt;&gt;"4","",IF($AY3955="YES","",IF(ROUND(SUMIFS($AE$2:$AE$4001,$L$2:$L$4001,$L3955,$F$2:$F$4001,"4")-SUMIFS('AR SALES'!$Y$2:$Y$2501,'AR SALES'!$L$2:$L$2501,$L3955,'AR SALES'!$AD$2:$AD$2501,"OFF"),2)=0,"","STALE")))</f>
        <v/>
      </c>
      <c r="BB3955" s="2">
        <f>IF(OR(""&amp;$F3955="2",""&amp;$F3955="4",""&amp;$F3955="G",""&amp;$F3955="H"),IF($AY3955="YES","",IF($AB3955&lt;&gt;0,"",IF(COUNTIFS('AR SALES'!$L$2:$L$2501,$L3955,'AR SALES'!$AD$2:$AD$2501,IF(""&amp;$F3955="4","OFF","ON"),'AR SALES'!$AF$2:$AF$2501,"Y")&gt;0,"","NO EXEMPTION"))),"")</f>
        <v/>
      </c>
    </row>
    <row r="3956">
      <c r="AT3956" s="2">
        <f>IF($L3956="","",IFERROR(INDEX('AR SALES'!$H$2:$H$2501,MATCH(""&amp;$L3956,'AR SALES'!$AE$2:$AE$2501,0)),""))</f>
        <v/>
      </c>
      <c r="AU3956" s="2">
        <f>IF($L3956="","",IF($A3956&lt;&gt;"GA","",IF($E3956="FULTON",IF(ISNUMBER(SEARCH("COLLEGE PARK",$AT3956)),"FULTON (COLLEGE PARK)",IF(ISNUMBER(SEARCH("HAPEVILLE",$AT3956)),"FULTON (HAPEVILLE)",IF(ISNUMBER(SEARCH("EAST POINT",$AT3956)),"FULTON (EAST POINT)",IF(ISNUMBER(SEARCH("ATLANTA",$AT3956)),"FULTON (ATL LIMITS)","FULTON")))),IF($E3956="DEKALB",IF(ISNUMBER(SEARCH("ATLANTA",$AT3956)),"DEKALB (ATL LIMITS)","DEKALB"),IF(AND($E3956="CLAYTON",ISNUMBER(SEARCH("COLLEGE PARK",$AT3956))),"CLAYTON (COLLEGE PARK)",$E3956)))))</f>
        <v/>
      </c>
      <c r="AV3956" s="2">
        <f>IF($L3956="","",IF(""&amp;$F3956="2","DIESEL",IF(OR(""&amp;$F3956="G",""&amp;$F3956="H"),"GAS","")))</f>
        <v/>
      </c>
      <c r="AW3956" s="2">
        <f>IF($AV3956="","",$R3956)</f>
        <v/>
      </c>
      <c r="AX3956" s="2">
        <f>IF($AV3956="","",IF($AB3956=0,$R3956,0))</f>
        <v/>
      </c>
      <c r="AY3956" s="2">
        <f>IF($AV3956="","",IF(AND($Z3956=0,COUNTIF('AR SALES'!$L$2:$L$2501,$L3956)=0),"YES",""))</f>
        <v/>
      </c>
      <c r="AZ3956" s="2">
        <f>IF($AV3956="","",IFERROR(VLOOKUP($AU3956,CODES!$A:$B,2,FALSE),"NO CODE"))</f>
        <v/>
      </c>
      <c r="BA3956" s="2">
        <f>IF(""&amp;$F3956&lt;&gt;"4","",IF($AY3956="YES","",IF(ROUND(SUMIFS($AE$2:$AE$4001,$L$2:$L$4001,$L3956,$F$2:$F$4001,"4")-SUMIFS('AR SALES'!$Y$2:$Y$2501,'AR SALES'!$L$2:$L$2501,$L3956,'AR SALES'!$AD$2:$AD$2501,"OFF"),2)=0,"","STALE")))</f>
        <v/>
      </c>
      <c r="BB3956" s="2">
        <f>IF(OR(""&amp;$F3956="2",""&amp;$F3956="4",""&amp;$F3956="G",""&amp;$F3956="H"),IF($AY3956="YES","",IF($AB3956&lt;&gt;0,"",IF(COUNTIFS('AR SALES'!$L$2:$L$2501,$L3956,'AR SALES'!$AD$2:$AD$2501,IF(""&amp;$F3956="4","OFF","ON"),'AR SALES'!$AF$2:$AF$2501,"Y")&gt;0,"","NO EXEMPTION"))),"")</f>
        <v/>
      </c>
    </row>
    <row r="3957">
      <c r="AT3957" s="2">
        <f>IF($L3957="","",IFERROR(INDEX('AR SALES'!$H$2:$H$2501,MATCH(""&amp;$L3957,'AR SALES'!$AE$2:$AE$2501,0)),""))</f>
        <v/>
      </c>
      <c r="AU3957" s="2">
        <f>IF($L3957="","",IF($A3957&lt;&gt;"GA","",IF($E3957="FULTON",IF(ISNUMBER(SEARCH("COLLEGE PARK",$AT3957)),"FULTON (COLLEGE PARK)",IF(ISNUMBER(SEARCH("HAPEVILLE",$AT3957)),"FULTON (HAPEVILLE)",IF(ISNUMBER(SEARCH("EAST POINT",$AT3957)),"FULTON (EAST POINT)",IF(ISNUMBER(SEARCH("ATLANTA",$AT3957)),"FULTON (ATL LIMITS)","FULTON")))),IF($E3957="DEKALB",IF(ISNUMBER(SEARCH("ATLANTA",$AT3957)),"DEKALB (ATL LIMITS)","DEKALB"),IF(AND($E3957="CLAYTON",ISNUMBER(SEARCH("COLLEGE PARK",$AT3957))),"CLAYTON (COLLEGE PARK)",$E3957)))))</f>
        <v/>
      </c>
      <c r="AV3957" s="2">
        <f>IF($L3957="","",IF(""&amp;$F3957="2","DIESEL",IF(OR(""&amp;$F3957="G",""&amp;$F3957="H"),"GAS","")))</f>
        <v/>
      </c>
      <c r="AW3957" s="2">
        <f>IF($AV3957="","",$R3957)</f>
        <v/>
      </c>
      <c r="AX3957" s="2">
        <f>IF($AV3957="","",IF($AB3957=0,$R3957,0))</f>
        <v/>
      </c>
      <c r="AY3957" s="2">
        <f>IF($AV3957="","",IF(AND($Z3957=0,COUNTIF('AR SALES'!$L$2:$L$2501,$L3957)=0),"YES",""))</f>
        <v/>
      </c>
      <c r="AZ3957" s="2">
        <f>IF($AV3957="","",IFERROR(VLOOKUP($AU3957,CODES!$A:$B,2,FALSE),"NO CODE"))</f>
        <v/>
      </c>
      <c r="BA3957" s="2">
        <f>IF(""&amp;$F3957&lt;&gt;"4","",IF($AY3957="YES","",IF(ROUND(SUMIFS($AE$2:$AE$4001,$L$2:$L$4001,$L3957,$F$2:$F$4001,"4")-SUMIFS('AR SALES'!$Y$2:$Y$2501,'AR SALES'!$L$2:$L$2501,$L3957,'AR SALES'!$AD$2:$AD$2501,"OFF"),2)=0,"","STALE")))</f>
        <v/>
      </c>
      <c r="BB3957" s="2">
        <f>IF(OR(""&amp;$F3957="2",""&amp;$F3957="4",""&amp;$F3957="G",""&amp;$F3957="H"),IF($AY3957="YES","",IF($AB3957&lt;&gt;0,"",IF(COUNTIFS('AR SALES'!$L$2:$L$2501,$L3957,'AR SALES'!$AD$2:$AD$2501,IF(""&amp;$F3957="4","OFF","ON"),'AR SALES'!$AF$2:$AF$2501,"Y")&gt;0,"","NO EXEMPTION"))),"")</f>
        <v/>
      </c>
    </row>
    <row r="3958">
      <c r="AT3958" s="2">
        <f>IF($L3958="","",IFERROR(INDEX('AR SALES'!$H$2:$H$2501,MATCH(""&amp;$L3958,'AR SALES'!$AE$2:$AE$2501,0)),""))</f>
        <v/>
      </c>
      <c r="AU3958" s="2">
        <f>IF($L3958="","",IF($A3958&lt;&gt;"GA","",IF($E3958="FULTON",IF(ISNUMBER(SEARCH("COLLEGE PARK",$AT3958)),"FULTON (COLLEGE PARK)",IF(ISNUMBER(SEARCH("HAPEVILLE",$AT3958)),"FULTON (HAPEVILLE)",IF(ISNUMBER(SEARCH("EAST POINT",$AT3958)),"FULTON (EAST POINT)",IF(ISNUMBER(SEARCH("ATLANTA",$AT3958)),"FULTON (ATL LIMITS)","FULTON")))),IF($E3958="DEKALB",IF(ISNUMBER(SEARCH("ATLANTA",$AT3958)),"DEKALB (ATL LIMITS)","DEKALB"),IF(AND($E3958="CLAYTON",ISNUMBER(SEARCH("COLLEGE PARK",$AT3958))),"CLAYTON (COLLEGE PARK)",$E3958)))))</f>
        <v/>
      </c>
      <c r="AV3958" s="2">
        <f>IF($L3958="","",IF(""&amp;$F3958="2","DIESEL",IF(OR(""&amp;$F3958="G",""&amp;$F3958="H"),"GAS","")))</f>
        <v/>
      </c>
      <c r="AW3958" s="2">
        <f>IF($AV3958="","",$R3958)</f>
        <v/>
      </c>
      <c r="AX3958" s="2">
        <f>IF($AV3958="","",IF($AB3958=0,$R3958,0))</f>
        <v/>
      </c>
      <c r="AY3958" s="2">
        <f>IF($AV3958="","",IF(AND($Z3958=0,COUNTIF('AR SALES'!$L$2:$L$2501,$L3958)=0),"YES",""))</f>
        <v/>
      </c>
      <c r="AZ3958" s="2">
        <f>IF($AV3958="","",IFERROR(VLOOKUP($AU3958,CODES!$A:$B,2,FALSE),"NO CODE"))</f>
        <v/>
      </c>
      <c r="BA3958" s="2">
        <f>IF(""&amp;$F3958&lt;&gt;"4","",IF($AY3958="YES","",IF(ROUND(SUMIFS($AE$2:$AE$4001,$L$2:$L$4001,$L3958,$F$2:$F$4001,"4")-SUMIFS('AR SALES'!$Y$2:$Y$2501,'AR SALES'!$L$2:$L$2501,$L3958,'AR SALES'!$AD$2:$AD$2501,"OFF"),2)=0,"","STALE")))</f>
        <v/>
      </c>
      <c r="BB3958" s="2">
        <f>IF(OR(""&amp;$F3958="2",""&amp;$F3958="4",""&amp;$F3958="G",""&amp;$F3958="H"),IF($AY3958="YES","",IF($AB3958&lt;&gt;0,"",IF(COUNTIFS('AR SALES'!$L$2:$L$2501,$L3958,'AR SALES'!$AD$2:$AD$2501,IF(""&amp;$F3958="4","OFF","ON"),'AR SALES'!$AF$2:$AF$2501,"Y")&gt;0,"","NO EXEMPTION"))),"")</f>
        <v/>
      </c>
    </row>
    <row r="3959">
      <c r="AT3959" s="2">
        <f>IF($L3959="","",IFERROR(INDEX('AR SALES'!$H$2:$H$2501,MATCH(""&amp;$L3959,'AR SALES'!$AE$2:$AE$2501,0)),""))</f>
        <v/>
      </c>
      <c r="AU3959" s="2">
        <f>IF($L3959="","",IF($A3959&lt;&gt;"GA","",IF($E3959="FULTON",IF(ISNUMBER(SEARCH("COLLEGE PARK",$AT3959)),"FULTON (COLLEGE PARK)",IF(ISNUMBER(SEARCH("HAPEVILLE",$AT3959)),"FULTON (HAPEVILLE)",IF(ISNUMBER(SEARCH("EAST POINT",$AT3959)),"FULTON (EAST POINT)",IF(ISNUMBER(SEARCH("ATLANTA",$AT3959)),"FULTON (ATL LIMITS)","FULTON")))),IF($E3959="DEKALB",IF(ISNUMBER(SEARCH("ATLANTA",$AT3959)),"DEKALB (ATL LIMITS)","DEKALB"),IF(AND($E3959="CLAYTON",ISNUMBER(SEARCH("COLLEGE PARK",$AT3959))),"CLAYTON (COLLEGE PARK)",$E3959)))))</f>
        <v/>
      </c>
      <c r="AV3959" s="2">
        <f>IF($L3959="","",IF(""&amp;$F3959="2","DIESEL",IF(OR(""&amp;$F3959="G",""&amp;$F3959="H"),"GAS","")))</f>
        <v/>
      </c>
      <c r="AW3959" s="2">
        <f>IF($AV3959="","",$R3959)</f>
        <v/>
      </c>
      <c r="AX3959" s="2">
        <f>IF($AV3959="","",IF($AB3959=0,$R3959,0))</f>
        <v/>
      </c>
      <c r="AY3959" s="2">
        <f>IF($AV3959="","",IF(AND($Z3959=0,COUNTIF('AR SALES'!$L$2:$L$2501,$L3959)=0),"YES",""))</f>
        <v/>
      </c>
      <c r="AZ3959" s="2">
        <f>IF($AV3959="","",IFERROR(VLOOKUP($AU3959,CODES!$A:$B,2,FALSE),"NO CODE"))</f>
        <v/>
      </c>
      <c r="BA3959" s="2">
        <f>IF(""&amp;$F3959&lt;&gt;"4","",IF($AY3959="YES","",IF(ROUND(SUMIFS($AE$2:$AE$4001,$L$2:$L$4001,$L3959,$F$2:$F$4001,"4")-SUMIFS('AR SALES'!$Y$2:$Y$2501,'AR SALES'!$L$2:$L$2501,$L3959,'AR SALES'!$AD$2:$AD$2501,"OFF"),2)=0,"","STALE")))</f>
        <v/>
      </c>
      <c r="BB3959" s="2">
        <f>IF(OR(""&amp;$F3959="2",""&amp;$F3959="4",""&amp;$F3959="G",""&amp;$F3959="H"),IF($AY3959="YES","",IF($AB3959&lt;&gt;0,"",IF(COUNTIFS('AR SALES'!$L$2:$L$2501,$L3959,'AR SALES'!$AD$2:$AD$2501,IF(""&amp;$F3959="4","OFF","ON"),'AR SALES'!$AF$2:$AF$2501,"Y")&gt;0,"","NO EXEMPTION"))),"")</f>
        <v/>
      </c>
    </row>
    <row r="3960">
      <c r="AT3960" s="2">
        <f>IF($L3960="","",IFERROR(INDEX('AR SALES'!$H$2:$H$2501,MATCH(""&amp;$L3960,'AR SALES'!$AE$2:$AE$2501,0)),""))</f>
        <v/>
      </c>
      <c r="AU3960" s="2">
        <f>IF($L3960="","",IF($A3960&lt;&gt;"GA","",IF($E3960="FULTON",IF(ISNUMBER(SEARCH("COLLEGE PARK",$AT3960)),"FULTON (COLLEGE PARK)",IF(ISNUMBER(SEARCH("HAPEVILLE",$AT3960)),"FULTON (HAPEVILLE)",IF(ISNUMBER(SEARCH("EAST POINT",$AT3960)),"FULTON (EAST POINT)",IF(ISNUMBER(SEARCH("ATLANTA",$AT3960)),"FULTON (ATL LIMITS)","FULTON")))),IF($E3960="DEKALB",IF(ISNUMBER(SEARCH("ATLANTA",$AT3960)),"DEKALB (ATL LIMITS)","DEKALB"),IF(AND($E3960="CLAYTON",ISNUMBER(SEARCH("COLLEGE PARK",$AT3960))),"CLAYTON (COLLEGE PARK)",$E3960)))))</f>
        <v/>
      </c>
      <c r="AV3960" s="2">
        <f>IF($L3960="","",IF(""&amp;$F3960="2","DIESEL",IF(OR(""&amp;$F3960="G",""&amp;$F3960="H"),"GAS","")))</f>
        <v/>
      </c>
      <c r="AW3960" s="2">
        <f>IF($AV3960="","",$R3960)</f>
        <v/>
      </c>
      <c r="AX3960" s="2">
        <f>IF($AV3960="","",IF($AB3960=0,$R3960,0))</f>
        <v/>
      </c>
      <c r="AY3960" s="2">
        <f>IF($AV3960="","",IF(AND($Z3960=0,COUNTIF('AR SALES'!$L$2:$L$2501,$L3960)=0),"YES",""))</f>
        <v/>
      </c>
      <c r="AZ3960" s="2">
        <f>IF($AV3960="","",IFERROR(VLOOKUP($AU3960,CODES!$A:$B,2,FALSE),"NO CODE"))</f>
        <v/>
      </c>
      <c r="BA3960" s="2">
        <f>IF(""&amp;$F3960&lt;&gt;"4","",IF($AY3960="YES","",IF(ROUND(SUMIFS($AE$2:$AE$4001,$L$2:$L$4001,$L3960,$F$2:$F$4001,"4")-SUMIFS('AR SALES'!$Y$2:$Y$2501,'AR SALES'!$L$2:$L$2501,$L3960,'AR SALES'!$AD$2:$AD$2501,"OFF"),2)=0,"","STALE")))</f>
        <v/>
      </c>
      <c r="BB3960" s="2">
        <f>IF(OR(""&amp;$F3960="2",""&amp;$F3960="4",""&amp;$F3960="G",""&amp;$F3960="H"),IF($AY3960="YES","",IF($AB3960&lt;&gt;0,"",IF(COUNTIFS('AR SALES'!$L$2:$L$2501,$L3960,'AR SALES'!$AD$2:$AD$2501,IF(""&amp;$F3960="4","OFF","ON"),'AR SALES'!$AF$2:$AF$2501,"Y")&gt;0,"","NO EXEMPTION"))),"")</f>
        <v/>
      </c>
    </row>
    <row r="3961">
      <c r="AT3961" s="2">
        <f>IF($L3961="","",IFERROR(INDEX('AR SALES'!$H$2:$H$2501,MATCH(""&amp;$L3961,'AR SALES'!$AE$2:$AE$2501,0)),""))</f>
        <v/>
      </c>
      <c r="AU3961" s="2">
        <f>IF($L3961="","",IF($A3961&lt;&gt;"GA","",IF($E3961="FULTON",IF(ISNUMBER(SEARCH("COLLEGE PARK",$AT3961)),"FULTON (COLLEGE PARK)",IF(ISNUMBER(SEARCH("HAPEVILLE",$AT3961)),"FULTON (HAPEVILLE)",IF(ISNUMBER(SEARCH("EAST POINT",$AT3961)),"FULTON (EAST POINT)",IF(ISNUMBER(SEARCH("ATLANTA",$AT3961)),"FULTON (ATL LIMITS)","FULTON")))),IF($E3961="DEKALB",IF(ISNUMBER(SEARCH("ATLANTA",$AT3961)),"DEKALB (ATL LIMITS)","DEKALB"),IF(AND($E3961="CLAYTON",ISNUMBER(SEARCH("COLLEGE PARK",$AT3961))),"CLAYTON (COLLEGE PARK)",$E3961)))))</f>
        <v/>
      </c>
      <c r="AV3961" s="2">
        <f>IF($L3961="","",IF(""&amp;$F3961="2","DIESEL",IF(OR(""&amp;$F3961="G",""&amp;$F3961="H"),"GAS","")))</f>
        <v/>
      </c>
      <c r="AW3961" s="2">
        <f>IF($AV3961="","",$R3961)</f>
        <v/>
      </c>
      <c r="AX3961" s="2">
        <f>IF($AV3961="","",IF($AB3961=0,$R3961,0))</f>
        <v/>
      </c>
      <c r="AY3961" s="2">
        <f>IF($AV3961="","",IF(AND($Z3961=0,COUNTIF('AR SALES'!$L$2:$L$2501,$L3961)=0),"YES",""))</f>
        <v/>
      </c>
      <c r="AZ3961" s="2">
        <f>IF($AV3961="","",IFERROR(VLOOKUP($AU3961,CODES!$A:$B,2,FALSE),"NO CODE"))</f>
        <v/>
      </c>
      <c r="BA3961" s="2">
        <f>IF(""&amp;$F3961&lt;&gt;"4","",IF($AY3961="YES","",IF(ROUND(SUMIFS($AE$2:$AE$4001,$L$2:$L$4001,$L3961,$F$2:$F$4001,"4")-SUMIFS('AR SALES'!$Y$2:$Y$2501,'AR SALES'!$L$2:$L$2501,$L3961,'AR SALES'!$AD$2:$AD$2501,"OFF"),2)=0,"","STALE")))</f>
        <v/>
      </c>
      <c r="BB3961" s="2">
        <f>IF(OR(""&amp;$F3961="2",""&amp;$F3961="4",""&amp;$F3961="G",""&amp;$F3961="H"),IF($AY3961="YES","",IF($AB3961&lt;&gt;0,"",IF(COUNTIFS('AR SALES'!$L$2:$L$2501,$L3961,'AR SALES'!$AD$2:$AD$2501,IF(""&amp;$F3961="4","OFF","ON"),'AR SALES'!$AF$2:$AF$2501,"Y")&gt;0,"","NO EXEMPTION"))),"")</f>
        <v/>
      </c>
    </row>
    <row r="3962">
      <c r="AT3962" s="2">
        <f>IF($L3962="","",IFERROR(INDEX('AR SALES'!$H$2:$H$2501,MATCH(""&amp;$L3962,'AR SALES'!$AE$2:$AE$2501,0)),""))</f>
        <v/>
      </c>
      <c r="AU3962" s="2">
        <f>IF($L3962="","",IF($A3962&lt;&gt;"GA","",IF($E3962="FULTON",IF(ISNUMBER(SEARCH("COLLEGE PARK",$AT3962)),"FULTON (COLLEGE PARK)",IF(ISNUMBER(SEARCH("HAPEVILLE",$AT3962)),"FULTON (HAPEVILLE)",IF(ISNUMBER(SEARCH("EAST POINT",$AT3962)),"FULTON (EAST POINT)",IF(ISNUMBER(SEARCH("ATLANTA",$AT3962)),"FULTON (ATL LIMITS)","FULTON")))),IF($E3962="DEKALB",IF(ISNUMBER(SEARCH("ATLANTA",$AT3962)),"DEKALB (ATL LIMITS)","DEKALB"),IF(AND($E3962="CLAYTON",ISNUMBER(SEARCH("COLLEGE PARK",$AT3962))),"CLAYTON (COLLEGE PARK)",$E3962)))))</f>
        <v/>
      </c>
      <c r="AV3962" s="2">
        <f>IF($L3962="","",IF(""&amp;$F3962="2","DIESEL",IF(OR(""&amp;$F3962="G",""&amp;$F3962="H"),"GAS","")))</f>
        <v/>
      </c>
      <c r="AW3962" s="2">
        <f>IF($AV3962="","",$R3962)</f>
        <v/>
      </c>
      <c r="AX3962" s="2">
        <f>IF($AV3962="","",IF($AB3962=0,$R3962,0))</f>
        <v/>
      </c>
      <c r="AY3962" s="2">
        <f>IF($AV3962="","",IF(AND($Z3962=0,COUNTIF('AR SALES'!$L$2:$L$2501,$L3962)=0),"YES",""))</f>
        <v/>
      </c>
      <c r="AZ3962" s="2">
        <f>IF($AV3962="","",IFERROR(VLOOKUP($AU3962,CODES!$A:$B,2,FALSE),"NO CODE"))</f>
        <v/>
      </c>
      <c r="BA3962" s="2">
        <f>IF(""&amp;$F3962&lt;&gt;"4","",IF($AY3962="YES","",IF(ROUND(SUMIFS($AE$2:$AE$4001,$L$2:$L$4001,$L3962,$F$2:$F$4001,"4")-SUMIFS('AR SALES'!$Y$2:$Y$2501,'AR SALES'!$L$2:$L$2501,$L3962,'AR SALES'!$AD$2:$AD$2501,"OFF"),2)=0,"","STALE")))</f>
        <v/>
      </c>
      <c r="BB3962" s="2">
        <f>IF(OR(""&amp;$F3962="2",""&amp;$F3962="4",""&amp;$F3962="G",""&amp;$F3962="H"),IF($AY3962="YES","",IF($AB3962&lt;&gt;0,"",IF(COUNTIFS('AR SALES'!$L$2:$L$2501,$L3962,'AR SALES'!$AD$2:$AD$2501,IF(""&amp;$F3962="4","OFF","ON"),'AR SALES'!$AF$2:$AF$2501,"Y")&gt;0,"","NO EXEMPTION"))),"")</f>
        <v/>
      </c>
    </row>
    <row r="3963">
      <c r="AT3963" s="2">
        <f>IF($L3963="","",IFERROR(INDEX('AR SALES'!$H$2:$H$2501,MATCH(""&amp;$L3963,'AR SALES'!$AE$2:$AE$2501,0)),""))</f>
        <v/>
      </c>
      <c r="AU3963" s="2">
        <f>IF($L3963="","",IF($A3963&lt;&gt;"GA","",IF($E3963="FULTON",IF(ISNUMBER(SEARCH("COLLEGE PARK",$AT3963)),"FULTON (COLLEGE PARK)",IF(ISNUMBER(SEARCH("HAPEVILLE",$AT3963)),"FULTON (HAPEVILLE)",IF(ISNUMBER(SEARCH("EAST POINT",$AT3963)),"FULTON (EAST POINT)",IF(ISNUMBER(SEARCH("ATLANTA",$AT3963)),"FULTON (ATL LIMITS)","FULTON")))),IF($E3963="DEKALB",IF(ISNUMBER(SEARCH("ATLANTA",$AT3963)),"DEKALB (ATL LIMITS)","DEKALB"),IF(AND($E3963="CLAYTON",ISNUMBER(SEARCH("COLLEGE PARK",$AT3963))),"CLAYTON (COLLEGE PARK)",$E3963)))))</f>
        <v/>
      </c>
      <c r="AV3963" s="2">
        <f>IF($L3963="","",IF(""&amp;$F3963="2","DIESEL",IF(OR(""&amp;$F3963="G",""&amp;$F3963="H"),"GAS","")))</f>
        <v/>
      </c>
      <c r="AW3963" s="2">
        <f>IF($AV3963="","",$R3963)</f>
        <v/>
      </c>
      <c r="AX3963" s="2">
        <f>IF($AV3963="","",IF($AB3963=0,$R3963,0))</f>
        <v/>
      </c>
      <c r="AY3963" s="2">
        <f>IF($AV3963="","",IF(AND($Z3963=0,COUNTIF('AR SALES'!$L$2:$L$2501,$L3963)=0),"YES",""))</f>
        <v/>
      </c>
      <c r="AZ3963" s="2">
        <f>IF($AV3963="","",IFERROR(VLOOKUP($AU3963,CODES!$A:$B,2,FALSE),"NO CODE"))</f>
        <v/>
      </c>
      <c r="BA3963" s="2">
        <f>IF(""&amp;$F3963&lt;&gt;"4","",IF($AY3963="YES","",IF(ROUND(SUMIFS($AE$2:$AE$4001,$L$2:$L$4001,$L3963,$F$2:$F$4001,"4")-SUMIFS('AR SALES'!$Y$2:$Y$2501,'AR SALES'!$L$2:$L$2501,$L3963,'AR SALES'!$AD$2:$AD$2501,"OFF"),2)=0,"","STALE")))</f>
        <v/>
      </c>
      <c r="BB3963" s="2">
        <f>IF(OR(""&amp;$F3963="2",""&amp;$F3963="4",""&amp;$F3963="G",""&amp;$F3963="H"),IF($AY3963="YES","",IF($AB3963&lt;&gt;0,"",IF(COUNTIFS('AR SALES'!$L$2:$L$2501,$L3963,'AR SALES'!$AD$2:$AD$2501,IF(""&amp;$F3963="4","OFF","ON"),'AR SALES'!$AF$2:$AF$2501,"Y")&gt;0,"","NO EXEMPTION"))),"")</f>
        <v/>
      </c>
    </row>
    <row r="3964">
      <c r="AT3964" s="2">
        <f>IF($L3964="","",IFERROR(INDEX('AR SALES'!$H$2:$H$2501,MATCH(""&amp;$L3964,'AR SALES'!$AE$2:$AE$2501,0)),""))</f>
        <v/>
      </c>
      <c r="AU3964" s="2">
        <f>IF($L3964="","",IF($A3964&lt;&gt;"GA","",IF($E3964="FULTON",IF(ISNUMBER(SEARCH("COLLEGE PARK",$AT3964)),"FULTON (COLLEGE PARK)",IF(ISNUMBER(SEARCH("HAPEVILLE",$AT3964)),"FULTON (HAPEVILLE)",IF(ISNUMBER(SEARCH("EAST POINT",$AT3964)),"FULTON (EAST POINT)",IF(ISNUMBER(SEARCH("ATLANTA",$AT3964)),"FULTON (ATL LIMITS)","FULTON")))),IF($E3964="DEKALB",IF(ISNUMBER(SEARCH("ATLANTA",$AT3964)),"DEKALB (ATL LIMITS)","DEKALB"),IF(AND($E3964="CLAYTON",ISNUMBER(SEARCH("COLLEGE PARK",$AT3964))),"CLAYTON (COLLEGE PARK)",$E3964)))))</f>
        <v/>
      </c>
      <c r="AV3964" s="2">
        <f>IF($L3964="","",IF(""&amp;$F3964="2","DIESEL",IF(OR(""&amp;$F3964="G",""&amp;$F3964="H"),"GAS","")))</f>
        <v/>
      </c>
      <c r="AW3964" s="2">
        <f>IF($AV3964="","",$R3964)</f>
        <v/>
      </c>
      <c r="AX3964" s="2">
        <f>IF($AV3964="","",IF($AB3964=0,$R3964,0))</f>
        <v/>
      </c>
      <c r="AY3964" s="2">
        <f>IF($AV3964="","",IF(AND($Z3964=0,COUNTIF('AR SALES'!$L$2:$L$2501,$L3964)=0),"YES",""))</f>
        <v/>
      </c>
      <c r="AZ3964" s="2">
        <f>IF($AV3964="","",IFERROR(VLOOKUP($AU3964,CODES!$A:$B,2,FALSE),"NO CODE"))</f>
        <v/>
      </c>
      <c r="BA3964" s="2">
        <f>IF(""&amp;$F3964&lt;&gt;"4","",IF($AY3964="YES","",IF(ROUND(SUMIFS($AE$2:$AE$4001,$L$2:$L$4001,$L3964,$F$2:$F$4001,"4")-SUMIFS('AR SALES'!$Y$2:$Y$2501,'AR SALES'!$L$2:$L$2501,$L3964,'AR SALES'!$AD$2:$AD$2501,"OFF"),2)=0,"","STALE")))</f>
        <v/>
      </c>
      <c r="BB3964" s="2">
        <f>IF(OR(""&amp;$F3964="2",""&amp;$F3964="4",""&amp;$F3964="G",""&amp;$F3964="H"),IF($AY3964="YES","",IF($AB3964&lt;&gt;0,"",IF(COUNTIFS('AR SALES'!$L$2:$L$2501,$L3964,'AR SALES'!$AD$2:$AD$2501,IF(""&amp;$F3964="4","OFF","ON"),'AR SALES'!$AF$2:$AF$2501,"Y")&gt;0,"","NO EXEMPTION"))),"")</f>
        <v/>
      </c>
    </row>
    <row r="3965">
      <c r="AT3965" s="2">
        <f>IF($L3965="","",IFERROR(INDEX('AR SALES'!$H$2:$H$2501,MATCH(""&amp;$L3965,'AR SALES'!$AE$2:$AE$2501,0)),""))</f>
        <v/>
      </c>
      <c r="AU3965" s="2">
        <f>IF($L3965="","",IF($A3965&lt;&gt;"GA","",IF($E3965="FULTON",IF(ISNUMBER(SEARCH("COLLEGE PARK",$AT3965)),"FULTON (COLLEGE PARK)",IF(ISNUMBER(SEARCH("HAPEVILLE",$AT3965)),"FULTON (HAPEVILLE)",IF(ISNUMBER(SEARCH("EAST POINT",$AT3965)),"FULTON (EAST POINT)",IF(ISNUMBER(SEARCH("ATLANTA",$AT3965)),"FULTON (ATL LIMITS)","FULTON")))),IF($E3965="DEKALB",IF(ISNUMBER(SEARCH("ATLANTA",$AT3965)),"DEKALB (ATL LIMITS)","DEKALB"),IF(AND($E3965="CLAYTON",ISNUMBER(SEARCH("COLLEGE PARK",$AT3965))),"CLAYTON (COLLEGE PARK)",$E3965)))))</f>
        <v/>
      </c>
      <c r="AV3965" s="2">
        <f>IF($L3965="","",IF(""&amp;$F3965="2","DIESEL",IF(OR(""&amp;$F3965="G",""&amp;$F3965="H"),"GAS","")))</f>
        <v/>
      </c>
      <c r="AW3965" s="2">
        <f>IF($AV3965="","",$R3965)</f>
        <v/>
      </c>
      <c r="AX3965" s="2">
        <f>IF($AV3965="","",IF($AB3965=0,$R3965,0))</f>
        <v/>
      </c>
      <c r="AY3965" s="2">
        <f>IF($AV3965="","",IF(AND($Z3965=0,COUNTIF('AR SALES'!$L$2:$L$2501,$L3965)=0),"YES",""))</f>
        <v/>
      </c>
      <c r="AZ3965" s="2">
        <f>IF($AV3965="","",IFERROR(VLOOKUP($AU3965,CODES!$A:$B,2,FALSE),"NO CODE"))</f>
        <v/>
      </c>
      <c r="BA3965" s="2">
        <f>IF(""&amp;$F3965&lt;&gt;"4","",IF($AY3965="YES","",IF(ROUND(SUMIFS($AE$2:$AE$4001,$L$2:$L$4001,$L3965,$F$2:$F$4001,"4")-SUMIFS('AR SALES'!$Y$2:$Y$2501,'AR SALES'!$L$2:$L$2501,$L3965,'AR SALES'!$AD$2:$AD$2501,"OFF"),2)=0,"","STALE")))</f>
        <v/>
      </c>
      <c r="BB3965" s="2">
        <f>IF(OR(""&amp;$F3965="2",""&amp;$F3965="4",""&amp;$F3965="G",""&amp;$F3965="H"),IF($AY3965="YES","",IF($AB3965&lt;&gt;0,"",IF(COUNTIFS('AR SALES'!$L$2:$L$2501,$L3965,'AR SALES'!$AD$2:$AD$2501,IF(""&amp;$F3965="4","OFF","ON"),'AR SALES'!$AF$2:$AF$2501,"Y")&gt;0,"","NO EXEMPTION"))),"")</f>
        <v/>
      </c>
    </row>
    <row r="3966">
      <c r="AT3966" s="2">
        <f>IF($L3966="","",IFERROR(INDEX('AR SALES'!$H$2:$H$2501,MATCH(""&amp;$L3966,'AR SALES'!$AE$2:$AE$2501,0)),""))</f>
        <v/>
      </c>
      <c r="AU3966" s="2">
        <f>IF($L3966="","",IF($A3966&lt;&gt;"GA","",IF($E3966="FULTON",IF(ISNUMBER(SEARCH("COLLEGE PARK",$AT3966)),"FULTON (COLLEGE PARK)",IF(ISNUMBER(SEARCH("HAPEVILLE",$AT3966)),"FULTON (HAPEVILLE)",IF(ISNUMBER(SEARCH("EAST POINT",$AT3966)),"FULTON (EAST POINT)",IF(ISNUMBER(SEARCH("ATLANTA",$AT3966)),"FULTON (ATL LIMITS)","FULTON")))),IF($E3966="DEKALB",IF(ISNUMBER(SEARCH("ATLANTA",$AT3966)),"DEKALB (ATL LIMITS)","DEKALB"),IF(AND($E3966="CLAYTON",ISNUMBER(SEARCH("COLLEGE PARK",$AT3966))),"CLAYTON (COLLEGE PARK)",$E3966)))))</f>
        <v/>
      </c>
      <c r="AV3966" s="2">
        <f>IF($L3966="","",IF(""&amp;$F3966="2","DIESEL",IF(OR(""&amp;$F3966="G",""&amp;$F3966="H"),"GAS","")))</f>
        <v/>
      </c>
      <c r="AW3966" s="2">
        <f>IF($AV3966="","",$R3966)</f>
        <v/>
      </c>
      <c r="AX3966" s="2">
        <f>IF($AV3966="","",IF($AB3966=0,$R3966,0))</f>
        <v/>
      </c>
      <c r="AY3966" s="2">
        <f>IF($AV3966="","",IF(AND($Z3966=0,COUNTIF('AR SALES'!$L$2:$L$2501,$L3966)=0),"YES",""))</f>
        <v/>
      </c>
      <c r="AZ3966" s="2">
        <f>IF($AV3966="","",IFERROR(VLOOKUP($AU3966,CODES!$A:$B,2,FALSE),"NO CODE"))</f>
        <v/>
      </c>
      <c r="BA3966" s="2">
        <f>IF(""&amp;$F3966&lt;&gt;"4","",IF($AY3966="YES","",IF(ROUND(SUMIFS($AE$2:$AE$4001,$L$2:$L$4001,$L3966,$F$2:$F$4001,"4")-SUMIFS('AR SALES'!$Y$2:$Y$2501,'AR SALES'!$L$2:$L$2501,$L3966,'AR SALES'!$AD$2:$AD$2501,"OFF"),2)=0,"","STALE")))</f>
        <v/>
      </c>
      <c r="BB3966" s="2">
        <f>IF(OR(""&amp;$F3966="2",""&amp;$F3966="4",""&amp;$F3966="G",""&amp;$F3966="H"),IF($AY3966="YES","",IF($AB3966&lt;&gt;0,"",IF(COUNTIFS('AR SALES'!$L$2:$L$2501,$L3966,'AR SALES'!$AD$2:$AD$2501,IF(""&amp;$F3966="4","OFF","ON"),'AR SALES'!$AF$2:$AF$2501,"Y")&gt;0,"","NO EXEMPTION"))),"")</f>
        <v/>
      </c>
    </row>
    <row r="3967">
      <c r="AT3967" s="2">
        <f>IF($L3967="","",IFERROR(INDEX('AR SALES'!$H$2:$H$2501,MATCH(""&amp;$L3967,'AR SALES'!$AE$2:$AE$2501,0)),""))</f>
        <v/>
      </c>
      <c r="AU3967" s="2">
        <f>IF($L3967="","",IF($A3967&lt;&gt;"GA","",IF($E3967="FULTON",IF(ISNUMBER(SEARCH("COLLEGE PARK",$AT3967)),"FULTON (COLLEGE PARK)",IF(ISNUMBER(SEARCH("HAPEVILLE",$AT3967)),"FULTON (HAPEVILLE)",IF(ISNUMBER(SEARCH("EAST POINT",$AT3967)),"FULTON (EAST POINT)",IF(ISNUMBER(SEARCH("ATLANTA",$AT3967)),"FULTON (ATL LIMITS)","FULTON")))),IF($E3967="DEKALB",IF(ISNUMBER(SEARCH("ATLANTA",$AT3967)),"DEKALB (ATL LIMITS)","DEKALB"),IF(AND($E3967="CLAYTON",ISNUMBER(SEARCH("COLLEGE PARK",$AT3967))),"CLAYTON (COLLEGE PARK)",$E3967)))))</f>
        <v/>
      </c>
      <c r="AV3967" s="2">
        <f>IF($L3967="","",IF(""&amp;$F3967="2","DIESEL",IF(OR(""&amp;$F3967="G",""&amp;$F3967="H"),"GAS","")))</f>
        <v/>
      </c>
      <c r="AW3967" s="2">
        <f>IF($AV3967="","",$R3967)</f>
        <v/>
      </c>
      <c r="AX3967" s="2">
        <f>IF($AV3967="","",IF($AB3967=0,$R3967,0))</f>
        <v/>
      </c>
      <c r="AY3967" s="2">
        <f>IF($AV3967="","",IF(AND($Z3967=0,COUNTIF('AR SALES'!$L$2:$L$2501,$L3967)=0),"YES",""))</f>
        <v/>
      </c>
      <c r="AZ3967" s="2">
        <f>IF($AV3967="","",IFERROR(VLOOKUP($AU3967,CODES!$A:$B,2,FALSE),"NO CODE"))</f>
        <v/>
      </c>
      <c r="BA3967" s="2">
        <f>IF(""&amp;$F3967&lt;&gt;"4","",IF($AY3967="YES","",IF(ROUND(SUMIFS($AE$2:$AE$4001,$L$2:$L$4001,$L3967,$F$2:$F$4001,"4")-SUMIFS('AR SALES'!$Y$2:$Y$2501,'AR SALES'!$L$2:$L$2501,$L3967,'AR SALES'!$AD$2:$AD$2501,"OFF"),2)=0,"","STALE")))</f>
        <v/>
      </c>
      <c r="BB3967" s="2">
        <f>IF(OR(""&amp;$F3967="2",""&amp;$F3967="4",""&amp;$F3967="G",""&amp;$F3967="H"),IF($AY3967="YES","",IF($AB3967&lt;&gt;0,"",IF(COUNTIFS('AR SALES'!$L$2:$L$2501,$L3967,'AR SALES'!$AD$2:$AD$2501,IF(""&amp;$F3967="4","OFF","ON"),'AR SALES'!$AF$2:$AF$2501,"Y")&gt;0,"","NO EXEMPTION"))),"")</f>
        <v/>
      </c>
    </row>
    <row r="3968">
      <c r="AT3968" s="2">
        <f>IF($L3968="","",IFERROR(INDEX('AR SALES'!$H$2:$H$2501,MATCH(""&amp;$L3968,'AR SALES'!$AE$2:$AE$2501,0)),""))</f>
        <v/>
      </c>
      <c r="AU3968" s="2">
        <f>IF($L3968="","",IF($A3968&lt;&gt;"GA","",IF($E3968="FULTON",IF(ISNUMBER(SEARCH("COLLEGE PARK",$AT3968)),"FULTON (COLLEGE PARK)",IF(ISNUMBER(SEARCH("HAPEVILLE",$AT3968)),"FULTON (HAPEVILLE)",IF(ISNUMBER(SEARCH("EAST POINT",$AT3968)),"FULTON (EAST POINT)",IF(ISNUMBER(SEARCH("ATLANTA",$AT3968)),"FULTON (ATL LIMITS)","FULTON")))),IF($E3968="DEKALB",IF(ISNUMBER(SEARCH("ATLANTA",$AT3968)),"DEKALB (ATL LIMITS)","DEKALB"),IF(AND($E3968="CLAYTON",ISNUMBER(SEARCH("COLLEGE PARK",$AT3968))),"CLAYTON (COLLEGE PARK)",$E3968)))))</f>
        <v/>
      </c>
      <c r="AV3968" s="2">
        <f>IF($L3968="","",IF(""&amp;$F3968="2","DIESEL",IF(OR(""&amp;$F3968="G",""&amp;$F3968="H"),"GAS","")))</f>
        <v/>
      </c>
      <c r="AW3968" s="2">
        <f>IF($AV3968="","",$R3968)</f>
        <v/>
      </c>
      <c r="AX3968" s="2">
        <f>IF($AV3968="","",IF($AB3968=0,$R3968,0))</f>
        <v/>
      </c>
      <c r="AY3968" s="2">
        <f>IF($AV3968="","",IF(AND($Z3968=0,COUNTIF('AR SALES'!$L$2:$L$2501,$L3968)=0),"YES",""))</f>
        <v/>
      </c>
      <c r="AZ3968" s="2">
        <f>IF($AV3968="","",IFERROR(VLOOKUP($AU3968,CODES!$A:$B,2,FALSE),"NO CODE"))</f>
        <v/>
      </c>
      <c r="BA3968" s="2">
        <f>IF(""&amp;$F3968&lt;&gt;"4","",IF($AY3968="YES","",IF(ROUND(SUMIFS($AE$2:$AE$4001,$L$2:$L$4001,$L3968,$F$2:$F$4001,"4")-SUMIFS('AR SALES'!$Y$2:$Y$2501,'AR SALES'!$L$2:$L$2501,$L3968,'AR SALES'!$AD$2:$AD$2501,"OFF"),2)=0,"","STALE")))</f>
        <v/>
      </c>
      <c r="BB3968" s="2">
        <f>IF(OR(""&amp;$F3968="2",""&amp;$F3968="4",""&amp;$F3968="G",""&amp;$F3968="H"),IF($AY3968="YES","",IF($AB3968&lt;&gt;0,"",IF(COUNTIFS('AR SALES'!$L$2:$L$2501,$L3968,'AR SALES'!$AD$2:$AD$2501,IF(""&amp;$F3968="4","OFF","ON"),'AR SALES'!$AF$2:$AF$2501,"Y")&gt;0,"","NO EXEMPTION"))),"")</f>
        <v/>
      </c>
    </row>
    <row r="3969">
      <c r="AT3969" s="2">
        <f>IF($L3969="","",IFERROR(INDEX('AR SALES'!$H$2:$H$2501,MATCH(""&amp;$L3969,'AR SALES'!$AE$2:$AE$2501,0)),""))</f>
        <v/>
      </c>
      <c r="AU3969" s="2">
        <f>IF($L3969="","",IF($A3969&lt;&gt;"GA","",IF($E3969="FULTON",IF(ISNUMBER(SEARCH("COLLEGE PARK",$AT3969)),"FULTON (COLLEGE PARK)",IF(ISNUMBER(SEARCH("HAPEVILLE",$AT3969)),"FULTON (HAPEVILLE)",IF(ISNUMBER(SEARCH("EAST POINT",$AT3969)),"FULTON (EAST POINT)",IF(ISNUMBER(SEARCH("ATLANTA",$AT3969)),"FULTON (ATL LIMITS)","FULTON")))),IF($E3969="DEKALB",IF(ISNUMBER(SEARCH("ATLANTA",$AT3969)),"DEKALB (ATL LIMITS)","DEKALB"),IF(AND($E3969="CLAYTON",ISNUMBER(SEARCH("COLLEGE PARK",$AT3969))),"CLAYTON (COLLEGE PARK)",$E3969)))))</f>
        <v/>
      </c>
      <c r="AV3969" s="2">
        <f>IF($L3969="","",IF(""&amp;$F3969="2","DIESEL",IF(OR(""&amp;$F3969="G",""&amp;$F3969="H"),"GAS","")))</f>
        <v/>
      </c>
      <c r="AW3969" s="2">
        <f>IF($AV3969="","",$R3969)</f>
        <v/>
      </c>
      <c r="AX3969" s="2">
        <f>IF($AV3969="","",IF($AB3969=0,$R3969,0))</f>
        <v/>
      </c>
      <c r="AY3969" s="2">
        <f>IF($AV3969="","",IF(AND($Z3969=0,COUNTIF('AR SALES'!$L$2:$L$2501,$L3969)=0),"YES",""))</f>
        <v/>
      </c>
      <c r="AZ3969" s="2">
        <f>IF($AV3969="","",IFERROR(VLOOKUP($AU3969,CODES!$A:$B,2,FALSE),"NO CODE"))</f>
        <v/>
      </c>
      <c r="BA3969" s="2">
        <f>IF(""&amp;$F3969&lt;&gt;"4","",IF($AY3969="YES","",IF(ROUND(SUMIFS($AE$2:$AE$4001,$L$2:$L$4001,$L3969,$F$2:$F$4001,"4")-SUMIFS('AR SALES'!$Y$2:$Y$2501,'AR SALES'!$L$2:$L$2501,$L3969,'AR SALES'!$AD$2:$AD$2501,"OFF"),2)=0,"","STALE")))</f>
        <v/>
      </c>
      <c r="BB3969" s="2">
        <f>IF(OR(""&amp;$F3969="2",""&amp;$F3969="4",""&amp;$F3969="G",""&amp;$F3969="H"),IF($AY3969="YES","",IF($AB3969&lt;&gt;0,"",IF(COUNTIFS('AR SALES'!$L$2:$L$2501,$L3969,'AR SALES'!$AD$2:$AD$2501,IF(""&amp;$F3969="4","OFF","ON"),'AR SALES'!$AF$2:$AF$2501,"Y")&gt;0,"","NO EXEMPTION"))),"")</f>
        <v/>
      </c>
    </row>
    <row r="3970">
      <c r="AT3970" s="2">
        <f>IF($L3970="","",IFERROR(INDEX('AR SALES'!$H$2:$H$2501,MATCH(""&amp;$L3970,'AR SALES'!$AE$2:$AE$2501,0)),""))</f>
        <v/>
      </c>
      <c r="AU3970" s="2">
        <f>IF($L3970="","",IF($A3970&lt;&gt;"GA","",IF($E3970="FULTON",IF(ISNUMBER(SEARCH("COLLEGE PARK",$AT3970)),"FULTON (COLLEGE PARK)",IF(ISNUMBER(SEARCH("HAPEVILLE",$AT3970)),"FULTON (HAPEVILLE)",IF(ISNUMBER(SEARCH("EAST POINT",$AT3970)),"FULTON (EAST POINT)",IF(ISNUMBER(SEARCH("ATLANTA",$AT3970)),"FULTON (ATL LIMITS)","FULTON")))),IF($E3970="DEKALB",IF(ISNUMBER(SEARCH("ATLANTA",$AT3970)),"DEKALB (ATL LIMITS)","DEKALB"),IF(AND($E3970="CLAYTON",ISNUMBER(SEARCH("COLLEGE PARK",$AT3970))),"CLAYTON (COLLEGE PARK)",$E3970)))))</f>
        <v/>
      </c>
      <c r="AV3970" s="2">
        <f>IF($L3970="","",IF(""&amp;$F3970="2","DIESEL",IF(OR(""&amp;$F3970="G",""&amp;$F3970="H"),"GAS","")))</f>
        <v/>
      </c>
      <c r="AW3970" s="2">
        <f>IF($AV3970="","",$R3970)</f>
        <v/>
      </c>
      <c r="AX3970" s="2">
        <f>IF($AV3970="","",IF($AB3970=0,$R3970,0))</f>
        <v/>
      </c>
      <c r="AY3970" s="2">
        <f>IF($AV3970="","",IF(AND($Z3970=0,COUNTIF('AR SALES'!$L$2:$L$2501,$L3970)=0),"YES",""))</f>
        <v/>
      </c>
      <c r="AZ3970" s="2">
        <f>IF($AV3970="","",IFERROR(VLOOKUP($AU3970,CODES!$A:$B,2,FALSE),"NO CODE"))</f>
        <v/>
      </c>
      <c r="BA3970" s="2">
        <f>IF(""&amp;$F3970&lt;&gt;"4","",IF($AY3970="YES","",IF(ROUND(SUMIFS($AE$2:$AE$4001,$L$2:$L$4001,$L3970,$F$2:$F$4001,"4")-SUMIFS('AR SALES'!$Y$2:$Y$2501,'AR SALES'!$L$2:$L$2501,$L3970,'AR SALES'!$AD$2:$AD$2501,"OFF"),2)=0,"","STALE")))</f>
        <v/>
      </c>
      <c r="BB3970" s="2">
        <f>IF(OR(""&amp;$F3970="2",""&amp;$F3970="4",""&amp;$F3970="G",""&amp;$F3970="H"),IF($AY3970="YES","",IF($AB3970&lt;&gt;0,"",IF(COUNTIFS('AR SALES'!$L$2:$L$2501,$L3970,'AR SALES'!$AD$2:$AD$2501,IF(""&amp;$F3970="4","OFF","ON"),'AR SALES'!$AF$2:$AF$2501,"Y")&gt;0,"","NO EXEMPTION"))),"")</f>
        <v/>
      </c>
    </row>
    <row r="3971">
      <c r="AT3971" s="2">
        <f>IF($L3971="","",IFERROR(INDEX('AR SALES'!$H$2:$H$2501,MATCH(""&amp;$L3971,'AR SALES'!$AE$2:$AE$2501,0)),""))</f>
        <v/>
      </c>
      <c r="AU3971" s="2">
        <f>IF($L3971="","",IF($A3971&lt;&gt;"GA","",IF($E3971="FULTON",IF(ISNUMBER(SEARCH("COLLEGE PARK",$AT3971)),"FULTON (COLLEGE PARK)",IF(ISNUMBER(SEARCH("HAPEVILLE",$AT3971)),"FULTON (HAPEVILLE)",IF(ISNUMBER(SEARCH("EAST POINT",$AT3971)),"FULTON (EAST POINT)",IF(ISNUMBER(SEARCH("ATLANTA",$AT3971)),"FULTON (ATL LIMITS)","FULTON")))),IF($E3971="DEKALB",IF(ISNUMBER(SEARCH("ATLANTA",$AT3971)),"DEKALB (ATL LIMITS)","DEKALB"),IF(AND($E3971="CLAYTON",ISNUMBER(SEARCH("COLLEGE PARK",$AT3971))),"CLAYTON (COLLEGE PARK)",$E3971)))))</f>
        <v/>
      </c>
      <c r="AV3971" s="2">
        <f>IF($L3971="","",IF(""&amp;$F3971="2","DIESEL",IF(OR(""&amp;$F3971="G",""&amp;$F3971="H"),"GAS","")))</f>
        <v/>
      </c>
      <c r="AW3971" s="2">
        <f>IF($AV3971="","",$R3971)</f>
        <v/>
      </c>
      <c r="AX3971" s="2">
        <f>IF($AV3971="","",IF($AB3971=0,$R3971,0))</f>
        <v/>
      </c>
      <c r="AY3971" s="2">
        <f>IF($AV3971="","",IF(AND($Z3971=0,COUNTIF('AR SALES'!$L$2:$L$2501,$L3971)=0),"YES",""))</f>
        <v/>
      </c>
      <c r="AZ3971" s="2">
        <f>IF($AV3971="","",IFERROR(VLOOKUP($AU3971,CODES!$A:$B,2,FALSE),"NO CODE"))</f>
        <v/>
      </c>
      <c r="BA3971" s="2">
        <f>IF(""&amp;$F3971&lt;&gt;"4","",IF($AY3971="YES","",IF(ROUND(SUMIFS($AE$2:$AE$4001,$L$2:$L$4001,$L3971,$F$2:$F$4001,"4")-SUMIFS('AR SALES'!$Y$2:$Y$2501,'AR SALES'!$L$2:$L$2501,$L3971,'AR SALES'!$AD$2:$AD$2501,"OFF"),2)=0,"","STALE")))</f>
        <v/>
      </c>
      <c r="BB3971" s="2">
        <f>IF(OR(""&amp;$F3971="2",""&amp;$F3971="4",""&amp;$F3971="G",""&amp;$F3971="H"),IF($AY3971="YES","",IF($AB3971&lt;&gt;0,"",IF(COUNTIFS('AR SALES'!$L$2:$L$2501,$L3971,'AR SALES'!$AD$2:$AD$2501,IF(""&amp;$F3971="4","OFF","ON"),'AR SALES'!$AF$2:$AF$2501,"Y")&gt;0,"","NO EXEMPTION"))),"")</f>
        <v/>
      </c>
    </row>
    <row r="3972">
      <c r="AT3972" s="2">
        <f>IF($L3972="","",IFERROR(INDEX('AR SALES'!$H$2:$H$2501,MATCH(""&amp;$L3972,'AR SALES'!$AE$2:$AE$2501,0)),""))</f>
        <v/>
      </c>
      <c r="AU3972" s="2">
        <f>IF($L3972="","",IF($A3972&lt;&gt;"GA","",IF($E3972="FULTON",IF(ISNUMBER(SEARCH("COLLEGE PARK",$AT3972)),"FULTON (COLLEGE PARK)",IF(ISNUMBER(SEARCH("HAPEVILLE",$AT3972)),"FULTON (HAPEVILLE)",IF(ISNUMBER(SEARCH("EAST POINT",$AT3972)),"FULTON (EAST POINT)",IF(ISNUMBER(SEARCH("ATLANTA",$AT3972)),"FULTON (ATL LIMITS)","FULTON")))),IF($E3972="DEKALB",IF(ISNUMBER(SEARCH("ATLANTA",$AT3972)),"DEKALB (ATL LIMITS)","DEKALB"),IF(AND($E3972="CLAYTON",ISNUMBER(SEARCH("COLLEGE PARK",$AT3972))),"CLAYTON (COLLEGE PARK)",$E3972)))))</f>
        <v/>
      </c>
      <c r="AV3972" s="2">
        <f>IF($L3972="","",IF(""&amp;$F3972="2","DIESEL",IF(OR(""&amp;$F3972="G",""&amp;$F3972="H"),"GAS","")))</f>
        <v/>
      </c>
      <c r="AW3972" s="2">
        <f>IF($AV3972="","",$R3972)</f>
        <v/>
      </c>
      <c r="AX3972" s="2">
        <f>IF($AV3972="","",IF($AB3972=0,$R3972,0))</f>
        <v/>
      </c>
      <c r="AY3972" s="2">
        <f>IF($AV3972="","",IF(AND($Z3972=0,COUNTIF('AR SALES'!$L$2:$L$2501,$L3972)=0),"YES",""))</f>
        <v/>
      </c>
      <c r="AZ3972" s="2">
        <f>IF($AV3972="","",IFERROR(VLOOKUP($AU3972,CODES!$A:$B,2,FALSE),"NO CODE"))</f>
        <v/>
      </c>
      <c r="BA3972" s="2">
        <f>IF(""&amp;$F3972&lt;&gt;"4","",IF($AY3972="YES","",IF(ROUND(SUMIFS($AE$2:$AE$4001,$L$2:$L$4001,$L3972,$F$2:$F$4001,"4")-SUMIFS('AR SALES'!$Y$2:$Y$2501,'AR SALES'!$L$2:$L$2501,$L3972,'AR SALES'!$AD$2:$AD$2501,"OFF"),2)=0,"","STALE")))</f>
        <v/>
      </c>
      <c r="BB3972" s="2">
        <f>IF(OR(""&amp;$F3972="2",""&amp;$F3972="4",""&amp;$F3972="G",""&amp;$F3972="H"),IF($AY3972="YES","",IF($AB3972&lt;&gt;0,"",IF(COUNTIFS('AR SALES'!$L$2:$L$2501,$L3972,'AR SALES'!$AD$2:$AD$2501,IF(""&amp;$F3972="4","OFF","ON"),'AR SALES'!$AF$2:$AF$2501,"Y")&gt;0,"","NO EXEMPTION"))),"")</f>
        <v/>
      </c>
    </row>
    <row r="3973">
      <c r="AT3973" s="2">
        <f>IF($L3973="","",IFERROR(INDEX('AR SALES'!$H$2:$H$2501,MATCH(""&amp;$L3973,'AR SALES'!$AE$2:$AE$2501,0)),""))</f>
        <v/>
      </c>
      <c r="AU3973" s="2">
        <f>IF($L3973="","",IF($A3973&lt;&gt;"GA","",IF($E3973="FULTON",IF(ISNUMBER(SEARCH("COLLEGE PARK",$AT3973)),"FULTON (COLLEGE PARK)",IF(ISNUMBER(SEARCH("HAPEVILLE",$AT3973)),"FULTON (HAPEVILLE)",IF(ISNUMBER(SEARCH("EAST POINT",$AT3973)),"FULTON (EAST POINT)",IF(ISNUMBER(SEARCH("ATLANTA",$AT3973)),"FULTON (ATL LIMITS)","FULTON")))),IF($E3973="DEKALB",IF(ISNUMBER(SEARCH("ATLANTA",$AT3973)),"DEKALB (ATL LIMITS)","DEKALB"),IF(AND($E3973="CLAYTON",ISNUMBER(SEARCH("COLLEGE PARK",$AT3973))),"CLAYTON (COLLEGE PARK)",$E3973)))))</f>
        <v/>
      </c>
      <c r="AV3973" s="2">
        <f>IF($L3973="","",IF(""&amp;$F3973="2","DIESEL",IF(OR(""&amp;$F3973="G",""&amp;$F3973="H"),"GAS","")))</f>
        <v/>
      </c>
      <c r="AW3973" s="2">
        <f>IF($AV3973="","",$R3973)</f>
        <v/>
      </c>
      <c r="AX3973" s="2">
        <f>IF($AV3973="","",IF($AB3973=0,$R3973,0))</f>
        <v/>
      </c>
      <c r="AY3973" s="2">
        <f>IF($AV3973="","",IF(AND($Z3973=0,COUNTIF('AR SALES'!$L$2:$L$2501,$L3973)=0),"YES",""))</f>
        <v/>
      </c>
      <c r="AZ3973" s="2">
        <f>IF($AV3973="","",IFERROR(VLOOKUP($AU3973,CODES!$A:$B,2,FALSE),"NO CODE"))</f>
        <v/>
      </c>
      <c r="BA3973" s="2">
        <f>IF(""&amp;$F3973&lt;&gt;"4","",IF($AY3973="YES","",IF(ROUND(SUMIFS($AE$2:$AE$4001,$L$2:$L$4001,$L3973,$F$2:$F$4001,"4")-SUMIFS('AR SALES'!$Y$2:$Y$2501,'AR SALES'!$L$2:$L$2501,$L3973,'AR SALES'!$AD$2:$AD$2501,"OFF"),2)=0,"","STALE")))</f>
        <v/>
      </c>
      <c r="BB3973" s="2">
        <f>IF(OR(""&amp;$F3973="2",""&amp;$F3973="4",""&amp;$F3973="G",""&amp;$F3973="H"),IF($AY3973="YES","",IF($AB3973&lt;&gt;0,"",IF(COUNTIFS('AR SALES'!$L$2:$L$2501,$L3973,'AR SALES'!$AD$2:$AD$2501,IF(""&amp;$F3973="4","OFF","ON"),'AR SALES'!$AF$2:$AF$2501,"Y")&gt;0,"","NO EXEMPTION"))),"")</f>
        <v/>
      </c>
    </row>
    <row r="3974">
      <c r="AT3974" s="2">
        <f>IF($L3974="","",IFERROR(INDEX('AR SALES'!$H$2:$H$2501,MATCH(""&amp;$L3974,'AR SALES'!$AE$2:$AE$2501,0)),""))</f>
        <v/>
      </c>
      <c r="AU3974" s="2">
        <f>IF($L3974="","",IF($A3974&lt;&gt;"GA","",IF($E3974="FULTON",IF(ISNUMBER(SEARCH("COLLEGE PARK",$AT3974)),"FULTON (COLLEGE PARK)",IF(ISNUMBER(SEARCH("HAPEVILLE",$AT3974)),"FULTON (HAPEVILLE)",IF(ISNUMBER(SEARCH("EAST POINT",$AT3974)),"FULTON (EAST POINT)",IF(ISNUMBER(SEARCH("ATLANTA",$AT3974)),"FULTON (ATL LIMITS)","FULTON")))),IF($E3974="DEKALB",IF(ISNUMBER(SEARCH("ATLANTA",$AT3974)),"DEKALB (ATL LIMITS)","DEKALB"),IF(AND($E3974="CLAYTON",ISNUMBER(SEARCH("COLLEGE PARK",$AT3974))),"CLAYTON (COLLEGE PARK)",$E3974)))))</f>
        <v/>
      </c>
      <c r="AV3974" s="2">
        <f>IF($L3974="","",IF(""&amp;$F3974="2","DIESEL",IF(OR(""&amp;$F3974="G",""&amp;$F3974="H"),"GAS","")))</f>
        <v/>
      </c>
      <c r="AW3974" s="2">
        <f>IF($AV3974="","",$R3974)</f>
        <v/>
      </c>
      <c r="AX3974" s="2">
        <f>IF($AV3974="","",IF($AB3974=0,$R3974,0))</f>
        <v/>
      </c>
      <c r="AY3974" s="2">
        <f>IF($AV3974="","",IF(AND($Z3974=0,COUNTIF('AR SALES'!$L$2:$L$2501,$L3974)=0),"YES",""))</f>
        <v/>
      </c>
      <c r="AZ3974" s="2">
        <f>IF($AV3974="","",IFERROR(VLOOKUP($AU3974,CODES!$A:$B,2,FALSE),"NO CODE"))</f>
        <v/>
      </c>
      <c r="BA3974" s="2">
        <f>IF(""&amp;$F3974&lt;&gt;"4","",IF($AY3974="YES","",IF(ROUND(SUMIFS($AE$2:$AE$4001,$L$2:$L$4001,$L3974,$F$2:$F$4001,"4")-SUMIFS('AR SALES'!$Y$2:$Y$2501,'AR SALES'!$L$2:$L$2501,$L3974,'AR SALES'!$AD$2:$AD$2501,"OFF"),2)=0,"","STALE")))</f>
        <v/>
      </c>
      <c r="BB3974" s="2">
        <f>IF(OR(""&amp;$F3974="2",""&amp;$F3974="4",""&amp;$F3974="G",""&amp;$F3974="H"),IF($AY3974="YES","",IF($AB3974&lt;&gt;0,"",IF(COUNTIFS('AR SALES'!$L$2:$L$2501,$L3974,'AR SALES'!$AD$2:$AD$2501,IF(""&amp;$F3974="4","OFF","ON"),'AR SALES'!$AF$2:$AF$2501,"Y")&gt;0,"","NO EXEMPTION"))),"")</f>
        <v/>
      </c>
    </row>
    <row r="3975">
      <c r="AT3975" s="2">
        <f>IF($L3975="","",IFERROR(INDEX('AR SALES'!$H$2:$H$2501,MATCH(""&amp;$L3975,'AR SALES'!$AE$2:$AE$2501,0)),""))</f>
        <v/>
      </c>
      <c r="AU3975" s="2">
        <f>IF($L3975="","",IF($A3975&lt;&gt;"GA","",IF($E3975="FULTON",IF(ISNUMBER(SEARCH("COLLEGE PARK",$AT3975)),"FULTON (COLLEGE PARK)",IF(ISNUMBER(SEARCH("HAPEVILLE",$AT3975)),"FULTON (HAPEVILLE)",IF(ISNUMBER(SEARCH("EAST POINT",$AT3975)),"FULTON (EAST POINT)",IF(ISNUMBER(SEARCH("ATLANTA",$AT3975)),"FULTON (ATL LIMITS)","FULTON")))),IF($E3975="DEKALB",IF(ISNUMBER(SEARCH("ATLANTA",$AT3975)),"DEKALB (ATL LIMITS)","DEKALB"),IF(AND($E3975="CLAYTON",ISNUMBER(SEARCH("COLLEGE PARK",$AT3975))),"CLAYTON (COLLEGE PARK)",$E3975)))))</f>
        <v/>
      </c>
      <c r="AV3975" s="2">
        <f>IF($L3975="","",IF(""&amp;$F3975="2","DIESEL",IF(OR(""&amp;$F3975="G",""&amp;$F3975="H"),"GAS","")))</f>
        <v/>
      </c>
      <c r="AW3975" s="2">
        <f>IF($AV3975="","",$R3975)</f>
        <v/>
      </c>
      <c r="AX3975" s="2">
        <f>IF($AV3975="","",IF($AB3975=0,$R3975,0))</f>
        <v/>
      </c>
      <c r="AY3975" s="2">
        <f>IF($AV3975="","",IF(AND($Z3975=0,COUNTIF('AR SALES'!$L$2:$L$2501,$L3975)=0),"YES",""))</f>
        <v/>
      </c>
      <c r="AZ3975" s="2">
        <f>IF($AV3975="","",IFERROR(VLOOKUP($AU3975,CODES!$A:$B,2,FALSE),"NO CODE"))</f>
        <v/>
      </c>
      <c r="BA3975" s="2">
        <f>IF(""&amp;$F3975&lt;&gt;"4","",IF($AY3975="YES","",IF(ROUND(SUMIFS($AE$2:$AE$4001,$L$2:$L$4001,$L3975,$F$2:$F$4001,"4")-SUMIFS('AR SALES'!$Y$2:$Y$2501,'AR SALES'!$L$2:$L$2501,$L3975,'AR SALES'!$AD$2:$AD$2501,"OFF"),2)=0,"","STALE")))</f>
        <v/>
      </c>
      <c r="BB3975" s="2">
        <f>IF(OR(""&amp;$F3975="2",""&amp;$F3975="4",""&amp;$F3975="G",""&amp;$F3975="H"),IF($AY3975="YES","",IF($AB3975&lt;&gt;0,"",IF(COUNTIFS('AR SALES'!$L$2:$L$2501,$L3975,'AR SALES'!$AD$2:$AD$2501,IF(""&amp;$F3975="4","OFF","ON"),'AR SALES'!$AF$2:$AF$2501,"Y")&gt;0,"","NO EXEMPTION"))),"")</f>
        <v/>
      </c>
    </row>
    <row r="3976">
      <c r="AT3976" s="2">
        <f>IF($L3976="","",IFERROR(INDEX('AR SALES'!$H$2:$H$2501,MATCH(""&amp;$L3976,'AR SALES'!$AE$2:$AE$2501,0)),""))</f>
        <v/>
      </c>
      <c r="AU3976" s="2">
        <f>IF($L3976="","",IF($A3976&lt;&gt;"GA","",IF($E3976="FULTON",IF(ISNUMBER(SEARCH("COLLEGE PARK",$AT3976)),"FULTON (COLLEGE PARK)",IF(ISNUMBER(SEARCH("HAPEVILLE",$AT3976)),"FULTON (HAPEVILLE)",IF(ISNUMBER(SEARCH("EAST POINT",$AT3976)),"FULTON (EAST POINT)",IF(ISNUMBER(SEARCH("ATLANTA",$AT3976)),"FULTON (ATL LIMITS)","FULTON")))),IF($E3976="DEKALB",IF(ISNUMBER(SEARCH("ATLANTA",$AT3976)),"DEKALB (ATL LIMITS)","DEKALB"),IF(AND($E3976="CLAYTON",ISNUMBER(SEARCH("COLLEGE PARK",$AT3976))),"CLAYTON (COLLEGE PARK)",$E3976)))))</f>
        <v/>
      </c>
      <c r="AV3976" s="2">
        <f>IF($L3976="","",IF(""&amp;$F3976="2","DIESEL",IF(OR(""&amp;$F3976="G",""&amp;$F3976="H"),"GAS","")))</f>
        <v/>
      </c>
      <c r="AW3976" s="2">
        <f>IF($AV3976="","",$R3976)</f>
        <v/>
      </c>
      <c r="AX3976" s="2">
        <f>IF($AV3976="","",IF($AB3976=0,$R3976,0))</f>
        <v/>
      </c>
      <c r="AY3976" s="2">
        <f>IF($AV3976="","",IF(AND($Z3976=0,COUNTIF('AR SALES'!$L$2:$L$2501,$L3976)=0),"YES",""))</f>
        <v/>
      </c>
      <c r="AZ3976" s="2">
        <f>IF($AV3976="","",IFERROR(VLOOKUP($AU3976,CODES!$A:$B,2,FALSE),"NO CODE"))</f>
        <v/>
      </c>
      <c r="BA3976" s="2">
        <f>IF(""&amp;$F3976&lt;&gt;"4","",IF($AY3976="YES","",IF(ROUND(SUMIFS($AE$2:$AE$4001,$L$2:$L$4001,$L3976,$F$2:$F$4001,"4")-SUMIFS('AR SALES'!$Y$2:$Y$2501,'AR SALES'!$L$2:$L$2501,$L3976,'AR SALES'!$AD$2:$AD$2501,"OFF"),2)=0,"","STALE")))</f>
        <v/>
      </c>
      <c r="BB3976" s="2">
        <f>IF(OR(""&amp;$F3976="2",""&amp;$F3976="4",""&amp;$F3976="G",""&amp;$F3976="H"),IF($AY3976="YES","",IF($AB3976&lt;&gt;0,"",IF(COUNTIFS('AR SALES'!$L$2:$L$2501,$L3976,'AR SALES'!$AD$2:$AD$2501,IF(""&amp;$F3976="4","OFF","ON"),'AR SALES'!$AF$2:$AF$2501,"Y")&gt;0,"","NO EXEMPTION"))),"")</f>
        <v/>
      </c>
    </row>
    <row r="3977">
      <c r="AT3977" s="2">
        <f>IF($L3977="","",IFERROR(INDEX('AR SALES'!$H$2:$H$2501,MATCH(""&amp;$L3977,'AR SALES'!$AE$2:$AE$2501,0)),""))</f>
        <v/>
      </c>
      <c r="AU3977" s="2">
        <f>IF($L3977="","",IF($A3977&lt;&gt;"GA","",IF($E3977="FULTON",IF(ISNUMBER(SEARCH("COLLEGE PARK",$AT3977)),"FULTON (COLLEGE PARK)",IF(ISNUMBER(SEARCH("HAPEVILLE",$AT3977)),"FULTON (HAPEVILLE)",IF(ISNUMBER(SEARCH("EAST POINT",$AT3977)),"FULTON (EAST POINT)",IF(ISNUMBER(SEARCH("ATLANTA",$AT3977)),"FULTON (ATL LIMITS)","FULTON")))),IF($E3977="DEKALB",IF(ISNUMBER(SEARCH("ATLANTA",$AT3977)),"DEKALB (ATL LIMITS)","DEKALB"),IF(AND($E3977="CLAYTON",ISNUMBER(SEARCH("COLLEGE PARK",$AT3977))),"CLAYTON (COLLEGE PARK)",$E3977)))))</f>
        <v/>
      </c>
      <c r="AV3977" s="2">
        <f>IF($L3977="","",IF(""&amp;$F3977="2","DIESEL",IF(OR(""&amp;$F3977="G",""&amp;$F3977="H"),"GAS","")))</f>
        <v/>
      </c>
      <c r="AW3977" s="2">
        <f>IF($AV3977="","",$R3977)</f>
        <v/>
      </c>
      <c r="AX3977" s="2">
        <f>IF($AV3977="","",IF($AB3977=0,$R3977,0))</f>
        <v/>
      </c>
      <c r="AY3977" s="2">
        <f>IF($AV3977="","",IF(AND($Z3977=0,COUNTIF('AR SALES'!$L$2:$L$2501,$L3977)=0),"YES",""))</f>
        <v/>
      </c>
      <c r="AZ3977" s="2">
        <f>IF($AV3977="","",IFERROR(VLOOKUP($AU3977,CODES!$A:$B,2,FALSE),"NO CODE"))</f>
        <v/>
      </c>
      <c r="BA3977" s="2">
        <f>IF(""&amp;$F3977&lt;&gt;"4","",IF($AY3977="YES","",IF(ROUND(SUMIFS($AE$2:$AE$4001,$L$2:$L$4001,$L3977,$F$2:$F$4001,"4")-SUMIFS('AR SALES'!$Y$2:$Y$2501,'AR SALES'!$L$2:$L$2501,$L3977,'AR SALES'!$AD$2:$AD$2501,"OFF"),2)=0,"","STALE")))</f>
        <v/>
      </c>
      <c r="BB3977" s="2">
        <f>IF(OR(""&amp;$F3977="2",""&amp;$F3977="4",""&amp;$F3977="G",""&amp;$F3977="H"),IF($AY3977="YES","",IF($AB3977&lt;&gt;0,"",IF(COUNTIFS('AR SALES'!$L$2:$L$2501,$L3977,'AR SALES'!$AD$2:$AD$2501,IF(""&amp;$F3977="4","OFF","ON"),'AR SALES'!$AF$2:$AF$2501,"Y")&gt;0,"","NO EXEMPTION"))),"")</f>
        <v/>
      </c>
    </row>
    <row r="3978">
      <c r="AT3978" s="2">
        <f>IF($L3978="","",IFERROR(INDEX('AR SALES'!$H$2:$H$2501,MATCH(""&amp;$L3978,'AR SALES'!$AE$2:$AE$2501,0)),""))</f>
        <v/>
      </c>
      <c r="AU3978" s="2">
        <f>IF($L3978="","",IF($A3978&lt;&gt;"GA","",IF($E3978="FULTON",IF(ISNUMBER(SEARCH("COLLEGE PARK",$AT3978)),"FULTON (COLLEGE PARK)",IF(ISNUMBER(SEARCH("HAPEVILLE",$AT3978)),"FULTON (HAPEVILLE)",IF(ISNUMBER(SEARCH("EAST POINT",$AT3978)),"FULTON (EAST POINT)",IF(ISNUMBER(SEARCH("ATLANTA",$AT3978)),"FULTON (ATL LIMITS)","FULTON")))),IF($E3978="DEKALB",IF(ISNUMBER(SEARCH("ATLANTA",$AT3978)),"DEKALB (ATL LIMITS)","DEKALB"),IF(AND($E3978="CLAYTON",ISNUMBER(SEARCH("COLLEGE PARK",$AT3978))),"CLAYTON (COLLEGE PARK)",$E3978)))))</f>
        <v/>
      </c>
      <c r="AV3978" s="2">
        <f>IF($L3978="","",IF(""&amp;$F3978="2","DIESEL",IF(OR(""&amp;$F3978="G",""&amp;$F3978="H"),"GAS","")))</f>
        <v/>
      </c>
      <c r="AW3978" s="2">
        <f>IF($AV3978="","",$R3978)</f>
        <v/>
      </c>
      <c r="AX3978" s="2">
        <f>IF($AV3978="","",IF($AB3978=0,$R3978,0))</f>
        <v/>
      </c>
      <c r="AY3978" s="2">
        <f>IF($AV3978="","",IF(AND($Z3978=0,COUNTIF('AR SALES'!$L$2:$L$2501,$L3978)=0),"YES",""))</f>
        <v/>
      </c>
      <c r="AZ3978" s="2">
        <f>IF($AV3978="","",IFERROR(VLOOKUP($AU3978,CODES!$A:$B,2,FALSE),"NO CODE"))</f>
        <v/>
      </c>
      <c r="BA3978" s="2">
        <f>IF(""&amp;$F3978&lt;&gt;"4","",IF($AY3978="YES","",IF(ROUND(SUMIFS($AE$2:$AE$4001,$L$2:$L$4001,$L3978,$F$2:$F$4001,"4")-SUMIFS('AR SALES'!$Y$2:$Y$2501,'AR SALES'!$L$2:$L$2501,$L3978,'AR SALES'!$AD$2:$AD$2501,"OFF"),2)=0,"","STALE")))</f>
        <v/>
      </c>
      <c r="BB3978" s="2">
        <f>IF(OR(""&amp;$F3978="2",""&amp;$F3978="4",""&amp;$F3978="G",""&amp;$F3978="H"),IF($AY3978="YES","",IF($AB3978&lt;&gt;0,"",IF(COUNTIFS('AR SALES'!$L$2:$L$2501,$L3978,'AR SALES'!$AD$2:$AD$2501,IF(""&amp;$F3978="4","OFF","ON"),'AR SALES'!$AF$2:$AF$2501,"Y")&gt;0,"","NO EXEMPTION"))),"")</f>
        <v/>
      </c>
    </row>
    <row r="3979">
      <c r="AT3979" s="2">
        <f>IF($L3979="","",IFERROR(INDEX('AR SALES'!$H$2:$H$2501,MATCH(""&amp;$L3979,'AR SALES'!$AE$2:$AE$2501,0)),""))</f>
        <v/>
      </c>
      <c r="AU3979" s="2">
        <f>IF($L3979="","",IF($A3979&lt;&gt;"GA","",IF($E3979="FULTON",IF(ISNUMBER(SEARCH("COLLEGE PARK",$AT3979)),"FULTON (COLLEGE PARK)",IF(ISNUMBER(SEARCH("HAPEVILLE",$AT3979)),"FULTON (HAPEVILLE)",IF(ISNUMBER(SEARCH("EAST POINT",$AT3979)),"FULTON (EAST POINT)",IF(ISNUMBER(SEARCH("ATLANTA",$AT3979)),"FULTON (ATL LIMITS)","FULTON")))),IF($E3979="DEKALB",IF(ISNUMBER(SEARCH("ATLANTA",$AT3979)),"DEKALB (ATL LIMITS)","DEKALB"),IF(AND($E3979="CLAYTON",ISNUMBER(SEARCH("COLLEGE PARK",$AT3979))),"CLAYTON (COLLEGE PARK)",$E3979)))))</f>
        <v/>
      </c>
      <c r="AV3979" s="2">
        <f>IF($L3979="","",IF(""&amp;$F3979="2","DIESEL",IF(OR(""&amp;$F3979="G",""&amp;$F3979="H"),"GAS","")))</f>
        <v/>
      </c>
      <c r="AW3979" s="2">
        <f>IF($AV3979="","",$R3979)</f>
        <v/>
      </c>
      <c r="AX3979" s="2">
        <f>IF($AV3979="","",IF($AB3979=0,$R3979,0))</f>
        <v/>
      </c>
      <c r="AY3979" s="2">
        <f>IF($AV3979="","",IF(AND($Z3979=0,COUNTIF('AR SALES'!$L$2:$L$2501,$L3979)=0),"YES",""))</f>
        <v/>
      </c>
      <c r="AZ3979" s="2">
        <f>IF($AV3979="","",IFERROR(VLOOKUP($AU3979,CODES!$A:$B,2,FALSE),"NO CODE"))</f>
        <v/>
      </c>
      <c r="BA3979" s="2">
        <f>IF(""&amp;$F3979&lt;&gt;"4","",IF($AY3979="YES","",IF(ROUND(SUMIFS($AE$2:$AE$4001,$L$2:$L$4001,$L3979,$F$2:$F$4001,"4")-SUMIFS('AR SALES'!$Y$2:$Y$2501,'AR SALES'!$L$2:$L$2501,$L3979,'AR SALES'!$AD$2:$AD$2501,"OFF"),2)=0,"","STALE")))</f>
        <v/>
      </c>
      <c r="BB3979" s="2">
        <f>IF(OR(""&amp;$F3979="2",""&amp;$F3979="4",""&amp;$F3979="G",""&amp;$F3979="H"),IF($AY3979="YES","",IF($AB3979&lt;&gt;0,"",IF(COUNTIFS('AR SALES'!$L$2:$L$2501,$L3979,'AR SALES'!$AD$2:$AD$2501,IF(""&amp;$F3979="4","OFF","ON"),'AR SALES'!$AF$2:$AF$2501,"Y")&gt;0,"","NO EXEMPTION"))),"")</f>
        <v/>
      </c>
    </row>
    <row r="3980">
      <c r="AT3980" s="2">
        <f>IF($L3980="","",IFERROR(INDEX('AR SALES'!$H$2:$H$2501,MATCH(""&amp;$L3980,'AR SALES'!$AE$2:$AE$2501,0)),""))</f>
        <v/>
      </c>
      <c r="AU3980" s="2">
        <f>IF($L3980="","",IF($A3980&lt;&gt;"GA","",IF($E3980="FULTON",IF(ISNUMBER(SEARCH("COLLEGE PARK",$AT3980)),"FULTON (COLLEGE PARK)",IF(ISNUMBER(SEARCH("HAPEVILLE",$AT3980)),"FULTON (HAPEVILLE)",IF(ISNUMBER(SEARCH("EAST POINT",$AT3980)),"FULTON (EAST POINT)",IF(ISNUMBER(SEARCH("ATLANTA",$AT3980)),"FULTON (ATL LIMITS)","FULTON")))),IF($E3980="DEKALB",IF(ISNUMBER(SEARCH("ATLANTA",$AT3980)),"DEKALB (ATL LIMITS)","DEKALB"),IF(AND($E3980="CLAYTON",ISNUMBER(SEARCH("COLLEGE PARK",$AT3980))),"CLAYTON (COLLEGE PARK)",$E3980)))))</f>
        <v/>
      </c>
      <c r="AV3980" s="2">
        <f>IF($L3980="","",IF(""&amp;$F3980="2","DIESEL",IF(OR(""&amp;$F3980="G",""&amp;$F3980="H"),"GAS","")))</f>
        <v/>
      </c>
      <c r="AW3980" s="2">
        <f>IF($AV3980="","",$R3980)</f>
        <v/>
      </c>
      <c r="AX3980" s="2">
        <f>IF($AV3980="","",IF($AB3980=0,$R3980,0))</f>
        <v/>
      </c>
      <c r="AY3980" s="2">
        <f>IF($AV3980="","",IF(AND($Z3980=0,COUNTIF('AR SALES'!$L$2:$L$2501,$L3980)=0),"YES",""))</f>
        <v/>
      </c>
      <c r="AZ3980" s="2">
        <f>IF($AV3980="","",IFERROR(VLOOKUP($AU3980,CODES!$A:$B,2,FALSE),"NO CODE"))</f>
        <v/>
      </c>
      <c r="BA3980" s="2">
        <f>IF(""&amp;$F3980&lt;&gt;"4","",IF($AY3980="YES","",IF(ROUND(SUMIFS($AE$2:$AE$4001,$L$2:$L$4001,$L3980,$F$2:$F$4001,"4")-SUMIFS('AR SALES'!$Y$2:$Y$2501,'AR SALES'!$L$2:$L$2501,$L3980,'AR SALES'!$AD$2:$AD$2501,"OFF"),2)=0,"","STALE")))</f>
        <v/>
      </c>
      <c r="BB3980" s="2">
        <f>IF(OR(""&amp;$F3980="2",""&amp;$F3980="4",""&amp;$F3980="G",""&amp;$F3980="H"),IF($AY3980="YES","",IF($AB3980&lt;&gt;0,"",IF(COUNTIFS('AR SALES'!$L$2:$L$2501,$L3980,'AR SALES'!$AD$2:$AD$2501,IF(""&amp;$F3980="4","OFF","ON"),'AR SALES'!$AF$2:$AF$2501,"Y")&gt;0,"","NO EXEMPTION"))),"")</f>
        <v/>
      </c>
    </row>
    <row r="3981">
      <c r="AT3981" s="2">
        <f>IF($L3981="","",IFERROR(INDEX('AR SALES'!$H$2:$H$2501,MATCH(""&amp;$L3981,'AR SALES'!$AE$2:$AE$2501,0)),""))</f>
        <v/>
      </c>
      <c r="AU3981" s="2">
        <f>IF($L3981="","",IF($A3981&lt;&gt;"GA","",IF($E3981="FULTON",IF(ISNUMBER(SEARCH("COLLEGE PARK",$AT3981)),"FULTON (COLLEGE PARK)",IF(ISNUMBER(SEARCH("HAPEVILLE",$AT3981)),"FULTON (HAPEVILLE)",IF(ISNUMBER(SEARCH("EAST POINT",$AT3981)),"FULTON (EAST POINT)",IF(ISNUMBER(SEARCH("ATLANTA",$AT3981)),"FULTON (ATL LIMITS)","FULTON")))),IF($E3981="DEKALB",IF(ISNUMBER(SEARCH("ATLANTA",$AT3981)),"DEKALB (ATL LIMITS)","DEKALB"),IF(AND($E3981="CLAYTON",ISNUMBER(SEARCH("COLLEGE PARK",$AT3981))),"CLAYTON (COLLEGE PARK)",$E3981)))))</f>
        <v/>
      </c>
      <c r="AV3981" s="2">
        <f>IF($L3981="","",IF(""&amp;$F3981="2","DIESEL",IF(OR(""&amp;$F3981="G",""&amp;$F3981="H"),"GAS","")))</f>
        <v/>
      </c>
      <c r="AW3981" s="2">
        <f>IF($AV3981="","",$R3981)</f>
        <v/>
      </c>
      <c r="AX3981" s="2">
        <f>IF($AV3981="","",IF($AB3981=0,$R3981,0))</f>
        <v/>
      </c>
      <c r="AY3981" s="2">
        <f>IF($AV3981="","",IF(AND($Z3981=0,COUNTIF('AR SALES'!$L$2:$L$2501,$L3981)=0),"YES",""))</f>
        <v/>
      </c>
      <c r="AZ3981" s="2">
        <f>IF($AV3981="","",IFERROR(VLOOKUP($AU3981,CODES!$A:$B,2,FALSE),"NO CODE"))</f>
        <v/>
      </c>
      <c r="BA3981" s="2">
        <f>IF(""&amp;$F3981&lt;&gt;"4","",IF($AY3981="YES","",IF(ROUND(SUMIFS($AE$2:$AE$4001,$L$2:$L$4001,$L3981,$F$2:$F$4001,"4")-SUMIFS('AR SALES'!$Y$2:$Y$2501,'AR SALES'!$L$2:$L$2501,$L3981,'AR SALES'!$AD$2:$AD$2501,"OFF"),2)=0,"","STALE")))</f>
        <v/>
      </c>
      <c r="BB3981" s="2">
        <f>IF(OR(""&amp;$F3981="2",""&amp;$F3981="4",""&amp;$F3981="G",""&amp;$F3981="H"),IF($AY3981="YES","",IF($AB3981&lt;&gt;0,"",IF(COUNTIFS('AR SALES'!$L$2:$L$2501,$L3981,'AR SALES'!$AD$2:$AD$2501,IF(""&amp;$F3981="4","OFF","ON"),'AR SALES'!$AF$2:$AF$2501,"Y")&gt;0,"","NO EXEMPTION"))),"")</f>
        <v/>
      </c>
    </row>
    <row r="3982">
      <c r="AT3982" s="2">
        <f>IF($L3982="","",IFERROR(INDEX('AR SALES'!$H$2:$H$2501,MATCH(""&amp;$L3982,'AR SALES'!$AE$2:$AE$2501,0)),""))</f>
        <v/>
      </c>
      <c r="AU3982" s="2">
        <f>IF($L3982="","",IF($A3982&lt;&gt;"GA","",IF($E3982="FULTON",IF(ISNUMBER(SEARCH("COLLEGE PARK",$AT3982)),"FULTON (COLLEGE PARK)",IF(ISNUMBER(SEARCH("HAPEVILLE",$AT3982)),"FULTON (HAPEVILLE)",IF(ISNUMBER(SEARCH("EAST POINT",$AT3982)),"FULTON (EAST POINT)",IF(ISNUMBER(SEARCH("ATLANTA",$AT3982)),"FULTON (ATL LIMITS)","FULTON")))),IF($E3982="DEKALB",IF(ISNUMBER(SEARCH("ATLANTA",$AT3982)),"DEKALB (ATL LIMITS)","DEKALB"),IF(AND($E3982="CLAYTON",ISNUMBER(SEARCH("COLLEGE PARK",$AT3982))),"CLAYTON (COLLEGE PARK)",$E3982)))))</f>
        <v/>
      </c>
      <c r="AV3982" s="2">
        <f>IF($L3982="","",IF(""&amp;$F3982="2","DIESEL",IF(OR(""&amp;$F3982="G",""&amp;$F3982="H"),"GAS","")))</f>
        <v/>
      </c>
      <c r="AW3982" s="2">
        <f>IF($AV3982="","",$R3982)</f>
        <v/>
      </c>
      <c r="AX3982" s="2">
        <f>IF($AV3982="","",IF($AB3982=0,$R3982,0))</f>
        <v/>
      </c>
      <c r="AY3982" s="2">
        <f>IF($AV3982="","",IF(AND($Z3982=0,COUNTIF('AR SALES'!$L$2:$L$2501,$L3982)=0),"YES",""))</f>
        <v/>
      </c>
      <c r="AZ3982" s="2">
        <f>IF($AV3982="","",IFERROR(VLOOKUP($AU3982,CODES!$A:$B,2,FALSE),"NO CODE"))</f>
        <v/>
      </c>
      <c r="BA3982" s="2">
        <f>IF(""&amp;$F3982&lt;&gt;"4","",IF($AY3982="YES","",IF(ROUND(SUMIFS($AE$2:$AE$4001,$L$2:$L$4001,$L3982,$F$2:$F$4001,"4")-SUMIFS('AR SALES'!$Y$2:$Y$2501,'AR SALES'!$L$2:$L$2501,$L3982,'AR SALES'!$AD$2:$AD$2501,"OFF"),2)=0,"","STALE")))</f>
        <v/>
      </c>
      <c r="BB3982" s="2">
        <f>IF(OR(""&amp;$F3982="2",""&amp;$F3982="4",""&amp;$F3982="G",""&amp;$F3982="H"),IF($AY3982="YES","",IF($AB3982&lt;&gt;0,"",IF(COUNTIFS('AR SALES'!$L$2:$L$2501,$L3982,'AR SALES'!$AD$2:$AD$2501,IF(""&amp;$F3982="4","OFF","ON"),'AR SALES'!$AF$2:$AF$2501,"Y")&gt;0,"","NO EXEMPTION"))),"")</f>
        <v/>
      </c>
    </row>
    <row r="3983">
      <c r="AT3983" s="2">
        <f>IF($L3983="","",IFERROR(INDEX('AR SALES'!$H$2:$H$2501,MATCH(""&amp;$L3983,'AR SALES'!$AE$2:$AE$2501,0)),""))</f>
        <v/>
      </c>
      <c r="AU3983" s="2">
        <f>IF($L3983="","",IF($A3983&lt;&gt;"GA","",IF($E3983="FULTON",IF(ISNUMBER(SEARCH("COLLEGE PARK",$AT3983)),"FULTON (COLLEGE PARK)",IF(ISNUMBER(SEARCH("HAPEVILLE",$AT3983)),"FULTON (HAPEVILLE)",IF(ISNUMBER(SEARCH("EAST POINT",$AT3983)),"FULTON (EAST POINT)",IF(ISNUMBER(SEARCH("ATLANTA",$AT3983)),"FULTON (ATL LIMITS)","FULTON")))),IF($E3983="DEKALB",IF(ISNUMBER(SEARCH("ATLANTA",$AT3983)),"DEKALB (ATL LIMITS)","DEKALB"),IF(AND($E3983="CLAYTON",ISNUMBER(SEARCH("COLLEGE PARK",$AT3983))),"CLAYTON (COLLEGE PARK)",$E3983)))))</f>
        <v/>
      </c>
      <c r="AV3983" s="2">
        <f>IF($L3983="","",IF(""&amp;$F3983="2","DIESEL",IF(OR(""&amp;$F3983="G",""&amp;$F3983="H"),"GAS","")))</f>
        <v/>
      </c>
      <c r="AW3983" s="2">
        <f>IF($AV3983="","",$R3983)</f>
        <v/>
      </c>
      <c r="AX3983" s="2">
        <f>IF($AV3983="","",IF($AB3983=0,$R3983,0))</f>
        <v/>
      </c>
      <c r="AY3983" s="2">
        <f>IF($AV3983="","",IF(AND($Z3983=0,COUNTIF('AR SALES'!$L$2:$L$2501,$L3983)=0),"YES",""))</f>
        <v/>
      </c>
      <c r="AZ3983" s="2">
        <f>IF($AV3983="","",IFERROR(VLOOKUP($AU3983,CODES!$A:$B,2,FALSE),"NO CODE"))</f>
        <v/>
      </c>
      <c r="BA3983" s="2">
        <f>IF(""&amp;$F3983&lt;&gt;"4","",IF($AY3983="YES","",IF(ROUND(SUMIFS($AE$2:$AE$4001,$L$2:$L$4001,$L3983,$F$2:$F$4001,"4")-SUMIFS('AR SALES'!$Y$2:$Y$2501,'AR SALES'!$L$2:$L$2501,$L3983,'AR SALES'!$AD$2:$AD$2501,"OFF"),2)=0,"","STALE")))</f>
        <v/>
      </c>
      <c r="BB3983" s="2">
        <f>IF(OR(""&amp;$F3983="2",""&amp;$F3983="4",""&amp;$F3983="G",""&amp;$F3983="H"),IF($AY3983="YES","",IF($AB3983&lt;&gt;0,"",IF(COUNTIFS('AR SALES'!$L$2:$L$2501,$L3983,'AR SALES'!$AD$2:$AD$2501,IF(""&amp;$F3983="4","OFF","ON"),'AR SALES'!$AF$2:$AF$2501,"Y")&gt;0,"","NO EXEMPTION"))),"")</f>
        <v/>
      </c>
    </row>
    <row r="3984">
      <c r="AT3984" s="2">
        <f>IF($L3984="","",IFERROR(INDEX('AR SALES'!$H$2:$H$2501,MATCH(""&amp;$L3984,'AR SALES'!$AE$2:$AE$2501,0)),""))</f>
        <v/>
      </c>
      <c r="AU3984" s="2">
        <f>IF($L3984="","",IF($A3984&lt;&gt;"GA","",IF($E3984="FULTON",IF(ISNUMBER(SEARCH("COLLEGE PARK",$AT3984)),"FULTON (COLLEGE PARK)",IF(ISNUMBER(SEARCH("HAPEVILLE",$AT3984)),"FULTON (HAPEVILLE)",IF(ISNUMBER(SEARCH("EAST POINT",$AT3984)),"FULTON (EAST POINT)",IF(ISNUMBER(SEARCH("ATLANTA",$AT3984)),"FULTON (ATL LIMITS)","FULTON")))),IF($E3984="DEKALB",IF(ISNUMBER(SEARCH("ATLANTA",$AT3984)),"DEKALB (ATL LIMITS)","DEKALB"),IF(AND($E3984="CLAYTON",ISNUMBER(SEARCH("COLLEGE PARK",$AT3984))),"CLAYTON (COLLEGE PARK)",$E3984)))))</f>
        <v/>
      </c>
      <c r="AV3984" s="2">
        <f>IF($L3984="","",IF(""&amp;$F3984="2","DIESEL",IF(OR(""&amp;$F3984="G",""&amp;$F3984="H"),"GAS","")))</f>
        <v/>
      </c>
      <c r="AW3984" s="2">
        <f>IF($AV3984="","",$R3984)</f>
        <v/>
      </c>
      <c r="AX3984" s="2">
        <f>IF($AV3984="","",IF($AB3984=0,$R3984,0))</f>
        <v/>
      </c>
      <c r="AY3984" s="2">
        <f>IF($AV3984="","",IF(AND($Z3984=0,COUNTIF('AR SALES'!$L$2:$L$2501,$L3984)=0),"YES",""))</f>
        <v/>
      </c>
      <c r="AZ3984" s="2">
        <f>IF($AV3984="","",IFERROR(VLOOKUP($AU3984,CODES!$A:$B,2,FALSE),"NO CODE"))</f>
        <v/>
      </c>
      <c r="BA3984" s="2">
        <f>IF(""&amp;$F3984&lt;&gt;"4","",IF($AY3984="YES","",IF(ROUND(SUMIFS($AE$2:$AE$4001,$L$2:$L$4001,$L3984,$F$2:$F$4001,"4")-SUMIFS('AR SALES'!$Y$2:$Y$2501,'AR SALES'!$L$2:$L$2501,$L3984,'AR SALES'!$AD$2:$AD$2501,"OFF"),2)=0,"","STALE")))</f>
        <v/>
      </c>
      <c r="BB3984" s="2">
        <f>IF(OR(""&amp;$F3984="2",""&amp;$F3984="4",""&amp;$F3984="G",""&amp;$F3984="H"),IF($AY3984="YES","",IF($AB3984&lt;&gt;0,"",IF(COUNTIFS('AR SALES'!$L$2:$L$2501,$L3984,'AR SALES'!$AD$2:$AD$2501,IF(""&amp;$F3984="4","OFF","ON"),'AR SALES'!$AF$2:$AF$2501,"Y")&gt;0,"","NO EXEMPTION"))),"")</f>
        <v/>
      </c>
    </row>
    <row r="3985">
      <c r="AT3985" s="2">
        <f>IF($L3985="","",IFERROR(INDEX('AR SALES'!$H$2:$H$2501,MATCH(""&amp;$L3985,'AR SALES'!$AE$2:$AE$2501,0)),""))</f>
        <v/>
      </c>
      <c r="AU3985" s="2">
        <f>IF($L3985="","",IF($A3985&lt;&gt;"GA","",IF($E3985="FULTON",IF(ISNUMBER(SEARCH("COLLEGE PARK",$AT3985)),"FULTON (COLLEGE PARK)",IF(ISNUMBER(SEARCH("HAPEVILLE",$AT3985)),"FULTON (HAPEVILLE)",IF(ISNUMBER(SEARCH("EAST POINT",$AT3985)),"FULTON (EAST POINT)",IF(ISNUMBER(SEARCH("ATLANTA",$AT3985)),"FULTON (ATL LIMITS)","FULTON")))),IF($E3985="DEKALB",IF(ISNUMBER(SEARCH("ATLANTA",$AT3985)),"DEKALB (ATL LIMITS)","DEKALB"),IF(AND($E3985="CLAYTON",ISNUMBER(SEARCH("COLLEGE PARK",$AT3985))),"CLAYTON (COLLEGE PARK)",$E3985)))))</f>
        <v/>
      </c>
      <c r="AV3985" s="2">
        <f>IF($L3985="","",IF(""&amp;$F3985="2","DIESEL",IF(OR(""&amp;$F3985="G",""&amp;$F3985="H"),"GAS","")))</f>
        <v/>
      </c>
      <c r="AW3985" s="2">
        <f>IF($AV3985="","",$R3985)</f>
        <v/>
      </c>
      <c r="AX3985" s="2">
        <f>IF($AV3985="","",IF($AB3985=0,$R3985,0))</f>
        <v/>
      </c>
      <c r="AY3985" s="2">
        <f>IF($AV3985="","",IF(AND($Z3985=0,COUNTIF('AR SALES'!$L$2:$L$2501,$L3985)=0),"YES",""))</f>
        <v/>
      </c>
      <c r="AZ3985" s="2">
        <f>IF($AV3985="","",IFERROR(VLOOKUP($AU3985,CODES!$A:$B,2,FALSE),"NO CODE"))</f>
        <v/>
      </c>
      <c r="BA3985" s="2">
        <f>IF(""&amp;$F3985&lt;&gt;"4","",IF($AY3985="YES","",IF(ROUND(SUMIFS($AE$2:$AE$4001,$L$2:$L$4001,$L3985,$F$2:$F$4001,"4")-SUMIFS('AR SALES'!$Y$2:$Y$2501,'AR SALES'!$L$2:$L$2501,$L3985,'AR SALES'!$AD$2:$AD$2501,"OFF"),2)=0,"","STALE")))</f>
        <v/>
      </c>
      <c r="BB3985" s="2">
        <f>IF(OR(""&amp;$F3985="2",""&amp;$F3985="4",""&amp;$F3985="G",""&amp;$F3985="H"),IF($AY3985="YES","",IF($AB3985&lt;&gt;0,"",IF(COUNTIFS('AR SALES'!$L$2:$L$2501,$L3985,'AR SALES'!$AD$2:$AD$2501,IF(""&amp;$F3985="4","OFF","ON"),'AR SALES'!$AF$2:$AF$2501,"Y")&gt;0,"","NO EXEMPTION"))),"")</f>
        <v/>
      </c>
    </row>
    <row r="3986">
      <c r="AT3986" s="2">
        <f>IF($L3986="","",IFERROR(INDEX('AR SALES'!$H$2:$H$2501,MATCH(""&amp;$L3986,'AR SALES'!$AE$2:$AE$2501,0)),""))</f>
        <v/>
      </c>
      <c r="AU3986" s="2">
        <f>IF($L3986="","",IF($A3986&lt;&gt;"GA","",IF($E3986="FULTON",IF(ISNUMBER(SEARCH("COLLEGE PARK",$AT3986)),"FULTON (COLLEGE PARK)",IF(ISNUMBER(SEARCH("HAPEVILLE",$AT3986)),"FULTON (HAPEVILLE)",IF(ISNUMBER(SEARCH("EAST POINT",$AT3986)),"FULTON (EAST POINT)",IF(ISNUMBER(SEARCH("ATLANTA",$AT3986)),"FULTON (ATL LIMITS)","FULTON")))),IF($E3986="DEKALB",IF(ISNUMBER(SEARCH("ATLANTA",$AT3986)),"DEKALB (ATL LIMITS)","DEKALB"),IF(AND($E3986="CLAYTON",ISNUMBER(SEARCH("COLLEGE PARK",$AT3986))),"CLAYTON (COLLEGE PARK)",$E3986)))))</f>
        <v/>
      </c>
      <c r="AV3986" s="2">
        <f>IF($L3986="","",IF(""&amp;$F3986="2","DIESEL",IF(OR(""&amp;$F3986="G",""&amp;$F3986="H"),"GAS","")))</f>
        <v/>
      </c>
      <c r="AW3986" s="2">
        <f>IF($AV3986="","",$R3986)</f>
        <v/>
      </c>
      <c r="AX3986" s="2">
        <f>IF($AV3986="","",IF($AB3986=0,$R3986,0))</f>
        <v/>
      </c>
      <c r="AY3986" s="2">
        <f>IF($AV3986="","",IF(AND($Z3986=0,COUNTIF('AR SALES'!$L$2:$L$2501,$L3986)=0),"YES",""))</f>
        <v/>
      </c>
      <c r="AZ3986" s="2">
        <f>IF($AV3986="","",IFERROR(VLOOKUP($AU3986,CODES!$A:$B,2,FALSE),"NO CODE"))</f>
        <v/>
      </c>
      <c r="BA3986" s="2">
        <f>IF(""&amp;$F3986&lt;&gt;"4","",IF($AY3986="YES","",IF(ROUND(SUMIFS($AE$2:$AE$4001,$L$2:$L$4001,$L3986,$F$2:$F$4001,"4")-SUMIFS('AR SALES'!$Y$2:$Y$2501,'AR SALES'!$L$2:$L$2501,$L3986,'AR SALES'!$AD$2:$AD$2501,"OFF"),2)=0,"","STALE")))</f>
        <v/>
      </c>
      <c r="BB3986" s="2">
        <f>IF(OR(""&amp;$F3986="2",""&amp;$F3986="4",""&amp;$F3986="G",""&amp;$F3986="H"),IF($AY3986="YES","",IF($AB3986&lt;&gt;0,"",IF(COUNTIFS('AR SALES'!$L$2:$L$2501,$L3986,'AR SALES'!$AD$2:$AD$2501,IF(""&amp;$F3986="4","OFF","ON"),'AR SALES'!$AF$2:$AF$2501,"Y")&gt;0,"","NO EXEMPTION"))),"")</f>
        <v/>
      </c>
    </row>
    <row r="3987">
      <c r="AT3987" s="2">
        <f>IF($L3987="","",IFERROR(INDEX('AR SALES'!$H$2:$H$2501,MATCH(""&amp;$L3987,'AR SALES'!$AE$2:$AE$2501,0)),""))</f>
        <v/>
      </c>
      <c r="AU3987" s="2">
        <f>IF($L3987="","",IF($A3987&lt;&gt;"GA","",IF($E3987="FULTON",IF(ISNUMBER(SEARCH("COLLEGE PARK",$AT3987)),"FULTON (COLLEGE PARK)",IF(ISNUMBER(SEARCH("HAPEVILLE",$AT3987)),"FULTON (HAPEVILLE)",IF(ISNUMBER(SEARCH("EAST POINT",$AT3987)),"FULTON (EAST POINT)",IF(ISNUMBER(SEARCH("ATLANTA",$AT3987)),"FULTON (ATL LIMITS)","FULTON")))),IF($E3987="DEKALB",IF(ISNUMBER(SEARCH("ATLANTA",$AT3987)),"DEKALB (ATL LIMITS)","DEKALB"),IF(AND($E3987="CLAYTON",ISNUMBER(SEARCH("COLLEGE PARK",$AT3987))),"CLAYTON (COLLEGE PARK)",$E3987)))))</f>
        <v/>
      </c>
      <c r="AV3987" s="2">
        <f>IF($L3987="","",IF(""&amp;$F3987="2","DIESEL",IF(OR(""&amp;$F3987="G",""&amp;$F3987="H"),"GAS","")))</f>
        <v/>
      </c>
      <c r="AW3987" s="2">
        <f>IF($AV3987="","",$R3987)</f>
        <v/>
      </c>
      <c r="AX3987" s="2">
        <f>IF($AV3987="","",IF($AB3987=0,$R3987,0))</f>
        <v/>
      </c>
      <c r="AY3987" s="2">
        <f>IF($AV3987="","",IF(AND($Z3987=0,COUNTIF('AR SALES'!$L$2:$L$2501,$L3987)=0),"YES",""))</f>
        <v/>
      </c>
      <c r="AZ3987" s="2">
        <f>IF($AV3987="","",IFERROR(VLOOKUP($AU3987,CODES!$A:$B,2,FALSE),"NO CODE"))</f>
        <v/>
      </c>
      <c r="BA3987" s="2">
        <f>IF(""&amp;$F3987&lt;&gt;"4","",IF($AY3987="YES","",IF(ROUND(SUMIFS($AE$2:$AE$4001,$L$2:$L$4001,$L3987,$F$2:$F$4001,"4")-SUMIFS('AR SALES'!$Y$2:$Y$2501,'AR SALES'!$L$2:$L$2501,$L3987,'AR SALES'!$AD$2:$AD$2501,"OFF"),2)=0,"","STALE")))</f>
        <v/>
      </c>
      <c r="BB3987" s="2">
        <f>IF(OR(""&amp;$F3987="2",""&amp;$F3987="4",""&amp;$F3987="G",""&amp;$F3987="H"),IF($AY3987="YES","",IF($AB3987&lt;&gt;0,"",IF(COUNTIFS('AR SALES'!$L$2:$L$2501,$L3987,'AR SALES'!$AD$2:$AD$2501,IF(""&amp;$F3987="4","OFF","ON"),'AR SALES'!$AF$2:$AF$2501,"Y")&gt;0,"","NO EXEMPTION"))),"")</f>
        <v/>
      </c>
    </row>
    <row r="3988">
      <c r="AT3988" s="2">
        <f>IF($L3988="","",IFERROR(INDEX('AR SALES'!$H$2:$H$2501,MATCH(""&amp;$L3988,'AR SALES'!$AE$2:$AE$2501,0)),""))</f>
        <v/>
      </c>
      <c r="AU3988" s="2">
        <f>IF($L3988="","",IF($A3988&lt;&gt;"GA","",IF($E3988="FULTON",IF(ISNUMBER(SEARCH("COLLEGE PARK",$AT3988)),"FULTON (COLLEGE PARK)",IF(ISNUMBER(SEARCH("HAPEVILLE",$AT3988)),"FULTON (HAPEVILLE)",IF(ISNUMBER(SEARCH("EAST POINT",$AT3988)),"FULTON (EAST POINT)",IF(ISNUMBER(SEARCH("ATLANTA",$AT3988)),"FULTON (ATL LIMITS)","FULTON")))),IF($E3988="DEKALB",IF(ISNUMBER(SEARCH("ATLANTA",$AT3988)),"DEKALB (ATL LIMITS)","DEKALB"),IF(AND($E3988="CLAYTON",ISNUMBER(SEARCH("COLLEGE PARK",$AT3988))),"CLAYTON (COLLEGE PARK)",$E3988)))))</f>
        <v/>
      </c>
      <c r="AV3988" s="2">
        <f>IF($L3988="","",IF(""&amp;$F3988="2","DIESEL",IF(OR(""&amp;$F3988="G",""&amp;$F3988="H"),"GAS","")))</f>
        <v/>
      </c>
      <c r="AW3988" s="2">
        <f>IF($AV3988="","",$R3988)</f>
        <v/>
      </c>
      <c r="AX3988" s="2">
        <f>IF($AV3988="","",IF($AB3988=0,$R3988,0))</f>
        <v/>
      </c>
      <c r="AY3988" s="2">
        <f>IF($AV3988="","",IF(AND($Z3988=0,COUNTIF('AR SALES'!$L$2:$L$2501,$L3988)=0),"YES",""))</f>
        <v/>
      </c>
      <c r="AZ3988" s="2">
        <f>IF($AV3988="","",IFERROR(VLOOKUP($AU3988,CODES!$A:$B,2,FALSE),"NO CODE"))</f>
        <v/>
      </c>
      <c r="BA3988" s="2">
        <f>IF(""&amp;$F3988&lt;&gt;"4","",IF($AY3988="YES","",IF(ROUND(SUMIFS($AE$2:$AE$4001,$L$2:$L$4001,$L3988,$F$2:$F$4001,"4")-SUMIFS('AR SALES'!$Y$2:$Y$2501,'AR SALES'!$L$2:$L$2501,$L3988,'AR SALES'!$AD$2:$AD$2501,"OFF"),2)=0,"","STALE")))</f>
        <v/>
      </c>
      <c r="BB3988" s="2">
        <f>IF(OR(""&amp;$F3988="2",""&amp;$F3988="4",""&amp;$F3988="G",""&amp;$F3988="H"),IF($AY3988="YES","",IF($AB3988&lt;&gt;0,"",IF(COUNTIFS('AR SALES'!$L$2:$L$2501,$L3988,'AR SALES'!$AD$2:$AD$2501,IF(""&amp;$F3988="4","OFF","ON"),'AR SALES'!$AF$2:$AF$2501,"Y")&gt;0,"","NO EXEMPTION"))),"")</f>
        <v/>
      </c>
    </row>
    <row r="3989">
      <c r="AT3989" s="2">
        <f>IF($L3989="","",IFERROR(INDEX('AR SALES'!$H$2:$H$2501,MATCH(""&amp;$L3989,'AR SALES'!$AE$2:$AE$2501,0)),""))</f>
        <v/>
      </c>
      <c r="AU3989" s="2">
        <f>IF($L3989="","",IF($A3989&lt;&gt;"GA","",IF($E3989="FULTON",IF(ISNUMBER(SEARCH("COLLEGE PARK",$AT3989)),"FULTON (COLLEGE PARK)",IF(ISNUMBER(SEARCH("HAPEVILLE",$AT3989)),"FULTON (HAPEVILLE)",IF(ISNUMBER(SEARCH("EAST POINT",$AT3989)),"FULTON (EAST POINT)",IF(ISNUMBER(SEARCH("ATLANTA",$AT3989)),"FULTON (ATL LIMITS)","FULTON")))),IF($E3989="DEKALB",IF(ISNUMBER(SEARCH("ATLANTA",$AT3989)),"DEKALB (ATL LIMITS)","DEKALB"),IF(AND($E3989="CLAYTON",ISNUMBER(SEARCH("COLLEGE PARK",$AT3989))),"CLAYTON (COLLEGE PARK)",$E3989)))))</f>
        <v/>
      </c>
      <c r="AV3989" s="2">
        <f>IF($L3989="","",IF(""&amp;$F3989="2","DIESEL",IF(OR(""&amp;$F3989="G",""&amp;$F3989="H"),"GAS","")))</f>
        <v/>
      </c>
      <c r="AW3989" s="2">
        <f>IF($AV3989="","",$R3989)</f>
        <v/>
      </c>
      <c r="AX3989" s="2">
        <f>IF($AV3989="","",IF($AB3989=0,$R3989,0))</f>
        <v/>
      </c>
      <c r="AY3989" s="2">
        <f>IF($AV3989="","",IF(AND($Z3989=0,COUNTIF('AR SALES'!$L$2:$L$2501,$L3989)=0),"YES",""))</f>
        <v/>
      </c>
      <c r="AZ3989" s="2">
        <f>IF($AV3989="","",IFERROR(VLOOKUP($AU3989,CODES!$A:$B,2,FALSE),"NO CODE"))</f>
        <v/>
      </c>
      <c r="BA3989" s="2">
        <f>IF(""&amp;$F3989&lt;&gt;"4","",IF($AY3989="YES","",IF(ROUND(SUMIFS($AE$2:$AE$4001,$L$2:$L$4001,$L3989,$F$2:$F$4001,"4")-SUMIFS('AR SALES'!$Y$2:$Y$2501,'AR SALES'!$L$2:$L$2501,$L3989,'AR SALES'!$AD$2:$AD$2501,"OFF"),2)=0,"","STALE")))</f>
        <v/>
      </c>
      <c r="BB3989" s="2">
        <f>IF(OR(""&amp;$F3989="2",""&amp;$F3989="4",""&amp;$F3989="G",""&amp;$F3989="H"),IF($AY3989="YES","",IF($AB3989&lt;&gt;0,"",IF(COUNTIFS('AR SALES'!$L$2:$L$2501,$L3989,'AR SALES'!$AD$2:$AD$2501,IF(""&amp;$F3989="4","OFF","ON"),'AR SALES'!$AF$2:$AF$2501,"Y")&gt;0,"","NO EXEMPTION"))),"")</f>
        <v/>
      </c>
    </row>
    <row r="3990">
      <c r="AT3990" s="2">
        <f>IF($L3990="","",IFERROR(INDEX('AR SALES'!$H$2:$H$2501,MATCH(""&amp;$L3990,'AR SALES'!$AE$2:$AE$2501,0)),""))</f>
        <v/>
      </c>
      <c r="AU3990" s="2">
        <f>IF($L3990="","",IF($A3990&lt;&gt;"GA","",IF($E3990="FULTON",IF(ISNUMBER(SEARCH("COLLEGE PARK",$AT3990)),"FULTON (COLLEGE PARK)",IF(ISNUMBER(SEARCH("HAPEVILLE",$AT3990)),"FULTON (HAPEVILLE)",IF(ISNUMBER(SEARCH("EAST POINT",$AT3990)),"FULTON (EAST POINT)",IF(ISNUMBER(SEARCH("ATLANTA",$AT3990)),"FULTON (ATL LIMITS)","FULTON")))),IF($E3990="DEKALB",IF(ISNUMBER(SEARCH("ATLANTA",$AT3990)),"DEKALB (ATL LIMITS)","DEKALB"),IF(AND($E3990="CLAYTON",ISNUMBER(SEARCH("COLLEGE PARK",$AT3990))),"CLAYTON (COLLEGE PARK)",$E3990)))))</f>
        <v/>
      </c>
      <c r="AV3990" s="2">
        <f>IF($L3990="","",IF(""&amp;$F3990="2","DIESEL",IF(OR(""&amp;$F3990="G",""&amp;$F3990="H"),"GAS","")))</f>
        <v/>
      </c>
      <c r="AW3990" s="2">
        <f>IF($AV3990="","",$R3990)</f>
        <v/>
      </c>
      <c r="AX3990" s="2">
        <f>IF($AV3990="","",IF($AB3990=0,$R3990,0))</f>
        <v/>
      </c>
      <c r="AY3990" s="2">
        <f>IF($AV3990="","",IF(AND($Z3990=0,COUNTIF('AR SALES'!$L$2:$L$2501,$L3990)=0),"YES",""))</f>
        <v/>
      </c>
      <c r="AZ3990" s="2">
        <f>IF($AV3990="","",IFERROR(VLOOKUP($AU3990,CODES!$A:$B,2,FALSE),"NO CODE"))</f>
        <v/>
      </c>
      <c r="BA3990" s="2">
        <f>IF(""&amp;$F3990&lt;&gt;"4","",IF($AY3990="YES","",IF(ROUND(SUMIFS($AE$2:$AE$4001,$L$2:$L$4001,$L3990,$F$2:$F$4001,"4")-SUMIFS('AR SALES'!$Y$2:$Y$2501,'AR SALES'!$L$2:$L$2501,$L3990,'AR SALES'!$AD$2:$AD$2501,"OFF"),2)=0,"","STALE")))</f>
        <v/>
      </c>
      <c r="BB3990" s="2">
        <f>IF(OR(""&amp;$F3990="2",""&amp;$F3990="4",""&amp;$F3990="G",""&amp;$F3990="H"),IF($AY3990="YES","",IF($AB3990&lt;&gt;0,"",IF(COUNTIFS('AR SALES'!$L$2:$L$2501,$L3990,'AR SALES'!$AD$2:$AD$2501,IF(""&amp;$F3990="4","OFF","ON"),'AR SALES'!$AF$2:$AF$2501,"Y")&gt;0,"","NO EXEMPTION"))),"")</f>
        <v/>
      </c>
    </row>
    <row r="3991">
      <c r="AT3991" s="2">
        <f>IF($L3991="","",IFERROR(INDEX('AR SALES'!$H$2:$H$2501,MATCH(""&amp;$L3991,'AR SALES'!$AE$2:$AE$2501,0)),""))</f>
        <v/>
      </c>
      <c r="AU3991" s="2">
        <f>IF($L3991="","",IF($A3991&lt;&gt;"GA","",IF($E3991="FULTON",IF(ISNUMBER(SEARCH("COLLEGE PARK",$AT3991)),"FULTON (COLLEGE PARK)",IF(ISNUMBER(SEARCH("HAPEVILLE",$AT3991)),"FULTON (HAPEVILLE)",IF(ISNUMBER(SEARCH("EAST POINT",$AT3991)),"FULTON (EAST POINT)",IF(ISNUMBER(SEARCH("ATLANTA",$AT3991)),"FULTON (ATL LIMITS)","FULTON")))),IF($E3991="DEKALB",IF(ISNUMBER(SEARCH("ATLANTA",$AT3991)),"DEKALB (ATL LIMITS)","DEKALB"),IF(AND($E3991="CLAYTON",ISNUMBER(SEARCH("COLLEGE PARK",$AT3991))),"CLAYTON (COLLEGE PARK)",$E3991)))))</f>
        <v/>
      </c>
      <c r="AV3991" s="2">
        <f>IF($L3991="","",IF(""&amp;$F3991="2","DIESEL",IF(OR(""&amp;$F3991="G",""&amp;$F3991="H"),"GAS","")))</f>
        <v/>
      </c>
      <c r="AW3991" s="2">
        <f>IF($AV3991="","",$R3991)</f>
        <v/>
      </c>
      <c r="AX3991" s="2">
        <f>IF($AV3991="","",IF($AB3991=0,$R3991,0))</f>
        <v/>
      </c>
      <c r="AY3991" s="2">
        <f>IF($AV3991="","",IF(AND($Z3991=0,COUNTIF('AR SALES'!$L$2:$L$2501,$L3991)=0),"YES",""))</f>
        <v/>
      </c>
      <c r="AZ3991" s="2">
        <f>IF($AV3991="","",IFERROR(VLOOKUP($AU3991,CODES!$A:$B,2,FALSE),"NO CODE"))</f>
        <v/>
      </c>
      <c r="BA3991" s="2">
        <f>IF(""&amp;$F3991&lt;&gt;"4","",IF($AY3991="YES","",IF(ROUND(SUMIFS($AE$2:$AE$4001,$L$2:$L$4001,$L3991,$F$2:$F$4001,"4")-SUMIFS('AR SALES'!$Y$2:$Y$2501,'AR SALES'!$L$2:$L$2501,$L3991,'AR SALES'!$AD$2:$AD$2501,"OFF"),2)=0,"","STALE")))</f>
        <v/>
      </c>
      <c r="BB3991" s="2">
        <f>IF(OR(""&amp;$F3991="2",""&amp;$F3991="4",""&amp;$F3991="G",""&amp;$F3991="H"),IF($AY3991="YES","",IF($AB3991&lt;&gt;0,"",IF(COUNTIFS('AR SALES'!$L$2:$L$2501,$L3991,'AR SALES'!$AD$2:$AD$2501,IF(""&amp;$F3991="4","OFF","ON"),'AR SALES'!$AF$2:$AF$2501,"Y")&gt;0,"","NO EXEMPTION"))),"")</f>
        <v/>
      </c>
    </row>
    <row r="3992">
      <c r="AT3992" s="2">
        <f>IF($L3992="","",IFERROR(INDEX('AR SALES'!$H$2:$H$2501,MATCH(""&amp;$L3992,'AR SALES'!$AE$2:$AE$2501,0)),""))</f>
        <v/>
      </c>
      <c r="AU3992" s="2">
        <f>IF($L3992="","",IF($A3992&lt;&gt;"GA","",IF($E3992="FULTON",IF(ISNUMBER(SEARCH("COLLEGE PARK",$AT3992)),"FULTON (COLLEGE PARK)",IF(ISNUMBER(SEARCH("HAPEVILLE",$AT3992)),"FULTON (HAPEVILLE)",IF(ISNUMBER(SEARCH("EAST POINT",$AT3992)),"FULTON (EAST POINT)",IF(ISNUMBER(SEARCH("ATLANTA",$AT3992)),"FULTON (ATL LIMITS)","FULTON")))),IF($E3992="DEKALB",IF(ISNUMBER(SEARCH("ATLANTA",$AT3992)),"DEKALB (ATL LIMITS)","DEKALB"),IF(AND($E3992="CLAYTON",ISNUMBER(SEARCH("COLLEGE PARK",$AT3992))),"CLAYTON (COLLEGE PARK)",$E3992)))))</f>
        <v/>
      </c>
      <c r="AV3992" s="2">
        <f>IF($L3992="","",IF(""&amp;$F3992="2","DIESEL",IF(OR(""&amp;$F3992="G",""&amp;$F3992="H"),"GAS","")))</f>
        <v/>
      </c>
      <c r="AW3992" s="2">
        <f>IF($AV3992="","",$R3992)</f>
        <v/>
      </c>
      <c r="AX3992" s="2">
        <f>IF($AV3992="","",IF($AB3992=0,$R3992,0))</f>
        <v/>
      </c>
      <c r="AY3992" s="2">
        <f>IF($AV3992="","",IF(AND($Z3992=0,COUNTIF('AR SALES'!$L$2:$L$2501,$L3992)=0),"YES",""))</f>
        <v/>
      </c>
      <c r="AZ3992" s="2">
        <f>IF($AV3992="","",IFERROR(VLOOKUP($AU3992,CODES!$A:$B,2,FALSE),"NO CODE"))</f>
        <v/>
      </c>
      <c r="BA3992" s="2">
        <f>IF(""&amp;$F3992&lt;&gt;"4","",IF($AY3992="YES","",IF(ROUND(SUMIFS($AE$2:$AE$4001,$L$2:$L$4001,$L3992,$F$2:$F$4001,"4")-SUMIFS('AR SALES'!$Y$2:$Y$2501,'AR SALES'!$L$2:$L$2501,$L3992,'AR SALES'!$AD$2:$AD$2501,"OFF"),2)=0,"","STALE")))</f>
        <v/>
      </c>
      <c r="BB3992" s="2">
        <f>IF(OR(""&amp;$F3992="2",""&amp;$F3992="4",""&amp;$F3992="G",""&amp;$F3992="H"),IF($AY3992="YES","",IF($AB3992&lt;&gt;0,"",IF(COUNTIFS('AR SALES'!$L$2:$L$2501,$L3992,'AR SALES'!$AD$2:$AD$2501,IF(""&amp;$F3992="4","OFF","ON"),'AR SALES'!$AF$2:$AF$2501,"Y")&gt;0,"","NO EXEMPTION"))),"")</f>
        <v/>
      </c>
    </row>
    <row r="3993">
      <c r="AT3993" s="2">
        <f>IF($L3993="","",IFERROR(INDEX('AR SALES'!$H$2:$H$2501,MATCH(""&amp;$L3993,'AR SALES'!$AE$2:$AE$2501,0)),""))</f>
        <v/>
      </c>
      <c r="AU3993" s="2">
        <f>IF($L3993="","",IF($A3993&lt;&gt;"GA","",IF($E3993="FULTON",IF(ISNUMBER(SEARCH("COLLEGE PARK",$AT3993)),"FULTON (COLLEGE PARK)",IF(ISNUMBER(SEARCH("HAPEVILLE",$AT3993)),"FULTON (HAPEVILLE)",IF(ISNUMBER(SEARCH("EAST POINT",$AT3993)),"FULTON (EAST POINT)",IF(ISNUMBER(SEARCH("ATLANTA",$AT3993)),"FULTON (ATL LIMITS)","FULTON")))),IF($E3993="DEKALB",IF(ISNUMBER(SEARCH("ATLANTA",$AT3993)),"DEKALB (ATL LIMITS)","DEKALB"),IF(AND($E3993="CLAYTON",ISNUMBER(SEARCH("COLLEGE PARK",$AT3993))),"CLAYTON (COLLEGE PARK)",$E3993)))))</f>
        <v/>
      </c>
      <c r="AV3993" s="2">
        <f>IF($L3993="","",IF(""&amp;$F3993="2","DIESEL",IF(OR(""&amp;$F3993="G",""&amp;$F3993="H"),"GAS","")))</f>
        <v/>
      </c>
      <c r="AW3993" s="2">
        <f>IF($AV3993="","",$R3993)</f>
        <v/>
      </c>
      <c r="AX3993" s="2">
        <f>IF($AV3993="","",IF($AB3993=0,$R3993,0))</f>
        <v/>
      </c>
      <c r="AY3993" s="2">
        <f>IF($AV3993="","",IF(AND($Z3993=0,COUNTIF('AR SALES'!$L$2:$L$2501,$L3993)=0),"YES",""))</f>
        <v/>
      </c>
      <c r="AZ3993" s="2">
        <f>IF($AV3993="","",IFERROR(VLOOKUP($AU3993,CODES!$A:$B,2,FALSE),"NO CODE"))</f>
        <v/>
      </c>
      <c r="BA3993" s="2">
        <f>IF(""&amp;$F3993&lt;&gt;"4","",IF($AY3993="YES","",IF(ROUND(SUMIFS($AE$2:$AE$4001,$L$2:$L$4001,$L3993,$F$2:$F$4001,"4")-SUMIFS('AR SALES'!$Y$2:$Y$2501,'AR SALES'!$L$2:$L$2501,$L3993,'AR SALES'!$AD$2:$AD$2501,"OFF"),2)=0,"","STALE")))</f>
        <v/>
      </c>
      <c r="BB3993" s="2">
        <f>IF(OR(""&amp;$F3993="2",""&amp;$F3993="4",""&amp;$F3993="G",""&amp;$F3993="H"),IF($AY3993="YES","",IF($AB3993&lt;&gt;0,"",IF(COUNTIFS('AR SALES'!$L$2:$L$2501,$L3993,'AR SALES'!$AD$2:$AD$2501,IF(""&amp;$F3993="4","OFF","ON"),'AR SALES'!$AF$2:$AF$2501,"Y")&gt;0,"","NO EXEMPTION"))),"")</f>
        <v/>
      </c>
    </row>
    <row r="3994">
      <c r="AT3994" s="2">
        <f>IF($L3994="","",IFERROR(INDEX('AR SALES'!$H$2:$H$2501,MATCH(""&amp;$L3994,'AR SALES'!$AE$2:$AE$2501,0)),""))</f>
        <v/>
      </c>
      <c r="AU3994" s="2">
        <f>IF($L3994="","",IF($A3994&lt;&gt;"GA","",IF($E3994="FULTON",IF(ISNUMBER(SEARCH("COLLEGE PARK",$AT3994)),"FULTON (COLLEGE PARK)",IF(ISNUMBER(SEARCH("HAPEVILLE",$AT3994)),"FULTON (HAPEVILLE)",IF(ISNUMBER(SEARCH("EAST POINT",$AT3994)),"FULTON (EAST POINT)",IF(ISNUMBER(SEARCH("ATLANTA",$AT3994)),"FULTON (ATL LIMITS)","FULTON")))),IF($E3994="DEKALB",IF(ISNUMBER(SEARCH("ATLANTA",$AT3994)),"DEKALB (ATL LIMITS)","DEKALB"),IF(AND($E3994="CLAYTON",ISNUMBER(SEARCH("COLLEGE PARK",$AT3994))),"CLAYTON (COLLEGE PARK)",$E3994)))))</f>
        <v/>
      </c>
      <c r="AV3994" s="2">
        <f>IF($L3994="","",IF(""&amp;$F3994="2","DIESEL",IF(OR(""&amp;$F3994="G",""&amp;$F3994="H"),"GAS","")))</f>
        <v/>
      </c>
      <c r="AW3994" s="2">
        <f>IF($AV3994="","",$R3994)</f>
        <v/>
      </c>
      <c r="AX3994" s="2">
        <f>IF($AV3994="","",IF($AB3994=0,$R3994,0))</f>
        <v/>
      </c>
      <c r="AY3994" s="2">
        <f>IF($AV3994="","",IF(AND($Z3994=0,COUNTIF('AR SALES'!$L$2:$L$2501,$L3994)=0),"YES",""))</f>
        <v/>
      </c>
      <c r="AZ3994" s="2">
        <f>IF($AV3994="","",IFERROR(VLOOKUP($AU3994,CODES!$A:$B,2,FALSE),"NO CODE"))</f>
        <v/>
      </c>
      <c r="BA3994" s="2">
        <f>IF(""&amp;$F3994&lt;&gt;"4","",IF($AY3994="YES","",IF(ROUND(SUMIFS($AE$2:$AE$4001,$L$2:$L$4001,$L3994,$F$2:$F$4001,"4")-SUMIFS('AR SALES'!$Y$2:$Y$2501,'AR SALES'!$L$2:$L$2501,$L3994,'AR SALES'!$AD$2:$AD$2501,"OFF"),2)=0,"","STALE")))</f>
        <v/>
      </c>
      <c r="BB3994" s="2">
        <f>IF(OR(""&amp;$F3994="2",""&amp;$F3994="4",""&amp;$F3994="G",""&amp;$F3994="H"),IF($AY3994="YES","",IF($AB3994&lt;&gt;0,"",IF(COUNTIFS('AR SALES'!$L$2:$L$2501,$L3994,'AR SALES'!$AD$2:$AD$2501,IF(""&amp;$F3994="4","OFF","ON"),'AR SALES'!$AF$2:$AF$2501,"Y")&gt;0,"","NO EXEMPTION"))),"")</f>
        <v/>
      </c>
    </row>
    <row r="3995">
      <c r="AT3995" s="2">
        <f>IF($L3995="","",IFERROR(INDEX('AR SALES'!$H$2:$H$2501,MATCH(""&amp;$L3995,'AR SALES'!$AE$2:$AE$2501,0)),""))</f>
        <v/>
      </c>
      <c r="AU3995" s="2">
        <f>IF($L3995="","",IF($A3995&lt;&gt;"GA","",IF($E3995="FULTON",IF(ISNUMBER(SEARCH("COLLEGE PARK",$AT3995)),"FULTON (COLLEGE PARK)",IF(ISNUMBER(SEARCH("HAPEVILLE",$AT3995)),"FULTON (HAPEVILLE)",IF(ISNUMBER(SEARCH("EAST POINT",$AT3995)),"FULTON (EAST POINT)",IF(ISNUMBER(SEARCH("ATLANTA",$AT3995)),"FULTON (ATL LIMITS)","FULTON")))),IF($E3995="DEKALB",IF(ISNUMBER(SEARCH("ATLANTA",$AT3995)),"DEKALB (ATL LIMITS)","DEKALB"),IF(AND($E3995="CLAYTON",ISNUMBER(SEARCH("COLLEGE PARK",$AT3995))),"CLAYTON (COLLEGE PARK)",$E3995)))))</f>
        <v/>
      </c>
      <c r="AV3995" s="2">
        <f>IF($L3995="","",IF(""&amp;$F3995="2","DIESEL",IF(OR(""&amp;$F3995="G",""&amp;$F3995="H"),"GAS","")))</f>
        <v/>
      </c>
      <c r="AW3995" s="2">
        <f>IF($AV3995="","",$R3995)</f>
        <v/>
      </c>
      <c r="AX3995" s="2">
        <f>IF($AV3995="","",IF($AB3995=0,$R3995,0))</f>
        <v/>
      </c>
      <c r="AY3995" s="2">
        <f>IF($AV3995="","",IF(AND($Z3995=0,COUNTIF('AR SALES'!$L$2:$L$2501,$L3995)=0),"YES",""))</f>
        <v/>
      </c>
      <c r="AZ3995" s="2">
        <f>IF($AV3995="","",IFERROR(VLOOKUP($AU3995,CODES!$A:$B,2,FALSE),"NO CODE"))</f>
        <v/>
      </c>
      <c r="BA3995" s="2">
        <f>IF(""&amp;$F3995&lt;&gt;"4","",IF($AY3995="YES","",IF(ROUND(SUMIFS($AE$2:$AE$4001,$L$2:$L$4001,$L3995,$F$2:$F$4001,"4")-SUMIFS('AR SALES'!$Y$2:$Y$2501,'AR SALES'!$L$2:$L$2501,$L3995,'AR SALES'!$AD$2:$AD$2501,"OFF"),2)=0,"","STALE")))</f>
        <v/>
      </c>
      <c r="BB3995" s="2">
        <f>IF(OR(""&amp;$F3995="2",""&amp;$F3995="4",""&amp;$F3995="G",""&amp;$F3995="H"),IF($AY3995="YES","",IF($AB3995&lt;&gt;0,"",IF(COUNTIFS('AR SALES'!$L$2:$L$2501,$L3995,'AR SALES'!$AD$2:$AD$2501,IF(""&amp;$F3995="4","OFF","ON"),'AR SALES'!$AF$2:$AF$2501,"Y")&gt;0,"","NO EXEMPTION"))),"")</f>
        <v/>
      </c>
    </row>
    <row r="3996">
      <c r="AT3996" s="2">
        <f>IF($L3996="","",IFERROR(INDEX('AR SALES'!$H$2:$H$2501,MATCH(""&amp;$L3996,'AR SALES'!$AE$2:$AE$2501,0)),""))</f>
        <v/>
      </c>
      <c r="AU3996" s="2">
        <f>IF($L3996="","",IF($A3996&lt;&gt;"GA","",IF($E3996="FULTON",IF(ISNUMBER(SEARCH("COLLEGE PARK",$AT3996)),"FULTON (COLLEGE PARK)",IF(ISNUMBER(SEARCH("HAPEVILLE",$AT3996)),"FULTON (HAPEVILLE)",IF(ISNUMBER(SEARCH("EAST POINT",$AT3996)),"FULTON (EAST POINT)",IF(ISNUMBER(SEARCH("ATLANTA",$AT3996)),"FULTON (ATL LIMITS)","FULTON")))),IF($E3996="DEKALB",IF(ISNUMBER(SEARCH("ATLANTA",$AT3996)),"DEKALB (ATL LIMITS)","DEKALB"),IF(AND($E3996="CLAYTON",ISNUMBER(SEARCH("COLLEGE PARK",$AT3996))),"CLAYTON (COLLEGE PARK)",$E3996)))))</f>
        <v/>
      </c>
      <c r="AV3996" s="2">
        <f>IF($L3996="","",IF(""&amp;$F3996="2","DIESEL",IF(OR(""&amp;$F3996="G",""&amp;$F3996="H"),"GAS","")))</f>
        <v/>
      </c>
      <c r="AW3996" s="2">
        <f>IF($AV3996="","",$R3996)</f>
        <v/>
      </c>
      <c r="AX3996" s="2">
        <f>IF($AV3996="","",IF($AB3996=0,$R3996,0))</f>
        <v/>
      </c>
      <c r="AY3996" s="2">
        <f>IF($AV3996="","",IF(AND($Z3996=0,COUNTIF('AR SALES'!$L$2:$L$2501,$L3996)=0),"YES",""))</f>
        <v/>
      </c>
      <c r="AZ3996" s="2">
        <f>IF($AV3996="","",IFERROR(VLOOKUP($AU3996,CODES!$A:$B,2,FALSE),"NO CODE"))</f>
        <v/>
      </c>
      <c r="BA3996" s="2">
        <f>IF(""&amp;$F3996&lt;&gt;"4","",IF($AY3996="YES","",IF(ROUND(SUMIFS($AE$2:$AE$4001,$L$2:$L$4001,$L3996,$F$2:$F$4001,"4")-SUMIFS('AR SALES'!$Y$2:$Y$2501,'AR SALES'!$L$2:$L$2501,$L3996,'AR SALES'!$AD$2:$AD$2501,"OFF"),2)=0,"","STALE")))</f>
        <v/>
      </c>
      <c r="BB3996" s="2">
        <f>IF(OR(""&amp;$F3996="2",""&amp;$F3996="4",""&amp;$F3996="G",""&amp;$F3996="H"),IF($AY3996="YES","",IF($AB3996&lt;&gt;0,"",IF(COUNTIFS('AR SALES'!$L$2:$L$2501,$L3996,'AR SALES'!$AD$2:$AD$2501,IF(""&amp;$F3996="4","OFF","ON"),'AR SALES'!$AF$2:$AF$2501,"Y")&gt;0,"","NO EXEMPTION"))),"")</f>
        <v/>
      </c>
    </row>
    <row r="3997">
      <c r="AT3997" s="2">
        <f>IF($L3997="","",IFERROR(INDEX('AR SALES'!$H$2:$H$2501,MATCH(""&amp;$L3997,'AR SALES'!$AE$2:$AE$2501,0)),""))</f>
        <v/>
      </c>
      <c r="AU3997" s="2">
        <f>IF($L3997="","",IF($A3997&lt;&gt;"GA","",IF($E3997="FULTON",IF(ISNUMBER(SEARCH("COLLEGE PARK",$AT3997)),"FULTON (COLLEGE PARK)",IF(ISNUMBER(SEARCH("HAPEVILLE",$AT3997)),"FULTON (HAPEVILLE)",IF(ISNUMBER(SEARCH("EAST POINT",$AT3997)),"FULTON (EAST POINT)",IF(ISNUMBER(SEARCH("ATLANTA",$AT3997)),"FULTON (ATL LIMITS)","FULTON")))),IF($E3997="DEKALB",IF(ISNUMBER(SEARCH("ATLANTA",$AT3997)),"DEKALB (ATL LIMITS)","DEKALB"),IF(AND($E3997="CLAYTON",ISNUMBER(SEARCH("COLLEGE PARK",$AT3997))),"CLAYTON (COLLEGE PARK)",$E3997)))))</f>
        <v/>
      </c>
      <c r="AV3997" s="2">
        <f>IF($L3997="","",IF(""&amp;$F3997="2","DIESEL",IF(OR(""&amp;$F3997="G",""&amp;$F3997="H"),"GAS","")))</f>
        <v/>
      </c>
      <c r="AW3997" s="2">
        <f>IF($AV3997="","",$R3997)</f>
        <v/>
      </c>
      <c r="AX3997" s="2">
        <f>IF($AV3997="","",IF($AB3997=0,$R3997,0))</f>
        <v/>
      </c>
      <c r="AY3997" s="2">
        <f>IF($AV3997="","",IF(AND($Z3997=0,COUNTIF('AR SALES'!$L$2:$L$2501,$L3997)=0),"YES",""))</f>
        <v/>
      </c>
      <c r="AZ3997" s="2">
        <f>IF($AV3997="","",IFERROR(VLOOKUP($AU3997,CODES!$A:$B,2,FALSE),"NO CODE"))</f>
        <v/>
      </c>
      <c r="BA3997" s="2">
        <f>IF(""&amp;$F3997&lt;&gt;"4","",IF($AY3997="YES","",IF(ROUND(SUMIFS($AE$2:$AE$4001,$L$2:$L$4001,$L3997,$F$2:$F$4001,"4")-SUMIFS('AR SALES'!$Y$2:$Y$2501,'AR SALES'!$L$2:$L$2501,$L3997,'AR SALES'!$AD$2:$AD$2501,"OFF"),2)=0,"","STALE")))</f>
        <v/>
      </c>
      <c r="BB3997" s="2">
        <f>IF(OR(""&amp;$F3997="2",""&amp;$F3997="4",""&amp;$F3997="G",""&amp;$F3997="H"),IF($AY3997="YES","",IF($AB3997&lt;&gt;0,"",IF(COUNTIFS('AR SALES'!$L$2:$L$2501,$L3997,'AR SALES'!$AD$2:$AD$2501,IF(""&amp;$F3997="4","OFF","ON"),'AR SALES'!$AF$2:$AF$2501,"Y")&gt;0,"","NO EXEMPTION"))),"")</f>
        <v/>
      </c>
    </row>
    <row r="3998">
      <c r="AT3998" s="2">
        <f>IF($L3998="","",IFERROR(INDEX('AR SALES'!$H$2:$H$2501,MATCH(""&amp;$L3998,'AR SALES'!$AE$2:$AE$2501,0)),""))</f>
        <v/>
      </c>
      <c r="AU3998" s="2">
        <f>IF($L3998="","",IF($A3998&lt;&gt;"GA","",IF($E3998="FULTON",IF(ISNUMBER(SEARCH("COLLEGE PARK",$AT3998)),"FULTON (COLLEGE PARK)",IF(ISNUMBER(SEARCH("HAPEVILLE",$AT3998)),"FULTON (HAPEVILLE)",IF(ISNUMBER(SEARCH("EAST POINT",$AT3998)),"FULTON (EAST POINT)",IF(ISNUMBER(SEARCH("ATLANTA",$AT3998)),"FULTON (ATL LIMITS)","FULTON")))),IF($E3998="DEKALB",IF(ISNUMBER(SEARCH("ATLANTA",$AT3998)),"DEKALB (ATL LIMITS)","DEKALB"),IF(AND($E3998="CLAYTON",ISNUMBER(SEARCH("COLLEGE PARK",$AT3998))),"CLAYTON (COLLEGE PARK)",$E3998)))))</f>
        <v/>
      </c>
      <c r="AV3998" s="2">
        <f>IF($L3998="","",IF(""&amp;$F3998="2","DIESEL",IF(OR(""&amp;$F3998="G",""&amp;$F3998="H"),"GAS","")))</f>
        <v/>
      </c>
      <c r="AW3998" s="2">
        <f>IF($AV3998="","",$R3998)</f>
        <v/>
      </c>
      <c r="AX3998" s="2">
        <f>IF($AV3998="","",IF($AB3998=0,$R3998,0))</f>
        <v/>
      </c>
      <c r="AY3998" s="2">
        <f>IF($AV3998="","",IF(AND($Z3998=0,COUNTIF('AR SALES'!$L$2:$L$2501,$L3998)=0),"YES",""))</f>
        <v/>
      </c>
      <c r="AZ3998" s="2">
        <f>IF($AV3998="","",IFERROR(VLOOKUP($AU3998,CODES!$A:$B,2,FALSE),"NO CODE"))</f>
        <v/>
      </c>
      <c r="BA3998" s="2">
        <f>IF(""&amp;$F3998&lt;&gt;"4","",IF($AY3998="YES","",IF(ROUND(SUMIFS($AE$2:$AE$4001,$L$2:$L$4001,$L3998,$F$2:$F$4001,"4")-SUMIFS('AR SALES'!$Y$2:$Y$2501,'AR SALES'!$L$2:$L$2501,$L3998,'AR SALES'!$AD$2:$AD$2501,"OFF"),2)=0,"","STALE")))</f>
        <v/>
      </c>
      <c r="BB3998" s="2">
        <f>IF(OR(""&amp;$F3998="2",""&amp;$F3998="4",""&amp;$F3998="G",""&amp;$F3998="H"),IF($AY3998="YES","",IF($AB3998&lt;&gt;0,"",IF(COUNTIFS('AR SALES'!$L$2:$L$2501,$L3998,'AR SALES'!$AD$2:$AD$2501,IF(""&amp;$F3998="4","OFF","ON"),'AR SALES'!$AF$2:$AF$2501,"Y")&gt;0,"","NO EXEMPTION"))),"")</f>
        <v/>
      </c>
    </row>
    <row r="3999">
      <c r="AT3999" s="2">
        <f>IF($L3999="","",IFERROR(INDEX('AR SALES'!$H$2:$H$2501,MATCH(""&amp;$L3999,'AR SALES'!$AE$2:$AE$2501,0)),""))</f>
        <v/>
      </c>
      <c r="AU3999" s="2">
        <f>IF($L3999="","",IF($A3999&lt;&gt;"GA","",IF($E3999="FULTON",IF(ISNUMBER(SEARCH("COLLEGE PARK",$AT3999)),"FULTON (COLLEGE PARK)",IF(ISNUMBER(SEARCH("HAPEVILLE",$AT3999)),"FULTON (HAPEVILLE)",IF(ISNUMBER(SEARCH("EAST POINT",$AT3999)),"FULTON (EAST POINT)",IF(ISNUMBER(SEARCH("ATLANTA",$AT3999)),"FULTON (ATL LIMITS)","FULTON")))),IF($E3999="DEKALB",IF(ISNUMBER(SEARCH("ATLANTA",$AT3999)),"DEKALB (ATL LIMITS)","DEKALB"),IF(AND($E3999="CLAYTON",ISNUMBER(SEARCH("COLLEGE PARK",$AT3999))),"CLAYTON (COLLEGE PARK)",$E3999)))))</f>
        <v/>
      </c>
      <c r="AV3999" s="2">
        <f>IF($L3999="","",IF(""&amp;$F3999="2","DIESEL",IF(OR(""&amp;$F3999="G",""&amp;$F3999="H"),"GAS","")))</f>
        <v/>
      </c>
      <c r="AW3999" s="2">
        <f>IF($AV3999="","",$R3999)</f>
        <v/>
      </c>
      <c r="AX3999" s="2">
        <f>IF($AV3999="","",IF($AB3999=0,$R3999,0))</f>
        <v/>
      </c>
      <c r="AY3999" s="2">
        <f>IF($AV3999="","",IF(AND($Z3999=0,COUNTIF('AR SALES'!$L$2:$L$2501,$L3999)=0),"YES",""))</f>
        <v/>
      </c>
      <c r="AZ3999" s="2">
        <f>IF($AV3999="","",IFERROR(VLOOKUP($AU3999,CODES!$A:$B,2,FALSE),"NO CODE"))</f>
        <v/>
      </c>
      <c r="BA3999" s="2">
        <f>IF(""&amp;$F3999&lt;&gt;"4","",IF($AY3999="YES","",IF(ROUND(SUMIFS($AE$2:$AE$4001,$L$2:$L$4001,$L3999,$F$2:$F$4001,"4")-SUMIFS('AR SALES'!$Y$2:$Y$2501,'AR SALES'!$L$2:$L$2501,$L3999,'AR SALES'!$AD$2:$AD$2501,"OFF"),2)=0,"","STALE")))</f>
        <v/>
      </c>
      <c r="BB3999" s="2">
        <f>IF(OR(""&amp;$F3999="2",""&amp;$F3999="4",""&amp;$F3999="G",""&amp;$F3999="H"),IF($AY3999="YES","",IF($AB3999&lt;&gt;0,"",IF(COUNTIFS('AR SALES'!$L$2:$L$2501,$L3999,'AR SALES'!$AD$2:$AD$2501,IF(""&amp;$F3999="4","OFF","ON"),'AR SALES'!$AF$2:$AF$2501,"Y")&gt;0,"","NO EXEMPTION"))),"")</f>
        <v/>
      </c>
    </row>
    <row r="4000">
      <c r="AT4000" s="2">
        <f>IF($L4000="","",IFERROR(INDEX('AR SALES'!$H$2:$H$2501,MATCH(""&amp;$L4000,'AR SALES'!$AE$2:$AE$2501,0)),""))</f>
        <v/>
      </c>
      <c r="AU4000" s="2">
        <f>IF($L4000="","",IF($A4000&lt;&gt;"GA","",IF($E4000="FULTON",IF(ISNUMBER(SEARCH("COLLEGE PARK",$AT4000)),"FULTON (COLLEGE PARK)",IF(ISNUMBER(SEARCH("HAPEVILLE",$AT4000)),"FULTON (HAPEVILLE)",IF(ISNUMBER(SEARCH("EAST POINT",$AT4000)),"FULTON (EAST POINT)",IF(ISNUMBER(SEARCH("ATLANTA",$AT4000)),"FULTON (ATL LIMITS)","FULTON")))),IF($E4000="DEKALB",IF(ISNUMBER(SEARCH("ATLANTA",$AT4000)),"DEKALB (ATL LIMITS)","DEKALB"),IF(AND($E4000="CLAYTON",ISNUMBER(SEARCH("COLLEGE PARK",$AT4000))),"CLAYTON (COLLEGE PARK)",$E4000)))))</f>
        <v/>
      </c>
      <c r="AV4000" s="2">
        <f>IF($L4000="","",IF(""&amp;$F4000="2","DIESEL",IF(OR(""&amp;$F4000="G",""&amp;$F4000="H"),"GAS","")))</f>
        <v/>
      </c>
      <c r="AW4000" s="2">
        <f>IF($AV4000="","",$R4000)</f>
        <v/>
      </c>
      <c r="AX4000" s="2">
        <f>IF($AV4000="","",IF($AB4000=0,$R4000,0))</f>
        <v/>
      </c>
      <c r="AY4000" s="2">
        <f>IF($AV4000="","",IF(AND($Z4000=0,COUNTIF('AR SALES'!$L$2:$L$2501,$L4000)=0),"YES",""))</f>
        <v/>
      </c>
      <c r="AZ4000" s="2">
        <f>IF($AV4000="","",IFERROR(VLOOKUP($AU4000,CODES!$A:$B,2,FALSE),"NO CODE"))</f>
        <v/>
      </c>
      <c r="BA4000" s="2">
        <f>IF(""&amp;$F4000&lt;&gt;"4","",IF($AY4000="YES","",IF(ROUND(SUMIFS($AE$2:$AE$4001,$L$2:$L$4001,$L4000,$F$2:$F$4001,"4")-SUMIFS('AR SALES'!$Y$2:$Y$2501,'AR SALES'!$L$2:$L$2501,$L4000,'AR SALES'!$AD$2:$AD$2501,"OFF"),2)=0,"","STALE")))</f>
        <v/>
      </c>
      <c r="BB4000" s="2">
        <f>IF(OR(""&amp;$F4000="2",""&amp;$F4000="4",""&amp;$F4000="G",""&amp;$F4000="H"),IF($AY4000="YES","",IF($AB4000&lt;&gt;0,"",IF(COUNTIFS('AR SALES'!$L$2:$L$2501,$L4000,'AR SALES'!$AD$2:$AD$2501,IF(""&amp;$F4000="4","OFF","ON"),'AR SALES'!$AF$2:$AF$2501,"Y")&gt;0,"","NO EXEMPTION"))),"")</f>
        <v/>
      </c>
    </row>
    <row r="4001">
      <c r="AT4001" s="2">
        <f>IF($L4001="","",IFERROR(INDEX('AR SALES'!$H$2:$H$2501,MATCH(""&amp;$L4001,'AR SALES'!$AE$2:$AE$2501,0)),""))</f>
        <v/>
      </c>
      <c r="AU4001" s="2">
        <f>IF($L4001="","",IF($A4001&lt;&gt;"GA","",IF($E4001="FULTON",IF(ISNUMBER(SEARCH("COLLEGE PARK",$AT4001)),"FULTON (COLLEGE PARK)",IF(ISNUMBER(SEARCH("HAPEVILLE",$AT4001)),"FULTON (HAPEVILLE)",IF(ISNUMBER(SEARCH("EAST POINT",$AT4001)),"FULTON (EAST POINT)",IF(ISNUMBER(SEARCH("ATLANTA",$AT4001)),"FULTON (ATL LIMITS)","FULTON")))),IF($E4001="DEKALB",IF(ISNUMBER(SEARCH("ATLANTA",$AT4001)),"DEKALB (ATL LIMITS)","DEKALB"),IF(AND($E4001="CLAYTON",ISNUMBER(SEARCH("COLLEGE PARK",$AT4001))),"CLAYTON (COLLEGE PARK)",$E4001)))))</f>
        <v/>
      </c>
      <c r="AV4001" s="2">
        <f>IF($L4001="","",IF(""&amp;$F4001="2","DIESEL",IF(OR(""&amp;$F4001="G",""&amp;$F4001="H"),"GAS","")))</f>
        <v/>
      </c>
      <c r="AW4001" s="2">
        <f>IF($AV4001="","",$R4001)</f>
        <v/>
      </c>
      <c r="AX4001" s="2">
        <f>IF($AV4001="","",IF($AB4001=0,$R4001,0))</f>
        <v/>
      </c>
      <c r="AY4001" s="2">
        <f>IF($AV4001="","",IF(AND($Z4001=0,COUNTIF('AR SALES'!$L$2:$L$2501,$L4001)=0),"YES",""))</f>
        <v/>
      </c>
      <c r="AZ4001" s="2">
        <f>IF($AV4001="","",IFERROR(VLOOKUP($AU4001,CODES!$A:$B,2,FALSE),"NO CODE"))</f>
        <v/>
      </c>
      <c r="BA4001" s="2">
        <f>IF(""&amp;$F4001&lt;&gt;"4","",IF($AY4001="YES","",IF(ROUND(SUMIFS($AE$2:$AE$4001,$L$2:$L$4001,$L4001,$F$2:$F$4001,"4")-SUMIFS('AR SALES'!$Y$2:$Y$2501,'AR SALES'!$L$2:$L$2501,$L4001,'AR SALES'!$AD$2:$AD$2501,"OFF"),2)=0,"","STALE")))</f>
        <v/>
      </c>
      <c r="BB4001" s="2">
        <f>IF(OR(""&amp;$F4001="2",""&amp;$F4001="4",""&amp;$F4001="G",""&amp;$F4001="H"),IF($AY4001="YES","",IF($AB4001&lt;&gt;0,"",IF(COUNTIFS('AR SALES'!$L$2:$L$2501,$L4001,'AR SALES'!$AD$2:$AD$2501,IF(""&amp;$F4001="4","OFF","ON"),'AR SALES'!$AF$2:$AF$2501,"Y")&gt;0,"","NO EXEMPTION"))),"")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A5A5A5"/>
    <outlinePr summaryBelow="1" summaryRight="1"/>
    <pageSetUpPr/>
  </sheetPr>
  <dimension ref="A1:I45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1" customWidth="1" min="2" max="2"/>
    <col width="11" customWidth="1" min="3" max="3"/>
    <col width="14" customWidth="1" min="7" max="7"/>
    <col width="30" customWidth="1" min="8" max="8"/>
    <col width="11" customWidth="1" min="9" max="9"/>
  </cols>
  <sheetData>
    <row r="1">
      <c r="A1" s="10" t="inlineStr">
        <is>
          <t>State code</t>
        </is>
      </c>
      <c r="B1" s="10" t="inlineStr">
        <is>
          <t>From</t>
        </is>
      </c>
      <c r="C1" s="10" t="inlineStr">
        <is>
          <t>To</t>
        </is>
      </c>
      <c r="D1" s="10" t="inlineStr">
        <is>
          <t>State part</t>
        </is>
      </c>
      <c r="E1" s="10" t="inlineStr">
        <is>
          <t>Local part</t>
        </is>
      </c>
      <c r="F1" s="10" t="inlineStr">
        <is>
          <t>Total</t>
        </is>
      </c>
      <c r="G1" s="3" t="inlineStr">
        <is>
          <t>Template</t>
        </is>
      </c>
      <c r="H1" s="2" t="inlineStr">
        <is>
          <t>ST-3 import template 3Q26.xls</t>
        </is>
      </c>
    </row>
    <row r="2">
      <c r="A2" t="inlineStr">
        <is>
          <t>000 - State</t>
        </is>
      </c>
      <c r="B2" s="20" t="n">
        <v>26299</v>
      </c>
      <c r="C2" s="20" t="n">
        <v>2958465</v>
      </c>
      <c r="D2" s="21" t="n">
        <v>0.04</v>
      </c>
      <c r="E2" s="21" t="n">
        <v>0</v>
      </c>
      <c r="F2" s="21" t="n">
        <v>0.04</v>
      </c>
      <c r="G2" s="3" t="inlineStr">
        <is>
          <t>Covers</t>
        </is>
      </c>
      <c r="H2" s="22" t="n">
        <v>46204</v>
      </c>
      <c r="I2" s="22" t="n">
        <v>46295</v>
      </c>
    </row>
    <row r="3">
      <c r="A3" t="inlineStr">
        <is>
          <t>000E - State (Energy)</t>
        </is>
      </c>
      <c r="B3" s="20" t="n">
        <v>41275</v>
      </c>
      <c r="C3" s="20" t="n">
        <v>41639</v>
      </c>
      <c r="D3" s="21" t="n">
        <v>0.03</v>
      </c>
      <c r="E3" s="21" t="n">
        <v>0</v>
      </c>
      <c r="F3" s="21" t="n">
        <v>0.03</v>
      </c>
      <c r="G3" s="3" t="inlineStr">
        <is>
          <t>Rate rows</t>
        </is>
      </c>
      <c r="H3" s="2" t="n">
        <v>4594</v>
      </c>
    </row>
    <row r="4">
      <c r="A4" t="inlineStr">
        <is>
          <t>000E - State (Energy)</t>
        </is>
      </c>
      <c r="B4" s="20" t="n">
        <v>41640</v>
      </c>
      <c r="C4" s="20" t="n">
        <v>42004</v>
      </c>
      <c r="D4" s="21" t="n">
        <v>0.02</v>
      </c>
      <c r="E4" s="21" t="n">
        <v>0</v>
      </c>
      <c r="F4" s="21" t="n">
        <v>0.02</v>
      </c>
      <c r="G4" s="3" t="inlineStr">
        <is>
          <t>Template file</t>
        </is>
      </c>
      <c r="H4" s="2" t="n"/>
    </row>
    <row r="5">
      <c r="A5" t="inlineStr">
        <is>
          <t>000E - State (Energy)</t>
        </is>
      </c>
      <c r="B5" s="20" t="n">
        <v>42005</v>
      </c>
      <c r="C5" s="20" t="n">
        <v>42369</v>
      </c>
      <c r="D5" s="21" t="n">
        <v>0.01</v>
      </c>
      <c r="E5" s="21" t="n">
        <v>0</v>
      </c>
      <c r="F5" s="21" t="n">
        <v>0.01</v>
      </c>
    </row>
    <row r="6">
      <c r="A6" t="inlineStr">
        <is>
          <t>000E - State (Energy)</t>
        </is>
      </c>
      <c r="B6" s="20" t="n">
        <v>42370</v>
      </c>
      <c r="C6" s="20" t="n">
        <v>2958465</v>
      </c>
      <c r="D6" s="21" t="n">
        <v>0</v>
      </c>
      <c r="E6" s="21" t="n">
        <v>0</v>
      </c>
      <c r="F6" s="21" t="n">
        <v>0</v>
      </c>
      <c r="G6" s="3" t="inlineStr">
        <is>
          <t>RECAP's month</t>
        </is>
      </c>
      <c r="H6" s="22">
        <f>IF(ISNUMBER(RECAP!$C$3),DATE(YEAR(RECAP!$C$3),MONTH(RECAP!$C$3),1),"")</f>
        <v/>
      </c>
      <c r="I6" s="22">
        <f>IF(H6="","",EOMONTH(H6,0))</f>
        <v/>
      </c>
    </row>
    <row r="7">
      <c r="A7" t="inlineStr">
        <is>
          <t>000JF - State (Jet Fuel)</t>
        </is>
      </c>
      <c r="B7" s="20" t="n">
        <v>26299</v>
      </c>
      <c r="C7" s="20" t="n">
        <v>42185</v>
      </c>
      <c r="D7" s="21" t="n">
        <v>0.03</v>
      </c>
      <c r="E7" s="21" t="n">
        <v>0</v>
      </c>
      <c r="F7" s="21" t="n">
        <v>0.03</v>
      </c>
    </row>
    <row r="8">
      <c r="A8" t="inlineStr">
        <is>
          <t>000JF - State (Jet Fuel)</t>
        </is>
      </c>
      <c r="B8" s="20" t="n">
        <v>42186</v>
      </c>
      <c r="C8" s="20" t="n">
        <v>43312</v>
      </c>
      <c r="D8" s="21" t="n">
        <v>0.04</v>
      </c>
      <c r="E8" s="21" t="n">
        <v>0</v>
      </c>
      <c r="F8" s="21" t="n">
        <v>0.04</v>
      </c>
      <c r="G8" s="5" t="inlineStr">
        <is>
          <t>Get rates on RECAP fills this tab from the state's import template. Don't type here.</t>
        </is>
      </c>
    </row>
    <row r="9">
      <c r="A9" t="inlineStr">
        <is>
          <t>000JF - State (Jet Fuel)</t>
        </is>
      </c>
      <c r="B9" s="20" t="n">
        <v>43313</v>
      </c>
      <c r="C9" s="20" t="n">
        <v>2958465</v>
      </c>
      <c r="D9" s="21" t="n">
        <v>0</v>
      </c>
      <c r="E9" s="21" t="n">
        <v>0</v>
      </c>
      <c r="F9" s="21" t="n">
        <v>0</v>
      </c>
    </row>
    <row r="10">
      <c r="A10" t="inlineStr">
        <is>
          <t>001 - Appling</t>
        </is>
      </c>
      <c r="B10" s="20" t="n">
        <v>31868</v>
      </c>
      <c r="C10" s="20" t="n">
        <v>35064</v>
      </c>
      <c r="D10" s="21" t="n">
        <v>0.04</v>
      </c>
      <c r="E10" s="21" t="n">
        <v>0.01</v>
      </c>
      <c r="F10" s="21" t="n">
        <v>0.05</v>
      </c>
    </row>
    <row r="11">
      <c r="A11" t="inlineStr">
        <is>
          <t>001 - Appling</t>
        </is>
      </c>
      <c r="B11" s="20" t="n">
        <v>35065</v>
      </c>
      <c r="C11" s="20" t="n">
        <v>36707</v>
      </c>
      <c r="D11" s="21" t="n">
        <v>0.04</v>
      </c>
      <c r="E11" s="21" t="n">
        <v>0.02</v>
      </c>
      <c r="F11" s="21" t="n">
        <v>0.06</v>
      </c>
    </row>
    <row r="12">
      <c r="A12" t="inlineStr">
        <is>
          <t>001 - Appling</t>
        </is>
      </c>
      <c r="B12" s="20" t="n">
        <v>36708</v>
      </c>
      <c r="C12" s="20" t="n">
        <v>39082</v>
      </c>
      <c r="D12" s="21" t="n">
        <v>0.04</v>
      </c>
      <c r="E12" s="21" t="n">
        <v>0.03</v>
      </c>
      <c r="F12" s="21" t="n">
        <v>0.07000000000000001</v>
      </c>
    </row>
    <row r="13">
      <c r="A13" t="inlineStr">
        <is>
          <t>001 - Appling</t>
        </is>
      </c>
      <c r="B13" s="20" t="n">
        <v>39083</v>
      </c>
      <c r="C13" s="20" t="n">
        <v>39263</v>
      </c>
      <c r="D13" s="21" t="n">
        <v>0.04</v>
      </c>
      <c r="E13" s="21" t="n">
        <v>0.02</v>
      </c>
      <c r="F13" s="21" t="n">
        <v>0.06</v>
      </c>
    </row>
    <row r="14">
      <c r="A14" t="inlineStr">
        <is>
          <t>001 - Appling</t>
        </is>
      </c>
      <c r="B14" s="20" t="n">
        <v>39264</v>
      </c>
      <c r="C14" s="20" t="n">
        <v>41274</v>
      </c>
      <c r="D14" s="21" t="n">
        <v>0.04</v>
      </c>
      <c r="E14" s="21" t="n">
        <v>0.03</v>
      </c>
      <c r="F14" s="21" t="n">
        <v>0.07000000000000001</v>
      </c>
    </row>
    <row r="15">
      <c r="A15" t="inlineStr">
        <is>
          <t>001 - Appling</t>
        </is>
      </c>
      <c r="B15" s="20" t="n">
        <v>41275</v>
      </c>
      <c r="C15" s="20" t="n">
        <v>44651</v>
      </c>
      <c r="D15" s="21" t="n">
        <v>0.04</v>
      </c>
      <c r="E15" s="21" t="n">
        <v>0.04</v>
      </c>
      <c r="F15" s="21" t="n">
        <v>0.08</v>
      </c>
    </row>
    <row r="16">
      <c r="A16" t="inlineStr">
        <is>
          <t>001 - Appling</t>
        </is>
      </c>
      <c r="B16" s="20" t="n">
        <v>44652</v>
      </c>
      <c r="C16" s="20" t="n">
        <v>44834</v>
      </c>
      <c r="D16" s="21" t="n">
        <v>0.04</v>
      </c>
      <c r="E16" s="21" t="n">
        <v>0.03</v>
      </c>
      <c r="F16" s="21" t="n">
        <v>0.07000000000000001</v>
      </c>
    </row>
    <row r="17">
      <c r="A17" t="inlineStr">
        <is>
          <t>001 - Appling</t>
        </is>
      </c>
      <c r="B17" s="20" t="n">
        <v>44835</v>
      </c>
      <c r="C17" s="20" t="n">
        <v>47483</v>
      </c>
      <c r="D17" s="21" t="n">
        <v>0.04</v>
      </c>
      <c r="E17" s="21" t="n">
        <v>0.04</v>
      </c>
      <c r="F17" s="21" t="n">
        <v>0.08</v>
      </c>
    </row>
    <row r="18">
      <c r="A18" t="inlineStr">
        <is>
          <t>001 - Appling</t>
        </is>
      </c>
      <c r="B18" s="20" t="n">
        <v>47484</v>
      </c>
      <c r="C18" s="20" t="n">
        <v>48029</v>
      </c>
      <c r="D18" s="21" t="n">
        <v>0.04</v>
      </c>
      <c r="E18" s="21" t="n">
        <v>0.03</v>
      </c>
      <c r="F18" s="21" t="n">
        <v>0.07000000000000001</v>
      </c>
    </row>
    <row r="19">
      <c r="A19" t="inlineStr">
        <is>
          <t>001 - Appling</t>
        </is>
      </c>
      <c r="B19" s="20" t="n">
        <v>48030</v>
      </c>
      <c r="C19" s="20" t="n">
        <v>48579</v>
      </c>
      <c r="D19" s="21" t="n">
        <v>0.04</v>
      </c>
      <c r="E19" s="21" t="n">
        <v>0.02</v>
      </c>
      <c r="F19" s="21" t="n">
        <v>0.06</v>
      </c>
    </row>
    <row r="20">
      <c r="A20" t="inlineStr">
        <is>
          <t>001 - Appling</t>
        </is>
      </c>
      <c r="B20" s="20" t="n">
        <v>48580</v>
      </c>
      <c r="C20" s="20" t="n">
        <v>2958465</v>
      </c>
      <c r="D20" s="21" t="n">
        <v>0.04</v>
      </c>
      <c r="E20" s="21" t="n">
        <v>0.01</v>
      </c>
      <c r="F20" s="21" t="n">
        <v>0.05</v>
      </c>
    </row>
    <row r="21">
      <c r="A21" t="inlineStr">
        <is>
          <t>001CLF - Appling (Locomotive)</t>
        </is>
      </c>
      <c r="B21" s="20" t="n">
        <v>44378</v>
      </c>
      <c r="C21" s="20" t="n">
        <v>44651</v>
      </c>
      <c r="D21" s="21" t="n">
        <v>0.04</v>
      </c>
      <c r="E21" s="21" t="n">
        <v>0.03</v>
      </c>
      <c r="F21" s="21" t="n">
        <v>0.07000000000000001</v>
      </c>
    </row>
    <row r="22">
      <c r="A22" t="inlineStr">
        <is>
          <t>001CLF - Appling (Locomotive)</t>
        </is>
      </c>
      <c r="B22" s="20" t="n">
        <v>44652</v>
      </c>
      <c r="C22" s="20" t="n">
        <v>44834</v>
      </c>
      <c r="D22" s="21" t="n">
        <v>0.04</v>
      </c>
      <c r="E22" s="21" t="n">
        <v>0.02</v>
      </c>
      <c r="F22" s="21" t="n">
        <v>0.06</v>
      </c>
    </row>
    <row r="23">
      <c r="A23" t="inlineStr">
        <is>
          <t>001CLF - Appling (Locomotive)</t>
        </is>
      </c>
      <c r="B23" s="20" t="n">
        <v>44835</v>
      </c>
      <c r="C23" s="20" t="n">
        <v>47483</v>
      </c>
      <c r="D23" s="21" t="n">
        <v>0.04</v>
      </c>
      <c r="E23" s="21" t="n">
        <v>0.03</v>
      </c>
      <c r="F23" s="21" t="n">
        <v>0.07000000000000001</v>
      </c>
    </row>
    <row r="24">
      <c r="A24" t="inlineStr">
        <is>
          <t>001CLF - Appling (Locomotive)</t>
        </is>
      </c>
      <c r="B24" s="20" t="n">
        <v>47484</v>
      </c>
      <c r="C24" s="20" t="n">
        <v>48029</v>
      </c>
      <c r="D24" s="21" t="n">
        <v>0.04</v>
      </c>
      <c r="E24" s="21" t="n">
        <v>0.02</v>
      </c>
      <c r="F24" s="21" t="n">
        <v>0.06</v>
      </c>
    </row>
    <row r="25">
      <c r="A25" t="inlineStr">
        <is>
          <t>001CLF - Appling (Locomotive)</t>
        </is>
      </c>
      <c r="B25" s="20" t="n">
        <v>48030</v>
      </c>
      <c r="C25" s="20" t="n">
        <v>2958465</v>
      </c>
      <c r="D25" s="21" t="n">
        <v>0.04</v>
      </c>
      <c r="E25" s="21" t="n">
        <v>0.01</v>
      </c>
      <c r="F25" s="21" t="n">
        <v>0.05</v>
      </c>
    </row>
    <row r="26">
      <c r="A26" t="inlineStr">
        <is>
          <t>001E - Appling (Energy)</t>
        </is>
      </c>
      <c r="B26" s="20" t="n">
        <v>41275</v>
      </c>
      <c r="C26" s="20" t="n">
        <v>41639</v>
      </c>
      <c r="D26" s="21" t="n">
        <v>0.03</v>
      </c>
      <c r="E26" s="21" t="n">
        <v>0.025</v>
      </c>
      <c r="F26" s="21" t="n">
        <v>0.055</v>
      </c>
    </row>
    <row r="27">
      <c r="A27" t="inlineStr">
        <is>
          <t>001E - Appling (Energy)</t>
        </is>
      </c>
      <c r="B27" s="20" t="n">
        <v>41640</v>
      </c>
      <c r="C27" s="20" t="n">
        <v>42004</v>
      </c>
      <c r="D27" s="21" t="n">
        <v>0.02</v>
      </c>
      <c r="E27" s="21" t="n">
        <v>0.02</v>
      </c>
      <c r="F27" s="21" t="n">
        <v>0.04</v>
      </c>
    </row>
    <row r="28">
      <c r="A28" t="inlineStr">
        <is>
          <t>001E - Appling (Energy)</t>
        </is>
      </c>
      <c r="B28" s="20" t="n">
        <v>42005</v>
      </c>
      <c r="C28" s="20" t="n">
        <v>42369</v>
      </c>
      <c r="D28" s="21" t="n">
        <v>0.01</v>
      </c>
      <c r="E28" s="21" t="n">
        <v>0.015</v>
      </c>
      <c r="F28" s="21" t="n">
        <v>0.025</v>
      </c>
    </row>
    <row r="29">
      <c r="A29" t="inlineStr">
        <is>
          <t>001E - Appling (Energy)</t>
        </is>
      </c>
      <c r="B29" s="20" t="n">
        <v>42370</v>
      </c>
      <c r="C29" s="20" t="n">
        <v>44651</v>
      </c>
      <c r="D29" s="21" t="n">
        <v>0</v>
      </c>
      <c r="E29" s="21" t="n">
        <v>0.01</v>
      </c>
      <c r="F29" s="21" t="n">
        <v>0.01</v>
      </c>
    </row>
    <row r="30">
      <c r="A30" t="inlineStr">
        <is>
          <t>001E - Appling (Energy)</t>
        </is>
      </c>
      <c r="B30" s="20" t="n">
        <v>44652</v>
      </c>
      <c r="C30" s="20" t="n">
        <v>44834</v>
      </c>
      <c r="D30" s="21" t="n">
        <v>0</v>
      </c>
      <c r="E30" s="21" t="n">
        <v>0</v>
      </c>
      <c r="F30" s="21" t="n">
        <v>0</v>
      </c>
    </row>
    <row r="31">
      <c r="A31" t="inlineStr">
        <is>
          <t>001E - Appling (Energy)</t>
        </is>
      </c>
      <c r="B31" s="20" t="n">
        <v>44835</v>
      </c>
      <c r="C31" s="20" t="n">
        <v>48029</v>
      </c>
      <c r="D31" s="21" t="n">
        <v>0</v>
      </c>
      <c r="E31" s="21" t="n">
        <v>0.01</v>
      </c>
      <c r="F31" s="21" t="n">
        <v>0.01</v>
      </c>
    </row>
    <row r="32">
      <c r="A32" t="inlineStr">
        <is>
          <t>001E - Appling (Energy)</t>
        </is>
      </c>
      <c r="B32" s="20" t="n">
        <v>48030</v>
      </c>
      <c r="C32" s="20" t="n">
        <v>2958465</v>
      </c>
      <c r="D32" s="21" t="n">
        <v>0</v>
      </c>
      <c r="E32" s="21" t="n">
        <v>0</v>
      </c>
      <c r="F32" s="21" t="n">
        <v>0</v>
      </c>
    </row>
    <row r="33">
      <c r="A33" t="inlineStr">
        <is>
          <t>001JT - Appling (Jet Fuel)</t>
        </is>
      </c>
      <c r="B33" s="20" t="n">
        <v>42005</v>
      </c>
      <c r="C33" s="20" t="n">
        <v>42185</v>
      </c>
      <c r="D33" s="21" t="n">
        <v>0</v>
      </c>
      <c r="E33" s="21" t="n">
        <v>0</v>
      </c>
      <c r="F33" s="21" t="n">
        <v>0</v>
      </c>
    </row>
    <row r="34">
      <c r="A34" t="inlineStr">
        <is>
          <t>001JT - Appling (Jet Fuel)</t>
        </is>
      </c>
      <c r="B34" s="20" t="n">
        <v>42186</v>
      </c>
      <c r="C34" s="20" t="n">
        <v>43281</v>
      </c>
      <c r="D34" s="21" t="n">
        <v>0.04</v>
      </c>
      <c r="E34" s="21" t="n">
        <v>0.04</v>
      </c>
      <c r="F34" s="21" t="n">
        <v>0.08</v>
      </c>
    </row>
    <row r="35">
      <c r="A35" t="inlineStr">
        <is>
          <t>001JT - Appling (Jet Fuel)</t>
        </is>
      </c>
      <c r="B35" s="20" t="n">
        <v>43282</v>
      </c>
      <c r="C35" s="20" t="n">
        <v>43312</v>
      </c>
      <c r="D35" s="21" t="n">
        <v>0.04</v>
      </c>
      <c r="E35" s="21" t="n">
        <v>0.01</v>
      </c>
      <c r="F35" s="21" t="n">
        <v>0.05</v>
      </c>
    </row>
    <row r="36">
      <c r="A36" t="inlineStr">
        <is>
          <t>001JT - Appling (Jet Fuel)</t>
        </is>
      </c>
      <c r="B36" s="20" t="n">
        <v>43313</v>
      </c>
      <c r="C36" s="20" t="n">
        <v>2958465</v>
      </c>
      <c r="D36" s="21" t="n">
        <v>0</v>
      </c>
      <c r="E36" s="21" t="n">
        <v>0.01</v>
      </c>
      <c r="F36" s="21" t="n">
        <v>0.01</v>
      </c>
    </row>
    <row r="37">
      <c r="A37" t="inlineStr">
        <is>
          <t>001TE - Appling (TSPLOST Exempt)</t>
        </is>
      </c>
      <c r="B37" s="20" t="n">
        <v>41275</v>
      </c>
      <c r="C37" s="20" t="n">
        <v>44651</v>
      </c>
      <c r="D37" s="21" t="n">
        <v>0.04</v>
      </c>
      <c r="E37" s="21" t="n">
        <v>0.03</v>
      </c>
      <c r="F37" s="21" t="n">
        <v>0.07000000000000001</v>
      </c>
    </row>
    <row r="38">
      <c r="A38" t="inlineStr">
        <is>
          <t>001TE - Appling (TSPLOST Exempt)</t>
        </is>
      </c>
      <c r="B38" s="20" t="n">
        <v>44652</v>
      </c>
      <c r="C38" s="20" t="n">
        <v>44834</v>
      </c>
      <c r="D38" s="21" t="n">
        <v>0.04</v>
      </c>
      <c r="E38" s="21" t="n">
        <v>0.02</v>
      </c>
      <c r="F38" s="21" t="n">
        <v>0.06</v>
      </c>
    </row>
    <row r="39">
      <c r="A39" t="inlineStr">
        <is>
          <t>001TE - Appling (TSPLOST Exempt)</t>
        </is>
      </c>
      <c r="B39" s="20" t="n">
        <v>44835</v>
      </c>
      <c r="C39" s="20" t="n">
        <v>47483</v>
      </c>
      <c r="D39" s="21" t="n">
        <v>0.04</v>
      </c>
      <c r="E39" s="21" t="n">
        <v>0.03</v>
      </c>
      <c r="F39" s="21" t="n">
        <v>0.07000000000000001</v>
      </c>
    </row>
    <row r="40">
      <c r="A40" t="inlineStr">
        <is>
          <t>001TE - Appling (TSPLOST Exempt)</t>
        </is>
      </c>
      <c r="B40" s="20" t="n">
        <v>47484</v>
      </c>
      <c r="C40" s="20" t="n">
        <v>48029</v>
      </c>
      <c r="D40" s="21" t="n">
        <v>0.04</v>
      </c>
      <c r="E40" s="21" t="n">
        <v>0.02</v>
      </c>
      <c r="F40" s="21" t="n">
        <v>0.06</v>
      </c>
    </row>
    <row r="41">
      <c r="A41" t="inlineStr">
        <is>
          <t>001TE - Appling (TSPLOST Exempt)</t>
        </is>
      </c>
      <c r="B41" s="20" t="n">
        <v>48030</v>
      </c>
      <c r="C41" s="20" t="n">
        <v>2958465</v>
      </c>
      <c r="D41" s="21" t="n">
        <v>0.04</v>
      </c>
      <c r="E41" s="21" t="n">
        <v>0.01</v>
      </c>
      <c r="F41" s="21" t="n">
        <v>0.05</v>
      </c>
    </row>
    <row r="42">
      <c r="A42" t="inlineStr">
        <is>
          <t>002 - Atkinson</t>
        </is>
      </c>
      <c r="B42" s="20" t="n">
        <v>28672</v>
      </c>
      <c r="C42" s="20" t="n">
        <v>32142</v>
      </c>
      <c r="D42" s="21" t="n">
        <v>0.04</v>
      </c>
      <c r="E42" s="21" t="n">
        <v>0.01</v>
      </c>
      <c r="F42" s="21" t="n">
        <v>0.05</v>
      </c>
    </row>
    <row r="43">
      <c r="A43" t="inlineStr">
        <is>
          <t>002 - Atkinson</t>
        </is>
      </c>
      <c r="B43" s="20" t="n">
        <v>32143</v>
      </c>
      <c r="C43" s="20" t="n">
        <v>35064</v>
      </c>
      <c r="D43" s="21" t="n">
        <v>0.04</v>
      </c>
      <c r="E43" s="21" t="n">
        <v>0.02</v>
      </c>
      <c r="F43" s="21" t="n">
        <v>0.06</v>
      </c>
    </row>
    <row r="44">
      <c r="A44" t="inlineStr">
        <is>
          <t>002 - Atkinson</t>
        </is>
      </c>
      <c r="B44" s="20" t="n">
        <v>35065</v>
      </c>
      <c r="C44" s="20" t="n">
        <v>35155</v>
      </c>
      <c r="D44" s="21" t="n">
        <v>0.04</v>
      </c>
      <c r="E44" s="21" t="n">
        <v>0.01</v>
      </c>
      <c r="F44" s="21" t="n">
        <v>0.05</v>
      </c>
    </row>
    <row r="45">
      <c r="A45" t="inlineStr">
        <is>
          <t>002 - Atkinson</t>
        </is>
      </c>
      <c r="B45" s="20" t="n">
        <v>35156</v>
      </c>
      <c r="C45" s="20" t="n">
        <v>36160</v>
      </c>
      <c r="D45" s="21" t="n">
        <v>0.04</v>
      </c>
      <c r="E45" s="21" t="n">
        <v>0.02</v>
      </c>
      <c r="F45" s="21" t="n">
        <v>0.06</v>
      </c>
    </row>
    <row r="46">
      <c r="A46" t="inlineStr">
        <is>
          <t>002 - Atkinson</t>
        </is>
      </c>
      <c r="B46" s="20" t="n">
        <v>36161</v>
      </c>
      <c r="C46" s="20" t="n">
        <v>43373</v>
      </c>
      <c r="D46" s="21" t="n">
        <v>0.04</v>
      </c>
      <c r="E46" s="21" t="n">
        <v>0.03</v>
      </c>
      <c r="F46" s="21" t="n">
        <v>0.07000000000000001</v>
      </c>
    </row>
    <row r="47">
      <c r="A47" t="inlineStr">
        <is>
          <t>002 - Atkinson</t>
        </is>
      </c>
      <c r="B47" s="20" t="n">
        <v>43374</v>
      </c>
      <c r="C47" s="20" t="n">
        <v>47026</v>
      </c>
      <c r="D47" s="21" t="n">
        <v>0.04</v>
      </c>
      <c r="E47" s="21" t="n">
        <v>0.04</v>
      </c>
      <c r="F47" s="21" t="n">
        <v>0.08</v>
      </c>
    </row>
    <row r="48">
      <c r="A48" t="inlineStr">
        <is>
          <t>002 - Atkinson</t>
        </is>
      </c>
      <c r="B48" s="20" t="n">
        <v>47027</v>
      </c>
      <c r="C48" s="20" t="n">
        <v>47208</v>
      </c>
      <c r="D48" s="21" t="n">
        <v>0.04</v>
      </c>
      <c r="E48" s="21" t="n">
        <v>0.02</v>
      </c>
      <c r="F48" s="21" t="n">
        <v>0.06</v>
      </c>
    </row>
    <row r="49">
      <c r="A49" t="inlineStr">
        <is>
          <t>002 - Atkinson</t>
        </is>
      </c>
      <c r="B49" s="20" t="n">
        <v>47209</v>
      </c>
      <c r="C49" s="20" t="n">
        <v>2958465</v>
      </c>
      <c r="D49" s="21" t="n">
        <v>0.04</v>
      </c>
      <c r="E49" s="21" t="n">
        <v>0.01</v>
      </c>
      <c r="F49" s="21" t="n">
        <v>0.05</v>
      </c>
    </row>
    <row r="50">
      <c r="A50" t="inlineStr">
        <is>
          <t>002CLF - Atkinson (Locomotive)</t>
        </is>
      </c>
      <c r="B50" s="20" t="n">
        <v>44378</v>
      </c>
      <c r="C50" s="20" t="n">
        <v>47026</v>
      </c>
      <c r="D50" s="21" t="n">
        <v>0.04</v>
      </c>
      <c r="E50" s="21" t="n">
        <v>0.03</v>
      </c>
      <c r="F50" s="21" t="n">
        <v>0.07000000000000001</v>
      </c>
    </row>
    <row r="51">
      <c r="A51" t="inlineStr">
        <is>
          <t>002CLF - Atkinson (Locomotive)</t>
        </is>
      </c>
      <c r="B51" s="20" t="n">
        <v>47027</v>
      </c>
      <c r="C51" s="20" t="n">
        <v>47208</v>
      </c>
      <c r="D51" s="21" t="n">
        <v>0.04</v>
      </c>
      <c r="E51" s="21" t="n">
        <v>0.02</v>
      </c>
      <c r="F51" s="21" t="n">
        <v>0.06</v>
      </c>
    </row>
    <row r="52">
      <c r="A52" t="inlineStr">
        <is>
          <t>002CLF - Atkinson (Locomotive)</t>
        </is>
      </c>
      <c r="B52" s="20" t="n">
        <v>47209</v>
      </c>
      <c r="C52" s="20" t="n">
        <v>2958465</v>
      </c>
      <c r="D52" s="21" t="n">
        <v>0.04</v>
      </c>
      <c r="E52" s="21" t="n">
        <v>0.01</v>
      </c>
      <c r="F52" s="21" t="n">
        <v>0.05</v>
      </c>
    </row>
    <row r="53">
      <c r="A53" t="inlineStr">
        <is>
          <t>002E - Atkinson (Energy)</t>
        </is>
      </c>
      <c r="B53" s="20" t="n">
        <v>41275</v>
      </c>
      <c r="C53" s="20" t="n">
        <v>41639</v>
      </c>
      <c r="D53" s="21" t="n">
        <v>0.03</v>
      </c>
      <c r="E53" s="21" t="n">
        <v>0.025</v>
      </c>
      <c r="F53" s="21" t="n">
        <v>0.055</v>
      </c>
    </row>
    <row r="54">
      <c r="A54" t="inlineStr">
        <is>
          <t>002E - Atkinson (Energy)</t>
        </is>
      </c>
      <c r="B54" s="20" t="n">
        <v>41640</v>
      </c>
      <c r="C54" s="20" t="n">
        <v>42004</v>
      </c>
      <c r="D54" s="21" t="n">
        <v>0.02</v>
      </c>
      <c r="E54" s="21" t="n">
        <v>0.02</v>
      </c>
      <c r="F54" s="21" t="n">
        <v>0.04</v>
      </c>
    </row>
    <row r="55">
      <c r="A55" t="inlineStr">
        <is>
          <t>002E - Atkinson (Energy)</t>
        </is>
      </c>
      <c r="B55" s="20" t="n">
        <v>42005</v>
      </c>
      <c r="C55" s="20" t="n">
        <v>42369</v>
      </c>
      <c r="D55" s="21" t="n">
        <v>0.01</v>
      </c>
      <c r="E55" s="21" t="n">
        <v>0.015</v>
      </c>
      <c r="F55" s="21" t="n">
        <v>0.025</v>
      </c>
    </row>
    <row r="56">
      <c r="A56" t="inlineStr">
        <is>
          <t>002E - Atkinson (Energy)</t>
        </is>
      </c>
      <c r="B56" s="20" t="n">
        <v>42370</v>
      </c>
      <c r="C56" s="20" t="n">
        <v>47026</v>
      </c>
      <c r="D56" s="21" t="n">
        <v>0</v>
      </c>
      <c r="E56" s="21" t="n">
        <v>0.01</v>
      </c>
      <c r="F56" s="21" t="n">
        <v>0.01</v>
      </c>
    </row>
    <row r="57">
      <c r="A57" t="inlineStr">
        <is>
          <t>002E - Atkinson (Energy)</t>
        </is>
      </c>
      <c r="B57" s="20" t="n">
        <v>47027</v>
      </c>
      <c r="C57" s="20" t="n">
        <v>2958465</v>
      </c>
      <c r="D57" s="21" t="n">
        <v>0</v>
      </c>
      <c r="E57" s="21" t="n">
        <v>0</v>
      </c>
      <c r="F57" s="21" t="n">
        <v>0</v>
      </c>
    </row>
    <row r="58">
      <c r="A58" t="inlineStr">
        <is>
          <t>002JT - Atkinson (Jet Fuel)</t>
        </is>
      </c>
      <c r="B58" s="20" t="n">
        <v>42005</v>
      </c>
      <c r="C58" s="20" t="n">
        <v>42185</v>
      </c>
      <c r="D58" s="21" t="n">
        <v>0</v>
      </c>
      <c r="E58" s="21" t="n">
        <v>0</v>
      </c>
      <c r="F58" s="21" t="n">
        <v>0</v>
      </c>
    </row>
    <row r="59">
      <c r="A59" t="inlineStr">
        <is>
          <t>002JT - Atkinson (Jet Fuel)</t>
        </is>
      </c>
      <c r="B59" s="20" t="n">
        <v>42186</v>
      </c>
      <c r="C59" s="20" t="n">
        <v>43281</v>
      </c>
      <c r="D59" s="21" t="n">
        <v>0.04</v>
      </c>
      <c r="E59" s="21" t="n">
        <v>0.03</v>
      </c>
      <c r="F59" s="21" t="n">
        <v>0.07000000000000001</v>
      </c>
    </row>
    <row r="60">
      <c r="A60" t="inlineStr">
        <is>
          <t>002JT - Atkinson (Jet Fuel)</t>
        </is>
      </c>
      <c r="B60" s="20" t="n">
        <v>43282</v>
      </c>
      <c r="C60" s="20" t="n">
        <v>43312</v>
      </c>
      <c r="D60" s="21" t="n">
        <v>0.04</v>
      </c>
      <c r="E60" s="21" t="n">
        <v>0.01</v>
      </c>
      <c r="F60" s="21" t="n">
        <v>0.05</v>
      </c>
    </row>
    <row r="61">
      <c r="A61" t="inlineStr">
        <is>
          <t>002JT - Atkinson (Jet Fuel)</t>
        </is>
      </c>
      <c r="B61" s="20" t="n">
        <v>43313</v>
      </c>
      <c r="C61" s="20" t="n">
        <v>2958465</v>
      </c>
      <c r="D61" s="21" t="n">
        <v>0</v>
      </c>
      <c r="E61" s="21" t="n">
        <v>0.01</v>
      </c>
      <c r="F61" s="21" t="n">
        <v>0.01</v>
      </c>
    </row>
    <row r="62">
      <c r="A62" t="inlineStr">
        <is>
          <t>002TE - Atkinson (TSPLOST Exempt)</t>
        </is>
      </c>
      <c r="B62" s="20" t="n">
        <v>28672</v>
      </c>
      <c r="C62" s="20" t="n">
        <v>32142</v>
      </c>
      <c r="D62" s="21" t="n">
        <v>0.04</v>
      </c>
      <c r="E62" s="21" t="n">
        <v>0.01</v>
      </c>
      <c r="F62" s="21" t="n">
        <v>0.05</v>
      </c>
    </row>
    <row r="63">
      <c r="A63" t="inlineStr">
        <is>
          <t>002TE - Atkinson (TSPLOST Exempt)</t>
        </is>
      </c>
      <c r="B63" s="20" t="n">
        <v>32143</v>
      </c>
      <c r="C63" s="20" t="n">
        <v>35064</v>
      </c>
      <c r="D63" s="21" t="n">
        <v>0.04</v>
      </c>
      <c r="E63" s="21" t="n">
        <v>0.02</v>
      </c>
      <c r="F63" s="21" t="n">
        <v>0.06</v>
      </c>
    </row>
    <row r="64">
      <c r="A64" t="inlineStr">
        <is>
          <t>002TE - Atkinson (TSPLOST Exempt)</t>
        </is>
      </c>
      <c r="B64" s="20" t="n">
        <v>35065</v>
      </c>
      <c r="C64" s="20" t="n">
        <v>35155</v>
      </c>
      <c r="D64" s="21" t="n">
        <v>0.04</v>
      </c>
      <c r="E64" s="21" t="n">
        <v>0.01</v>
      </c>
      <c r="F64" s="21" t="n">
        <v>0.05</v>
      </c>
    </row>
    <row r="65">
      <c r="A65" t="inlineStr">
        <is>
          <t>002TE - Atkinson (TSPLOST Exempt)</t>
        </is>
      </c>
      <c r="B65" s="20" t="n">
        <v>35156</v>
      </c>
      <c r="C65" s="20" t="n">
        <v>36160</v>
      </c>
      <c r="D65" s="21" t="n">
        <v>0.04</v>
      </c>
      <c r="E65" s="21" t="n">
        <v>0.02</v>
      </c>
      <c r="F65" s="21" t="n">
        <v>0.06</v>
      </c>
    </row>
    <row r="66">
      <c r="A66" t="inlineStr">
        <is>
          <t>002TE - Atkinson (TSPLOST Exempt)</t>
        </is>
      </c>
      <c r="B66" s="20" t="n">
        <v>36161</v>
      </c>
      <c r="C66" s="20" t="n">
        <v>47026</v>
      </c>
      <c r="D66" s="21" t="n">
        <v>0.04</v>
      </c>
      <c r="E66" s="21" t="n">
        <v>0.03</v>
      </c>
      <c r="F66" s="21" t="n">
        <v>0.07000000000000001</v>
      </c>
    </row>
    <row r="67">
      <c r="A67" t="inlineStr">
        <is>
          <t>002TE - Atkinson (TSPLOST Exempt)</t>
        </is>
      </c>
      <c r="B67" s="20" t="n">
        <v>47027</v>
      </c>
      <c r="C67" s="20" t="n">
        <v>47208</v>
      </c>
      <c r="D67" s="21" t="n">
        <v>0.04</v>
      </c>
      <c r="E67" s="21" t="n">
        <v>0.02</v>
      </c>
      <c r="F67" s="21" t="n">
        <v>0.06</v>
      </c>
    </row>
    <row r="68">
      <c r="A68" t="inlineStr">
        <is>
          <t>002TE - Atkinson (TSPLOST Exempt)</t>
        </is>
      </c>
      <c r="B68" s="20" t="n">
        <v>47209</v>
      </c>
      <c r="C68" s="20" t="n">
        <v>2958465</v>
      </c>
      <c r="D68" s="21" t="n">
        <v>0.04</v>
      </c>
      <c r="E68" s="21" t="n">
        <v>0.01</v>
      </c>
      <c r="F68" s="21" t="n">
        <v>0.05</v>
      </c>
    </row>
    <row r="69">
      <c r="A69" t="inlineStr">
        <is>
          <t>003 - Bacon</t>
        </is>
      </c>
      <c r="B69" s="20" t="n">
        <v>28581</v>
      </c>
      <c r="C69" s="20" t="n">
        <v>33328</v>
      </c>
      <c r="D69" s="21" t="n">
        <v>0.04</v>
      </c>
      <c r="E69" s="21" t="n">
        <v>0.01</v>
      </c>
      <c r="F69" s="21" t="n">
        <v>0.05</v>
      </c>
    </row>
    <row r="70">
      <c r="A70" t="inlineStr">
        <is>
          <t>003 - Bacon</t>
        </is>
      </c>
      <c r="B70" s="20" t="n">
        <v>33329</v>
      </c>
      <c r="C70" s="20" t="n">
        <v>35976</v>
      </c>
      <c r="D70" s="21" t="n">
        <v>0.04</v>
      </c>
      <c r="E70" s="21" t="n">
        <v>0.02</v>
      </c>
      <c r="F70" s="21" t="n">
        <v>0.06</v>
      </c>
    </row>
    <row r="71">
      <c r="A71" t="inlineStr">
        <is>
          <t>003 - Bacon</t>
        </is>
      </c>
      <c r="B71" s="20" t="n">
        <v>35977</v>
      </c>
      <c r="C71" s="20" t="n">
        <v>43373</v>
      </c>
      <c r="D71" s="21" t="n">
        <v>0.04</v>
      </c>
      <c r="E71" s="21" t="n">
        <v>0.03</v>
      </c>
      <c r="F71" s="21" t="n">
        <v>0.07000000000000001</v>
      </c>
    </row>
    <row r="72">
      <c r="A72" t="inlineStr">
        <is>
          <t>003 - Bacon</t>
        </is>
      </c>
      <c r="B72" s="20" t="n">
        <v>43374</v>
      </c>
      <c r="C72" s="20" t="n">
        <v>46934</v>
      </c>
      <c r="D72" s="21" t="n">
        <v>0.04</v>
      </c>
      <c r="E72" s="21" t="n">
        <v>0.04</v>
      </c>
      <c r="F72" s="21" t="n">
        <v>0.08</v>
      </c>
    </row>
    <row r="73">
      <c r="A73" t="inlineStr">
        <is>
          <t>003 - Bacon</t>
        </is>
      </c>
      <c r="B73" s="20" t="n">
        <v>46935</v>
      </c>
      <c r="C73" s="20" t="n">
        <v>47026</v>
      </c>
      <c r="D73" s="21" t="n">
        <v>0.04</v>
      </c>
      <c r="E73" s="21" t="n">
        <v>0.03</v>
      </c>
      <c r="F73" s="21" t="n">
        <v>0.07000000000000001</v>
      </c>
    </row>
    <row r="74">
      <c r="A74" t="inlineStr">
        <is>
          <t>003 - Bacon</t>
        </is>
      </c>
      <c r="B74" s="20" t="n">
        <v>47027</v>
      </c>
      <c r="C74" s="20" t="n">
        <v>47573</v>
      </c>
      <c r="D74" s="21" t="n">
        <v>0.04</v>
      </c>
      <c r="E74" s="21" t="n">
        <v>0.02</v>
      </c>
      <c r="F74" s="21" t="n">
        <v>0.06</v>
      </c>
    </row>
    <row r="75">
      <c r="A75" t="inlineStr">
        <is>
          <t>003 - Bacon</t>
        </is>
      </c>
      <c r="B75" s="20" t="n">
        <v>47574</v>
      </c>
      <c r="C75" s="20" t="n">
        <v>2958465</v>
      </c>
      <c r="D75" s="21" t="n">
        <v>0.04</v>
      </c>
      <c r="E75" s="21" t="n">
        <v>0.01</v>
      </c>
      <c r="F75" s="21" t="n">
        <v>0.05</v>
      </c>
    </row>
    <row r="76">
      <c r="A76" t="inlineStr">
        <is>
          <t>003CLF - Bacon (Locomotive)</t>
        </is>
      </c>
      <c r="B76" s="20" t="n">
        <v>44378</v>
      </c>
      <c r="C76" s="20" t="n">
        <v>46934</v>
      </c>
      <c r="D76" s="21" t="n">
        <v>0.04</v>
      </c>
      <c r="E76" s="21" t="n">
        <v>0.03</v>
      </c>
      <c r="F76" s="21" t="n">
        <v>0.07000000000000001</v>
      </c>
    </row>
    <row r="77">
      <c r="A77" t="inlineStr">
        <is>
          <t>003CLF - Bacon (Locomotive)</t>
        </is>
      </c>
      <c r="B77" s="20" t="n">
        <v>46935</v>
      </c>
      <c r="C77" s="20" t="n">
        <v>47573</v>
      </c>
      <c r="D77" s="21" t="n">
        <v>0.04</v>
      </c>
      <c r="E77" s="21" t="n">
        <v>0.02</v>
      </c>
      <c r="F77" s="21" t="n">
        <v>0.06</v>
      </c>
    </row>
    <row r="78">
      <c r="A78" t="inlineStr">
        <is>
          <t>003CLF - Bacon (Locomotive)</t>
        </is>
      </c>
      <c r="B78" s="20" t="n">
        <v>47574</v>
      </c>
      <c r="C78" s="20" t="n">
        <v>2958465</v>
      </c>
      <c r="D78" s="21" t="n">
        <v>0.04</v>
      </c>
      <c r="E78" s="21" t="n">
        <v>0.01</v>
      </c>
      <c r="F78" s="21" t="n">
        <v>0.05</v>
      </c>
    </row>
    <row r="79">
      <c r="A79" t="inlineStr">
        <is>
          <t>003E - Bacon (Energy)</t>
        </is>
      </c>
      <c r="B79" s="20" t="n">
        <v>41275</v>
      </c>
      <c r="C79" s="20" t="n">
        <v>41639</v>
      </c>
      <c r="D79" s="21" t="n">
        <v>0.03</v>
      </c>
      <c r="E79" s="21" t="n">
        <v>0.025</v>
      </c>
      <c r="F79" s="21" t="n">
        <v>0.055</v>
      </c>
    </row>
    <row r="80">
      <c r="A80" t="inlineStr">
        <is>
          <t>003E - Bacon (Energy)</t>
        </is>
      </c>
      <c r="B80" s="20" t="n">
        <v>41640</v>
      </c>
      <c r="C80" s="20" t="n">
        <v>42004</v>
      </c>
      <c r="D80" s="21" t="n">
        <v>0.02</v>
      </c>
      <c r="E80" s="21" t="n">
        <v>0.02</v>
      </c>
      <c r="F80" s="21" t="n">
        <v>0.04</v>
      </c>
    </row>
    <row r="81">
      <c r="A81" t="inlineStr">
        <is>
          <t>003E - Bacon (Energy)</t>
        </is>
      </c>
      <c r="B81" s="20" t="n">
        <v>42005</v>
      </c>
      <c r="C81" s="20" t="n">
        <v>42369</v>
      </c>
      <c r="D81" s="21" t="n">
        <v>0.01</v>
      </c>
      <c r="E81" s="21" t="n">
        <v>0.015</v>
      </c>
      <c r="F81" s="21" t="n">
        <v>0.025</v>
      </c>
    </row>
    <row r="82">
      <c r="A82" t="inlineStr">
        <is>
          <t>003E - Bacon (Energy)</t>
        </is>
      </c>
      <c r="B82" s="20" t="n">
        <v>42370</v>
      </c>
      <c r="C82" s="20" t="n">
        <v>46934</v>
      </c>
      <c r="D82" s="21" t="n">
        <v>0</v>
      </c>
      <c r="E82" s="21" t="n">
        <v>0.01</v>
      </c>
      <c r="F82" s="21" t="n">
        <v>0.01</v>
      </c>
    </row>
    <row r="83">
      <c r="A83" t="inlineStr">
        <is>
          <t>003E - Bacon (Energy)</t>
        </is>
      </c>
      <c r="B83" s="20" t="n">
        <v>46935</v>
      </c>
      <c r="C83" s="20" t="n">
        <v>2958465</v>
      </c>
      <c r="D83" s="21" t="n">
        <v>0</v>
      </c>
      <c r="E83" s="21" t="n">
        <v>0</v>
      </c>
      <c r="F83" s="21" t="n">
        <v>0</v>
      </c>
    </row>
    <row r="84">
      <c r="A84" t="inlineStr">
        <is>
          <t>003JT - Bacon (Jet Fuel)</t>
        </is>
      </c>
      <c r="B84" s="20" t="n">
        <v>42005</v>
      </c>
      <c r="C84" s="20" t="n">
        <v>42185</v>
      </c>
      <c r="D84" s="21" t="n">
        <v>0</v>
      </c>
      <c r="E84" s="21" t="n">
        <v>0</v>
      </c>
      <c r="F84" s="21" t="n">
        <v>0</v>
      </c>
    </row>
    <row r="85">
      <c r="A85" t="inlineStr">
        <is>
          <t>003JT - Bacon (Jet Fuel)</t>
        </is>
      </c>
      <c r="B85" s="20" t="n">
        <v>42186</v>
      </c>
      <c r="C85" s="20" t="n">
        <v>43281</v>
      </c>
      <c r="D85" s="21" t="n">
        <v>0.04</v>
      </c>
      <c r="E85" s="21" t="n">
        <v>0.03</v>
      </c>
      <c r="F85" s="21" t="n">
        <v>0.07000000000000001</v>
      </c>
    </row>
    <row r="86">
      <c r="A86" t="inlineStr">
        <is>
          <t>003JT - Bacon (Jet Fuel)</t>
        </is>
      </c>
      <c r="B86" s="20" t="n">
        <v>43282</v>
      </c>
      <c r="C86" s="20" t="n">
        <v>43312</v>
      </c>
      <c r="D86" s="21" t="n">
        <v>0.04</v>
      </c>
      <c r="E86" s="21" t="n">
        <v>0.01</v>
      </c>
      <c r="F86" s="21" t="n">
        <v>0.05</v>
      </c>
    </row>
    <row r="87">
      <c r="A87" t="inlineStr">
        <is>
          <t>003JT - Bacon (Jet Fuel)</t>
        </is>
      </c>
      <c r="B87" s="20" t="n">
        <v>43313</v>
      </c>
      <c r="C87" s="20" t="n">
        <v>2958465</v>
      </c>
      <c r="D87" s="21" t="n">
        <v>0</v>
      </c>
      <c r="E87" s="21" t="n">
        <v>0.01</v>
      </c>
      <c r="F87" s="21" t="n">
        <v>0.01</v>
      </c>
    </row>
    <row r="88">
      <c r="A88" t="inlineStr">
        <is>
          <t>003TE - Bacon (TSPLOST Exempt)</t>
        </is>
      </c>
      <c r="B88" s="20" t="n">
        <v>28581</v>
      </c>
      <c r="C88" s="20" t="n">
        <v>33328</v>
      </c>
      <c r="D88" s="21" t="n">
        <v>0.04</v>
      </c>
      <c r="E88" s="21" t="n">
        <v>0.01</v>
      </c>
      <c r="F88" s="21" t="n">
        <v>0.05</v>
      </c>
    </row>
    <row r="89">
      <c r="A89" t="inlineStr">
        <is>
          <t>003TE - Bacon (TSPLOST Exempt)</t>
        </is>
      </c>
      <c r="B89" s="20" t="n">
        <v>33329</v>
      </c>
      <c r="C89" s="20" t="n">
        <v>35976</v>
      </c>
      <c r="D89" s="21" t="n">
        <v>0.04</v>
      </c>
      <c r="E89" s="21" t="n">
        <v>0.02</v>
      </c>
      <c r="F89" s="21" t="n">
        <v>0.06</v>
      </c>
    </row>
    <row r="90">
      <c r="A90" t="inlineStr">
        <is>
          <t>003TE - Bacon (TSPLOST Exempt)</t>
        </is>
      </c>
      <c r="B90" s="20" t="n">
        <v>35977</v>
      </c>
      <c r="C90" s="20" t="n">
        <v>46934</v>
      </c>
      <c r="D90" s="21" t="n">
        <v>0.04</v>
      </c>
      <c r="E90" s="21" t="n">
        <v>0.03</v>
      </c>
      <c r="F90" s="21" t="n">
        <v>0.07000000000000001</v>
      </c>
    </row>
    <row r="91">
      <c r="A91" t="inlineStr">
        <is>
          <t>003TE - Bacon (TSPLOST Exempt)</t>
        </is>
      </c>
      <c r="B91" s="20" t="n">
        <v>46935</v>
      </c>
      <c r="C91" s="20" t="n">
        <v>47573</v>
      </c>
      <c r="D91" s="21" t="n">
        <v>0.04</v>
      </c>
      <c r="E91" s="21" t="n">
        <v>0.02</v>
      </c>
      <c r="F91" s="21" t="n">
        <v>0.06</v>
      </c>
    </row>
    <row r="92">
      <c r="A92" t="inlineStr">
        <is>
          <t>003TE - Bacon (TSPLOST Exempt)</t>
        </is>
      </c>
      <c r="B92" s="20" t="n">
        <v>47574</v>
      </c>
      <c r="C92" s="20" t="n">
        <v>2958465</v>
      </c>
      <c r="D92" s="21" t="n">
        <v>0.04</v>
      </c>
      <c r="E92" s="21" t="n">
        <v>0.01</v>
      </c>
      <c r="F92" s="21" t="n">
        <v>0.05</v>
      </c>
    </row>
    <row r="93">
      <c r="A93" t="inlineStr">
        <is>
          <t>004 - Baker</t>
        </is>
      </c>
      <c r="B93" s="20" t="n">
        <v>31868</v>
      </c>
      <c r="C93" s="20" t="n">
        <v>35976</v>
      </c>
      <c r="D93" s="21" t="n">
        <v>0.04</v>
      </c>
      <c r="E93" s="21" t="n">
        <v>0.01</v>
      </c>
      <c r="F93" s="21" t="n">
        <v>0.05</v>
      </c>
    </row>
    <row r="94">
      <c r="A94" t="inlineStr">
        <is>
          <t>004 - Baker</t>
        </is>
      </c>
      <c r="B94" s="20" t="n">
        <v>35977</v>
      </c>
      <c r="C94" s="20" t="n">
        <v>37802</v>
      </c>
      <c r="D94" s="21" t="n">
        <v>0.04</v>
      </c>
      <c r="E94" s="21" t="n">
        <v>0.02</v>
      </c>
      <c r="F94" s="21" t="n">
        <v>0.06</v>
      </c>
    </row>
    <row r="95">
      <c r="A95" t="inlineStr">
        <is>
          <t>004 - Baker</t>
        </is>
      </c>
      <c r="B95" s="20" t="n">
        <v>37803</v>
      </c>
      <c r="C95" s="20" t="n">
        <v>37986</v>
      </c>
      <c r="D95" s="21" t="n">
        <v>0.04</v>
      </c>
      <c r="E95" s="21" t="n">
        <v>0.01</v>
      </c>
      <c r="F95" s="21" t="n">
        <v>0.05</v>
      </c>
    </row>
    <row r="96">
      <c r="A96" t="inlineStr">
        <is>
          <t>004 - Baker</t>
        </is>
      </c>
      <c r="B96" s="20" t="n">
        <v>37987</v>
      </c>
      <c r="C96" s="20" t="n">
        <v>38352</v>
      </c>
      <c r="D96" s="21" t="n">
        <v>0.04</v>
      </c>
      <c r="E96" s="21" t="n">
        <v>0.02</v>
      </c>
      <c r="F96" s="21" t="n">
        <v>0.06</v>
      </c>
    </row>
    <row r="97">
      <c r="A97" t="inlineStr">
        <is>
          <t>004 - Baker</t>
        </is>
      </c>
      <c r="B97" s="20" t="n">
        <v>38353</v>
      </c>
      <c r="C97" s="20" t="n">
        <v>41639</v>
      </c>
      <c r="D97" s="21" t="n">
        <v>0.04</v>
      </c>
      <c r="E97" s="21" t="n">
        <v>0.03</v>
      </c>
      <c r="F97" s="21" t="n">
        <v>0.07000000000000001</v>
      </c>
    </row>
    <row r="98">
      <c r="A98" t="inlineStr">
        <is>
          <t>004 - Baker</t>
        </is>
      </c>
      <c r="B98" s="20" t="n">
        <v>41640</v>
      </c>
      <c r="C98" s="20" t="n">
        <v>42094</v>
      </c>
      <c r="D98" s="21" t="n">
        <v>0.04</v>
      </c>
      <c r="E98" s="21" t="n">
        <v>0.02</v>
      </c>
      <c r="F98" s="21" t="n">
        <v>0.06</v>
      </c>
    </row>
    <row r="99">
      <c r="A99" t="inlineStr">
        <is>
          <t>004 - Baker</t>
        </is>
      </c>
      <c r="B99" s="20" t="n">
        <v>42095</v>
      </c>
      <c r="C99" s="20" t="n">
        <v>45382</v>
      </c>
      <c r="D99" s="21" t="n">
        <v>0.04</v>
      </c>
      <c r="E99" s="21" t="n">
        <v>0.03</v>
      </c>
      <c r="F99" s="21" t="n">
        <v>0.07000000000000001</v>
      </c>
    </row>
    <row r="100">
      <c r="A100" t="inlineStr">
        <is>
          <t>004 - Baker</t>
        </is>
      </c>
      <c r="B100" s="20" t="n">
        <v>45383</v>
      </c>
      <c r="C100" s="20" t="n">
        <v>46387</v>
      </c>
      <c r="D100" s="21" t="n">
        <v>0.04</v>
      </c>
      <c r="E100" s="21" t="n">
        <v>0.04</v>
      </c>
      <c r="F100" s="21" t="n">
        <v>0.08</v>
      </c>
    </row>
    <row r="101">
      <c r="A101" t="inlineStr">
        <is>
          <t>004 - Baker</t>
        </is>
      </c>
      <c r="B101" s="20" t="n">
        <v>46388</v>
      </c>
      <c r="C101" s="20" t="n">
        <v>47208</v>
      </c>
      <c r="D101" s="21" t="n">
        <v>0.04</v>
      </c>
      <c r="E101" s="21" t="n">
        <v>0.03</v>
      </c>
      <c r="F101" s="21" t="n">
        <v>0.07000000000000001</v>
      </c>
    </row>
    <row r="102">
      <c r="A102" t="inlineStr">
        <is>
          <t>004 - Baker</t>
        </is>
      </c>
      <c r="B102" s="20" t="n">
        <v>47209</v>
      </c>
      <c r="C102" s="20" t="n">
        <v>47299</v>
      </c>
      <c r="D102" s="21" t="n">
        <v>0.04</v>
      </c>
      <c r="E102" s="21" t="n">
        <v>0.02</v>
      </c>
      <c r="F102" s="21" t="n">
        <v>0.06</v>
      </c>
    </row>
    <row r="103">
      <c r="A103" t="inlineStr">
        <is>
          <t>004 - Baker</t>
        </is>
      </c>
      <c r="B103" s="20" t="n">
        <v>47300</v>
      </c>
      <c r="C103" s="20" t="n">
        <v>2958465</v>
      </c>
      <c r="D103" s="21" t="n">
        <v>0.04</v>
      </c>
      <c r="E103" s="21" t="n">
        <v>0.01</v>
      </c>
      <c r="F103" s="21" t="n">
        <v>0.05</v>
      </c>
    </row>
    <row r="104">
      <c r="A104" t="inlineStr">
        <is>
          <t>004CLF - Baker (Locomotive)</t>
        </is>
      </c>
      <c r="B104" s="20" t="n">
        <v>44378</v>
      </c>
      <c r="C104" s="20" t="n">
        <v>46387</v>
      </c>
      <c r="D104" s="21" t="n">
        <v>0.04</v>
      </c>
      <c r="E104" s="21" t="n">
        <v>0.03</v>
      </c>
      <c r="F104" s="21" t="n">
        <v>0.07000000000000001</v>
      </c>
    </row>
    <row r="105">
      <c r="A105" t="inlineStr">
        <is>
          <t>004CLF - Baker (Locomotive)</t>
        </is>
      </c>
      <c r="B105" s="20" t="n">
        <v>46388</v>
      </c>
      <c r="C105" s="20" t="n">
        <v>47299</v>
      </c>
      <c r="D105" s="21" t="n">
        <v>0.04</v>
      </c>
      <c r="E105" s="21" t="n">
        <v>0.02</v>
      </c>
      <c r="F105" s="21" t="n">
        <v>0.06</v>
      </c>
    </row>
    <row r="106">
      <c r="A106" t="inlineStr">
        <is>
          <t>004CLF - Baker (Locomotive)</t>
        </is>
      </c>
      <c r="B106" s="20" t="n">
        <v>47300</v>
      </c>
      <c r="C106" s="20" t="n">
        <v>2958465</v>
      </c>
      <c r="D106" s="21" t="n">
        <v>0.04</v>
      </c>
      <c r="E106" s="21" t="n">
        <v>0.01</v>
      </c>
      <c r="F106" s="21" t="n">
        <v>0.05</v>
      </c>
    </row>
    <row r="107">
      <c r="A107" t="inlineStr">
        <is>
          <t>004E - Baker (Energy)</t>
        </is>
      </c>
      <c r="B107" s="20" t="n">
        <v>41275</v>
      </c>
      <c r="C107" s="20" t="n">
        <v>41639</v>
      </c>
      <c r="D107" s="21" t="n">
        <v>0.03</v>
      </c>
      <c r="E107" s="21" t="n">
        <v>0.025</v>
      </c>
      <c r="F107" s="21" t="n">
        <v>0.055</v>
      </c>
    </row>
    <row r="108">
      <c r="A108" t="inlineStr">
        <is>
          <t>004E - Baker (Energy)</t>
        </is>
      </c>
      <c r="B108" s="20" t="n">
        <v>41640</v>
      </c>
      <c r="C108" s="20" t="n">
        <v>42004</v>
      </c>
      <c r="D108" s="21" t="n">
        <v>0.02</v>
      </c>
      <c r="E108" s="21" t="n">
        <v>0.01</v>
      </c>
      <c r="F108" s="21" t="n">
        <v>0.03</v>
      </c>
    </row>
    <row r="109">
      <c r="A109" t="inlineStr">
        <is>
          <t>004E - Baker (Energy)</t>
        </is>
      </c>
      <c r="B109" s="20" t="n">
        <v>42005</v>
      </c>
      <c r="C109" s="20" t="n">
        <v>42094</v>
      </c>
      <c r="D109" s="21" t="n">
        <v>0.01</v>
      </c>
      <c r="E109" s="21" t="n">
        <v>0.005</v>
      </c>
      <c r="F109" s="21" t="n">
        <v>0.015</v>
      </c>
    </row>
    <row r="110">
      <c r="A110" t="inlineStr">
        <is>
          <t>004E - Baker (Energy)</t>
        </is>
      </c>
      <c r="B110" s="20" t="n">
        <v>42095</v>
      </c>
      <c r="C110" s="20" t="n">
        <v>42369</v>
      </c>
      <c r="D110" s="21" t="n">
        <v>0.01</v>
      </c>
      <c r="E110" s="21" t="n">
        <v>0.015</v>
      </c>
      <c r="F110" s="21" t="n">
        <v>0.025</v>
      </c>
    </row>
    <row r="111">
      <c r="A111" t="inlineStr">
        <is>
          <t>004E - Baker (Energy)</t>
        </is>
      </c>
      <c r="B111" s="20" t="n">
        <v>42370</v>
      </c>
      <c r="C111" s="20" t="n">
        <v>47299</v>
      </c>
      <c r="D111" s="21" t="n">
        <v>0</v>
      </c>
      <c r="E111" s="21" t="n">
        <v>0.01</v>
      </c>
      <c r="F111" s="21" t="n">
        <v>0.01</v>
      </c>
    </row>
    <row r="112">
      <c r="A112" t="inlineStr">
        <is>
          <t>004E - Baker (Energy)</t>
        </is>
      </c>
      <c r="B112" s="20" t="n">
        <v>47300</v>
      </c>
      <c r="C112" s="20" t="n">
        <v>2958465</v>
      </c>
      <c r="D112" s="21" t="n">
        <v>0</v>
      </c>
      <c r="E112" s="21" t="n">
        <v>0</v>
      </c>
      <c r="F112" s="21" t="n">
        <v>0</v>
      </c>
    </row>
    <row r="113">
      <c r="A113" t="inlineStr">
        <is>
          <t>004JT - Baker (Jet Fuel)</t>
        </is>
      </c>
      <c r="B113" s="20" t="n">
        <v>42186</v>
      </c>
      <c r="C113" s="20" t="n">
        <v>43281</v>
      </c>
      <c r="D113" s="21" t="n">
        <v>0.04</v>
      </c>
      <c r="E113" s="21" t="n">
        <v>0.03</v>
      </c>
      <c r="F113" s="21" t="n">
        <v>0.07000000000000001</v>
      </c>
    </row>
    <row r="114">
      <c r="A114" t="inlineStr">
        <is>
          <t>004JT - Baker (Jet Fuel)</t>
        </is>
      </c>
      <c r="B114" s="20" t="n">
        <v>43282</v>
      </c>
      <c r="C114" s="20" t="n">
        <v>43312</v>
      </c>
      <c r="D114" s="21" t="n">
        <v>0.04</v>
      </c>
      <c r="E114" s="21" t="n">
        <v>0.01</v>
      </c>
      <c r="F114" s="21" t="n">
        <v>0.05</v>
      </c>
    </row>
    <row r="115">
      <c r="A115" t="inlineStr">
        <is>
          <t>004JT - Baker (Jet Fuel)</t>
        </is>
      </c>
      <c r="B115" s="20" t="n">
        <v>43313</v>
      </c>
      <c r="C115" s="20" t="n">
        <v>2958465</v>
      </c>
      <c r="D115" s="21" t="n">
        <v>0</v>
      </c>
      <c r="E115" s="21" t="n">
        <v>0.01</v>
      </c>
      <c r="F115" s="21" t="n">
        <v>0.01</v>
      </c>
    </row>
    <row r="116">
      <c r="A116" t="inlineStr">
        <is>
          <t>004TE - Baker (TSPLOST Exempt)</t>
        </is>
      </c>
      <c r="B116" s="20" t="n">
        <v>31868</v>
      </c>
      <c r="C116" s="20" t="n">
        <v>35976</v>
      </c>
      <c r="D116" s="21" t="n">
        <v>0.04</v>
      </c>
      <c r="E116" s="21" t="n">
        <v>0.01</v>
      </c>
      <c r="F116" s="21" t="n">
        <v>0.05</v>
      </c>
    </row>
    <row r="117">
      <c r="A117" t="inlineStr">
        <is>
          <t>004TE - Baker (TSPLOST Exempt)</t>
        </is>
      </c>
      <c r="B117" s="20" t="n">
        <v>35977</v>
      </c>
      <c r="C117" s="20" t="n">
        <v>37802</v>
      </c>
      <c r="D117" s="21" t="n">
        <v>0.04</v>
      </c>
      <c r="E117" s="21" t="n">
        <v>0.02</v>
      </c>
      <c r="F117" s="21" t="n">
        <v>0.06</v>
      </c>
    </row>
    <row r="118">
      <c r="A118" t="inlineStr">
        <is>
          <t>004TE - Baker (TSPLOST Exempt)</t>
        </is>
      </c>
      <c r="B118" s="20" t="n">
        <v>37803</v>
      </c>
      <c r="C118" s="20" t="n">
        <v>37986</v>
      </c>
      <c r="D118" s="21" t="n">
        <v>0.04</v>
      </c>
      <c r="E118" s="21" t="n">
        <v>0.01</v>
      </c>
      <c r="F118" s="21" t="n">
        <v>0.05</v>
      </c>
    </row>
    <row r="119">
      <c r="A119" t="inlineStr">
        <is>
          <t>004TE - Baker (TSPLOST Exempt)</t>
        </is>
      </c>
      <c r="B119" s="20" t="n">
        <v>37987</v>
      </c>
      <c r="C119" s="20" t="n">
        <v>38352</v>
      </c>
      <c r="D119" s="21" t="n">
        <v>0.04</v>
      </c>
      <c r="E119" s="21" t="n">
        <v>0.02</v>
      </c>
      <c r="F119" s="21" t="n">
        <v>0.06</v>
      </c>
    </row>
    <row r="120">
      <c r="A120" t="inlineStr">
        <is>
          <t>004TE - Baker (TSPLOST Exempt)</t>
        </is>
      </c>
      <c r="B120" s="20" t="n">
        <v>38353</v>
      </c>
      <c r="C120" s="20" t="n">
        <v>41639</v>
      </c>
      <c r="D120" s="21" t="n">
        <v>0.04</v>
      </c>
      <c r="E120" s="21" t="n">
        <v>0.03</v>
      </c>
      <c r="F120" s="21" t="n">
        <v>0.07000000000000001</v>
      </c>
    </row>
    <row r="121">
      <c r="A121" t="inlineStr">
        <is>
          <t>004TE - Baker (TSPLOST Exempt)</t>
        </is>
      </c>
      <c r="B121" s="20" t="n">
        <v>41640</v>
      </c>
      <c r="C121" s="20" t="n">
        <v>42094</v>
      </c>
      <c r="D121" s="21" t="n">
        <v>0.04</v>
      </c>
      <c r="E121" s="21" t="n">
        <v>0.02</v>
      </c>
      <c r="F121" s="21" t="n">
        <v>0.06</v>
      </c>
    </row>
    <row r="122">
      <c r="A122" t="inlineStr">
        <is>
          <t>004TE - Baker (TSPLOST Exempt)</t>
        </is>
      </c>
      <c r="B122" s="20" t="n">
        <v>42095</v>
      </c>
      <c r="C122" s="20" t="n">
        <v>46387</v>
      </c>
      <c r="D122" s="21" t="n">
        <v>0.04</v>
      </c>
      <c r="E122" s="21" t="n">
        <v>0.03</v>
      </c>
      <c r="F122" s="21" t="n">
        <v>0.07000000000000001</v>
      </c>
    </row>
    <row r="123">
      <c r="A123" t="inlineStr">
        <is>
          <t>004TE - Baker (TSPLOST Exempt)</t>
        </is>
      </c>
      <c r="B123" s="20" t="n">
        <v>46388</v>
      </c>
      <c r="C123" s="20" t="n">
        <v>47299</v>
      </c>
      <c r="D123" s="21" t="n">
        <v>0.04</v>
      </c>
      <c r="E123" s="21" t="n">
        <v>0.02</v>
      </c>
      <c r="F123" s="21" t="n">
        <v>0.06</v>
      </c>
    </row>
    <row r="124">
      <c r="A124" t="inlineStr">
        <is>
          <t>004TE - Baker (TSPLOST Exempt)</t>
        </is>
      </c>
      <c r="B124" s="20" t="n">
        <v>47300</v>
      </c>
      <c r="C124" s="20" t="n">
        <v>2958465</v>
      </c>
      <c r="D124" s="21" t="n">
        <v>0.04</v>
      </c>
      <c r="E124" s="21" t="n">
        <v>0.01</v>
      </c>
      <c r="F124" s="21" t="n">
        <v>0.05</v>
      </c>
    </row>
    <row r="125">
      <c r="A125" t="inlineStr">
        <is>
          <t>005 - Baldwin</t>
        </is>
      </c>
      <c r="B125" s="20" t="n">
        <v>28581</v>
      </c>
      <c r="C125" s="20" t="n">
        <v>33146</v>
      </c>
      <c r="D125" s="21" t="n">
        <v>0.04</v>
      </c>
      <c r="E125" s="21" t="n">
        <v>0.01</v>
      </c>
      <c r="F125" s="21" t="n">
        <v>0.05</v>
      </c>
    </row>
    <row r="126">
      <c r="A126" t="inlineStr">
        <is>
          <t>005 - Baldwin</t>
        </is>
      </c>
      <c r="B126" s="20" t="n">
        <v>33147</v>
      </c>
      <c r="C126" s="20" t="n">
        <v>33785</v>
      </c>
      <c r="D126" s="21" t="n">
        <v>0.04</v>
      </c>
      <c r="E126" s="21" t="n">
        <v>0.02</v>
      </c>
      <c r="F126" s="21" t="n">
        <v>0.06</v>
      </c>
    </row>
    <row r="127">
      <c r="A127" t="inlineStr">
        <is>
          <t>005 - Baldwin</t>
        </is>
      </c>
      <c r="B127" s="20" t="n">
        <v>33786</v>
      </c>
      <c r="C127" s="20" t="n">
        <v>34059</v>
      </c>
      <c r="D127" s="21" t="n">
        <v>0.04</v>
      </c>
      <c r="E127" s="21" t="n">
        <v>0.01</v>
      </c>
      <c r="F127" s="21" t="n">
        <v>0.05</v>
      </c>
    </row>
    <row r="128">
      <c r="A128" t="inlineStr">
        <is>
          <t>005 - Baldwin</t>
        </is>
      </c>
      <c r="B128" s="20" t="n">
        <v>34060</v>
      </c>
      <c r="C128" s="20" t="n">
        <v>35611</v>
      </c>
      <c r="D128" s="21" t="n">
        <v>0.04</v>
      </c>
      <c r="E128" s="21" t="n">
        <v>0.02</v>
      </c>
      <c r="F128" s="21" t="n">
        <v>0.06</v>
      </c>
    </row>
    <row r="129">
      <c r="A129" t="inlineStr">
        <is>
          <t>005 - Baldwin</t>
        </is>
      </c>
      <c r="B129" s="20" t="n">
        <v>35612</v>
      </c>
      <c r="C129" s="20" t="n">
        <v>45382</v>
      </c>
      <c r="D129" s="21" t="n">
        <v>0.04</v>
      </c>
      <c r="E129" s="21" t="n">
        <v>0.03</v>
      </c>
      <c r="F129" s="21" t="n">
        <v>0.07000000000000001</v>
      </c>
    </row>
    <row r="130">
      <c r="A130" t="inlineStr">
        <is>
          <t>005 - Baldwin</t>
        </is>
      </c>
      <c r="B130" s="20" t="n">
        <v>45383</v>
      </c>
      <c r="C130" s="20" t="n">
        <v>47208</v>
      </c>
      <c r="D130" s="21" t="n">
        <v>0.04</v>
      </c>
      <c r="E130" s="21" t="n">
        <v>0.04</v>
      </c>
      <c r="F130" s="21" t="n">
        <v>0.08</v>
      </c>
    </row>
    <row r="131">
      <c r="A131" t="inlineStr">
        <is>
          <t>005 - Baldwin</t>
        </is>
      </c>
      <c r="B131" s="20" t="n">
        <v>47209</v>
      </c>
      <c r="C131" s="20" t="n">
        <v>47573</v>
      </c>
      <c r="D131" s="21" t="n">
        <v>0.04</v>
      </c>
      <c r="E131" s="21" t="n">
        <v>0.03</v>
      </c>
      <c r="F131" s="21" t="n">
        <v>0.07000000000000001</v>
      </c>
    </row>
    <row r="132">
      <c r="A132" t="inlineStr">
        <is>
          <t>005 - Baldwin</t>
        </is>
      </c>
      <c r="B132" s="20" t="n">
        <v>47574</v>
      </c>
      <c r="C132" s="20" t="n">
        <v>48029</v>
      </c>
      <c r="D132" s="21" t="n">
        <v>0.04</v>
      </c>
      <c r="E132" s="21" t="n">
        <v>0.02</v>
      </c>
      <c r="F132" s="21" t="n">
        <v>0.06</v>
      </c>
    </row>
    <row r="133">
      <c r="A133" t="inlineStr">
        <is>
          <t>005 - Baldwin</t>
        </is>
      </c>
      <c r="B133" s="20" t="n">
        <v>48030</v>
      </c>
      <c r="C133" s="20" t="n">
        <v>2958465</v>
      </c>
      <c r="D133" s="21" t="n">
        <v>0.04</v>
      </c>
      <c r="E133" s="21" t="n">
        <v>0.01</v>
      </c>
      <c r="F133" s="21" t="n">
        <v>0.05</v>
      </c>
    </row>
    <row r="134">
      <c r="A134" t="inlineStr">
        <is>
          <t>005CLF - Baldwin (Locomotive)</t>
        </is>
      </c>
      <c r="B134" s="20" t="n">
        <v>44378</v>
      </c>
      <c r="C134" s="20" t="n">
        <v>47573</v>
      </c>
      <c r="D134" s="21" t="n">
        <v>0.04</v>
      </c>
      <c r="E134" s="21" t="n">
        <v>0.03</v>
      </c>
      <c r="F134" s="21" t="n">
        <v>0.07000000000000001</v>
      </c>
    </row>
    <row r="135">
      <c r="A135" t="inlineStr">
        <is>
          <t>005CLF - Baldwin (Locomotive)</t>
        </is>
      </c>
      <c r="B135" s="20" t="n">
        <v>47574</v>
      </c>
      <c r="C135" s="20" t="n">
        <v>48029</v>
      </c>
      <c r="D135" s="21" t="n">
        <v>0.04</v>
      </c>
      <c r="E135" s="21" t="n">
        <v>0.02</v>
      </c>
      <c r="F135" s="21" t="n">
        <v>0.06</v>
      </c>
    </row>
    <row r="136">
      <c r="A136" t="inlineStr">
        <is>
          <t>005CLF - Baldwin (Locomotive)</t>
        </is>
      </c>
      <c r="B136" s="20" t="n">
        <v>48030</v>
      </c>
      <c r="C136" s="20" t="n">
        <v>2958465</v>
      </c>
      <c r="D136" s="21" t="n">
        <v>0.04</v>
      </c>
      <c r="E136" s="21" t="n">
        <v>0.01</v>
      </c>
      <c r="F136" s="21" t="n">
        <v>0.05</v>
      </c>
    </row>
    <row r="137">
      <c r="A137" t="inlineStr">
        <is>
          <t>005E - Baldwin (Energy)</t>
        </is>
      </c>
      <c r="B137" s="20" t="n">
        <v>41275</v>
      </c>
      <c r="C137" s="20" t="n">
        <v>41639</v>
      </c>
      <c r="D137" s="21" t="n">
        <v>0.03</v>
      </c>
      <c r="E137" s="21" t="n">
        <v>0.025</v>
      </c>
      <c r="F137" s="21" t="n">
        <v>0.055</v>
      </c>
    </row>
    <row r="138">
      <c r="A138" t="inlineStr">
        <is>
          <t>005E - Baldwin (Energy)</t>
        </is>
      </c>
      <c r="B138" s="20" t="n">
        <v>41640</v>
      </c>
      <c r="C138" s="20" t="n">
        <v>42004</v>
      </c>
      <c r="D138" s="21" t="n">
        <v>0.02</v>
      </c>
      <c r="E138" s="21" t="n">
        <v>0.02</v>
      </c>
      <c r="F138" s="21" t="n">
        <v>0.04</v>
      </c>
    </row>
    <row r="139">
      <c r="A139" t="inlineStr">
        <is>
          <t>005E - Baldwin (Energy)</t>
        </is>
      </c>
      <c r="B139" s="20" t="n">
        <v>42005</v>
      </c>
      <c r="C139" s="20" t="n">
        <v>42369</v>
      </c>
      <c r="D139" s="21" t="n">
        <v>0.01</v>
      </c>
      <c r="E139" s="21" t="n">
        <v>0.015</v>
      </c>
      <c r="F139" s="21" t="n">
        <v>0.025</v>
      </c>
    </row>
    <row r="140">
      <c r="A140" t="inlineStr">
        <is>
          <t>005E - Baldwin (Energy)</t>
        </is>
      </c>
      <c r="B140" s="20" t="n">
        <v>42370</v>
      </c>
      <c r="C140" s="20" t="n">
        <v>48029</v>
      </c>
      <c r="D140" s="21" t="n">
        <v>0</v>
      </c>
      <c r="E140" s="21" t="n">
        <v>0.01</v>
      </c>
      <c r="F140" s="21" t="n">
        <v>0.01</v>
      </c>
    </row>
    <row r="141">
      <c r="A141" t="inlineStr">
        <is>
          <t>005E - Baldwin (Energy)</t>
        </is>
      </c>
      <c r="B141" s="20" t="n">
        <v>48030</v>
      </c>
      <c r="C141" s="20" t="n">
        <v>2958465</v>
      </c>
      <c r="D141" s="21" t="n">
        <v>0</v>
      </c>
      <c r="E141" s="21" t="n">
        <v>0</v>
      </c>
      <c r="F141" s="21" t="n">
        <v>0</v>
      </c>
    </row>
    <row r="142">
      <c r="A142" t="inlineStr">
        <is>
          <t>005JT - Baldwin (Jet Fuel)</t>
        </is>
      </c>
      <c r="B142" s="20" t="n">
        <v>42005</v>
      </c>
      <c r="C142" s="20" t="n">
        <v>42185</v>
      </c>
      <c r="D142" s="21" t="n">
        <v>0</v>
      </c>
      <c r="E142" s="21" t="n">
        <v>0</v>
      </c>
      <c r="F142" s="21" t="n">
        <v>0</v>
      </c>
    </row>
    <row r="143">
      <c r="A143" t="inlineStr">
        <is>
          <t>005JT - Baldwin (Jet Fuel)</t>
        </is>
      </c>
      <c r="B143" s="20" t="n">
        <v>42186</v>
      </c>
      <c r="C143" s="20" t="n">
        <v>43281</v>
      </c>
      <c r="D143" s="21" t="n">
        <v>0.04</v>
      </c>
      <c r="E143" s="21" t="n">
        <v>0.03</v>
      </c>
      <c r="F143" s="21" t="n">
        <v>0.07000000000000001</v>
      </c>
    </row>
    <row r="144">
      <c r="A144" t="inlineStr">
        <is>
          <t>005JT - Baldwin (Jet Fuel)</t>
        </is>
      </c>
      <c r="B144" s="20" t="n">
        <v>43282</v>
      </c>
      <c r="C144" s="20" t="n">
        <v>43312</v>
      </c>
      <c r="D144" s="21" t="n">
        <v>0.04</v>
      </c>
      <c r="E144" s="21" t="n">
        <v>0.01</v>
      </c>
      <c r="F144" s="21" t="n">
        <v>0.05</v>
      </c>
    </row>
    <row r="145">
      <c r="A145" t="inlineStr">
        <is>
          <t>005JT - Baldwin (Jet Fuel)</t>
        </is>
      </c>
      <c r="B145" s="20" t="n">
        <v>43313</v>
      </c>
      <c r="C145" s="20" t="n">
        <v>2958465</v>
      </c>
      <c r="D145" s="21" t="n">
        <v>0</v>
      </c>
      <c r="E145" s="21" t="n">
        <v>0.01</v>
      </c>
      <c r="F145" s="21" t="n">
        <v>0.01</v>
      </c>
    </row>
    <row r="146">
      <c r="A146" t="inlineStr">
        <is>
          <t>005TE - Baldwin (TSPLOST Exempt)</t>
        </is>
      </c>
      <c r="B146" s="20" t="n">
        <v>28581</v>
      </c>
      <c r="C146" s="20" t="n">
        <v>33146</v>
      </c>
      <c r="D146" s="21" t="n">
        <v>0.04</v>
      </c>
      <c r="E146" s="21" t="n">
        <v>0.01</v>
      </c>
      <c r="F146" s="21" t="n">
        <v>0.05</v>
      </c>
    </row>
    <row r="147">
      <c r="A147" t="inlineStr">
        <is>
          <t>005TE - Baldwin (TSPLOST Exempt)</t>
        </is>
      </c>
      <c r="B147" s="20" t="n">
        <v>33147</v>
      </c>
      <c r="C147" s="20" t="n">
        <v>33785</v>
      </c>
      <c r="D147" s="21" t="n">
        <v>0.04</v>
      </c>
      <c r="E147" s="21" t="n">
        <v>0.02</v>
      </c>
      <c r="F147" s="21" t="n">
        <v>0.06</v>
      </c>
    </row>
    <row r="148">
      <c r="A148" t="inlineStr">
        <is>
          <t>005TE - Baldwin (TSPLOST Exempt)</t>
        </is>
      </c>
      <c r="B148" s="20" t="n">
        <v>33786</v>
      </c>
      <c r="C148" s="20" t="n">
        <v>34059</v>
      </c>
      <c r="D148" s="21" t="n">
        <v>0.04</v>
      </c>
      <c r="E148" s="21" t="n">
        <v>0.01</v>
      </c>
      <c r="F148" s="21" t="n">
        <v>0.05</v>
      </c>
    </row>
    <row r="149">
      <c r="A149" t="inlineStr">
        <is>
          <t>005TE - Baldwin (TSPLOST Exempt)</t>
        </is>
      </c>
      <c r="B149" s="20" t="n">
        <v>34060</v>
      </c>
      <c r="C149" s="20" t="n">
        <v>35611</v>
      </c>
      <c r="D149" s="21" t="n">
        <v>0.04</v>
      </c>
      <c r="E149" s="21" t="n">
        <v>0.02</v>
      </c>
      <c r="F149" s="21" t="n">
        <v>0.06</v>
      </c>
    </row>
    <row r="150">
      <c r="A150" t="inlineStr">
        <is>
          <t>005TE - Baldwin (TSPLOST Exempt)</t>
        </is>
      </c>
      <c r="B150" s="20" t="n">
        <v>35612</v>
      </c>
      <c r="C150" s="20" t="n">
        <v>47573</v>
      </c>
      <c r="D150" s="21" t="n">
        <v>0.04</v>
      </c>
      <c r="E150" s="21" t="n">
        <v>0.03</v>
      </c>
      <c r="F150" s="21" t="n">
        <v>0.07000000000000001</v>
      </c>
    </row>
    <row r="151">
      <c r="A151" t="inlineStr">
        <is>
          <t>005TE - Baldwin (TSPLOST Exempt)</t>
        </is>
      </c>
      <c r="B151" s="20" t="n">
        <v>47574</v>
      </c>
      <c r="C151" s="20" t="n">
        <v>48029</v>
      </c>
      <c r="D151" s="21" t="n">
        <v>0.04</v>
      </c>
      <c r="E151" s="21" t="n">
        <v>0.02</v>
      </c>
      <c r="F151" s="21" t="n">
        <v>0.06</v>
      </c>
    </row>
    <row r="152">
      <c r="A152" t="inlineStr">
        <is>
          <t>005TE - Baldwin (TSPLOST Exempt)</t>
        </is>
      </c>
      <c r="B152" s="20" t="n">
        <v>48030</v>
      </c>
      <c r="C152" s="20" t="n">
        <v>2958465</v>
      </c>
      <c r="D152" s="21" t="n">
        <v>0.04</v>
      </c>
      <c r="E152" s="21" t="n">
        <v>0.01</v>
      </c>
      <c r="F152" s="21" t="n">
        <v>0.05</v>
      </c>
    </row>
    <row r="153">
      <c r="A153" t="inlineStr">
        <is>
          <t>006 - Banks</t>
        </is>
      </c>
      <c r="B153" s="20" t="n">
        <v>29677</v>
      </c>
      <c r="C153" s="20" t="n">
        <v>31777</v>
      </c>
      <c r="D153" s="21" t="n">
        <v>0.04</v>
      </c>
      <c r="E153" s="21" t="n">
        <v>0.01</v>
      </c>
      <c r="F153" s="21" t="n">
        <v>0.05</v>
      </c>
    </row>
    <row r="154">
      <c r="A154" t="inlineStr">
        <is>
          <t>006 - Banks</t>
        </is>
      </c>
      <c r="B154" s="20" t="n">
        <v>31778</v>
      </c>
      <c r="C154" s="20" t="n">
        <v>33238</v>
      </c>
      <c r="D154" s="21" t="n">
        <v>0.04</v>
      </c>
      <c r="E154" s="21" t="n">
        <v>0.02</v>
      </c>
      <c r="F154" s="21" t="n">
        <v>0.06</v>
      </c>
    </row>
    <row r="155">
      <c r="A155" t="inlineStr">
        <is>
          <t>006 - Banks</t>
        </is>
      </c>
      <c r="B155" s="20" t="n">
        <v>33239</v>
      </c>
      <c r="C155" s="20" t="n">
        <v>33511</v>
      </c>
      <c r="D155" s="21" t="n">
        <v>0.04</v>
      </c>
      <c r="E155" s="21" t="n">
        <v>0.01</v>
      </c>
      <c r="F155" s="21" t="n">
        <v>0.05</v>
      </c>
    </row>
    <row r="156">
      <c r="A156" t="inlineStr">
        <is>
          <t>006 - Banks</t>
        </is>
      </c>
      <c r="B156" s="20" t="n">
        <v>33512</v>
      </c>
      <c r="C156" s="20" t="n">
        <v>35581</v>
      </c>
      <c r="D156" s="21" t="n">
        <v>0.04</v>
      </c>
      <c r="E156" s="21" t="n">
        <v>0.02</v>
      </c>
      <c r="F156" s="21" t="n">
        <v>0.06</v>
      </c>
    </row>
    <row r="157">
      <c r="A157" t="inlineStr">
        <is>
          <t>006 - Banks</t>
        </is>
      </c>
      <c r="B157" s="20" t="n">
        <v>35582</v>
      </c>
      <c r="C157" s="20" t="n">
        <v>43373</v>
      </c>
      <c r="D157" s="21" t="n">
        <v>0.04</v>
      </c>
      <c r="E157" s="21" t="n">
        <v>0.03</v>
      </c>
      <c r="F157" s="21" t="n">
        <v>0.07000000000000001</v>
      </c>
    </row>
    <row r="158">
      <c r="A158" t="inlineStr">
        <is>
          <t>006 - Banks</t>
        </is>
      </c>
      <c r="B158" s="20" t="n">
        <v>43374</v>
      </c>
      <c r="C158" s="20" t="n">
        <v>46022</v>
      </c>
      <c r="D158" s="21" t="n">
        <v>0.04</v>
      </c>
      <c r="E158" s="21" t="n">
        <v>0.04</v>
      </c>
      <c r="F158" s="21" t="n">
        <v>0.08</v>
      </c>
    </row>
    <row r="159">
      <c r="A159" t="inlineStr">
        <is>
          <t>006 - Banks</t>
        </is>
      </c>
      <c r="B159" s="20" t="n">
        <v>46023</v>
      </c>
      <c r="C159" s="20" t="n">
        <v>46477</v>
      </c>
      <c r="D159" s="21" t="n">
        <v>0.04</v>
      </c>
      <c r="E159" s="21" t="n">
        <v>0.05</v>
      </c>
      <c r="F159" s="21" t="n">
        <v>0.09</v>
      </c>
    </row>
    <row r="160">
      <c r="A160" t="inlineStr">
        <is>
          <t>006 - Banks</t>
        </is>
      </c>
      <c r="B160" s="20" t="n">
        <v>46478</v>
      </c>
      <c r="C160" s="20" t="n">
        <v>46568</v>
      </c>
      <c r="D160" s="21" t="n">
        <v>0.04</v>
      </c>
      <c r="E160" s="21" t="n">
        <v>0.04</v>
      </c>
      <c r="F160" s="21" t="n">
        <v>0.08</v>
      </c>
    </row>
    <row r="161">
      <c r="A161" t="inlineStr">
        <is>
          <t>006 - Banks</t>
        </is>
      </c>
      <c r="B161" s="20" t="n">
        <v>46569</v>
      </c>
      <c r="C161" s="20" t="n">
        <v>47026</v>
      </c>
      <c r="D161" s="21" t="n">
        <v>0.04</v>
      </c>
      <c r="E161" s="21" t="n">
        <v>0.03</v>
      </c>
      <c r="F161" s="21" t="n">
        <v>0.07000000000000001</v>
      </c>
    </row>
    <row r="162">
      <c r="A162" t="inlineStr">
        <is>
          <t>006 - Banks</t>
        </is>
      </c>
      <c r="B162" s="20" t="n">
        <v>47027</v>
      </c>
      <c r="C162" s="20" t="n">
        <v>47848</v>
      </c>
      <c r="D162" s="21" t="n">
        <v>0.04</v>
      </c>
      <c r="E162" s="21" t="n">
        <v>0.02</v>
      </c>
      <c r="F162" s="21" t="n">
        <v>0.06</v>
      </c>
    </row>
    <row r="163">
      <c r="A163" t="inlineStr">
        <is>
          <t>006 - Banks</t>
        </is>
      </c>
      <c r="B163" s="20" t="n">
        <v>47849</v>
      </c>
      <c r="C163" s="20" t="n">
        <v>2958465</v>
      </c>
      <c r="D163" s="21" t="n">
        <v>0.04</v>
      </c>
      <c r="E163" s="21" t="n">
        <v>0.01</v>
      </c>
      <c r="F163" s="21" t="n">
        <v>0.05</v>
      </c>
    </row>
    <row r="164">
      <c r="A164" t="inlineStr">
        <is>
          <t>006CLF - Banks (Locomotive)</t>
        </is>
      </c>
      <c r="B164" s="20" t="n">
        <v>44378</v>
      </c>
      <c r="C164" s="20" t="n">
        <v>46022</v>
      </c>
      <c r="D164" s="21" t="n">
        <v>0.04</v>
      </c>
      <c r="E164" s="21" t="n">
        <v>0.03</v>
      </c>
      <c r="F164" s="21" t="n">
        <v>0.07000000000000001</v>
      </c>
    </row>
    <row r="165">
      <c r="A165" t="inlineStr">
        <is>
          <t>006CLF - Banks (Locomotive)</t>
        </is>
      </c>
      <c r="B165" s="20" t="n">
        <v>46023</v>
      </c>
      <c r="C165" s="20" t="n">
        <v>46477</v>
      </c>
      <c r="D165" s="21" t="n">
        <v>0.04</v>
      </c>
      <c r="E165" s="21" t="n">
        <v>0.04</v>
      </c>
      <c r="F165" s="21" t="n">
        <v>0.08</v>
      </c>
    </row>
    <row r="166">
      <c r="A166" t="inlineStr">
        <is>
          <t>006CLF - Banks (Locomotive)</t>
        </is>
      </c>
      <c r="B166" s="20" t="n">
        <v>46478</v>
      </c>
      <c r="C166" s="20" t="n">
        <v>46568</v>
      </c>
      <c r="D166" s="21" t="n">
        <v>0.04</v>
      </c>
      <c r="E166" s="21" t="n">
        <v>0.03</v>
      </c>
      <c r="F166" s="21" t="n">
        <v>0.07000000000000001</v>
      </c>
    </row>
    <row r="167">
      <c r="A167" t="inlineStr">
        <is>
          <t>006CLF - Banks (Locomotive)</t>
        </is>
      </c>
      <c r="B167" s="20" t="n">
        <v>46569</v>
      </c>
      <c r="C167" s="20" t="n">
        <v>47848</v>
      </c>
      <c r="D167" s="21" t="n">
        <v>0.04</v>
      </c>
      <c r="E167" s="21" t="n">
        <v>0.02</v>
      </c>
      <c r="F167" s="21" t="n">
        <v>0.06</v>
      </c>
    </row>
    <row r="168">
      <c r="A168" t="inlineStr">
        <is>
          <t>006CLF - Banks (Locomotive)</t>
        </is>
      </c>
      <c r="B168" s="20" t="n">
        <v>47849</v>
      </c>
      <c r="C168" s="20" t="n">
        <v>2958465</v>
      </c>
      <c r="D168" s="21" t="n">
        <v>0.04</v>
      </c>
      <c r="E168" s="21" t="n">
        <v>0.01</v>
      </c>
      <c r="F168" s="21" t="n">
        <v>0.05</v>
      </c>
    </row>
    <row r="169">
      <c r="A169" t="inlineStr">
        <is>
          <t>006E - Banks (Energy)</t>
        </is>
      </c>
      <c r="B169" s="20" t="n">
        <v>41275</v>
      </c>
      <c r="C169" s="20" t="n">
        <v>41639</v>
      </c>
      <c r="D169" s="21" t="n">
        <v>0.03</v>
      </c>
      <c r="E169" s="21" t="n">
        <v>0.025</v>
      </c>
      <c r="F169" s="21" t="n">
        <v>0.055</v>
      </c>
    </row>
    <row r="170">
      <c r="A170" t="inlineStr">
        <is>
          <t>006E - Banks (Energy)</t>
        </is>
      </c>
      <c r="B170" s="20" t="n">
        <v>41640</v>
      </c>
      <c r="C170" s="20" t="n">
        <v>42004</v>
      </c>
      <c r="D170" s="21" t="n">
        <v>0.02</v>
      </c>
      <c r="E170" s="21" t="n">
        <v>0.02</v>
      </c>
      <c r="F170" s="21" t="n">
        <v>0.04</v>
      </c>
    </row>
    <row r="171">
      <c r="A171" t="inlineStr">
        <is>
          <t>006E - Banks (Energy)</t>
        </is>
      </c>
      <c r="B171" s="20" t="n">
        <v>42005</v>
      </c>
      <c r="C171" s="20" t="n">
        <v>42369</v>
      </c>
      <c r="D171" s="21" t="n">
        <v>0.01</v>
      </c>
      <c r="E171" s="21" t="n">
        <v>0.015</v>
      </c>
      <c r="F171" s="21" t="n">
        <v>0.025</v>
      </c>
    </row>
    <row r="172">
      <c r="A172" t="inlineStr">
        <is>
          <t>006E - Banks (Energy)</t>
        </is>
      </c>
      <c r="B172" s="20" t="n">
        <v>42370</v>
      </c>
      <c r="C172" s="20" t="n">
        <v>46568</v>
      </c>
      <c r="D172" s="21" t="n">
        <v>0</v>
      </c>
      <c r="E172" s="21" t="n">
        <v>0.01</v>
      </c>
      <c r="F172" s="21" t="n">
        <v>0.01</v>
      </c>
    </row>
    <row r="173">
      <c r="A173" t="inlineStr">
        <is>
          <t>006E - Banks (Energy)</t>
        </is>
      </c>
      <c r="B173" s="20" t="n">
        <v>46569</v>
      </c>
      <c r="C173" s="20" t="n">
        <v>2958465</v>
      </c>
      <c r="D173" s="21" t="n">
        <v>0</v>
      </c>
      <c r="E173" s="21" t="n">
        <v>0</v>
      </c>
      <c r="F173" s="21" t="n">
        <v>0</v>
      </c>
    </row>
    <row r="174">
      <c r="A174" t="inlineStr">
        <is>
          <t>006JT - Banks (Jet Fuel)</t>
        </is>
      </c>
      <c r="B174" s="20" t="n">
        <v>42005</v>
      </c>
      <c r="C174" s="20" t="n">
        <v>42185</v>
      </c>
      <c r="D174" s="21" t="n">
        <v>0</v>
      </c>
      <c r="E174" s="21" t="n">
        <v>0</v>
      </c>
      <c r="F174" s="21" t="n">
        <v>0</v>
      </c>
    </row>
    <row r="175">
      <c r="A175" t="inlineStr">
        <is>
          <t>006JT - Banks (Jet Fuel)</t>
        </is>
      </c>
      <c r="B175" s="20" t="n">
        <v>42186</v>
      </c>
      <c r="C175" s="20" t="n">
        <v>43281</v>
      </c>
      <c r="D175" s="21" t="n">
        <v>0.04</v>
      </c>
      <c r="E175" s="21" t="n">
        <v>0.03</v>
      </c>
      <c r="F175" s="21" t="n">
        <v>0.07000000000000001</v>
      </c>
    </row>
    <row r="176">
      <c r="A176" t="inlineStr">
        <is>
          <t>006JT - Banks (Jet Fuel)</t>
        </is>
      </c>
      <c r="B176" s="20" t="n">
        <v>43282</v>
      </c>
      <c r="C176" s="20" t="n">
        <v>43312</v>
      </c>
      <c r="D176" s="21" t="n">
        <v>0.04</v>
      </c>
      <c r="E176" s="21" t="n">
        <v>0.01</v>
      </c>
      <c r="F176" s="21" t="n">
        <v>0.05</v>
      </c>
    </row>
    <row r="177">
      <c r="A177" t="inlineStr">
        <is>
          <t>006JT - Banks (Jet Fuel)</t>
        </is>
      </c>
      <c r="B177" s="20" t="n">
        <v>43313</v>
      </c>
      <c r="C177" s="20" t="n">
        <v>2958465</v>
      </c>
      <c r="D177" s="21" t="n">
        <v>0</v>
      </c>
      <c r="E177" s="21" t="n">
        <v>0.01</v>
      </c>
      <c r="F177" s="21" t="n">
        <v>0.01</v>
      </c>
    </row>
    <row r="178">
      <c r="A178" t="inlineStr">
        <is>
          <t>006TE - Banks (TSPLOST Exempt)</t>
        </is>
      </c>
      <c r="B178" s="20" t="n">
        <v>29677</v>
      </c>
      <c r="C178" s="20" t="n">
        <v>31777</v>
      </c>
      <c r="D178" s="21" t="n">
        <v>0.04</v>
      </c>
      <c r="E178" s="21" t="n">
        <v>0.01</v>
      </c>
      <c r="F178" s="21" t="n">
        <v>0.05</v>
      </c>
    </row>
    <row r="179">
      <c r="A179" t="inlineStr">
        <is>
          <t>006TE - Banks (TSPLOST Exempt)</t>
        </is>
      </c>
      <c r="B179" s="20" t="n">
        <v>31778</v>
      </c>
      <c r="C179" s="20" t="n">
        <v>33238</v>
      </c>
      <c r="D179" s="21" t="n">
        <v>0.04</v>
      </c>
      <c r="E179" s="21" t="n">
        <v>0.02</v>
      </c>
      <c r="F179" s="21" t="n">
        <v>0.06</v>
      </c>
    </row>
    <row r="180">
      <c r="A180" t="inlineStr">
        <is>
          <t>006TE - Banks (TSPLOST Exempt)</t>
        </is>
      </c>
      <c r="B180" s="20" t="n">
        <v>33239</v>
      </c>
      <c r="C180" s="20" t="n">
        <v>33511</v>
      </c>
      <c r="D180" s="21" t="n">
        <v>0.04</v>
      </c>
      <c r="E180" s="21" t="n">
        <v>0.01</v>
      </c>
      <c r="F180" s="21" t="n">
        <v>0.05</v>
      </c>
    </row>
    <row r="181">
      <c r="A181" t="inlineStr">
        <is>
          <t>006TE - Banks (TSPLOST Exempt)</t>
        </is>
      </c>
      <c r="B181" s="20" t="n">
        <v>33512</v>
      </c>
      <c r="C181" s="20" t="n">
        <v>35581</v>
      </c>
      <c r="D181" s="21" t="n">
        <v>0.04</v>
      </c>
      <c r="E181" s="21" t="n">
        <v>0.02</v>
      </c>
      <c r="F181" s="21" t="n">
        <v>0.06</v>
      </c>
    </row>
    <row r="182">
      <c r="A182" t="inlineStr">
        <is>
          <t>006TE - Banks (TSPLOST Exempt)</t>
        </is>
      </c>
      <c r="B182" s="20" t="n">
        <v>35582</v>
      </c>
      <c r="C182" s="20" t="n">
        <v>46022</v>
      </c>
      <c r="D182" s="21" t="n">
        <v>0.04</v>
      </c>
      <c r="E182" s="21" t="n">
        <v>0.03</v>
      </c>
      <c r="F182" s="21" t="n">
        <v>0.07000000000000001</v>
      </c>
    </row>
    <row r="183">
      <c r="A183" t="inlineStr">
        <is>
          <t>006TE - Banks (TSPLOST Exempt)</t>
        </is>
      </c>
      <c r="B183" s="20" t="n">
        <v>46023</v>
      </c>
      <c r="C183" s="20" t="n">
        <v>46477</v>
      </c>
      <c r="D183" s="21" t="n">
        <v>0.04</v>
      </c>
      <c r="E183" s="21" t="n">
        <v>0.04</v>
      </c>
      <c r="F183" s="21" t="n">
        <v>0.08</v>
      </c>
    </row>
    <row r="184">
      <c r="A184" t="inlineStr">
        <is>
          <t>006TE - Banks (TSPLOST Exempt)</t>
        </is>
      </c>
      <c r="B184" s="20" t="n">
        <v>46478</v>
      </c>
      <c r="C184" s="20" t="n">
        <v>46568</v>
      </c>
      <c r="D184" s="21" t="n">
        <v>0.04</v>
      </c>
      <c r="E184" s="21" t="n">
        <v>0.03</v>
      </c>
      <c r="F184" s="21" t="n">
        <v>0.07000000000000001</v>
      </c>
    </row>
    <row r="185">
      <c r="A185" t="inlineStr">
        <is>
          <t>006TE - Banks (TSPLOST Exempt)</t>
        </is>
      </c>
      <c r="B185" s="20" t="n">
        <v>46569</v>
      </c>
      <c r="C185" s="20" t="n">
        <v>47848</v>
      </c>
      <c r="D185" s="21" t="n">
        <v>0.04</v>
      </c>
      <c r="E185" s="21" t="n">
        <v>0.02</v>
      </c>
      <c r="F185" s="21" t="n">
        <v>0.06</v>
      </c>
    </row>
    <row r="186">
      <c r="A186" t="inlineStr">
        <is>
          <t>006TE - Banks (TSPLOST Exempt)</t>
        </is>
      </c>
      <c r="B186" s="20" t="n">
        <v>47849</v>
      </c>
      <c r="C186" s="20" t="n">
        <v>2958465</v>
      </c>
      <c r="D186" s="21" t="n">
        <v>0.04</v>
      </c>
      <c r="E186" s="21" t="n">
        <v>0.01</v>
      </c>
      <c r="F186" s="21" t="n">
        <v>0.05</v>
      </c>
    </row>
    <row r="187">
      <c r="A187" t="inlineStr">
        <is>
          <t>007 - Barrow</t>
        </is>
      </c>
      <c r="B187" s="20" t="n">
        <v>28491</v>
      </c>
      <c r="C187" s="20" t="n">
        <v>31777</v>
      </c>
      <c r="D187" s="21" t="n">
        <v>0.04</v>
      </c>
      <c r="E187" s="21" t="n">
        <v>0.01</v>
      </c>
      <c r="F187" s="21" t="n">
        <v>0.05</v>
      </c>
    </row>
    <row r="188">
      <c r="A188" t="inlineStr">
        <is>
          <t>007 - Barrow</t>
        </is>
      </c>
      <c r="B188" s="20" t="n">
        <v>31778</v>
      </c>
      <c r="C188" s="20" t="n">
        <v>33238</v>
      </c>
      <c r="D188" s="21" t="n">
        <v>0.04</v>
      </c>
      <c r="E188" s="21" t="n">
        <v>0.02</v>
      </c>
      <c r="F188" s="21" t="n">
        <v>0.06</v>
      </c>
    </row>
    <row r="189">
      <c r="A189" t="inlineStr">
        <is>
          <t>007 - Barrow</t>
        </is>
      </c>
      <c r="B189" s="20" t="n">
        <v>33239</v>
      </c>
      <c r="C189" s="20" t="n">
        <v>33694</v>
      </c>
      <c r="D189" s="21" t="n">
        <v>0.04</v>
      </c>
      <c r="E189" s="21" t="n">
        <v>0.01</v>
      </c>
      <c r="F189" s="21" t="n">
        <v>0.05</v>
      </c>
    </row>
    <row r="190">
      <c r="A190" t="inlineStr">
        <is>
          <t>007 - Barrow</t>
        </is>
      </c>
      <c r="B190" s="20" t="n">
        <v>33695</v>
      </c>
      <c r="C190" s="20" t="n">
        <v>35155</v>
      </c>
      <c r="D190" s="21" t="n">
        <v>0.04</v>
      </c>
      <c r="E190" s="21" t="n">
        <v>0.02</v>
      </c>
      <c r="F190" s="21" t="n">
        <v>0.06</v>
      </c>
    </row>
    <row r="191">
      <c r="A191" t="inlineStr">
        <is>
          <t>007 - Barrow</t>
        </is>
      </c>
      <c r="B191" s="20" t="n">
        <v>35156</v>
      </c>
      <c r="C191" s="20" t="n">
        <v>35246</v>
      </c>
      <c r="D191" s="21" t="n">
        <v>0.04</v>
      </c>
      <c r="E191" s="21" t="n">
        <v>0.01</v>
      </c>
      <c r="F191" s="21" t="n">
        <v>0.05</v>
      </c>
    </row>
    <row r="192">
      <c r="A192" t="inlineStr">
        <is>
          <t>007 - Barrow</t>
        </is>
      </c>
      <c r="B192" s="20" t="n">
        <v>35247</v>
      </c>
      <c r="C192" s="20" t="n">
        <v>35611</v>
      </c>
      <c r="D192" s="21" t="n">
        <v>0.04</v>
      </c>
      <c r="E192" s="21" t="n">
        <v>0.02</v>
      </c>
      <c r="F192" s="21" t="n">
        <v>0.06</v>
      </c>
    </row>
    <row r="193">
      <c r="A193" t="inlineStr">
        <is>
          <t>007 - Barrow</t>
        </is>
      </c>
      <c r="B193" s="20" t="n">
        <v>35612</v>
      </c>
      <c r="C193" s="20" t="n">
        <v>45382</v>
      </c>
      <c r="D193" s="21" t="n">
        <v>0.04</v>
      </c>
      <c r="E193" s="21" t="n">
        <v>0.03</v>
      </c>
      <c r="F193" s="21" t="n">
        <v>0.07000000000000001</v>
      </c>
    </row>
    <row r="194">
      <c r="A194" t="inlineStr">
        <is>
          <t>007 - Barrow</t>
        </is>
      </c>
      <c r="B194" s="20" t="n">
        <v>45383</v>
      </c>
      <c r="C194" s="20" t="n">
        <v>47026</v>
      </c>
      <c r="D194" s="21" t="n">
        <v>0.04</v>
      </c>
      <c r="E194" s="21" t="n">
        <v>0.04</v>
      </c>
      <c r="F194" s="21" t="n">
        <v>0.08</v>
      </c>
    </row>
    <row r="195">
      <c r="A195" t="inlineStr">
        <is>
          <t>007 - Barrow</t>
        </is>
      </c>
      <c r="B195" s="20" t="n">
        <v>47027</v>
      </c>
      <c r="C195" s="20" t="n">
        <v>47208</v>
      </c>
      <c r="D195" s="21" t="n">
        <v>0.04</v>
      </c>
      <c r="E195" s="21" t="n">
        <v>0.03</v>
      </c>
      <c r="F195" s="21" t="n">
        <v>0.07000000000000001</v>
      </c>
    </row>
    <row r="196">
      <c r="A196" t="inlineStr">
        <is>
          <t>007 - Barrow</t>
        </is>
      </c>
      <c r="B196" s="20" t="n">
        <v>47209</v>
      </c>
      <c r="C196" s="20" t="n">
        <v>47756</v>
      </c>
      <c r="D196" s="21" t="n">
        <v>0.04</v>
      </c>
      <c r="E196" s="21" t="n">
        <v>0.02</v>
      </c>
      <c r="F196" s="21" t="n">
        <v>0.06</v>
      </c>
    </row>
    <row r="197">
      <c r="A197" t="inlineStr">
        <is>
          <t>007 - Barrow</t>
        </is>
      </c>
      <c r="B197" s="20" t="n">
        <v>47757</v>
      </c>
      <c r="C197" s="20" t="n">
        <v>2958465</v>
      </c>
      <c r="D197" s="21" t="n">
        <v>0.04</v>
      </c>
      <c r="E197" s="21" t="n">
        <v>0.01</v>
      </c>
      <c r="F197" s="21" t="n">
        <v>0.05</v>
      </c>
    </row>
    <row r="198">
      <c r="A198" t="inlineStr">
        <is>
          <t>007CLF - Barrow (Locomotive)</t>
        </is>
      </c>
      <c r="B198" s="20" t="n">
        <v>44378</v>
      </c>
      <c r="C198" s="20" t="n">
        <v>47026</v>
      </c>
      <c r="D198" s="21" t="n">
        <v>0.04</v>
      </c>
      <c r="E198" s="21" t="n">
        <v>0.03</v>
      </c>
      <c r="F198" s="21" t="n">
        <v>0.07000000000000001</v>
      </c>
    </row>
    <row r="199">
      <c r="A199" t="inlineStr">
        <is>
          <t>007CLF - Barrow (Locomotive)</t>
        </is>
      </c>
      <c r="B199" s="20" t="n">
        <v>47027</v>
      </c>
      <c r="C199" s="20" t="n">
        <v>47756</v>
      </c>
      <c r="D199" s="21" t="n">
        <v>0.04</v>
      </c>
      <c r="E199" s="21" t="n">
        <v>0.02</v>
      </c>
      <c r="F199" s="21" t="n">
        <v>0.06</v>
      </c>
    </row>
    <row r="200">
      <c r="A200" t="inlineStr">
        <is>
          <t>007CLF - Barrow (Locomotive)</t>
        </is>
      </c>
      <c r="B200" s="20" t="n">
        <v>47757</v>
      </c>
      <c r="C200" s="20" t="n">
        <v>2958465</v>
      </c>
      <c r="D200" s="21" t="n">
        <v>0.04</v>
      </c>
      <c r="E200" s="21" t="n">
        <v>0.01</v>
      </c>
      <c r="F200" s="21" t="n">
        <v>0.05</v>
      </c>
    </row>
    <row r="201">
      <c r="A201" t="inlineStr">
        <is>
          <t>007E - Barrow (Energy)</t>
        </is>
      </c>
      <c r="B201" s="20" t="n">
        <v>41275</v>
      </c>
      <c r="C201" s="20" t="n">
        <v>41639</v>
      </c>
      <c r="D201" s="21" t="n">
        <v>0.03</v>
      </c>
      <c r="E201" s="21" t="n">
        <v>0.025</v>
      </c>
      <c r="F201" s="21" t="n">
        <v>0.055</v>
      </c>
    </row>
    <row r="202">
      <c r="A202" t="inlineStr">
        <is>
          <t>007E - Barrow (Energy)</t>
        </is>
      </c>
      <c r="B202" s="20" t="n">
        <v>41640</v>
      </c>
      <c r="C202" s="20" t="n">
        <v>42004</v>
      </c>
      <c r="D202" s="21" t="n">
        <v>0.02</v>
      </c>
      <c r="E202" s="21" t="n">
        <v>0.02</v>
      </c>
      <c r="F202" s="21" t="n">
        <v>0.04</v>
      </c>
    </row>
    <row r="203">
      <c r="A203" t="inlineStr">
        <is>
          <t>007E - Barrow (Energy)</t>
        </is>
      </c>
      <c r="B203" s="20" t="n">
        <v>42005</v>
      </c>
      <c r="C203" s="20" t="n">
        <v>42369</v>
      </c>
      <c r="D203" s="21" t="n">
        <v>0.01</v>
      </c>
      <c r="E203" s="21" t="n">
        <v>0.015</v>
      </c>
      <c r="F203" s="21" t="n">
        <v>0.025</v>
      </c>
    </row>
    <row r="204">
      <c r="A204" t="inlineStr">
        <is>
          <t>007E - Barrow (Energy)</t>
        </is>
      </c>
      <c r="B204" s="20" t="n">
        <v>42370</v>
      </c>
      <c r="C204" s="20" t="n">
        <v>47756</v>
      </c>
      <c r="D204" s="21" t="n">
        <v>0</v>
      </c>
      <c r="E204" s="21" t="n">
        <v>0.01</v>
      </c>
      <c r="F204" s="21" t="n">
        <v>0.01</v>
      </c>
    </row>
    <row r="205">
      <c r="A205" t="inlineStr">
        <is>
          <t>007E - Barrow (Energy)</t>
        </is>
      </c>
      <c r="B205" s="20" t="n">
        <v>47757</v>
      </c>
      <c r="C205" s="20" t="n">
        <v>2958465</v>
      </c>
      <c r="D205" s="21" t="n">
        <v>0</v>
      </c>
      <c r="E205" s="21" t="n">
        <v>0</v>
      </c>
      <c r="F205" s="21" t="n">
        <v>0</v>
      </c>
    </row>
    <row r="206">
      <c r="A206" t="inlineStr">
        <is>
          <t>007JT - Barrow (Jet Fuel)</t>
        </is>
      </c>
      <c r="B206" s="20" t="n">
        <v>42005</v>
      </c>
      <c r="C206" s="20" t="n">
        <v>42185</v>
      </c>
      <c r="D206" s="21" t="n">
        <v>0</v>
      </c>
      <c r="E206" s="21" t="n">
        <v>0</v>
      </c>
      <c r="F206" s="21" t="n">
        <v>0</v>
      </c>
    </row>
    <row r="207">
      <c r="A207" t="inlineStr">
        <is>
          <t>007JT - Barrow (Jet Fuel)</t>
        </is>
      </c>
      <c r="B207" s="20" t="n">
        <v>42186</v>
      </c>
      <c r="C207" s="20" t="n">
        <v>43281</v>
      </c>
      <c r="D207" s="21" t="n">
        <v>0.04</v>
      </c>
      <c r="E207" s="21" t="n">
        <v>0.03</v>
      </c>
      <c r="F207" s="21" t="n">
        <v>0.07000000000000001</v>
      </c>
    </row>
    <row r="208">
      <c r="A208" t="inlineStr">
        <is>
          <t>007JT - Barrow (Jet Fuel)</t>
        </is>
      </c>
      <c r="B208" s="20" t="n">
        <v>43282</v>
      </c>
      <c r="C208" s="20" t="n">
        <v>43312</v>
      </c>
      <c r="D208" s="21" t="n">
        <v>0.04</v>
      </c>
      <c r="E208" s="21" t="n">
        <v>0.01</v>
      </c>
      <c r="F208" s="21" t="n">
        <v>0.05</v>
      </c>
    </row>
    <row r="209">
      <c r="A209" t="inlineStr">
        <is>
          <t>007JT - Barrow (Jet Fuel)</t>
        </is>
      </c>
      <c r="B209" s="20" t="n">
        <v>43313</v>
      </c>
      <c r="C209" s="20" t="n">
        <v>2958465</v>
      </c>
      <c r="D209" s="21" t="n">
        <v>0</v>
      </c>
      <c r="E209" s="21" t="n">
        <v>0.01</v>
      </c>
      <c r="F209" s="21" t="n">
        <v>0.01</v>
      </c>
    </row>
    <row r="210">
      <c r="A210" t="inlineStr">
        <is>
          <t>007TE - Barrow (TSPLOST Exempt)</t>
        </is>
      </c>
      <c r="B210" s="20" t="n">
        <v>28491</v>
      </c>
      <c r="C210" s="20" t="n">
        <v>31777</v>
      </c>
      <c r="D210" s="21" t="n">
        <v>0.04</v>
      </c>
      <c r="E210" s="21" t="n">
        <v>0.01</v>
      </c>
      <c r="F210" s="21" t="n">
        <v>0.05</v>
      </c>
    </row>
    <row r="211">
      <c r="A211" t="inlineStr">
        <is>
          <t>007TE - Barrow (TSPLOST Exempt)</t>
        </is>
      </c>
      <c r="B211" s="20" t="n">
        <v>31778</v>
      </c>
      <c r="C211" s="20" t="n">
        <v>33238</v>
      </c>
      <c r="D211" s="21" t="n">
        <v>0.04</v>
      </c>
      <c r="E211" s="21" t="n">
        <v>0.02</v>
      </c>
      <c r="F211" s="21" t="n">
        <v>0.06</v>
      </c>
    </row>
    <row r="212">
      <c r="A212" t="inlineStr">
        <is>
          <t>007TE - Barrow (TSPLOST Exempt)</t>
        </is>
      </c>
      <c r="B212" s="20" t="n">
        <v>33239</v>
      </c>
      <c r="C212" s="20" t="n">
        <v>33694</v>
      </c>
      <c r="D212" s="21" t="n">
        <v>0.04</v>
      </c>
      <c r="E212" s="21" t="n">
        <v>0.01</v>
      </c>
      <c r="F212" s="21" t="n">
        <v>0.05</v>
      </c>
    </row>
    <row r="213">
      <c r="A213" t="inlineStr">
        <is>
          <t>007TE - Barrow (TSPLOST Exempt)</t>
        </is>
      </c>
      <c r="B213" s="20" t="n">
        <v>33695</v>
      </c>
      <c r="C213" s="20" t="n">
        <v>35155</v>
      </c>
      <c r="D213" s="21" t="n">
        <v>0.04</v>
      </c>
      <c r="E213" s="21" t="n">
        <v>0.02</v>
      </c>
      <c r="F213" s="21" t="n">
        <v>0.06</v>
      </c>
    </row>
    <row r="214">
      <c r="A214" t="inlineStr">
        <is>
          <t>007TE - Barrow (TSPLOST Exempt)</t>
        </is>
      </c>
      <c r="B214" s="20" t="n">
        <v>35156</v>
      </c>
      <c r="C214" s="20" t="n">
        <v>35246</v>
      </c>
      <c r="D214" s="21" t="n">
        <v>0.04</v>
      </c>
      <c r="E214" s="21" t="n">
        <v>0.01</v>
      </c>
      <c r="F214" s="21" t="n">
        <v>0.05</v>
      </c>
    </row>
    <row r="215">
      <c r="A215" t="inlineStr">
        <is>
          <t>007TE - Barrow (TSPLOST Exempt)</t>
        </is>
      </c>
      <c r="B215" s="20" t="n">
        <v>35247</v>
      </c>
      <c r="C215" s="20" t="n">
        <v>35611</v>
      </c>
      <c r="D215" s="21" t="n">
        <v>0.04</v>
      </c>
      <c r="E215" s="21" t="n">
        <v>0.02</v>
      </c>
      <c r="F215" s="21" t="n">
        <v>0.06</v>
      </c>
    </row>
    <row r="216">
      <c r="A216" t="inlineStr">
        <is>
          <t>007TE - Barrow (TSPLOST Exempt)</t>
        </is>
      </c>
      <c r="B216" s="20" t="n">
        <v>35612</v>
      </c>
      <c r="C216" s="20" t="n">
        <v>47026</v>
      </c>
      <c r="D216" s="21" t="n">
        <v>0.04</v>
      </c>
      <c r="E216" s="21" t="n">
        <v>0.03</v>
      </c>
      <c r="F216" s="21" t="n">
        <v>0.07000000000000001</v>
      </c>
    </row>
    <row r="217">
      <c r="A217" t="inlineStr">
        <is>
          <t>007TE - Barrow (TSPLOST Exempt)</t>
        </is>
      </c>
      <c r="B217" s="20" t="n">
        <v>47027</v>
      </c>
      <c r="C217" s="20" t="n">
        <v>47756</v>
      </c>
      <c r="D217" s="21" t="n">
        <v>0.04</v>
      </c>
      <c r="E217" s="21" t="n">
        <v>0.02</v>
      </c>
      <c r="F217" s="21" t="n">
        <v>0.06</v>
      </c>
    </row>
    <row r="218">
      <c r="A218" t="inlineStr">
        <is>
          <t>007TE - Barrow (TSPLOST Exempt)</t>
        </is>
      </c>
      <c r="B218" s="20" t="n">
        <v>47757</v>
      </c>
      <c r="C218" s="20" t="n">
        <v>2958465</v>
      </c>
      <c r="D218" s="21" t="n">
        <v>0.04</v>
      </c>
      <c r="E218" s="21" t="n">
        <v>0.01</v>
      </c>
      <c r="F218" s="21" t="n">
        <v>0.05</v>
      </c>
    </row>
    <row r="219">
      <c r="A219" t="inlineStr">
        <is>
          <t>008 - Bartow</t>
        </is>
      </c>
      <c r="B219" s="20" t="n">
        <v>31229</v>
      </c>
      <c r="C219" s="20" t="n">
        <v>32689</v>
      </c>
      <c r="D219" s="21" t="n">
        <v>0.04</v>
      </c>
      <c r="E219" s="21" t="n">
        <v>0.01</v>
      </c>
      <c r="F219" s="21" t="n">
        <v>0.05</v>
      </c>
    </row>
    <row r="220">
      <c r="A220" t="inlineStr">
        <is>
          <t>008 - Bartow</t>
        </is>
      </c>
      <c r="B220" s="20" t="n">
        <v>32690</v>
      </c>
      <c r="C220" s="20" t="n">
        <v>33969</v>
      </c>
      <c r="D220" s="21" t="n">
        <v>0.04</v>
      </c>
      <c r="E220" s="21" t="n">
        <v>0.02</v>
      </c>
      <c r="F220" s="21" t="n">
        <v>0.06</v>
      </c>
    </row>
    <row r="221">
      <c r="A221" t="inlineStr">
        <is>
          <t>008 - Bartow</t>
        </is>
      </c>
      <c r="B221" s="20" t="n">
        <v>33970</v>
      </c>
      <c r="C221" s="20" t="n">
        <v>34242</v>
      </c>
      <c r="D221" s="21" t="n">
        <v>0.04</v>
      </c>
      <c r="E221" s="21" t="n">
        <v>0.01</v>
      </c>
      <c r="F221" s="21" t="n">
        <v>0.05</v>
      </c>
    </row>
    <row r="222">
      <c r="A222" t="inlineStr">
        <is>
          <t>008 - Bartow</t>
        </is>
      </c>
      <c r="B222" s="20" t="n">
        <v>34243</v>
      </c>
      <c r="C222" s="20" t="n">
        <v>34699</v>
      </c>
      <c r="D222" s="21" t="n">
        <v>0.04</v>
      </c>
      <c r="E222" s="21" t="n">
        <v>0.02</v>
      </c>
      <c r="F222" s="21" t="n">
        <v>0.06</v>
      </c>
    </row>
    <row r="223">
      <c r="A223" t="inlineStr">
        <is>
          <t>008 - Bartow</t>
        </is>
      </c>
      <c r="B223" s="20" t="n">
        <v>34700</v>
      </c>
      <c r="C223" s="20" t="n">
        <v>35520</v>
      </c>
      <c r="D223" s="21" t="n">
        <v>0.04</v>
      </c>
      <c r="E223" s="21" t="n">
        <v>0.01</v>
      </c>
      <c r="F223" s="21" t="n">
        <v>0.05</v>
      </c>
    </row>
    <row r="224">
      <c r="A224" t="inlineStr">
        <is>
          <t>008 - Bartow</t>
        </is>
      </c>
      <c r="B224" s="20" t="n">
        <v>35521</v>
      </c>
      <c r="C224" s="20" t="n">
        <v>35581</v>
      </c>
      <c r="D224" s="21" t="n">
        <v>0.04</v>
      </c>
      <c r="E224" s="21" t="n">
        <v>0.02</v>
      </c>
      <c r="F224" s="21" t="n">
        <v>0.06</v>
      </c>
    </row>
    <row r="225">
      <c r="A225" t="inlineStr">
        <is>
          <t>008 - Bartow</t>
        </is>
      </c>
      <c r="B225" s="20" t="n">
        <v>35582</v>
      </c>
      <c r="C225" s="20" t="n">
        <v>37346</v>
      </c>
      <c r="D225" s="21" t="n">
        <v>0.04</v>
      </c>
      <c r="E225" s="21" t="n">
        <v>0.03</v>
      </c>
      <c r="F225" s="21" t="n">
        <v>0.07000000000000001</v>
      </c>
    </row>
    <row r="226">
      <c r="A226" t="inlineStr">
        <is>
          <t>008 - Bartow</t>
        </is>
      </c>
      <c r="B226" s="20" t="n">
        <v>37347</v>
      </c>
      <c r="C226" s="20" t="n">
        <v>37711</v>
      </c>
      <c r="D226" s="21" t="n">
        <v>0.04</v>
      </c>
      <c r="E226" s="21" t="n">
        <v>0.02</v>
      </c>
      <c r="F226" s="21" t="n">
        <v>0.06</v>
      </c>
    </row>
    <row r="227">
      <c r="A227" t="inlineStr">
        <is>
          <t>008 - Bartow</t>
        </is>
      </c>
      <c r="B227" s="20" t="n">
        <v>37712</v>
      </c>
      <c r="C227" s="20" t="n">
        <v>46568</v>
      </c>
      <c r="D227" s="21" t="n">
        <v>0.04</v>
      </c>
      <c r="E227" s="21" t="n">
        <v>0.03</v>
      </c>
      <c r="F227" s="21" t="n">
        <v>0.07000000000000001</v>
      </c>
    </row>
    <row r="228">
      <c r="A228" t="inlineStr">
        <is>
          <t>008 - Bartow</t>
        </is>
      </c>
      <c r="B228" s="20" t="n">
        <v>46569</v>
      </c>
      <c r="C228" s="20" t="n">
        <v>48213</v>
      </c>
      <c r="D228" s="21" t="n">
        <v>0.04</v>
      </c>
      <c r="E228" s="21" t="n">
        <v>0.02</v>
      </c>
      <c r="F228" s="21" t="n">
        <v>0.06</v>
      </c>
    </row>
    <row r="229">
      <c r="A229" t="inlineStr">
        <is>
          <t>008 - Bartow</t>
        </is>
      </c>
      <c r="B229" s="20" t="n">
        <v>48214</v>
      </c>
      <c r="C229" s="20" t="n">
        <v>2958465</v>
      </c>
      <c r="D229" s="21" t="n">
        <v>0.04</v>
      </c>
      <c r="E229" s="21" t="n">
        <v>0.01</v>
      </c>
      <c r="F229" s="21" t="n">
        <v>0.05</v>
      </c>
    </row>
    <row r="230">
      <c r="A230" t="inlineStr">
        <is>
          <t>008CLF - Bartow (Locomotive)</t>
        </is>
      </c>
      <c r="B230" s="20" t="n">
        <v>44378</v>
      </c>
      <c r="C230" s="20" t="n">
        <v>46568</v>
      </c>
      <c r="D230" s="21" t="n">
        <v>0.04</v>
      </c>
      <c r="E230" s="21" t="n">
        <v>0.03</v>
      </c>
      <c r="F230" s="21" t="n">
        <v>0.07000000000000001</v>
      </c>
    </row>
    <row r="231">
      <c r="A231" t="inlineStr">
        <is>
          <t>008CLF - Bartow (Locomotive)</t>
        </is>
      </c>
      <c r="B231" s="20" t="n">
        <v>46569</v>
      </c>
      <c r="C231" s="20" t="n">
        <v>48213</v>
      </c>
      <c r="D231" s="21" t="n">
        <v>0.04</v>
      </c>
      <c r="E231" s="21" t="n">
        <v>0.02</v>
      </c>
      <c r="F231" s="21" t="n">
        <v>0.06</v>
      </c>
    </row>
    <row r="232">
      <c r="A232" t="inlineStr">
        <is>
          <t>008CLF - Bartow (Locomotive)</t>
        </is>
      </c>
      <c r="B232" s="20" t="n">
        <v>48214</v>
      </c>
      <c r="C232" s="20" t="n">
        <v>2958465</v>
      </c>
      <c r="D232" s="21" t="n">
        <v>0.04</v>
      </c>
      <c r="E232" s="21" t="n">
        <v>0.01</v>
      </c>
      <c r="F232" s="21" t="n">
        <v>0.05</v>
      </c>
    </row>
    <row r="233">
      <c r="A233" t="inlineStr">
        <is>
          <t>008E - Bartow (Energy)</t>
        </is>
      </c>
      <c r="B233" s="20" t="n">
        <v>41275</v>
      </c>
      <c r="C233" s="20" t="n">
        <v>41639</v>
      </c>
      <c r="D233" s="21" t="n">
        <v>0.03</v>
      </c>
      <c r="E233" s="21" t="n">
        <v>0.025</v>
      </c>
      <c r="F233" s="21" t="n">
        <v>0.055</v>
      </c>
    </row>
    <row r="234">
      <c r="A234" t="inlineStr">
        <is>
          <t>008E - Bartow (Energy)</t>
        </is>
      </c>
      <c r="B234" s="20" t="n">
        <v>41640</v>
      </c>
      <c r="C234" s="20" t="n">
        <v>42004</v>
      </c>
      <c r="D234" s="21" t="n">
        <v>0.02</v>
      </c>
      <c r="E234" s="21" t="n">
        <v>0.02</v>
      </c>
      <c r="F234" s="21" t="n">
        <v>0.04</v>
      </c>
    </row>
    <row r="235">
      <c r="A235" t="inlineStr">
        <is>
          <t>008E - Bartow (Energy)</t>
        </is>
      </c>
      <c r="B235" s="20" t="n">
        <v>42005</v>
      </c>
      <c r="C235" s="20" t="n">
        <v>42369</v>
      </c>
      <c r="D235" s="21" t="n">
        <v>0.01</v>
      </c>
      <c r="E235" s="21" t="n">
        <v>0.015</v>
      </c>
      <c r="F235" s="21" t="n">
        <v>0.025</v>
      </c>
    </row>
    <row r="236">
      <c r="A236" t="inlineStr">
        <is>
          <t>008E - Bartow (Energy)</t>
        </is>
      </c>
      <c r="B236" s="20" t="n">
        <v>42370</v>
      </c>
      <c r="C236" s="20" t="n">
        <v>46568</v>
      </c>
      <c r="D236" s="21" t="n">
        <v>0</v>
      </c>
      <c r="E236" s="21" t="n">
        <v>0.01</v>
      </c>
      <c r="F236" s="21" t="n">
        <v>0.01</v>
      </c>
    </row>
    <row r="237">
      <c r="A237" t="inlineStr">
        <is>
          <t>008E - Bartow (Energy)</t>
        </is>
      </c>
      <c r="B237" s="20" t="n">
        <v>46569</v>
      </c>
      <c r="C237" s="20" t="n">
        <v>2958465</v>
      </c>
      <c r="D237" s="21" t="n">
        <v>0</v>
      </c>
      <c r="E237" s="21" t="n">
        <v>0</v>
      </c>
      <c r="F237" s="21" t="n">
        <v>0</v>
      </c>
    </row>
    <row r="238">
      <c r="A238" t="inlineStr">
        <is>
          <t>008JT - Bartow (Jet Fuel)</t>
        </is>
      </c>
      <c r="B238" s="20" t="n">
        <v>42005</v>
      </c>
      <c r="C238" s="20" t="n">
        <v>42185</v>
      </c>
      <c r="D238" s="21" t="n">
        <v>0</v>
      </c>
      <c r="E238" s="21" t="n">
        <v>0</v>
      </c>
      <c r="F238" s="21" t="n">
        <v>0</v>
      </c>
    </row>
    <row r="239">
      <c r="A239" t="inlineStr">
        <is>
          <t>008JT - Bartow (Jet Fuel)</t>
        </is>
      </c>
      <c r="B239" s="20" t="n">
        <v>42186</v>
      </c>
      <c r="C239" s="20" t="n">
        <v>43281</v>
      </c>
      <c r="D239" s="21" t="n">
        <v>0.04</v>
      </c>
      <c r="E239" s="21" t="n">
        <v>0.03</v>
      </c>
      <c r="F239" s="21" t="n">
        <v>0.07000000000000001</v>
      </c>
    </row>
    <row r="240">
      <c r="A240" t="inlineStr">
        <is>
          <t>008JT - Bartow (Jet Fuel)</t>
        </is>
      </c>
      <c r="B240" s="20" t="n">
        <v>43282</v>
      </c>
      <c r="C240" s="20" t="n">
        <v>43312</v>
      </c>
      <c r="D240" s="21" t="n">
        <v>0.04</v>
      </c>
      <c r="E240" s="21" t="n">
        <v>0.01</v>
      </c>
      <c r="F240" s="21" t="n">
        <v>0.05</v>
      </c>
    </row>
    <row r="241">
      <c r="A241" t="inlineStr">
        <is>
          <t>008JT - Bartow (Jet Fuel)</t>
        </is>
      </c>
      <c r="B241" s="20" t="n">
        <v>43313</v>
      </c>
      <c r="C241" s="20" t="n">
        <v>2958465</v>
      </c>
      <c r="D241" s="21" t="n">
        <v>0</v>
      </c>
      <c r="E241" s="21" t="n">
        <v>0.01</v>
      </c>
      <c r="F241" s="21" t="n">
        <v>0.01</v>
      </c>
    </row>
    <row r="242">
      <c r="A242" t="inlineStr">
        <is>
          <t>009 - Ben Hill</t>
        </is>
      </c>
      <c r="B242" s="20" t="n">
        <v>29768</v>
      </c>
      <c r="C242" s="20" t="n">
        <v>34880</v>
      </c>
      <c r="D242" s="21" t="n">
        <v>0.04</v>
      </c>
      <c r="E242" s="21" t="n">
        <v>0.01</v>
      </c>
      <c r="F242" s="21" t="n">
        <v>0.05</v>
      </c>
    </row>
    <row r="243">
      <c r="A243" t="inlineStr">
        <is>
          <t>009 - Ben Hill</t>
        </is>
      </c>
      <c r="B243" s="20" t="n">
        <v>34881</v>
      </c>
      <c r="C243" s="20" t="n">
        <v>36616</v>
      </c>
      <c r="D243" s="21" t="n">
        <v>0.04</v>
      </c>
      <c r="E243" s="21" t="n">
        <v>0.02</v>
      </c>
      <c r="F243" s="21" t="n">
        <v>0.06</v>
      </c>
    </row>
    <row r="244">
      <c r="A244" t="inlineStr">
        <is>
          <t>009 - Ben Hill</t>
        </is>
      </c>
      <c r="B244" s="20" t="n">
        <v>36617</v>
      </c>
      <c r="C244" s="20" t="n">
        <v>36707</v>
      </c>
      <c r="D244" s="21" t="n">
        <v>0.04</v>
      </c>
      <c r="E244" s="21" t="n">
        <v>0.01</v>
      </c>
      <c r="F244" s="21" t="n">
        <v>0.05</v>
      </c>
    </row>
    <row r="245">
      <c r="A245" t="inlineStr">
        <is>
          <t>009 - Ben Hill</t>
        </is>
      </c>
      <c r="B245" s="20" t="n">
        <v>36708</v>
      </c>
      <c r="C245" s="20" t="n">
        <v>37256</v>
      </c>
      <c r="D245" s="21" t="n">
        <v>0.04</v>
      </c>
      <c r="E245" s="21" t="n">
        <v>0.02</v>
      </c>
      <c r="F245" s="21" t="n">
        <v>0.06</v>
      </c>
    </row>
    <row r="246">
      <c r="A246" t="inlineStr">
        <is>
          <t>009 - Ben Hill</t>
        </is>
      </c>
      <c r="B246" s="20" t="n">
        <v>37257</v>
      </c>
      <c r="C246" s="20" t="n">
        <v>43373</v>
      </c>
      <c r="D246" s="21" t="n">
        <v>0.04</v>
      </c>
      <c r="E246" s="21" t="n">
        <v>0.03</v>
      </c>
      <c r="F246" s="21" t="n">
        <v>0.07000000000000001</v>
      </c>
    </row>
    <row r="247">
      <c r="A247" t="inlineStr">
        <is>
          <t>009 - Ben Hill</t>
        </is>
      </c>
      <c r="B247" s="20" t="n">
        <v>43374</v>
      </c>
      <c r="C247" s="20" t="n">
        <v>46387</v>
      </c>
      <c r="D247" s="21" t="n">
        <v>0.04</v>
      </c>
      <c r="E247" s="21" t="n">
        <v>0.04</v>
      </c>
      <c r="F247" s="21" t="n">
        <v>0.08</v>
      </c>
    </row>
    <row r="248">
      <c r="A248" t="inlineStr">
        <is>
          <t>009 - Ben Hill</t>
        </is>
      </c>
      <c r="B248" s="20" t="n">
        <v>46388</v>
      </c>
      <c r="C248" s="20" t="n">
        <v>47026</v>
      </c>
      <c r="D248" s="21" t="n">
        <v>0.04</v>
      </c>
      <c r="E248" s="21" t="n">
        <v>0.03</v>
      </c>
      <c r="F248" s="21" t="n">
        <v>0.07000000000000001</v>
      </c>
    </row>
    <row r="249">
      <c r="A249" t="inlineStr">
        <is>
          <t>009 - Ben Hill</t>
        </is>
      </c>
      <c r="B249" s="20" t="n">
        <v>47027</v>
      </c>
      <c r="C249" s="20" t="n">
        <v>47299</v>
      </c>
      <c r="D249" s="21" t="n">
        <v>0.04</v>
      </c>
      <c r="E249" s="21" t="n">
        <v>0.02</v>
      </c>
      <c r="F249" s="21" t="n">
        <v>0.06</v>
      </c>
    </row>
    <row r="250">
      <c r="A250" t="inlineStr">
        <is>
          <t>009 - Ben Hill</t>
        </is>
      </c>
      <c r="B250" s="20" t="n">
        <v>47300</v>
      </c>
      <c r="C250" s="20" t="n">
        <v>2958465</v>
      </c>
      <c r="D250" s="21" t="n">
        <v>0.04</v>
      </c>
      <c r="E250" s="21" t="n">
        <v>0.01</v>
      </c>
      <c r="F250" s="21" t="n">
        <v>0.05</v>
      </c>
    </row>
    <row r="251">
      <c r="A251" t="inlineStr">
        <is>
          <t>009CLF - Ben Hill (Locomotive)</t>
        </is>
      </c>
      <c r="B251" s="20" t="n">
        <v>44378</v>
      </c>
      <c r="C251" s="20" t="n">
        <v>46387</v>
      </c>
      <c r="D251" s="21" t="n">
        <v>0.04</v>
      </c>
      <c r="E251" s="21" t="n">
        <v>0.03</v>
      </c>
      <c r="F251" s="21" t="n">
        <v>0.07000000000000001</v>
      </c>
    </row>
    <row r="252">
      <c r="A252" t="inlineStr">
        <is>
          <t>009CLF - Ben Hill (Locomotive)</t>
        </is>
      </c>
      <c r="B252" s="20" t="n">
        <v>46388</v>
      </c>
      <c r="C252" s="20" t="n">
        <v>47299</v>
      </c>
      <c r="D252" s="21" t="n">
        <v>0.04</v>
      </c>
      <c r="E252" s="21" t="n">
        <v>0.02</v>
      </c>
      <c r="F252" s="21" t="n">
        <v>0.06</v>
      </c>
    </row>
    <row r="253">
      <c r="A253" t="inlineStr">
        <is>
          <t>009CLF - Ben Hill (Locomotive)</t>
        </is>
      </c>
      <c r="B253" s="20" t="n">
        <v>47300</v>
      </c>
      <c r="C253" s="20" t="n">
        <v>2958465</v>
      </c>
      <c r="D253" s="21" t="n">
        <v>0.04</v>
      </c>
      <c r="E253" s="21" t="n">
        <v>0.01</v>
      </c>
      <c r="F253" s="21" t="n">
        <v>0.05</v>
      </c>
    </row>
    <row r="254">
      <c r="A254" t="inlineStr">
        <is>
          <t>009E - Ben Hill (Energy)</t>
        </is>
      </c>
      <c r="B254" s="20" t="n">
        <v>41275</v>
      </c>
      <c r="C254" s="20" t="n">
        <v>41639</v>
      </c>
      <c r="D254" s="21" t="n">
        <v>0.03</v>
      </c>
      <c r="E254" s="21" t="n">
        <v>0.025</v>
      </c>
      <c r="F254" s="21" t="n">
        <v>0.055</v>
      </c>
    </row>
    <row r="255">
      <c r="A255" t="inlineStr">
        <is>
          <t>009E - Ben Hill (Energy)</t>
        </is>
      </c>
      <c r="B255" s="20" t="n">
        <v>41640</v>
      </c>
      <c r="C255" s="20" t="n">
        <v>42004</v>
      </c>
      <c r="D255" s="21" t="n">
        <v>0.02</v>
      </c>
      <c r="E255" s="21" t="n">
        <v>0.02</v>
      </c>
      <c r="F255" s="21" t="n">
        <v>0.04</v>
      </c>
    </row>
    <row r="256">
      <c r="A256" t="inlineStr">
        <is>
          <t>009E - Ben Hill (Energy)</t>
        </is>
      </c>
      <c r="B256" s="20" t="n">
        <v>42005</v>
      </c>
      <c r="C256" s="20" t="n">
        <v>42369</v>
      </c>
      <c r="D256" s="21" t="n">
        <v>0.01</v>
      </c>
      <c r="E256" s="21" t="n">
        <v>0.015</v>
      </c>
      <c r="F256" s="21" t="n">
        <v>0.025</v>
      </c>
    </row>
    <row r="257">
      <c r="A257" t="inlineStr">
        <is>
          <t>009E - Ben Hill (Energy)</t>
        </is>
      </c>
      <c r="B257" s="20" t="n">
        <v>42370</v>
      </c>
      <c r="C257" s="20" t="n">
        <v>46387</v>
      </c>
      <c r="D257" s="21" t="n">
        <v>0</v>
      </c>
      <c r="E257" s="21" t="n">
        <v>0.01</v>
      </c>
      <c r="F257" s="21" t="n">
        <v>0.01</v>
      </c>
    </row>
    <row r="258">
      <c r="A258" t="inlineStr">
        <is>
          <t>009JT - Ben Hill (Jet Fuel)</t>
        </is>
      </c>
      <c r="B258" s="20" t="n">
        <v>42005</v>
      </c>
      <c r="C258" s="20" t="n">
        <v>42185</v>
      </c>
      <c r="D258" s="21" t="n">
        <v>0</v>
      </c>
      <c r="E258" s="21" t="n">
        <v>0</v>
      </c>
      <c r="F258" s="21" t="n">
        <v>0</v>
      </c>
    </row>
    <row r="259">
      <c r="A259" t="inlineStr">
        <is>
          <t>009JT - Ben Hill (Jet Fuel)</t>
        </is>
      </c>
      <c r="B259" s="20" t="n">
        <v>42186</v>
      </c>
      <c r="C259" s="20" t="n">
        <v>43281</v>
      </c>
      <c r="D259" s="21" t="n">
        <v>0.04</v>
      </c>
      <c r="E259" s="21" t="n">
        <v>0.03</v>
      </c>
      <c r="F259" s="21" t="n">
        <v>0.07000000000000001</v>
      </c>
    </row>
    <row r="260">
      <c r="A260" t="inlineStr">
        <is>
          <t>009JT - Ben Hill (Jet Fuel)</t>
        </is>
      </c>
      <c r="B260" s="20" t="n">
        <v>43282</v>
      </c>
      <c r="C260" s="20" t="n">
        <v>43312</v>
      </c>
      <c r="D260" s="21" t="n">
        <v>0.04</v>
      </c>
      <c r="E260" s="21" t="n">
        <v>0.01</v>
      </c>
      <c r="F260" s="21" t="n">
        <v>0.05</v>
      </c>
    </row>
    <row r="261">
      <c r="A261" t="inlineStr">
        <is>
          <t>009JT - Ben Hill (Jet Fuel)</t>
        </is>
      </c>
      <c r="B261" s="20" t="n">
        <v>43313</v>
      </c>
      <c r="C261" s="20" t="n">
        <v>2958465</v>
      </c>
      <c r="D261" s="21" t="n">
        <v>0</v>
      </c>
      <c r="E261" s="21" t="n">
        <v>0.01</v>
      </c>
      <c r="F261" s="21" t="n">
        <v>0.01</v>
      </c>
    </row>
    <row r="262">
      <c r="A262" t="inlineStr">
        <is>
          <t>009TE - Ben Hill (TSPLOST Exempt)</t>
        </is>
      </c>
      <c r="B262" s="20" t="n">
        <v>29768</v>
      </c>
      <c r="C262" s="20" t="n">
        <v>34880</v>
      </c>
      <c r="D262" s="21" t="n">
        <v>0.04</v>
      </c>
      <c r="E262" s="21" t="n">
        <v>0.01</v>
      </c>
      <c r="F262" s="21" t="n">
        <v>0.05</v>
      </c>
    </row>
    <row r="263">
      <c r="A263" t="inlineStr">
        <is>
          <t>009TE - Ben Hill (TSPLOST Exempt)</t>
        </is>
      </c>
      <c r="B263" s="20" t="n">
        <v>34881</v>
      </c>
      <c r="C263" s="20" t="n">
        <v>36616</v>
      </c>
      <c r="D263" s="21" t="n">
        <v>0.04</v>
      </c>
      <c r="E263" s="21" t="n">
        <v>0.02</v>
      </c>
      <c r="F263" s="21" t="n">
        <v>0.06</v>
      </c>
    </row>
    <row r="264">
      <c r="A264" t="inlineStr">
        <is>
          <t>009TE - Ben Hill (TSPLOST Exempt)</t>
        </is>
      </c>
      <c r="B264" s="20" t="n">
        <v>36617</v>
      </c>
      <c r="C264" s="20" t="n">
        <v>36707</v>
      </c>
      <c r="D264" s="21" t="n">
        <v>0.04</v>
      </c>
      <c r="E264" s="21" t="n">
        <v>0.01</v>
      </c>
      <c r="F264" s="21" t="n">
        <v>0.05</v>
      </c>
    </row>
    <row r="265">
      <c r="A265" t="inlineStr">
        <is>
          <t>009TE - Ben Hill (TSPLOST Exempt)</t>
        </is>
      </c>
      <c r="B265" s="20" t="n">
        <v>36708</v>
      </c>
      <c r="C265" s="20" t="n">
        <v>37256</v>
      </c>
      <c r="D265" s="21" t="n">
        <v>0.04</v>
      </c>
      <c r="E265" s="21" t="n">
        <v>0.02</v>
      </c>
      <c r="F265" s="21" t="n">
        <v>0.06</v>
      </c>
    </row>
    <row r="266">
      <c r="A266" t="inlineStr">
        <is>
          <t>009TE - Ben Hill (TSPLOST Exempt)</t>
        </is>
      </c>
      <c r="B266" s="20" t="n">
        <v>37257</v>
      </c>
      <c r="C266" s="20" t="n">
        <v>46387</v>
      </c>
      <c r="D266" s="21" t="n">
        <v>0.04</v>
      </c>
      <c r="E266" s="21" t="n">
        <v>0.03</v>
      </c>
      <c r="F266" s="21" t="n">
        <v>0.07000000000000001</v>
      </c>
    </row>
    <row r="267">
      <c r="A267" t="inlineStr">
        <is>
          <t>009TE - Ben Hill (TSPLOST Exempt)</t>
        </is>
      </c>
      <c r="B267" s="20" t="n">
        <v>46388</v>
      </c>
      <c r="C267" s="20" t="n">
        <v>47299</v>
      </c>
      <c r="D267" s="21" t="n">
        <v>0.04</v>
      </c>
      <c r="E267" s="21" t="n">
        <v>0.02</v>
      </c>
      <c r="F267" s="21" t="n">
        <v>0.06</v>
      </c>
    </row>
    <row r="268">
      <c r="A268" t="inlineStr">
        <is>
          <t>009TE - Ben Hill (TSPLOST Exempt)</t>
        </is>
      </c>
      <c r="B268" s="20" t="n">
        <v>47300</v>
      </c>
      <c r="C268" s="20" t="n">
        <v>2958465</v>
      </c>
      <c r="D268" s="21" t="n">
        <v>0.04</v>
      </c>
      <c r="E268" s="21" t="n">
        <v>0.01</v>
      </c>
      <c r="F268" s="21" t="n">
        <v>0.05</v>
      </c>
    </row>
    <row r="269">
      <c r="A269" t="inlineStr">
        <is>
          <t>010 - Berrien</t>
        </is>
      </c>
      <c r="B269" s="20" t="n">
        <v>28581</v>
      </c>
      <c r="C269" s="20" t="n">
        <v>31412</v>
      </c>
      <c r="D269" s="21" t="n">
        <v>0.04</v>
      </c>
      <c r="E269" s="21" t="n">
        <v>0.01</v>
      </c>
      <c r="F269" s="21" t="n">
        <v>0.05</v>
      </c>
    </row>
    <row r="270">
      <c r="A270" t="inlineStr">
        <is>
          <t>010 - Berrien</t>
        </is>
      </c>
      <c r="B270" s="20" t="n">
        <v>31413</v>
      </c>
      <c r="C270" s="20" t="n">
        <v>35764</v>
      </c>
      <c r="D270" s="21" t="n">
        <v>0.04</v>
      </c>
      <c r="E270" s="21" t="n">
        <v>0.02</v>
      </c>
      <c r="F270" s="21" t="n">
        <v>0.06</v>
      </c>
    </row>
    <row r="271">
      <c r="A271" t="inlineStr">
        <is>
          <t>010 - Berrien</t>
        </is>
      </c>
      <c r="B271" s="20" t="n">
        <v>35765</v>
      </c>
      <c r="C271" s="20" t="n">
        <v>43373</v>
      </c>
      <c r="D271" s="21" t="n">
        <v>0.04</v>
      </c>
      <c r="E271" s="21" t="n">
        <v>0.03</v>
      </c>
      <c r="F271" s="21" t="n">
        <v>0.07000000000000001</v>
      </c>
    </row>
    <row r="272">
      <c r="A272" t="inlineStr">
        <is>
          <t>010 - Berrien</t>
        </is>
      </c>
      <c r="B272" s="20" t="n">
        <v>43374</v>
      </c>
      <c r="C272" s="20" t="n">
        <v>46022</v>
      </c>
      <c r="D272" s="21" t="n">
        <v>0.04</v>
      </c>
      <c r="E272" s="21" t="n">
        <v>0.04</v>
      </c>
      <c r="F272" s="21" t="n">
        <v>0.08</v>
      </c>
    </row>
    <row r="273">
      <c r="A273" t="inlineStr">
        <is>
          <t>010 - Berrien</t>
        </is>
      </c>
      <c r="B273" s="20" t="n">
        <v>46023</v>
      </c>
      <c r="C273" s="20" t="n">
        <v>46752</v>
      </c>
      <c r="D273" s="21" t="n">
        <v>0.04</v>
      </c>
      <c r="E273" s="21" t="n">
        <v>0.05</v>
      </c>
      <c r="F273" s="21" t="n">
        <v>0.09</v>
      </c>
    </row>
    <row r="274">
      <c r="A274" t="inlineStr">
        <is>
          <t>010 - Berrien</t>
        </is>
      </c>
      <c r="B274" s="20" t="n">
        <v>46753</v>
      </c>
      <c r="C274" s="20" t="n">
        <v>47026</v>
      </c>
      <c r="D274" s="21" t="n">
        <v>0.04</v>
      </c>
      <c r="E274" s="21" t="n">
        <v>0.04</v>
      </c>
      <c r="F274" s="21" t="n">
        <v>0.08</v>
      </c>
    </row>
    <row r="275">
      <c r="A275" t="inlineStr">
        <is>
          <t>010 - Berrien</t>
        </is>
      </c>
      <c r="B275" s="20" t="n">
        <v>47027</v>
      </c>
      <c r="C275" s="20" t="n">
        <v>47483</v>
      </c>
      <c r="D275" s="21" t="n">
        <v>0.04</v>
      </c>
      <c r="E275" s="21" t="n">
        <v>0.03</v>
      </c>
      <c r="F275" s="21" t="n">
        <v>0.07000000000000001</v>
      </c>
    </row>
    <row r="276">
      <c r="A276" t="inlineStr">
        <is>
          <t>010 - Berrien</t>
        </is>
      </c>
      <c r="B276" s="20" t="n">
        <v>47484</v>
      </c>
      <c r="C276" s="20" t="n">
        <v>47848</v>
      </c>
      <c r="D276" s="21" t="n">
        <v>0.04</v>
      </c>
      <c r="E276" s="21" t="n">
        <v>0.02</v>
      </c>
      <c r="F276" s="21" t="n">
        <v>0.06</v>
      </c>
    </row>
    <row r="277">
      <c r="A277" t="inlineStr">
        <is>
          <t>010 - Berrien</t>
        </is>
      </c>
      <c r="B277" s="20" t="n">
        <v>47849</v>
      </c>
      <c r="C277" s="20" t="n">
        <v>2958465</v>
      </c>
      <c r="D277" s="21" t="n">
        <v>0.04</v>
      </c>
      <c r="E277" s="21" t="n">
        <v>0.01</v>
      </c>
      <c r="F277" s="21" t="n">
        <v>0.05</v>
      </c>
    </row>
    <row r="278">
      <c r="A278" t="inlineStr">
        <is>
          <t>010CLF - Berrien (Locomotive)</t>
        </is>
      </c>
      <c r="B278" s="20" t="n">
        <v>44378</v>
      </c>
      <c r="C278" s="20" t="n">
        <v>46022</v>
      </c>
      <c r="D278" s="21" t="n">
        <v>0.04</v>
      </c>
      <c r="E278" s="21" t="n">
        <v>0.03</v>
      </c>
      <c r="F278" s="21" t="n">
        <v>0.07000000000000001</v>
      </c>
    </row>
    <row r="279">
      <c r="A279" t="inlineStr">
        <is>
          <t>010CLF - Berrien (Locomotive)</t>
        </is>
      </c>
      <c r="B279" s="20" t="n">
        <v>46023</v>
      </c>
      <c r="C279" s="20" t="n">
        <v>46752</v>
      </c>
      <c r="D279" s="21" t="n">
        <v>0.04</v>
      </c>
      <c r="E279" s="21" t="n">
        <v>0.04</v>
      </c>
      <c r="F279" s="21" t="n">
        <v>0.08</v>
      </c>
    </row>
    <row r="280">
      <c r="A280" t="inlineStr">
        <is>
          <t>010CLF - Berrien (Locomotive)</t>
        </is>
      </c>
      <c r="B280" s="20" t="n">
        <v>46753</v>
      </c>
      <c r="C280" s="20" t="n">
        <v>47483</v>
      </c>
      <c r="D280" s="21" t="n">
        <v>0.04</v>
      </c>
      <c r="E280" s="21" t="n">
        <v>0.03</v>
      </c>
      <c r="F280" s="21" t="n">
        <v>0.07000000000000001</v>
      </c>
    </row>
    <row r="281">
      <c r="A281" t="inlineStr">
        <is>
          <t>010CLF - Berrien (Locomotive)</t>
        </is>
      </c>
      <c r="B281" s="20" t="n">
        <v>47484</v>
      </c>
      <c r="C281" s="20" t="n">
        <v>47848</v>
      </c>
      <c r="D281" s="21" t="n">
        <v>0.04</v>
      </c>
      <c r="E281" s="21" t="n">
        <v>0.02</v>
      </c>
      <c r="F281" s="21" t="n">
        <v>0.06</v>
      </c>
    </row>
    <row r="282">
      <c r="A282" t="inlineStr">
        <is>
          <t>010CLF - Berrien (Locomotive)</t>
        </is>
      </c>
      <c r="B282" s="20" t="n">
        <v>47849</v>
      </c>
      <c r="C282" s="20" t="n">
        <v>2958465</v>
      </c>
      <c r="D282" s="21" t="n">
        <v>0.04</v>
      </c>
      <c r="E282" s="21" t="n">
        <v>0.01</v>
      </c>
      <c r="F282" s="21" t="n">
        <v>0.05</v>
      </c>
    </row>
    <row r="283">
      <c r="A283" t="inlineStr">
        <is>
          <t>010E - Berrien (Energy)</t>
        </is>
      </c>
      <c r="B283" s="20" t="n">
        <v>41275</v>
      </c>
      <c r="C283" s="20" t="n">
        <v>41639</v>
      </c>
      <c r="D283" s="21" t="n">
        <v>0.03</v>
      </c>
      <c r="E283" s="21" t="n">
        <v>0.025</v>
      </c>
      <c r="F283" s="21" t="n">
        <v>0.055</v>
      </c>
    </row>
    <row r="284">
      <c r="A284" t="inlineStr">
        <is>
          <t>010E - Berrien (Energy)</t>
        </is>
      </c>
      <c r="B284" s="20" t="n">
        <v>41640</v>
      </c>
      <c r="C284" s="20" t="n">
        <v>42004</v>
      </c>
      <c r="D284" s="21" t="n">
        <v>0.02</v>
      </c>
      <c r="E284" s="21" t="n">
        <v>0.02</v>
      </c>
      <c r="F284" s="21" t="n">
        <v>0.04</v>
      </c>
    </row>
    <row r="285">
      <c r="A285" t="inlineStr">
        <is>
          <t>010E - Berrien (Energy)</t>
        </is>
      </c>
      <c r="B285" s="20" t="n">
        <v>42005</v>
      </c>
      <c r="C285" s="20" t="n">
        <v>42369</v>
      </c>
      <c r="D285" s="21" t="n">
        <v>0.01</v>
      </c>
      <c r="E285" s="21" t="n">
        <v>0.015</v>
      </c>
      <c r="F285" s="21" t="n">
        <v>0.025</v>
      </c>
    </row>
    <row r="286">
      <c r="A286" t="inlineStr">
        <is>
          <t>010E - Berrien (Energy)</t>
        </is>
      </c>
      <c r="B286" s="20" t="n">
        <v>42370</v>
      </c>
      <c r="C286" s="20" t="n">
        <v>46752</v>
      </c>
      <c r="D286" s="21" t="n">
        <v>0</v>
      </c>
      <c r="E286" s="21" t="n">
        <v>0.01</v>
      </c>
      <c r="F286" s="21" t="n">
        <v>0.01</v>
      </c>
    </row>
    <row r="287">
      <c r="A287" t="inlineStr">
        <is>
          <t>010E - Berrien (Energy)</t>
        </is>
      </c>
      <c r="B287" s="20" t="n">
        <v>46753</v>
      </c>
      <c r="C287" s="20" t="n">
        <v>2958465</v>
      </c>
      <c r="D287" s="21" t="n">
        <v>0</v>
      </c>
      <c r="E287" s="21" t="n">
        <v>0</v>
      </c>
      <c r="F287" s="21" t="n">
        <v>0</v>
      </c>
    </row>
    <row r="288">
      <c r="A288" t="inlineStr">
        <is>
          <t>010JT - Berrien (Jet Fuel)</t>
        </is>
      </c>
      <c r="B288" s="20" t="n">
        <v>42005</v>
      </c>
      <c r="C288" s="20" t="n">
        <v>42185</v>
      </c>
      <c r="D288" s="21" t="n">
        <v>0</v>
      </c>
      <c r="E288" s="21" t="n">
        <v>0</v>
      </c>
      <c r="F288" s="21" t="n">
        <v>0</v>
      </c>
    </row>
    <row r="289">
      <c r="A289" t="inlineStr">
        <is>
          <t>010JT - Berrien (Jet Fuel)</t>
        </is>
      </c>
      <c r="B289" s="20" t="n">
        <v>42186</v>
      </c>
      <c r="C289" s="20" t="n">
        <v>43281</v>
      </c>
      <c r="D289" s="21" t="n">
        <v>0.04</v>
      </c>
      <c r="E289" s="21" t="n">
        <v>0.03</v>
      </c>
      <c r="F289" s="21" t="n">
        <v>0.07000000000000001</v>
      </c>
    </row>
    <row r="290">
      <c r="A290" t="inlineStr">
        <is>
          <t>010JT - Berrien (Jet Fuel)</t>
        </is>
      </c>
      <c r="B290" s="20" t="n">
        <v>43282</v>
      </c>
      <c r="C290" s="20" t="n">
        <v>43312</v>
      </c>
      <c r="D290" s="21" t="n">
        <v>0.04</v>
      </c>
      <c r="E290" s="21" t="n">
        <v>0.01</v>
      </c>
      <c r="F290" s="21" t="n">
        <v>0.05</v>
      </c>
    </row>
    <row r="291">
      <c r="A291" t="inlineStr">
        <is>
          <t>010JT - Berrien (Jet Fuel)</t>
        </is>
      </c>
      <c r="B291" s="20" t="n">
        <v>43313</v>
      </c>
      <c r="C291" s="20" t="n">
        <v>2958465</v>
      </c>
      <c r="D291" s="21" t="n">
        <v>0</v>
      </c>
      <c r="E291" s="21" t="n">
        <v>0.01</v>
      </c>
      <c r="F291" s="21" t="n">
        <v>0.01</v>
      </c>
    </row>
    <row r="292">
      <c r="A292" t="inlineStr">
        <is>
          <t>010TE - Berrien (TSPLOST Exempt)</t>
        </is>
      </c>
      <c r="B292" s="20" t="n">
        <v>28581</v>
      </c>
      <c r="C292" s="20" t="n">
        <v>31412</v>
      </c>
      <c r="D292" s="21" t="n">
        <v>0.04</v>
      </c>
      <c r="E292" s="21" t="n">
        <v>0.01</v>
      </c>
      <c r="F292" s="21" t="n">
        <v>0.05</v>
      </c>
    </row>
    <row r="293">
      <c r="A293" t="inlineStr">
        <is>
          <t>010TE - Berrien (TSPLOST Exempt)</t>
        </is>
      </c>
      <c r="B293" s="20" t="n">
        <v>31413</v>
      </c>
      <c r="C293" s="20" t="n">
        <v>35764</v>
      </c>
      <c r="D293" s="21" t="n">
        <v>0.04</v>
      </c>
      <c r="E293" s="21" t="n">
        <v>0.02</v>
      </c>
      <c r="F293" s="21" t="n">
        <v>0.06</v>
      </c>
    </row>
    <row r="294">
      <c r="A294" t="inlineStr">
        <is>
          <t>010TE - Berrien (TSPLOST Exempt)</t>
        </is>
      </c>
      <c r="B294" s="20" t="n">
        <v>35765</v>
      </c>
      <c r="C294" s="20" t="n">
        <v>46022</v>
      </c>
      <c r="D294" s="21" t="n">
        <v>0.04</v>
      </c>
      <c r="E294" s="21" t="n">
        <v>0.03</v>
      </c>
      <c r="F294" s="21" t="n">
        <v>0.07000000000000001</v>
      </c>
    </row>
    <row r="295">
      <c r="A295" t="inlineStr">
        <is>
          <t>010TE - Berrien (TSPLOST Exempt)</t>
        </is>
      </c>
      <c r="B295" s="20" t="n">
        <v>46023</v>
      </c>
      <c r="C295" s="20" t="n">
        <v>46752</v>
      </c>
      <c r="D295" s="21" t="n">
        <v>0.04</v>
      </c>
      <c r="E295" s="21" t="n">
        <v>0.04</v>
      </c>
      <c r="F295" s="21" t="n">
        <v>0.08</v>
      </c>
    </row>
    <row r="296">
      <c r="A296" t="inlineStr">
        <is>
          <t>010TE - Berrien (TSPLOST Exempt)</t>
        </is>
      </c>
      <c r="B296" s="20" t="n">
        <v>46753</v>
      </c>
      <c r="C296" s="20" t="n">
        <v>47483</v>
      </c>
      <c r="D296" s="21" t="n">
        <v>0.04</v>
      </c>
      <c r="E296" s="21" t="n">
        <v>0.03</v>
      </c>
      <c r="F296" s="21" t="n">
        <v>0.07000000000000001</v>
      </c>
    </row>
    <row r="297">
      <c r="A297" t="inlineStr">
        <is>
          <t>010TE - Berrien (TSPLOST Exempt)</t>
        </is>
      </c>
      <c r="B297" s="20" t="n">
        <v>47484</v>
      </c>
      <c r="C297" s="20" t="n">
        <v>47848</v>
      </c>
      <c r="D297" s="21" t="n">
        <v>0.04</v>
      </c>
      <c r="E297" s="21" t="n">
        <v>0.02</v>
      </c>
      <c r="F297" s="21" t="n">
        <v>0.06</v>
      </c>
    </row>
    <row r="298">
      <c r="A298" t="inlineStr">
        <is>
          <t>010TE - Berrien (TSPLOST Exempt)</t>
        </is>
      </c>
      <c r="B298" s="20" t="n">
        <v>47849</v>
      </c>
      <c r="C298" s="20" t="n">
        <v>2958465</v>
      </c>
      <c r="D298" s="21" t="n">
        <v>0.04</v>
      </c>
      <c r="E298" s="21" t="n">
        <v>0.01</v>
      </c>
      <c r="F298" s="21" t="n">
        <v>0.05</v>
      </c>
    </row>
    <row r="299">
      <c r="A299" t="inlineStr">
        <is>
          <t>011 - Bibb</t>
        </is>
      </c>
      <c r="B299" s="20" t="n">
        <v>28946</v>
      </c>
      <c r="C299" s="20" t="n">
        <v>32781</v>
      </c>
      <c r="D299" s="21" t="n">
        <v>0.04</v>
      </c>
      <c r="E299" s="21" t="n">
        <v>0.01</v>
      </c>
      <c r="F299" s="21" t="n">
        <v>0.05</v>
      </c>
    </row>
    <row r="300">
      <c r="A300" t="inlineStr">
        <is>
          <t>011 - Bibb</t>
        </is>
      </c>
      <c r="B300" s="20" t="n">
        <v>32782</v>
      </c>
      <c r="C300" s="20" t="n">
        <v>32873</v>
      </c>
      <c r="D300" s="21" t="n">
        <v>0.04</v>
      </c>
      <c r="E300" s="21" t="n">
        <v>0.02</v>
      </c>
      <c r="F300" s="21" t="n">
        <v>0.06</v>
      </c>
    </row>
    <row r="301">
      <c r="A301" t="inlineStr">
        <is>
          <t>011 - Bibb</t>
        </is>
      </c>
      <c r="B301" s="20" t="n">
        <v>32874</v>
      </c>
      <c r="C301" s="20" t="n">
        <v>34789</v>
      </c>
      <c r="D301" s="21" t="n">
        <v>0.04</v>
      </c>
      <c r="E301" s="21" t="n">
        <v>0.01</v>
      </c>
      <c r="F301" s="21" t="n">
        <v>0.05</v>
      </c>
    </row>
    <row r="302">
      <c r="A302" t="inlineStr">
        <is>
          <t>011 - Bibb</t>
        </is>
      </c>
      <c r="B302" s="20" t="n">
        <v>34790</v>
      </c>
      <c r="C302" s="20" t="n">
        <v>36616</v>
      </c>
      <c r="D302" s="21" t="n">
        <v>0.04</v>
      </c>
      <c r="E302" s="21" t="n">
        <v>0.02</v>
      </c>
      <c r="F302" s="21" t="n">
        <v>0.06</v>
      </c>
    </row>
    <row r="303">
      <c r="A303" t="inlineStr">
        <is>
          <t>011 - Bibb</t>
        </is>
      </c>
      <c r="B303" s="20" t="n">
        <v>36617</v>
      </c>
      <c r="C303" s="20" t="n">
        <v>38442</v>
      </c>
      <c r="D303" s="21" t="n">
        <v>0.04</v>
      </c>
      <c r="E303" s="21" t="n">
        <v>0.02</v>
      </c>
      <c r="F303" s="21" t="n">
        <v>0.06</v>
      </c>
    </row>
    <row r="304">
      <c r="A304" t="inlineStr">
        <is>
          <t>011 - Bibb</t>
        </is>
      </c>
      <c r="B304" s="20" t="n">
        <v>38443</v>
      </c>
      <c r="C304" s="20" t="n">
        <v>38625</v>
      </c>
      <c r="D304" s="21" t="n">
        <v>0.04</v>
      </c>
      <c r="E304" s="21" t="n">
        <v>0.01</v>
      </c>
      <c r="F304" s="21" t="n">
        <v>0.05</v>
      </c>
    </row>
    <row r="305">
      <c r="A305" t="inlineStr">
        <is>
          <t>011 - Bibb</t>
        </is>
      </c>
      <c r="B305" s="20" t="n">
        <v>38626</v>
      </c>
      <c r="C305" s="20" t="n">
        <v>38717</v>
      </c>
      <c r="D305" s="21" t="n">
        <v>0.04</v>
      </c>
      <c r="E305" s="21" t="n">
        <v>0.02</v>
      </c>
      <c r="F305" s="21" t="n">
        <v>0.06</v>
      </c>
    </row>
    <row r="306">
      <c r="A306" t="inlineStr">
        <is>
          <t>011 - Bibb</t>
        </is>
      </c>
      <c r="B306" s="20" t="n">
        <v>38718</v>
      </c>
      <c r="C306" s="20" t="n">
        <v>39903</v>
      </c>
      <c r="D306" s="21" t="n">
        <v>0.04</v>
      </c>
      <c r="E306" s="21" t="n">
        <v>0.03</v>
      </c>
      <c r="F306" s="21" t="n">
        <v>0.07000000000000001</v>
      </c>
    </row>
    <row r="307">
      <c r="A307" t="inlineStr">
        <is>
          <t>011 - Bibb</t>
        </is>
      </c>
      <c r="B307" s="20" t="n">
        <v>39904</v>
      </c>
      <c r="C307" s="20" t="n">
        <v>40999</v>
      </c>
      <c r="D307" s="21" t="n">
        <v>0.04</v>
      </c>
      <c r="E307" s="21" t="n">
        <v>0.02</v>
      </c>
      <c r="F307" s="21" t="n">
        <v>0.06</v>
      </c>
    </row>
    <row r="308">
      <c r="A308" t="inlineStr">
        <is>
          <t>011 - Bibb</t>
        </is>
      </c>
      <c r="B308" s="20" t="n">
        <v>41000</v>
      </c>
      <c r="C308" s="20" t="n">
        <v>44561</v>
      </c>
      <c r="D308" s="21" t="n">
        <v>0.04</v>
      </c>
      <c r="E308" s="21" t="n">
        <v>0.03</v>
      </c>
      <c r="F308" s="21" t="n">
        <v>0.07000000000000001</v>
      </c>
    </row>
    <row r="309">
      <c r="A309" t="inlineStr">
        <is>
          <t>011 - Bibb</t>
        </is>
      </c>
      <c r="B309" s="20" t="n">
        <v>44562</v>
      </c>
      <c r="C309" s="20" t="n">
        <v>45930</v>
      </c>
      <c r="D309" s="21" t="n">
        <v>0.04</v>
      </c>
      <c r="E309" s="21" t="n">
        <v>0.04</v>
      </c>
      <c r="F309" s="21" t="n">
        <v>0.08</v>
      </c>
    </row>
    <row r="310">
      <c r="A310" t="inlineStr">
        <is>
          <t>011 - Bibb</t>
        </is>
      </c>
      <c r="B310" s="20" t="n">
        <v>45931</v>
      </c>
      <c r="C310" s="20" t="n">
        <v>46112</v>
      </c>
      <c r="D310" s="21" t="n">
        <v>0.04</v>
      </c>
      <c r="E310" s="21" t="n">
        <v>0.03</v>
      </c>
      <c r="F310" s="21" t="n">
        <v>0.07000000000000001</v>
      </c>
    </row>
    <row r="311">
      <c r="A311" t="inlineStr">
        <is>
          <t>011 - Bibb</t>
        </is>
      </c>
      <c r="B311" s="20" t="n">
        <v>46113</v>
      </c>
      <c r="C311" s="20" t="n">
        <v>46387</v>
      </c>
      <c r="D311" s="21" t="n">
        <v>0.04</v>
      </c>
      <c r="E311" s="21" t="n">
        <v>0.04</v>
      </c>
      <c r="F311" s="21" t="n">
        <v>0.08</v>
      </c>
    </row>
    <row r="312">
      <c r="A312" t="inlineStr">
        <is>
          <t>011 - Bibb</t>
        </is>
      </c>
      <c r="B312" s="20" t="n">
        <v>46388</v>
      </c>
      <c r="C312" s="20" t="n">
        <v>47938</v>
      </c>
      <c r="D312" s="21" t="n">
        <v>0.04</v>
      </c>
      <c r="E312" s="21" t="n">
        <v>0.03</v>
      </c>
      <c r="F312" s="21" t="n">
        <v>0.07000000000000001</v>
      </c>
    </row>
    <row r="313">
      <c r="A313" t="inlineStr">
        <is>
          <t>011 - Bibb</t>
        </is>
      </c>
      <c r="B313" s="20" t="n">
        <v>47939</v>
      </c>
      <c r="C313" s="20" t="n">
        <v>48213</v>
      </c>
      <c r="D313" s="21" t="n">
        <v>0.04</v>
      </c>
      <c r="E313" s="21" t="n">
        <v>0.02</v>
      </c>
      <c r="F313" s="21" t="n">
        <v>0.06</v>
      </c>
    </row>
    <row r="314">
      <c r="A314" t="inlineStr">
        <is>
          <t>011 - Bibb</t>
        </is>
      </c>
      <c r="B314" s="20" t="n">
        <v>48214</v>
      </c>
      <c r="C314" s="20" t="n">
        <v>2958465</v>
      </c>
      <c r="D314" s="21" t="n">
        <v>0.04</v>
      </c>
      <c r="E314" s="21" t="n">
        <v>0.01</v>
      </c>
      <c r="F314" s="21" t="n">
        <v>0.05</v>
      </c>
    </row>
    <row r="315">
      <c r="A315" t="inlineStr">
        <is>
          <t>011CLF - Bibb (Locomotive)</t>
        </is>
      </c>
      <c r="B315" s="20" t="n">
        <v>44378</v>
      </c>
      <c r="C315" s="20" t="n">
        <v>44561</v>
      </c>
      <c r="D315" s="21" t="n">
        <v>0.04</v>
      </c>
      <c r="E315" s="21" t="n">
        <v>0.03</v>
      </c>
      <c r="F315" s="21" t="n">
        <v>0.07000000000000001</v>
      </c>
    </row>
    <row r="316">
      <c r="A316" t="inlineStr">
        <is>
          <t>011CLF - Bibb (Locomotive)</t>
        </is>
      </c>
      <c r="B316" s="20" t="n">
        <v>44562</v>
      </c>
      <c r="C316" s="20" t="n">
        <v>45930</v>
      </c>
      <c r="D316" s="21" t="n">
        <v>0.04</v>
      </c>
      <c r="E316" s="21" t="n">
        <v>0.04</v>
      </c>
      <c r="F316" s="21" t="n">
        <v>0.08</v>
      </c>
    </row>
    <row r="317">
      <c r="A317" t="inlineStr">
        <is>
          <t>011CLF - Bibb (Locomotive)</t>
        </is>
      </c>
      <c r="B317" s="20" t="n">
        <v>45931</v>
      </c>
      <c r="C317" s="20" t="n">
        <v>46112</v>
      </c>
      <c r="D317" s="21" t="n">
        <v>0.04</v>
      </c>
      <c r="E317" s="21" t="n">
        <v>0.03</v>
      </c>
      <c r="F317" s="21" t="n">
        <v>0.07000000000000001</v>
      </c>
    </row>
    <row r="318">
      <c r="A318" t="inlineStr">
        <is>
          <t>011CLF - Bibb (Locomotive)</t>
        </is>
      </c>
      <c r="B318" s="20" t="n">
        <v>46113</v>
      </c>
      <c r="C318" s="20" t="n">
        <v>46387</v>
      </c>
      <c r="D318" s="21" t="n">
        <v>0.04</v>
      </c>
      <c r="E318" s="21" t="n">
        <v>0.04</v>
      </c>
      <c r="F318" s="21" t="n">
        <v>0.08</v>
      </c>
    </row>
    <row r="319">
      <c r="A319" t="inlineStr">
        <is>
          <t>011CLF - Bibb (Locomotive)</t>
        </is>
      </c>
      <c r="B319" s="20" t="n">
        <v>46388</v>
      </c>
      <c r="C319" s="20" t="n">
        <v>47938</v>
      </c>
      <c r="D319" s="21" t="n">
        <v>0.04</v>
      </c>
      <c r="E319" s="21" t="n">
        <v>0.03</v>
      </c>
      <c r="F319" s="21" t="n">
        <v>0.07000000000000001</v>
      </c>
    </row>
    <row r="320">
      <c r="A320" t="inlineStr">
        <is>
          <t>011CLF - Bibb (Locomotive)</t>
        </is>
      </c>
      <c r="B320" s="20" t="n">
        <v>47939</v>
      </c>
      <c r="C320" s="20" t="n">
        <v>48213</v>
      </c>
      <c r="D320" s="21" t="n">
        <v>0.04</v>
      </c>
      <c r="E320" s="21" t="n">
        <v>0.02</v>
      </c>
      <c r="F320" s="21" t="n">
        <v>0.06</v>
      </c>
    </row>
    <row r="321">
      <c r="A321" t="inlineStr">
        <is>
          <t>011CLF - Bibb (Locomotive)</t>
        </is>
      </c>
      <c r="B321" s="20" t="n">
        <v>48214</v>
      </c>
      <c r="C321" s="20" t="n">
        <v>2958465</v>
      </c>
      <c r="D321" s="21" t="n">
        <v>0.04</v>
      </c>
      <c r="E321" s="21" t="n">
        <v>0.01</v>
      </c>
      <c r="F321" s="21" t="n">
        <v>0.05</v>
      </c>
    </row>
    <row r="322">
      <c r="A322" t="inlineStr">
        <is>
          <t>011E - Bibb (Energy)</t>
        </is>
      </c>
      <c r="B322" s="20" t="n">
        <v>41275</v>
      </c>
      <c r="C322" s="20" t="n">
        <v>41639</v>
      </c>
      <c r="D322" s="21" t="n">
        <v>0.03</v>
      </c>
      <c r="E322" s="21" t="n">
        <v>0.025</v>
      </c>
      <c r="F322" s="21" t="n">
        <v>0.055</v>
      </c>
    </row>
    <row r="323">
      <c r="A323" t="inlineStr">
        <is>
          <t>011E - Bibb (Energy)</t>
        </is>
      </c>
      <c r="B323" s="20" t="n">
        <v>41640</v>
      </c>
      <c r="C323" s="20" t="n">
        <v>42004</v>
      </c>
      <c r="D323" s="21" t="n">
        <v>0.02</v>
      </c>
      <c r="E323" s="21" t="n">
        <v>0.02</v>
      </c>
      <c r="F323" s="21" t="n">
        <v>0.04</v>
      </c>
    </row>
    <row r="324">
      <c r="A324" t="inlineStr">
        <is>
          <t>011E - Bibb (Energy)</t>
        </is>
      </c>
      <c r="B324" s="20" t="n">
        <v>42005</v>
      </c>
      <c r="C324" s="20" t="n">
        <v>42369</v>
      </c>
      <c r="D324" s="21" t="n">
        <v>0.01</v>
      </c>
      <c r="E324" s="21" t="n">
        <v>0.015</v>
      </c>
      <c r="F324" s="21" t="n">
        <v>0.025</v>
      </c>
    </row>
    <row r="325">
      <c r="A325" t="inlineStr">
        <is>
          <t>011E - Bibb (Energy)</t>
        </is>
      </c>
      <c r="B325" s="20" t="n">
        <v>42370</v>
      </c>
      <c r="C325" s="20" t="n">
        <v>45930</v>
      </c>
      <c r="D325" s="21" t="n">
        <v>0</v>
      </c>
      <c r="E325" s="21" t="n">
        <v>0.01</v>
      </c>
      <c r="F325" s="21" t="n">
        <v>0.01</v>
      </c>
    </row>
    <row r="326">
      <c r="A326" t="inlineStr">
        <is>
          <t>011E - Bibb (Energy)</t>
        </is>
      </c>
      <c r="B326" s="20" t="n">
        <v>45931</v>
      </c>
      <c r="C326" s="20" t="n">
        <v>46112</v>
      </c>
      <c r="D326" s="21" t="n">
        <v>0</v>
      </c>
      <c r="E326" s="21" t="n">
        <v>0</v>
      </c>
      <c r="F326" s="21" t="n">
        <v>0</v>
      </c>
    </row>
    <row r="327">
      <c r="A327" t="inlineStr">
        <is>
          <t>011E - Bibb (Energy)</t>
        </is>
      </c>
      <c r="B327" s="20" t="n">
        <v>46113</v>
      </c>
      <c r="C327" s="20" t="n">
        <v>47938</v>
      </c>
      <c r="D327" s="21" t="n">
        <v>0</v>
      </c>
      <c r="E327" s="21" t="n">
        <v>0.01</v>
      </c>
      <c r="F327" s="21" t="n">
        <v>0.01</v>
      </c>
    </row>
    <row r="328">
      <c r="A328" t="inlineStr">
        <is>
          <t>011E - Bibb (Energy)</t>
        </is>
      </c>
      <c r="B328" s="20" t="n">
        <v>47939</v>
      </c>
      <c r="C328" s="20" t="n">
        <v>2958465</v>
      </c>
      <c r="D328" s="21" t="n">
        <v>0</v>
      </c>
      <c r="E328" s="21" t="n">
        <v>0</v>
      </c>
      <c r="F328" s="21" t="n">
        <v>0</v>
      </c>
    </row>
    <row r="329">
      <c r="A329" t="inlineStr">
        <is>
          <t>011JT - Bibb (Jet Fuel)</t>
        </is>
      </c>
      <c r="B329" s="20" t="n">
        <v>42005</v>
      </c>
      <c r="C329" s="20" t="n">
        <v>42185</v>
      </c>
      <c r="D329" s="21" t="n">
        <v>0</v>
      </c>
      <c r="E329" s="21" t="n">
        <v>0</v>
      </c>
      <c r="F329" s="21" t="n">
        <v>0</v>
      </c>
    </row>
    <row r="330">
      <c r="A330" t="inlineStr">
        <is>
          <t>011JT - Bibb (Jet Fuel)</t>
        </is>
      </c>
      <c r="B330" s="20" t="n">
        <v>42186</v>
      </c>
      <c r="C330" s="20" t="n">
        <v>43281</v>
      </c>
      <c r="D330" s="21" t="n">
        <v>0.04</v>
      </c>
      <c r="E330" s="21" t="n">
        <v>0.03</v>
      </c>
      <c r="F330" s="21" t="n">
        <v>0.07000000000000001</v>
      </c>
    </row>
    <row r="331">
      <c r="A331" t="inlineStr">
        <is>
          <t>011JT - Bibb (Jet Fuel)</t>
        </is>
      </c>
      <c r="B331" s="20" t="n">
        <v>43282</v>
      </c>
      <c r="C331" s="20" t="n">
        <v>43312</v>
      </c>
      <c r="D331" s="21" t="n">
        <v>0.04</v>
      </c>
      <c r="E331" s="21" t="n">
        <v>0.01</v>
      </c>
      <c r="F331" s="21" t="n">
        <v>0.05</v>
      </c>
    </row>
    <row r="332">
      <c r="A332" t="inlineStr">
        <is>
          <t>011JT - Bibb (Jet Fuel)</t>
        </is>
      </c>
      <c r="B332" s="20" t="n">
        <v>43313</v>
      </c>
      <c r="C332" s="20" t="n">
        <v>2958465</v>
      </c>
      <c r="D332" s="21" t="n">
        <v>0</v>
      </c>
      <c r="E332" s="21" t="n">
        <v>0.01</v>
      </c>
      <c r="F332" s="21" t="n">
        <v>0.01</v>
      </c>
    </row>
    <row r="333">
      <c r="A333" t="inlineStr">
        <is>
          <t>012 - Bleckley</t>
        </is>
      </c>
      <c r="B333" s="20" t="n">
        <v>28581</v>
      </c>
      <c r="C333" s="20" t="n">
        <v>32324</v>
      </c>
      <c r="D333" s="21" t="n">
        <v>0.04</v>
      </c>
      <c r="E333" s="21" t="n">
        <v>0.01</v>
      </c>
      <c r="F333" s="21" t="n">
        <v>0.05</v>
      </c>
    </row>
    <row r="334">
      <c r="A334" t="inlineStr">
        <is>
          <t>012 - Bleckley</t>
        </is>
      </c>
      <c r="B334" s="20" t="n">
        <v>32325</v>
      </c>
      <c r="C334" s="20" t="n">
        <v>33511</v>
      </c>
      <c r="D334" s="21" t="n">
        <v>0.04</v>
      </c>
      <c r="E334" s="21" t="n">
        <v>0.02</v>
      </c>
      <c r="F334" s="21" t="n">
        <v>0.06</v>
      </c>
    </row>
    <row r="335">
      <c r="A335" t="inlineStr">
        <is>
          <t>012 - Bleckley</t>
        </is>
      </c>
      <c r="B335" s="20" t="n">
        <v>33512</v>
      </c>
      <c r="C335" s="20" t="n">
        <v>34789</v>
      </c>
      <c r="D335" s="21" t="n">
        <v>0.04</v>
      </c>
      <c r="E335" s="21" t="n">
        <v>0.01</v>
      </c>
      <c r="F335" s="21" t="n">
        <v>0.05</v>
      </c>
    </row>
    <row r="336">
      <c r="A336" t="inlineStr">
        <is>
          <t>012 - Bleckley</t>
        </is>
      </c>
      <c r="B336" s="20" t="n">
        <v>34790</v>
      </c>
      <c r="C336" s="20" t="n">
        <v>35581</v>
      </c>
      <c r="D336" s="21" t="n">
        <v>0.04</v>
      </c>
      <c r="E336" s="21" t="n">
        <v>0.02</v>
      </c>
      <c r="F336" s="21" t="n">
        <v>0.06</v>
      </c>
    </row>
    <row r="337">
      <c r="A337" t="inlineStr">
        <is>
          <t>012 - Bleckley</t>
        </is>
      </c>
      <c r="B337" s="20" t="n">
        <v>35582</v>
      </c>
      <c r="C337" s="20" t="n">
        <v>38898</v>
      </c>
      <c r="D337" s="21" t="n">
        <v>0.04</v>
      </c>
      <c r="E337" s="21" t="n">
        <v>0.03</v>
      </c>
      <c r="F337" s="21" t="n">
        <v>0.07000000000000001</v>
      </c>
    </row>
    <row r="338">
      <c r="A338" t="inlineStr">
        <is>
          <t>012 - Bleckley</t>
        </is>
      </c>
      <c r="B338" s="20" t="n">
        <v>38899</v>
      </c>
      <c r="C338" s="20" t="n">
        <v>39082</v>
      </c>
      <c r="D338" s="21" t="n">
        <v>0.04</v>
      </c>
      <c r="E338" s="21" t="n">
        <v>0.02</v>
      </c>
      <c r="F338" s="21" t="n">
        <v>0.06</v>
      </c>
    </row>
    <row r="339">
      <c r="A339" t="inlineStr">
        <is>
          <t>012 - Bleckley</t>
        </is>
      </c>
      <c r="B339" s="20" t="n">
        <v>39083</v>
      </c>
      <c r="C339" s="20" t="n">
        <v>41274</v>
      </c>
      <c r="D339" s="21" t="n">
        <v>0.04</v>
      </c>
      <c r="E339" s="21" t="n">
        <v>0.03</v>
      </c>
      <c r="F339" s="21" t="n">
        <v>0.07000000000000001</v>
      </c>
    </row>
    <row r="340">
      <c r="A340" t="inlineStr">
        <is>
          <t>012 - Bleckley</t>
        </is>
      </c>
      <c r="B340" s="20" t="n">
        <v>41275</v>
      </c>
      <c r="C340" s="20" t="n">
        <v>47848</v>
      </c>
      <c r="D340" s="21" t="n">
        <v>0.04</v>
      </c>
      <c r="E340" s="21" t="n">
        <v>0.04</v>
      </c>
      <c r="F340" s="21" t="n">
        <v>0.08</v>
      </c>
    </row>
    <row r="341">
      <c r="A341" t="inlineStr">
        <is>
          <t>012 - Bleckley</t>
        </is>
      </c>
      <c r="B341" s="20" t="n">
        <v>47849</v>
      </c>
      <c r="C341" s="20" t="n">
        <v>47938</v>
      </c>
      <c r="D341" s="21" t="n">
        <v>0.04</v>
      </c>
      <c r="E341" s="21" t="n">
        <v>0.03</v>
      </c>
      <c r="F341" s="21" t="n">
        <v>0.07000000000000001</v>
      </c>
    </row>
    <row r="342">
      <c r="A342" t="inlineStr">
        <is>
          <t>012 - Bleckley</t>
        </is>
      </c>
      <c r="B342" s="20" t="n">
        <v>47939</v>
      </c>
      <c r="C342" s="20" t="n">
        <v>48579</v>
      </c>
      <c r="D342" s="21" t="n">
        <v>0.04</v>
      </c>
      <c r="E342" s="21" t="n">
        <v>0.02</v>
      </c>
      <c r="F342" s="21" t="n">
        <v>0.06</v>
      </c>
    </row>
    <row r="343">
      <c r="A343" t="inlineStr">
        <is>
          <t>012 - Bleckley</t>
        </is>
      </c>
      <c r="B343" s="20" t="n">
        <v>48580</v>
      </c>
      <c r="C343" s="20" t="n">
        <v>2958465</v>
      </c>
      <c r="D343" s="21" t="n">
        <v>0.04</v>
      </c>
      <c r="E343" s="21" t="n">
        <v>0.01</v>
      </c>
      <c r="F343" s="21" t="n">
        <v>0.05</v>
      </c>
    </row>
    <row r="344">
      <c r="A344" t="inlineStr">
        <is>
          <t>012CLF - Bleckley (Locomotive)</t>
        </is>
      </c>
      <c r="B344" s="20" t="n">
        <v>44378</v>
      </c>
      <c r="C344" s="20" t="n">
        <v>47848</v>
      </c>
      <c r="D344" s="21" t="n">
        <v>0.04</v>
      </c>
      <c r="E344" s="21" t="n">
        <v>0.03</v>
      </c>
      <c r="F344" s="21" t="n">
        <v>0.07000000000000001</v>
      </c>
    </row>
    <row r="345">
      <c r="A345" t="inlineStr">
        <is>
          <t>012CLF - Bleckley (Locomotive)</t>
        </is>
      </c>
      <c r="B345" s="20" t="n">
        <v>47849</v>
      </c>
      <c r="C345" s="20" t="n">
        <v>47938</v>
      </c>
      <c r="D345" s="21" t="n">
        <v>0.04</v>
      </c>
      <c r="E345" s="21" t="n">
        <v>0.02</v>
      </c>
      <c r="F345" s="21" t="n">
        <v>0.06</v>
      </c>
    </row>
    <row r="346">
      <c r="A346" t="inlineStr">
        <is>
          <t>012CLF - Bleckley (Locomotive)</t>
        </is>
      </c>
      <c r="B346" s="20" t="n">
        <v>47939</v>
      </c>
      <c r="C346" s="20" t="n">
        <v>2958465</v>
      </c>
      <c r="D346" s="21" t="n">
        <v>0.04</v>
      </c>
      <c r="E346" s="21" t="n">
        <v>0.01</v>
      </c>
      <c r="F346" s="21" t="n">
        <v>0.05</v>
      </c>
    </row>
    <row r="347">
      <c r="A347" t="inlineStr">
        <is>
          <t>012E - Bleckley (Energy)</t>
        </is>
      </c>
      <c r="B347" s="20" t="n">
        <v>41275</v>
      </c>
      <c r="C347" s="20" t="n">
        <v>41639</v>
      </c>
      <c r="D347" s="21" t="n">
        <v>0.03</v>
      </c>
      <c r="E347" s="21" t="n">
        <v>0.025</v>
      </c>
      <c r="F347" s="21" t="n">
        <v>0.055</v>
      </c>
    </row>
    <row r="348">
      <c r="A348" t="inlineStr">
        <is>
          <t>012E - Bleckley (Energy)</t>
        </is>
      </c>
      <c r="B348" s="20" t="n">
        <v>41640</v>
      </c>
      <c r="C348" s="20" t="n">
        <v>42004</v>
      </c>
      <c r="D348" s="21" t="n">
        <v>0.02</v>
      </c>
      <c r="E348" s="21" t="n">
        <v>0.02</v>
      </c>
      <c r="F348" s="21" t="n">
        <v>0.04</v>
      </c>
    </row>
    <row r="349">
      <c r="A349" t="inlineStr">
        <is>
          <t>012E - Bleckley (Energy)</t>
        </is>
      </c>
      <c r="B349" s="20" t="n">
        <v>42005</v>
      </c>
      <c r="C349" s="20" t="n">
        <v>42369</v>
      </c>
      <c r="D349" s="21" t="n">
        <v>0.01</v>
      </c>
      <c r="E349" s="21" t="n">
        <v>0.015</v>
      </c>
      <c r="F349" s="21" t="n">
        <v>0.025</v>
      </c>
    </row>
    <row r="350">
      <c r="A350" t="inlineStr">
        <is>
          <t>012E - Bleckley (Energy)</t>
        </is>
      </c>
      <c r="B350" s="20" t="n">
        <v>42370</v>
      </c>
      <c r="C350" s="20" t="n">
        <v>47938</v>
      </c>
      <c r="D350" s="21" t="n">
        <v>0</v>
      </c>
      <c r="E350" s="21" t="n">
        <v>0.01</v>
      </c>
      <c r="F350" s="21" t="n">
        <v>0.01</v>
      </c>
    </row>
    <row r="351">
      <c r="A351" t="inlineStr">
        <is>
          <t>012E - Bleckley (Energy)</t>
        </is>
      </c>
      <c r="B351" s="20" t="n">
        <v>47939</v>
      </c>
      <c r="C351" s="20" t="n">
        <v>2958465</v>
      </c>
      <c r="D351" s="21" t="n">
        <v>0</v>
      </c>
      <c r="E351" s="21" t="n">
        <v>0</v>
      </c>
      <c r="F351" s="21" t="n">
        <v>0</v>
      </c>
    </row>
    <row r="352">
      <c r="A352" t="inlineStr">
        <is>
          <t>012JT - Bleckley (Jet Fuel)</t>
        </is>
      </c>
      <c r="B352" s="20" t="n">
        <v>42005</v>
      </c>
      <c r="C352" s="20" t="n">
        <v>42185</v>
      </c>
      <c r="D352" s="21" t="n">
        <v>0</v>
      </c>
      <c r="E352" s="21" t="n">
        <v>0</v>
      </c>
      <c r="F352" s="21" t="n">
        <v>0</v>
      </c>
    </row>
    <row r="353">
      <c r="A353" t="inlineStr">
        <is>
          <t>012JT - Bleckley (Jet Fuel)</t>
        </is>
      </c>
      <c r="B353" s="20" t="n">
        <v>42186</v>
      </c>
      <c r="C353" s="20" t="n">
        <v>43281</v>
      </c>
      <c r="D353" s="21" t="n">
        <v>0.04</v>
      </c>
      <c r="E353" s="21" t="n">
        <v>0.04</v>
      </c>
      <c r="F353" s="21" t="n">
        <v>0.08</v>
      </c>
    </row>
    <row r="354">
      <c r="A354" t="inlineStr">
        <is>
          <t>012JT - Bleckley (Jet Fuel)</t>
        </is>
      </c>
      <c r="B354" s="20" t="n">
        <v>43282</v>
      </c>
      <c r="C354" s="20" t="n">
        <v>43312</v>
      </c>
      <c r="D354" s="21" t="n">
        <v>0.04</v>
      </c>
      <c r="E354" s="21" t="n">
        <v>0.01</v>
      </c>
      <c r="F354" s="21" t="n">
        <v>0.05</v>
      </c>
    </row>
    <row r="355">
      <c r="A355" t="inlineStr">
        <is>
          <t>012JT - Bleckley (Jet Fuel)</t>
        </is>
      </c>
      <c r="B355" s="20" t="n">
        <v>43313</v>
      </c>
      <c r="C355" s="20" t="n">
        <v>2958465</v>
      </c>
      <c r="D355" s="21" t="n">
        <v>0</v>
      </c>
      <c r="E355" s="21" t="n">
        <v>0.01</v>
      </c>
      <c r="F355" s="21" t="n">
        <v>0.01</v>
      </c>
    </row>
    <row r="356">
      <c r="A356" t="inlineStr">
        <is>
          <t>012TE -Bleckley (TSPLOST Exempt)</t>
        </is>
      </c>
      <c r="B356" s="20" t="n">
        <v>41275</v>
      </c>
      <c r="C356" s="20" t="n">
        <v>47848</v>
      </c>
      <c r="D356" s="21" t="n">
        <v>0.04</v>
      </c>
      <c r="E356" s="21" t="n">
        <v>0.03</v>
      </c>
      <c r="F356" s="21" t="n">
        <v>0.07000000000000001</v>
      </c>
    </row>
    <row r="357">
      <c r="A357" t="inlineStr">
        <is>
          <t>012TE -Bleckley (TSPLOST Exempt)</t>
        </is>
      </c>
      <c r="B357" s="20" t="n">
        <v>47849</v>
      </c>
      <c r="C357" s="20" t="n">
        <v>47938</v>
      </c>
      <c r="D357" s="21" t="n">
        <v>0.04</v>
      </c>
      <c r="E357" s="21" t="n">
        <v>0.02</v>
      </c>
      <c r="F357" s="21" t="n">
        <v>0.06</v>
      </c>
    </row>
    <row r="358">
      <c r="A358" t="inlineStr">
        <is>
          <t>012TE -Bleckley (TSPLOST Exempt)</t>
        </is>
      </c>
      <c r="B358" s="20" t="n">
        <v>47939</v>
      </c>
      <c r="C358" s="20" t="n">
        <v>2958465</v>
      </c>
      <c r="D358" s="21" t="n">
        <v>0.04</v>
      </c>
      <c r="E358" s="21" t="n">
        <v>0.01</v>
      </c>
      <c r="F358" s="21" t="n">
        <v>0.05</v>
      </c>
    </row>
    <row r="359">
      <c r="A359" t="inlineStr">
        <is>
          <t>013 - Brantley</t>
        </is>
      </c>
      <c r="B359" s="20" t="n">
        <v>30407</v>
      </c>
      <c r="C359" s="20" t="n">
        <v>34059</v>
      </c>
      <c r="D359" s="21" t="n">
        <v>0.04</v>
      </c>
      <c r="E359" s="21" t="n">
        <v>0.01</v>
      </c>
      <c r="F359" s="21" t="n">
        <v>0.05</v>
      </c>
    </row>
    <row r="360">
      <c r="A360" t="inlineStr">
        <is>
          <t>013 - Brantley</t>
        </is>
      </c>
      <c r="B360" s="20" t="n">
        <v>34060</v>
      </c>
      <c r="C360" s="20" t="n">
        <v>35611</v>
      </c>
      <c r="D360" s="21" t="n">
        <v>0.04</v>
      </c>
      <c r="E360" s="21" t="n">
        <v>0.02</v>
      </c>
      <c r="F360" s="21" t="n">
        <v>0.06</v>
      </c>
    </row>
    <row r="361">
      <c r="A361" t="inlineStr">
        <is>
          <t>013 - Brantley</t>
        </is>
      </c>
      <c r="B361" s="20" t="n">
        <v>35612</v>
      </c>
      <c r="C361" s="20" t="n">
        <v>35885</v>
      </c>
      <c r="D361" s="21" t="n">
        <v>0.04</v>
      </c>
      <c r="E361" s="21" t="n">
        <v>0.03</v>
      </c>
      <c r="F361" s="21" t="n">
        <v>0.07000000000000001</v>
      </c>
    </row>
    <row r="362">
      <c r="A362" t="inlineStr">
        <is>
          <t>013 - Brantley</t>
        </is>
      </c>
      <c r="B362" s="20" t="n">
        <v>35886</v>
      </c>
      <c r="C362" s="20" t="n">
        <v>37711</v>
      </c>
      <c r="D362" s="21" t="n">
        <v>0.04</v>
      </c>
      <c r="E362" s="21" t="n">
        <v>0.02</v>
      </c>
      <c r="F362" s="21" t="n">
        <v>0.06</v>
      </c>
    </row>
    <row r="363">
      <c r="A363" t="inlineStr">
        <is>
          <t>013 - Brantley</t>
        </is>
      </c>
      <c r="B363" s="20" t="n">
        <v>37712</v>
      </c>
      <c r="C363" s="20" t="n">
        <v>43373</v>
      </c>
      <c r="D363" s="21" t="n">
        <v>0.04</v>
      </c>
      <c r="E363" s="21" t="n">
        <v>0.03</v>
      </c>
      <c r="F363" s="21" t="n">
        <v>0.07000000000000001</v>
      </c>
    </row>
    <row r="364">
      <c r="A364" t="inlineStr">
        <is>
          <t>013 - Brantley</t>
        </is>
      </c>
      <c r="B364" s="20" t="n">
        <v>43374</v>
      </c>
      <c r="C364" s="20" t="n">
        <v>47026</v>
      </c>
      <c r="D364" s="21" t="n">
        <v>0.04</v>
      </c>
      <c r="E364" s="21" t="n">
        <v>0.04</v>
      </c>
      <c r="F364" s="21" t="n">
        <v>0.08</v>
      </c>
    </row>
    <row r="365">
      <c r="A365" t="inlineStr">
        <is>
          <t>013 - Brantley</t>
        </is>
      </c>
      <c r="B365" s="20" t="n">
        <v>47027</v>
      </c>
      <c r="C365" s="20" t="n">
        <v>47848</v>
      </c>
      <c r="D365" s="21" t="n">
        <v>0.04</v>
      </c>
      <c r="E365" s="21" t="n">
        <v>0.03</v>
      </c>
      <c r="F365" s="21" t="n">
        <v>0.07000000000000001</v>
      </c>
    </row>
    <row r="366">
      <c r="A366" t="inlineStr">
        <is>
          <t>013 - Brantley</t>
        </is>
      </c>
      <c r="B366" s="20" t="n">
        <v>47849</v>
      </c>
      <c r="C366" s="20" t="n">
        <v>47938</v>
      </c>
      <c r="D366" s="21" t="n">
        <v>0.04</v>
      </c>
      <c r="E366" s="21" t="n">
        <v>0.02</v>
      </c>
      <c r="F366" s="21" t="n">
        <v>0.06</v>
      </c>
    </row>
    <row r="367">
      <c r="A367" t="inlineStr">
        <is>
          <t>013 - Brantley</t>
        </is>
      </c>
      <c r="B367" s="20" t="n">
        <v>47939</v>
      </c>
      <c r="C367" s="20" t="n">
        <v>2958465</v>
      </c>
      <c r="D367" s="21" t="n">
        <v>0.04</v>
      </c>
      <c r="E367" s="21" t="n">
        <v>0.01</v>
      </c>
      <c r="F367" s="21" t="n">
        <v>0.05</v>
      </c>
    </row>
    <row r="368">
      <c r="A368" t="inlineStr">
        <is>
          <t>013CLF - Brantley (Locomotive)</t>
        </is>
      </c>
      <c r="B368" s="20" t="n">
        <v>44378</v>
      </c>
      <c r="C368" s="20" t="n">
        <v>47848</v>
      </c>
      <c r="D368" s="21" t="n">
        <v>0.04</v>
      </c>
      <c r="E368" s="21" t="n">
        <v>0.03</v>
      </c>
      <c r="F368" s="21" t="n">
        <v>0.07000000000000001</v>
      </c>
    </row>
    <row r="369">
      <c r="A369" t="inlineStr">
        <is>
          <t>013CLF - Brantley (Locomotive)</t>
        </is>
      </c>
      <c r="B369" s="20" t="n">
        <v>47849</v>
      </c>
      <c r="C369" s="20" t="n">
        <v>47938</v>
      </c>
      <c r="D369" s="21" t="n">
        <v>0.04</v>
      </c>
      <c r="E369" s="21" t="n">
        <v>0.02</v>
      </c>
      <c r="F369" s="21" t="n">
        <v>0.06</v>
      </c>
    </row>
    <row r="370">
      <c r="A370" t="inlineStr">
        <is>
          <t>013CLF - Brantley (Locomotive)</t>
        </is>
      </c>
      <c r="B370" s="20" t="n">
        <v>47939</v>
      </c>
      <c r="C370" s="20" t="n">
        <v>2958465</v>
      </c>
      <c r="D370" s="21" t="n">
        <v>0.04</v>
      </c>
      <c r="E370" s="21" t="n">
        <v>0.01</v>
      </c>
      <c r="F370" s="21" t="n">
        <v>0.05</v>
      </c>
    </row>
    <row r="371">
      <c r="A371" t="inlineStr">
        <is>
          <t>013E - Brantley (Energy)</t>
        </is>
      </c>
      <c r="B371" s="20" t="n">
        <v>41275</v>
      </c>
      <c r="C371" s="20" t="n">
        <v>41639</v>
      </c>
      <c r="D371" s="21" t="n">
        <v>0.03</v>
      </c>
      <c r="E371" s="21" t="n">
        <v>0.025</v>
      </c>
      <c r="F371" s="21" t="n">
        <v>0.055</v>
      </c>
    </row>
    <row r="372">
      <c r="A372" t="inlineStr">
        <is>
          <t>013E - Brantley (Energy)</t>
        </is>
      </c>
      <c r="B372" s="20" t="n">
        <v>41640</v>
      </c>
      <c r="C372" s="20" t="n">
        <v>42004</v>
      </c>
      <c r="D372" s="21" t="n">
        <v>0.02</v>
      </c>
      <c r="E372" s="21" t="n">
        <v>0.02</v>
      </c>
      <c r="F372" s="21" t="n">
        <v>0.04</v>
      </c>
    </row>
    <row r="373">
      <c r="A373" t="inlineStr">
        <is>
          <t>013E - Brantley (Energy)</t>
        </is>
      </c>
      <c r="B373" s="20" t="n">
        <v>42005</v>
      </c>
      <c r="C373" s="20" t="n">
        <v>42369</v>
      </c>
      <c r="D373" s="21" t="n">
        <v>0.01</v>
      </c>
      <c r="E373" s="21" t="n">
        <v>0.015</v>
      </c>
      <c r="F373" s="21" t="n">
        <v>0.025</v>
      </c>
    </row>
    <row r="374">
      <c r="A374" t="inlineStr">
        <is>
          <t>013E - Brantley (Energy)</t>
        </is>
      </c>
      <c r="B374" s="20" t="n">
        <v>42370</v>
      </c>
      <c r="C374" s="20" t="n">
        <v>47938</v>
      </c>
      <c r="D374" s="21" t="n">
        <v>0</v>
      </c>
      <c r="E374" s="21" t="n">
        <v>0.01</v>
      </c>
      <c r="F374" s="21" t="n">
        <v>0.01</v>
      </c>
    </row>
    <row r="375">
      <c r="A375" t="inlineStr">
        <is>
          <t>013E - Brantley (Energy)</t>
        </is>
      </c>
      <c r="B375" s="20" t="n">
        <v>47939</v>
      </c>
      <c r="C375" s="20" t="n">
        <v>2958465</v>
      </c>
      <c r="D375" s="21" t="n">
        <v>0</v>
      </c>
      <c r="E375" s="21" t="n">
        <v>0</v>
      </c>
      <c r="F375" s="21" t="n">
        <v>0</v>
      </c>
    </row>
    <row r="376">
      <c r="A376" t="inlineStr">
        <is>
          <t>013JT - Brantley (Jet Fuel)</t>
        </is>
      </c>
      <c r="B376" s="20" t="n">
        <v>42005</v>
      </c>
      <c r="C376" s="20" t="n">
        <v>42185</v>
      </c>
      <c r="D376" s="21" t="n">
        <v>0</v>
      </c>
      <c r="E376" s="21" t="n">
        <v>0</v>
      </c>
      <c r="F376" s="21" t="n">
        <v>0</v>
      </c>
    </row>
    <row r="377">
      <c r="A377" t="inlineStr">
        <is>
          <t>013JT - Brantley (Jet Fuel)</t>
        </is>
      </c>
      <c r="B377" s="20" t="n">
        <v>42186</v>
      </c>
      <c r="C377" s="20" t="n">
        <v>43281</v>
      </c>
      <c r="D377" s="21" t="n">
        <v>0.04</v>
      </c>
      <c r="E377" s="21" t="n">
        <v>0.03</v>
      </c>
      <c r="F377" s="21" t="n">
        <v>0.07000000000000001</v>
      </c>
    </row>
    <row r="378">
      <c r="A378" t="inlineStr">
        <is>
          <t>013JT - Brantley (Jet Fuel)</t>
        </is>
      </c>
      <c r="B378" s="20" t="n">
        <v>43282</v>
      </c>
      <c r="C378" s="20" t="n">
        <v>43312</v>
      </c>
      <c r="D378" s="21" t="n">
        <v>0.04</v>
      </c>
      <c r="E378" s="21" t="n">
        <v>0.01</v>
      </c>
      <c r="F378" s="21" t="n">
        <v>0.05</v>
      </c>
    </row>
    <row r="379">
      <c r="A379" t="inlineStr">
        <is>
          <t>013JT - Brantley (Jet Fuel)</t>
        </is>
      </c>
      <c r="B379" s="20" t="n">
        <v>43313</v>
      </c>
      <c r="C379" s="20" t="n">
        <v>2958465</v>
      </c>
      <c r="D379" s="21" t="n">
        <v>0</v>
      </c>
      <c r="E379" s="21" t="n">
        <v>0.01</v>
      </c>
      <c r="F379" s="21" t="n">
        <v>0.01</v>
      </c>
    </row>
    <row r="380">
      <c r="A380" t="inlineStr">
        <is>
          <t>013TE - Brantley (TSPLOST Exempt)</t>
        </is>
      </c>
      <c r="B380" s="20" t="n">
        <v>30407</v>
      </c>
      <c r="C380" s="20" t="n">
        <v>34059</v>
      </c>
      <c r="D380" s="21" t="n">
        <v>0.04</v>
      </c>
      <c r="E380" s="21" t="n">
        <v>0.01</v>
      </c>
      <c r="F380" s="21" t="n">
        <v>0.05</v>
      </c>
    </row>
    <row r="381">
      <c r="A381" t="inlineStr">
        <is>
          <t>013TE - Brantley (TSPLOST Exempt)</t>
        </is>
      </c>
      <c r="B381" s="20" t="n">
        <v>34060</v>
      </c>
      <c r="C381" s="20" t="n">
        <v>35611</v>
      </c>
      <c r="D381" s="21" t="n">
        <v>0.04</v>
      </c>
      <c r="E381" s="21" t="n">
        <v>0.02</v>
      </c>
      <c r="F381" s="21" t="n">
        <v>0.06</v>
      </c>
    </row>
    <row r="382">
      <c r="A382" t="inlineStr">
        <is>
          <t>013TE - Brantley (TSPLOST Exempt)</t>
        </is>
      </c>
      <c r="B382" s="20" t="n">
        <v>35612</v>
      </c>
      <c r="C382" s="20" t="n">
        <v>35885</v>
      </c>
      <c r="D382" s="21" t="n">
        <v>0.04</v>
      </c>
      <c r="E382" s="21" t="n">
        <v>0.03</v>
      </c>
      <c r="F382" s="21" t="n">
        <v>0.07000000000000001</v>
      </c>
    </row>
    <row r="383">
      <c r="A383" t="inlineStr">
        <is>
          <t>013TE - Brantley (TSPLOST Exempt)</t>
        </is>
      </c>
      <c r="B383" s="20" t="n">
        <v>35886</v>
      </c>
      <c r="C383" s="20" t="n">
        <v>37711</v>
      </c>
      <c r="D383" s="21" t="n">
        <v>0.04</v>
      </c>
      <c r="E383" s="21" t="n">
        <v>0.02</v>
      </c>
      <c r="F383" s="21" t="n">
        <v>0.06</v>
      </c>
    </row>
    <row r="384">
      <c r="A384" t="inlineStr">
        <is>
          <t>013TE - Brantley (TSPLOST Exempt)</t>
        </is>
      </c>
      <c r="B384" s="20" t="n">
        <v>37712</v>
      </c>
      <c r="C384" s="20" t="n">
        <v>47848</v>
      </c>
      <c r="D384" s="21" t="n">
        <v>0.04</v>
      </c>
      <c r="E384" s="21" t="n">
        <v>0.03</v>
      </c>
      <c r="F384" s="21" t="n">
        <v>0.07000000000000001</v>
      </c>
    </row>
    <row r="385">
      <c r="A385" t="inlineStr">
        <is>
          <t>013TE - Brantley (TSPLOST Exempt)</t>
        </is>
      </c>
      <c r="B385" s="20" t="n">
        <v>47849</v>
      </c>
      <c r="C385" s="20" t="n">
        <v>47938</v>
      </c>
      <c r="D385" s="21" t="n">
        <v>0.04</v>
      </c>
      <c r="E385" s="21" t="n">
        <v>0.02</v>
      </c>
      <c r="F385" s="21" t="n">
        <v>0.06</v>
      </c>
    </row>
    <row r="386">
      <c r="A386" t="inlineStr">
        <is>
          <t>013TE - Brantley (TSPLOST Exempt)</t>
        </is>
      </c>
      <c r="B386" s="20" t="n">
        <v>47939</v>
      </c>
      <c r="C386" s="20" t="n">
        <v>2958465</v>
      </c>
      <c r="D386" s="21" t="n">
        <v>0.04</v>
      </c>
      <c r="E386" s="21" t="n">
        <v>0.01</v>
      </c>
      <c r="F386" s="21" t="n">
        <v>0.05</v>
      </c>
    </row>
    <row r="387">
      <c r="A387" t="inlineStr">
        <is>
          <t>014 - Brooks</t>
        </is>
      </c>
      <c r="B387" s="20" t="n">
        <v>28581</v>
      </c>
      <c r="C387" s="20" t="n">
        <v>32050</v>
      </c>
      <c r="D387" s="21" t="n">
        <v>0.04</v>
      </c>
      <c r="E387" s="21" t="n">
        <v>0.01</v>
      </c>
      <c r="F387" s="21" t="n">
        <v>0.05</v>
      </c>
    </row>
    <row r="388">
      <c r="A388" t="inlineStr">
        <is>
          <t>014 - Brooks</t>
        </is>
      </c>
      <c r="B388" s="20" t="n">
        <v>32051</v>
      </c>
      <c r="C388" s="20" t="n">
        <v>33511</v>
      </c>
      <c r="D388" s="21" t="n">
        <v>0.04</v>
      </c>
      <c r="E388" s="21" t="n">
        <v>0.02</v>
      </c>
      <c r="F388" s="21" t="n">
        <v>0.06</v>
      </c>
    </row>
    <row r="389">
      <c r="A389" t="inlineStr">
        <is>
          <t>014 - Brooks</t>
        </is>
      </c>
      <c r="B389" s="20" t="n">
        <v>33512</v>
      </c>
      <c r="C389" s="20" t="n">
        <v>33603</v>
      </c>
      <c r="D389" s="21" t="n">
        <v>0.04</v>
      </c>
      <c r="E389" s="21" t="n">
        <v>0.01</v>
      </c>
      <c r="F389" s="21" t="n">
        <v>0.05</v>
      </c>
    </row>
    <row r="390">
      <c r="A390" t="inlineStr">
        <is>
          <t>014 - Brooks</t>
        </is>
      </c>
      <c r="B390" s="20" t="n">
        <v>33604</v>
      </c>
      <c r="C390" s="20" t="n">
        <v>36616</v>
      </c>
      <c r="D390" s="21" t="n">
        <v>0.04</v>
      </c>
      <c r="E390" s="21" t="n">
        <v>0.02</v>
      </c>
      <c r="F390" s="21" t="n">
        <v>0.06</v>
      </c>
    </row>
    <row r="391">
      <c r="A391" t="inlineStr">
        <is>
          <t>014 - Brooks</t>
        </is>
      </c>
      <c r="B391" s="20" t="n">
        <v>36617</v>
      </c>
      <c r="C391" s="20" t="n">
        <v>42004</v>
      </c>
      <c r="D391" s="21" t="n">
        <v>0.04</v>
      </c>
      <c r="E391" s="21" t="n">
        <v>0.03</v>
      </c>
      <c r="F391" s="21" t="n">
        <v>0.07000000000000001</v>
      </c>
    </row>
    <row r="392">
      <c r="A392" t="inlineStr">
        <is>
          <t>014 - Brooks</t>
        </is>
      </c>
      <c r="B392" s="20" t="n">
        <v>42005</v>
      </c>
      <c r="C392" s="20" t="n">
        <v>42094</v>
      </c>
      <c r="D392" s="21" t="n">
        <v>0.04</v>
      </c>
      <c r="E392" s="21" t="n">
        <v>0.02</v>
      </c>
      <c r="F392" s="21" t="n">
        <v>0.06</v>
      </c>
    </row>
    <row r="393">
      <c r="A393" t="inlineStr">
        <is>
          <t>014 - Brooks</t>
        </is>
      </c>
      <c r="B393" s="20" t="n">
        <v>42095</v>
      </c>
      <c r="C393" s="20" t="n">
        <v>43373</v>
      </c>
      <c r="D393" s="21" t="n">
        <v>0.04</v>
      </c>
      <c r="E393" s="21" t="n">
        <v>0.03</v>
      </c>
      <c r="F393" s="21" t="n">
        <v>0.07000000000000001</v>
      </c>
    </row>
    <row r="394">
      <c r="A394" t="inlineStr">
        <is>
          <t>014 - Brooks</t>
        </is>
      </c>
      <c r="B394" s="20" t="n">
        <v>43374</v>
      </c>
      <c r="C394" s="20" t="n">
        <v>46477</v>
      </c>
      <c r="D394" s="21" t="n">
        <v>0.04</v>
      </c>
      <c r="E394" s="21" t="n">
        <v>0.04</v>
      </c>
      <c r="F394" s="21" t="n">
        <v>0.08</v>
      </c>
    </row>
    <row r="395">
      <c r="A395" t="inlineStr">
        <is>
          <t>014 - Brooks</t>
        </is>
      </c>
      <c r="B395" s="20" t="n">
        <v>46478</v>
      </c>
      <c r="C395" s="20" t="n">
        <v>47026</v>
      </c>
      <c r="D395" s="21" t="n">
        <v>0.04</v>
      </c>
      <c r="E395" s="21" t="n">
        <v>0.03</v>
      </c>
      <c r="F395" s="21" t="n">
        <v>0.07000000000000001</v>
      </c>
    </row>
    <row r="396">
      <c r="A396" t="inlineStr">
        <is>
          <t>014 - Brooks</t>
        </is>
      </c>
      <c r="B396" s="20" t="n">
        <v>47027</v>
      </c>
      <c r="C396" s="20" t="n">
        <v>47299</v>
      </c>
      <c r="D396" s="21" t="n">
        <v>0.04</v>
      </c>
      <c r="E396" s="21" t="n">
        <v>0.02</v>
      </c>
      <c r="F396" s="21" t="n">
        <v>0.06</v>
      </c>
    </row>
    <row r="397">
      <c r="A397" t="inlineStr">
        <is>
          <t>014 - Brooks</t>
        </is>
      </c>
      <c r="B397" s="20" t="n">
        <v>47300</v>
      </c>
      <c r="C397" s="20" t="n">
        <v>2958465</v>
      </c>
      <c r="D397" s="21" t="n">
        <v>0.04</v>
      </c>
      <c r="E397" s="21" t="n">
        <v>0.01</v>
      </c>
      <c r="F397" s="21" t="n">
        <v>0.05</v>
      </c>
    </row>
    <row r="398">
      <c r="A398" t="inlineStr">
        <is>
          <t>014CLF - Brooks (Locomotive)</t>
        </is>
      </c>
      <c r="B398" s="20" t="n">
        <v>44378</v>
      </c>
      <c r="C398" s="20" t="n">
        <v>46477</v>
      </c>
      <c r="D398" s="21" t="n">
        <v>0.04</v>
      </c>
      <c r="E398" s="21" t="n">
        <v>0.03</v>
      </c>
      <c r="F398" s="21" t="n">
        <v>0.07000000000000001</v>
      </c>
    </row>
    <row r="399">
      <c r="A399" t="inlineStr">
        <is>
          <t>014CLF - Brooks (Locomotive)</t>
        </is>
      </c>
      <c r="B399" s="20" t="n">
        <v>46478</v>
      </c>
      <c r="C399" s="20" t="n">
        <v>47299</v>
      </c>
      <c r="D399" s="21" t="n">
        <v>0.04</v>
      </c>
      <c r="E399" s="21" t="n">
        <v>0.02</v>
      </c>
      <c r="F399" s="21" t="n">
        <v>0.06</v>
      </c>
    </row>
    <row r="400">
      <c r="A400" t="inlineStr">
        <is>
          <t>014CLF - Brooks (Locomotive)</t>
        </is>
      </c>
      <c r="B400" s="20" t="n">
        <v>47300</v>
      </c>
      <c r="C400" s="20" t="n">
        <v>2958465</v>
      </c>
      <c r="D400" s="21" t="n">
        <v>0.04</v>
      </c>
      <c r="E400" s="21" t="n">
        <v>0.01</v>
      </c>
      <c r="F400" s="21" t="n">
        <v>0.05</v>
      </c>
    </row>
    <row r="401">
      <c r="A401" t="inlineStr">
        <is>
          <t>014E - Brooks (Energy)</t>
        </is>
      </c>
      <c r="B401" s="20" t="n">
        <v>41275</v>
      </c>
      <c r="C401" s="20" t="n">
        <v>41639</v>
      </c>
      <c r="D401" s="21" t="n">
        <v>0.03</v>
      </c>
      <c r="E401" s="21" t="n">
        <v>0.025</v>
      </c>
      <c r="F401" s="21" t="n">
        <v>0.055</v>
      </c>
    </row>
    <row r="402">
      <c r="A402" t="inlineStr">
        <is>
          <t>014E - Brooks (Energy)</t>
        </is>
      </c>
      <c r="B402" s="20" t="n">
        <v>41640</v>
      </c>
      <c r="C402" s="20" t="n">
        <v>42004</v>
      </c>
      <c r="D402" s="21" t="n">
        <v>0.02</v>
      </c>
      <c r="E402" s="21" t="n">
        <v>0.02</v>
      </c>
      <c r="F402" s="21" t="n">
        <v>0.04</v>
      </c>
    </row>
    <row r="403">
      <c r="A403" t="inlineStr">
        <is>
          <t>014E - Brooks (Energy)</t>
        </is>
      </c>
      <c r="B403" s="20" t="n">
        <v>42005</v>
      </c>
      <c r="C403" s="20" t="n">
        <v>42094</v>
      </c>
      <c r="D403" s="21" t="n">
        <v>0.01</v>
      </c>
      <c r="E403" s="21" t="n">
        <v>0.0125</v>
      </c>
      <c r="F403" s="21" t="n">
        <v>0.0225</v>
      </c>
    </row>
    <row r="404">
      <c r="A404" t="inlineStr">
        <is>
          <t>014E - Brooks (Energy)</t>
        </is>
      </c>
      <c r="B404" s="20" t="n">
        <v>42095</v>
      </c>
      <c r="C404" s="20" t="n">
        <v>42369</v>
      </c>
      <c r="D404" s="21" t="n">
        <v>0.01</v>
      </c>
      <c r="E404" s="21" t="n">
        <v>0.015</v>
      </c>
      <c r="F404" s="21" t="n">
        <v>0.025</v>
      </c>
    </row>
    <row r="405">
      <c r="A405" t="inlineStr">
        <is>
          <t>014E - Brooks (Energy)</t>
        </is>
      </c>
      <c r="B405" s="20" t="n">
        <v>42370</v>
      </c>
      <c r="C405" s="20" t="n">
        <v>47299</v>
      </c>
      <c r="D405" s="21" t="n">
        <v>0</v>
      </c>
      <c r="E405" s="21" t="n">
        <v>0.01</v>
      </c>
      <c r="F405" s="21" t="n">
        <v>0.01</v>
      </c>
    </row>
    <row r="406">
      <c r="A406" t="inlineStr">
        <is>
          <t>014E - Brooks (Energy)</t>
        </is>
      </c>
      <c r="B406" s="20" t="n">
        <v>47300</v>
      </c>
      <c r="C406" s="20" t="n">
        <v>2958465</v>
      </c>
      <c r="D406" s="21" t="n">
        <v>0</v>
      </c>
      <c r="E406" s="21" t="n">
        <v>0</v>
      </c>
      <c r="F406" s="21" t="n">
        <v>0</v>
      </c>
    </row>
    <row r="407">
      <c r="A407" t="inlineStr">
        <is>
          <t>014JT - Brooks (Jet Fuel)</t>
        </is>
      </c>
      <c r="B407" s="20" t="n">
        <v>42186</v>
      </c>
      <c r="C407" s="20" t="n">
        <v>43281</v>
      </c>
      <c r="D407" s="21" t="n">
        <v>0.04</v>
      </c>
      <c r="E407" s="21" t="n">
        <v>0.03</v>
      </c>
      <c r="F407" s="21" t="n">
        <v>0.07000000000000001</v>
      </c>
    </row>
    <row r="408">
      <c r="A408" t="inlineStr">
        <is>
          <t>014JT - Brooks (Jet Fuel)</t>
        </is>
      </c>
      <c r="B408" s="20" t="n">
        <v>43282</v>
      </c>
      <c r="C408" s="20" t="n">
        <v>43312</v>
      </c>
      <c r="D408" s="21" t="n">
        <v>0.04</v>
      </c>
      <c r="E408" s="21" t="n">
        <v>0.01</v>
      </c>
      <c r="F408" s="21" t="n">
        <v>0.05</v>
      </c>
    </row>
    <row r="409">
      <c r="A409" t="inlineStr">
        <is>
          <t>014JT - Brooks (Jet Fuel)</t>
        </is>
      </c>
      <c r="B409" s="20" t="n">
        <v>43313</v>
      </c>
      <c r="C409" s="20" t="n">
        <v>2958465</v>
      </c>
      <c r="D409" s="21" t="n">
        <v>0</v>
      </c>
      <c r="E409" s="21" t="n">
        <v>0.01</v>
      </c>
      <c r="F409" s="21" t="n">
        <v>0.01</v>
      </c>
    </row>
    <row r="410">
      <c r="A410" t="inlineStr">
        <is>
          <t>014TE - Brooks (TSPLOST Exempt)</t>
        </is>
      </c>
      <c r="B410" s="20" t="n">
        <v>28581</v>
      </c>
      <c r="C410" s="20" t="n">
        <v>32050</v>
      </c>
      <c r="D410" s="21" t="n">
        <v>0.04</v>
      </c>
      <c r="E410" s="21" t="n">
        <v>0.01</v>
      </c>
      <c r="F410" s="21" t="n">
        <v>0.05</v>
      </c>
    </row>
    <row r="411">
      <c r="A411" t="inlineStr">
        <is>
          <t>014TE - Brooks (TSPLOST Exempt)</t>
        </is>
      </c>
      <c r="B411" s="20" t="n">
        <v>32051</v>
      </c>
      <c r="C411" s="20" t="n">
        <v>33511</v>
      </c>
      <c r="D411" s="21" t="n">
        <v>0.04</v>
      </c>
      <c r="E411" s="21" t="n">
        <v>0.02</v>
      </c>
      <c r="F411" s="21" t="n">
        <v>0.06</v>
      </c>
    </row>
    <row r="412">
      <c r="A412" t="inlineStr">
        <is>
          <t>014TE - Brooks (TSPLOST Exempt)</t>
        </is>
      </c>
      <c r="B412" s="20" t="n">
        <v>33512</v>
      </c>
      <c r="C412" s="20" t="n">
        <v>33603</v>
      </c>
      <c r="D412" s="21" t="n">
        <v>0.04</v>
      </c>
      <c r="E412" s="21" t="n">
        <v>0.01</v>
      </c>
      <c r="F412" s="21" t="n">
        <v>0.05</v>
      </c>
    </row>
    <row r="413">
      <c r="A413" t="inlineStr">
        <is>
          <t>014TE - Brooks (TSPLOST Exempt)</t>
        </is>
      </c>
      <c r="B413" s="20" t="n">
        <v>33604</v>
      </c>
      <c r="C413" s="20" t="n">
        <v>36616</v>
      </c>
      <c r="D413" s="21" t="n">
        <v>0.04</v>
      </c>
      <c r="E413" s="21" t="n">
        <v>0.02</v>
      </c>
      <c r="F413" s="21" t="n">
        <v>0.06</v>
      </c>
    </row>
    <row r="414">
      <c r="A414" t="inlineStr">
        <is>
          <t>014TE - Brooks (TSPLOST Exempt)</t>
        </is>
      </c>
      <c r="B414" s="20" t="n">
        <v>36617</v>
      </c>
      <c r="C414" s="20" t="n">
        <v>42004</v>
      </c>
      <c r="D414" s="21" t="n">
        <v>0.04</v>
      </c>
      <c r="E414" s="21" t="n">
        <v>0.03</v>
      </c>
      <c r="F414" s="21" t="n">
        <v>0.07000000000000001</v>
      </c>
    </row>
    <row r="415">
      <c r="A415" t="inlineStr">
        <is>
          <t>014TE - Brooks (TSPLOST Exempt)</t>
        </is>
      </c>
      <c r="B415" s="20" t="n">
        <v>42005</v>
      </c>
      <c r="C415" s="20" t="n">
        <v>42094</v>
      </c>
      <c r="D415" s="21" t="n">
        <v>0.04</v>
      </c>
      <c r="E415" s="21" t="n">
        <v>0.02</v>
      </c>
      <c r="F415" s="21" t="n">
        <v>0.06</v>
      </c>
    </row>
    <row r="416">
      <c r="A416" t="inlineStr">
        <is>
          <t>014TE - Brooks (TSPLOST Exempt)</t>
        </is>
      </c>
      <c r="B416" s="20" t="n">
        <v>42095</v>
      </c>
      <c r="C416" s="20" t="n">
        <v>46477</v>
      </c>
      <c r="D416" s="21" t="n">
        <v>0.04</v>
      </c>
      <c r="E416" s="21" t="n">
        <v>0.03</v>
      </c>
      <c r="F416" s="21" t="n">
        <v>0.07000000000000001</v>
      </c>
    </row>
    <row r="417">
      <c r="A417" t="inlineStr">
        <is>
          <t>014TE - Brooks (TSPLOST Exempt)</t>
        </is>
      </c>
      <c r="B417" s="20" t="n">
        <v>46478</v>
      </c>
      <c r="C417" s="20" t="n">
        <v>47299</v>
      </c>
      <c r="D417" s="21" t="n">
        <v>0.04</v>
      </c>
      <c r="E417" s="21" t="n">
        <v>0.02</v>
      </c>
      <c r="F417" s="21" t="n">
        <v>0.06</v>
      </c>
    </row>
    <row r="418">
      <c r="A418" t="inlineStr">
        <is>
          <t>014TE - Brooks (TSPLOST Exempt)</t>
        </is>
      </c>
      <c r="B418" s="20" t="n">
        <v>47300</v>
      </c>
      <c r="C418" s="20" t="n">
        <v>2958465</v>
      </c>
      <c r="D418" s="21" t="n">
        <v>0.04</v>
      </c>
      <c r="E418" s="21" t="n">
        <v>0.01</v>
      </c>
      <c r="F418" s="21" t="n">
        <v>0.05</v>
      </c>
    </row>
    <row r="419">
      <c r="A419" t="inlineStr">
        <is>
          <t>015 - Bryan</t>
        </is>
      </c>
      <c r="B419" s="20" t="n">
        <v>28307</v>
      </c>
      <c r="C419" s="20" t="n">
        <v>31867</v>
      </c>
      <c r="D419" s="21" t="n">
        <v>0.04</v>
      </c>
      <c r="E419" s="21" t="n">
        <v>0.01</v>
      </c>
      <c r="F419" s="21" t="n">
        <v>0.05</v>
      </c>
    </row>
    <row r="420">
      <c r="A420" t="inlineStr">
        <is>
          <t>015 - Bryan</t>
        </is>
      </c>
      <c r="B420" s="20" t="n">
        <v>31868</v>
      </c>
      <c r="C420" s="20" t="n">
        <v>32324</v>
      </c>
      <c r="D420" s="21" t="n">
        <v>0.04</v>
      </c>
      <c r="E420" s="21" t="n">
        <v>0.02</v>
      </c>
      <c r="F420" s="21" t="n">
        <v>0.06</v>
      </c>
    </row>
    <row r="421">
      <c r="A421" t="inlineStr">
        <is>
          <t>015 - Bryan</t>
        </is>
      </c>
      <c r="B421" s="20" t="n">
        <v>32325</v>
      </c>
      <c r="C421" s="20" t="n">
        <v>33603</v>
      </c>
      <c r="D421" s="21" t="n">
        <v>0.04</v>
      </c>
      <c r="E421" s="21" t="n">
        <v>0.01</v>
      </c>
      <c r="F421" s="21" t="n">
        <v>0.05</v>
      </c>
    </row>
    <row r="422">
      <c r="A422" t="inlineStr">
        <is>
          <t>015 - Bryan</t>
        </is>
      </c>
      <c r="B422" s="20" t="n">
        <v>33604</v>
      </c>
      <c r="C422" s="20" t="n">
        <v>35885</v>
      </c>
      <c r="D422" s="21" t="n">
        <v>0.04</v>
      </c>
      <c r="E422" s="21" t="n">
        <v>0.02</v>
      </c>
      <c r="F422" s="21" t="n">
        <v>0.06</v>
      </c>
    </row>
    <row r="423">
      <c r="A423" t="inlineStr">
        <is>
          <t>015 - Bryan</t>
        </is>
      </c>
      <c r="B423" s="20" t="n">
        <v>35886</v>
      </c>
      <c r="C423" s="20" t="n">
        <v>36891</v>
      </c>
      <c r="D423" s="21" t="n">
        <v>0.04</v>
      </c>
      <c r="E423" s="21" t="n">
        <v>0.03</v>
      </c>
      <c r="F423" s="21" t="n">
        <v>0.07000000000000001</v>
      </c>
    </row>
    <row r="424">
      <c r="A424" t="inlineStr">
        <is>
          <t>015 - Bryan</t>
        </is>
      </c>
      <c r="B424" s="20" t="n">
        <v>36892</v>
      </c>
      <c r="C424" s="20" t="n">
        <v>36981</v>
      </c>
      <c r="D424" s="21" t="n">
        <v>0.04</v>
      </c>
      <c r="E424" s="21" t="n">
        <v>0.02</v>
      </c>
      <c r="F424" s="21" t="n">
        <v>0.06</v>
      </c>
    </row>
    <row r="425">
      <c r="A425" t="inlineStr">
        <is>
          <t>015 - Bryan</t>
        </is>
      </c>
      <c r="B425" s="20" t="n">
        <v>36982</v>
      </c>
      <c r="C425" s="20" t="n">
        <v>43373</v>
      </c>
      <c r="D425" s="21" t="n">
        <v>0.04</v>
      </c>
      <c r="E425" s="21" t="n">
        <v>0.03</v>
      </c>
      <c r="F425" s="21" t="n">
        <v>0.07000000000000001</v>
      </c>
    </row>
    <row r="426">
      <c r="A426" t="inlineStr">
        <is>
          <t>015 - Bryan</t>
        </is>
      </c>
      <c r="B426" s="20" t="n">
        <v>43374</v>
      </c>
      <c r="C426" s="20" t="n">
        <v>46022</v>
      </c>
      <c r="D426" s="21" t="n">
        <v>0.04</v>
      </c>
      <c r="E426" s="21" t="n">
        <v>0.04</v>
      </c>
      <c r="F426" s="21" t="n">
        <v>0.08</v>
      </c>
    </row>
    <row r="427">
      <c r="A427" t="inlineStr">
        <is>
          <t>015 - Bryan</t>
        </is>
      </c>
      <c r="B427" s="20" t="n">
        <v>46023</v>
      </c>
      <c r="C427" s="20" t="n">
        <v>46660</v>
      </c>
      <c r="D427" s="21" t="n">
        <v>0.04</v>
      </c>
      <c r="E427" s="21" t="n">
        <v>0.05</v>
      </c>
      <c r="F427" s="21" t="n">
        <v>0.09</v>
      </c>
    </row>
    <row r="428">
      <c r="A428" t="inlineStr">
        <is>
          <t>015 - Bryan</t>
        </is>
      </c>
      <c r="B428" s="20" t="n">
        <v>46661</v>
      </c>
      <c r="C428" s="20" t="n">
        <v>46843</v>
      </c>
      <c r="D428" s="21" t="n">
        <v>0.04</v>
      </c>
      <c r="E428" s="21" t="n">
        <v>0.04</v>
      </c>
      <c r="F428" s="21" t="n">
        <v>0.08</v>
      </c>
    </row>
    <row r="429">
      <c r="A429" t="inlineStr">
        <is>
          <t>015 - Bryan</t>
        </is>
      </c>
      <c r="B429" s="20" t="n">
        <v>46844</v>
      </c>
      <c r="C429" s="20" t="n">
        <v>47573</v>
      </c>
      <c r="D429" s="21" t="n">
        <v>0.04</v>
      </c>
      <c r="E429" s="21" t="n">
        <v>0.03</v>
      </c>
      <c r="F429" s="21" t="n">
        <v>0.07000000000000001</v>
      </c>
    </row>
    <row r="430">
      <c r="A430" t="inlineStr">
        <is>
          <t>015 - Bryan</t>
        </is>
      </c>
      <c r="B430" s="20" t="n">
        <v>47574</v>
      </c>
      <c r="C430" s="20" t="n">
        <v>47848</v>
      </c>
      <c r="D430" s="21" t="n">
        <v>0.04</v>
      </c>
      <c r="E430" s="21" t="n">
        <v>0.02</v>
      </c>
      <c r="F430" s="21" t="n">
        <v>0.06</v>
      </c>
    </row>
    <row r="431">
      <c r="A431" t="inlineStr">
        <is>
          <t>015 - Bryan</t>
        </is>
      </c>
      <c r="B431" s="20" t="n">
        <v>47849</v>
      </c>
      <c r="C431" s="20" t="n">
        <v>2958465</v>
      </c>
      <c r="D431" s="21" t="n">
        <v>0.04</v>
      </c>
      <c r="E431" s="21" t="n">
        <v>0.01</v>
      </c>
      <c r="F431" s="21" t="n">
        <v>0.05</v>
      </c>
    </row>
    <row r="432">
      <c r="A432" t="inlineStr">
        <is>
          <t>015CLF - Bryan (Locomotive)</t>
        </is>
      </c>
      <c r="B432" s="20" t="n">
        <v>44378</v>
      </c>
      <c r="C432" s="20" t="n">
        <v>46022</v>
      </c>
      <c r="D432" s="21" t="n">
        <v>0.04</v>
      </c>
      <c r="E432" s="21" t="n">
        <v>0.03</v>
      </c>
      <c r="F432" s="21" t="n">
        <v>0.07000000000000001</v>
      </c>
    </row>
    <row r="433">
      <c r="A433" t="inlineStr">
        <is>
          <t>015CLF - Bryan (Locomotive)</t>
        </is>
      </c>
      <c r="B433" s="20" t="n">
        <v>46023</v>
      </c>
      <c r="C433" s="20" t="n">
        <v>46660</v>
      </c>
      <c r="D433" s="21" t="n">
        <v>0.04</v>
      </c>
      <c r="E433" s="21" t="n">
        <v>0.04</v>
      </c>
      <c r="F433" s="21" t="n">
        <v>0.08</v>
      </c>
    </row>
    <row r="434">
      <c r="A434" t="inlineStr">
        <is>
          <t>015CLF - Bryan (Locomotive)</t>
        </is>
      </c>
      <c r="B434" s="20" t="n">
        <v>46661</v>
      </c>
      <c r="C434" s="20" t="n">
        <v>47573</v>
      </c>
      <c r="D434" s="21" t="n">
        <v>0.04</v>
      </c>
      <c r="E434" s="21" t="n">
        <v>0.03</v>
      </c>
      <c r="F434" s="21" t="n">
        <v>0.07000000000000001</v>
      </c>
    </row>
    <row r="435">
      <c r="A435" t="inlineStr">
        <is>
          <t>015CLF - Bryan (Locomotive)</t>
        </is>
      </c>
      <c r="B435" s="20" t="n">
        <v>47574</v>
      </c>
      <c r="C435" s="20" t="n">
        <v>47848</v>
      </c>
      <c r="D435" s="21" t="n">
        <v>0.04</v>
      </c>
      <c r="E435" s="21" t="n">
        <v>0.02</v>
      </c>
      <c r="F435" s="21" t="n">
        <v>0.06</v>
      </c>
    </row>
    <row r="436">
      <c r="A436" t="inlineStr">
        <is>
          <t>015CLF - Bryan (Locomotive)</t>
        </is>
      </c>
      <c r="B436" s="20" t="n">
        <v>47849</v>
      </c>
      <c r="C436" s="20" t="n">
        <v>2958465</v>
      </c>
      <c r="D436" s="21" t="n">
        <v>0.04</v>
      </c>
      <c r="E436" s="21" t="n">
        <v>0.01</v>
      </c>
      <c r="F436" s="21" t="n">
        <v>0.05</v>
      </c>
    </row>
    <row r="437">
      <c r="A437" t="inlineStr">
        <is>
          <t>015E - Bryan (Energy)</t>
        </is>
      </c>
      <c r="B437" s="20" t="n">
        <v>41275</v>
      </c>
      <c r="C437" s="20" t="n">
        <v>41639</v>
      </c>
      <c r="D437" s="21" t="n">
        <v>0.03</v>
      </c>
      <c r="E437" s="21" t="n">
        <v>0.025</v>
      </c>
      <c r="F437" s="21" t="n">
        <v>0.055</v>
      </c>
    </row>
    <row r="438">
      <c r="A438" t="inlineStr">
        <is>
          <t>015E - Bryan (Energy)</t>
        </is>
      </c>
      <c r="B438" s="20" t="n">
        <v>41640</v>
      </c>
      <c r="C438" s="20" t="n">
        <v>42004</v>
      </c>
      <c r="D438" s="21" t="n">
        <v>0.02</v>
      </c>
      <c r="E438" s="21" t="n">
        <v>0.02</v>
      </c>
      <c r="F438" s="21" t="n">
        <v>0.04</v>
      </c>
    </row>
    <row r="439">
      <c r="A439" t="inlineStr">
        <is>
          <t>015E - Bryan (Energy)</t>
        </is>
      </c>
      <c r="B439" s="20" t="n">
        <v>42005</v>
      </c>
      <c r="C439" s="20" t="n">
        <v>42369</v>
      </c>
      <c r="D439" s="21" t="n">
        <v>0.01</v>
      </c>
      <c r="E439" s="21" t="n">
        <v>0.015</v>
      </c>
      <c r="F439" s="21" t="n">
        <v>0.025</v>
      </c>
    </row>
    <row r="440">
      <c r="A440" t="inlineStr">
        <is>
          <t>015E - Bryan (Energy)</t>
        </is>
      </c>
      <c r="B440" s="20" t="n">
        <v>42370</v>
      </c>
      <c r="C440" s="20" t="n">
        <v>46660</v>
      </c>
      <c r="D440" s="21" t="n">
        <v>0</v>
      </c>
      <c r="E440" s="21" t="n">
        <v>0.01</v>
      </c>
      <c r="F440" s="21" t="n">
        <v>0.01</v>
      </c>
    </row>
    <row r="441">
      <c r="A441" t="inlineStr">
        <is>
          <t>015E - Bryan (Energy)</t>
        </is>
      </c>
      <c r="B441" s="20" t="n">
        <v>46661</v>
      </c>
      <c r="C441" s="20" t="n">
        <v>2958465</v>
      </c>
      <c r="D441" s="21" t="n">
        <v>0</v>
      </c>
      <c r="E441" s="21" t="n">
        <v>0</v>
      </c>
      <c r="F441" s="21" t="n">
        <v>0</v>
      </c>
    </row>
    <row r="442">
      <c r="A442" t="inlineStr">
        <is>
          <t>015JT - Bryan (Jet Fuel)</t>
        </is>
      </c>
      <c r="B442" s="20" t="n">
        <v>42005</v>
      </c>
      <c r="C442" s="20" t="n">
        <v>42185</v>
      </c>
      <c r="D442" s="21" t="n">
        <v>0</v>
      </c>
      <c r="E442" s="21" t="n">
        <v>0</v>
      </c>
      <c r="F442" s="21" t="n">
        <v>0</v>
      </c>
    </row>
    <row r="443">
      <c r="A443" t="inlineStr">
        <is>
          <t>015JT - Bryan (Jet Fuel)</t>
        </is>
      </c>
      <c r="B443" s="20" t="n">
        <v>42186</v>
      </c>
      <c r="C443" s="20" t="n">
        <v>43281</v>
      </c>
      <c r="D443" s="21" t="n">
        <v>0.04</v>
      </c>
      <c r="E443" s="21" t="n">
        <v>0.03</v>
      </c>
      <c r="F443" s="21" t="n">
        <v>0.07000000000000001</v>
      </c>
    </row>
    <row r="444">
      <c r="A444" t="inlineStr">
        <is>
          <t>015JT - Bryan (Jet Fuel)</t>
        </is>
      </c>
      <c r="B444" s="20" t="n">
        <v>43282</v>
      </c>
      <c r="C444" s="20" t="n">
        <v>43312</v>
      </c>
      <c r="D444" s="21" t="n">
        <v>0.04</v>
      </c>
      <c r="E444" s="21" t="n">
        <v>0.01</v>
      </c>
      <c r="F444" s="21" t="n">
        <v>0.05</v>
      </c>
    </row>
    <row r="445">
      <c r="A445" t="inlineStr">
        <is>
          <t>015JT - Bryan (Jet Fuel)</t>
        </is>
      </c>
      <c r="B445" s="20" t="n">
        <v>43313</v>
      </c>
      <c r="C445" s="20" t="n">
        <v>2958465</v>
      </c>
      <c r="D445" s="21" t="n">
        <v>0</v>
      </c>
      <c r="E445" s="21" t="n">
        <v>0.01</v>
      </c>
      <c r="F445" s="21" t="n">
        <v>0.01</v>
      </c>
    </row>
    <row r="446">
      <c r="A446" t="inlineStr">
        <is>
          <t>015TE - Bryan (TSPLOST Exempt)</t>
        </is>
      </c>
      <c r="B446" s="20" t="n">
        <v>28307</v>
      </c>
      <c r="C446" s="20" t="n">
        <v>31867</v>
      </c>
      <c r="D446" s="21" t="n">
        <v>0.04</v>
      </c>
      <c r="E446" s="21" t="n">
        <v>0.01</v>
      </c>
      <c r="F446" s="21" t="n">
        <v>0.05</v>
      </c>
    </row>
    <row r="447">
      <c r="A447" t="inlineStr">
        <is>
          <t>015TE - Bryan (TSPLOST Exempt)</t>
        </is>
      </c>
      <c r="B447" s="20" t="n">
        <v>31868</v>
      </c>
      <c r="C447" s="20" t="n">
        <v>32324</v>
      </c>
      <c r="D447" s="21" t="n">
        <v>0.04</v>
      </c>
      <c r="E447" s="21" t="n">
        <v>0.02</v>
      </c>
      <c r="F447" s="21" t="n">
        <v>0.06</v>
      </c>
    </row>
    <row r="448">
      <c r="A448" t="inlineStr">
        <is>
          <t>015TE - Bryan (TSPLOST Exempt)</t>
        </is>
      </c>
      <c r="B448" s="20" t="n">
        <v>32325</v>
      </c>
      <c r="C448" s="20" t="n">
        <v>33603</v>
      </c>
      <c r="D448" s="21" t="n">
        <v>0.04</v>
      </c>
      <c r="E448" s="21" t="n">
        <v>0.01</v>
      </c>
      <c r="F448" s="21" t="n">
        <v>0.05</v>
      </c>
    </row>
    <row r="449">
      <c r="A449" t="inlineStr">
        <is>
          <t>015TE - Bryan (TSPLOST Exempt)</t>
        </is>
      </c>
      <c r="B449" s="20" t="n">
        <v>33604</v>
      </c>
      <c r="C449" s="20" t="n">
        <v>35885</v>
      </c>
      <c r="D449" s="21" t="n">
        <v>0.04</v>
      </c>
      <c r="E449" s="21" t="n">
        <v>0.02</v>
      </c>
      <c r="F449" s="21" t="n">
        <v>0.06</v>
      </c>
    </row>
    <row r="450">
      <c r="A450" t="inlineStr">
        <is>
          <t>015TE - Bryan (TSPLOST Exempt)</t>
        </is>
      </c>
      <c r="B450" s="20" t="n">
        <v>35886</v>
      </c>
      <c r="C450" s="20" t="n">
        <v>36891</v>
      </c>
      <c r="D450" s="21" t="n">
        <v>0.04</v>
      </c>
      <c r="E450" s="21" t="n">
        <v>0.03</v>
      </c>
      <c r="F450" s="21" t="n">
        <v>0.07000000000000001</v>
      </c>
    </row>
    <row r="451">
      <c r="A451" t="inlineStr">
        <is>
          <t>015TE - Bryan (TSPLOST Exempt)</t>
        </is>
      </c>
      <c r="B451" s="20" t="n">
        <v>36892</v>
      </c>
      <c r="C451" s="20" t="n">
        <v>36981</v>
      </c>
      <c r="D451" s="21" t="n">
        <v>0.04</v>
      </c>
      <c r="E451" s="21" t="n">
        <v>0.02</v>
      </c>
      <c r="F451" s="21" t="n">
        <v>0.06</v>
      </c>
    </row>
    <row r="452">
      <c r="A452" t="inlineStr">
        <is>
          <t>015TE - Bryan (TSPLOST Exempt)</t>
        </is>
      </c>
      <c r="B452" s="20" t="n">
        <v>36982</v>
      </c>
      <c r="C452" s="20" t="n">
        <v>46022</v>
      </c>
      <c r="D452" s="21" t="n">
        <v>0.04</v>
      </c>
      <c r="E452" s="21" t="n">
        <v>0.03</v>
      </c>
      <c r="F452" s="21" t="n">
        <v>0.07000000000000001</v>
      </c>
    </row>
    <row r="453">
      <c r="A453" t="inlineStr">
        <is>
          <t>015TE - Bryan (TSPLOST Exempt)</t>
        </is>
      </c>
      <c r="B453" s="20" t="n">
        <v>46023</v>
      </c>
      <c r="C453" s="20" t="n">
        <v>46660</v>
      </c>
      <c r="D453" s="21" t="n">
        <v>0.04</v>
      </c>
      <c r="E453" s="21" t="n">
        <v>0.04</v>
      </c>
      <c r="F453" s="21" t="n">
        <v>0.08</v>
      </c>
    </row>
    <row r="454">
      <c r="A454" t="inlineStr">
        <is>
          <t>015TE - Bryan (TSPLOST Exempt)</t>
        </is>
      </c>
      <c r="B454" s="20" t="n">
        <v>46661</v>
      </c>
      <c r="C454" s="20" t="n">
        <v>47573</v>
      </c>
      <c r="D454" s="21" t="n">
        <v>0.04</v>
      </c>
      <c r="E454" s="21" t="n">
        <v>0.03</v>
      </c>
      <c r="F454" s="21" t="n">
        <v>0.07000000000000001</v>
      </c>
    </row>
    <row r="455">
      <c r="A455" t="inlineStr">
        <is>
          <t>015TE - Bryan (TSPLOST Exempt)</t>
        </is>
      </c>
      <c r="B455" s="20" t="n">
        <v>47574</v>
      </c>
      <c r="C455" s="20" t="n">
        <v>47848</v>
      </c>
      <c r="D455" s="21" t="n">
        <v>0.04</v>
      </c>
      <c r="E455" s="21" t="n">
        <v>0.02</v>
      </c>
      <c r="F455" s="21" t="n">
        <v>0.06</v>
      </c>
    </row>
    <row r="456">
      <c r="A456" t="inlineStr">
        <is>
          <t>015TE - Bryan (TSPLOST Exempt)</t>
        </is>
      </c>
      <c r="B456" s="20" t="n">
        <v>47849</v>
      </c>
      <c r="C456" s="20" t="n">
        <v>2958465</v>
      </c>
      <c r="D456" s="21" t="n">
        <v>0.04</v>
      </c>
      <c r="E456" s="21" t="n">
        <v>0.01</v>
      </c>
      <c r="F456" s="21" t="n">
        <v>0.05</v>
      </c>
    </row>
    <row r="457">
      <c r="A457" t="inlineStr">
        <is>
          <t>016 - Bulloch</t>
        </is>
      </c>
      <c r="B457" s="20" t="n">
        <v>30498</v>
      </c>
      <c r="C457" s="20" t="n">
        <v>32050</v>
      </c>
      <c r="D457" s="21" t="n">
        <v>0.04</v>
      </c>
      <c r="E457" s="21" t="n">
        <v>0.01</v>
      </c>
      <c r="F457" s="21" t="n">
        <v>0.05</v>
      </c>
    </row>
    <row r="458">
      <c r="A458" t="inlineStr">
        <is>
          <t>016 - Bulloch</t>
        </is>
      </c>
      <c r="B458" s="20" t="n">
        <v>32051</v>
      </c>
      <c r="C458" s="20" t="n">
        <v>37986</v>
      </c>
      <c r="D458" s="21" t="n">
        <v>0.04</v>
      </c>
      <c r="E458" s="21" t="n">
        <v>0.02</v>
      </c>
      <c r="F458" s="21" t="n">
        <v>0.06</v>
      </c>
    </row>
    <row r="459">
      <c r="A459" t="inlineStr">
        <is>
          <t>016 - Bulloch</t>
        </is>
      </c>
      <c r="B459" s="20" t="n">
        <v>37987</v>
      </c>
      <c r="C459" s="20" t="n">
        <v>43373</v>
      </c>
      <c r="D459" s="21" t="n">
        <v>0.04</v>
      </c>
      <c r="E459" s="21" t="n">
        <v>0.03</v>
      </c>
      <c r="F459" s="21" t="n">
        <v>0.07000000000000001</v>
      </c>
    </row>
    <row r="460">
      <c r="A460" t="inlineStr">
        <is>
          <t>016 - Bulloch</t>
        </is>
      </c>
      <c r="B460" s="20" t="n">
        <v>43374</v>
      </c>
      <c r="C460" s="20" t="n">
        <v>46022</v>
      </c>
      <c r="D460" s="21" t="n">
        <v>0.04</v>
      </c>
      <c r="E460" s="21" t="n">
        <v>0.04</v>
      </c>
      <c r="F460" s="21" t="n">
        <v>0.08</v>
      </c>
    </row>
    <row r="461">
      <c r="A461" t="inlineStr">
        <is>
          <t>016 - Bulloch</t>
        </is>
      </c>
      <c r="B461" s="20" t="n">
        <v>46023</v>
      </c>
      <c r="C461" s="20" t="n">
        <v>47026</v>
      </c>
      <c r="D461" s="21" t="n">
        <v>0.04</v>
      </c>
      <c r="E461" s="21" t="n">
        <v>0.05</v>
      </c>
      <c r="F461" s="21" t="n">
        <v>0.09</v>
      </c>
    </row>
    <row r="462">
      <c r="A462" t="inlineStr">
        <is>
          <t>016 - Bulloch</t>
        </is>
      </c>
      <c r="B462" s="20" t="n">
        <v>47027</v>
      </c>
      <c r="C462" s="20" t="n">
        <v>47848</v>
      </c>
      <c r="D462" s="21" t="n">
        <v>0.04</v>
      </c>
      <c r="E462" s="21" t="n">
        <v>0.03</v>
      </c>
      <c r="F462" s="21" t="n">
        <v>0.07000000000000001</v>
      </c>
    </row>
    <row r="463">
      <c r="A463" t="inlineStr">
        <is>
          <t>016 - Bulloch</t>
        </is>
      </c>
      <c r="B463" s="20" t="n">
        <v>47849</v>
      </c>
      <c r="C463" s="20" t="n">
        <v>48121</v>
      </c>
      <c r="D463" s="21" t="n">
        <v>0.04</v>
      </c>
      <c r="E463" s="21" t="n">
        <v>0.02</v>
      </c>
      <c r="F463" s="21" t="n">
        <v>0.06</v>
      </c>
    </row>
    <row r="464">
      <c r="A464" t="inlineStr">
        <is>
          <t>016 - Bulloch</t>
        </is>
      </c>
      <c r="B464" s="20" t="n">
        <v>48122</v>
      </c>
      <c r="C464" s="20" t="n">
        <v>2958465</v>
      </c>
      <c r="D464" s="21" t="n">
        <v>0.04</v>
      </c>
      <c r="E464" s="21" t="n">
        <v>0.01</v>
      </c>
      <c r="F464" s="21" t="n">
        <v>0.05</v>
      </c>
    </row>
    <row r="465">
      <c r="A465" t="inlineStr">
        <is>
          <t>016CLF - Bulloch (Locomotive)</t>
        </is>
      </c>
      <c r="B465" s="20" t="n">
        <v>44378</v>
      </c>
      <c r="C465" s="20" t="n">
        <v>46022</v>
      </c>
      <c r="D465" s="21" t="n">
        <v>0.04</v>
      </c>
      <c r="E465" s="21" t="n">
        <v>0.03</v>
      </c>
      <c r="F465" s="21" t="n">
        <v>0.07000000000000001</v>
      </c>
    </row>
    <row r="466">
      <c r="A466" t="inlineStr">
        <is>
          <t>016CLF - Bulloch (Locomotive)</t>
        </is>
      </c>
      <c r="B466" s="20" t="n">
        <v>46023</v>
      </c>
      <c r="C466" s="20" t="n">
        <v>47026</v>
      </c>
      <c r="D466" s="21" t="n">
        <v>0.04</v>
      </c>
      <c r="E466" s="21" t="n">
        <v>0.04</v>
      </c>
      <c r="F466" s="21" t="n">
        <v>0.08</v>
      </c>
    </row>
    <row r="467">
      <c r="A467" t="inlineStr">
        <is>
          <t>016CLF - Bulloch (Locomotive)</t>
        </is>
      </c>
      <c r="B467" s="20" t="n">
        <v>47027</v>
      </c>
      <c r="C467" s="20" t="n">
        <v>47848</v>
      </c>
      <c r="D467" s="21" t="n">
        <v>0.04</v>
      </c>
      <c r="E467" s="21" t="n">
        <v>0.03</v>
      </c>
      <c r="F467" s="21" t="n">
        <v>0.07000000000000001</v>
      </c>
    </row>
    <row r="468">
      <c r="A468" t="inlineStr">
        <is>
          <t>016CLF - Bulloch (Locomotive)</t>
        </is>
      </c>
      <c r="B468" s="20" t="n">
        <v>47849</v>
      </c>
      <c r="C468" s="20" t="n">
        <v>48121</v>
      </c>
      <c r="D468" s="21" t="n">
        <v>0.04</v>
      </c>
      <c r="E468" s="21" t="n">
        <v>0.02</v>
      </c>
      <c r="F468" s="21" t="n">
        <v>0.06</v>
      </c>
    </row>
    <row r="469">
      <c r="A469" t="inlineStr">
        <is>
          <t>016CLF - Bulloch (Locomotive)</t>
        </is>
      </c>
      <c r="B469" s="20" t="n">
        <v>48122</v>
      </c>
      <c r="C469" s="20" t="n">
        <v>2958465</v>
      </c>
      <c r="D469" s="21" t="n">
        <v>0.04</v>
      </c>
      <c r="E469" s="21" t="n">
        <v>0.01</v>
      </c>
      <c r="F469" s="21" t="n">
        <v>0.05</v>
      </c>
    </row>
    <row r="470">
      <c r="A470" t="inlineStr">
        <is>
          <t>016E - Bulloch (Energy)</t>
        </is>
      </c>
      <c r="B470" s="20" t="n">
        <v>41275</v>
      </c>
      <c r="C470" s="20" t="n">
        <v>41639</v>
      </c>
      <c r="D470" s="21" t="n">
        <v>0.03</v>
      </c>
      <c r="E470" s="21" t="n">
        <v>0.0275</v>
      </c>
      <c r="F470" s="21" t="n">
        <v>0.0575</v>
      </c>
    </row>
    <row r="471">
      <c r="A471" t="inlineStr">
        <is>
          <t>016E - Bulloch (Energy)</t>
        </is>
      </c>
      <c r="B471" s="20" t="n">
        <v>41640</v>
      </c>
      <c r="C471" s="20" t="n">
        <v>42004</v>
      </c>
      <c r="D471" s="21" t="n">
        <v>0.02</v>
      </c>
      <c r="E471" s="21" t="n">
        <v>0.025</v>
      </c>
      <c r="F471" s="21" t="n">
        <v>0.045</v>
      </c>
    </row>
    <row r="472">
      <c r="A472" t="inlineStr">
        <is>
          <t>016E - Bulloch (Energy)</t>
        </is>
      </c>
      <c r="B472" s="20" t="n">
        <v>42005</v>
      </c>
      <c r="C472" s="20" t="n">
        <v>42369</v>
      </c>
      <c r="D472" s="21" t="n">
        <v>0.01</v>
      </c>
      <c r="E472" s="21" t="n">
        <v>0.0225</v>
      </c>
      <c r="F472" s="21" t="n">
        <v>0.0325</v>
      </c>
    </row>
    <row r="473">
      <c r="A473" t="inlineStr">
        <is>
          <t>016E - Bulloch (Energy)</t>
        </is>
      </c>
      <c r="B473" s="20" t="n">
        <v>42370</v>
      </c>
      <c r="C473" s="20" t="n">
        <v>47026</v>
      </c>
      <c r="D473" s="21" t="n">
        <v>0</v>
      </c>
      <c r="E473" s="21" t="n">
        <v>0.02</v>
      </c>
      <c r="F473" s="21" t="n">
        <v>0.02</v>
      </c>
    </row>
    <row r="474">
      <c r="A474" t="inlineStr">
        <is>
          <t>016E - Bulloch (Energy)</t>
        </is>
      </c>
      <c r="B474" s="20" t="n">
        <v>47027</v>
      </c>
      <c r="C474" s="20" t="n">
        <v>2958465</v>
      </c>
      <c r="D474" s="21" t="n">
        <v>0</v>
      </c>
      <c r="E474" s="21" t="n">
        <v>0.01</v>
      </c>
      <c r="F474" s="21" t="n">
        <v>0.01</v>
      </c>
    </row>
    <row r="475">
      <c r="A475" t="inlineStr">
        <is>
          <t>016JT - Bulloch (Jet Fuel)</t>
        </is>
      </c>
      <c r="B475" s="20" t="n">
        <v>42005</v>
      </c>
      <c r="C475" s="20" t="n">
        <v>42185</v>
      </c>
      <c r="D475" s="21" t="n">
        <v>0</v>
      </c>
      <c r="E475" s="21" t="n">
        <v>0</v>
      </c>
      <c r="F475" s="21" t="n">
        <v>0</v>
      </c>
    </row>
    <row r="476">
      <c r="A476" t="inlineStr">
        <is>
          <t>016JT - Bulloch (Jet Fuel)</t>
        </is>
      </c>
      <c r="B476" s="20" t="n">
        <v>42186</v>
      </c>
      <c r="C476" s="20" t="n">
        <v>43281</v>
      </c>
      <c r="D476" s="21" t="n">
        <v>0.04</v>
      </c>
      <c r="E476" s="21" t="n">
        <v>0.03</v>
      </c>
      <c r="F476" s="21" t="n">
        <v>0.07000000000000001</v>
      </c>
    </row>
    <row r="477">
      <c r="A477" t="inlineStr">
        <is>
          <t>016JT - Bulloch (Jet Fuel)</t>
        </is>
      </c>
      <c r="B477" s="20" t="n">
        <v>43282</v>
      </c>
      <c r="C477" s="20" t="n">
        <v>43312</v>
      </c>
      <c r="D477" s="21" t="n">
        <v>0.04</v>
      </c>
      <c r="E477" s="21" t="n">
        <v>0.01</v>
      </c>
      <c r="F477" s="21" t="n">
        <v>0.05</v>
      </c>
    </row>
    <row r="478">
      <c r="A478" t="inlineStr">
        <is>
          <t>016JT - Bulloch (Jet Fuel)</t>
        </is>
      </c>
      <c r="B478" s="20" t="n">
        <v>43313</v>
      </c>
      <c r="C478" s="20" t="n">
        <v>2958465</v>
      </c>
      <c r="D478" s="21" t="n">
        <v>0</v>
      </c>
      <c r="E478" s="21" t="n">
        <v>0.01</v>
      </c>
      <c r="F478" s="21" t="n">
        <v>0.01</v>
      </c>
    </row>
    <row r="479">
      <c r="A479" t="inlineStr">
        <is>
          <t>016TE - Bulloch (TSPLOST Exempt)</t>
        </is>
      </c>
      <c r="B479" s="20" t="n">
        <v>30498</v>
      </c>
      <c r="C479" s="20" t="n">
        <v>32050</v>
      </c>
      <c r="D479" s="21" t="n">
        <v>0.04</v>
      </c>
      <c r="E479" s="21" t="n">
        <v>0.01</v>
      </c>
      <c r="F479" s="21" t="n">
        <v>0.05</v>
      </c>
    </row>
    <row r="480">
      <c r="A480" t="inlineStr">
        <is>
          <t>016TE - Bulloch (TSPLOST Exempt)</t>
        </is>
      </c>
      <c r="B480" s="20" t="n">
        <v>32051</v>
      </c>
      <c r="C480" s="20" t="n">
        <v>37986</v>
      </c>
      <c r="D480" s="21" t="n">
        <v>0.04</v>
      </c>
      <c r="E480" s="21" t="n">
        <v>0.02</v>
      </c>
      <c r="F480" s="21" t="n">
        <v>0.06</v>
      </c>
    </row>
    <row r="481">
      <c r="A481" t="inlineStr">
        <is>
          <t>016TE - Bulloch (TSPLOST Exempt)</t>
        </is>
      </c>
      <c r="B481" s="20" t="n">
        <v>37987</v>
      </c>
      <c r="C481" s="20" t="n">
        <v>46022</v>
      </c>
      <c r="D481" s="21" t="n">
        <v>0.04</v>
      </c>
      <c r="E481" s="21" t="n">
        <v>0.03</v>
      </c>
      <c r="F481" s="21" t="n">
        <v>0.07000000000000001</v>
      </c>
    </row>
    <row r="482">
      <c r="A482" t="inlineStr">
        <is>
          <t>016TE - Bulloch (TSPLOST Exempt)</t>
        </is>
      </c>
      <c r="B482" s="20" t="n">
        <v>46023</v>
      </c>
      <c r="C482" s="20" t="n">
        <v>47026</v>
      </c>
      <c r="D482" s="21" t="n">
        <v>0.04</v>
      </c>
      <c r="E482" s="21" t="n">
        <v>0.04</v>
      </c>
      <c r="F482" s="21" t="n">
        <v>0.08</v>
      </c>
    </row>
    <row r="483">
      <c r="A483" t="inlineStr">
        <is>
          <t>016TE - Bulloch (TSPLOST Exempt)</t>
        </is>
      </c>
      <c r="B483" s="20" t="n">
        <v>47027</v>
      </c>
      <c r="C483" s="20" t="n">
        <v>47848</v>
      </c>
      <c r="D483" s="21" t="n">
        <v>0.04</v>
      </c>
      <c r="E483" s="21" t="n">
        <v>0.03</v>
      </c>
      <c r="F483" s="21" t="n">
        <v>0.07000000000000001</v>
      </c>
    </row>
    <row r="484">
      <c r="A484" t="inlineStr">
        <is>
          <t>016TE - Bulloch (TSPLOST Exempt)</t>
        </is>
      </c>
      <c r="B484" s="20" t="n">
        <v>47849</v>
      </c>
      <c r="C484" s="20" t="n">
        <v>48121</v>
      </c>
      <c r="D484" s="21" t="n">
        <v>0.04</v>
      </c>
      <c r="E484" s="21" t="n">
        <v>0.02</v>
      </c>
      <c r="F484" s="21" t="n">
        <v>0.06</v>
      </c>
    </row>
    <row r="485">
      <c r="A485" t="inlineStr">
        <is>
          <t>016TE - Bulloch (TSPLOST Exempt)</t>
        </is>
      </c>
      <c r="B485" s="20" t="n">
        <v>48122</v>
      </c>
      <c r="C485" s="20" t="n">
        <v>2958465</v>
      </c>
      <c r="D485" s="21" t="n">
        <v>0.04</v>
      </c>
      <c r="E485" s="21" t="n">
        <v>0.01</v>
      </c>
      <c r="F485" s="21" t="n">
        <v>0.05</v>
      </c>
    </row>
    <row r="486">
      <c r="A486" t="inlineStr">
        <is>
          <t>017 - Burke</t>
        </is>
      </c>
      <c r="B486" s="20" t="n">
        <v>29952</v>
      </c>
      <c r="C486" s="20" t="n">
        <v>36981</v>
      </c>
      <c r="D486" s="21" t="n">
        <v>0.04</v>
      </c>
      <c r="E486" s="21" t="n">
        <v>0.01</v>
      </c>
      <c r="F486" s="21" t="n">
        <v>0.05</v>
      </c>
    </row>
    <row r="487">
      <c r="A487" t="inlineStr">
        <is>
          <t>017 - Burke</t>
        </is>
      </c>
      <c r="B487" s="20" t="n">
        <v>36982</v>
      </c>
      <c r="C487" s="20" t="n">
        <v>41274</v>
      </c>
      <c r="D487" s="21" t="n">
        <v>0.04</v>
      </c>
      <c r="E487" s="21" t="n">
        <v>0.02</v>
      </c>
      <c r="F487" s="21" t="n">
        <v>0.06</v>
      </c>
    </row>
    <row r="488">
      <c r="A488" t="inlineStr">
        <is>
          <t>017 - Burke</t>
        </is>
      </c>
      <c r="B488" s="20" t="n">
        <v>41275</v>
      </c>
      <c r="C488" s="20" t="n">
        <v>47573</v>
      </c>
      <c r="D488" s="21" t="n">
        <v>0.04</v>
      </c>
      <c r="E488" s="21" t="n">
        <v>0.03</v>
      </c>
      <c r="F488" s="21" t="n">
        <v>0.07000000000000001</v>
      </c>
    </row>
    <row r="489">
      <c r="A489" t="inlineStr">
        <is>
          <t>017 - Burke</t>
        </is>
      </c>
      <c r="B489" s="20" t="n">
        <v>47574</v>
      </c>
      <c r="C489" s="20" t="n">
        <v>48579</v>
      </c>
      <c r="D489" s="21" t="n">
        <v>0.04</v>
      </c>
      <c r="E489" s="21" t="n">
        <v>0.02</v>
      </c>
      <c r="F489" s="21" t="n">
        <v>0.06</v>
      </c>
    </row>
    <row r="490">
      <c r="A490" t="inlineStr">
        <is>
          <t>017 - Burke</t>
        </is>
      </c>
      <c r="B490" s="20" t="n">
        <v>48580</v>
      </c>
      <c r="C490" s="20" t="n">
        <v>2958465</v>
      </c>
      <c r="D490" s="21" t="n">
        <v>0.04</v>
      </c>
      <c r="E490" s="21" t="n">
        <v>0.01</v>
      </c>
      <c r="F490" s="21" t="n">
        <v>0.05</v>
      </c>
    </row>
    <row r="491">
      <c r="A491" t="inlineStr">
        <is>
          <t>017CLF - Burke (Locomotive)</t>
        </is>
      </c>
      <c r="B491" s="20" t="n">
        <v>44378</v>
      </c>
      <c r="C491" s="20" t="n">
        <v>47573</v>
      </c>
      <c r="D491" s="21" t="n">
        <v>0.04</v>
      </c>
      <c r="E491" s="21" t="n">
        <v>0.02</v>
      </c>
      <c r="F491" s="21" t="n">
        <v>0.06</v>
      </c>
    </row>
    <row r="492">
      <c r="A492" t="inlineStr">
        <is>
          <t>017CLF - Burke (Locomotive)</t>
        </is>
      </c>
      <c r="B492" s="20" t="n">
        <v>47574</v>
      </c>
      <c r="C492" s="20" t="n">
        <v>2958465</v>
      </c>
      <c r="D492" s="21" t="n">
        <v>0.04</v>
      </c>
      <c r="E492" s="21" t="n">
        <v>0.01</v>
      </c>
      <c r="F492" s="21" t="n">
        <v>0.05</v>
      </c>
    </row>
    <row r="493">
      <c r="A493" t="inlineStr">
        <is>
          <t>017E - Burke (Energy)</t>
        </is>
      </c>
      <c r="B493" s="20" t="n">
        <v>41275</v>
      </c>
      <c r="C493" s="20" t="n">
        <v>41639</v>
      </c>
      <c r="D493" s="21" t="n">
        <v>0.03</v>
      </c>
      <c r="E493" s="21" t="n">
        <v>0.015</v>
      </c>
      <c r="F493" s="21" t="n">
        <v>0.045</v>
      </c>
    </row>
    <row r="494">
      <c r="A494" t="inlineStr">
        <is>
          <t>017E - Burke (Energy)</t>
        </is>
      </c>
      <c r="B494" s="20" t="n">
        <v>41640</v>
      </c>
      <c r="C494" s="20" t="n">
        <v>42004</v>
      </c>
      <c r="D494" s="21" t="n">
        <v>0.02</v>
      </c>
      <c r="E494" s="21" t="n">
        <v>0.01</v>
      </c>
      <c r="F494" s="21" t="n">
        <v>0.03</v>
      </c>
    </row>
    <row r="495">
      <c r="A495" t="inlineStr">
        <is>
          <t>017E - Burke (Energy)</t>
        </is>
      </c>
      <c r="B495" s="20" t="n">
        <v>42005</v>
      </c>
      <c r="C495" s="20" t="n">
        <v>42369</v>
      </c>
      <c r="D495" s="21" t="n">
        <v>0.01</v>
      </c>
      <c r="E495" s="21" t="n">
        <v>0.005</v>
      </c>
      <c r="F495" s="21" t="n">
        <v>0.015</v>
      </c>
    </row>
    <row r="496">
      <c r="A496" t="inlineStr">
        <is>
          <t>017E - Burke (Energy)</t>
        </is>
      </c>
      <c r="B496" s="20" t="n">
        <v>42370</v>
      </c>
      <c r="C496" s="20" t="n">
        <v>2958465</v>
      </c>
      <c r="D496" s="21" t="n">
        <v>0</v>
      </c>
      <c r="E496" s="21" t="n">
        <v>0</v>
      </c>
      <c r="F496" s="21" t="n">
        <v>0</v>
      </c>
    </row>
    <row r="497">
      <c r="A497" t="inlineStr">
        <is>
          <t>017JT - Burke (Jet Fuel)</t>
        </is>
      </c>
      <c r="B497" s="20" t="n">
        <v>42005</v>
      </c>
      <c r="C497" s="20" t="n">
        <v>42185</v>
      </c>
      <c r="D497" s="21" t="n">
        <v>0</v>
      </c>
      <c r="E497" s="21" t="n">
        <v>0</v>
      </c>
      <c r="F497" s="21" t="n">
        <v>0</v>
      </c>
    </row>
    <row r="498">
      <c r="A498" t="inlineStr">
        <is>
          <t>017JT - Burke (Jet Fuel)</t>
        </is>
      </c>
      <c r="B498" s="20" t="n">
        <v>42186</v>
      </c>
      <c r="C498" s="20" t="n">
        <v>43281</v>
      </c>
      <c r="D498" s="21" t="n">
        <v>0.04</v>
      </c>
      <c r="E498" s="21" t="n">
        <v>0.03</v>
      </c>
      <c r="F498" s="21" t="n">
        <v>0.07000000000000001</v>
      </c>
    </row>
    <row r="499">
      <c r="A499" t="inlineStr">
        <is>
          <t>017JT - Burke (Jet Fuel)</t>
        </is>
      </c>
      <c r="B499" s="20" t="n">
        <v>43282</v>
      </c>
      <c r="C499" s="20" t="n">
        <v>43312</v>
      </c>
      <c r="D499" s="21" t="n">
        <v>0.04</v>
      </c>
      <c r="E499" s="21" t="n">
        <v>0.01</v>
      </c>
      <c r="F499" s="21" t="n">
        <v>0.05</v>
      </c>
    </row>
    <row r="500">
      <c r="A500" t="inlineStr">
        <is>
          <t>017JT - Burke (Jet Fuel)</t>
        </is>
      </c>
      <c r="B500" s="20" t="n">
        <v>43313</v>
      </c>
      <c r="C500" s="20" t="n">
        <v>2958465</v>
      </c>
      <c r="D500" s="21" t="n">
        <v>0</v>
      </c>
      <c r="E500" s="21" t="n">
        <v>0.01</v>
      </c>
      <c r="F500" s="21" t="n">
        <v>0.01</v>
      </c>
    </row>
    <row r="501">
      <c r="A501" t="inlineStr">
        <is>
          <t>017TE - Burke (TSPLOST Exempt)</t>
        </is>
      </c>
      <c r="B501" s="20" t="n">
        <v>41275</v>
      </c>
      <c r="C501" s="20" t="n">
        <v>47573</v>
      </c>
      <c r="D501" s="21" t="n">
        <v>0.04</v>
      </c>
      <c r="E501" s="21" t="n">
        <v>0.02</v>
      </c>
      <c r="F501" s="21" t="n">
        <v>0.06</v>
      </c>
    </row>
    <row r="502">
      <c r="A502" t="inlineStr">
        <is>
          <t>017TE - Burke (TSPLOST Exempt)</t>
        </is>
      </c>
      <c r="B502" s="20" t="n">
        <v>47574</v>
      </c>
      <c r="C502" s="20" t="n">
        <v>2958465</v>
      </c>
      <c r="D502" s="21" t="n">
        <v>0.04</v>
      </c>
      <c r="E502" s="21" t="n">
        <v>0.01</v>
      </c>
      <c r="F502" s="21" t="n">
        <v>0.05</v>
      </c>
    </row>
    <row r="503">
      <c r="A503" t="inlineStr">
        <is>
          <t>018 - Butts</t>
        </is>
      </c>
      <c r="B503" s="20" t="n">
        <v>27851</v>
      </c>
      <c r="C503" s="20" t="n">
        <v>32233</v>
      </c>
      <c r="D503" s="21" t="n">
        <v>0.04</v>
      </c>
      <c r="E503" s="21" t="n">
        <v>0.01</v>
      </c>
      <c r="F503" s="21" t="n">
        <v>0.05</v>
      </c>
    </row>
    <row r="504">
      <c r="A504" t="inlineStr">
        <is>
          <t>018 - Butts</t>
        </is>
      </c>
      <c r="B504" s="20" t="n">
        <v>32234</v>
      </c>
      <c r="C504" s="20" t="n">
        <v>35581</v>
      </c>
      <c r="D504" s="21" t="n">
        <v>0.04</v>
      </c>
      <c r="E504" s="21" t="n">
        <v>0.02</v>
      </c>
      <c r="F504" s="21" t="n">
        <v>0.06</v>
      </c>
    </row>
    <row r="505">
      <c r="A505" t="inlineStr">
        <is>
          <t>018 - Butts</t>
        </is>
      </c>
      <c r="B505" s="20" t="n">
        <v>35582</v>
      </c>
      <c r="C505" s="20" t="n">
        <v>46022</v>
      </c>
      <c r="D505" s="21" t="n">
        <v>0.04</v>
      </c>
      <c r="E505" s="21" t="n">
        <v>0.03</v>
      </c>
      <c r="F505" s="21" t="n">
        <v>0.07000000000000001</v>
      </c>
    </row>
    <row r="506">
      <c r="A506" t="inlineStr">
        <is>
          <t>018 - Butts</t>
        </is>
      </c>
      <c r="B506" s="20" t="n">
        <v>46023</v>
      </c>
      <c r="C506" s="20" t="n">
        <v>46568</v>
      </c>
      <c r="D506" s="21" t="n">
        <v>0.04</v>
      </c>
      <c r="E506" s="21" t="n">
        <v>0.04</v>
      </c>
      <c r="F506" s="21" t="n">
        <v>0.08</v>
      </c>
    </row>
    <row r="507">
      <c r="A507" t="inlineStr">
        <is>
          <t>018 - Butts</t>
        </is>
      </c>
      <c r="B507" s="20" t="n">
        <v>46569</v>
      </c>
      <c r="C507" s="20" t="n">
        <v>47848</v>
      </c>
      <c r="D507" s="21" t="n">
        <v>0.04</v>
      </c>
      <c r="E507" s="21" t="n">
        <v>0.03</v>
      </c>
      <c r="F507" s="21" t="n">
        <v>0.07000000000000001</v>
      </c>
    </row>
    <row r="508">
      <c r="A508" t="inlineStr">
        <is>
          <t>018 - Butts</t>
        </is>
      </c>
      <c r="B508" s="20" t="n">
        <v>47849</v>
      </c>
      <c r="C508" s="20" t="n">
        <v>2958465</v>
      </c>
      <c r="D508" s="21" t="n">
        <v>0.04</v>
      </c>
      <c r="E508" s="21" t="n">
        <v>0.01</v>
      </c>
      <c r="F508" s="21" t="n">
        <v>0.05</v>
      </c>
    </row>
    <row r="509">
      <c r="A509" t="inlineStr">
        <is>
          <t>018CLF - Butts (Locomotive)</t>
        </is>
      </c>
      <c r="B509" s="20" t="n">
        <v>44378</v>
      </c>
      <c r="C509" s="20" t="n">
        <v>46022</v>
      </c>
      <c r="D509" s="21" t="n">
        <v>0.04</v>
      </c>
      <c r="E509" s="21" t="n">
        <v>0.03</v>
      </c>
      <c r="F509" s="21" t="n">
        <v>0.07000000000000001</v>
      </c>
    </row>
    <row r="510">
      <c r="A510" t="inlineStr">
        <is>
          <t>018CLF - Butts (Locomotive)</t>
        </is>
      </c>
      <c r="B510" s="20" t="n">
        <v>46023</v>
      </c>
      <c r="C510" s="20" t="n">
        <v>46568</v>
      </c>
      <c r="D510" s="21" t="n">
        <v>0.04</v>
      </c>
      <c r="E510" s="21" t="n">
        <v>0.04</v>
      </c>
      <c r="F510" s="21" t="n">
        <v>0.08</v>
      </c>
    </row>
    <row r="511">
      <c r="A511" t="inlineStr">
        <is>
          <t>018CLF - Butts (Locomotive)</t>
        </is>
      </c>
      <c r="B511" s="20" t="n">
        <v>46569</v>
      </c>
      <c r="C511" s="20" t="n">
        <v>47848</v>
      </c>
      <c r="D511" s="21" t="n">
        <v>0.04</v>
      </c>
      <c r="E511" s="21" t="n">
        <v>0.03</v>
      </c>
      <c r="F511" s="21" t="n">
        <v>0.07000000000000001</v>
      </c>
    </row>
    <row r="512">
      <c r="A512" t="inlineStr">
        <is>
          <t>018CLF - Butts (Locomotive)</t>
        </is>
      </c>
      <c r="B512" s="20" t="n">
        <v>47849</v>
      </c>
      <c r="C512" s="20" t="n">
        <v>2958465</v>
      </c>
      <c r="D512" s="21" t="n">
        <v>0.04</v>
      </c>
      <c r="E512" s="21" t="n">
        <v>0.01</v>
      </c>
      <c r="F512" s="21" t="n">
        <v>0.05</v>
      </c>
    </row>
    <row r="513">
      <c r="A513" t="inlineStr">
        <is>
          <t>018E - Butts (Energy)</t>
        </is>
      </c>
      <c r="B513" s="20" t="n">
        <v>41275</v>
      </c>
      <c r="C513" s="20" t="n">
        <v>41639</v>
      </c>
      <c r="D513" s="21" t="n">
        <v>0.03</v>
      </c>
      <c r="E513" s="21" t="n">
        <v>0.025</v>
      </c>
      <c r="F513" s="21" t="n">
        <v>0.055</v>
      </c>
    </row>
    <row r="514">
      <c r="A514" t="inlineStr">
        <is>
          <t>018E - Butts (Energy)</t>
        </is>
      </c>
      <c r="B514" s="20" t="n">
        <v>41640</v>
      </c>
      <c r="C514" s="20" t="n">
        <v>42004</v>
      </c>
      <c r="D514" s="21" t="n">
        <v>0.02</v>
      </c>
      <c r="E514" s="21" t="n">
        <v>0.02</v>
      </c>
      <c r="F514" s="21" t="n">
        <v>0.04</v>
      </c>
    </row>
    <row r="515">
      <c r="A515" t="inlineStr">
        <is>
          <t>018E - Butts (Energy)</t>
        </is>
      </c>
      <c r="B515" s="20" t="n">
        <v>42005</v>
      </c>
      <c r="C515" s="20" t="n">
        <v>42369</v>
      </c>
      <c r="D515" s="21" t="n">
        <v>0.01</v>
      </c>
      <c r="E515" s="21" t="n">
        <v>0.015</v>
      </c>
      <c r="F515" s="21" t="n">
        <v>0.025</v>
      </c>
    </row>
    <row r="516">
      <c r="A516" t="inlineStr">
        <is>
          <t>018E - Butts (Energy)</t>
        </is>
      </c>
      <c r="B516" s="20" t="n">
        <v>42370</v>
      </c>
      <c r="C516" s="20" t="n">
        <v>46568</v>
      </c>
      <c r="D516" s="21" t="n">
        <v>0</v>
      </c>
      <c r="E516" s="21" t="n">
        <v>0.01</v>
      </c>
      <c r="F516" s="21" t="n">
        <v>0.01</v>
      </c>
    </row>
    <row r="517">
      <c r="A517" t="inlineStr">
        <is>
          <t>018E - Butts (Energy)</t>
        </is>
      </c>
      <c r="B517" s="20" t="n">
        <v>46569</v>
      </c>
      <c r="C517" s="20" t="n">
        <v>2958465</v>
      </c>
      <c r="D517" s="21" t="n">
        <v>0</v>
      </c>
      <c r="E517" s="21" t="n">
        <v>0</v>
      </c>
      <c r="F517" s="21" t="n">
        <v>0</v>
      </c>
    </row>
    <row r="518">
      <c r="A518" t="inlineStr">
        <is>
          <t>018JT - Butts (Jet Fuel)</t>
        </is>
      </c>
      <c r="B518" s="20" t="n">
        <v>42005</v>
      </c>
      <c r="C518" s="20" t="n">
        <v>42185</v>
      </c>
      <c r="D518" s="21" t="n">
        <v>0</v>
      </c>
      <c r="E518" s="21" t="n">
        <v>0</v>
      </c>
      <c r="F518" s="21" t="n">
        <v>0</v>
      </c>
    </row>
    <row r="519">
      <c r="A519" t="inlineStr">
        <is>
          <t>018JT - Butts (Jet Fuel)</t>
        </is>
      </c>
      <c r="B519" s="20" t="n">
        <v>42186</v>
      </c>
      <c r="C519" s="20" t="n">
        <v>43281</v>
      </c>
      <c r="D519" s="21" t="n">
        <v>0.04</v>
      </c>
      <c r="E519" s="21" t="n">
        <v>0.03</v>
      </c>
      <c r="F519" s="21" t="n">
        <v>0.07000000000000001</v>
      </c>
    </row>
    <row r="520">
      <c r="A520" t="inlineStr">
        <is>
          <t>018JT - Butts (Jet Fuel)</t>
        </is>
      </c>
      <c r="B520" s="20" t="n">
        <v>43282</v>
      </c>
      <c r="C520" s="20" t="n">
        <v>43312</v>
      </c>
      <c r="D520" s="21" t="n">
        <v>0.04</v>
      </c>
      <c r="E520" s="21" t="n">
        <v>0.01</v>
      </c>
      <c r="F520" s="21" t="n">
        <v>0.05</v>
      </c>
    </row>
    <row r="521">
      <c r="A521" t="inlineStr">
        <is>
          <t>018JT - Butts (Jet Fuel)</t>
        </is>
      </c>
      <c r="B521" s="20" t="n">
        <v>43313</v>
      </c>
      <c r="C521" s="20" t="n">
        <v>2958465</v>
      </c>
      <c r="D521" s="21" t="n">
        <v>0</v>
      </c>
      <c r="E521" s="21" t="n">
        <v>0.01</v>
      </c>
      <c r="F521" s="21" t="n">
        <v>0.01</v>
      </c>
    </row>
    <row r="522">
      <c r="A522" t="inlineStr">
        <is>
          <t>019 - Calhoun</t>
        </is>
      </c>
      <c r="B522" s="20" t="n">
        <v>30773</v>
      </c>
      <c r="C522" s="20" t="n">
        <v>34150</v>
      </c>
      <c r="D522" s="21" t="n">
        <v>0.04</v>
      </c>
      <c r="E522" s="21" t="n">
        <v>0.01</v>
      </c>
      <c r="F522" s="21" t="n">
        <v>0.05</v>
      </c>
    </row>
    <row r="523">
      <c r="A523" t="inlineStr">
        <is>
          <t>019 - Calhoun</t>
        </is>
      </c>
      <c r="B523" s="20" t="n">
        <v>34151</v>
      </c>
      <c r="C523" s="20" t="n">
        <v>36341</v>
      </c>
      <c r="D523" s="21" t="n">
        <v>0.04</v>
      </c>
      <c r="E523" s="21" t="n">
        <v>0.02</v>
      </c>
      <c r="F523" s="21" t="n">
        <v>0.06</v>
      </c>
    </row>
    <row r="524">
      <c r="A524" t="inlineStr">
        <is>
          <t>019 - Calhoun</t>
        </is>
      </c>
      <c r="B524" s="20" t="n">
        <v>36342</v>
      </c>
      <c r="C524" s="20" t="n">
        <v>43555</v>
      </c>
      <c r="D524" s="21" t="n">
        <v>0.04</v>
      </c>
      <c r="E524" s="21" t="n">
        <v>0.03</v>
      </c>
      <c r="F524" s="21" t="n">
        <v>0.07000000000000001</v>
      </c>
    </row>
    <row r="525">
      <c r="A525" t="inlineStr">
        <is>
          <t>019 - Calhoun</t>
        </is>
      </c>
      <c r="B525" s="20" t="n">
        <v>43556</v>
      </c>
      <c r="C525" s="20" t="n">
        <v>44742</v>
      </c>
      <c r="D525" s="21" t="n">
        <v>0.04</v>
      </c>
      <c r="E525" s="21" t="n">
        <v>0.04</v>
      </c>
      <c r="F525" s="21" t="n">
        <v>0.08</v>
      </c>
    </row>
    <row r="526">
      <c r="A526" t="inlineStr">
        <is>
          <t>019 - Calhoun</t>
        </is>
      </c>
      <c r="B526" s="20" t="n">
        <v>44743</v>
      </c>
      <c r="C526" s="20" t="n">
        <v>45016</v>
      </c>
      <c r="D526" s="21" t="n">
        <v>0.04</v>
      </c>
      <c r="E526" s="21" t="n">
        <v>0.03</v>
      </c>
      <c r="F526" s="21" t="n">
        <v>0.07000000000000001</v>
      </c>
    </row>
    <row r="527">
      <c r="A527" t="inlineStr">
        <is>
          <t>019 - Calhoun</t>
        </is>
      </c>
      <c r="B527" s="20" t="n">
        <v>45017</v>
      </c>
      <c r="C527" s="20" t="n">
        <v>46843</v>
      </c>
      <c r="D527" s="21" t="n">
        <v>0.04</v>
      </c>
      <c r="E527" s="21" t="n">
        <v>0.04</v>
      </c>
      <c r="F527" s="21" t="n">
        <v>0.08</v>
      </c>
    </row>
    <row r="528">
      <c r="A528" t="inlineStr">
        <is>
          <t>019 - Calhoun</t>
        </is>
      </c>
      <c r="B528" s="20" t="n">
        <v>46844</v>
      </c>
      <c r="C528" s="20" t="n">
        <v>47299</v>
      </c>
      <c r="D528" s="21" t="n">
        <v>0.04</v>
      </c>
      <c r="E528" s="21" t="n">
        <v>0.03</v>
      </c>
      <c r="F528" s="21" t="n">
        <v>0.07000000000000001</v>
      </c>
    </row>
    <row r="529">
      <c r="A529" t="inlineStr">
        <is>
          <t>019 - Calhoun</t>
        </is>
      </c>
      <c r="B529" s="20" t="n">
        <v>47300</v>
      </c>
      <c r="C529" s="20" t="n">
        <v>48029</v>
      </c>
      <c r="D529" s="21" t="n">
        <v>0.04</v>
      </c>
      <c r="E529" s="21" t="n">
        <v>0.02</v>
      </c>
      <c r="F529" s="21" t="n">
        <v>0.06</v>
      </c>
    </row>
    <row r="530">
      <c r="A530" t="inlineStr">
        <is>
          <t>019 - Calhoun</t>
        </is>
      </c>
      <c r="B530" s="20" t="n">
        <v>48030</v>
      </c>
      <c r="C530" s="20" t="n">
        <v>2958465</v>
      </c>
      <c r="D530" s="21" t="n">
        <v>0.04</v>
      </c>
      <c r="E530" s="21" t="n">
        <v>0.01</v>
      </c>
      <c r="F530" s="21" t="n">
        <v>0.05</v>
      </c>
    </row>
    <row r="531">
      <c r="A531" t="inlineStr">
        <is>
          <t>019CLF - Calhoun (Locomotive)</t>
        </is>
      </c>
      <c r="B531" s="20" t="n">
        <v>44378</v>
      </c>
      <c r="C531" s="20" t="n">
        <v>47299</v>
      </c>
      <c r="D531" s="21" t="n">
        <v>0.04</v>
      </c>
      <c r="E531" s="21" t="n">
        <v>0.03</v>
      </c>
      <c r="F531" s="21" t="n">
        <v>0.07000000000000001</v>
      </c>
    </row>
    <row r="532">
      <c r="A532" t="inlineStr">
        <is>
          <t>019CLF - Calhoun (Locomotive)</t>
        </is>
      </c>
      <c r="B532" s="20" t="n">
        <v>47300</v>
      </c>
      <c r="C532" s="20" t="n">
        <v>48029</v>
      </c>
      <c r="D532" s="21" t="n">
        <v>0.04</v>
      </c>
      <c r="E532" s="21" t="n">
        <v>0.02</v>
      </c>
      <c r="F532" s="21" t="n">
        <v>0.06</v>
      </c>
    </row>
    <row r="533">
      <c r="A533" t="inlineStr">
        <is>
          <t>019CLF - Calhoun (Locomotive)</t>
        </is>
      </c>
      <c r="B533" s="20" t="n">
        <v>48030</v>
      </c>
      <c r="C533" s="20" t="n">
        <v>2958465</v>
      </c>
      <c r="D533" s="21" t="n">
        <v>0.04</v>
      </c>
      <c r="E533" s="21" t="n">
        <v>0.01</v>
      </c>
      <c r="F533" s="21" t="n">
        <v>0.05</v>
      </c>
    </row>
    <row r="534">
      <c r="A534" t="inlineStr">
        <is>
          <t>019E - Calhoun (Energy)</t>
        </is>
      </c>
      <c r="B534" s="20" t="n">
        <v>41275</v>
      </c>
      <c r="C534" s="20" t="n">
        <v>41639</v>
      </c>
      <c r="D534" s="21" t="n">
        <v>0.03</v>
      </c>
      <c r="E534" s="21" t="n">
        <v>0.025</v>
      </c>
      <c r="F534" s="21" t="n">
        <v>0.055</v>
      </c>
    </row>
    <row r="535">
      <c r="A535" t="inlineStr">
        <is>
          <t>019E - Calhoun (Energy)</t>
        </is>
      </c>
      <c r="B535" s="20" t="n">
        <v>41640</v>
      </c>
      <c r="C535" s="20" t="n">
        <v>42004</v>
      </c>
      <c r="D535" s="21" t="n">
        <v>0.02</v>
      </c>
      <c r="E535" s="21" t="n">
        <v>0.02</v>
      </c>
      <c r="F535" s="21" t="n">
        <v>0.04</v>
      </c>
    </row>
    <row r="536">
      <c r="A536" t="inlineStr">
        <is>
          <t>019E - Calhoun (Energy)</t>
        </is>
      </c>
      <c r="B536" s="20" t="n">
        <v>42005</v>
      </c>
      <c r="C536" s="20" t="n">
        <v>42369</v>
      </c>
      <c r="D536" s="21" t="n">
        <v>0.01</v>
      </c>
      <c r="E536" s="21" t="n">
        <v>0.015</v>
      </c>
      <c r="F536" s="21" t="n">
        <v>0.025</v>
      </c>
    </row>
    <row r="537">
      <c r="A537" t="inlineStr">
        <is>
          <t>019E - Calhoun (Energy)</t>
        </is>
      </c>
      <c r="B537" s="20" t="n">
        <v>42370</v>
      </c>
      <c r="C537" s="20" t="n">
        <v>47299</v>
      </c>
      <c r="D537" s="21" t="n">
        <v>0</v>
      </c>
      <c r="E537" s="21" t="n">
        <v>0.01</v>
      </c>
      <c r="F537" s="21" t="n">
        <v>0.01</v>
      </c>
    </row>
    <row r="538">
      <c r="A538" t="inlineStr">
        <is>
          <t>019E - Calhoun (Energy)</t>
        </is>
      </c>
      <c r="B538" s="20" t="n">
        <v>47300</v>
      </c>
      <c r="C538" s="20" t="n">
        <v>2958465</v>
      </c>
      <c r="D538" s="21" t="n">
        <v>0</v>
      </c>
      <c r="E538" s="21" t="n">
        <v>0</v>
      </c>
      <c r="F538" s="21" t="n">
        <v>0</v>
      </c>
    </row>
    <row r="539">
      <c r="A539" t="inlineStr">
        <is>
          <t>019JT - Calhoun (Jet Fuel)</t>
        </is>
      </c>
      <c r="B539" s="20" t="n">
        <v>42186</v>
      </c>
      <c r="C539" s="20" t="n">
        <v>43281</v>
      </c>
      <c r="D539" s="21" t="n">
        <v>0.04</v>
      </c>
      <c r="E539" s="21" t="n">
        <v>0.03</v>
      </c>
      <c r="F539" s="21" t="n">
        <v>0.07000000000000001</v>
      </c>
    </row>
    <row r="540">
      <c r="A540" t="inlineStr">
        <is>
          <t>019JT - Calhoun (Jet Fuel)</t>
        </is>
      </c>
      <c r="B540" s="20" t="n">
        <v>43282</v>
      </c>
      <c r="C540" s="20" t="n">
        <v>43312</v>
      </c>
      <c r="D540" s="21" t="n">
        <v>0.04</v>
      </c>
      <c r="E540" s="21" t="n">
        <v>0.01</v>
      </c>
      <c r="F540" s="21" t="n">
        <v>0.05</v>
      </c>
    </row>
    <row r="541">
      <c r="A541" t="inlineStr">
        <is>
          <t>019JT - Calhoun (Jet Fuel)</t>
        </is>
      </c>
      <c r="B541" s="20" t="n">
        <v>43313</v>
      </c>
      <c r="C541" s="20" t="n">
        <v>2958465</v>
      </c>
      <c r="D541" s="21" t="n">
        <v>0</v>
      </c>
      <c r="E541" s="21" t="n">
        <v>0.01</v>
      </c>
      <c r="F541" s="21" t="n">
        <v>0.01</v>
      </c>
    </row>
    <row r="542">
      <c r="A542" t="inlineStr">
        <is>
          <t>019TE - Calhoun (TSPLOST Exempt)</t>
        </is>
      </c>
      <c r="B542" s="20" t="n">
        <v>30773</v>
      </c>
      <c r="C542" s="20" t="n">
        <v>34150</v>
      </c>
      <c r="D542" s="21" t="n">
        <v>0.04</v>
      </c>
      <c r="E542" s="21" t="n">
        <v>0.01</v>
      </c>
      <c r="F542" s="21" t="n">
        <v>0.05</v>
      </c>
    </row>
    <row r="543">
      <c r="A543" t="inlineStr">
        <is>
          <t>019TE - Calhoun (TSPLOST Exempt)</t>
        </is>
      </c>
      <c r="B543" s="20" t="n">
        <v>34151</v>
      </c>
      <c r="C543" s="20" t="n">
        <v>36341</v>
      </c>
      <c r="D543" s="21" t="n">
        <v>0.04</v>
      </c>
      <c r="E543" s="21" t="n">
        <v>0.02</v>
      </c>
      <c r="F543" s="21" t="n">
        <v>0.06</v>
      </c>
    </row>
    <row r="544">
      <c r="A544" t="inlineStr">
        <is>
          <t>019TE - Calhoun (TSPLOST Exempt)</t>
        </is>
      </c>
      <c r="B544" s="20" t="n">
        <v>36342</v>
      </c>
      <c r="C544" s="20" t="n">
        <v>47299</v>
      </c>
      <c r="D544" s="21" t="n">
        <v>0.04</v>
      </c>
      <c r="E544" s="21" t="n">
        <v>0.03</v>
      </c>
      <c r="F544" s="21" t="n">
        <v>0.07000000000000001</v>
      </c>
    </row>
    <row r="545">
      <c r="A545" t="inlineStr">
        <is>
          <t>019TE - Calhoun (TSPLOST Exempt)</t>
        </is>
      </c>
      <c r="B545" s="20" t="n">
        <v>47300</v>
      </c>
      <c r="C545" s="20" t="n">
        <v>48029</v>
      </c>
      <c r="D545" s="21" t="n">
        <v>0.04</v>
      </c>
      <c r="E545" s="21" t="n">
        <v>0.02</v>
      </c>
      <c r="F545" s="21" t="n">
        <v>0.06</v>
      </c>
    </row>
    <row r="546">
      <c r="A546" t="inlineStr">
        <is>
          <t>019TE - Calhoun (TSPLOST Exempt)</t>
        </is>
      </c>
      <c r="B546" s="20" t="n">
        <v>48030</v>
      </c>
      <c r="C546" s="20" t="n">
        <v>2958465</v>
      </c>
      <c r="D546" s="21" t="n">
        <v>0.04</v>
      </c>
      <c r="E546" s="21" t="n">
        <v>0.01</v>
      </c>
      <c r="F546" s="21" t="n">
        <v>0.05</v>
      </c>
    </row>
    <row r="547">
      <c r="A547" t="inlineStr">
        <is>
          <t>020 - Camden</t>
        </is>
      </c>
      <c r="B547" s="20" t="n">
        <v>28581</v>
      </c>
      <c r="C547" s="20" t="n">
        <v>31777</v>
      </c>
      <c r="D547" s="21" t="n">
        <v>0.04</v>
      </c>
      <c r="E547" s="21" t="n">
        <v>0.01</v>
      </c>
      <c r="F547" s="21" t="n">
        <v>0.05</v>
      </c>
    </row>
    <row r="548">
      <c r="A548" t="inlineStr">
        <is>
          <t>020 - Camden</t>
        </is>
      </c>
      <c r="B548" s="20" t="n">
        <v>31778</v>
      </c>
      <c r="C548" s="20" t="n">
        <v>35795</v>
      </c>
      <c r="D548" s="21" t="n">
        <v>0.04</v>
      </c>
      <c r="E548" s="21" t="n">
        <v>0.02</v>
      </c>
      <c r="F548" s="21" t="n">
        <v>0.06</v>
      </c>
    </row>
    <row r="549">
      <c r="A549" t="inlineStr">
        <is>
          <t>020 - Camden</t>
        </is>
      </c>
      <c r="B549" s="20" t="n">
        <v>35796</v>
      </c>
      <c r="C549" s="20" t="n">
        <v>37529</v>
      </c>
      <c r="D549" s="21" t="n">
        <v>0.04</v>
      </c>
      <c r="E549" s="21" t="n">
        <v>0.03</v>
      </c>
      <c r="F549" s="21" t="n">
        <v>0.07000000000000001</v>
      </c>
    </row>
    <row r="550">
      <c r="A550" t="inlineStr">
        <is>
          <t>020 - Camden</t>
        </is>
      </c>
      <c r="B550" s="20" t="n">
        <v>37530</v>
      </c>
      <c r="C550" s="20" t="n">
        <v>37621</v>
      </c>
      <c r="D550" s="21" t="n">
        <v>0.04</v>
      </c>
      <c r="E550" s="21" t="n">
        <v>0.02</v>
      </c>
      <c r="F550" s="21" t="n">
        <v>0.06</v>
      </c>
    </row>
    <row r="551">
      <c r="A551" t="inlineStr">
        <is>
          <t>020 - Camden</t>
        </is>
      </c>
      <c r="B551" s="20" t="n">
        <v>37622</v>
      </c>
      <c r="C551" s="20" t="n">
        <v>39994</v>
      </c>
      <c r="D551" s="21" t="n">
        <v>0.04</v>
      </c>
      <c r="E551" s="21" t="n">
        <v>0.02</v>
      </c>
      <c r="F551" s="21" t="n">
        <v>0.06</v>
      </c>
    </row>
    <row r="552">
      <c r="A552" t="inlineStr">
        <is>
          <t>020 - Camden</t>
        </is>
      </c>
      <c r="B552" s="20" t="n">
        <v>39995</v>
      </c>
      <c r="C552" s="20" t="n">
        <v>46934</v>
      </c>
      <c r="D552" s="21" t="n">
        <v>0.04</v>
      </c>
      <c r="E552" s="21" t="n">
        <v>0.03</v>
      </c>
      <c r="F552" s="21" t="n">
        <v>0.07000000000000001</v>
      </c>
    </row>
    <row r="553">
      <c r="A553" t="inlineStr">
        <is>
          <t>020 - Camden</t>
        </is>
      </c>
      <c r="B553" s="20" t="n">
        <v>46935</v>
      </c>
      <c r="C553" s="20" t="n">
        <v>48029</v>
      </c>
      <c r="D553" s="21" t="n">
        <v>0.04</v>
      </c>
      <c r="E553" s="21" t="n">
        <v>0.02</v>
      </c>
      <c r="F553" s="21" t="n">
        <v>0.06</v>
      </c>
    </row>
    <row r="554">
      <c r="A554" t="inlineStr">
        <is>
          <t>020 - Camden</t>
        </is>
      </c>
      <c r="B554" s="20" t="n">
        <v>48030</v>
      </c>
      <c r="C554" s="20" t="n">
        <v>2958465</v>
      </c>
      <c r="D554" s="21" t="n">
        <v>0.04</v>
      </c>
      <c r="E554" s="21" t="n">
        <v>0.01</v>
      </c>
      <c r="F554" s="21" t="n">
        <v>0.05</v>
      </c>
    </row>
    <row r="555">
      <c r="A555" t="inlineStr">
        <is>
          <t>020CLF - Camden (Locomotive)</t>
        </is>
      </c>
      <c r="B555" s="20" t="n">
        <v>44378</v>
      </c>
      <c r="C555" s="20" t="n">
        <v>46934</v>
      </c>
      <c r="D555" s="21" t="n">
        <v>0.04</v>
      </c>
      <c r="E555" s="21" t="n">
        <v>0.03</v>
      </c>
      <c r="F555" s="21" t="n">
        <v>0.07000000000000001</v>
      </c>
    </row>
    <row r="556">
      <c r="A556" t="inlineStr">
        <is>
          <t>020CLF - Camden (Locomotive)</t>
        </is>
      </c>
      <c r="B556" s="20" t="n">
        <v>46935</v>
      </c>
      <c r="C556" s="20" t="n">
        <v>48029</v>
      </c>
      <c r="D556" s="21" t="n">
        <v>0.04</v>
      </c>
      <c r="E556" s="21" t="n">
        <v>0.02</v>
      </c>
      <c r="F556" s="21" t="n">
        <v>0.06</v>
      </c>
    </row>
    <row r="557">
      <c r="A557" t="inlineStr">
        <is>
          <t>020CLF - Camden (Locomotive)</t>
        </is>
      </c>
      <c r="B557" s="20" t="n">
        <v>48030</v>
      </c>
      <c r="C557" s="20" t="n">
        <v>2958465</v>
      </c>
      <c r="D557" s="21" t="n">
        <v>0.04</v>
      </c>
      <c r="E557" s="21" t="n">
        <v>0.01</v>
      </c>
      <c r="F557" s="21" t="n">
        <v>0.05</v>
      </c>
    </row>
    <row r="558">
      <c r="A558" t="inlineStr">
        <is>
          <t>020E - Camden (Energy)</t>
        </is>
      </c>
      <c r="B558" s="20" t="n">
        <v>41275</v>
      </c>
      <c r="C558" s="20" t="n">
        <v>41639</v>
      </c>
      <c r="D558" s="21" t="n">
        <v>0.03</v>
      </c>
      <c r="E558" s="21" t="n">
        <v>0.025</v>
      </c>
      <c r="F558" s="21" t="n">
        <v>0.055</v>
      </c>
    </row>
    <row r="559">
      <c r="A559" t="inlineStr">
        <is>
          <t>020E - Camden (Energy)</t>
        </is>
      </c>
      <c r="B559" s="20" t="n">
        <v>41640</v>
      </c>
      <c r="C559" s="20" t="n">
        <v>42004</v>
      </c>
      <c r="D559" s="21" t="n">
        <v>0.02</v>
      </c>
      <c r="E559" s="21" t="n">
        <v>0.02</v>
      </c>
      <c r="F559" s="21" t="n">
        <v>0.04</v>
      </c>
    </row>
    <row r="560">
      <c r="A560" t="inlineStr">
        <is>
          <t>020E - Camden (Energy)</t>
        </is>
      </c>
      <c r="B560" s="20" t="n">
        <v>42005</v>
      </c>
      <c r="C560" s="20" t="n">
        <v>42369</v>
      </c>
      <c r="D560" s="21" t="n">
        <v>0.01</v>
      </c>
      <c r="E560" s="21" t="n">
        <v>0.015</v>
      </c>
      <c r="F560" s="21" t="n">
        <v>0.025</v>
      </c>
    </row>
    <row r="561">
      <c r="A561" t="inlineStr">
        <is>
          <t>020E - Camden (Energy)</t>
        </is>
      </c>
      <c r="B561" s="20" t="n">
        <v>42370</v>
      </c>
      <c r="C561" s="20" t="n">
        <v>46934</v>
      </c>
      <c r="D561" s="21" t="n">
        <v>0</v>
      </c>
      <c r="E561" s="21" t="n">
        <v>0.01</v>
      </c>
      <c r="F561" s="21" t="n">
        <v>0.01</v>
      </c>
    </row>
    <row r="562">
      <c r="A562" t="inlineStr">
        <is>
          <t>020E - Camden (Energy)</t>
        </is>
      </c>
      <c r="B562" s="20" t="n">
        <v>46935</v>
      </c>
      <c r="C562" s="20" t="n">
        <v>2958465</v>
      </c>
      <c r="D562" s="21" t="n">
        <v>0</v>
      </c>
      <c r="E562" s="21" t="n">
        <v>0</v>
      </c>
      <c r="F562" s="21" t="n">
        <v>0</v>
      </c>
    </row>
    <row r="563">
      <c r="A563" t="inlineStr">
        <is>
          <t>020JT - Camden (Jet Fuel)</t>
        </is>
      </c>
      <c r="B563" s="20" t="n">
        <v>42005</v>
      </c>
      <c r="C563" s="20" t="n">
        <v>42185</v>
      </c>
      <c r="D563" s="21" t="n">
        <v>0</v>
      </c>
      <c r="E563" s="21" t="n">
        <v>0</v>
      </c>
      <c r="F563" s="21" t="n">
        <v>0</v>
      </c>
    </row>
    <row r="564">
      <c r="A564" t="inlineStr">
        <is>
          <t>020JT - Camden (Jet Fuel)</t>
        </is>
      </c>
      <c r="B564" s="20" t="n">
        <v>42186</v>
      </c>
      <c r="C564" s="20" t="n">
        <v>43281</v>
      </c>
      <c r="D564" s="21" t="n">
        <v>0.04</v>
      </c>
      <c r="E564" s="21" t="n">
        <v>0.03</v>
      </c>
      <c r="F564" s="21" t="n">
        <v>0.07000000000000001</v>
      </c>
    </row>
    <row r="565">
      <c r="A565" t="inlineStr">
        <is>
          <t>020JT - Camden (Jet Fuel)</t>
        </is>
      </c>
      <c r="B565" s="20" t="n">
        <v>43282</v>
      </c>
      <c r="C565" s="20" t="n">
        <v>43312</v>
      </c>
      <c r="D565" s="21" t="n">
        <v>0.04</v>
      </c>
      <c r="E565" s="21" t="n">
        <v>0.01</v>
      </c>
      <c r="F565" s="21" t="n">
        <v>0.05</v>
      </c>
    </row>
    <row r="566">
      <c r="A566" t="inlineStr">
        <is>
          <t>020JT - Camden (Jet Fuel)</t>
        </is>
      </c>
      <c r="B566" s="20" t="n">
        <v>43313</v>
      </c>
      <c r="C566" s="20" t="n">
        <v>2958465</v>
      </c>
      <c r="D566" s="21" t="n">
        <v>0</v>
      </c>
      <c r="E566" s="21" t="n">
        <v>0.01</v>
      </c>
      <c r="F566" s="21" t="n">
        <v>0.01</v>
      </c>
    </row>
    <row r="567">
      <c r="A567" t="inlineStr">
        <is>
          <t>021 - Candler</t>
        </is>
      </c>
      <c r="B567" s="20" t="n">
        <v>28307</v>
      </c>
      <c r="C567" s="20" t="n">
        <v>33511</v>
      </c>
      <c r="D567" s="21" t="n">
        <v>0.04</v>
      </c>
      <c r="E567" s="21" t="n">
        <v>0.01</v>
      </c>
      <c r="F567" s="21" t="n">
        <v>0.05</v>
      </c>
    </row>
    <row r="568">
      <c r="A568" t="inlineStr">
        <is>
          <t>021 - Candler</t>
        </is>
      </c>
      <c r="B568" s="20" t="n">
        <v>33512</v>
      </c>
      <c r="C568" s="20" t="n">
        <v>35795</v>
      </c>
      <c r="D568" s="21" t="n">
        <v>0.04</v>
      </c>
      <c r="E568" s="21" t="n">
        <v>0.02</v>
      </c>
      <c r="F568" s="21" t="n">
        <v>0.06</v>
      </c>
    </row>
    <row r="569">
      <c r="A569" t="inlineStr">
        <is>
          <t>021 - Candler</t>
        </is>
      </c>
      <c r="B569" s="20" t="n">
        <v>35796</v>
      </c>
      <c r="C569" s="20" t="n">
        <v>41274</v>
      </c>
      <c r="D569" s="21" t="n">
        <v>0.04</v>
      </c>
      <c r="E569" s="21" t="n">
        <v>0.03</v>
      </c>
      <c r="F569" s="21" t="n">
        <v>0.07000000000000001</v>
      </c>
    </row>
    <row r="570">
      <c r="A570" t="inlineStr">
        <is>
          <t>021 - Candler</t>
        </is>
      </c>
      <c r="B570" s="20" t="n">
        <v>41275</v>
      </c>
      <c r="C570" s="20" t="n">
        <v>46022</v>
      </c>
      <c r="D570" s="21" t="n">
        <v>0.04</v>
      </c>
      <c r="E570" s="21" t="n">
        <v>0.04</v>
      </c>
      <c r="F570" s="21" t="n">
        <v>0.08</v>
      </c>
    </row>
    <row r="571">
      <c r="A571" t="inlineStr">
        <is>
          <t>021 - Candler</t>
        </is>
      </c>
      <c r="B571" s="20" t="n">
        <v>46023</v>
      </c>
      <c r="C571" s="20" t="n">
        <v>46752</v>
      </c>
      <c r="D571" s="21" t="n">
        <v>0.04</v>
      </c>
      <c r="E571" s="21" t="n">
        <v>0.05</v>
      </c>
      <c r="F571" s="21" t="n">
        <v>0.09</v>
      </c>
    </row>
    <row r="572">
      <c r="A572" t="inlineStr">
        <is>
          <t>021 - Candler</t>
        </is>
      </c>
      <c r="B572" s="20" t="n">
        <v>46753</v>
      </c>
      <c r="C572" s="20" t="n">
        <v>47573</v>
      </c>
      <c r="D572" s="21" t="n">
        <v>0.04</v>
      </c>
      <c r="E572" s="21" t="n">
        <v>0.04</v>
      </c>
      <c r="F572" s="21" t="n">
        <v>0.08</v>
      </c>
    </row>
    <row r="573">
      <c r="A573" t="inlineStr">
        <is>
          <t>021 - Candler</t>
        </is>
      </c>
      <c r="B573" s="20" t="n">
        <v>47574</v>
      </c>
      <c r="C573" s="20" t="n">
        <v>47848</v>
      </c>
      <c r="D573" s="21" t="n">
        <v>0.04</v>
      </c>
      <c r="E573" s="21" t="n">
        <v>0.03</v>
      </c>
      <c r="F573" s="21" t="n">
        <v>0.07000000000000001</v>
      </c>
    </row>
    <row r="574">
      <c r="A574" t="inlineStr">
        <is>
          <t>021 - Candler</t>
        </is>
      </c>
      <c r="B574" s="20" t="n">
        <v>47849</v>
      </c>
      <c r="C574" s="20" t="n">
        <v>48579</v>
      </c>
      <c r="D574" s="21" t="n">
        <v>0.04</v>
      </c>
      <c r="E574" s="21" t="n">
        <v>0.02</v>
      </c>
      <c r="F574" s="21" t="n">
        <v>0.06</v>
      </c>
    </row>
    <row r="575">
      <c r="A575" t="inlineStr">
        <is>
          <t>021 - Candler</t>
        </is>
      </c>
      <c r="B575" s="20" t="n">
        <v>48580</v>
      </c>
      <c r="C575" s="20" t="n">
        <v>2958465</v>
      </c>
      <c r="D575" s="21" t="n">
        <v>0.04</v>
      </c>
      <c r="E575" s="21" t="n">
        <v>0.01</v>
      </c>
      <c r="F575" s="21" t="n">
        <v>0.05</v>
      </c>
    </row>
    <row r="576">
      <c r="A576" t="inlineStr">
        <is>
          <t>021CLF - Candler (Locomotive)</t>
        </is>
      </c>
      <c r="B576" s="20" t="n">
        <v>44378</v>
      </c>
      <c r="C576" s="20" t="n">
        <v>46022</v>
      </c>
      <c r="D576" s="21" t="n">
        <v>0.04</v>
      </c>
      <c r="E576" s="21" t="n">
        <v>0.03</v>
      </c>
      <c r="F576" s="21" t="n">
        <v>0.07000000000000001</v>
      </c>
    </row>
    <row r="577">
      <c r="A577" t="inlineStr">
        <is>
          <t>021CLF - Candler (Locomotive)</t>
        </is>
      </c>
      <c r="B577" s="20" t="n">
        <v>46023</v>
      </c>
      <c r="C577" s="20" t="n">
        <v>46752</v>
      </c>
      <c r="D577" s="21" t="n">
        <v>0.04</v>
      </c>
      <c r="E577" s="21" t="n">
        <v>0.04</v>
      </c>
      <c r="F577" s="21" t="n">
        <v>0.08</v>
      </c>
    </row>
    <row r="578">
      <c r="A578" t="inlineStr">
        <is>
          <t>021CLF - Candler (Locomotive)</t>
        </is>
      </c>
      <c r="B578" s="20" t="n">
        <v>46753</v>
      </c>
      <c r="C578" s="20" t="n">
        <v>47573</v>
      </c>
      <c r="D578" s="21" t="n">
        <v>0.04</v>
      </c>
      <c r="E578" s="21" t="n">
        <v>0.03</v>
      </c>
      <c r="F578" s="21" t="n">
        <v>0.07000000000000001</v>
      </c>
    </row>
    <row r="579">
      <c r="A579" t="inlineStr">
        <is>
          <t>021CLF - Candler (Locomotive)</t>
        </is>
      </c>
      <c r="B579" s="20" t="n">
        <v>47574</v>
      </c>
      <c r="C579" s="20" t="n">
        <v>47848</v>
      </c>
      <c r="D579" s="21" t="n">
        <v>0.04</v>
      </c>
      <c r="E579" s="21" t="n">
        <v>0.02</v>
      </c>
      <c r="F579" s="21" t="n">
        <v>0.06</v>
      </c>
    </row>
    <row r="580">
      <c r="A580" t="inlineStr">
        <is>
          <t>021CLF - Candler (Locomotive)</t>
        </is>
      </c>
      <c r="B580" s="20" t="n">
        <v>47849</v>
      </c>
      <c r="C580" s="20" t="n">
        <v>2958465</v>
      </c>
      <c r="D580" s="21" t="n">
        <v>0.04</v>
      </c>
      <c r="E580" s="21" t="n">
        <v>0.01</v>
      </c>
      <c r="F580" s="21" t="n">
        <v>0.05</v>
      </c>
    </row>
    <row r="581">
      <c r="A581" t="inlineStr">
        <is>
          <t>021E - Candler (Energy)</t>
        </is>
      </c>
      <c r="B581" s="20" t="n">
        <v>41275</v>
      </c>
      <c r="C581" s="20" t="n">
        <v>41639</v>
      </c>
      <c r="D581" s="21" t="n">
        <v>0.03</v>
      </c>
      <c r="E581" s="21" t="n">
        <v>0.025</v>
      </c>
      <c r="F581" s="21" t="n">
        <v>0.055</v>
      </c>
    </row>
    <row r="582">
      <c r="A582" t="inlineStr">
        <is>
          <t>021E - Candler (Energy)</t>
        </is>
      </c>
      <c r="B582" s="20" t="n">
        <v>41640</v>
      </c>
      <c r="C582" s="20" t="n">
        <v>42004</v>
      </c>
      <c r="D582" s="21" t="n">
        <v>0.02</v>
      </c>
      <c r="E582" s="21" t="n">
        <v>0.02</v>
      </c>
      <c r="F582" s="21" t="n">
        <v>0.04</v>
      </c>
    </row>
    <row r="583">
      <c r="A583" t="inlineStr">
        <is>
          <t>021E - Candler (Energy)</t>
        </is>
      </c>
      <c r="B583" s="20" t="n">
        <v>42005</v>
      </c>
      <c r="C583" s="20" t="n">
        <v>42369</v>
      </c>
      <c r="D583" s="21" t="n">
        <v>0.01</v>
      </c>
      <c r="E583" s="21" t="n">
        <v>0.015</v>
      </c>
      <c r="F583" s="21" t="n">
        <v>0.025</v>
      </c>
    </row>
    <row r="584">
      <c r="A584" t="inlineStr">
        <is>
          <t>021E - Candler (Energy)</t>
        </is>
      </c>
      <c r="B584" s="20" t="n">
        <v>42370</v>
      </c>
      <c r="C584" s="20" t="n">
        <v>46752</v>
      </c>
      <c r="D584" s="21" t="n">
        <v>0</v>
      </c>
      <c r="E584" s="21" t="n">
        <v>0.01</v>
      </c>
      <c r="F584" s="21" t="n">
        <v>0.01</v>
      </c>
    </row>
    <row r="585">
      <c r="A585" t="inlineStr">
        <is>
          <t>021E - Candler (Energy)</t>
        </is>
      </c>
      <c r="B585" s="20" t="n">
        <v>46753</v>
      </c>
      <c r="C585" s="20" t="n">
        <v>2958465</v>
      </c>
      <c r="D585" s="21" t="n">
        <v>0</v>
      </c>
      <c r="E585" s="21" t="n">
        <v>0</v>
      </c>
      <c r="F585" s="21" t="n">
        <v>0</v>
      </c>
    </row>
    <row r="586">
      <c r="A586" t="inlineStr">
        <is>
          <t>021JT - Candler (Jet Fuel)</t>
        </is>
      </c>
      <c r="B586" s="20" t="n">
        <v>42005</v>
      </c>
      <c r="C586" s="20" t="n">
        <v>42185</v>
      </c>
      <c r="D586" s="21" t="n">
        <v>0</v>
      </c>
      <c r="E586" s="21" t="n">
        <v>0</v>
      </c>
      <c r="F586" s="21" t="n">
        <v>0</v>
      </c>
    </row>
    <row r="587">
      <c r="A587" t="inlineStr">
        <is>
          <t>021JT - Candler (Jet Fuel)</t>
        </is>
      </c>
      <c r="B587" s="20" t="n">
        <v>42186</v>
      </c>
      <c r="C587" s="20" t="n">
        <v>43281</v>
      </c>
      <c r="D587" s="21" t="n">
        <v>0.04</v>
      </c>
      <c r="E587" s="21" t="n">
        <v>0.04</v>
      </c>
      <c r="F587" s="21" t="n">
        <v>0.08</v>
      </c>
    </row>
    <row r="588">
      <c r="A588" t="inlineStr">
        <is>
          <t>021JT - Candler (Jet Fuel)</t>
        </is>
      </c>
      <c r="B588" s="20" t="n">
        <v>43282</v>
      </c>
      <c r="C588" s="20" t="n">
        <v>43312</v>
      </c>
      <c r="D588" s="21" t="n">
        <v>0.04</v>
      </c>
      <c r="E588" s="21" t="n">
        <v>0.01</v>
      </c>
      <c r="F588" s="21" t="n">
        <v>0.05</v>
      </c>
    </row>
    <row r="589">
      <c r="A589" t="inlineStr">
        <is>
          <t>021JT - Candler (Jet Fuel)</t>
        </is>
      </c>
      <c r="B589" s="20" t="n">
        <v>43313</v>
      </c>
      <c r="C589" s="20" t="n">
        <v>2958465</v>
      </c>
      <c r="D589" s="21" t="n">
        <v>0</v>
      </c>
      <c r="E589" s="21" t="n">
        <v>0.01</v>
      </c>
      <c r="F589" s="21" t="n">
        <v>0.01</v>
      </c>
    </row>
    <row r="590">
      <c r="A590" t="inlineStr">
        <is>
          <t>021TE - Candler (TSPLOST Exempt)</t>
        </is>
      </c>
      <c r="B590" s="20" t="n">
        <v>41275</v>
      </c>
      <c r="C590" s="20" t="n">
        <v>46022</v>
      </c>
      <c r="D590" s="21" t="n">
        <v>0.04</v>
      </c>
      <c r="E590" s="21" t="n">
        <v>0.03</v>
      </c>
      <c r="F590" s="21" t="n">
        <v>0.07000000000000001</v>
      </c>
    </row>
    <row r="591">
      <c r="A591" t="inlineStr">
        <is>
          <t>021TE - Candler (TSPLOST Exempt)</t>
        </is>
      </c>
      <c r="B591" s="20" t="n">
        <v>46023</v>
      </c>
      <c r="C591" s="20" t="n">
        <v>46752</v>
      </c>
      <c r="D591" s="21" t="n">
        <v>0.04</v>
      </c>
      <c r="E591" s="21" t="n">
        <v>0.04</v>
      </c>
      <c r="F591" s="21" t="n">
        <v>0.08</v>
      </c>
    </row>
    <row r="592">
      <c r="A592" t="inlineStr">
        <is>
          <t>021TE - Candler (TSPLOST Exempt)</t>
        </is>
      </c>
      <c r="B592" s="20" t="n">
        <v>46753</v>
      </c>
      <c r="C592" s="20" t="n">
        <v>47573</v>
      </c>
      <c r="D592" s="21" t="n">
        <v>0.04</v>
      </c>
      <c r="E592" s="21" t="n">
        <v>0.03</v>
      </c>
      <c r="F592" s="21" t="n">
        <v>0.07000000000000001</v>
      </c>
    </row>
    <row r="593">
      <c r="A593" t="inlineStr">
        <is>
          <t>021TE - Candler (TSPLOST Exempt)</t>
        </is>
      </c>
      <c r="B593" s="20" t="n">
        <v>47574</v>
      </c>
      <c r="C593" s="20" t="n">
        <v>47848</v>
      </c>
      <c r="D593" s="21" t="n">
        <v>0.04</v>
      </c>
      <c r="E593" s="21" t="n">
        <v>0.02</v>
      </c>
      <c r="F593" s="21" t="n">
        <v>0.06</v>
      </c>
    </row>
    <row r="594">
      <c r="A594" t="inlineStr">
        <is>
          <t>021TE - Candler (TSPLOST Exempt)</t>
        </is>
      </c>
      <c r="B594" s="20" t="n">
        <v>47849</v>
      </c>
      <c r="C594" s="20" t="n">
        <v>2958465</v>
      </c>
      <c r="D594" s="21" t="n">
        <v>0.04</v>
      </c>
      <c r="E594" s="21" t="n">
        <v>0.01</v>
      </c>
      <c r="F594" s="21" t="n">
        <v>0.05</v>
      </c>
    </row>
    <row r="595">
      <c r="A595" t="inlineStr">
        <is>
          <t>022 - Carroll</t>
        </is>
      </c>
      <c r="B595" s="20" t="n">
        <v>28399</v>
      </c>
      <c r="C595" s="20" t="n">
        <v>31777</v>
      </c>
      <c r="D595" s="21" t="n">
        <v>0.04</v>
      </c>
      <c r="E595" s="21" t="n">
        <v>0.01</v>
      </c>
      <c r="F595" s="21" t="n">
        <v>0.05</v>
      </c>
    </row>
    <row r="596">
      <c r="A596" t="inlineStr">
        <is>
          <t>022 - Carroll</t>
        </is>
      </c>
      <c r="B596" s="20" t="n">
        <v>31778</v>
      </c>
      <c r="C596" s="20" t="n">
        <v>33603</v>
      </c>
      <c r="D596" s="21" t="n">
        <v>0.04</v>
      </c>
      <c r="E596" s="21" t="n">
        <v>0.02</v>
      </c>
      <c r="F596" s="21" t="n">
        <v>0.06</v>
      </c>
    </row>
    <row r="597">
      <c r="A597" t="inlineStr">
        <is>
          <t>022 - Carroll</t>
        </is>
      </c>
      <c r="B597" s="20" t="n">
        <v>33604</v>
      </c>
      <c r="C597" s="20" t="n">
        <v>34424</v>
      </c>
      <c r="D597" s="21" t="n">
        <v>0.04</v>
      </c>
      <c r="E597" s="21" t="n">
        <v>0.01</v>
      </c>
      <c r="F597" s="21" t="n">
        <v>0.05</v>
      </c>
    </row>
    <row r="598">
      <c r="A598" t="inlineStr">
        <is>
          <t>022 - Carroll</t>
        </is>
      </c>
      <c r="B598" s="20" t="n">
        <v>34425</v>
      </c>
      <c r="C598" s="20" t="n">
        <v>35795</v>
      </c>
      <c r="D598" s="21" t="n">
        <v>0.04</v>
      </c>
      <c r="E598" s="21" t="n">
        <v>0.02</v>
      </c>
      <c r="F598" s="21" t="n">
        <v>0.06</v>
      </c>
    </row>
    <row r="599">
      <c r="A599" t="inlineStr">
        <is>
          <t>022 - Carroll</t>
        </is>
      </c>
      <c r="B599" s="20" t="n">
        <v>35796</v>
      </c>
      <c r="C599" s="20" t="n">
        <v>46477</v>
      </c>
      <c r="D599" s="21" t="n">
        <v>0.04</v>
      </c>
      <c r="E599" s="21" t="n">
        <v>0.03</v>
      </c>
      <c r="F599" s="21" t="n">
        <v>0.07000000000000001</v>
      </c>
    </row>
    <row r="600">
      <c r="A600" t="inlineStr">
        <is>
          <t>022 - Carroll</t>
        </is>
      </c>
      <c r="B600" s="20" t="n">
        <v>46478</v>
      </c>
      <c r="C600" s="20" t="n">
        <v>46660</v>
      </c>
      <c r="D600" s="21" t="n">
        <v>0.04</v>
      </c>
      <c r="E600" s="21" t="n">
        <v>0.02</v>
      </c>
      <c r="F600" s="21" t="n">
        <v>0.06</v>
      </c>
    </row>
    <row r="601">
      <c r="A601" t="inlineStr">
        <is>
          <t>022 - Carroll</t>
        </is>
      </c>
      <c r="B601" s="20" t="n">
        <v>46661</v>
      </c>
      <c r="C601" s="20" t="n">
        <v>2958465</v>
      </c>
      <c r="D601" s="21" t="n">
        <v>0.04</v>
      </c>
      <c r="E601" s="21" t="n">
        <v>0.01</v>
      </c>
      <c r="F601" s="21" t="n">
        <v>0.05</v>
      </c>
    </row>
    <row r="602">
      <c r="A602" t="inlineStr">
        <is>
          <t>022CLF - Carroll (Locomotive)</t>
        </is>
      </c>
      <c r="B602" s="20" t="n">
        <v>44378</v>
      </c>
      <c r="C602" s="20" t="n">
        <v>46477</v>
      </c>
      <c r="D602" s="21" t="n">
        <v>0.04</v>
      </c>
      <c r="E602" s="21" t="n">
        <v>0.03</v>
      </c>
      <c r="F602" s="21" t="n">
        <v>0.07000000000000001</v>
      </c>
    </row>
    <row r="603">
      <c r="A603" t="inlineStr">
        <is>
          <t>022CLF - Carroll (Locomotive)</t>
        </is>
      </c>
      <c r="B603" s="20" t="n">
        <v>46478</v>
      </c>
      <c r="C603" s="20" t="n">
        <v>46660</v>
      </c>
      <c r="D603" s="21" t="n">
        <v>0.04</v>
      </c>
      <c r="E603" s="21" t="n">
        <v>0.02</v>
      </c>
      <c r="F603" s="21" t="n">
        <v>0.06</v>
      </c>
    </row>
    <row r="604">
      <c r="A604" t="inlineStr">
        <is>
          <t>022CLF - Carroll (Locomotive)</t>
        </is>
      </c>
      <c r="B604" s="20" t="n">
        <v>46661</v>
      </c>
      <c r="C604" s="20" t="n">
        <v>2958465</v>
      </c>
      <c r="D604" s="21" t="n">
        <v>0.04</v>
      </c>
      <c r="E604" s="21" t="n">
        <v>0.01</v>
      </c>
      <c r="F604" s="21" t="n">
        <v>0.05</v>
      </c>
    </row>
    <row r="605">
      <c r="A605" t="inlineStr">
        <is>
          <t>022E - Carroll (Energy)</t>
        </is>
      </c>
      <c r="B605" s="20" t="n">
        <v>41275</v>
      </c>
      <c r="C605" s="20" t="n">
        <v>41639</v>
      </c>
      <c r="D605" s="21" t="n">
        <v>0.03</v>
      </c>
      <c r="E605" s="21" t="n">
        <v>0.025</v>
      </c>
      <c r="F605" s="21" t="n">
        <v>0.055</v>
      </c>
    </row>
    <row r="606">
      <c r="A606" t="inlineStr">
        <is>
          <t>022E - Carroll (Energy)</t>
        </is>
      </c>
      <c r="B606" s="20" t="n">
        <v>41640</v>
      </c>
      <c r="C606" s="20" t="n">
        <v>42004</v>
      </c>
      <c r="D606" s="21" t="n">
        <v>0.02</v>
      </c>
      <c r="E606" s="21" t="n">
        <v>0.02</v>
      </c>
      <c r="F606" s="21" t="n">
        <v>0.04</v>
      </c>
    </row>
    <row r="607">
      <c r="A607" t="inlineStr">
        <is>
          <t>022E - Carroll (Energy)</t>
        </is>
      </c>
      <c r="B607" s="20" t="n">
        <v>42005</v>
      </c>
      <c r="C607" s="20" t="n">
        <v>42369</v>
      </c>
      <c r="D607" s="21" t="n">
        <v>0.01</v>
      </c>
      <c r="E607" s="21" t="n">
        <v>0.015</v>
      </c>
      <c r="F607" s="21" t="n">
        <v>0.025</v>
      </c>
    </row>
    <row r="608">
      <c r="A608" t="inlineStr">
        <is>
          <t>022E - Carroll (Energy)</t>
        </is>
      </c>
      <c r="B608" s="20" t="n">
        <v>42370</v>
      </c>
      <c r="C608" s="20" t="n">
        <v>46660</v>
      </c>
      <c r="D608" s="21" t="n">
        <v>0</v>
      </c>
      <c r="E608" s="21" t="n">
        <v>0.01</v>
      </c>
      <c r="F608" s="21" t="n">
        <v>0.01</v>
      </c>
    </row>
    <row r="609">
      <c r="A609" t="inlineStr">
        <is>
          <t>022E - Carroll (Energy)</t>
        </is>
      </c>
      <c r="B609" s="20" t="n">
        <v>46661</v>
      </c>
      <c r="C609" s="20" t="n">
        <v>2958465</v>
      </c>
      <c r="D609" s="21" t="n">
        <v>0</v>
      </c>
      <c r="E609" s="21" t="n">
        <v>0</v>
      </c>
      <c r="F609" s="21" t="n">
        <v>0</v>
      </c>
    </row>
    <row r="610">
      <c r="A610" t="inlineStr">
        <is>
          <t>022JT - Carroll (Jet Fuel)</t>
        </is>
      </c>
      <c r="B610" s="20" t="n">
        <v>42005</v>
      </c>
      <c r="C610" s="20" t="n">
        <v>42185</v>
      </c>
      <c r="D610" s="21" t="n">
        <v>0</v>
      </c>
      <c r="E610" s="21" t="n">
        <v>0</v>
      </c>
      <c r="F610" s="21" t="n">
        <v>0</v>
      </c>
    </row>
    <row r="611">
      <c r="A611" t="inlineStr">
        <is>
          <t>022JT - Carroll (Jet Fuel)</t>
        </is>
      </c>
      <c r="B611" s="20" t="n">
        <v>42186</v>
      </c>
      <c r="C611" s="20" t="n">
        <v>43281</v>
      </c>
      <c r="D611" s="21" t="n">
        <v>0.04</v>
      </c>
      <c r="E611" s="21" t="n">
        <v>0.03</v>
      </c>
      <c r="F611" s="21" t="n">
        <v>0.07000000000000001</v>
      </c>
    </row>
    <row r="612">
      <c r="A612" t="inlineStr">
        <is>
          <t>022JT - Carroll (Jet Fuel)</t>
        </is>
      </c>
      <c r="B612" s="20" t="n">
        <v>43282</v>
      </c>
      <c r="C612" s="20" t="n">
        <v>43312</v>
      </c>
      <c r="D612" s="21" t="n">
        <v>0.04</v>
      </c>
      <c r="E612" s="21" t="n">
        <v>0.01</v>
      </c>
      <c r="F612" s="21" t="n">
        <v>0.05</v>
      </c>
    </row>
    <row r="613">
      <c r="A613" t="inlineStr">
        <is>
          <t>022JT - Carroll (Jet Fuel)</t>
        </is>
      </c>
      <c r="B613" s="20" t="n">
        <v>43313</v>
      </c>
      <c r="C613" s="20" t="n">
        <v>2958465</v>
      </c>
      <c r="D613" s="21" t="n">
        <v>0</v>
      </c>
      <c r="E613" s="21" t="n">
        <v>0.01</v>
      </c>
      <c r="F613" s="21" t="n">
        <v>0.01</v>
      </c>
    </row>
    <row r="614">
      <c r="A614" t="inlineStr">
        <is>
          <t>023 - Catoosa</t>
        </is>
      </c>
      <c r="B614" s="20" t="n">
        <v>27851</v>
      </c>
      <c r="C614" s="20" t="n">
        <v>34515</v>
      </c>
      <c r="D614" s="21" t="n">
        <v>0.04</v>
      </c>
      <c r="E614" s="21" t="n">
        <v>0.01</v>
      </c>
      <c r="F614" s="21" t="n">
        <v>0.05</v>
      </c>
    </row>
    <row r="615">
      <c r="A615" t="inlineStr">
        <is>
          <t>023 - Catoosa</t>
        </is>
      </c>
      <c r="B615" s="20" t="n">
        <v>34516</v>
      </c>
      <c r="C615" s="20" t="n">
        <v>35581</v>
      </c>
      <c r="D615" s="21" t="n">
        <v>0.04</v>
      </c>
      <c r="E615" s="21" t="n">
        <v>0.02</v>
      </c>
      <c r="F615" s="21" t="n">
        <v>0.06</v>
      </c>
    </row>
    <row r="616">
      <c r="A616" t="inlineStr">
        <is>
          <t>023 - Catoosa</t>
        </is>
      </c>
      <c r="B616" s="20" t="n">
        <v>35582</v>
      </c>
      <c r="C616" s="20" t="n">
        <v>46568</v>
      </c>
      <c r="D616" s="21" t="n">
        <v>0.04</v>
      </c>
      <c r="E616" s="21" t="n">
        <v>0.03</v>
      </c>
      <c r="F616" s="21" t="n">
        <v>0.07000000000000001</v>
      </c>
    </row>
    <row r="617">
      <c r="A617" t="inlineStr">
        <is>
          <t>023 - Catoosa</t>
        </is>
      </c>
      <c r="B617" s="20" t="n">
        <v>46569</v>
      </c>
      <c r="C617" s="20" t="n">
        <v>47664</v>
      </c>
      <c r="D617" s="21" t="n">
        <v>0.04</v>
      </c>
      <c r="E617" s="21" t="n">
        <v>0.02</v>
      </c>
      <c r="F617" s="21" t="n">
        <v>0.06</v>
      </c>
    </row>
    <row r="618">
      <c r="A618" t="inlineStr">
        <is>
          <t>023 - Catoosa</t>
        </is>
      </c>
      <c r="B618" s="20" t="n">
        <v>47665</v>
      </c>
      <c r="C618" s="20" t="n">
        <v>2958465</v>
      </c>
      <c r="D618" s="21" t="n">
        <v>0.04</v>
      </c>
      <c r="E618" s="21" t="n">
        <v>0.01</v>
      </c>
      <c r="F618" s="21" t="n">
        <v>0.05</v>
      </c>
    </row>
    <row r="619">
      <c r="A619" t="inlineStr">
        <is>
          <t>023CLF - Catoosa (Locomotive)</t>
        </is>
      </c>
      <c r="B619" s="20" t="n">
        <v>44378</v>
      </c>
      <c r="C619" s="20" t="n">
        <v>46568</v>
      </c>
      <c r="D619" s="21" t="n">
        <v>0.04</v>
      </c>
      <c r="E619" s="21" t="n">
        <v>0.03</v>
      </c>
      <c r="F619" s="21" t="n">
        <v>0.07000000000000001</v>
      </c>
    </row>
    <row r="620">
      <c r="A620" t="inlineStr">
        <is>
          <t>023CLF - Catoosa (Locomotive)</t>
        </is>
      </c>
      <c r="B620" s="20" t="n">
        <v>46569</v>
      </c>
      <c r="C620" s="20" t="n">
        <v>47664</v>
      </c>
      <c r="D620" s="21" t="n">
        <v>0.04</v>
      </c>
      <c r="E620" s="21" t="n">
        <v>0.02</v>
      </c>
      <c r="F620" s="21" t="n">
        <v>0.06</v>
      </c>
    </row>
    <row r="621">
      <c r="A621" t="inlineStr">
        <is>
          <t>023CLF - Catoosa (Locomotive)</t>
        </is>
      </c>
      <c r="B621" s="20" t="n">
        <v>47665</v>
      </c>
      <c r="C621" s="20" t="n">
        <v>2958465</v>
      </c>
      <c r="D621" s="21" t="n">
        <v>0.04</v>
      </c>
      <c r="E621" s="21" t="n">
        <v>0.01</v>
      </c>
      <c r="F621" s="21" t="n">
        <v>0.05</v>
      </c>
    </row>
    <row r="622">
      <c r="A622" t="inlineStr">
        <is>
          <t>023E - Catoosa (Energy)</t>
        </is>
      </c>
      <c r="B622" s="20" t="n">
        <v>41275</v>
      </c>
      <c r="C622" s="20" t="n">
        <v>41639</v>
      </c>
      <c r="D622" s="21" t="n">
        <v>0.03</v>
      </c>
      <c r="E622" s="21" t="n">
        <v>0.025</v>
      </c>
      <c r="F622" s="21" t="n">
        <v>0.055</v>
      </c>
    </row>
    <row r="623">
      <c r="A623" t="inlineStr">
        <is>
          <t>023E - Catoosa (Energy)</t>
        </is>
      </c>
      <c r="B623" s="20" t="n">
        <v>41640</v>
      </c>
      <c r="C623" s="20" t="n">
        <v>42004</v>
      </c>
      <c r="D623" s="21" t="n">
        <v>0.02</v>
      </c>
      <c r="E623" s="21" t="n">
        <v>0.02</v>
      </c>
      <c r="F623" s="21" t="n">
        <v>0.04</v>
      </c>
    </row>
    <row r="624">
      <c r="A624" t="inlineStr">
        <is>
          <t>023E - Catoosa (Energy)</t>
        </is>
      </c>
      <c r="B624" s="20" t="n">
        <v>42005</v>
      </c>
      <c r="C624" s="20" t="n">
        <v>42369</v>
      </c>
      <c r="D624" s="21" t="n">
        <v>0.01</v>
      </c>
      <c r="E624" s="21" t="n">
        <v>0.015</v>
      </c>
      <c r="F624" s="21" t="n">
        <v>0.025</v>
      </c>
    </row>
    <row r="625">
      <c r="A625" t="inlineStr">
        <is>
          <t>023E - Catoosa (Energy)</t>
        </is>
      </c>
      <c r="B625" s="20" t="n">
        <v>42370</v>
      </c>
      <c r="C625" s="20" t="n">
        <v>46568</v>
      </c>
      <c r="D625" s="21" t="n">
        <v>0</v>
      </c>
      <c r="E625" s="21" t="n">
        <v>0.01</v>
      </c>
      <c r="F625" s="21" t="n">
        <v>0.01</v>
      </c>
    </row>
    <row r="626">
      <c r="A626" t="inlineStr">
        <is>
          <t>023JT - Catoosa (Jet Fuel)</t>
        </is>
      </c>
      <c r="B626" s="20" t="n">
        <v>42005</v>
      </c>
      <c r="C626" s="20" t="n">
        <v>42185</v>
      </c>
      <c r="D626" s="21" t="n">
        <v>0</v>
      </c>
      <c r="E626" s="21" t="n">
        <v>0</v>
      </c>
      <c r="F626" s="21" t="n">
        <v>0</v>
      </c>
    </row>
    <row r="627">
      <c r="A627" t="inlineStr">
        <is>
          <t>023JT - Catoosa (Jet Fuel)</t>
        </is>
      </c>
      <c r="B627" s="20" t="n">
        <v>42186</v>
      </c>
      <c r="C627" s="20" t="n">
        <v>43281</v>
      </c>
      <c r="D627" s="21" t="n">
        <v>0.04</v>
      </c>
      <c r="E627" s="21" t="n">
        <v>0.03</v>
      </c>
      <c r="F627" s="21" t="n">
        <v>0.07000000000000001</v>
      </c>
    </row>
    <row r="628">
      <c r="A628" t="inlineStr">
        <is>
          <t>023JT - Catoosa (Jet Fuel)</t>
        </is>
      </c>
      <c r="B628" s="20" t="n">
        <v>43282</v>
      </c>
      <c r="C628" s="20" t="n">
        <v>43312</v>
      </c>
      <c r="D628" s="21" t="n">
        <v>0.04</v>
      </c>
      <c r="E628" s="21" t="n">
        <v>0.01</v>
      </c>
      <c r="F628" s="21" t="n">
        <v>0.05</v>
      </c>
    </row>
    <row r="629">
      <c r="A629" t="inlineStr">
        <is>
          <t>023JT - Catoosa (Jet Fuel)</t>
        </is>
      </c>
      <c r="B629" s="20" t="n">
        <v>43313</v>
      </c>
      <c r="C629" s="20" t="n">
        <v>2958465</v>
      </c>
      <c r="D629" s="21" t="n">
        <v>0</v>
      </c>
      <c r="E629" s="21" t="n">
        <v>0.01</v>
      </c>
      <c r="F629" s="21" t="n">
        <v>0.01</v>
      </c>
    </row>
    <row r="630">
      <c r="A630" t="inlineStr">
        <is>
          <t>024 - Charlton</t>
        </is>
      </c>
      <c r="B630" s="20" t="n">
        <v>28581</v>
      </c>
      <c r="C630" s="20" t="n">
        <v>32416</v>
      </c>
      <c r="D630" s="21" t="n">
        <v>0.04</v>
      </c>
      <c r="E630" s="21" t="n">
        <v>0.01</v>
      </c>
      <c r="F630" s="21" t="n">
        <v>0.05</v>
      </c>
    </row>
    <row r="631">
      <c r="A631" t="inlineStr">
        <is>
          <t>024 - Charlton</t>
        </is>
      </c>
      <c r="B631" s="20" t="n">
        <v>32417</v>
      </c>
      <c r="C631" s="20" t="n">
        <v>32781</v>
      </c>
      <c r="D631" s="21" t="n">
        <v>0.04</v>
      </c>
      <c r="E631" s="21" t="n">
        <v>0.02</v>
      </c>
      <c r="F631" s="21" t="n">
        <v>0.06</v>
      </c>
    </row>
    <row r="632">
      <c r="A632" t="inlineStr">
        <is>
          <t>024 - Charlton</t>
        </is>
      </c>
      <c r="B632" s="20" t="n">
        <v>32782</v>
      </c>
      <c r="C632" s="20" t="n">
        <v>33785</v>
      </c>
      <c r="D632" s="21" t="n">
        <v>0.04</v>
      </c>
      <c r="E632" s="21" t="n">
        <v>0.01</v>
      </c>
      <c r="F632" s="21" t="n">
        <v>0.05</v>
      </c>
    </row>
    <row r="633">
      <c r="A633" t="inlineStr">
        <is>
          <t>024 - Charlton</t>
        </is>
      </c>
      <c r="B633" s="20" t="n">
        <v>33786</v>
      </c>
      <c r="C633" s="20" t="n">
        <v>35064</v>
      </c>
      <c r="D633" s="21" t="n">
        <v>0.04</v>
      </c>
      <c r="E633" s="21" t="n">
        <v>0.02</v>
      </c>
      <c r="F633" s="21" t="n">
        <v>0.06</v>
      </c>
    </row>
    <row r="634">
      <c r="A634" t="inlineStr">
        <is>
          <t>024 - Charlton</t>
        </is>
      </c>
      <c r="B634" s="20" t="n">
        <v>35065</v>
      </c>
      <c r="C634" s="20" t="n">
        <v>35155</v>
      </c>
      <c r="D634" s="21" t="n">
        <v>0.04</v>
      </c>
      <c r="E634" s="21" t="n">
        <v>0.01</v>
      </c>
      <c r="F634" s="21" t="n">
        <v>0.05</v>
      </c>
    </row>
    <row r="635">
      <c r="A635" t="inlineStr">
        <is>
          <t>024 - Charlton</t>
        </is>
      </c>
      <c r="B635" s="20" t="n">
        <v>35156</v>
      </c>
      <c r="C635" s="20" t="n">
        <v>35795</v>
      </c>
      <c r="D635" s="21" t="n">
        <v>0.04</v>
      </c>
      <c r="E635" s="21" t="n">
        <v>0.02</v>
      </c>
      <c r="F635" s="21" t="n">
        <v>0.06</v>
      </c>
    </row>
    <row r="636">
      <c r="A636" t="inlineStr">
        <is>
          <t>024 - Charlton</t>
        </is>
      </c>
      <c r="B636" s="20" t="n">
        <v>35796</v>
      </c>
      <c r="C636" s="20" t="n">
        <v>36981</v>
      </c>
      <c r="D636" s="21" t="n">
        <v>0.04</v>
      </c>
      <c r="E636" s="21" t="n">
        <v>0.03</v>
      </c>
      <c r="F636" s="21" t="n">
        <v>0.07000000000000001</v>
      </c>
    </row>
    <row r="637">
      <c r="A637" t="inlineStr">
        <is>
          <t>024 - Charlton</t>
        </is>
      </c>
      <c r="B637" s="20" t="n">
        <v>36982</v>
      </c>
      <c r="C637" s="20" t="n">
        <v>37621</v>
      </c>
      <c r="D637" s="21" t="n">
        <v>0.04</v>
      </c>
      <c r="E637" s="21" t="n">
        <v>0.02</v>
      </c>
      <c r="F637" s="21" t="n">
        <v>0.06</v>
      </c>
    </row>
    <row r="638">
      <c r="A638" t="inlineStr">
        <is>
          <t>024 - Charlton</t>
        </is>
      </c>
      <c r="B638" s="20" t="n">
        <v>37622</v>
      </c>
      <c r="C638" s="20" t="n">
        <v>39355</v>
      </c>
      <c r="D638" s="21" t="n">
        <v>0.04</v>
      </c>
      <c r="E638" s="21" t="n">
        <v>0.03</v>
      </c>
      <c r="F638" s="21" t="n">
        <v>0.07000000000000001</v>
      </c>
    </row>
    <row r="639">
      <c r="A639" t="inlineStr">
        <is>
          <t>024 - Charlton</t>
        </is>
      </c>
      <c r="B639" s="20" t="n">
        <v>39356</v>
      </c>
      <c r="C639" s="20" t="n">
        <v>39447</v>
      </c>
      <c r="D639" s="21" t="n">
        <v>0.04</v>
      </c>
      <c r="E639" s="21" t="n">
        <v>0.02</v>
      </c>
      <c r="F639" s="21" t="n">
        <v>0.06</v>
      </c>
    </row>
    <row r="640">
      <c r="A640" t="inlineStr">
        <is>
          <t>024 - Charlton</t>
        </is>
      </c>
      <c r="B640" s="20" t="n">
        <v>39448</v>
      </c>
      <c r="C640" s="20" t="n">
        <v>43373</v>
      </c>
      <c r="D640" s="21" t="n">
        <v>0.04</v>
      </c>
      <c r="E640" s="21" t="n">
        <v>0.03</v>
      </c>
      <c r="F640" s="21" t="n">
        <v>0.07000000000000001</v>
      </c>
    </row>
    <row r="641">
      <c r="A641" t="inlineStr">
        <is>
          <t>024 - Charlton</t>
        </is>
      </c>
      <c r="B641" s="20" t="n">
        <v>43374</v>
      </c>
      <c r="C641" s="20" t="n">
        <v>46022</v>
      </c>
      <c r="D641" s="21" t="n">
        <v>0.04</v>
      </c>
      <c r="E641" s="21" t="n">
        <v>0.04</v>
      </c>
      <c r="F641" s="21" t="n">
        <v>0.08</v>
      </c>
    </row>
    <row r="642">
      <c r="A642" t="inlineStr">
        <is>
          <t>024 - Charlton</t>
        </is>
      </c>
      <c r="B642" s="20" t="n">
        <v>46023</v>
      </c>
      <c r="C642" s="20" t="n">
        <v>46752</v>
      </c>
      <c r="D642" s="21" t="n">
        <v>0.04</v>
      </c>
      <c r="E642" s="21" t="n">
        <v>0.03</v>
      </c>
      <c r="F642" s="21" t="n">
        <v>0.07000000000000001</v>
      </c>
    </row>
    <row r="643">
      <c r="A643" t="inlineStr">
        <is>
          <t>024 - Charlton</t>
        </is>
      </c>
      <c r="B643" s="20" t="n">
        <v>46753</v>
      </c>
      <c r="C643" s="20" t="n">
        <v>47026</v>
      </c>
      <c r="D643" s="21" t="n">
        <v>0.04</v>
      </c>
      <c r="E643" s="21" t="n">
        <v>0.02</v>
      </c>
      <c r="F643" s="21" t="n">
        <v>0.06</v>
      </c>
    </row>
    <row r="644">
      <c r="A644" t="inlineStr">
        <is>
          <t>024 - Charlton</t>
        </is>
      </c>
      <c r="B644" s="20" t="n">
        <v>47027</v>
      </c>
      <c r="C644" s="20" t="n">
        <v>2958465</v>
      </c>
      <c r="D644" s="21" t="n">
        <v>0.04</v>
      </c>
      <c r="E644" s="21" t="n">
        <v>0.01</v>
      </c>
      <c r="F644" s="21" t="n">
        <v>0.05</v>
      </c>
    </row>
    <row r="645">
      <c r="A645" t="inlineStr">
        <is>
          <t>024CLF - Charlton (Locomotive)</t>
        </is>
      </c>
      <c r="B645" s="20" t="n">
        <v>44378</v>
      </c>
      <c r="C645" s="20" t="n">
        <v>46022</v>
      </c>
      <c r="D645" s="21" t="n">
        <v>0.04</v>
      </c>
      <c r="E645" s="21" t="n">
        <v>0.03</v>
      </c>
      <c r="F645" s="21" t="n">
        <v>0.07000000000000001</v>
      </c>
    </row>
    <row r="646">
      <c r="A646" t="inlineStr">
        <is>
          <t>024CLF - Charlton (Locomotive)</t>
        </is>
      </c>
      <c r="B646" s="20" t="n">
        <v>46023</v>
      </c>
      <c r="C646" s="20" t="n">
        <v>46752</v>
      </c>
      <c r="D646" s="21" t="n">
        <v>0.04</v>
      </c>
      <c r="E646" s="21" t="n">
        <v>0.02</v>
      </c>
      <c r="F646" s="21" t="n">
        <v>0.06</v>
      </c>
    </row>
    <row r="647">
      <c r="A647" t="inlineStr">
        <is>
          <t>024CLF - Charlton (Locomotive)</t>
        </is>
      </c>
      <c r="B647" s="20" t="n">
        <v>46753</v>
      </c>
      <c r="C647" s="20" t="n">
        <v>2958465</v>
      </c>
      <c r="D647" s="21" t="n">
        <v>0.04</v>
      </c>
      <c r="E647" s="21" t="n">
        <v>0.01</v>
      </c>
      <c r="F647" s="21" t="n">
        <v>0.05</v>
      </c>
    </row>
    <row r="648">
      <c r="A648" t="inlineStr">
        <is>
          <t>024E - Charlton (Energy)</t>
        </is>
      </c>
      <c r="B648" s="20" t="n">
        <v>41275</v>
      </c>
      <c r="C648" s="20" t="n">
        <v>41639</v>
      </c>
      <c r="D648" s="21" t="n">
        <v>0.03</v>
      </c>
      <c r="E648" s="21" t="n">
        <v>0.025</v>
      </c>
      <c r="F648" s="21" t="n">
        <v>0.055</v>
      </c>
    </row>
    <row r="649">
      <c r="A649" t="inlineStr">
        <is>
          <t>024E - Charlton (Energy)</t>
        </is>
      </c>
      <c r="B649" s="20" t="n">
        <v>41640</v>
      </c>
      <c r="C649" s="20" t="n">
        <v>42004</v>
      </c>
      <c r="D649" s="21" t="n">
        <v>0.02</v>
      </c>
      <c r="E649" s="21" t="n">
        <v>0.02</v>
      </c>
      <c r="F649" s="21" t="n">
        <v>0.04</v>
      </c>
    </row>
    <row r="650">
      <c r="A650" t="inlineStr">
        <is>
          <t>024E - Charlton (Energy)</t>
        </is>
      </c>
      <c r="B650" s="20" t="n">
        <v>42005</v>
      </c>
      <c r="C650" s="20" t="n">
        <v>42369</v>
      </c>
      <c r="D650" s="21" t="n">
        <v>0.01</v>
      </c>
      <c r="E650" s="21" t="n">
        <v>0.015</v>
      </c>
      <c r="F650" s="21" t="n">
        <v>0.025</v>
      </c>
    </row>
    <row r="651">
      <c r="A651" t="inlineStr">
        <is>
          <t>024E - Charlton (Energy)</t>
        </is>
      </c>
      <c r="B651" s="20" t="n">
        <v>42370</v>
      </c>
      <c r="C651" s="20" t="n">
        <v>46752</v>
      </c>
      <c r="D651" s="21" t="n">
        <v>0</v>
      </c>
      <c r="E651" s="21" t="n">
        <v>0.01</v>
      </c>
      <c r="F651" s="21" t="n">
        <v>0.01</v>
      </c>
    </row>
    <row r="652">
      <c r="A652" t="inlineStr">
        <is>
          <t>024E - Charlton (Energy)</t>
        </is>
      </c>
      <c r="B652" s="20" t="n">
        <v>46753</v>
      </c>
      <c r="C652" s="20" t="n">
        <v>2958465</v>
      </c>
      <c r="D652" s="21" t="n">
        <v>0</v>
      </c>
      <c r="E652" s="21" t="n">
        <v>0</v>
      </c>
      <c r="F652" s="21" t="n">
        <v>0</v>
      </c>
    </row>
    <row r="653">
      <c r="A653" t="inlineStr">
        <is>
          <t>024JT - Charlton (Jet Fuel)</t>
        </is>
      </c>
      <c r="B653" s="20" t="n">
        <v>42005</v>
      </c>
      <c r="C653" s="20" t="n">
        <v>42185</v>
      </c>
      <c r="D653" s="21" t="n">
        <v>0</v>
      </c>
      <c r="E653" s="21" t="n">
        <v>0</v>
      </c>
      <c r="F653" s="21" t="n">
        <v>0</v>
      </c>
    </row>
    <row r="654">
      <c r="A654" t="inlineStr">
        <is>
          <t>024JT - Charlton (Jet Fuel)</t>
        </is>
      </c>
      <c r="B654" s="20" t="n">
        <v>42186</v>
      </c>
      <c r="C654" s="20" t="n">
        <v>43281</v>
      </c>
      <c r="D654" s="21" t="n">
        <v>0.04</v>
      </c>
      <c r="E654" s="21" t="n">
        <v>0.03</v>
      </c>
      <c r="F654" s="21" t="n">
        <v>0.07000000000000001</v>
      </c>
    </row>
    <row r="655">
      <c r="A655" t="inlineStr">
        <is>
          <t>024JT - Charlton (Jet Fuel)</t>
        </is>
      </c>
      <c r="B655" s="20" t="n">
        <v>43282</v>
      </c>
      <c r="C655" s="20" t="n">
        <v>43312</v>
      </c>
      <c r="D655" s="21" t="n">
        <v>0.04</v>
      </c>
      <c r="E655" s="21" t="n">
        <v>0.01</v>
      </c>
      <c r="F655" s="21" t="n">
        <v>0.05</v>
      </c>
    </row>
    <row r="656">
      <c r="A656" t="inlineStr">
        <is>
          <t>024JT - Charlton (Jet Fuel)</t>
        </is>
      </c>
      <c r="B656" s="20" t="n">
        <v>43313</v>
      </c>
      <c r="C656" s="20" t="n">
        <v>2958465</v>
      </c>
      <c r="D656" s="21" t="n">
        <v>0</v>
      </c>
      <c r="E656" s="21" t="n">
        <v>0.01</v>
      </c>
      <c r="F656" s="21" t="n">
        <v>0.01</v>
      </c>
    </row>
    <row r="657">
      <c r="A657" t="inlineStr">
        <is>
          <t>024TE - Charlton (TSPLOST Exempt)</t>
        </is>
      </c>
      <c r="B657" s="20" t="n">
        <v>28581</v>
      </c>
      <c r="C657" s="20" t="n">
        <v>32416</v>
      </c>
      <c r="D657" s="21" t="n">
        <v>0.04</v>
      </c>
      <c r="E657" s="21" t="n">
        <v>0.01</v>
      </c>
      <c r="F657" s="21" t="n">
        <v>0.05</v>
      </c>
    </row>
    <row r="658">
      <c r="A658" t="inlineStr">
        <is>
          <t>024TE - Charlton (TSPLOST Exempt)</t>
        </is>
      </c>
      <c r="B658" s="20" t="n">
        <v>32417</v>
      </c>
      <c r="C658" s="20" t="n">
        <v>32781</v>
      </c>
      <c r="D658" s="21" t="n">
        <v>0.04</v>
      </c>
      <c r="E658" s="21" t="n">
        <v>0.02</v>
      </c>
      <c r="F658" s="21" t="n">
        <v>0.06</v>
      </c>
    </row>
    <row r="659">
      <c r="A659" t="inlineStr">
        <is>
          <t>024TE - Charlton (TSPLOST Exempt)</t>
        </is>
      </c>
      <c r="B659" s="20" t="n">
        <v>32782</v>
      </c>
      <c r="C659" s="20" t="n">
        <v>33785</v>
      </c>
      <c r="D659" s="21" t="n">
        <v>0.04</v>
      </c>
      <c r="E659" s="21" t="n">
        <v>0.01</v>
      </c>
      <c r="F659" s="21" t="n">
        <v>0.05</v>
      </c>
    </row>
    <row r="660">
      <c r="A660" t="inlineStr">
        <is>
          <t>024TE - Charlton (TSPLOST Exempt)</t>
        </is>
      </c>
      <c r="B660" s="20" t="n">
        <v>33786</v>
      </c>
      <c r="C660" s="20" t="n">
        <v>35064</v>
      </c>
      <c r="D660" s="21" t="n">
        <v>0.04</v>
      </c>
      <c r="E660" s="21" t="n">
        <v>0.02</v>
      </c>
      <c r="F660" s="21" t="n">
        <v>0.06</v>
      </c>
    </row>
    <row r="661">
      <c r="A661" t="inlineStr">
        <is>
          <t>024TE - Charlton (TSPLOST Exempt)</t>
        </is>
      </c>
      <c r="B661" s="20" t="n">
        <v>35065</v>
      </c>
      <c r="C661" s="20" t="n">
        <v>35155</v>
      </c>
      <c r="D661" s="21" t="n">
        <v>0.04</v>
      </c>
      <c r="E661" s="21" t="n">
        <v>0.01</v>
      </c>
      <c r="F661" s="21" t="n">
        <v>0.05</v>
      </c>
    </row>
    <row r="662">
      <c r="A662" t="inlineStr">
        <is>
          <t>024TE - Charlton (TSPLOST Exempt)</t>
        </is>
      </c>
      <c r="B662" s="20" t="n">
        <v>35156</v>
      </c>
      <c r="C662" s="20" t="n">
        <v>35795</v>
      </c>
      <c r="D662" s="21" t="n">
        <v>0.04</v>
      </c>
      <c r="E662" s="21" t="n">
        <v>0.02</v>
      </c>
      <c r="F662" s="21" t="n">
        <v>0.06</v>
      </c>
    </row>
    <row r="663">
      <c r="A663" t="inlineStr">
        <is>
          <t>024TE - Charlton (TSPLOST Exempt)</t>
        </is>
      </c>
      <c r="B663" s="20" t="n">
        <v>35796</v>
      </c>
      <c r="C663" s="20" t="n">
        <v>36981</v>
      </c>
      <c r="D663" s="21" t="n">
        <v>0.04</v>
      </c>
      <c r="E663" s="21" t="n">
        <v>0.03</v>
      </c>
      <c r="F663" s="21" t="n">
        <v>0.07000000000000001</v>
      </c>
    </row>
    <row r="664">
      <c r="A664" t="inlineStr">
        <is>
          <t>024TE - Charlton (TSPLOST Exempt)</t>
        </is>
      </c>
      <c r="B664" s="20" t="n">
        <v>36982</v>
      </c>
      <c r="C664" s="20" t="n">
        <v>37621</v>
      </c>
      <c r="D664" s="21" t="n">
        <v>0.04</v>
      </c>
      <c r="E664" s="21" t="n">
        <v>0.02</v>
      </c>
      <c r="F664" s="21" t="n">
        <v>0.06</v>
      </c>
    </row>
    <row r="665">
      <c r="A665" t="inlineStr">
        <is>
          <t>024TE - Charlton (TSPLOST Exempt)</t>
        </is>
      </c>
      <c r="B665" s="20" t="n">
        <v>37622</v>
      </c>
      <c r="C665" s="20" t="n">
        <v>39355</v>
      </c>
      <c r="D665" s="21" t="n">
        <v>0.04</v>
      </c>
      <c r="E665" s="21" t="n">
        <v>0.03</v>
      </c>
      <c r="F665" s="21" t="n">
        <v>0.07000000000000001</v>
      </c>
    </row>
    <row r="666">
      <c r="A666" t="inlineStr">
        <is>
          <t>024TE - Charlton (TSPLOST Exempt)</t>
        </is>
      </c>
      <c r="B666" s="20" t="n">
        <v>39356</v>
      </c>
      <c r="C666" s="20" t="n">
        <v>39447</v>
      </c>
      <c r="D666" s="21" t="n">
        <v>0.04</v>
      </c>
      <c r="E666" s="21" t="n">
        <v>0.02</v>
      </c>
      <c r="F666" s="21" t="n">
        <v>0.06</v>
      </c>
    </row>
    <row r="667">
      <c r="A667" t="inlineStr">
        <is>
          <t>024TE - Charlton (TSPLOST Exempt)</t>
        </is>
      </c>
      <c r="B667" s="20" t="n">
        <v>39448</v>
      </c>
      <c r="C667" s="20" t="n">
        <v>46022</v>
      </c>
      <c r="D667" s="21" t="n">
        <v>0.04</v>
      </c>
      <c r="E667" s="21" t="n">
        <v>0.03</v>
      </c>
      <c r="F667" s="21" t="n">
        <v>0.07000000000000001</v>
      </c>
    </row>
    <row r="668">
      <c r="A668" t="inlineStr">
        <is>
          <t>024TE - Charlton (TSPLOST Exempt)</t>
        </is>
      </c>
      <c r="B668" s="20" t="n">
        <v>46023</v>
      </c>
      <c r="C668" s="20" t="n">
        <v>46752</v>
      </c>
      <c r="D668" s="21" t="n">
        <v>0.04</v>
      </c>
      <c r="E668" s="21" t="n">
        <v>0.02</v>
      </c>
      <c r="F668" s="21" t="n">
        <v>0.06</v>
      </c>
    </row>
    <row r="669">
      <c r="A669" t="inlineStr">
        <is>
          <t>024TE - Charlton (TSPLOST Exempt)</t>
        </is>
      </c>
      <c r="B669" s="20" t="n">
        <v>46753</v>
      </c>
      <c r="C669" s="20" t="n">
        <v>2958465</v>
      </c>
      <c r="D669" s="21" t="n">
        <v>0.04</v>
      </c>
      <c r="E669" s="21" t="n">
        <v>0.01</v>
      </c>
      <c r="F669" s="21" t="n">
        <v>0.05</v>
      </c>
    </row>
    <row r="670">
      <c r="A670" t="inlineStr">
        <is>
          <t>025 - Chatham</t>
        </is>
      </c>
      <c r="B670" s="20" t="n">
        <v>27851</v>
      </c>
      <c r="C670" s="20" t="n">
        <v>31320</v>
      </c>
      <c r="D670" s="21" t="n">
        <v>0.04</v>
      </c>
      <c r="E670" s="21" t="n">
        <v>0.01</v>
      </c>
      <c r="F670" s="21" t="n">
        <v>0.05</v>
      </c>
    </row>
    <row r="671">
      <c r="A671" t="inlineStr">
        <is>
          <t>025 - Chatham</t>
        </is>
      </c>
      <c r="B671" s="20" t="n">
        <v>31321</v>
      </c>
      <c r="C671" s="20" t="n">
        <v>39082</v>
      </c>
      <c r="D671" s="21" t="n">
        <v>0.04</v>
      </c>
      <c r="E671" s="21" t="n">
        <v>0.02</v>
      </c>
      <c r="F671" s="21" t="n">
        <v>0.06</v>
      </c>
    </row>
    <row r="672">
      <c r="A672" t="inlineStr">
        <is>
          <t>025 - Chatham</t>
        </is>
      </c>
      <c r="B672" s="20" t="n">
        <v>39083</v>
      </c>
      <c r="C672" s="20" t="n">
        <v>46295</v>
      </c>
      <c r="D672" s="21" t="n">
        <v>0.04</v>
      </c>
      <c r="E672" s="21" t="n">
        <v>0.03</v>
      </c>
      <c r="F672" s="21" t="n">
        <v>0.07000000000000001</v>
      </c>
    </row>
    <row r="673">
      <c r="A673" t="inlineStr">
        <is>
          <t>025 - Chatham</t>
        </is>
      </c>
      <c r="B673" s="20" t="n">
        <v>46296</v>
      </c>
      <c r="C673" s="20" t="n">
        <v>47756</v>
      </c>
      <c r="D673" s="21" t="n">
        <v>0.04</v>
      </c>
      <c r="E673" s="21" t="n">
        <v>0.02</v>
      </c>
      <c r="F673" s="21" t="n">
        <v>0.06</v>
      </c>
    </row>
    <row r="674">
      <c r="A674" t="inlineStr">
        <is>
          <t>025 - Chatham</t>
        </is>
      </c>
      <c r="B674" s="20" t="n">
        <v>47757</v>
      </c>
      <c r="C674" s="20" t="n">
        <v>2958465</v>
      </c>
      <c r="D674" s="21" t="n">
        <v>0.04</v>
      </c>
      <c r="E674" s="21" t="n">
        <v>0.01</v>
      </c>
      <c r="F674" s="21" t="n">
        <v>0.05</v>
      </c>
    </row>
    <row r="675">
      <c r="A675" t="inlineStr">
        <is>
          <t>025CLF - Chatham (Locomotive)</t>
        </is>
      </c>
      <c r="B675" s="20" t="n">
        <v>44378</v>
      </c>
      <c r="C675" s="20" t="n">
        <v>46295</v>
      </c>
      <c r="D675" s="21" t="n">
        <v>0.04</v>
      </c>
      <c r="E675" s="21" t="n">
        <v>0.03</v>
      </c>
      <c r="F675" s="21" t="n">
        <v>0.07000000000000001</v>
      </c>
    </row>
    <row r="676">
      <c r="A676" t="inlineStr">
        <is>
          <t>025CLF - Chatham (Locomotive)</t>
        </is>
      </c>
      <c r="B676" s="20" t="n">
        <v>46296</v>
      </c>
      <c r="C676" s="20" t="n">
        <v>47756</v>
      </c>
      <c r="D676" s="21" t="n">
        <v>0.04</v>
      </c>
      <c r="E676" s="21" t="n">
        <v>0.02</v>
      </c>
      <c r="F676" s="21" t="n">
        <v>0.06</v>
      </c>
    </row>
    <row r="677">
      <c r="A677" t="inlineStr">
        <is>
          <t>025CLF - Chatham (Locomotive)</t>
        </is>
      </c>
      <c r="B677" s="20" t="n">
        <v>47757</v>
      </c>
      <c r="C677" s="20" t="n">
        <v>2958465</v>
      </c>
      <c r="D677" s="21" t="n">
        <v>0.04</v>
      </c>
      <c r="E677" s="21" t="n">
        <v>0.01</v>
      </c>
      <c r="F677" s="21" t="n">
        <v>0.05</v>
      </c>
    </row>
    <row r="678">
      <c r="A678" t="inlineStr">
        <is>
          <t>025E - Chatham (Energy)</t>
        </is>
      </c>
      <c r="B678" s="20" t="n">
        <v>41275</v>
      </c>
      <c r="C678" s="20" t="n">
        <v>41639</v>
      </c>
      <c r="D678" s="21" t="n">
        <v>0.03</v>
      </c>
      <c r="E678" s="21" t="n">
        <v>0.025</v>
      </c>
      <c r="F678" s="21" t="n">
        <v>0.055</v>
      </c>
    </row>
    <row r="679">
      <c r="A679" t="inlineStr">
        <is>
          <t>025E - Chatham (Energy)</t>
        </is>
      </c>
      <c r="B679" s="20" t="n">
        <v>41640</v>
      </c>
      <c r="C679" s="20" t="n">
        <v>42004</v>
      </c>
      <c r="D679" s="21" t="n">
        <v>0.02</v>
      </c>
      <c r="E679" s="21" t="n">
        <v>0.02</v>
      </c>
      <c r="F679" s="21" t="n">
        <v>0.04</v>
      </c>
    </row>
    <row r="680">
      <c r="A680" t="inlineStr">
        <is>
          <t>025E - Chatham (Energy)</t>
        </is>
      </c>
      <c r="B680" s="20" t="n">
        <v>42005</v>
      </c>
      <c r="C680" s="20" t="n">
        <v>42369</v>
      </c>
      <c r="D680" s="21" t="n">
        <v>0.01</v>
      </c>
      <c r="E680" s="21" t="n">
        <v>0.015</v>
      </c>
      <c r="F680" s="21" t="n">
        <v>0.025</v>
      </c>
    </row>
    <row r="681">
      <c r="A681" t="inlineStr">
        <is>
          <t>025E - Chatham (Energy)</t>
        </is>
      </c>
      <c r="B681" s="20" t="n">
        <v>42370</v>
      </c>
      <c r="C681" s="20" t="n">
        <v>47756</v>
      </c>
      <c r="D681" s="21" t="n">
        <v>0</v>
      </c>
      <c r="E681" s="21" t="n">
        <v>0.01</v>
      </c>
      <c r="F681" s="21" t="n">
        <v>0.01</v>
      </c>
    </row>
    <row r="682">
      <c r="A682" t="inlineStr">
        <is>
          <t>025E - Chatham (Energy)</t>
        </is>
      </c>
      <c r="B682" s="20" t="n">
        <v>47757</v>
      </c>
      <c r="C682" s="20" t="n">
        <v>2958465</v>
      </c>
      <c r="D682" s="21" t="n">
        <v>0</v>
      </c>
      <c r="E682" s="21" t="n">
        <v>0</v>
      </c>
      <c r="F682" s="21" t="n">
        <v>0</v>
      </c>
    </row>
    <row r="683">
      <c r="A683" t="inlineStr">
        <is>
          <t>025JT - Chatham (Jet Fuel)</t>
        </is>
      </c>
      <c r="B683" s="20" t="n">
        <v>42005</v>
      </c>
      <c r="C683" s="20" t="n">
        <v>42185</v>
      </c>
      <c r="D683" s="21" t="n">
        <v>0</v>
      </c>
      <c r="E683" s="21" t="n">
        <v>0</v>
      </c>
      <c r="F683" s="21" t="n">
        <v>0</v>
      </c>
    </row>
    <row r="684">
      <c r="A684" t="inlineStr">
        <is>
          <t>025JT - Chatham (Jet Fuel)</t>
        </is>
      </c>
      <c r="B684" s="20" t="n">
        <v>42186</v>
      </c>
      <c r="C684" s="20" t="n">
        <v>43281</v>
      </c>
      <c r="D684" s="21" t="n">
        <v>0.04</v>
      </c>
      <c r="E684" s="21" t="n">
        <v>0.03</v>
      </c>
      <c r="F684" s="21" t="n">
        <v>0.07000000000000001</v>
      </c>
    </row>
    <row r="685">
      <c r="A685" t="inlineStr">
        <is>
          <t>025JT - Chatham (Jet Fuel)</t>
        </is>
      </c>
      <c r="B685" s="20" t="n">
        <v>43282</v>
      </c>
      <c r="C685" s="20" t="n">
        <v>43312</v>
      </c>
      <c r="D685" s="21" t="n">
        <v>0.04</v>
      </c>
      <c r="E685" s="21" t="n">
        <v>0.01</v>
      </c>
      <c r="F685" s="21" t="n">
        <v>0.05</v>
      </c>
    </row>
    <row r="686">
      <c r="A686" t="inlineStr">
        <is>
          <t>025JT - Chatham (Jet Fuel)</t>
        </is>
      </c>
      <c r="B686" s="20" t="n">
        <v>43313</v>
      </c>
      <c r="C686" s="20" t="n">
        <v>2958465</v>
      </c>
      <c r="D686" s="21" t="n">
        <v>0</v>
      </c>
      <c r="E686" s="21" t="n">
        <v>0.01</v>
      </c>
      <c r="F686" s="21" t="n">
        <v>0.01</v>
      </c>
    </row>
    <row r="687">
      <c r="A687" t="inlineStr">
        <is>
          <t>026 - Chattahoochee</t>
        </is>
      </c>
      <c r="B687" s="20" t="n">
        <v>29677</v>
      </c>
      <c r="C687" s="20" t="n">
        <v>34789</v>
      </c>
      <c r="D687" s="21" t="n">
        <v>0.04</v>
      </c>
      <c r="E687" s="21" t="n">
        <v>0.01</v>
      </c>
      <c r="F687" s="21" t="n">
        <v>0.05</v>
      </c>
    </row>
    <row r="688">
      <c r="A688" t="inlineStr">
        <is>
          <t>026 - Chattahoochee</t>
        </is>
      </c>
      <c r="B688" s="20" t="n">
        <v>34790</v>
      </c>
      <c r="C688" s="20" t="n">
        <v>35795</v>
      </c>
      <c r="D688" s="21" t="n">
        <v>0.04</v>
      </c>
      <c r="E688" s="21" t="n">
        <v>0.02</v>
      </c>
      <c r="F688" s="21" t="n">
        <v>0.06</v>
      </c>
    </row>
    <row r="689">
      <c r="A689" t="inlineStr">
        <is>
          <t>026 - Chattahoochee</t>
        </is>
      </c>
      <c r="B689" s="20" t="n">
        <v>35796</v>
      </c>
      <c r="C689" s="20" t="n">
        <v>36068</v>
      </c>
      <c r="D689" s="21" t="n">
        <v>0.04</v>
      </c>
      <c r="E689" s="21" t="n">
        <v>0.03</v>
      </c>
      <c r="F689" s="21" t="n">
        <v>0.07000000000000001</v>
      </c>
    </row>
    <row r="690">
      <c r="A690" t="inlineStr">
        <is>
          <t>026 - Chattahoochee</t>
        </is>
      </c>
      <c r="B690" s="20" t="n">
        <v>36069</v>
      </c>
      <c r="C690" s="20" t="n">
        <v>38352</v>
      </c>
      <c r="D690" s="21" t="n">
        <v>0.04</v>
      </c>
      <c r="E690" s="21" t="n">
        <v>0.02</v>
      </c>
      <c r="F690" s="21" t="n">
        <v>0.06</v>
      </c>
    </row>
    <row r="691">
      <c r="A691" t="inlineStr">
        <is>
          <t>026 - Chattahoochee</t>
        </is>
      </c>
      <c r="B691" s="20" t="n">
        <v>38353</v>
      </c>
      <c r="C691" s="20" t="n">
        <v>41274</v>
      </c>
      <c r="D691" s="21" t="n">
        <v>0.04</v>
      </c>
      <c r="E691" s="21" t="n">
        <v>0.03</v>
      </c>
      <c r="F691" s="21" t="n">
        <v>0.07000000000000001</v>
      </c>
    </row>
    <row r="692">
      <c r="A692" t="inlineStr">
        <is>
          <t>026 - Chattahoochee</t>
        </is>
      </c>
      <c r="B692" s="20" t="n">
        <v>41275</v>
      </c>
      <c r="C692" s="20" t="n">
        <v>42004</v>
      </c>
      <c r="D692" s="21" t="n">
        <v>0.04</v>
      </c>
      <c r="E692" s="21" t="n">
        <v>0.04</v>
      </c>
      <c r="F692" s="21" t="n">
        <v>0.08</v>
      </c>
    </row>
    <row r="693">
      <c r="A693" t="inlineStr">
        <is>
          <t>026 - Chattahoochee</t>
        </is>
      </c>
      <c r="B693" s="20" t="n">
        <v>42005</v>
      </c>
      <c r="C693" s="20" t="n">
        <v>42094</v>
      </c>
      <c r="D693" s="21" t="n">
        <v>0.04</v>
      </c>
      <c r="E693" s="21" t="n">
        <v>0.03</v>
      </c>
      <c r="F693" s="21" t="n">
        <v>0.07000000000000001</v>
      </c>
    </row>
    <row r="694">
      <c r="A694" t="inlineStr">
        <is>
          <t>026 - Chattahoochee</t>
        </is>
      </c>
      <c r="B694" s="20" t="n">
        <v>42095</v>
      </c>
      <c r="C694" s="20" t="n">
        <v>46022</v>
      </c>
      <c r="D694" s="21" t="n">
        <v>0.04</v>
      </c>
      <c r="E694" s="21" t="n">
        <v>0.04</v>
      </c>
      <c r="F694" s="21" t="n">
        <v>0.08</v>
      </c>
    </row>
    <row r="695">
      <c r="A695" t="inlineStr">
        <is>
          <t>026 - Chattahoochee</t>
        </is>
      </c>
      <c r="B695" s="20" t="n">
        <v>46023</v>
      </c>
      <c r="C695" s="20" t="n">
        <v>47573</v>
      </c>
      <c r="D695" s="21" t="n">
        <v>0.04</v>
      </c>
      <c r="E695" s="21" t="n">
        <v>0.05</v>
      </c>
      <c r="F695" s="21" t="n">
        <v>0.09</v>
      </c>
    </row>
    <row r="696">
      <c r="A696" t="inlineStr">
        <is>
          <t>026 - Chattahoochee</t>
        </is>
      </c>
      <c r="B696" s="20" t="n">
        <v>47574</v>
      </c>
      <c r="C696" s="20" t="n">
        <v>47664</v>
      </c>
      <c r="D696" s="21" t="n">
        <v>0.04</v>
      </c>
      <c r="E696" s="21" t="n">
        <v>0.04</v>
      </c>
      <c r="F696" s="21" t="n">
        <v>0.08</v>
      </c>
    </row>
    <row r="697">
      <c r="A697" t="inlineStr">
        <is>
          <t>026 - Chattahoochee</t>
        </is>
      </c>
      <c r="B697" s="20" t="n">
        <v>47665</v>
      </c>
      <c r="C697" s="20" t="n">
        <v>47848</v>
      </c>
      <c r="D697" s="21" t="n">
        <v>0.04</v>
      </c>
      <c r="E697" s="21" t="n">
        <v>0.03</v>
      </c>
      <c r="F697" s="21" t="n">
        <v>0.07000000000000001</v>
      </c>
    </row>
    <row r="698">
      <c r="A698" t="inlineStr">
        <is>
          <t>026 - Chattahoochee</t>
        </is>
      </c>
      <c r="B698" s="20" t="n">
        <v>47849</v>
      </c>
      <c r="C698" s="20" t="n">
        <v>48579</v>
      </c>
      <c r="D698" s="21" t="n">
        <v>0.04</v>
      </c>
      <c r="E698" s="21" t="n">
        <v>0.02</v>
      </c>
      <c r="F698" s="21" t="n">
        <v>0.06</v>
      </c>
    </row>
    <row r="699">
      <c r="A699" t="inlineStr">
        <is>
          <t>026 - Chattahoochee</t>
        </is>
      </c>
      <c r="B699" s="20" t="n">
        <v>48580</v>
      </c>
      <c r="C699" s="20" t="n">
        <v>2958465</v>
      </c>
      <c r="D699" s="21" t="n">
        <v>0.04</v>
      </c>
      <c r="E699" s="21" t="n">
        <v>0.01</v>
      </c>
      <c r="F699" s="21" t="n">
        <v>0.05</v>
      </c>
    </row>
    <row r="700">
      <c r="A700" t="inlineStr">
        <is>
          <t>026CLF - Chattahoochee (Locomotive)</t>
        </is>
      </c>
      <c r="B700" s="20" t="n">
        <v>44378</v>
      </c>
      <c r="C700" s="20" t="n">
        <v>46022</v>
      </c>
      <c r="D700" s="21" t="n">
        <v>0.04</v>
      </c>
      <c r="E700" s="21" t="n">
        <v>0.03</v>
      </c>
      <c r="F700" s="21" t="n">
        <v>0.07000000000000001</v>
      </c>
    </row>
    <row r="701">
      <c r="A701" t="inlineStr">
        <is>
          <t>026CLF - Chattahoochee (Locomotive)</t>
        </is>
      </c>
      <c r="B701" s="20" t="n">
        <v>46023</v>
      </c>
      <c r="C701" s="20" t="n">
        <v>47573</v>
      </c>
      <c r="D701" s="21" t="n">
        <v>0.04</v>
      </c>
      <c r="E701" s="21" t="n">
        <v>0.04</v>
      </c>
      <c r="F701" s="21" t="n">
        <v>0.08</v>
      </c>
    </row>
    <row r="702">
      <c r="A702" t="inlineStr">
        <is>
          <t>026CLF - Chattahoochee (Locomotive)</t>
        </is>
      </c>
      <c r="B702" s="20" t="n">
        <v>47574</v>
      </c>
      <c r="C702" s="20" t="n">
        <v>47664</v>
      </c>
      <c r="D702" s="21" t="n">
        <v>0.04</v>
      </c>
      <c r="E702" s="21" t="n">
        <v>0.03</v>
      </c>
      <c r="F702" s="21" t="n">
        <v>0.07000000000000001</v>
      </c>
    </row>
    <row r="703">
      <c r="A703" t="inlineStr">
        <is>
          <t>026CLF - Chattahoochee (Locomotive)</t>
        </is>
      </c>
      <c r="B703" s="20" t="n">
        <v>47665</v>
      </c>
      <c r="C703" s="20" t="n">
        <v>47848</v>
      </c>
      <c r="D703" s="21" t="n">
        <v>0.04</v>
      </c>
      <c r="E703" s="21" t="n">
        <v>0.02</v>
      </c>
      <c r="F703" s="21" t="n">
        <v>0.06</v>
      </c>
    </row>
    <row r="704">
      <c r="A704" t="inlineStr">
        <is>
          <t>026CLF - Chattahoochee (Locomotive)</t>
        </is>
      </c>
      <c r="B704" s="20" t="n">
        <v>47849</v>
      </c>
      <c r="C704" s="20" t="n">
        <v>2958465</v>
      </c>
      <c r="D704" s="21" t="n">
        <v>0.04</v>
      </c>
      <c r="E704" s="21" t="n">
        <v>0.01</v>
      </c>
      <c r="F704" s="21" t="n">
        <v>0.05</v>
      </c>
    </row>
    <row r="705">
      <c r="A705" t="inlineStr">
        <is>
          <t>026E - Chattahoochee (Energy)</t>
        </is>
      </c>
      <c r="B705" s="20" t="n">
        <v>41275</v>
      </c>
      <c r="C705" s="20" t="n">
        <v>41639</v>
      </c>
      <c r="D705" s="21" t="n">
        <v>0.03</v>
      </c>
      <c r="E705" s="21" t="n">
        <v>0.025</v>
      </c>
      <c r="F705" s="21" t="n">
        <v>0.055</v>
      </c>
    </row>
    <row r="706">
      <c r="A706" t="inlineStr">
        <is>
          <t>026E - Chattahoochee (Energy)</t>
        </is>
      </c>
      <c r="B706" s="20" t="n">
        <v>41640</v>
      </c>
      <c r="C706" s="20" t="n">
        <v>42004</v>
      </c>
      <c r="D706" s="21" t="n">
        <v>0.02</v>
      </c>
      <c r="E706" s="21" t="n">
        <v>0.02</v>
      </c>
      <c r="F706" s="21" t="n">
        <v>0.04</v>
      </c>
    </row>
    <row r="707">
      <c r="A707" t="inlineStr">
        <is>
          <t>026E - Chattahoochee (Energy)</t>
        </is>
      </c>
      <c r="B707" s="20" t="n">
        <v>42005</v>
      </c>
      <c r="C707" s="20" t="n">
        <v>42094</v>
      </c>
      <c r="D707" s="21" t="n">
        <v>0.01</v>
      </c>
      <c r="E707" s="21" t="n">
        <v>0.0125</v>
      </c>
      <c r="F707" s="21" t="n">
        <v>0.0225</v>
      </c>
    </row>
    <row r="708">
      <c r="A708" t="inlineStr">
        <is>
          <t>026E - Chattahoochee (Energy)</t>
        </is>
      </c>
      <c r="B708" s="20" t="n">
        <v>42095</v>
      </c>
      <c r="C708" s="20" t="n">
        <v>42369</v>
      </c>
      <c r="D708" s="21" t="n">
        <v>0.01</v>
      </c>
      <c r="E708" s="21" t="n">
        <v>0.015</v>
      </c>
      <c r="F708" s="21" t="n">
        <v>0.025</v>
      </c>
    </row>
    <row r="709">
      <c r="A709" t="inlineStr">
        <is>
          <t>026E - Chattahoochee (Energy)</t>
        </is>
      </c>
      <c r="B709" s="20" t="n">
        <v>42370</v>
      </c>
      <c r="C709" s="20" t="n">
        <v>47664</v>
      </c>
      <c r="D709" s="21" t="n">
        <v>0</v>
      </c>
      <c r="E709" s="21" t="n">
        <v>0.01</v>
      </c>
      <c r="F709" s="21" t="n">
        <v>0.01</v>
      </c>
    </row>
    <row r="710">
      <c r="A710" t="inlineStr">
        <is>
          <t>026E - Chattahoochee (Energy)</t>
        </is>
      </c>
      <c r="B710" s="20" t="n">
        <v>47665</v>
      </c>
      <c r="C710" s="20" t="n">
        <v>2958465</v>
      </c>
      <c r="D710" s="21" t="n">
        <v>0</v>
      </c>
      <c r="E710" s="21" t="n">
        <v>0</v>
      </c>
      <c r="F710" s="21" t="n">
        <v>0</v>
      </c>
    </row>
    <row r="711">
      <c r="A711" t="inlineStr">
        <is>
          <t>026JT - Chattahoochee (Jet Fuel)</t>
        </is>
      </c>
      <c r="B711" s="20" t="n">
        <v>42005</v>
      </c>
      <c r="C711" s="20" t="n">
        <v>42185</v>
      </c>
      <c r="D711" s="21" t="n">
        <v>0</v>
      </c>
      <c r="E711" s="21" t="n">
        <v>0</v>
      </c>
      <c r="F711" s="21" t="n">
        <v>0</v>
      </c>
    </row>
    <row r="712">
      <c r="A712" t="inlineStr">
        <is>
          <t>026JT - Chattahoochee (Jet Fuel)</t>
        </is>
      </c>
      <c r="B712" s="20" t="n">
        <v>42186</v>
      </c>
      <c r="C712" s="20" t="n">
        <v>43281</v>
      </c>
      <c r="D712" s="21" t="n">
        <v>0.04</v>
      </c>
      <c r="E712" s="21" t="n">
        <v>0.04</v>
      </c>
      <c r="F712" s="21" t="n">
        <v>0.08</v>
      </c>
    </row>
    <row r="713">
      <c r="A713" t="inlineStr">
        <is>
          <t>026JT - Chattahoochee (Jet Fuel)</t>
        </is>
      </c>
      <c r="B713" s="20" t="n">
        <v>43282</v>
      </c>
      <c r="C713" s="20" t="n">
        <v>43312</v>
      </c>
      <c r="D713" s="21" t="n">
        <v>0.04</v>
      </c>
      <c r="E713" s="21" t="n">
        <v>0.01</v>
      </c>
      <c r="F713" s="21" t="n">
        <v>0.05</v>
      </c>
    </row>
    <row r="714">
      <c r="A714" t="inlineStr">
        <is>
          <t>026JT - Chattahoochee (Jet Fuel)</t>
        </is>
      </c>
      <c r="B714" s="20" t="n">
        <v>43313</v>
      </c>
      <c r="C714" s="20" t="n">
        <v>2958465</v>
      </c>
      <c r="D714" s="21" t="n">
        <v>0</v>
      </c>
      <c r="E714" s="21" t="n">
        <v>0.01</v>
      </c>
      <c r="F714" s="21" t="n">
        <v>0.01</v>
      </c>
    </row>
    <row r="715">
      <c r="A715" t="inlineStr">
        <is>
          <t>026TE - Chattahoochee (TSPLOST Exempt)</t>
        </is>
      </c>
      <c r="B715" s="20" t="n">
        <v>41275</v>
      </c>
      <c r="C715" s="20" t="n">
        <v>42004</v>
      </c>
      <c r="D715" s="21" t="n">
        <v>0.04</v>
      </c>
      <c r="E715" s="21" t="n">
        <v>0.03</v>
      </c>
      <c r="F715" s="21" t="n">
        <v>0.07000000000000001</v>
      </c>
    </row>
    <row r="716">
      <c r="A716" t="inlineStr">
        <is>
          <t>026TE - Chattahoochee (TSPLOST Exempt)</t>
        </is>
      </c>
      <c r="B716" s="20" t="n">
        <v>42005</v>
      </c>
      <c r="C716" s="20" t="n">
        <v>42094</v>
      </c>
      <c r="D716" s="21" t="n">
        <v>0.04</v>
      </c>
      <c r="E716" s="21" t="n">
        <v>0.02</v>
      </c>
      <c r="F716" s="21" t="n">
        <v>0.06</v>
      </c>
    </row>
    <row r="717">
      <c r="A717" t="inlineStr">
        <is>
          <t>026TE - Chattahoochee (TSPLOST Exempt)</t>
        </is>
      </c>
      <c r="B717" s="20" t="n">
        <v>42095</v>
      </c>
      <c r="C717" s="20" t="n">
        <v>46022</v>
      </c>
      <c r="D717" s="21" t="n">
        <v>0.04</v>
      </c>
      <c r="E717" s="21" t="n">
        <v>0.03</v>
      </c>
      <c r="F717" s="21" t="n">
        <v>0.07000000000000001</v>
      </c>
    </row>
    <row r="718">
      <c r="A718" t="inlineStr">
        <is>
          <t>026TE - Chattahoochee (TSPLOST Exempt)</t>
        </is>
      </c>
      <c r="B718" s="20" t="n">
        <v>46023</v>
      </c>
      <c r="C718" s="20" t="n">
        <v>47573</v>
      </c>
      <c r="D718" s="21" t="n">
        <v>0.04</v>
      </c>
      <c r="E718" s="21" t="n">
        <v>0.04</v>
      </c>
      <c r="F718" s="21" t="n">
        <v>0.08</v>
      </c>
    </row>
    <row r="719">
      <c r="A719" t="inlineStr">
        <is>
          <t>026TE - Chattahoochee (TSPLOST Exempt)</t>
        </is>
      </c>
      <c r="B719" s="20" t="n">
        <v>47574</v>
      </c>
      <c r="C719" s="20" t="n">
        <v>47664</v>
      </c>
      <c r="D719" s="21" t="n">
        <v>0.04</v>
      </c>
      <c r="E719" s="21" t="n">
        <v>0.03</v>
      </c>
      <c r="F719" s="21" t="n">
        <v>0.07000000000000001</v>
      </c>
    </row>
    <row r="720">
      <c r="A720" t="inlineStr">
        <is>
          <t>026TE - Chattahoochee (TSPLOST Exempt)</t>
        </is>
      </c>
      <c r="B720" s="20" t="n">
        <v>47665</v>
      </c>
      <c r="C720" s="20" t="n">
        <v>47848</v>
      </c>
      <c r="D720" s="21" t="n">
        <v>0.04</v>
      </c>
      <c r="E720" s="21" t="n">
        <v>0.02</v>
      </c>
      <c r="F720" s="21" t="n">
        <v>0.06</v>
      </c>
    </row>
    <row r="721">
      <c r="A721" t="inlineStr">
        <is>
          <t>026TE - Chattahoochee (TSPLOST Exempt)</t>
        </is>
      </c>
      <c r="B721" s="20" t="n">
        <v>47849</v>
      </c>
      <c r="C721" s="20" t="n">
        <v>2958465</v>
      </c>
      <c r="D721" s="21" t="n">
        <v>0.04</v>
      </c>
      <c r="E721" s="21" t="n">
        <v>0.01</v>
      </c>
      <c r="F721" s="21" t="n">
        <v>0.05</v>
      </c>
    </row>
    <row r="722">
      <c r="A722" t="inlineStr">
        <is>
          <t>027 - Chattooga</t>
        </is>
      </c>
      <c r="B722" s="20" t="n">
        <v>31321</v>
      </c>
      <c r="C722" s="20" t="n">
        <v>31502</v>
      </c>
      <c r="D722" s="21" t="n">
        <v>0.04</v>
      </c>
      <c r="E722" s="21" t="n">
        <v>0.01</v>
      </c>
      <c r="F722" s="21" t="n">
        <v>0.05</v>
      </c>
    </row>
    <row r="723">
      <c r="A723" t="inlineStr">
        <is>
          <t>027 - Chattooga</t>
        </is>
      </c>
      <c r="B723" s="20" t="n">
        <v>31503</v>
      </c>
      <c r="C723" s="20" t="n">
        <v>34242</v>
      </c>
      <c r="D723" s="21" t="n">
        <v>0.04</v>
      </c>
      <c r="E723" s="21" t="n">
        <v>0.02</v>
      </c>
      <c r="F723" s="21" t="n">
        <v>0.06</v>
      </c>
    </row>
    <row r="724">
      <c r="A724" t="inlineStr">
        <is>
          <t>027 - Chattooga</t>
        </is>
      </c>
      <c r="B724" s="20" t="n">
        <v>34243</v>
      </c>
      <c r="C724" s="20" t="n">
        <v>34334</v>
      </c>
      <c r="D724" s="21" t="n">
        <v>0.04</v>
      </c>
      <c r="E724" s="21" t="n">
        <v>0.01</v>
      </c>
      <c r="F724" s="21" t="n">
        <v>0.05</v>
      </c>
    </row>
    <row r="725">
      <c r="A725" t="inlineStr">
        <is>
          <t>027 - Chattooga</t>
        </is>
      </c>
      <c r="B725" s="20" t="n">
        <v>34335</v>
      </c>
      <c r="C725" s="20" t="n">
        <v>36160</v>
      </c>
      <c r="D725" s="21" t="n">
        <v>0.04</v>
      </c>
      <c r="E725" s="21" t="n">
        <v>0.02</v>
      </c>
      <c r="F725" s="21" t="n">
        <v>0.06</v>
      </c>
    </row>
    <row r="726">
      <c r="A726" t="inlineStr">
        <is>
          <t>027 - Chattooga</t>
        </is>
      </c>
      <c r="B726" s="20" t="n">
        <v>36161</v>
      </c>
      <c r="C726" s="20" t="n">
        <v>46022</v>
      </c>
      <c r="D726" s="21" t="n">
        <v>0.04</v>
      </c>
      <c r="E726" s="21" t="n">
        <v>0.03</v>
      </c>
      <c r="F726" s="21" t="n">
        <v>0.07000000000000001</v>
      </c>
    </row>
    <row r="727">
      <c r="A727" t="inlineStr">
        <is>
          <t>027 - Chattooga</t>
        </is>
      </c>
      <c r="B727" s="20" t="n">
        <v>46023</v>
      </c>
      <c r="C727" s="20" t="n">
        <v>46112</v>
      </c>
      <c r="D727" s="21" t="n">
        <v>0.04</v>
      </c>
      <c r="E727" s="21" t="n">
        <v>0.04</v>
      </c>
      <c r="F727" s="21" t="n">
        <v>0.08</v>
      </c>
    </row>
    <row r="728">
      <c r="A728" t="inlineStr">
        <is>
          <t>027 - Chattooga</t>
        </is>
      </c>
      <c r="B728" s="20" t="n">
        <v>46113</v>
      </c>
      <c r="C728" s="20" t="n">
        <v>46477</v>
      </c>
      <c r="D728" s="21" t="n">
        <v>0.04</v>
      </c>
      <c r="E728" s="21" t="n">
        <v>0.05</v>
      </c>
      <c r="F728" s="21" t="n">
        <v>0.09</v>
      </c>
    </row>
    <row r="729">
      <c r="A729" t="inlineStr">
        <is>
          <t>027 - Chattooga</t>
        </is>
      </c>
      <c r="B729" s="20" t="n">
        <v>46478</v>
      </c>
      <c r="C729" s="20" t="n">
        <v>47848</v>
      </c>
      <c r="D729" s="21" t="n">
        <v>0.04</v>
      </c>
      <c r="E729" s="21" t="n">
        <v>0.04</v>
      </c>
      <c r="F729" s="21" t="n">
        <v>0.08</v>
      </c>
    </row>
    <row r="730">
      <c r="A730" t="inlineStr">
        <is>
          <t>027 - Chattooga</t>
        </is>
      </c>
      <c r="B730" s="20" t="n">
        <v>47849</v>
      </c>
      <c r="C730" s="20" t="n">
        <v>48213</v>
      </c>
      <c r="D730" s="21" t="n">
        <v>0.04</v>
      </c>
      <c r="E730" s="21" t="n">
        <v>0.03</v>
      </c>
      <c r="F730" s="21" t="n">
        <v>0.07000000000000001</v>
      </c>
    </row>
    <row r="731">
      <c r="A731" t="inlineStr">
        <is>
          <t>027 - Chattooga</t>
        </is>
      </c>
      <c r="B731" s="20" t="n">
        <v>48214</v>
      </c>
      <c r="C731" s="20" t="n">
        <v>48304</v>
      </c>
      <c r="D731" s="21" t="n">
        <v>0.04</v>
      </c>
      <c r="E731" s="21" t="n">
        <v>0.02</v>
      </c>
      <c r="F731" s="21" t="n">
        <v>0.06</v>
      </c>
    </row>
    <row r="732">
      <c r="A732" t="inlineStr">
        <is>
          <t>027 - Chattooga</t>
        </is>
      </c>
      <c r="B732" s="20" t="n">
        <v>48305</v>
      </c>
      <c r="C732" s="20" t="n">
        <v>2958465</v>
      </c>
      <c r="D732" s="21" t="n">
        <v>0.04</v>
      </c>
      <c r="E732" s="21" t="n">
        <v>0.01</v>
      </c>
      <c r="F732" s="21" t="n">
        <v>0.05</v>
      </c>
    </row>
    <row r="733">
      <c r="A733" t="inlineStr">
        <is>
          <t>027CLF - Chattooga (Locomotive)</t>
        </is>
      </c>
      <c r="B733" s="20" t="n">
        <v>44378</v>
      </c>
      <c r="C733" s="20" t="n">
        <v>46022</v>
      </c>
      <c r="D733" s="21" t="n">
        <v>0.04</v>
      </c>
      <c r="E733" s="21" t="n">
        <v>0.03</v>
      </c>
      <c r="F733" s="21" t="n">
        <v>0.07000000000000001</v>
      </c>
    </row>
    <row r="734">
      <c r="A734" t="inlineStr">
        <is>
          <t>027CLF - Chattooga (Locomotive)</t>
        </is>
      </c>
      <c r="B734" s="20" t="n">
        <v>46023</v>
      </c>
      <c r="C734" s="20" t="n">
        <v>46477</v>
      </c>
      <c r="D734" s="21" t="n">
        <v>0.04</v>
      </c>
      <c r="E734" s="21" t="n">
        <v>0.04</v>
      </c>
      <c r="F734" s="21" t="n">
        <v>0.08</v>
      </c>
    </row>
    <row r="735">
      <c r="A735" t="inlineStr">
        <is>
          <t>027CLF - Chattooga (Locomotive)</t>
        </is>
      </c>
      <c r="B735" s="20" t="n">
        <v>46478</v>
      </c>
      <c r="C735" s="20" t="n">
        <v>47848</v>
      </c>
      <c r="D735" s="21" t="n">
        <v>0.04</v>
      </c>
      <c r="E735" s="21" t="n">
        <v>0.03</v>
      </c>
      <c r="F735" s="21" t="n">
        <v>0.07000000000000001</v>
      </c>
    </row>
    <row r="736">
      <c r="A736" t="inlineStr">
        <is>
          <t>027CLF - Chattooga (Locomotive)</t>
        </is>
      </c>
      <c r="B736" s="20" t="n">
        <v>47849</v>
      </c>
      <c r="C736" s="20" t="n">
        <v>48213</v>
      </c>
      <c r="D736" s="21" t="n">
        <v>0.04</v>
      </c>
      <c r="E736" s="21" t="n">
        <v>0.02</v>
      </c>
      <c r="F736" s="21" t="n">
        <v>0.06</v>
      </c>
    </row>
    <row r="737">
      <c r="A737" t="inlineStr">
        <is>
          <t>027CLF - Chattooga (Locomotive)</t>
        </is>
      </c>
      <c r="B737" s="20" t="n">
        <v>48214</v>
      </c>
      <c r="C737" s="20" t="n">
        <v>2958465</v>
      </c>
      <c r="D737" s="21" t="n">
        <v>0.04</v>
      </c>
      <c r="E737" s="21" t="n">
        <v>0.01</v>
      </c>
      <c r="F737" s="21" t="n">
        <v>0.05</v>
      </c>
    </row>
    <row r="738">
      <c r="A738" t="inlineStr">
        <is>
          <t>027E - Chattooga (Energy)</t>
        </is>
      </c>
      <c r="B738" s="20" t="n">
        <v>41275</v>
      </c>
      <c r="C738" s="20" t="n">
        <v>41639</v>
      </c>
      <c r="D738" s="21" t="n">
        <v>0.03</v>
      </c>
      <c r="E738" s="21" t="n">
        <v>0.0275</v>
      </c>
      <c r="F738" s="21" t="n">
        <v>0.0575</v>
      </c>
    </row>
    <row r="739">
      <c r="A739" t="inlineStr">
        <is>
          <t>027E - Chattooga (Energy)</t>
        </is>
      </c>
      <c r="B739" s="20" t="n">
        <v>41640</v>
      </c>
      <c r="C739" s="20" t="n">
        <v>42004</v>
      </c>
      <c r="D739" s="21" t="n">
        <v>0.02</v>
      </c>
      <c r="E739" s="21" t="n">
        <v>0.025</v>
      </c>
      <c r="F739" s="21" t="n">
        <v>0.045</v>
      </c>
    </row>
    <row r="740">
      <c r="A740" t="inlineStr">
        <is>
          <t>027E - Chattooga (Energy)</t>
        </is>
      </c>
      <c r="B740" s="20" t="n">
        <v>42005</v>
      </c>
      <c r="C740" s="20" t="n">
        <v>42369</v>
      </c>
      <c r="D740" s="21" t="n">
        <v>0.01</v>
      </c>
      <c r="E740" s="21" t="n">
        <v>0.0225</v>
      </c>
      <c r="F740" s="21" t="n">
        <v>0.0325</v>
      </c>
    </row>
    <row r="741">
      <c r="A741" t="inlineStr">
        <is>
          <t>027E - Chattooga (Energy)</t>
        </is>
      </c>
      <c r="B741" s="20" t="n">
        <v>42370</v>
      </c>
      <c r="C741" s="20" t="n">
        <v>46477</v>
      </c>
      <c r="D741" s="21" t="n">
        <v>0</v>
      </c>
      <c r="E741" s="21" t="n">
        <v>0.02</v>
      </c>
      <c r="F741" s="21" t="n">
        <v>0.02</v>
      </c>
    </row>
    <row r="742">
      <c r="A742" t="inlineStr">
        <is>
          <t>027E - Chattooga (Energy)</t>
        </is>
      </c>
      <c r="B742" s="20" t="n">
        <v>46478</v>
      </c>
      <c r="C742" s="20" t="n">
        <v>2958465</v>
      </c>
      <c r="D742" s="21" t="n">
        <v>0</v>
      </c>
      <c r="E742" s="21" t="n">
        <v>0.01</v>
      </c>
      <c r="F742" s="21" t="n">
        <v>0.01</v>
      </c>
    </row>
    <row r="743">
      <c r="A743" t="inlineStr">
        <is>
          <t>027JT - Chattooga (Jet Fuel)</t>
        </is>
      </c>
      <c r="B743" s="20" t="n">
        <v>42005</v>
      </c>
      <c r="C743" s="20" t="n">
        <v>42185</v>
      </c>
      <c r="D743" s="21" t="n">
        <v>0</v>
      </c>
      <c r="E743" s="21" t="n">
        <v>0</v>
      </c>
      <c r="F743" s="21" t="n">
        <v>0</v>
      </c>
    </row>
    <row r="744">
      <c r="A744" t="inlineStr">
        <is>
          <t>027JT - Chattooga (Jet Fuel)</t>
        </is>
      </c>
      <c r="B744" s="20" t="n">
        <v>42186</v>
      </c>
      <c r="C744" s="20" t="n">
        <v>43281</v>
      </c>
      <c r="D744" s="21" t="n">
        <v>0.04</v>
      </c>
      <c r="E744" s="21" t="n">
        <v>0.03</v>
      </c>
      <c r="F744" s="21" t="n">
        <v>0.07000000000000001</v>
      </c>
    </row>
    <row r="745">
      <c r="A745" t="inlineStr">
        <is>
          <t>027JT - Chattooga (Jet Fuel)</t>
        </is>
      </c>
      <c r="B745" s="20" t="n">
        <v>43282</v>
      </c>
      <c r="C745" s="20" t="n">
        <v>43312</v>
      </c>
      <c r="D745" s="21" t="n">
        <v>0.04</v>
      </c>
      <c r="E745" s="21" t="n">
        <v>0.01</v>
      </c>
      <c r="F745" s="21" t="n">
        <v>0.05</v>
      </c>
    </row>
    <row r="746">
      <c r="A746" t="inlineStr">
        <is>
          <t>027JT - Chattooga (Jet Fuel)</t>
        </is>
      </c>
      <c r="B746" s="20" t="n">
        <v>43313</v>
      </c>
      <c r="C746" s="20" t="n">
        <v>2958465</v>
      </c>
      <c r="D746" s="21" t="n">
        <v>0</v>
      </c>
      <c r="E746" s="21" t="n">
        <v>0.01</v>
      </c>
      <c r="F746" s="21" t="n">
        <v>0.01</v>
      </c>
    </row>
    <row r="747">
      <c r="A747" t="inlineStr">
        <is>
          <t>027TE - Chattooga (TSPLOST Exempt)</t>
        </is>
      </c>
      <c r="B747" s="20" t="n">
        <v>31321</v>
      </c>
      <c r="C747" s="20" t="n">
        <v>31502</v>
      </c>
      <c r="D747" s="21" t="n">
        <v>0.04</v>
      </c>
      <c r="E747" s="21" t="n">
        <v>0.01</v>
      </c>
      <c r="F747" s="21" t="n">
        <v>0.05</v>
      </c>
    </row>
    <row r="748">
      <c r="A748" t="inlineStr">
        <is>
          <t>027TE - Chattooga (TSPLOST Exempt)</t>
        </is>
      </c>
      <c r="B748" s="20" t="n">
        <v>31503</v>
      </c>
      <c r="C748" s="20" t="n">
        <v>34242</v>
      </c>
      <c r="D748" s="21" t="n">
        <v>0.04</v>
      </c>
      <c r="E748" s="21" t="n">
        <v>0.02</v>
      </c>
      <c r="F748" s="21" t="n">
        <v>0.06</v>
      </c>
    </row>
    <row r="749">
      <c r="A749" t="inlineStr">
        <is>
          <t>027TE - Chattooga (TSPLOST Exempt)</t>
        </is>
      </c>
      <c r="B749" s="20" t="n">
        <v>34243</v>
      </c>
      <c r="C749" s="20" t="n">
        <v>34334</v>
      </c>
      <c r="D749" s="21" t="n">
        <v>0.04</v>
      </c>
      <c r="E749" s="21" t="n">
        <v>0.01</v>
      </c>
      <c r="F749" s="21" t="n">
        <v>0.05</v>
      </c>
    </row>
    <row r="750">
      <c r="A750" t="inlineStr">
        <is>
          <t>027TE - Chattooga (TSPLOST Exempt)</t>
        </is>
      </c>
      <c r="B750" s="20" t="n">
        <v>34335</v>
      </c>
      <c r="C750" s="20" t="n">
        <v>36160</v>
      </c>
      <c r="D750" s="21" t="n">
        <v>0.04</v>
      </c>
      <c r="E750" s="21" t="n">
        <v>0.02</v>
      </c>
      <c r="F750" s="21" t="n">
        <v>0.06</v>
      </c>
    </row>
    <row r="751">
      <c r="A751" t="inlineStr">
        <is>
          <t>027TE - Chattooga (TSPLOST Exempt)</t>
        </is>
      </c>
      <c r="B751" s="20" t="n">
        <v>36161</v>
      </c>
      <c r="C751" s="20" t="n">
        <v>46022</v>
      </c>
      <c r="D751" s="21" t="n">
        <v>0.04</v>
      </c>
      <c r="E751" s="21" t="n">
        <v>0.03</v>
      </c>
      <c r="F751" s="21" t="n">
        <v>0.07000000000000001</v>
      </c>
    </row>
    <row r="752">
      <c r="A752" t="inlineStr">
        <is>
          <t>027TE - Chattooga (TSPLOST Exempt)</t>
        </is>
      </c>
      <c r="B752" s="20" t="n">
        <v>46023</v>
      </c>
      <c r="C752" s="20" t="n">
        <v>46477</v>
      </c>
      <c r="D752" s="21" t="n">
        <v>0.04</v>
      </c>
      <c r="E752" s="21" t="n">
        <v>0.04</v>
      </c>
      <c r="F752" s="21" t="n">
        <v>0.08</v>
      </c>
    </row>
    <row r="753">
      <c r="A753" t="inlineStr">
        <is>
          <t>027TE - Chattooga (TSPLOST Exempt)</t>
        </is>
      </c>
      <c r="B753" s="20" t="n">
        <v>46478</v>
      </c>
      <c r="C753" s="20" t="n">
        <v>47848</v>
      </c>
      <c r="D753" s="21" t="n">
        <v>0.04</v>
      </c>
      <c r="E753" s="21" t="n">
        <v>0.03</v>
      </c>
      <c r="F753" s="21" t="n">
        <v>0.07000000000000001</v>
      </c>
    </row>
    <row r="754">
      <c r="A754" t="inlineStr">
        <is>
          <t>027TE - Chattooga (TSPLOST Exempt)</t>
        </is>
      </c>
      <c r="B754" s="20" t="n">
        <v>47849</v>
      </c>
      <c r="C754" s="20" t="n">
        <v>48213</v>
      </c>
      <c r="D754" s="21" t="n">
        <v>0.04</v>
      </c>
      <c r="E754" s="21" t="n">
        <v>0.02</v>
      </c>
      <c r="F754" s="21" t="n">
        <v>0.06</v>
      </c>
    </row>
    <row r="755">
      <c r="A755" t="inlineStr">
        <is>
          <t>027TE - Chattooga (TSPLOST Exempt)</t>
        </is>
      </c>
      <c r="B755" s="20" t="n">
        <v>48214</v>
      </c>
      <c r="C755" s="20" t="n">
        <v>2958465</v>
      </c>
      <c r="D755" s="21" t="n">
        <v>0.04</v>
      </c>
      <c r="E755" s="21" t="n">
        <v>0.01</v>
      </c>
      <c r="F755" s="21" t="n">
        <v>0.05</v>
      </c>
    </row>
    <row r="756">
      <c r="A756" t="inlineStr">
        <is>
          <t>028 - Cherokee</t>
        </is>
      </c>
      <c r="B756" s="20" t="n">
        <v>31321</v>
      </c>
      <c r="C756" s="20" t="n">
        <v>31593</v>
      </c>
      <c r="D756" s="21" t="n">
        <v>0.04</v>
      </c>
      <c r="E756" s="21" t="n">
        <v>0.01</v>
      </c>
      <c r="F756" s="21" t="n">
        <v>0.05</v>
      </c>
    </row>
    <row r="757">
      <c r="A757" t="inlineStr">
        <is>
          <t>028 - Cherokee</t>
        </is>
      </c>
      <c r="B757" s="20" t="n">
        <v>31594</v>
      </c>
      <c r="C757" s="20" t="n">
        <v>31958</v>
      </c>
      <c r="D757" s="21" t="n">
        <v>0.04</v>
      </c>
      <c r="E757" s="21" t="n">
        <v>0</v>
      </c>
      <c r="F757" s="21" t="n">
        <v>0.04</v>
      </c>
    </row>
    <row r="758">
      <c r="A758" t="inlineStr">
        <is>
          <t>028 - Cherokee</t>
        </is>
      </c>
      <c r="B758" s="20" t="n">
        <v>31959</v>
      </c>
      <c r="C758" s="20" t="n">
        <v>35795</v>
      </c>
      <c r="D758" s="21" t="n">
        <v>0.04</v>
      </c>
      <c r="E758" s="21" t="n">
        <v>0.01</v>
      </c>
      <c r="F758" s="21" t="n">
        <v>0.05</v>
      </c>
    </row>
    <row r="759">
      <c r="A759" t="inlineStr">
        <is>
          <t>028 - Cherokee</t>
        </is>
      </c>
      <c r="B759" s="20" t="n">
        <v>35796</v>
      </c>
      <c r="C759" s="20" t="n">
        <v>46112</v>
      </c>
      <c r="D759" s="21" t="n">
        <v>0.04</v>
      </c>
      <c r="E759" s="21" t="n">
        <v>0.02</v>
      </c>
      <c r="F759" s="21" t="n">
        <v>0.06</v>
      </c>
    </row>
    <row r="760">
      <c r="A760" t="inlineStr">
        <is>
          <t>028 - Cherokee</t>
        </is>
      </c>
      <c r="B760" s="20" t="n">
        <v>46113</v>
      </c>
      <c r="C760" s="20" t="n">
        <v>46660</v>
      </c>
      <c r="D760" s="21" t="n">
        <v>0.04</v>
      </c>
      <c r="E760" s="21" t="n">
        <v>0.03</v>
      </c>
      <c r="F760" s="21" t="n">
        <v>0.07000000000000001</v>
      </c>
    </row>
    <row r="761">
      <c r="A761" t="inlineStr">
        <is>
          <t>028 - Cherokee</t>
        </is>
      </c>
      <c r="B761" s="20" t="n">
        <v>46661</v>
      </c>
      <c r="C761" s="20" t="n">
        <v>47664</v>
      </c>
      <c r="D761" s="21" t="n">
        <v>0.04</v>
      </c>
      <c r="E761" s="21" t="n">
        <v>0.02</v>
      </c>
      <c r="F761" s="21" t="n">
        <v>0.06</v>
      </c>
    </row>
    <row r="762">
      <c r="A762" t="inlineStr">
        <is>
          <t>028 - Cherokee</t>
        </is>
      </c>
      <c r="B762" s="20" t="n">
        <v>47665</v>
      </c>
      <c r="C762" s="20" t="n">
        <v>48304</v>
      </c>
      <c r="D762" s="21" t="n">
        <v>0.04</v>
      </c>
      <c r="E762" s="21" t="n">
        <v>0.01</v>
      </c>
      <c r="F762" s="21" t="n">
        <v>0.05</v>
      </c>
    </row>
    <row r="763">
      <c r="A763" t="inlineStr">
        <is>
          <t>028 - Cherokee</t>
        </is>
      </c>
      <c r="B763" s="20" t="n">
        <v>48305</v>
      </c>
      <c r="C763" s="20" t="n">
        <v>2958465</v>
      </c>
      <c r="D763" s="21" t="n">
        <v>0.04</v>
      </c>
      <c r="E763" s="21" t="n">
        <v>0</v>
      </c>
      <c r="F763" s="21" t="n">
        <v>0.04</v>
      </c>
    </row>
    <row r="764">
      <c r="A764" t="inlineStr">
        <is>
          <t>028CLF - Cherokee (Locomotive)</t>
        </is>
      </c>
      <c r="B764" s="20" t="n">
        <v>44378</v>
      </c>
      <c r="C764" s="20" t="n">
        <v>46660</v>
      </c>
      <c r="D764" s="21" t="n">
        <v>0.04</v>
      </c>
      <c r="E764" s="21" t="n">
        <v>0.02</v>
      </c>
      <c r="F764" s="21" t="n">
        <v>0.06</v>
      </c>
    </row>
    <row r="765">
      <c r="A765" t="inlineStr">
        <is>
          <t>028CLF - Cherokee (Locomotive)</t>
        </is>
      </c>
      <c r="B765" s="20" t="n">
        <v>46661</v>
      </c>
      <c r="C765" s="20" t="n">
        <v>47664</v>
      </c>
      <c r="D765" s="21" t="n">
        <v>0.04</v>
      </c>
      <c r="E765" s="21" t="n">
        <v>0.01</v>
      </c>
      <c r="F765" s="21" t="n">
        <v>0.05</v>
      </c>
    </row>
    <row r="766">
      <c r="A766" t="inlineStr">
        <is>
          <t>028CLF - Cherokee (Locomotive)</t>
        </is>
      </c>
      <c r="B766" s="20" t="n">
        <v>47665</v>
      </c>
      <c r="C766" s="20" t="n">
        <v>2958465</v>
      </c>
      <c r="D766" s="21" t="n">
        <v>0.04</v>
      </c>
      <c r="E766" s="21" t="n">
        <v>0</v>
      </c>
      <c r="F766" s="21" t="n">
        <v>0.04</v>
      </c>
    </row>
    <row r="767">
      <c r="A767" t="inlineStr">
        <is>
          <t>028E - Cherokee (Energy)</t>
        </is>
      </c>
      <c r="B767" s="20" t="n">
        <v>41275</v>
      </c>
      <c r="C767" s="20" t="n">
        <v>41639</v>
      </c>
      <c r="D767" s="21" t="n">
        <v>0.03</v>
      </c>
      <c r="E767" s="21" t="n">
        <v>0.0175</v>
      </c>
      <c r="F767" s="21" t="n">
        <v>0.0475</v>
      </c>
    </row>
    <row r="768">
      <c r="A768" t="inlineStr">
        <is>
          <t>028E - Cherokee (Energy)</t>
        </is>
      </c>
      <c r="B768" s="20" t="n">
        <v>41640</v>
      </c>
      <c r="C768" s="20" t="n">
        <v>42004</v>
      </c>
      <c r="D768" s="21" t="n">
        <v>0.02</v>
      </c>
      <c r="E768" s="21" t="n">
        <v>0.015</v>
      </c>
      <c r="F768" s="21" t="n">
        <v>0.035</v>
      </c>
    </row>
    <row r="769">
      <c r="A769" t="inlineStr">
        <is>
          <t>028E - Cherokee (Energy)</t>
        </is>
      </c>
      <c r="B769" s="20" t="n">
        <v>42005</v>
      </c>
      <c r="C769" s="20" t="n">
        <v>42369</v>
      </c>
      <c r="D769" s="21" t="n">
        <v>0.01</v>
      </c>
      <c r="E769" s="21" t="n">
        <v>0.0125</v>
      </c>
      <c r="F769" s="21" t="n">
        <v>0.0225</v>
      </c>
    </row>
    <row r="770">
      <c r="A770" t="inlineStr">
        <is>
          <t>028E - Cherokee (Energy)</t>
        </is>
      </c>
      <c r="B770" s="20" t="n">
        <v>42370</v>
      </c>
      <c r="C770" s="20" t="n">
        <v>46660</v>
      </c>
      <c r="D770" s="21" t="n">
        <v>0</v>
      </c>
      <c r="E770" s="21" t="n">
        <v>0.01</v>
      </c>
      <c r="F770" s="21" t="n">
        <v>0.01</v>
      </c>
    </row>
    <row r="771">
      <c r="A771" t="inlineStr">
        <is>
          <t>028E - Cherokee (Energy)</t>
        </is>
      </c>
      <c r="B771" s="20" t="n">
        <v>46661</v>
      </c>
      <c r="C771" s="20" t="n">
        <v>2958465</v>
      </c>
      <c r="D771" s="21" t="n">
        <v>0</v>
      </c>
      <c r="E771" s="21" t="n">
        <v>0</v>
      </c>
      <c r="F771" s="21" t="n">
        <v>0</v>
      </c>
    </row>
    <row r="772">
      <c r="A772" t="inlineStr">
        <is>
          <t>028JT - Cherokee (Jet Fuel)</t>
        </is>
      </c>
      <c r="B772" s="20" t="n">
        <v>42186</v>
      </c>
      <c r="C772" s="20" t="n">
        <v>43281</v>
      </c>
      <c r="D772" s="21" t="n">
        <v>0.04</v>
      </c>
      <c r="E772" s="21" t="n">
        <v>0.02</v>
      </c>
      <c r="F772" s="21" t="n">
        <v>0.06</v>
      </c>
    </row>
    <row r="773">
      <c r="A773" t="inlineStr">
        <is>
          <t>028JT - Cherokee (Jet Fuel)</t>
        </is>
      </c>
      <c r="B773" s="20" t="n">
        <v>43282</v>
      </c>
      <c r="C773" s="20" t="n">
        <v>43312</v>
      </c>
      <c r="D773" s="21" t="n">
        <v>0.04</v>
      </c>
      <c r="E773" s="21" t="n">
        <v>0</v>
      </c>
      <c r="F773" s="21" t="n">
        <v>0.04</v>
      </c>
    </row>
    <row r="774">
      <c r="A774" t="inlineStr">
        <is>
          <t>028JT - Cherokee (Jet Fuel)</t>
        </is>
      </c>
      <c r="B774" s="20" t="n">
        <v>43313</v>
      </c>
      <c r="C774" s="20" t="n">
        <v>2958465</v>
      </c>
      <c r="D774" s="21" t="n">
        <v>0</v>
      </c>
      <c r="E774" s="21" t="n">
        <v>0</v>
      </c>
      <c r="F774" s="21" t="n">
        <v>0</v>
      </c>
    </row>
    <row r="775">
      <c r="A775" t="inlineStr">
        <is>
          <t>028TE - Cherokee (TSPLOST Exempt)</t>
        </is>
      </c>
      <c r="B775" s="20" t="n">
        <v>31321</v>
      </c>
      <c r="C775" s="20" t="n">
        <v>31593</v>
      </c>
      <c r="D775" s="21" t="n">
        <v>0.04</v>
      </c>
      <c r="E775" s="21" t="n">
        <v>0.01</v>
      </c>
      <c r="F775" s="21" t="n">
        <v>0.05</v>
      </c>
    </row>
    <row r="776">
      <c r="A776" t="inlineStr">
        <is>
          <t>028TE - Cherokee (TSPLOST Exempt)</t>
        </is>
      </c>
      <c r="B776" s="20" t="n">
        <v>31594</v>
      </c>
      <c r="C776" s="20" t="n">
        <v>31958</v>
      </c>
      <c r="D776" s="21" t="n">
        <v>0.04</v>
      </c>
      <c r="E776" s="21" t="n">
        <v>0</v>
      </c>
      <c r="F776" s="21" t="n">
        <v>0.04</v>
      </c>
    </row>
    <row r="777">
      <c r="A777" t="inlineStr">
        <is>
          <t>028TE - Cherokee (TSPLOST Exempt)</t>
        </is>
      </c>
      <c r="B777" s="20" t="n">
        <v>31959</v>
      </c>
      <c r="C777" s="20" t="n">
        <v>35795</v>
      </c>
      <c r="D777" s="21" t="n">
        <v>0.04</v>
      </c>
      <c r="E777" s="21" t="n">
        <v>0.01</v>
      </c>
      <c r="F777" s="21" t="n">
        <v>0.05</v>
      </c>
    </row>
    <row r="778">
      <c r="A778" t="inlineStr">
        <is>
          <t>028TE - Cherokee (TSPLOST Exempt)</t>
        </is>
      </c>
      <c r="B778" s="20" t="n">
        <v>35796</v>
      </c>
      <c r="C778" s="20" t="n">
        <v>46660</v>
      </c>
      <c r="D778" s="21" t="n">
        <v>0.04</v>
      </c>
      <c r="E778" s="21" t="n">
        <v>0.02</v>
      </c>
      <c r="F778" s="21" t="n">
        <v>0.06</v>
      </c>
    </row>
    <row r="779">
      <c r="A779" t="inlineStr">
        <is>
          <t>028TE - Cherokee (TSPLOST Exempt)</t>
        </is>
      </c>
      <c r="B779" s="20" t="n">
        <v>46661</v>
      </c>
      <c r="C779" s="20" t="n">
        <v>47664</v>
      </c>
      <c r="D779" s="21" t="n">
        <v>0.04</v>
      </c>
      <c r="E779" s="21" t="n">
        <v>0.01</v>
      </c>
      <c r="F779" s="21" t="n">
        <v>0.05</v>
      </c>
    </row>
    <row r="780">
      <c r="A780" t="inlineStr">
        <is>
          <t>028TE - Cherokee (TSPLOST Exempt)</t>
        </is>
      </c>
      <c r="B780" s="20" t="n">
        <v>47665</v>
      </c>
      <c r="C780" s="20" t="n">
        <v>2958465</v>
      </c>
      <c r="D780" s="21" t="n">
        <v>0.04</v>
      </c>
      <c r="E780" s="21" t="n">
        <v>0</v>
      </c>
      <c r="F780" s="21" t="n">
        <v>0.04</v>
      </c>
    </row>
    <row r="781">
      <c r="A781" t="inlineStr">
        <is>
          <t>029 - Clarke</t>
        </is>
      </c>
      <c r="B781" s="20" t="n">
        <v>28491</v>
      </c>
      <c r="C781" s="20" t="n">
        <v>31320</v>
      </c>
      <c r="D781" s="21" t="n">
        <v>0.04</v>
      </c>
      <c r="E781" s="21" t="n">
        <v>0.01</v>
      </c>
      <c r="F781" s="21" t="n">
        <v>0.05</v>
      </c>
    </row>
    <row r="782">
      <c r="A782" t="inlineStr">
        <is>
          <t>029 - Clarke</t>
        </is>
      </c>
      <c r="B782" s="20" t="n">
        <v>31321</v>
      </c>
      <c r="C782" s="20" t="n">
        <v>31685</v>
      </c>
      <c r="D782" s="21" t="n">
        <v>0.04</v>
      </c>
      <c r="E782" s="21" t="n">
        <v>0.02</v>
      </c>
      <c r="F782" s="21" t="n">
        <v>0.06</v>
      </c>
    </row>
    <row r="783">
      <c r="A783" t="inlineStr">
        <is>
          <t>029 - Clarke</t>
        </is>
      </c>
      <c r="B783" s="20" t="n">
        <v>31686</v>
      </c>
      <c r="C783" s="20" t="n">
        <v>32233</v>
      </c>
      <c r="D783" s="21" t="n">
        <v>0.04</v>
      </c>
      <c r="E783" s="21" t="n">
        <v>0.01</v>
      </c>
      <c r="F783" s="21" t="n">
        <v>0.05</v>
      </c>
    </row>
    <row r="784">
      <c r="A784" t="inlineStr">
        <is>
          <t>029 - Clarke</t>
        </is>
      </c>
      <c r="B784" s="20" t="n">
        <v>32234</v>
      </c>
      <c r="C784" s="20" t="n">
        <v>33694</v>
      </c>
      <c r="D784" s="21" t="n">
        <v>0.04</v>
      </c>
      <c r="E784" s="21" t="n">
        <v>0.02</v>
      </c>
      <c r="F784" s="21" t="n">
        <v>0.06</v>
      </c>
    </row>
    <row r="785">
      <c r="A785" t="inlineStr">
        <is>
          <t>029 - Clarke</t>
        </is>
      </c>
      <c r="B785" s="20" t="n">
        <v>33695</v>
      </c>
      <c r="C785" s="20" t="n">
        <v>34789</v>
      </c>
      <c r="D785" s="21" t="n">
        <v>0.04</v>
      </c>
      <c r="E785" s="21" t="n">
        <v>0.01</v>
      </c>
      <c r="F785" s="21" t="n">
        <v>0.05</v>
      </c>
    </row>
    <row r="786">
      <c r="A786" t="inlineStr">
        <is>
          <t>029 - Clarke</t>
        </is>
      </c>
      <c r="B786" s="20" t="n">
        <v>34790</v>
      </c>
      <c r="C786" s="20" t="n">
        <v>35611</v>
      </c>
      <c r="D786" s="21" t="n">
        <v>0.04</v>
      </c>
      <c r="E786" s="21" t="n">
        <v>0.02</v>
      </c>
      <c r="F786" s="21" t="n">
        <v>0.06</v>
      </c>
    </row>
    <row r="787">
      <c r="A787" t="inlineStr">
        <is>
          <t>029 - Clarke</t>
        </is>
      </c>
      <c r="B787" s="20" t="n">
        <v>35612</v>
      </c>
      <c r="C787" s="20" t="n">
        <v>43190</v>
      </c>
      <c r="D787" s="21" t="n">
        <v>0.04</v>
      </c>
      <c r="E787" s="21" t="n">
        <v>0.03</v>
      </c>
      <c r="F787" s="21" t="n">
        <v>0.07000000000000001</v>
      </c>
    </row>
    <row r="788">
      <c r="A788" t="inlineStr">
        <is>
          <t>029 - Clarke</t>
        </is>
      </c>
      <c r="B788" s="20" t="n">
        <v>43191</v>
      </c>
      <c r="C788" s="20" t="n">
        <v>43373</v>
      </c>
      <c r="D788" s="21" t="n">
        <v>0.04</v>
      </c>
      <c r="E788" s="21" t="n">
        <v>0.04</v>
      </c>
      <c r="F788" s="21" t="n">
        <v>0.08</v>
      </c>
    </row>
    <row r="789">
      <c r="A789" t="inlineStr">
        <is>
          <t>029 - Clarke</t>
        </is>
      </c>
      <c r="B789" s="20" t="n">
        <v>43374</v>
      </c>
      <c r="C789" s="20" t="n">
        <v>46568</v>
      </c>
      <c r="D789" s="21" t="n">
        <v>0.04</v>
      </c>
      <c r="E789" s="21" t="n">
        <v>0.04</v>
      </c>
      <c r="F789" s="21" t="n">
        <v>0.08</v>
      </c>
    </row>
    <row r="790">
      <c r="A790" t="inlineStr">
        <is>
          <t>029 - Clarke</t>
        </is>
      </c>
      <c r="B790" s="20" t="n">
        <v>46569</v>
      </c>
      <c r="C790" s="20" t="n">
        <v>46660</v>
      </c>
      <c r="D790" s="21" t="n">
        <v>0.04</v>
      </c>
      <c r="E790" s="21" t="n">
        <v>0.03</v>
      </c>
      <c r="F790" s="21" t="n">
        <v>0.07000000000000001</v>
      </c>
    </row>
    <row r="791">
      <c r="A791" t="inlineStr">
        <is>
          <t>029 - Clarke</t>
        </is>
      </c>
      <c r="B791" s="20" t="n">
        <v>46661</v>
      </c>
      <c r="C791" s="20" t="n">
        <v>2958465</v>
      </c>
      <c r="D791" s="21" t="n">
        <v>0.04</v>
      </c>
      <c r="E791" s="21" t="n">
        <v>0.02</v>
      </c>
      <c r="F791" s="21" t="n">
        <v>0.06</v>
      </c>
    </row>
    <row r="792">
      <c r="A792" t="inlineStr">
        <is>
          <t>029CLF - Clarke (Locomotive)</t>
        </is>
      </c>
      <c r="B792" s="20" t="n">
        <v>44378</v>
      </c>
      <c r="C792" s="20" t="n">
        <v>46568</v>
      </c>
      <c r="D792" s="21" t="n">
        <v>0.04</v>
      </c>
      <c r="E792" s="21" t="n">
        <v>0.03</v>
      </c>
      <c r="F792" s="21" t="n">
        <v>0.07000000000000001</v>
      </c>
    </row>
    <row r="793">
      <c r="A793" t="inlineStr">
        <is>
          <t>029CLF - Clarke (Locomotive)</t>
        </is>
      </c>
      <c r="B793" s="20" t="n">
        <v>46569</v>
      </c>
      <c r="C793" s="20" t="n">
        <v>2958465</v>
      </c>
      <c r="D793" s="21" t="n">
        <v>0.04</v>
      </c>
      <c r="E793" s="21" t="n">
        <v>0.02</v>
      </c>
      <c r="F793" s="21" t="n">
        <v>0.06</v>
      </c>
    </row>
    <row r="794">
      <c r="A794" t="inlineStr">
        <is>
          <t>029E - Clarke (Energy)</t>
        </is>
      </c>
      <c r="B794" s="20" t="n">
        <v>41275</v>
      </c>
      <c r="C794" s="20" t="n">
        <v>41639</v>
      </c>
      <c r="D794" s="21" t="n">
        <v>0.03</v>
      </c>
      <c r="E794" s="21" t="n">
        <v>0.025</v>
      </c>
      <c r="F794" s="21" t="n">
        <v>0.055</v>
      </c>
    </row>
    <row r="795">
      <c r="A795" t="inlineStr">
        <is>
          <t>029E - Clarke (Energy)</t>
        </is>
      </c>
      <c r="B795" s="20" t="n">
        <v>41640</v>
      </c>
      <c r="C795" s="20" t="n">
        <v>42004</v>
      </c>
      <c r="D795" s="21" t="n">
        <v>0.02</v>
      </c>
      <c r="E795" s="21" t="n">
        <v>0.02</v>
      </c>
      <c r="F795" s="21" t="n">
        <v>0.04</v>
      </c>
    </row>
    <row r="796">
      <c r="A796" t="inlineStr">
        <is>
          <t>029E - Clarke (Energy)</t>
        </is>
      </c>
      <c r="B796" s="20" t="n">
        <v>42005</v>
      </c>
      <c r="C796" s="20" t="n">
        <v>42369</v>
      </c>
      <c r="D796" s="21" t="n">
        <v>0.01</v>
      </c>
      <c r="E796" s="21" t="n">
        <v>0.015</v>
      </c>
      <c r="F796" s="21" t="n">
        <v>0.025</v>
      </c>
    </row>
    <row r="797">
      <c r="A797" t="inlineStr">
        <is>
          <t>029E - Clarke (Energy)</t>
        </is>
      </c>
      <c r="B797" s="20" t="n">
        <v>42370</v>
      </c>
      <c r="C797" s="20" t="n">
        <v>46568</v>
      </c>
      <c r="D797" s="21" t="n">
        <v>0</v>
      </c>
      <c r="E797" s="21" t="n">
        <v>0.01</v>
      </c>
      <c r="F797" s="21" t="n">
        <v>0.01</v>
      </c>
    </row>
    <row r="798">
      <c r="A798" t="inlineStr">
        <is>
          <t>029E - Clarke (Energy)</t>
        </is>
      </c>
      <c r="B798" s="20" t="n">
        <v>46569</v>
      </c>
      <c r="C798" s="20" t="n">
        <v>2958465</v>
      </c>
      <c r="D798" s="21" t="n">
        <v>0</v>
      </c>
      <c r="E798" s="21" t="n">
        <v>0</v>
      </c>
      <c r="F798" s="21" t="n">
        <v>0</v>
      </c>
    </row>
    <row r="799">
      <c r="A799" t="inlineStr">
        <is>
          <t>029JT - Clarke (Jet Fuel)</t>
        </is>
      </c>
      <c r="B799" s="20" t="n">
        <v>42005</v>
      </c>
      <c r="C799" s="20" t="n">
        <v>42185</v>
      </c>
      <c r="D799" s="21" t="n">
        <v>0</v>
      </c>
      <c r="E799" s="21" t="n">
        <v>0</v>
      </c>
      <c r="F799" s="21" t="n">
        <v>0</v>
      </c>
    </row>
    <row r="800">
      <c r="A800" t="inlineStr">
        <is>
          <t>029JT - Clarke (Jet Fuel)</t>
        </is>
      </c>
      <c r="B800" s="20" t="n">
        <v>42186</v>
      </c>
      <c r="C800" s="20" t="n">
        <v>43190</v>
      </c>
      <c r="D800" s="21" t="n">
        <v>0.04</v>
      </c>
      <c r="E800" s="21" t="n">
        <v>0.03</v>
      </c>
      <c r="F800" s="21" t="n">
        <v>0.07000000000000001</v>
      </c>
    </row>
    <row r="801">
      <c r="A801" t="inlineStr">
        <is>
          <t>029JT - Clarke (Jet Fuel)</t>
        </is>
      </c>
      <c r="B801" s="20" t="n">
        <v>43191</v>
      </c>
      <c r="C801" s="20" t="n">
        <v>43281</v>
      </c>
      <c r="D801" s="21" t="n">
        <v>0.04</v>
      </c>
      <c r="E801" s="21" t="n">
        <v>0.04</v>
      </c>
      <c r="F801" s="21" t="n">
        <v>0.08</v>
      </c>
    </row>
    <row r="802">
      <c r="A802" t="inlineStr">
        <is>
          <t>029JT - Clarke (Jet Fuel)</t>
        </is>
      </c>
      <c r="B802" s="20" t="n">
        <v>43282</v>
      </c>
      <c r="C802" s="20" t="n">
        <v>43312</v>
      </c>
      <c r="D802" s="21" t="n">
        <v>0.04</v>
      </c>
      <c r="E802" s="21" t="n">
        <v>0.01</v>
      </c>
      <c r="F802" s="21" t="n">
        <v>0.05</v>
      </c>
    </row>
    <row r="803">
      <c r="A803" t="inlineStr">
        <is>
          <t>029JT - Clarke (Jet Fuel)</t>
        </is>
      </c>
      <c r="B803" s="20" t="n">
        <v>43313</v>
      </c>
      <c r="C803" s="20" t="n">
        <v>2958465</v>
      </c>
      <c r="D803" s="21" t="n">
        <v>0</v>
      </c>
      <c r="E803" s="21" t="n">
        <v>0.01</v>
      </c>
      <c r="F803" s="21" t="n">
        <v>0.01</v>
      </c>
    </row>
    <row r="804">
      <c r="A804" t="inlineStr">
        <is>
          <t>029JTTE - Clarke (Jet Fuel TSPLOST Exempt)</t>
        </is>
      </c>
      <c r="B804" s="20" t="n">
        <v>42186</v>
      </c>
      <c r="C804" s="20" t="n">
        <v>43281</v>
      </c>
      <c r="D804" s="21" t="n">
        <v>0.04</v>
      </c>
      <c r="E804" s="21" t="n">
        <v>0.03</v>
      </c>
      <c r="F804" s="21" t="n">
        <v>0.07000000000000001</v>
      </c>
    </row>
    <row r="805">
      <c r="A805" t="inlineStr">
        <is>
          <t>029JTTE - Clarke (Jet Fuel TSPLOST Exempt)</t>
        </is>
      </c>
      <c r="B805" s="20" t="n">
        <v>43282</v>
      </c>
      <c r="C805" s="20" t="n">
        <v>2958465</v>
      </c>
      <c r="D805" s="21" t="n">
        <v>0</v>
      </c>
      <c r="E805" s="21" t="n">
        <v>0</v>
      </c>
      <c r="F805" s="21" t="n">
        <v>0</v>
      </c>
    </row>
    <row r="806">
      <c r="A806" t="inlineStr">
        <is>
          <t>029TE - Clarke (TSPLOST Exempt)</t>
        </is>
      </c>
      <c r="B806" s="20" t="n">
        <v>35612</v>
      </c>
      <c r="C806" s="20" t="n">
        <v>46568</v>
      </c>
      <c r="D806" s="21" t="n">
        <v>0.04</v>
      </c>
      <c r="E806" s="21" t="n">
        <v>0.03</v>
      </c>
      <c r="F806" s="21" t="n">
        <v>0.07000000000000001</v>
      </c>
    </row>
    <row r="807">
      <c r="A807" t="inlineStr">
        <is>
          <t>029TE - Clarke (TSPLOST Exempt)</t>
        </is>
      </c>
      <c r="B807" s="20" t="n">
        <v>46569</v>
      </c>
      <c r="C807" s="20" t="n">
        <v>2958465</v>
      </c>
      <c r="D807" s="21" t="n">
        <v>0.04</v>
      </c>
      <c r="E807" s="21" t="n">
        <v>0.02</v>
      </c>
      <c r="F807" s="21" t="n">
        <v>0.06</v>
      </c>
    </row>
    <row r="808">
      <c r="A808" t="inlineStr">
        <is>
          <t>030 - Clay</t>
        </is>
      </c>
      <c r="B808" s="20" t="n">
        <v>29677</v>
      </c>
      <c r="C808" s="20" t="n">
        <v>32050</v>
      </c>
      <c r="D808" s="21" t="n">
        <v>0.04</v>
      </c>
      <c r="E808" s="21" t="n">
        <v>0.01</v>
      </c>
      <c r="F808" s="21" t="n">
        <v>0.05</v>
      </c>
    </row>
    <row r="809">
      <c r="A809" t="inlineStr">
        <is>
          <t>030 - Clay</t>
        </is>
      </c>
      <c r="B809" s="20" t="n">
        <v>32051</v>
      </c>
      <c r="C809" s="20" t="n">
        <v>32963</v>
      </c>
      <c r="D809" s="21" t="n">
        <v>0.04</v>
      </c>
      <c r="E809" s="21" t="n">
        <v>0.02</v>
      </c>
      <c r="F809" s="21" t="n">
        <v>0.06</v>
      </c>
    </row>
    <row r="810">
      <c r="A810" t="inlineStr">
        <is>
          <t>030 - Clay</t>
        </is>
      </c>
      <c r="B810" s="20" t="n">
        <v>32964</v>
      </c>
      <c r="C810" s="20" t="n">
        <v>33238</v>
      </c>
      <c r="D810" s="21" t="n">
        <v>0.04</v>
      </c>
      <c r="E810" s="21" t="n">
        <v>0.01</v>
      </c>
      <c r="F810" s="21" t="n">
        <v>0.05</v>
      </c>
    </row>
    <row r="811">
      <c r="A811" t="inlineStr">
        <is>
          <t>030 - Clay</t>
        </is>
      </c>
      <c r="B811" s="20" t="n">
        <v>33239</v>
      </c>
      <c r="C811" s="20" t="n">
        <v>35611</v>
      </c>
      <c r="D811" s="21" t="n">
        <v>0.04</v>
      </c>
      <c r="E811" s="21" t="n">
        <v>0.02</v>
      </c>
      <c r="F811" s="21" t="n">
        <v>0.06</v>
      </c>
    </row>
    <row r="812">
      <c r="A812" t="inlineStr">
        <is>
          <t>030 - Clay</t>
        </is>
      </c>
      <c r="B812" s="20" t="n">
        <v>35612</v>
      </c>
      <c r="C812" s="20" t="n">
        <v>41274</v>
      </c>
      <c r="D812" s="21" t="n">
        <v>0.04</v>
      </c>
      <c r="E812" s="21" t="n">
        <v>0.03</v>
      </c>
      <c r="F812" s="21" t="n">
        <v>0.07000000000000001</v>
      </c>
    </row>
    <row r="813">
      <c r="A813" t="inlineStr">
        <is>
          <t>030 - Clay</t>
        </is>
      </c>
      <c r="B813" s="20" t="n">
        <v>41275</v>
      </c>
      <c r="C813" s="20" t="n">
        <v>45291</v>
      </c>
      <c r="D813" s="21" t="n">
        <v>0.04</v>
      </c>
      <c r="E813" s="21" t="n">
        <v>0.04</v>
      </c>
      <c r="F813" s="21" t="n">
        <v>0.08</v>
      </c>
    </row>
    <row r="814">
      <c r="A814" t="inlineStr">
        <is>
          <t>030 - Clay</t>
        </is>
      </c>
      <c r="B814" s="20" t="n">
        <v>45292</v>
      </c>
      <c r="C814" s="20" t="n">
        <v>45657</v>
      </c>
      <c r="D814" s="21" t="n">
        <v>0.04</v>
      </c>
      <c r="E814" s="21" t="n">
        <v>0.03</v>
      </c>
      <c r="F814" s="21" t="n">
        <v>0.07000000000000001</v>
      </c>
    </row>
    <row r="815">
      <c r="A815" t="inlineStr">
        <is>
          <t>030 - Clay</t>
        </is>
      </c>
      <c r="B815" s="20" t="n">
        <v>45658</v>
      </c>
      <c r="C815" s="20" t="n">
        <v>46022</v>
      </c>
      <c r="D815" s="21" t="n">
        <v>0.04</v>
      </c>
      <c r="E815" s="21" t="n">
        <v>0.04</v>
      </c>
      <c r="F815" s="21" t="n">
        <v>0.08</v>
      </c>
    </row>
    <row r="816">
      <c r="A816" t="inlineStr">
        <is>
          <t>030 - Clay</t>
        </is>
      </c>
      <c r="B816" s="20" t="n">
        <v>46023</v>
      </c>
      <c r="C816" s="20" t="n">
        <v>46568</v>
      </c>
      <c r="D816" s="21" t="n">
        <v>0.04</v>
      </c>
      <c r="E816" s="21" t="n">
        <v>0.05</v>
      </c>
      <c r="F816" s="21" t="n">
        <v>0.09</v>
      </c>
    </row>
    <row r="817">
      <c r="A817" t="inlineStr">
        <is>
          <t>030 - Clay</t>
        </is>
      </c>
      <c r="B817" s="20" t="n">
        <v>46569</v>
      </c>
      <c r="C817" s="20" t="n">
        <v>47848</v>
      </c>
      <c r="D817" s="21" t="n">
        <v>0.04</v>
      </c>
      <c r="E817" s="21" t="n">
        <v>0.04</v>
      </c>
      <c r="F817" s="21" t="n">
        <v>0.08</v>
      </c>
    </row>
    <row r="818">
      <c r="A818" t="inlineStr">
        <is>
          <t>030 - Clay</t>
        </is>
      </c>
      <c r="B818" s="20" t="n">
        <v>47849</v>
      </c>
      <c r="C818" s="20" t="n">
        <v>48579</v>
      </c>
      <c r="D818" s="21" t="n">
        <v>0.04</v>
      </c>
      <c r="E818" s="21" t="n">
        <v>0.02</v>
      </c>
      <c r="F818" s="21" t="n">
        <v>0.06</v>
      </c>
    </row>
    <row r="819">
      <c r="A819" t="inlineStr">
        <is>
          <t>030 - Clay</t>
        </is>
      </c>
      <c r="B819" s="20" t="n">
        <v>48580</v>
      </c>
      <c r="C819" s="20" t="n">
        <v>2958465</v>
      </c>
      <c r="D819" s="21" t="n">
        <v>0.04</v>
      </c>
      <c r="E819" s="21" t="n">
        <v>0.01</v>
      </c>
      <c r="F819" s="21" t="n">
        <v>0.05</v>
      </c>
    </row>
    <row r="820">
      <c r="A820" t="inlineStr">
        <is>
          <t>030CLF - Clay (Locomotive)</t>
        </is>
      </c>
      <c r="B820" s="20" t="n">
        <v>44378</v>
      </c>
      <c r="C820" s="20" t="n">
        <v>45291</v>
      </c>
      <c r="D820" s="21" t="n">
        <v>0.04</v>
      </c>
      <c r="E820" s="21" t="n">
        <v>0.03</v>
      </c>
      <c r="F820" s="21" t="n">
        <v>0.07000000000000001</v>
      </c>
    </row>
    <row r="821">
      <c r="A821" t="inlineStr">
        <is>
          <t>030CLF - Clay (Locomotive)</t>
        </is>
      </c>
      <c r="B821" s="20" t="n">
        <v>45292</v>
      </c>
      <c r="C821" s="20" t="n">
        <v>45657</v>
      </c>
      <c r="D821" s="21" t="n">
        <v>0.04</v>
      </c>
      <c r="E821" s="21" t="n">
        <v>0.02</v>
      </c>
      <c r="F821" s="21" t="n">
        <v>0.06</v>
      </c>
    </row>
    <row r="822">
      <c r="A822" t="inlineStr">
        <is>
          <t>030CLF - Clay (Locomotive)</t>
        </is>
      </c>
      <c r="B822" s="20" t="n">
        <v>45658</v>
      </c>
      <c r="C822" s="20" t="n">
        <v>46022</v>
      </c>
      <c r="D822" s="21" t="n">
        <v>0.04</v>
      </c>
      <c r="E822" s="21" t="n">
        <v>0.03</v>
      </c>
      <c r="F822" s="21" t="n">
        <v>0.07000000000000001</v>
      </c>
    </row>
    <row r="823">
      <c r="A823" t="inlineStr">
        <is>
          <t>030CLF - Clay (Locomotive)</t>
        </is>
      </c>
      <c r="B823" s="20" t="n">
        <v>46023</v>
      </c>
      <c r="C823" s="20" t="n">
        <v>46568</v>
      </c>
      <c r="D823" s="21" t="n">
        <v>0.04</v>
      </c>
      <c r="E823" s="21" t="n">
        <v>0.04</v>
      </c>
      <c r="F823" s="21" t="n">
        <v>0.08</v>
      </c>
    </row>
    <row r="824">
      <c r="A824" t="inlineStr">
        <is>
          <t>030CLF - Clay (Locomotive)</t>
        </is>
      </c>
      <c r="B824" s="20" t="n">
        <v>46569</v>
      </c>
      <c r="C824" s="20" t="n">
        <v>47848</v>
      </c>
      <c r="D824" s="21" t="n">
        <v>0.04</v>
      </c>
      <c r="E824" s="21" t="n">
        <v>0.03</v>
      </c>
      <c r="F824" s="21" t="n">
        <v>0.07000000000000001</v>
      </c>
    </row>
    <row r="825">
      <c r="A825" t="inlineStr">
        <is>
          <t>030CLF - Clay (Locomotive)</t>
        </is>
      </c>
      <c r="B825" s="20" t="n">
        <v>47849</v>
      </c>
      <c r="C825" s="20" t="n">
        <v>2958465</v>
      </c>
      <c r="D825" s="21" t="n">
        <v>0.04</v>
      </c>
      <c r="E825" s="21" t="n">
        <v>0.01</v>
      </c>
      <c r="F825" s="21" t="n">
        <v>0.05</v>
      </c>
    </row>
    <row r="826">
      <c r="A826" t="inlineStr">
        <is>
          <t>030E - Clay (Energy)</t>
        </is>
      </c>
      <c r="B826" s="20" t="n">
        <v>41275</v>
      </c>
      <c r="C826" s="20" t="n">
        <v>41639</v>
      </c>
      <c r="D826" s="21" t="n">
        <v>0.03</v>
      </c>
      <c r="E826" s="21" t="n">
        <v>0.025</v>
      </c>
      <c r="F826" s="21" t="n">
        <v>0.055</v>
      </c>
    </row>
    <row r="827">
      <c r="A827" t="inlineStr">
        <is>
          <t>030E - Clay (Energy)</t>
        </is>
      </c>
      <c r="B827" s="20" t="n">
        <v>41640</v>
      </c>
      <c r="C827" s="20" t="n">
        <v>42004</v>
      </c>
      <c r="D827" s="21" t="n">
        <v>0.02</v>
      </c>
      <c r="E827" s="21" t="n">
        <v>0.02</v>
      </c>
      <c r="F827" s="21" t="n">
        <v>0.04</v>
      </c>
    </row>
    <row r="828">
      <c r="A828" t="inlineStr">
        <is>
          <t>030E - Clay (Energy)</t>
        </is>
      </c>
      <c r="B828" s="20" t="n">
        <v>42005</v>
      </c>
      <c r="C828" s="20" t="n">
        <v>42369</v>
      </c>
      <c r="D828" s="21" t="n">
        <v>0.01</v>
      </c>
      <c r="E828" s="21" t="n">
        <v>0.015</v>
      </c>
      <c r="F828" s="21" t="n">
        <v>0.025</v>
      </c>
    </row>
    <row r="829">
      <c r="A829" t="inlineStr">
        <is>
          <t>030E - Clay (Energy)</t>
        </is>
      </c>
      <c r="B829" s="20" t="n">
        <v>42370</v>
      </c>
      <c r="C829" s="20" t="n">
        <v>46568</v>
      </c>
      <c r="D829" s="21" t="n">
        <v>0</v>
      </c>
      <c r="E829" s="21" t="n">
        <v>0.01</v>
      </c>
      <c r="F829" s="21" t="n">
        <v>0.01</v>
      </c>
    </row>
    <row r="830">
      <c r="A830" t="inlineStr">
        <is>
          <t>030E - Clay (Energy)</t>
        </is>
      </c>
      <c r="B830" s="20" t="n">
        <v>46569</v>
      </c>
      <c r="C830" s="20" t="n">
        <v>2958465</v>
      </c>
      <c r="D830" s="21" t="n">
        <v>0</v>
      </c>
      <c r="E830" s="21" t="n">
        <v>0</v>
      </c>
      <c r="F830" s="21" t="n">
        <v>0</v>
      </c>
    </row>
    <row r="831">
      <c r="A831" t="inlineStr">
        <is>
          <t>030JT - Clay (Jet Fuel)</t>
        </is>
      </c>
      <c r="B831" s="20" t="n">
        <v>42005</v>
      </c>
      <c r="C831" s="20" t="n">
        <v>42185</v>
      </c>
      <c r="D831" s="21" t="n">
        <v>0</v>
      </c>
      <c r="E831" s="21" t="n">
        <v>0</v>
      </c>
      <c r="F831" s="21" t="n">
        <v>0</v>
      </c>
    </row>
    <row r="832">
      <c r="A832" t="inlineStr">
        <is>
          <t>030JT - Clay (Jet Fuel)</t>
        </is>
      </c>
      <c r="B832" s="20" t="n">
        <v>42186</v>
      </c>
      <c r="C832" s="20" t="n">
        <v>43281</v>
      </c>
      <c r="D832" s="21" t="n">
        <v>0.04</v>
      </c>
      <c r="E832" s="21" t="n">
        <v>0.04</v>
      </c>
      <c r="F832" s="21" t="n">
        <v>0.08</v>
      </c>
    </row>
    <row r="833">
      <c r="A833" t="inlineStr">
        <is>
          <t>030JT - Clay (Jet Fuel)</t>
        </is>
      </c>
      <c r="B833" s="20" t="n">
        <v>43282</v>
      </c>
      <c r="C833" s="20" t="n">
        <v>43312</v>
      </c>
      <c r="D833" s="21" t="n">
        <v>0.04</v>
      </c>
      <c r="E833" s="21" t="n">
        <v>0.01</v>
      </c>
      <c r="F833" s="21" t="n">
        <v>0.05</v>
      </c>
    </row>
    <row r="834">
      <c r="A834" t="inlineStr">
        <is>
          <t>030JT - Clay (Jet Fuel)</t>
        </is>
      </c>
      <c r="B834" s="20" t="n">
        <v>43313</v>
      </c>
      <c r="C834" s="20" t="n">
        <v>2958465</v>
      </c>
      <c r="D834" s="21" t="n">
        <v>0</v>
      </c>
      <c r="E834" s="21" t="n">
        <v>0.01</v>
      </c>
      <c r="F834" s="21" t="n">
        <v>0.01</v>
      </c>
    </row>
    <row r="835">
      <c r="A835" t="inlineStr">
        <is>
          <t>030TE - Clay (TSPLOST Exempt)</t>
        </is>
      </c>
      <c r="B835" s="20" t="n">
        <v>41275</v>
      </c>
      <c r="C835" s="20" t="n">
        <v>45291</v>
      </c>
      <c r="D835" s="21" t="n">
        <v>0.04</v>
      </c>
      <c r="E835" s="21" t="n">
        <v>0.03</v>
      </c>
      <c r="F835" s="21" t="n">
        <v>0.07000000000000001</v>
      </c>
    </row>
    <row r="836">
      <c r="A836" t="inlineStr">
        <is>
          <t>030TE - Clay (TSPLOST Exempt)</t>
        </is>
      </c>
      <c r="B836" s="20" t="n">
        <v>45292</v>
      </c>
      <c r="C836" s="20" t="n">
        <v>45657</v>
      </c>
      <c r="D836" s="21" t="n">
        <v>0.04</v>
      </c>
      <c r="E836" s="21" t="n">
        <v>0.02</v>
      </c>
      <c r="F836" s="21" t="n">
        <v>0.06</v>
      </c>
    </row>
    <row r="837">
      <c r="A837" t="inlineStr">
        <is>
          <t>030TE - Clay (TSPLOST Exempt)</t>
        </is>
      </c>
      <c r="B837" s="20" t="n">
        <v>45658</v>
      </c>
      <c r="C837" s="20" t="n">
        <v>46022</v>
      </c>
      <c r="D837" s="21" t="n">
        <v>0.04</v>
      </c>
      <c r="E837" s="21" t="n">
        <v>0.03</v>
      </c>
      <c r="F837" s="21" t="n">
        <v>0.07000000000000001</v>
      </c>
    </row>
    <row r="838">
      <c r="A838" t="inlineStr">
        <is>
          <t>030TE - Clay (TSPLOST Exempt)</t>
        </is>
      </c>
      <c r="B838" s="20" t="n">
        <v>46023</v>
      </c>
      <c r="C838" s="20" t="n">
        <v>46568</v>
      </c>
      <c r="D838" s="21" t="n">
        <v>0.04</v>
      </c>
      <c r="E838" s="21" t="n">
        <v>0.04</v>
      </c>
      <c r="F838" s="21" t="n">
        <v>0.08</v>
      </c>
    </row>
    <row r="839">
      <c r="A839" t="inlineStr">
        <is>
          <t>030TE - Clay (TSPLOST Exempt)</t>
        </is>
      </c>
      <c r="B839" s="20" t="n">
        <v>46569</v>
      </c>
      <c r="C839" s="20" t="n">
        <v>47848</v>
      </c>
      <c r="D839" s="21" t="n">
        <v>0.04</v>
      </c>
      <c r="E839" s="21" t="n">
        <v>0.03</v>
      </c>
      <c r="F839" s="21" t="n">
        <v>0.07000000000000001</v>
      </c>
    </row>
    <row r="840">
      <c r="A840" t="inlineStr">
        <is>
          <t>030TE - Clay (TSPLOST Exempt)</t>
        </is>
      </c>
      <c r="B840" s="20" t="n">
        <v>47849</v>
      </c>
      <c r="C840" s="20" t="n">
        <v>2958465</v>
      </c>
      <c r="D840" s="21" t="n">
        <v>0.04</v>
      </c>
      <c r="E840" s="21" t="n">
        <v>0.01</v>
      </c>
      <c r="F840" s="21" t="n">
        <v>0.05</v>
      </c>
    </row>
    <row r="841">
      <c r="A841" t="inlineStr">
        <is>
          <t>031 - Clayton</t>
        </is>
      </c>
      <c r="B841" s="20" t="n">
        <v>34425</v>
      </c>
      <c r="C841" s="20" t="n">
        <v>35581</v>
      </c>
      <c r="D841" s="21" t="n">
        <v>0.04</v>
      </c>
      <c r="E841" s="21" t="n">
        <v>0.01</v>
      </c>
      <c r="F841" s="21" t="n">
        <v>0.05</v>
      </c>
    </row>
    <row r="842">
      <c r="A842" t="inlineStr">
        <is>
          <t>031 - Clayton</t>
        </is>
      </c>
      <c r="B842" s="20" t="n">
        <v>35582</v>
      </c>
      <c r="C842" s="20" t="n">
        <v>35976</v>
      </c>
      <c r="D842" s="21" t="n">
        <v>0.04</v>
      </c>
      <c r="E842" s="21" t="n">
        <v>0.02</v>
      </c>
      <c r="F842" s="21" t="n">
        <v>0.06</v>
      </c>
    </row>
    <row r="843">
      <c r="A843" t="inlineStr">
        <is>
          <t>031 - Clayton</t>
        </is>
      </c>
      <c r="B843" s="20" t="n">
        <v>35977</v>
      </c>
      <c r="C843" s="20" t="n">
        <v>36981</v>
      </c>
      <c r="D843" s="21" t="n">
        <v>0.04</v>
      </c>
      <c r="E843" s="21" t="n">
        <v>0.03</v>
      </c>
      <c r="F843" s="21" t="n">
        <v>0.07000000000000001</v>
      </c>
    </row>
    <row r="844">
      <c r="A844" t="inlineStr">
        <is>
          <t>031 - Clayton</t>
        </is>
      </c>
      <c r="B844" s="20" t="n">
        <v>36982</v>
      </c>
      <c r="C844" s="20" t="n">
        <v>37986</v>
      </c>
      <c r="D844" s="21" t="n">
        <v>0.04</v>
      </c>
      <c r="E844" s="21" t="n">
        <v>0.02</v>
      </c>
      <c r="F844" s="21" t="n">
        <v>0.06</v>
      </c>
    </row>
    <row r="845">
      <c r="A845" t="inlineStr">
        <is>
          <t>031 - Clayton</t>
        </is>
      </c>
      <c r="B845" s="20" t="n">
        <v>37987</v>
      </c>
      <c r="C845" s="20" t="n">
        <v>42063</v>
      </c>
      <c r="D845" s="21" t="n">
        <v>0.04</v>
      </c>
      <c r="E845" s="21" t="n">
        <v>0.03</v>
      </c>
      <c r="F845" s="21" t="n">
        <v>0.07000000000000001</v>
      </c>
    </row>
    <row r="846">
      <c r="A846" t="inlineStr">
        <is>
          <t>031 - Clayton</t>
        </is>
      </c>
      <c r="B846" s="20" t="n">
        <v>42064</v>
      </c>
      <c r="C846" s="20" t="n">
        <v>46387</v>
      </c>
      <c r="D846" s="21" t="n">
        <v>0.04</v>
      </c>
      <c r="E846" s="21" t="n">
        <v>0.04</v>
      </c>
      <c r="F846" s="21" t="n">
        <v>0.08</v>
      </c>
    </row>
    <row r="847">
      <c r="A847" t="inlineStr">
        <is>
          <t>031 - Clayton</t>
        </is>
      </c>
      <c r="B847" s="20" t="n">
        <v>46388</v>
      </c>
      <c r="C847" s="20" t="n">
        <v>47391</v>
      </c>
      <c r="D847" s="21" t="n">
        <v>0.04</v>
      </c>
      <c r="E847" s="21" t="n">
        <v>0.03</v>
      </c>
      <c r="F847" s="21" t="n">
        <v>0.07000000000000001</v>
      </c>
    </row>
    <row r="848">
      <c r="A848" t="inlineStr">
        <is>
          <t>031 - Clayton</t>
        </is>
      </c>
      <c r="B848" s="20" t="n">
        <v>47392</v>
      </c>
      <c r="C848" s="20" t="n">
        <v>2958465</v>
      </c>
      <c r="D848" s="21" t="n">
        <v>0.04</v>
      </c>
      <c r="E848" s="21" t="n">
        <v>0.02</v>
      </c>
      <c r="F848" s="21" t="n">
        <v>0.06</v>
      </c>
    </row>
    <row r="849">
      <c r="A849" t="inlineStr">
        <is>
          <t>031CLF - Clayton (Locomotive)</t>
        </is>
      </c>
      <c r="B849" s="20" t="n">
        <v>44378</v>
      </c>
      <c r="C849" s="20" t="n">
        <v>46387</v>
      </c>
      <c r="D849" s="21" t="n">
        <v>0.04</v>
      </c>
      <c r="E849" s="21" t="n">
        <v>0.04</v>
      </c>
      <c r="F849" s="21" t="n">
        <v>0.08</v>
      </c>
    </row>
    <row r="850">
      <c r="A850" t="inlineStr">
        <is>
          <t>031CLF - Clayton (Locomotive)</t>
        </is>
      </c>
      <c r="B850" s="20" t="n">
        <v>46388</v>
      </c>
      <c r="C850" s="20" t="n">
        <v>47391</v>
      </c>
      <c r="D850" s="21" t="n">
        <v>0.04</v>
      </c>
      <c r="E850" s="21" t="n">
        <v>0.03</v>
      </c>
      <c r="F850" s="21" t="n">
        <v>0.07000000000000001</v>
      </c>
    </row>
    <row r="851">
      <c r="A851" t="inlineStr">
        <is>
          <t>031CLF - Clayton (Locomotive)</t>
        </is>
      </c>
      <c r="B851" s="20" t="n">
        <v>47392</v>
      </c>
      <c r="C851" s="20" t="n">
        <v>2958465</v>
      </c>
      <c r="D851" s="21" t="n">
        <v>0.04</v>
      </c>
      <c r="E851" s="21" t="n">
        <v>0.02</v>
      </c>
      <c r="F851" s="21" t="n">
        <v>0.06</v>
      </c>
    </row>
    <row r="852">
      <c r="A852" t="inlineStr">
        <is>
          <t>031E - Clayton (Energy)</t>
        </is>
      </c>
      <c r="B852" s="20" t="n">
        <v>41275</v>
      </c>
      <c r="C852" s="20" t="n">
        <v>41639</v>
      </c>
      <c r="D852" s="21" t="n">
        <v>0.03</v>
      </c>
      <c r="E852" s="21" t="n">
        <v>0.025</v>
      </c>
      <c r="F852" s="21" t="n">
        <v>0.055</v>
      </c>
    </row>
    <row r="853">
      <c r="A853" t="inlineStr">
        <is>
          <t>031E - Clayton (Energy)</t>
        </is>
      </c>
      <c r="B853" s="20" t="n">
        <v>41640</v>
      </c>
      <c r="C853" s="20" t="n">
        <v>42004</v>
      </c>
      <c r="D853" s="21" t="n">
        <v>0.02</v>
      </c>
      <c r="E853" s="21" t="n">
        <v>0.02</v>
      </c>
      <c r="F853" s="21" t="n">
        <v>0.04</v>
      </c>
    </row>
    <row r="854">
      <c r="A854" t="inlineStr">
        <is>
          <t>031E - Clayton (Energy)</t>
        </is>
      </c>
      <c r="B854" s="20" t="n">
        <v>42005</v>
      </c>
      <c r="C854" s="20" t="n">
        <v>42063</v>
      </c>
      <c r="D854" s="21" t="n">
        <v>0.01</v>
      </c>
      <c r="E854" s="21" t="n">
        <v>0.015</v>
      </c>
      <c r="F854" s="21" t="n">
        <v>0.025</v>
      </c>
    </row>
    <row r="855">
      <c r="A855" t="inlineStr">
        <is>
          <t>031E - Clayton (Energy)</t>
        </is>
      </c>
      <c r="B855" s="20" t="n">
        <v>42064</v>
      </c>
      <c r="C855" s="20" t="n">
        <v>42369</v>
      </c>
      <c r="D855" s="21" t="n">
        <v>0.01</v>
      </c>
      <c r="E855" s="21" t="n">
        <v>0.0175</v>
      </c>
      <c r="F855" s="21" t="n">
        <v>0.0275</v>
      </c>
    </row>
    <row r="856">
      <c r="A856" t="inlineStr">
        <is>
          <t>031E - Clayton (Energy)</t>
        </is>
      </c>
      <c r="B856" s="20" t="n">
        <v>42370</v>
      </c>
      <c r="C856" s="20" t="n">
        <v>47391</v>
      </c>
      <c r="D856" s="21" t="n">
        <v>0</v>
      </c>
      <c r="E856" s="21" t="n">
        <v>0.01</v>
      </c>
      <c r="F856" s="21" t="n">
        <v>0.01</v>
      </c>
    </row>
    <row r="857">
      <c r="A857" t="inlineStr">
        <is>
          <t>031E - Clayton (Energy)</t>
        </is>
      </c>
      <c r="B857" s="20" t="n">
        <v>47392</v>
      </c>
      <c r="C857" s="20" t="n">
        <v>2958465</v>
      </c>
      <c r="D857" s="21" t="n">
        <v>0</v>
      </c>
      <c r="E857" s="21" t="n">
        <v>0</v>
      </c>
      <c r="F857" s="21" t="n">
        <v>0</v>
      </c>
    </row>
    <row r="858">
      <c r="A858" t="inlineStr">
        <is>
          <t>031JF - Clayton (Exm Jet Fuel)</t>
        </is>
      </c>
      <c r="B858" s="20" t="n">
        <v>37987</v>
      </c>
      <c r="C858" s="20" t="n">
        <v>43281</v>
      </c>
      <c r="D858" s="21" t="n">
        <v>0.04</v>
      </c>
      <c r="E858" s="21" t="n">
        <v>0.02</v>
      </c>
      <c r="F858" s="21" t="n">
        <v>0.06</v>
      </c>
    </row>
    <row r="859">
      <c r="A859" t="inlineStr">
        <is>
          <t>031JF - Clayton (Exm Jet Fuel)</t>
        </is>
      </c>
      <c r="B859" s="20" t="n">
        <v>43282</v>
      </c>
      <c r="C859" s="20" t="n">
        <v>2958465</v>
      </c>
      <c r="D859" s="21" t="n">
        <v>0</v>
      </c>
      <c r="E859" s="21" t="n">
        <v>0</v>
      </c>
      <c r="F859" s="21" t="n">
        <v>0</v>
      </c>
    </row>
    <row r="860">
      <c r="A860" t="inlineStr">
        <is>
          <t>031JFA - Clayton (ExmJet Fuel)</t>
        </is>
      </c>
      <c r="B860" s="20" t="n">
        <v>37987</v>
      </c>
      <c r="C860" s="20" t="n">
        <v>41090</v>
      </c>
      <c r="D860" s="21" t="n">
        <v>0.022</v>
      </c>
      <c r="E860" s="21" t="n">
        <v>0.02</v>
      </c>
      <c r="F860" s="21" t="n">
        <v>0.042</v>
      </c>
    </row>
    <row r="861">
      <c r="A861" t="inlineStr">
        <is>
          <t>031JFA - Clayton (ExmJet Fuel)</t>
        </is>
      </c>
      <c r="B861" s="20" t="n">
        <v>41091</v>
      </c>
      <c r="C861" s="20" t="n">
        <v>42063</v>
      </c>
      <c r="D861" s="21" t="n">
        <v>0.03</v>
      </c>
      <c r="E861" s="21" t="n">
        <v>0.02</v>
      </c>
      <c r="F861" s="21" t="n">
        <v>0.05</v>
      </c>
    </row>
    <row r="862">
      <c r="A862" t="inlineStr">
        <is>
          <t>031JFA - Clayton (ExmJet Fuel)</t>
        </is>
      </c>
      <c r="B862" s="20" t="n">
        <v>42064</v>
      </c>
      <c r="C862" s="20" t="n">
        <v>2958465</v>
      </c>
      <c r="D862" s="21" t="n">
        <v>0.03</v>
      </c>
      <c r="E862" s="21" t="n">
        <v>0.03</v>
      </c>
      <c r="F862" s="21" t="n">
        <v>0.06</v>
      </c>
    </row>
    <row r="863">
      <c r="A863" t="inlineStr">
        <is>
          <t>031JT - Clayton (Jet Fuel)</t>
        </is>
      </c>
      <c r="B863" s="20" t="n">
        <v>42005</v>
      </c>
      <c r="C863" s="20" t="n">
        <v>42185</v>
      </c>
      <c r="D863" s="21" t="n">
        <v>0</v>
      </c>
      <c r="E863" s="21" t="n">
        <v>0</v>
      </c>
      <c r="F863" s="21" t="n">
        <v>0</v>
      </c>
    </row>
    <row r="864">
      <c r="A864" t="inlineStr">
        <is>
          <t>031JT - Clayton (Jet Fuel)</t>
        </is>
      </c>
      <c r="B864" s="20" t="n">
        <v>42186</v>
      </c>
      <c r="C864" s="20" t="n">
        <v>43281</v>
      </c>
      <c r="D864" s="21" t="n">
        <v>0.04</v>
      </c>
      <c r="E864" s="21" t="n">
        <v>0.04</v>
      </c>
      <c r="F864" s="21" t="n">
        <v>0.08</v>
      </c>
    </row>
    <row r="865">
      <c r="A865" t="inlineStr">
        <is>
          <t>031JT - Clayton (Jet Fuel)</t>
        </is>
      </c>
      <c r="B865" s="20" t="n">
        <v>43282</v>
      </c>
      <c r="C865" s="20" t="n">
        <v>43312</v>
      </c>
      <c r="D865" s="21" t="n">
        <v>0.04</v>
      </c>
      <c r="E865" s="21" t="n">
        <v>0</v>
      </c>
      <c r="F865" s="21" t="n">
        <v>0.04</v>
      </c>
    </row>
    <row r="866">
      <c r="A866" t="inlineStr">
        <is>
          <t>031JT - Clayton (Jet Fuel)</t>
        </is>
      </c>
      <c r="B866" s="20" t="n">
        <v>43313</v>
      </c>
      <c r="C866" s="20" t="n">
        <v>2958465</v>
      </c>
      <c r="D866" s="21" t="n">
        <v>0</v>
      </c>
      <c r="E866" s="21" t="n">
        <v>0</v>
      </c>
      <c r="F866" s="21" t="n">
        <v>0</v>
      </c>
    </row>
    <row r="867">
      <c r="A867" t="inlineStr">
        <is>
          <t>031R - Clayton (Exm Mtr Veh)</t>
        </is>
      </c>
      <c r="B867" s="20" t="n">
        <v>42005</v>
      </c>
      <c r="C867" s="20" t="n">
        <v>45838</v>
      </c>
      <c r="D867" s="21" t="n">
        <v>0.04</v>
      </c>
      <c r="E867" s="21" t="n">
        <v>0.03</v>
      </c>
      <c r="F867" s="21" t="n">
        <v>0.07000000000000001</v>
      </c>
    </row>
    <row r="868">
      <c r="A868" t="inlineStr">
        <is>
          <t>031R - Clayton (Exm Mtr Veh)</t>
        </is>
      </c>
      <c r="B868" s="20" t="n">
        <v>45839</v>
      </c>
      <c r="C868" s="20" t="n">
        <v>46387</v>
      </c>
      <c r="D868" s="21" t="n">
        <v>0.04</v>
      </c>
      <c r="E868" s="21" t="n">
        <v>0.04</v>
      </c>
      <c r="F868" s="21" t="n">
        <v>0.08</v>
      </c>
    </row>
    <row r="869">
      <c r="A869" t="inlineStr">
        <is>
          <t>031R - Clayton (Exm Mtr Veh)</t>
        </is>
      </c>
      <c r="B869" s="20" t="n">
        <v>46388</v>
      </c>
      <c r="C869" s="20" t="n">
        <v>47391</v>
      </c>
      <c r="D869" s="21" t="n">
        <v>0.04</v>
      </c>
      <c r="E869" s="21" t="n">
        <v>0.03</v>
      </c>
      <c r="F869" s="21" t="n">
        <v>0.07000000000000001</v>
      </c>
    </row>
    <row r="870">
      <c r="A870" t="inlineStr">
        <is>
          <t>031R - Clayton (Exm Mtr Veh)</t>
        </is>
      </c>
      <c r="B870" s="20" t="n">
        <v>47392</v>
      </c>
      <c r="C870" s="20" t="n">
        <v>2958465</v>
      </c>
      <c r="D870" s="21" t="n">
        <v>0.04</v>
      </c>
      <c r="E870" s="21" t="n">
        <v>0.02</v>
      </c>
      <c r="F870" s="21" t="n">
        <v>0.06</v>
      </c>
    </row>
    <row r="871">
      <c r="A871" t="inlineStr">
        <is>
          <t>031SPCP - Clayton - City of College Park (SP)</t>
        </is>
      </c>
      <c r="B871" s="20" t="n">
        <v>44835</v>
      </c>
      <c r="C871" s="20" t="n">
        <v>2958465</v>
      </c>
      <c r="D871" s="21" t="n">
        <v>0</v>
      </c>
      <c r="E871" s="21" t="n">
        <v>0.01</v>
      </c>
      <c r="F871" s="21" t="n">
        <v>0.01</v>
      </c>
    </row>
    <row r="872">
      <c r="A872" t="inlineStr">
        <is>
          <t>032 - Clinch</t>
        </is>
      </c>
      <c r="B872" s="20" t="n">
        <v>28491</v>
      </c>
      <c r="C872" s="20" t="n">
        <v>32416</v>
      </c>
      <c r="D872" s="21" t="n">
        <v>0.04</v>
      </c>
      <c r="E872" s="21" t="n">
        <v>0.01</v>
      </c>
      <c r="F872" s="21" t="n">
        <v>0.05</v>
      </c>
    </row>
    <row r="873">
      <c r="A873" t="inlineStr">
        <is>
          <t>032 - Clinch</t>
        </is>
      </c>
      <c r="B873" s="20" t="n">
        <v>32417</v>
      </c>
      <c r="C873" s="20" t="n">
        <v>32781</v>
      </c>
      <c r="D873" s="21" t="n">
        <v>0.04</v>
      </c>
      <c r="E873" s="21" t="n">
        <v>0.02</v>
      </c>
      <c r="F873" s="21" t="n">
        <v>0.06</v>
      </c>
    </row>
    <row r="874">
      <c r="A874" t="inlineStr">
        <is>
          <t>032 - Clinch</t>
        </is>
      </c>
      <c r="B874" s="20" t="n">
        <v>32782</v>
      </c>
      <c r="C874" s="20" t="n">
        <v>33238</v>
      </c>
      <c r="D874" s="21" t="n">
        <v>0.04</v>
      </c>
      <c r="E874" s="21" t="n">
        <v>0.01</v>
      </c>
      <c r="F874" s="21" t="n">
        <v>0.05</v>
      </c>
    </row>
    <row r="875">
      <c r="A875" t="inlineStr">
        <is>
          <t>032 - Clinch</t>
        </is>
      </c>
      <c r="B875" s="20" t="n">
        <v>33239</v>
      </c>
      <c r="C875" s="20" t="n">
        <v>38352</v>
      </c>
      <c r="D875" s="21" t="n">
        <v>0.04</v>
      </c>
      <c r="E875" s="21" t="n">
        <v>0.02</v>
      </c>
      <c r="F875" s="21" t="n">
        <v>0.06</v>
      </c>
    </row>
    <row r="876">
      <c r="A876" t="inlineStr">
        <is>
          <t>032 - Clinch</t>
        </is>
      </c>
      <c r="B876" s="20" t="n">
        <v>38353</v>
      </c>
      <c r="C876" s="20" t="n">
        <v>42004</v>
      </c>
      <c r="D876" s="21" t="n">
        <v>0.04</v>
      </c>
      <c r="E876" s="21" t="n">
        <v>0.03</v>
      </c>
      <c r="F876" s="21" t="n">
        <v>0.07000000000000001</v>
      </c>
    </row>
    <row r="877">
      <c r="A877" t="inlineStr">
        <is>
          <t>032 - Clinch</t>
        </is>
      </c>
      <c r="B877" s="20" t="n">
        <v>42005</v>
      </c>
      <c r="C877" s="20" t="n">
        <v>42094</v>
      </c>
      <c r="D877" s="21" t="n">
        <v>0.04</v>
      </c>
      <c r="E877" s="21" t="n">
        <v>0.02</v>
      </c>
      <c r="F877" s="21" t="n">
        <v>0.06</v>
      </c>
    </row>
    <row r="878">
      <c r="A878" t="inlineStr">
        <is>
          <t>032 - Clinch</t>
        </is>
      </c>
      <c r="B878" s="20" t="n">
        <v>42095</v>
      </c>
      <c r="C878" s="20" t="n">
        <v>43373</v>
      </c>
      <c r="D878" s="21" t="n">
        <v>0.04</v>
      </c>
      <c r="E878" s="21" t="n">
        <v>0.03</v>
      </c>
      <c r="F878" s="21" t="n">
        <v>0.07000000000000001</v>
      </c>
    </row>
    <row r="879">
      <c r="A879" t="inlineStr">
        <is>
          <t>032 - Clinch</t>
        </is>
      </c>
      <c r="B879" s="20" t="n">
        <v>43374</v>
      </c>
      <c r="C879" s="20" t="n">
        <v>45838</v>
      </c>
      <c r="D879" s="21" t="n">
        <v>0.04</v>
      </c>
      <c r="E879" s="21" t="n">
        <v>0.04</v>
      </c>
      <c r="F879" s="21" t="n">
        <v>0.08</v>
      </c>
    </row>
    <row r="880">
      <c r="A880" t="inlineStr">
        <is>
          <t>032 - Clinch</t>
        </is>
      </c>
      <c r="B880" s="20" t="n">
        <v>45839</v>
      </c>
      <c r="C880" s="20" t="n">
        <v>46112</v>
      </c>
      <c r="D880" s="21" t="n">
        <v>0.04</v>
      </c>
      <c r="E880" s="21" t="n">
        <v>0.03</v>
      </c>
      <c r="F880" s="21" t="n">
        <v>0.07000000000000001</v>
      </c>
    </row>
    <row r="881">
      <c r="A881" t="inlineStr">
        <is>
          <t>032 - Clinch</t>
        </is>
      </c>
      <c r="B881" s="20" t="n">
        <v>46113</v>
      </c>
      <c r="C881" s="20" t="n">
        <v>46477</v>
      </c>
      <c r="D881" s="21" t="n">
        <v>0.04</v>
      </c>
      <c r="E881" s="21" t="n">
        <v>0.04</v>
      </c>
      <c r="F881" s="21" t="n">
        <v>0.08</v>
      </c>
    </row>
    <row r="882">
      <c r="A882" t="inlineStr">
        <is>
          <t>032 - Clinch</t>
        </is>
      </c>
      <c r="B882" s="20" t="n">
        <v>46478</v>
      </c>
      <c r="C882" s="20" t="n">
        <v>47026</v>
      </c>
      <c r="D882" s="21" t="n">
        <v>0.04</v>
      </c>
      <c r="E882" s="21" t="n">
        <v>0.03</v>
      </c>
      <c r="F882" s="21" t="n">
        <v>0.07000000000000001</v>
      </c>
    </row>
    <row r="883">
      <c r="A883" t="inlineStr">
        <is>
          <t>032 - Clinch</t>
        </is>
      </c>
      <c r="B883" s="20" t="n">
        <v>47027</v>
      </c>
      <c r="C883" s="20" t="n">
        <v>48304</v>
      </c>
      <c r="D883" s="21" t="n">
        <v>0.04</v>
      </c>
      <c r="E883" s="21" t="n">
        <v>0.02</v>
      </c>
      <c r="F883" s="21" t="n">
        <v>0.06</v>
      </c>
    </row>
    <row r="884">
      <c r="A884" t="inlineStr">
        <is>
          <t>032 - Clinch</t>
        </is>
      </c>
      <c r="B884" s="20" t="n">
        <v>48305</v>
      </c>
      <c r="C884" s="20" t="n">
        <v>2958465</v>
      </c>
      <c r="D884" s="21" t="n">
        <v>0.04</v>
      </c>
      <c r="E884" s="21" t="n">
        <v>0.01</v>
      </c>
      <c r="F884" s="21" t="n">
        <v>0.05</v>
      </c>
    </row>
    <row r="885">
      <c r="A885" t="inlineStr">
        <is>
          <t>032CLF - Clinch (Locomotive)</t>
        </is>
      </c>
      <c r="B885" s="20" t="n">
        <v>44378</v>
      </c>
      <c r="C885" s="20" t="n">
        <v>45838</v>
      </c>
      <c r="D885" s="21" t="n">
        <v>0.04</v>
      </c>
      <c r="E885" s="21" t="n">
        <v>0.03</v>
      </c>
      <c r="F885" s="21" t="n">
        <v>0.07000000000000001</v>
      </c>
    </row>
    <row r="886">
      <c r="A886" t="inlineStr">
        <is>
          <t>032CLF - Clinch (Locomotive)</t>
        </is>
      </c>
      <c r="B886" s="20" t="n">
        <v>45839</v>
      </c>
      <c r="C886" s="20" t="n">
        <v>46112</v>
      </c>
      <c r="D886" s="21" t="n">
        <v>0.04</v>
      </c>
      <c r="E886" s="21" t="n">
        <v>0.02</v>
      </c>
      <c r="F886" s="21" t="n">
        <v>0.06</v>
      </c>
    </row>
    <row r="887">
      <c r="A887" t="inlineStr">
        <is>
          <t>032CLF - Clinch (Locomotive)</t>
        </is>
      </c>
      <c r="B887" s="20" t="n">
        <v>46113</v>
      </c>
      <c r="C887" s="20" t="n">
        <v>46477</v>
      </c>
      <c r="D887" s="21" t="n">
        <v>0.04</v>
      </c>
      <c r="E887" s="21" t="n">
        <v>0.03</v>
      </c>
      <c r="F887" s="21" t="n">
        <v>0.07000000000000001</v>
      </c>
    </row>
    <row r="888">
      <c r="A888" t="inlineStr">
        <is>
          <t>032CLF - Clinch (Locomotive)</t>
        </is>
      </c>
      <c r="B888" s="20" t="n">
        <v>46478</v>
      </c>
      <c r="C888" s="20" t="n">
        <v>48304</v>
      </c>
      <c r="D888" s="21" t="n">
        <v>0.04</v>
      </c>
      <c r="E888" s="21" t="n">
        <v>0.02</v>
      </c>
      <c r="F888" s="21" t="n">
        <v>0.06</v>
      </c>
    </row>
    <row r="889">
      <c r="A889" t="inlineStr">
        <is>
          <t>032CLF - Clinch (Locomotive)</t>
        </is>
      </c>
      <c r="B889" s="20" t="n">
        <v>48305</v>
      </c>
      <c r="C889" s="20" t="n">
        <v>2958465</v>
      </c>
      <c r="D889" s="21" t="n">
        <v>0.04</v>
      </c>
      <c r="E889" s="21" t="n">
        <v>0.01</v>
      </c>
      <c r="F889" s="21" t="n">
        <v>0.05</v>
      </c>
    </row>
    <row r="890">
      <c r="A890" t="inlineStr">
        <is>
          <t>032E - Clinch (Energy)</t>
        </is>
      </c>
      <c r="B890" s="20" t="n">
        <v>41275</v>
      </c>
      <c r="C890" s="20" t="n">
        <v>41639</v>
      </c>
      <c r="D890" s="21" t="n">
        <v>0.03</v>
      </c>
      <c r="E890" s="21" t="n">
        <v>0.025</v>
      </c>
      <c r="F890" s="21" t="n">
        <v>0.055</v>
      </c>
    </row>
    <row r="891">
      <c r="A891" t="inlineStr">
        <is>
          <t>032E - Clinch (Energy)</t>
        </is>
      </c>
      <c r="B891" s="20" t="n">
        <v>41640</v>
      </c>
      <c r="C891" s="20" t="n">
        <v>42004</v>
      </c>
      <c r="D891" s="21" t="n">
        <v>0.02</v>
      </c>
      <c r="E891" s="21" t="n">
        <v>0.02</v>
      </c>
      <c r="F891" s="21" t="n">
        <v>0.04</v>
      </c>
    </row>
    <row r="892">
      <c r="A892" t="inlineStr">
        <is>
          <t>032E - Clinch (Energy)</t>
        </is>
      </c>
      <c r="B892" s="20" t="n">
        <v>42005</v>
      </c>
      <c r="C892" s="20" t="n">
        <v>42094</v>
      </c>
      <c r="D892" s="21" t="n">
        <v>0.01</v>
      </c>
      <c r="E892" s="21" t="n">
        <v>0.005</v>
      </c>
      <c r="F892" s="21" t="n">
        <v>0.015</v>
      </c>
    </row>
    <row r="893">
      <c r="A893" t="inlineStr">
        <is>
          <t>032E - Clinch (Energy)</t>
        </is>
      </c>
      <c r="B893" s="20" t="n">
        <v>42095</v>
      </c>
      <c r="C893" s="20" t="n">
        <v>42369</v>
      </c>
      <c r="D893" s="21" t="n">
        <v>0.01</v>
      </c>
      <c r="E893" s="21" t="n">
        <v>0.015</v>
      </c>
      <c r="F893" s="21" t="n">
        <v>0.025</v>
      </c>
    </row>
    <row r="894">
      <c r="A894" t="inlineStr">
        <is>
          <t>032E - Clinch (Energy)</t>
        </is>
      </c>
      <c r="B894" s="20" t="n">
        <v>42370</v>
      </c>
      <c r="C894" s="20" t="n">
        <v>46477</v>
      </c>
      <c r="D894" s="21" t="n">
        <v>0</v>
      </c>
      <c r="E894" s="21" t="n">
        <v>0.01</v>
      </c>
      <c r="F894" s="21" t="n">
        <v>0.01</v>
      </c>
    </row>
    <row r="895">
      <c r="A895" t="inlineStr">
        <is>
          <t>032E - Clinch (Energy)</t>
        </is>
      </c>
      <c r="B895" s="20" t="n">
        <v>46478</v>
      </c>
      <c r="C895" s="20" t="n">
        <v>2958465</v>
      </c>
      <c r="D895" s="21" t="n">
        <v>0</v>
      </c>
      <c r="E895" s="21" t="n">
        <v>0</v>
      </c>
      <c r="F895" s="21" t="n">
        <v>0</v>
      </c>
    </row>
    <row r="896">
      <c r="A896" t="inlineStr">
        <is>
          <t>032JT - Clinch (Jet Fuel)</t>
        </is>
      </c>
      <c r="B896" s="20" t="n">
        <v>42005</v>
      </c>
      <c r="C896" s="20" t="n">
        <v>42185</v>
      </c>
      <c r="D896" s="21" t="n">
        <v>0</v>
      </c>
      <c r="E896" s="21" t="n">
        <v>0</v>
      </c>
      <c r="F896" s="21" t="n">
        <v>0</v>
      </c>
    </row>
    <row r="897">
      <c r="A897" t="inlineStr">
        <is>
          <t>032JT - Clinch (Jet Fuel)</t>
        </is>
      </c>
      <c r="B897" s="20" t="n">
        <v>42186</v>
      </c>
      <c r="C897" s="20" t="n">
        <v>43281</v>
      </c>
      <c r="D897" s="21" t="n">
        <v>0.04</v>
      </c>
      <c r="E897" s="21" t="n">
        <v>0.03</v>
      </c>
      <c r="F897" s="21" t="n">
        <v>0.07000000000000001</v>
      </c>
    </row>
    <row r="898">
      <c r="A898" t="inlineStr">
        <is>
          <t>032JT - Clinch (Jet Fuel)</t>
        </is>
      </c>
      <c r="B898" s="20" t="n">
        <v>43282</v>
      </c>
      <c r="C898" s="20" t="n">
        <v>43312</v>
      </c>
      <c r="D898" s="21" t="n">
        <v>0.04</v>
      </c>
      <c r="E898" s="21" t="n">
        <v>0.01</v>
      </c>
      <c r="F898" s="21" t="n">
        <v>0.05</v>
      </c>
    </row>
    <row r="899">
      <c r="A899" t="inlineStr">
        <is>
          <t>032JT - Clinch (Jet Fuel)</t>
        </is>
      </c>
      <c r="B899" s="20" t="n">
        <v>43313</v>
      </c>
      <c r="C899" s="20" t="n">
        <v>2958465</v>
      </c>
      <c r="D899" s="21" t="n">
        <v>0</v>
      </c>
      <c r="E899" s="21" t="n">
        <v>0.01</v>
      </c>
      <c r="F899" s="21" t="n">
        <v>0.01</v>
      </c>
    </row>
    <row r="900">
      <c r="A900" t="inlineStr">
        <is>
          <t>032TE - Clinch (TSPLOST Exempt)</t>
        </is>
      </c>
      <c r="B900" s="20" t="n">
        <v>28491</v>
      </c>
      <c r="C900" s="20" t="n">
        <v>32416</v>
      </c>
      <c r="D900" s="21" t="n">
        <v>0.04</v>
      </c>
      <c r="E900" s="21" t="n">
        <v>0.01</v>
      </c>
      <c r="F900" s="21" t="n">
        <v>0.05</v>
      </c>
    </row>
    <row r="901">
      <c r="A901" t="inlineStr">
        <is>
          <t>032TE - Clinch (TSPLOST Exempt)</t>
        </is>
      </c>
      <c r="B901" s="20" t="n">
        <v>32417</v>
      </c>
      <c r="C901" s="20" t="n">
        <v>32781</v>
      </c>
      <c r="D901" s="21" t="n">
        <v>0.04</v>
      </c>
      <c r="E901" s="21" t="n">
        <v>0.02</v>
      </c>
      <c r="F901" s="21" t="n">
        <v>0.06</v>
      </c>
    </row>
    <row r="902">
      <c r="A902" t="inlineStr">
        <is>
          <t>032TE - Clinch (TSPLOST Exempt)</t>
        </is>
      </c>
      <c r="B902" s="20" t="n">
        <v>32782</v>
      </c>
      <c r="C902" s="20" t="n">
        <v>33238</v>
      </c>
      <c r="D902" s="21" t="n">
        <v>0.04</v>
      </c>
      <c r="E902" s="21" t="n">
        <v>0.01</v>
      </c>
      <c r="F902" s="21" t="n">
        <v>0.05</v>
      </c>
    </row>
    <row r="903">
      <c r="A903" t="inlineStr">
        <is>
          <t>032TE - Clinch (TSPLOST Exempt)</t>
        </is>
      </c>
      <c r="B903" s="20" t="n">
        <v>33239</v>
      </c>
      <c r="C903" s="20" t="n">
        <v>38352</v>
      </c>
      <c r="D903" s="21" t="n">
        <v>0.04</v>
      </c>
      <c r="E903" s="21" t="n">
        <v>0.02</v>
      </c>
      <c r="F903" s="21" t="n">
        <v>0.06</v>
      </c>
    </row>
    <row r="904">
      <c r="A904" t="inlineStr">
        <is>
          <t>032TE - Clinch (TSPLOST Exempt)</t>
        </is>
      </c>
      <c r="B904" s="20" t="n">
        <v>38353</v>
      </c>
      <c r="C904" s="20" t="n">
        <v>42004</v>
      </c>
      <c r="D904" s="21" t="n">
        <v>0.04</v>
      </c>
      <c r="E904" s="21" t="n">
        <v>0.03</v>
      </c>
      <c r="F904" s="21" t="n">
        <v>0.07000000000000001</v>
      </c>
    </row>
    <row r="905">
      <c r="A905" t="inlineStr">
        <is>
          <t>032TE - Clinch (TSPLOST Exempt)</t>
        </is>
      </c>
      <c r="B905" s="20" t="n">
        <v>42005</v>
      </c>
      <c r="C905" s="20" t="n">
        <v>42094</v>
      </c>
      <c r="D905" s="21" t="n">
        <v>0.04</v>
      </c>
      <c r="E905" s="21" t="n">
        <v>0.02</v>
      </c>
      <c r="F905" s="21" t="n">
        <v>0.06</v>
      </c>
    </row>
    <row r="906">
      <c r="A906" t="inlineStr">
        <is>
          <t>032TE - Clinch (TSPLOST Exempt)</t>
        </is>
      </c>
      <c r="B906" s="20" t="n">
        <v>42095</v>
      </c>
      <c r="C906" s="20" t="n">
        <v>45838</v>
      </c>
      <c r="D906" s="21" t="n">
        <v>0.04</v>
      </c>
      <c r="E906" s="21" t="n">
        <v>0.03</v>
      </c>
      <c r="F906" s="21" t="n">
        <v>0.07000000000000001</v>
      </c>
    </row>
    <row r="907">
      <c r="A907" t="inlineStr">
        <is>
          <t>032TE - Clinch (TSPLOST Exempt)</t>
        </is>
      </c>
      <c r="B907" s="20" t="n">
        <v>45839</v>
      </c>
      <c r="C907" s="20" t="n">
        <v>46112</v>
      </c>
      <c r="D907" s="21" t="n">
        <v>0.04</v>
      </c>
      <c r="E907" s="21" t="n">
        <v>0.02</v>
      </c>
      <c r="F907" s="21" t="n">
        <v>0.06</v>
      </c>
    </row>
    <row r="908">
      <c r="A908" t="inlineStr">
        <is>
          <t>032TE - Clinch (TSPLOST Exempt)</t>
        </is>
      </c>
      <c r="B908" s="20" t="n">
        <v>46113</v>
      </c>
      <c r="C908" s="20" t="n">
        <v>46477</v>
      </c>
      <c r="D908" s="21" t="n">
        <v>0.04</v>
      </c>
      <c r="E908" s="21" t="n">
        <v>0.03</v>
      </c>
      <c r="F908" s="21" t="n">
        <v>0.07000000000000001</v>
      </c>
    </row>
    <row r="909">
      <c r="A909" t="inlineStr">
        <is>
          <t>032TE - Clinch (TSPLOST Exempt)</t>
        </is>
      </c>
      <c r="B909" s="20" t="n">
        <v>46478</v>
      </c>
      <c r="C909" s="20" t="n">
        <v>48304</v>
      </c>
      <c r="D909" s="21" t="n">
        <v>0.04</v>
      </c>
      <c r="E909" s="21" t="n">
        <v>0.02</v>
      </c>
      <c r="F909" s="21" t="n">
        <v>0.06</v>
      </c>
    </row>
    <row r="910">
      <c r="A910" t="inlineStr">
        <is>
          <t>032TE - Clinch (TSPLOST Exempt)</t>
        </is>
      </c>
      <c r="B910" s="20" t="n">
        <v>48305</v>
      </c>
      <c r="C910" s="20" t="n">
        <v>2958465</v>
      </c>
      <c r="D910" s="21" t="n">
        <v>0.04</v>
      </c>
      <c r="E910" s="21" t="n">
        <v>0.01</v>
      </c>
      <c r="F910" s="21" t="n">
        <v>0.05</v>
      </c>
    </row>
    <row r="911">
      <c r="A911" t="inlineStr">
        <is>
          <t>033 - Cobb</t>
        </is>
      </c>
      <c r="B911" s="20" t="n">
        <v>31229</v>
      </c>
      <c r="C911" s="20" t="n">
        <v>32689</v>
      </c>
      <c r="D911" s="21" t="n">
        <v>0.04</v>
      </c>
      <c r="E911" s="21" t="n">
        <v>0.01</v>
      </c>
      <c r="F911" s="21" t="n">
        <v>0.05</v>
      </c>
    </row>
    <row r="912">
      <c r="A912" t="inlineStr">
        <is>
          <t>033 - Cobb</t>
        </is>
      </c>
      <c r="B912" s="20" t="n">
        <v>32690</v>
      </c>
      <c r="C912" s="20" t="n">
        <v>33328</v>
      </c>
      <c r="D912" s="21" t="n">
        <v>0.04</v>
      </c>
      <c r="E912" s="21" t="n">
        <v>0</v>
      </c>
      <c r="F912" s="21" t="n">
        <v>0.04</v>
      </c>
    </row>
    <row r="913">
      <c r="A913" t="inlineStr">
        <is>
          <t>033 - Cobb</t>
        </is>
      </c>
      <c r="B913" s="20" t="n">
        <v>33329</v>
      </c>
      <c r="C913" s="20" t="n">
        <v>36160</v>
      </c>
      <c r="D913" s="21" t="n">
        <v>0.04</v>
      </c>
      <c r="E913" s="21" t="n">
        <v>0.01</v>
      </c>
      <c r="F913" s="21" t="n">
        <v>0.05</v>
      </c>
    </row>
    <row r="914">
      <c r="A914" t="inlineStr">
        <is>
          <t>033 - Cobb</t>
        </is>
      </c>
      <c r="B914" s="20" t="n">
        <v>36161</v>
      </c>
      <c r="C914" s="20" t="n">
        <v>36250</v>
      </c>
      <c r="D914" s="21" t="n">
        <v>0.04</v>
      </c>
      <c r="E914" s="21" t="n">
        <v>0.02</v>
      </c>
      <c r="F914" s="21" t="n">
        <v>0.06</v>
      </c>
    </row>
    <row r="915">
      <c r="A915" t="inlineStr">
        <is>
          <t>033 - Cobb</t>
        </is>
      </c>
      <c r="B915" s="20" t="n">
        <v>36251</v>
      </c>
      <c r="C915" s="20" t="n">
        <v>38717</v>
      </c>
      <c r="D915" s="21" t="n">
        <v>0.04</v>
      </c>
      <c r="E915" s="21" t="n">
        <v>0.01</v>
      </c>
      <c r="F915" s="21" t="n">
        <v>0.05</v>
      </c>
    </row>
    <row r="916">
      <c r="A916" t="inlineStr">
        <is>
          <t>033 - Cobb</t>
        </is>
      </c>
      <c r="B916" s="20" t="n">
        <v>38718</v>
      </c>
      <c r="C916" s="20" t="n">
        <v>46752</v>
      </c>
      <c r="D916" s="21" t="n">
        <v>0.04</v>
      </c>
      <c r="E916" s="21" t="n">
        <v>0.02</v>
      </c>
      <c r="F916" s="21" t="n">
        <v>0.06</v>
      </c>
    </row>
    <row r="917">
      <c r="A917" t="inlineStr">
        <is>
          <t>033 - Cobb</t>
        </is>
      </c>
      <c r="B917" s="20" t="n">
        <v>46753</v>
      </c>
      <c r="C917" s="20" t="n">
        <v>47118</v>
      </c>
      <c r="D917" s="21" t="n">
        <v>0.04</v>
      </c>
      <c r="E917" s="21" t="n">
        <v>0.01</v>
      </c>
      <c r="F917" s="21" t="n">
        <v>0.05</v>
      </c>
    </row>
    <row r="918">
      <c r="A918" t="inlineStr">
        <is>
          <t>033 - Cobb</t>
        </is>
      </c>
      <c r="B918" s="20" t="n">
        <v>47119</v>
      </c>
      <c r="C918" s="20" t="n">
        <v>2958465</v>
      </c>
      <c r="D918" s="21" t="n">
        <v>0.04</v>
      </c>
      <c r="E918" s="21" t="n">
        <v>0</v>
      </c>
      <c r="F918" s="21" t="n">
        <v>0.04</v>
      </c>
    </row>
    <row r="919">
      <c r="A919" t="inlineStr">
        <is>
          <t>033CLF - Cobb (Locomotive)</t>
        </is>
      </c>
      <c r="B919" s="20" t="n">
        <v>44378</v>
      </c>
      <c r="C919" s="20" t="n">
        <v>46752</v>
      </c>
      <c r="D919" s="21" t="n">
        <v>0.04</v>
      </c>
      <c r="E919" s="21" t="n">
        <v>0.02</v>
      </c>
      <c r="F919" s="21" t="n">
        <v>0.06</v>
      </c>
    </row>
    <row r="920">
      <c r="A920" t="inlineStr">
        <is>
          <t>033CLF - Cobb (Locomotive)</t>
        </is>
      </c>
      <c r="B920" s="20" t="n">
        <v>46753</v>
      </c>
      <c r="C920" s="20" t="n">
        <v>47118</v>
      </c>
      <c r="D920" s="21" t="n">
        <v>0.04</v>
      </c>
      <c r="E920" s="21" t="n">
        <v>0.01</v>
      </c>
      <c r="F920" s="21" t="n">
        <v>0.05</v>
      </c>
    </row>
    <row r="921">
      <c r="A921" t="inlineStr">
        <is>
          <t>033CLF - Cobb (Locomotive)</t>
        </is>
      </c>
      <c r="B921" s="20" t="n">
        <v>47119</v>
      </c>
      <c r="C921" s="20" t="n">
        <v>2958465</v>
      </c>
      <c r="D921" s="21" t="n">
        <v>0.04</v>
      </c>
      <c r="E921" s="21" t="n">
        <v>0</v>
      </c>
      <c r="F921" s="21" t="n">
        <v>0.04</v>
      </c>
    </row>
    <row r="922">
      <c r="A922" t="inlineStr">
        <is>
          <t>033E - Cobb (Energy)</t>
        </is>
      </c>
      <c r="B922" s="20" t="n">
        <v>41275</v>
      </c>
      <c r="C922" s="20" t="n">
        <v>41639</v>
      </c>
      <c r="D922" s="21" t="n">
        <v>0.03</v>
      </c>
      <c r="E922" s="21" t="n">
        <v>0.0175</v>
      </c>
      <c r="F922" s="21" t="n">
        <v>0.0475</v>
      </c>
    </row>
    <row r="923">
      <c r="A923" t="inlineStr">
        <is>
          <t>033E - Cobb (Energy)</t>
        </is>
      </c>
      <c r="B923" s="20" t="n">
        <v>41640</v>
      </c>
      <c r="C923" s="20" t="n">
        <v>42004</v>
      </c>
      <c r="D923" s="21" t="n">
        <v>0.02</v>
      </c>
      <c r="E923" s="21" t="n">
        <v>0.015</v>
      </c>
      <c r="F923" s="21" t="n">
        <v>0.035</v>
      </c>
    </row>
    <row r="924">
      <c r="A924" t="inlineStr">
        <is>
          <t>033E - Cobb (Energy)</t>
        </is>
      </c>
      <c r="B924" s="20" t="n">
        <v>42005</v>
      </c>
      <c r="C924" s="20" t="n">
        <v>42369</v>
      </c>
      <c r="D924" s="21" t="n">
        <v>0.01</v>
      </c>
      <c r="E924" s="21" t="n">
        <v>0.0125</v>
      </c>
      <c r="F924" s="21" t="n">
        <v>0.0225</v>
      </c>
    </row>
    <row r="925">
      <c r="A925" t="inlineStr">
        <is>
          <t>033E - Cobb (Energy)</t>
        </is>
      </c>
      <c r="B925" s="20" t="n">
        <v>42370</v>
      </c>
      <c r="C925" s="20" t="n">
        <v>47118</v>
      </c>
      <c r="D925" s="21" t="n">
        <v>0</v>
      </c>
      <c r="E925" s="21" t="n">
        <v>0.01</v>
      </c>
      <c r="F925" s="21" t="n">
        <v>0.01</v>
      </c>
    </row>
    <row r="926">
      <c r="A926" t="inlineStr">
        <is>
          <t>033E - Cobb (Energy)</t>
        </is>
      </c>
      <c r="B926" s="20" t="n">
        <v>47119</v>
      </c>
      <c r="C926" s="20" t="n">
        <v>2958465</v>
      </c>
      <c r="D926" s="21" t="n">
        <v>0</v>
      </c>
      <c r="E926" s="21" t="n">
        <v>0</v>
      </c>
      <c r="F926" s="21" t="n">
        <v>0</v>
      </c>
    </row>
    <row r="927">
      <c r="A927" t="inlineStr">
        <is>
          <t>033JT - Cobb (Jet Fuel)</t>
        </is>
      </c>
      <c r="B927" s="20" t="n">
        <v>42005</v>
      </c>
      <c r="C927" s="20" t="n">
        <v>42185</v>
      </c>
      <c r="D927" s="21" t="n">
        <v>0</v>
      </c>
      <c r="E927" s="21" t="n">
        <v>0</v>
      </c>
      <c r="F927" s="21" t="n">
        <v>0</v>
      </c>
    </row>
    <row r="928">
      <c r="A928" t="inlineStr">
        <is>
          <t>033JT - Cobb (Jet Fuel)</t>
        </is>
      </c>
      <c r="B928" s="20" t="n">
        <v>42186</v>
      </c>
      <c r="C928" s="20" t="n">
        <v>43281</v>
      </c>
      <c r="D928" s="21" t="n">
        <v>0.04</v>
      </c>
      <c r="E928" s="21" t="n">
        <v>0.02</v>
      </c>
      <c r="F928" s="21" t="n">
        <v>0.06</v>
      </c>
    </row>
    <row r="929">
      <c r="A929" t="inlineStr">
        <is>
          <t>033JT - Cobb (Jet Fuel)</t>
        </is>
      </c>
      <c r="B929" s="20" t="n">
        <v>43282</v>
      </c>
      <c r="C929" s="20" t="n">
        <v>43312</v>
      </c>
      <c r="D929" s="21" t="n">
        <v>0.04</v>
      </c>
      <c r="E929" s="21" t="n">
        <v>0</v>
      </c>
      <c r="F929" s="21" t="n">
        <v>0.04</v>
      </c>
    </row>
    <row r="930">
      <c r="A930" t="inlineStr">
        <is>
          <t>033JT - Cobb (Jet Fuel)</t>
        </is>
      </c>
      <c r="B930" s="20" t="n">
        <v>43313</v>
      </c>
      <c r="C930" s="20" t="n">
        <v>2958465</v>
      </c>
      <c r="D930" s="21" t="n">
        <v>0</v>
      </c>
      <c r="E930" s="21" t="n">
        <v>0</v>
      </c>
      <c r="F930" s="21" t="n">
        <v>0</v>
      </c>
    </row>
    <row r="931">
      <c r="A931" t="inlineStr">
        <is>
          <t>034 - Coffee</t>
        </is>
      </c>
      <c r="B931" s="20" t="n">
        <v>28581</v>
      </c>
      <c r="C931" s="20" t="n">
        <v>31867</v>
      </c>
      <c r="D931" s="21" t="n">
        <v>0.04</v>
      </c>
      <c r="E931" s="21" t="n">
        <v>0.01</v>
      </c>
      <c r="F931" s="21" t="n">
        <v>0.05</v>
      </c>
    </row>
    <row r="932">
      <c r="A932" t="inlineStr">
        <is>
          <t>034 - Coffee</t>
        </is>
      </c>
      <c r="B932" s="20" t="n">
        <v>31868</v>
      </c>
      <c r="C932" s="20" t="n">
        <v>32416</v>
      </c>
      <c r="D932" s="21" t="n">
        <v>0.04</v>
      </c>
      <c r="E932" s="21" t="n">
        <v>0.02</v>
      </c>
      <c r="F932" s="21" t="n">
        <v>0.06</v>
      </c>
    </row>
    <row r="933">
      <c r="A933" t="inlineStr">
        <is>
          <t>034 - Coffee</t>
        </is>
      </c>
      <c r="B933" s="20" t="n">
        <v>32417</v>
      </c>
      <c r="C933" s="20" t="n">
        <v>32598</v>
      </c>
      <c r="D933" s="21" t="n">
        <v>0.04</v>
      </c>
      <c r="E933" s="21" t="n">
        <v>0.01</v>
      </c>
      <c r="F933" s="21" t="n">
        <v>0.05</v>
      </c>
    </row>
    <row r="934">
      <c r="A934" t="inlineStr">
        <is>
          <t>034 - Coffee</t>
        </is>
      </c>
      <c r="B934" s="20" t="n">
        <v>32599</v>
      </c>
      <c r="C934" s="20" t="n">
        <v>33146</v>
      </c>
      <c r="D934" s="21" t="n">
        <v>0.04</v>
      </c>
      <c r="E934" s="21" t="n">
        <v>0.02</v>
      </c>
      <c r="F934" s="21" t="n">
        <v>0.06</v>
      </c>
    </row>
    <row r="935">
      <c r="A935" t="inlineStr">
        <is>
          <t>034 - Coffee</t>
        </is>
      </c>
      <c r="B935" s="20" t="n">
        <v>33147</v>
      </c>
      <c r="C935" s="20" t="n">
        <v>34242</v>
      </c>
      <c r="D935" s="21" t="n">
        <v>0.04</v>
      </c>
      <c r="E935" s="21" t="n">
        <v>0.01</v>
      </c>
      <c r="F935" s="21" t="n">
        <v>0.05</v>
      </c>
    </row>
    <row r="936">
      <c r="A936" t="inlineStr">
        <is>
          <t>034 - Coffee</t>
        </is>
      </c>
      <c r="B936" s="20" t="n">
        <v>34243</v>
      </c>
      <c r="C936" s="20" t="n">
        <v>35430</v>
      </c>
      <c r="D936" s="21" t="n">
        <v>0.04</v>
      </c>
      <c r="E936" s="21" t="n">
        <v>0.02</v>
      </c>
      <c r="F936" s="21" t="n">
        <v>0.06</v>
      </c>
    </row>
    <row r="937">
      <c r="A937" t="inlineStr">
        <is>
          <t>034 - Coffee</t>
        </is>
      </c>
      <c r="B937" s="20" t="n">
        <v>35431</v>
      </c>
      <c r="C937" s="20" t="n">
        <v>35611</v>
      </c>
      <c r="D937" s="21" t="n">
        <v>0.04</v>
      </c>
      <c r="E937" s="21" t="n">
        <v>0.01</v>
      </c>
      <c r="F937" s="21" t="n">
        <v>0.05</v>
      </c>
    </row>
    <row r="938">
      <c r="A938" t="inlineStr">
        <is>
          <t>034 - Coffee</t>
        </is>
      </c>
      <c r="B938" s="20" t="n">
        <v>35612</v>
      </c>
      <c r="C938" s="20" t="n">
        <v>36707</v>
      </c>
      <c r="D938" s="21" t="n">
        <v>0.04</v>
      </c>
      <c r="E938" s="21" t="n">
        <v>0.02</v>
      </c>
      <c r="F938" s="21" t="n">
        <v>0.06</v>
      </c>
    </row>
    <row r="939">
      <c r="A939" t="inlineStr">
        <is>
          <t>034 - Coffee</t>
        </is>
      </c>
      <c r="B939" s="20" t="n">
        <v>36708</v>
      </c>
      <c r="C939" s="20" t="n">
        <v>36981</v>
      </c>
      <c r="D939" s="21" t="n">
        <v>0.04</v>
      </c>
      <c r="E939" s="21" t="n">
        <v>0.01</v>
      </c>
      <c r="F939" s="21" t="n">
        <v>0.05</v>
      </c>
    </row>
    <row r="940">
      <c r="A940" t="inlineStr">
        <is>
          <t>034 - Coffee</t>
        </is>
      </c>
      <c r="B940" s="20" t="n">
        <v>36982</v>
      </c>
      <c r="C940" s="20" t="n">
        <v>38442</v>
      </c>
      <c r="D940" s="21" t="n">
        <v>0.04</v>
      </c>
      <c r="E940" s="21" t="n">
        <v>0.02</v>
      </c>
      <c r="F940" s="21" t="n">
        <v>0.06</v>
      </c>
    </row>
    <row r="941">
      <c r="A941" t="inlineStr">
        <is>
          <t>034 - Coffee</t>
        </is>
      </c>
      <c r="B941" s="20" t="n">
        <v>38443</v>
      </c>
      <c r="C941" s="20" t="n">
        <v>43373</v>
      </c>
      <c r="D941" s="21" t="n">
        <v>0.04</v>
      </c>
      <c r="E941" s="21" t="n">
        <v>0.03</v>
      </c>
      <c r="F941" s="21" t="n">
        <v>0.07000000000000001</v>
      </c>
    </row>
    <row r="942">
      <c r="A942" t="inlineStr">
        <is>
          <t>034 - Coffee</t>
        </is>
      </c>
      <c r="B942" s="20" t="n">
        <v>43374</v>
      </c>
      <c r="C942" s="20" t="n">
        <v>47026</v>
      </c>
      <c r="D942" s="21" t="n">
        <v>0.04</v>
      </c>
      <c r="E942" s="21" t="n">
        <v>0.04</v>
      </c>
      <c r="F942" s="21" t="n">
        <v>0.08</v>
      </c>
    </row>
    <row r="943">
      <c r="A943" t="inlineStr">
        <is>
          <t>034 - Coffee</t>
        </is>
      </c>
      <c r="B943" s="20" t="n">
        <v>47027</v>
      </c>
      <c r="C943" s="20" t="n">
        <v>47483</v>
      </c>
      <c r="D943" s="21" t="n">
        <v>0.04</v>
      </c>
      <c r="E943" s="21" t="n">
        <v>0.03</v>
      </c>
      <c r="F943" s="21" t="n">
        <v>0.07000000000000001</v>
      </c>
    </row>
    <row r="944">
      <c r="A944" t="inlineStr">
        <is>
          <t>034 - Coffee</t>
        </is>
      </c>
      <c r="B944" s="20" t="n">
        <v>47484</v>
      </c>
      <c r="C944" s="20" t="n">
        <v>47573</v>
      </c>
      <c r="D944" s="21" t="n">
        <v>0.04</v>
      </c>
      <c r="E944" s="21" t="n">
        <v>0.02</v>
      </c>
      <c r="F944" s="21" t="n">
        <v>0.06</v>
      </c>
    </row>
    <row r="945">
      <c r="A945" t="inlineStr">
        <is>
          <t>034 - Coffee</t>
        </is>
      </c>
      <c r="B945" s="20" t="n">
        <v>47574</v>
      </c>
      <c r="C945" s="20" t="n">
        <v>2958465</v>
      </c>
      <c r="D945" s="21" t="n">
        <v>0.04</v>
      </c>
      <c r="E945" s="21" t="n">
        <v>0.01</v>
      </c>
      <c r="F945" s="21" t="n">
        <v>0.05</v>
      </c>
    </row>
    <row r="946">
      <c r="A946" t="inlineStr">
        <is>
          <t>034CLF - Coffee (Locomotive)</t>
        </is>
      </c>
      <c r="B946" s="20" t="n">
        <v>44378</v>
      </c>
      <c r="C946" s="20" t="n">
        <v>47483</v>
      </c>
      <c r="D946" s="21" t="n">
        <v>0.04</v>
      </c>
      <c r="E946" s="21" t="n">
        <v>0.03</v>
      </c>
      <c r="F946" s="21" t="n">
        <v>0.07000000000000001</v>
      </c>
    </row>
    <row r="947">
      <c r="A947" t="inlineStr">
        <is>
          <t>034CLF - Coffee (Locomotive)</t>
        </is>
      </c>
      <c r="B947" s="20" t="n">
        <v>47484</v>
      </c>
      <c r="C947" s="20" t="n">
        <v>47573</v>
      </c>
      <c r="D947" s="21" t="n">
        <v>0.04</v>
      </c>
      <c r="E947" s="21" t="n">
        <v>0.02</v>
      </c>
      <c r="F947" s="21" t="n">
        <v>0.06</v>
      </c>
    </row>
    <row r="948">
      <c r="A948" t="inlineStr">
        <is>
          <t>034CLF - Coffee (Locomotive)</t>
        </is>
      </c>
      <c r="B948" s="20" t="n">
        <v>47574</v>
      </c>
      <c r="C948" s="20" t="n">
        <v>2958465</v>
      </c>
      <c r="D948" s="21" t="n">
        <v>0.04</v>
      </c>
      <c r="E948" s="21" t="n">
        <v>0.01</v>
      </c>
      <c r="F948" s="21" t="n">
        <v>0.05</v>
      </c>
    </row>
    <row r="949">
      <c r="A949" t="inlineStr">
        <is>
          <t>034E - Coffee (Energy)</t>
        </is>
      </c>
      <c r="B949" s="20" t="n">
        <v>41275</v>
      </c>
      <c r="C949" s="20" t="n">
        <v>41639</v>
      </c>
      <c r="D949" s="21" t="n">
        <v>0.03</v>
      </c>
      <c r="E949" s="21" t="n">
        <v>0.025</v>
      </c>
      <c r="F949" s="21" t="n">
        <v>0.055</v>
      </c>
    </row>
    <row r="950">
      <c r="A950" t="inlineStr">
        <is>
          <t>034E - Coffee (Energy)</t>
        </is>
      </c>
      <c r="B950" s="20" t="n">
        <v>41640</v>
      </c>
      <c r="C950" s="20" t="n">
        <v>42004</v>
      </c>
      <c r="D950" s="21" t="n">
        <v>0.02</v>
      </c>
      <c r="E950" s="21" t="n">
        <v>0.02</v>
      </c>
      <c r="F950" s="21" t="n">
        <v>0.04</v>
      </c>
    </row>
    <row r="951">
      <c r="A951" t="inlineStr">
        <is>
          <t>034E - Coffee (Energy)</t>
        </is>
      </c>
      <c r="B951" s="20" t="n">
        <v>42005</v>
      </c>
      <c r="C951" s="20" t="n">
        <v>42369</v>
      </c>
      <c r="D951" s="21" t="n">
        <v>0.01</v>
      </c>
      <c r="E951" s="21" t="n">
        <v>0.015</v>
      </c>
      <c r="F951" s="21" t="n">
        <v>0.025</v>
      </c>
    </row>
    <row r="952">
      <c r="A952" t="inlineStr">
        <is>
          <t>034E - Coffee (Energy)</t>
        </is>
      </c>
      <c r="B952" s="20" t="n">
        <v>42370</v>
      </c>
      <c r="C952" s="20" t="n">
        <v>47483</v>
      </c>
      <c r="D952" s="21" t="n">
        <v>0</v>
      </c>
      <c r="E952" s="21" t="n">
        <v>0.01</v>
      </c>
      <c r="F952" s="21" t="n">
        <v>0.01</v>
      </c>
    </row>
    <row r="953">
      <c r="A953" t="inlineStr">
        <is>
          <t>034JT - Coffee (Jet Fuel)</t>
        </is>
      </c>
      <c r="B953" s="20" t="n">
        <v>42005</v>
      </c>
      <c r="C953" s="20" t="n">
        <v>42185</v>
      </c>
      <c r="D953" s="21" t="n">
        <v>0</v>
      </c>
      <c r="E953" s="21" t="n">
        <v>0</v>
      </c>
      <c r="F953" s="21" t="n">
        <v>0</v>
      </c>
    </row>
    <row r="954">
      <c r="A954" t="inlineStr">
        <is>
          <t>034JT - Coffee (Jet Fuel)</t>
        </is>
      </c>
      <c r="B954" s="20" t="n">
        <v>42186</v>
      </c>
      <c r="C954" s="20" t="n">
        <v>43281</v>
      </c>
      <c r="D954" s="21" t="n">
        <v>0.04</v>
      </c>
      <c r="E954" s="21" t="n">
        <v>0.03</v>
      </c>
      <c r="F954" s="21" t="n">
        <v>0.07000000000000001</v>
      </c>
    </row>
    <row r="955">
      <c r="A955" t="inlineStr">
        <is>
          <t>034JT - Coffee (Jet Fuel)</t>
        </is>
      </c>
      <c r="B955" s="20" t="n">
        <v>43282</v>
      </c>
      <c r="C955" s="20" t="n">
        <v>43312</v>
      </c>
      <c r="D955" s="21" t="n">
        <v>0.04</v>
      </c>
      <c r="E955" s="21" t="n">
        <v>0.01</v>
      </c>
      <c r="F955" s="21" t="n">
        <v>0.05</v>
      </c>
    </row>
    <row r="956">
      <c r="A956" t="inlineStr">
        <is>
          <t>034JT - Coffee (Jet Fuel)</t>
        </is>
      </c>
      <c r="B956" s="20" t="n">
        <v>43313</v>
      </c>
      <c r="C956" s="20" t="n">
        <v>2958465</v>
      </c>
      <c r="D956" s="21" t="n">
        <v>0</v>
      </c>
      <c r="E956" s="21" t="n">
        <v>0.01</v>
      </c>
      <c r="F956" s="21" t="n">
        <v>0.01</v>
      </c>
    </row>
    <row r="957">
      <c r="A957" t="inlineStr">
        <is>
          <t>034TE - Coffee (TSPLOST Exempt)</t>
        </is>
      </c>
      <c r="B957" s="20" t="n">
        <v>28581</v>
      </c>
      <c r="C957" s="20" t="n">
        <v>31867</v>
      </c>
      <c r="D957" s="21" t="n">
        <v>0.04</v>
      </c>
      <c r="E957" s="21" t="n">
        <v>0.01</v>
      </c>
      <c r="F957" s="21" t="n">
        <v>0.05</v>
      </c>
    </row>
    <row r="958">
      <c r="A958" t="inlineStr">
        <is>
          <t>034TE - Coffee (TSPLOST Exempt)</t>
        </is>
      </c>
      <c r="B958" s="20" t="n">
        <v>31868</v>
      </c>
      <c r="C958" s="20" t="n">
        <v>32416</v>
      </c>
      <c r="D958" s="21" t="n">
        <v>0.04</v>
      </c>
      <c r="E958" s="21" t="n">
        <v>0.02</v>
      </c>
      <c r="F958" s="21" t="n">
        <v>0.06</v>
      </c>
    </row>
    <row r="959">
      <c r="A959" t="inlineStr">
        <is>
          <t>034TE - Coffee (TSPLOST Exempt)</t>
        </is>
      </c>
      <c r="B959" s="20" t="n">
        <v>32417</v>
      </c>
      <c r="C959" s="20" t="n">
        <v>32598</v>
      </c>
      <c r="D959" s="21" t="n">
        <v>0.04</v>
      </c>
      <c r="E959" s="21" t="n">
        <v>0.01</v>
      </c>
      <c r="F959" s="21" t="n">
        <v>0.05</v>
      </c>
    </row>
    <row r="960">
      <c r="A960" t="inlineStr">
        <is>
          <t>034TE - Coffee (TSPLOST Exempt)</t>
        </is>
      </c>
      <c r="B960" s="20" t="n">
        <v>32599</v>
      </c>
      <c r="C960" s="20" t="n">
        <v>33146</v>
      </c>
      <c r="D960" s="21" t="n">
        <v>0.04</v>
      </c>
      <c r="E960" s="21" t="n">
        <v>0.02</v>
      </c>
      <c r="F960" s="21" t="n">
        <v>0.06</v>
      </c>
    </row>
    <row r="961">
      <c r="A961" t="inlineStr">
        <is>
          <t>034TE - Coffee (TSPLOST Exempt)</t>
        </is>
      </c>
      <c r="B961" s="20" t="n">
        <v>33147</v>
      </c>
      <c r="C961" s="20" t="n">
        <v>34242</v>
      </c>
      <c r="D961" s="21" t="n">
        <v>0.04</v>
      </c>
      <c r="E961" s="21" t="n">
        <v>0.01</v>
      </c>
      <c r="F961" s="21" t="n">
        <v>0.05</v>
      </c>
    </row>
    <row r="962">
      <c r="A962" t="inlineStr">
        <is>
          <t>034TE - Coffee (TSPLOST Exempt)</t>
        </is>
      </c>
      <c r="B962" s="20" t="n">
        <v>34243</v>
      </c>
      <c r="C962" s="20" t="n">
        <v>35430</v>
      </c>
      <c r="D962" s="21" t="n">
        <v>0.04</v>
      </c>
      <c r="E962" s="21" t="n">
        <v>0.02</v>
      </c>
      <c r="F962" s="21" t="n">
        <v>0.06</v>
      </c>
    </row>
    <row r="963">
      <c r="A963" t="inlineStr">
        <is>
          <t>034TE - Coffee (TSPLOST Exempt)</t>
        </is>
      </c>
      <c r="B963" s="20" t="n">
        <v>35431</v>
      </c>
      <c r="C963" s="20" t="n">
        <v>35611</v>
      </c>
      <c r="D963" s="21" t="n">
        <v>0.04</v>
      </c>
      <c r="E963" s="21" t="n">
        <v>0.01</v>
      </c>
      <c r="F963" s="21" t="n">
        <v>0.05</v>
      </c>
    </row>
    <row r="964">
      <c r="A964" t="inlineStr">
        <is>
          <t>034TE - Coffee (TSPLOST Exempt)</t>
        </is>
      </c>
      <c r="B964" s="20" t="n">
        <v>35612</v>
      </c>
      <c r="C964" s="20" t="n">
        <v>36707</v>
      </c>
      <c r="D964" s="21" t="n">
        <v>0.04</v>
      </c>
      <c r="E964" s="21" t="n">
        <v>0.02</v>
      </c>
      <c r="F964" s="21" t="n">
        <v>0.06</v>
      </c>
    </row>
    <row r="965">
      <c r="A965" t="inlineStr">
        <is>
          <t>034TE - Coffee (TSPLOST Exempt)</t>
        </is>
      </c>
      <c r="B965" s="20" t="n">
        <v>36708</v>
      </c>
      <c r="C965" s="20" t="n">
        <v>36981</v>
      </c>
      <c r="D965" s="21" t="n">
        <v>0.04</v>
      </c>
      <c r="E965" s="21" t="n">
        <v>0.01</v>
      </c>
      <c r="F965" s="21" t="n">
        <v>0.05</v>
      </c>
    </row>
    <row r="966">
      <c r="A966" t="inlineStr">
        <is>
          <t>034TE - Coffee (TSPLOST Exempt)</t>
        </is>
      </c>
      <c r="B966" s="20" t="n">
        <v>36982</v>
      </c>
      <c r="C966" s="20" t="n">
        <v>38442</v>
      </c>
      <c r="D966" s="21" t="n">
        <v>0.04</v>
      </c>
      <c r="E966" s="21" t="n">
        <v>0.02</v>
      </c>
      <c r="F966" s="21" t="n">
        <v>0.06</v>
      </c>
    </row>
    <row r="967">
      <c r="A967" t="inlineStr">
        <is>
          <t>034TE - Coffee (TSPLOST Exempt)</t>
        </is>
      </c>
      <c r="B967" s="20" t="n">
        <v>38443</v>
      </c>
      <c r="C967" s="20" t="n">
        <v>47483</v>
      </c>
      <c r="D967" s="21" t="n">
        <v>0.04</v>
      </c>
      <c r="E967" s="21" t="n">
        <v>0.03</v>
      </c>
      <c r="F967" s="21" t="n">
        <v>0.07000000000000001</v>
      </c>
    </row>
    <row r="968">
      <c r="A968" t="inlineStr">
        <is>
          <t>034TE - Coffee (TSPLOST Exempt)</t>
        </is>
      </c>
      <c r="B968" s="20" t="n">
        <v>47484</v>
      </c>
      <c r="C968" s="20" t="n">
        <v>47573</v>
      </c>
      <c r="D968" s="21" t="n">
        <v>0.04</v>
      </c>
      <c r="E968" s="21" t="n">
        <v>0.02</v>
      </c>
      <c r="F968" s="21" t="n">
        <v>0.06</v>
      </c>
    </row>
    <row r="969">
      <c r="A969" t="inlineStr">
        <is>
          <t>034TE - Coffee (TSPLOST Exempt)</t>
        </is>
      </c>
      <c r="B969" s="20" t="n">
        <v>47574</v>
      </c>
      <c r="C969" s="20" t="n">
        <v>2958465</v>
      </c>
      <c r="D969" s="21" t="n">
        <v>0.04</v>
      </c>
      <c r="E969" s="21" t="n">
        <v>0.01</v>
      </c>
      <c r="F969" s="21" t="n">
        <v>0.05</v>
      </c>
    </row>
    <row r="970">
      <c r="A970" t="inlineStr">
        <is>
          <t>035 - Colquitt</t>
        </is>
      </c>
      <c r="B970" s="20" t="n">
        <v>29677</v>
      </c>
      <c r="C970" s="20" t="n">
        <v>31867</v>
      </c>
      <c r="D970" s="21" t="n">
        <v>0.04</v>
      </c>
      <c r="E970" s="21" t="n">
        <v>0.01</v>
      </c>
      <c r="F970" s="21" t="n">
        <v>0.05</v>
      </c>
    </row>
    <row r="971">
      <c r="A971" t="inlineStr">
        <is>
          <t>035 - Colquitt</t>
        </is>
      </c>
      <c r="B971" s="20" t="n">
        <v>31868</v>
      </c>
      <c r="C971" s="20" t="n">
        <v>32689</v>
      </c>
      <c r="D971" s="21" t="n">
        <v>0.04</v>
      </c>
      <c r="E971" s="21" t="n">
        <v>0.02</v>
      </c>
      <c r="F971" s="21" t="n">
        <v>0.06</v>
      </c>
    </row>
    <row r="972">
      <c r="A972" t="inlineStr">
        <is>
          <t>035 - Colquitt</t>
        </is>
      </c>
      <c r="B972" s="20" t="n">
        <v>32690</v>
      </c>
      <c r="C972" s="20" t="n">
        <v>33328</v>
      </c>
      <c r="D972" s="21" t="n">
        <v>0.04</v>
      </c>
      <c r="E972" s="21" t="n">
        <v>0.01</v>
      </c>
      <c r="F972" s="21" t="n">
        <v>0.05</v>
      </c>
    </row>
    <row r="973">
      <c r="A973" t="inlineStr">
        <is>
          <t>035 - Colquitt</t>
        </is>
      </c>
      <c r="B973" s="20" t="n">
        <v>33329</v>
      </c>
      <c r="C973" s="20" t="n">
        <v>33511</v>
      </c>
      <c r="D973" s="21" t="n">
        <v>0.04</v>
      </c>
      <c r="E973" s="21" t="n">
        <v>0.02</v>
      </c>
      <c r="F973" s="21" t="n">
        <v>0.06</v>
      </c>
    </row>
    <row r="974">
      <c r="A974" t="inlineStr">
        <is>
          <t>035 - Colquitt</t>
        </is>
      </c>
      <c r="B974" s="20" t="n">
        <v>33512</v>
      </c>
      <c r="C974" s="20" t="n">
        <v>33969</v>
      </c>
      <c r="D974" s="21" t="n">
        <v>0.04</v>
      </c>
      <c r="E974" s="21" t="n">
        <v>0.01</v>
      </c>
      <c r="F974" s="21" t="n">
        <v>0.05</v>
      </c>
    </row>
    <row r="975">
      <c r="A975" t="inlineStr">
        <is>
          <t>035 - Colquitt</t>
        </is>
      </c>
      <c r="B975" s="20" t="n">
        <v>33970</v>
      </c>
      <c r="C975" s="20" t="n">
        <v>34424</v>
      </c>
      <c r="D975" s="21" t="n">
        <v>0.04</v>
      </c>
      <c r="E975" s="21" t="n">
        <v>0.02</v>
      </c>
      <c r="F975" s="21" t="n">
        <v>0.06</v>
      </c>
    </row>
    <row r="976">
      <c r="A976" t="inlineStr">
        <is>
          <t>035 - Colquitt</t>
        </is>
      </c>
      <c r="B976" s="20" t="n">
        <v>34425</v>
      </c>
      <c r="C976" s="20" t="n">
        <v>34789</v>
      </c>
      <c r="D976" s="21" t="n">
        <v>0.04</v>
      </c>
      <c r="E976" s="21" t="n">
        <v>0.01</v>
      </c>
      <c r="F976" s="21" t="n">
        <v>0.05</v>
      </c>
    </row>
    <row r="977">
      <c r="A977" t="inlineStr">
        <is>
          <t>035 - Colquitt</t>
        </is>
      </c>
      <c r="B977" s="20" t="n">
        <v>34790</v>
      </c>
      <c r="C977" s="20" t="n">
        <v>36160</v>
      </c>
      <c r="D977" s="21" t="n">
        <v>0.04</v>
      </c>
      <c r="E977" s="21" t="n">
        <v>0.02</v>
      </c>
      <c r="F977" s="21" t="n">
        <v>0.06</v>
      </c>
    </row>
    <row r="978">
      <c r="A978" t="inlineStr">
        <is>
          <t>035 - Colquitt</t>
        </is>
      </c>
      <c r="B978" s="20" t="n">
        <v>36161</v>
      </c>
      <c r="C978" s="20" t="n">
        <v>37164</v>
      </c>
      <c r="D978" s="21" t="n">
        <v>0.04</v>
      </c>
      <c r="E978" s="21" t="n">
        <v>0.03</v>
      </c>
      <c r="F978" s="21" t="n">
        <v>0.07000000000000001</v>
      </c>
    </row>
    <row r="979">
      <c r="A979" t="inlineStr">
        <is>
          <t>035 - Colquitt</t>
        </is>
      </c>
      <c r="B979" s="20" t="n">
        <v>37165</v>
      </c>
      <c r="C979" s="20" t="n">
        <v>37256</v>
      </c>
      <c r="D979" s="21" t="n">
        <v>0.04</v>
      </c>
      <c r="E979" s="21" t="n">
        <v>0.02</v>
      </c>
      <c r="F979" s="21" t="n">
        <v>0.06</v>
      </c>
    </row>
    <row r="980">
      <c r="A980" t="inlineStr">
        <is>
          <t>035 - Colquitt</t>
        </is>
      </c>
      <c r="B980" s="20" t="n">
        <v>37257</v>
      </c>
      <c r="C980" s="20" t="n">
        <v>43190</v>
      </c>
      <c r="D980" s="21" t="n">
        <v>0.04</v>
      </c>
      <c r="E980" s="21" t="n">
        <v>0.03</v>
      </c>
      <c r="F980" s="21" t="n">
        <v>0.07000000000000001</v>
      </c>
    </row>
    <row r="981">
      <c r="A981" t="inlineStr">
        <is>
          <t>035 - Colquitt</t>
        </is>
      </c>
      <c r="B981" s="20" t="n">
        <v>43191</v>
      </c>
      <c r="C981" s="20" t="n">
        <v>43373</v>
      </c>
      <c r="D981" s="21" t="n">
        <v>0.04</v>
      </c>
      <c r="E981" s="21" t="n">
        <v>0.04</v>
      </c>
      <c r="F981" s="21" t="n">
        <v>0.08</v>
      </c>
    </row>
    <row r="982">
      <c r="A982" t="inlineStr">
        <is>
          <t>035 - Colquitt</t>
        </is>
      </c>
      <c r="B982" s="20" t="n">
        <v>43374</v>
      </c>
      <c r="C982" s="20" t="n">
        <v>46022</v>
      </c>
      <c r="D982" s="21" t="n">
        <v>0.04</v>
      </c>
      <c r="E982" s="21" t="n">
        <v>0.04</v>
      </c>
      <c r="F982" s="21" t="n">
        <v>0.08</v>
      </c>
    </row>
    <row r="983">
      <c r="A983" t="inlineStr">
        <is>
          <t>035 - Colquitt</t>
        </is>
      </c>
      <c r="B983" s="20" t="n">
        <v>46023</v>
      </c>
      <c r="C983" s="20" t="n">
        <v>46752</v>
      </c>
      <c r="D983" s="21" t="n">
        <v>0.04</v>
      </c>
      <c r="E983" s="21" t="n">
        <v>0.05</v>
      </c>
      <c r="F983" s="21" t="n">
        <v>0.09</v>
      </c>
    </row>
    <row r="984">
      <c r="A984" t="inlineStr">
        <is>
          <t>035 - Colquitt</t>
        </is>
      </c>
      <c r="B984" s="20" t="n">
        <v>46753</v>
      </c>
      <c r="C984" s="20" t="n">
        <v>47026</v>
      </c>
      <c r="D984" s="21" t="n">
        <v>0.04</v>
      </c>
      <c r="E984" s="21" t="n">
        <v>0.04</v>
      </c>
      <c r="F984" s="21" t="n">
        <v>0.08</v>
      </c>
    </row>
    <row r="985">
      <c r="A985" t="inlineStr">
        <is>
          <t>035 - Colquitt</t>
        </is>
      </c>
      <c r="B985" s="20" t="n">
        <v>47027</v>
      </c>
      <c r="C985" s="20" t="n">
        <v>47848</v>
      </c>
      <c r="D985" s="21" t="n">
        <v>0.04</v>
      </c>
      <c r="E985" s="21" t="n">
        <v>0.03</v>
      </c>
      <c r="F985" s="21" t="n">
        <v>0.07000000000000001</v>
      </c>
    </row>
    <row r="986">
      <c r="A986" t="inlineStr">
        <is>
          <t>035 - Colquitt</t>
        </is>
      </c>
      <c r="B986" s="20" t="n">
        <v>47849</v>
      </c>
      <c r="C986" s="20" t="n">
        <v>2958465</v>
      </c>
      <c r="D986" s="21" t="n">
        <v>0.04</v>
      </c>
      <c r="E986" s="21" t="n">
        <v>0.01</v>
      </c>
      <c r="F986" s="21" t="n">
        <v>0.05</v>
      </c>
    </row>
    <row r="987">
      <c r="A987" t="inlineStr">
        <is>
          <t>035CLF - Colquitt (Locomotive)</t>
        </is>
      </c>
      <c r="B987" s="20" t="n">
        <v>44378</v>
      </c>
      <c r="C987" s="20" t="n">
        <v>46022</v>
      </c>
      <c r="D987" s="21" t="n">
        <v>0.04</v>
      </c>
      <c r="E987" s="21" t="n">
        <v>0.03</v>
      </c>
      <c r="F987" s="21" t="n">
        <v>0.07000000000000001</v>
      </c>
    </row>
    <row r="988">
      <c r="A988" t="inlineStr">
        <is>
          <t>035CLF - Colquitt (Locomotive)</t>
        </is>
      </c>
      <c r="B988" s="20" t="n">
        <v>46023</v>
      </c>
      <c r="C988" s="20" t="n">
        <v>47026</v>
      </c>
      <c r="D988" s="21" t="n">
        <v>0.04</v>
      </c>
      <c r="E988" s="21" t="n">
        <v>0.04</v>
      </c>
      <c r="F988" s="21" t="n">
        <v>0.08</v>
      </c>
    </row>
    <row r="989">
      <c r="A989" t="inlineStr">
        <is>
          <t>035CLF - Colquitt (Locomotive)</t>
        </is>
      </c>
      <c r="B989" s="20" t="n">
        <v>47027</v>
      </c>
      <c r="C989" s="20" t="n">
        <v>47848</v>
      </c>
      <c r="D989" s="21" t="n">
        <v>0.04</v>
      </c>
      <c r="E989" s="21" t="n">
        <v>0.03</v>
      </c>
      <c r="F989" s="21" t="n">
        <v>0.07000000000000001</v>
      </c>
    </row>
    <row r="990">
      <c r="A990" t="inlineStr">
        <is>
          <t>035CLF - Colquitt (Locomotive)</t>
        </is>
      </c>
      <c r="B990" s="20" t="n">
        <v>47849</v>
      </c>
      <c r="C990" s="20" t="n">
        <v>2958465</v>
      </c>
      <c r="D990" s="21" t="n">
        <v>0.04</v>
      </c>
      <c r="E990" s="21" t="n">
        <v>0.01</v>
      </c>
      <c r="F990" s="21" t="n">
        <v>0.05</v>
      </c>
    </row>
    <row r="991">
      <c r="A991" t="inlineStr">
        <is>
          <t>035E - Colquitt (Energy)</t>
        </is>
      </c>
      <c r="B991" s="20" t="n">
        <v>41275</v>
      </c>
      <c r="C991" s="20" t="n">
        <v>41639</v>
      </c>
      <c r="D991" s="21" t="n">
        <v>0.03</v>
      </c>
      <c r="E991" s="21" t="n">
        <v>0.0275</v>
      </c>
      <c r="F991" s="21" t="n">
        <v>0.0575</v>
      </c>
    </row>
    <row r="992">
      <c r="A992" t="inlineStr">
        <is>
          <t>035E - Colquitt (Energy)</t>
        </is>
      </c>
      <c r="B992" s="20" t="n">
        <v>41640</v>
      </c>
      <c r="C992" s="20" t="n">
        <v>42004</v>
      </c>
      <c r="D992" s="21" t="n">
        <v>0.02</v>
      </c>
      <c r="E992" s="21" t="n">
        <v>0.025</v>
      </c>
      <c r="F992" s="21" t="n">
        <v>0.045</v>
      </c>
    </row>
    <row r="993">
      <c r="A993" t="inlineStr">
        <is>
          <t>035E - Colquitt (Energy)</t>
        </is>
      </c>
      <c r="B993" s="20" t="n">
        <v>42005</v>
      </c>
      <c r="C993" s="20" t="n">
        <v>42369</v>
      </c>
      <c r="D993" s="21" t="n">
        <v>0.01</v>
      </c>
      <c r="E993" s="21" t="n">
        <v>0.0225</v>
      </c>
      <c r="F993" s="21" t="n">
        <v>0.0325</v>
      </c>
    </row>
    <row r="994">
      <c r="A994" t="inlineStr">
        <is>
          <t>035E - Colquitt (Energy)</t>
        </is>
      </c>
      <c r="B994" s="20" t="n">
        <v>42370</v>
      </c>
      <c r="C994" s="20" t="n">
        <v>47026</v>
      </c>
      <c r="D994" s="21" t="n">
        <v>0</v>
      </c>
      <c r="E994" s="21" t="n">
        <v>0.02</v>
      </c>
      <c r="F994" s="21" t="n">
        <v>0.02</v>
      </c>
    </row>
    <row r="995">
      <c r="A995" t="inlineStr">
        <is>
          <t>035E - Colquitt (Energy)</t>
        </is>
      </c>
      <c r="B995" s="20" t="n">
        <v>47027</v>
      </c>
      <c r="C995" s="20" t="n">
        <v>2958465</v>
      </c>
      <c r="D995" s="21" t="n">
        <v>0</v>
      </c>
      <c r="E995" s="21" t="n">
        <v>0.01</v>
      </c>
      <c r="F995" s="21" t="n">
        <v>0.01</v>
      </c>
    </row>
    <row r="996">
      <c r="A996" t="inlineStr">
        <is>
          <t>035JT - Colquitt (Jet Fuel)</t>
        </is>
      </c>
      <c r="B996" s="20" t="n">
        <v>42005</v>
      </c>
      <c r="C996" s="20" t="n">
        <v>42185</v>
      </c>
      <c r="D996" s="21" t="n">
        <v>0</v>
      </c>
      <c r="E996" s="21" t="n">
        <v>0</v>
      </c>
      <c r="F996" s="21" t="n">
        <v>0</v>
      </c>
    </row>
    <row r="997">
      <c r="A997" t="inlineStr">
        <is>
          <t>035JT - Colquitt (Jet Fuel)</t>
        </is>
      </c>
      <c r="B997" s="20" t="n">
        <v>42186</v>
      </c>
      <c r="C997" s="20" t="n">
        <v>43190</v>
      </c>
      <c r="D997" s="21" t="n">
        <v>0.04</v>
      </c>
      <c r="E997" s="21" t="n">
        <v>0.03</v>
      </c>
      <c r="F997" s="21" t="n">
        <v>0.07000000000000001</v>
      </c>
    </row>
    <row r="998">
      <c r="A998" t="inlineStr">
        <is>
          <t>035JT - Colquitt (Jet Fuel)</t>
        </is>
      </c>
      <c r="B998" s="20" t="n">
        <v>43191</v>
      </c>
      <c r="C998" s="20" t="n">
        <v>43281</v>
      </c>
      <c r="D998" s="21" t="n">
        <v>0.04</v>
      </c>
      <c r="E998" s="21" t="n">
        <v>0.04</v>
      </c>
      <c r="F998" s="21" t="n">
        <v>0.08</v>
      </c>
    </row>
    <row r="999">
      <c r="A999" t="inlineStr">
        <is>
          <t>035JT - Colquitt (Jet Fuel)</t>
        </is>
      </c>
      <c r="B999" s="20" t="n">
        <v>43282</v>
      </c>
      <c r="C999" s="20" t="n">
        <v>43312</v>
      </c>
      <c r="D999" s="21" t="n">
        <v>0.04</v>
      </c>
      <c r="E999" s="21" t="n">
        <v>0.01</v>
      </c>
      <c r="F999" s="21" t="n">
        <v>0.05</v>
      </c>
    </row>
    <row r="1000">
      <c r="A1000" t="inlineStr">
        <is>
          <t>035JT - Colquitt (Jet Fuel)</t>
        </is>
      </c>
      <c r="B1000" s="20" t="n">
        <v>43313</v>
      </c>
      <c r="C1000" s="20" t="n">
        <v>2958465</v>
      </c>
      <c r="D1000" s="21" t="n">
        <v>0</v>
      </c>
      <c r="E1000" s="21" t="n">
        <v>0.01</v>
      </c>
      <c r="F1000" s="21" t="n">
        <v>0.01</v>
      </c>
    </row>
    <row r="1001">
      <c r="A1001" t="inlineStr">
        <is>
          <t>035TE - Colquitt (TSPLOST Exempt)</t>
        </is>
      </c>
      <c r="B1001" s="20" t="n">
        <v>37257</v>
      </c>
      <c r="C1001" s="20" t="n">
        <v>46022</v>
      </c>
      <c r="D1001" s="21" t="n">
        <v>0.04</v>
      </c>
      <c r="E1001" s="21" t="n">
        <v>0.03</v>
      </c>
      <c r="F1001" s="21" t="n">
        <v>0.07000000000000001</v>
      </c>
    </row>
    <row r="1002">
      <c r="A1002" t="inlineStr">
        <is>
          <t>035TE - Colquitt (TSPLOST Exempt)</t>
        </is>
      </c>
      <c r="B1002" s="20" t="n">
        <v>46023</v>
      </c>
      <c r="C1002" s="20" t="n">
        <v>47026</v>
      </c>
      <c r="D1002" s="21" t="n">
        <v>0.04</v>
      </c>
      <c r="E1002" s="21" t="n">
        <v>0.04</v>
      </c>
      <c r="F1002" s="21" t="n">
        <v>0.08</v>
      </c>
    </row>
    <row r="1003">
      <c r="A1003" t="inlineStr">
        <is>
          <t>035TE - Colquitt (TSPLOST Exempt)</t>
        </is>
      </c>
      <c r="B1003" s="20" t="n">
        <v>47027</v>
      </c>
      <c r="C1003" s="20" t="n">
        <v>47848</v>
      </c>
      <c r="D1003" s="21" t="n">
        <v>0.04</v>
      </c>
      <c r="E1003" s="21" t="n">
        <v>0.03</v>
      </c>
      <c r="F1003" s="21" t="n">
        <v>0.07000000000000001</v>
      </c>
    </row>
    <row r="1004">
      <c r="A1004" t="inlineStr">
        <is>
          <t>035TE - Colquitt (TSPLOST Exempt)</t>
        </is>
      </c>
      <c r="B1004" s="20" t="n">
        <v>47849</v>
      </c>
      <c r="C1004" s="20" t="n">
        <v>2958465</v>
      </c>
      <c r="D1004" s="21" t="n">
        <v>0.04</v>
      </c>
      <c r="E1004" s="21" t="n">
        <v>0.01</v>
      </c>
      <c r="F1004" s="21" t="n">
        <v>0.05</v>
      </c>
    </row>
    <row r="1005">
      <c r="A1005" t="inlineStr">
        <is>
          <t>036 - Columbia</t>
        </is>
      </c>
      <c r="B1005" s="20" t="n">
        <v>28399</v>
      </c>
      <c r="C1005" s="20" t="n">
        <v>33238</v>
      </c>
      <c r="D1005" s="21" t="n">
        <v>0.04</v>
      </c>
      <c r="E1005" s="21" t="n">
        <v>0.01</v>
      </c>
      <c r="F1005" s="21" t="n">
        <v>0.05</v>
      </c>
    </row>
    <row r="1006">
      <c r="A1006" t="inlineStr">
        <is>
          <t>036 - Columbia</t>
        </is>
      </c>
      <c r="B1006" s="20" t="n">
        <v>33239</v>
      </c>
      <c r="C1006" s="20" t="n">
        <v>35581</v>
      </c>
      <c r="D1006" s="21" t="n">
        <v>0.04</v>
      </c>
      <c r="E1006" s="21" t="n">
        <v>0.02</v>
      </c>
      <c r="F1006" s="21" t="n">
        <v>0.06</v>
      </c>
    </row>
    <row r="1007">
      <c r="A1007" t="inlineStr">
        <is>
          <t>036 - Columbia</t>
        </is>
      </c>
      <c r="B1007" s="20" t="n">
        <v>35582</v>
      </c>
      <c r="C1007" s="20" t="n">
        <v>41274</v>
      </c>
      <c r="D1007" s="21" t="n">
        <v>0.04</v>
      </c>
      <c r="E1007" s="21" t="n">
        <v>0.03</v>
      </c>
      <c r="F1007" s="21" t="n">
        <v>0.07000000000000001</v>
      </c>
    </row>
    <row r="1008">
      <c r="A1008" t="inlineStr">
        <is>
          <t>036 - Columbia</t>
        </is>
      </c>
      <c r="B1008" s="20" t="n">
        <v>41275</v>
      </c>
      <c r="C1008" s="20" t="n">
        <v>46568</v>
      </c>
      <c r="D1008" s="21" t="n">
        <v>0.04</v>
      </c>
      <c r="E1008" s="21" t="n">
        <v>0.04</v>
      </c>
      <c r="F1008" s="21" t="n">
        <v>0.08</v>
      </c>
    </row>
    <row r="1009">
      <c r="A1009" t="inlineStr">
        <is>
          <t>036 - Columbia</t>
        </is>
      </c>
      <c r="B1009" s="20" t="n">
        <v>46569</v>
      </c>
      <c r="C1009" s="20" t="n">
        <v>47118</v>
      </c>
      <c r="D1009" s="21" t="n">
        <v>0.04</v>
      </c>
      <c r="E1009" s="21" t="n">
        <v>0.03</v>
      </c>
      <c r="F1009" s="21" t="n">
        <v>0.07000000000000001</v>
      </c>
    </row>
    <row r="1010">
      <c r="A1010" t="inlineStr">
        <is>
          <t>036 - Columbia</t>
        </is>
      </c>
      <c r="B1010" s="20" t="n">
        <v>47119</v>
      </c>
      <c r="C1010" s="20" t="n">
        <v>48579</v>
      </c>
      <c r="D1010" s="21" t="n">
        <v>0.04</v>
      </c>
      <c r="E1010" s="21" t="n">
        <v>0.02</v>
      </c>
      <c r="F1010" s="21" t="n">
        <v>0.06</v>
      </c>
    </row>
    <row r="1011">
      <c r="A1011" t="inlineStr">
        <is>
          <t>036 - Columbia</t>
        </is>
      </c>
      <c r="B1011" s="20" t="n">
        <v>48580</v>
      </c>
      <c r="C1011" s="20" t="n">
        <v>2958465</v>
      </c>
      <c r="D1011" s="21" t="n">
        <v>0.04</v>
      </c>
      <c r="E1011" s="21" t="n">
        <v>0.01</v>
      </c>
      <c r="F1011" s="21" t="n">
        <v>0.05</v>
      </c>
    </row>
    <row r="1012">
      <c r="A1012" t="inlineStr">
        <is>
          <t>036CLF - Columbia (Locomotive)</t>
        </is>
      </c>
      <c r="B1012" s="20" t="n">
        <v>44378</v>
      </c>
      <c r="C1012" s="20" t="n">
        <v>46568</v>
      </c>
      <c r="D1012" s="21" t="n">
        <v>0.04</v>
      </c>
      <c r="E1012" s="21" t="n">
        <v>0.03</v>
      </c>
      <c r="F1012" s="21" t="n">
        <v>0.07000000000000001</v>
      </c>
    </row>
    <row r="1013">
      <c r="A1013" t="inlineStr">
        <is>
          <t>036CLF - Columbia (Locomotive)</t>
        </is>
      </c>
      <c r="B1013" s="20" t="n">
        <v>46569</v>
      </c>
      <c r="C1013" s="20" t="n">
        <v>47118</v>
      </c>
      <c r="D1013" s="21" t="n">
        <v>0.04</v>
      </c>
      <c r="E1013" s="21" t="n">
        <v>0.02</v>
      </c>
      <c r="F1013" s="21" t="n">
        <v>0.06</v>
      </c>
    </row>
    <row r="1014">
      <c r="A1014" t="inlineStr">
        <is>
          <t>036CLF - Columbia (Locomotive)</t>
        </is>
      </c>
      <c r="B1014" s="20" t="n">
        <v>47119</v>
      </c>
      <c r="C1014" s="20" t="n">
        <v>2958465</v>
      </c>
      <c r="D1014" s="21" t="n">
        <v>0.04</v>
      </c>
      <c r="E1014" s="21" t="n">
        <v>0.01</v>
      </c>
      <c r="F1014" s="21" t="n">
        <v>0.05</v>
      </c>
    </row>
    <row r="1015">
      <c r="A1015" t="inlineStr">
        <is>
          <t>036E - Columbia (Energy)</t>
        </is>
      </c>
      <c r="B1015" s="20" t="n">
        <v>41275</v>
      </c>
      <c r="C1015" s="20" t="n">
        <v>41639</v>
      </c>
      <c r="D1015" s="21" t="n">
        <v>0.03</v>
      </c>
      <c r="E1015" s="21" t="n">
        <v>0.025</v>
      </c>
      <c r="F1015" s="21" t="n">
        <v>0.055</v>
      </c>
    </row>
    <row r="1016">
      <c r="A1016" t="inlineStr">
        <is>
          <t>036E - Columbia (Energy)</t>
        </is>
      </c>
      <c r="B1016" s="20" t="n">
        <v>41640</v>
      </c>
      <c r="C1016" s="20" t="n">
        <v>42004</v>
      </c>
      <c r="D1016" s="21" t="n">
        <v>0.02</v>
      </c>
      <c r="E1016" s="21" t="n">
        <v>0.02</v>
      </c>
      <c r="F1016" s="21" t="n">
        <v>0.04</v>
      </c>
    </row>
    <row r="1017">
      <c r="A1017" t="inlineStr">
        <is>
          <t>036E - Columbia (Energy)</t>
        </is>
      </c>
      <c r="B1017" s="20" t="n">
        <v>42005</v>
      </c>
      <c r="C1017" s="20" t="n">
        <v>42369</v>
      </c>
      <c r="D1017" s="21" t="n">
        <v>0.01</v>
      </c>
      <c r="E1017" s="21" t="n">
        <v>0.015</v>
      </c>
      <c r="F1017" s="21" t="n">
        <v>0.025</v>
      </c>
    </row>
    <row r="1018">
      <c r="A1018" t="inlineStr">
        <is>
          <t>036E - Columbia (Energy)</t>
        </is>
      </c>
      <c r="B1018" s="20" t="n">
        <v>42370</v>
      </c>
      <c r="C1018" s="20" t="n">
        <v>46568</v>
      </c>
      <c r="D1018" s="21" t="n">
        <v>0</v>
      </c>
      <c r="E1018" s="21" t="n">
        <v>0.01</v>
      </c>
      <c r="F1018" s="21" t="n">
        <v>0.01</v>
      </c>
    </row>
    <row r="1019">
      <c r="A1019" t="inlineStr">
        <is>
          <t>036E - Columbia (Energy)</t>
        </is>
      </c>
      <c r="B1019" s="20" t="n">
        <v>46569</v>
      </c>
      <c r="C1019" s="20" t="n">
        <v>2958465</v>
      </c>
      <c r="D1019" s="21" t="n">
        <v>0</v>
      </c>
      <c r="E1019" s="21" t="n">
        <v>0</v>
      </c>
      <c r="F1019" s="21" t="n">
        <v>0</v>
      </c>
    </row>
    <row r="1020">
      <c r="A1020" t="inlineStr">
        <is>
          <t>036JT - Columbia (Jet Fuel)</t>
        </is>
      </c>
      <c r="B1020" s="20" t="n">
        <v>42005</v>
      </c>
      <c r="C1020" s="20" t="n">
        <v>42185</v>
      </c>
      <c r="D1020" s="21" t="n">
        <v>0</v>
      </c>
      <c r="E1020" s="21" t="n">
        <v>0</v>
      </c>
      <c r="F1020" s="21" t="n">
        <v>0</v>
      </c>
    </row>
    <row r="1021">
      <c r="A1021" t="inlineStr">
        <is>
          <t>036JT - Columbia (Jet Fuel)</t>
        </is>
      </c>
      <c r="B1021" s="20" t="n">
        <v>42186</v>
      </c>
      <c r="C1021" s="20" t="n">
        <v>43281</v>
      </c>
      <c r="D1021" s="21" t="n">
        <v>0.04</v>
      </c>
      <c r="E1021" s="21" t="n">
        <v>0.04</v>
      </c>
      <c r="F1021" s="21" t="n">
        <v>0.08</v>
      </c>
    </row>
    <row r="1022">
      <c r="A1022" t="inlineStr">
        <is>
          <t>036JT - Columbia (Jet Fuel)</t>
        </is>
      </c>
      <c r="B1022" s="20" t="n">
        <v>43282</v>
      </c>
      <c r="C1022" s="20" t="n">
        <v>43312</v>
      </c>
      <c r="D1022" s="21" t="n">
        <v>0.04</v>
      </c>
      <c r="E1022" s="21" t="n">
        <v>0.01</v>
      </c>
      <c r="F1022" s="21" t="n">
        <v>0.05</v>
      </c>
    </row>
    <row r="1023">
      <c r="A1023" t="inlineStr">
        <is>
          <t>036JT - Columbia (Jet Fuel)</t>
        </is>
      </c>
      <c r="B1023" s="20" t="n">
        <v>43313</v>
      </c>
      <c r="C1023" s="20" t="n">
        <v>2958465</v>
      </c>
      <c r="D1023" s="21" t="n">
        <v>0</v>
      </c>
      <c r="E1023" s="21" t="n">
        <v>0.01</v>
      </c>
      <c r="F1023" s="21" t="n">
        <v>0.01</v>
      </c>
    </row>
    <row r="1024">
      <c r="A1024" t="inlineStr">
        <is>
          <t>036TE - Columbia (TSPLOST Exempt)</t>
        </is>
      </c>
      <c r="B1024" s="20" t="n">
        <v>41275</v>
      </c>
      <c r="C1024" s="20" t="n">
        <v>46568</v>
      </c>
      <c r="D1024" s="21" t="n">
        <v>0.04</v>
      </c>
      <c r="E1024" s="21" t="n">
        <v>0.03</v>
      </c>
      <c r="F1024" s="21" t="n">
        <v>0.07000000000000001</v>
      </c>
    </row>
    <row r="1025">
      <c r="A1025" t="inlineStr">
        <is>
          <t>036TE - Columbia (TSPLOST Exempt)</t>
        </is>
      </c>
      <c r="B1025" s="20" t="n">
        <v>46569</v>
      </c>
      <c r="C1025" s="20" t="n">
        <v>47118</v>
      </c>
      <c r="D1025" s="21" t="n">
        <v>0.04</v>
      </c>
      <c r="E1025" s="21" t="n">
        <v>0.02</v>
      </c>
      <c r="F1025" s="21" t="n">
        <v>0.06</v>
      </c>
    </row>
    <row r="1026">
      <c r="A1026" t="inlineStr">
        <is>
          <t>036TE - Columbia (TSPLOST Exempt)</t>
        </is>
      </c>
      <c r="B1026" s="20" t="n">
        <v>47119</v>
      </c>
      <c r="C1026" s="20" t="n">
        <v>2958465</v>
      </c>
      <c r="D1026" s="21" t="n">
        <v>0.04</v>
      </c>
      <c r="E1026" s="21" t="n">
        <v>0.01</v>
      </c>
      <c r="F1026" s="21" t="n">
        <v>0.05</v>
      </c>
    </row>
    <row r="1027">
      <c r="A1027" t="inlineStr">
        <is>
          <t>037 - Cook</t>
        </is>
      </c>
      <c r="B1027" s="20" t="n">
        <v>27851</v>
      </c>
      <c r="C1027" s="20" t="n">
        <v>33694</v>
      </c>
      <c r="D1027" s="21" t="n">
        <v>0.04</v>
      </c>
      <c r="E1027" s="21" t="n">
        <v>0.01</v>
      </c>
      <c r="F1027" s="21" t="n">
        <v>0.05</v>
      </c>
    </row>
    <row r="1028">
      <c r="A1028" t="inlineStr">
        <is>
          <t>037 - Cook</t>
        </is>
      </c>
      <c r="B1028" s="20" t="n">
        <v>33695</v>
      </c>
      <c r="C1028" s="20" t="n">
        <v>34789</v>
      </c>
      <c r="D1028" s="21" t="n">
        <v>0.04</v>
      </c>
      <c r="E1028" s="21" t="n">
        <v>0.02</v>
      </c>
      <c r="F1028" s="21" t="n">
        <v>0.06</v>
      </c>
    </row>
    <row r="1029">
      <c r="A1029" t="inlineStr">
        <is>
          <t>037 - Cook</t>
        </is>
      </c>
      <c r="B1029" s="20" t="n">
        <v>34790</v>
      </c>
      <c r="C1029" s="20" t="n">
        <v>34972</v>
      </c>
      <c r="D1029" s="21" t="n">
        <v>0.04</v>
      </c>
      <c r="E1029" s="21" t="n">
        <v>0.01</v>
      </c>
      <c r="F1029" s="21" t="n">
        <v>0.05</v>
      </c>
    </row>
    <row r="1030">
      <c r="A1030" t="inlineStr">
        <is>
          <t>037 - Cook</t>
        </is>
      </c>
      <c r="B1030" s="20" t="n">
        <v>34973</v>
      </c>
      <c r="C1030" s="20" t="n">
        <v>35581</v>
      </c>
      <c r="D1030" s="21" t="n">
        <v>0.04</v>
      </c>
      <c r="E1030" s="21" t="n">
        <v>0.02</v>
      </c>
      <c r="F1030" s="21" t="n">
        <v>0.06</v>
      </c>
    </row>
    <row r="1031">
      <c r="A1031" t="inlineStr">
        <is>
          <t>037 - Cook</t>
        </is>
      </c>
      <c r="B1031" s="20" t="n">
        <v>35582</v>
      </c>
      <c r="C1031" s="20" t="n">
        <v>43373</v>
      </c>
      <c r="D1031" s="21" t="n">
        <v>0.04</v>
      </c>
      <c r="E1031" s="21" t="n">
        <v>0.03</v>
      </c>
      <c r="F1031" s="21" t="n">
        <v>0.07000000000000001</v>
      </c>
    </row>
    <row r="1032">
      <c r="A1032" t="inlineStr">
        <is>
          <t>037 - Cook</t>
        </is>
      </c>
      <c r="B1032" s="20" t="n">
        <v>43374</v>
      </c>
      <c r="C1032" s="20" t="n">
        <v>46022</v>
      </c>
      <c r="D1032" s="21" t="n">
        <v>0.04</v>
      </c>
      <c r="E1032" s="21" t="n">
        <v>0.04</v>
      </c>
      <c r="F1032" s="21" t="n">
        <v>0.08</v>
      </c>
    </row>
    <row r="1033">
      <c r="A1033" t="inlineStr">
        <is>
          <t>037 - Cook</t>
        </is>
      </c>
      <c r="B1033" s="20" t="n">
        <v>46023</v>
      </c>
      <c r="C1033" s="20" t="n">
        <v>46568</v>
      </c>
      <c r="D1033" s="21" t="n">
        <v>0.04</v>
      </c>
      <c r="E1033" s="21" t="n">
        <v>0.05</v>
      </c>
      <c r="F1033" s="21" t="n">
        <v>0.09</v>
      </c>
    </row>
    <row r="1034">
      <c r="A1034" t="inlineStr">
        <is>
          <t>037 - Cook</t>
        </is>
      </c>
      <c r="B1034" s="20" t="n">
        <v>46569</v>
      </c>
      <c r="C1034" s="20" t="n">
        <v>47026</v>
      </c>
      <c r="D1034" s="21" t="n">
        <v>0.04</v>
      </c>
      <c r="E1034" s="21" t="n">
        <v>0.04</v>
      </c>
      <c r="F1034" s="21" t="n">
        <v>0.08</v>
      </c>
    </row>
    <row r="1035">
      <c r="A1035" t="inlineStr">
        <is>
          <t>037 - Cook</t>
        </is>
      </c>
      <c r="B1035" s="20" t="n">
        <v>47027</v>
      </c>
      <c r="C1035" s="20" t="n">
        <v>47391</v>
      </c>
      <c r="D1035" s="21" t="n">
        <v>0.04</v>
      </c>
      <c r="E1035" s="21" t="n">
        <v>0.03</v>
      </c>
      <c r="F1035" s="21" t="n">
        <v>0.07000000000000001</v>
      </c>
    </row>
    <row r="1036">
      <c r="A1036" t="inlineStr">
        <is>
          <t>037 - Cook</t>
        </is>
      </c>
      <c r="B1036" s="20" t="n">
        <v>47392</v>
      </c>
      <c r="C1036" s="20" t="n">
        <v>47848</v>
      </c>
      <c r="D1036" s="21" t="n">
        <v>0.04</v>
      </c>
      <c r="E1036" s="21" t="n">
        <v>0.02</v>
      </c>
      <c r="F1036" s="21" t="n">
        <v>0.06</v>
      </c>
    </row>
    <row r="1037">
      <c r="A1037" t="inlineStr">
        <is>
          <t>037 - Cook</t>
        </is>
      </c>
      <c r="B1037" s="20" t="n">
        <v>47849</v>
      </c>
      <c r="C1037" s="20" t="n">
        <v>2958465</v>
      </c>
      <c r="D1037" s="21" t="n">
        <v>0.04</v>
      </c>
      <c r="E1037" s="21" t="n">
        <v>0.01</v>
      </c>
      <c r="F1037" s="21" t="n">
        <v>0.05</v>
      </c>
    </row>
    <row r="1038">
      <c r="A1038" t="inlineStr">
        <is>
          <t>037CLF - Cook (Locomotive)</t>
        </is>
      </c>
      <c r="B1038" s="20" t="n">
        <v>44378</v>
      </c>
      <c r="C1038" s="20" t="n">
        <v>46022</v>
      </c>
      <c r="D1038" s="21" t="n">
        <v>0.04</v>
      </c>
      <c r="E1038" s="21" t="n">
        <v>0.03</v>
      </c>
      <c r="F1038" s="21" t="n">
        <v>0.07000000000000001</v>
      </c>
    </row>
    <row r="1039">
      <c r="A1039" t="inlineStr">
        <is>
          <t>037CLF - Cook (Locomotive)</t>
        </is>
      </c>
      <c r="B1039" s="20" t="n">
        <v>46023</v>
      </c>
      <c r="C1039" s="20" t="n">
        <v>46568</v>
      </c>
      <c r="D1039" s="21" t="n">
        <v>0.04</v>
      </c>
      <c r="E1039" s="21" t="n">
        <v>0.04</v>
      </c>
      <c r="F1039" s="21" t="n">
        <v>0.08</v>
      </c>
    </row>
    <row r="1040">
      <c r="A1040" t="inlineStr">
        <is>
          <t>037CLF - Cook (Locomotive)</t>
        </is>
      </c>
      <c r="B1040" s="20" t="n">
        <v>46569</v>
      </c>
      <c r="C1040" s="20" t="n">
        <v>47391</v>
      </c>
      <c r="D1040" s="21" t="n">
        <v>0.04</v>
      </c>
      <c r="E1040" s="21" t="n">
        <v>0.03</v>
      </c>
      <c r="F1040" s="21" t="n">
        <v>0.07000000000000001</v>
      </c>
    </row>
    <row r="1041">
      <c r="A1041" t="inlineStr">
        <is>
          <t>037CLF - Cook (Locomotive)</t>
        </is>
      </c>
      <c r="B1041" s="20" t="n">
        <v>47392</v>
      </c>
      <c r="C1041" s="20" t="n">
        <v>47848</v>
      </c>
      <c r="D1041" s="21" t="n">
        <v>0.04</v>
      </c>
      <c r="E1041" s="21" t="n">
        <v>0.02</v>
      </c>
      <c r="F1041" s="21" t="n">
        <v>0.06</v>
      </c>
    </row>
    <row r="1042">
      <c r="A1042" t="inlineStr">
        <is>
          <t>037CLF - Cook (Locomotive)</t>
        </is>
      </c>
      <c r="B1042" s="20" t="n">
        <v>47849</v>
      </c>
      <c r="C1042" s="20" t="n">
        <v>2958465</v>
      </c>
      <c r="D1042" s="21" t="n">
        <v>0.04</v>
      </c>
      <c r="E1042" s="21" t="n">
        <v>0.01</v>
      </c>
      <c r="F1042" s="21" t="n">
        <v>0.05</v>
      </c>
    </row>
    <row r="1043">
      <c r="A1043" t="inlineStr">
        <is>
          <t>037E - Cook (Energy)</t>
        </is>
      </c>
      <c r="B1043" s="20" t="n">
        <v>41275</v>
      </c>
      <c r="C1043" s="20" t="n">
        <v>41639</v>
      </c>
      <c r="D1043" s="21" t="n">
        <v>0.03</v>
      </c>
      <c r="E1043" s="21" t="n">
        <v>0.025</v>
      </c>
      <c r="F1043" s="21" t="n">
        <v>0.055</v>
      </c>
    </row>
    <row r="1044">
      <c r="A1044" t="inlineStr">
        <is>
          <t>037E - Cook (Energy)</t>
        </is>
      </c>
      <c r="B1044" s="20" t="n">
        <v>41640</v>
      </c>
      <c r="C1044" s="20" t="n">
        <v>42004</v>
      </c>
      <c r="D1044" s="21" t="n">
        <v>0.02</v>
      </c>
      <c r="E1044" s="21" t="n">
        <v>0.02</v>
      </c>
      <c r="F1044" s="21" t="n">
        <v>0.04</v>
      </c>
    </row>
    <row r="1045">
      <c r="A1045" t="inlineStr">
        <is>
          <t>037E - Cook (Energy)</t>
        </is>
      </c>
      <c r="B1045" s="20" t="n">
        <v>42005</v>
      </c>
      <c r="C1045" s="20" t="n">
        <v>42369</v>
      </c>
      <c r="D1045" s="21" t="n">
        <v>0.01</v>
      </c>
      <c r="E1045" s="21" t="n">
        <v>0.015</v>
      </c>
      <c r="F1045" s="21" t="n">
        <v>0.025</v>
      </c>
    </row>
    <row r="1046">
      <c r="A1046" t="inlineStr">
        <is>
          <t>037E - Cook (Energy)</t>
        </is>
      </c>
      <c r="B1046" s="20" t="n">
        <v>42370</v>
      </c>
      <c r="C1046" s="20" t="n">
        <v>46568</v>
      </c>
      <c r="D1046" s="21" t="n">
        <v>0</v>
      </c>
      <c r="E1046" s="21" t="n">
        <v>0.01</v>
      </c>
      <c r="F1046" s="21" t="n">
        <v>0.01</v>
      </c>
    </row>
    <row r="1047">
      <c r="A1047" t="inlineStr">
        <is>
          <t>037E - Cook (Energy)</t>
        </is>
      </c>
      <c r="B1047" s="20" t="n">
        <v>46569</v>
      </c>
      <c r="C1047" s="20" t="n">
        <v>2958465</v>
      </c>
      <c r="D1047" s="21" t="n">
        <v>0</v>
      </c>
      <c r="E1047" s="21" t="n">
        <v>0</v>
      </c>
      <c r="F1047" s="21" t="n">
        <v>0</v>
      </c>
    </row>
    <row r="1048">
      <c r="A1048" t="inlineStr">
        <is>
          <t>037JT - Cook (Jet Fuel)</t>
        </is>
      </c>
      <c r="B1048" s="20" t="n">
        <v>42005</v>
      </c>
      <c r="C1048" s="20" t="n">
        <v>42185</v>
      </c>
      <c r="D1048" s="21" t="n">
        <v>0</v>
      </c>
      <c r="E1048" s="21" t="n">
        <v>0</v>
      </c>
      <c r="F1048" s="21" t="n">
        <v>0</v>
      </c>
    </row>
    <row r="1049">
      <c r="A1049" t="inlineStr">
        <is>
          <t>037JT - Cook (Jet Fuel)</t>
        </is>
      </c>
      <c r="B1049" s="20" t="n">
        <v>42186</v>
      </c>
      <c r="C1049" s="20" t="n">
        <v>43281</v>
      </c>
      <c r="D1049" s="21" t="n">
        <v>0.04</v>
      </c>
      <c r="E1049" s="21" t="n">
        <v>0.03</v>
      </c>
      <c r="F1049" s="21" t="n">
        <v>0.07000000000000001</v>
      </c>
    </row>
    <row r="1050">
      <c r="A1050" t="inlineStr">
        <is>
          <t>037JT - Cook (Jet Fuel)</t>
        </is>
      </c>
      <c r="B1050" s="20" t="n">
        <v>43282</v>
      </c>
      <c r="C1050" s="20" t="n">
        <v>43312</v>
      </c>
      <c r="D1050" s="21" t="n">
        <v>0.04</v>
      </c>
      <c r="E1050" s="21" t="n">
        <v>0.01</v>
      </c>
      <c r="F1050" s="21" t="n">
        <v>0.05</v>
      </c>
    </row>
    <row r="1051">
      <c r="A1051" t="inlineStr">
        <is>
          <t>037JT - Cook (Jet Fuel)</t>
        </is>
      </c>
      <c r="B1051" s="20" t="n">
        <v>43313</v>
      </c>
      <c r="C1051" s="20" t="n">
        <v>2958465</v>
      </c>
      <c r="D1051" s="21" t="n">
        <v>0</v>
      </c>
      <c r="E1051" s="21" t="n">
        <v>0.01</v>
      </c>
      <c r="F1051" s="21" t="n">
        <v>0.01</v>
      </c>
    </row>
    <row r="1052">
      <c r="A1052" t="inlineStr">
        <is>
          <t>037TE - Cook (TSPLOST Exempt)</t>
        </is>
      </c>
      <c r="B1052" s="20" t="n">
        <v>27851</v>
      </c>
      <c r="C1052" s="20" t="n">
        <v>33694</v>
      </c>
      <c r="D1052" s="21" t="n">
        <v>0.04</v>
      </c>
      <c r="E1052" s="21" t="n">
        <v>0.01</v>
      </c>
      <c r="F1052" s="21" t="n">
        <v>0.05</v>
      </c>
    </row>
    <row r="1053">
      <c r="A1053" t="inlineStr">
        <is>
          <t>037TE - Cook (TSPLOST Exempt)</t>
        </is>
      </c>
      <c r="B1053" s="20" t="n">
        <v>33695</v>
      </c>
      <c r="C1053" s="20" t="n">
        <v>34789</v>
      </c>
      <c r="D1053" s="21" t="n">
        <v>0.04</v>
      </c>
      <c r="E1053" s="21" t="n">
        <v>0.02</v>
      </c>
      <c r="F1053" s="21" t="n">
        <v>0.06</v>
      </c>
    </row>
    <row r="1054">
      <c r="A1054" t="inlineStr">
        <is>
          <t>037TE - Cook (TSPLOST Exempt)</t>
        </is>
      </c>
      <c r="B1054" s="20" t="n">
        <v>34790</v>
      </c>
      <c r="C1054" s="20" t="n">
        <v>34972</v>
      </c>
      <c r="D1054" s="21" t="n">
        <v>0.04</v>
      </c>
      <c r="E1054" s="21" t="n">
        <v>0.01</v>
      </c>
      <c r="F1054" s="21" t="n">
        <v>0.05</v>
      </c>
    </row>
    <row r="1055">
      <c r="A1055" t="inlineStr">
        <is>
          <t>037TE - Cook (TSPLOST Exempt)</t>
        </is>
      </c>
      <c r="B1055" s="20" t="n">
        <v>34973</v>
      </c>
      <c r="C1055" s="20" t="n">
        <v>35581</v>
      </c>
      <c r="D1055" s="21" t="n">
        <v>0.04</v>
      </c>
      <c r="E1055" s="21" t="n">
        <v>0.02</v>
      </c>
      <c r="F1055" s="21" t="n">
        <v>0.06</v>
      </c>
    </row>
    <row r="1056">
      <c r="A1056" t="inlineStr">
        <is>
          <t>037TE - Cook (TSPLOST Exempt)</t>
        </is>
      </c>
      <c r="B1056" s="20" t="n">
        <v>35582</v>
      </c>
      <c r="C1056" s="20" t="n">
        <v>46022</v>
      </c>
      <c r="D1056" s="21" t="n">
        <v>0.04</v>
      </c>
      <c r="E1056" s="21" t="n">
        <v>0.03</v>
      </c>
      <c r="F1056" s="21" t="n">
        <v>0.07000000000000001</v>
      </c>
    </row>
    <row r="1057">
      <c r="A1057" t="inlineStr">
        <is>
          <t>037TE - Cook (TSPLOST Exempt)</t>
        </is>
      </c>
      <c r="B1057" s="20" t="n">
        <v>46023</v>
      </c>
      <c r="C1057" s="20" t="n">
        <v>46568</v>
      </c>
      <c r="D1057" s="21" t="n">
        <v>0.04</v>
      </c>
      <c r="E1057" s="21" t="n">
        <v>0.04</v>
      </c>
      <c r="F1057" s="21" t="n">
        <v>0.08</v>
      </c>
    </row>
    <row r="1058">
      <c r="A1058" t="inlineStr">
        <is>
          <t>037TE - Cook (TSPLOST Exempt)</t>
        </is>
      </c>
      <c r="B1058" s="20" t="n">
        <v>46569</v>
      </c>
      <c r="C1058" s="20" t="n">
        <v>47391</v>
      </c>
      <c r="D1058" s="21" t="n">
        <v>0.04</v>
      </c>
      <c r="E1058" s="21" t="n">
        <v>0.03</v>
      </c>
      <c r="F1058" s="21" t="n">
        <v>0.07000000000000001</v>
      </c>
    </row>
    <row r="1059">
      <c r="A1059" t="inlineStr">
        <is>
          <t>037TE - Cook (TSPLOST Exempt)</t>
        </is>
      </c>
      <c r="B1059" s="20" t="n">
        <v>47392</v>
      </c>
      <c r="C1059" s="20" t="n">
        <v>47848</v>
      </c>
      <c r="D1059" s="21" t="n">
        <v>0.04</v>
      </c>
      <c r="E1059" s="21" t="n">
        <v>0.02</v>
      </c>
      <c r="F1059" s="21" t="n">
        <v>0.06</v>
      </c>
    </row>
    <row r="1060">
      <c r="A1060" t="inlineStr">
        <is>
          <t>037TE - Cook (TSPLOST Exempt)</t>
        </is>
      </c>
      <c r="B1060" s="20" t="n">
        <v>47849</v>
      </c>
      <c r="C1060" s="20" t="n">
        <v>2958465</v>
      </c>
      <c r="D1060" s="21" t="n">
        <v>0.04</v>
      </c>
      <c r="E1060" s="21" t="n">
        <v>0.01</v>
      </c>
      <c r="F1060" s="21" t="n">
        <v>0.05</v>
      </c>
    </row>
    <row r="1061">
      <c r="A1061" t="inlineStr">
        <is>
          <t>038 - Coweta</t>
        </is>
      </c>
      <c r="B1061" s="20" t="n">
        <v>27942</v>
      </c>
      <c r="C1061" s="20" t="n">
        <v>31502</v>
      </c>
      <c r="D1061" s="21" t="n">
        <v>0.04</v>
      </c>
      <c r="E1061" s="21" t="n">
        <v>0.01</v>
      </c>
      <c r="F1061" s="21" t="n">
        <v>0.05</v>
      </c>
    </row>
    <row r="1062">
      <c r="A1062" t="inlineStr">
        <is>
          <t>038 - Coweta</t>
        </is>
      </c>
      <c r="B1062" s="20" t="n">
        <v>31503</v>
      </c>
      <c r="C1062" s="20" t="n">
        <v>31958</v>
      </c>
      <c r="D1062" s="21" t="n">
        <v>0.04</v>
      </c>
      <c r="E1062" s="21" t="n">
        <v>0.02</v>
      </c>
      <c r="F1062" s="21" t="n">
        <v>0.06</v>
      </c>
    </row>
    <row r="1063">
      <c r="A1063" t="inlineStr">
        <is>
          <t>038 - Coweta</t>
        </is>
      </c>
      <c r="B1063" s="20" t="n">
        <v>31959</v>
      </c>
      <c r="C1063" s="20" t="n">
        <v>32142</v>
      </c>
      <c r="D1063" s="21" t="n">
        <v>0.04</v>
      </c>
      <c r="E1063" s="21" t="n">
        <v>0.01</v>
      </c>
      <c r="F1063" s="21" t="n">
        <v>0.05</v>
      </c>
    </row>
    <row r="1064">
      <c r="A1064" t="inlineStr">
        <is>
          <t>038 - Coweta</t>
        </is>
      </c>
      <c r="B1064" s="20" t="n">
        <v>32143</v>
      </c>
      <c r="C1064" s="20" t="n">
        <v>35581</v>
      </c>
      <c r="D1064" s="21" t="n">
        <v>0.04</v>
      </c>
      <c r="E1064" s="21" t="n">
        <v>0.02</v>
      </c>
      <c r="F1064" s="21" t="n">
        <v>0.06</v>
      </c>
    </row>
    <row r="1065">
      <c r="A1065" t="inlineStr">
        <is>
          <t>038 - Coweta</t>
        </is>
      </c>
      <c r="B1065" s="20" t="n">
        <v>35582</v>
      </c>
      <c r="C1065" s="20" t="n">
        <v>46022</v>
      </c>
      <c r="D1065" s="21" t="n">
        <v>0.04</v>
      </c>
      <c r="E1065" s="21" t="n">
        <v>0.03</v>
      </c>
      <c r="F1065" s="21" t="n">
        <v>0.07000000000000001</v>
      </c>
    </row>
    <row r="1066">
      <c r="A1066" t="inlineStr">
        <is>
          <t>038 - Coweta</t>
        </is>
      </c>
      <c r="B1066" s="20" t="n">
        <v>46023</v>
      </c>
      <c r="C1066" s="20" t="n">
        <v>46568</v>
      </c>
      <c r="D1066" s="21" t="n">
        <v>0.04</v>
      </c>
      <c r="E1066" s="21" t="n">
        <v>0.04</v>
      </c>
      <c r="F1066" s="21" t="n">
        <v>0.08</v>
      </c>
    </row>
    <row r="1067">
      <c r="A1067" t="inlineStr">
        <is>
          <t>038 - Coweta</t>
        </is>
      </c>
      <c r="B1067" s="20" t="n">
        <v>46569</v>
      </c>
      <c r="C1067" s="20" t="n">
        <v>47848</v>
      </c>
      <c r="D1067" s="21" t="n">
        <v>0.04</v>
      </c>
      <c r="E1067" s="21" t="n">
        <v>0.03</v>
      </c>
      <c r="F1067" s="21" t="n">
        <v>0.07000000000000001</v>
      </c>
    </row>
    <row r="1068">
      <c r="A1068" t="inlineStr">
        <is>
          <t>038 - Coweta</t>
        </is>
      </c>
      <c r="B1068" s="20" t="n">
        <v>47849</v>
      </c>
      <c r="C1068" s="20" t="n">
        <v>2958465</v>
      </c>
      <c r="D1068" s="21" t="n">
        <v>0.04</v>
      </c>
      <c r="E1068" s="21" t="n">
        <v>0.01</v>
      </c>
      <c r="F1068" s="21" t="n">
        <v>0.05</v>
      </c>
    </row>
    <row r="1069">
      <c r="A1069" t="inlineStr">
        <is>
          <t>038CLF - Coweta (Locomotive)</t>
        </is>
      </c>
      <c r="B1069" s="20" t="n">
        <v>44378</v>
      </c>
      <c r="C1069" s="20" t="n">
        <v>46022</v>
      </c>
      <c r="D1069" s="21" t="n">
        <v>0.04</v>
      </c>
      <c r="E1069" s="21" t="n">
        <v>0.03</v>
      </c>
      <c r="F1069" s="21" t="n">
        <v>0.07000000000000001</v>
      </c>
    </row>
    <row r="1070">
      <c r="A1070" t="inlineStr">
        <is>
          <t>038CLF - Coweta (Locomotive)</t>
        </is>
      </c>
      <c r="B1070" s="20" t="n">
        <v>46023</v>
      </c>
      <c r="C1070" s="20" t="n">
        <v>46568</v>
      </c>
      <c r="D1070" s="21" t="n">
        <v>0.04</v>
      </c>
      <c r="E1070" s="21" t="n">
        <v>0.04</v>
      </c>
      <c r="F1070" s="21" t="n">
        <v>0.08</v>
      </c>
    </row>
    <row r="1071">
      <c r="A1071" t="inlineStr">
        <is>
          <t>038CLF - Coweta (Locomotive)</t>
        </is>
      </c>
      <c r="B1071" s="20" t="n">
        <v>46569</v>
      </c>
      <c r="C1071" s="20" t="n">
        <v>47848</v>
      </c>
      <c r="D1071" s="21" t="n">
        <v>0.04</v>
      </c>
      <c r="E1071" s="21" t="n">
        <v>0.03</v>
      </c>
      <c r="F1071" s="21" t="n">
        <v>0.07000000000000001</v>
      </c>
    </row>
    <row r="1072">
      <c r="A1072" t="inlineStr">
        <is>
          <t>038CLF - Coweta (Locomotive)</t>
        </is>
      </c>
      <c r="B1072" s="20" t="n">
        <v>47849</v>
      </c>
      <c r="C1072" s="20" t="n">
        <v>2958465</v>
      </c>
      <c r="D1072" s="21" t="n">
        <v>0.04</v>
      </c>
      <c r="E1072" s="21" t="n">
        <v>0.01</v>
      </c>
      <c r="F1072" s="21" t="n">
        <v>0.05</v>
      </c>
    </row>
    <row r="1073">
      <c r="A1073" t="inlineStr">
        <is>
          <t>038E - Coweta (Energy)</t>
        </is>
      </c>
      <c r="B1073" s="20" t="n">
        <v>41275</v>
      </c>
      <c r="C1073" s="20" t="n">
        <v>41639</v>
      </c>
      <c r="D1073" s="21" t="n">
        <v>0.03</v>
      </c>
      <c r="E1073" s="21" t="n">
        <v>0.025</v>
      </c>
      <c r="F1073" s="21" t="n">
        <v>0.055</v>
      </c>
    </row>
    <row r="1074">
      <c r="A1074" t="inlineStr">
        <is>
          <t>038E - Coweta (Energy)</t>
        </is>
      </c>
      <c r="B1074" s="20" t="n">
        <v>41640</v>
      </c>
      <c r="C1074" s="20" t="n">
        <v>42004</v>
      </c>
      <c r="D1074" s="21" t="n">
        <v>0.02</v>
      </c>
      <c r="E1074" s="21" t="n">
        <v>0.02</v>
      </c>
      <c r="F1074" s="21" t="n">
        <v>0.04</v>
      </c>
    </row>
    <row r="1075">
      <c r="A1075" t="inlineStr">
        <is>
          <t>038E - Coweta (Energy)</t>
        </is>
      </c>
      <c r="B1075" s="20" t="n">
        <v>42005</v>
      </c>
      <c r="C1075" s="20" t="n">
        <v>42369</v>
      </c>
      <c r="D1075" s="21" t="n">
        <v>0.01</v>
      </c>
      <c r="E1075" s="21" t="n">
        <v>0.015</v>
      </c>
      <c r="F1075" s="21" t="n">
        <v>0.025</v>
      </c>
    </row>
    <row r="1076">
      <c r="A1076" t="inlineStr">
        <is>
          <t>038E - Coweta (Energy)</t>
        </is>
      </c>
      <c r="B1076" s="20" t="n">
        <v>42370</v>
      </c>
      <c r="C1076" s="20" t="n">
        <v>46568</v>
      </c>
      <c r="D1076" s="21" t="n">
        <v>0</v>
      </c>
      <c r="E1076" s="21" t="n">
        <v>0.01</v>
      </c>
      <c r="F1076" s="21" t="n">
        <v>0.01</v>
      </c>
    </row>
    <row r="1077">
      <c r="A1077" t="inlineStr">
        <is>
          <t>038E - Coweta (Energy)</t>
        </is>
      </c>
      <c r="B1077" s="20" t="n">
        <v>46569</v>
      </c>
      <c r="C1077" s="20" t="n">
        <v>2958465</v>
      </c>
      <c r="D1077" s="21" t="n">
        <v>0</v>
      </c>
      <c r="E1077" s="21" t="n">
        <v>0</v>
      </c>
      <c r="F1077" s="21" t="n">
        <v>0</v>
      </c>
    </row>
    <row r="1078">
      <c r="A1078" t="inlineStr">
        <is>
          <t>038JT - Coweta (Jet Fuel)</t>
        </is>
      </c>
      <c r="B1078" s="20" t="n">
        <v>42005</v>
      </c>
      <c r="C1078" s="20" t="n">
        <v>42185</v>
      </c>
      <c r="D1078" s="21" t="n">
        <v>0</v>
      </c>
      <c r="E1078" s="21" t="n">
        <v>0</v>
      </c>
      <c r="F1078" s="21" t="n">
        <v>0</v>
      </c>
    </row>
    <row r="1079">
      <c r="A1079" t="inlineStr">
        <is>
          <t>038JT - Coweta (Jet Fuel)</t>
        </is>
      </c>
      <c r="B1079" s="20" t="n">
        <v>42186</v>
      </c>
      <c r="C1079" s="20" t="n">
        <v>43281</v>
      </c>
      <c r="D1079" s="21" t="n">
        <v>0.04</v>
      </c>
      <c r="E1079" s="21" t="n">
        <v>0.03</v>
      </c>
      <c r="F1079" s="21" t="n">
        <v>0.07000000000000001</v>
      </c>
    </row>
    <row r="1080">
      <c r="A1080" t="inlineStr">
        <is>
          <t>038JT - Coweta (Jet Fuel)</t>
        </is>
      </c>
      <c r="B1080" s="20" t="n">
        <v>43282</v>
      </c>
      <c r="C1080" s="20" t="n">
        <v>43312</v>
      </c>
      <c r="D1080" s="21" t="n">
        <v>0.04</v>
      </c>
      <c r="E1080" s="21" t="n">
        <v>0.01</v>
      </c>
      <c r="F1080" s="21" t="n">
        <v>0.05</v>
      </c>
    </row>
    <row r="1081">
      <c r="A1081" t="inlineStr">
        <is>
          <t>038JT - Coweta (Jet Fuel)</t>
        </is>
      </c>
      <c r="B1081" s="20" t="n">
        <v>43313</v>
      </c>
      <c r="C1081" s="20" t="n">
        <v>2958465</v>
      </c>
      <c r="D1081" s="21" t="n">
        <v>0</v>
      </c>
      <c r="E1081" s="21" t="n">
        <v>0.01</v>
      </c>
      <c r="F1081" s="21" t="n">
        <v>0.01</v>
      </c>
    </row>
    <row r="1082">
      <c r="A1082" t="inlineStr">
        <is>
          <t>039 - Crawford</t>
        </is>
      </c>
      <c r="B1082" s="20" t="n">
        <v>28672</v>
      </c>
      <c r="C1082" s="20" t="n">
        <v>31685</v>
      </c>
      <c r="D1082" s="21" t="n">
        <v>0.04</v>
      </c>
      <c r="E1082" s="21" t="n">
        <v>0.01</v>
      </c>
      <c r="F1082" s="21" t="n">
        <v>0.05</v>
      </c>
    </row>
    <row r="1083">
      <c r="A1083" t="inlineStr">
        <is>
          <t>039 - Crawford</t>
        </is>
      </c>
      <c r="B1083" s="20" t="n">
        <v>31686</v>
      </c>
      <c r="C1083" s="20" t="n">
        <v>34607</v>
      </c>
      <c r="D1083" s="21" t="n">
        <v>0.04</v>
      </c>
      <c r="E1083" s="21" t="n">
        <v>0.02</v>
      </c>
      <c r="F1083" s="21" t="n">
        <v>0.06</v>
      </c>
    </row>
    <row r="1084">
      <c r="A1084" t="inlineStr">
        <is>
          <t>039 - Crawford</t>
        </is>
      </c>
      <c r="B1084" s="20" t="n">
        <v>34608</v>
      </c>
      <c r="C1084" s="20" t="n">
        <v>34699</v>
      </c>
      <c r="D1084" s="21" t="n">
        <v>0.04</v>
      </c>
      <c r="E1084" s="21" t="n">
        <v>0.01</v>
      </c>
      <c r="F1084" s="21" t="n">
        <v>0.05</v>
      </c>
    </row>
    <row r="1085">
      <c r="A1085" t="inlineStr">
        <is>
          <t>039 - Crawford</t>
        </is>
      </c>
      <c r="B1085" s="20" t="n">
        <v>34700</v>
      </c>
      <c r="C1085" s="20" t="n">
        <v>35976</v>
      </c>
      <c r="D1085" s="21" t="n">
        <v>0.04</v>
      </c>
      <c r="E1085" s="21" t="n">
        <v>0.02</v>
      </c>
      <c r="F1085" s="21" t="n">
        <v>0.06</v>
      </c>
    </row>
    <row r="1086">
      <c r="A1086" t="inlineStr">
        <is>
          <t>039 - Crawford</t>
        </is>
      </c>
      <c r="B1086" s="20" t="n">
        <v>35977</v>
      </c>
      <c r="C1086" s="20" t="n">
        <v>36160</v>
      </c>
      <c r="D1086" s="21" t="n">
        <v>0.04</v>
      </c>
      <c r="E1086" s="21" t="n">
        <v>0.03</v>
      </c>
      <c r="F1086" s="21" t="n">
        <v>0.07000000000000001</v>
      </c>
    </row>
    <row r="1087">
      <c r="A1087" t="inlineStr">
        <is>
          <t>039 - Crawford</t>
        </is>
      </c>
      <c r="B1087" s="20" t="n">
        <v>36161</v>
      </c>
      <c r="C1087" s="20" t="n">
        <v>36250</v>
      </c>
      <c r="D1087" s="21" t="n">
        <v>0.04</v>
      </c>
      <c r="E1087" s="21" t="n">
        <v>0.02</v>
      </c>
      <c r="F1087" s="21" t="n">
        <v>0.06</v>
      </c>
    </row>
    <row r="1088">
      <c r="A1088" t="inlineStr">
        <is>
          <t>039 - Crawford</t>
        </is>
      </c>
      <c r="B1088" s="20" t="n">
        <v>36251</v>
      </c>
      <c r="C1088" s="20" t="n">
        <v>39629</v>
      </c>
      <c r="D1088" s="21" t="n">
        <v>0.04</v>
      </c>
      <c r="E1088" s="21" t="n">
        <v>0.03</v>
      </c>
      <c r="F1088" s="21" t="n">
        <v>0.07000000000000001</v>
      </c>
    </row>
    <row r="1089">
      <c r="A1089" t="inlineStr">
        <is>
          <t>039 - Crawford</t>
        </is>
      </c>
      <c r="B1089" s="20" t="n">
        <v>39630</v>
      </c>
      <c r="C1089" s="20" t="n">
        <v>39813</v>
      </c>
      <c r="D1089" s="21" t="n">
        <v>0.04</v>
      </c>
      <c r="E1089" s="21" t="n">
        <v>0.02</v>
      </c>
      <c r="F1089" s="21" t="n">
        <v>0.06</v>
      </c>
    </row>
    <row r="1090">
      <c r="A1090" t="inlineStr">
        <is>
          <t>039 - Crawford</t>
        </is>
      </c>
      <c r="B1090" s="20" t="n">
        <v>39814</v>
      </c>
      <c r="C1090" s="20" t="n">
        <v>44286</v>
      </c>
      <c r="D1090" s="21" t="n">
        <v>0.04</v>
      </c>
      <c r="E1090" s="21" t="n">
        <v>0.03</v>
      </c>
      <c r="F1090" s="21" t="n">
        <v>0.07000000000000001</v>
      </c>
    </row>
    <row r="1091">
      <c r="A1091" t="inlineStr">
        <is>
          <t>039 - Crawford</t>
        </is>
      </c>
      <c r="B1091" s="20" t="n">
        <v>44287</v>
      </c>
      <c r="C1091" s="20" t="n">
        <v>45747</v>
      </c>
      <c r="D1091" s="21" t="n">
        <v>0.04</v>
      </c>
      <c r="E1091" s="21" t="n">
        <v>0.04</v>
      </c>
      <c r="F1091" s="21" t="n">
        <v>0.08</v>
      </c>
    </row>
    <row r="1092">
      <c r="A1092" t="inlineStr">
        <is>
          <t>039 - Crawford</t>
        </is>
      </c>
      <c r="B1092" s="20" t="n">
        <v>45748</v>
      </c>
      <c r="C1092" s="20" t="n">
        <v>46112</v>
      </c>
      <c r="D1092" s="21" t="n">
        <v>0.04</v>
      </c>
      <c r="E1092" s="21" t="n">
        <v>0.03</v>
      </c>
      <c r="F1092" s="21" t="n">
        <v>0.07000000000000001</v>
      </c>
    </row>
    <row r="1093">
      <c r="A1093" t="inlineStr">
        <is>
          <t>039 - Crawford</t>
        </is>
      </c>
      <c r="B1093" s="20" t="n">
        <v>46113</v>
      </c>
      <c r="C1093" s="20" t="n">
        <v>46477</v>
      </c>
      <c r="D1093" s="21" t="n">
        <v>0.04</v>
      </c>
      <c r="E1093" s="21" t="n">
        <v>0.04</v>
      </c>
      <c r="F1093" s="21" t="n">
        <v>0.08</v>
      </c>
    </row>
    <row r="1094">
      <c r="A1094" t="inlineStr">
        <is>
          <t>039 - Crawford</t>
        </is>
      </c>
      <c r="B1094" s="20" t="n">
        <v>46478</v>
      </c>
      <c r="C1094" s="20" t="n">
        <v>47026</v>
      </c>
      <c r="D1094" s="21" t="n">
        <v>0.04</v>
      </c>
      <c r="E1094" s="21" t="n">
        <v>0.03</v>
      </c>
      <c r="F1094" s="21" t="n">
        <v>0.07000000000000001</v>
      </c>
    </row>
    <row r="1095">
      <c r="A1095" t="inlineStr">
        <is>
          <t>039 - Crawford</t>
        </is>
      </c>
      <c r="B1095" s="20" t="n">
        <v>47027</v>
      </c>
      <c r="C1095" s="20" t="n">
        <v>48304</v>
      </c>
      <c r="D1095" s="21" t="n">
        <v>0.04</v>
      </c>
      <c r="E1095" s="21" t="n">
        <v>0.02</v>
      </c>
      <c r="F1095" s="21" t="n">
        <v>0.06</v>
      </c>
    </row>
    <row r="1096">
      <c r="A1096" t="inlineStr">
        <is>
          <t>039 - Crawford</t>
        </is>
      </c>
      <c r="B1096" s="20" t="n">
        <v>48305</v>
      </c>
      <c r="C1096" s="20" t="n">
        <v>2958465</v>
      </c>
      <c r="D1096" s="21" t="n">
        <v>0.04</v>
      </c>
      <c r="E1096" s="21" t="n">
        <v>0.01</v>
      </c>
      <c r="F1096" s="21" t="n">
        <v>0.05</v>
      </c>
    </row>
    <row r="1097">
      <c r="A1097" t="inlineStr">
        <is>
          <t>039CLF - Crawford (Locomotive)</t>
        </is>
      </c>
      <c r="B1097" s="20" t="n">
        <v>44378</v>
      </c>
      <c r="C1097" s="20" t="n">
        <v>46477</v>
      </c>
      <c r="D1097" s="21" t="n">
        <v>0.04</v>
      </c>
      <c r="E1097" s="21" t="n">
        <v>0.03</v>
      </c>
      <c r="F1097" s="21" t="n">
        <v>0.07000000000000001</v>
      </c>
    </row>
    <row r="1098">
      <c r="A1098" t="inlineStr">
        <is>
          <t>039CLF - Crawford (Locomotive)</t>
        </is>
      </c>
      <c r="B1098" s="20" t="n">
        <v>46478</v>
      </c>
      <c r="C1098" s="20" t="n">
        <v>47026</v>
      </c>
      <c r="D1098" s="21" t="n">
        <v>0.04</v>
      </c>
      <c r="E1098" s="21" t="n">
        <v>0.02</v>
      </c>
      <c r="F1098" s="21" t="n">
        <v>0.06</v>
      </c>
    </row>
    <row r="1099">
      <c r="A1099" t="inlineStr">
        <is>
          <t>039CLF - Crawford (Locomotive)</t>
        </is>
      </c>
      <c r="B1099" s="20" t="n">
        <v>47027</v>
      </c>
      <c r="C1099" s="20" t="n">
        <v>2958465</v>
      </c>
      <c r="D1099" s="21" t="n">
        <v>0.04</v>
      </c>
      <c r="E1099" s="21" t="n">
        <v>0.01</v>
      </c>
      <c r="F1099" s="21" t="n">
        <v>0.05</v>
      </c>
    </row>
    <row r="1100">
      <c r="A1100" t="inlineStr">
        <is>
          <t>039E - Crawford (Energy)</t>
        </is>
      </c>
      <c r="B1100" s="20" t="n">
        <v>41275</v>
      </c>
      <c r="C1100" s="20" t="n">
        <v>41639</v>
      </c>
      <c r="D1100" s="21" t="n">
        <v>0.03</v>
      </c>
      <c r="E1100" s="21" t="n">
        <v>0.025</v>
      </c>
      <c r="F1100" s="21" t="n">
        <v>0.055</v>
      </c>
    </row>
    <row r="1101">
      <c r="A1101" t="inlineStr">
        <is>
          <t>039E - Crawford (Energy)</t>
        </is>
      </c>
      <c r="B1101" s="20" t="n">
        <v>41640</v>
      </c>
      <c r="C1101" s="20" t="n">
        <v>42004</v>
      </c>
      <c r="D1101" s="21" t="n">
        <v>0.02</v>
      </c>
      <c r="E1101" s="21" t="n">
        <v>0.02</v>
      </c>
      <c r="F1101" s="21" t="n">
        <v>0.04</v>
      </c>
    </row>
    <row r="1102">
      <c r="A1102" t="inlineStr">
        <is>
          <t>039E - Crawford (Energy)</t>
        </is>
      </c>
      <c r="B1102" s="20" t="n">
        <v>42005</v>
      </c>
      <c r="C1102" s="20" t="n">
        <v>42369</v>
      </c>
      <c r="D1102" s="21" t="n">
        <v>0.01</v>
      </c>
      <c r="E1102" s="21" t="n">
        <v>0.015</v>
      </c>
      <c r="F1102" s="21" t="n">
        <v>0.025</v>
      </c>
    </row>
    <row r="1103">
      <c r="A1103" t="inlineStr">
        <is>
          <t>039E - Crawford (Energy)</t>
        </is>
      </c>
      <c r="B1103" s="20" t="n">
        <v>42370</v>
      </c>
      <c r="C1103" s="20" t="n">
        <v>47026</v>
      </c>
      <c r="D1103" s="21" t="n">
        <v>0</v>
      </c>
      <c r="E1103" s="21" t="n">
        <v>0.01</v>
      </c>
      <c r="F1103" s="21" t="n">
        <v>0.01</v>
      </c>
    </row>
    <row r="1104">
      <c r="A1104" t="inlineStr">
        <is>
          <t>039E - Crawford (Energy)</t>
        </is>
      </c>
      <c r="B1104" s="20" t="n">
        <v>47027</v>
      </c>
      <c r="C1104" s="20" t="n">
        <v>2958465</v>
      </c>
      <c r="D1104" s="21" t="n">
        <v>0</v>
      </c>
      <c r="E1104" s="21" t="n">
        <v>0</v>
      </c>
      <c r="F1104" s="21" t="n">
        <v>0</v>
      </c>
    </row>
    <row r="1105">
      <c r="A1105" t="inlineStr">
        <is>
          <t>039JT - Crawford (Jet Fuel)</t>
        </is>
      </c>
      <c r="B1105" s="20" t="n">
        <v>42005</v>
      </c>
      <c r="C1105" s="20" t="n">
        <v>42185</v>
      </c>
      <c r="D1105" s="21" t="n">
        <v>0</v>
      </c>
      <c r="E1105" s="21" t="n">
        <v>0</v>
      </c>
      <c r="F1105" s="21" t="n">
        <v>0</v>
      </c>
    </row>
    <row r="1106">
      <c r="A1106" t="inlineStr">
        <is>
          <t>039JT - Crawford (Jet Fuel)</t>
        </is>
      </c>
      <c r="B1106" s="20" t="n">
        <v>42186</v>
      </c>
      <c r="C1106" s="20" t="n">
        <v>43281</v>
      </c>
      <c r="D1106" s="21" t="n">
        <v>0.04</v>
      </c>
      <c r="E1106" s="21" t="n">
        <v>0.03</v>
      </c>
      <c r="F1106" s="21" t="n">
        <v>0.07000000000000001</v>
      </c>
    </row>
    <row r="1107">
      <c r="A1107" t="inlineStr">
        <is>
          <t>039JT - Crawford (Jet Fuel)</t>
        </is>
      </c>
      <c r="B1107" s="20" t="n">
        <v>43282</v>
      </c>
      <c r="C1107" s="20" t="n">
        <v>43312</v>
      </c>
      <c r="D1107" s="21" t="n">
        <v>0.04</v>
      </c>
      <c r="E1107" s="21" t="n">
        <v>0.01</v>
      </c>
      <c r="F1107" s="21" t="n">
        <v>0.05</v>
      </c>
    </row>
    <row r="1108">
      <c r="A1108" t="inlineStr">
        <is>
          <t>039JT - Crawford (Jet Fuel)</t>
        </is>
      </c>
      <c r="B1108" s="20" t="n">
        <v>43313</v>
      </c>
      <c r="C1108" s="20" t="n">
        <v>2958465</v>
      </c>
      <c r="D1108" s="21" t="n">
        <v>0</v>
      </c>
      <c r="E1108" s="21" t="n">
        <v>0.01</v>
      </c>
      <c r="F1108" s="21" t="n">
        <v>0.01</v>
      </c>
    </row>
    <row r="1109">
      <c r="A1109" t="inlineStr">
        <is>
          <t>039TE - Crawford (TSPLOST Exempt)</t>
        </is>
      </c>
      <c r="B1109" s="20" t="n">
        <v>28672</v>
      </c>
      <c r="C1109" s="20" t="n">
        <v>31685</v>
      </c>
      <c r="D1109" s="21" t="n">
        <v>0.04</v>
      </c>
      <c r="E1109" s="21" t="n">
        <v>0.01</v>
      </c>
      <c r="F1109" s="21" t="n">
        <v>0.05</v>
      </c>
    </row>
    <row r="1110">
      <c r="A1110" t="inlineStr">
        <is>
          <t>039TE - Crawford (TSPLOST Exempt)</t>
        </is>
      </c>
      <c r="B1110" s="20" t="n">
        <v>31686</v>
      </c>
      <c r="C1110" s="20" t="n">
        <v>34607</v>
      </c>
      <c r="D1110" s="21" t="n">
        <v>0.04</v>
      </c>
      <c r="E1110" s="21" t="n">
        <v>0.02</v>
      </c>
      <c r="F1110" s="21" t="n">
        <v>0.06</v>
      </c>
    </row>
    <row r="1111">
      <c r="A1111" t="inlineStr">
        <is>
          <t>039TE - Crawford (TSPLOST Exempt)</t>
        </is>
      </c>
      <c r="B1111" s="20" t="n">
        <v>34608</v>
      </c>
      <c r="C1111" s="20" t="n">
        <v>34699</v>
      </c>
      <c r="D1111" s="21" t="n">
        <v>0.04</v>
      </c>
      <c r="E1111" s="21" t="n">
        <v>0.01</v>
      </c>
      <c r="F1111" s="21" t="n">
        <v>0.05</v>
      </c>
    </row>
    <row r="1112">
      <c r="A1112" t="inlineStr">
        <is>
          <t>039TE - Crawford (TSPLOST Exempt)</t>
        </is>
      </c>
      <c r="B1112" s="20" t="n">
        <v>34700</v>
      </c>
      <c r="C1112" s="20" t="n">
        <v>35976</v>
      </c>
      <c r="D1112" s="21" t="n">
        <v>0.04</v>
      </c>
      <c r="E1112" s="21" t="n">
        <v>0.02</v>
      </c>
      <c r="F1112" s="21" t="n">
        <v>0.06</v>
      </c>
    </row>
    <row r="1113">
      <c r="A1113" t="inlineStr">
        <is>
          <t>039TE - Crawford (TSPLOST Exempt)</t>
        </is>
      </c>
      <c r="B1113" s="20" t="n">
        <v>35977</v>
      </c>
      <c r="C1113" s="20" t="n">
        <v>36160</v>
      </c>
      <c r="D1113" s="21" t="n">
        <v>0.04</v>
      </c>
      <c r="E1113" s="21" t="n">
        <v>0.03</v>
      </c>
      <c r="F1113" s="21" t="n">
        <v>0.07000000000000001</v>
      </c>
    </row>
    <row r="1114">
      <c r="A1114" t="inlineStr">
        <is>
          <t>039TE - Crawford (TSPLOST Exempt)</t>
        </is>
      </c>
      <c r="B1114" s="20" t="n">
        <v>36161</v>
      </c>
      <c r="C1114" s="20" t="n">
        <v>36250</v>
      </c>
      <c r="D1114" s="21" t="n">
        <v>0.04</v>
      </c>
      <c r="E1114" s="21" t="n">
        <v>0.02</v>
      </c>
      <c r="F1114" s="21" t="n">
        <v>0.06</v>
      </c>
    </row>
    <row r="1115">
      <c r="A1115" t="inlineStr">
        <is>
          <t>039TE - Crawford (TSPLOST Exempt)</t>
        </is>
      </c>
      <c r="B1115" s="20" t="n">
        <v>36251</v>
      </c>
      <c r="C1115" s="20" t="n">
        <v>39629</v>
      </c>
      <c r="D1115" s="21" t="n">
        <v>0.04</v>
      </c>
      <c r="E1115" s="21" t="n">
        <v>0.03</v>
      </c>
      <c r="F1115" s="21" t="n">
        <v>0.07000000000000001</v>
      </c>
    </row>
    <row r="1116">
      <c r="A1116" t="inlineStr">
        <is>
          <t>039TE - Crawford (TSPLOST Exempt)</t>
        </is>
      </c>
      <c r="B1116" s="20" t="n">
        <v>39630</v>
      </c>
      <c r="C1116" s="20" t="n">
        <v>39813</v>
      </c>
      <c r="D1116" s="21" t="n">
        <v>0.04</v>
      </c>
      <c r="E1116" s="21" t="n">
        <v>0.02</v>
      </c>
      <c r="F1116" s="21" t="n">
        <v>0.06</v>
      </c>
    </row>
    <row r="1117">
      <c r="A1117" t="inlineStr">
        <is>
          <t>039TE - Crawford (TSPLOST Exempt)</t>
        </is>
      </c>
      <c r="B1117" s="20" t="n">
        <v>39814</v>
      </c>
      <c r="C1117" s="20" t="n">
        <v>46477</v>
      </c>
      <c r="D1117" s="21" t="n">
        <v>0.04</v>
      </c>
      <c r="E1117" s="21" t="n">
        <v>0.03</v>
      </c>
      <c r="F1117" s="21" t="n">
        <v>0.07000000000000001</v>
      </c>
    </row>
    <row r="1118">
      <c r="A1118" t="inlineStr">
        <is>
          <t>039TE - Crawford (TSPLOST Exempt)</t>
        </is>
      </c>
      <c r="B1118" s="20" t="n">
        <v>46478</v>
      </c>
      <c r="C1118" s="20" t="n">
        <v>47026</v>
      </c>
      <c r="D1118" s="21" t="n">
        <v>0.04</v>
      </c>
      <c r="E1118" s="21" t="n">
        <v>0.02</v>
      </c>
      <c r="F1118" s="21" t="n">
        <v>0.06</v>
      </c>
    </row>
    <row r="1119">
      <c r="A1119" t="inlineStr">
        <is>
          <t>039TE - Crawford (TSPLOST Exempt)</t>
        </is>
      </c>
      <c r="B1119" s="20" t="n">
        <v>47027</v>
      </c>
      <c r="C1119" s="20" t="n">
        <v>2958465</v>
      </c>
      <c r="D1119" s="21" t="n">
        <v>0.04</v>
      </c>
      <c r="E1119" s="21" t="n">
        <v>0.01</v>
      </c>
      <c r="F1119" s="21" t="n">
        <v>0.05</v>
      </c>
    </row>
    <row r="1120">
      <c r="A1120" t="inlineStr">
        <is>
          <t>040 - Crisp</t>
        </is>
      </c>
      <c r="B1120" s="20" t="n">
        <v>28216</v>
      </c>
      <c r="C1120" s="20" t="n">
        <v>31867</v>
      </c>
      <c r="D1120" s="21" t="n">
        <v>0.04</v>
      </c>
      <c r="E1120" s="21" t="n">
        <v>0.01</v>
      </c>
      <c r="F1120" s="21" t="n">
        <v>0.05</v>
      </c>
    </row>
    <row r="1121">
      <c r="A1121" t="inlineStr">
        <is>
          <t>040 - Crisp</t>
        </is>
      </c>
      <c r="B1121" s="20" t="n">
        <v>31868</v>
      </c>
      <c r="C1121" s="20" t="n">
        <v>35703</v>
      </c>
      <c r="D1121" s="21" t="n">
        <v>0.04</v>
      </c>
      <c r="E1121" s="21" t="n">
        <v>0.02</v>
      </c>
      <c r="F1121" s="21" t="n">
        <v>0.06</v>
      </c>
    </row>
    <row r="1122">
      <c r="A1122" t="inlineStr">
        <is>
          <t>040 - Crisp</t>
        </is>
      </c>
      <c r="B1122" s="20" t="n">
        <v>35704</v>
      </c>
      <c r="C1122" s="20" t="n">
        <v>41274</v>
      </c>
      <c r="D1122" s="21" t="n">
        <v>0.04</v>
      </c>
      <c r="E1122" s="21" t="n">
        <v>0.03</v>
      </c>
      <c r="F1122" s="21" t="n">
        <v>0.07000000000000001</v>
      </c>
    </row>
    <row r="1123">
      <c r="A1123" t="inlineStr">
        <is>
          <t>040 - Crisp</t>
        </is>
      </c>
      <c r="B1123" s="20" t="n">
        <v>41275</v>
      </c>
      <c r="C1123" s="20" t="n">
        <v>46660</v>
      </c>
      <c r="D1123" s="21" t="n">
        <v>0.04</v>
      </c>
      <c r="E1123" s="21" t="n">
        <v>0.04</v>
      </c>
      <c r="F1123" s="21" t="n">
        <v>0.08</v>
      </c>
    </row>
    <row r="1124">
      <c r="A1124" t="inlineStr">
        <is>
          <t>040 - Crisp</t>
        </is>
      </c>
      <c r="B1124" s="20" t="n">
        <v>46661</v>
      </c>
      <c r="C1124" s="20" t="n">
        <v>47483</v>
      </c>
      <c r="D1124" s="21" t="n">
        <v>0.04</v>
      </c>
      <c r="E1124" s="21" t="n">
        <v>0.03</v>
      </c>
      <c r="F1124" s="21" t="n">
        <v>0.07000000000000001</v>
      </c>
    </row>
    <row r="1125">
      <c r="A1125" t="inlineStr">
        <is>
          <t>040 - Crisp</t>
        </is>
      </c>
      <c r="B1125" s="20" t="n">
        <v>47484</v>
      </c>
      <c r="C1125" s="20" t="n">
        <v>48579</v>
      </c>
      <c r="D1125" s="21" t="n">
        <v>0.04</v>
      </c>
      <c r="E1125" s="21" t="n">
        <v>0.02</v>
      </c>
      <c r="F1125" s="21" t="n">
        <v>0.06</v>
      </c>
    </row>
    <row r="1126">
      <c r="A1126" t="inlineStr">
        <is>
          <t>040 - Crisp</t>
        </is>
      </c>
      <c r="B1126" s="20" t="n">
        <v>48580</v>
      </c>
      <c r="C1126" s="20" t="n">
        <v>2958465</v>
      </c>
      <c r="D1126" s="21" t="n">
        <v>0.04</v>
      </c>
      <c r="E1126" s="21" t="n">
        <v>0.01</v>
      </c>
      <c r="F1126" s="21" t="n">
        <v>0.05</v>
      </c>
    </row>
    <row r="1127">
      <c r="A1127" t="inlineStr">
        <is>
          <t>040CLF - Crisp (Locomotive)</t>
        </is>
      </c>
      <c r="B1127" s="20" t="n">
        <v>44378</v>
      </c>
      <c r="C1127" s="20" t="n">
        <v>46660</v>
      </c>
      <c r="D1127" s="21" t="n">
        <v>0.04</v>
      </c>
      <c r="E1127" s="21" t="n">
        <v>0.03</v>
      </c>
      <c r="F1127" s="21" t="n">
        <v>0.07000000000000001</v>
      </c>
    </row>
    <row r="1128">
      <c r="A1128" t="inlineStr">
        <is>
          <t>040CLF - Crisp (Locomotive)</t>
        </is>
      </c>
      <c r="B1128" s="20" t="n">
        <v>46661</v>
      </c>
      <c r="C1128" s="20" t="n">
        <v>47483</v>
      </c>
      <c r="D1128" s="21" t="n">
        <v>0.04</v>
      </c>
      <c r="E1128" s="21" t="n">
        <v>0.02</v>
      </c>
      <c r="F1128" s="21" t="n">
        <v>0.06</v>
      </c>
    </row>
    <row r="1129">
      <c r="A1129" t="inlineStr">
        <is>
          <t>040CLF - Crisp (Locomotive)</t>
        </is>
      </c>
      <c r="B1129" s="20" t="n">
        <v>47484</v>
      </c>
      <c r="C1129" s="20" t="n">
        <v>2958465</v>
      </c>
      <c r="D1129" s="21" t="n">
        <v>0.04</v>
      </c>
      <c r="E1129" s="21" t="n">
        <v>0.01</v>
      </c>
      <c r="F1129" s="21" t="n">
        <v>0.05</v>
      </c>
    </row>
    <row r="1130">
      <c r="A1130" t="inlineStr">
        <is>
          <t>040E - Crisp (Energy)</t>
        </is>
      </c>
      <c r="B1130" s="20" t="n">
        <v>41275</v>
      </c>
      <c r="C1130" s="20" t="n">
        <v>41639</v>
      </c>
      <c r="D1130" s="21" t="n">
        <v>0.03</v>
      </c>
      <c r="E1130" s="21" t="n">
        <v>0.025</v>
      </c>
      <c r="F1130" s="21" t="n">
        <v>0.055</v>
      </c>
    </row>
    <row r="1131">
      <c r="A1131" t="inlineStr">
        <is>
          <t>040E - Crisp (Energy)</t>
        </is>
      </c>
      <c r="B1131" s="20" t="n">
        <v>41640</v>
      </c>
      <c r="C1131" s="20" t="n">
        <v>42004</v>
      </c>
      <c r="D1131" s="21" t="n">
        <v>0.02</v>
      </c>
      <c r="E1131" s="21" t="n">
        <v>0.02</v>
      </c>
      <c r="F1131" s="21" t="n">
        <v>0.04</v>
      </c>
    </row>
    <row r="1132">
      <c r="A1132" t="inlineStr">
        <is>
          <t>040E - Crisp (Energy)</t>
        </is>
      </c>
      <c r="B1132" s="20" t="n">
        <v>42005</v>
      </c>
      <c r="C1132" s="20" t="n">
        <v>42369</v>
      </c>
      <c r="D1132" s="21" t="n">
        <v>0.01</v>
      </c>
      <c r="E1132" s="21" t="n">
        <v>0.015</v>
      </c>
      <c r="F1132" s="21" t="n">
        <v>0.025</v>
      </c>
    </row>
    <row r="1133">
      <c r="A1133" t="inlineStr">
        <is>
          <t>040E - Crisp (Energy)</t>
        </is>
      </c>
      <c r="B1133" s="20" t="n">
        <v>42370</v>
      </c>
      <c r="C1133" s="20" t="n">
        <v>46660</v>
      </c>
      <c r="D1133" s="21" t="n">
        <v>0</v>
      </c>
      <c r="E1133" s="21" t="n">
        <v>0.01</v>
      </c>
      <c r="F1133" s="21" t="n">
        <v>0.01</v>
      </c>
    </row>
    <row r="1134">
      <c r="A1134" t="inlineStr">
        <is>
          <t>040E - Crisp (Energy)</t>
        </is>
      </c>
      <c r="B1134" s="20" t="n">
        <v>46661</v>
      </c>
      <c r="C1134" s="20" t="n">
        <v>2958465</v>
      </c>
      <c r="D1134" s="21" t="n">
        <v>0</v>
      </c>
      <c r="E1134" s="21" t="n">
        <v>0</v>
      </c>
      <c r="F1134" s="21" t="n">
        <v>0</v>
      </c>
    </row>
    <row r="1135">
      <c r="A1135" t="inlineStr">
        <is>
          <t>040JT - Crisp (Jet Fuel)</t>
        </is>
      </c>
      <c r="B1135" s="20" t="n">
        <v>42005</v>
      </c>
      <c r="C1135" s="20" t="n">
        <v>42185</v>
      </c>
      <c r="D1135" s="21" t="n">
        <v>0</v>
      </c>
      <c r="E1135" s="21" t="n">
        <v>0</v>
      </c>
      <c r="F1135" s="21" t="n">
        <v>0</v>
      </c>
    </row>
    <row r="1136">
      <c r="A1136" t="inlineStr">
        <is>
          <t>040JT - Crisp (Jet Fuel)</t>
        </is>
      </c>
      <c r="B1136" s="20" t="n">
        <v>42186</v>
      </c>
      <c r="C1136" s="20" t="n">
        <v>43281</v>
      </c>
      <c r="D1136" s="21" t="n">
        <v>0.04</v>
      </c>
      <c r="E1136" s="21" t="n">
        <v>0.04</v>
      </c>
      <c r="F1136" s="21" t="n">
        <v>0.08</v>
      </c>
    </row>
    <row r="1137">
      <c r="A1137" t="inlineStr">
        <is>
          <t>040JT - Crisp (Jet Fuel)</t>
        </is>
      </c>
      <c r="B1137" s="20" t="n">
        <v>43282</v>
      </c>
      <c r="C1137" s="20" t="n">
        <v>43312</v>
      </c>
      <c r="D1137" s="21" t="n">
        <v>0.04</v>
      </c>
      <c r="E1137" s="21" t="n">
        <v>0.01</v>
      </c>
      <c r="F1137" s="21" t="n">
        <v>0.05</v>
      </c>
    </row>
    <row r="1138">
      <c r="A1138" t="inlineStr">
        <is>
          <t>040JT - Crisp (Jet Fuel)</t>
        </is>
      </c>
      <c r="B1138" s="20" t="n">
        <v>43313</v>
      </c>
      <c r="C1138" s="20" t="n">
        <v>2958465</v>
      </c>
      <c r="D1138" s="21" t="n">
        <v>0</v>
      </c>
      <c r="E1138" s="21" t="n">
        <v>0.01</v>
      </c>
      <c r="F1138" s="21" t="n">
        <v>0.01</v>
      </c>
    </row>
    <row r="1139">
      <c r="A1139" t="inlineStr">
        <is>
          <t>040TE - Crisp (TSPLOST Exempt)</t>
        </is>
      </c>
      <c r="B1139" s="20" t="n">
        <v>41275</v>
      </c>
      <c r="C1139" s="20" t="n">
        <v>46660</v>
      </c>
      <c r="D1139" s="21" t="n">
        <v>0.04</v>
      </c>
      <c r="E1139" s="21" t="n">
        <v>0.03</v>
      </c>
      <c r="F1139" s="21" t="n">
        <v>0.07000000000000001</v>
      </c>
    </row>
    <row r="1140">
      <c r="A1140" t="inlineStr">
        <is>
          <t>040TE - Crisp (TSPLOST Exempt)</t>
        </is>
      </c>
      <c r="B1140" s="20" t="n">
        <v>46661</v>
      </c>
      <c r="C1140" s="20" t="n">
        <v>47483</v>
      </c>
      <c r="D1140" s="21" t="n">
        <v>0.04</v>
      </c>
      <c r="E1140" s="21" t="n">
        <v>0.02</v>
      </c>
      <c r="F1140" s="21" t="n">
        <v>0.06</v>
      </c>
    </row>
    <row r="1141">
      <c r="A1141" t="inlineStr">
        <is>
          <t>040TE - Crisp (TSPLOST Exempt)</t>
        </is>
      </c>
      <c r="B1141" s="20" t="n">
        <v>47484</v>
      </c>
      <c r="C1141" s="20" t="n">
        <v>2958465</v>
      </c>
      <c r="D1141" s="21" t="n">
        <v>0.04</v>
      </c>
      <c r="E1141" s="21" t="n">
        <v>0.01</v>
      </c>
      <c r="F1141" s="21" t="n">
        <v>0.05</v>
      </c>
    </row>
    <row r="1142">
      <c r="A1142" t="inlineStr">
        <is>
          <t>041 - Dade</t>
        </is>
      </c>
      <c r="B1142" s="20" t="n">
        <v>28581</v>
      </c>
      <c r="C1142" s="20" t="n">
        <v>31412</v>
      </c>
      <c r="D1142" s="21" t="n">
        <v>0.04</v>
      </c>
      <c r="E1142" s="21" t="n">
        <v>0.01</v>
      </c>
      <c r="F1142" s="21" t="n">
        <v>0.05</v>
      </c>
    </row>
    <row r="1143">
      <c r="A1143" t="inlineStr">
        <is>
          <t>041 - Dade</t>
        </is>
      </c>
      <c r="B1143" s="20" t="n">
        <v>31413</v>
      </c>
      <c r="C1143" s="20" t="n">
        <v>32873</v>
      </c>
      <c r="D1143" s="21" t="n">
        <v>0.04</v>
      </c>
      <c r="E1143" s="21" t="n">
        <v>0.02</v>
      </c>
      <c r="F1143" s="21" t="n">
        <v>0.06</v>
      </c>
    </row>
    <row r="1144">
      <c r="A1144" t="inlineStr">
        <is>
          <t>041 - Dade</t>
        </is>
      </c>
      <c r="B1144" s="20" t="n">
        <v>32874</v>
      </c>
      <c r="C1144" s="20" t="n">
        <v>33054</v>
      </c>
      <c r="D1144" s="21" t="n">
        <v>0.04</v>
      </c>
      <c r="E1144" s="21" t="n">
        <v>0.01</v>
      </c>
      <c r="F1144" s="21" t="n">
        <v>0.05</v>
      </c>
    </row>
    <row r="1145">
      <c r="A1145" t="inlineStr">
        <is>
          <t>041 - Dade</t>
        </is>
      </c>
      <c r="B1145" s="20" t="n">
        <v>33055</v>
      </c>
      <c r="C1145" s="20" t="n">
        <v>34059</v>
      </c>
      <c r="D1145" s="21" t="n">
        <v>0.04</v>
      </c>
      <c r="E1145" s="21" t="n">
        <v>0.02</v>
      </c>
      <c r="F1145" s="21" t="n">
        <v>0.06</v>
      </c>
    </row>
    <row r="1146">
      <c r="A1146" t="inlineStr">
        <is>
          <t>041 - Dade</t>
        </is>
      </c>
      <c r="B1146" s="20" t="n">
        <v>34060</v>
      </c>
      <c r="C1146" s="20" t="n">
        <v>34424</v>
      </c>
      <c r="D1146" s="21" t="n">
        <v>0.04</v>
      </c>
      <c r="E1146" s="21" t="n">
        <v>0.01</v>
      </c>
      <c r="F1146" s="21" t="n">
        <v>0.05</v>
      </c>
    </row>
    <row r="1147">
      <c r="A1147" t="inlineStr">
        <is>
          <t>041 - Dade</t>
        </is>
      </c>
      <c r="B1147" s="20" t="n">
        <v>34425</v>
      </c>
      <c r="C1147" s="20" t="n">
        <v>35611</v>
      </c>
      <c r="D1147" s="21" t="n">
        <v>0.04</v>
      </c>
      <c r="E1147" s="21" t="n">
        <v>0.02</v>
      </c>
      <c r="F1147" s="21" t="n">
        <v>0.06</v>
      </c>
    </row>
    <row r="1148">
      <c r="A1148" t="inlineStr">
        <is>
          <t>041 - Dade</t>
        </is>
      </c>
      <c r="B1148" s="20" t="n">
        <v>35612</v>
      </c>
      <c r="C1148" s="20" t="n">
        <v>36250</v>
      </c>
      <c r="D1148" s="21" t="n">
        <v>0.04</v>
      </c>
      <c r="E1148" s="21" t="n">
        <v>0.03</v>
      </c>
      <c r="F1148" s="21" t="n">
        <v>0.07000000000000001</v>
      </c>
    </row>
    <row r="1149">
      <c r="A1149" t="inlineStr">
        <is>
          <t>041 - Dade</t>
        </is>
      </c>
      <c r="B1149" s="20" t="n">
        <v>36251</v>
      </c>
      <c r="C1149" s="20" t="n">
        <v>36433</v>
      </c>
      <c r="D1149" s="21" t="n">
        <v>0.04</v>
      </c>
      <c r="E1149" s="21" t="n">
        <v>0.02</v>
      </c>
      <c r="F1149" s="21" t="n">
        <v>0.06</v>
      </c>
    </row>
    <row r="1150">
      <c r="A1150" t="inlineStr">
        <is>
          <t>041 - Dade</t>
        </is>
      </c>
      <c r="B1150" s="20" t="n">
        <v>36434</v>
      </c>
      <c r="C1150" s="20" t="n">
        <v>40999</v>
      </c>
      <c r="D1150" s="21" t="n">
        <v>0.04</v>
      </c>
      <c r="E1150" s="21" t="n">
        <v>0.03</v>
      </c>
      <c r="F1150" s="21" t="n">
        <v>0.07000000000000001</v>
      </c>
    </row>
    <row r="1151">
      <c r="A1151" t="inlineStr">
        <is>
          <t>041 - Dade</t>
        </is>
      </c>
      <c r="B1151" s="20" t="n">
        <v>41000</v>
      </c>
      <c r="C1151" s="20" t="n">
        <v>41090</v>
      </c>
      <c r="D1151" s="21" t="n">
        <v>0.04</v>
      </c>
      <c r="E1151" s="21" t="n">
        <v>0.02</v>
      </c>
      <c r="F1151" s="21" t="n">
        <v>0.06</v>
      </c>
    </row>
    <row r="1152">
      <c r="A1152" t="inlineStr">
        <is>
          <t>041 - Dade</t>
        </is>
      </c>
      <c r="B1152" s="20" t="n">
        <v>41091</v>
      </c>
      <c r="C1152" s="20" t="n">
        <v>46568</v>
      </c>
      <c r="D1152" s="21" t="n">
        <v>0.04</v>
      </c>
      <c r="E1152" s="21" t="n">
        <v>0.03</v>
      </c>
      <c r="F1152" s="21" t="n">
        <v>0.07000000000000001</v>
      </c>
    </row>
    <row r="1153">
      <c r="A1153" t="inlineStr">
        <is>
          <t>041 - Dade</t>
        </is>
      </c>
      <c r="B1153" s="20" t="n">
        <v>46569</v>
      </c>
      <c r="C1153" s="20" t="n">
        <v>48029</v>
      </c>
      <c r="D1153" s="21" t="n">
        <v>0.04</v>
      </c>
      <c r="E1153" s="21" t="n">
        <v>0.02</v>
      </c>
      <c r="F1153" s="21" t="n">
        <v>0.06</v>
      </c>
    </row>
    <row r="1154">
      <c r="A1154" t="inlineStr">
        <is>
          <t>041 - Dade</t>
        </is>
      </c>
      <c r="B1154" s="20" t="n">
        <v>48030</v>
      </c>
      <c r="C1154" s="20" t="n">
        <v>2958465</v>
      </c>
      <c r="D1154" s="21" t="n">
        <v>0.04</v>
      </c>
      <c r="E1154" s="21" t="n">
        <v>0.01</v>
      </c>
      <c r="F1154" s="21" t="n">
        <v>0.05</v>
      </c>
    </row>
    <row r="1155">
      <c r="A1155" t="inlineStr">
        <is>
          <t>041CLF - Dade (Locomotive)</t>
        </is>
      </c>
      <c r="B1155" s="20" t="n">
        <v>44378</v>
      </c>
      <c r="C1155" s="20" t="n">
        <v>46568</v>
      </c>
      <c r="D1155" s="21" t="n">
        <v>0.04</v>
      </c>
      <c r="E1155" s="21" t="n">
        <v>0.03</v>
      </c>
      <c r="F1155" s="21" t="n">
        <v>0.07000000000000001</v>
      </c>
    </row>
    <row r="1156">
      <c r="A1156" t="inlineStr">
        <is>
          <t>041CLF - Dade (Locomotive)</t>
        </is>
      </c>
      <c r="B1156" s="20" t="n">
        <v>46569</v>
      </c>
      <c r="C1156" s="20" t="n">
        <v>48029</v>
      </c>
      <c r="D1156" s="21" t="n">
        <v>0.04</v>
      </c>
      <c r="E1156" s="21" t="n">
        <v>0.02</v>
      </c>
      <c r="F1156" s="21" t="n">
        <v>0.06</v>
      </c>
    </row>
    <row r="1157">
      <c r="A1157" t="inlineStr">
        <is>
          <t>041CLF - Dade (Locomotive)</t>
        </is>
      </c>
      <c r="B1157" s="20" t="n">
        <v>48030</v>
      </c>
      <c r="C1157" s="20" t="n">
        <v>2958465</v>
      </c>
      <c r="D1157" s="21" t="n">
        <v>0.04</v>
      </c>
      <c r="E1157" s="21" t="n">
        <v>0.01</v>
      </c>
      <c r="F1157" s="21" t="n">
        <v>0.05</v>
      </c>
    </row>
    <row r="1158">
      <c r="A1158" t="inlineStr">
        <is>
          <t>041E - Dade (Energy)</t>
        </is>
      </c>
      <c r="B1158" s="20" t="n">
        <v>41275</v>
      </c>
      <c r="C1158" s="20" t="n">
        <v>41639</v>
      </c>
      <c r="D1158" s="21" t="n">
        <v>0.03</v>
      </c>
      <c r="E1158" s="21" t="n">
        <v>0.025</v>
      </c>
      <c r="F1158" s="21" t="n">
        <v>0.055</v>
      </c>
    </row>
    <row r="1159">
      <c r="A1159" t="inlineStr">
        <is>
          <t>041E - Dade (Energy)</t>
        </is>
      </c>
      <c r="B1159" s="20" t="n">
        <v>41640</v>
      </c>
      <c r="C1159" s="20" t="n">
        <v>42004</v>
      </c>
      <c r="D1159" s="21" t="n">
        <v>0.02</v>
      </c>
      <c r="E1159" s="21" t="n">
        <v>0.02</v>
      </c>
      <c r="F1159" s="21" t="n">
        <v>0.04</v>
      </c>
    </row>
    <row r="1160">
      <c r="A1160" t="inlineStr">
        <is>
          <t>041E - Dade (Energy)</t>
        </is>
      </c>
      <c r="B1160" s="20" t="n">
        <v>42005</v>
      </c>
      <c r="C1160" s="20" t="n">
        <v>42369</v>
      </c>
      <c r="D1160" s="21" t="n">
        <v>0.01</v>
      </c>
      <c r="E1160" s="21" t="n">
        <v>0.015</v>
      </c>
      <c r="F1160" s="21" t="n">
        <v>0.025</v>
      </c>
    </row>
    <row r="1161">
      <c r="A1161" t="inlineStr">
        <is>
          <t>041E - Dade (Energy)</t>
        </is>
      </c>
      <c r="B1161" s="20" t="n">
        <v>42370</v>
      </c>
      <c r="C1161" s="20" t="n">
        <v>48029</v>
      </c>
      <c r="D1161" s="21" t="n">
        <v>0</v>
      </c>
      <c r="E1161" s="21" t="n">
        <v>0.01</v>
      </c>
      <c r="F1161" s="21" t="n">
        <v>0.01</v>
      </c>
    </row>
    <row r="1162">
      <c r="A1162" t="inlineStr">
        <is>
          <t>041E - Dade (Energy)</t>
        </is>
      </c>
      <c r="B1162" s="20" t="n">
        <v>48030</v>
      </c>
      <c r="C1162" s="20" t="n">
        <v>2958465</v>
      </c>
      <c r="D1162" s="21" t="n">
        <v>0</v>
      </c>
      <c r="E1162" s="21" t="n">
        <v>0</v>
      </c>
      <c r="F1162" s="21" t="n">
        <v>0</v>
      </c>
    </row>
    <row r="1163">
      <c r="A1163" t="inlineStr">
        <is>
          <t>041JT - Dade (Jet Fuel)</t>
        </is>
      </c>
      <c r="B1163" s="20" t="n">
        <v>42005</v>
      </c>
      <c r="C1163" s="20" t="n">
        <v>42185</v>
      </c>
      <c r="D1163" s="21" t="n">
        <v>0</v>
      </c>
      <c r="E1163" s="21" t="n">
        <v>0</v>
      </c>
      <c r="F1163" s="21" t="n">
        <v>0</v>
      </c>
    </row>
    <row r="1164">
      <c r="A1164" t="inlineStr">
        <is>
          <t>041JT - Dade (Jet Fuel)</t>
        </is>
      </c>
      <c r="B1164" s="20" t="n">
        <v>42186</v>
      </c>
      <c r="C1164" s="20" t="n">
        <v>43281</v>
      </c>
      <c r="D1164" s="21" t="n">
        <v>0.04</v>
      </c>
      <c r="E1164" s="21" t="n">
        <v>0.03</v>
      </c>
      <c r="F1164" s="21" t="n">
        <v>0.07000000000000001</v>
      </c>
    </row>
    <row r="1165">
      <c r="A1165" t="inlineStr">
        <is>
          <t>041JT - Dade (Jet Fuel)</t>
        </is>
      </c>
      <c r="B1165" s="20" t="n">
        <v>43282</v>
      </c>
      <c r="C1165" s="20" t="n">
        <v>43312</v>
      </c>
      <c r="D1165" s="21" t="n">
        <v>0.04</v>
      </c>
      <c r="E1165" s="21" t="n">
        <v>0.01</v>
      </c>
      <c r="F1165" s="21" t="n">
        <v>0.05</v>
      </c>
    </row>
    <row r="1166">
      <c r="A1166" t="inlineStr">
        <is>
          <t>041JT - Dade (Jet Fuel)</t>
        </is>
      </c>
      <c r="B1166" s="20" t="n">
        <v>43313</v>
      </c>
      <c r="C1166" s="20" t="n">
        <v>2958465</v>
      </c>
      <c r="D1166" s="21" t="n">
        <v>0</v>
      </c>
      <c r="E1166" s="21" t="n">
        <v>0.01</v>
      </c>
      <c r="F1166" s="21" t="n">
        <v>0.01</v>
      </c>
    </row>
    <row r="1167">
      <c r="A1167" t="inlineStr">
        <is>
          <t>042 - Dawson</t>
        </is>
      </c>
      <c r="B1167" s="20" t="n">
        <v>29952</v>
      </c>
      <c r="C1167" s="20" t="n">
        <v>32142</v>
      </c>
      <c r="D1167" s="21" t="n">
        <v>0.04</v>
      </c>
      <c r="E1167" s="21" t="n">
        <v>0.01</v>
      </c>
      <c r="F1167" s="21" t="n">
        <v>0.05</v>
      </c>
    </row>
    <row r="1168">
      <c r="A1168" t="inlineStr">
        <is>
          <t>042 - Dawson</t>
        </is>
      </c>
      <c r="B1168" s="20" t="n">
        <v>32143</v>
      </c>
      <c r="C1168" s="20" t="n">
        <v>32508</v>
      </c>
      <c r="D1168" s="21" t="n">
        <v>0.04</v>
      </c>
      <c r="E1168" s="21" t="n">
        <v>0.02</v>
      </c>
      <c r="F1168" s="21" t="n">
        <v>0.06</v>
      </c>
    </row>
    <row r="1169">
      <c r="A1169" t="inlineStr">
        <is>
          <t>042 - Dawson</t>
        </is>
      </c>
      <c r="B1169" s="20" t="n">
        <v>32509</v>
      </c>
      <c r="C1169" s="20" t="n">
        <v>32689</v>
      </c>
      <c r="D1169" s="21" t="n">
        <v>0.04</v>
      </c>
      <c r="E1169" s="21" t="n">
        <v>0.01</v>
      </c>
      <c r="F1169" s="21" t="n">
        <v>0.05</v>
      </c>
    </row>
    <row r="1170">
      <c r="A1170" t="inlineStr">
        <is>
          <t>042 - Dawson</t>
        </is>
      </c>
      <c r="B1170" s="20" t="n">
        <v>32690</v>
      </c>
      <c r="C1170" s="20" t="n">
        <v>34515</v>
      </c>
      <c r="D1170" s="21" t="n">
        <v>0.04</v>
      </c>
      <c r="E1170" s="21" t="n">
        <v>0.02</v>
      </c>
      <c r="F1170" s="21" t="n">
        <v>0.06</v>
      </c>
    </row>
    <row r="1171">
      <c r="A1171" t="inlineStr">
        <is>
          <t>042 - Dawson</t>
        </is>
      </c>
      <c r="B1171" s="20" t="n">
        <v>34516</v>
      </c>
      <c r="C1171" s="20" t="n">
        <v>34699</v>
      </c>
      <c r="D1171" s="21" t="n">
        <v>0.04</v>
      </c>
      <c r="E1171" s="21" t="n">
        <v>0.01</v>
      </c>
      <c r="F1171" s="21" t="n">
        <v>0.05</v>
      </c>
    </row>
    <row r="1172">
      <c r="A1172" t="inlineStr">
        <is>
          <t>042 - Dawson</t>
        </is>
      </c>
      <c r="B1172" s="20" t="n">
        <v>34700</v>
      </c>
      <c r="C1172" s="20" t="n">
        <v>35611</v>
      </c>
      <c r="D1172" s="21" t="n">
        <v>0.04</v>
      </c>
      <c r="E1172" s="21" t="n">
        <v>0.02</v>
      </c>
      <c r="F1172" s="21" t="n">
        <v>0.06</v>
      </c>
    </row>
    <row r="1173">
      <c r="A1173" t="inlineStr">
        <is>
          <t>042 - Dawson</t>
        </is>
      </c>
      <c r="B1173" s="20" t="n">
        <v>35612</v>
      </c>
      <c r="C1173" s="20" t="n">
        <v>45565</v>
      </c>
      <c r="D1173" s="21" t="n">
        <v>0.04</v>
      </c>
      <c r="E1173" s="21" t="n">
        <v>0.03</v>
      </c>
      <c r="F1173" s="21" t="n">
        <v>0.07000000000000001</v>
      </c>
    </row>
    <row r="1174">
      <c r="A1174" t="inlineStr">
        <is>
          <t>042 - Dawson</t>
        </is>
      </c>
      <c r="B1174" s="20" t="n">
        <v>45566</v>
      </c>
      <c r="C1174" s="20" t="n">
        <v>46568</v>
      </c>
      <c r="D1174" s="21" t="n">
        <v>0.04</v>
      </c>
      <c r="E1174" s="21" t="n">
        <v>0.04</v>
      </c>
      <c r="F1174" s="21" t="n">
        <v>0.08</v>
      </c>
    </row>
    <row r="1175">
      <c r="A1175" t="inlineStr">
        <is>
          <t>042 - Dawson</t>
        </is>
      </c>
      <c r="B1175" s="20" t="n">
        <v>46569</v>
      </c>
      <c r="C1175" s="20" t="n">
        <v>47391</v>
      </c>
      <c r="D1175" s="21" t="n">
        <v>0.04</v>
      </c>
      <c r="E1175" s="21" t="n">
        <v>0.03</v>
      </c>
      <c r="F1175" s="21" t="n">
        <v>0.07000000000000001</v>
      </c>
    </row>
    <row r="1176">
      <c r="A1176" t="inlineStr">
        <is>
          <t>042 - Dawson</t>
        </is>
      </c>
      <c r="B1176" s="20" t="n">
        <v>47392</v>
      </c>
      <c r="C1176" s="20" t="n">
        <v>2958465</v>
      </c>
      <c r="D1176" s="21" t="n">
        <v>0.04</v>
      </c>
      <c r="E1176" s="21" t="n">
        <v>0.01</v>
      </c>
      <c r="F1176" s="21" t="n">
        <v>0.05</v>
      </c>
    </row>
    <row r="1177">
      <c r="A1177" t="inlineStr">
        <is>
          <t>042CLF - Dawson (Locomotive)</t>
        </is>
      </c>
      <c r="B1177" s="20" t="n">
        <v>44378</v>
      </c>
      <c r="C1177" s="20" t="n">
        <v>46568</v>
      </c>
      <c r="D1177" s="21" t="n">
        <v>0.04</v>
      </c>
      <c r="E1177" s="21" t="n">
        <v>0.03</v>
      </c>
      <c r="F1177" s="21" t="n">
        <v>0.07000000000000001</v>
      </c>
    </row>
    <row r="1178">
      <c r="A1178" t="inlineStr">
        <is>
          <t>042CLF - Dawson (Locomotive)</t>
        </is>
      </c>
      <c r="B1178" s="20" t="n">
        <v>46569</v>
      </c>
      <c r="C1178" s="20" t="n">
        <v>47391</v>
      </c>
      <c r="D1178" s="21" t="n">
        <v>0.04</v>
      </c>
      <c r="E1178" s="21" t="n">
        <v>0.02</v>
      </c>
      <c r="F1178" s="21" t="n">
        <v>0.06</v>
      </c>
    </row>
    <row r="1179">
      <c r="A1179" t="inlineStr">
        <is>
          <t>042CLF - Dawson (Locomotive)</t>
        </is>
      </c>
      <c r="B1179" s="20" t="n">
        <v>47392</v>
      </c>
      <c r="C1179" s="20" t="n">
        <v>2958465</v>
      </c>
      <c r="D1179" s="21" t="n">
        <v>0.04</v>
      </c>
      <c r="E1179" s="21" t="n">
        <v>0.01</v>
      </c>
      <c r="F1179" s="21" t="n">
        <v>0.05</v>
      </c>
    </row>
    <row r="1180">
      <c r="A1180" t="inlineStr">
        <is>
          <t>042E - Dawson (Energy)</t>
        </is>
      </c>
      <c r="B1180" s="20" t="n">
        <v>41275</v>
      </c>
      <c r="C1180" s="20" t="n">
        <v>41639</v>
      </c>
      <c r="D1180" s="21" t="n">
        <v>0.03</v>
      </c>
      <c r="E1180" s="21" t="n">
        <v>0.025</v>
      </c>
      <c r="F1180" s="21" t="n">
        <v>0.055</v>
      </c>
    </row>
    <row r="1181">
      <c r="A1181" t="inlineStr">
        <is>
          <t>042E - Dawson (Energy)</t>
        </is>
      </c>
      <c r="B1181" s="20" t="n">
        <v>41640</v>
      </c>
      <c r="C1181" s="20" t="n">
        <v>42004</v>
      </c>
      <c r="D1181" s="21" t="n">
        <v>0.02</v>
      </c>
      <c r="E1181" s="21" t="n">
        <v>0.02</v>
      </c>
      <c r="F1181" s="21" t="n">
        <v>0.04</v>
      </c>
    </row>
    <row r="1182">
      <c r="A1182" t="inlineStr">
        <is>
          <t>042E - Dawson (Energy)</t>
        </is>
      </c>
      <c r="B1182" s="20" t="n">
        <v>42005</v>
      </c>
      <c r="C1182" s="20" t="n">
        <v>42369</v>
      </c>
      <c r="D1182" s="21" t="n">
        <v>0.01</v>
      </c>
      <c r="E1182" s="21" t="n">
        <v>0.015</v>
      </c>
      <c r="F1182" s="21" t="n">
        <v>0.025</v>
      </c>
    </row>
    <row r="1183">
      <c r="A1183" t="inlineStr">
        <is>
          <t>042E - Dawson (Energy)</t>
        </is>
      </c>
      <c r="B1183" s="20" t="n">
        <v>42370</v>
      </c>
      <c r="C1183" s="20" t="n">
        <v>47391</v>
      </c>
      <c r="D1183" s="21" t="n">
        <v>0</v>
      </c>
      <c r="E1183" s="21" t="n">
        <v>0.01</v>
      </c>
      <c r="F1183" s="21" t="n">
        <v>0.01</v>
      </c>
    </row>
    <row r="1184">
      <c r="A1184" t="inlineStr">
        <is>
          <t>042E - Dawson (Energy)</t>
        </is>
      </c>
      <c r="B1184" s="20" t="n">
        <v>47392</v>
      </c>
      <c r="C1184" s="20" t="n">
        <v>2958465</v>
      </c>
      <c r="D1184" s="21" t="n">
        <v>0</v>
      </c>
      <c r="E1184" s="21" t="n">
        <v>0</v>
      </c>
      <c r="F1184" s="21" t="n">
        <v>0</v>
      </c>
    </row>
    <row r="1185">
      <c r="A1185" t="inlineStr">
        <is>
          <t>042JT - Dawson (Jet Fuel)</t>
        </is>
      </c>
      <c r="B1185" s="20" t="n">
        <v>42005</v>
      </c>
      <c r="C1185" s="20" t="n">
        <v>42185</v>
      </c>
      <c r="D1185" s="21" t="n">
        <v>0</v>
      </c>
      <c r="E1185" s="21" t="n">
        <v>0</v>
      </c>
      <c r="F1185" s="21" t="n">
        <v>0</v>
      </c>
    </row>
    <row r="1186">
      <c r="A1186" t="inlineStr">
        <is>
          <t>042JT - Dawson (Jet Fuel)</t>
        </is>
      </c>
      <c r="B1186" s="20" t="n">
        <v>42186</v>
      </c>
      <c r="C1186" s="20" t="n">
        <v>43281</v>
      </c>
      <c r="D1186" s="21" t="n">
        <v>0.04</v>
      </c>
      <c r="E1186" s="21" t="n">
        <v>0.03</v>
      </c>
      <c r="F1186" s="21" t="n">
        <v>0.07000000000000001</v>
      </c>
    </row>
    <row r="1187">
      <c r="A1187" t="inlineStr">
        <is>
          <t>042JT - Dawson (Jet Fuel)</t>
        </is>
      </c>
      <c r="B1187" s="20" t="n">
        <v>43282</v>
      </c>
      <c r="C1187" s="20" t="n">
        <v>43312</v>
      </c>
      <c r="D1187" s="21" t="n">
        <v>0.04</v>
      </c>
      <c r="E1187" s="21" t="n">
        <v>0.01</v>
      </c>
      <c r="F1187" s="21" t="n">
        <v>0.05</v>
      </c>
    </row>
    <row r="1188">
      <c r="A1188" t="inlineStr">
        <is>
          <t>042JT - Dawson (Jet Fuel)</t>
        </is>
      </c>
      <c r="B1188" s="20" t="n">
        <v>43313</v>
      </c>
      <c r="C1188" s="20" t="n">
        <v>2958465</v>
      </c>
      <c r="D1188" s="21" t="n">
        <v>0</v>
      </c>
      <c r="E1188" s="21" t="n">
        <v>0.01</v>
      </c>
      <c r="F1188" s="21" t="n">
        <v>0.01</v>
      </c>
    </row>
    <row r="1189">
      <c r="A1189" t="inlineStr">
        <is>
          <t>042TE - Dawson (TSPLOST Exempt)</t>
        </is>
      </c>
      <c r="B1189" s="20" t="n">
        <v>45566</v>
      </c>
      <c r="C1189" s="20" t="n">
        <v>46568</v>
      </c>
      <c r="D1189" s="21" t="n">
        <v>0.04</v>
      </c>
      <c r="E1189" s="21" t="n">
        <v>0.03</v>
      </c>
      <c r="F1189" s="21" t="n">
        <v>0.07000000000000001</v>
      </c>
    </row>
    <row r="1190">
      <c r="A1190" t="inlineStr">
        <is>
          <t>042TE - Dawson (TSPLOST Exempt)</t>
        </is>
      </c>
      <c r="B1190" s="20" t="n">
        <v>46569</v>
      </c>
      <c r="C1190" s="20" t="n">
        <v>47391</v>
      </c>
      <c r="D1190" s="21" t="n">
        <v>0.04</v>
      </c>
      <c r="E1190" s="21" t="n">
        <v>0.02</v>
      </c>
      <c r="F1190" s="21" t="n">
        <v>0.06</v>
      </c>
    </row>
    <row r="1191">
      <c r="A1191" t="inlineStr">
        <is>
          <t>042TE - Dawson (TSPLOST Exempt)</t>
        </is>
      </c>
      <c r="B1191" s="20" t="n">
        <v>47392</v>
      </c>
      <c r="C1191" s="20" t="n">
        <v>2958465</v>
      </c>
      <c r="D1191" s="21" t="n">
        <v>0.04</v>
      </c>
      <c r="E1191" s="21" t="n">
        <v>0.01</v>
      </c>
      <c r="F1191" s="21" t="n">
        <v>0.05</v>
      </c>
    </row>
    <row r="1192">
      <c r="A1192" t="inlineStr">
        <is>
          <t>043 - Decatur</t>
        </is>
      </c>
      <c r="B1192" s="20" t="n">
        <v>29677</v>
      </c>
      <c r="C1192" s="20" t="n">
        <v>32598</v>
      </c>
      <c r="D1192" s="21" t="n">
        <v>0.04</v>
      </c>
      <c r="E1192" s="21" t="n">
        <v>0.01</v>
      </c>
      <c r="F1192" s="21" t="n">
        <v>0.05</v>
      </c>
    </row>
    <row r="1193">
      <c r="A1193" t="inlineStr">
        <is>
          <t>043 - Decatur</t>
        </is>
      </c>
      <c r="B1193" s="20" t="n">
        <v>32599</v>
      </c>
      <c r="C1193" s="20" t="n">
        <v>35581</v>
      </c>
      <c r="D1193" s="21" t="n">
        <v>0.04</v>
      </c>
      <c r="E1193" s="21" t="n">
        <v>0.02</v>
      </c>
      <c r="F1193" s="21" t="n">
        <v>0.06</v>
      </c>
    </row>
    <row r="1194">
      <c r="A1194" t="inlineStr">
        <is>
          <t>043 - Decatur</t>
        </is>
      </c>
      <c r="B1194" s="20" t="n">
        <v>35582</v>
      </c>
      <c r="C1194" s="20" t="n">
        <v>43190</v>
      </c>
      <c r="D1194" s="21" t="n">
        <v>0.04</v>
      </c>
      <c r="E1194" s="21" t="n">
        <v>0.03</v>
      </c>
      <c r="F1194" s="21" t="n">
        <v>0.07000000000000001</v>
      </c>
    </row>
    <row r="1195">
      <c r="A1195" t="inlineStr">
        <is>
          <t>043 - Decatur</t>
        </is>
      </c>
      <c r="B1195" s="20" t="n">
        <v>43191</v>
      </c>
      <c r="C1195" s="20" t="n">
        <v>43373</v>
      </c>
      <c r="D1195" s="21" t="n">
        <v>0.04</v>
      </c>
      <c r="E1195" s="21" t="n">
        <v>0.04</v>
      </c>
      <c r="F1195" s="21" t="n">
        <v>0.08</v>
      </c>
    </row>
    <row r="1196">
      <c r="A1196" t="inlineStr">
        <is>
          <t>043 - Decatur</t>
        </is>
      </c>
      <c r="B1196" s="20" t="n">
        <v>43374</v>
      </c>
      <c r="C1196" s="20" t="n">
        <v>46022</v>
      </c>
      <c r="D1196" s="21" t="n">
        <v>0.04</v>
      </c>
      <c r="E1196" s="21" t="n">
        <v>0.04</v>
      </c>
      <c r="F1196" s="21" t="n">
        <v>0.08</v>
      </c>
    </row>
    <row r="1197">
      <c r="A1197" t="inlineStr">
        <is>
          <t>043 - Decatur</t>
        </is>
      </c>
      <c r="B1197" s="20" t="n">
        <v>46023</v>
      </c>
      <c r="C1197" s="20" t="n">
        <v>46568</v>
      </c>
      <c r="D1197" s="21" t="n">
        <v>0.04</v>
      </c>
      <c r="E1197" s="21" t="n">
        <v>0.05</v>
      </c>
      <c r="F1197" s="21" t="n">
        <v>0.09</v>
      </c>
    </row>
    <row r="1198">
      <c r="A1198" t="inlineStr">
        <is>
          <t>043 - Decatur</t>
        </is>
      </c>
      <c r="B1198" s="20" t="n">
        <v>46569</v>
      </c>
      <c r="C1198" s="20" t="n">
        <v>46843</v>
      </c>
      <c r="D1198" s="21" t="n">
        <v>0.04</v>
      </c>
      <c r="E1198" s="21" t="n">
        <v>0.04</v>
      </c>
      <c r="F1198" s="21" t="n">
        <v>0.08</v>
      </c>
    </row>
    <row r="1199">
      <c r="A1199" t="inlineStr">
        <is>
          <t>043 - Decatur</t>
        </is>
      </c>
      <c r="B1199" s="20" t="n">
        <v>46844</v>
      </c>
      <c r="C1199" s="20" t="n">
        <v>47848</v>
      </c>
      <c r="D1199" s="21" t="n">
        <v>0.04</v>
      </c>
      <c r="E1199" s="21" t="n">
        <v>0.03</v>
      </c>
      <c r="F1199" s="21" t="n">
        <v>0.07000000000000001</v>
      </c>
    </row>
    <row r="1200">
      <c r="A1200" t="inlineStr">
        <is>
          <t>043 - Decatur</t>
        </is>
      </c>
      <c r="B1200" s="20" t="n">
        <v>47849</v>
      </c>
      <c r="C1200" s="20" t="n">
        <v>48395</v>
      </c>
      <c r="D1200" s="21" t="n">
        <v>0.04</v>
      </c>
      <c r="E1200" s="21" t="n">
        <v>0.02</v>
      </c>
      <c r="F1200" s="21" t="n">
        <v>0.06</v>
      </c>
    </row>
    <row r="1201">
      <c r="A1201" t="inlineStr">
        <is>
          <t>043 - Decatur</t>
        </is>
      </c>
      <c r="B1201" s="20" t="n">
        <v>48396</v>
      </c>
      <c r="C1201" s="20" t="n">
        <v>2958465</v>
      </c>
      <c r="D1201" s="21" t="n">
        <v>0.04</v>
      </c>
      <c r="E1201" s="21" t="n">
        <v>0.01</v>
      </c>
      <c r="F1201" s="21" t="n">
        <v>0.05</v>
      </c>
    </row>
    <row r="1202">
      <c r="A1202" t="inlineStr">
        <is>
          <t>043CLF - Decatur (Locomotive)</t>
        </is>
      </c>
      <c r="B1202" s="20" t="n">
        <v>44378</v>
      </c>
      <c r="C1202" s="20" t="n">
        <v>46022</v>
      </c>
      <c r="D1202" s="21" t="n">
        <v>0.04</v>
      </c>
      <c r="E1202" s="21" t="n">
        <v>0.03</v>
      </c>
      <c r="F1202" s="21" t="n">
        <v>0.07000000000000001</v>
      </c>
    </row>
    <row r="1203">
      <c r="A1203" t="inlineStr">
        <is>
          <t>043CLF - Decatur (Locomotive)</t>
        </is>
      </c>
      <c r="B1203" s="20" t="n">
        <v>46023</v>
      </c>
      <c r="C1203" s="20" t="n">
        <v>46568</v>
      </c>
      <c r="D1203" s="21" t="n">
        <v>0.04</v>
      </c>
      <c r="E1203" s="21" t="n">
        <v>0.04</v>
      </c>
      <c r="F1203" s="21" t="n">
        <v>0.08</v>
      </c>
    </row>
    <row r="1204">
      <c r="A1204" t="inlineStr">
        <is>
          <t>043CLF - Decatur (Locomotive)</t>
        </is>
      </c>
      <c r="B1204" s="20" t="n">
        <v>46569</v>
      </c>
      <c r="C1204" s="20" t="n">
        <v>47848</v>
      </c>
      <c r="D1204" s="21" t="n">
        <v>0.04</v>
      </c>
      <c r="E1204" s="21" t="n">
        <v>0.03</v>
      </c>
      <c r="F1204" s="21" t="n">
        <v>0.07000000000000001</v>
      </c>
    </row>
    <row r="1205">
      <c r="A1205" t="inlineStr">
        <is>
          <t>043CLF - Decatur (Locomotive)</t>
        </is>
      </c>
      <c r="B1205" s="20" t="n">
        <v>47849</v>
      </c>
      <c r="C1205" s="20" t="n">
        <v>48395</v>
      </c>
      <c r="D1205" s="21" t="n">
        <v>0.04</v>
      </c>
      <c r="E1205" s="21" t="n">
        <v>0.02</v>
      </c>
      <c r="F1205" s="21" t="n">
        <v>0.06</v>
      </c>
    </row>
    <row r="1206">
      <c r="A1206" t="inlineStr">
        <is>
          <t>043CLF - Decatur (Locomotive)</t>
        </is>
      </c>
      <c r="B1206" s="20" t="n">
        <v>48396</v>
      </c>
      <c r="C1206" s="20" t="n">
        <v>2958465</v>
      </c>
      <c r="D1206" s="21" t="n">
        <v>0.04</v>
      </c>
      <c r="E1206" s="21" t="n">
        <v>0.01</v>
      </c>
      <c r="F1206" s="21" t="n">
        <v>0.05</v>
      </c>
    </row>
    <row r="1207">
      <c r="A1207" t="inlineStr">
        <is>
          <t>043E - Decatur (Energy)</t>
        </is>
      </c>
      <c r="B1207" s="20" t="n">
        <v>41275</v>
      </c>
      <c r="C1207" s="20" t="n">
        <v>41639</v>
      </c>
      <c r="D1207" s="21" t="n">
        <v>0.03</v>
      </c>
      <c r="E1207" s="21" t="n">
        <v>0.025</v>
      </c>
      <c r="F1207" s="21" t="n">
        <v>0.055</v>
      </c>
    </row>
    <row r="1208">
      <c r="A1208" t="inlineStr">
        <is>
          <t>043E - Decatur (Energy)</t>
        </is>
      </c>
      <c r="B1208" s="20" t="n">
        <v>41640</v>
      </c>
      <c r="C1208" s="20" t="n">
        <v>42004</v>
      </c>
      <c r="D1208" s="21" t="n">
        <v>0.02</v>
      </c>
      <c r="E1208" s="21" t="n">
        <v>0.02</v>
      </c>
      <c r="F1208" s="21" t="n">
        <v>0.04</v>
      </c>
    </row>
    <row r="1209">
      <c r="A1209" t="inlineStr">
        <is>
          <t>043E - Decatur (Energy)</t>
        </is>
      </c>
      <c r="B1209" s="20" t="n">
        <v>42005</v>
      </c>
      <c r="C1209" s="20" t="n">
        <v>42369</v>
      </c>
      <c r="D1209" s="21" t="n">
        <v>0.01</v>
      </c>
      <c r="E1209" s="21" t="n">
        <v>0.015</v>
      </c>
      <c r="F1209" s="21" t="n">
        <v>0.025</v>
      </c>
    </row>
    <row r="1210">
      <c r="A1210" t="inlineStr">
        <is>
          <t>043E - Decatur (Energy)</t>
        </is>
      </c>
      <c r="B1210" s="20" t="n">
        <v>42370</v>
      </c>
      <c r="C1210" s="20" t="n">
        <v>46568</v>
      </c>
      <c r="D1210" s="21" t="n">
        <v>0</v>
      </c>
      <c r="E1210" s="21" t="n">
        <v>0.01</v>
      </c>
      <c r="F1210" s="21" t="n">
        <v>0.01</v>
      </c>
    </row>
    <row r="1211">
      <c r="A1211" t="inlineStr">
        <is>
          <t>043E - Decatur (Energy)</t>
        </is>
      </c>
      <c r="B1211" s="20" t="n">
        <v>46569</v>
      </c>
      <c r="C1211" s="20" t="n">
        <v>2958465</v>
      </c>
      <c r="D1211" s="21" t="n">
        <v>0</v>
      </c>
      <c r="E1211" s="21" t="n">
        <v>0</v>
      </c>
      <c r="F1211" s="21" t="n">
        <v>0</v>
      </c>
    </row>
    <row r="1212">
      <c r="A1212" t="inlineStr">
        <is>
          <t>043JT - Decatur (Jet Fuel)</t>
        </is>
      </c>
      <c r="B1212" s="20" t="n">
        <v>42005</v>
      </c>
      <c r="C1212" s="20" t="n">
        <v>42185</v>
      </c>
      <c r="D1212" s="21" t="n">
        <v>0</v>
      </c>
      <c r="E1212" s="21" t="n">
        <v>0</v>
      </c>
      <c r="F1212" s="21" t="n">
        <v>0</v>
      </c>
    </row>
    <row r="1213">
      <c r="A1213" t="inlineStr">
        <is>
          <t>043JT - Decatur (Jet Fuel)</t>
        </is>
      </c>
      <c r="B1213" s="20" t="n">
        <v>42186</v>
      </c>
      <c r="C1213" s="20" t="n">
        <v>43190</v>
      </c>
      <c r="D1213" s="21" t="n">
        <v>0.04</v>
      </c>
      <c r="E1213" s="21" t="n">
        <v>0.03</v>
      </c>
      <c r="F1213" s="21" t="n">
        <v>0.07000000000000001</v>
      </c>
    </row>
    <row r="1214">
      <c r="A1214" t="inlineStr">
        <is>
          <t>043JT - Decatur (Jet Fuel)</t>
        </is>
      </c>
      <c r="B1214" s="20" t="n">
        <v>43191</v>
      </c>
      <c r="C1214" s="20" t="n">
        <v>43281</v>
      </c>
      <c r="D1214" s="21" t="n">
        <v>0.04</v>
      </c>
      <c r="E1214" s="21" t="n">
        <v>0.04</v>
      </c>
      <c r="F1214" s="21" t="n">
        <v>0.08</v>
      </c>
    </row>
    <row r="1215">
      <c r="A1215" t="inlineStr">
        <is>
          <t>043JT - Decatur (Jet Fuel)</t>
        </is>
      </c>
      <c r="B1215" s="20" t="n">
        <v>43282</v>
      </c>
      <c r="C1215" s="20" t="n">
        <v>43312</v>
      </c>
      <c r="D1215" s="21" t="n">
        <v>0.04</v>
      </c>
      <c r="E1215" s="21" t="n">
        <v>0.01</v>
      </c>
      <c r="F1215" s="21" t="n">
        <v>0.05</v>
      </c>
    </row>
    <row r="1216">
      <c r="A1216" t="inlineStr">
        <is>
          <t>043JT - Decatur (Jet Fuel)</t>
        </is>
      </c>
      <c r="B1216" s="20" t="n">
        <v>43313</v>
      </c>
      <c r="C1216" s="20" t="n">
        <v>2958465</v>
      </c>
      <c r="D1216" s="21" t="n">
        <v>0</v>
      </c>
      <c r="E1216" s="21" t="n">
        <v>0.01</v>
      </c>
      <c r="F1216" s="21" t="n">
        <v>0.01</v>
      </c>
    </row>
    <row r="1217">
      <c r="A1217" t="inlineStr">
        <is>
          <t>043TE - Decatur (TSPLOST Exempt)</t>
        </is>
      </c>
      <c r="B1217" s="20" t="n">
        <v>35582</v>
      </c>
      <c r="C1217" s="20" t="n">
        <v>46022</v>
      </c>
      <c r="D1217" s="21" t="n">
        <v>0.04</v>
      </c>
      <c r="E1217" s="21" t="n">
        <v>0.03</v>
      </c>
      <c r="F1217" s="21" t="n">
        <v>0.07000000000000001</v>
      </c>
    </row>
    <row r="1218">
      <c r="A1218" t="inlineStr">
        <is>
          <t>043TE - Decatur (TSPLOST Exempt)</t>
        </is>
      </c>
      <c r="B1218" s="20" t="n">
        <v>46023</v>
      </c>
      <c r="C1218" s="20" t="n">
        <v>46568</v>
      </c>
      <c r="D1218" s="21" t="n">
        <v>0.04</v>
      </c>
      <c r="E1218" s="21" t="n">
        <v>0.04</v>
      </c>
      <c r="F1218" s="21" t="n">
        <v>0.08</v>
      </c>
    </row>
    <row r="1219">
      <c r="A1219" t="inlineStr">
        <is>
          <t>043TE - Decatur (TSPLOST Exempt)</t>
        </is>
      </c>
      <c r="B1219" s="20" t="n">
        <v>46569</v>
      </c>
      <c r="C1219" s="20" t="n">
        <v>47848</v>
      </c>
      <c r="D1219" s="21" t="n">
        <v>0.04</v>
      </c>
      <c r="E1219" s="21" t="n">
        <v>0.03</v>
      </c>
      <c r="F1219" s="21" t="n">
        <v>0.07000000000000001</v>
      </c>
    </row>
    <row r="1220">
      <c r="A1220" t="inlineStr">
        <is>
          <t>043TE - Decatur (TSPLOST Exempt)</t>
        </is>
      </c>
      <c r="B1220" s="20" t="n">
        <v>47849</v>
      </c>
      <c r="C1220" s="20" t="n">
        <v>48395</v>
      </c>
      <c r="D1220" s="21" t="n">
        <v>0.04</v>
      </c>
      <c r="E1220" s="21" t="n">
        <v>0.02</v>
      </c>
      <c r="F1220" s="21" t="n">
        <v>0.06</v>
      </c>
    </row>
    <row r="1221">
      <c r="A1221" t="inlineStr">
        <is>
          <t>043TE - Decatur (TSPLOST Exempt)</t>
        </is>
      </c>
      <c r="B1221" s="20" t="n">
        <v>48396</v>
      </c>
      <c r="C1221" s="20" t="n">
        <v>2958465</v>
      </c>
      <c r="D1221" s="21" t="n">
        <v>0.04</v>
      </c>
      <c r="E1221" s="21" t="n">
        <v>0.01</v>
      </c>
      <c r="F1221" s="21" t="n">
        <v>0.05</v>
      </c>
    </row>
    <row r="1222">
      <c r="A1222" t="inlineStr">
        <is>
          <t>044 - DeKalb</t>
        </is>
      </c>
      <c r="B1222" s="20" t="n">
        <v>26390</v>
      </c>
      <c r="C1222" s="20" t="n">
        <v>35611</v>
      </c>
      <c r="D1222" s="21" t="n">
        <v>0.04</v>
      </c>
      <c r="E1222" s="21" t="n">
        <v>0.01</v>
      </c>
      <c r="F1222" s="21" t="n">
        <v>0.05</v>
      </c>
    </row>
    <row r="1223">
      <c r="A1223" t="inlineStr">
        <is>
          <t>044 - DeKalb</t>
        </is>
      </c>
      <c r="B1223" s="20" t="n">
        <v>35612</v>
      </c>
      <c r="C1223" s="20" t="n">
        <v>43190</v>
      </c>
      <c r="D1223" s="21" t="n">
        <v>0.04</v>
      </c>
      <c r="E1223" s="21" t="n">
        <v>0.03</v>
      </c>
      <c r="F1223" s="21" t="n">
        <v>0.07000000000000001</v>
      </c>
    </row>
    <row r="1224">
      <c r="A1224" t="inlineStr">
        <is>
          <t>044 - DeKalb</t>
        </is>
      </c>
      <c r="B1224" s="20" t="n">
        <v>43191</v>
      </c>
      <c r="C1224" s="20" t="n">
        <v>46568</v>
      </c>
      <c r="D1224" s="21" t="n">
        <v>0.04</v>
      </c>
      <c r="E1224" s="21" t="n">
        <v>0.04</v>
      </c>
      <c r="F1224" s="21" t="n">
        <v>0.08</v>
      </c>
    </row>
    <row r="1225">
      <c r="A1225" t="inlineStr">
        <is>
          <t>044 - DeKalb</t>
        </is>
      </c>
      <c r="B1225" s="20" t="n">
        <v>46569</v>
      </c>
      <c r="C1225" s="20" t="n">
        <v>47573</v>
      </c>
      <c r="D1225" s="21" t="n">
        <v>0.04</v>
      </c>
      <c r="E1225" s="21" t="n">
        <v>0.03</v>
      </c>
      <c r="F1225" s="21" t="n">
        <v>0.07000000000000001</v>
      </c>
    </row>
    <row r="1226">
      <c r="A1226" t="inlineStr">
        <is>
          <t>044 - DeKalb</t>
        </is>
      </c>
      <c r="B1226" s="20" t="n">
        <v>47574</v>
      </c>
      <c r="C1226" s="20" t="n">
        <v>2958465</v>
      </c>
      <c r="D1226" s="21" t="n">
        <v>0.04</v>
      </c>
      <c r="E1226" s="21" t="n">
        <v>0.01</v>
      </c>
      <c r="F1226" s="21" t="n">
        <v>0.05</v>
      </c>
    </row>
    <row r="1227">
      <c r="A1227" t="inlineStr">
        <is>
          <t>044A - DeKalb Atlanta</t>
        </is>
      </c>
      <c r="B1227" s="20" t="n">
        <v>35612</v>
      </c>
      <c r="C1227" s="20" t="n">
        <v>38260</v>
      </c>
      <c r="D1227" s="21" t="n">
        <v>0.04</v>
      </c>
      <c r="E1227" s="21" t="n">
        <v>0.03</v>
      </c>
      <c r="F1227" s="21" t="n">
        <v>0.07000000000000001</v>
      </c>
    </row>
    <row r="1228">
      <c r="A1228" t="inlineStr">
        <is>
          <t>044A - DeKalb Atlanta</t>
        </is>
      </c>
      <c r="B1228" s="20" t="n">
        <v>38261</v>
      </c>
      <c r="C1228" s="20" t="n">
        <v>42794</v>
      </c>
      <c r="D1228" s="21" t="n">
        <v>0.04</v>
      </c>
      <c r="E1228" s="21" t="n">
        <v>0.04</v>
      </c>
      <c r="F1228" s="21" t="n">
        <v>0.08</v>
      </c>
    </row>
    <row r="1229">
      <c r="A1229" t="inlineStr">
        <is>
          <t>044A - DeKalb Atlanta</t>
        </is>
      </c>
      <c r="B1229" s="20" t="n">
        <v>42795</v>
      </c>
      <c r="C1229" s="20" t="n">
        <v>42825</v>
      </c>
      <c r="D1229" s="21" t="n">
        <v>0.04</v>
      </c>
      <c r="E1229" s="21" t="n">
        <v>0.045</v>
      </c>
      <c r="F1229" s="21" t="n">
        <v>0.08499999999999999</v>
      </c>
    </row>
    <row r="1230">
      <c r="A1230" t="inlineStr">
        <is>
          <t>044A - DeKalb Atlanta</t>
        </is>
      </c>
      <c r="B1230" s="20" t="n">
        <v>42826</v>
      </c>
      <c r="C1230" s="20" t="n">
        <v>43373</v>
      </c>
      <c r="D1230" s="21" t="n">
        <v>0.04</v>
      </c>
      <c r="E1230" s="21" t="n">
        <v>0.049</v>
      </c>
      <c r="F1230" s="21" t="n">
        <v>0.089</v>
      </c>
    </row>
    <row r="1231">
      <c r="A1231" t="inlineStr">
        <is>
          <t>044A - DeKalb Atlanta</t>
        </is>
      </c>
      <c r="B1231" s="20" t="n">
        <v>43374</v>
      </c>
      <c r="C1231" s="20" t="n">
        <v>44651</v>
      </c>
      <c r="D1231" s="21" t="n">
        <v>0.04</v>
      </c>
      <c r="E1231" s="21" t="n">
        <v>0.049</v>
      </c>
      <c r="F1231" s="21" t="n">
        <v>0.089</v>
      </c>
    </row>
    <row r="1232">
      <c r="A1232" t="inlineStr">
        <is>
          <t>044A - DeKalb Atlanta</t>
        </is>
      </c>
      <c r="B1232" s="20" t="n">
        <v>44652</v>
      </c>
      <c r="C1232" s="20" t="n">
        <v>44834</v>
      </c>
      <c r="D1232" s="21" t="n">
        <v>0.04</v>
      </c>
      <c r="E1232" s="21" t="n">
        <v>0.045</v>
      </c>
      <c r="F1232" s="21" t="n">
        <v>0.08499999999999999</v>
      </c>
    </row>
    <row r="1233">
      <c r="A1233" t="inlineStr">
        <is>
          <t>044A - DeKalb Atlanta</t>
        </is>
      </c>
      <c r="B1233" s="20" t="n">
        <v>44835</v>
      </c>
      <c r="C1233" s="20" t="n">
        <v>46568</v>
      </c>
      <c r="D1233" s="21" t="n">
        <v>0.04</v>
      </c>
      <c r="E1233" s="21" t="n">
        <v>0.049</v>
      </c>
      <c r="F1233" s="21" t="n">
        <v>0.089</v>
      </c>
    </row>
    <row r="1234">
      <c r="A1234" t="inlineStr">
        <is>
          <t>044A - DeKalb Atlanta</t>
        </is>
      </c>
      <c r="B1234" s="20" t="n">
        <v>46569</v>
      </c>
      <c r="C1234" s="20" t="n">
        <v>46660</v>
      </c>
      <c r="D1234" s="21" t="n">
        <v>0.04</v>
      </c>
      <c r="E1234" s="21" t="n">
        <v>0.039</v>
      </c>
      <c r="F1234" s="21" t="n">
        <v>0.079</v>
      </c>
    </row>
    <row r="1235">
      <c r="A1235" t="inlineStr">
        <is>
          <t>044A - DeKalb Atlanta</t>
        </is>
      </c>
      <c r="B1235" s="20" t="n">
        <v>46661</v>
      </c>
      <c r="C1235" s="20" t="n">
        <v>47026</v>
      </c>
      <c r="D1235" s="21" t="n">
        <v>0.04</v>
      </c>
      <c r="E1235" s="21" t="n">
        <v>0.035</v>
      </c>
      <c r="F1235" s="21" t="n">
        <v>0.07500000000000001</v>
      </c>
    </row>
    <row r="1236">
      <c r="A1236" t="inlineStr">
        <is>
          <t>044A - DeKalb Atlanta</t>
        </is>
      </c>
      <c r="B1236" s="20" t="n">
        <v>47027</v>
      </c>
      <c r="C1236" s="20" t="n">
        <v>47573</v>
      </c>
      <c r="D1236" s="21" t="n">
        <v>0.04</v>
      </c>
      <c r="E1236" s="21" t="n">
        <v>0.025</v>
      </c>
      <c r="F1236" s="21" t="n">
        <v>0.065</v>
      </c>
    </row>
    <row r="1237">
      <c r="A1237" t="inlineStr">
        <is>
          <t>044A - DeKalb Atlanta</t>
        </is>
      </c>
      <c r="B1237" s="20" t="n">
        <v>47574</v>
      </c>
      <c r="C1237" s="20" t="n">
        <v>2958465</v>
      </c>
      <c r="D1237" s="21" t="n">
        <v>0.04</v>
      </c>
      <c r="E1237" s="21" t="n">
        <v>0.015</v>
      </c>
      <c r="F1237" s="21" t="n">
        <v>0.055</v>
      </c>
    </row>
    <row r="1238">
      <c r="A1238" t="inlineStr">
        <is>
          <t>044ACLF - DeKalb Atlanta (Locomotive)</t>
        </is>
      </c>
      <c r="B1238" s="20" t="n">
        <v>44378</v>
      </c>
      <c r="C1238" s="20" t="n">
        <v>46568</v>
      </c>
      <c r="D1238" s="21" t="n">
        <v>0.04</v>
      </c>
      <c r="E1238" s="21" t="n">
        <v>0.045</v>
      </c>
      <c r="F1238" s="21" t="n">
        <v>0.08499999999999999</v>
      </c>
    </row>
    <row r="1239">
      <c r="A1239" t="inlineStr">
        <is>
          <t>044ACLF - DeKalb Atlanta (Locomotive)</t>
        </is>
      </c>
      <c r="B1239" s="20" t="n">
        <v>46569</v>
      </c>
      <c r="C1239" s="20" t="n">
        <v>47026</v>
      </c>
      <c r="D1239" s="21" t="n">
        <v>0.04</v>
      </c>
      <c r="E1239" s="21" t="n">
        <v>0.035</v>
      </c>
      <c r="F1239" s="21" t="n">
        <v>0.07500000000000001</v>
      </c>
    </row>
    <row r="1240">
      <c r="A1240" t="inlineStr">
        <is>
          <t>044ACLF - DeKalb Atlanta (Locomotive)</t>
        </is>
      </c>
      <c r="B1240" s="20" t="n">
        <v>47027</v>
      </c>
      <c r="C1240" s="20" t="n">
        <v>47573</v>
      </c>
      <c r="D1240" s="21" t="n">
        <v>0.04</v>
      </c>
      <c r="E1240" s="21" t="n">
        <v>0.025</v>
      </c>
      <c r="F1240" s="21" t="n">
        <v>0.065</v>
      </c>
    </row>
    <row r="1241">
      <c r="A1241" t="inlineStr">
        <is>
          <t>044ACLF - DeKalb Atlanta (Locomotive)</t>
        </is>
      </c>
      <c r="B1241" s="20" t="n">
        <v>47574</v>
      </c>
      <c r="C1241" s="20" t="n">
        <v>2958465</v>
      </c>
      <c r="D1241" s="21" t="n">
        <v>0.04</v>
      </c>
      <c r="E1241" s="21" t="n">
        <v>0.015</v>
      </c>
      <c r="F1241" s="21" t="n">
        <v>0.055</v>
      </c>
    </row>
    <row r="1242">
      <c r="A1242" t="inlineStr">
        <is>
          <t>044AE - Dekalb Atlanta (Energy)</t>
        </is>
      </c>
      <c r="B1242" s="20" t="n">
        <v>42826</v>
      </c>
      <c r="C1242" s="20" t="n">
        <v>46568</v>
      </c>
      <c r="D1242" s="21" t="n">
        <v>0</v>
      </c>
      <c r="E1242" s="21" t="n">
        <v>0.01</v>
      </c>
      <c r="F1242" s="21" t="n">
        <v>0.01</v>
      </c>
    </row>
    <row r="1243">
      <c r="A1243" t="inlineStr">
        <is>
          <t>044AE - Dekalb Atlanta (Energy)</t>
        </is>
      </c>
      <c r="B1243" s="20" t="n">
        <v>46569</v>
      </c>
      <c r="C1243" s="20" t="n">
        <v>2958465</v>
      </c>
      <c r="D1243" s="21" t="n">
        <v>0</v>
      </c>
      <c r="E1243" s="21" t="n">
        <v>0</v>
      </c>
      <c r="F1243" s="21" t="n">
        <v>0</v>
      </c>
    </row>
    <row r="1244">
      <c r="A1244" t="inlineStr">
        <is>
          <t>044AJT - Dekalb Atlanta (Jet Fuel)</t>
        </is>
      </c>
      <c r="B1244" s="20" t="n">
        <v>42826</v>
      </c>
      <c r="C1244" s="20" t="n">
        <v>43281</v>
      </c>
      <c r="D1244" s="21" t="n">
        <v>0.04</v>
      </c>
      <c r="E1244" s="21" t="n">
        <v>0.049</v>
      </c>
      <c r="F1244" s="21" t="n">
        <v>0.089</v>
      </c>
    </row>
    <row r="1245">
      <c r="A1245" t="inlineStr">
        <is>
          <t>044AJT - Dekalb Atlanta (Jet Fuel)</t>
        </is>
      </c>
      <c r="B1245" s="20" t="n">
        <v>43282</v>
      </c>
      <c r="C1245" s="20" t="n">
        <v>43312</v>
      </c>
      <c r="D1245" s="21" t="n">
        <v>0.04</v>
      </c>
      <c r="E1245" s="21" t="n">
        <v>0.01</v>
      </c>
      <c r="F1245" s="21" t="n">
        <v>0.05</v>
      </c>
    </row>
    <row r="1246">
      <c r="A1246" t="inlineStr">
        <is>
          <t>044AJT - Dekalb Atlanta (Jet Fuel)</t>
        </is>
      </c>
      <c r="B1246" s="20" t="n">
        <v>43313</v>
      </c>
      <c r="C1246" s="20" t="n">
        <v>2958465</v>
      </c>
      <c r="D1246" s="21" t="n">
        <v>0</v>
      </c>
      <c r="E1246" s="21" t="n">
        <v>0.01</v>
      </c>
      <c r="F1246" s="21" t="n">
        <v>0.01</v>
      </c>
    </row>
    <row r="1247">
      <c r="A1247" t="inlineStr">
        <is>
          <t>044AR-Dekalb Atlanta (Motor Vehicle Exempt)</t>
        </is>
      </c>
      <c r="B1247" s="20" t="n">
        <v>42826</v>
      </c>
      <c r="C1247" s="20" t="n">
        <v>43373</v>
      </c>
      <c r="D1247" s="21" t="n">
        <v>0.04</v>
      </c>
      <c r="E1247" s="21" t="n">
        <v>0.039</v>
      </c>
      <c r="F1247" s="21" t="n">
        <v>0.079</v>
      </c>
    </row>
    <row r="1248">
      <c r="A1248" t="inlineStr">
        <is>
          <t>044AR-Dekalb Atlanta (Motor Vehicle Exempt)</t>
        </is>
      </c>
      <c r="B1248" s="20" t="n">
        <v>43374</v>
      </c>
      <c r="C1248" s="20" t="n">
        <v>44651</v>
      </c>
      <c r="D1248" s="21" t="n">
        <v>0.04</v>
      </c>
      <c r="E1248" s="21" t="n">
        <v>0.039</v>
      </c>
      <c r="F1248" s="21" t="n">
        <v>0.079</v>
      </c>
    </row>
    <row r="1249">
      <c r="A1249" t="inlineStr">
        <is>
          <t>044AR-Dekalb Atlanta (Motor Vehicle Exempt)</t>
        </is>
      </c>
      <c r="B1249" s="20" t="n">
        <v>44652</v>
      </c>
      <c r="C1249" s="20" t="n">
        <v>44834</v>
      </c>
      <c r="D1249" s="21" t="n">
        <v>0.04</v>
      </c>
      <c r="E1249" s="21" t="n">
        <v>0.035</v>
      </c>
      <c r="F1249" s="21" t="n">
        <v>0.07500000000000001</v>
      </c>
    </row>
    <row r="1250">
      <c r="A1250" t="inlineStr">
        <is>
          <t>044AR-Dekalb Atlanta (Motor Vehicle Exempt)</t>
        </is>
      </c>
      <c r="B1250" s="20" t="n">
        <v>44835</v>
      </c>
      <c r="C1250" s="20" t="n">
        <v>46568</v>
      </c>
      <c r="D1250" s="21" t="n">
        <v>0.04</v>
      </c>
      <c r="E1250" s="21" t="n">
        <v>0.039</v>
      </c>
      <c r="F1250" s="21" t="n">
        <v>0.079</v>
      </c>
    </row>
    <row r="1251">
      <c r="A1251" t="inlineStr">
        <is>
          <t>044AR-Dekalb Atlanta (Motor Vehicle Exempt)</t>
        </is>
      </c>
      <c r="B1251" s="20" t="n">
        <v>46569</v>
      </c>
      <c r="C1251" s="20" t="n">
        <v>46660</v>
      </c>
      <c r="D1251" s="21" t="n">
        <v>0.04</v>
      </c>
      <c r="E1251" s="21" t="n">
        <v>0.029</v>
      </c>
      <c r="F1251" s="21" t="n">
        <v>0.06900000000000001</v>
      </c>
    </row>
    <row r="1252">
      <c r="A1252" t="inlineStr">
        <is>
          <t>044AR-Dekalb Atlanta (Motor Vehicle Exempt)</t>
        </is>
      </c>
      <c r="B1252" s="20" t="n">
        <v>46661</v>
      </c>
      <c r="C1252" s="20" t="n">
        <v>47573</v>
      </c>
      <c r="D1252" s="21" t="n">
        <v>0.04</v>
      </c>
      <c r="E1252" s="21" t="n">
        <v>0.025</v>
      </c>
      <c r="F1252" s="21" t="n">
        <v>0.065</v>
      </c>
    </row>
    <row r="1253">
      <c r="A1253" t="inlineStr">
        <is>
          <t>044AR-Dekalb Atlanta (Motor Vehicle Exempt)</t>
        </is>
      </c>
      <c r="B1253" s="20" t="n">
        <v>47574</v>
      </c>
      <c r="C1253" s="20" t="n">
        <v>2958465</v>
      </c>
      <c r="D1253" s="21" t="n">
        <v>0.04</v>
      </c>
      <c r="E1253" s="21" t="n">
        <v>0.015</v>
      </c>
      <c r="F1253" s="21" t="n">
        <v>0.055</v>
      </c>
    </row>
    <row r="1254">
      <c r="A1254" t="inlineStr">
        <is>
          <t>044ATE-Dekalb Atlanta (TSPLOST Exempt)</t>
        </is>
      </c>
      <c r="B1254" s="20" t="n">
        <v>42826</v>
      </c>
      <c r="C1254" s="20" t="n">
        <v>46568</v>
      </c>
      <c r="D1254" s="21" t="n">
        <v>0.04</v>
      </c>
      <c r="E1254" s="21" t="n">
        <v>0.045</v>
      </c>
      <c r="F1254" s="21" t="n">
        <v>0.08499999999999999</v>
      </c>
    </row>
    <row r="1255">
      <c r="A1255" t="inlineStr">
        <is>
          <t>044ATE-Dekalb Atlanta (TSPLOST Exempt)</t>
        </is>
      </c>
      <c r="B1255" s="20" t="n">
        <v>46569</v>
      </c>
      <c r="C1255" s="20" t="n">
        <v>47026</v>
      </c>
      <c r="D1255" s="21" t="n">
        <v>0.04</v>
      </c>
      <c r="E1255" s="21" t="n">
        <v>0.035</v>
      </c>
      <c r="F1255" s="21" t="n">
        <v>0.07500000000000001</v>
      </c>
    </row>
    <row r="1256">
      <c r="A1256" t="inlineStr">
        <is>
          <t>044ATE-Dekalb Atlanta (TSPLOST Exempt)</t>
        </is>
      </c>
      <c r="B1256" s="20" t="n">
        <v>47027</v>
      </c>
      <c r="C1256" s="20" t="n">
        <v>47573</v>
      </c>
      <c r="D1256" s="21" t="n">
        <v>0.04</v>
      </c>
      <c r="E1256" s="21" t="n">
        <v>0.025</v>
      </c>
      <c r="F1256" s="21" t="n">
        <v>0.065</v>
      </c>
    </row>
    <row r="1257">
      <c r="A1257" t="inlineStr">
        <is>
          <t>044ATE-Dekalb Atlanta (TSPLOST Exempt)</t>
        </is>
      </c>
      <c r="B1257" s="20" t="n">
        <v>47574</v>
      </c>
      <c r="C1257" s="20" t="n">
        <v>2958465</v>
      </c>
      <c r="D1257" s="21" t="n">
        <v>0.04</v>
      </c>
      <c r="E1257" s="21" t="n">
        <v>0.015</v>
      </c>
      <c r="F1257" s="21" t="n">
        <v>0.055</v>
      </c>
    </row>
    <row r="1258">
      <c r="A1258" t="inlineStr">
        <is>
          <t>044CLF - DeKalb (Locomotive)</t>
        </is>
      </c>
      <c r="B1258" s="20" t="n">
        <v>44378</v>
      </c>
      <c r="C1258" s="20" t="n">
        <v>46568</v>
      </c>
      <c r="D1258" s="21" t="n">
        <v>0.04</v>
      </c>
      <c r="E1258" s="21" t="n">
        <v>0.04</v>
      </c>
      <c r="F1258" s="21" t="n">
        <v>0.08</v>
      </c>
    </row>
    <row r="1259">
      <c r="A1259" t="inlineStr">
        <is>
          <t>044CLF - DeKalb (Locomotive)</t>
        </is>
      </c>
      <c r="B1259" s="20" t="n">
        <v>46569</v>
      </c>
      <c r="C1259" s="20" t="n">
        <v>47573</v>
      </c>
      <c r="D1259" s="21" t="n">
        <v>0.04</v>
      </c>
      <c r="E1259" s="21" t="n">
        <v>0.03</v>
      </c>
      <c r="F1259" s="21" t="n">
        <v>0.07000000000000001</v>
      </c>
    </row>
    <row r="1260">
      <c r="A1260" t="inlineStr">
        <is>
          <t>044CLF - DeKalb (Locomotive)</t>
        </is>
      </c>
      <c r="B1260" s="20" t="n">
        <v>47574</v>
      </c>
      <c r="C1260" s="20" t="n">
        <v>2958465</v>
      </c>
      <c r="D1260" s="21" t="n">
        <v>0.04</v>
      </c>
      <c r="E1260" s="21" t="n">
        <v>0.01</v>
      </c>
      <c r="F1260" s="21" t="n">
        <v>0.05</v>
      </c>
    </row>
    <row r="1261">
      <c r="A1261" t="inlineStr">
        <is>
          <t>044E - DeKalb (Energy)</t>
        </is>
      </c>
      <c r="B1261" s="20" t="n">
        <v>41275</v>
      </c>
      <c r="C1261" s="20" t="n">
        <v>41639</v>
      </c>
      <c r="D1261" s="21" t="n">
        <v>0.03</v>
      </c>
      <c r="E1261" s="21" t="n">
        <v>0.025</v>
      </c>
      <c r="F1261" s="21" t="n">
        <v>0.055</v>
      </c>
    </row>
    <row r="1262">
      <c r="A1262" t="inlineStr">
        <is>
          <t>044E - DeKalb (Energy)</t>
        </is>
      </c>
      <c r="B1262" s="20" t="n">
        <v>41640</v>
      </c>
      <c r="C1262" s="20" t="n">
        <v>42004</v>
      </c>
      <c r="D1262" s="21" t="n">
        <v>0.02</v>
      </c>
      <c r="E1262" s="21" t="n">
        <v>0.02</v>
      </c>
      <c r="F1262" s="21" t="n">
        <v>0.04</v>
      </c>
    </row>
    <row r="1263">
      <c r="A1263" t="inlineStr">
        <is>
          <t>044E - DeKalb (Energy)</t>
        </is>
      </c>
      <c r="B1263" s="20" t="n">
        <v>42005</v>
      </c>
      <c r="C1263" s="20" t="n">
        <v>42369</v>
      </c>
      <c r="D1263" s="21" t="n">
        <v>0.01</v>
      </c>
      <c r="E1263" s="21" t="n">
        <v>0.015</v>
      </c>
      <c r="F1263" s="21" t="n">
        <v>0.025</v>
      </c>
    </row>
    <row r="1264">
      <c r="A1264" t="inlineStr">
        <is>
          <t>044E - DeKalb (Energy)</t>
        </is>
      </c>
      <c r="B1264" s="20" t="n">
        <v>42370</v>
      </c>
      <c r="C1264" s="20" t="n">
        <v>46568</v>
      </c>
      <c r="D1264" s="21" t="n">
        <v>0</v>
      </c>
      <c r="E1264" s="21" t="n">
        <v>0.01</v>
      </c>
      <c r="F1264" s="21" t="n">
        <v>0.01</v>
      </c>
    </row>
    <row r="1265">
      <c r="A1265" t="inlineStr">
        <is>
          <t>044E - DeKalb (Energy)</t>
        </is>
      </c>
      <c r="B1265" s="20" t="n">
        <v>46569</v>
      </c>
      <c r="C1265" s="20" t="n">
        <v>2958465</v>
      </c>
      <c r="D1265" s="21" t="n">
        <v>0</v>
      </c>
      <c r="E1265" s="21" t="n">
        <v>0</v>
      </c>
      <c r="F1265" s="21" t="n">
        <v>0</v>
      </c>
    </row>
    <row r="1266">
      <c r="A1266" t="inlineStr">
        <is>
          <t>044F - DeKalb (Food)</t>
        </is>
      </c>
      <c r="B1266" s="20" t="n">
        <v>35612</v>
      </c>
      <c r="C1266" s="20" t="n">
        <v>40543</v>
      </c>
      <c r="D1266" s="21" t="n">
        <v>0</v>
      </c>
      <c r="E1266" s="21" t="n">
        <v>0.02</v>
      </c>
      <c r="F1266" s="21" t="n">
        <v>0.02</v>
      </c>
    </row>
    <row r="1267">
      <c r="A1267" t="inlineStr">
        <is>
          <t>044F - DeKalb (Food)</t>
        </is>
      </c>
      <c r="B1267" s="20" t="n">
        <v>40544</v>
      </c>
      <c r="C1267" s="20" t="n">
        <v>43190</v>
      </c>
      <c r="D1267" s="21" t="n">
        <v>0</v>
      </c>
      <c r="E1267" s="21" t="n">
        <v>0</v>
      </c>
      <c r="F1267" s="21" t="n">
        <v>0</v>
      </c>
    </row>
    <row r="1268">
      <c r="A1268" t="inlineStr">
        <is>
          <t>044F - DeKalb (Food)</t>
        </is>
      </c>
      <c r="B1268" s="20" t="n">
        <v>43191</v>
      </c>
      <c r="C1268" s="20" t="n">
        <v>47573</v>
      </c>
      <c r="D1268" s="21" t="n">
        <v>0</v>
      </c>
      <c r="E1268" s="21" t="n">
        <v>0.03</v>
      </c>
      <c r="F1268" s="21" t="n">
        <v>0.03</v>
      </c>
    </row>
    <row r="1269">
      <c r="A1269" t="inlineStr">
        <is>
          <t>044F - DeKalb (Food)</t>
        </is>
      </c>
      <c r="B1269" s="20" t="n">
        <v>47574</v>
      </c>
      <c r="C1269" s="20" t="n">
        <v>2958465</v>
      </c>
      <c r="D1269" s="21" t="n">
        <v>0</v>
      </c>
      <c r="E1269" s="21" t="n">
        <v>0.02</v>
      </c>
      <c r="F1269" s="21" t="n">
        <v>0.02</v>
      </c>
    </row>
    <row r="1270">
      <c r="A1270" t="inlineStr">
        <is>
          <t>044FA - DeKalb Atlanta (Food)</t>
        </is>
      </c>
      <c r="B1270" s="20" t="n">
        <v>35612</v>
      </c>
      <c r="C1270" s="20" t="n">
        <v>38260</v>
      </c>
      <c r="D1270" s="21" t="n">
        <v>0</v>
      </c>
      <c r="E1270" s="21" t="n">
        <v>0.02</v>
      </c>
      <c r="F1270" s="21" t="n">
        <v>0.02</v>
      </c>
    </row>
    <row r="1271">
      <c r="A1271" t="inlineStr">
        <is>
          <t>044FA - DeKalb Atlanta (Food)</t>
        </is>
      </c>
      <c r="B1271" s="20" t="n">
        <v>38261</v>
      </c>
      <c r="C1271" s="20" t="n">
        <v>40543</v>
      </c>
      <c r="D1271" s="21" t="n">
        <v>0</v>
      </c>
      <c r="E1271" s="21" t="n">
        <v>0.03</v>
      </c>
      <c r="F1271" s="21" t="n">
        <v>0.03</v>
      </c>
    </row>
    <row r="1272">
      <c r="A1272" t="inlineStr">
        <is>
          <t>044FA - DeKalb Atlanta (Food)</t>
        </is>
      </c>
      <c r="B1272" s="20" t="n">
        <v>40544</v>
      </c>
      <c r="C1272" s="20" t="n">
        <v>2958465</v>
      </c>
      <c r="D1272" s="21" t="n">
        <v>0</v>
      </c>
      <c r="E1272" s="21" t="n">
        <v>0</v>
      </c>
      <c r="F1272" s="21" t="n">
        <v>0</v>
      </c>
    </row>
    <row r="1273">
      <c r="A1273" t="inlineStr">
        <is>
          <t>044JT - DeKalb (Jet Fuel)</t>
        </is>
      </c>
      <c r="B1273" s="20" t="n">
        <v>42005</v>
      </c>
      <c r="C1273" s="20" t="n">
        <v>42185</v>
      </c>
      <c r="D1273" s="21" t="n">
        <v>0</v>
      </c>
      <c r="E1273" s="21" t="n">
        <v>0</v>
      </c>
      <c r="F1273" s="21" t="n">
        <v>0</v>
      </c>
    </row>
    <row r="1274">
      <c r="A1274" t="inlineStr">
        <is>
          <t>044JT - DeKalb (Jet Fuel)</t>
        </is>
      </c>
      <c r="B1274" s="20" t="n">
        <v>42186</v>
      </c>
      <c r="C1274" s="20" t="n">
        <v>43190</v>
      </c>
      <c r="D1274" s="21" t="n">
        <v>0.04</v>
      </c>
      <c r="E1274" s="21" t="n">
        <v>0.03</v>
      </c>
      <c r="F1274" s="21" t="n">
        <v>0.07000000000000001</v>
      </c>
    </row>
    <row r="1275">
      <c r="A1275" t="inlineStr">
        <is>
          <t>044JT - DeKalb (Jet Fuel)</t>
        </is>
      </c>
      <c r="B1275" s="20" t="n">
        <v>43191</v>
      </c>
      <c r="C1275" s="20" t="n">
        <v>43281</v>
      </c>
      <c r="D1275" s="21" t="n">
        <v>0.04</v>
      </c>
      <c r="E1275" s="21" t="n">
        <v>0.04</v>
      </c>
      <c r="F1275" s="21" t="n">
        <v>0.08</v>
      </c>
    </row>
    <row r="1276">
      <c r="A1276" t="inlineStr">
        <is>
          <t>044JT - DeKalb (Jet Fuel)</t>
        </is>
      </c>
      <c r="B1276" s="20" t="n">
        <v>43282</v>
      </c>
      <c r="C1276" s="20" t="n">
        <v>43312</v>
      </c>
      <c r="D1276" s="21" t="n">
        <v>0.04</v>
      </c>
      <c r="E1276" s="21" t="n">
        <v>0.01</v>
      </c>
      <c r="F1276" s="21" t="n">
        <v>0.05</v>
      </c>
    </row>
    <row r="1277">
      <c r="A1277" t="inlineStr">
        <is>
          <t>044JT - DeKalb (Jet Fuel)</t>
        </is>
      </c>
      <c r="B1277" s="20" t="n">
        <v>43313</v>
      </c>
      <c r="C1277" s="20" t="n">
        <v>2958465</v>
      </c>
      <c r="D1277" s="21" t="n">
        <v>0</v>
      </c>
      <c r="E1277" s="21" t="n">
        <v>0.01</v>
      </c>
      <c r="F1277" s="21" t="n">
        <v>0.01</v>
      </c>
    </row>
    <row r="1278">
      <c r="A1278" t="inlineStr">
        <is>
          <t>045 - Dodge</t>
        </is>
      </c>
      <c r="B1278" s="20" t="n">
        <v>29768</v>
      </c>
      <c r="C1278" s="20" t="n">
        <v>32142</v>
      </c>
      <c r="D1278" s="21" t="n">
        <v>0.04</v>
      </c>
      <c r="E1278" s="21" t="n">
        <v>0.01</v>
      </c>
      <c r="F1278" s="21" t="n">
        <v>0.05</v>
      </c>
    </row>
    <row r="1279">
      <c r="A1279" t="inlineStr">
        <is>
          <t>045 - Dodge</t>
        </is>
      </c>
      <c r="B1279" s="20" t="n">
        <v>32143</v>
      </c>
      <c r="C1279" s="20" t="n">
        <v>32873</v>
      </c>
      <c r="D1279" s="21" t="n">
        <v>0.04</v>
      </c>
      <c r="E1279" s="21" t="n">
        <v>0.02</v>
      </c>
      <c r="F1279" s="21" t="n">
        <v>0.06</v>
      </c>
    </row>
    <row r="1280">
      <c r="A1280" t="inlineStr">
        <is>
          <t>045 - Dodge</t>
        </is>
      </c>
      <c r="B1280" s="20" t="n">
        <v>32874</v>
      </c>
      <c r="C1280" s="20" t="n">
        <v>35976</v>
      </c>
      <c r="D1280" s="21" t="n">
        <v>0.04</v>
      </c>
      <c r="E1280" s="21" t="n">
        <v>0.01</v>
      </c>
      <c r="F1280" s="21" t="n">
        <v>0.05</v>
      </c>
    </row>
    <row r="1281">
      <c r="A1281" t="inlineStr">
        <is>
          <t>045 - Dodge</t>
        </is>
      </c>
      <c r="B1281" s="20" t="n">
        <v>35977</v>
      </c>
      <c r="C1281" s="20" t="n">
        <v>37346</v>
      </c>
      <c r="D1281" s="21" t="n">
        <v>0.04</v>
      </c>
      <c r="E1281" s="21" t="n">
        <v>0.02</v>
      </c>
      <c r="F1281" s="21" t="n">
        <v>0.06</v>
      </c>
    </row>
    <row r="1282">
      <c r="A1282" t="inlineStr">
        <is>
          <t>045 - Dodge</t>
        </is>
      </c>
      <c r="B1282" s="20" t="n">
        <v>37347</v>
      </c>
      <c r="C1282" s="20" t="n">
        <v>37802</v>
      </c>
      <c r="D1282" s="21" t="n">
        <v>0.04</v>
      </c>
      <c r="E1282" s="21" t="n">
        <v>0.03</v>
      </c>
      <c r="F1282" s="21" t="n">
        <v>0.07000000000000001</v>
      </c>
    </row>
    <row r="1283">
      <c r="A1283" t="inlineStr">
        <is>
          <t>045 - Dodge</t>
        </is>
      </c>
      <c r="B1283" s="20" t="n">
        <v>37803</v>
      </c>
      <c r="C1283" s="20" t="n">
        <v>37894</v>
      </c>
      <c r="D1283" s="21" t="n">
        <v>0.04</v>
      </c>
      <c r="E1283" s="21" t="n">
        <v>0.02</v>
      </c>
      <c r="F1283" s="21" t="n">
        <v>0.06</v>
      </c>
    </row>
    <row r="1284">
      <c r="A1284" t="inlineStr">
        <is>
          <t>045 - Dodge</t>
        </is>
      </c>
      <c r="B1284" s="20" t="n">
        <v>37895</v>
      </c>
      <c r="C1284" s="20" t="n">
        <v>41274</v>
      </c>
      <c r="D1284" s="21" t="n">
        <v>0.04</v>
      </c>
      <c r="E1284" s="21" t="n">
        <v>0.03</v>
      </c>
      <c r="F1284" s="21" t="n">
        <v>0.07000000000000001</v>
      </c>
    </row>
    <row r="1285">
      <c r="A1285" t="inlineStr">
        <is>
          <t>045 - Dodge</t>
        </is>
      </c>
      <c r="B1285" s="20" t="n">
        <v>41275</v>
      </c>
      <c r="C1285" s="20" t="n">
        <v>46295</v>
      </c>
      <c r="D1285" s="21" t="n">
        <v>0.04</v>
      </c>
      <c r="E1285" s="21" t="n">
        <v>0.04</v>
      </c>
      <c r="F1285" s="21" t="n">
        <v>0.08</v>
      </c>
    </row>
    <row r="1286">
      <c r="A1286" t="inlineStr">
        <is>
          <t>045 - Dodge</t>
        </is>
      </c>
      <c r="B1286" s="20" t="n">
        <v>46296</v>
      </c>
      <c r="C1286" s="20" t="n">
        <v>46477</v>
      </c>
      <c r="D1286" s="21" t="n">
        <v>0.04</v>
      </c>
      <c r="E1286" s="21" t="n">
        <v>0.03</v>
      </c>
      <c r="F1286" s="21" t="n">
        <v>0.07000000000000001</v>
      </c>
    </row>
    <row r="1287">
      <c r="A1287" t="inlineStr">
        <is>
          <t>045 - Dodge</t>
        </is>
      </c>
      <c r="B1287" s="20" t="n">
        <v>46478</v>
      </c>
      <c r="C1287" s="20" t="n">
        <v>48579</v>
      </c>
      <c r="D1287" s="21" t="n">
        <v>0.04</v>
      </c>
      <c r="E1287" s="21" t="n">
        <v>0.02</v>
      </c>
      <c r="F1287" s="21" t="n">
        <v>0.06</v>
      </c>
    </row>
    <row r="1288">
      <c r="A1288" t="inlineStr">
        <is>
          <t>045 - Dodge</t>
        </is>
      </c>
      <c r="B1288" s="20" t="n">
        <v>48580</v>
      </c>
      <c r="C1288" s="20" t="n">
        <v>2958465</v>
      </c>
      <c r="D1288" s="21" t="n">
        <v>0.04</v>
      </c>
      <c r="E1288" s="21" t="n">
        <v>0.01</v>
      </c>
      <c r="F1288" s="21" t="n">
        <v>0.05</v>
      </c>
    </row>
    <row r="1289">
      <c r="A1289" t="inlineStr">
        <is>
          <t>045CLF - Dodge (Locomotive)</t>
        </is>
      </c>
      <c r="B1289" s="20" t="n">
        <v>44378</v>
      </c>
      <c r="C1289" s="20" t="n">
        <v>46295</v>
      </c>
      <c r="D1289" s="21" t="n">
        <v>0.04</v>
      </c>
      <c r="E1289" s="21" t="n">
        <v>0.03</v>
      </c>
      <c r="F1289" s="21" t="n">
        <v>0.07000000000000001</v>
      </c>
    </row>
    <row r="1290">
      <c r="A1290" t="inlineStr">
        <is>
          <t>045CLF - Dodge (Locomotive)</t>
        </is>
      </c>
      <c r="B1290" s="20" t="n">
        <v>46296</v>
      </c>
      <c r="C1290" s="20" t="n">
        <v>46477</v>
      </c>
      <c r="D1290" s="21" t="n">
        <v>0.04</v>
      </c>
      <c r="E1290" s="21" t="n">
        <v>0.02</v>
      </c>
      <c r="F1290" s="21" t="n">
        <v>0.06</v>
      </c>
    </row>
    <row r="1291">
      <c r="A1291" t="inlineStr">
        <is>
          <t>045CLF - Dodge (Locomotive)</t>
        </is>
      </c>
      <c r="B1291" s="20" t="n">
        <v>46478</v>
      </c>
      <c r="C1291" s="20" t="n">
        <v>2958465</v>
      </c>
      <c r="D1291" s="21" t="n">
        <v>0.04</v>
      </c>
      <c r="E1291" s="21" t="n">
        <v>0.01</v>
      </c>
      <c r="F1291" s="21" t="n">
        <v>0.05</v>
      </c>
    </row>
    <row r="1292">
      <c r="A1292" t="inlineStr">
        <is>
          <t>045E - Dodge (Energy)</t>
        </is>
      </c>
      <c r="B1292" s="20" t="n">
        <v>41275</v>
      </c>
      <c r="C1292" s="20" t="n">
        <v>41639</v>
      </c>
      <c r="D1292" s="21" t="n">
        <v>0.03</v>
      </c>
      <c r="E1292" s="21" t="n">
        <v>0.025</v>
      </c>
      <c r="F1292" s="21" t="n">
        <v>0.055</v>
      </c>
    </row>
    <row r="1293">
      <c r="A1293" t="inlineStr">
        <is>
          <t>045E - Dodge (Energy)</t>
        </is>
      </c>
      <c r="B1293" s="20" t="n">
        <v>41640</v>
      </c>
      <c r="C1293" s="20" t="n">
        <v>42004</v>
      </c>
      <c r="D1293" s="21" t="n">
        <v>0.02</v>
      </c>
      <c r="E1293" s="21" t="n">
        <v>0.02</v>
      </c>
      <c r="F1293" s="21" t="n">
        <v>0.04</v>
      </c>
    </row>
    <row r="1294">
      <c r="A1294" t="inlineStr">
        <is>
          <t>045E - Dodge (Energy)</t>
        </is>
      </c>
      <c r="B1294" s="20" t="n">
        <v>42005</v>
      </c>
      <c r="C1294" s="20" t="n">
        <v>42369</v>
      </c>
      <c r="D1294" s="21" t="n">
        <v>0.01</v>
      </c>
      <c r="E1294" s="21" t="n">
        <v>0.015</v>
      </c>
      <c r="F1294" s="21" t="n">
        <v>0.025</v>
      </c>
    </row>
    <row r="1295">
      <c r="A1295" t="inlineStr">
        <is>
          <t>045E - Dodge (Energy)</t>
        </is>
      </c>
      <c r="B1295" s="20" t="n">
        <v>42370</v>
      </c>
      <c r="C1295" s="20" t="n">
        <v>2958465</v>
      </c>
      <c r="D1295" s="21" t="n">
        <v>0</v>
      </c>
      <c r="E1295" s="21" t="n">
        <v>0.01</v>
      </c>
      <c r="F1295" s="21" t="n">
        <v>0.01</v>
      </c>
    </row>
    <row r="1296">
      <c r="A1296" t="inlineStr">
        <is>
          <t>045JT - Dodge (Jet Fuel)</t>
        </is>
      </c>
      <c r="B1296" s="20" t="n">
        <v>42005</v>
      </c>
      <c r="C1296" s="20" t="n">
        <v>42185</v>
      </c>
      <c r="D1296" s="21" t="n">
        <v>0</v>
      </c>
      <c r="E1296" s="21" t="n">
        <v>0</v>
      </c>
      <c r="F1296" s="21" t="n">
        <v>0</v>
      </c>
    </row>
    <row r="1297">
      <c r="A1297" t="inlineStr">
        <is>
          <t>045JT - Dodge (Jet Fuel)</t>
        </is>
      </c>
      <c r="B1297" s="20" t="n">
        <v>42186</v>
      </c>
      <c r="C1297" s="20" t="n">
        <v>43281</v>
      </c>
      <c r="D1297" s="21" t="n">
        <v>0.04</v>
      </c>
      <c r="E1297" s="21" t="n">
        <v>0.04</v>
      </c>
      <c r="F1297" s="21" t="n">
        <v>0.08</v>
      </c>
    </row>
    <row r="1298">
      <c r="A1298" t="inlineStr">
        <is>
          <t>045JT - Dodge (Jet Fuel)</t>
        </is>
      </c>
      <c r="B1298" s="20" t="n">
        <v>43282</v>
      </c>
      <c r="C1298" s="20" t="n">
        <v>43312</v>
      </c>
      <c r="D1298" s="21" t="n">
        <v>0.04</v>
      </c>
      <c r="E1298" s="21" t="n">
        <v>0.01</v>
      </c>
      <c r="F1298" s="21" t="n">
        <v>0.05</v>
      </c>
    </row>
    <row r="1299">
      <c r="A1299" t="inlineStr">
        <is>
          <t>045JT - Dodge (Jet Fuel)</t>
        </is>
      </c>
      <c r="B1299" s="20" t="n">
        <v>43313</v>
      </c>
      <c r="C1299" s="20" t="n">
        <v>2958465</v>
      </c>
      <c r="D1299" s="21" t="n">
        <v>0</v>
      </c>
      <c r="E1299" s="21" t="n">
        <v>0.01</v>
      </c>
      <c r="F1299" s="21" t="n">
        <v>0.01</v>
      </c>
    </row>
    <row r="1300">
      <c r="A1300" t="inlineStr">
        <is>
          <t>045TE - Dodge (TSPLOST Exempt)</t>
        </is>
      </c>
      <c r="B1300" s="20" t="n">
        <v>41275</v>
      </c>
      <c r="C1300" s="20" t="n">
        <v>46295</v>
      </c>
      <c r="D1300" s="21" t="n">
        <v>0.04</v>
      </c>
      <c r="E1300" s="21" t="n">
        <v>0.03</v>
      </c>
      <c r="F1300" s="21" t="n">
        <v>0.07000000000000001</v>
      </c>
    </row>
    <row r="1301">
      <c r="A1301" t="inlineStr">
        <is>
          <t>045TE - Dodge (TSPLOST Exempt)</t>
        </is>
      </c>
      <c r="B1301" s="20" t="n">
        <v>46296</v>
      </c>
      <c r="C1301" s="20" t="n">
        <v>46477</v>
      </c>
      <c r="D1301" s="21" t="n">
        <v>0.04</v>
      </c>
      <c r="E1301" s="21" t="n">
        <v>0.02</v>
      </c>
      <c r="F1301" s="21" t="n">
        <v>0.06</v>
      </c>
    </row>
    <row r="1302">
      <c r="A1302" t="inlineStr">
        <is>
          <t>045TE - Dodge (TSPLOST Exempt)</t>
        </is>
      </c>
      <c r="B1302" s="20" t="n">
        <v>46478</v>
      </c>
      <c r="C1302" s="20" t="n">
        <v>2958465</v>
      </c>
      <c r="D1302" s="21" t="n">
        <v>0.04</v>
      </c>
      <c r="E1302" s="21" t="n">
        <v>0.01</v>
      </c>
      <c r="F1302" s="21" t="n">
        <v>0.05</v>
      </c>
    </row>
    <row r="1303">
      <c r="A1303" t="inlineStr">
        <is>
          <t>046 - Dooly</t>
        </is>
      </c>
      <c r="B1303" s="20" t="n">
        <v>28216</v>
      </c>
      <c r="C1303" s="20" t="n">
        <v>31412</v>
      </c>
      <c r="D1303" s="21" t="n">
        <v>0.04</v>
      </c>
      <c r="E1303" s="21" t="n">
        <v>0.01</v>
      </c>
      <c r="F1303" s="21" t="n">
        <v>0.05</v>
      </c>
    </row>
    <row r="1304">
      <c r="A1304" t="inlineStr">
        <is>
          <t>046 - Dooly</t>
        </is>
      </c>
      <c r="B1304" s="20" t="n">
        <v>31413</v>
      </c>
      <c r="C1304" s="20" t="n">
        <v>36891</v>
      </c>
      <c r="D1304" s="21" t="n">
        <v>0.04</v>
      </c>
      <c r="E1304" s="21" t="n">
        <v>0.02</v>
      </c>
      <c r="F1304" s="21" t="n">
        <v>0.06</v>
      </c>
    </row>
    <row r="1305">
      <c r="A1305" t="inlineStr">
        <is>
          <t>046 - Dooly</t>
        </is>
      </c>
      <c r="B1305" s="20" t="n">
        <v>36892</v>
      </c>
      <c r="C1305" s="20" t="n">
        <v>41274</v>
      </c>
      <c r="D1305" s="21" t="n">
        <v>0.04</v>
      </c>
      <c r="E1305" s="21" t="n">
        <v>0.03</v>
      </c>
      <c r="F1305" s="21" t="n">
        <v>0.07000000000000001</v>
      </c>
    </row>
    <row r="1306">
      <c r="A1306" t="inlineStr">
        <is>
          <t>046 - Dooly</t>
        </is>
      </c>
      <c r="B1306" s="20" t="n">
        <v>41275</v>
      </c>
      <c r="C1306" s="20" t="n">
        <v>47756</v>
      </c>
      <c r="D1306" s="21" t="n">
        <v>0.04</v>
      </c>
      <c r="E1306" s="21" t="n">
        <v>0.04</v>
      </c>
      <c r="F1306" s="21" t="n">
        <v>0.08</v>
      </c>
    </row>
    <row r="1307">
      <c r="A1307" t="inlineStr">
        <is>
          <t>046 - Dooly</t>
        </is>
      </c>
      <c r="B1307" s="20" t="n">
        <v>47757</v>
      </c>
      <c r="C1307" s="20" t="n">
        <v>47848</v>
      </c>
      <c r="D1307" s="21" t="n">
        <v>0.04</v>
      </c>
      <c r="E1307" s="21" t="n">
        <v>0.03</v>
      </c>
      <c r="F1307" s="21" t="n">
        <v>0.07000000000000001</v>
      </c>
    </row>
    <row r="1308">
      <c r="A1308" t="inlineStr">
        <is>
          <t>046 - Dooly</t>
        </is>
      </c>
      <c r="B1308" s="20" t="n">
        <v>47849</v>
      </c>
      <c r="C1308" s="20" t="n">
        <v>48579</v>
      </c>
      <c r="D1308" s="21" t="n">
        <v>0.04</v>
      </c>
      <c r="E1308" s="21" t="n">
        <v>0.02</v>
      </c>
      <c r="F1308" s="21" t="n">
        <v>0.06</v>
      </c>
    </row>
    <row r="1309">
      <c r="A1309" t="inlineStr">
        <is>
          <t>046 - Dooly</t>
        </is>
      </c>
      <c r="B1309" s="20" t="n">
        <v>48580</v>
      </c>
      <c r="C1309" s="20" t="n">
        <v>2958465</v>
      </c>
      <c r="D1309" s="21" t="n">
        <v>0.04</v>
      </c>
      <c r="E1309" s="21" t="n">
        <v>0.01</v>
      </c>
      <c r="F1309" s="21" t="n">
        <v>0.05</v>
      </c>
    </row>
    <row r="1310">
      <c r="A1310" t="inlineStr">
        <is>
          <t>046CLF - Dooly (Locomotive)</t>
        </is>
      </c>
      <c r="B1310" s="20" t="n">
        <v>44378</v>
      </c>
      <c r="C1310" s="20" t="n">
        <v>47756</v>
      </c>
      <c r="D1310" s="21" t="n">
        <v>0.04</v>
      </c>
      <c r="E1310" s="21" t="n">
        <v>0.03</v>
      </c>
      <c r="F1310" s="21" t="n">
        <v>0.07000000000000001</v>
      </c>
    </row>
    <row r="1311">
      <c r="A1311" t="inlineStr">
        <is>
          <t>046CLF - Dooly (Locomotive)</t>
        </is>
      </c>
      <c r="B1311" s="20" t="n">
        <v>47757</v>
      </c>
      <c r="C1311" s="20" t="n">
        <v>47848</v>
      </c>
      <c r="D1311" s="21" t="n">
        <v>0.04</v>
      </c>
      <c r="E1311" s="21" t="n">
        <v>0.02</v>
      </c>
      <c r="F1311" s="21" t="n">
        <v>0.06</v>
      </c>
    </row>
    <row r="1312">
      <c r="A1312" t="inlineStr">
        <is>
          <t>046CLF - Dooly (Locomotive)</t>
        </is>
      </c>
      <c r="B1312" s="20" t="n">
        <v>47849</v>
      </c>
      <c r="C1312" s="20" t="n">
        <v>2958465</v>
      </c>
      <c r="D1312" s="21" t="n">
        <v>0.04</v>
      </c>
      <c r="E1312" s="21" t="n">
        <v>0.01</v>
      </c>
      <c r="F1312" s="21" t="n">
        <v>0.05</v>
      </c>
    </row>
    <row r="1313">
      <c r="A1313" t="inlineStr">
        <is>
          <t>046E - Dooly (Energy)</t>
        </is>
      </c>
      <c r="B1313" s="20" t="n">
        <v>41275</v>
      </c>
      <c r="C1313" s="20" t="n">
        <v>41639</v>
      </c>
      <c r="D1313" s="21" t="n">
        <v>0.03</v>
      </c>
      <c r="E1313" s="21" t="n">
        <v>0.025</v>
      </c>
      <c r="F1313" s="21" t="n">
        <v>0.055</v>
      </c>
    </row>
    <row r="1314">
      <c r="A1314" t="inlineStr">
        <is>
          <t>046E - Dooly (Energy)</t>
        </is>
      </c>
      <c r="B1314" s="20" t="n">
        <v>41640</v>
      </c>
      <c r="C1314" s="20" t="n">
        <v>42004</v>
      </c>
      <c r="D1314" s="21" t="n">
        <v>0.02</v>
      </c>
      <c r="E1314" s="21" t="n">
        <v>0.02</v>
      </c>
      <c r="F1314" s="21" t="n">
        <v>0.04</v>
      </c>
    </row>
    <row r="1315">
      <c r="A1315" t="inlineStr">
        <is>
          <t>046E - Dooly (Energy)</t>
        </is>
      </c>
      <c r="B1315" s="20" t="n">
        <v>42005</v>
      </c>
      <c r="C1315" s="20" t="n">
        <v>42369</v>
      </c>
      <c r="D1315" s="21" t="n">
        <v>0.01</v>
      </c>
      <c r="E1315" s="21" t="n">
        <v>0.015</v>
      </c>
      <c r="F1315" s="21" t="n">
        <v>0.025</v>
      </c>
    </row>
    <row r="1316">
      <c r="A1316" t="inlineStr">
        <is>
          <t>046E - Dooly (Energy)</t>
        </is>
      </c>
      <c r="B1316" s="20" t="n">
        <v>42370</v>
      </c>
      <c r="C1316" s="20" t="n">
        <v>47756</v>
      </c>
      <c r="D1316" s="21" t="n">
        <v>0</v>
      </c>
      <c r="E1316" s="21" t="n">
        <v>0.01</v>
      </c>
      <c r="F1316" s="21" t="n">
        <v>0.01</v>
      </c>
    </row>
    <row r="1317">
      <c r="A1317" t="inlineStr">
        <is>
          <t>046E - Dooly (Energy)</t>
        </is>
      </c>
      <c r="B1317" s="20" t="n">
        <v>47757</v>
      </c>
      <c r="C1317" s="20" t="n">
        <v>2958465</v>
      </c>
      <c r="D1317" s="21" t="n">
        <v>0</v>
      </c>
      <c r="E1317" s="21" t="n">
        <v>0</v>
      </c>
      <c r="F1317" s="21" t="n">
        <v>0</v>
      </c>
    </row>
    <row r="1318">
      <c r="A1318" t="inlineStr">
        <is>
          <t>046JT - Dooly (Jet Fuel)</t>
        </is>
      </c>
      <c r="B1318" s="20" t="n">
        <v>42005</v>
      </c>
      <c r="C1318" s="20" t="n">
        <v>42185</v>
      </c>
      <c r="D1318" s="21" t="n">
        <v>0</v>
      </c>
      <c r="E1318" s="21" t="n">
        <v>0</v>
      </c>
      <c r="F1318" s="21" t="n">
        <v>0</v>
      </c>
    </row>
    <row r="1319">
      <c r="A1319" t="inlineStr">
        <is>
          <t>046JT - Dooly (Jet Fuel)</t>
        </is>
      </c>
      <c r="B1319" s="20" t="n">
        <v>42186</v>
      </c>
      <c r="C1319" s="20" t="n">
        <v>43281</v>
      </c>
      <c r="D1319" s="21" t="n">
        <v>0.04</v>
      </c>
      <c r="E1319" s="21" t="n">
        <v>0.04</v>
      </c>
      <c r="F1319" s="21" t="n">
        <v>0.08</v>
      </c>
    </row>
    <row r="1320">
      <c r="A1320" t="inlineStr">
        <is>
          <t>046JT - Dooly (Jet Fuel)</t>
        </is>
      </c>
      <c r="B1320" s="20" t="n">
        <v>43282</v>
      </c>
      <c r="C1320" s="20" t="n">
        <v>43312</v>
      </c>
      <c r="D1320" s="21" t="n">
        <v>0.04</v>
      </c>
      <c r="E1320" s="21" t="n">
        <v>0.01</v>
      </c>
      <c r="F1320" s="21" t="n">
        <v>0.05</v>
      </c>
    </row>
    <row r="1321">
      <c r="A1321" t="inlineStr">
        <is>
          <t>046JT - Dooly (Jet Fuel)</t>
        </is>
      </c>
      <c r="B1321" s="20" t="n">
        <v>43313</v>
      </c>
      <c r="C1321" s="20" t="n">
        <v>2958465</v>
      </c>
      <c r="D1321" s="21" t="n">
        <v>0</v>
      </c>
      <c r="E1321" s="21" t="n">
        <v>0.01</v>
      </c>
      <c r="F1321" s="21" t="n">
        <v>0.01</v>
      </c>
    </row>
    <row r="1322">
      <c r="A1322" t="inlineStr">
        <is>
          <t>046TE - Dooly (TSPLOST Exempt)</t>
        </is>
      </c>
      <c r="B1322" s="20" t="n">
        <v>41275</v>
      </c>
      <c r="C1322" s="20" t="n">
        <v>47756</v>
      </c>
      <c r="D1322" s="21" t="n">
        <v>0.04</v>
      </c>
      <c r="E1322" s="21" t="n">
        <v>0.03</v>
      </c>
      <c r="F1322" s="21" t="n">
        <v>0.07000000000000001</v>
      </c>
    </row>
    <row r="1323">
      <c r="A1323" t="inlineStr">
        <is>
          <t>046TE - Dooly (TSPLOST Exempt)</t>
        </is>
      </c>
      <c r="B1323" s="20" t="n">
        <v>47757</v>
      </c>
      <c r="C1323" s="20" t="n">
        <v>47848</v>
      </c>
      <c r="D1323" s="21" t="n">
        <v>0.04</v>
      </c>
      <c r="E1323" s="21" t="n">
        <v>0.02</v>
      </c>
      <c r="F1323" s="21" t="n">
        <v>0.06</v>
      </c>
    </row>
    <row r="1324">
      <c r="A1324" t="inlineStr">
        <is>
          <t>046TE - Dooly (TSPLOST Exempt)</t>
        </is>
      </c>
      <c r="B1324" s="20" t="n">
        <v>47849</v>
      </c>
      <c r="C1324" s="20" t="n">
        <v>2958465</v>
      </c>
      <c r="D1324" s="21" t="n">
        <v>0.04</v>
      </c>
      <c r="E1324" s="21" t="n">
        <v>0.01</v>
      </c>
      <c r="F1324" s="21" t="n">
        <v>0.05</v>
      </c>
    </row>
    <row r="1325">
      <c r="A1325" t="inlineStr">
        <is>
          <t>047 - Dougherty</t>
        </is>
      </c>
      <c r="B1325" s="20" t="n">
        <v>28856</v>
      </c>
      <c r="C1325" s="20" t="n">
        <v>31412</v>
      </c>
      <c r="D1325" s="21" t="n">
        <v>0.04</v>
      </c>
      <c r="E1325" s="21" t="n">
        <v>0.01</v>
      </c>
      <c r="F1325" s="21" t="n">
        <v>0.05</v>
      </c>
    </row>
    <row r="1326">
      <c r="A1326" t="inlineStr">
        <is>
          <t>047 - Dougherty</t>
        </is>
      </c>
      <c r="B1326" s="20" t="n">
        <v>31413</v>
      </c>
      <c r="C1326" s="20" t="n">
        <v>34699</v>
      </c>
      <c r="D1326" s="21" t="n">
        <v>0.04</v>
      </c>
      <c r="E1326" s="21" t="n">
        <v>0.02</v>
      </c>
      <c r="F1326" s="21" t="n">
        <v>0.06</v>
      </c>
    </row>
    <row r="1327">
      <c r="A1327" t="inlineStr">
        <is>
          <t>047 - Dougherty</t>
        </is>
      </c>
      <c r="B1327" s="20" t="n">
        <v>34700</v>
      </c>
      <c r="C1327" s="20" t="n">
        <v>34789</v>
      </c>
      <c r="D1327" s="21" t="n">
        <v>0.04</v>
      </c>
      <c r="E1327" s="21" t="n">
        <v>0.01</v>
      </c>
      <c r="F1327" s="21" t="n">
        <v>0.05</v>
      </c>
    </row>
    <row r="1328">
      <c r="A1328" t="inlineStr">
        <is>
          <t>047 - Dougherty</t>
        </is>
      </c>
      <c r="B1328" s="20" t="n">
        <v>34790</v>
      </c>
      <c r="C1328" s="20" t="n">
        <v>35703</v>
      </c>
      <c r="D1328" s="21" t="n">
        <v>0.04</v>
      </c>
      <c r="E1328" s="21" t="n">
        <v>0.02</v>
      </c>
      <c r="F1328" s="21" t="n">
        <v>0.06</v>
      </c>
    </row>
    <row r="1329">
      <c r="A1329" t="inlineStr">
        <is>
          <t>047 - Dougherty</t>
        </is>
      </c>
      <c r="B1329" s="20" t="n">
        <v>35704</v>
      </c>
      <c r="C1329" s="20" t="n">
        <v>43646</v>
      </c>
      <c r="D1329" s="21" t="n">
        <v>0.04</v>
      </c>
      <c r="E1329" s="21" t="n">
        <v>0.03</v>
      </c>
      <c r="F1329" s="21" t="n">
        <v>0.07000000000000001</v>
      </c>
    </row>
    <row r="1330">
      <c r="A1330" t="inlineStr">
        <is>
          <t>047 - Dougherty</t>
        </is>
      </c>
      <c r="B1330" s="20" t="n">
        <v>43647</v>
      </c>
      <c r="C1330" s="20" t="n">
        <v>46660</v>
      </c>
      <c r="D1330" s="21" t="n">
        <v>0.04</v>
      </c>
      <c r="E1330" s="21" t="n">
        <v>0.04</v>
      </c>
      <c r="F1330" s="21" t="n">
        <v>0.08</v>
      </c>
    </row>
    <row r="1331">
      <c r="A1331" t="inlineStr">
        <is>
          <t>047 - Dougherty</t>
        </is>
      </c>
      <c r="B1331" s="20" t="n">
        <v>46661</v>
      </c>
      <c r="C1331" s="20" t="n">
        <v>47208</v>
      </c>
      <c r="D1331" s="21" t="n">
        <v>0.04</v>
      </c>
      <c r="E1331" s="21" t="n">
        <v>0.03</v>
      </c>
      <c r="F1331" s="21" t="n">
        <v>0.07000000000000001</v>
      </c>
    </row>
    <row r="1332">
      <c r="A1332" t="inlineStr">
        <is>
          <t>047 - Dougherty</t>
        </is>
      </c>
      <c r="B1332" s="20" t="n">
        <v>47209</v>
      </c>
      <c r="C1332" s="20" t="n">
        <v>47299</v>
      </c>
      <c r="D1332" s="21" t="n">
        <v>0.04</v>
      </c>
      <c r="E1332" s="21" t="n">
        <v>0.02</v>
      </c>
      <c r="F1332" s="21" t="n">
        <v>0.06</v>
      </c>
    </row>
    <row r="1333">
      <c r="A1333" t="inlineStr">
        <is>
          <t>047 - Dougherty</t>
        </is>
      </c>
      <c r="B1333" s="20" t="n">
        <v>47300</v>
      </c>
      <c r="C1333" s="20" t="n">
        <v>2958465</v>
      </c>
      <c r="D1333" s="21" t="n">
        <v>0.04</v>
      </c>
      <c r="E1333" s="21" t="n">
        <v>0.01</v>
      </c>
      <c r="F1333" s="21" t="n">
        <v>0.05</v>
      </c>
    </row>
    <row r="1334">
      <c r="A1334" t="inlineStr">
        <is>
          <t>047CLF - Dougherty (Locomotive)</t>
        </is>
      </c>
      <c r="B1334" s="20" t="n">
        <v>44378</v>
      </c>
      <c r="C1334" s="20" t="n">
        <v>46660</v>
      </c>
      <c r="D1334" s="21" t="n">
        <v>0.04</v>
      </c>
      <c r="E1334" s="21" t="n">
        <v>0.03</v>
      </c>
      <c r="F1334" s="21" t="n">
        <v>0.07000000000000001</v>
      </c>
    </row>
    <row r="1335">
      <c r="A1335" t="inlineStr">
        <is>
          <t>047CLF - Dougherty (Locomotive)</t>
        </is>
      </c>
      <c r="B1335" s="20" t="n">
        <v>46661</v>
      </c>
      <c r="C1335" s="20" t="n">
        <v>47208</v>
      </c>
      <c r="D1335" s="21" t="n">
        <v>0.04</v>
      </c>
      <c r="E1335" s="21" t="n">
        <v>0.02</v>
      </c>
      <c r="F1335" s="21" t="n">
        <v>0.06</v>
      </c>
    </row>
    <row r="1336">
      <c r="A1336" t="inlineStr">
        <is>
          <t>047CLF - Dougherty (Locomotive)</t>
        </is>
      </c>
      <c r="B1336" s="20" t="n">
        <v>47209</v>
      </c>
      <c r="C1336" s="20" t="n">
        <v>2958465</v>
      </c>
      <c r="D1336" s="21" t="n">
        <v>0.04</v>
      </c>
      <c r="E1336" s="21" t="n">
        <v>0.01</v>
      </c>
      <c r="F1336" s="21" t="n">
        <v>0.05</v>
      </c>
    </row>
    <row r="1337">
      <c r="A1337" t="inlineStr">
        <is>
          <t>047E - Dougherty (Energy)</t>
        </is>
      </c>
      <c r="B1337" s="20" t="n">
        <v>41275</v>
      </c>
      <c r="C1337" s="20" t="n">
        <v>41639</v>
      </c>
      <c r="D1337" s="21" t="n">
        <v>0.03</v>
      </c>
      <c r="E1337" s="21" t="n">
        <v>0.025</v>
      </c>
      <c r="F1337" s="21" t="n">
        <v>0.055</v>
      </c>
    </row>
    <row r="1338">
      <c r="A1338" t="inlineStr">
        <is>
          <t>047E - Dougherty (Energy)</t>
        </is>
      </c>
      <c r="B1338" s="20" t="n">
        <v>41640</v>
      </c>
      <c r="C1338" s="20" t="n">
        <v>42004</v>
      </c>
      <c r="D1338" s="21" t="n">
        <v>0.02</v>
      </c>
      <c r="E1338" s="21" t="n">
        <v>0.02</v>
      </c>
      <c r="F1338" s="21" t="n">
        <v>0.04</v>
      </c>
    </row>
    <row r="1339">
      <c r="A1339" t="inlineStr">
        <is>
          <t>047E - Dougherty (Energy)</t>
        </is>
      </c>
      <c r="B1339" s="20" t="n">
        <v>42005</v>
      </c>
      <c r="C1339" s="20" t="n">
        <v>42369</v>
      </c>
      <c r="D1339" s="21" t="n">
        <v>0.01</v>
      </c>
      <c r="E1339" s="21" t="n">
        <v>0.015</v>
      </c>
      <c r="F1339" s="21" t="n">
        <v>0.025</v>
      </c>
    </row>
    <row r="1340">
      <c r="A1340" t="inlineStr">
        <is>
          <t>047E - Dougherty (Energy)</t>
        </is>
      </c>
      <c r="B1340" s="20" t="n">
        <v>42370</v>
      </c>
      <c r="C1340" s="20" t="n">
        <v>46660</v>
      </c>
      <c r="D1340" s="21" t="n">
        <v>0</v>
      </c>
      <c r="E1340" s="21" t="n">
        <v>0.01</v>
      </c>
      <c r="F1340" s="21" t="n">
        <v>0.01</v>
      </c>
    </row>
    <row r="1341">
      <c r="A1341" t="inlineStr">
        <is>
          <t>047E - Dougherty (Energy)</t>
        </is>
      </c>
      <c r="B1341" s="20" t="n">
        <v>46661</v>
      </c>
      <c r="C1341" s="20" t="n">
        <v>2958465</v>
      </c>
      <c r="D1341" s="21" t="n">
        <v>0</v>
      </c>
      <c r="E1341" s="21" t="n">
        <v>0</v>
      </c>
      <c r="F1341" s="21" t="n">
        <v>0</v>
      </c>
    </row>
    <row r="1342">
      <c r="A1342" t="inlineStr">
        <is>
          <t>047JT - Dougherty (Jet Fuel)</t>
        </is>
      </c>
      <c r="B1342" s="20" t="n">
        <v>42186</v>
      </c>
      <c r="C1342" s="20" t="n">
        <v>43281</v>
      </c>
      <c r="D1342" s="21" t="n">
        <v>0.04</v>
      </c>
      <c r="E1342" s="21" t="n">
        <v>0.03</v>
      </c>
      <c r="F1342" s="21" t="n">
        <v>0.07000000000000001</v>
      </c>
    </row>
    <row r="1343">
      <c r="A1343" t="inlineStr">
        <is>
          <t>047JT - Dougherty (Jet Fuel)</t>
        </is>
      </c>
      <c r="B1343" s="20" t="n">
        <v>43282</v>
      </c>
      <c r="C1343" s="20" t="n">
        <v>43312</v>
      </c>
      <c r="D1343" s="21" t="n">
        <v>0.04</v>
      </c>
      <c r="E1343" s="21" t="n">
        <v>0.01</v>
      </c>
      <c r="F1343" s="21" t="n">
        <v>0.05</v>
      </c>
    </row>
    <row r="1344">
      <c r="A1344" t="inlineStr">
        <is>
          <t>047JT - Dougherty (Jet Fuel)</t>
        </is>
      </c>
      <c r="B1344" s="20" t="n">
        <v>43313</v>
      </c>
      <c r="C1344" s="20" t="n">
        <v>2958465</v>
      </c>
      <c r="D1344" s="21" t="n">
        <v>0</v>
      </c>
      <c r="E1344" s="21" t="n">
        <v>0.01</v>
      </c>
      <c r="F1344" s="21" t="n">
        <v>0.01</v>
      </c>
    </row>
    <row r="1345">
      <c r="A1345" t="inlineStr">
        <is>
          <t>047TE - Dougherty (TSPLOST Exempt)</t>
        </is>
      </c>
      <c r="B1345" s="20" t="n">
        <v>28856</v>
      </c>
      <c r="C1345" s="20" t="n">
        <v>31412</v>
      </c>
      <c r="D1345" s="21" t="n">
        <v>0.04</v>
      </c>
      <c r="E1345" s="21" t="n">
        <v>0.01</v>
      </c>
      <c r="F1345" s="21" t="n">
        <v>0.05</v>
      </c>
    </row>
    <row r="1346">
      <c r="A1346" t="inlineStr">
        <is>
          <t>047TE - Dougherty (TSPLOST Exempt)</t>
        </is>
      </c>
      <c r="B1346" s="20" t="n">
        <v>31413</v>
      </c>
      <c r="C1346" s="20" t="n">
        <v>34699</v>
      </c>
      <c r="D1346" s="21" t="n">
        <v>0.04</v>
      </c>
      <c r="E1346" s="21" t="n">
        <v>0.02</v>
      </c>
      <c r="F1346" s="21" t="n">
        <v>0.06</v>
      </c>
    </row>
    <row r="1347">
      <c r="A1347" t="inlineStr">
        <is>
          <t>047TE - Dougherty (TSPLOST Exempt)</t>
        </is>
      </c>
      <c r="B1347" s="20" t="n">
        <v>34700</v>
      </c>
      <c r="C1347" s="20" t="n">
        <v>34789</v>
      </c>
      <c r="D1347" s="21" t="n">
        <v>0.04</v>
      </c>
      <c r="E1347" s="21" t="n">
        <v>0.01</v>
      </c>
      <c r="F1347" s="21" t="n">
        <v>0.05</v>
      </c>
    </row>
    <row r="1348">
      <c r="A1348" t="inlineStr">
        <is>
          <t>047TE - Dougherty (TSPLOST Exempt)</t>
        </is>
      </c>
      <c r="B1348" s="20" t="n">
        <v>34790</v>
      </c>
      <c r="C1348" s="20" t="n">
        <v>35703</v>
      </c>
      <c r="D1348" s="21" t="n">
        <v>0.04</v>
      </c>
      <c r="E1348" s="21" t="n">
        <v>0.02</v>
      </c>
      <c r="F1348" s="21" t="n">
        <v>0.06</v>
      </c>
    </row>
    <row r="1349">
      <c r="A1349" t="inlineStr">
        <is>
          <t>047TE - Dougherty (TSPLOST Exempt)</t>
        </is>
      </c>
      <c r="B1349" s="20" t="n">
        <v>35704</v>
      </c>
      <c r="C1349" s="20" t="n">
        <v>46660</v>
      </c>
      <c r="D1349" s="21" t="n">
        <v>0.04</v>
      </c>
      <c r="E1349" s="21" t="n">
        <v>0.03</v>
      </c>
      <c r="F1349" s="21" t="n">
        <v>0.07000000000000001</v>
      </c>
    </row>
    <row r="1350">
      <c r="A1350" t="inlineStr">
        <is>
          <t>047TE - Dougherty (TSPLOST Exempt)</t>
        </is>
      </c>
      <c r="B1350" s="20" t="n">
        <v>46661</v>
      </c>
      <c r="C1350" s="20" t="n">
        <v>47208</v>
      </c>
      <c r="D1350" s="21" t="n">
        <v>0.04</v>
      </c>
      <c r="E1350" s="21" t="n">
        <v>0.02</v>
      </c>
      <c r="F1350" s="21" t="n">
        <v>0.06</v>
      </c>
    </row>
    <row r="1351">
      <c r="A1351" t="inlineStr">
        <is>
          <t>047TE - Dougherty (TSPLOST Exempt)</t>
        </is>
      </c>
      <c r="B1351" s="20" t="n">
        <v>47209</v>
      </c>
      <c r="C1351" s="20" t="n">
        <v>2958465</v>
      </c>
      <c r="D1351" s="21" t="n">
        <v>0.04</v>
      </c>
      <c r="E1351" s="21" t="n">
        <v>0.01</v>
      </c>
      <c r="F1351" s="21" t="n">
        <v>0.05</v>
      </c>
    </row>
    <row r="1352">
      <c r="A1352" t="inlineStr">
        <is>
          <t>048 - Douglas</t>
        </is>
      </c>
      <c r="B1352" s="20" t="n">
        <v>28034</v>
      </c>
      <c r="C1352" s="20" t="n">
        <v>31320</v>
      </c>
      <c r="D1352" s="21" t="n">
        <v>0.04</v>
      </c>
      <c r="E1352" s="21" t="n">
        <v>0.01</v>
      </c>
      <c r="F1352" s="21" t="n">
        <v>0.05</v>
      </c>
    </row>
    <row r="1353">
      <c r="A1353" t="inlineStr">
        <is>
          <t>048 - Douglas</t>
        </is>
      </c>
      <c r="B1353" s="20" t="n">
        <v>31321</v>
      </c>
      <c r="C1353" s="20" t="n">
        <v>32689</v>
      </c>
      <c r="D1353" s="21" t="n">
        <v>0.04</v>
      </c>
      <c r="E1353" s="21" t="n">
        <v>0.02</v>
      </c>
      <c r="F1353" s="21" t="n">
        <v>0.06</v>
      </c>
    </row>
    <row r="1354">
      <c r="A1354" t="inlineStr">
        <is>
          <t>048 - Douglas</t>
        </is>
      </c>
      <c r="B1354" s="20" t="n">
        <v>32690</v>
      </c>
      <c r="C1354" s="20" t="n">
        <v>35064</v>
      </c>
      <c r="D1354" s="21" t="n">
        <v>0.04</v>
      </c>
      <c r="E1354" s="21" t="n">
        <v>0.01</v>
      </c>
      <c r="F1354" s="21" t="n">
        <v>0.05</v>
      </c>
    </row>
    <row r="1355">
      <c r="A1355" t="inlineStr">
        <is>
          <t>048 - Douglas</t>
        </is>
      </c>
      <c r="B1355" s="20" t="n">
        <v>35065</v>
      </c>
      <c r="C1355" s="20" t="n">
        <v>35611</v>
      </c>
      <c r="D1355" s="21" t="n">
        <v>0.04</v>
      </c>
      <c r="E1355" s="21" t="n">
        <v>0.02</v>
      </c>
      <c r="F1355" s="21" t="n">
        <v>0.06</v>
      </c>
    </row>
    <row r="1356">
      <c r="A1356" t="inlineStr">
        <is>
          <t>048 - Douglas</t>
        </is>
      </c>
      <c r="B1356" s="20" t="n">
        <v>35612</v>
      </c>
      <c r="C1356" s="20" t="n">
        <v>36433</v>
      </c>
      <c r="D1356" s="21" t="n">
        <v>0.04</v>
      </c>
      <c r="E1356" s="21" t="n">
        <v>0.03</v>
      </c>
      <c r="F1356" s="21" t="n">
        <v>0.07000000000000001</v>
      </c>
    </row>
    <row r="1357">
      <c r="A1357" t="inlineStr">
        <is>
          <t>048 - Douglas</t>
        </is>
      </c>
      <c r="B1357" s="20" t="n">
        <v>36434</v>
      </c>
      <c r="C1357" s="20" t="n">
        <v>37437</v>
      </c>
      <c r="D1357" s="21" t="n">
        <v>0.04</v>
      </c>
      <c r="E1357" s="21" t="n">
        <v>0.02</v>
      </c>
      <c r="F1357" s="21" t="n">
        <v>0.06</v>
      </c>
    </row>
    <row r="1358">
      <c r="A1358" t="inlineStr">
        <is>
          <t>048 - Douglas</t>
        </is>
      </c>
      <c r="B1358" s="20" t="n">
        <v>37438</v>
      </c>
      <c r="C1358" s="20" t="n">
        <v>39263</v>
      </c>
      <c r="D1358" s="21" t="n">
        <v>0.04</v>
      </c>
      <c r="E1358" s="21" t="n">
        <v>0.03</v>
      </c>
      <c r="F1358" s="21" t="n">
        <v>0.07000000000000001</v>
      </c>
    </row>
    <row r="1359">
      <c r="A1359" t="inlineStr">
        <is>
          <t>048 - Douglas</t>
        </is>
      </c>
      <c r="B1359" s="20" t="n">
        <v>39264</v>
      </c>
      <c r="C1359" s="20" t="n">
        <v>40268</v>
      </c>
      <c r="D1359" s="21" t="n">
        <v>0.04</v>
      </c>
      <c r="E1359" s="21" t="n">
        <v>0.02</v>
      </c>
      <c r="F1359" s="21" t="n">
        <v>0.06</v>
      </c>
    </row>
    <row r="1360">
      <c r="A1360" t="inlineStr">
        <is>
          <t>048 - Douglas</t>
        </is>
      </c>
      <c r="B1360" s="20" t="n">
        <v>40269</v>
      </c>
      <c r="C1360" s="20" t="n">
        <v>42460</v>
      </c>
      <c r="D1360" s="21" t="n">
        <v>0.04</v>
      </c>
      <c r="E1360" s="21" t="n">
        <v>0.03</v>
      </c>
      <c r="F1360" s="21" t="n">
        <v>0.07000000000000001</v>
      </c>
    </row>
    <row r="1361">
      <c r="A1361" t="inlineStr">
        <is>
          <t>048 - Douglas</t>
        </is>
      </c>
      <c r="B1361" s="20" t="n">
        <v>42461</v>
      </c>
      <c r="C1361" s="20" t="n">
        <v>42825</v>
      </c>
      <c r="D1361" s="21" t="n">
        <v>0.04</v>
      </c>
      <c r="E1361" s="21" t="n">
        <v>0.02</v>
      </c>
      <c r="F1361" s="21" t="n">
        <v>0.06</v>
      </c>
    </row>
    <row r="1362">
      <c r="A1362" t="inlineStr">
        <is>
          <t>048 - Douglas</t>
        </is>
      </c>
      <c r="B1362" s="20" t="n">
        <v>42826</v>
      </c>
      <c r="C1362" s="20" t="n">
        <v>46387</v>
      </c>
      <c r="D1362" s="21" t="n">
        <v>0.04</v>
      </c>
      <c r="E1362" s="21" t="n">
        <v>0.03</v>
      </c>
      <c r="F1362" s="21" t="n">
        <v>0.07000000000000001</v>
      </c>
    </row>
    <row r="1363">
      <c r="A1363" t="inlineStr">
        <is>
          <t>048 - Douglas</t>
        </is>
      </c>
      <c r="B1363" s="20" t="n">
        <v>46388</v>
      </c>
      <c r="C1363" s="20" t="n">
        <v>47208</v>
      </c>
      <c r="D1363" s="21" t="n">
        <v>0.04</v>
      </c>
      <c r="E1363" s="21" t="n">
        <v>0.02</v>
      </c>
      <c r="F1363" s="21" t="n">
        <v>0.06</v>
      </c>
    </row>
    <row r="1364">
      <c r="A1364" t="inlineStr">
        <is>
          <t>048 - Douglas</t>
        </is>
      </c>
      <c r="B1364" s="20" t="n">
        <v>47209</v>
      </c>
      <c r="C1364" s="20" t="n">
        <v>2958465</v>
      </c>
      <c r="D1364" s="21" t="n">
        <v>0.04</v>
      </c>
      <c r="E1364" s="21" t="n">
        <v>0.01</v>
      </c>
      <c r="F1364" s="21" t="n">
        <v>0.05</v>
      </c>
    </row>
    <row r="1365">
      <c r="A1365" t="inlineStr">
        <is>
          <t>048CLF - Douglas (Locomotive)</t>
        </is>
      </c>
      <c r="B1365" s="20" t="n">
        <v>44378</v>
      </c>
      <c r="C1365" s="20" t="n">
        <v>46387</v>
      </c>
      <c r="D1365" s="21" t="n">
        <v>0.04</v>
      </c>
      <c r="E1365" s="21" t="n">
        <v>0.03</v>
      </c>
      <c r="F1365" s="21" t="n">
        <v>0.07000000000000001</v>
      </c>
    </row>
    <row r="1366">
      <c r="A1366" t="inlineStr">
        <is>
          <t>048CLF - Douglas (Locomotive)</t>
        </is>
      </c>
      <c r="B1366" s="20" t="n">
        <v>46388</v>
      </c>
      <c r="C1366" s="20" t="n">
        <v>47208</v>
      </c>
      <c r="D1366" s="21" t="n">
        <v>0.04</v>
      </c>
      <c r="E1366" s="21" t="n">
        <v>0.02</v>
      </c>
      <c r="F1366" s="21" t="n">
        <v>0.06</v>
      </c>
    </row>
    <row r="1367">
      <c r="A1367" t="inlineStr">
        <is>
          <t>048CLF - Douglas (Locomotive)</t>
        </is>
      </c>
      <c r="B1367" s="20" t="n">
        <v>47209</v>
      </c>
      <c r="C1367" s="20" t="n">
        <v>2958465</v>
      </c>
      <c r="D1367" s="21" t="n">
        <v>0.04</v>
      </c>
      <c r="E1367" s="21" t="n">
        <v>0.01</v>
      </c>
      <c r="F1367" s="21" t="n">
        <v>0.05</v>
      </c>
    </row>
    <row r="1368">
      <c r="A1368" t="inlineStr">
        <is>
          <t>048E - Douglas (Energy)</t>
        </is>
      </c>
      <c r="B1368" s="20" t="n">
        <v>41275</v>
      </c>
      <c r="C1368" s="20" t="n">
        <v>41639</v>
      </c>
      <c r="D1368" s="21" t="n">
        <v>0.03</v>
      </c>
      <c r="E1368" s="21" t="n">
        <v>0.025</v>
      </c>
      <c r="F1368" s="21" t="n">
        <v>0.055</v>
      </c>
    </row>
    <row r="1369">
      <c r="A1369" t="inlineStr">
        <is>
          <t>048E - Douglas (Energy)</t>
        </is>
      </c>
      <c r="B1369" s="20" t="n">
        <v>41640</v>
      </c>
      <c r="C1369" s="20" t="n">
        <v>42004</v>
      </c>
      <c r="D1369" s="21" t="n">
        <v>0.02</v>
      </c>
      <c r="E1369" s="21" t="n">
        <v>0.02</v>
      </c>
      <c r="F1369" s="21" t="n">
        <v>0.04</v>
      </c>
    </row>
    <row r="1370">
      <c r="A1370" t="inlineStr">
        <is>
          <t>048E - Douglas (Energy)</t>
        </is>
      </c>
      <c r="B1370" s="20" t="n">
        <v>42005</v>
      </c>
      <c r="C1370" s="20" t="n">
        <v>42369</v>
      </c>
      <c r="D1370" s="21" t="n">
        <v>0.01</v>
      </c>
      <c r="E1370" s="21" t="n">
        <v>0.015</v>
      </c>
      <c r="F1370" s="21" t="n">
        <v>0.025</v>
      </c>
    </row>
    <row r="1371">
      <c r="A1371" t="inlineStr">
        <is>
          <t>048E - Douglas (Energy)</t>
        </is>
      </c>
      <c r="B1371" s="20" t="n">
        <v>42370</v>
      </c>
      <c r="C1371" s="20" t="n">
        <v>46387</v>
      </c>
      <c r="D1371" s="21" t="n">
        <v>0</v>
      </c>
      <c r="E1371" s="21" t="n">
        <v>0.01</v>
      </c>
      <c r="F1371" s="21" t="n">
        <v>0.01</v>
      </c>
    </row>
    <row r="1372">
      <c r="A1372" t="inlineStr">
        <is>
          <t>048JT - Douglas (Jet Fuel)</t>
        </is>
      </c>
      <c r="B1372" s="20" t="n">
        <v>42005</v>
      </c>
      <c r="C1372" s="20" t="n">
        <v>42185</v>
      </c>
      <c r="D1372" s="21" t="n">
        <v>0</v>
      </c>
      <c r="E1372" s="21" t="n">
        <v>0</v>
      </c>
      <c r="F1372" s="21" t="n">
        <v>0</v>
      </c>
    </row>
    <row r="1373">
      <c r="A1373" t="inlineStr">
        <is>
          <t>048JT - Douglas (Jet Fuel)</t>
        </is>
      </c>
      <c r="B1373" s="20" t="n">
        <v>42186</v>
      </c>
      <c r="C1373" s="20" t="n">
        <v>42460</v>
      </c>
      <c r="D1373" s="21" t="n">
        <v>0.04</v>
      </c>
      <c r="E1373" s="21" t="n">
        <v>0.03</v>
      </c>
      <c r="F1373" s="21" t="n">
        <v>0.07000000000000001</v>
      </c>
    </row>
    <row r="1374">
      <c r="A1374" t="inlineStr">
        <is>
          <t>048JT - Douglas (Jet Fuel)</t>
        </is>
      </c>
      <c r="B1374" s="20" t="n">
        <v>42461</v>
      </c>
      <c r="C1374" s="20" t="n">
        <v>42825</v>
      </c>
      <c r="D1374" s="21" t="n">
        <v>0.04</v>
      </c>
      <c r="E1374" s="21" t="n">
        <v>0.02</v>
      </c>
      <c r="F1374" s="21" t="n">
        <v>0.06</v>
      </c>
    </row>
    <row r="1375">
      <c r="A1375" t="inlineStr">
        <is>
          <t>048JT - Douglas (Jet Fuel)</t>
        </is>
      </c>
      <c r="B1375" s="20" t="n">
        <v>42826</v>
      </c>
      <c r="C1375" s="20" t="n">
        <v>43281</v>
      </c>
      <c r="D1375" s="21" t="n">
        <v>0.04</v>
      </c>
      <c r="E1375" s="21" t="n">
        <v>0.03</v>
      </c>
      <c r="F1375" s="21" t="n">
        <v>0.07000000000000001</v>
      </c>
    </row>
    <row r="1376">
      <c r="A1376" t="inlineStr">
        <is>
          <t>048JT - Douglas (Jet Fuel)</t>
        </is>
      </c>
      <c r="B1376" s="20" t="n">
        <v>43282</v>
      </c>
      <c r="C1376" s="20" t="n">
        <v>43312</v>
      </c>
      <c r="D1376" s="21" t="n">
        <v>0.04</v>
      </c>
      <c r="E1376" s="21" t="n">
        <v>0.01</v>
      </c>
      <c r="F1376" s="21" t="n">
        <v>0.05</v>
      </c>
    </row>
    <row r="1377">
      <c r="A1377" t="inlineStr">
        <is>
          <t>048JT - Douglas (Jet Fuel)</t>
        </is>
      </c>
      <c r="B1377" s="20" t="n">
        <v>43313</v>
      </c>
      <c r="C1377" s="20" t="n">
        <v>2958465</v>
      </c>
      <c r="D1377" s="21" t="n">
        <v>0</v>
      </c>
      <c r="E1377" s="21" t="n">
        <v>0.01</v>
      </c>
      <c r="F1377" s="21" t="n">
        <v>0.01</v>
      </c>
    </row>
    <row r="1378">
      <c r="A1378" t="inlineStr">
        <is>
          <t>049 - Early</t>
        </is>
      </c>
      <c r="B1378" s="20" t="n">
        <v>29860</v>
      </c>
      <c r="C1378" s="20" t="n">
        <v>33603</v>
      </c>
      <c r="D1378" s="21" t="n">
        <v>0.04</v>
      </c>
      <c r="E1378" s="21" t="n">
        <v>0.01</v>
      </c>
      <c r="F1378" s="21" t="n">
        <v>0.05</v>
      </c>
    </row>
    <row r="1379">
      <c r="A1379" t="inlineStr">
        <is>
          <t>049 - Early</t>
        </is>
      </c>
      <c r="B1379" s="20" t="n">
        <v>33604</v>
      </c>
      <c r="C1379" s="20" t="n">
        <v>35764</v>
      </c>
      <c r="D1379" s="21" t="n">
        <v>0.04</v>
      </c>
      <c r="E1379" s="21" t="n">
        <v>0.02</v>
      </c>
      <c r="F1379" s="21" t="n">
        <v>0.06</v>
      </c>
    </row>
    <row r="1380">
      <c r="A1380" t="inlineStr">
        <is>
          <t>049 - Early</t>
        </is>
      </c>
      <c r="B1380" s="20" t="n">
        <v>35765</v>
      </c>
      <c r="C1380" s="20" t="n">
        <v>43373</v>
      </c>
      <c r="D1380" s="21" t="n">
        <v>0.04</v>
      </c>
      <c r="E1380" s="21" t="n">
        <v>0.03</v>
      </c>
      <c r="F1380" s="21" t="n">
        <v>0.07000000000000001</v>
      </c>
    </row>
    <row r="1381">
      <c r="A1381" t="inlineStr">
        <is>
          <t>049 - Early</t>
        </is>
      </c>
      <c r="B1381" s="20" t="n">
        <v>43374</v>
      </c>
      <c r="C1381" s="20" t="n">
        <v>46843</v>
      </c>
      <c r="D1381" s="21" t="n">
        <v>0.04</v>
      </c>
      <c r="E1381" s="21" t="n">
        <v>0.04</v>
      </c>
      <c r="F1381" s="21" t="n">
        <v>0.08</v>
      </c>
    </row>
    <row r="1382">
      <c r="A1382" t="inlineStr">
        <is>
          <t>049 - Early</t>
        </is>
      </c>
      <c r="B1382" s="20" t="n">
        <v>46844</v>
      </c>
      <c r="C1382" s="20" t="n">
        <v>47483</v>
      </c>
      <c r="D1382" s="21" t="n">
        <v>0.04</v>
      </c>
      <c r="E1382" s="21" t="n">
        <v>0.03</v>
      </c>
      <c r="F1382" s="21" t="n">
        <v>0.07000000000000001</v>
      </c>
    </row>
    <row r="1383">
      <c r="A1383" t="inlineStr">
        <is>
          <t>049 - Early</t>
        </is>
      </c>
      <c r="B1383" s="20" t="n">
        <v>47484</v>
      </c>
      <c r="C1383" s="20" t="n">
        <v>2958465</v>
      </c>
      <c r="D1383" s="21" t="n">
        <v>0.04</v>
      </c>
      <c r="E1383" s="21" t="n">
        <v>0.01</v>
      </c>
      <c r="F1383" s="21" t="n">
        <v>0.05</v>
      </c>
    </row>
    <row r="1384">
      <c r="A1384" t="inlineStr">
        <is>
          <t>049CLF - Early (Locomotive)</t>
        </is>
      </c>
      <c r="B1384" s="20" t="n">
        <v>44378</v>
      </c>
      <c r="C1384" s="20" t="n">
        <v>47483</v>
      </c>
      <c r="D1384" s="21" t="n">
        <v>0.04</v>
      </c>
      <c r="E1384" s="21" t="n">
        <v>0.03</v>
      </c>
      <c r="F1384" s="21" t="n">
        <v>0.07000000000000001</v>
      </c>
    </row>
    <row r="1385">
      <c r="A1385" t="inlineStr">
        <is>
          <t>049CLF - Early (Locomotive)</t>
        </is>
      </c>
      <c r="B1385" s="20" t="n">
        <v>47484</v>
      </c>
      <c r="C1385" s="20" t="n">
        <v>2958465</v>
      </c>
      <c r="D1385" s="21" t="n">
        <v>0.04</v>
      </c>
      <c r="E1385" s="21" t="n">
        <v>0.01</v>
      </c>
      <c r="F1385" s="21" t="n">
        <v>0.05</v>
      </c>
    </row>
    <row r="1386">
      <c r="A1386" t="inlineStr">
        <is>
          <t>049E - Early (Energy)</t>
        </is>
      </c>
      <c r="B1386" s="20" t="n">
        <v>41275</v>
      </c>
      <c r="C1386" s="20" t="n">
        <v>41639</v>
      </c>
      <c r="D1386" s="21" t="n">
        <v>0.03</v>
      </c>
      <c r="E1386" s="21" t="n">
        <v>0.025</v>
      </c>
      <c r="F1386" s="21" t="n">
        <v>0.055</v>
      </c>
    </row>
    <row r="1387">
      <c r="A1387" t="inlineStr">
        <is>
          <t>049E - Early (Energy)</t>
        </is>
      </c>
      <c r="B1387" s="20" t="n">
        <v>41640</v>
      </c>
      <c r="C1387" s="20" t="n">
        <v>42004</v>
      </c>
      <c r="D1387" s="21" t="n">
        <v>0.02</v>
      </c>
      <c r="E1387" s="21" t="n">
        <v>0.02</v>
      </c>
      <c r="F1387" s="21" t="n">
        <v>0.04</v>
      </c>
    </row>
    <row r="1388">
      <c r="A1388" t="inlineStr">
        <is>
          <t>049E - Early (Energy)</t>
        </is>
      </c>
      <c r="B1388" s="20" t="n">
        <v>42005</v>
      </c>
      <c r="C1388" s="20" t="n">
        <v>42369</v>
      </c>
      <c r="D1388" s="21" t="n">
        <v>0.01</v>
      </c>
      <c r="E1388" s="21" t="n">
        <v>0.015</v>
      </c>
      <c r="F1388" s="21" t="n">
        <v>0.025</v>
      </c>
    </row>
    <row r="1389">
      <c r="A1389" t="inlineStr">
        <is>
          <t>049E - Early (Energy)</t>
        </is>
      </c>
      <c r="B1389" s="20" t="n">
        <v>42370</v>
      </c>
      <c r="C1389" s="20" t="n">
        <v>47483</v>
      </c>
      <c r="D1389" s="21" t="n">
        <v>0</v>
      </c>
      <c r="E1389" s="21" t="n">
        <v>0.01</v>
      </c>
      <c r="F1389" s="21" t="n">
        <v>0.01</v>
      </c>
    </row>
    <row r="1390">
      <c r="A1390" t="inlineStr">
        <is>
          <t>049JT - Early (Jet Fuel)</t>
        </is>
      </c>
      <c r="B1390" s="20" t="n">
        <v>42005</v>
      </c>
      <c r="C1390" s="20" t="n">
        <v>42185</v>
      </c>
      <c r="D1390" s="21" t="n">
        <v>0</v>
      </c>
      <c r="E1390" s="21" t="n">
        <v>0</v>
      </c>
      <c r="F1390" s="21" t="n">
        <v>0</v>
      </c>
    </row>
    <row r="1391">
      <c r="A1391" t="inlineStr">
        <is>
          <t>049JT - Early (Jet Fuel)</t>
        </is>
      </c>
      <c r="B1391" s="20" t="n">
        <v>42186</v>
      </c>
      <c r="C1391" s="20" t="n">
        <v>43281</v>
      </c>
      <c r="D1391" s="21" t="n">
        <v>0.04</v>
      </c>
      <c r="E1391" s="21" t="n">
        <v>0.03</v>
      </c>
      <c r="F1391" s="21" t="n">
        <v>0.07000000000000001</v>
      </c>
    </row>
    <row r="1392">
      <c r="A1392" t="inlineStr">
        <is>
          <t>049JT - Early (Jet Fuel)</t>
        </is>
      </c>
      <c r="B1392" s="20" t="n">
        <v>43282</v>
      </c>
      <c r="C1392" s="20" t="n">
        <v>43312</v>
      </c>
      <c r="D1392" s="21" t="n">
        <v>0.04</v>
      </c>
      <c r="E1392" s="21" t="n">
        <v>0.01</v>
      </c>
      <c r="F1392" s="21" t="n">
        <v>0.05</v>
      </c>
    </row>
    <row r="1393">
      <c r="A1393" t="inlineStr">
        <is>
          <t>049JT - Early (Jet Fuel)</t>
        </is>
      </c>
      <c r="B1393" s="20" t="n">
        <v>43313</v>
      </c>
      <c r="C1393" s="20" t="n">
        <v>2958465</v>
      </c>
      <c r="D1393" s="21" t="n">
        <v>0</v>
      </c>
      <c r="E1393" s="21" t="n">
        <v>0.01</v>
      </c>
      <c r="F1393" s="21" t="n">
        <v>0.01</v>
      </c>
    </row>
    <row r="1394">
      <c r="A1394" t="inlineStr">
        <is>
          <t>049TE - Early (TSPLOST Exempt)</t>
        </is>
      </c>
      <c r="B1394" s="20" t="n">
        <v>29860</v>
      </c>
      <c r="C1394" s="20" t="n">
        <v>33603</v>
      </c>
      <c r="D1394" s="21" t="n">
        <v>0.04</v>
      </c>
      <c r="E1394" s="21" t="n">
        <v>0.01</v>
      </c>
      <c r="F1394" s="21" t="n">
        <v>0.05</v>
      </c>
    </row>
    <row r="1395">
      <c r="A1395" t="inlineStr">
        <is>
          <t>049TE - Early (TSPLOST Exempt)</t>
        </is>
      </c>
      <c r="B1395" s="20" t="n">
        <v>33604</v>
      </c>
      <c r="C1395" s="20" t="n">
        <v>35764</v>
      </c>
      <c r="D1395" s="21" t="n">
        <v>0.04</v>
      </c>
      <c r="E1395" s="21" t="n">
        <v>0.02</v>
      </c>
      <c r="F1395" s="21" t="n">
        <v>0.06</v>
      </c>
    </row>
    <row r="1396">
      <c r="A1396" t="inlineStr">
        <is>
          <t>049TE - Early (TSPLOST Exempt)</t>
        </is>
      </c>
      <c r="B1396" s="20" t="n">
        <v>35765</v>
      </c>
      <c r="C1396" s="20" t="n">
        <v>47483</v>
      </c>
      <c r="D1396" s="21" t="n">
        <v>0.04</v>
      </c>
      <c r="E1396" s="21" t="n">
        <v>0.03</v>
      </c>
      <c r="F1396" s="21" t="n">
        <v>0.07000000000000001</v>
      </c>
    </row>
    <row r="1397">
      <c r="A1397" t="inlineStr">
        <is>
          <t>049TE - Early (TSPLOST Exempt)</t>
        </is>
      </c>
      <c r="B1397" s="20" t="n">
        <v>47484</v>
      </c>
      <c r="C1397" s="20" t="n">
        <v>2958465</v>
      </c>
      <c r="D1397" s="21" t="n">
        <v>0.04</v>
      </c>
      <c r="E1397" s="21" t="n">
        <v>0.01</v>
      </c>
      <c r="F1397" s="21" t="n">
        <v>0.05</v>
      </c>
    </row>
    <row r="1398">
      <c r="A1398" t="inlineStr">
        <is>
          <t>050 - Echols</t>
        </is>
      </c>
      <c r="B1398" s="20" t="n">
        <v>33239</v>
      </c>
      <c r="C1398" s="20" t="n">
        <v>34059</v>
      </c>
      <c r="D1398" s="21" t="n">
        <v>0.04</v>
      </c>
      <c r="E1398" s="21" t="n">
        <v>0.01</v>
      </c>
      <c r="F1398" s="21" t="n">
        <v>0.05</v>
      </c>
    </row>
    <row r="1399">
      <c r="A1399" t="inlineStr">
        <is>
          <t>050 - Echols</t>
        </is>
      </c>
      <c r="B1399" s="20" t="n">
        <v>34060</v>
      </c>
      <c r="C1399" s="20" t="n">
        <v>38352</v>
      </c>
      <c r="D1399" s="21" t="n">
        <v>0.04</v>
      </c>
      <c r="E1399" s="21" t="n">
        <v>0.02</v>
      </c>
      <c r="F1399" s="21" t="n">
        <v>0.06</v>
      </c>
    </row>
    <row r="1400">
      <c r="A1400" t="inlineStr">
        <is>
          <t>050 - Echols</t>
        </is>
      </c>
      <c r="B1400" s="20" t="n">
        <v>38353</v>
      </c>
      <c r="C1400" s="20" t="n">
        <v>43373</v>
      </c>
      <c r="D1400" s="21" t="n">
        <v>0.04</v>
      </c>
      <c r="E1400" s="21" t="n">
        <v>0.03</v>
      </c>
      <c r="F1400" s="21" t="n">
        <v>0.07000000000000001</v>
      </c>
    </row>
    <row r="1401">
      <c r="A1401" t="inlineStr">
        <is>
          <t>050 - Echols</t>
        </is>
      </c>
      <c r="B1401" s="20" t="n">
        <v>43374</v>
      </c>
      <c r="C1401" s="20" t="n">
        <v>46752</v>
      </c>
      <c r="D1401" s="21" t="n">
        <v>0.04</v>
      </c>
      <c r="E1401" s="21" t="n">
        <v>0.04</v>
      </c>
      <c r="F1401" s="21" t="n">
        <v>0.08</v>
      </c>
    </row>
    <row r="1402">
      <c r="A1402" t="inlineStr">
        <is>
          <t>050 - Echols</t>
        </is>
      </c>
      <c r="B1402" s="20" t="n">
        <v>46753</v>
      </c>
      <c r="C1402" s="20" t="n">
        <v>47026</v>
      </c>
      <c r="D1402" s="21" t="n">
        <v>0.04</v>
      </c>
      <c r="E1402" s="21" t="n">
        <v>0.03</v>
      </c>
      <c r="F1402" s="21" t="n">
        <v>0.07000000000000001</v>
      </c>
    </row>
    <row r="1403">
      <c r="A1403" t="inlineStr">
        <is>
          <t>050 - Echols</t>
        </is>
      </c>
      <c r="B1403" s="20" t="n">
        <v>47027</v>
      </c>
      <c r="C1403" s="20" t="n">
        <v>47664</v>
      </c>
      <c r="D1403" s="21" t="n">
        <v>0.04</v>
      </c>
      <c r="E1403" s="21" t="n">
        <v>0.02</v>
      </c>
      <c r="F1403" s="21" t="n">
        <v>0.06</v>
      </c>
    </row>
    <row r="1404">
      <c r="A1404" t="inlineStr">
        <is>
          <t>050 - Echols</t>
        </is>
      </c>
      <c r="B1404" s="20" t="n">
        <v>47665</v>
      </c>
      <c r="C1404" s="20" t="n">
        <v>2958465</v>
      </c>
      <c r="D1404" s="21" t="n">
        <v>0.04</v>
      </c>
      <c r="E1404" s="21" t="n">
        <v>0.01</v>
      </c>
      <c r="F1404" s="21" t="n">
        <v>0.05</v>
      </c>
    </row>
    <row r="1405">
      <c r="A1405" t="inlineStr">
        <is>
          <t>050CLF - Echols (Locomotive)</t>
        </is>
      </c>
      <c r="B1405" s="20" t="n">
        <v>44378</v>
      </c>
      <c r="C1405" s="20" t="n">
        <v>46752</v>
      </c>
      <c r="D1405" s="21" t="n">
        <v>0.04</v>
      </c>
      <c r="E1405" s="21" t="n">
        <v>0.03</v>
      </c>
      <c r="F1405" s="21" t="n">
        <v>0.07000000000000001</v>
      </c>
    </row>
    <row r="1406">
      <c r="A1406" t="inlineStr">
        <is>
          <t>050CLF - Echols (Locomotive)</t>
        </is>
      </c>
      <c r="B1406" s="20" t="n">
        <v>46753</v>
      </c>
      <c r="C1406" s="20" t="n">
        <v>47664</v>
      </c>
      <c r="D1406" s="21" t="n">
        <v>0.04</v>
      </c>
      <c r="E1406" s="21" t="n">
        <v>0.02</v>
      </c>
      <c r="F1406" s="21" t="n">
        <v>0.06</v>
      </c>
    </row>
    <row r="1407">
      <c r="A1407" t="inlineStr">
        <is>
          <t>050CLF - Echols (Locomotive)</t>
        </is>
      </c>
      <c r="B1407" s="20" t="n">
        <v>47665</v>
      </c>
      <c r="C1407" s="20" t="n">
        <v>2958465</v>
      </c>
      <c r="D1407" s="21" t="n">
        <v>0.04</v>
      </c>
      <c r="E1407" s="21" t="n">
        <v>0.01</v>
      </c>
      <c r="F1407" s="21" t="n">
        <v>0.05</v>
      </c>
    </row>
    <row r="1408">
      <c r="A1408" t="inlineStr">
        <is>
          <t>050E - Echols (Energy)</t>
        </is>
      </c>
      <c r="B1408" s="20" t="n">
        <v>41275</v>
      </c>
      <c r="C1408" s="20" t="n">
        <v>41639</v>
      </c>
      <c r="D1408" s="21" t="n">
        <v>0.03</v>
      </c>
      <c r="E1408" s="21" t="n">
        <v>0.025</v>
      </c>
      <c r="F1408" s="21" t="n">
        <v>0.055</v>
      </c>
    </row>
    <row r="1409">
      <c r="A1409" t="inlineStr">
        <is>
          <t>050E - Echols (Energy)</t>
        </is>
      </c>
      <c r="B1409" s="20" t="n">
        <v>41640</v>
      </c>
      <c r="C1409" s="20" t="n">
        <v>42004</v>
      </c>
      <c r="D1409" s="21" t="n">
        <v>0.02</v>
      </c>
      <c r="E1409" s="21" t="n">
        <v>0.02</v>
      </c>
      <c r="F1409" s="21" t="n">
        <v>0.04</v>
      </c>
    </row>
    <row r="1410">
      <c r="A1410" t="inlineStr">
        <is>
          <t>050E - Echols (Energy)</t>
        </is>
      </c>
      <c r="B1410" s="20" t="n">
        <v>42005</v>
      </c>
      <c r="C1410" s="20" t="n">
        <v>42369</v>
      </c>
      <c r="D1410" s="21" t="n">
        <v>0.01</v>
      </c>
      <c r="E1410" s="21" t="n">
        <v>0.015</v>
      </c>
      <c r="F1410" s="21" t="n">
        <v>0.025</v>
      </c>
    </row>
    <row r="1411">
      <c r="A1411" t="inlineStr">
        <is>
          <t>050E - Echols (Energy)</t>
        </is>
      </c>
      <c r="B1411" s="20" t="n">
        <v>42370</v>
      </c>
      <c r="C1411" s="20" t="n">
        <v>46752</v>
      </c>
      <c r="D1411" s="21" t="n">
        <v>0</v>
      </c>
      <c r="E1411" s="21" t="n">
        <v>0.01</v>
      </c>
      <c r="F1411" s="21" t="n">
        <v>0.01</v>
      </c>
    </row>
    <row r="1412">
      <c r="A1412" t="inlineStr">
        <is>
          <t>050E - Echols (Energy)</t>
        </is>
      </c>
      <c r="B1412" s="20" t="n">
        <v>46753</v>
      </c>
      <c r="C1412" s="20" t="n">
        <v>2958465</v>
      </c>
      <c r="D1412" s="21" t="n">
        <v>0</v>
      </c>
      <c r="E1412" s="21" t="n">
        <v>0</v>
      </c>
      <c r="F1412" s="21" t="n">
        <v>0</v>
      </c>
    </row>
    <row r="1413">
      <c r="A1413" t="inlineStr">
        <is>
          <t>050JT - Echols (Jet Fuel)</t>
        </is>
      </c>
      <c r="B1413" s="20" t="n">
        <v>42186</v>
      </c>
      <c r="C1413" s="20" t="n">
        <v>43281</v>
      </c>
      <c r="D1413" s="21" t="n">
        <v>0.04</v>
      </c>
      <c r="E1413" s="21" t="n">
        <v>0.03</v>
      </c>
      <c r="F1413" s="21" t="n">
        <v>0.07000000000000001</v>
      </c>
    </row>
    <row r="1414">
      <c r="A1414" t="inlineStr">
        <is>
          <t>050JT - Echols (Jet Fuel)</t>
        </is>
      </c>
      <c r="B1414" s="20" t="n">
        <v>43282</v>
      </c>
      <c r="C1414" s="20" t="n">
        <v>43312</v>
      </c>
      <c r="D1414" s="21" t="n">
        <v>0.04</v>
      </c>
      <c r="E1414" s="21" t="n">
        <v>0</v>
      </c>
      <c r="F1414" s="21" t="n">
        <v>0.04</v>
      </c>
    </row>
    <row r="1415">
      <c r="A1415" t="inlineStr">
        <is>
          <t>050JT - Echols (Jet Fuel)</t>
        </is>
      </c>
      <c r="B1415" s="20" t="n">
        <v>43313</v>
      </c>
      <c r="C1415" s="20" t="n">
        <v>2958465</v>
      </c>
      <c r="D1415" s="21" t="n">
        <v>0</v>
      </c>
      <c r="E1415" s="21" t="n">
        <v>0</v>
      </c>
      <c r="F1415" s="21" t="n">
        <v>0</v>
      </c>
    </row>
    <row r="1416">
      <c r="A1416" t="inlineStr">
        <is>
          <t>050TE - Echols (TSPLOST Exempt)</t>
        </is>
      </c>
      <c r="B1416" s="20" t="n">
        <v>33239</v>
      </c>
      <c r="C1416" s="20" t="n">
        <v>34059</v>
      </c>
      <c r="D1416" s="21" t="n">
        <v>0.04</v>
      </c>
      <c r="E1416" s="21" t="n">
        <v>0.01</v>
      </c>
      <c r="F1416" s="21" t="n">
        <v>0.05</v>
      </c>
    </row>
    <row r="1417">
      <c r="A1417" t="inlineStr">
        <is>
          <t>050TE - Echols (TSPLOST Exempt)</t>
        </is>
      </c>
      <c r="B1417" s="20" t="n">
        <v>34060</v>
      </c>
      <c r="C1417" s="20" t="n">
        <v>38352</v>
      </c>
      <c r="D1417" s="21" t="n">
        <v>0.04</v>
      </c>
      <c r="E1417" s="21" t="n">
        <v>0.02</v>
      </c>
      <c r="F1417" s="21" t="n">
        <v>0.06</v>
      </c>
    </row>
    <row r="1418">
      <c r="A1418" t="inlineStr">
        <is>
          <t>050TE - Echols (TSPLOST Exempt)</t>
        </is>
      </c>
      <c r="B1418" s="20" t="n">
        <v>38353</v>
      </c>
      <c r="C1418" s="20" t="n">
        <v>46752</v>
      </c>
      <c r="D1418" s="21" t="n">
        <v>0.04</v>
      </c>
      <c r="E1418" s="21" t="n">
        <v>0.03</v>
      </c>
      <c r="F1418" s="21" t="n">
        <v>0.07000000000000001</v>
      </c>
    </row>
    <row r="1419">
      <c r="A1419" t="inlineStr">
        <is>
          <t>050TE - Echols (TSPLOST Exempt)</t>
        </is>
      </c>
      <c r="B1419" s="20" t="n">
        <v>46753</v>
      </c>
      <c r="C1419" s="20" t="n">
        <v>47664</v>
      </c>
      <c r="D1419" s="21" t="n">
        <v>0.04</v>
      </c>
      <c r="E1419" s="21" t="n">
        <v>0.02</v>
      </c>
      <c r="F1419" s="21" t="n">
        <v>0.06</v>
      </c>
    </row>
    <row r="1420">
      <c r="A1420" t="inlineStr">
        <is>
          <t>050TE - Echols (TSPLOST Exempt)</t>
        </is>
      </c>
      <c r="B1420" s="20" t="n">
        <v>47665</v>
      </c>
      <c r="C1420" s="20" t="n">
        <v>2958465</v>
      </c>
      <c r="D1420" s="21" t="n">
        <v>0.04</v>
      </c>
      <c r="E1420" s="21" t="n">
        <v>0.01</v>
      </c>
      <c r="F1420" s="21" t="n">
        <v>0.05</v>
      </c>
    </row>
    <row r="1421">
      <c r="A1421" t="inlineStr">
        <is>
          <t>051 - Effingham</t>
        </is>
      </c>
      <c r="B1421" s="20" t="n">
        <v>28307</v>
      </c>
      <c r="C1421" s="20" t="n">
        <v>32873</v>
      </c>
      <c r="D1421" s="21" t="n">
        <v>0.04</v>
      </c>
      <c r="E1421" s="21" t="n">
        <v>0.01</v>
      </c>
      <c r="F1421" s="21" t="n">
        <v>0.05</v>
      </c>
    </row>
    <row r="1422">
      <c r="A1422" t="inlineStr">
        <is>
          <t>051 - Effingham</t>
        </is>
      </c>
      <c r="B1422" s="20" t="n">
        <v>32874</v>
      </c>
      <c r="C1422" s="20" t="n">
        <v>35795</v>
      </c>
      <c r="D1422" s="21" t="n">
        <v>0.04</v>
      </c>
      <c r="E1422" s="21" t="n">
        <v>0.02</v>
      </c>
      <c r="F1422" s="21" t="n">
        <v>0.06</v>
      </c>
    </row>
    <row r="1423">
      <c r="A1423" t="inlineStr">
        <is>
          <t>051 - Effingham</t>
        </is>
      </c>
      <c r="B1423" s="20" t="n">
        <v>35796</v>
      </c>
      <c r="C1423" s="20" t="n">
        <v>44286</v>
      </c>
      <c r="D1423" s="21" t="n">
        <v>0.04</v>
      </c>
      <c r="E1423" s="21" t="n">
        <v>0.03</v>
      </c>
      <c r="F1423" s="21" t="n">
        <v>0.07000000000000001</v>
      </c>
    </row>
    <row r="1424">
      <c r="A1424" t="inlineStr">
        <is>
          <t>051 - Effingham</t>
        </is>
      </c>
      <c r="B1424" s="20" t="n">
        <v>44287</v>
      </c>
      <c r="C1424" s="20" t="n">
        <v>46568</v>
      </c>
      <c r="D1424" s="21" t="n">
        <v>0.04</v>
      </c>
      <c r="E1424" s="21" t="n">
        <v>0.04</v>
      </c>
      <c r="F1424" s="21" t="n">
        <v>0.08</v>
      </c>
    </row>
    <row r="1425">
      <c r="A1425" t="inlineStr">
        <is>
          <t>051 - Effingham</t>
        </is>
      </c>
      <c r="B1425" s="20" t="n">
        <v>46569</v>
      </c>
      <c r="C1425" s="20" t="n">
        <v>46934</v>
      </c>
      <c r="D1425" s="21" t="n">
        <v>0.04</v>
      </c>
      <c r="E1425" s="21" t="n">
        <v>0.03</v>
      </c>
      <c r="F1425" s="21" t="n">
        <v>0.07000000000000001</v>
      </c>
    </row>
    <row r="1426">
      <c r="A1426" t="inlineStr">
        <is>
          <t>051 - Effingham</t>
        </is>
      </c>
      <c r="B1426" s="20" t="n">
        <v>46935</v>
      </c>
      <c r="C1426" s="20" t="n">
        <v>47391</v>
      </c>
      <c r="D1426" s="21" t="n">
        <v>0.04</v>
      </c>
      <c r="E1426" s="21" t="n">
        <v>0.02</v>
      </c>
      <c r="F1426" s="21" t="n">
        <v>0.06</v>
      </c>
    </row>
    <row r="1427">
      <c r="A1427" t="inlineStr">
        <is>
          <t>051 - Effingham</t>
        </is>
      </c>
      <c r="B1427" s="20" t="n">
        <v>47392</v>
      </c>
      <c r="C1427" s="20" t="n">
        <v>2958465</v>
      </c>
      <c r="D1427" s="21" t="n">
        <v>0.04</v>
      </c>
      <c r="E1427" s="21" t="n">
        <v>0.01</v>
      </c>
      <c r="F1427" s="21" t="n">
        <v>0.05</v>
      </c>
    </row>
    <row r="1428">
      <c r="A1428" t="inlineStr">
        <is>
          <t>051CLF - Effingham (Locomotive)</t>
        </is>
      </c>
      <c r="B1428" s="20" t="n">
        <v>44378</v>
      </c>
      <c r="C1428" s="20" t="n">
        <v>46568</v>
      </c>
      <c r="D1428" s="21" t="n">
        <v>0.04</v>
      </c>
      <c r="E1428" s="21" t="n">
        <v>0.03</v>
      </c>
      <c r="F1428" s="21" t="n">
        <v>0.07000000000000001</v>
      </c>
    </row>
    <row r="1429">
      <c r="A1429" t="inlineStr">
        <is>
          <t>051CLF - Effingham (Locomotive)</t>
        </is>
      </c>
      <c r="B1429" s="20" t="n">
        <v>46569</v>
      </c>
      <c r="C1429" s="20" t="n">
        <v>46934</v>
      </c>
      <c r="D1429" s="21" t="n">
        <v>0.04</v>
      </c>
      <c r="E1429" s="21" t="n">
        <v>0.02</v>
      </c>
      <c r="F1429" s="21" t="n">
        <v>0.06</v>
      </c>
    </row>
    <row r="1430">
      <c r="A1430" t="inlineStr">
        <is>
          <t>051CLF - Effingham (Locomotive)</t>
        </is>
      </c>
      <c r="B1430" s="20" t="n">
        <v>46935</v>
      </c>
      <c r="C1430" s="20" t="n">
        <v>2958465</v>
      </c>
      <c r="D1430" s="21" t="n">
        <v>0.04</v>
      </c>
      <c r="E1430" s="21" t="n">
        <v>0.01</v>
      </c>
      <c r="F1430" s="21" t="n">
        <v>0.05</v>
      </c>
    </row>
    <row r="1431">
      <c r="A1431" t="inlineStr">
        <is>
          <t>051E - Effingham (Energy)</t>
        </is>
      </c>
      <c r="B1431" s="20" t="n">
        <v>41275</v>
      </c>
      <c r="C1431" s="20" t="n">
        <v>41639</v>
      </c>
      <c r="D1431" s="21" t="n">
        <v>0.03</v>
      </c>
      <c r="E1431" s="21" t="n">
        <v>0.025</v>
      </c>
      <c r="F1431" s="21" t="n">
        <v>0.055</v>
      </c>
    </row>
    <row r="1432">
      <c r="A1432" t="inlineStr">
        <is>
          <t>051E - Effingham (Energy)</t>
        </is>
      </c>
      <c r="B1432" s="20" t="n">
        <v>41640</v>
      </c>
      <c r="C1432" s="20" t="n">
        <v>42004</v>
      </c>
      <c r="D1432" s="21" t="n">
        <v>0.02</v>
      </c>
      <c r="E1432" s="21" t="n">
        <v>0.02</v>
      </c>
      <c r="F1432" s="21" t="n">
        <v>0.04</v>
      </c>
    </row>
    <row r="1433">
      <c r="A1433" t="inlineStr">
        <is>
          <t>051E - Effingham (Energy)</t>
        </is>
      </c>
      <c r="B1433" s="20" t="n">
        <v>42005</v>
      </c>
      <c r="C1433" s="20" t="n">
        <v>42369</v>
      </c>
      <c r="D1433" s="21" t="n">
        <v>0.01</v>
      </c>
      <c r="E1433" s="21" t="n">
        <v>0.015</v>
      </c>
      <c r="F1433" s="21" t="n">
        <v>0.025</v>
      </c>
    </row>
    <row r="1434">
      <c r="A1434" t="inlineStr">
        <is>
          <t>051E - Effingham (Energy)</t>
        </is>
      </c>
      <c r="B1434" s="20" t="n">
        <v>42370</v>
      </c>
      <c r="C1434" s="20" t="n">
        <v>46568</v>
      </c>
      <c r="D1434" s="21" t="n">
        <v>0</v>
      </c>
      <c r="E1434" s="21" t="n">
        <v>0.01</v>
      </c>
      <c r="F1434" s="21" t="n">
        <v>0.01</v>
      </c>
    </row>
    <row r="1435">
      <c r="A1435" t="inlineStr">
        <is>
          <t>051E - Effingham (Energy)</t>
        </is>
      </c>
      <c r="B1435" s="20" t="n">
        <v>46569</v>
      </c>
      <c r="C1435" s="20" t="n">
        <v>2958465</v>
      </c>
      <c r="D1435" s="21" t="n">
        <v>0</v>
      </c>
      <c r="E1435" s="21" t="n">
        <v>0</v>
      </c>
      <c r="F1435" s="21" t="n">
        <v>0</v>
      </c>
    </row>
    <row r="1436">
      <c r="A1436" t="inlineStr">
        <is>
          <t>051JT - Effingham (Jet Fuel)</t>
        </is>
      </c>
      <c r="B1436" s="20" t="n">
        <v>42005</v>
      </c>
      <c r="C1436" s="20" t="n">
        <v>42185</v>
      </c>
      <c r="D1436" s="21" t="n">
        <v>0</v>
      </c>
      <c r="E1436" s="21" t="n">
        <v>0</v>
      </c>
      <c r="F1436" s="21" t="n">
        <v>0</v>
      </c>
    </row>
    <row r="1437">
      <c r="A1437" t="inlineStr">
        <is>
          <t>051JT - Effingham (Jet Fuel)</t>
        </is>
      </c>
      <c r="B1437" s="20" t="n">
        <v>42186</v>
      </c>
      <c r="C1437" s="20" t="n">
        <v>43281</v>
      </c>
      <c r="D1437" s="21" t="n">
        <v>0.04</v>
      </c>
      <c r="E1437" s="21" t="n">
        <v>0.03</v>
      </c>
      <c r="F1437" s="21" t="n">
        <v>0.07000000000000001</v>
      </c>
    </row>
    <row r="1438">
      <c r="A1438" t="inlineStr">
        <is>
          <t>051JT - Effingham (Jet Fuel)</t>
        </is>
      </c>
      <c r="B1438" s="20" t="n">
        <v>43282</v>
      </c>
      <c r="C1438" s="20" t="n">
        <v>43312</v>
      </c>
      <c r="D1438" s="21" t="n">
        <v>0.04</v>
      </c>
      <c r="E1438" s="21" t="n">
        <v>0.01</v>
      </c>
      <c r="F1438" s="21" t="n">
        <v>0.05</v>
      </c>
    </row>
    <row r="1439">
      <c r="A1439" t="inlineStr">
        <is>
          <t>051JT - Effingham (Jet Fuel)</t>
        </is>
      </c>
      <c r="B1439" s="20" t="n">
        <v>43313</v>
      </c>
      <c r="C1439" s="20" t="n">
        <v>2958465</v>
      </c>
      <c r="D1439" s="21" t="n">
        <v>0</v>
      </c>
      <c r="E1439" s="21" t="n">
        <v>0.01</v>
      </c>
      <c r="F1439" s="21" t="n">
        <v>0.01</v>
      </c>
    </row>
    <row r="1440">
      <c r="A1440" t="inlineStr">
        <is>
          <t>051TE - Effingham (TSPLOST Exempt)</t>
        </is>
      </c>
      <c r="B1440" s="20" t="n">
        <v>28307</v>
      </c>
      <c r="C1440" s="20" t="n">
        <v>32873</v>
      </c>
      <c r="D1440" s="21" t="n">
        <v>0.04</v>
      </c>
      <c r="E1440" s="21" t="n">
        <v>0.01</v>
      </c>
      <c r="F1440" s="21" t="n">
        <v>0.05</v>
      </c>
    </row>
    <row r="1441">
      <c r="A1441" t="inlineStr">
        <is>
          <t>051TE - Effingham (TSPLOST Exempt)</t>
        </is>
      </c>
      <c r="B1441" s="20" t="n">
        <v>32874</v>
      </c>
      <c r="C1441" s="20" t="n">
        <v>35795</v>
      </c>
      <c r="D1441" s="21" t="n">
        <v>0.04</v>
      </c>
      <c r="E1441" s="21" t="n">
        <v>0.02</v>
      </c>
      <c r="F1441" s="21" t="n">
        <v>0.06</v>
      </c>
    </row>
    <row r="1442">
      <c r="A1442" t="inlineStr">
        <is>
          <t>051TE - Effingham (TSPLOST Exempt)</t>
        </is>
      </c>
      <c r="B1442" s="20" t="n">
        <v>35796</v>
      </c>
      <c r="C1442" s="20" t="n">
        <v>46568</v>
      </c>
      <c r="D1442" s="21" t="n">
        <v>0.04</v>
      </c>
      <c r="E1442" s="21" t="n">
        <v>0.03</v>
      </c>
      <c r="F1442" s="21" t="n">
        <v>0.07000000000000001</v>
      </c>
    </row>
    <row r="1443">
      <c r="A1443" t="inlineStr">
        <is>
          <t>051TE - Effingham (TSPLOST Exempt)</t>
        </is>
      </c>
      <c r="B1443" s="20" t="n">
        <v>46569</v>
      </c>
      <c r="C1443" s="20" t="n">
        <v>46934</v>
      </c>
      <c r="D1443" s="21" t="n">
        <v>0.04</v>
      </c>
      <c r="E1443" s="21" t="n">
        <v>0.02</v>
      </c>
      <c r="F1443" s="21" t="n">
        <v>0.06</v>
      </c>
    </row>
    <row r="1444">
      <c r="A1444" t="inlineStr">
        <is>
          <t>051TE - Effingham (TSPLOST Exempt)</t>
        </is>
      </c>
      <c r="B1444" s="20" t="n">
        <v>46935</v>
      </c>
      <c r="C1444" s="20" t="n">
        <v>2958465</v>
      </c>
      <c r="D1444" s="21" t="n">
        <v>0.04</v>
      </c>
      <c r="E1444" s="21" t="n">
        <v>0.01</v>
      </c>
      <c r="F1444" s="21" t="n">
        <v>0.05</v>
      </c>
    </row>
    <row r="1445">
      <c r="A1445" t="inlineStr">
        <is>
          <t>052 - Elbert</t>
        </is>
      </c>
      <c r="B1445" s="20" t="n">
        <v>31413</v>
      </c>
      <c r="C1445" s="20" t="n">
        <v>32873</v>
      </c>
      <c r="D1445" s="21" t="n">
        <v>0.04</v>
      </c>
      <c r="E1445" s="21" t="n">
        <v>0.01</v>
      </c>
      <c r="F1445" s="21" t="n">
        <v>0.05</v>
      </c>
    </row>
    <row r="1446">
      <c r="A1446" t="inlineStr">
        <is>
          <t>052 - Elbert</t>
        </is>
      </c>
      <c r="B1446" s="20" t="n">
        <v>32874</v>
      </c>
      <c r="C1446" s="20" t="n">
        <v>33969</v>
      </c>
      <c r="D1446" s="21" t="n">
        <v>0.04</v>
      </c>
      <c r="E1446" s="21" t="n">
        <v>0.02</v>
      </c>
      <c r="F1446" s="21" t="n">
        <v>0.06</v>
      </c>
    </row>
    <row r="1447">
      <c r="A1447" t="inlineStr">
        <is>
          <t>052 - Elbert</t>
        </is>
      </c>
      <c r="B1447" s="20" t="n">
        <v>33970</v>
      </c>
      <c r="C1447" s="20" t="n">
        <v>34059</v>
      </c>
      <c r="D1447" s="21" t="n">
        <v>0.04</v>
      </c>
      <c r="E1447" s="21" t="n">
        <v>0.01</v>
      </c>
      <c r="F1447" s="21" t="n">
        <v>0.05</v>
      </c>
    </row>
    <row r="1448">
      <c r="A1448" t="inlineStr">
        <is>
          <t>052 - Elbert</t>
        </is>
      </c>
      <c r="B1448" s="20" t="n">
        <v>34060</v>
      </c>
      <c r="C1448" s="20" t="n">
        <v>35155</v>
      </c>
      <c r="D1448" s="21" t="n">
        <v>0.04</v>
      </c>
      <c r="E1448" s="21" t="n">
        <v>0.02</v>
      </c>
      <c r="F1448" s="21" t="n">
        <v>0.06</v>
      </c>
    </row>
    <row r="1449">
      <c r="A1449" t="inlineStr">
        <is>
          <t>052 - Elbert</t>
        </is>
      </c>
      <c r="B1449" s="20" t="n">
        <v>35156</v>
      </c>
      <c r="C1449" s="20" t="n">
        <v>35246</v>
      </c>
      <c r="D1449" s="21" t="n">
        <v>0.04</v>
      </c>
      <c r="E1449" s="21" t="n">
        <v>0.01</v>
      </c>
      <c r="F1449" s="21" t="n">
        <v>0.05</v>
      </c>
    </row>
    <row r="1450">
      <c r="A1450" t="inlineStr">
        <is>
          <t>052 - Elbert</t>
        </is>
      </c>
      <c r="B1450" s="20" t="n">
        <v>35247</v>
      </c>
      <c r="C1450" s="20" t="n">
        <v>35581</v>
      </c>
      <c r="D1450" s="21" t="n">
        <v>0.04</v>
      </c>
      <c r="E1450" s="21" t="n">
        <v>0.02</v>
      </c>
      <c r="F1450" s="21" t="n">
        <v>0.06</v>
      </c>
    </row>
    <row r="1451">
      <c r="A1451" t="inlineStr">
        <is>
          <t>052 - Elbert</t>
        </is>
      </c>
      <c r="B1451" s="20" t="n">
        <v>35582</v>
      </c>
      <c r="C1451" s="20" t="n">
        <v>43646</v>
      </c>
      <c r="D1451" s="21" t="n">
        <v>0.04</v>
      </c>
      <c r="E1451" s="21" t="n">
        <v>0.03</v>
      </c>
      <c r="F1451" s="21" t="n">
        <v>0.07000000000000001</v>
      </c>
    </row>
    <row r="1452">
      <c r="A1452" t="inlineStr">
        <is>
          <t>052 - Elbert</t>
        </is>
      </c>
      <c r="B1452" s="20" t="n">
        <v>43647</v>
      </c>
      <c r="C1452" s="20" t="n">
        <v>46022</v>
      </c>
      <c r="D1452" s="21" t="n">
        <v>0.04</v>
      </c>
      <c r="E1452" s="21" t="n">
        <v>0.04</v>
      </c>
      <c r="F1452" s="21" t="n">
        <v>0.08</v>
      </c>
    </row>
    <row r="1453">
      <c r="A1453" t="inlineStr">
        <is>
          <t>052 - Elbert</t>
        </is>
      </c>
      <c r="B1453" s="20" t="n">
        <v>46023</v>
      </c>
      <c r="C1453" s="20" t="n">
        <v>46568</v>
      </c>
      <c r="D1453" s="21" t="n">
        <v>0.04</v>
      </c>
      <c r="E1453" s="21" t="n">
        <v>0.05</v>
      </c>
      <c r="F1453" s="21" t="n">
        <v>0.09</v>
      </c>
    </row>
    <row r="1454">
      <c r="A1454" t="inlineStr">
        <is>
          <t>052 - Elbert</t>
        </is>
      </c>
      <c r="B1454" s="20" t="n">
        <v>46569</v>
      </c>
      <c r="C1454" s="20" t="n">
        <v>47118</v>
      </c>
      <c r="D1454" s="21" t="n">
        <v>0.04</v>
      </c>
      <c r="E1454" s="21" t="n">
        <v>0.04</v>
      </c>
      <c r="F1454" s="21" t="n">
        <v>0.08</v>
      </c>
    </row>
    <row r="1455">
      <c r="A1455" t="inlineStr">
        <is>
          <t>052 - Elbert</t>
        </is>
      </c>
      <c r="B1455" s="20" t="n">
        <v>47119</v>
      </c>
      <c r="C1455" s="20" t="n">
        <v>47299</v>
      </c>
      <c r="D1455" s="21" t="n">
        <v>0.04</v>
      </c>
      <c r="E1455" s="21" t="n">
        <v>0.03</v>
      </c>
      <c r="F1455" s="21" t="n">
        <v>0.07000000000000001</v>
      </c>
    </row>
    <row r="1456">
      <c r="A1456" t="inlineStr">
        <is>
          <t>052 - Elbert</t>
        </is>
      </c>
      <c r="B1456" s="20" t="n">
        <v>47300</v>
      </c>
      <c r="C1456" s="20" t="n">
        <v>47848</v>
      </c>
      <c r="D1456" s="21" t="n">
        <v>0.04</v>
      </c>
      <c r="E1456" s="21" t="n">
        <v>0.02</v>
      </c>
      <c r="F1456" s="21" t="n">
        <v>0.06</v>
      </c>
    </row>
    <row r="1457">
      <c r="A1457" t="inlineStr">
        <is>
          <t>052 - Elbert</t>
        </is>
      </c>
      <c r="B1457" s="20" t="n">
        <v>47849</v>
      </c>
      <c r="C1457" s="20" t="n">
        <v>2958465</v>
      </c>
      <c r="D1457" s="21" t="n">
        <v>0.04</v>
      </c>
      <c r="E1457" s="21" t="n">
        <v>0.01</v>
      </c>
      <c r="F1457" s="21" t="n">
        <v>0.05</v>
      </c>
    </row>
    <row r="1458">
      <c r="A1458" t="inlineStr">
        <is>
          <t>052CLF - Elbert (Locomotive)</t>
        </is>
      </c>
      <c r="B1458" s="20" t="n">
        <v>44378</v>
      </c>
      <c r="C1458" s="20" t="n">
        <v>46022</v>
      </c>
      <c r="D1458" s="21" t="n">
        <v>0.04</v>
      </c>
      <c r="E1458" s="21" t="n">
        <v>0.03</v>
      </c>
      <c r="F1458" s="21" t="n">
        <v>0.07000000000000001</v>
      </c>
    </row>
    <row r="1459">
      <c r="A1459" t="inlineStr">
        <is>
          <t>052CLF - Elbert (Locomotive)</t>
        </is>
      </c>
      <c r="B1459" s="20" t="n">
        <v>46023</v>
      </c>
      <c r="C1459" s="20" t="n">
        <v>46568</v>
      </c>
      <c r="D1459" s="21" t="n">
        <v>0.04</v>
      </c>
      <c r="E1459" s="21" t="n">
        <v>0.04</v>
      </c>
      <c r="F1459" s="21" t="n">
        <v>0.08</v>
      </c>
    </row>
    <row r="1460">
      <c r="A1460" t="inlineStr">
        <is>
          <t>052CLF - Elbert (Locomotive)</t>
        </is>
      </c>
      <c r="B1460" s="20" t="n">
        <v>46569</v>
      </c>
      <c r="C1460" s="20" t="n">
        <v>47299</v>
      </c>
      <c r="D1460" s="21" t="n">
        <v>0.04</v>
      </c>
      <c r="E1460" s="21" t="n">
        <v>0.03</v>
      </c>
      <c r="F1460" s="21" t="n">
        <v>0.07000000000000001</v>
      </c>
    </row>
    <row r="1461">
      <c r="A1461" t="inlineStr">
        <is>
          <t>052CLF - Elbert (Locomotive)</t>
        </is>
      </c>
      <c r="B1461" s="20" t="n">
        <v>47300</v>
      </c>
      <c r="C1461" s="20" t="n">
        <v>47848</v>
      </c>
      <c r="D1461" s="21" t="n">
        <v>0.04</v>
      </c>
      <c r="E1461" s="21" t="n">
        <v>0.02</v>
      </c>
      <c r="F1461" s="21" t="n">
        <v>0.06</v>
      </c>
    </row>
    <row r="1462">
      <c r="A1462" t="inlineStr">
        <is>
          <t>052CLF - Elbert (Locomotive)</t>
        </is>
      </c>
      <c r="B1462" s="20" t="n">
        <v>47849</v>
      </c>
      <c r="C1462" s="20" t="n">
        <v>2958465</v>
      </c>
      <c r="D1462" s="21" t="n">
        <v>0.04</v>
      </c>
      <c r="E1462" s="21" t="n">
        <v>0.01</v>
      </c>
      <c r="F1462" s="21" t="n">
        <v>0.05</v>
      </c>
    </row>
    <row r="1463">
      <c r="A1463" t="inlineStr">
        <is>
          <t>052E - Elbert (Energy)</t>
        </is>
      </c>
      <c r="B1463" s="20" t="n">
        <v>41275</v>
      </c>
      <c r="C1463" s="20" t="n">
        <v>41639</v>
      </c>
      <c r="D1463" s="21" t="n">
        <v>0.03</v>
      </c>
      <c r="E1463" s="21" t="n">
        <v>0.025</v>
      </c>
      <c r="F1463" s="21" t="n">
        <v>0.055</v>
      </c>
    </row>
    <row r="1464">
      <c r="A1464" t="inlineStr">
        <is>
          <t>052E - Elbert (Energy)</t>
        </is>
      </c>
      <c r="B1464" s="20" t="n">
        <v>41640</v>
      </c>
      <c r="C1464" s="20" t="n">
        <v>42004</v>
      </c>
      <c r="D1464" s="21" t="n">
        <v>0.02</v>
      </c>
      <c r="E1464" s="21" t="n">
        <v>0.02</v>
      </c>
      <c r="F1464" s="21" t="n">
        <v>0.04</v>
      </c>
    </row>
    <row r="1465">
      <c r="A1465" t="inlineStr">
        <is>
          <t>052E - Elbert (Energy)</t>
        </is>
      </c>
      <c r="B1465" s="20" t="n">
        <v>42005</v>
      </c>
      <c r="C1465" s="20" t="n">
        <v>42369</v>
      </c>
      <c r="D1465" s="21" t="n">
        <v>0.01</v>
      </c>
      <c r="E1465" s="21" t="n">
        <v>0.015</v>
      </c>
      <c r="F1465" s="21" t="n">
        <v>0.025</v>
      </c>
    </row>
    <row r="1466">
      <c r="A1466" t="inlineStr">
        <is>
          <t>052E - Elbert (Energy)</t>
        </is>
      </c>
      <c r="B1466" s="20" t="n">
        <v>42370</v>
      </c>
      <c r="C1466" s="20" t="n">
        <v>46568</v>
      </c>
      <c r="D1466" s="21" t="n">
        <v>0</v>
      </c>
      <c r="E1466" s="21" t="n">
        <v>0.01</v>
      </c>
      <c r="F1466" s="21" t="n">
        <v>0.01</v>
      </c>
    </row>
    <row r="1467">
      <c r="A1467" t="inlineStr">
        <is>
          <t>052E - Elbert (Energy)</t>
        </is>
      </c>
      <c r="B1467" s="20" t="n">
        <v>46569</v>
      </c>
      <c r="C1467" s="20" t="n">
        <v>2958465</v>
      </c>
      <c r="D1467" s="21" t="n">
        <v>0</v>
      </c>
      <c r="E1467" s="21" t="n">
        <v>0</v>
      </c>
      <c r="F1467" s="21" t="n">
        <v>0</v>
      </c>
    </row>
    <row r="1468">
      <c r="A1468" t="inlineStr">
        <is>
          <t>052JT - Elbert (Jet Fuel)</t>
        </is>
      </c>
      <c r="B1468" s="20" t="n">
        <v>42005</v>
      </c>
      <c r="C1468" s="20" t="n">
        <v>42185</v>
      </c>
      <c r="D1468" s="21" t="n">
        <v>0</v>
      </c>
      <c r="E1468" s="21" t="n">
        <v>0</v>
      </c>
      <c r="F1468" s="21" t="n">
        <v>0</v>
      </c>
    </row>
    <row r="1469">
      <c r="A1469" t="inlineStr">
        <is>
          <t>052JT - Elbert (Jet Fuel)</t>
        </is>
      </c>
      <c r="B1469" s="20" t="n">
        <v>42186</v>
      </c>
      <c r="C1469" s="20" t="n">
        <v>43281</v>
      </c>
      <c r="D1469" s="21" t="n">
        <v>0.04</v>
      </c>
      <c r="E1469" s="21" t="n">
        <v>0.03</v>
      </c>
      <c r="F1469" s="21" t="n">
        <v>0.07000000000000001</v>
      </c>
    </row>
    <row r="1470">
      <c r="A1470" t="inlineStr">
        <is>
          <t>052JT - Elbert (Jet Fuel)</t>
        </is>
      </c>
      <c r="B1470" s="20" t="n">
        <v>43282</v>
      </c>
      <c r="C1470" s="20" t="n">
        <v>43312</v>
      </c>
      <c r="D1470" s="21" t="n">
        <v>0.04</v>
      </c>
      <c r="E1470" s="21" t="n">
        <v>0.01</v>
      </c>
      <c r="F1470" s="21" t="n">
        <v>0.05</v>
      </c>
    </row>
    <row r="1471">
      <c r="A1471" t="inlineStr">
        <is>
          <t>052JT - Elbert (Jet Fuel)</t>
        </is>
      </c>
      <c r="B1471" s="20" t="n">
        <v>43313</v>
      </c>
      <c r="C1471" s="20" t="n">
        <v>2958465</v>
      </c>
      <c r="D1471" s="21" t="n">
        <v>0</v>
      </c>
      <c r="E1471" s="21" t="n">
        <v>0.01</v>
      </c>
      <c r="F1471" s="21" t="n">
        <v>0.01</v>
      </c>
    </row>
    <row r="1472">
      <c r="A1472" t="inlineStr">
        <is>
          <t>052TE - Elbert (TSPLOST Exempt)</t>
        </is>
      </c>
      <c r="B1472" s="20" t="n">
        <v>31413</v>
      </c>
      <c r="C1472" s="20" t="n">
        <v>32873</v>
      </c>
      <c r="D1472" s="21" t="n">
        <v>0.04</v>
      </c>
      <c r="E1472" s="21" t="n">
        <v>0.01</v>
      </c>
      <c r="F1472" s="21" t="n">
        <v>0.05</v>
      </c>
    </row>
    <row r="1473">
      <c r="A1473" t="inlineStr">
        <is>
          <t>052TE - Elbert (TSPLOST Exempt)</t>
        </is>
      </c>
      <c r="B1473" s="20" t="n">
        <v>32874</v>
      </c>
      <c r="C1473" s="20" t="n">
        <v>33969</v>
      </c>
      <c r="D1473" s="21" t="n">
        <v>0.04</v>
      </c>
      <c r="E1473" s="21" t="n">
        <v>0.02</v>
      </c>
      <c r="F1473" s="21" t="n">
        <v>0.06</v>
      </c>
    </row>
    <row r="1474">
      <c r="A1474" t="inlineStr">
        <is>
          <t>052TE - Elbert (TSPLOST Exempt)</t>
        </is>
      </c>
      <c r="B1474" s="20" t="n">
        <v>33970</v>
      </c>
      <c r="C1474" s="20" t="n">
        <v>34059</v>
      </c>
      <c r="D1474" s="21" t="n">
        <v>0.04</v>
      </c>
      <c r="E1474" s="21" t="n">
        <v>0.01</v>
      </c>
      <c r="F1474" s="21" t="n">
        <v>0.05</v>
      </c>
    </row>
    <row r="1475">
      <c r="A1475" t="inlineStr">
        <is>
          <t>052TE - Elbert (TSPLOST Exempt)</t>
        </is>
      </c>
      <c r="B1475" s="20" t="n">
        <v>34060</v>
      </c>
      <c r="C1475" s="20" t="n">
        <v>35155</v>
      </c>
      <c r="D1475" s="21" t="n">
        <v>0.04</v>
      </c>
      <c r="E1475" s="21" t="n">
        <v>0.02</v>
      </c>
      <c r="F1475" s="21" t="n">
        <v>0.06</v>
      </c>
    </row>
    <row r="1476">
      <c r="A1476" t="inlineStr">
        <is>
          <t>052TE - Elbert (TSPLOST Exempt)</t>
        </is>
      </c>
      <c r="B1476" s="20" t="n">
        <v>35156</v>
      </c>
      <c r="C1476" s="20" t="n">
        <v>35246</v>
      </c>
      <c r="D1476" s="21" t="n">
        <v>0.04</v>
      </c>
      <c r="E1476" s="21" t="n">
        <v>0.01</v>
      </c>
      <c r="F1476" s="21" t="n">
        <v>0.05</v>
      </c>
    </row>
    <row r="1477">
      <c r="A1477" t="inlineStr">
        <is>
          <t>052TE - Elbert (TSPLOST Exempt)</t>
        </is>
      </c>
      <c r="B1477" s="20" t="n">
        <v>35247</v>
      </c>
      <c r="C1477" s="20" t="n">
        <v>35581</v>
      </c>
      <c r="D1477" s="21" t="n">
        <v>0.04</v>
      </c>
      <c r="E1477" s="21" t="n">
        <v>0.02</v>
      </c>
      <c r="F1477" s="21" t="n">
        <v>0.06</v>
      </c>
    </row>
    <row r="1478">
      <c r="A1478" t="inlineStr">
        <is>
          <t>052TE - Elbert (TSPLOST Exempt)</t>
        </is>
      </c>
      <c r="B1478" s="20" t="n">
        <v>35582</v>
      </c>
      <c r="C1478" s="20" t="n">
        <v>46022</v>
      </c>
      <c r="D1478" s="21" t="n">
        <v>0.04</v>
      </c>
      <c r="E1478" s="21" t="n">
        <v>0.03</v>
      </c>
      <c r="F1478" s="21" t="n">
        <v>0.07000000000000001</v>
      </c>
    </row>
    <row r="1479">
      <c r="A1479" t="inlineStr">
        <is>
          <t>052TE - Elbert (TSPLOST Exempt)</t>
        </is>
      </c>
      <c r="B1479" s="20" t="n">
        <v>46023</v>
      </c>
      <c r="C1479" s="20" t="n">
        <v>46568</v>
      </c>
      <c r="D1479" s="21" t="n">
        <v>0.04</v>
      </c>
      <c r="E1479" s="21" t="n">
        <v>0.04</v>
      </c>
      <c r="F1479" s="21" t="n">
        <v>0.08</v>
      </c>
    </row>
    <row r="1480">
      <c r="A1480" t="inlineStr">
        <is>
          <t>052TE - Elbert (TSPLOST Exempt)</t>
        </is>
      </c>
      <c r="B1480" s="20" t="n">
        <v>46569</v>
      </c>
      <c r="C1480" s="20" t="n">
        <v>47299</v>
      </c>
      <c r="D1480" s="21" t="n">
        <v>0.04</v>
      </c>
      <c r="E1480" s="21" t="n">
        <v>0.03</v>
      </c>
      <c r="F1480" s="21" t="n">
        <v>0.07000000000000001</v>
      </c>
    </row>
    <row r="1481">
      <c r="A1481" t="inlineStr">
        <is>
          <t>052TE - Elbert (TSPLOST Exempt)</t>
        </is>
      </c>
      <c r="B1481" s="20" t="n">
        <v>47300</v>
      </c>
      <c r="C1481" s="20" t="n">
        <v>47848</v>
      </c>
      <c r="D1481" s="21" t="n">
        <v>0.04</v>
      </c>
      <c r="E1481" s="21" t="n">
        <v>0.02</v>
      </c>
      <c r="F1481" s="21" t="n">
        <v>0.06</v>
      </c>
    </row>
    <row r="1482">
      <c r="A1482" t="inlineStr">
        <is>
          <t>052TE - Elbert (TSPLOST Exempt)</t>
        </is>
      </c>
      <c r="B1482" s="20" t="n">
        <v>47849</v>
      </c>
      <c r="C1482" s="20" t="n">
        <v>2958465</v>
      </c>
      <c r="D1482" s="21" t="n">
        <v>0.04</v>
      </c>
      <c r="E1482" s="21" t="n">
        <v>0.01</v>
      </c>
      <c r="F1482" s="21" t="n">
        <v>0.05</v>
      </c>
    </row>
    <row r="1483">
      <c r="A1483" t="inlineStr">
        <is>
          <t>053 - Emanuel</t>
        </is>
      </c>
      <c r="B1483" s="20" t="n">
        <v>29221</v>
      </c>
      <c r="C1483" s="20" t="n">
        <v>32233</v>
      </c>
      <c r="D1483" s="21" t="n">
        <v>0.04</v>
      </c>
      <c r="E1483" s="21" t="n">
        <v>0.01</v>
      </c>
      <c r="F1483" s="21" t="n">
        <v>0.05</v>
      </c>
    </row>
    <row r="1484">
      <c r="A1484" t="inlineStr">
        <is>
          <t>053 - Emanuel</t>
        </is>
      </c>
      <c r="B1484" s="20" t="n">
        <v>32234</v>
      </c>
      <c r="C1484" s="20" t="n">
        <v>33146</v>
      </c>
      <c r="D1484" s="21" t="n">
        <v>0.04</v>
      </c>
      <c r="E1484" s="21" t="n">
        <v>0.02</v>
      </c>
      <c r="F1484" s="21" t="n">
        <v>0.06</v>
      </c>
    </row>
    <row r="1485">
      <c r="A1485" t="inlineStr">
        <is>
          <t>053 - Emanuel</t>
        </is>
      </c>
      <c r="B1485" s="20" t="n">
        <v>33147</v>
      </c>
      <c r="C1485" s="20" t="n">
        <v>33694</v>
      </c>
      <c r="D1485" s="21" t="n">
        <v>0.04</v>
      </c>
      <c r="E1485" s="21" t="n">
        <v>0.01</v>
      </c>
      <c r="F1485" s="21" t="n">
        <v>0.05</v>
      </c>
    </row>
    <row r="1486">
      <c r="A1486" t="inlineStr">
        <is>
          <t>053 - Emanuel</t>
        </is>
      </c>
      <c r="B1486" s="20" t="n">
        <v>33695</v>
      </c>
      <c r="C1486" s="20" t="n">
        <v>35581</v>
      </c>
      <c r="D1486" s="21" t="n">
        <v>0.04</v>
      </c>
      <c r="E1486" s="21" t="n">
        <v>0.02</v>
      </c>
      <c r="F1486" s="21" t="n">
        <v>0.06</v>
      </c>
    </row>
    <row r="1487">
      <c r="A1487" t="inlineStr">
        <is>
          <t>053 - Emanuel</t>
        </is>
      </c>
      <c r="B1487" s="20" t="n">
        <v>35582</v>
      </c>
      <c r="C1487" s="20" t="n">
        <v>41274</v>
      </c>
      <c r="D1487" s="21" t="n">
        <v>0.04</v>
      </c>
      <c r="E1487" s="21" t="n">
        <v>0.03</v>
      </c>
      <c r="F1487" s="21" t="n">
        <v>0.07000000000000001</v>
      </c>
    </row>
    <row r="1488">
      <c r="A1488" t="inlineStr">
        <is>
          <t>053 - Emanuel</t>
        </is>
      </c>
      <c r="B1488" s="20" t="n">
        <v>41275</v>
      </c>
      <c r="C1488" s="20" t="n">
        <v>46022</v>
      </c>
      <c r="D1488" s="21" t="n">
        <v>0.04</v>
      </c>
      <c r="E1488" s="21" t="n">
        <v>0.04</v>
      </c>
      <c r="F1488" s="21" t="n">
        <v>0.08</v>
      </c>
    </row>
    <row r="1489">
      <c r="A1489" t="inlineStr">
        <is>
          <t>053 - Emanuel</t>
        </is>
      </c>
      <c r="B1489" s="20" t="n">
        <v>46023</v>
      </c>
      <c r="C1489" s="20" t="n">
        <v>46568</v>
      </c>
      <c r="D1489" s="21" t="n">
        <v>0.04</v>
      </c>
      <c r="E1489" s="21" t="n">
        <v>0.05</v>
      </c>
      <c r="F1489" s="21" t="n">
        <v>0.09</v>
      </c>
    </row>
    <row r="1490">
      <c r="A1490" t="inlineStr">
        <is>
          <t>053 - Emanuel</t>
        </is>
      </c>
      <c r="B1490" s="20" t="n">
        <v>46569</v>
      </c>
      <c r="C1490" s="20" t="n">
        <v>47483</v>
      </c>
      <c r="D1490" s="21" t="n">
        <v>0.04</v>
      </c>
      <c r="E1490" s="21" t="n">
        <v>0.04</v>
      </c>
      <c r="F1490" s="21" t="n">
        <v>0.08</v>
      </c>
    </row>
    <row r="1491">
      <c r="A1491" t="inlineStr">
        <is>
          <t>053 - Emanuel</t>
        </is>
      </c>
      <c r="B1491" s="20" t="n">
        <v>47484</v>
      </c>
      <c r="C1491" s="20" t="n">
        <v>47848</v>
      </c>
      <c r="D1491" s="21" t="n">
        <v>0.04</v>
      </c>
      <c r="E1491" s="21" t="n">
        <v>0.03</v>
      </c>
      <c r="F1491" s="21" t="n">
        <v>0.07000000000000001</v>
      </c>
    </row>
    <row r="1492">
      <c r="A1492" t="inlineStr">
        <is>
          <t>053 - Emanuel</t>
        </is>
      </c>
      <c r="B1492" s="20" t="n">
        <v>47849</v>
      </c>
      <c r="C1492" s="20" t="n">
        <v>48579</v>
      </c>
      <c r="D1492" s="21" t="n">
        <v>0.04</v>
      </c>
      <c r="E1492" s="21" t="n">
        <v>0.02</v>
      </c>
      <c r="F1492" s="21" t="n">
        <v>0.06</v>
      </c>
    </row>
    <row r="1493">
      <c r="A1493" t="inlineStr">
        <is>
          <t>053 - Emanuel</t>
        </is>
      </c>
      <c r="B1493" s="20" t="n">
        <v>48580</v>
      </c>
      <c r="C1493" s="20" t="n">
        <v>2958465</v>
      </c>
      <c r="D1493" s="21" t="n">
        <v>0.04</v>
      </c>
      <c r="E1493" s="21" t="n">
        <v>0.01</v>
      </c>
      <c r="F1493" s="21" t="n">
        <v>0.05</v>
      </c>
    </row>
    <row r="1494">
      <c r="A1494" t="inlineStr">
        <is>
          <t>053CLF - Emanuel (Locomotive)</t>
        </is>
      </c>
      <c r="B1494" s="20" t="n">
        <v>44378</v>
      </c>
      <c r="C1494" s="20" t="n">
        <v>46022</v>
      </c>
      <c r="D1494" s="21" t="n">
        <v>0.04</v>
      </c>
      <c r="E1494" s="21" t="n">
        <v>0.03</v>
      </c>
      <c r="F1494" s="21" t="n">
        <v>0.07000000000000001</v>
      </c>
    </row>
    <row r="1495">
      <c r="A1495" t="inlineStr">
        <is>
          <t>053CLF - Emanuel (Locomotive)</t>
        </is>
      </c>
      <c r="B1495" s="20" t="n">
        <v>46023</v>
      </c>
      <c r="C1495" s="20" t="n">
        <v>46568</v>
      </c>
      <c r="D1495" s="21" t="n">
        <v>0.04</v>
      </c>
      <c r="E1495" s="21" t="n">
        <v>0.04</v>
      </c>
      <c r="F1495" s="21" t="n">
        <v>0.08</v>
      </c>
    </row>
    <row r="1496">
      <c r="A1496" t="inlineStr">
        <is>
          <t>053CLF - Emanuel (Locomotive)</t>
        </is>
      </c>
      <c r="B1496" s="20" t="n">
        <v>46569</v>
      </c>
      <c r="C1496" s="20" t="n">
        <v>47483</v>
      </c>
      <c r="D1496" s="21" t="n">
        <v>0.04</v>
      </c>
      <c r="E1496" s="21" t="n">
        <v>0.03</v>
      </c>
      <c r="F1496" s="21" t="n">
        <v>0.07000000000000001</v>
      </c>
    </row>
    <row r="1497">
      <c r="A1497" t="inlineStr">
        <is>
          <t>053CLF - Emanuel (Locomotive)</t>
        </is>
      </c>
      <c r="B1497" s="20" t="n">
        <v>47484</v>
      </c>
      <c r="C1497" s="20" t="n">
        <v>47848</v>
      </c>
      <c r="D1497" s="21" t="n">
        <v>0.04</v>
      </c>
      <c r="E1497" s="21" t="n">
        <v>0.02</v>
      </c>
      <c r="F1497" s="21" t="n">
        <v>0.06</v>
      </c>
    </row>
    <row r="1498">
      <c r="A1498" t="inlineStr">
        <is>
          <t>053CLF - Emanuel (Locomotive)</t>
        </is>
      </c>
      <c r="B1498" s="20" t="n">
        <v>47849</v>
      </c>
      <c r="C1498" s="20" t="n">
        <v>2958465</v>
      </c>
      <c r="D1498" s="21" t="n">
        <v>0.04</v>
      </c>
      <c r="E1498" s="21" t="n">
        <v>0.01</v>
      </c>
      <c r="F1498" s="21" t="n">
        <v>0.05</v>
      </c>
    </row>
    <row r="1499">
      <c r="A1499" t="inlineStr">
        <is>
          <t>053E - Emanuel (Energy)</t>
        </is>
      </c>
      <c r="B1499" s="20" t="n">
        <v>41275</v>
      </c>
      <c r="C1499" s="20" t="n">
        <v>41639</v>
      </c>
      <c r="D1499" s="21" t="n">
        <v>0.03</v>
      </c>
      <c r="E1499" s="21" t="n">
        <v>0.025</v>
      </c>
      <c r="F1499" s="21" t="n">
        <v>0.055</v>
      </c>
    </row>
    <row r="1500">
      <c r="A1500" t="inlineStr">
        <is>
          <t>053E - Emanuel (Energy)</t>
        </is>
      </c>
      <c r="B1500" s="20" t="n">
        <v>41640</v>
      </c>
      <c r="C1500" s="20" t="n">
        <v>42004</v>
      </c>
      <c r="D1500" s="21" t="n">
        <v>0.02</v>
      </c>
      <c r="E1500" s="21" t="n">
        <v>0.02</v>
      </c>
      <c r="F1500" s="21" t="n">
        <v>0.04</v>
      </c>
    </row>
    <row r="1501">
      <c r="A1501" t="inlineStr">
        <is>
          <t>053E - Emanuel (Energy)</t>
        </is>
      </c>
      <c r="B1501" s="20" t="n">
        <v>42005</v>
      </c>
      <c r="C1501" s="20" t="n">
        <v>42369</v>
      </c>
      <c r="D1501" s="21" t="n">
        <v>0.01</v>
      </c>
      <c r="E1501" s="21" t="n">
        <v>0.015</v>
      </c>
      <c r="F1501" s="21" t="n">
        <v>0.025</v>
      </c>
    </row>
    <row r="1502">
      <c r="A1502" t="inlineStr">
        <is>
          <t>053E - Emanuel (Energy)</t>
        </is>
      </c>
      <c r="B1502" s="20" t="n">
        <v>42370</v>
      </c>
      <c r="C1502" s="20" t="n">
        <v>46568</v>
      </c>
      <c r="D1502" s="21" t="n">
        <v>0</v>
      </c>
      <c r="E1502" s="21" t="n">
        <v>0.01</v>
      </c>
      <c r="F1502" s="21" t="n">
        <v>0.01</v>
      </c>
    </row>
    <row r="1503">
      <c r="A1503" t="inlineStr">
        <is>
          <t>053E - Emanuel (Energy)</t>
        </is>
      </c>
      <c r="B1503" s="20" t="n">
        <v>46569</v>
      </c>
      <c r="C1503" s="20" t="n">
        <v>2958465</v>
      </c>
      <c r="D1503" s="21" t="n">
        <v>0</v>
      </c>
      <c r="E1503" s="21" t="n">
        <v>0</v>
      </c>
      <c r="F1503" s="21" t="n">
        <v>0</v>
      </c>
    </row>
    <row r="1504">
      <c r="A1504" t="inlineStr">
        <is>
          <t>053JT - Emanuel (Jet Fuel)</t>
        </is>
      </c>
      <c r="B1504" s="20" t="n">
        <v>42005</v>
      </c>
      <c r="C1504" s="20" t="n">
        <v>42185</v>
      </c>
      <c r="D1504" s="21" t="n">
        <v>0</v>
      </c>
      <c r="E1504" s="21" t="n">
        <v>0</v>
      </c>
      <c r="F1504" s="21" t="n">
        <v>0</v>
      </c>
    </row>
    <row r="1505">
      <c r="A1505" t="inlineStr">
        <is>
          <t>053JT - Emanuel (Jet Fuel)</t>
        </is>
      </c>
      <c r="B1505" s="20" t="n">
        <v>42186</v>
      </c>
      <c r="C1505" s="20" t="n">
        <v>43281</v>
      </c>
      <c r="D1505" s="21" t="n">
        <v>0.04</v>
      </c>
      <c r="E1505" s="21" t="n">
        <v>0.04</v>
      </c>
      <c r="F1505" s="21" t="n">
        <v>0.08</v>
      </c>
    </row>
    <row r="1506">
      <c r="A1506" t="inlineStr">
        <is>
          <t>053JT - Emanuel (Jet Fuel)</t>
        </is>
      </c>
      <c r="B1506" s="20" t="n">
        <v>43282</v>
      </c>
      <c r="C1506" s="20" t="n">
        <v>43312</v>
      </c>
      <c r="D1506" s="21" t="n">
        <v>0.04</v>
      </c>
      <c r="E1506" s="21" t="n">
        <v>0.01</v>
      </c>
      <c r="F1506" s="21" t="n">
        <v>0.05</v>
      </c>
    </row>
    <row r="1507">
      <c r="A1507" t="inlineStr">
        <is>
          <t>053JT - Emanuel (Jet Fuel)</t>
        </is>
      </c>
      <c r="B1507" s="20" t="n">
        <v>43313</v>
      </c>
      <c r="C1507" s="20" t="n">
        <v>2958465</v>
      </c>
      <c r="D1507" s="21" t="n">
        <v>0</v>
      </c>
      <c r="E1507" s="21" t="n">
        <v>0.01</v>
      </c>
      <c r="F1507" s="21" t="n">
        <v>0.01</v>
      </c>
    </row>
    <row r="1508">
      <c r="A1508" t="inlineStr">
        <is>
          <t>053TE - Emanuel (TSPLOST Exempt)</t>
        </is>
      </c>
      <c r="B1508" s="20" t="n">
        <v>41275</v>
      </c>
      <c r="C1508" s="20" t="n">
        <v>46022</v>
      </c>
      <c r="D1508" s="21" t="n">
        <v>0.04</v>
      </c>
      <c r="E1508" s="21" t="n">
        <v>0.03</v>
      </c>
      <c r="F1508" s="21" t="n">
        <v>0.07000000000000001</v>
      </c>
    </row>
    <row r="1509">
      <c r="A1509" t="inlineStr">
        <is>
          <t>053TE - Emanuel (TSPLOST Exempt)</t>
        </is>
      </c>
      <c r="B1509" s="20" t="n">
        <v>46023</v>
      </c>
      <c r="C1509" s="20" t="n">
        <v>46568</v>
      </c>
      <c r="D1509" s="21" t="n">
        <v>0.04</v>
      </c>
      <c r="E1509" s="21" t="n">
        <v>0.04</v>
      </c>
      <c r="F1509" s="21" t="n">
        <v>0.08</v>
      </c>
    </row>
    <row r="1510">
      <c r="A1510" t="inlineStr">
        <is>
          <t>053TE - Emanuel (TSPLOST Exempt)</t>
        </is>
      </c>
      <c r="B1510" s="20" t="n">
        <v>46569</v>
      </c>
      <c r="C1510" s="20" t="n">
        <v>47483</v>
      </c>
      <c r="D1510" s="21" t="n">
        <v>0.04</v>
      </c>
      <c r="E1510" s="21" t="n">
        <v>0.03</v>
      </c>
      <c r="F1510" s="21" t="n">
        <v>0.07000000000000001</v>
      </c>
    </row>
    <row r="1511">
      <c r="A1511" t="inlineStr">
        <is>
          <t>053TE - Emanuel (TSPLOST Exempt)</t>
        </is>
      </c>
      <c r="B1511" s="20" t="n">
        <v>47484</v>
      </c>
      <c r="C1511" s="20" t="n">
        <v>47848</v>
      </c>
      <c r="D1511" s="21" t="n">
        <v>0.04</v>
      </c>
      <c r="E1511" s="21" t="n">
        <v>0.02</v>
      </c>
      <c r="F1511" s="21" t="n">
        <v>0.06</v>
      </c>
    </row>
    <row r="1512">
      <c r="A1512" t="inlineStr">
        <is>
          <t>053TE - Emanuel (TSPLOST Exempt)</t>
        </is>
      </c>
      <c r="B1512" s="20" t="n">
        <v>47849</v>
      </c>
      <c r="C1512" s="20" t="n">
        <v>2958465</v>
      </c>
      <c r="D1512" s="21" t="n">
        <v>0.04</v>
      </c>
      <c r="E1512" s="21" t="n">
        <v>0.01</v>
      </c>
      <c r="F1512" s="21" t="n">
        <v>0.05</v>
      </c>
    </row>
    <row r="1513">
      <c r="A1513" t="inlineStr">
        <is>
          <t>054 - Evans</t>
        </is>
      </c>
      <c r="B1513" s="20" t="n">
        <v>29495</v>
      </c>
      <c r="C1513" s="20" t="n">
        <v>32142</v>
      </c>
      <c r="D1513" s="21" t="n">
        <v>0.04</v>
      </c>
      <c r="E1513" s="21" t="n">
        <v>0.01</v>
      </c>
      <c r="F1513" s="21" t="n">
        <v>0.05</v>
      </c>
    </row>
    <row r="1514">
      <c r="A1514" t="inlineStr">
        <is>
          <t>054 - Evans</t>
        </is>
      </c>
      <c r="B1514" s="20" t="n">
        <v>32143</v>
      </c>
      <c r="C1514" s="20" t="n">
        <v>36250</v>
      </c>
      <c r="D1514" s="21" t="n">
        <v>0.04</v>
      </c>
      <c r="E1514" s="21" t="n">
        <v>0.02</v>
      </c>
      <c r="F1514" s="21" t="n">
        <v>0.06</v>
      </c>
    </row>
    <row r="1515">
      <c r="A1515" t="inlineStr">
        <is>
          <t>054 - Evans</t>
        </is>
      </c>
      <c r="B1515" s="20" t="n">
        <v>36251</v>
      </c>
      <c r="C1515" s="20" t="n">
        <v>41274</v>
      </c>
      <c r="D1515" s="21" t="n">
        <v>0.04</v>
      </c>
      <c r="E1515" s="21" t="n">
        <v>0.03</v>
      </c>
      <c r="F1515" s="21" t="n">
        <v>0.07000000000000001</v>
      </c>
    </row>
    <row r="1516">
      <c r="A1516" t="inlineStr">
        <is>
          <t>054 - Evans</t>
        </is>
      </c>
      <c r="B1516" s="20" t="n">
        <v>41275</v>
      </c>
      <c r="C1516" s="20" t="n">
        <v>46022</v>
      </c>
      <c r="D1516" s="21" t="n">
        <v>0.04</v>
      </c>
      <c r="E1516" s="21" t="n">
        <v>0.04</v>
      </c>
      <c r="F1516" s="21" t="n">
        <v>0.08</v>
      </c>
    </row>
    <row r="1517">
      <c r="A1517" t="inlineStr">
        <is>
          <t>054 - Evans</t>
        </is>
      </c>
      <c r="B1517" s="20" t="n">
        <v>46023</v>
      </c>
      <c r="C1517" s="20" t="n">
        <v>47118</v>
      </c>
      <c r="D1517" s="21" t="n">
        <v>0.04</v>
      </c>
      <c r="E1517" s="21" t="n">
        <v>0.05</v>
      </c>
      <c r="F1517" s="21" t="n">
        <v>0.09</v>
      </c>
    </row>
    <row r="1518">
      <c r="A1518" t="inlineStr">
        <is>
          <t>054 - Evans</t>
        </is>
      </c>
      <c r="B1518" s="20" t="n">
        <v>47119</v>
      </c>
      <c r="C1518" s="20" t="n">
        <v>47483</v>
      </c>
      <c r="D1518" s="21" t="n">
        <v>0.04</v>
      </c>
      <c r="E1518" s="21" t="n">
        <v>0.04</v>
      </c>
      <c r="F1518" s="21" t="n">
        <v>0.08</v>
      </c>
    </row>
    <row r="1519">
      <c r="A1519" t="inlineStr">
        <is>
          <t>054 - Evans</t>
        </is>
      </c>
      <c r="B1519" s="20" t="n">
        <v>47484</v>
      </c>
      <c r="C1519" s="20" t="n">
        <v>47848</v>
      </c>
      <c r="D1519" s="21" t="n">
        <v>0.04</v>
      </c>
      <c r="E1519" s="21" t="n">
        <v>0.03</v>
      </c>
      <c r="F1519" s="21" t="n">
        <v>0.07000000000000001</v>
      </c>
    </row>
    <row r="1520">
      <c r="A1520" t="inlineStr">
        <is>
          <t>054 - Evans</t>
        </is>
      </c>
      <c r="B1520" s="20" t="n">
        <v>47849</v>
      </c>
      <c r="C1520" s="20" t="n">
        <v>48579</v>
      </c>
      <c r="D1520" s="21" t="n">
        <v>0.04</v>
      </c>
      <c r="E1520" s="21" t="n">
        <v>0.02</v>
      </c>
      <c r="F1520" s="21" t="n">
        <v>0.06</v>
      </c>
    </row>
    <row r="1521">
      <c r="A1521" t="inlineStr">
        <is>
          <t>054 - Evans</t>
        </is>
      </c>
      <c r="B1521" s="20" t="n">
        <v>48580</v>
      </c>
      <c r="C1521" s="20" t="n">
        <v>2958465</v>
      </c>
      <c r="D1521" s="21" t="n">
        <v>0.04</v>
      </c>
      <c r="E1521" s="21" t="n">
        <v>0.01</v>
      </c>
      <c r="F1521" s="21" t="n">
        <v>0.05</v>
      </c>
    </row>
    <row r="1522">
      <c r="A1522" t="inlineStr">
        <is>
          <t>054CLF - Evans (Locomotive)</t>
        </is>
      </c>
      <c r="B1522" s="20" t="n">
        <v>44378</v>
      </c>
      <c r="C1522" s="20" t="n">
        <v>45291</v>
      </c>
      <c r="D1522" s="21" t="n">
        <v>0.04</v>
      </c>
      <c r="E1522" s="21" t="n">
        <v>0.03</v>
      </c>
      <c r="F1522" s="21" t="n">
        <v>0.07000000000000001</v>
      </c>
    </row>
    <row r="1523">
      <c r="A1523" t="inlineStr">
        <is>
          <t>054CLF - Evans (Locomotive)</t>
        </is>
      </c>
      <c r="B1523" s="20" t="n">
        <v>45292</v>
      </c>
      <c r="C1523" s="20" t="n">
        <v>46022</v>
      </c>
      <c r="D1523" s="21" t="n">
        <v>0.04</v>
      </c>
      <c r="E1523" s="21" t="n">
        <v>0.03</v>
      </c>
      <c r="F1523" s="21" t="n">
        <v>0.07000000000000001</v>
      </c>
    </row>
    <row r="1524">
      <c r="A1524" t="inlineStr">
        <is>
          <t>054CLF - Evans (Locomotive)</t>
        </is>
      </c>
      <c r="B1524" s="20" t="n">
        <v>46023</v>
      </c>
      <c r="C1524" s="20" t="n">
        <v>47118</v>
      </c>
      <c r="D1524" s="21" t="n">
        <v>0.04</v>
      </c>
      <c r="E1524" s="21" t="n">
        <v>0.04</v>
      </c>
      <c r="F1524" s="21" t="n">
        <v>0.08</v>
      </c>
    </row>
    <row r="1525">
      <c r="A1525" t="inlineStr">
        <is>
          <t>054CLF - Evans (Locomotive)</t>
        </is>
      </c>
      <c r="B1525" s="20" t="n">
        <v>47119</v>
      </c>
      <c r="C1525" s="20" t="n">
        <v>47483</v>
      </c>
      <c r="D1525" s="21" t="n">
        <v>0.04</v>
      </c>
      <c r="E1525" s="21" t="n">
        <v>0.03</v>
      </c>
      <c r="F1525" s="21" t="n">
        <v>0.07000000000000001</v>
      </c>
    </row>
    <row r="1526">
      <c r="A1526" t="inlineStr">
        <is>
          <t>054CLF - Evans (Locomotive)</t>
        </is>
      </c>
      <c r="B1526" s="20" t="n">
        <v>47484</v>
      </c>
      <c r="C1526" s="20" t="n">
        <v>47848</v>
      </c>
      <c r="D1526" s="21" t="n">
        <v>0.04</v>
      </c>
      <c r="E1526" s="21" t="n">
        <v>0.02</v>
      </c>
      <c r="F1526" s="21" t="n">
        <v>0.06</v>
      </c>
    </row>
    <row r="1527">
      <c r="A1527" t="inlineStr">
        <is>
          <t>054CLF - Evans (Locomotive)</t>
        </is>
      </c>
      <c r="B1527" s="20" t="n">
        <v>47849</v>
      </c>
      <c r="C1527" s="20" t="n">
        <v>2958465</v>
      </c>
      <c r="D1527" s="21" t="n">
        <v>0.04</v>
      </c>
      <c r="E1527" s="21" t="n">
        <v>0.01</v>
      </c>
      <c r="F1527" s="21" t="n">
        <v>0.05</v>
      </c>
    </row>
    <row r="1528">
      <c r="A1528" t="inlineStr">
        <is>
          <t>054E - Evans (Energy)</t>
        </is>
      </c>
      <c r="B1528" s="20" t="n">
        <v>41275</v>
      </c>
      <c r="C1528" s="20" t="n">
        <v>41639</v>
      </c>
      <c r="D1528" s="21" t="n">
        <v>0.03</v>
      </c>
      <c r="E1528" s="21" t="n">
        <v>0.025</v>
      </c>
      <c r="F1528" s="21" t="n">
        <v>0.055</v>
      </c>
    </row>
    <row r="1529">
      <c r="A1529" t="inlineStr">
        <is>
          <t>054E - Evans (Energy)</t>
        </is>
      </c>
      <c r="B1529" s="20" t="n">
        <v>41640</v>
      </c>
      <c r="C1529" s="20" t="n">
        <v>42004</v>
      </c>
      <c r="D1529" s="21" t="n">
        <v>0.02</v>
      </c>
      <c r="E1529" s="21" t="n">
        <v>0.02</v>
      </c>
      <c r="F1529" s="21" t="n">
        <v>0.04</v>
      </c>
    </row>
    <row r="1530">
      <c r="A1530" t="inlineStr">
        <is>
          <t>054E - Evans (Energy)</t>
        </is>
      </c>
      <c r="B1530" s="20" t="n">
        <v>42005</v>
      </c>
      <c r="C1530" s="20" t="n">
        <v>42369</v>
      </c>
      <c r="D1530" s="21" t="n">
        <v>0.01</v>
      </c>
      <c r="E1530" s="21" t="n">
        <v>0.015</v>
      </c>
      <c r="F1530" s="21" t="n">
        <v>0.025</v>
      </c>
    </row>
    <row r="1531">
      <c r="A1531" t="inlineStr">
        <is>
          <t>054E - Evans (Energy)</t>
        </is>
      </c>
      <c r="B1531" s="20" t="n">
        <v>42370</v>
      </c>
      <c r="C1531" s="20" t="n">
        <v>47118</v>
      </c>
      <c r="D1531" s="21" t="n">
        <v>0</v>
      </c>
      <c r="E1531" s="21" t="n">
        <v>0.01</v>
      </c>
      <c r="F1531" s="21" t="n">
        <v>0.01</v>
      </c>
    </row>
    <row r="1532">
      <c r="A1532" t="inlineStr">
        <is>
          <t>054E - Evans (Energy)</t>
        </is>
      </c>
      <c r="B1532" s="20" t="n">
        <v>47119</v>
      </c>
      <c r="C1532" s="20" t="n">
        <v>2958465</v>
      </c>
      <c r="D1532" s="21" t="n">
        <v>0</v>
      </c>
      <c r="E1532" s="21" t="n">
        <v>0</v>
      </c>
      <c r="F1532" s="21" t="n">
        <v>0</v>
      </c>
    </row>
    <row r="1533">
      <c r="A1533" t="inlineStr">
        <is>
          <t>054JT - Evans (Jet Fuel)</t>
        </is>
      </c>
      <c r="B1533" s="20" t="n">
        <v>42005</v>
      </c>
      <c r="C1533" s="20" t="n">
        <v>42185</v>
      </c>
      <c r="D1533" s="21" t="n">
        <v>0</v>
      </c>
      <c r="E1533" s="21" t="n">
        <v>0</v>
      </c>
      <c r="F1533" s="21" t="n">
        <v>0</v>
      </c>
    </row>
    <row r="1534">
      <c r="A1534" t="inlineStr">
        <is>
          <t>054JT - Evans (Jet Fuel)</t>
        </is>
      </c>
      <c r="B1534" s="20" t="n">
        <v>42186</v>
      </c>
      <c r="C1534" s="20" t="n">
        <v>43281</v>
      </c>
      <c r="D1534" s="21" t="n">
        <v>0.04</v>
      </c>
      <c r="E1534" s="21" t="n">
        <v>0.04</v>
      </c>
      <c r="F1534" s="21" t="n">
        <v>0.08</v>
      </c>
    </row>
    <row r="1535">
      <c r="A1535" t="inlineStr">
        <is>
          <t>054JT - Evans (Jet Fuel)</t>
        </is>
      </c>
      <c r="B1535" s="20" t="n">
        <v>43282</v>
      </c>
      <c r="C1535" s="20" t="n">
        <v>43312</v>
      </c>
      <c r="D1535" s="21" t="n">
        <v>0.04</v>
      </c>
      <c r="E1535" s="21" t="n">
        <v>0.01</v>
      </c>
      <c r="F1535" s="21" t="n">
        <v>0.05</v>
      </c>
    </row>
    <row r="1536">
      <c r="A1536" t="inlineStr">
        <is>
          <t>054JT - Evans (Jet Fuel)</t>
        </is>
      </c>
      <c r="B1536" s="20" t="n">
        <v>43313</v>
      </c>
      <c r="C1536" s="20" t="n">
        <v>2958465</v>
      </c>
      <c r="D1536" s="21" t="n">
        <v>0</v>
      </c>
      <c r="E1536" s="21" t="n">
        <v>0.01</v>
      </c>
      <c r="F1536" s="21" t="n">
        <v>0.01</v>
      </c>
    </row>
    <row r="1537">
      <c r="A1537" t="inlineStr">
        <is>
          <t>054TE - Evans (TSPLOST Exempt)</t>
        </is>
      </c>
      <c r="B1537" s="20" t="n">
        <v>29495</v>
      </c>
      <c r="C1537" s="20" t="n">
        <v>32142</v>
      </c>
      <c r="D1537" s="21" t="n">
        <v>0.04</v>
      </c>
      <c r="E1537" s="21" t="n">
        <v>0.01</v>
      </c>
      <c r="F1537" s="21" t="n">
        <v>0.05</v>
      </c>
    </row>
    <row r="1538">
      <c r="A1538" t="inlineStr">
        <is>
          <t>054TE - Evans (TSPLOST Exempt)</t>
        </is>
      </c>
      <c r="B1538" s="20" t="n">
        <v>32143</v>
      </c>
      <c r="C1538" s="20" t="n">
        <v>36250</v>
      </c>
      <c r="D1538" s="21" t="n">
        <v>0.04</v>
      </c>
      <c r="E1538" s="21" t="n">
        <v>0.02</v>
      </c>
      <c r="F1538" s="21" t="n">
        <v>0.06</v>
      </c>
    </row>
    <row r="1539">
      <c r="A1539" t="inlineStr">
        <is>
          <t>054TE - Evans (TSPLOST Exempt)</t>
        </is>
      </c>
      <c r="B1539" s="20" t="n">
        <v>36251</v>
      </c>
      <c r="C1539" s="20" t="n">
        <v>46022</v>
      </c>
      <c r="D1539" s="21" t="n">
        <v>0.04</v>
      </c>
      <c r="E1539" s="21" t="n">
        <v>0.03</v>
      </c>
      <c r="F1539" s="21" t="n">
        <v>0.07000000000000001</v>
      </c>
    </row>
    <row r="1540">
      <c r="A1540" t="inlineStr">
        <is>
          <t>054TE - Evans (TSPLOST Exempt)</t>
        </is>
      </c>
      <c r="B1540" s="20" t="n">
        <v>46023</v>
      </c>
      <c r="C1540" s="20" t="n">
        <v>47118</v>
      </c>
      <c r="D1540" s="21" t="n">
        <v>0.04</v>
      </c>
      <c r="E1540" s="21" t="n">
        <v>0.04</v>
      </c>
      <c r="F1540" s="21" t="n">
        <v>0.08</v>
      </c>
    </row>
    <row r="1541">
      <c r="A1541" t="inlineStr">
        <is>
          <t>054TE - Evans (TSPLOST Exempt)</t>
        </is>
      </c>
      <c r="B1541" s="20" t="n">
        <v>47119</v>
      </c>
      <c r="C1541" s="20" t="n">
        <v>47483</v>
      </c>
      <c r="D1541" s="21" t="n">
        <v>0.04</v>
      </c>
      <c r="E1541" s="21" t="n">
        <v>0.03</v>
      </c>
      <c r="F1541" s="21" t="n">
        <v>0.07000000000000001</v>
      </c>
    </row>
    <row r="1542">
      <c r="A1542" t="inlineStr">
        <is>
          <t>054TE - Evans (TSPLOST Exempt)</t>
        </is>
      </c>
      <c r="B1542" s="20" t="n">
        <v>47484</v>
      </c>
      <c r="C1542" s="20" t="n">
        <v>47848</v>
      </c>
      <c r="D1542" s="21" t="n">
        <v>0.04</v>
      </c>
      <c r="E1542" s="21" t="n">
        <v>0.02</v>
      </c>
      <c r="F1542" s="21" t="n">
        <v>0.06</v>
      </c>
    </row>
    <row r="1543">
      <c r="A1543" t="inlineStr">
        <is>
          <t>054TE - Evans (TSPLOST Exempt)</t>
        </is>
      </c>
      <c r="B1543" s="20" t="n">
        <v>47849</v>
      </c>
      <c r="C1543" s="20" t="n">
        <v>2958465</v>
      </c>
      <c r="D1543" s="21" t="n">
        <v>0.04</v>
      </c>
      <c r="E1543" s="21" t="n">
        <v>0.01</v>
      </c>
      <c r="F1543" s="21" t="n">
        <v>0.05</v>
      </c>
    </row>
    <row r="1544">
      <c r="A1544" t="inlineStr">
        <is>
          <t>055 - Fannin</t>
        </is>
      </c>
      <c r="B1544" s="20" t="n">
        <v>28216</v>
      </c>
      <c r="C1544" s="20" t="n">
        <v>34972</v>
      </c>
      <c r="D1544" s="21" t="n">
        <v>0.04</v>
      </c>
      <c r="E1544" s="21" t="n">
        <v>0.01</v>
      </c>
      <c r="F1544" s="21" t="n">
        <v>0.05</v>
      </c>
    </row>
    <row r="1545">
      <c r="A1545" t="inlineStr">
        <is>
          <t>055 - Fannin</t>
        </is>
      </c>
      <c r="B1545" s="20" t="n">
        <v>34973</v>
      </c>
      <c r="C1545" s="20" t="n">
        <v>36981</v>
      </c>
      <c r="D1545" s="21" t="n">
        <v>0.04</v>
      </c>
      <c r="E1545" s="21" t="n">
        <v>0.02</v>
      </c>
      <c r="F1545" s="21" t="n">
        <v>0.06</v>
      </c>
    </row>
    <row r="1546">
      <c r="A1546" t="inlineStr">
        <is>
          <t>055 - Fannin</t>
        </is>
      </c>
      <c r="B1546" s="20" t="n">
        <v>36982</v>
      </c>
      <c r="C1546" s="20" t="n">
        <v>47391</v>
      </c>
      <c r="D1546" s="21" t="n">
        <v>0.04</v>
      </c>
      <c r="E1546" s="21" t="n">
        <v>0.03</v>
      </c>
      <c r="F1546" s="21" t="n">
        <v>0.07000000000000001</v>
      </c>
    </row>
    <row r="1547">
      <c r="A1547" t="inlineStr">
        <is>
          <t>055 - Fannin</t>
        </is>
      </c>
      <c r="B1547" s="20" t="n">
        <v>47392</v>
      </c>
      <c r="C1547" s="20" t="n">
        <v>47483</v>
      </c>
      <c r="D1547" s="21" t="n">
        <v>0.04</v>
      </c>
      <c r="E1547" s="21" t="n">
        <v>0.02</v>
      </c>
      <c r="F1547" s="21" t="n">
        <v>0.06</v>
      </c>
    </row>
    <row r="1548">
      <c r="A1548" t="inlineStr">
        <is>
          <t>055 - Fannin</t>
        </is>
      </c>
      <c r="B1548" s="20" t="n">
        <v>47484</v>
      </c>
      <c r="C1548" s="20" t="n">
        <v>2958465</v>
      </c>
      <c r="D1548" s="21" t="n">
        <v>0.04</v>
      </c>
      <c r="E1548" s="21" t="n">
        <v>0.01</v>
      </c>
      <c r="F1548" s="21" t="n">
        <v>0.05</v>
      </c>
    </row>
    <row r="1549">
      <c r="A1549" t="inlineStr">
        <is>
          <t>055CLF - Fannin (Locomotive)</t>
        </is>
      </c>
      <c r="B1549" s="20" t="n">
        <v>44378</v>
      </c>
      <c r="C1549" s="20" t="n">
        <v>47391</v>
      </c>
      <c r="D1549" s="21" t="n">
        <v>0.04</v>
      </c>
      <c r="E1549" s="21" t="n">
        <v>0.03</v>
      </c>
      <c r="F1549" s="21" t="n">
        <v>0.07000000000000001</v>
      </c>
    </row>
    <row r="1550">
      <c r="A1550" t="inlineStr">
        <is>
          <t>055CLF - Fannin (Locomotive)</t>
        </is>
      </c>
      <c r="B1550" s="20" t="n">
        <v>47392</v>
      </c>
      <c r="C1550" s="20" t="n">
        <v>47483</v>
      </c>
      <c r="D1550" s="21" t="n">
        <v>0.04</v>
      </c>
      <c r="E1550" s="21" t="n">
        <v>0.02</v>
      </c>
      <c r="F1550" s="21" t="n">
        <v>0.06</v>
      </c>
    </row>
    <row r="1551">
      <c r="A1551" t="inlineStr">
        <is>
          <t>055CLF - Fannin (Locomotive)</t>
        </is>
      </c>
      <c r="B1551" s="20" t="n">
        <v>47484</v>
      </c>
      <c r="C1551" s="20" t="n">
        <v>2958465</v>
      </c>
      <c r="D1551" s="21" t="n">
        <v>0.04</v>
      </c>
      <c r="E1551" s="21" t="n">
        <v>0.01</v>
      </c>
      <c r="F1551" s="21" t="n">
        <v>0.05</v>
      </c>
    </row>
    <row r="1552">
      <c r="A1552" t="inlineStr">
        <is>
          <t>055E - Fannin (Energy)</t>
        </is>
      </c>
      <c r="B1552" s="20" t="n">
        <v>41275</v>
      </c>
      <c r="C1552" s="20" t="n">
        <v>41639</v>
      </c>
      <c r="D1552" s="21" t="n">
        <v>0.03</v>
      </c>
      <c r="E1552" s="21" t="n">
        <v>0.025</v>
      </c>
      <c r="F1552" s="21" t="n">
        <v>0.055</v>
      </c>
    </row>
    <row r="1553">
      <c r="A1553" t="inlineStr">
        <is>
          <t>055E - Fannin (Energy)</t>
        </is>
      </c>
      <c r="B1553" s="20" t="n">
        <v>41640</v>
      </c>
      <c r="C1553" s="20" t="n">
        <v>42004</v>
      </c>
      <c r="D1553" s="21" t="n">
        <v>0.02</v>
      </c>
      <c r="E1553" s="21" t="n">
        <v>0.02</v>
      </c>
      <c r="F1553" s="21" t="n">
        <v>0.04</v>
      </c>
    </row>
    <row r="1554">
      <c r="A1554" t="inlineStr">
        <is>
          <t>055E - Fannin (Energy)</t>
        </is>
      </c>
      <c r="B1554" s="20" t="n">
        <v>42005</v>
      </c>
      <c r="C1554" s="20" t="n">
        <v>42369</v>
      </c>
      <c r="D1554" s="21" t="n">
        <v>0.01</v>
      </c>
      <c r="E1554" s="21" t="n">
        <v>0.015</v>
      </c>
      <c r="F1554" s="21" t="n">
        <v>0.025</v>
      </c>
    </row>
    <row r="1555">
      <c r="A1555" t="inlineStr">
        <is>
          <t>055E - Fannin (Energy)</t>
        </is>
      </c>
      <c r="B1555" s="20" t="n">
        <v>42370</v>
      </c>
      <c r="C1555" s="20" t="n">
        <v>47483</v>
      </c>
      <c r="D1555" s="21" t="n">
        <v>0</v>
      </c>
      <c r="E1555" s="21" t="n">
        <v>0.01</v>
      </c>
      <c r="F1555" s="21" t="n">
        <v>0.01</v>
      </c>
    </row>
    <row r="1556">
      <c r="A1556" t="inlineStr">
        <is>
          <t>055JT - Fannin (Jet Fuel)</t>
        </is>
      </c>
      <c r="B1556" s="20" t="n">
        <v>42005</v>
      </c>
      <c r="C1556" s="20" t="n">
        <v>42185</v>
      </c>
      <c r="D1556" s="21" t="n">
        <v>0</v>
      </c>
      <c r="E1556" s="21" t="n">
        <v>0</v>
      </c>
      <c r="F1556" s="21" t="n">
        <v>0</v>
      </c>
    </row>
    <row r="1557">
      <c r="A1557" t="inlineStr">
        <is>
          <t>055JT - Fannin (Jet Fuel)</t>
        </is>
      </c>
      <c r="B1557" s="20" t="n">
        <v>42186</v>
      </c>
      <c r="C1557" s="20" t="n">
        <v>43281</v>
      </c>
      <c r="D1557" s="21" t="n">
        <v>0.04</v>
      </c>
      <c r="E1557" s="21" t="n">
        <v>0.03</v>
      </c>
      <c r="F1557" s="21" t="n">
        <v>0.07000000000000001</v>
      </c>
    </row>
    <row r="1558">
      <c r="A1558" t="inlineStr">
        <is>
          <t>055JT - Fannin (Jet Fuel)</t>
        </is>
      </c>
      <c r="B1558" s="20" t="n">
        <v>43282</v>
      </c>
      <c r="C1558" s="20" t="n">
        <v>43312</v>
      </c>
      <c r="D1558" s="21" t="n">
        <v>0.04</v>
      </c>
      <c r="E1558" s="21" t="n">
        <v>0.01</v>
      </c>
      <c r="F1558" s="21" t="n">
        <v>0.05</v>
      </c>
    </row>
    <row r="1559">
      <c r="A1559" t="inlineStr">
        <is>
          <t>055JT - Fannin (Jet Fuel)</t>
        </is>
      </c>
      <c r="B1559" s="20" t="n">
        <v>43313</v>
      </c>
      <c r="C1559" s="20" t="n">
        <v>2958465</v>
      </c>
      <c r="D1559" s="21" t="n">
        <v>0</v>
      </c>
      <c r="E1559" s="21" t="n">
        <v>0.01</v>
      </c>
      <c r="F1559" s="21" t="n">
        <v>0.01</v>
      </c>
    </row>
    <row r="1560">
      <c r="A1560" t="inlineStr">
        <is>
          <t>056 - Fayette</t>
        </is>
      </c>
      <c r="B1560" s="20" t="n">
        <v>29860</v>
      </c>
      <c r="C1560" s="20" t="n">
        <v>34059</v>
      </c>
      <c r="D1560" s="21" t="n">
        <v>0.04</v>
      </c>
      <c r="E1560" s="21" t="n">
        <v>0.01</v>
      </c>
      <c r="F1560" s="21" t="n">
        <v>0.05</v>
      </c>
    </row>
    <row r="1561">
      <c r="A1561" t="inlineStr">
        <is>
          <t>056 - Fayette</t>
        </is>
      </c>
      <c r="B1561" s="20" t="n">
        <v>34060</v>
      </c>
      <c r="C1561" s="20" t="n">
        <v>34334</v>
      </c>
      <c r="D1561" s="21" t="n">
        <v>0.04</v>
      </c>
      <c r="E1561" s="21" t="n">
        <v>0.02</v>
      </c>
      <c r="F1561" s="21" t="n">
        <v>0.06</v>
      </c>
    </row>
    <row r="1562">
      <c r="A1562" t="inlineStr">
        <is>
          <t>056 - Fayette</t>
        </is>
      </c>
      <c r="B1562" s="20" t="n">
        <v>34335</v>
      </c>
      <c r="C1562" s="20" t="n">
        <v>38442</v>
      </c>
      <c r="D1562" s="21" t="n">
        <v>0.04</v>
      </c>
      <c r="E1562" s="21" t="n">
        <v>0.01</v>
      </c>
      <c r="F1562" s="21" t="n">
        <v>0.05</v>
      </c>
    </row>
    <row r="1563">
      <c r="A1563" t="inlineStr">
        <is>
          <t>056 - Fayette</t>
        </is>
      </c>
      <c r="B1563" s="20" t="n">
        <v>38443</v>
      </c>
      <c r="C1563" s="20" t="n">
        <v>39903</v>
      </c>
      <c r="D1563" s="21" t="n">
        <v>0.04</v>
      </c>
      <c r="E1563" s="21" t="n">
        <v>0.02</v>
      </c>
      <c r="F1563" s="21" t="n">
        <v>0.06</v>
      </c>
    </row>
    <row r="1564">
      <c r="A1564" t="inlineStr">
        <is>
          <t>056 - Fayette</t>
        </is>
      </c>
      <c r="B1564" s="20" t="n">
        <v>39904</v>
      </c>
      <c r="C1564" s="20" t="n">
        <v>40268</v>
      </c>
      <c r="D1564" s="21" t="n">
        <v>0.04</v>
      </c>
      <c r="E1564" s="21" t="n">
        <v>0.03</v>
      </c>
      <c r="F1564" s="21" t="n">
        <v>0.07000000000000001</v>
      </c>
    </row>
    <row r="1565">
      <c r="A1565" t="inlineStr">
        <is>
          <t>056 - Fayette</t>
        </is>
      </c>
      <c r="B1565" s="20" t="n">
        <v>40269</v>
      </c>
      <c r="C1565" s="20" t="n">
        <v>42916</v>
      </c>
      <c r="D1565" s="21" t="n">
        <v>0.04</v>
      </c>
      <c r="E1565" s="21" t="n">
        <v>0.02</v>
      </c>
      <c r="F1565" s="21" t="n">
        <v>0.06</v>
      </c>
    </row>
    <row r="1566">
      <c r="A1566" t="inlineStr">
        <is>
          <t>056 - Fayette</t>
        </is>
      </c>
      <c r="B1566" s="20" t="n">
        <v>42917</v>
      </c>
      <c r="C1566" s="20" t="n">
        <v>47118</v>
      </c>
      <c r="D1566" s="21" t="n">
        <v>0.04</v>
      </c>
      <c r="E1566" s="21" t="n">
        <v>0.03</v>
      </c>
      <c r="F1566" s="21" t="n">
        <v>0.07000000000000001</v>
      </c>
    </row>
    <row r="1567">
      <c r="A1567" t="inlineStr">
        <is>
          <t>056 - Fayette</t>
        </is>
      </c>
      <c r="B1567" s="20" t="n">
        <v>47119</v>
      </c>
      <c r="C1567" s="20" t="n">
        <v>47299</v>
      </c>
      <c r="D1567" s="21" t="n">
        <v>0.04</v>
      </c>
      <c r="E1567" s="21" t="n">
        <v>0.02</v>
      </c>
      <c r="F1567" s="21" t="n">
        <v>0.06</v>
      </c>
    </row>
    <row r="1568">
      <c r="A1568" t="inlineStr">
        <is>
          <t>056 - Fayette</t>
        </is>
      </c>
      <c r="B1568" s="20" t="n">
        <v>47300</v>
      </c>
      <c r="C1568" s="20" t="n">
        <v>2958465</v>
      </c>
      <c r="D1568" s="21" t="n">
        <v>0.04</v>
      </c>
      <c r="E1568" s="21" t="n">
        <v>0.01</v>
      </c>
      <c r="F1568" s="21" t="n">
        <v>0.05</v>
      </c>
    </row>
    <row r="1569">
      <c r="A1569" t="inlineStr">
        <is>
          <t>056CLF - Fayette (Locomotive)</t>
        </is>
      </c>
      <c r="B1569" s="20" t="n">
        <v>44378</v>
      </c>
      <c r="C1569" s="20" t="n">
        <v>47118</v>
      </c>
      <c r="D1569" s="21" t="n">
        <v>0.04</v>
      </c>
      <c r="E1569" s="21" t="n">
        <v>0.03</v>
      </c>
      <c r="F1569" s="21" t="n">
        <v>0.07000000000000001</v>
      </c>
    </row>
    <row r="1570">
      <c r="A1570" t="inlineStr">
        <is>
          <t>056CLF - Fayette (Locomotive)</t>
        </is>
      </c>
      <c r="B1570" s="20" t="n">
        <v>47119</v>
      </c>
      <c r="C1570" s="20" t="n">
        <v>47299</v>
      </c>
      <c r="D1570" s="21" t="n">
        <v>0.04</v>
      </c>
      <c r="E1570" s="21" t="n">
        <v>0.02</v>
      </c>
      <c r="F1570" s="21" t="n">
        <v>0.06</v>
      </c>
    </row>
    <row r="1571">
      <c r="A1571" t="inlineStr">
        <is>
          <t>056CLF - Fayette (Locomotive)</t>
        </is>
      </c>
      <c r="B1571" s="20" t="n">
        <v>47300</v>
      </c>
      <c r="C1571" s="20" t="n">
        <v>2958465</v>
      </c>
      <c r="D1571" s="21" t="n">
        <v>0.04</v>
      </c>
      <c r="E1571" s="21" t="n">
        <v>0.01</v>
      </c>
      <c r="F1571" s="21" t="n">
        <v>0.05</v>
      </c>
    </row>
    <row r="1572">
      <c r="A1572" t="inlineStr">
        <is>
          <t>056E - Fayette (Energy)</t>
        </is>
      </c>
      <c r="B1572" s="20" t="n">
        <v>41275</v>
      </c>
      <c r="C1572" s="20" t="n">
        <v>41639</v>
      </c>
      <c r="D1572" s="21" t="n">
        <v>0.03</v>
      </c>
      <c r="E1572" s="21" t="n">
        <v>0.0175</v>
      </c>
      <c r="F1572" s="21" t="n">
        <v>0.0475</v>
      </c>
    </row>
    <row r="1573">
      <c r="A1573" t="inlineStr">
        <is>
          <t>056E - Fayette (Energy)</t>
        </is>
      </c>
      <c r="B1573" s="20" t="n">
        <v>41640</v>
      </c>
      <c r="C1573" s="20" t="n">
        <v>42004</v>
      </c>
      <c r="D1573" s="21" t="n">
        <v>0.02</v>
      </c>
      <c r="E1573" s="21" t="n">
        <v>0.015</v>
      </c>
      <c r="F1573" s="21" t="n">
        <v>0.035</v>
      </c>
    </row>
    <row r="1574">
      <c r="A1574" t="inlineStr">
        <is>
          <t>056E - Fayette (Energy)</t>
        </is>
      </c>
      <c r="B1574" s="20" t="n">
        <v>42005</v>
      </c>
      <c r="C1574" s="20" t="n">
        <v>42369</v>
      </c>
      <c r="D1574" s="21" t="n">
        <v>0.01</v>
      </c>
      <c r="E1574" s="21" t="n">
        <v>0.0125</v>
      </c>
      <c r="F1574" s="21" t="n">
        <v>0.0225</v>
      </c>
    </row>
    <row r="1575">
      <c r="A1575" t="inlineStr">
        <is>
          <t>056E - Fayette (Energy)</t>
        </is>
      </c>
      <c r="B1575" s="20" t="n">
        <v>42370</v>
      </c>
      <c r="C1575" s="20" t="n">
        <v>47118</v>
      </c>
      <c r="D1575" s="21" t="n">
        <v>0</v>
      </c>
      <c r="E1575" s="21" t="n">
        <v>0.01</v>
      </c>
      <c r="F1575" s="21" t="n">
        <v>0.01</v>
      </c>
    </row>
    <row r="1576">
      <c r="A1576" t="inlineStr">
        <is>
          <t>056E - Fayette (Energy)</t>
        </is>
      </c>
      <c r="B1576" s="20" t="n">
        <v>47119</v>
      </c>
      <c r="C1576" s="20" t="n">
        <v>2958465</v>
      </c>
      <c r="D1576" s="21" t="n">
        <v>0</v>
      </c>
      <c r="E1576" s="21" t="n">
        <v>0</v>
      </c>
      <c r="F1576" s="21" t="n">
        <v>0</v>
      </c>
    </row>
    <row r="1577">
      <c r="A1577" t="inlineStr">
        <is>
          <t>056JT - Fayette (Jet Fuel)</t>
        </is>
      </c>
      <c r="B1577" s="20" t="n">
        <v>42005</v>
      </c>
      <c r="C1577" s="20" t="n">
        <v>42185</v>
      </c>
      <c r="D1577" s="21" t="n">
        <v>0</v>
      </c>
      <c r="E1577" s="21" t="n">
        <v>0</v>
      </c>
      <c r="F1577" s="21" t="n">
        <v>0</v>
      </c>
    </row>
    <row r="1578">
      <c r="A1578" t="inlineStr">
        <is>
          <t>056JT - Fayette (Jet Fuel)</t>
        </is>
      </c>
      <c r="B1578" s="20" t="n">
        <v>42186</v>
      </c>
      <c r="C1578" s="20" t="n">
        <v>42916</v>
      </c>
      <c r="D1578" s="21" t="n">
        <v>0.04</v>
      </c>
      <c r="E1578" s="21" t="n">
        <v>0.02</v>
      </c>
      <c r="F1578" s="21" t="n">
        <v>0.06</v>
      </c>
    </row>
    <row r="1579">
      <c r="A1579" t="inlineStr">
        <is>
          <t>056JT - Fayette (Jet Fuel)</t>
        </is>
      </c>
      <c r="B1579" s="20" t="n">
        <v>42917</v>
      </c>
      <c r="C1579" s="20" t="n">
        <v>43281</v>
      </c>
      <c r="D1579" s="21" t="n">
        <v>0.04</v>
      </c>
      <c r="E1579" s="21" t="n">
        <v>0.03</v>
      </c>
      <c r="F1579" s="21" t="n">
        <v>0.07000000000000001</v>
      </c>
    </row>
    <row r="1580">
      <c r="A1580" t="inlineStr">
        <is>
          <t>056JT - Fayette (Jet Fuel)</t>
        </is>
      </c>
      <c r="B1580" s="20" t="n">
        <v>43282</v>
      </c>
      <c r="C1580" s="20" t="n">
        <v>43312</v>
      </c>
      <c r="D1580" s="21" t="n">
        <v>0.04</v>
      </c>
      <c r="E1580" s="21" t="n">
        <v>0.01</v>
      </c>
      <c r="F1580" s="21" t="n">
        <v>0.05</v>
      </c>
    </row>
    <row r="1581">
      <c r="A1581" t="inlineStr">
        <is>
          <t>056JT - Fayette (Jet Fuel)</t>
        </is>
      </c>
      <c r="B1581" s="20" t="n">
        <v>43313</v>
      </c>
      <c r="C1581" s="20" t="n">
        <v>2958465</v>
      </c>
      <c r="D1581" s="21" t="n">
        <v>0</v>
      </c>
      <c r="E1581" s="21" t="n">
        <v>0.01</v>
      </c>
      <c r="F1581" s="21" t="n">
        <v>0.01</v>
      </c>
    </row>
    <row r="1582">
      <c r="A1582" t="inlineStr">
        <is>
          <t>057 - Floyd</t>
        </is>
      </c>
      <c r="B1582" s="20" t="n">
        <v>28946</v>
      </c>
      <c r="C1582" s="20" t="n">
        <v>31593</v>
      </c>
      <c r="D1582" s="21" t="n">
        <v>0.04</v>
      </c>
      <c r="E1582" s="21" t="n">
        <v>0.01</v>
      </c>
      <c r="F1582" s="21" t="n">
        <v>0.05</v>
      </c>
    </row>
    <row r="1583">
      <c r="A1583" t="inlineStr">
        <is>
          <t>057 - Floyd</t>
        </is>
      </c>
      <c r="B1583" s="20" t="n">
        <v>31594</v>
      </c>
      <c r="C1583" s="20" t="n">
        <v>31777</v>
      </c>
      <c r="D1583" s="21" t="n">
        <v>0.04</v>
      </c>
      <c r="E1583" s="21" t="n">
        <v>0.02</v>
      </c>
      <c r="F1583" s="21" t="n">
        <v>0.06</v>
      </c>
    </row>
    <row r="1584">
      <c r="A1584" t="inlineStr">
        <is>
          <t>057 - Floyd</t>
        </is>
      </c>
      <c r="B1584" s="20" t="n">
        <v>31778</v>
      </c>
      <c r="C1584" s="20" t="n">
        <v>32508</v>
      </c>
      <c r="D1584" s="21" t="n">
        <v>0.04</v>
      </c>
      <c r="E1584" s="21" t="n">
        <v>0.01</v>
      </c>
      <c r="F1584" s="21" t="n">
        <v>0.05</v>
      </c>
    </row>
    <row r="1585">
      <c r="A1585" t="inlineStr">
        <is>
          <t>057 - Floyd</t>
        </is>
      </c>
      <c r="B1585" s="20" t="n">
        <v>32509</v>
      </c>
      <c r="C1585" s="20" t="n">
        <v>33969</v>
      </c>
      <c r="D1585" s="21" t="n">
        <v>0.04</v>
      </c>
      <c r="E1585" s="21" t="n">
        <v>0.02</v>
      </c>
      <c r="F1585" s="21" t="n">
        <v>0.06</v>
      </c>
    </row>
    <row r="1586">
      <c r="A1586" t="inlineStr">
        <is>
          <t>057 - Floyd</t>
        </is>
      </c>
      <c r="B1586" s="20" t="n">
        <v>33970</v>
      </c>
      <c r="C1586" s="20" t="n">
        <v>34789</v>
      </c>
      <c r="D1586" s="21" t="n">
        <v>0.04</v>
      </c>
      <c r="E1586" s="21" t="n">
        <v>0.01</v>
      </c>
      <c r="F1586" s="21" t="n">
        <v>0.05</v>
      </c>
    </row>
    <row r="1587">
      <c r="A1587" t="inlineStr">
        <is>
          <t>057 - Floyd</t>
        </is>
      </c>
      <c r="B1587" s="20" t="n">
        <v>34790</v>
      </c>
      <c r="C1587" s="20" t="n">
        <v>36250</v>
      </c>
      <c r="D1587" s="21" t="n">
        <v>0.04</v>
      </c>
      <c r="E1587" s="21" t="n">
        <v>0.02</v>
      </c>
      <c r="F1587" s="21" t="n">
        <v>0.06</v>
      </c>
    </row>
    <row r="1588">
      <c r="A1588" t="inlineStr">
        <is>
          <t>057 - Floyd</t>
        </is>
      </c>
      <c r="B1588" s="20" t="n">
        <v>36251</v>
      </c>
      <c r="C1588" s="20" t="n">
        <v>36616</v>
      </c>
      <c r="D1588" s="21" t="n">
        <v>0.04</v>
      </c>
      <c r="E1588" s="21" t="n">
        <v>0.01</v>
      </c>
      <c r="F1588" s="21" t="n">
        <v>0.05</v>
      </c>
    </row>
    <row r="1589">
      <c r="A1589" t="inlineStr">
        <is>
          <t>057 - Floyd</t>
        </is>
      </c>
      <c r="B1589" s="20" t="n">
        <v>36617</v>
      </c>
      <c r="C1589" s="20" t="n">
        <v>37346</v>
      </c>
      <c r="D1589" s="21" t="n">
        <v>0.04</v>
      </c>
      <c r="E1589" s="21" t="n">
        <v>0.02</v>
      </c>
      <c r="F1589" s="21" t="n">
        <v>0.06</v>
      </c>
    </row>
    <row r="1590">
      <c r="A1590" t="inlineStr">
        <is>
          <t>057 - Floyd</t>
        </is>
      </c>
      <c r="B1590" s="20" t="n">
        <v>37347</v>
      </c>
      <c r="C1590" s="20" t="n">
        <v>37802</v>
      </c>
      <c r="D1590" s="21" t="n">
        <v>0.04</v>
      </c>
      <c r="E1590" s="21" t="n">
        <v>0.03</v>
      </c>
      <c r="F1590" s="21" t="n">
        <v>0.07000000000000001</v>
      </c>
    </row>
    <row r="1591">
      <c r="A1591" t="inlineStr">
        <is>
          <t>057 - Floyd</t>
        </is>
      </c>
      <c r="B1591" s="20" t="n">
        <v>37803</v>
      </c>
      <c r="C1591" s="20" t="n">
        <v>37894</v>
      </c>
      <c r="D1591" s="21" t="n">
        <v>0.04</v>
      </c>
      <c r="E1591" s="21" t="n">
        <v>0.02</v>
      </c>
      <c r="F1591" s="21" t="n">
        <v>0.06</v>
      </c>
    </row>
    <row r="1592">
      <c r="A1592" t="inlineStr">
        <is>
          <t>057 - Floyd</t>
        </is>
      </c>
      <c r="B1592" s="20" t="n">
        <v>37895</v>
      </c>
      <c r="C1592" s="20" t="n">
        <v>38625</v>
      </c>
      <c r="D1592" s="21" t="n">
        <v>0.04</v>
      </c>
      <c r="E1592" s="21" t="n">
        <v>0.03</v>
      </c>
      <c r="F1592" s="21" t="n">
        <v>0.07000000000000001</v>
      </c>
    </row>
    <row r="1593">
      <c r="A1593" t="inlineStr">
        <is>
          <t>057 - Floyd</t>
        </is>
      </c>
      <c r="B1593" s="20" t="n">
        <v>38626</v>
      </c>
      <c r="C1593" s="20" t="n">
        <v>39172</v>
      </c>
      <c r="D1593" s="21" t="n">
        <v>0.04</v>
      </c>
      <c r="E1593" s="21" t="n">
        <v>0.02</v>
      </c>
      <c r="F1593" s="21" t="n">
        <v>0.06</v>
      </c>
    </row>
    <row r="1594">
      <c r="A1594" t="inlineStr">
        <is>
          <t>057 - Floyd</t>
        </is>
      </c>
      <c r="B1594" s="20" t="n">
        <v>39173</v>
      </c>
      <c r="C1594" s="20" t="n">
        <v>41455</v>
      </c>
      <c r="D1594" s="21" t="n">
        <v>0.04</v>
      </c>
      <c r="E1594" s="21" t="n">
        <v>0.03</v>
      </c>
      <c r="F1594" s="21" t="n">
        <v>0.07000000000000001</v>
      </c>
    </row>
    <row r="1595">
      <c r="A1595" t="inlineStr">
        <is>
          <t>057 - Floyd</t>
        </is>
      </c>
      <c r="B1595" s="20" t="n">
        <v>41456</v>
      </c>
      <c r="C1595" s="20" t="n">
        <v>41729</v>
      </c>
      <c r="D1595" s="21" t="n">
        <v>0.04</v>
      </c>
      <c r="E1595" s="21" t="n">
        <v>0.02</v>
      </c>
      <c r="F1595" s="21" t="n">
        <v>0.06</v>
      </c>
    </row>
    <row r="1596">
      <c r="A1596" t="inlineStr">
        <is>
          <t>057 - Floyd</t>
        </is>
      </c>
      <c r="B1596" s="20" t="n">
        <v>41730</v>
      </c>
      <c r="C1596" s="20" t="n">
        <v>47118</v>
      </c>
      <c r="D1596" s="21" t="n">
        <v>0.04</v>
      </c>
      <c r="E1596" s="21" t="n">
        <v>0.03</v>
      </c>
      <c r="F1596" s="21" t="n">
        <v>0.07000000000000001</v>
      </c>
    </row>
    <row r="1597">
      <c r="A1597" t="inlineStr">
        <is>
          <t>057 - Floyd</t>
        </is>
      </c>
      <c r="B1597" s="20" t="n">
        <v>47119</v>
      </c>
      <c r="C1597" s="20" t="n">
        <v>47573</v>
      </c>
      <c r="D1597" s="21" t="n">
        <v>0.04</v>
      </c>
      <c r="E1597" s="21" t="n">
        <v>0.02</v>
      </c>
      <c r="F1597" s="21" t="n">
        <v>0.06</v>
      </c>
    </row>
    <row r="1598">
      <c r="A1598" t="inlineStr">
        <is>
          <t>057 - Floyd</t>
        </is>
      </c>
      <c r="B1598" s="20" t="n">
        <v>47574</v>
      </c>
      <c r="C1598" s="20" t="n">
        <v>2958465</v>
      </c>
      <c r="D1598" s="21" t="n">
        <v>0.04</v>
      </c>
      <c r="E1598" s="21" t="n">
        <v>0.01</v>
      </c>
      <c r="F1598" s="21" t="n">
        <v>0.05</v>
      </c>
    </row>
    <row r="1599">
      <c r="A1599" t="inlineStr">
        <is>
          <t>057CLF - Floyd (Locomotive)</t>
        </is>
      </c>
      <c r="B1599" s="20" t="n">
        <v>44378</v>
      </c>
      <c r="C1599" s="20" t="n">
        <v>47118</v>
      </c>
      <c r="D1599" s="21" t="n">
        <v>0.04</v>
      </c>
      <c r="E1599" s="21" t="n">
        <v>0.03</v>
      </c>
      <c r="F1599" s="21" t="n">
        <v>0.07000000000000001</v>
      </c>
    </row>
    <row r="1600">
      <c r="A1600" t="inlineStr">
        <is>
          <t>057CLF - Floyd (Locomotive)</t>
        </is>
      </c>
      <c r="B1600" s="20" t="n">
        <v>47119</v>
      </c>
      <c r="C1600" s="20" t="n">
        <v>47573</v>
      </c>
      <c r="D1600" s="21" t="n">
        <v>0.04</v>
      </c>
      <c r="E1600" s="21" t="n">
        <v>0.02</v>
      </c>
      <c r="F1600" s="21" t="n">
        <v>0.06</v>
      </c>
    </row>
    <row r="1601">
      <c r="A1601" t="inlineStr">
        <is>
          <t>057CLF - Floyd (Locomotive)</t>
        </is>
      </c>
      <c r="B1601" s="20" t="n">
        <v>47574</v>
      </c>
      <c r="C1601" s="20" t="n">
        <v>2958465</v>
      </c>
      <c r="D1601" s="21" t="n">
        <v>0.04</v>
      </c>
      <c r="E1601" s="21" t="n">
        <v>0.01</v>
      </c>
      <c r="F1601" s="21" t="n">
        <v>0.05</v>
      </c>
    </row>
    <row r="1602">
      <c r="A1602" t="inlineStr">
        <is>
          <t>057E - Floyd (Energy)</t>
        </is>
      </c>
      <c r="B1602" s="20" t="n">
        <v>41275</v>
      </c>
      <c r="C1602" s="20" t="n">
        <v>41455</v>
      </c>
      <c r="D1602" s="21" t="n">
        <v>0.03</v>
      </c>
      <c r="E1602" s="21" t="n">
        <v>0.025</v>
      </c>
      <c r="F1602" s="21" t="n">
        <v>0.055</v>
      </c>
    </row>
    <row r="1603">
      <c r="A1603" t="inlineStr">
        <is>
          <t>057E - Floyd (Energy)</t>
        </is>
      </c>
      <c r="B1603" s="20" t="n">
        <v>41456</v>
      </c>
      <c r="C1603" s="20" t="n">
        <v>41639</v>
      </c>
      <c r="D1603" s="21" t="n">
        <v>0.03</v>
      </c>
      <c r="E1603" s="21" t="n">
        <v>0.0175</v>
      </c>
      <c r="F1603" s="21" t="n">
        <v>0.0475</v>
      </c>
    </row>
    <row r="1604">
      <c r="A1604" t="inlineStr">
        <is>
          <t>057E - Floyd (Energy)</t>
        </is>
      </c>
      <c r="B1604" s="20" t="n">
        <v>41640</v>
      </c>
      <c r="C1604" s="20" t="n">
        <v>41729</v>
      </c>
      <c r="D1604" s="21" t="n">
        <v>0.02</v>
      </c>
      <c r="E1604" s="21" t="n">
        <v>0.015</v>
      </c>
      <c r="F1604" s="21" t="n">
        <v>0.035</v>
      </c>
    </row>
    <row r="1605">
      <c r="A1605" t="inlineStr">
        <is>
          <t>057E - Floyd (Energy)</t>
        </is>
      </c>
      <c r="B1605" s="20" t="n">
        <v>41730</v>
      </c>
      <c r="C1605" s="20" t="n">
        <v>42004</v>
      </c>
      <c r="D1605" s="21" t="n">
        <v>0.02</v>
      </c>
      <c r="E1605" s="21" t="n">
        <v>0.02</v>
      </c>
      <c r="F1605" s="21" t="n">
        <v>0.04</v>
      </c>
    </row>
    <row r="1606">
      <c r="A1606" t="inlineStr">
        <is>
          <t>057E - Floyd (Energy)</t>
        </is>
      </c>
      <c r="B1606" s="20" t="n">
        <v>42005</v>
      </c>
      <c r="C1606" s="20" t="n">
        <v>42369</v>
      </c>
      <c r="D1606" s="21" t="n">
        <v>0.01</v>
      </c>
      <c r="E1606" s="21" t="n">
        <v>0.015</v>
      </c>
      <c r="F1606" s="21" t="n">
        <v>0.025</v>
      </c>
    </row>
    <row r="1607">
      <c r="A1607" t="inlineStr">
        <is>
          <t>057E - Floyd (Energy)</t>
        </is>
      </c>
      <c r="B1607" s="20" t="n">
        <v>42370</v>
      </c>
      <c r="C1607" s="20" t="n">
        <v>47118</v>
      </c>
      <c r="D1607" s="21" t="n">
        <v>0</v>
      </c>
      <c r="E1607" s="21" t="n">
        <v>0.01</v>
      </c>
      <c r="F1607" s="21" t="n">
        <v>0.01</v>
      </c>
    </row>
    <row r="1608">
      <c r="A1608" t="inlineStr">
        <is>
          <t>057E - Floyd (Energy)</t>
        </is>
      </c>
      <c r="B1608" s="20" t="n">
        <v>47119</v>
      </c>
      <c r="C1608" s="20" t="n">
        <v>2958465</v>
      </c>
      <c r="D1608" s="21" t="n">
        <v>0</v>
      </c>
      <c r="E1608" s="21" t="n">
        <v>0</v>
      </c>
      <c r="F1608" s="21" t="n">
        <v>0</v>
      </c>
    </row>
    <row r="1609">
      <c r="A1609" t="inlineStr">
        <is>
          <t>057JT - Floyd (Jet Fuel)</t>
        </is>
      </c>
      <c r="B1609" s="20" t="n">
        <v>42005</v>
      </c>
      <c r="C1609" s="20" t="n">
        <v>42185</v>
      </c>
      <c r="D1609" s="21" t="n">
        <v>0</v>
      </c>
      <c r="E1609" s="21" t="n">
        <v>0</v>
      </c>
      <c r="F1609" s="21" t="n">
        <v>0</v>
      </c>
    </row>
    <row r="1610">
      <c r="A1610" t="inlineStr">
        <is>
          <t>057JT - Floyd (Jet Fuel)</t>
        </is>
      </c>
      <c r="B1610" s="20" t="n">
        <v>42186</v>
      </c>
      <c r="C1610" s="20" t="n">
        <v>43281</v>
      </c>
      <c r="D1610" s="21" t="n">
        <v>0.04</v>
      </c>
      <c r="E1610" s="21" t="n">
        <v>0.03</v>
      </c>
      <c r="F1610" s="21" t="n">
        <v>0.07000000000000001</v>
      </c>
    </row>
    <row r="1611">
      <c r="A1611" t="inlineStr">
        <is>
          <t>057JT - Floyd (Jet Fuel)</t>
        </is>
      </c>
      <c r="B1611" s="20" t="n">
        <v>43282</v>
      </c>
      <c r="C1611" s="20" t="n">
        <v>43312</v>
      </c>
      <c r="D1611" s="21" t="n">
        <v>0.04</v>
      </c>
      <c r="E1611" s="21" t="n">
        <v>0.01</v>
      </c>
      <c r="F1611" s="21" t="n">
        <v>0.05</v>
      </c>
    </row>
    <row r="1612">
      <c r="A1612" t="inlineStr">
        <is>
          <t>057JT - Floyd (Jet Fuel)</t>
        </is>
      </c>
      <c r="B1612" s="20" t="n">
        <v>43313</v>
      </c>
      <c r="C1612" s="20" t="n">
        <v>2958465</v>
      </c>
      <c r="D1612" s="21" t="n">
        <v>0</v>
      </c>
      <c r="E1612" s="21" t="n">
        <v>0.01</v>
      </c>
      <c r="F1612" s="21" t="n">
        <v>0.01</v>
      </c>
    </row>
    <row r="1613">
      <c r="A1613" t="inlineStr">
        <is>
          <t>058 - Forsyth</t>
        </is>
      </c>
      <c r="B1613" s="20" t="n">
        <v>27851</v>
      </c>
      <c r="C1613" s="20" t="n">
        <v>32233</v>
      </c>
      <c r="D1613" s="21" t="n">
        <v>0.04</v>
      </c>
      <c r="E1613" s="21" t="n">
        <v>0.01</v>
      </c>
      <c r="F1613" s="21" t="n">
        <v>0.05</v>
      </c>
    </row>
    <row r="1614">
      <c r="A1614" t="inlineStr">
        <is>
          <t>058 - Forsyth</t>
        </is>
      </c>
      <c r="B1614" s="20" t="n">
        <v>32234</v>
      </c>
      <c r="C1614" s="20" t="n">
        <v>35611</v>
      </c>
      <c r="D1614" s="21" t="n">
        <v>0.04</v>
      </c>
      <c r="E1614" s="21" t="n">
        <v>0.02</v>
      </c>
      <c r="F1614" s="21" t="n">
        <v>0.06</v>
      </c>
    </row>
    <row r="1615">
      <c r="A1615" t="inlineStr">
        <is>
          <t>058 - Forsyth</t>
        </is>
      </c>
      <c r="B1615" s="20" t="n">
        <v>35612</v>
      </c>
      <c r="C1615" s="20" t="n">
        <v>46477</v>
      </c>
      <c r="D1615" s="21" t="n">
        <v>0.04</v>
      </c>
      <c r="E1615" s="21" t="n">
        <v>0.03</v>
      </c>
      <c r="F1615" s="21" t="n">
        <v>0.07000000000000001</v>
      </c>
    </row>
    <row r="1616">
      <c r="A1616" t="inlineStr">
        <is>
          <t>058 - Forsyth</t>
        </is>
      </c>
      <c r="B1616" s="20" t="n">
        <v>46478</v>
      </c>
      <c r="C1616" s="20" t="n">
        <v>48029</v>
      </c>
      <c r="D1616" s="21" t="n">
        <v>0.04</v>
      </c>
      <c r="E1616" s="21" t="n">
        <v>0.02</v>
      </c>
      <c r="F1616" s="21" t="n">
        <v>0.06</v>
      </c>
    </row>
    <row r="1617">
      <c r="A1617" t="inlineStr">
        <is>
          <t>058 - Forsyth</t>
        </is>
      </c>
      <c r="B1617" s="20" t="n">
        <v>48030</v>
      </c>
      <c r="C1617" s="20" t="n">
        <v>2958465</v>
      </c>
      <c r="D1617" s="21" t="n">
        <v>0.04</v>
      </c>
      <c r="E1617" s="21" t="n">
        <v>0.01</v>
      </c>
      <c r="F1617" s="21" t="n">
        <v>0.05</v>
      </c>
    </row>
    <row r="1618">
      <c r="A1618" t="inlineStr">
        <is>
          <t>058CLF - Forsyth (Locomotive)</t>
        </is>
      </c>
      <c r="B1618" s="20" t="n">
        <v>44378</v>
      </c>
      <c r="C1618" s="20" t="n">
        <v>46477</v>
      </c>
      <c r="D1618" s="21" t="n">
        <v>0.04</v>
      </c>
      <c r="E1618" s="21" t="n">
        <v>0.03</v>
      </c>
      <c r="F1618" s="21" t="n">
        <v>0.07000000000000001</v>
      </c>
    </row>
    <row r="1619">
      <c r="A1619" t="inlineStr">
        <is>
          <t>058CLF - Forsyth (Locomotive)</t>
        </is>
      </c>
      <c r="B1619" s="20" t="n">
        <v>46478</v>
      </c>
      <c r="C1619" s="20" t="n">
        <v>48029</v>
      </c>
      <c r="D1619" s="21" t="n">
        <v>0.04</v>
      </c>
      <c r="E1619" s="21" t="n">
        <v>0.02</v>
      </c>
      <c r="F1619" s="21" t="n">
        <v>0.06</v>
      </c>
    </row>
    <row r="1620">
      <c r="A1620" t="inlineStr">
        <is>
          <t>058CLF - Forsyth (Locomotive)</t>
        </is>
      </c>
      <c r="B1620" s="20" t="n">
        <v>48030</v>
      </c>
      <c r="C1620" s="20" t="n">
        <v>2958465</v>
      </c>
      <c r="D1620" s="21" t="n">
        <v>0.04</v>
      </c>
      <c r="E1620" s="21" t="n">
        <v>0.01</v>
      </c>
      <c r="F1620" s="21" t="n">
        <v>0.05</v>
      </c>
    </row>
    <row r="1621">
      <c r="A1621" t="inlineStr">
        <is>
          <t>058E - Forsyth (Energy)</t>
        </is>
      </c>
      <c r="B1621" s="20" t="n">
        <v>41275</v>
      </c>
      <c r="C1621" s="20" t="n">
        <v>41639</v>
      </c>
      <c r="D1621" s="21" t="n">
        <v>0.03</v>
      </c>
      <c r="E1621" s="21" t="n">
        <v>0.025</v>
      </c>
      <c r="F1621" s="21" t="n">
        <v>0.055</v>
      </c>
    </row>
    <row r="1622">
      <c r="A1622" t="inlineStr">
        <is>
          <t>058E - Forsyth (Energy)</t>
        </is>
      </c>
      <c r="B1622" s="20" t="n">
        <v>41640</v>
      </c>
      <c r="C1622" s="20" t="n">
        <v>42004</v>
      </c>
      <c r="D1622" s="21" t="n">
        <v>0.02</v>
      </c>
      <c r="E1622" s="21" t="n">
        <v>0.02</v>
      </c>
      <c r="F1622" s="21" t="n">
        <v>0.04</v>
      </c>
    </row>
    <row r="1623">
      <c r="A1623" t="inlineStr">
        <is>
          <t>058E - Forsyth (Energy)</t>
        </is>
      </c>
      <c r="B1623" s="20" t="n">
        <v>42005</v>
      </c>
      <c r="C1623" s="20" t="n">
        <v>42369</v>
      </c>
      <c r="D1623" s="21" t="n">
        <v>0.01</v>
      </c>
      <c r="E1623" s="21" t="n">
        <v>0.015</v>
      </c>
      <c r="F1623" s="21" t="n">
        <v>0.025</v>
      </c>
    </row>
    <row r="1624">
      <c r="A1624" t="inlineStr">
        <is>
          <t>058E - Forsyth (Energy)</t>
        </is>
      </c>
      <c r="B1624" s="20" t="n">
        <v>42370</v>
      </c>
      <c r="C1624" s="20" t="n">
        <v>46477</v>
      </c>
      <c r="D1624" s="21" t="n">
        <v>0</v>
      </c>
      <c r="E1624" s="21" t="n">
        <v>0.01</v>
      </c>
      <c r="F1624" s="21" t="n">
        <v>0.01</v>
      </c>
    </row>
    <row r="1625">
      <c r="A1625" t="inlineStr">
        <is>
          <t>058E - Forsyth (Energy)</t>
        </is>
      </c>
      <c r="B1625" s="20" t="n">
        <v>46478</v>
      </c>
      <c r="C1625" s="20" t="n">
        <v>2958465</v>
      </c>
      <c r="D1625" s="21" t="n">
        <v>0</v>
      </c>
      <c r="E1625" s="21" t="n">
        <v>0</v>
      </c>
      <c r="F1625" s="21" t="n">
        <v>0</v>
      </c>
    </row>
    <row r="1626">
      <c r="A1626" t="inlineStr">
        <is>
          <t>058JT - Forsyth (Jet Fuel)</t>
        </is>
      </c>
      <c r="B1626" s="20" t="n">
        <v>42005</v>
      </c>
      <c r="C1626" s="20" t="n">
        <v>42185</v>
      </c>
      <c r="D1626" s="21" t="n">
        <v>0</v>
      </c>
      <c r="E1626" s="21" t="n">
        <v>0</v>
      </c>
      <c r="F1626" s="21" t="n">
        <v>0</v>
      </c>
    </row>
    <row r="1627">
      <c r="A1627" t="inlineStr">
        <is>
          <t>058JT - Forsyth (Jet Fuel)</t>
        </is>
      </c>
      <c r="B1627" s="20" t="n">
        <v>42186</v>
      </c>
      <c r="C1627" s="20" t="n">
        <v>43281</v>
      </c>
      <c r="D1627" s="21" t="n">
        <v>0.04</v>
      </c>
      <c r="E1627" s="21" t="n">
        <v>0.03</v>
      </c>
      <c r="F1627" s="21" t="n">
        <v>0.07000000000000001</v>
      </c>
    </row>
    <row r="1628">
      <c r="A1628" t="inlineStr">
        <is>
          <t>058JT - Forsyth (Jet Fuel)</t>
        </is>
      </c>
      <c r="B1628" s="20" t="n">
        <v>43282</v>
      </c>
      <c r="C1628" s="20" t="n">
        <v>43312</v>
      </c>
      <c r="D1628" s="21" t="n">
        <v>0.04</v>
      </c>
      <c r="E1628" s="21" t="n">
        <v>0.01</v>
      </c>
      <c r="F1628" s="21" t="n">
        <v>0.05</v>
      </c>
    </row>
    <row r="1629">
      <c r="A1629" t="inlineStr">
        <is>
          <t>058JT - Forsyth (Jet Fuel)</t>
        </is>
      </c>
      <c r="B1629" s="20" t="n">
        <v>43313</v>
      </c>
      <c r="C1629" s="20" t="n">
        <v>2958465</v>
      </c>
      <c r="D1629" s="21" t="n">
        <v>0</v>
      </c>
      <c r="E1629" s="21" t="n">
        <v>0.01</v>
      </c>
      <c r="F1629" s="21" t="n">
        <v>0.01</v>
      </c>
    </row>
    <row r="1630">
      <c r="A1630" t="inlineStr">
        <is>
          <t>059 - Franklin</t>
        </is>
      </c>
      <c r="B1630" s="20" t="n">
        <v>32051</v>
      </c>
      <c r="C1630" s="20" t="n">
        <v>32598</v>
      </c>
      <c r="D1630" s="21" t="n">
        <v>0.04</v>
      </c>
      <c r="E1630" s="21" t="n">
        <v>0.01</v>
      </c>
      <c r="F1630" s="21" t="n">
        <v>0.05</v>
      </c>
    </row>
    <row r="1631">
      <c r="A1631" t="inlineStr">
        <is>
          <t>059 - Franklin</t>
        </is>
      </c>
      <c r="B1631" s="20" t="n">
        <v>32599</v>
      </c>
      <c r="C1631" s="20" t="n">
        <v>32963</v>
      </c>
      <c r="D1631" s="21" t="n">
        <v>0.04</v>
      </c>
      <c r="E1631" s="21" t="n">
        <v>0.02</v>
      </c>
      <c r="F1631" s="21" t="n">
        <v>0.06</v>
      </c>
    </row>
    <row r="1632">
      <c r="A1632" t="inlineStr">
        <is>
          <t>059 - Franklin</t>
        </is>
      </c>
      <c r="B1632" s="20" t="n">
        <v>32964</v>
      </c>
      <c r="C1632" s="20" t="n">
        <v>33785</v>
      </c>
      <c r="D1632" s="21" t="n">
        <v>0.04</v>
      </c>
      <c r="E1632" s="21" t="n">
        <v>0.01</v>
      </c>
      <c r="F1632" s="21" t="n">
        <v>0.05</v>
      </c>
    </row>
    <row r="1633">
      <c r="A1633" t="inlineStr">
        <is>
          <t>059 - Franklin</t>
        </is>
      </c>
      <c r="B1633" s="20" t="n">
        <v>33786</v>
      </c>
      <c r="C1633" s="20" t="n">
        <v>34607</v>
      </c>
      <c r="D1633" s="21" t="n">
        <v>0.04</v>
      </c>
      <c r="E1633" s="21" t="n">
        <v>0.02</v>
      </c>
      <c r="F1633" s="21" t="n">
        <v>0.06</v>
      </c>
    </row>
    <row r="1634">
      <c r="A1634" t="inlineStr">
        <is>
          <t>059 - Franklin</t>
        </is>
      </c>
      <c r="B1634" s="20" t="n">
        <v>34608</v>
      </c>
      <c r="C1634" s="20" t="n">
        <v>34789</v>
      </c>
      <c r="D1634" s="21" t="n">
        <v>0.04</v>
      </c>
      <c r="E1634" s="21" t="n">
        <v>0.01</v>
      </c>
      <c r="F1634" s="21" t="n">
        <v>0.05</v>
      </c>
    </row>
    <row r="1635">
      <c r="A1635" t="inlineStr">
        <is>
          <t>059 - Franklin</t>
        </is>
      </c>
      <c r="B1635" s="20" t="n">
        <v>34790</v>
      </c>
      <c r="C1635" s="20" t="n">
        <v>35795</v>
      </c>
      <c r="D1635" s="21" t="n">
        <v>0.04</v>
      </c>
      <c r="E1635" s="21" t="n">
        <v>0.02</v>
      </c>
      <c r="F1635" s="21" t="n">
        <v>0.06</v>
      </c>
    </row>
    <row r="1636">
      <c r="A1636" t="inlineStr">
        <is>
          <t>059 - Franklin</t>
        </is>
      </c>
      <c r="B1636" s="20" t="n">
        <v>35796</v>
      </c>
      <c r="C1636" s="20" t="n">
        <v>46660</v>
      </c>
      <c r="D1636" s="21" t="n">
        <v>0.04</v>
      </c>
      <c r="E1636" s="21" t="n">
        <v>0.03</v>
      </c>
      <c r="F1636" s="21" t="n">
        <v>0.07000000000000001</v>
      </c>
    </row>
    <row r="1637">
      <c r="A1637" t="inlineStr">
        <is>
          <t>059 - Franklin</t>
        </is>
      </c>
      <c r="B1637" s="20" t="n">
        <v>46661</v>
      </c>
      <c r="C1637" s="20" t="n">
        <v>47208</v>
      </c>
      <c r="D1637" s="21" t="n">
        <v>0.04</v>
      </c>
      <c r="E1637" s="21" t="n">
        <v>0.02</v>
      </c>
      <c r="F1637" s="21" t="n">
        <v>0.06</v>
      </c>
    </row>
    <row r="1638">
      <c r="A1638" t="inlineStr">
        <is>
          <t>059 - Franklin</t>
        </is>
      </c>
      <c r="B1638" s="20" t="n">
        <v>47209</v>
      </c>
      <c r="C1638" s="20" t="n">
        <v>2958465</v>
      </c>
      <c r="D1638" s="21" t="n">
        <v>0.04</v>
      </c>
      <c r="E1638" s="21" t="n">
        <v>0.01</v>
      </c>
      <c r="F1638" s="21" t="n">
        <v>0.05</v>
      </c>
    </row>
    <row r="1639">
      <c r="A1639" t="inlineStr">
        <is>
          <t>059CLF - Franklin (Locomotive)</t>
        </is>
      </c>
      <c r="B1639" s="20" t="n">
        <v>44378</v>
      </c>
      <c r="C1639" s="20" t="n">
        <v>46660</v>
      </c>
      <c r="D1639" s="21" t="n">
        <v>0.04</v>
      </c>
      <c r="E1639" s="21" t="n">
        <v>0.03</v>
      </c>
      <c r="F1639" s="21" t="n">
        <v>0.07000000000000001</v>
      </c>
    </row>
    <row r="1640">
      <c r="A1640" t="inlineStr">
        <is>
          <t>059CLF - Franklin (Locomotive)</t>
        </is>
      </c>
      <c r="B1640" s="20" t="n">
        <v>46661</v>
      </c>
      <c r="C1640" s="20" t="n">
        <v>47208</v>
      </c>
      <c r="D1640" s="21" t="n">
        <v>0.04</v>
      </c>
      <c r="E1640" s="21" t="n">
        <v>0.02</v>
      </c>
      <c r="F1640" s="21" t="n">
        <v>0.06</v>
      </c>
    </row>
    <row r="1641">
      <c r="A1641" t="inlineStr">
        <is>
          <t>059CLF - Franklin (Locomotive)</t>
        </is>
      </c>
      <c r="B1641" s="20" t="n">
        <v>47209</v>
      </c>
      <c r="C1641" s="20" t="n">
        <v>2958465</v>
      </c>
      <c r="D1641" s="21" t="n">
        <v>0.04</v>
      </c>
      <c r="E1641" s="21" t="n">
        <v>0.01</v>
      </c>
      <c r="F1641" s="21" t="n">
        <v>0.05</v>
      </c>
    </row>
    <row r="1642">
      <c r="A1642" t="inlineStr">
        <is>
          <t>059E - Franklin (Energy)</t>
        </is>
      </c>
      <c r="B1642" s="20" t="n">
        <v>41275</v>
      </c>
      <c r="C1642" s="20" t="n">
        <v>41639</v>
      </c>
      <c r="D1642" s="21" t="n">
        <v>0.03</v>
      </c>
      <c r="E1642" s="21" t="n">
        <v>0.025</v>
      </c>
      <c r="F1642" s="21" t="n">
        <v>0.055</v>
      </c>
    </row>
    <row r="1643">
      <c r="A1643" t="inlineStr">
        <is>
          <t>059E - Franklin (Energy)</t>
        </is>
      </c>
      <c r="B1643" s="20" t="n">
        <v>41640</v>
      </c>
      <c r="C1643" s="20" t="n">
        <v>42004</v>
      </c>
      <c r="D1643" s="21" t="n">
        <v>0.02</v>
      </c>
      <c r="E1643" s="21" t="n">
        <v>0.02</v>
      </c>
      <c r="F1643" s="21" t="n">
        <v>0.04</v>
      </c>
    </row>
    <row r="1644">
      <c r="A1644" t="inlineStr">
        <is>
          <t>059E - Franklin (Energy)</t>
        </is>
      </c>
      <c r="B1644" s="20" t="n">
        <v>42005</v>
      </c>
      <c r="C1644" s="20" t="n">
        <v>42369</v>
      </c>
      <c r="D1644" s="21" t="n">
        <v>0.01</v>
      </c>
      <c r="E1644" s="21" t="n">
        <v>0.015</v>
      </c>
      <c r="F1644" s="21" t="n">
        <v>0.025</v>
      </c>
    </row>
    <row r="1645">
      <c r="A1645" t="inlineStr">
        <is>
          <t>059E - Franklin (Energy)</t>
        </is>
      </c>
      <c r="B1645" s="20" t="n">
        <v>42370</v>
      </c>
      <c r="C1645" s="20" t="n">
        <v>46660</v>
      </c>
      <c r="D1645" s="21" t="n">
        <v>0</v>
      </c>
      <c r="E1645" s="21" t="n">
        <v>0.01</v>
      </c>
      <c r="F1645" s="21" t="n">
        <v>0.01</v>
      </c>
    </row>
    <row r="1646">
      <c r="A1646" t="inlineStr">
        <is>
          <t>059E - Franklin (Energy)</t>
        </is>
      </c>
      <c r="B1646" s="20" t="n">
        <v>46661</v>
      </c>
      <c r="C1646" s="20" t="n">
        <v>2958465</v>
      </c>
      <c r="D1646" s="21" t="n">
        <v>0</v>
      </c>
      <c r="E1646" s="21" t="n">
        <v>0</v>
      </c>
      <c r="F1646" s="21" t="n">
        <v>0</v>
      </c>
    </row>
    <row r="1647">
      <c r="A1647" t="inlineStr">
        <is>
          <t>059JT - Franklin (Jet Fuel)</t>
        </is>
      </c>
      <c r="B1647" s="20" t="n">
        <v>42005</v>
      </c>
      <c r="C1647" s="20" t="n">
        <v>42185</v>
      </c>
      <c r="D1647" s="21" t="n">
        <v>0</v>
      </c>
      <c r="E1647" s="21" t="n">
        <v>0</v>
      </c>
      <c r="F1647" s="21" t="n">
        <v>0</v>
      </c>
    </row>
    <row r="1648">
      <c r="A1648" t="inlineStr">
        <is>
          <t>059JT - Franklin (Jet Fuel)</t>
        </is>
      </c>
      <c r="B1648" s="20" t="n">
        <v>42186</v>
      </c>
      <c r="C1648" s="20" t="n">
        <v>43281</v>
      </c>
      <c r="D1648" s="21" t="n">
        <v>0.04</v>
      </c>
      <c r="E1648" s="21" t="n">
        <v>0.03</v>
      </c>
      <c r="F1648" s="21" t="n">
        <v>0.07000000000000001</v>
      </c>
    </row>
    <row r="1649">
      <c r="A1649" t="inlineStr">
        <is>
          <t>059JT - Franklin (Jet Fuel)</t>
        </is>
      </c>
      <c r="B1649" s="20" t="n">
        <v>43282</v>
      </c>
      <c r="C1649" s="20" t="n">
        <v>43312</v>
      </c>
      <c r="D1649" s="21" t="n">
        <v>0.04</v>
      </c>
      <c r="E1649" s="21" t="n">
        <v>0.01</v>
      </c>
      <c r="F1649" s="21" t="n">
        <v>0.05</v>
      </c>
    </row>
    <row r="1650">
      <c r="A1650" t="inlineStr">
        <is>
          <t>059JT - Franklin (Jet Fuel)</t>
        </is>
      </c>
      <c r="B1650" s="20" t="n">
        <v>43313</v>
      </c>
      <c r="C1650" s="20" t="n">
        <v>2958465</v>
      </c>
      <c r="D1650" s="21" t="n">
        <v>0</v>
      </c>
      <c r="E1650" s="21" t="n">
        <v>0.01</v>
      </c>
      <c r="F1650" s="21" t="n">
        <v>0.01</v>
      </c>
    </row>
    <row r="1651">
      <c r="A1651" t="inlineStr">
        <is>
          <t>060 - Fulton</t>
        </is>
      </c>
      <c r="B1651" s="20" t="n">
        <v>26390</v>
      </c>
      <c r="C1651" s="20" t="n">
        <v>30406</v>
      </c>
      <c r="D1651" s="21" t="n">
        <v>0.04</v>
      </c>
      <c r="E1651" s="21" t="n">
        <v>0.01</v>
      </c>
      <c r="F1651" s="21" t="n">
        <v>0.05</v>
      </c>
    </row>
    <row r="1652">
      <c r="A1652" t="inlineStr">
        <is>
          <t>060 - Fulton</t>
        </is>
      </c>
      <c r="B1652" s="20" t="n">
        <v>30407</v>
      </c>
      <c r="C1652" s="20" t="n">
        <v>35611</v>
      </c>
      <c r="D1652" s="21" t="n">
        <v>0.04</v>
      </c>
      <c r="E1652" s="21" t="n">
        <v>0.02</v>
      </c>
      <c r="F1652" s="21" t="n">
        <v>0.06</v>
      </c>
    </row>
    <row r="1653">
      <c r="A1653" t="inlineStr">
        <is>
          <t>060 - Fulton</t>
        </is>
      </c>
      <c r="B1653" s="20" t="n">
        <v>35612</v>
      </c>
      <c r="C1653" s="20" t="n">
        <v>42825</v>
      </c>
      <c r="D1653" s="21" t="n">
        <v>0.04</v>
      </c>
      <c r="E1653" s="21" t="n">
        <v>0.03</v>
      </c>
      <c r="F1653" s="21" t="n">
        <v>0.07000000000000001</v>
      </c>
    </row>
    <row r="1654">
      <c r="A1654" t="inlineStr">
        <is>
          <t>060 - Fulton</t>
        </is>
      </c>
      <c r="B1654" s="20" t="n">
        <v>42826</v>
      </c>
      <c r="C1654" s="20" t="n">
        <v>43373</v>
      </c>
      <c r="D1654" s="21" t="n">
        <v>0.04</v>
      </c>
      <c r="E1654" s="21" t="n">
        <v>0.0375</v>
      </c>
      <c r="F1654" s="21" t="n">
        <v>0.0775</v>
      </c>
    </row>
    <row r="1655">
      <c r="A1655" t="inlineStr">
        <is>
          <t>060 - Fulton</t>
        </is>
      </c>
      <c r="B1655" s="20" t="n">
        <v>43374</v>
      </c>
      <c r="C1655" s="20" t="n">
        <v>46477</v>
      </c>
      <c r="D1655" s="21" t="n">
        <v>0.04</v>
      </c>
      <c r="E1655" s="21" t="n">
        <v>0.0375</v>
      </c>
      <c r="F1655" s="21" t="n">
        <v>0.0775</v>
      </c>
    </row>
    <row r="1656">
      <c r="A1656" t="inlineStr">
        <is>
          <t>060 - Fulton</t>
        </is>
      </c>
      <c r="B1656" s="20" t="n">
        <v>46478</v>
      </c>
      <c r="C1656" s="20" t="n">
        <v>46568</v>
      </c>
      <c r="D1656" s="21" t="n">
        <v>0.04</v>
      </c>
      <c r="E1656" s="21" t="n">
        <v>0.03</v>
      </c>
      <c r="F1656" s="21" t="n">
        <v>0.07000000000000001</v>
      </c>
    </row>
    <row r="1657">
      <c r="A1657" t="inlineStr">
        <is>
          <t>060 - Fulton</t>
        </is>
      </c>
      <c r="B1657" s="20" t="n">
        <v>46569</v>
      </c>
      <c r="C1657" s="20" t="n">
        <v>2958465</v>
      </c>
      <c r="D1657" s="21" t="n">
        <v>0.04</v>
      </c>
      <c r="E1657" s="21" t="n">
        <v>0.02</v>
      </c>
      <c r="F1657" s="21" t="n">
        <v>0.06</v>
      </c>
    </row>
    <row r="1658">
      <c r="A1658" t="inlineStr">
        <is>
          <t>060A - Fulton Atlanta</t>
        </is>
      </c>
      <c r="B1658" s="20" t="n">
        <v>26390</v>
      </c>
      <c r="C1658" s="20" t="n">
        <v>30406</v>
      </c>
      <c r="D1658" s="21" t="n">
        <v>0.04</v>
      </c>
      <c r="E1658" s="21" t="n">
        <v>0.01</v>
      </c>
      <c r="F1658" s="21" t="n">
        <v>0.05</v>
      </c>
    </row>
    <row r="1659">
      <c r="A1659" t="inlineStr">
        <is>
          <t>060A - Fulton Atlanta</t>
        </is>
      </c>
      <c r="B1659" s="20" t="n">
        <v>30407</v>
      </c>
      <c r="C1659" s="20" t="n">
        <v>35611</v>
      </c>
      <c r="D1659" s="21" t="n">
        <v>0.04</v>
      </c>
      <c r="E1659" s="21" t="n">
        <v>0.02</v>
      </c>
      <c r="F1659" s="21" t="n">
        <v>0.06</v>
      </c>
    </row>
    <row r="1660">
      <c r="A1660" t="inlineStr">
        <is>
          <t>060A - Fulton Atlanta</t>
        </is>
      </c>
      <c r="B1660" s="20" t="n">
        <v>35612</v>
      </c>
      <c r="C1660" s="20" t="n">
        <v>38260</v>
      </c>
      <c r="D1660" s="21" t="n">
        <v>0.04</v>
      </c>
      <c r="E1660" s="21" t="n">
        <v>0.03</v>
      </c>
      <c r="F1660" s="21" t="n">
        <v>0.07000000000000001</v>
      </c>
    </row>
    <row r="1661">
      <c r="A1661" t="inlineStr">
        <is>
          <t>060A - Fulton Atlanta</t>
        </is>
      </c>
      <c r="B1661" s="20" t="n">
        <v>38261</v>
      </c>
      <c r="C1661" s="20" t="n">
        <v>42794</v>
      </c>
      <c r="D1661" s="21" t="n">
        <v>0.04</v>
      </c>
      <c r="E1661" s="21" t="n">
        <v>0.04</v>
      </c>
      <c r="F1661" s="21" t="n">
        <v>0.08</v>
      </c>
    </row>
    <row r="1662">
      <c r="A1662" t="inlineStr">
        <is>
          <t>060A - Fulton Atlanta</t>
        </is>
      </c>
      <c r="B1662" s="20" t="n">
        <v>42795</v>
      </c>
      <c r="C1662" s="20" t="n">
        <v>42825</v>
      </c>
      <c r="D1662" s="21" t="n">
        <v>0.04</v>
      </c>
      <c r="E1662" s="21" t="n">
        <v>0.045</v>
      </c>
      <c r="F1662" s="21" t="n">
        <v>0.08499999999999999</v>
      </c>
    </row>
    <row r="1663">
      <c r="A1663" t="inlineStr">
        <is>
          <t>060A - Fulton Atlanta</t>
        </is>
      </c>
      <c r="B1663" s="20" t="n">
        <v>42826</v>
      </c>
      <c r="C1663" s="20" t="n">
        <v>43373</v>
      </c>
      <c r="D1663" s="21" t="n">
        <v>0.04</v>
      </c>
      <c r="E1663" s="21" t="n">
        <v>0.049</v>
      </c>
      <c r="F1663" s="21" t="n">
        <v>0.089</v>
      </c>
    </row>
    <row r="1664">
      <c r="A1664" t="inlineStr">
        <is>
          <t>060A - Fulton Atlanta</t>
        </is>
      </c>
      <c r="B1664" s="20" t="n">
        <v>43374</v>
      </c>
      <c r="C1664" s="20" t="n">
        <v>44651</v>
      </c>
      <c r="D1664" s="21" t="n">
        <v>0.04</v>
      </c>
      <c r="E1664" s="21" t="n">
        <v>0.049</v>
      </c>
      <c r="F1664" s="21" t="n">
        <v>0.089</v>
      </c>
    </row>
    <row r="1665">
      <c r="A1665" t="inlineStr">
        <is>
          <t>060A - Fulton Atlanta</t>
        </is>
      </c>
      <c r="B1665" s="20" t="n">
        <v>44652</v>
      </c>
      <c r="C1665" s="20" t="n">
        <v>44834</v>
      </c>
      <c r="D1665" s="21" t="n">
        <v>0.04</v>
      </c>
      <c r="E1665" s="21" t="n">
        <v>0.045</v>
      </c>
      <c r="F1665" s="21" t="n">
        <v>0.08499999999999999</v>
      </c>
    </row>
    <row r="1666">
      <c r="A1666" t="inlineStr">
        <is>
          <t>060A - Fulton Atlanta</t>
        </is>
      </c>
      <c r="B1666" s="20" t="n">
        <v>44835</v>
      </c>
      <c r="C1666" s="20" t="n">
        <v>46568</v>
      </c>
      <c r="D1666" s="21" t="n">
        <v>0.04</v>
      </c>
      <c r="E1666" s="21" t="n">
        <v>0.049</v>
      </c>
      <c r="F1666" s="21" t="n">
        <v>0.089</v>
      </c>
    </row>
    <row r="1667">
      <c r="A1667" t="inlineStr">
        <is>
          <t>060A - Fulton Atlanta</t>
        </is>
      </c>
      <c r="B1667" s="20" t="n">
        <v>46569</v>
      </c>
      <c r="C1667" s="20" t="n">
        <v>46660</v>
      </c>
      <c r="D1667" s="21" t="n">
        <v>0.04</v>
      </c>
      <c r="E1667" s="21" t="n">
        <v>0.039</v>
      </c>
      <c r="F1667" s="21" t="n">
        <v>0.079</v>
      </c>
    </row>
    <row r="1668">
      <c r="A1668" t="inlineStr">
        <is>
          <t>060A - Fulton Atlanta</t>
        </is>
      </c>
      <c r="B1668" s="20" t="n">
        <v>46661</v>
      </c>
      <c r="C1668" s="20" t="n">
        <v>47026</v>
      </c>
      <c r="D1668" s="21" t="n">
        <v>0.04</v>
      </c>
      <c r="E1668" s="21" t="n">
        <v>0.035</v>
      </c>
      <c r="F1668" s="21" t="n">
        <v>0.07500000000000001</v>
      </c>
    </row>
    <row r="1669">
      <c r="A1669" t="inlineStr">
        <is>
          <t>060A - Fulton Atlanta</t>
        </is>
      </c>
      <c r="B1669" s="20" t="n">
        <v>47027</v>
      </c>
      <c r="C1669" s="20" t="n">
        <v>2958465</v>
      </c>
      <c r="D1669" s="21" t="n">
        <v>0.04</v>
      </c>
      <c r="E1669" s="21" t="n">
        <v>0.025</v>
      </c>
      <c r="F1669" s="21" t="n">
        <v>0.065</v>
      </c>
    </row>
    <row r="1670">
      <c r="A1670" t="inlineStr">
        <is>
          <t>060ACLF - Fulton Atlanta (Locomotive)</t>
        </is>
      </c>
      <c r="B1670" s="20" t="n">
        <v>44378</v>
      </c>
      <c r="C1670" s="20" t="n">
        <v>46568</v>
      </c>
      <c r="D1670" s="21" t="n">
        <v>0.04</v>
      </c>
      <c r="E1670" s="21" t="n">
        <v>0.045</v>
      </c>
      <c r="F1670" s="21" t="n">
        <v>0.08499999999999999</v>
      </c>
    </row>
    <row r="1671">
      <c r="A1671" t="inlineStr">
        <is>
          <t>060ACLF - Fulton Atlanta (Locomotive)</t>
        </is>
      </c>
      <c r="B1671" s="20" t="n">
        <v>46569</v>
      </c>
      <c r="C1671" s="20" t="n">
        <v>47026</v>
      </c>
      <c r="D1671" s="21" t="n">
        <v>0.04</v>
      </c>
      <c r="E1671" s="21" t="n">
        <v>0.035</v>
      </c>
      <c r="F1671" s="21" t="n">
        <v>0.07500000000000001</v>
      </c>
    </row>
    <row r="1672">
      <c r="A1672" t="inlineStr">
        <is>
          <t>060ACLF - Fulton Atlanta (Locomotive)</t>
        </is>
      </c>
      <c r="B1672" s="20" t="n">
        <v>47027</v>
      </c>
      <c r="C1672" s="20" t="n">
        <v>2958465</v>
      </c>
      <c r="D1672" s="21" t="n">
        <v>0.04</v>
      </c>
      <c r="E1672" s="21" t="n">
        <v>0.025</v>
      </c>
      <c r="F1672" s="21" t="n">
        <v>0.065</v>
      </c>
    </row>
    <row r="1673">
      <c r="A1673" t="inlineStr">
        <is>
          <t>060AE - Fulton Atlanta (Energy)</t>
        </is>
      </c>
      <c r="B1673" s="20" t="n">
        <v>42826</v>
      </c>
      <c r="C1673" s="20" t="n">
        <v>46568</v>
      </c>
      <c r="D1673" s="21" t="n">
        <v>0</v>
      </c>
      <c r="E1673" s="21" t="n">
        <v>0.01</v>
      </c>
      <c r="F1673" s="21" t="n">
        <v>0.01</v>
      </c>
    </row>
    <row r="1674">
      <c r="A1674" t="inlineStr">
        <is>
          <t>060AJT - Fulton Atlanta (Jet Fuel)</t>
        </is>
      </c>
      <c r="B1674" s="20" t="n">
        <v>42826</v>
      </c>
      <c r="C1674" s="20" t="n">
        <v>43281</v>
      </c>
      <c r="D1674" s="21" t="n">
        <v>0.04</v>
      </c>
      <c r="E1674" s="21" t="n">
        <v>0.049</v>
      </c>
      <c r="F1674" s="21" t="n">
        <v>0.089</v>
      </c>
    </row>
    <row r="1675">
      <c r="A1675" t="inlineStr">
        <is>
          <t>060AJT - Fulton Atlanta (Jet Fuel)</t>
        </is>
      </c>
      <c r="B1675" s="20" t="n">
        <v>43282</v>
      </c>
      <c r="C1675" s="20" t="n">
        <v>43312</v>
      </c>
      <c r="D1675" s="21" t="n">
        <v>0.04</v>
      </c>
      <c r="E1675" s="21" t="n">
        <v>0.02</v>
      </c>
      <c r="F1675" s="21" t="n">
        <v>0.06</v>
      </c>
    </row>
    <row r="1676">
      <c r="A1676" t="inlineStr">
        <is>
          <t>060AJT - Fulton Atlanta (Jet Fuel)</t>
        </is>
      </c>
      <c r="B1676" s="20" t="n">
        <v>43313</v>
      </c>
      <c r="C1676" s="20" t="n">
        <v>2958465</v>
      </c>
      <c r="D1676" s="21" t="n">
        <v>0</v>
      </c>
      <c r="E1676" s="21" t="n">
        <v>0.02</v>
      </c>
      <c r="F1676" s="21" t="n">
        <v>0.02</v>
      </c>
    </row>
    <row r="1677">
      <c r="A1677" t="inlineStr">
        <is>
          <t>060AR - Fulton Atlanta (Motor Vehicle Exempt)</t>
        </is>
      </c>
      <c r="B1677" s="20" t="n">
        <v>42826</v>
      </c>
      <c r="C1677" s="20" t="n">
        <v>43373</v>
      </c>
      <c r="D1677" s="21" t="n">
        <v>0.04</v>
      </c>
      <c r="E1677" s="21" t="n">
        <v>0.039</v>
      </c>
      <c r="F1677" s="21" t="n">
        <v>0.079</v>
      </c>
    </row>
    <row r="1678">
      <c r="A1678" t="inlineStr">
        <is>
          <t>060AR - Fulton Atlanta (Motor Vehicle Exempt)</t>
        </is>
      </c>
      <c r="B1678" s="20" t="n">
        <v>43374</v>
      </c>
      <c r="C1678" s="20" t="n">
        <v>44651</v>
      </c>
      <c r="D1678" s="21" t="n">
        <v>0.04</v>
      </c>
      <c r="E1678" s="21" t="n">
        <v>0.039</v>
      </c>
      <c r="F1678" s="21" t="n">
        <v>0.079</v>
      </c>
    </row>
    <row r="1679">
      <c r="A1679" t="inlineStr">
        <is>
          <t>060AR - Fulton Atlanta (Motor Vehicle Exempt)</t>
        </is>
      </c>
      <c r="B1679" s="20" t="n">
        <v>44652</v>
      </c>
      <c r="C1679" s="20" t="n">
        <v>44834</v>
      </c>
      <c r="D1679" s="21" t="n">
        <v>0.04</v>
      </c>
      <c r="E1679" s="21" t="n">
        <v>0.035</v>
      </c>
      <c r="F1679" s="21" t="n">
        <v>0.07500000000000001</v>
      </c>
    </row>
    <row r="1680">
      <c r="A1680" t="inlineStr">
        <is>
          <t>060AR - Fulton Atlanta (Motor Vehicle Exempt)</t>
        </is>
      </c>
      <c r="B1680" s="20" t="n">
        <v>44835</v>
      </c>
      <c r="C1680" s="20" t="n">
        <v>46568</v>
      </c>
      <c r="D1680" s="21" t="n">
        <v>0.04</v>
      </c>
      <c r="E1680" s="21" t="n">
        <v>0.039</v>
      </c>
      <c r="F1680" s="21" t="n">
        <v>0.079</v>
      </c>
    </row>
    <row r="1681">
      <c r="A1681" t="inlineStr">
        <is>
          <t>060AR - Fulton Atlanta (Motor Vehicle Exempt)</t>
        </is>
      </c>
      <c r="B1681" s="20" t="n">
        <v>46569</v>
      </c>
      <c r="C1681" s="20" t="n">
        <v>46660</v>
      </c>
      <c r="D1681" s="21" t="n">
        <v>0.04</v>
      </c>
      <c r="E1681" s="21" t="n">
        <v>0.029</v>
      </c>
      <c r="F1681" s="21" t="n">
        <v>0.06900000000000001</v>
      </c>
    </row>
    <row r="1682">
      <c r="A1682" t="inlineStr">
        <is>
          <t>060AR - Fulton Atlanta (Motor Vehicle Exempt)</t>
        </is>
      </c>
      <c r="B1682" s="20" t="n">
        <v>46661</v>
      </c>
      <c r="C1682" s="20" t="n">
        <v>2958465</v>
      </c>
      <c r="D1682" s="21" t="n">
        <v>0.04</v>
      </c>
      <c r="E1682" s="21" t="n">
        <v>0.025</v>
      </c>
      <c r="F1682" s="21" t="n">
        <v>0.065</v>
      </c>
    </row>
    <row r="1683">
      <c r="A1683" t="inlineStr">
        <is>
          <t>060ATE - Fulton Atlanta (TSPLOST Exempt)</t>
        </is>
      </c>
      <c r="B1683" s="20" t="n">
        <v>42826</v>
      </c>
      <c r="C1683" s="20" t="n">
        <v>46568</v>
      </c>
      <c r="D1683" s="21" t="n">
        <v>0.04</v>
      </c>
      <c r="E1683" s="21" t="n">
        <v>0.045</v>
      </c>
      <c r="F1683" s="21" t="n">
        <v>0.08499999999999999</v>
      </c>
    </row>
    <row r="1684">
      <c r="A1684" t="inlineStr">
        <is>
          <t>060ATE - Fulton Atlanta (TSPLOST Exempt)</t>
        </is>
      </c>
      <c r="B1684" s="20" t="n">
        <v>46569</v>
      </c>
      <c r="C1684" s="20" t="n">
        <v>47026</v>
      </c>
      <c r="D1684" s="21" t="n">
        <v>0.04</v>
      </c>
      <c r="E1684" s="21" t="n">
        <v>0.035</v>
      </c>
      <c r="F1684" s="21" t="n">
        <v>0.07500000000000001</v>
      </c>
    </row>
    <row r="1685">
      <c r="A1685" t="inlineStr">
        <is>
          <t>060ATE - Fulton Atlanta (TSPLOST Exempt)</t>
        </is>
      </c>
      <c r="B1685" s="20" t="n">
        <v>47027</v>
      </c>
      <c r="C1685" s="20" t="n">
        <v>2958465</v>
      </c>
      <c r="D1685" s="21" t="n">
        <v>0.04</v>
      </c>
      <c r="E1685" s="21" t="n">
        <v>0.025</v>
      </c>
      <c r="F1685" s="21" t="n">
        <v>0.065</v>
      </c>
    </row>
    <row r="1686">
      <c r="A1686" t="inlineStr">
        <is>
          <t>060CLF - Fulton (Locomotive)</t>
        </is>
      </c>
      <c r="B1686" s="20" t="n">
        <v>44378</v>
      </c>
      <c r="C1686" s="20" t="n">
        <v>46568</v>
      </c>
      <c r="D1686" s="21" t="n">
        <v>0.04</v>
      </c>
      <c r="E1686" s="21" t="n">
        <v>0.03</v>
      </c>
      <c r="F1686" s="21" t="n">
        <v>0.07000000000000001</v>
      </c>
    </row>
    <row r="1687">
      <c r="A1687" t="inlineStr">
        <is>
          <t>060CLF - Fulton (Locomotive)</t>
        </is>
      </c>
      <c r="B1687" s="20" t="n">
        <v>46569</v>
      </c>
      <c r="C1687" s="20" t="n">
        <v>2958465</v>
      </c>
      <c r="D1687" s="21" t="n">
        <v>0.04</v>
      </c>
      <c r="E1687" s="21" t="n">
        <v>0.02</v>
      </c>
      <c r="F1687" s="21" t="n">
        <v>0.06</v>
      </c>
    </row>
    <row r="1688">
      <c r="A1688" t="inlineStr">
        <is>
          <t>060E - Fulton (Energy)</t>
        </is>
      </c>
      <c r="B1688" s="20" t="n">
        <v>41275</v>
      </c>
      <c r="C1688" s="20" t="n">
        <v>41639</v>
      </c>
      <c r="D1688" s="21" t="n">
        <v>0.03</v>
      </c>
      <c r="E1688" s="21" t="n">
        <v>0.025</v>
      </c>
      <c r="F1688" s="21" t="n">
        <v>0.055</v>
      </c>
    </row>
    <row r="1689">
      <c r="A1689" t="inlineStr">
        <is>
          <t>060E - Fulton (Energy)</t>
        </is>
      </c>
      <c r="B1689" s="20" t="n">
        <v>41640</v>
      </c>
      <c r="C1689" s="20" t="n">
        <v>42004</v>
      </c>
      <c r="D1689" s="21" t="n">
        <v>0.02</v>
      </c>
      <c r="E1689" s="21" t="n">
        <v>0.02</v>
      </c>
      <c r="F1689" s="21" t="n">
        <v>0.04</v>
      </c>
    </row>
    <row r="1690">
      <c r="A1690" t="inlineStr">
        <is>
          <t>060E - Fulton (Energy)</t>
        </is>
      </c>
      <c r="B1690" s="20" t="n">
        <v>42005</v>
      </c>
      <c r="C1690" s="20" t="n">
        <v>42369</v>
      </c>
      <c r="D1690" s="21" t="n">
        <v>0.01</v>
      </c>
      <c r="E1690" s="21" t="n">
        <v>0.015</v>
      </c>
      <c r="F1690" s="21" t="n">
        <v>0.025</v>
      </c>
    </row>
    <row r="1691">
      <c r="A1691" t="inlineStr">
        <is>
          <t>060E - Fulton (Energy)</t>
        </is>
      </c>
      <c r="B1691" s="20" t="n">
        <v>42370</v>
      </c>
      <c r="C1691" s="20" t="n">
        <v>46568</v>
      </c>
      <c r="D1691" s="21" t="n">
        <v>0</v>
      </c>
      <c r="E1691" s="21" t="n">
        <v>0.01</v>
      </c>
      <c r="F1691" s="21" t="n">
        <v>0.01</v>
      </c>
    </row>
    <row r="1692">
      <c r="A1692" t="inlineStr">
        <is>
          <t>060EDCP - Fulton - College Park Board of Education (ED)</t>
        </is>
      </c>
      <c r="B1692" s="20" t="n">
        <v>44835</v>
      </c>
      <c r="C1692" s="20" t="n">
        <v>2958465</v>
      </c>
      <c r="D1692" s="21" t="n">
        <v>0</v>
      </c>
      <c r="E1692" s="21" t="n">
        <v>0.01</v>
      </c>
      <c r="F1692" s="21" t="n">
        <v>0.01</v>
      </c>
    </row>
    <row r="1693">
      <c r="A1693" t="inlineStr">
        <is>
          <t>060EDEP - Fulton - East Point Board of Education (ED)</t>
        </is>
      </c>
      <c r="B1693" s="20" t="n">
        <v>44835</v>
      </c>
      <c r="C1693" s="20" t="n">
        <v>2958465</v>
      </c>
      <c r="D1693" s="21" t="n">
        <v>0</v>
      </c>
      <c r="E1693" s="21" t="n">
        <v>0.01</v>
      </c>
      <c r="F1693" s="21" t="n">
        <v>0.01</v>
      </c>
    </row>
    <row r="1694">
      <c r="A1694" t="inlineStr">
        <is>
          <t>060EDFL - Fulton County Board of Education (ED)</t>
        </is>
      </c>
      <c r="B1694" s="20" t="n">
        <v>44835</v>
      </c>
      <c r="C1694" s="20" t="n">
        <v>2958465</v>
      </c>
      <c r="D1694" s="21" t="n">
        <v>0</v>
      </c>
      <c r="E1694" s="21" t="n">
        <v>0.01</v>
      </c>
      <c r="F1694" s="21" t="n">
        <v>0.01</v>
      </c>
    </row>
    <row r="1695">
      <c r="A1695" t="inlineStr">
        <is>
          <t>060EDHP - Fulton - City of Hapeville (ED)</t>
        </is>
      </c>
      <c r="B1695" s="20" t="n">
        <v>44835</v>
      </c>
      <c r="C1695" s="20" t="n">
        <v>2958465</v>
      </c>
      <c r="D1695" s="21" t="n">
        <v>0</v>
      </c>
      <c r="E1695" s="21" t="n">
        <v>0.01</v>
      </c>
      <c r="F1695" s="21" t="n">
        <v>0.01</v>
      </c>
    </row>
    <row r="1696">
      <c r="A1696" t="inlineStr">
        <is>
          <t>060JT - Fulton (Jet Fuel)</t>
        </is>
      </c>
      <c r="B1696" s="20" t="n">
        <v>42005</v>
      </c>
      <c r="C1696" s="20" t="n">
        <v>42185</v>
      </c>
      <c r="D1696" s="21" t="n">
        <v>0</v>
      </c>
      <c r="E1696" s="21" t="n">
        <v>0</v>
      </c>
      <c r="F1696" s="21" t="n">
        <v>0</v>
      </c>
    </row>
    <row r="1697">
      <c r="A1697" t="inlineStr">
        <is>
          <t>060JT - Fulton (Jet Fuel)</t>
        </is>
      </c>
      <c r="B1697" s="20" t="n">
        <v>42186</v>
      </c>
      <c r="C1697" s="20" t="n">
        <v>42825</v>
      </c>
      <c r="D1697" s="21" t="n">
        <v>0.04</v>
      </c>
      <c r="E1697" s="21" t="n">
        <v>0.03</v>
      </c>
      <c r="F1697" s="21" t="n">
        <v>0.07000000000000001</v>
      </c>
    </row>
    <row r="1698">
      <c r="A1698" t="inlineStr">
        <is>
          <t>060JT - Fulton (Jet Fuel)</t>
        </is>
      </c>
      <c r="B1698" s="20" t="n">
        <v>42826</v>
      </c>
      <c r="C1698" s="20" t="n">
        <v>43281</v>
      </c>
      <c r="D1698" s="21" t="n">
        <v>0.04</v>
      </c>
      <c r="E1698" s="21" t="n">
        <v>0.0375</v>
      </c>
      <c r="F1698" s="21" t="n">
        <v>0.0775</v>
      </c>
    </row>
    <row r="1699">
      <c r="A1699" t="inlineStr">
        <is>
          <t>060JT - Fulton (Jet Fuel)</t>
        </is>
      </c>
      <c r="B1699" s="20" t="n">
        <v>43282</v>
      </c>
      <c r="C1699" s="20" t="n">
        <v>43312</v>
      </c>
      <c r="D1699" s="21" t="n">
        <v>0.04</v>
      </c>
      <c r="E1699" s="21" t="n">
        <v>0.02</v>
      </c>
      <c r="F1699" s="21" t="n">
        <v>0.06</v>
      </c>
    </row>
    <row r="1700">
      <c r="A1700" t="inlineStr">
        <is>
          <t>060JT - Fulton (Jet Fuel)</t>
        </is>
      </c>
      <c r="B1700" s="20" t="n">
        <v>43313</v>
      </c>
      <c r="C1700" s="20" t="n">
        <v>2958465</v>
      </c>
      <c r="D1700" s="21" t="n">
        <v>0</v>
      </c>
      <c r="E1700" s="21" t="n">
        <v>0.02</v>
      </c>
      <c r="F1700" s="21" t="n">
        <v>0.02</v>
      </c>
    </row>
    <row r="1701">
      <c r="A1701" t="inlineStr">
        <is>
          <t>060LOCP - Fulton - City of College Park (LO)</t>
        </is>
      </c>
      <c r="B1701" s="20" t="n">
        <v>44835</v>
      </c>
      <c r="C1701" s="20" t="n">
        <v>2958465</v>
      </c>
      <c r="D1701" s="21" t="n">
        <v>0</v>
      </c>
      <c r="E1701" s="21" t="n">
        <v>0.01</v>
      </c>
      <c r="F1701" s="21" t="n">
        <v>0.01</v>
      </c>
    </row>
    <row r="1702">
      <c r="A1702" t="inlineStr">
        <is>
          <t>060LOEP - Fulton - City of East Point (LO)</t>
        </is>
      </c>
      <c r="B1702" s="20" t="n">
        <v>44835</v>
      </c>
      <c r="C1702" s="20" t="n">
        <v>2958465</v>
      </c>
      <c r="D1702" s="21" t="n">
        <v>0</v>
      </c>
      <c r="E1702" s="21" t="n">
        <v>0.01</v>
      </c>
      <c r="F1702" s="21" t="n">
        <v>0.01</v>
      </c>
    </row>
    <row r="1703">
      <c r="A1703" t="inlineStr">
        <is>
          <t>060LOFL - Fulton County Board of Commissioners (LO)</t>
        </is>
      </c>
      <c r="B1703" s="20" t="n">
        <v>44835</v>
      </c>
      <c r="C1703" s="20" t="n">
        <v>2958465</v>
      </c>
      <c r="D1703" s="21" t="n">
        <v>0</v>
      </c>
      <c r="E1703" s="21" t="n">
        <v>0.01</v>
      </c>
      <c r="F1703" s="21" t="n">
        <v>0.01</v>
      </c>
    </row>
    <row r="1704">
      <c r="A1704" t="inlineStr">
        <is>
          <t>060LOHP - Fulton - City of Hapeville (LO)</t>
        </is>
      </c>
      <c r="B1704" s="20" t="n">
        <v>44835</v>
      </c>
      <c r="C1704" s="20" t="n">
        <v>2958465</v>
      </c>
      <c r="D1704" s="21" t="n">
        <v>0</v>
      </c>
      <c r="E1704" s="21" t="n">
        <v>0.01</v>
      </c>
      <c r="F1704" s="21" t="n">
        <v>0.01</v>
      </c>
    </row>
    <row r="1705">
      <c r="A1705" t="inlineStr">
        <is>
          <t>060TE - Fulton (TSPLOST Exempt)</t>
        </is>
      </c>
      <c r="B1705" s="20" t="n">
        <v>42826</v>
      </c>
      <c r="C1705" s="20" t="n">
        <v>46568</v>
      </c>
      <c r="D1705" s="21" t="n">
        <v>0.04</v>
      </c>
      <c r="E1705" s="21" t="n">
        <v>0.03</v>
      </c>
      <c r="F1705" s="21" t="n">
        <v>0.07000000000000001</v>
      </c>
    </row>
    <row r="1706">
      <c r="A1706" t="inlineStr">
        <is>
          <t>060TE - Fulton (TSPLOST Exempt)</t>
        </is>
      </c>
      <c r="B1706" s="20" t="n">
        <v>46569</v>
      </c>
      <c r="C1706" s="20" t="n">
        <v>2958465</v>
      </c>
      <c r="D1706" s="21" t="n">
        <v>0.04</v>
      </c>
      <c r="E1706" s="21" t="n">
        <v>0.02</v>
      </c>
      <c r="F1706" s="21" t="n">
        <v>0.06</v>
      </c>
    </row>
    <row r="1707">
      <c r="A1707" t="inlineStr">
        <is>
          <t>060TFCP - Fulton - City of College Park (TF)</t>
        </is>
      </c>
      <c r="B1707" s="20" t="n">
        <v>44835</v>
      </c>
      <c r="C1707" s="20" t="n">
        <v>2958465</v>
      </c>
      <c r="D1707" s="21" t="n">
        <v>0</v>
      </c>
      <c r="E1707" s="21" t="n">
        <v>0.01</v>
      </c>
      <c r="F1707" s="21" t="n">
        <v>0.01</v>
      </c>
    </row>
    <row r="1708">
      <c r="A1708" t="inlineStr">
        <is>
          <t>060TFEP - Fulton - City of East Point (TF)</t>
        </is>
      </c>
      <c r="B1708" s="20" t="n">
        <v>44835</v>
      </c>
      <c r="C1708" s="20" t="n">
        <v>2958465</v>
      </c>
      <c r="D1708" s="21" t="n">
        <v>0</v>
      </c>
      <c r="E1708" s="21" t="n">
        <v>0.01</v>
      </c>
      <c r="F1708" s="21" t="n">
        <v>0.01</v>
      </c>
    </row>
    <row r="1709">
      <c r="A1709" t="inlineStr">
        <is>
          <t>060TFFL - Fulton County (TF)</t>
        </is>
      </c>
      <c r="B1709" s="20" t="n">
        <v>44835</v>
      </c>
      <c r="C1709" s="20" t="n">
        <v>2958465</v>
      </c>
      <c r="D1709" s="21" t="n">
        <v>0</v>
      </c>
      <c r="E1709" s="21" t="n">
        <v>0.01</v>
      </c>
      <c r="F1709" s="21" t="n">
        <v>0.01</v>
      </c>
    </row>
    <row r="1710">
      <c r="A1710" t="inlineStr">
        <is>
          <t>060TFHP - Fulton - City of Hapeville (TF)</t>
        </is>
      </c>
      <c r="B1710" s="20" t="n">
        <v>44835</v>
      </c>
      <c r="C1710" s="20" t="n">
        <v>2958465</v>
      </c>
      <c r="D1710" s="21" t="n">
        <v>0</v>
      </c>
      <c r="E1710" s="21" t="n">
        <v>0.01</v>
      </c>
      <c r="F1710" s="21" t="n">
        <v>0.01</v>
      </c>
    </row>
    <row r="1711">
      <c r="A1711" t="inlineStr">
        <is>
          <t>061 - Gilmer</t>
        </is>
      </c>
      <c r="B1711" s="20" t="n">
        <v>28581</v>
      </c>
      <c r="C1711" s="20" t="n">
        <v>34242</v>
      </c>
      <c r="D1711" s="21" t="n">
        <v>0.04</v>
      </c>
      <c r="E1711" s="21" t="n">
        <v>0.01</v>
      </c>
      <c r="F1711" s="21" t="n">
        <v>0.05</v>
      </c>
    </row>
    <row r="1712">
      <c r="A1712" t="inlineStr">
        <is>
          <t>061 - Gilmer</t>
        </is>
      </c>
      <c r="B1712" s="20" t="n">
        <v>34243</v>
      </c>
      <c r="C1712" s="20" t="n">
        <v>35155</v>
      </c>
      <c r="D1712" s="21" t="n">
        <v>0.04</v>
      </c>
      <c r="E1712" s="21" t="n">
        <v>0.02</v>
      </c>
      <c r="F1712" s="21" t="n">
        <v>0.06</v>
      </c>
    </row>
    <row r="1713">
      <c r="A1713" t="inlineStr">
        <is>
          <t>061 - Gilmer</t>
        </is>
      </c>
      <c r="B1713" s="20" t="n">
        <v>35156</v>
      </c>
      <c r="C1713" s="20" t="n">
        <v>35885</v>
      </c>
      <c r="D1713" s="21" t="n">
        <v>0.04</v>
      </c>
      <c r="E1713" s="21" t="n">
        <v>0.01</v>
      </c>
      <c r="F1713" s="21" t="n">
        <v>0.05</v>
      </c>
    </row>
    <row r="1714">
      <c r="A1714" t="inlineStr">
        <is>
          <t>061 - Gilmer</t>
        </is>
      </c>
      <c r="B1714" s="20" t="n">
        <v>35886</v>
      </c>
      <c r="C1714" s="20" t="n">
        <v>36891</v>
      </c>
      <c r="D1714" s="21" t="n">
        <v>0.04</v>
      </c>
      <c r="E1714" s="21" t="n">
        <v>0.02</v>
      </c>
      <c r="F1714" s="21" t="n">
        <v>0.06</v>
      </c>
    </row>
    <row r="1715">
      <c r="A1715" t="inlineStr">
        <is>
          <t>061 - Gilmer</t>
        </is>
      </c>
      <c r="B1715" s="20" t="n">
        <v>36892</v>
      </c>
      <c r="C1715" s="20" t="n">
        <v>37072</v>
      </c>
      <c r="D1715" s="21" t="n">
        <v>0.04</v>
      </c>
      <c r="E1715" s="21" t="n">
        <v>0.02</v>
      </c>
      <c r="F1715" s="21" t="n">
        <v>0.06</v>
      </c>
    </row>
    <row r="1716">
      <c r="A1716" t="inlineStr">
        <is>
          <t>061 - Gilmer</t>
        </is>
      </c>
      <c r="B1716" s="20" t="n">
        <v>37073</v>
      </c>
      <c r="C1716" s="20" t="n">
        <v>37894</v>
      </c>
      <c r="D1716" s="21" t="n">
        <v>0.04</v>
      </c>
      <c r="E1716" s="21" t="n">
        <v>0.03</v>
      </c>
      <c r="F1716" s="21" t="n">
        <v>0.07000000000000001</v>
      </c>
    </row>
    <row r="1717">
      <c r="A1717" t="inlineStr">
        <is>
          <t>061 - Gilmer</t>
        </is>
      </c>
      <c r="B1717" s="20" t="n">
        <v>37895</v>
      </c>
      <c r="C1717" s="20" t="n">
        <v>37986</v>
      </c>
      <c r="D1717" s="21" t="n">
        <v>0.04</v>
      </c>
      <c r="E1717" s="21" t="n">
        <v>0.02</v>
      </c>
      <c r="F1717" s="21" t="n">
        <v>0.06</v>
      </c>
    </row>
    <row r="1718">
      <c r="A1718" t="inlineStr">
        <is>
          <t>061 - Gilmer</t>
        </is>
      </c>
      <c r="B1718" s="20" t="n">
        <v>37987</v>
      </c>
      <c r="C1718" s="20" t="n">
        <v>47391</v>
      </c>
      <c r="D1718" s="21" t="n">
        <v>0.04</v>
      </c>
      <c r="E1718" s="21" t="n">
        <v>0.03</v>
      </c>
      <c r="F1718" s="21" t="n">
        <v>0.07000000000000001</v>
      </c>
    </row>
    <row r="1719">
      <c r="A1719" t="inlineStr">
        <is>
          <t>061 - Gilmer</t>
        </is>
      </c>
      <c r="B1719" s="20" t="n">
        <v>47392</v>
      </c>
      <c r="C1719" s="20" t="n">
        <v>48304</v>
      </c>
      <c r="D1719" s="21" t="n">
        <v>0.04</v>
      </c>
      <c r="E1719" s="21" t="n">
        <v>0.02</v>
      </c>
      <c r="F1719" s="21" t="n">
        <v>0.06</v>
      </c>
    </row>
    <row r="1720">
      <c r="A1720" t="inlineStr">
        <is>
          <t>061 - Gilmer</t>
        </is>
      </c>
      <c r="B1720" s="20" t="n">
        <v>48305</v>
      </c>
      <c r="C1720" s="20" t="n">
        <v>2958465</v>
      </c>
      <c r="D1720" s="21" t="n">
        <v>0.04</v>
      </c>
      <c r="E1720" s="21" t="n">
        <v>0.01</v>
      </c>
      <c r="F1720" s="21" t="n">
        <v>0.05</v>
      </c>
    </row>
    <row r="1721">
      <c r="A1721" t="inlineStr">
        <is>
          <t>061CLF - Gilmer (Locomotive)</t>
        </is>
      </c>
      <c r="B1721" s="20" t="n">
        <v>44378</v>
      </c>
      <c r="C1721" s="20" t="n">
        <v>47391</v>
      </c>
      <c r="D1721" s="21" t="n">
        <v>0.04</v>
      </c>
      <c r="E1721" s="21" t="n">
        <v>0.03</v>
      </c>
      <c r="F1721" s="21" t="n">
        <v>0.07000000000000001</v>
      </c>
    </row>
    <row r="1722">
      <c r="A1722" t="inlineStr">
        <is>
          <t>061CLF - Gilmer (Locomotive)</t>
        </is>
      </c>
      <c r="B1722" s="20" t="n">
        <v>47392</v>
      </c>
      <c r="C1722" s="20" t="n">
        <v>48304</v>
      </c>
      <c r="D1722" s="21" t="n">
        <v>0.04</v>
      </c>
      <c r="E1722" s="21" t="n">
        <v>0.02</v>
      </c>
      <c r="F1722" s="21" t="n">
        <v>0.06</v>
      </c>
    </row>
    <row r="1723">
      <c r="A1723" t="inlineStr">
        <is>
          <t>061CLF - Gilmer (Locomotive)</t>
        </is>
      </c>
      <c r="B1723" s="20" t="n">
        <v>48305</v>
      </c>
      <c r="C1723" s="20" t="n">
        <v>2958465</v>
      </c>
      <c r="D1723" s="21" t="n">
        <v>0.04</v>
      </c>
      <c r="E1723" s="21" t="n">
        <v>0.01</v>
      </c>
      <c r="F1723" s="21" t="n">
        <v>0.05</v>
      </c>
    </row>
    <row r="1724">
      <c r="A1724" t="inlineStr">
        <is>
          <t>061E - Gilmer (Energy)</t>
        </is>
      </c>
      <c r="B1724" s="20" t="n">
        <v>41275</v>
      </c>
      <c r="C1724" s="20" t="n">
        <v>41639</v>
      </c>
      <c r="D1724" s="21" t="n">
        <v>0.03</v>
      </c>
      <c r="E1724" s="21" t="n">
        <v>0.025</v>
      </c>
      <c r="F1724" s="21" t="n">
        <v>0.055</v>
      </c>
    </row>
    <row r="1725">
      <c r="A1725" t="inlineStr">
        <is>
          <t>061E - Gilmer (Energy)</t>
        </is>
      </c>
      <c r="B1725" s="20" t="n">
        <v>41640</v>
      </c>
      <c r="C1725" s="20" t="n">
        <v>42004</v>
      </c>
      <c r="D1725" s="21" t="n">
        <v>0.02</v>
      </c>
      <c r="E1725" s="21" t="n">
        <v>0.02</v>
      </c>
      <c r="F1725" s="21" t="n">
        <v>0.04</v>
      </c>
    </row>
    <row r="1726">
      <c r="A1726" t="inlineStr">
        <is>
          <t>061E - Gilmer (Energy)</t>
        </is>
      </c>
      <c r="B1726" s="20" t="n">
        <v>42005</v>
      </c>
      <c r="C1726" s="20" t="n">
        <v>42369</v>
      </c>
      <c r="D1726" s="21" t="n">
        <v>0.01</v>
      </c>
      <c r="E1726" s="21" t="n">
        <v>0.015</v>
      </c>
      <c r="F1726" s="21" t="n">
        <v>0.025</v>
      </c>
    </row>
    <row r="1727">
      <c r="A1727" t="inlineStr">
        <is>
          <t>061E - Gilmer (Energy)</t>
        </is>
      </c>
      <c r="B1727" s="20" t="n">
        <v>42370</v>
      </c>
      <c r="C1727" s="20" t="n">
        <v>47391</v>
      </c>
      <c r="D1727" s="21" t="n">
        <v>0</v>
      </c>
      <c r="E1727" s="21" t="n">
        <v>0.01</v>
      </c>
      <c r="F1727" s="21" t="n">
        <v>0.01</v>
      </c>
    </row>
    <row r="1728">
      <c r="A1728" t="inlineStr">
        <is>
          <t>061E - Gilmer (Energy)</t>
        </is>
      </c>
      <c r="B1728" s="20" t="n">
        <v>47392</v>
      </c>
      <c r="C1728" s="20" t="n">
        <v>2958465</v>
      </c>
      <c r="D1728" s="21" t="n">
        <v>0</v>
      </c>
      <c r="E1728" s="21" t="n">
        <v>0</v>
      </c>
      <c r="F1728" s="21" t="n">
        <v>0</v>
      </c>
    </row>
    <row r="1729">
      <c r="A1729" t="inlineStr">
        <is>
          <t>061JT - Gilmer (Jet Fuel)</t>
        </is>
      </c>
      <c r="B1729" s="20" t="n">
        <v>42005</v>
      </c>
      <c r="C1729" s="20" t="n">
        <v>42185</v>
      </c>
      <c r="D1729" s="21" t="n">
        <v>0</v>
      </c>
      <c r="E1729" s="21" t="n">
        <v>0</v>
      </c>
      <c r="F1729" s="21" t="n">
        <v>0</v>
      </c>
    </row>
    <row r="1730">
      <c r="A1730" t="inlineStr">
        <is>
          <t>061JT - Gilmer (Jet Fuel)</t>
        </is>
      </c>
      <c r="B1730" s="20" t="n">
        <v>42186</v>
      </c>
      <c r="C1730" s="20" t="n">
        <v>43281</v>
      </c>
      <c r="D1730" s="21" t="n">
        <v>0.04</v>
      </c>
      <c r="E1730" s="21" t="n">
        <v>0.03</v>
      </c>
      <c r="F1730" s="21" t="n">
        <v>0.07000000000000001</v>
      </c>
    </row>
    <row r="1731">
      <c r="A1731" t="inlineStr">
        <is>
          <t>061JT - Gilmer (Jet Fuel)</t>
        </is>
      </c>
      <c r="B1731" s="20" t="n">
        <v>43282</v>
      </c>
      <c r="C1731" s="20" t="n">
        <v>43312</v>
      </c>
      <c r="D1731" s="21" t="n">
        <v>0.04</v>
      </c>
      <c r="E1731" s="21" t="n">
        <v>0.01</v>
      </c>
      <c r="F1731" s="21" t="n">
        <v>0.05</v>
      </c>
    </row>
    <row r="1732">
      <c r="A1732" t="inlineStr">
        <is>
          <t>061JT - Gilmer (Jet Fuel)</t>
        </is>
      </c>
      <c r="B1732" s="20" t="n">
        <v>43313</v>
      </c>
      <c r="C1732" s="20" t="n">
        <v>2958465</v>
      </c>
      <c r="D1732" s="21" t="n">
        <v>0</v>
      </c>
      <c r="E1732" s="21" t="n">
        <v>0.01</v>
      </c>
      <c r="F1732" s="21" t="n">
        <v>0.01</v>
      </c>
    </row>
    <row r="1733">
      <c r="A1733" t="inlineStr">
        <is>
          <t>062 - Glascock</t>
        </is>
      </c>
      <c r="B1733" s="20" t="n">
        <v>31778</v>
      </c>
      <c r="C1733" s="20" t="n">
        <v>35611</v>
      </c>
      <c r="D1733" s="21" t="n">
        <v>0.04</v>
      </c>
      <c r="E1733" s="21" t="n">
        <v>0.01</v>
      </c>
      <c r="F1733" s="21" t="n">
        <v>0.05</v>
      </c>
    </row>
    <row r="1734">
      <c r="A1734" t="inlineStr">
        <is>
          <t>062 - Glascock</t>
        </is>
      </c>
      <c r="B1734" s="20" t="n">
        <v>35612</v>
      </c>
      <c r="C1734" s="20" t="n">
        <v>36616</v>
      </c>
      <c r="D1734" s="21" t="n">
        <v>0.04</v>
      </c>
      <c r="E1734" s="21" t="n">
        <v>0.02</v>
      </c>
      <c r="F1734" s="21" t="n">
        <v>0.06</v>
      </c>
    </row>
    <row r="1735">
      <c r="A1735" t="inlineStr">
        <is>
          <t>062 - Glascock</t>
        </is>
      </c>
      <c r="B1735" s="20" t="n">
        <v>36617</v>
      </c>
      <c r="C1735" s="20" t="n">
        <v>41274</v>
      </c>
      <c r="D1735" s="21" t="n">
        <v>0.04</v>
      </c>
      <c r="E1735" s="21" t="n">
        <v>0.03</v>
      </c>
      <c r="F1735" s="21" t="n">
        <v>0.07000000000000001</v>
      </c>
    </row>
    <row r="1736">
      <c r="A1736" t="inlineStr">
        <is>
          <t>062 - Glascock</t>
        </is>
      </c>
      <c r="B1736" s="20" t="n">
        <v>41275</v>
      </c>
      <c r="C1736" s="20" t="n">
        <v>46477</v>
      </c>
      <c r="D1736" s="21" t="n">
        <v>0.04</v>
      </c>
      <c r="E1736" s="21" t="n">
        <v>0.04</v>
      </c>
      <c r="F1736" s="21" t="n">
        <v>0.08</v>
      </c>
    </row>
    <row r="1737">
      <c r="A1737" t="inlineStr">
        <is>
          <t>062 - Glascock</t>
        </is>
      </c>
      <c r="B1737" s="20" t="n">
        <v>46478</v>
      </c>
      <c r="C1737" s="20" t="n">
        <v>48029</v>
      </c>
      <c r="D1737" s="21" t="n">
        <v>0.04</v>
      </c>
      <c r="E1737" s="21" t="n">
        <v>0.03</v>
      </c>
      <c r="F1737" s="21" t="n">
        <v>0.07000000000000001</v>
      </c>
    </row>
    <row r="1738">
      <c r="A1738" t="inlineStr">
        <is>
          <t>062 - Glascock</t>
        </is>
      </c>
      <c r="B1738" s="20" t="n">
        <v>48030</v>
      </c>
      <c r="C1738" s="20" t="n">
        <v>48579</v>
      </c>
      <c r="D1738" s="21" t="n">
        <v>0.04</v>
      </c>
      <c r="E1738" s="21" t="n">
        <v>0.02</v>
      </c>
      <c r="F1738" s="21" t="n">
        <v>0.06</v>
      </c>
    </row>
    <row r="1739">
      <c r="A1739" t="inlineStr">
        <is>
          <t>062 - Glascock</t>
        </is>
      </c>
      <c r="B1739" s="20" t="n">
        <v>48580</v>
      </c>
      <c r="C1739" s="20" t="n">
        <v>2958465</v>
      </c>
      <c r="D1739" s="21" t="n">
        <v>0.04</v>
      </c>
      <c r="E1739" s="21" t="n">
        <v>0.01</v>
      </c>
      <c r="F1739" s="21" t="n">
        <v>0.05</v>
      </c>
    </row>
    <row r="1740">
      <c r="A1740" t="inlineStr">
        <is>
          <t>062CLF - Glascock (Locomotive)</t>
        </is>
      </c>
      <c r="B1740" s="20" t="n">
        <v>44378</v>
      </c>
      <c r="C1740" s="20" t="n">
        <v>46477</v>
      </c>
      <c r="D1740" s="21" t="n">
        <v>0.04</v>
      </c>
      <c r="E1740" s="21" t="n">
        <v>0.03</v>
      </c>
      <c r="F1740" s="21" t="n">
        <v>0.07000000000000001</v>
      </c>
    </row>
    <row r="1741">
      <c r="A1741" t="inlineStr">
        <is>
          <t>062CLF - Glascock (Locomotive)</t>
        </is>
      </c>
      <c r="B1741" s="20" t="n">
        <v>46478</v>
      </c>
      <c r="C1741" s="20" t="n">
        <v>48029</v>
      </c>
      <c r="D1741" s="21" t="n">
        <v>0.04</v>
      </c>
      <c r="E1741" s="21" t="n">
        <v>0.02</v>
      </c>
      <c r="F1741" s="21" t="n">
        <v>0.06</v>
      </c>
    </row>
    <row r="1742">
      <c r="A1742" t="inlineStr">
        <is>
          <t>062CLF - Glascock (Locomotive)</t>
        </is>
      </c>
      <c r="B1742" s="20" t="n">
        <v>48030</v>
      </c>
      <c r="C1742" s="20" t="n">
        <v>2958465</v>
      </c>
      <c r="D1742" s="21" t="n">
        <v>0.04</v>
      </c>
      <c r="E1742" s="21" t="n">
        <v>0.01</v>
      </c>
      <c r="F1742" s="21" t="n">
        <v>0.05</v>
      </c>
    </row>
    <row r="1743">
      <c r="A1743" t="inlineStr">
        <is>
          <t>062E - Glascock (Energy)</t>
        </is>
      </c>
      <c r="B1743" s="20" t="n">
        <v>41275</v>
      </c>
      <c r="C1743" s="20" t="n">
        <v>41639</v>
      </c>
      <c r="D1743" s="21" t="n">
        <v>0.03</v>
      </c>
      <c r="E1743" s="21" t="n">
        <v>0.025</v>
      </c>
      <c r="F1743" s="21" t="n">
        <v>0.055</v>
      </c>
    </row>
    <row r="1744">
      <c r="A1744" t="inlineStr">
        <is>
          <t>062E - Glascock (Energy)</t>
        </is>
      </c>
      <c r="B1744" s="20" t="n">
        <v>41640</v>
      </c>
      <c r="C1744" s="20" t="n">
        <v>42004</v>
      </c>
      <c r="D1744" s="21" t="n">
        <v>0.02</v>
      </c>
      <c r="E1744" s="21" t="n">
        <v>0.02</v>
      </c>
      <c r="F1744" s="21" t="n">
        <v>0.04</v>
      </c>
    </row>
    <row r="1745">
      <c r="A1745" t="inlineStr">
        <is>
          <t>062E - Glascock (Energy)</t>
        </is>
      </c>
      <c r="B1745" s="20" t="n">
        <v>42005</v>
      </c>
      <c r="C1745" s="20" t="n">
        <v>42369</v>
      </c>
      <c r="D1745" s="21" t="n">
        <v>0.01</v>
      </c>
      <c r="E1745" s="21" t="n">
        <v>0.015</v>
      </c>
      <c r="F1745" s="21" t="n">
        <v>0.025</v>
      </c>
    </row>
    <row r="1746">
      <c r="A1746" t="inlineStr">
        <is>
          <t>062E - Glascock (Energy)</t>
        </is>
      </c>
      <c r="B1746" s="20" t="n">
        <v>42370</v>
      </c>
      <c r="C1746" s="20" t="n">
        <v>48029</v>
      </c>
      <c r="D1746" s="21" t="n">
        <v>0</v>
      </c>
      <c r="E1746" s="21" t="n">
        <v>0.01</v>
      </c>
      <c r="F1746" s="21" t="n">
        <v>0.01</v>
      </c>
    </row>
    <row r="1747">
      <c r="A1747" t="inlineStr">
        <is>
          <t>062E - Glascock (Energy)</t>
        </is>
      </c>
      <c r="B1747" s="20" t="n">
        <v>48030</v>
      </c>
      <c r="C1747" s="20" t="n">
        <v>2958465</v>
      </c>
      <c r="D1747" s="21" t="n">
        <v>0</v>
      </c>
      <c r="E1747" s="21" t="n">
        <v>0</v>
      </c>
      <c r="F1747" s="21" t="n">
        <v>0</v>
      </c>
    </row>
    <row r="1748">
      <c r="A1748" t="inlineStr">
        <is>
          <t>062JT - Glascock (Jet Fuel)</t>
        </is>
      </c>
      <c r="B1748" s="20" t="n">
        <v>42005</v>
      </c>
      <c r="C1748" s="20" t="n">
        <v>42185</v>
      </c>
      <c r="D1748" s="21" t="n">
        <v>0</v>
      </c>
      <c r="E1748" s="21" t="n">
        <v>0</v>
      </c>
      <c r="F1748" s="21" t="n">
        <v>0</v>
      </c>
    </row>
    <row r="1749">
      <c r="A1749" t="inlineStr">
        <is>
          <t>062JT - Glascock (Jet Fuel)</t>
        </is>
      </c>
      <c r="B1749" s="20" t="n">
        <v>42186</v>
      </c>
      <c r="C1749" s="20" t="n">
        <v>43281</v>
      </c>
      <c r="D1749" s="21" t="n">
        <v>0.04</v>
      </c>
      <c r="E1749" s="21" t="n">
        <v>0.04</v>
      </c>
      <c r="F1749" s="21" t="n">
        <v>0.08</v>
      </c>
    </row>
    <row r="1750">
      <c r="A1750" t="inlineStr">
        <is>
          <t>062JT - Glascock (Jet Fuel)</t>
        </is>
      </c>
      <c r="B1750" s="20" t="n">
        <v>43282</v>
      </c>
      <c r="C1750" s="20" t="n">
        <v>43312</v>
      </c>
      <c r="D1750" s="21" t="n">
        <v>0.04</v>
      </c>
      <c r="E1750" s="21" t="n">
        <v>0.01</v>
      </c>
      <c r="F1750" s="21" t="n">
        <v>0.05</v>
      </c>
    </row>
    <row r="1751">
      <c r="A1751" t="inlineStr">
        <is>
          <t>062JT - Glascock (Jet Fuel)</t>
        </is>
      </c>
      <c r="B1751" s="20" t="n">
        <v>43313</v>
      </c>
      <c r="C1751" s="20" t="n">
        <v>2958465</v>
      </c>
      <c r="D1751" s="21" t="n">
        <v>0</v>
      </c>
      <c r="E1751" s="21" t="n">
        <v>0.01</v>
      </c>
      <c r="F1751" s="21" t="n">
        <v>0.01</v>
      </c>
    </row>
    <row r="1752">
      <c r="A1752" t="inlineStr">
        <is>
          <t>062TE - Glascock (TSPLOST Exempt)</t>
        </is>
      </c>
      <c r="B1752" s="20" t="n">
        <v>41275</v>
      </c>
      <c r="C1752" s="20" t="n">
        <v>46477</v>
      </c>
      <c r="D1752" s="21" t="n">
        <v>0.04</v>
      </c>
      <c r="E1752" s="21" t="n">
        <v>0.03</v>
      </c>
      <c r="F1752" s="21" t="n">
        <v>0.07000000000000001</v>
      </c>
    </row>
    <row r="1753">
      <c r="A1753" t="inlineStr">
        <is>
          <t>062TE - Glascock (TSPLOST Exempt)</t>
        </is>
      </c>
      <c r="B1753" s="20" t="n">
        <v>46478</v>
      </c>
      <c r="C1753" s="20" t="n">
        <v>48029</v>
      </c>
      <c r="D1753" s="21" t="n">
        <v>0.04</v>
      </c>
      <c r="E1753" s="21" t="n">
        <v>0.02</v>
      </c>
      <c r="F1753" s="21" t="n">
        <v>0.06</v>
      </c>
    </row>
    <row r="1754">
      <c r="A1754" t="inlineStr">
        <is>
          <t>062TE - Glascock (TSPLOST Exempt)</t>
        </is>
      </c>
      <c r="B1754" s="20" t="n">
        <v>48030</v>
      </c>
      <c r="C1754" s="20" t="n">
        <v>2958465</v>
      </c>
      <c r="D1754" s="21" t="n">
        <v>0.04</v>
      </c>
      <c r="E1754" s="21" t="n">
        <v>0.01</v>
      </c>
      <c r="F1754" s="21" t="n">
        <v>0.05</v>
      </c>
    </row>
    <row r="1755">
      <c r="A1755" t="inlineStr">
        <is>
          <t>063 - Glynn</t>
        </is>
      </c>
      <c r="B1755" s="20" t="n">
        <v>28581</v>
      </c>
      <c r="C1755" s="20" t="n">
        <v>31320</v>
      </c>
      <c r="D1755" s="21" t="n">
        <v>0.04</v>
      </c>
      <c r="E1755" s="21" t="n">
        <v>0.01</v>
      </c>
      <c r="F1755" s="21" t="n">
        <v>0.05</v>
      </c>
    </row>
    <row r="1756">
      <c r="A1756" t="inlineStr">
        <is>
          <t>063 - Glynn</t>
        </is>
      </c>
      <c r="B1756" s="20" t="n">
        <v>31321</v>
      </c>
      <c r="C1756" s="20" t="n">
        <v>31958</v>
      </c>
      <c r="D1756" s="21" t="n">
        <v>0.04</v>
      </c>
      <c r="E1756" s="21" t="n">
        <v>0.02</v>
      </c>
      <c r="F1756" s="21" t="n">
        <v>0.06</v>
      </c>
    </row>
    <row r="1757">
      <c r="A1757" t="inlineStr">
        <is>
          <t>063 - Glynn</t>
        </is>
      </c>
      <c r="B1757" s="20" t="n">
        <v>31959</v>
      </c>
      <c r="C1757" s="20" t="n">
        <v>32233</v>
      </c>
      <c r="D1757" s="21" t="n">
        <v>0.04</v>
      </c>
      <c r="E1757" s="21" t="n">
        <v>0.01</v>
      </c>
      <c r="F1757" s="21" t="n">
        <v>0.05</v>
      </c>
    </row>
    <row r="1758">
      <c r="A1758" t="inlineStr">
        <is>
          <t>063 - Glynn</t>
        </is>
      </c>
      <c r="B1758" s="20" t="n">
        <v>32234</v>
      </c>
      <c r="C1758" s="20" t="n">
        <v>33694</v>
      </c>
      <c r="D1758" s="21" t="n">
        <v>0.04</v>
      </c>
      <c r="E1758" s="21" t="n">
        <v>0.02</v>
      </c>
      <c r="F1758" s="21" t="n">
        <v>0.06</v>
      </c>
    </row>
    <row r="1759">
      <c r="A1759" t="inlineStr">
        <is>
          <t>063 - Glynn</t>
        </is>
      </c>
      <c r="B1759" s="20" t="n">
        <v>33695</v>
      </c>
      <c r="C1759" s="20" t="n">
        <v>35430</v>
      </c>
      <c r="D1759" s="21" t="n">
        <v>0.04</v>
      </c>
      <c r="E1759" s="21" t="n">
        <v>0.01</v>
      </c>
      <c r="F1759" s="21" t="n">
        <v>0.05</v>
      </c>
    </row>
    <row r="1760">
      <c r="A1760" t="inlineStr">
        <is>
          <t>063 - Glynn</t>
        </is>
      </c>
      <c r="B1760" s="20" t="n">
        <v>35431</v>
      </c>
      <c r="C1760" s="20" t="n">
        <v>39263</v>
      </c>
      <c r="D1760" s="21" t="n">
        <v>0.04</v>
      </c>
      <c r="E1760" s="21" t="n">
        <v>0.02</v>
      </c>
      <c r="F1760" s="21" t="n">
        <v>0.06</v>
      </c>
    </row>
    <row r="1761">
      <c r="A1761" t="inlineStr">
        <is>
          <t>063 - Glynn</t>
        </is>
      </c>
      <c r="B1761" s="20" t="n">
        <v>39264</v>
      </c>
      <c r="C1761" s="20" t="n">
        <v>40908</v>
      </c>
      <c r="D1761" s="21" t="n">
        <v>0.04</v>
      </c>
      <c r="E1761" s="21" t="n">
        <v>0.03</v>
      </c>
      <c r="F1761" s="21" t="n">
        <v>0.07000000000000001</v>
      </c>
    </row>
    <row r="1762">
      <c r="A1762" t="inlineStr">
        <is>
          <t>063 - Glynn</t>
        </is>
      </c>
      <c r="B1762" s="20" t="n">
        <v>40909</v>
      </c>
      <c r="C1762" s="20" t="n">
        <v>42825</v>
      </c>
      <c r="D1762" s="21" t="n">
        <v>0.04</v>
      </c>
      <c r="E1762" s="21" t="n">
        <v>0.02</v>
      </c>
      <c r="F1762" s="21" t="n">
        <v>0.06</v>
      </c>
    </row>
    <row r="1763">
      <c r="A1763" t="inlineStr">
        <is>
          <t>063 - Glynn</t>
        </is>
      </c>
      <c r="B1763" s="20" t="n">
        <v>42826</v>
      </c>
      <c r="C1763" s="20" t="n">
        <v>44104</v>
      </c>
      <c r="D1763" s="21" t="n">
        <v>0.04</v>
      </c>
      <c r="E1763" s="21" t="n">
        <v>0.03</v>
      </c>
      <c r="F1763" s="21" t="n">
        <v>0.07000000000000001</v>
      </c>
    </row>
    <row r="1764">
      <c r="A1764" t="inlineStr">
        <is>
          <t>063 - Glynn</t>
        </is>
      </c>
      <c r="B1764" s="20" t="n">
        <v>44105</v>
      </c>
      <c r="C1764" s="20" t="n">
        <v>45016</v>
      </c>
      <c r="D1764" s="21" t="n">
        <v>0.04</v>
      </c>
      <c r="E1764" s="21" t="n">
        <v>0.02</v>
      </c>
      <c r="F1764" s="21" t="n">
        <v>0.06</v>
      </c>
    </row>
    <row r="1765">
      <c r="A1765" t="inlineStr">
        <is>
          <t>063 - Glynn</t>
        </is>
      </c>
      <c r="B1765" s="20" t="n">
        <v>45017</v>
      </c>
      <c r="C1765" s="20" t="n">
        <v>45565</v>
      </c>
      <c r="D1765" s="21" t="n">
        <v>0.04</v>
      </c>
      <c r="E1765" s="21" t="n">
        <v>0.03</v>
      </c>
      <c r="F1765" s="21" t="n">
        <v>0.07000000000000001</v>
      </c>
    </row>
    <row r="1766">
      <c r="A1766" t="inlineStr">
        <is>
          <t>063 - Glynn</t>
        </is>
      </c>
      <c r="B1766" s="20" t="n">
        <v>45566</v>
      </c>
      <c r="C1766" s="20" t="n">
        <v>45747</v>
      </c>
      <c r="D1766" s="21" t="n">
        <v>0.04</v>
      </c>
      <c r="E1766" s="21" t="n">
        <v>0.02</v>
      </c>
      <c r="F1766" s="21" t="n">
        <v>0.06</v>
      </c>
    </row>
    <row r="1767">
      <c r="A1767" t="inlineStr">
        <is>
          <t>063 - Glynn</t>
        </is>
      </c>
      <c r="B1767" s="20" t="n">
        <v>45748</v>
      </c>
      <c r="C1767" s="20" t="n">
        <v>47208</v>
      </c>
      <c r="D1767" s="21" t="n">
        <v>0.04</v>
      </c>
      <c r="E1767" s="21" t="n">
        <v>0.03</v>
      </c>
      <c r="F1767" s="21" t="n">
        <v>0.07000000000000001</v>
      </c>
    </row>
    <row r="1768">
      <c r="A1768" t="inlineStr">
        <is>
          <t>063 - Glynn</t>
        </is>
      </c>
      <c r="B1768" s="20" t="n">
        <v>47209</v>
      </c>
      <c r="C1768" s="20" t="n">
        <v>2958465</v>
      </c>
      <c r="D1768" s="21" t="n">
        <v>0.04</v>
      </c>
      <c r="E1768" s="21" t="n">
        <v>0.01</v>
      </c>
      <c r="F1768" s="21" t="n">
        <v>0.05</v>
      </c>
    </row>
    <row r="1769">
      <c r="A1769" t="inlineStr">
        <is>
          <t>063CLF - Glynn (Locomotive)</t>
        </is>
      </c>
      <c r="B1769" s="20" t="n">
        <v>44378</v>
      </c>
      <c r="C1769" s="20" t="n">
        <v>45016</v>
      </c>
      <c r="D1769" s="21" t="n">
        <v>0.04</v>
      </c>
      <c r="E1769" s="21" t="n">
        <v>0.02</v>
      </c>
      <c r="F1769" s="21" t="n">
        <v>0.06</v>
      </c>
    </row>
    <row r="1770">
      <c r="A1770" t="inlineStr">
        <is>
          <t>063CLF - Glynn (Locomotive)</t>
        </is>
      </c>
      <c r="B1770" s="20" t="n">
        <v>45017</v>
      </c>
      <c r="C1770" s="20" t="n">
        <v>45565</v>
      </c>
      <c r="D1770" s="21" t="n">
        <v>0.04</v>
      </c>
      <c r="E1770" s="21" t="n">
        <v>0.03</v>
      </c>
      <c r="F1770" s="21" t="n">
        <v>0.07000000000000001</v>
      </c>
    </row>
    <row r="1771">
      <c r="A1771" t="inlineStr">
        <is>
          <t>063CLF - Glynn (Locomotive)</t>
        </is>
      </c>
      <c r="B1771" s="20" t="n">
        <v>45566</v>
      </c>
      <c r="C1771" s="20" t="n">
        <v>45747</v>
      </c>
      <c r="D1771" s="21" t="n">
        <v>0.04</v>
      </c>
      <c r="E1771" s="21" t="n">
        <v>0.02</v>
      </c>
      <c r="F1771" s="21" t="n">
        <v>0.06</v>
      </c>
    </row>
    <row r="1772">
      <c r="A1772" t="inlineStr">
        <is>
          <t>063CLF - Glynn (Locomotive)</t>
        </is>
      </c>
      <c r="B1772" s="20" t="n">
        <v>45748</v>
      </c>
      <c r="C1772" s="20" t="n">
        <v>47208</v>
      </c>
      <c r="D1772" s="21" t="n">
        <v>0.04</v>
      </c>
      <c r="E1772" s="21" t="n">
        <v>0.03</v>
      </c>
      <c r="F1772" s="21" t="n">
        <v>0.07000000000000001</v>
      </c>
    </row>
    <row r="1773">
      <c r="A1773" t="inlineStr">
        <is>
          <t>063CLF - Glynn (Locomotive)</t>
        </is>
      </c>
      <c r="B1773" s="20" t="n">
        <v>47209</v>
      </c>
      <c r="C1773" s="20" t="n">
        <v>2958465</v>
      </c>
      <c r="D1773" s="21" t="n">
        <v>0.04</v>
      </c>
      <c r="E1773" s="21" t="n">
        <v>0.01</v>
      </c>
      <c r="F1773" s="21" t="n">
        <v>0.05</v>
      </c>
    </row>
    <row r="1774">
      <c r="A1774" t="inlineStr">
        <is>
          <t>063E - Glynn (Energy)</t>
        </is>
      </c>
      <c r="B1774" s="20" t="n">
        <v>41275</v>
      </c>
      <c r="C1774" s="20" t="n">
        <v>41639</v>
      </c>
      <c r="D1774" s="21" t="n">
        <v>0.03</v>
      </c>
      <c r="E1774" s="21" t="n">
        <v>0.0175</v>
      </c>
      <c r="F1774" s="21" t="n">
        <v>0.0475</v>
      </c>
    </row>
    <row r="1775">
      <c r="A1775" t="inlineStr">
        <is>
          <t>063E - Glynn (Energy)</t>
        </is>
      </c>
      <c r="B1775" s="20" t="n">
        <v>41640</v>
      </c>
      <c r="C1775" s="20" t="n">
        <v>42004</v>
      </c>
      <c r="D1775" s="21" t="n">
        <v>0.02</v>
      </c>
      <c r="E1775" s="21" t="n">
        <v>0.015</v>
      </c>
      <c r="F1775" s="21" t="n">
        <v>0.035</v>
      </c>
    </row>
    <row r="1776">
      <c r="A1776" t="inlineStr">
        <is>
          <t>063E - Glynn (Energy)</t>
        </is>
      </c>
      <c r="B1776" s="20" t="n">
        <v>42005</v>
      </c>
      <c r="C1776" s="20" t="n">
        <v>42369</v>
      </c>
      <c r="D1776" s="21" t="n">
        <v>0.01</v>
      </c>
      <c r="E1776" s="21" t="n">
        <v>0.0125</v>
      </c>
      <c r="F1776" s="21" t="n">
        <v>0.0225</v>
      </c>
    </row>
    <row r="1777">
      <c r="A1777" t="inlineStr">
        <is>
          <t>063E - Glynn (Energy)</t>
        </is>
      </c>
      <c r="B1777" s="20" t="n">
        <v>42370</v>
      </c>
      <c r="C1777" s="20" t="n">
        <v>45565</v>
      </c>
      <c r="D1777" s="21" t="n">
        <v>0</v>
      </c>
      <c r="E1777" s="21" t="n">
        <v>0.01</v>
      </c>
      <c r="F1777" s="21" t="n">
        <v>0.01</v>
      </c>
    </row>
    <row r="1778">
      <c r="A1778" t="inlineStr">
        <is>
          <t>063E - Glynn (Energy)</t>
        </is>
      </c>
      <c r="B1778" s="20" t="n">
        <v>45566</v>
      </c>
      <c r="C1778" s="20" t="n">
        <v>45747</v>
      </c>
      <c r="D1778" s="21" t="n">
        <v>0</v>
      </c>
      <c r="E1778" s="21" t="n">
        <v>0</v>
      </c>
      <c r="F1778" s="21" t="n">
        <v>0</v>
      </c>
    </row>
    <row r="1779">
      <c r="A1779" t="inlineStr">
        <is>
          <t>063E - Glynn (Energy)</t>
        </is>
      </c>
      <c r="B1779" s="20" t="n">
        <v>45748</v>
      </c>
      <c r="C1779" s="20" t="n">
        <v>47208</v>
      </c>
      <c r="D1779" s="21" t="n">
        <v>0</v>
      </c>
      <c r="E1779" s="21" t="n">
        <v>0.01</v>
      </c>
      <c r="F1779" s="21" t="n">
        <v>0.01</v>
      </c>
    </row>
    <row r="1780">
      <c r="A1780" t="inlineStr">
        <is>
          <t>063E - Glynn (Energy)</t>
        </is>
      </c>
      <c r="B1780" s="20" t="n">
        <v>47209</v>
      </c>
      <c r="C1780" s="20" t="n">
        <v>2958465</v>
      </c>
      <c r="D1780" s="21" t="n">
        <v>0</v>
      </c>
      <c r="E1780" s="21" t="n">
        <v>0</v>
      </c>
      <c r="F1780" s="21" t="n">
        <v>0</v>
      </c>
    </row>
    <row r="1781">
      <c r="A1781" t="inlineStr">
        <is>
          <t>063JT - Glynn (Jet Fuel)</t>
        </is>
      </c>
      <c r="B1781" s="20" t="n">
        <v>42005</v>
      </c>
      <c r="C1781" s="20" t="n">
        <v>42185</v>
      </c>
      <c r="D1781" s="21" t="n">
        <v>0</v>
      </c>
      <c r="E1781" s="21" t="n">
        <v>0</v>
      </c>
      <c r="F1781" s="21" t="n">
        <v>0</v>
      </c>
    </row>
    <row r="1782">
      <c r="A1782" t="inlineStr">
        <is>
          <t>063JT - Glynn (Jet Fuel)</t>
        </is>
      </c>
      <c r="B1782" s="20" t="n">
        <v>42186</v>
      </c>
      <c r="C1782" s="20" t="n">
        <v>42825</v>
      </c>
      <c r="D1782" s="21" t="n">
        <v>0.04</v>
      </c>
      <c r="E1782" s="21" t="n">
        <v>0.02</v>
      </c>
      <c r="F1782" s="21" t="n">
        <v>0.06</v>
      </c>
    </row>
    <row r="1783">
      <c r="A1783" t="inlineStr">
        <is>
          <t>063JT - Glynn (Jet Fuel)</t>
        </is>
      </c>
      <c r="B1783" s="20" t="n">
        <v>42826</v>
      </c>
      <c r="C1783" s="20" t="n">
        <v>43281</v>
      </c>
      <c r="D1783" s="21" t="n">
        <v>0.04</v>
      </c>
      <c r="E1783" s="21" t="n">
        <v>0.03</v>
      </c>
      <c r="F1783" s="21" t="n">
        <v>0.07000000000000001</v>
      </c>
    </row>
    <row r="1784">
      <c r="A1784" t="inlineStr">
        <is>
          <t>063JT - Glynn (Jet Fuel)</t>
        </is>
      </c>
      <c r="B1784" s="20" t="n">
        <v>43282</v>
      </c>
      <c r="C1784" s="20" t="n">
        <v>43312</v>
      </c>
      <c r="D1784" s="21" t="n">
        <v>0.04</v>
      </c>
      <c r="E1784" s="21" t="n">
        <v>0.01</v>
      </c>
      <c r="F1784" s="21" t="n">
        <v>0.05</v>
      </c>
    </row>
    <row r="1785">
      <c r="A1785" t="inlineStr">
        <is>
          <t>063JT - Glynn (Jet Fuel)</t>
        </is>
      </c>
      <c r="B1785" s="20" t="n">
        <v>43313</v>
      </c>
      <c r="C1785" s="20" t="n">
        <v>2958465</v>
      </c>
      <c r="D1785" s="21" t="n">
        <v>0</v>
      </c>
      <c r="E1785" s="21" t="n">
        <v>0.01</v>
      </c>
      <c r="F1785" s="21" t="n">
        <v>0.01</v>
      </c>
    </row>
    <row r="1786">
      <c r="A1786" t="inlineStr">
        <is>
          <t>064 - Gordon</t>
        </is>
      </c>
      <c r="B1786" s="20" t="n">
        <v>29677</v>
      </c>
      <c r="C1786" s="20" t="n">
        <v>32233</v>
      </c>
      <c r="D1786" s="21" t="n">
        <v>0.04</v>
      </c>
      <c r="E1786" s="21" t="n">
        <v>0.01</v>
      </c>
      <c r="F1786" s="21" t="n">
        <v>0.05</v>
      </c>
    </row>
    <row r="1787">
      <c r="A1787" t="inlineStr">
        <is>
          <t>064 - Gordon</t>
        </is>
      </c>
      <c r="B1787" s="20" t="n">
        <v>32234</v>
      </c>
      <c r="C1787" s="20" t="n">
        <v>32689</v>
      </c>
      <c r="D1787" s="21" t="n">
        <v>0.04</v>
      </c>
      <c r="E1787" s="21" t="n">
        <v>0.02</v>
      </c>
      <c r="F1787" s="21" t="n">
        <v>0.06</v>
      </c>
    </row>
    <row r="1788">
      <c r="A1788" t="inlineStr">
        <is>
          <t>064 - Gordon</t>
        </is>
      </c>
      <c r="B1788" s="20" t="n">
        <v>32690</v>
      </c>
      <c r="C1788" s="20" t="n">
        <v>32873</v>
      </c>
      <c r="D1788" s="21" t="n">
        <v>0.04</v>
      </c>
      <c r="E1788" s="21" t="n">
        <v>0.01</v>
      </c>
      <c r="F1788" s="21" t="n">
        <v>0.05</v>
      </c>
    </row>
    <row r="1789">
      <c r="A1789" t="inlineStr">
        <is>
          <t>064 - Gordon</t>
        </is>
      </c>
      <c r="B1789" s="20" t="n">
        <v>32874</v>
      </c>
      <c r="C1789" s="20" t="n">
        <v>34334</v>
      </c>
      <c r="D1789" s="21" t="n">
        <v>0.04</v>
      </c>
      <c r="E1789" s="21" t="n">
        <v>0.02</v>
      </c>
      <c r="F1789" s="21" t="n">
        <v>0.06</v>
      </c>
    </row>
    <row r="1790">
      <c r="A1790" t="inlineStr">
        <is>
          <t>064 - Gordon</t>
        </is>
      </c>
      <c r="B1790" s="20" t="n">
        <v>34335</v>
      </c>
      <c r="C1790" s="20" t="n">
        <v>35795</v>
      </c>
      <c r="D1790" s="21" t="n">
        <v>0.04</v>
      </c>
      <c r="E1790" s="21" t="n">
        <v>0.01</v>
      </c>
      <c r="F1790" s="21" t="n">
        <v>0.05</v>
      </c>
    </row>
    <row r="1791">
      <c r="A1791" t="inlineStr">
        <is>
          <t>064 - Gordon</t>
        </is>
      </c>
      <c r="B1791" s="20" t="n">
        <v>35796</v>
      </c>
      <c r="C1791" s="20" t="n">
        <v>36981</v>
      </c>
      <c r="D1791" s="21" t="n">
        <v>0.04</v>
      </c>
      <c r="E1791" s="21" t="n">
        <v>0.02</v>
      </c>
      <c r="F1791" s="21" t="n">
        <v>0.06</v>
      </c>
    </row>
    <row r="1792">
      <c r="A1792" t="inlineStr">
        <is>
          <t>064 - Gordon</t>
        </is>
      </c>
      <c r="B1792" s="20" t="n">
        <v>36982</v>
      </c>
      <c r="C1792" s="20" t="n">
        <v>46022</v>
      </c>
      <c r="D1792" s="21" t="n">
        <v>0.04</v>
      </c>
      <c r="E1792" s="21" t="n">
        <v>0.03</v>
      </c>
      <c r="F1792" s="21" t="n">
        <v>0.07000000000000001</v>
      </c>
    </row>
    <row r="1793">
      <c r="A1793" t="inlineStr">
        <is>
          <t>064 - Gordon</t>
        </is>
      </c>
      <c r="B1793" s="20" t="n">
        <v>46023</v>
      </c>
      <c r="C1793" s="20" t="n">
        <v>46568</v>
      </c>
      <c r="D1793" s="21" t="n">
        <v>0.04</v>
      </c>
      <c r="E1793" s="21" t="n">
        <v>0.04</v>
      </c>
      <c r="F1793" s="21" t="n">
        <v>0.08</v>
      </c>
    </row>
    <row r="1794">
      <c r="A1794" t="inlineStr">
        <is>
          <t>064 - Gordon</t>
        </is>
      </c>
      <c r="B1794" s="20" t="n">
        <v>46569</v>
      </c>
      <c r="C1794" s="20" t="n">
        <v>47573</v>
      </c>
      <c r="D1794" s="21" t="n">
        <v>0.04</v>
      </c>
      <c r="E1794" s="21" t="n">
        <v>0.03</v>
      </c>
      <c r="F1794" s="21" t="n">
        <v>0.07000000000000001</v>
      </c>
    </row>
    <row r="1795">
      <c r="A1795" t="inlineStr">
        <is>
          <t>064 - Gordon</t>
        </is>
      </c>
      <c r="B1795" s="20" t="n">
        <v>47574</v>
      </c>
      <c r="C1795" s="20" t="n">
        <v>47848</v>
      </c>
      <c r="D1795" s="21" t="n">
        <v>0.04</v>
      </c>
      <c r="E1795" s="21" t="n">
        <v>0.02</v>
      </c>
      <c r="F1795" s="21" t="n">
        <v>0.06</v>
      </c>
    </row>
    <row r="1796">
      <c r="A1796" t="inlineStr">
        <is>
          <t>064 - Gordon</t>
        </is>
      </c>
      <c r="B1796" s="20" t="n">
        <v>47849</v>
      </c>
      <c r="C1796" s="20" t="n">
        <v>2958465</v>
      </c>
      <c r="D1796" s="21" t="n">
        <v>0.04</v>
      </c>
      <c r="E1796" s="21" t="n">
        <v>0.01</v>
      </c>
      <c r="F1796" s="21" t="n">
        <v>0.05</v>
      </c>
    </row>
    <row r="1797">
      <c r="A1797" t="inlineStr">
        <is>
          <t>064CLF - Gordon (Locomotive)</t>
        </is>
      </c>
      <c r="B1797" s="20" t="n">
        <v>44378</v>
      </c>
      <c r="C1797" s="20" t="n">
        <v>46022</v>
      </c>
      <c r="D1797" s="21" t="n">
        <v>0.04</v>
      </c>
      <c r="E1797" s="21" t="n">
        <v>0.03</v>
      </c>
      <c r="F1797" s="21" t="n">
        <v>0.07000000000000001</v>
      </c>
    </row>
    <row r="1798">
      <c r="A1798" t="inlineStr">
        <is>
          <t>064CLF - Gordon (Locomotive)</t>
        </is>
      </c>
      <c r="B1798" s="20" t="n">
        <v>46023</v>
      </c>
      <c r="C1798" s="20" t="n">
        <v>46568</v>
      </c>
      <c r="D1798" s="21" t="n">
        <v>0.04</v>
      </c>
      <c r="E1798" s="21" t="n">
        <v>0.04</v>
      </c>
      <c r="F1798" s="21" t="n">
        <v>0.08</v>
      </c>
    </row>
    <row r="1799">
      <c r="A1799" t="inlineStr">
        <is>
          <t>064CLF - Gordon (Locomotive)</t>
        </is>
      </c>
      <c r="B1799" s="20" t="n">
        <v>46569</v>
      </c>
      <c r="C1799" s="20" t="n">
        <v>47573</v>
      </c>
      <c r="D1799" s="21" t="n">
        <v>0.04</v>
      </c>
      <c r="E1799" s="21" t="n">
        <v>0.03</v>
      </c>
      <c r="F1799" s="21" t="n">
        <v>0.07000000000000001</v>
      </c>
    </row>
    <row r="1800">
      <c r="A1800" t="inlineStr">
        <is>
          <t>064CLF - Gordon (Locomotive)</t>
        </is>
      </c>
      <c r="B1800" s="20" t="n">
        <v>47574</v>
      </c>
      <c r="C1800" s="20" t="n">
        <v>47848</v>
      </c>
      <c r="D1800" s="21" t="n">
        <v>0.04</v>
      </c>
      <c r="E1800" s="21" t="n">
        <v>0.02</v>
      </c>
      <c r="F1800" s="21" t="n">
        <v>0.06</v>
      </c>
    </row>
    <row r="1801">
      <c r="A1801" t="inlineStr">
        <is>
          <t>064CLF - Gordon (Locomotive)</t>
        </is>
      </c>
      <c r="B1801" s="20" t="n">
        <v>47849</v>
      </c>
      <c r="C1801" s="20" t="n">
        <v>2958465</v>
      </c>
      <c r="D1801" s="21" t="n">
        <v>0.04</v>
      </c>
      <c r="E1801" s="21" t="n">
        <v>0.01</v>
      </c>
      <c r="F1801" s="21" t="n">
        <v>0.05</v>
      </c>
    </row>
    <row r="1802">
      <c r="A1802" t="inlineStr">
        <is>
          <t>064E - Gordon (Energy)</t>
        </is>
      </c>
      <c r="B1802" s="20" t="n">
        <v>41275</v>
      </c>
      <c r="C1802" s="20" t="n">
        <v>41639</v>
      </c>
      <c r="D1802" s="21" t="n">
        <v>0.03</v>
      </c>
      <c r="E1802" s="21" t="n">
        <v>0.025</v>
      </c>
      <c r="F1802" s="21" t="n">
        <v>0.055</v>
      </c>
    </row>
    <row r="1803">
      <c r="A1803" t="inlineStr">
        <is>
          <t>064E - Gordon (Energy)</t>
        </is>
      </c>
      <c r="B1803" s="20" t="n">
        <v>41640</v>
      </c>
      <c r="C1803" s="20" t="n">
        <v>42004</v>
      </c>
      <c r="D1803" s="21" t="n">
        <v>0.02</v>
      </c>
      <c r="E1803" s="21" t="n">
        <v>0.02</v>
      </c>
      <c r="F1803" s="21" t="n">
        <v>0.04</v>
      </c>
    </row>
    <row r="1804">
      <c r="A1804" t="inlineStr">
        <is>
          <t>064E - Gordon (Energy)</t>
        </is>
      </c>
      <c r="B1804" s="20" t="n">
        <v>42005</v>
      </c>
      <c r="C1804" s="20" t="n">
        <v>42369</v>
      </c>
      <c r="D1804" s="21" t="n">
        <v>0.01</v>
      </c>
      <c r="E1804" s="21" t="n">
        <v>0.015</v>
      </c>
      <c r="F1804" s="21" t="n">
        <v>0.025</v>
      </c>
    </row>
    <row r="1805">
      <c r="A1805" t="inlineStr">
        <is>
          <t>064E - Gordon (Energy)</t>
        </is>
      </c>
      <c r="B1805" s="20" t="n">
        <v>42370</v>
      </c>
      <c r="C1805" s="20" t="n">
        <v>46568</v>
      </c>
      <c r="D1805" s="21" t="n">
        <v>0</v>
      </c>
      <c r="E1805" s="21" t="n">
        <v>0.01</v>
      </c>
      <c r="F1805" s="21" t="n">
        <v>0.01</v>
      </c>
    </row>
    <row r="1806">
      <c r="A1806" t="inlineStr">
        <is>
          <t>064E - Gordon (Energy)</t>
        </is>
      </c>
      <c r="B1806" s="20" t="n">
        <v>46569</v>
      </c>
      <c r="C1806" s="20" t="n">
        <v>2958465</v>
      </c>
      <c r="D1806" s="21" t="n">
        <v>0</v>
      </c>
      <c r="E1806" s="21" t="n">
        <v>0</v>
      </c>
      <c r="F1806" s="21" t="n">
        <v>0</v>
      </c>
    </row>
    <row r="1807">
      <c r="A1807" t="inlineStr">
        <is>
          <t>064JT - Gordon (Jet Fuel)</t>
        </is>
      </c>
      <c r="B1807" s="20" t="n">
        <v>42005</v>
      </c>
      <c r="C1807" s="20" t="n">
        <v>42185</v>
      </c>
      <c r="D1807" s="21" t="n">
        <v>0</v>
      </c>
      <c r="E1807" s="21" t="n">
        <v>0</v>
      </c>
      <c r="F1807" s="21" t="n">
        <v>0</v>
      </c>
    </row>
    <row r="1808">
      <c r="A1808" t="inlineStr">
        <is>
          <t>064JT - Gordon (Jet Fuel)</t>
        </is>
      </c>
      <c r="B1808" s="20" t="n">
        <v>42186</v>
      </c>
      <c r="C1808" s="20" t="n">
        <v>43281</v>
      </c>
      <c r="D1808" s="21" t="n">
        <v>0.04</v>
      </c>
      <c r="E1808" s="21" t="n">
        <v>0.03</v>
      </c>
      <c r="F1808" s="21" t="n">
        <v>0.07000000000000001</v>
      </c>
    </row>
    <row r="1809">
      <c r="A1809" t="inlineStr">
        <is>
          <t>064JT - Gordon (Jet Fuel)</t>
        </is>
      </c>
      <c r="B1809" s="20" t="n">
        <v>43282</v>
      </c>
      <c r="C1809" s="20" t="n">
        <v>43312</v>
      </c>
      <c r="D1809" s="21" t="n">
        <v>0.04</v>
      </c>
      <c r="E1809" s="21" t="n">
        <v>0.01</v>
      </c>
      <c r="F1809" s="21" t="n">
        <v>0.05</v>
      </c>
    </row>
    <row r="1810">
      <c r="A1810" t="inlineStr">
        <is>
          <t>064JT - Gordon (Jet Fuel)</t>
        </is>
      </c>
      <c r="B1810" s="20" t="n">
        <v>43313</v>
      </c>
      <c r="C1810" s="20" t="n">
        <v>2958465</v>
      </c>
      <c r="D1810" s="21" t="n">
        <v>0</v>
      </c>
      <c r="E1810" s="21" t="n">
        <v>0.01</v>
      </c>
      <c r="F1810" s="21" t="n">
        <v>0.01</v>
      </c>
    </row>
    <row r="1811">
      <c r="A1811" t="inlineStr">
        <is>
          <t>065 - Grady</t>
        </is>
      </c>
      <c r="B1811" s="20" t="n">
        <v>29677</v>
      </c>
      <c r="C1811" s="20" t="n">
        <v>35246</v>
      </c>
      <c r="D1811" s="21" t="n">
        <v>0.04</v>
      </c>
      <c r="E1811" s="21" t="n">
        <v>0.01</v>
      </c>
      <c r="F1811" s="21" t="n">
        <v>0.05</v>
      </c>
    </row>
    <row r="1812">
      <c r="A1812" t="inlineStr">
        <is>
          <t>065 - Grady</t>
        </is>
      </c>
      <c r="B1812" s="20" t="n">
        <v>35247</v>
      </c>
      <c r="C1812" s="20" t="n">
        <v>36707</v>
      </c>
      <c r="D1812" s="21" t="n">
        <v>0.04</v>
      </c>
      <c r="E1812" s="21" t="n">
        <v>0.02</v>
      </c>
      <c r="F1812" s="21" t="n">
        <v>0.06</v>
      </c>
    </row>
    <row r="1813">
      <c r="A1813" t="inlineStr">
        <is>
          <t>065 - Grady</t>
        </is>
      </c>
      <c r="B1813" s="20" t="n">
        <v>36708</v>
      </c>
      <c r="C1813" s="20" t="n">
        <v>37072</v>
      </c>
      <c r="D1813" s="21" t="n">
        <v>0.04</v>
      </c>
      <c r="E1813" s="21" t="n">
        <v>0.03</v>
      </c>
      <c r="F1813" s="21" t="n">
        <v>0.07000000000000001</v>
      </c>
    </row>
    <row r="1814">
      <c r="A1814" t="inlineStr">
        <is>
          <t>065 - Grady</t>
        </is>
      </c>
      <c r="B1814" s="20" t="n">
        <v>37073</v>
      </c>
      <c r="C1814" s="20" t="n">
        <v>37711</v>
      </c>
      <c r="D1814" s="21" t="n">
        <v>0.04</v>
      </c>
      <c r="E1814" s="21" t="n">
        <v>0.02</v>
      </c>
      <c r="F1814" s="21" t="n">
        <v>0.06</v>
      </c>
    </row>
    <row r="1815">
      <c r="A1815" t="inlineStr">
        <is>
          <t>065 - Grady</t>
        </is>
      </c>
      <c r="B1815" s="20" t="n">
        <v>37712</v>
      </c>
      <c r="C1815" s="20" t="n">
        <v>44104</v>
      </c>
      <c r="D1815" s="21" t="n">
        <v>0.04</v>
      </c>
      <c r="E1815" s="21" t="n">
        <v>0.03</v>
      </c>
      <c r="F1815" s="21" t="n">
        <v>0.07000000000000001</v>
      </c>
    </row>
    <row r="1816">
      <c r="A1816" t="inlineStr">
        <is>
          <t>065 - Grady</t>
        </is>
      </c>
      <c r="B1816" s="20" t="n">
        <v>44105</v>
      </c>
      <c r="C1816" s="20" t="n">
        <v>47483</v>
      </c>
      <c r="D1816" s="21" t="n">
        <v>0.04</v>
      </c>
      <c r="E1816" s="21" t="n">
        <v>0.04</v>
      </c>
      <c r="F1816" s="21" t="n">
        <v>0.08</v>
      </c>
    </row>
    <row r="1817">
      <c r="A1817" t="inlineStr">
        <is>
          <t>065 - Grady</t>
        </is>
      </c>
      <c r="B1817" s="20" t="n">
        <v>47484</v>
      </c>
      <c r="C1817" s="20" t="n">
        <v>47756</v>
      </c>
      <c r="D1817" s="21" t="n">
        <v>0.04</v>
      </c>
      <c r="E1817" s="21" t="n">
        <v>0.03</v>
      </c>
      <c r="F1817" s="21" t="n">
        <v>0.07000000000000001</v>
      </c>
    </row>
    <row r="1818">
      <c r="A1818" t="inlineStr">
        <is>
          <t>065 - Grady</t>
        </is>
      </c>
      <c r="B1818" s="20" t="n">
        <v>47757</v>
      </c>
      <c r="C1818" s="20" t="n">
        <v>48304</v>
      </c>
      <c r="D1818" s="21" t="n">
        <v>0.04</v>
      </c>
      <c r="E1818" s="21" t="n">
        <v>0.02</v>
      </c>
      <c r="F1818" s="21" t="n">
        <v>0.06</v>
      </c>
    </row>
    <row r="1819">
      <c r="A1819" t="inlineStr">
        <is>
          <t>065 - Grady</t>
        </is>
      </c>
      <c r="B1819" s="20" t="n">
        <v>48305</v>
      </c>
      <c r="C1819" s="20" t="n">
        <v>2958465</v>
      </c>
      <c r="D1819" s="21" t="n">
        <v>0.04</v>
      </c>
      <c r="E1819" s="21" t="n">
        <v>0.01</v>
      </c>
      <c r="F1819" s="21" t="n">
        <v>0.05</v>
      </c>
    </row>
    <row r="1820">
      <c r="A1820" t="inlineStr">
        <is>
          <t>065CLF - Grady (Locomotive)</t>
        </is>
      </c>
      <c r="B1820" s="20" t="n">
        <v>44378</v>
      </c>
      <c r="C1820" s="20" t="n">
        <v>47483</v>
      </c>
      <c r="D1820" s="21" t="n">
        <v>0.04</v>
      </c>
      <c r="E1820" s="21" t="n">
        <v>0.03</v>
      </c>
      <c r="F1820" s="21" t="n">
        <v>0.07000000000000001</v>
      </c>
    </row>
    <row r="1821">
      <c r="A1821" t="inlineStr">
        <is>
          <t>065CLF - Grady (Locomotive)</t>
        </is>
      </c>
      <c r="B1821" s="20" t="n">
        <v>47484</v>
      </c>
      <c r="C1821" s="20" t="n">
        <v>48304</v>
      </c>
      <c r="D1821" s="21" t="n">
        <v>0.04</v>
      </c>
      <c r="E1821" s="21" t="n">
        <v>0.02</v>
      </c>
      <c r="F1821" s="21" t="n">
        <v>0.06</v>
      </c>
    </row>
    <row r="1822">
      <c r="A1822" t="inlineStr">
        <is>
          <t>065CLF - Grady (Locomotive)</t>
        </is>
      </c>
      <c r="B1822" s="20" t="n">
        <v>48305</v>
      </c>
      <c r="C1822" s="20" t="n">
        <v>2958465</v>
      </c>
      <c r="D1822" s="21" t="n">
        <v>0.04</v>
      </c>
      <c r="E1822" s="21" t="n">
        <v>0.01</v>
      </c>
      <c r="F1822" s="21" t="n">
        <v>0.05</v>
      </c>
    </row>
    <row r="1823">
      <c r="A1823" t="inlineStr">
        <is>
          <t>065E - Grady (Energy)</t>
        </is>
      </c>
      <c r="B1823" s="20" t="n">
        <v>41275</v>
      </c>
      <c r="C1823" s="20" t="n">
        <v>41639</v>
      </c>
      <c r="D1823" s="21" t="n">
        <v>0.03</v>
      </c>
      <c r="E1823" s="21" t="n">
        <v>0.025</v>
      </c>
      <c r="F1823" s="21" t="n">
        <v>0.055</v>
      </c>
    </row>
    <row r="1824">
      <c r="A1824" t="inlineStr">
        <is>
          <t>065E - Grady (Energy)</t>
        </is>
      </c>
      <c r="B1824" s="20" t="n">
        <v>41640</v>
      </c>
      <c r="C1824" s="20" t="n">
        <v>42004</v>
      </c>
      <c r="D1824" s="21" t="n">
        <v>0.02</v>
      </c>
      <c r="E1824" s="21" t="n">
        <v>0.02</v>
      </c>
      <c r="F1824" s="21" t="n">
        <v>0.04</v>
      </c>
    </row>
    <row r="1825">
      <c r="A1825" t="inlineStr">
        <is>
          <t>065E - Grady (Energy)</t>
        </is>
      </c>
      <c r="B1825" s="20" t="n">
        <v>42005</v>
      </c>
      <c r="C1825" s="20" t="n">
        <v>42369</v>
      </c>
      <c r="D1825" s="21" t="n">
        <v>0.01</v>
      </c>
      <c r="E1825" s="21" t="n">
        <v>0.015</v>
      </c>
      <c r="F1825" s="21" t="n">
        <v>0.025</v>
      </c>
    </row>
    <row r="1826">
      <c r="A1826" t="inlineStr">
        <is>
          <t>065E - Grady (Energy)</t>
        </is>
      </c>
      <c r="B1826" s="20" t="n">
        <v>42370</v>
      </c>
      <c r="C1826" s="20" t="n">
        <v>47483</v>
      </c>
      <c r="D1826" s="21" t="n">
        <v>0</v>
      </c>
      <c r="E1826" s="21" t="n">
        <v>0.01</v>
      </c>
      <c r="F1826" s="21" t="n">
        <v>0.01</v>
      </c>
    </row>
    <row r="1827">
      <c r="A1827" t="inlineStr">
        <is>
          <t>065E - Grady (Energy)</t>
        </is>
      </c>
      <c r="B1827" s="20" t="n">
        <v>47484</v>
      </c>
      <c r="C1827" s="20" t="n">
        <v>2958465</v>
      </c>
      <c r="D1827" s="21" t="n">
        <v>0</v>
      </c>
      <c r="E1827" s="21" t="n">
        <v>0</v>
      </c>
      <c r="F1827" s="21" t="n">
        <v>0</v>
      </c>
    </row>
    <row r="1828">
      <c r="A1828" t="inlineStr">
        <is>
          <t>065JT - Grady (Jet Fuel)</t>
        </is>
      </c>
      <c r="B1828" s="20" t="n">
        <v>42005</v>
      </c>
      <c r="C1828" s="20" t="n">
        <v>42185</v>
      </c>
      <c r="D1828" s="21" t="n">
        <v>0</v>
      </c>
      <c r="E1828" s="21" t="n">
        <v>0</v>
      </c>
      <c r="F1828" s="21" t="n">
        <v>0</v>
      </c>
    </row>
    <row r="1829">
      <c r="A1829" t="inlineStr">
        <is>
          <t>065JT - Grady (Jet Fuel)</t>
        </is>
      </c>
      <c r="B1829" s="20" t="n">
        <v>42186</v>
      </c>
      <c r="C1829" s="20" t="n">
        <v>43281</v>
      </c>
      <c r="D1829" s="21" t="n">
        <v>0.04</v>
      </c>
      <c r="E1829" s="21" t="n">
        <v>0.03</v>
      </c>
      <c r="F1829" s="21" t="n">
        <v>0.07000000000000001</v>
      </c>
    </row>
    <row r="1830">
      <c r="A1830" t="inlineStr">
        <is>
          <t>065JT - Grady (Jet Fuel)</t>
        </is>
      </c>
      <c r="B1830" s="20" t="n">
        <v>43282</v>
      </c>
      <c r="C1830" s="20" t="n">
        <v>43312</v>
      </c>
      <c r="D1830" s="21" t="n">
        <v>0.04</v>
      </c>
      <c r="E1830" s="21" t="n">
        <v>0.01</v>
      </c>
      <c r="F1830" s="21" t="n">
        <v>0.05</v>
      </c>
    </row>
    <row r="1831">
      <c r="A1831" t="inlineStr">
        <is>
          <t>065JT - Grady (Jet Fuel)</t>
        </is>
      </c>
      <c r="B1831" s="20" t="n">
        <v>43313</v>
      </c>
      <c r="C1831" s="20" t="n">
        <v>2958465</v>
      </c>
      <c r="D1831" s="21" t="n">
        <v>0</v>
      </c>
      <c r="E1831" s="21" t="n">
        <v>0.01</v>
      </c>
      <c r="F1831" s="21" t="n">
        <v>0.01</v>
      </c>
    </row>
    <row r="1832">
      <c r="A1832" t="inlineStr">
        <is>
          <t>065TE - Grady (TSPLOST Exempt)</t>
        </is>
      </c>
      <c r="B1832" s="20" t="n">
        <v>29677</v>
      </c>
      <c r="C1832" s="20" t="n">
        <v>35246</v>
      </c>
      <c r="D1832" s="21" t="n">
        <v>0.04</v>
      </c>
      <c r="E1832" s="21" t="n">
        <v>0.01</v>
      </c>
      <c r="F1832" s="21" t="n">
        <v>0.05</v>
      </c>
    </row>
    <row r="1833">
      <c r="A1833" t="inlineStr">
        <is>
          <t>065TE - Grady (TSPLOST Exempt)</t>
        </is>
      </c>
      <c r="B1833" s="20" t="n">
        <v>35247</v>
      </c>
      <c r="C1833" s="20" t="n">
        <v>36707</v>
      </c>
      <c r="D1833" s="21" t="n">
        <v>0.04</v>
      </c>
      <c r="E1833" s="21" t="n">
        <v>0.02</v>
      </c>
      <c r="F1833" s="21" t="n">
        <v>0.06</v>
      </c>
    </row>
    <row r="1834">
      <c r="A1834" t="inlineStr">
        <is>
          <t>065TE - Grady (TSPLOST Exempt)</t>
        </is>
      </c>
      <c r="B1834" s="20" t="n">
        <v>36708</v>
      </c>
      <c r="C1834" s="20" t="n">
        <v>37072</v>
      </c>
      <c r="D1834" s="21" t="n">
        <v>0.04</v>
      </c>
      <c r="E1834" s="21" t="n">
        <v>0.03</v>
      </c>
      <c r="F1834" s="21" t="n">
        <v>0.07000000000000001</v>
      </c>
    </row>
    <row r="1835">
      <c r="A1835" t="inlineStr">
        <is>
          <t>065TE - Grady (TSPLOST Exempt)</t>
        </is>
      </c>
      <c r="B1835" s="20" t="n">
        <v>37073</v>
      </c>
      <c r="C1835" s="20" t="n">
        <v>37711</v>
      </c>
      <c r="D1835" s="21" t="n">
        <v>0.04</v>
      </c>
      <c r="E1835" s="21" t="n">
        <v>0.02</v>
      </c>
      <c r="F1835" s="21" t="n">
        <v>0.06</v>
      </c>
    </row>
    <row r="1836">
      <c r="A1836" t="inlineStr">
        <is>
          <t>065TE - Grady (TSPLOST Exempt)</t>
        </is>
      </c>
      <c r="B1836" s="20" t="n">
        <v>37712</v>
      </c>
      <c r="C1836" s="20" t="n">
        <v>47483</v>
      </c>
      <c r="D1836" s="21" t="n">
        <v>0.04</v>
      </c>
      <c r="E1836" s="21" t="n">
        <v>0.03</v>
      </c>
      <c r="F1836" s="21" t="n">
        <v>0.07000000000000001</v>
      </c>
    </row>
    <row r="1837">
      <c r="A1837" t="inlineStr">
        <is>
          <t>065TE - Grady (TSPLOST Exempt)</t>
        </is>
      </c>
      <c r="B1837" s="20" t="n">
        <v>47484</v>
      </c>
      <c r="C1837" s="20" t="n">
        <v>48304</v>
      </c>
      <c r="D1837" s="21" t="n">
        <v>0.04</v>
      </c>
      <c r="E1837" s="21" t="n">
        <v>0.02</v>
      </c>
      <c r="F1837" s="21" t="n">
        <v>0.06</v>
      </c>
    </row>
    <row r="1838">
      <c r="A1838" t="inlineStr">
        <is>
          <t>065TE - Grady (TSPLOST Exempt)</t>
        </is>
      </c>
      <c r="B1838" s="20" t="n">
        <v>48305</v>
      </c>
      <c r="C1838" s="20" t="n">
        <v>2958465</v>
      </c>
      <c r="D1838" s="21" t="n">
        <v>0.04</v>
      </c>
      <c r="E1838" s="21" t="n">
        <v>0.01</v>
      </c>
      <c r="F1838" s="21" t="n">
        <v>0.05</v>
      </c>
    </row>
    <row r="1839">
      <c r="A1839" t="inlineStr">
        <is>
          <t>066 - Greene</t>
        </is>
      </c>
      <c r="B1839" s="20" t="n">
        <v>30407</v>
      </c>
      <c r="C1839" s="20" t="n">
        <v>31867</v>
      </c>
      <c r="D1839" s="21" t="n">
        <v>0.04</v>
      </c>
      <c r="E1839" s="21" t="n">
        <v>0.01</v>
      </c>
      <c r="F1839" s="21" t="n">
        <v>0.05</v>
      </c>
    </row>
    <row r="1840">
      <c r="A1840" t="inlineStr">
        <is>
          <t>066 - Greene</t>
        </is>
      </c>
      <c r="B1840" s="20" t="n">
        <v>31868</v>
      </c>
      <c r="C1840" s="20" t="n">
        <v>33328</v>
      </c>
      <c r="D1840" s="21" t="n">
        <v>0.04</v>
      </c>
      <c r="E1840" s="21" t="n">
        <v>0.02</v>
      </c>
      <c r="F1840" s="21" t="n">
        <v>0.06</v>
      </c>
    </row>
    <row r="1841">
      <c r="A1841" t="inlineStr">
        <is>
          <t>066 - Greene</t>
        </is>
      </c>
      <c r="B1841" s="20" t="n">
        <v>33329</v>
      </c>
      <c r="C1841" s="20" t="n">
        <v>33969</v>
      </c>
      <c r="D1841" s="21" t="n">
        <v>0.04</v>
      </c>
      <c r="E1841" s="21" t="n">
        <v>0.01</v>
      </c>
      <c r="F1841" s="21" t="n">
        <v>0.05</v>
      </c>
    </row>
    <row r="1842">
      <c r="A1842" t="inlineStr">
        <is>
          <t>066 - Greene</t>
        </is>
      </c>
      <c r="B1842" s="20" t="n">
        <v>33970</v>
      </c>
      <c r="C1842" s="20" t="n">
        <v>35976</v>
      </c>
      <c r="D1842" s="21" t="n">
        <v>0.04</v>
      </c>
      <c r="E1842" s="21" t="n">
        <v>0.02</v>
      </c>
      <c r="F1842" s="21" t="n">
        <v>0.06</v>
      </c>
    </row>
    <row r="1843">
      <c r="A1843" t="inlineStr">
        <is>
          <t>066 - Greene</t>
        </is>
      </c>
      <c r="B1843" s="20" t="n">
        <v>35977</v>
      </c>
      <c r="C1843" s="20" t="n">
        <v>40908</v>
      </c>
      <c r="D1843" s="21" t="n">
        <v>0.04</v>
      </c>
      <c r="E1843" s="21" t="n">
        <v>0.03</v>
      </c>
      <c r="F1843" s="21" t="n">
        <v>0.07000000000000001</v>
      </c>
    </row>
    <row r="1844">
      <c r="A1844" t="inlineStr">
        <is>
          <t>066 - Greene</t>
        </is>
      </c>
      <c r="B1844" s="20" t="n">
        <v>40909</v>
      </c>
      <c r="C1844" s="20" t="n">
        <v>41912</v>
      </c>
      <c r="D1844" s="21" t="n">
        <v>0.04</v>
      </c>
      <c r="E1844" s="21" t="n">
        <v>0.02</v>
      </c>
      <c r="F1844" s="21" t="n">
        <v>0.06</v>
      </c>
    </row>
    <row r="1845">
      <c r="A1845" t="inlineStr">
        <is>
          <t>066 - Greene</t>
        </is>
      </c>
      <c r="B1845" s="20" t="n">
        <v>41913</v>
      </c>
      <c r="C1845" s="20" t="n">
        <v>44834</v>
      </c>
      <c r="D1845" s="21" t="n">
        <v>0.04</v>
      </c>
      <c r="E1845" s="21" t="n">
        <v>0.03</v>
      </c>
      <c r="F1845" s="21" t="n">
        <v>0.07000000000000001</v>
      </c>
    </row>
    <row r="1846">
      <c r="A1846" t="inlineStr">
        <is>
          <t>066 - Greene</t>
        </is>
      </c>
      <c r="B1846" s="20" t="n">
        <v>44835</v>
      </c>
      <c r="C1846" s="20" t="n">
        <v>46387</v>
      </c>
      <c r="D1846" s="21" t="n">
        <v>0.04</v>
      </c>
      <c r="E1846" s="21" t="n">
        <v>0.04</v>
      </c>
      <c r="F1846" s="21" t="n">
        <v>0.08</v>
      </c>
    </row>
    <row r="1847">
      <c r="A1847" t="inlineStr">
        <is>
          <t>066 - Greene</t>
        </is>
      </c>
      <c r="B1847" s="20" t="n">
        <v>46388</v>
      </c>
      <c r="C1847" s="20" t="n">
        <v>46660</v>
      </c>
      <c r="D1847" s="21" t="n">
        <v>0.04</v>
      </c>
      <c r="E1847" s="21" t="n">
        <v>0.03</v>
      </c>
      <c r="F1847" s="21" t="n">
        <v>0.07000000000000001</v>
      </c>
    </row>
    <row r="1848">
      <c r="A1848" t="inlineStr">
        <is>
          <t>066 - Greene</t>
        </is>
      </c>
      <c r="B1848" s="20" t="n">
        <v>46661</v>
      </c>
      <c r="C1848" s="20" t="n">
        <v>47118</v>
      </c>
      <c r="D1848" s="21" t="n">
        <v>0.04</v>
      </c>
      <c r="E1848" s="21" t="n">
        <v>0.02</v>
      </c>
      <c r="F1848" s="21" t="n">
        <v>0.06</v>
      </c>
    </row>
    <row r="1849">
      <c r="A1849" t="inlineStr">
        <is>
          <t>066 - Greene</t>
        </is>
      </c>
      <c r="B1849" s="20" t="n">
        <v>47119</v>
      </c>
      <c r="C1849" s="20" t="n">
        <v>2958465</v>
      </c>
      <c r="D1849" s="21" t="n">
        <v>0.04</v>
      </c>
      <c r="E1849" s="21" t="n">
        <v>0.01</v>
      </c>
      <c r="F1849" s="21" t="n">
        <v>0.05</v>
      </c>
    </row>
    <row r="1850">
      <c r="A1850" t="inlineStr">
        <is>
          <t>066CLF - Greene (Locomotive)</t>
        </is>
      </c>
      <c r="B1850" s="20" t="n">
        <v>44378</v>
      </c>
      <c r="C1850" s="20" t="n">
        <v>46387</v>
      </c>
      <c r="D1850" s="21" t="n">
        <v>0.04</v>
      </c>
      <c r="E1850" s="21" t="n">
        <v>0.03</v>
      </c>
      <c r="F1850" s="21" t="n">
        <v>0.07000000000000001</v>
      </c>
    </row>
    <row r="1851">
      <c r="A1851" t="inlineStr">
        <is>
          <t>066CLF - Greene (Locomotive)</t>
        </is>
      </c>
      <c r="B1851" s="20" t="n">
        <v>46388</v>
      </c>
      <c r="C1851" s="20" t="n">
        <v>47118</v>
      </c>
      <c r="D1851" s="21" t="n">
        <v>0.04</v>
      </c>
      <c r="E1851" s="21" t="n">
        <v>0.02</v>
      </c>
      <c r="F1851" s="21" t="n">
        <v>0.06</v>
      </c>
    </row>
    <row r="1852">
      <c r="A1852" t="inlineStr">
        <is>
          <t>066CLF - Greene (Locomotive)</t>
        </is>
      </c>
      <c r="B1852" s="20" t="n">
        <v>47119</v>
      </c>
      <c r="C1852" s="20" t="n">
        <v>2958465</v>
      </c>
      <c r="D1852" s="21" t="n">
        <v>0.04</v>
      </c>
      <c r="E1852" s="21" t="n">
        <v>0.01</v>
      </c>
      <c r="F1852" s="21" t="n">
        <v>0.05</v>
      </c>
    </row>
    <row r="1853">
      <c r="A1853" t="inlineStr">
        <is>
          <t>066E - Greene (Energy)</t>
        </is>
      </c>
      <c r="B1853" s="20" t="n">
        <v>41275</v>
      </c>
      <c r="C1853" s="20" t="n">
        <v>41639</v>
      </c>
      <c r="D1853" s="21" t="n">
        <v>0.03</v>
      </c>
      <c r="E1853" s="21" t="n">
        <v>0.015</v>
      </c>
      <c r="F1853" s="21" t="n">
        <v>0.045</v>
      </c>
    </row>
    <row r="1854">
      <c r="A1854" t="inlineStr">
        <is>
          <t>066E - Greene (Energy)</t>
        </is>
      </c>
      <c r="B1854" s="20" t="n">
        <v>41640</v>
      </c>
      <c r="C1854" s="20" t="n">
        <v>41912</v>
      </c>
      <c r="D1854" s="21" t="n">
        <v>0.02</v>
      </c>
      <c r="E1854" s="21" t="n">
        <v>0.01</v>
      </c>
      <c r="F1854" s="21" t="n">
        <v>0.03</v>
      </c>
    </row>
    <row r="1855">
      <c r="A1855" t="inlineStr">
        <is>
          <t>066E - Greene (Energy)</t>
        </is>
      </c>
      <c r="B1855" s="20" t="n">
        <v>41913</v>
      </c>
      <c r="C1855" s="20" t="n">
        <v>42004</v>
      </c>
      <c r="D1855" s="21" t="n">
        <v>0.02</v>
      </c>
      <c r="E1855" s="21" t="n">
        <v>0.02</v>
      </c>
      <c r="F1855" s="21" t="n">
        <v>0.04</v>
      </c>
    </row>
    <row r="1856">
      <c r="A1856" t="inlineStr">
        <is>
          <t>066E - Greene (Energy)</t>
        </is>
      </c>
      <c r="B1856" s="20" t="n">
        <v>42005</v>
      </c>
      <c r="C1856" s="20" t="n">
        <v>42369</v>
      </c>
      <c r="D1856" s="21" t="n">
        <v>0.01</v>
      </c>
      <c r="E1856" s="21" t="n">
        <v>0.015</v>
      </c>
      <c r="F1856" s="21" t="n">
        <v>0.025</v>
      </c>
    </row>
    <row r="1857">
      <c r="A1857" t="inlineStr">
        <is>
          <t>066E - Greene (Energy)</t>
        </is>
      </c>
      <c r="B1857" s="20" t="n">
        <v>42370</v>
      </c>
      <c r="C1857" s="20" t="n">
        <v>47118</v>
      </c>
      <c r="D1857" s="21" t="n">
        <v>0</v>
      </c>
      <c r="E1857" s="21" t="n">
        <v>0.01</v>
      </c>
      <c r="F1857" s="21" t="n">
        <v>0.01</v>
      </c>
    </row>
    <row r="1858">
      <c r="A1858" t="inlineStr">
        <is>
          <t>066JT - Greene (Jet Fuel)</t>
        </is>
      </c>
      <c r="B1858" s="20" t="n">
        <v>42005</v>
      </c>
      <c r="C1858" s="20" t="n">
        <v>42185</v>
      </c>
      <c r="D1858" s="21" t="n">
        <v>0</v>
      </c>
      <c r="E1858" s="21" t="n">
        <v>0</v>
      </c>
      <c r="F1858" s="21" t="n">
        <v>0</v>
      </c>
    </row>
    <row r="1859">
      <c r="A1859" t="inlineStr">
        <is>
          <t>066JT - Greene (Jet Fuel)</t>
        </is>
      </c>
      <c r="B1859" s="20" t="n">
        <v>42186</v>
      </c>
      <c r="C1859" s="20" t="n">
        <v>43281</v>
      </c>
      <c r="D1859" s="21" t="n">
        <v>0.04</v>
      </c>
      <c r="E1859" s="21" t="n">
        <v>0.03</v>
      </c>
      <c r="F1859" s="21" t="n">
        <v>0.07000000000000001</v>
      </c>
    </row>
    <row r="1860">
      <c r="A1860" t="inlineStr">
        <is>
          <t>066JT - Greene (Jet Fuel)</t>
        </is>
      </c>
      <c r="B1860" s="20" t="n">
        <v>43282</v>
      </c>
      <c r="C1860" s="20" t="n">
        <v>43312</v>
      </c>
      <c r="D1860" s="21" t="n">
        <v>0.04</v>
      </c>
      <c r="E1860" s="21" t="n">
        <v>0.01</v>
      </c>
      <c r="F1860" s="21" t="n">
        <v>0.05</v>
      </c>
    </row>
    <row r="1861">
      <c r="A1861" t="inlineStr">
        <is>
          <t>066JT - Greene (Jet Fuel)</t>
        </is>
      </c>
      <c r="B1861" s="20" t="n">
        <v>43313</v>
      </c>
      <c r="C1861" s="20" t="n">
        <v>2958465</v>
      </c>
      <c r="D1861" s="21" t="n">
        <v>0</v>
      </c>
      <c r="E1861" s="21" t="n">
        <v>0.01</v>
      </c>
      <c r="F1861" s="21" t="n">
        <v>0.01</v>
      </c>
    </row>
    <row r="1862">
      <c r="A1862" t="inlineStr">
        <is>
          <t>066TE - Greene (TSPLOST Exempt)</t>
        </is>
      </c>
      <c r="B1862" s="20" t="n">
        <v>44835</v>
      </c>
      <c r="C1862" s="20" t="n">
        <v>46387</v>
      </c>
      <c r="D1862" s="21" t="n">
        <v>0.04</v>
      </c>
      <c r="E1862" s="21" t="n">
        <v>0.03</v>
      </c>
      <c r="F1862" s="21" t="n">
        <v>0.07000000000000001</v>
      </c>
    </row>
    <row r="1863">
      <c r="A1863" t="inlineStr">
        <is>
          <t>066TE - Greene (TSPLOST Exempt)</t>
        </is>
      </c>
      <c r="B1863" s="20" t="n">
        <v>46388</v>
      </c>
      <c r="C1863" s="20" t="n">
        <v>47118</v>
      </c>
      <c r="D1863" s="21" t="n">
        <v>0.04</v>
      </c>
      <c r="E1863" s="21" t="n">
        <v>0.02</v>
      </c>
      <c r="F1863" s="21" t="n">
        <v>0.06</v>
      </c>
    </row>
    <row r="1864">
      <c r="A1864" t="inlineStr">
        <is>
          <t>066TE - Greene (TSPLOST Exempt)</t>
        </is>
      </c>
      <c r="B1864" s="20" t="n">
        <v>47119</v>
      </c>
      <c r="C1864" s="20" t="n">
        <v>2958465</v>
      </c>
      <c r="D1864" s="21" t="n">
        <v>0.04</v>
      </c>
      <c r="E1864" s="21" t="n">
        <v>0.01</v>
      </c>
      <c r="F1864" s="21" t="n">
        <v>0.05</v>
      </c>
    </row>
    <row r="1865">
      <c r="A1865" t="inlineStr">
        <is>
          <t>067 - Gwinnett</t>
        </is>
      </c>
      <c r="B1865" s="20" t="n">
        <v>31321</v>
      </c>
      <c r="C1865" s="20" t="n">
        <v>32050</v>
      </c>
      <c r="D1865" s="21" t="n">
        <v>0.04</v>
      </c>
      <c r="E1865" s="21" t="n">
        <v>0.01</v>
      </c>
      <c r="F1865" s="21" t="n">
        <v>0.05</v>
      </c>
    </row>
    <row r="1866">
      <c r="A1866" t="inlineStr">
        <is>
          <t>067 - Gwinnett</t>
        </is>
      </c>
      <c r="B1866" s="20" t="n">
        <v>32051</v>
      </c>
      <c r="C1866" s="20" t="n">
        <v>32233</v>
      </c>
      <c r="D1866" s="21" t="n">
        <v>0.04</v>
      </c>
      <c r="E1866" s="21" t="n">
        <v>0</v>
      </c>
      <c r="F1866" s="21" t="n">
        <v>0.04</v>
      </c>
    </row>
    <row r="1867">
      <c r="A1867" t="inlineStr">
        <is>
          <t>067 - Gwinnett</t>
        </is>
      </c>
      <c r="B1867" s="20" t="n">
        <v>32234</v>
      </c>
      <c r="C1867" s="20" t="n">
        <v>35155</v>
      </c>
      <c r="D1867" s="21" t="n">
        <v>0.04</v>
      </c>
      <c r="E1867" s="21" t="n">
        <v>0.01</v>
      </c>
      <c r="F1867" s="21" t="n">
        <v>0.05</v>
      </c>
    </row>
    <row r="1868">
      <c r="A1868" t="inlineStr">
        <is>
          <t>067 - Gwinnett</t>
        </is>
      </c>
      <c r="B1868" s="20" t="n">
        <v>35156</v>
      </c>
      <c r="C1868" s="20" t="n">
        <v>35520</v>
      </c>
      <c r="D1868" s="21" t="n">
        <v>0.04</v>
      </c>
      <c r="E1868" s="21" t="n">
        <v>0</v>
      </c>
      <c r="F1868" s="21" t="n">
        <v>0.04</v>
      </c>
    </row>
    <row r="1869">
      <c r="A1869" t="inlineStr">
        <is>
          <t>067 - Gwinnett</t>
        </is>
      </c>
      <c r="B1869" s="20" t="n">
        <v>35521</v>
      </c>
      <c r="C1869" s="20" t="n">
        <v>35611</v>
      </c>
      <c r="D1869" s="21" t="n">
        <v>0.04</v>
      </c>
      <c r="E1869" s="21" t="n">
        <v>0.01</v>
      </c>
      <c r="F1869" s="21" t="n">
        <v>0.05</v>
      </c>
    </row>
    <row r="1870">
      <c r="A1870" t="inlineStr">
        <is>
          <t>067 - Gwinnett</t>
        </is>
      </c>
      <c r="B1870" s="20" t="n">
        <v>35612</v>
      </c>
      <c r="C1870" s="20" t="n">
        <v>46568</v>
      </c>
      <c r="D1870" s="21" t="n">
        <v>0.04</v>
      </c>
      <c r="E1870" s="21" t="n">
        <v>0.02</v>
      </c>
      <c r="F1870" s="21" t="n">
        <v>0.06</v>
      </c>
    </row>
    <row r="1871">
      <c r="A1871" t="inlineStr">
        <is>
          <t>067 - Gwinnett</t>
        </is>
      </c>
      <c r="B1871" s="20" t="n">
        <v>46569</v>
      </c>
      <c r="C1871" s="20" t="n">
        <v>47208</v>
      </c>
      <c r="D1871" s="21" t="n">
        <v>0.04</v>
      </c>
      <c r="E1871" s="21" t="n">
        <v>0.01</v>
      </c>
      <c r="F1871" s="21" t="n">
        <v>0.05</v>
      </c>
    </row>
    <row r="1872">
      <c r="A1872" t="inlineStr">
        <is>
          <t>067 - Gwinnett</t>
        </is>
      </c>
      <c r="B1872" s="20" t="n">
        <v>47209</v>
      </c>
      <c r="C1872" s="20" t="n">
        <v>2958465</v>
      </c>
      <c r="D1872" s="21" t="n">
        <v>0.04</v>
      </c>
      <c r="E1872" s="21" t="n">
        <v>0</v>
      </c>
      <c r="F1872" s="21" t="n">
        <v>0.04</v>
      </c>
    </row>
    <row r="1873">
      <c r="A1873" t="inlineStr">
        <is>
          <t>067CLF - Gwinnett (Locomotive)</t>
        </is>
      </c>
      <c r="B1873" s="20" t="n">
        <v>44378</v>
      </c>
      <c r="C1873" s="20" t="n">
        <v>46568</v>
      </c>
      <c r="D1873" s="21" t="n">
        <v>0.04</v>
      </c>
      <c r="E1873" s="21" t="n">
        <v>0.02</v>
      </c>
      <c r="F1873" s="21" t="n">
        <v>0.06</v>
      </c>
    </row>
    <row r="1874">
      <c r="A1874" t="inlineStr">
        <is>
          <t>067CLF - Gwinnett (Locomotive)</t>
        </is>
      </c>
      <c r="B1874" s="20" t="n">
        <v>46569</v>
      </c>
      <c r="C1874" s="20" t="n">
        <v>47208</v>
      </c>
      <c r="D1874" s="21" t="n">
        <v>0.04</v>
      </c>
      <c r="E1874" s="21" t="n">
        <v>0.01</v>
      </c>
      <c r="F1874" s="21" t="n">
        <v>0.05</v>
      </c>
    </row>
    <row r="1875">
      <c r="A1875" t="inlineStr">
        <is>
          <t>067CLF - Gwinnett (Locomotive)</t>
        </is>
      </c>
      <c r="B1875" s="20" t="n">
        <v>47209</v>
      </c>
      <c r="C1875" s="20" t="n">
        <v>2958465</v>
      </c>
      <c r="D1875" s="21" t="n">
        <v>0.04</v>
      </c>
      <c r="E1875" s="21" t="n">
        <v>0</v>
      </c>
      <c r="F1875" s="21" t="n">
        <v>0.04</v>
      </c>
    </row>
    <row r="1876">
      <c r="A1876" t="inlineStr">
        <is>
          <t>067E - Gwinnett (Energy)</t>
        </is>
      </c>
      <c r="B1876" s="20" t="n">
        <v>41275</v>
      </c>
      <c r="C1876" s="20" t="n">
        <v>41639</v>
      </c>
      <c r="D1876" s="21" t="n">
        <v>0.03</v>
      </c>
      <c r="E1876" s="21" t="n">
        <v>0.0175</v>
      </c>
      <c r="F1876" s="21" t="n">
        <v>0.0475</v>
      </c>
    </row>
    <row r="1877">
      <c r="A1877" t="inlineStr">
        <is>
          <t>067E - Gwinnett (Energy)</t>
        </is>
      </c>
      <c r="B1877" s="20" t="n">
        <v>41640</v>
      </c>
      <c r="C1877" s="20" t="n">
        <v>42004</v>
      </c>
      <c r="D1877" s="21" t="n">
        <v>0.02</v>
      </c>
      <c r="E1877" s="21" t="n">
        <v>0.015</v>
      </c>
      <c r="F1877" s="21" t="n">
        <v>0.035</v>
      </c>
    </row>
    <row r="1878">
      <c r="A1878" t="inlineStr">
        <is>
          <t>067E - Gwinnett (Energy)</t>
        </is>
      </c>
      <c r="B1878" s="20" t="n">
        <v>42005</v>
      </c>
      <c r="C1878" s="20" t="n">
        <v>42369</v>
      </c>
      <c r="D1878" s="21" t="n">
        <v>0.01</v>
      </c>
      <c r="E1878" s="21" t="n">
        <v>0.0125</v>
      </c>
      <c r="F1878" s="21" t="n">
        <v>0.0225</v>
      </c>
    </row>
    <row r="1879">
      <c r="A1879" t="inlineStr">
        <is>
          <t>067E - Gwinnett (Energy)</t>
        </is>
      </c>
      <c r="B1879" s="20" t="n">
        <v>42370</v>
      </c>
      <c r="C1879" s="20" t="n">
        <v>46568</v>
      </c>
      <c r="D1879" s="21" t="n">
        <v>0</v>
      </c>
      <c r="E1879" s="21" t="n">
        <v>0.01</v>
      </c>
      <c r="F1879" s="21" t="n">
        <v>0.01</v>
      </c>
    </row>
    <row r="1880">
      <c r="A1880" t="inlineStr">
        <is>
          <t>067E - Gwinnett (Energy)</t>
        </is>
      </c>
      <c r="B1880" s="20" t="n">
        <v>46569</v>
      </c>
      <c r="C1880" s="20" t="n">
        <v>2958465</v>
      </c>
      <c r="D1880" s="21" t="n">
        <v>0</v>
      </c>
      <c r="E1880" s="21" t="n">
        <v>0</v>
      </c>
      <c r="F1880" s="21" t="n">
        <v>0</v>
      </c>
    </row>
    <row r="1881">
      <c r="A1881" t="inlineStr">
        <is>
          <t>067JT - Gwinnett (Jet Fuel)</t>
        </is>
      </c>
      <c r="B1881" s="20" t="n">
        <v>42005</v>
      </c>
      <c r="C1881" s="20" t="n">
        <v>42185</v>
      </c>
      <c r="D1881" s="21" t="n">
        <v>0</v>
      </c>
      <c r="E1881" s="21" t="n">
        <v>0</v>
      </c>
      <c r="F1881" s="21" t="n">
        <v>0</v>
      </c>
    </row>
    <row r="1882">
      <c r="A1882" t="inlineStr">
        <is>
          <t>067JT - Gwinnett (Jet Fuel)</t>
        </is>
      </c>
      <c r="B1882" s="20" t="n">
        <v>42186</v>
      </c>
      <c r="C1882" s="20" t="n">
        <v>43281</v>
      </c>
      <c r="D1882" s="21" t="n">
        <v>0.04</v>
      </c>
      <c r="E1882" s="21" t="n">
        <v>0.02</v>
      </c>
      <c r="F1882" s="21" t="n">
        <v>0.06</v>
      </c>
    </row>
    <row r="1883">
      <c r="A1883" t="inlineStr">
        <is>
          <t>067JT - Gwinnett (Jet Fuel)</t>
        </is>
      </c>
      <c r="B1883" s="20" t="n">
        <v>43282</v>
      </c>
      <c r="C1883" s="20" t="n">
        <v>43312</v>
      </c>
      <c r="D1883" s="21" t="n">
        <v>0.04</v>
      </c>
      <c r="E1883" s="21" t="n">
        <v>0</v>
      </c>
      <c r="F1883" s="21" t="n">
        <v>0.04</v>
      </c>
    </row>
    <row r="1884">
      <c r="A1884" t="inlineStr">
        <is>
          <t>067JT - Gwinnett (Jet Fuel)</t>
        </is>
      </c>
      <c r="B1884" s="20" t="n">
        <v>43313</v>
      </c>
      <c r="C1884" s="20" t="n">
        <v>2958465</v>
      </c>
      <c r="D1884" s="21" t="n">
        <v>0</v>
      </c>
      <c r="E1884" s="21" t="n">
        <v>0</v>
      </c>
      <c r="F1884" s="21" t="n">
        <v>0</v>
      </c>
    </row>
    <row r="1885">
      <c r="A1885" t="inlineStr">
        <is>
          <t>068 - Habersham</t>
        </is>
      </c>
      <c r="B1885" s="20" t="n">
        <v>30407</v>
      </c>
      <c r="C1885" s="20" t="n">
        <v>32324</v>
      </c>
      <c r="D1885" s="21" t="n">
        <v>0.04</v>
      </c>
      <c r="E1885" s="21" t="n">
        <v>0.01</v>
      </c>
      <c r="F1885" s="21" t="n">
        <v>0.05</v>
      </c>
    </row>
    <row r="1886">
      <c r="A1886" t="inlineStr">
        <is>
          <t>068 - Habersham</t>
        </is>
      </c>
      <c r="B1886" s="20" t="n">
        <v>32325</v>
      </c>
      <c r="C1886" s="20" t="n">
        <v>33785</v>
      </c>
      <c r="D1886" s="21" t="n">
        <v>0.04</v>
      </c>
      <c r="E1886" s="21" t="n">
        <v>0.02</v>
      </c>
      <c r="F1886" s="21" t="n">
        <v>0.06</v>
      </c>
    </row>
    <row r="1887">
      <c r="A1887" t="inlineStr">
        <is>
          <t>068 - Habersham</t>
        </is>
      </c>
      <c r="B1887" s="20" t="n">
        <v>33786</v>
      </c>
      <c r="C1887" s="20" t="n">
        <v>34059</v>
      </c>
      <c r="D1887" s="21" t="n">
        <v>0.04</v>
      </c>
      <c r="E1887" s="21" t="n">
        <v>0.01</v>
      </c>
      <c r="F1887" s="21" t="n">
        <v>0.05</v>
      </c>
    </row>
    <row r="1888">
      <c r="A1888" t="inlineStr">
        <is>
          <t>068 - Habersham</t>
        </is>
      </c>
      <c r="B1888" s="20" t="n">
        <v>34060</v>
      </c>
      <c r="C1888" s="20" t="n">
        <v>35795</v>
      </c>
      <c r="D1888" s="21" t="n">
        <v>0.04</v>
      </c>
      <c r="E1888" s="21" t="n">
        <v>0.02</v>
      </c>
      <c r="F1888" s="21" t="n">
        <v>0.06</v>
      </c>
    </row>
    <row r="1889">
      <c r="A1889" t="inlineStr">
        <is>
          <t>068 - Habersham</t>
        </is>
      </c>
      <c r="B1889" s="20" t="n">
        <v>35796</v>
      </c>
      <c r="C1889" s="20" t="n">
        <v>37164</v>
      </c>
      <c r="D1889" s="21" t="n">
        <v>0.04</v>
      </c>
      <c r="E1889" s="21" t="n">
        <v>0.03</v>
      </c>
      <c r="F1889" s="21" t="n">
        <v>0.07000000000000001</v>
      </c>
    </row>
    <row r="1890">
      <c r="A1890" t="inlineStr">
        <is>
          <t>068 - Habersham</t>
        </is>
      </c>
      <c r="B1890" s="20" t="n">
        <v>37165</v>
      </c>
      <c r="C1890" s="20" t="n">
        <v>37711</v>
      </c>
      <c r="D1890" s="21" t="n">
        <v>0.04</v>
      </c>
      <c r="E1890" s="21" t="n">
        <v>0.02</v>
      </c>
      <c r="F1890" s="21" t="n">
        <v>0.06</v>
      </c>
    </row>
    <row r="1891">
      <c r="A1891" t="inlineStr">
        <is>
          <t>068 - Habersham</t>
        </is>
      </c>
      <c r="B1891" s="20" t="n">
        <v>37712</v>
      </c>
      <c r="C1891" s="20" t="n">
        <v>41729</v>
      </c>
      <c r="D1891" s="21" t="n">
        <v>0.04</v>
      </c>
      <c r="E1891" s="21" t="n">
        <v>0.03</v>
      </c>
      <c r="F1891" s="21" t="n">
        <v>0.07000000000000001</v>
      </c>
    </row>
    <row r="1892">
      <c r="A1892" t="inlineStr">
        <is>
          <t>068 - Habersham</t>
        </is>
      </c>
      <c r="B1892" s="20" t="n">
        <v>41730</v>
      </c>
      <c r="C1892" s="20" t="n">
        <v>42094</v>
      </c>
      <c r="D1892" s="21" t="n">
        <v>0.04</v>
      </c>
      <c r="E1892" s="21" t="n">
        <v>0.02</v>
      </c>
      <c r="F1892" s="21" t="n">
        <v>0.06</v>
      </c>
    </row>
    <row r="1893">
      <c r="A1893" t="inlineStr">
        <is>
          <t>068 - Habersham</t>
        </is>
      </c>
      <c r="B1893" s="20" t="n">
        <v>42095</v>
      </c>
      <c r="C1893" s="20" t="n">
        <v>46477</v>
      </c>
      <c r="D1893" s="21" t="n">
        <v>0.04</v>
      </c>
      <c r="E1893" s="21" t="n">
        <v>0.03</v>
      </c>
      <c r="F1893" s="21" t="n">
        <v>0.07000000000000001</v>
      </c>
    </row>
    <row r="1894">
      <c r="A1894" t="inlineStr">
        <is>
          <t>068 - Habersham</t>
        </is>
      </c>
      <c r="B1894" s="20" t="n">
        <v>46478</v>
      </c>
      <c r="C1894" s="20" t="n">
        <v>46752</v>
      </c>
      <c r="D1894" s="21" t="n">
        <v>0.04</v>
      </c>
      <c r="E1894" s="21" t="n">
        <v>0.02</v>
      </c>
      <c r="F1894" s="21" t="n">
        <v>0.06</v>
      </c>
    </row>
    <row r="1895">
      <c r="A1895" t="inlineStr">
        <is>
          <t>068 - Habersham</t>
        </is>
      </c>
      <c r="B1895" s="20" t="n">
        <v>46753</v>
      </c>
      <c r="C1895" s="20" t="n">
        <v>2958465</v>
      </c>
      <c r="D1895" s="21" t="n">
        <v>0.04</v>
      </c>
      <c r="E1895" s="21" t="n">
        <v>0.01</v>
      </c>
      <c r="F1895" s="21" t="n">
        <v>0.05</v>
      </c>
    </row>
    <row r="1896">
      <c r="A1896" t="inlineStr">
        <is>
          <t>068CLF - Habersham (Locomotive)</t>
        </is>
      </c>
      <c r="B1896" s="20" t="n">
        <v>44378</v>
      </c>
      <c r="C1896" s="20" t="n">
        <v>46477</v>
      </c>
      <c r="D1896" s="21" t="n">
        <v>0.04</v>
      </c>
      <c r="E1896" s="21" t="n">
        <v>0.03</v>
      </c>
      <c r="F1896" s="21" t="n">
        <v>0.07000000000000001</v>
      </c>
    </row>
    <row r="1897">
      <c r="A1897" t="inlineStr">
        <is>
          <t>068CLF - Habersham (Locomotive)</t>
        </is>
      </c>
      <c r="B1897" s="20" t="n">
        <v>46478</v>
      </c>
      <c r="C1897" s="20" t="n">
        <v>46752</v>
      </c>
      <c r="D1897" s="21" t="n">
        <v>0.04</v>
      </c>
      <c r="E1897" s="21" t="n">
        <v>0.02</v>
      </c>
      <c r="F1897" s="21" t="n">
        <v>0.06</v>
      </c>
    </row>
    <row r="1898">
      <c r="A1898" t="inlineStr">
        <is>
          <t>068CLF - Habersham (Locomotive)</t>
        </is>
      </c>
      <c r="B1898" s="20" t="n">
        <v>46753</v>
      </c>
      <c r="C1898" s="20" t="n">
        <v>2958465</v>
      </c>
      <c r="D1898" s="21" t="n">
        <v>0.04</v>
      </c>
      <c r="E1898" s="21" t="n">
        <v>0.01</v>
      </c>
      <c r="F1898" s="21" t="n">
        <v>0.05</v>
      </c>
    </row>
    <row r="1899">
      <c r="A1899" t="inlineStr">
        <is>
          <t>068E - Habersham (Energy)</t>
        </is>
      </c>
      <c r="B1899" s="20" t="n">
        <v>41275</v>
      </c>
      <c r="C1899" s="20" t="n">
        <v>41639</v>
      </c>
      <c r="D1899" s="21" t="n">
        <v>0.03</v>
      </c>
      <c r="E1899" s="21" t="n">
        <v>0.0275</v>
      </c>
      <c r="F1899" s="21" t="n">
        <v>0.0575</v>
      </c>
    </row>
    <row r="1900">
      <c r="A1900" t="inlineStr">
        <is>
          <t>068E - Habersham (Energy)</t>
        </is>
      </c>
      <c r="B1900" s="20" t="n">
        <v>41640</v>
      </c>
      <c r="C1900" s="20" t="n">
        <v>41729</v>
      </c>
      <c r="D1900" s="21" t="n">
        <v>0.02</v>
      </c>
      <c r="E1900" s="21" t="n">
        <v>0.025</v>
      </c>
      <c r="F1900" s="21" t="n">
        <v>0.045</v>
      </c>
    </row>
    <row r="1901">
      <c r="A1901" t="inlineStr">
        <is>
          <t>068E - Habersham (Energy)</t>
        </is>
      </c>
      <c r="B1901" s="20" t="n">
        <v>41730</v>
      </c>
      <c r="C1901" s="20" t="n">
        <v>42004</v>
      </c>
      <c r="D1901" s="21" t="n">
        <v>0.02</v>
      </c>
      <c r="E1901" s="21" t="n">
        <v>0.02</v>
      </c>
      <c r="F1901" s="21" t="n">
        <v>0.04</v>
      </c>
    </row>
    <row r="1902">
      <c r="A1902" t="inlineStr">
        <is>
          <t>068E - Habersham (Energy)</t>
        </is>
      </c>
      <c r="B1902" s="20" t="n">
        <v>42005</v>
      </c>
      <c r="C1902" s="20" t="n">
        <v>42094</v>
      </c>
      <c r="D1902" s="21" t="n">
        <v>0.01</v>
      </c>
      <c r="E1902" s="21" t="n">
        <v>0.02</v>
      </c>
      <c r="F1902" s="21" t="n">
        <v>0.03</v>
      </c>
    </row>
    <row r="1903">
      <c r="A1903" t="inlineStr">
        <is>
          <t>068E - Habersham (Energy)</t>
        </is>
      </c>
      <c r="B1903" s="20" t="n">
        <v>42095</v>
      </c>
      <c r="C1903" s="20" t="n">
        <v>42369</v>
      </c>
      <c r="D1903" s="21" t="n">
        <v>0.01</v>
      </c>
      <c r="E1903" s="21" t="n">
        <v>0.0225</v>
      </c>
      <c r="F1903" s="21" t="n">
        <v>0.0325</v>
      </c>
    </row>
    <row r="1904">
      <c r="A1904" t="inlineStr">
        <is>
          <t>068E - Habersham (Energy)</t>
        </is>
      </c>
      <c r="B1904" s="20" t="n">
        <v>42370</v>
      </c>
      <c r="C1904" s="20" t="n">
        <v>46752</v>
      </c>
      <c r="D1904" s="21" t="n">
        <v>0</v>
      </c>
      <c r="E1904" s="21" t="n">
        <v>0.02</v>
      </c>
      <c r="F1904" s="21" t="n">
        <v>0.02</v>
      </c>
    </row>
    <row r="1905">
      <c r="A1905" t="inlineStr">
        <is>
          <t>068E - Habersham (Energy)</t>
        </is>
      </c>
      <c r="B1905" s="20" t="n">
        <v>46753</v>
      </c>
      <c r="C1905" s="20" t="n">
        <v>2958465</v>
      </c>
      <c r="D1905" s="21" t="n">
        <v>0</v>
      </c>
      <c r="E1905" s="21" t="n">
        <v>0.01</v>
      </c>
      <c r="F1905" s="21" t="n">
        <v>0.01</v>
      </c>
    </row>
    <row r="1906">
      <c r="A1906" t="inlineStr">
        <is>
          <t>068JT - Habersham (Jet Fuel)</t>
        </is>
      </c>
      <c r="B1906" s="20" t="n">
        <v>42005</v>
      </c>
      <c r="C1906" s="20" t="n">
        <v>42185</v>
      </c>
      <c r="D1906" s="21" t="n">
        <v>0</v>
      </c>
      <c r="E1906" s="21" t="n">
        <v>0</v>
      </c>
      <c r="F1906" s="21" t="n">
        <v>0</v>
      </c>
    </row>
    <row r="1907">
      <c r="A1907" t="inlineStr">
        <is>
          <t>068JT - Habersham (Jet Fuel)</t>
        </is>
      </c>
      <c r="B1907" s="20" t="n">
        <v>42186</v>
      </c>
      <c r="C1907" s="20" t="n">
        <v>43281</v>
      </c>
      <c r="D1907" s="21" t="n">
        <v>0.04</v>
      </c>
      <c r="E1907" s="21" t="n">
        <v>0.03</v>
      </c>
      <c r="F1907" s="21" t="n">
        <v>0.07000000000000001</v>
      </c>
    </row>
    <row r="1908">
      <c r="A1908" t="inlineStr">
        <is>
          <t>068JT - Habersham (Jet Fuel)</t>
        </is>
      </c>
      <c r="B1908" s="20" t="n">
        <v>43282</v>
      </c>
      <c r="C1908" s="20" t="n">
        <v>43312</v>
      </c>
      <c r="D1908" s="21" t="n">
        <v>0.04</v>
      </c>
      <c r="E1908" s="21" t="n">
        <v>0.01</v>
      </c>
      <c r="F1908" s="21" t="n">
        <v>0.05</v>
      </c>
    </row>
    <row r="1909">
      <c r="A1909" t="inlineStr">
        <is>
          <t>068JT - Habersham (Jet Fuel)</t>
        </is>
      </c>
      <c r="B1909" s="20" t="n">
        <v>43313</v>
      </c>
      <c r="C1909" s="20" t="n">
        <v>2958465</v>
      </c>
      <c r="D1909" s="21" t="n">
        <v>0</v>
      </c>
      <c r="E1909" s="21" t="n">
        <v>0.01</v>
      </c>
      <c r="F1909" s="21" t="n">
        <v>0.01</v>
      </c>
    </row>
    <row r="1910">
      <c r="A1910" t="inlineStr">
        <is>
          <t>069 - Hall</t>
        </is>
      </c>
      <c r="B1910" s="20" t="n">
        <v>28126</v>
      </c>
      <c r="C1910" s="20" t="n">
        <v>31320</v>
      </c>
      <c r="D1910" s="21" t="n">
        <v>0.04</v>
      </c>
      <c r="E1910" s="21" t="n">
        <v>0.01</v>
      </c>
      <c r="F1910" s="21" t="n">
        <v>0.05</v>
      </c>
    </row>
    <row r="1911">
      <c r="A1911" t="inlineStr">
        <is>
          <t>069 - Hall</t>
        </is>
      </c>
      <c r="B1911" s="20" t="n">
        <v>31321</v>
      </c>
      <c r="C1911" s="20" t="n">
        <v>32233</v>
      </c>
      <c r="D1911" s="21" t="n">
        <v>0.04</v>
      </c>
      <c r="E1911" s="21" t="n">
        <v>0.02</v>
      </c>
      <c r="F1911" s="21" t="n">
        <v>0.06</v>
      </c>
    </row>
    <row r="1912">
      <c r="A1912" t="inlineStr">
        <is>
          <t>069 - Hall</t>
        </is>
      </c>
      <c r="B1912" s="20" t="n">
        <v>32234</v>
      </c>
      <c r="C1912" s="20" t="n">
        <v>32324</v>
      </c>
      <c r="D1912" s="21" t="n">
        <v>0.04</v>
      </c>
      <c r="E1912" s="21" t="n">
        <v>0.01</v>
      </c>
      <c r="F1912" s="21" t="n">
        <v>0.05</v>
      </c>
    </row>
    <row r="1913">
      <c r="A1913" t="inlineStr">
        <is>
          <t>069 - Hall</t>
        </is>
      </c>
      <c r="B1913" s="20" t="n">
        <v>32325</v>
      </c>
      <c r="C1913" s="20" t="n">
        <v>33328</v>
      </c>
      <c r="D1913" s="21" t="n">
        <v>0.04</v>
      </c>
      <c r="E1913" s="21" t="n">
        <v>0.02</v>
      </c>
      <c r="F1913" s="21" t="n">
        <v>0.06</v>
      </c>
    </row>
    <row r="1914">
      <c r="A1914" t="inlineStr">
        <is>
          <t>069 - Hall</t>
        </is>
      </c>
      <c r="B1914" s="20" t="n">
        <v>33329</v>
      </c>
      <c r="C1914" s="20" t="n">
        <v>34789</v>
      </c>
      <c r="D1914" s="21" t="n">
        <v>0.04</v>
      </c>
      <c r="E1914" s="21" t="n">
        <v>0.01</v>
      </c>
      <c r="F1914" s="21" t="n">
        <v>0.05</v>
      </c>
    </row>
    <row r="1915">
      <c r="A1915" t="inlineStr">
        <is>
          <t>069 - Hall</t>
        </is>
      </c>
      <c r="B1915" s="20" t="n">
        <v>34790</v>
      </c>
      <c r="C1915" s="20" t="n">
        <v>35703</v>
      </c>
      <c r="D1915" s="21" t="n">
        <v>0.04</v>
      </c>
      <c r="E1915" s="21" t="n">
        <v>0.02</v>
      </c>
      <c r="F1915" s="21" t="n">
        <v>0.06</v>
      </c>
    </row>
    <row r="1916">
      <c r="A1916" t="inlineStr">
        <is>
          <t>069 - Hall</t>
        </is>
      </c>
      <c r="B1916" s="20" t="n">
        <v>35704</v>
      </c>
      <c r="C1916" s="20" t="n">
        <v>46660</v>
      </c>
      <c r="D1916" s="21" t="n">
        <v>0.04</v>
      </c>
      <c r="E1916" s="21" t="n">
        <v>0.03</v>
      </c>
      <c r="F1916" s="21" t="n">
        <v>0.07000000000000001</v>
      </c>
    </row>
    <row r="1917">
      <c r="A1917" t="inlineStr">
        <is>
          <t>069 - Hall</t>
        </is>
      </c>
      <c r="B1917" s="20" t="n">
        <v>46661</v>
      </c>
      <c r="C1917" s="20" t="n">
        <v>48395</v>
      </c>
      <c r="D1917" s="21" t="n">
        <v>0.04</v>
      </c>
      <c r="E1917" s="21" t="n">
        <v>0.02</v>
      </c>
      <c r="F1917" s="21" t="n">
        <v>0.06</v>
      </c>
    </row>
    <row r="1918">
      <c r="A1918" t="inlineStr">
        <is>
          <t>069 - Hall</t>
        </is>
      </c>
      <c r="B1918" s="20" t="n">
        <v>48396</v>
      </c>
      <c r="C1918" s="20" t="n">
        <v>2958465</v>
      </c>
      <c r="D1918" s="21" t="n">
        <v>0.04</v>
      </c>
      <c r="E1918" s="21" t="n">
        <v>0.01</v>
      </c>
      <c r="F1918" s="21" t="n">
        <v>0.05</v>
      </c>
    </row>
    <row r="1919">
      <c r="A1919" t="inlineStr">
        <is>
          <t>069CLF - Hall (Locomotive)</t>
        </is>
      </c>
      <c r="B1919" s="20" t="n">
        <v>44378</v>
      </c>
      <c r="C1919" s="20" t="n">
        <v>46660</v>
      </c>
      <c r="D1919" s="21" t="n">
        <v>0.04</v>
      </c>
      <c r="E1919" s="21" t="n">
        <v>0.03</v>
      </c>
      <c r="F1919" s="21" t="n">
        <v>0.07000000000000001</v>
      </c>
    </row>
    <row r="1920">
      <c r="A1920" t="inlineStr">
        <is>
          <t>069CLF - Hall (Locomotive)</t>
        </is>
      </c>
      <c r="B1920" s="20" t="n">
        <v>46661</v>
      </c>
      <c r="C1920" s="20" t="n">
        <v>48395</v>
      </c>
      <c r="D1920" s="21" t="n">
        <v>0.04</v>
      </c>
      <c r="E1920" s="21" t="n">
        <v>0.02</v>
      </c>
      <c r="F1920" s="21" t="n">
        <v>0.06</v>
      </c>
    </row>
    <row r="1921">
      <c r="A1921" t="inlineStr">
        <is>
          <t>069CLF - Hall (Locomotive)</t>
        </is>
      </c>
      <c r="B1921" s="20" t="n">
        <v>48396</v>
      </c>
      <c r="C1921" s="20" t="n">
        <v>2958465</v>
      </c>
      <c r="D1921" s="21" t="n">
        <v>0.04</v>
      </c>
      <c r="E1921" s="21" t="n">
        <v>0.01</v>
      </c>
      <c r="F1921" s="21" t="n">
        <v>0.05</v>
      </c>
    </row>
    <row r="1922">
      <c r="A1922" t="inlineStr">
        <is>
          <t>069E - Hall (Energy)</t>
        </is>
      </c>
      <c r="B1922" s="20" t="n">
        <v>41275</v>
      </c>
      <c r="C1922" s="20" t="n">
        <v>41639</v>
      </c>
      <c r="D1922" s="21" t="n">
        <v>0.03</v>
      </c>
      <c r="E1922" s="21" t="n">
        <v>0.025</v>
      </c>
      <c r="F1922" s="21" t="n">
        <v>0.055</v>
      </c>
    </row>
    <row r="1923">
      <c r="A1923" t="inlineStr">
        <is>
          <t>069E - Hall (Energy)</t>
        </is>
      </c>
      <c r="B1923" s="20" t="n">
        <v>41640</v>
      </c>
      <c r="C1923" s="20" t="n">
        <v>42004</v>
      </c>
      <c r="D1923" s="21" t="n">
        <v>0.02</v>
      </c>
      <c r="E1923" s="21" t="n">
        <v>0.02</v>
      </c>
      <c r="F1923" s="21" t="n">
        <v>0.04</v>
      </c>
    </row>
    <row r="1924">
      <c r="A1924" t="inlineStr">
        <is>
          <t>069E - Hall (Energy)</t>
        </is>
      </c>
      <c r="B1924" s="20" t="n">
        <v>42005</v>
      </c>
      <c r="C1924" s="20" t="n">
        <v>42369</v>
      </c>
      <c r="D1924" s="21" t="n">
        <v>0.01</v>
      </c>
      <c r="E1924" s="21" t="n">
        <v>0.015</v>
      </c>
      <c r="F1924" s="21" t="n">
        <v>0.025</v>
      </c>
    </row>
    <row r="1925">
      <c r="A1925" t="inlineStr">
        <is>
          <t>069E - Hall (Energy)</t>
        </is>
      </c>
      <c r="B1925" s="20" t="n">
        <v>42370</v>
      </c>
      <c r="C1925" s="20" t="n">
        <v>46660</v>
      </c>
      <c r="D1925" s="21" t="n">
        <v>0</v>
      </c>
      <c r="E1925" s="21" t="n">
        <v>0.01</v>
      </c>
      <c r="F1925" s="21" t="n">
        <v>0.01</v>
      </c>
    </row>
    <row r="1926">
      <c r="A1926" t="inlineStr">
        <is>
          <t>069E - Hall (Energy)</t>
        </is>
      </c>
      <c r="B1926" s="20" t="n">
        <v>46661</v>
      </c>
      <c r="C1926" s="20" t="n">
        <v>2958465</v>
      </c>
      <c r="D1926" s="21" t="n">
        <v>0</v>
      </c>
      <c r="E1926" s="21" t="n">
        <v>0</v>
      </c>
      <c r="F1926" s="21" t="n">
        <v>0</v>
      </c>
    </row>
    <row r="1927">
      <c r="A1927" t="inlineStr">
        <is>
          <t>069JT - Hall (Jet Fuel)</t>
        </is>
      </c>
      <c r="B1927" s="20" t="n">
        <v>42005</v>
      </c>
      <c r="C1927" s="20" t="n">
        <v>42185</v>
      </c>
      <c r="D1927" s="21" t="n">
        <v>0</v>
      </c>
      <c r="E1927" s="21" t="n">
        <v>0</v>
      </c>
      <c r="F1927" s="21" t="n">
        <v>0</v>
      </c>
    </row>
    <row r="1928">
      <c r="A1928" t="inlineStr">
        <is>
          <t>069JT - Hall (Jet Fuel)</t>
        </is>
      </c>
      <c r="B1928" s="20" t="n">
        <v>42186</v>
      </c>
      <c r="C1928" s="20" t="n">
        <v>43281</v>
      </c>
      <c r="D1928" s="21" t="n">
        <v>0.04</v>
      </c>
      <c r="E1928" s="21" t="n">
        <v>0.03</v>
      </c>
      <c r="F1928" s="21" t="n">
        <v>0.07000000000000001</v>
      </c>
    </row>
    <row r="1929">
      <c r="A1929" t="inlineStr">
        <is>
          <t>069JT - Hall (Jet Fuel)</t>
        </is>
      </c>
      <c r="B1929" s="20" t="n">
        <v>43282</v>
      </c>
      <c r="C1929" s="20" t="n">
        <v>43312</v>
      </c>
      <c r="D1929" s="21" t="n">
        <v>0.04</v>
      </c>
      <c r="E1929" s="21" t="n">
        <v>0.01</v>
      </c>
      <c r="F1929" s="21" t="n">
        <v>0.05</v>
      </c>
    </row>
    <row r="1930">
      <c r="A1930" t="inlineStr">
        <is>
          <t>069JT - Hall (Jet Fuel)</t>
        </is>
      </c>
      <c r="B1930" s="20" t="n">
        <v>43313</v>
      </c>
      <c r="C1930" s="20" t="n">
        <v>2958465</v>
      </c>
      <c r="D1930" s="21" t="n">
        <v>0</v>
      </c>
      <c r="E1930" s="21" t="n">
        <v>0.01</v>
      </c>
      <c r="F1930" s="21" t="n">
        <v>0.01</v>
      </c>
    </row>
    <row r="1931">
      <c r="A1931" t="inlineStr">
        <is>
          <t>070 - Hancock</t>
        </is>
      </c>
      <c r="B1931" s="20" t="n">
        <v>31048</v>
      </c>
      <c r="C1931" s="20" t="n">
        <v>32050</v>
      </c>
      <c r="D1931" s="21" t="n">
        <v>0.04</v>
      </c>
      <c r="E1931" s="21" t="n">
        <v>0.01</v>
      </c>
      <c r="F1931" s="21" t="n">
        <v>0.05</v>
      </c>
    </row>
    <row r="1932">
      <c r="A1932" t="inlineStr">
        <is>
          <t>070 - Hancock</t>
        </is>
      </c>
      <c r="B1932" s="20" t="n">
        <v>32051</v>
      </c>
      <c r="C1932" s="20" t="n">
        <v>35976</v>
      </c>
      <c r="D1932" s="21" t="n">
        <v>0.04</v>
      </c>
      <c r="E1932" s="21" t="n">
        <v>0.02</v>
      </c>
      <c r="F1932" s="21" t="n">
        <v>0.06</v>
      </c>
    </row>
    <row r="1933">
      <c r="A1933" t="inlineStr">
        <is>
          <t>070 - Hancock</t>
        </is>
      </c>
      <c r="B1933" s="20" t="n">
        <v>35977</v>
      </c>
      <c r="C1933" s="20" t="n">
        <v>36160</v>
      </c>
      <c r="D1933" s="21" t="n">
        <v>0.04</v>
      </c>
      <c r="E1933" s="21" t="n">
        <v>0.01</v>
      </c>
      <c r="F1933" s="21" t="n">
        <v>0.05</v>
      </c>
    </row>
    <row r="1934">
      <c r="A1934" t="inlineStr">
        <is>
          <t>070 - Hancock</t>
        </is>
      </c>
      <c r="B1934" s="20" t="n">
        <v>36161</v>
      </c>
      <c r="C1934" s="20" t="n">
        <v>38717</v>
      </c>
      <c r="D1934" s="21" t="n">
        <v>0.04</v>
      </c>
      <c r="E1934" s="21" t="n">
        <v>0.02</v>
      </c>
      <c r="F1934" s="21" t="n">
        <v>0.06</v>
      </c>
    </row>
    <row r="1935">
      <c r="A1935" t="inlineStr">
        <is>
          <t>070 - Hancock</t>
        </is>
      </c>
      <c r="B1935" s="20" t="n">
        <v>38718</v>
      </c>
      <c r="C1935" s="20" t="n">
        <v>39813</v>
      </c>
      <c r="D1935" s="21" t="n">
        <v>0.04</v>
      </c>
      <c r="E1935" s="21" t="n">
        <v>0.03</v>
      </c>
      <c r="F1935" s="21" t="n">
        <v>0.07000000000000001</v>
      </c>
    </row>
    <row r="1936">
      <c r="A1936" t="inlineStr">
        <is>
          <t>070 - Hancock</t>
        </is>
      </c>
      <c r="B1936" s="20" t="n">
        <v>39814</v>
      </c>
      <c r="C1936" s="20" t="n">
        <v>39903</v>
      </c>
      <c r="D1936" s="21" t="n">
        <v>0.04</v>
      </c>
      <c r="E1936" s="21" t="n">
        <v>0.02</v>
      </c>
      <c r="F1936" s="21" t="n">
        <v>0.06</v>
      </c>
    </row>
    <row r="1937">
      <c r="A1937" t="inlineStr">
        <is>
          <t>070 - Hancock</t>
        </is>
      </c>
      <c r="B1937" s="20" t="n">
        <v>39904</v>
      </c>
      <c r="C1937" s="20" t="n">
        <v>41274</v>
      </c>
      <c r="D1937" s="21" t="n">
        <v>0.04</v>
      </c>
      <c r="E1937" s="21" t="n">
        <v>0.03</v>
      </c>
      <c r="F1937" s="21" t="n">
        <v>0.07000000000000001</v>
      </c>
    </row>
    <row r="1938">
      <c r="A1938" t="inlineStr">
        <is>
          <t>070 - Hancock</t>
        </is>
      </c>
      <c r="B1938" s="20" t="n">
        <v>41275</v>
      </c>
      <c r="C1938" s="20" t="n">
        <v>42369</v>
      </c>
      <c r="D1938" s="21" t="n">
        <v>0.04</v>
      </c>
      <c r="E1938" s="21" t="n">
        <v>0.04</v>
      </c>
      <c r="F1938" s="21" t="n">
        <v>0.08</v>
      </c>
    </row>
    <row r="1939">
      <c r="A1939" t="inlineStr">
        <is>
          <t>070 - Hancock</t>
        </is>
      </c>
      <c r="B1939" s="20" t="n">
        <v>42370</v>
      </c>
      <c r="C1939" s="20" t="n">
        <v>42643</v>
      </c>
      <c r="D1939" s="21" t="n">
        <v>0.04</v>
      </c>
      <c r="E1939" s="21" t="n">
        <v>0.03</v>
      </c>
      <c r="F1939" s="21" t="n">
        <v>0.07000000000000001</v>
      </c>
    </row>
    <row r="1940">
      <c r="A1940" t="inlineStr">
        <is>
          <t>070 - Hancock</t>
        </is>
      </c>
      <c r="B1940" s="20" t="n">
        <v>42644</v>
      </c>
      <c r="C1940" s="20" t="n">
        <v>45291</v>
      </c>
      <c r="D1940" s="21" t="n">
        <v>0.04</v>
      </c>
      <c r="E1940" s="21" t="n">
        <v>0.04</v>
      </c>
      <c r="F1940" s="21" t="n">
        <v>0.08</v>
      </c>
    </row>
    <row r="1941">
      <c r="A1941" t="inlineStr">
        <is>
          <t>070 - Hancock</t>
        </is>
      </c>
      <c r="B1941" s="20" t="n">
        <v>45292</v>
      </c>
      <c r="C1941" s="20" t="n">
        <v>45473</v>
      </c>
      <c r="D1941" s="21" t="n">
        <v>0.04</v>
      </c>
      <c r="E1941" s="21" t="n">
        <v>0.03</v>
      </c>
      <c r="F1941" s="21" t="n">
        <v>0.07000000000000001</v>
      </c>
    </row>
    <row r="1942">
      <c r="A1942" t="inlineStr">
        <is>
          <t>070 - Hancock</t>
        </is>
      </c>
      <c r="B1942" s="20" t="n">
        <v>45474</v>
      </c>
      <c r="C1942" s="20" t="n">
        <v>46934</v>
      </c>
      <c r="D1942" s="21" t="n">
        <v>0.04</v>
      </c>
      <c r="E1942" s="21" t="n">
        <v>0.04</v>
      </c>
      <c r="F1942" s="21" t="n">
        <v>0.08</v>
      </c>
    </row>
    <row r="1943">
      <c r="A1943" t="inlineStr">
        <is>
          <t>070 - Hancock</t>
        </is>
      </c>
      <c r="B1943" s="20" t="n">
        <v>46935</v>
      </c>
      <c r="C1943" s="20" t="n">
        <v>47664</v>
      </c>
      <c r="D1943" s="21" t="n">
        <v>0.04</v>
      </c>
      <c r="E1943" s="21" t="n">
        <v>0.03</v>
      </c>
      <c r="F1943" s="21" t="n">
        <v>0.07000000000000001</v>
      </c>
    </row>
    <row r="1944">
      <c r="A1944" t="inlineStr">
        <is>
          <t>070 - Hancock</t>
        </is>
      </c>
      <c r="B1944" s="20" t="n">
        <v>47665</v>
      </c>
      <c r="C1944" s="20" t="n">
        <v>48579</v>
      </c>
      <c r="D1944" s="21" t="n">
        <v>0.04</v>
      </c>
      <c r="E1944" s="21" t="n">
        <v>0.02</v>
      </c>
      <c r="F1944" s="21" t="n">
        <v>0.06</v>
      </c>
    </row>
    <row r="1945">
      <c r="A1945" t="inlineStr">
        <is>
          <t>070 - Hancock</t>
        </is>
      </c>
      <c r="B1945" s="20" t="n">
        <v>48580</v>
      </c>
      <c r="C1945" s="20" t="n">
        <v>2958465</v>
      </c>
      <c r="D1945" s="21" t="n">
        <v>0.04</v>
      </c>
      <c r="E1945" s="21" t="n">
        <v>0.01</v>
      </c>
      <c r="F1945" s="21" t="n">
        <v>0.05</v>
      </c>
    </row>
    <row r="1946">
      <c r="A1946" t="inlineStr">
        <is>
          <t>070CLF - Hancock (Locomotive)</t>
        </is>
      </c>
      <c r="B1946" s="20" t="n">
        <v>44378</v>
      </c>
      <c r="C1946" s="20" t="n">
        <v>45291</v>
      </c>
      <c r="D1946" s="21" t="n">
        <v>0.04</v>
      </c>
      <c r="E1946" s="21" t="n">
        <v>0.03</v>
      </c>
      <c r="F1946" s="21" t="n">
        <v>0.07000000000000001</v>
      </c>
    </row>
    <row r="1947">
      <c r="A1947" t="inlineStr">
        <is>
          <t>070CLF - Hancock (Locomotive)</t>
        </is>
      </c>
      <c r="B1947" s="20" t="n">
        <v>45292</v>
      </c>
      <c r="C1947" s="20" t="n">
        <v>45473</v>
      </c>
      <c r="D1947" s="21" t="n">
        <v>0.04</v>
      </c>
      <c r="E1947" s="21" t="n">
        <v>0.02</v>
      </c>
      <c r="F1947" s="21" t="n">
        <v>0.06</v>
      </c>
    </row>
    <row r="1948">
      <c r="A1948" t="inlineStr">
        <is>
          <t>070CLF - Hancock (Locomotive)</t>
        </is>
      </c>
      <c r="B1948" s="20" t="n">
        <v>45474</v>
      </c>
      <c r="C1948" s="20" t="n">
        <v>46934</v>
      </c>
      <c r="D1948" s="21" t="n">
        <v>0.04</v>
      </c>
      <c r="E1948" s="21" t="n">
        <v>0.03</v>
      </c>
      <c r="F1948" s="21" t="n">
        <v>0.07000000000000001</v>
      </c>
    </row>
    <row r="1949">
      <c r="A1949" t="inlineStr">
        <is>
          <t>070CLF - Hancock (Locomotive)</t>
        </is>
      </c>
      <c r="B1949" s="20" t="n">
        <v>46935</v>
      </c>
      <c r="C1949" s="20" t="n">
        <v>47664</v>
      </c>
      <c r="D1949" s="21" t="n">
        <v>0.04</v>
      </c>
      <c r="E1949" s="21" t="n">
        <v>0.02</v>
      </c>
      <c r="F1949" s="21" t="n">
        <v>0.06</v>
      </c>
    </row>
    <row r="1950">
      <c r="A1950" t="inlineStr">
        <is>
          <t>070CLF - Hancock (Locomotive)</t>
        </is>
      </c>
      <c r="B1950" s="20" t="n">
        <v>47665</v>
      </c>
      <c r="C1950" s="20" t="n">
        <v>2958465</v>
      </c>
      <c r="D1950" s="21" t="n">
        <v>0.04</v>
      </c>
      <c r="E1950" s="21" t="n">
        <v>0.01</v>
      </c>
      <c r="F1950" s="21" t="n">
        <v>0.05</v>
      </c>
    </row>
    <row r="1951">
      <c r="A1951" t="inlineStr">
        <is>
          <t>070E - Hancock (Energy)</t>
        </is>
      </c>
      <c r="B1951" s="20" t="n">
        <v>41275</v>
      </c>
      <c r="C1951" s="20" t="n">
        <v>41639</v>
      </c>
      <c r="D1951" s="21" t="n">
        <v>0.03</v>
      </c>
      <c r="E1951" s="21" t="n">
        <v>0.025</v>
      </c>
      <c r="F1951" s="21" t="n">
        <v>0.055</v>
      </c>
    </row>
    <row r="1952">
      <c r="A1952" t="inlineStr">
        <is>
          <t>070E - Hancock (Energy)</t>
        </is>
      </c>
      <c r="B1952" s="20" t="n">
        <v>41640</v>
      </c>
      <c r="C1952" s="20" t="n">
        <v>42004</v>
      </c>
      <c r="D1952" s="21" t="n">
        <v>0.02</v>
      </c>
      <c r="E1952" s="21" t="n">
        <v>0.02</v>
      </c>
      <c r="F1952" s="21" t="n">
        <v>0.04</v>
      </c>
    </row>
    <row r="1953">
      <c r="A1953" t="inlineStr">
        <is>
          <t>070E - Hancock (Energy)</t>
        </is>
      </c>
      <c r="B1953" s="20" t="n">
        <v>42005</v>
      </c>
      <c r="C1953" s="20" t="n">
        <v>42369</v>
      </c>
      <c r="D1953" s="21" t="n">
        <v>0.01</v>
      </c>
      <c r="E1953" s="21" t="n">
        <v>0.015</v>
      </c>
      <c r="F1953" s="21" t="n">
        <v>0.025</v>
      </c>
    </row>
    <row r="1954">
      <c r="A1954" t="inlineStr">
        <is>
          <t>070E - Hancock (Energy)</t>
        </is>
      </c>
      <c r="B1954" s="20" t="n">
        <v>42370</v>
      </c>
      <c r="C1954" s="20" t="n">
        <v>42643</v>
      </c>
      <c r="D1954" s="21" t="n">
        <v>0</v>
      </c>
      <c r="E1954" s="21" t="n">
        <v>0</v>
      </c>
      <c r="F1954" s="21" t="n">
        <v>0</v>
      </c>
    </row>
    <row r="1955">
      <c r="A1955" t="inlineStr">
        <is>
          <t>070E - Hancock (Energy)</t>
        </is>
      </c>
      <c r="B1955" s="20" t="n">
        <v>42644</v>
      </c>
      <c r="C1955" s="20" t="n">
        <v>46934</v>
      </c>
      <c r="D1955" s="21" t="n">
        <v>0</v>
      </c>
      <c r="E1955" s="21" t="n">
        <v>0.01</v>
      </c>
      <c r="F1955" s="21" t="n">
        <v>0.01</v>
      </c>
    </row>
    <row r="1956">
      <c r="A1956" t="inlineStr">
        <is>
          <t>070E - Hancock (Energy)</t>
        </is>
      </c>
      <c r="B1956" s="20" t="n">
        <v>46935</v>
      </c>
      <c r="C1956" s="20" t="n">
        <v>2958465</v>
      </c>
      <c r="D1956" s="21" t="n">
        <v>0</v>
      </c>
      <c r="E1956" s="21" t="n">
        <v>0</v>
      </c>
      <c r="F1956" s="21" t="n">
        <v>0</v>
      </c>
    </row>
    <row r="1957">
      <c r="A1957" t="inlineStr">
        <is>
          <t>070JT - Hancock (Jet Fuel)</t>
        </is>
      </c>
      <c r="B1957" s="20" t="n">
        <v>42186</v>
      </c>
      <c r="C1957" s="20" t="n">
        <v>42369</v>
      </c>
      <c r="D1957" s="21" t="n">
        <v>0.04</v>
      </c>
      <c r="E1957" s="21" t="n">
        <v>0.04</v>
      </c>
      <c r="F1957" s="21" t="n">
        <v>0.08</v>
      </c>
    </row>
    <row r="1958">
      <c r="A1958" t="inlineStr">
        <is>
          <t>070JT - Hancock (Jet Fuel)</t>
        </is>
      </c>
      <c r="B1958" s="20" t="n">
        <v>42370</v>
      </c>
      <c r="C1958" s="20" t="n">
        <v>42643</v>
      </c>
      <c r="D1958" s="21" t="n">
        <v>0.04</v>
      </c>
      <c r="E1958" s="21" t="n">
        <v>0.03</v>
      </c>
      <c r="F1958" s="21" t="n">
        <v>0.07000000000000001</v>
      </c>
    </row>
    <row r="1959">
      <c r="A1959" t="inlineStr">
        <is>
          <t>070JT - Hancock (Jet Fuel)</t>
        </is>
      </c>
      <c r="B1959" s="20" t="n">
        <v>42644</v>
      </c>
      <c r="C1959" s="20" t="n">
        <v>43281</v>
      </c>
      <c r="D1959" s="21" t="n">
        <v>0.04</v>
      </c>
      <c r="E1959" s="21" t="n">
        <v>0.04</v>
      </c>
      <c r="F1959" s="21" t="n">
        <v>0.08</v>
      </c>
    </row>
    <row r="1960">
      <c r="A1960" t="inlineStr">
        <is>
          <t>070JT - Hancock (Jet Fuel)</t>
        </is>
      </c>
      <c r="B1960" s="20" t="n">
        <v>43282</v>
      </c>
      <c r="C1960" s="20" t="n">
        <v>43312</v>
      </c>
      <c r="D1960" s="21" t="n">
        <v>0.04</v>
      </c>
      <c r="E1960" s="21" t="n">
        <v>0.01</v>
      </c>
      <c r="F1960" s="21" t="n">
        <v>0.05</v>
      </c>
    </row>
    <row r="1961">
      <c r="A1961" t="inlineStr">
        <is>
          <t>070JT - Hancock (Jet Fuel)</t>
        </is>
      </c>
      <c r="B1961" s="20" t="n">
        <v>43313</v>
      </c>
      <c r="C1961" s="20" t="n">
        <v>2958465</v>
      </c>
      <c r="D1961" s="21" t="n">
        <v>0</v>
      </c>
      <c r="E1961" s="21" t="n">
        <v>0.01</v>
      </c>
      <c r="F1961" s="21" t="n">
        <v>0.01</v>
      </c>
    </row>
    <row r="1962">
      <c r="A1962" t="inlineStr">
        <is>
          <t>070TE - Hancock (TSPLOST Exempt)</t>
        </is>
      </c>
      <c r="B1962" s="20" t="n">
        <v>31048</v>
      </c>
      <c r="C1962" s="20" t="n">
        <v>32050</v>
      </c>
      <c r="D1962" s="21" t="n">
        <v>0.04</v>
      </c>
      <c r="E1962" s="21" t="n">
        <v>0.01</v>
      </c>
      <c r="F1962" s="21" t="n">
        <v>0.05</v>
      </c>
    </row>
    <row r="1963">
      <c r="A1963" t="inlineStr">
        <is>
          <t>070TE - Hancock (TSPLOST Exempt)</t>
        </is>
      </c>
      <c r="B1963" s="20" t="n">
        <v>32051</v>
      </c>
      <c r="C1963" s="20" t="n">
        <v>35976</v>
      </c>
      <c r="D1963" s="21" t="n">
        <v>0.04</v>
      </c>
      <c r="E1963" s="21" t="n">
        <v>0.02</v>
      </c>
      <c r="F1963" s="21" t="n">
        <v>0.06</v>
      </c>
    </row>
    <row r="1964">
      <c r="A1964" t="inlineStr">
        <is>
          <t>070TE - Hancock (TSPLOST Exempt)</t>
        </is>
      </c>
      <c r="B1964" s="20" t="n">
        <v>35977</v>
      </c>
      <c r="C1964" s="20" t="n">
        <v>36160</v>
      </c>
      <c r="D1964" s="21" t="n">
        <v>0.04</v>
      </c>
      <c r="E1964" s="21" t="n">
        <v>0.01</v>
      </c>
      <c r="F1964" s="21" t="n">
        <v>0.05</v>
      </c>
    </row>
    <row r="1965">
      <c r="A1965" t="inlineStr">
        <is>
          <t>070TE - Hancock (TSPLOST Exempt)</t>
        </is>
      </c>
      <c r="B1965" s="20" t="n">
        <v>36161</v>
      </c>
      <c r="C1965" s="20" t="n">
        <v>38717</v>
      </c>
      <c r="D1965" s="21" t="n">
        <v>0.04</v>
      </c>
      <c r="E1965" s="21" t="n">
        <v>0.02</v>
      </c>
      <c r="F1965" s="21" t="n">
        <v>0.06</v>
      </c>
    </row>
    <row r="1966">
      <c r="A1966" t="inlineStr">
        <is>
          <t>070TE - Hancock (TSPLOST Exempt)</t>
        </is>
      </c>
      <c r="B1966" s="20" t="n">
        <v>38718</v>
      </c>
      <c r="C1966" s="20" t="n">
        <v>39813</v>
      </c>
      <c r="D1966" s="21" t="n">
        <v>0.04</v>
      </c>
      <c r="E1966" s="21" t="n">
        <v>0.03</v>
      </c>
      <c r="F1966" s="21" t="n">
        <v>0.07000000000000001</v>
      </c>
    </row>
    <row r="1967">
      <c r="A1967" t="inlineStr">
        <is>
          <t>070TE - Hancock (TSPLOST Exempt)</t>
        </is>
      </c>
      <c r="B1967" s="20" t="n">
        <v>39814</v>
      </c>
      <c r="C1967" s="20" t="n">
        <v>39903</v>
      </c>
      <c r="D1967" s="21" t="n">
        <v>0.04</v>
      </c>
      <c r="E1967" s="21" t="n">
        <v>0.02</v>
      </c>
      <c r="F1967" s="21" t="n">
        <v>0.06</v>
      </c>
    </row>
    <row r="1968">
      <c r="A1968" t="inlineStr">
        <is>
          <t>070TE - Hancock (TSPLOST Exempt)</t>
        </is>
      </c>
      <c r="B1968" s="20" t="n">
        <v>39904</v>
      </c>
      <c r="C1968" s="20" t="n">
        <v>42369</v>
      </c>
      <c r="D1968" s="21" t="n">
        <v>0.04</v>
      </c>
      <c r="E1968" s="21" t="n">
        <v>0.03</v>
      </c>
      <c r="F1968" s="21" t="n">
        <v>0.07000000000000001</v>
      </c>
    </row>
    <row r="1969">
      <c r="A1969" t="inlineStr">
        <is>
          <t>070TE - Hancock (TSPLOST Exempt)</t>
        </is>
      </c>
      <c r="B1969" s="20" t="n">
        <v>42370</v>
      </c>
      <c r="C1969" s="20" t="n">
        <v>42643</v>
      </c>
      <c r="D1969" s="21" t="n">
        <v>0.04</v>
      </c>
      <c r="E1969" s="21" t="n">
        <v>0.02</v>
      </c>
      <c r="F1969" s="21" t="n">
        <v>0.06</v>
      </c>
    </row>
    <row r="1970">
      <c r="A1970" t="inlineStr">
        <is>
          <t>070TE - Hancock (TSPLOST Exempt)</t>
        </is>
      </c>
      <c r="B1970" s="20" t="n">
        <v>42644</v>
      </c>
      <c r="C1970" s="20" t="n">
        <v>45291</v>
      </c>
      <c r="D1970" s="21" t="n">
        <v>0.04</v>
      </c>
      <c r="E1970" s="21" t="n">
        <v>0.03</v>
      </c>
      <c r="F1970" s="21" t="n">
        <v>0.07000000000000001</v>
      </c>
    </row>
    <row r="1971">
      <c r="A1971" t="inlineStr">
        <is>
          <t>070TE - Hancock (TSPLOST Exempt)</t>
        </is>
      </c>
      <c r="B1971" s="20" t="n">
        <v>45292</v>
      </c>
      <c r="C1971" s="20" t="n">
        <v>45473</v>
      </c>
      <c r="D1971" s="21" t="n">
        <v>0.04</v>
      </c>
      <c r="E1971" s="21" t="n">
        <v>0.02</v>
      </c>
      <c r="F1971" s="21" t="n">
        <v>0.06</v>
      </c>
    </row>
    <row r="1972">
      <c r="A1972" t="inlineStr">
        <is>
          <t>070TE - Hancock (TSPLOST Exempt)</t>
        </is>
      </c>
      <c r="B1972" s="20" t="n">
        <v>45474</v>
      </c>
      <c r="C1972" s="20" t="n">
        <v>46934</v>
      </c>
      <c r="D1972" s="21" t="n">
        <v>0.04</v>
      </c>
      <c r="E1972" s="21" t="n">
        <v>0.03</v>
      </c>
      <c r="F1972" s="21" t="n">
        <v>0.07000000000000001</v>
      </c>
    </row>
    <row r="1973">
      <c r="A1973" t="inlineStr">
        <is>
          <t>070TE - Hancock (TSPLOST Exempt)</t>
        </is>
      </c>
      <c r="B1973" s="20" t="n">
        <v>46935</v>
      </c>
      <c r="C1973" s="20" t="n">
        <v>47664</v>
      </c>
      <c r="D1973" s="21" t="n">
        <v>0.04</v>
      </c>
      <c r="E1973" s="21" t="n">
        <v>0.02</v>
      </c>
      <c r="F1973" s="21" t="n">
        <v>0.06</v>
      </c>
    </row>
    <row r="1974">
      <c r="A1974" t="inlineStr">
        <is>
          <t>070TE - Hancock (TSPLOST Exempt)</t>
        </is>
      </c>
      <c r="B1974" s="20" t="n">
        <v>47665</v>
      </c>
      <c r="C1974" s="20" t="n">
        <v>2958465</v>
      </c>
      <c r="D1974" s="21" t="n">
        <v>0.04</v>
      </c>
      <c r="E1974" s="21" t="n">
        <v>0.01</v>
      </c>
      <c r="F1974" s="21" t="n">
        <v>0.05</v>
      </c>
    </row>
    <row r="1975">
      <c r="A1975" t="inlineStr">
        <is>
          <t>071 - Haralson</t>
        </is>
      </c>
      <c r="B1975" s="20" t="n">
        <v>28399</v>
      </c>
      <c r="C1975" s="20" t="n">
        <v>32598</v>
      </c>
      <c r="D1975" s="21" t="n">
        <v>0.04</v>
      </c>
      <c r="E1975" s="21" t="n">
        <v>0.01</v>
      </c>
      <c r="F1975" s="21" t="n">
        <v>0.05</v>
      </c>
    </row>
    <row r="1976">
      <c r="A1976" t="inlineStr">
        <is>
          <t>071 - Haralson</t>
        </is>
      </c>
      <c r="B1976" s="20" t="n">
        <v>32599</v>
      </c>
      <c r="C1976" s="20" t="n">
        <v>34424</v>
      </c>
      <c r="D1976" s="21" t="n">
        <v>0.04</v>
      </c>
      <c r="E1976" s="21" t="n">
        <v>0.02</v>
      </c>
      <c r="F1976" s="21" t="n">
        <v>0.06</v>
      </c>
    </row>
    <row r="1977">
      <c r="A1977" t="inlineStr">
        <is>
          <t>071 - Haralson</t>
        </is>
      </c>
      <c r="B1977" s="20" t="n">
        <v>34425</v>
      </c>
      <c r="C1977" s="20" t="n">
        <v>34515</v>
      </c>
      <c r="D1977" s="21" t="n">
        <v>0.04</v>
      </c>
      <c r="E1977" s="21" t="n">
        <v>0.01</v>
      </c>
      <c r="F1977" s="21" t="n">
        <v>0.05</v>
      </c>
    </row>
    <row r="1978">
      <c r="A1978" t="inlineStr">
        <is>
          <t>071 - Haralson</t>
        </is>
      </c>
      <c r="B1978" s="20" t="n">
        <v>34516</v>
      </c>
      <c r="C1978" s="20" t="n">
        <v>35611</v>
      </c>
      <c r="D1978" s="21" t="n">
        <v>0.04</v>
      </c>
      <c r="E1978" s="21" t="n">
        <v>0.02</v>
      </c>
      <c r="F1978" s="21" t="n">
        <v>0.06</v>
      </c>
    </row>
    <row r="1979">
      <c r="A1979" t="inlineStr">
        <is>
          <t>071 - Haralson</t>
        </is>
      </c>
      <c r="B1979" s="20" t="n">
        <v>35612</v>
      </c>
      <c r="C1979" s="20" t="n">
        <v>43190</v>
      </c>
      <c r="D1979" s="21" t="n">
        <v>0.04</v>
      </c>
      <c r="E1979" s="21" t="n">
        <v>0.03</v>
      </c>
      <c r="F1979" s="21" t="n">
        <v>0.07000000000000001</v>
      </c>
    </row>
    <row r="1980">
      <c r="A1980" t="inlineStr">
        <is>
          <t>071 - Haralson</t>
        </is>
      </c>
      <c r="B1980" s="20" t="n">
        <v>43191</v>
      </c>
      <c r="C1980" s="20" t="n">
        <v>43373</v>
      </c>
      <c r="D1980" s="21" t="n">
        <v>0.04</v>
      </c>
      <c r="E1980" s="21" t="n">
        <v>0.04</v>
      </c>
      <c r="F1980" s="21" t="n">
        <v>0.08</v>
      </c>
    </row>
    <row r="1981">
      <c r="A1981" t="inlineStr">
        <is>
          <t>071 - Haralson</t>
        </is>
      </c>
      <c r="B1981" s="20" t="n">
        <v>43374</v>
      </c>
      <c r="C1981" s="20" t="n">
        <v>44651</v>
      </c>
      <c r="D1981" s="21" t="n">
        <v>0.04</v>
      </c>
      <c r="E1981" s="21" t="n">
        <v>0.04</v>
      </c>
      <c r="F1981" s="21" t="n">
        <v>0.08</v>
      </c>
    </row>
    <row r="1982">
      <c r="A1982" t="inlineStr">
        <is>
          <t>071 - Haralson</t>
        </is>
      </c>
      <c r="B1982" s="20" t="n">
        <v>44652</v>
      </c>
      <c r="C1982" s="20" t="n">
        <v>44742</v>
      </c>
      <c r="D1982" s="21" t="n">
        <v>0.04</v>
      </c>
      <c r="E1982" s="21" t="n">
        <v>0.03</v>
      </c>
      <c r="F1982" s="21" t="n">
        <v>0.07000000000000001</v>
      </c>
    </row>
    <row r="1983">
      <c r="A1983" t="inlineStr">
        <is>
          <t>071 - Haralson</t>
        </is>
      </c>
      <c r="B1983" s="20" t="n">
        <v>44743</v>
      </c>
      <c r="C1983" s="20" t="n">
        <v>46568</v>
      </c>
      <c r="D1983" s="21" t="n">
        <v>0.04</v>
      </c>
      <c r="E1983" s="21" t="n">
        <v>0.04</v>
      </c>
      <c r="F1983" s="21" t="n">
        <v>0.08</v>
      </c>
    </row>
    <row r="1984">
      <c r="A1984" t="inlineStr">
        <is>
          <t>071 - Haralson</t>
        </is>
      </c>
      <c r="B1984" s="20" t="n">
        <v>46569</v>
      </c>
      <c r="C1984" s="20" t="n">
        <v>2958465</v>
      </c>
      <c r="D1984" s="21" t="n">
        <v>0.04</v>
      </c>
      <c r="E1984" s="21" t="n">
        <v>0.01</v>
      </c>
      <c r="F1984" s="21" t="n">
        <v>0.05</v>
      </c>
    </row>
    <row r="1985">
      <c r="A1985" t="inlineStr">
        <is>
          <t>071CLF - Haralson (Locomotive)</t>
        </is>
      </c>
      <c r="B1985" s="20" t="n">
        <v>44378</v>
      </c>
      <c r="C1985" s="20" t="n">
        <v>44742</v>
      </c>
      <c r="D1985" s="21" t="n">
        <v>0.04</v>
      </c>
      <c r="E1985" s="21" t="n">
        <v>0.03</v>
      </c>
      <c r="F1985" s="21" t="n">
        <v>0.07000000000000001</v>
      </c>
    </row>
    <row r="1986">
      <c r="A1986" t="inlineStr">
        <is>
          <t>071CLF - Haralson (Locomotive)</t>
        </is>
      </c>
      <c r="B1986" s="20" t="n">
        <v>44743</v>
      </c>
      <c r="C1986" s="20" t="n">
        <v>46477</v>
      </c>
      <c r="D1986" s="21" t="n">
        <v>0.04</v>
      </c>
      <c r="E1986" s="21" t="n">
        <v>0.03</v>
      </c>
      <c r="F1986" s="21" t="n">
        <v>0.07000000000000001</v>
      </c>
    </row>
    <row r="1987">
      <c r="A1987" t="inlineStr">
        <is>
          <t>071CLF - Haralson (Locomotive)</t>
        </is>
      </c>
      <c r="B1987" s="20" t="n">
        <v>46478</v>
      </c>
      <c r="C1987" s="20" t="n">
        <v>46568</v>
      </c>
      <c r="D1987" s="21" t="n">
        <v>0.04</v>
      </c>
      <c r="E1987" s="21" t="n">
        <v>0.02</v>
      </c>
      <c r="F1987" s="21" t="n">
        <v>0.06</v>
      </c>
    </row>
    <row r="1988">
      <c r="A1988" t="inlineStr">
        <is>
          <t>071CLF - Haralson (Locomotive)</t>
        </is>
      </c>
      <c r="B1988" s="20" t="n">
        <v>46569</v>
      </c>
      <c r="C1988" s="20" t="n">
        <v>2958465</v>
      </c>
      <c r="D1988" s="21" t="n">
        <v>0.04</v>
      </c>
      <c r="E1988" s="21" t="n">
        <v>0.01</v>
      </c>
      <c r="F1988" s="21" t="n">
        <v>0.05</v>
      </c>
    </row>
    <row r="1989">
      <c r="A1989" t="inlineStr">
        <is>
          <t>071E - Haralson (Energy)</t>
        </is>
      </c>
      <c r="B1989" s="20" t="n">
        <v>41275</v>
      </c>
      <c r="C1989" s="20" t="n">
        <v>41639</v>
      </c>
      <c r="D1989" s="21" t="n">
        <v>0.03</v>
      </c>
      <c r="E1989" s="21" t="n">
        <v>0.025</v>
      </c>
      <c r="F1989" s="21" t="n">
        <v>0.055</v>
      </c>
    </row>
    <row r="1990">
      <c r="A1990" t="inlineStr">
        <is>
          <t>071E - Haralson (Energy)</t>
        </is>
      </c>
      <c r="B1990" s="20" t="n">
        <v>41640</v>
      </c>
      <c r="C1990" s="20" t="n">
        <v>42004</v>
      </c>
      <c r="D1990" s="21" t="n">
        <v>0.02</v>
      </c>
      <c r="E1990" s="21" t="n">
        <v>0.02</v>
      </c>
      <c r="F1990" s="21" t="n">
        <v>0.04</v>
      </c>
    </row>
    <row r="1991">
      <c r="A1991" t="inlineStr">
        <is>
          <t>071E - Haralson (Energy)</t>
        </is>
      </c>
      <c r="B1991" s="20" t="n">
        <v>42005</v>
      </c>
      <c r="C1991" s="20" t="n">
        <v>42369</v>
      </c>
      <c r="D1991" s="21" t="n">
        <v>0.01</v>
      </c>
      <c r="E1991" s="21" t="n">
        <v>0.015</v>
      </c>
      <c r="F1991" s="21" t="n">
        <v>0.025</v>
      </c>
    </row>
    <row r="1992">
      <c r="A1992" t="inlineStr">
        <is>
          <t>071E - Haralson (Energy)</t>
        </is>
      </c>
      <c r="B1992" s="20" t="n">
        <v>42370</v>
      </c>
      <c r="C1992" s="20" t="n">
        <v>46568</v>
      </c>
      <c r="D1992" s="21" t="n">
        <v>0</v>
      </c>
      <c r="E1992" s="21" t="n">
        <v>0.01</v>
      </c>
      <c r="F1992" s="21" t="n">
        <v>0.01</v>
      </c>
    </row>
    <row r="1993">
      <c r="A1993" t="inlineStr">
        <is>
          <t>071E - Haralson (Energy)</t>
        </is>
      </c>
      <c r="B1993" s="20" t="n">
        <v>46569</v>
      </c>
      <c r="C1993" s="20" t="n">
        <v>2958465</v>
      </c>
      <c r="D1993" s="21" t="n">
        <v>0</v>
      </c>
      <c r="E1993" s="21" t="n">
        <v>0</v>
      </c>
      <c r="F1993" s="21" t="n">
        <v>0</v>
      </c>
    </row>
    <row r="1994">
      <c r="A1994" t="inlineStr">
        <is>
          <t>071JT - Haralson (Jet Fuel)</t>
        </is>
      </c>
      <c r="B1994" s="20" t="n">
        <v>42005</v>
      </c>
      <c r="C1994" s="20" t="n">
        <v>42185</v>
      </c>
      <c r="D1994" s="21" t="n">
        <v>0</v>
      </c>
      <c r="E1994" s="21" t="n">
        <v>0</v>
      </c>
      <c r="F1994" s="21" t="n">
        <v>0</v>
      </c>
    </row>
    <row r="1995">
      <c r="A1995" t="inlineStr">
        <is>
          <t>071JT - Haralson (Jet Fuel)</t>
        </is>
      </c>
      <c r="B1995" s="20" t="n">
        <v>42186</v>
      </c>
      <c r="C1995" s="20" t="n">
        <v>43190</v>
      </c>
      <c r="D1995" s="21" t="n">
        <v>0.04</v>
      </c>
      <c r="E1995" s="21" t="n">
        <v>0.03</v>
      </c>
      <c r="F1995" s="21" t="n">
        <v>0.07000000000000001</v>
      </c>
    </row>
    <row r="1996">
      <c r="A1996" t="inlineStr">
        <is>
          <t>071JT - Haralson (Jet Fuel)</t>
        </is>
      </c>
      <c r="B1996" s="20" t="n">
        <v>43191</v>
      </c>
      <c r="C1996" s="20" t="n">
        <v>43281</v>
      </c>
      <c r="D1996" s="21" t="n">
        <v>0.04</v>
      </c>
      <c r="E1996" s="21" t="n">
        <v>0.04</v>
      </c>
      <c r="F1996" s="21" t="n">
        <v>0.08</v>
      </c>
    </row>
    <row r="1997">
      <c r="A1997" t="inlineStr">
        <is>
          <t>071JT - Haralson (Jet Fuel)</t>
        </is>
      </c>
      <c r="B1997" s="20" t="n">
        <v>43282</v>
      </c>
      <c r="C1997" s="20" t="n">
        <v>43312</v>
      </c>
      <c r="D1997" s="21" t="n">
        <v>0.04</v>
      </c>
      <c r="E1997" s="21" t="n">
        <v>0.01</v>
      </c>
      <c r="F1997" s="21" t="n">
        <v>0.05</v>
      </c>
    </row>
    <row r="1998">
      <c r="A1998" t="inlineStr">
        <is>
          <t>071JT - Haralson (Jet Fuel)</t>
        </is>
      </c>
      <c r="B1998" s="20" t="n">
        <v>43313</v>
      </c>
      <c r="C1998" s="20" t="n">
        <v>2958465</v>
      </c>
      <c r="D1998" s="21" t="n">
        <v>0</v>
      </c>
      <c r="E1998" s="21" t="n">
        <v>0.01</v>
      </c>
      <c r="F1998" s="21" t="n">
        <v>0.01</v>
      </c>
    </row>
    <row r="1999">
      <c r="A1999" t="inlineStr">
        <is>
          <t>071TE - Haralson (TSPLOST Exempt)</t>
        </is>
      </c>
      <c r="B1999" s="20" t="n">
        <v>35612</v>
      </c>
      <c r="C1999" s="20" t="n">
        <v>44742</v>
      </c>
      <c r="D1999" s="21" t="n">
        <v>0.04</v>
      </c>
      <c r="E1999" s="21" t="n">
        <v>0.03</v>
      </c>
      <c r="F1999" s="21" t="n">
        <v>0.07000000000000001</v>
      </c>
    </row>
    <row r="2000">
      <c r="A2000" t="inlineStr">
        <is>
          <t>071TE - Haralson (TSPLOST Exempt)</t>
        </is>
      </c>
      <c r="B2000" s="20" t="n">
        <v>44743</v>
      </c>
      <c r="C2000" s="20" t="n">
        <v>46568</v>
      </c>
      <c r="D2000" s="21" t="n">
        <v>0.04</v>
      </c>
      <c r="E2000" s="21" t="n">
        <v>0.03</v>
      </c>
      <c r="F2000" s="21" t="n">
        <v>0.07000000000000001</v>
      </c>
    </row>
    <row r="2001">
      <c r="A2001" t="inlineStr">
        <is>
          <t>071TE - Haralson (TSPLOST Exempt)</t>
        </is>
      </c>
      <c r="B2001" s="20" t="n">
        <v>46569</v>
      </c>
      <c r="C2001" s="20" t="n">
        <v>2958465</v>
      </c>
      <c r="D2001" s="21" t="n">
        <v>0.04</v>
      </c>
      <c r="E2001" s="21" t="n">
        <v>0.01</v>
      </c>
      <c r="F2001" s="21" t="n">
        <v>0.05</v>
      </c>
    </row>
    <row r="2002">
      <c r="A2002" t="inlineStr">
        <is>
          <t>072 - Harris</t>
        </is>
      </c>
      <c r="B2002" s="20" t="n">
        <v>28216</v>
      </c>
      <c r="C2002" s="20" t="n">
        <v>33328</v>
      </c>
      <c r="D2002" s="21" t="n">
        <v>0.04</v>
      </c>
      <c r="E2002" s="21" t="n">
        <v>0.01</v>
      </c>
      <c r="F2002" s="21" t="n">
        <v>0.05</v>
      </c>
    </row>
    <row r="2003">
      <c r="A2003" t="inlineStr">
        <is>
          <t>072 - Harris</t>
        </is>
      </c>
      <c r="B2003" s="20" t="n">
        <v>33329</v>
      </c>
      <c r="C2003" s="20" t="n">
        <v>35703</v>
      </c>
      <c r="D2003" s="21" t="n">
        <v>0.04</v>
      </c>
      <c r="E2003" s="21" t="n">
        <v>0.02</v>
      </c>
      <c r="F2003" s="21" t="n">
        <v>0.06</v>
      </c>
    </row>
    <row r="2004">
      <c r="A2004" t="inlineStr">
        <is>
          <t>072 - Harris</t>
        </is>
      </c>
      <c r="B2004" s="20" t="n">
        <v>35704</v>
      </c>
      <c r="C2004" s="20" t="n">
        <v>41274</v>
      </c>
      <c r="D2004" s="21" t="n">
        <v>0.04</v>
      </c>
      <c r="E2004" s="21" t="n">
        <v>0.03</v>
      </c>
      <c r="F2004" s="21" t="n">
        <v>0.07000000000000001</v>
      </c>
    </row>
    <row r="2005">
      <c r="A2005" t="inlineStr">
        <is>
          <t>072 - Harris</t>
        </is>
      </c>
      <c r="B2005" s="20" t="n">
        <v>41275</v>
      </c>
      <c r="C2005" s="20" t="n">
        <v>47938</v>
      </c>
      <c r="D2005" s="21" t="n">
        <v>0.04</v>
      </c>
      <c r="E2005" s="21" t="n">
        <v>0.04</v>
      </c>
      <c r="F2005" s="21" t="n">
        <v>0.08</v>
      </c>
    </row>
    <row r="2006">
      <c r="A2006" t="inlineStr">
        <is>
          <t>072 - Harris</t>
        </is>
      </c>
      <c r="B2006" s="20" t="n">
        <v>47939</v>
      </c>
      <c r="C2006" s="20" t="n">
        <v>48029</v>
      </c>
      <c r="D2006" s="21" t="n">
        <v>0.04</v>
      </c>
      <c r="E2006" s="21" t="n">
        <v>0.03</v>
      </c>
      <c r="F2006" s="21" t="n">
        <v>0.07000000000000001</v>
      </c>
    </row>
    <row r="2007">
      <c r="A2007" t="inlineStr">
        <is>
          <t>072 - Harris</t>
        </is>
      </c>
      <c r="B2007" s="20" t="n">
        <v>48030</v>
      </c>
      <c r="C2007" s="20" t="n">
        <v>48579</v>
      </c>
      <c r="D2007" s="21" t="n">
        <v>0.04</v>
      </c>
      <c r="E2007" s="21" t="n">
        <v>0.02</v>
      </c>
      <c r="F2007" s="21" t="n">
        <v>0.06</v>
      </c>
    </row>
    <row r="2008">
      <c r="A2008" t="inlineStr">
        <is>
          <t>072 - Harris</t>
        </is>
      </c>
      <c r="B2008" s="20" t="n">
        <v>48580</v>
      </c>
      <c r="C2008" s="20" t="n">
        <v>2958465</v>
      </c>
      <c r="D2008" s="21" t="n">
        <v>0.04</v>
      </c>
      <c r="E2008" s="21" t="n">
        <v>0.01</v>
      </c>
      <c r="F2008" s="21" t="n">
        <v>0.05</v>
      </c>
    </row>
    <row r="2009">
      <c r="A2009" t="inlineStr">
        <is>
          <t>072CLF - Harris (Locomotive)</t>
        </is>
      </c>
      <c r="B2009" s="20" t="n">
        <v>44378</v>
      </c>
      <c r="C2009" s="20" t="n">
        <v>47938</v>
      </c>
      <c r="D2009" s="21" t="n">
        <v>0.04</v>
      </c>
      <c r="E2009" s="21" t="n">
        <v>0.03</v>
      </c>
      <c r="F2009" s="21" t="n">
        <v>0.07000000000000001</v>
      </c>
    </row>
    <row r="2010">
      <c r="A2010" t="inlineStr">
        <is>
          <t>072CLF - Harris (Locomotive)</t>
        </is>
      </c>
      <c r="B2010" s="20" t="n">
        <v>47939</v>
      </c>
      <c r="C2010" s="20" t="n">
        <v>48029</v>
      </c>
      <c r="D2010" s="21" t="n">
        <v>0.04</v>
      </c>
      <c r="E2010" s="21" t="n">
        <v>0.02</v>
      </c>
      <c r="F2010" s="21" t="n">
        <v>0.06</v>
      </c>
    </row>
    <row r="2011">
      <c r="A2011" t="inlineStr">
        <is>
          <t>072CLF - Harris (Locomotive)</t>
        </is>
      </c>
      <c r="B2011" s="20" t="n">
        <v>48030</v>
      </c>
      <c r="C2011" s="20" t="n">
        <v>2958465</v>
      </c>
      <c r="D2011" s="21" t="n">
        <v>0.04</v>
      </c>
      <c r="E2011" s="21" t="n">
        <v>0.01</v>
      </c>
      <c r="F2011" s="21" t="n">
        <v>0.05</v>
      </c>
    </row>
    <row r="2012">
      <c r="A2012" t="inlineStr">
        <is>
          <t>072E - Harris (Energy)</t>
        </is>
      </c>
      <c r="B2012" s="20" t="n">
        <v>41275</v>
      </c>
      <c r="C2012" s="20" t="n">
        <v>41639</v>
      </c>
      <c r="D2012" s="21" t="n">
        <v>0.03</v>
      </c>
      <c r="E2012" s="21" t="n">
        <v>0.025</v>
      </c>
      <c r="F2012" s="21" t="n">
        <v>0.055</v>
      </c>
    </row>
    <row r="2013">
      <c r="A2013" t="inlineStr">
        <is>
          <t>072E - Harris (Energy)</t>
        </is>
      </c>
      <c r="B2013" s="20" t="n">
        <v>41640</v>
      </c>
      <c r="C2013" s="20" t="n">
        <v>42004</v>
      </c>
      <c r="D2013" s="21" t="n">
        <v>0.02</v>
      </c>
      <c r="E2013" s="21" t="n">
        <v>0.02</v>
      </c>
      <c r="F2013" s="21" t="n">
        <v>0.04</v>
      </c>
    </row>
    <row r="2014">
      <c r="A2014" t="inlineStr">
        <is>
          <t>072E - Harris (Energy)</t>
        </is>
      </c>
      <c r="B2014" s="20" t="n">
        <v>42005</v>
      </c>
      <c r="C2014" s="20" t="n">
        <v>42369</v>
      </c>
      <c r="D2014" s="21" t="n">
        <v>0.01</v>
      </c>
      <c r="E2014" s="21" t="n">
        <v>0.015</v>
      </c>
      <c r="F2014" s="21" t="n">
        <v>0.025</v>
      </c>
    </row>
    <row r="2015">
      <c r="A2015" t="inlineStr">
        <is>
          <t>072E - Harris (Energy)</t>
        </is>
      </c>
      <c r="B2015" s="20" t="n">
        <v>42370</v>
      </c>
      <c r="C2015" s="20" t="n">
        <v>48029</v>
      </c>
      <c r="D2015" s="21" t="n">
        <v>0</v>
      </c>
      <c r="E2015" s="21" t="n">
        <v>0.01</v>
      </c>
      <c r="F2015" s="21" t="n">
        <v>0.01</v>
      </c>
    </row>
    <row r="2016">
      <c r="A2016" t="inlineStr">
        <is>
          <t>072E - Harris (Energy)</t>
        </is>
      </c>
      <c r="B2016" s="20" t="n">
        <v>48030</v>
      </c>
      <c r="C2016" s="20" t="n">
        <v>2958465</v>
      </c>
      <c r="D2016" s="21" t="n">
        <v>0</v>
      </c>
      <c r="E2016" s="21" t="n">
        <v>0</v>
      </c>
      <c r="F2016" s="21" t="n">
        <v>0</v>
      </c>
    </row>
    <row r="2017">
      <c r="A2017" t="inlineStr">
        <is>
          <t>072JT - Harris (Jet Fuel)</t>
        </is>
      </c>
      <c r="B2017" s="20" t="n">
        <v>42005</v>
      </c>
      <c r="C2017" s="20" t="n">
        <v>42185</v>
      </c>
      <c r="D2017" s="21" t="n">
        <v>0</v>
      </c>
      <c r="E2017" s="21" t="n">
        <v>0</v>
      </c>
      <c r="F2017" s="21" t="n">
        <v>0</v>
      </c>
    </row>
    <row r="2018">
      <c r="A2018" t="inlineStr">
        <is>
          <t>072JT - Harris (Jet Fuel)</t>
        </is>
      </c>
      <c r="B2018" s="20" t="n">
        <v>42186</v>
      </c>
      <c r="C2018" s="20" t="n">
        <v>43281</v>
      </c>
      <c r="D2018" s="21" t="n">
        <v>0.04</v>
      </c>
      <c r="E2018" s="21" t="n">
        <v>0.04</v>
      </c>
      <c r="F2018" s="21" t="n">
        <v>0.08</v>
      </c>
    </row>
    <row r="2019">
      <c r="A2019" t="inlineStr">
        <is>
          <t>072JT - Harris (Jet Fuel)</t>
        </is>
      </c>
      <c r="B2019" s="20" t="n">
        <v>43282</v>
      </c>
      <c r="C2019" s="20" t="n">
        <v>43312</v>
      </c>
      <c r="D2019" s="21" t="n">
        <v>0.04</v>
      </c>
      <c r="E2019" s="21" t="n">
        <v>0.01</v>
      </c>
      <c r="F2019" s="21" t="n">
        <v>0.05</v>
      </c>
    </row>
    <row r="2020">
      <c r="A2020" t="inlineStr">
        <is>
          <t>072JT - Harris (Jet Fuel)</t>
        </is>
      </c>
      <c r="B2020" s="20" t="n">
        <v>43313</v>
      </c>
      <c r="C2020" s="20" t="n">
        <v>2958465</v>
      </c>
      <c r="D2020" s="21" t="n">
        <v>0</v>
      </c>
      <c r="E2020" s="21" t="n">
        <v>0.01</v>
      </c>
      <c r="F2020" s="21" t="n">
        <v>0.01</v>
      </c>
    </row>
    <row r="2021">
      <c r="A2021" t="inlineStr">
        <is>
          <t>072TE - Harris (TSPLOST Exempt)</t>
        </is>
      </c>
      <c r="B2021" s="20" t="n">
        <v>28216</v>
      </c>
      <c r="C2021" s="20" t="n">
        <v>33328</v>
      </c>
      <c r="D2021" s="21" t="n">
        <v>0.04</v>
      </c>
      <c r="E2021" s="21" t="n">
        <v>0.01</v>
      </c>
      <c r="F2021" s="21" t="n">
        <v>0.05</v>
      </c>
    </row>
    <row r="2022">
      <c r="A2022" t="inlineStr">
        <is>
          <t>072TE - Harris (TSPLOST Exempt)</t>
        </is>
      </c>
      <c r="B2022" s="20" t="n">
        <v>33329</v>
      </c>
      <c r="C2022" s="20" t="n">
        <v>35703</v>
      </c>
      <c r="D2022" s="21" t="n">
        <v>0.04</v>
      </c>
      <c r="E2022" s="21" t="n">
        <v>0.02</v>
      </c>
      <c r="F2022" s="21" t="n">
        <v>0.06</v>
      </c>
    </row>
    <row r="2023">
      <c r="A2023" t="inlineStr">
        <is>
          <t>072TE - Harris (TSPLOST Exempt)</t>
        </is>
      </c>
      <c r="B2023" s="20" t="n">
        <v>35704</v>
      </c>
      <c r="C2023" s="20" t="n">
        <v>47938</v>
      </c>
      <c r="D2023" s="21" t="n">
        <v>0.04</v>
      </c>
      <c r="E2023" s="21" t="n">
        <v>0.03</v>
      </c>
      <c r="F2023" s="21" t="n">
        <v>0.07000000000000001</v>
      </c>
    </row>
    <row r="2024">
      <c r="A2024" t="inlineStr">
        <is>
          <t>072TE - Harris (TSPLOST Exempt)</t>
        </is>
      </c>
      <c r="B2024" s="20" t="n">
        <v>47939</v>
      </c>
      <c r="C2024" s="20" t="n">
        <v>48029</v>
      </c>
      <c r="D2024" s="21" t="n">
        <v>0.04</v>
      </c>
      <c r="E2024" s="21" t="n">
        <v>0.02</v>
      </c>
      <c r="F2024" s="21" t="n">
        <v>0.06</v>
      </c>
    </row>
    <row r="2025">
      <c r="A2025" t="inlineStr">
        <is>
          <t>072TE - Harris (TSPLOST Exempt)</t>
        </is>
      </c>
      <c r="B2025" s="20" t="n">
        <v>48030</v>
      </c>
      <c r="C2025" s="20" t="n">
        <v>2958465</v>
      </c>
      <c r="D2025" s="21" t="n">
        <v>0.04</v>
      </c>
      <c r="E2025" s="21" t="n">
        <v>0.01</v>
      </c>
      <c r="F2025" s="21" t="n">
        <v>0.05</v>
      </c>
    </row>
    <row r="2026">
      <c r="A2026" t="inlineStr">
        <is>
          <t>073 - Hart</t>
        </is>
      </c>
      <c r="B2026" s="20" t="n">
        <v>28672</v>
      </c>
      <c r="C2026" s="20" t="n">
        <v>28975</v>
      </c>
      <c r="D2026" s="21" t="n">
        <v>0.04</v>
      </c>
      <c r="E2026" s="21" t="n">
        <v>0.01</v>
      </c>
      <c r="F2026" s="21" t="n">
        <v>0.05</v>
      </c>
    </row>
    <row r="2027">
      <c r="A2027" t="inlineStr">
        <is>
          <t>073 - Hart</t>
        </is>
      </c>
      <c r="B2027" s="20" t="n">
        <v>28976</v>
      </c>
      <c r="C2027" s="20" t="n">
        <v>31320</v>
      </c>
      <c r="D2027" s="21" t="n">
        <v>0.04</v>
      </c>
      <c r="E2027" s="21" t="n">
        <v>0</v>
      </c>
      <c r="F2027" s="21" t="n">
        <v>0.04</v>
      </c>
    </row>
    <row r="2028">
      <c r="A2028" t="inlineStr">
        <is>
          <t>073 - Hart</t>
        </is>
      </c>
      <c r="B2028" s="20" t="n">
        <v>31321</v>
      </c>
      <c r="C2028" s="20" t="n">
        <v>32781</v>
      </c>
      <c r="D2028" s="21" t="n">
        <v>0.04</v>
      </c>
      <c r="E2028" s="21" t="n">
        <v>0.01</v>
      </c>
      <c r="F2028" s="21" t="n">
        <v>0.05</v>
      </c>
    </row>
    <row r="2029">
      <c r="A2029" t="inlineStr">
        <is>
          <t>073 - Hart</t>
        </is>
      </c>
      <c r="B2029" s="20" t="n">
        <v>32782</v>
      </c>
      <c r="C2029" s="20" t="n">
        <v>33328</v>
      </c>
      <c r="D2029" s="21" t="n">
        <v>0.04</v>
      </c>
      <c r="E2029" s="21" t="n">
        <v>0</v>
      </c>
      <c r="F2029" s="21" t="n">
        <v>0.04</v>
      </c>
    </row>
    <row r="2030">
      <c r="A2030" t="inlineStr">
        <is>
          <t>073 - Hart</t>
        </is>
      </c>
      <c r="B2030" s="20" t="n">
        <v>33329</v>
      </c>
      <c r="C2030" s="20" t="n">
        <v>33603</v>
      </c>
      <c r="D2030" s="21" t="n">
        <v>0.04</v>
      </c>
      <c r="E2030" s="21" t="n">
        <v>0.02</v>
      </c>
      <c r="F2030" s="21" t="n">
        <v>0.06</v>
      </c>
    </row>
    <row r="2031">
      <c r="A2031" t="inlineStr">
        <is>
          <t>073 - Hart</t>
        </is>
      </c>
      <c r="B2031" s="20" t="n">
        <v>33604</v>
      </c>
      <c r="C2031" s="20" t="n">
        <v>34242</v>
      </c>
      <c r="D2031" s="21" t="n">
        <v>0.04</v>
      </c>
      <c r="E2031" s="21" t="n">
        <v>0.01</v>
      </c>
      <c r="F2031" s="21" t="n">
        <v>0.05</v>
      </c>
    </row>
    <row r="2032">
      <c r="A2032" t="inlineStr">
        <is>
          <t>073 - Hart</t>
        </is>
      </c>
      <c r="B2032" s="20" t="n">
        <v>34243</v>
      </c>
      <c r="C2032" s="20" t="n">
        <v>34607</v>
      </c>
      <c r="D2032" s="21" t="n">
        <v>0.04</v>
      </c>
      <c r="E2032" s="21" t="n">
        <v>0.02</v>
      </c>
      <c r="F2032" s="21" t="n">
        <v>0.06</v>
      </c>
    </row>
    <row r="2033">
      <c r="A2033" t="inlineStr">
        <is>
          <t>073 - Hart</t>
        </is>
      </c>
      <c r="B2033" s="20" t="n">
        <v>34608</v>
      </c>
      <c r="C2033" s="20" t="n">
        <v>35155</v>
      </c>
      <c r="D2033" s="21" t="n">
        <v>0.04</v>
      </c>
      <c r="E2033" s="21" t="n">
        <v>0.01</v>
      </c>
      <c r="F2033" s="21" t="n">
        <v>0.05</v>
      </c>
    </row>
    <row r="2034">
      <c r="A2034" t="inlineStr">
        <is>
          <t>073 - Hart</t>
        </is>
      </c>
      <c r="B2034" s="20" t="n">
        <v>35156</v>
      </c>
      <c r="C2034" s="20" t="n">
        <v>36525</v>
      </c>
      <c r="D2034" s="21" t="n">
        <v>0.04</v>
      </c>
      <c r="E2034" s="21" t="n">
        <v>0.02</v>
      </c>
      <c r="F2034" s="21" t="n">
        <v>0.06</v>
      </c>
    </row>
    <row r="2035">
      <c r="A2035" t="inlineStr">
        <is>
          <t>073 - Hart</t>
        </is>
      </c>
      <c r="B2035" s="20" t="n">
        <v>36526</v>
      </c>
      <c r="C2035" s="20" t="n">
        <v>47118</v>
      </c>
      <c r="D2035" s="21" t="n">
        <v>0.04</v>
      </c>
      <c r="E2035" s="21" t="n">
        <v>0.03</v>
      </c>
      <c r="F2035" s="21" t="n">
        <v>0.07000000000000001</v>
      </c>
    </row>
    <row r="2036">
      <c r="A2036" t="inlineStr">
        <is>
          <t>073 - Hart</t>
        </is>
      </c>
      <c r="B2036" s="20" t="n">
        <v>47119</v>
      </c>
      <c r="C2036" s="20" t="n">
        <v>47573</v>
      </c>
      <c r="D2036" s="21" t="n">
        <v>0.04</v>
      </c>
      <c r="E2036" s="21" t="n">
        <v>0.02</v>
      </c>
      <c r="F2036" s="21" t="n">
        <v>0.06</v>
      </c>
    </row>
    <row r="2037">
      <c r="A2037" t="inlineStr">
        <is>
          <t>073 - Hart</t>
        </is>
      </c>
      <c r="B2037" s="20" t="n">
        <v>47574</v>
      </c>
      <c r="C2037" s="20" t="n">
        <v>2958465</v>
      </c>
      <c r="D2037" s="21" t="n">
        <v>0.04</v>
      </c>
      <c r="E2037" s="21" t="n">
        <v>0.01</v>
      </c>
      <c r="F2037" s="21" t="n">
        <v>0.05</v>
      </c>
    </row>
    <row r="2038">
      <c r="A2038" t="inlineStr">
        <is>
          <t>073CLF - Hart (Locomotive)</t>
        </is>
      </c>
      <c r="B2038" s="20" t="n">
        <v>44378</v>
      </c>
      <c r="C2038" s="20" t="n">
        <v>47118</v>
      </c>
      <c r="D2038" s="21" t="n">
        <v>0.04</v>
      </c>
      <c r="E2038" s="21" t="n">
        <v>0.03</v>
      </c>
      <c r="F2038" s="21" t="n">
        <v>0.07000000000000001</v>
      </c>
    </row>
    <row r="2039">
      <c r="A2039" t="inlineStr">
        <is>
          <t>073CLF - Hart (Locomotive)</t>
        </is>
      </c>
      <c r="B2039" s="20" t="n">
        <v>47119</v>
      </c>
      <c r="C2039" s="20" t="n">
        <v>47573</v>
      </c>
      <c r="D2039" s="21" t="n">
        <v>0.04</v>
      </c>
      <c r="E2039" s="21" t="n">
        <v>0.02</v>
      </c>
      <c r="F2039" s="21" t="n">
        <v>0.06</v>
      </c>
    </row>
    <row r="2040">
      <c r="A2040" t="inlineStr">
        <is>
          <t>073CLF - Hart (Locomotive)</t>
        </is>
      </c>
      <c r="B2040" s="20" t="n">
        <v>47574</v>
      </c>
      <c r="C2040" s="20" t="n">
        <v>2958465</v>
      </c>
      <c r="D2040" s="21" t="n">
        <v>0.04</v>
      </c>
      <c r="E2040" s="21" t="n">
        <v>0.01</v>
      </c>
      <c r="F2040" s="21" t="n">
        <v>0.05</v>
      </c>
    </row>
    <row r="2041">
      <c r="A2041" t="inlineStr">
        <is>
          <t>073E - Hart (Energy)</t>
        </is>
      </c>
      <c r="B2041" s="20" t="n">
        <v>41275</v>
      </c>
      <c r="C2041" s="20" t="n">
        <v>41639</v>
      </c>
      <c r="D2041" s="21" t="n">
        <v>0.03</v>
      </c>
      <c r="E2041" s="21" t="n">
        <v>0.025</v>
      </c>
      <c r="F2041" s="21" t="n">
        <v>0.055</v>
      </c>
    </row>
    <row r="2042">
      <c r="A2042" t="inlineStr">
        <is>
          <t>073E - Hart (Energy)</t>
        </is>
      </c>
      <c r="B2042" s="20" t="n">
        <v>41640</v>
      </c>
      <c r="C2042" s="20" t="n">
        <v>42004</v>
      </c>
      <c r="D2042" s="21" t="n">
        <v>0.02</v>
      </c>
      <c r="E2042" s="21" t="n">
        <v>0.02</v>
      </c>
      <c r="F2042" s="21" t="n">
        <v>0.04</v>
      </c>
    </row>
    <row r="2043">
      <c r="A2043" t="inlineStr">
        <is>
          <t>073E - Hart (Energy)</t>
        </is>
      </c>
      <c r="B2043" s="20" t="n">
        <v>42005</v>
      </c>
      <c r="C2043" s="20" t="n">
        <v>42369</v>
      </c>
      <c r="D2043" s="21" t="n">
        <v>0.01</v>
      </c>
      <c r="E2043" s="21" t="n">
        <v>0.015</v>
      </c>
      <c r="F2043" s="21" t="n">
        <v>0.025</v>
      </c>
    </row>
    <row r="2044">
      <c r="A2044" t="inlineStr">
        <is>
          <t>073E - Hart (Energy)</t>
        </is>
      </c>
      <c r="B2044" s="20" t="n">
        <v>42370</v>
      </c>
      <c r="C2044" s="20" t="n">
        <v>47118</v>
      </c>
      <c r="D2044" s="21" t="n">
        <v>0</v>
      </c>
      <c r="E2044" s="21" t="n">
        <v>0.01</v>
      </c>
      <c r="F2044" s="21" t="n">
        <v>0.01</v>
      </c>
    </row>
    <row r="2045">
      <c r="A2045" t="inlineStr">
        <is>
          <t>073E - Hart (Energy)</t>
        </is>
      </c>
      <c r="B2045" s="20" t="n">
        <v>47119</v>
      </c>
      <c r="C2045" s="20" t="n">
        <v>2958465</v>
      </c>
      <c r="D2045" s="21" t="n">
        <v>0</v>
      </c>
      <c r="E2045" s="21" t="n">
        <v>0</v>
      </c>
      <c r="F2045" s="21" t="n">
        <v>0</v>
      </c>
    </row>
    <row r="2046">
      <c r="A2046" t="inlineStr">
        <is>
          <t>073JT - Hart (Jet Fuel)</t>
        </is>
      </c>
      <c r="B2046" s="20" t="n">
        <v>42005</v>
      </c>
      <c r="C2046" s="20" t="n">
        <v>42185</v>
      </c>
      <c r="D2046" s="21" t="n">
        <v>0</v>
      </c>
      <c r="E2046" s="21" t="n">
        <v>0</v>
      </c>
      <c r="F2046" s="21" t="n">
        <v>0</v>
      </c>
    </row>
    <row r="2047">
      <c r="A2047" t="inlineStr">
        <is>
          <t>073JT - Hart (Jet Fuel)</t>
        </is>
      </c>
      <c r="B2047" s="20" t="n">
        <v>42186</v>
      </c>
      <c r="C2047" s="20" t="n">
        <v>43281</v>
      </c>
      <c r="D2047" s="21" t="n">
        <v>0.04</v>
      </c>
      <c r="E2047" s="21" t="n">
        <v>0.03</v>
      </c>
      <c r="F2047" s="21" t="n">
        <v>0.07000000000000001</v>
      </c>
    </row>
    <row r="2048">
      <c r="A2048" t="inlineStr">
        <is>
          <t>073JT - Hart (Jet Fuel)</t>
        </is>
      </c>
      <c r="B2048" s="20" t="n">
        <v>43282</v>
      </c>
      <c r="C2048" s="20" t="n">
        <v>43312</v>
      </c>
      <c r="D2048" s="21" t="n">
        <v>0.04</v>
      </c>
      <c r="E2048" s="21" t="n">
        <v>0</v>
      </c>
      <c r="F2048" s="21" t="n">
        <v>0.04</v>
      </c>
    </row>
    <row r="2049">
      <c r="A2049" t="inlineStr">
        <is>
          <t>073JT - Hart (Jet Fuel)</t>
        </is>
      </c>
      <c r="B2049" s="20" t="n">
        <v>43313</v>
      </c>
      <c r="C2049" s="20" t="n">
        <v>2958465</v>
      </c>
      <c r="D2049" s="21" t="n">
        <v>0</v>
      </c>
      <c r="E2049" s="21" t="n">
        <v>0</v>
      </c>
      <c r="F2049" s="21" t="n">
        <v>0</v>
      </c>
    </row>
    <row r="2050">
      <c r="A2050" t="inlineStr">
        <is>
          <t>074 - Heard</t>
        </is>
      </c>
      <c r="B2050" s="20" t="n">
        <v>29312</v>
      </c>
      <c r="C2050" s="20" t="n">
        <v>31867</v>
      </c>
      <c r="D2050" s="21" t="n">
        <v>0.04</v>
      </c>
      <c r="E2050" s="21" t="n">
        <v>0.01</v>
      </c>
      <c r="F2050" s="21" t="n">
        <v>0.05</v>
      </c>
    </row>
    <row r="2051">
      <c r="A2051" t="inlineStr">
        <is>
          <t>074 - Heard</t>
        </is>
      </c>
      <c r="B2051" s="20" t="n">
        <v>31868</v>
      </c>
      <c r="C2051" s="20" t="n">
        <v>33694</v>
      </c>
      <c r="D2051" s="21" t="n">
        <v>0.04</v>
      </c>
      <c r="E2051" s="21" t="n">
        <v>0.02</v>
      </c>
      <c r="F2051" s="21" t="n">
        <v>0.06</v>
      </c>
    </row>
    <row r="2052">
      <c r="A2052" t="inlineStr">
        <is>
          <t>074 - Heard</t>
        </is>
      </c>
      <c r="B2052" s="20" t="n">
        <v>33695</v>
      </c>
      <c r="C2052" s="20" t="n">
        <v>33785</v>
      </c>
      <c r="D2052" s="21" t="n">
        <v>0.04</v>
      </c>
      <c r="E2052" s="21" t="n">
        <v>0.01</v>
      </c>
      <c r="F2052" s="21" t="n">
        <v>0.05</v>
      </c>
    </row>
    <row r="2053">
      <c r="A2053" t="inlineStr">
        <is>
          <t>074 - Heard</t>
        </is>
      </c>
      <c r="B2053" s="20" t="n">
        <v>33786</v>
      </c>
      <c r="C2053" s="20" t="n">
        <v>36525</v>
      </c>
      <c r="D2053" s="21" t="n">
        <v>0.04</v>
      </c>
      <c r="E2053" s="21" t="n">
        <v>0.02</v>
      </c>
      <c r="F2053" s="21" t="n">
        <v>0.06</v>
      </c>
    </row>
    <row r="2054">
      <c r="A2054" t="inlineStr">
        <is>
          <t>074 - Heard</t>
        </is>
      </c>
      <c r="B2054" s="20" t="n">
        <v>36526</v>
      </c>
      <c r="C2054" s="20" t="n">
        <v>46752</v>
      </c>
      <c r="D2054" s="21" t="n">
        <v>0.04</v>
      </c>
      <c r="E2054" s="21" t="n">
        <v>0.03</v>
      </c>
      <c r="F2054" s="21" t="n">
        <v>0.07000000000000001</v>
      </c>
    </row>
    <row r="2055">
      <c r="A2055" t="inlineStr">
        <is>
          <t>074 - Heard</t>
        </is>
      </c>
      <c r="B2055" s="20" t="n">
        <v>46753</v>
      </c>
      <c r="C2055" s="20" t="n">
        <v>47938</v>
      </c>
      <c r="D2055" s="21" t="n">
        <v>0.04</v>
      </c>
      <c r="E2055" s="21" t="n">
        <v>0.02</v>
      </c>
      <c r="F2055" s="21" t="n">
        <v>0.06</v>
      </c>
    </row>
    <row r="2056">
      <c r="A2056" t="inlineStr">
        <is>
          <t>074 - Heard</t>
        </is>
      </c>
      <c r="B2056" s="20" t="n">
        <v>47939</v>
      </c>
      <c r="C2056" s="20" t="n">
        <v>2958465</v>
      </c>
      <c r="D2056" s="21" t="n">
        <v>0.04</v>
      </c>
      <c r="E2056" s="21" t="n">
        <v>0.01</v>
      </c>
      <c r="F2056" s="21" t="n">
        <v>0.05</v>
      </c>
    </row>
    <row r="2057">
      <c r="A2057" t="inlineStr">
        <is>
          <t>074CLF - Heard (Locomotive)</t>
        </is>
      </c>
      <c r="B2057" s="20" t="n">
        <v>44378</v>
      </c>
      <c r="C2057" s="20" t="n">
        <v>46752</v>
      </c>
      <c r="D2057" s="21" t="n">
        <v>0.04</v>
      </c>
      <c r="E2057" s="21" t="n">
        <v>0.03</v>
      </c>
      <c r="F2057" s="21" t="n">
        <v>0.07000000000000001</v>
      </c>
    </row>
    <row r="2058">
      <c r="A2058" t="inlineStr">
        <is>
          <t>074CLF - Heard (Locomotive)</t>
        </is>
      </c>
      <c r="B2058" s="20" t="n">
        <v>46753</v>
      </c>
      <c r="C2058" s="20" t="n">
        <v>47938</v>
      </c>
      <c r="D2058" s="21" t="n">
        <v>0.04</v>
      </c>
      <c r="E2058" s="21" t="n">
        <v>0.02</v>
      </c>
      <c r="F2058" s="21" t="n">
        <v>0.06</v>
      </c>
    </row>
    <row r="2059">
      <c r="A2059" t="inlineStr">
        <is>
          <t>074CLF - Heard (Locomotive)</t>
        </is>
      </c>
      <c r="B2059" s="20" t="n">
        <v>47939</v>
      </c>
      <c r="C2059" s="20" t="n">
        <v>2958465</v>
      </c>
      <c r="D2059" s="21" t="n">
        <v>0.04</v>
      </c>
      <c r="E2059" s="21" t="n">
        <v>0.01</v>
      </c>
      <c r="F2059" s="21" t="n">
        <v>0.05</v>
      </c>
    </row>
    <row r="2060">
      <c r="A2060" t="inlineStr">
        <is>
          <t>074E - Heard (Energy)</t>
        </is>
      </c>
      <c r="B2060" s="20" t="n">
        <v>41275</v>
      </c>
      <c r="C2060" s="20" t="n">
        <v>41639</v>
      </c>
      <c r="D2060" s="21" t="n">
        <v>0.03</v>
      </c>
      <c r="E2060" s="21" t="n">
        <v>0.025</v>
      </c>
      <c r="F2060" s="21" t="n">
        <v>0.055</v>
      </c>
    </row>
    <row r="2061">
      <c r="A2061" t="inlineStr">
        <is>
          <t>074E - Heard (Energy)</t>
        </is>
      </c>
      <c r="B2061" s="20" t="n">
        <v>41640</v>
      </c>
      <c r="C2061" s="20" t="n">
        <v>42004</v>
      </c>
      <c r="D2061" s="21" t="n">
        <v>0.02</v>
      </c>
      <c r="E2061" s="21" t="n">
        <v>0.02</v>
      </c>
      <c r="F2061" s="21" t="n">
        <v>0.04</v>
      </c>
    </row>
    <row r="2062">
      <c r="A2062" t="inlineStr">
        <is>
          <t>074E - Heard (Energy)</t>
        </is>
      </c>
      <c r="B2062" s="20" t="n">
        <v>42005</v>
      </c>
      <c r="C2062" s="20" t="n">
        <v>42369</v>
      </c>
      <c r="D2062" s="21" t="n">
        <v>0.01</v>
      </c>
      <c r="E2062" s="21" t="n">
        <v>0.015</v>
      </c>
      <c r="F2062" s="21" t="n">
        <v>0.025</v>
      </c>
    </row>
    <row r="2063">
      <c r="A2063" t="inlineStr">
        <is>
          <t>074E - Heard (Energy)</t>
        </is>
      </c>
      <c r="B2063" s="20" t="n">
        <v>42370</v>
      </c>
      <c r="C2063" s="20" t="n">
        <v>46752</v>
      </c>
      <c r="D2063" s="21" t="n">
        <v>0</v>
      </c>
      <c r="E2063" s="21" t="n">
        <v>0.01</v>
      </c>
      <c r="F2063" s="21" t="n">
        <v>0.01</v>
      </c>
    </row>
    <row r="2064">
      <c r="A2064" t="inlineStr">
        <is>
          <t>074E - Heard (Energy)</t>
        </is>
      </c>
      <c r="B2064" s="20" t="n">
        <v>46753</v>
      </c>
      <c r="C2064" s="20" t="n">
        <v>2958465</v>
      </c>
      <c r="D2064" s="21" t="n">
        <v>0</v>
      </c>
      <c r="E2064" s="21" t="n">
        <v>0</v>
      </c>
      <c r="F2064" s="21" t="n">
        <v>0</v>
      </c>
    </row>
    <row r="2065">
      <c r="A2065" t="inlineStr">
        <is>
          <t>074JT - Heard (Jet Fuel)</t>
        </is>
      </c>
      <c r="B2065" s="20" t="n">
        <v>42005</v>
      </c>
      <c r="C2065" s="20" t="n">
        <v>42185</v>
      </c>
      <c r="D2065" s="21" t="n">
        <v>0</v>
      </c>
      <c r="E2065" s="21" t="n">
        <v>0</v>
      </c>
      <c r="F2065" s="21" t="n">
        <v>0</v>
      </c>
    </row>
    <row r="2066">
      <c r="A2066" t="inlineStr">
        <is>
          <t>074JT - Heard (Jet Fuel)</t>
        </is>
      </c>
      <c r="B2066" s="20" t="n">
        <v>42186</v>
      </c>
      <c r="C2066" s="20" t="n">
        <v>43281</v>
      </c>
      <c r="D2066" s="21" t="n">
        <v>0.04</v>
      </c>
      <c r="E2066" s="21" t="n">
        <v>0.03</v>
      </c>
      <c r="F2066" s="21" t="n">
        <v>0.07000000000000001</v>
      </c>
    </row>
    <row r="2067">
      <c r="A2067" t="inlineStr">
        <is>
          <t>074JT - Heard (Jet Fuel)</t>
        </is>
      </c>
      <c r="B2067" s="20" t="n">
        <v>43282</v>
      </c>
      <c r="C2067" s="20" t="n">
        <v>43312</v>
      </c>
      <c r="D2067" s="21" t="n">
        <v>0.04</v>
      </c>
      <c r="E2067" s="21" t="n">
        <v>0.01</v>
      </c>
      <c r="F2067" s="21" t="n">
        <v>0.05</v>
      </c>
    </row>
    <row r="2068">
      <c r="A2068" t="inlineStr">
        <is>
          <t>074JT - Heard (Jet Fuel)</t>
        </is>
      </c>
      <c r="B2068" s="20" t="n">
        <v>43313</v>
      </c>
      <c r="C2068" s="20" t="n">
        <v>2958465</v>
      </c>
      <c r="D2068" s="21" t="n">
        <v>0</v>
      </c>
      <c r="E2068" s="21" t="n">
        <v>0.01</v>
      </c>
      <c r="F2068" s="21" t="n">
        <v>0.01</v>
      </c>
    </row>
    <row r="2069">
      <c r="A2069" t="inlineStr">
        <is>
          <t>075 - Henry</t>
        </is>
      </c>
      <c r="B2069" s="20" t="n">
        <v>28581</v>
      </c>
      <c r="C2069" s="20" t="n">
        <v>35430</v>
      </c>
      <c r="D2069" s="21" t="n">
        <v>0.04</v>
      </c>
      <c r="E2069" s="21" t="n">
        <v>0.01</v>
      </c>
      <c r="F2069" s="21" t="n">
        <v>0.05</v>
      </c>
    </row>
    <row r="2070">
      <c r="A2070" t="inlineStr">
        <is>
          <t>075 - Henry</t>
        </is>
      </c>
      <c r="B2070" s="20" t="n">
        <v>35431</v>
      </c>
      <c r="C2070" s="20" t="n">
        <v>35795</v>
      </c>
      <c r="D2070" s="21" t="n">
        <v>0.04</v>
      </c>
      <c r="E2070" s="21" t="n">
        <v>0.02</v>
      </c>
      <c r="F2070" s="21" t="n">
        <v>0.06</v>
      </c>
    </row>
    <row r="2071">
      <c r="A2071" t="inlineStr">
        <is>
          <t>075 - Henry</t>
        </is>
      </c>
      <c r="B2071" s="20" t="n">
        <v>35796</v>
      </c>
      <c r="C2071" s="20" t="n">
        <v>37256</v>
      </c>
      <c r="D2071" s="21" t="n">
        <v>0.04</v>
      </c>
      <c r="E2071" s="21" t="n">
        <v>0.03</v>
      </c>
      <c r="F2071" s="21" t="n">
        <v>0.07000000000000001</v>
      </c>
    </row>
    <row r="2072">
      <c r="A2072" t="inlineStr">
        <is>
          <t>075 - Henry</t>
        </is>
      </c>
      <c r="B2072" s="20" t="n">
        <v>37257</v>
      </c>
      <c r="C2072" s="20" t="n">
        <v>37711</v>
      </c>
      <c r="D2072" s="21" t="n">
        <v>0.04</v>
      </c>
      <c r="E2072" s="21" t="n">
        <v>0.02</v>
      </c>
      <c r="F2072" s="21" t="n">
        <v>0.06</v>
      </c>
    </row>
    <row r="2073">
      <c r="A2073" t="inlineStr">
        <is>
          <t>075 - Henry</t>
        </is>
      </c>
      <c r="B2073" s="20" t="n">
        <v>37712</v>
      </c>
      <c r="C2073" s="20" t="n">
        <v>44651</v>
      </c>
      <c r="D2073" s="21" t="n">
        <v>0.04</v>
      </c>
      <c r="E2073" s="21" t="n">
        <v>0.03</v>
      </c>
      <c r="F2073" s="21" t="n">
        <v>0.07000000000000001</v>
      </c>
    </row>
    <row r="2074">
      <c r="A2074" t="inlineStr">
        <is>
          <t>075 - Henry</t>
        </is>
      </c>
      <c r="B2074" s="20" t="n">
        <v>44652</v>
      </c>
      <c r="C2074" s="20" t="n">
        <v>46477</v>
      </c>
      <c r="D2074" s="21" t="n">
        <v>0.04</v>
      </c>
      <c r="E2074" s="21" t="n">
        <v>0.04</v>
      </c>
      <c r="F2074" s="21" t="n">
        <v>0.08</v>
      </c>
    </row>
    <row r="2075">
      <c r="A2075" t="inlineStr">
        <is>
          <t>075 - Henry</t>
        </is>
      </c>
      <c r="B2075" s="20" t="n">
        <v>46478</v>
      </c>
      <c r="C2075" s="20" t="n">
        <v>46752</v>
      </c>
      <c r="D2075" s="21" t="n">
        <v>0.04</v>
      </c>
      <c r="E2075" s="21" t="n">
        <v>0.03</v>
      </c>
      <c r="F2075" s="21" t="n">
        <v>0.07000000000000001</v>
      </c>
    </row>
    <row r="2076">
      <c r="A2076" t="inlineStr">
        <is>
          <t>075 - Henry</t>
        </is>
      </c>
      <c r="B2076" s="20" t="n">
        <v>46753</v>
      </c>
      <c r="C2076" s="20" t="n">
        <v>47938</v>
      </c>
      <c r="D2076" s="21" t="n">
        <v>0.04</v>
      </c>
      <c r="E2076" s="21" t="n">
        <v>0.02</v>
      </c>
      <c r="F2076" s="21" t="n">
        <v>0.06</v>
      </c>
    </row>
    <row r="2077">
      <c r="A2077" t="inlineStr">
        <is>
          <t>075 - Henry</t>
        </is>
      </c>
      <c r="B2077" s="20" t="n">
        <v>47939</v>
      </c>
      <c r="C2077" s="20" t="n">
        <v>2958465</v>
      </c>
      <c r="D2077" s="21" t="n">
        <v>0.04</v>
      </c>
      <c r="E2077" s="21" t="n">
        <v>0.01</v>
      </c>
      <c r="F2077" s="21" t="n">
        <v>0.05</v>
      </c>
    </row>
    <row r="2078">
      <c r="A2078" t="inlineStr">
        <is>
          <t>075CLF - Henry (Locomotive)</t>
        </is>
      </c>
      <c r="B2078" s="20" t="n">
        <v>44378</v>
      </c>
      <c r="C2078" s="20" t="n">
        <v>46752</v>
      </c>
      <c r="D2078" s="21" t="n">
        <v>0.04</v>
      </c>
      <c r="E2078" s="21" t="n">
        <v>0.03</v>
      </c>
      <c r="F2078" s="21" t="n">
        <v>0.07000000000000001</v>
      </c>
    </row>
    <row r="2079">
      <c r="A2079" t="inlineStr">
        <is>
          <t>075CLF - Henry (Locomotive)</t>
        </is>
      </c>
      <c r="B2079" s="20" t="n">
        <v>46753</v>
      </c>
      <c r="C2079" s="20" t="n">
        <v>47938</v>
      </c>
      <c r="D2079" s="21" t="n">
        <v>0.04</v>
      </c>
      <c r="E2079" s="21" t="n">
        <v>0.02</v>
      </c>
      <c r="F2079" s="21" t="n">
        <v>0.06</v>
      </c>
    </row>
    <row r="2080">
      <c r="A2080" t="inlineStr">
        <is>
          <t>075CLF - Henry (Locomotive)</t>
        </is>
      </c>
      <c r="B2080" s="20" t="n">
        <v>47939</v>
      </c>
      <c r="C2080" s="20" t="n">
        <v>2958465</v>
      </c>
      <c r="D2080" s="21" t="n">
        <v>0.04</v>
      </c>
      <c r="E2080" s="21" t="n">
        <v>0.01</v>
      </c>
      <c r="F2080" s="21" t="n">
        <v>0.05</v>
      </c>
    </row>
    <row r="2081">
      <c r="A2081" t="inlineStr">
        <is>
          <t>075E - Henry (Energy)</t>
        </is>
      </c>
      <c r="B2081" s="20" t="n">
        <v>41275</v>
      </c>
      <c r="C2081" s="20" t="n">
        <v>41639</v>
      </c>
      <c r="D2081" s="21" t="n">
        <v>0.03</v>
      </c>
      <c r="E2081" s="21" t="n">
        <v>0.025</v>
      </c>
      <c r="F2081" s="21" t="n">
        <v>0.055</v>
      </c>
    </row>
    <row r="2082">
      <c r="A2082" t="inlineStr">
        <is>
          <t>075E - Henry (Energy)</t>
        </is>
      </c>
      <c r="B2082" s="20" t="n">
        <v>41640</v>
      </c>
      <c r="C2082" s="20" t="n">
        <v>42004</v>
      </c>
      <c r="D2082" s="21" t="n">
        <v>0.02</v>
      </c>
      <c r="E2082" s="21" t="n">
        <v>0.02</v>
      </c>
      <c r="F2082" s="21" t="n">
        <v>0.04</v>
      </c>
    </row>
    <row r="2083">
      <c r="A2083" t="inlineStr">
        <is>
          <t>075E - Henry (Energy)</t>
        </is>
      </c>
      <c r="B2083" s="20" t="n">
        <v>42005</v>
      </c>
      <c r="C2083" s="20" t="n">
        <v>42369</v>
      </c>
      <c r="D2083" s="21" t="n">
        <v>0.01</v>
      </c>
      <c r="E2083" s="21" t="n">
        <v>0.015</v>
      </c>
      <c r="F2083" s="21" t="n">
        <v>0.025</v>
      </c>
    </row>
    <row r="2084">
      <c r="A2084" t="inlineStr">
        <is>
          <t>075E - Henry (Energy)</t>
        </is>
      </c>
      <c r="B2084" s="20" t="n">
        <v>42370</v>
      </c>
      <c r="C2084" s="20" t="n">
        <v>46752</v>
      </c>
      <c r="D2084" s="21" t="n">
        <v>0</v>
      </c>
      <c r="E2084" s="21" t="n">
        <v>0.01</v>
      </c>
      <c r="F2084" s="21" t="n">
        <v>0.01</v>
      </c>
    </row>
    <row r="2085">
      <c r="A2085" t="inlineStr">
        <is>
          <t>075E - Henry (Energy)</t>
        </is>
      </c>
      <c r="B2085" s="20" t="n">
        <v>46753</v>
      </c>
      <c r="C2085" s="20" t="n">
        <v>2958465</v>
      </c>
      <c r="D2085" s="21" t="n">
        <v>0</v>
      </c>
      <c r="E2085" s="21" t="n">
        <v>0</v>
      </c>
      <c r="F2085" s="21" t="n">
        <v>0</v>
      </c>
    </row>
    <row r="2086">
      <c r="A2086" t="inlineStr">
        <is>
          <t>075JT - Henry (Jet Fuel)</t>
        </is>
      </c>
      <c r="B2086" s="20" t="n">
        <v>42005</v>
      </c>
      <c r="C2086" s="20" t="n">
        <v>42185</v>
      </c>
      <c r="D2086" s="21" t="n">
        <v>0</v>
      </c>
      <c r="E2086" s="21" t="n">
        <v>0</v>
      </c>
      <c r="F2086" s="21" t="n">
        <v>0</v>
      </c>
    </row>
    <row r="2087">
      <c r="A2087" t="inlineStr">
        <is>
          <t>075JT - Henry (Jet Fuel)</t>
        </is>
      </c>
      <c r="B2087" s="20" t="n">
        <v>42186</v>
      </c>
      <c r="C2087" s="20" t="n">
        <v>43281</v>
      </c>
      <c r="D2087" s="21" t="n">
        <v>0.04</v>
      </c>
      <c r="E2087" s="21" t="n">
        <v>0.03</v>
      </c>
      <c r="F2087" s="21" t="n">
        <v>0.07000000000000001</v>
      </c>
    </row>
    <row r="2088">
      <c r="A2088" t="inlineStr">
        <is>
          <t>075JT - Henry (Jet Fuel)</t>
        </is>
      </c>
      <c r="B2088" s="20" t="n">
        <v>43282</v>
      </c>
      <c r="C2088" s="20" t="n">
        <v>43312</v>
      </c>
      <c r="D2088" s="21" t="n">
        <v>0.04</v>
      </c>
      <c r="E2088" s="21" t="n">
        <v>0.01</v>
      </c>
      <c r="F2088" s="21" t="n">
        <v>0.05</v>
      </c>
    </row>
    <row r="2089">
      <c r="A2089" t="inlineStr">
        <is>
          <t>075JT - Henry (Jet Fuel)</t>
        </is>
      </c>
      <c r="B2089" s="20" t="n">
        <v>43313</v>
      </c>
      <c r="C2089" s="20" t="n">
        <v>2958465</v>
      </c>
      <c r="D2089" s="21" t="n">
        <v>0</v>
      </c>
      <c r="E2089" s="21" t="n">
        <v>0.01</v>
      </c>
      <c r="F2089" s="21" t="n">
        <v>0.01</v>
      </c>
    </row>
    <row r="2090">
      <c r="A2090" t="inlineStr">
        <is>
          <t>075TE - Henry (TSPLOST Exempt)</t>
        </is>
      </c>
      <c r="B2090" s="20" t="n">
        <v>28581</v>
      </c>
      <c r="C2090" s="20" t="n">
        <v>35430</v>
      </c>
      <c r="D2090" s="21" t="n">
        <v>0.04</v>
      </c>
      <c r="E2090" s="21" t="n">
        <v>0.01</v>
      </c>
      <c r="F2090" s="21" t="n">
        <v>0.05</v>
      </c>
    </row>
    <row r="2091">
      <c r="A2091" t="inlineStr">
        <is>
          <t>075TE - Henry (TSPLOST Exempt)</t>
        </is>
      </c>
      <c r="B2091" s="20" t="n">
        <v>35431</v>
      </c>
      <c r="C2091" s="20" t="n">
        <v>35795</v>
      </c>
      <c r="D2091" s="21" t="n">
        <v>0.04</v>
      </c>
      <c r="E2091" s="21" t="n">
        <v>0.02</v>
      </c>
      <c r="F2091" s="21" t="n">
        <v>0.06</v>
      </c>
    </row>
    <row r="2092">
      <c r="A2092" t="inlineStr">
        <is>
          <t>075TE - Henry (TSPLOST Exempt)</t>
        </is>
      </c>
      <c r="B2092" s="20" t="n">
        <v>35796</v>
      </c>
      <c r="C2092" s="20" t="n">
        <v>37256</v>
      </c>
      <c r="D2092" s="21" t="n">
        <v>0.04</v>
      </c>
      <c r="E2092" s="21" t="n">
        <v>0.03</v>
      </c>
      <c r="F2092" s="21" t="n">
        <v>0.07000000000000001</v>
      </c>
    </row>
    <row r="2093">
      <c r="A2093" t="inlineStr">
        <is>
          <t>075TE - Henry (TSPLOST Exempt)</t>
        </is>
      </c>
      <c r="B2093" s="20" t="n">
        <v>37257</v>
      </c>
      <c r="C2093" s="20" t="n">
        <v>37711</v>
      </c>
      <c r="D2093" s="21" t="n">
        <v>0.04</v>
      </c>
      <c r="E2093" s="21" t="n">
        <v>0.02</v>
      </c>
      <c r="F2093" s="21" t="n">
        <v>0.06</v>
      </c>
    </row>
    <row r="2094">
      <c r="A2094" t="inlineStr">
        <is>
          <t>075TE - Henry (TSPLOST Exempt)</t>
        </is>
      </c>
      <c r="B2094" s="20" t="n">
        <v>37712</v>
      </c>
      <c r="C2094" s="20" t="n">
        <v>46752</v>
      </c>
      <c r="D2094" s="21" t="n">
        <v>0.04</v>
      </c>
      <c r="E2094" s="21" t="n">
        <v>0.03</v>
      </c>
      <c r="F2094" s="21" t="n">
        <v>0.07000000000000001</v>
      </c>
    </row>
    <row r="2095">
      <c r="A2095" t="inlineStr">
        <is>
          <t>075TE - Henry (TSPLOST Exempt)</t>
        </is>
      </c>
      <c r="B2095" s="20" t="n">
        <v>46753</v>
      </c>
      <c r="C2095" s="20" t="n">
        <v>47938</v>
      </c>
      <c r="D2095" s="21" t="n">
        <v>0.04</v>
      </c>
      <c r="E2095" s="21" t="n">
        <v>0.02</v>
      </c>
      <c r="F2095" s="21" t="n">
        <v>0.06</v>
      </c>
    </row>
    <row r="2096">
      <c r="A2096" t="inlineStr">
        <is>
          <t>075TE - Henry (TSPLOST Exempt)</t>
        </is>
      </c>
      <c r="B2096" s="20" t="n">
        <v>47939</v>
      </c>
      <c r="C2096" s="20" t="n">
        <v>2958465</v>
      </c>
      <c r="D2096" s="21" t="n">
        <v>0.04</v>
      </c>
      <c r="E2096" s="21" t="n">
        <v>0.01</v>
      </c>
      <c r="F2096" s="21" t="n">
        <v>0.05</v>
      </c>
    </row>
    <row r="2097">
      <c r="A2097" t="inlineStr">
        <is>
          <t>076 - Houston</t>
        </is>
      </c>
      <c r="B2097" s="20" t="n">
        <v>30407</v>
      </c>
      <c r="C2097" s="20" t="n">
        <v>35611</v>
      </c>
      <c r="D2097" s="21" t="n">
        <v>0.04</v>
      </c>
      <c r="E2097" s="21" t="n">
        <v>0.01</v>
      </c>
      <c r="F2097" s="21" t="n">
        <v>0.05</v>
      </c>
    </row>
    <row r="2098">
      <c r="A2098" t="inlineStr">
        <is>
          <t>076 - Houston</t>
        </is>
      </c>
      <c r="B2098" s="20" t="n">
        <v>35612</v>
      </c>
      <c r="C2098" s="20" t="n">
        <v>35976</v>
      </c>
      <c r="D2098" s="21" t="n">
        <v>0.04</v>
      </c>
      <c r="E2098" s="21" t="n">
        <v>0.02</v>
      </c>
      <c r="F2098" s="21" t="n">
        <v>0.06</v>
      </c>
    </row>
    <row r="2099">
      <c r="A2099" t="inlineStr">
        <is>
          <t>076 - Houston</t>
        </is>
      </c>
      <c r="B2099" s="20" t="n">
        <v>35977</v>
      </c>
      <c r="C2099" s="20" t="n">
        <v>37164</v>
      </c>
      <c r="D2099" s="21" t="n">
        <v>0.04</v>
      </c>
      <c r="E2099" s="21" t="n">
        <v>0.03</v>
      </c>
      <c r="F2099" s="21" t="n">
        <v>0.07000000000000001</v>
      </c>
    </row>
    <row r="2100">
      <c r="A2100" t="inlineStr">
        <is>
          <t>076 - Houston</t>
        </is>
      </c>
      <c r="B2100" s="20" t="n">
        <v>37165</v>
      </c>
      <c r="C2100" s="20" t="n">
        <v>37346</v>
      </c>
      <c r="D2100" s="21" t="n">
        <v>0.04</v>
      </c>
      <c r="E2100" s="21" t="n">
        <v>0.02</v>
      </c>
      <c r="F2100" s="21" t="n">
        <v>0.06</v>
      </c>
    </row>
    <row r="2101">
      <c r="A2101" t="inlineStr">
        <is>
          <t>076 - Houston</t>
        </is>
      </c>
      <c r="B2101" s="20" t="n">
        <v>37347</v>
      </c>
      <c r="C2101" s="20" t="n">
        <v>46477</v>
      </c>
      <c r="D2101" s="21" t="n">
        <v>0.04</v>
      </c>
      <c r="E2101" s="21" t="n">
        <v>0.03</v>
      </c>
      <c r="F2101" s="21" t="n">
        <v>0.07000000000000001</v>
      </c>
    </row>
    <row r="2102">
      <c r="A2102" t="inlineStr">
        <is>
          <t>076 - Houston</t>
        </is>
      </c>
      <c r="B2102" s="20" t="n">
        <v>46478</v>
      </c>
      <c r="C2102" s="20" t="n">
        <v>47756</v>
      </c>
      <c r="D2102" s="21" t="n">
        <v>0.04</v>
      </c>
      <c r="E2102" s="21" t="n">
        <v>0.02</v>
      </c>
      <c r="F2102" s="21" t="n">
        <v>0.06</v>
      </c>
    </row>
    <row r="2103">
      <c r="A2103" t="inlineStr">
        <is>
          <t>076 - Houston</t>
        </is>
      </c>
      <c r="B2103" s="20" t="n">
        <v>47757</v>
      </c>
      <c r="C2103" s="20" t="n">
        <v>2958465</v>
      </c>
      <c r="D2103" s="21" t="n">
        <v>0.04</v>
      </c>
      <c r="E2103" s="21" t="n">
        <v>0.01</v>
      </c>
      <c r="F2103" s="21" t="n">
        <v>0.05</v>
      </c>
    </row>
    <row r="2104">
      <c r="A2104" t="inlineStr">
        <is>
          <t>076CLF - Houston (Locomotive)</t>
        </is>
      </c>
      <c r="B2104" s="20" t="n">
        <v>44378</v>
      </c>
      <c r="C2104" s="20" t="n">
        <v>46477</v>
      </c>
      <c r="D2104" s="21" t="n">
        <v>0.04</v>
      </c>
      <c r="E2104" s="21" t="n">
        <v>0.03</v>
      </c>
      <c r="F2104" s="21" t="n">
        <v>0.07000000000000001</v>
      </c>
    </row>
    <row r="2105">
      <c r="A2105" t="inlineStr">
        <is>
          <t>076CLF - Houston (Locomotive)</t>
        </is>
      </c>
      <c r="B2105" s="20" t="n">
        <v>46478</v>
      </c>
      <c r="C2105" s="20" t="n">
        <v>47756</v>
      </c>
      <c r="D2105" s="21" t="n">
        <v>0.04</v>
      </c>
      <c r="E2105" s="21" t="n">
        <v>0.02</v>
      </c>
      <c r="F2105" s="21" t="n">
        <v>0.06</v>
      </c>
    </row>
    <row r="2106">
      <c r="A2106" t="inlineStr">
        <is>
          <t>076CLF - Houston (Locomotive)</t>
        </is>
      </c>
      <c r="B2106" s="20" t="n">
        <v>47757</v>
      </c>
      <c r="C2106" s="20" t="n">
        <v>2958465</v>
      </c>
      <c r="D2106" s="21" t="n">
        <v>0.04</v>
      </c>
      <c r="E2106" s="21" t="n">
        <v>0.01</v>
      </c>
      <c r="F2106" s="21" t="n">
        <v>0.05</v>
      </c>
    </row>
    <row r="2107">
      <c r="A2107" t="inlineStr">
        <is>
          <t>076E - Houston (Energy)</t>
        </is>
      </c>
      <c r="B2107" s="20" t="n">
        <v>41275</v>
      </c>
      <c r="C2107" s="20" t="n">
        <v>41639</v>
      </c>
      <c r="D2107" s="21" t="n">
        <v>0.03</v>
      </c>
      <c r="E2107" s="21" t="n">
        <v>0.0275</v>
      </c>
      <c r="F2107" s="21" t="n">
        <v>0.0575</v>
      </c>
    </row>
    <row r="2108">
      <c r="A2108" t="inlineStr">
        <is>
          <t>076E - Houston (Energy)</t>
        </is>
      </c>
      <c r="B2108" s="20" t="n">
        <v>41640</v>
      </c>
      <c r="C2108" s="20" t="n">
        <v>42004</v>
      </c>
      <c r="D2108" s="21" t="n">
        <v>0.02</v>
      </c>
      <c r="E2108" s="21" t="n">
        <v>0.025</v>
      </c>
      <c r="F2108" s="21" t="n">
        <v>0.045</v>
      </c>
    </row>
    <row r="2109">
      <c r="A2109" t="inlineStr">
        <is>
          <t>076E - Houston (Energy)</t>
        </is>
      </c>
      <c r="B2109" s="20" t="n">
        <v>42005</v>
      </c>
      <c r="C2109" s="20" t="n">
        <v>42369</v>
      </c>
      <c r="D2109" s="21" t="n">
        <v>0.01</v>
      </c>
      <c r="E2109" s="21" t="n">
        <v>0.0225</v>
      </c>
      <c r="F2109" s="21" t="n">
        <v>0.0325</v>
      </c>
    </row>
    <row r="2110">
      <c r="A2110" t="inlineStr">
        <is>
          <t>076E - Houston (Energy)</t>
        </is>
      </c>
      <c r="B2110" s="20" t="n">
        <v>42370</v>
      </c>
      <c r="C2110" s="20" t="n">
        <v>2958465</v>
      </c>
      <c r="D2110" s="21" t="n">
        <v>0</v>
      </c>
      <c r="E2110" s="21" t="n">
        <v>0.02</v>
      </c>
      <c r="F2110" s="21" t="n">
        <v>0.02</v>
      </c>
    </row>
    <row r="2111">
      <c r="A2111" t="inlineStr">
        <is>
          <t>076JT - Houston (Jet Fuel)</t>
        </is>
      </c>
      <c r="B2111" s="20" t="n">
        <v>42005</v>
      </c>
      <c r="C2111" s="20" t="n">
        <v>42185</v>
      </c>
      <c r="D2111" s="21" t="n">
        <v>0</v>
      </c>
      <c r="E2111" s="21" t="n">
        <v>0</v>
      </c>
      <c r="F2111" s="21" t="n">
        <v>0</v>
      </c>
    </row>
    <row r="2112">
      <c r="A2112" t="inlineStr">
        <is>
          <t>076JT - Houston (Jet Fuel)</t>
        </is>
      </c>
      <c r="B2112" s="20" t="n">
        <v>42186</v>
      </c>
      <c r="C2112" s="20" t="n">
        <v>43281</v>
      </c>
      <c r="D2112" s="21" t="n">
        <v>0.04</v>
      </c>
      <c r="E2112" s="21" t="n">
        <v>0.03</v>
      </c>
      <c r="F2112" s="21" t="n">
        <v>0.07000000000000001</v>
      </c>
    </row>
    <row r="2113">
      <c r="A2113" t="inlineStr">
        <is>
          <t>076JT - Houston (Jet Fuel)</t>
        </is>
      </c>
      <c r="B2113" s="20" t="n">
        <v>43282</v>
      </c>
      <c r="C2113" s="20" t="n">
        <v>43312</v>
      </c>
      <c r="D2113" s="21" t="n">
        <v>0.04</v>
      </c>
      <c r="E2113" s="21" t="n">
        <v>0.01</v>
      </c>
      <c r="F2113" s="21" t="n">
        <v>0.05</v>
      </c>
    </row>
    <row r="2114">
      <c r="A2114" t="inlineStr">
        <is>
          <t>076JT - Houston (Jet Fuel)</t>
        </is>
      </c>
      <c r="B2114" s="20" t="n">
        <v>43313</v>
      </c>
      <c r="C2114" s="20" t="n">
        <v>2958465</v>
      </c>
      <c r="D2114" s="21" t="n">
        <v>0</v>
      </c>
      <c r="E2114" s="21" t="n">
        <v>0.01</v>
      </c>
      <c r="F2114" s="21" t="n">
        <v>0.01</v>
      </c>
    </row>
    <row r="2115">
      <c r="A2115" t="inlineStr">
        <is>
          <t>077 - Irwin</t>
        </is>
      </c>
      <c r="B2115" s="20" t="n">
        <v>28764</v>
      </c>
      <c r="C2115" s="20" t="n">
        <v>32142</v>
      </c>
      <c r="D2115" s="21" t="n">
        <v>0.04</v>
      </c>
      <c r="E2115" s="21" t="n">
        <v>0.01</v>
      </c>
      <c r="F2115" s="21" t="n">
        <v>0.05</v>
      </c>
    </row>
    <row r="2116">
      <c r="A2116" t="inlineStr">
        <is>
          <t>077 - Irwin</t>
        </is>
      </c>
      <c r="B2116" s="20" t="n">
        <v>32143</v>
      </c>
      <c r="C2116" s="20" t="n">
        <v>35611</v>
      </c>
      <c r="D2116" s="21" t="n">
        <v>0.04</v>
      </c>
      <c r="E2116" s="21" t="n">
        <v>0.02</v>
      </c>
      <c r="F2116" s="21" t="n">
        <v>0.06</v>
      </c>
    </row>
    <row r="2117">
      <c r="A2117" t="inlineStr">
        <is>
          <t>077 - Irwin</t>
        </is>
      </c>
      <c r="B2117" s="20" t="n">
        <v>35612</v>
      </c>
      <c r="C2117" s="20" t="n">
        <v>36707</v>
      </c>
      <c r="D2117" s="21" t="n">
        <v>0.04</v>
      </c>
      <c r="E2117" s="21" t="n">
        <v>0.03</v>
      </c>
      <c r="F2117" s="21" t="n">
        <v>0.07000000000000001</v>
      </c>
    </row>
    <row r="2118">
      <c r="A2118" t="inlineStr">
        <is>
          <t>077 - Irwin</t>
        </is>
      </c>
      <c r="B2118" s="20" t="n">
        <v>36708</v>
      </c>
      <c r="C2118" s="20" t="n">
        <v>36981</v>
      </c>
      <c r="D2118" s="21" t="n">
        <v>0.04</v>
      </c>
      <c r="E2118" s="21" t="n">
        <v>0.02</v>
      </c>
      <c r="F2118" s="21" t="n">
        <v>0.06</v>
      </c>
    </row>
    <row r="2119">
      <c r="A2119" t="inlineStr">
        <is>
          <t>077 - Irwin</t>
        </is>
      </c>
      <c r="B2119" s="20" t="n">
        <v>36982</v>
      </c>
      <c r="C2119" s="20" t="n">
        <v>43373</v>
      </c>
      <c r="D2119" s="21" t="n">
        <v>0.04</v>
      </c>
      <c r="E2119" s="21" t="n">
        <v>0.03</v>
      </c>
      <c r="F2119" s="21" t="n">
        <v>0.07000000000000001</v>
      </c>
    </row>
    <row r="2120">
      <c r="A2120" t="inlineStr">
        <is>
          <t>077 - Irwin</t>
        </is>
      </c>
      <c r="B2120" s="20" t="n">
        <v>43374</v>
      </c>
      <c r="C2120" s="20" t="n">
        <v>45473</v>
      </c>
      <c r="D2120" s="21" t="n">
        <v>0.04</v>
      </c>
      <c r="E2120" s="21" t="n">
        <v>0.04</v>
      </c>
      <c r="F2120" s="21" t="n">
        <v>0.08</v>
      </c>
    </row>
    <row r="2121">
      <c r="A2121" t="inlineStr">
        <is>
          <t>077 - Irwin</t>
        </is>
      </c>
      <c r="B2121" s="20" t="n">
        <v>45474</v>
      </c>
      <c r="C2121" s="20" t="n">
        <v>45747</v>
      </c>
      <c r="D2121" s="21" t="n">
        <v>0.04</v>
      </c>
      <c r="E2121" s="21" t="n">
        <v>0.03</v>
      </c>
      <c r="F2121" s="21" t="n">
        <v>0.07000000000000001</v>
      </c>
    </row>
    <row r="2122">
      <c r="A2122" t="inlineStr">
        <is>
          <t>077 - Irwin</t>
        </is>
      </c>
      <c r="B2122" s="20" t="n">
        <v>45748</v>
      </c>
      <c r="C2122" s="20" t="n">
        <v>47026</v>
      </c>
      <c r="D2122" s="21" t="n">
        <v>0.04</v>
      </c>
      <c r="E2122" s="21" t="n">
        <v>0.04</v>
      </c>
      <c r="F2122" s="21" t="n">
        <v>0.08</v>
      </c>
    </row>
    <row r="2123">
      <c r="A2123" t="inlineStr">
        <is>
          <t>077 - Irwin</t>
        </is>
      </c>
      <c r="B2123" s="20" t="n">
        <v>47027</v>
      </c>
      <c r="C2123" s="20" t="n">
        <v>47664</v>
      </c>
      <c r="D2123" s="21" t="n">
        <v>0.04</v>
      </c>
      <c r="E2123" s="21" t="n">
        <v>0.03</v>
      </c>
      <c r="F2123" s="21" t="n">
        <v>0.07000000000000001</v>
      </c>
    </row>
    <row r="2124">
      <c r="A2124" t="inlineStr">
        <is>
          <t>077 - Irwin</t>
        </is>
      </c>
      <c r="B2124" s="20" t="n">
        <v>47665</v>
      </c>
      <c r="C2124" s="20" t="n">
        <v>47938</v>
      </c>
      <c r="D2124" s="21" t="n">
        <v>0.04</v>
      </c>
      <c r="E2124" s="21" t="n">
        <v>0.02</v>
      </c>
      <c r="F2124" s="21" t="n">
        <v>0.06</v>
      </c>
    </row>
    <row r="2125">
      <c r="A2125" t="inlineStr">
        <is>
          <t>077 - Irwin</t>
        </is>
      </c>
      <c r="B2125" s="20" t="n">
        <v>47939</v>
      </c>
      <c r="C2125" s="20" t="n">
        <v>2958465</v>
      </c>
      <c r="D2125" s="21" t="n">
        <v>0.04</v>
      </c>
      <c r="E2125" s="21" t="n">
        <v>0.01</v>
      </c>
      <c r="F2125" s="21" t="n">
        <v>0.05</v>
      </c>
    </row>
    <row r="2126">
      <c r="A2126" t="inlineStr">
        <is>
          <t>077CLF - Irwin (Locomotive)</t>
        </is>
      </c>
      <c r="B2126" s="20" t="n">
        <v>44378</v>
      </c>
      <c r="C2126" s="20" t="n">
        <v>45473</v>
      </c>
      <c r="D2126" s="21" t="n">
        <v>0.04</v>
      </c>
      <c r="E2126" s="21" t="n">
        <v>0.03</v>
      </c>
      <c r="F2126" s="21" t="n">
        <v>0.07000000000000001</v>
      </c>
    </row>
    <row r="2127">
      <c r="A2127" t="inlineStr">
        <is>
          <t>077CLF - Irwin (Locomotive)</t>
        </is>
      </c>
      <c r="B2127" s="20" t="n">
        <v>45474</v>
      </c>
      <c r="C2127" s="20" t="n">
        <v>45747</v>
      </c>
      <c r="D2127" s="21" t="n">
        <v>0.04</v>
      </c>
      <c r="E2127" s="21" t="n">
        <v>0.02</v>
      </c>
      <c r="F2127" s="21" t="n">
        <v>0.06</v>
      </c>
    </row>
    <row r="2128">
      <c r="A2128" t="inlineStr">
        <is>
          <t>077CLF - Irwin (Locomotive)</t>
        </is>
      </c>
      <c r="B2128" s="20" t="n">
        <v>45748</v>
      </c>
      <c r="C2128" s="20" t="n">
        <v>47664</v>
      </c>
      <c r="D2128" s="21" t="n">
        <v>0.04</v>
      </c>
      <c r="E2128" s="21" t="n">
        <v>0.03</v>
      </c>
      <c r="F2128" s="21" t="n">
        <v>0.07000000000000001</v>
      </c>
    </row>
    <row r="2129">
      <c r="A2129" t="inlineStr">
        <is>
          <t>077CLF - Irwin (Locomotive)</t>
        </is>
      </c>
      <c r="B2129" s="20" t="n">
        <v>47665</v>
      </c>
      <c r="C2129" s="20" t="n">
        <v>47938</v>
      </c>
      <c r="D2129" s="21" t="n">
        <v>0.04</v>
      </c>
      <c r="E2129" s="21" t="n">
        <v>0.02</v>
      </c>
      <c r="F2129" s="21" t="n">
        <v>0.06</v>
      </c>
    </row>
    <row r="2130">
      <c r="A2130" t="inlineStr">
        <is>
          <t>077CLF - Irwin (Locomotive)</t>
        </is>
      </c>
      <c r="B2130" s="20" t="n">
        <v>47939</v>
      </c>
      <c r="C2130" s="20" t="n">
        <v>2958465</v>
      </c>
      <c r="D2130" s="21" t="n">
        <v>0.04</v>
      </c>
      <c r="E2130" s="21" t="n">
        <v>0.01</v>
      </c>
      <c r="F2130" s="21" t="n">
        <v>0.05</v>
      </c>
    </row>
    <row r="2131">
      <c r="A2131" t="inlineStr">
        <is>
          <t>077E - Irwin (Energy)</t>
        </is>
      </c>
      <c r="B2131" s="20" t="n">
        <v>41275</v>
      </c>
      <c r="C2131" s="20" t="n">
        <v>41639</v>
      </c>
      <c r="D2131" s="21" t="n">
        <v>0.03</v>
      </c>
      <c r="E2131" s="21" t="n">
        <v>0.025</v>
      </c>
      <c r="F2131" s="21" t="n">
        <v>0.055</v>
      </c>
    </row>
    <row r="2132">
      <c r="A2132" t="inlineStr">
        <is>
          <t>077E - Irwin (Energy)</t>
        </is>
      </c>
      <c r="B2132" s="20" t="n">
        <v>41640</v>
      </c>
      <c r="C2132" s="20" t="n">
        <v>42004</v>
      </c>
      <c r="D2132" s="21" t="n">
        <v>0.02</v>
      </c>
      <c r="E2132" s="21" t="n">
        <v>0.02</v>
      </c>
      <c r="F2132" s="21" t="n">
        <v>0.04</v>
      </c>
    </row>
    <row r="2133">
      <c r="A2133" t="inlineStr">
        <is>
          <t>077E - Irwin (Energy)</t>
        </is>
      </c>
      <c r="B2133" s="20" t="n">
        <v>42005</v>
      </c>
      <c r="C2133" s="20" t="n">
        <v>42369</v>
      </c>
      <c r="D2133" s="21" t="n">
        <v>0.01</v>
      </c>
      <c r="E2133" s="21" t="n">
        <v>0.015</v>
      </c>
      <c r="F2133" s="21" t="n">
        <v>0.025</v>
      </c>
    </row>
    <row r="2134">
      <c r="A2134" t="inlineStr">
        <is>
          <t>077E - Irwin (Energy)</t>
        </is>
      </c>
      <c r="B2134" s="20" t="n">
        <v>42370</v>
      </c>
      <c r="C2134" s="20" t="n">
        <v>47664</v>
      </c>
      <c r="D2134" s="21" t="n">
        <v>0</v>
      </c>
      <c r="E2134" s="21" t="n">
        <v>0.01</v>
      </c>
      <c r="F2134" s="21" t="n">
        <v>0.01</v>
      </c>
    </row>
    <row r="2135">
      <c r="A2135" t="inlineStr">
        <is>
          <t>077E - Irwin (Energy)</t>
        </is>
      </c>
      <c r="B2135" s="20" t="n">
        <v>47665</v>
      </c>
      <c r="C2135" s="20" t="n">
        <v>2958465</v>
      </c>
      <c r="D2135" s="21" t="n">
        <v>0</v>
      </c>
      <c r="E2135" s="21" t="n">
        <v>0</v>
      </c>
      <c r="F2135" s="21" t="n">
        <v>0</v>
      </c>
    </row>
    <row r="2136">
      <c r="A2136" t="inlineStr">
        <is>
          <t>077JT - Irwin (Jet Fuel)</t>
        </is>
      </c>
      <c r="B2136" s="20" t="n">
        <v>42186</v>
      </c>
      <c r="C2136" s="20" t="n">
        <v>43281</v>
      </c>
      <c r="D2136" s="21" t="n">
        <v>0.04</v>
      </c>
      <c r="E2136" s="21" t="n">
        <v>0.03</v>
      </c>
      <c r="F2136" s="21" t="n">
        <v>0.07000000000000001</v>
      </c>
    </row>
    <row r="2137">
      <c r="A2137" t="inlineStr">
        <is>
          <t>077JT - Irwin (Jet Fuel)</t>
        </is>
      </c>
      <c r="B2137" s="20" t="n">
        <v>43282</v>
      </c>
      <c r="C2137" s="20" t="n">
        <v>43312</v>
      </c>
      <c r="D2137" s="21" t="n">
        <v>0.04</v>
      </c>
      <c r="E2137" s="21" t="n">
        <v>0.01</v>
      </c>
      <c r="F2137" s="21" t="n">
        <v>0.05</v>
      </c>
    </row>
    <row r="2138">
      <c r="A2138" t="inlineStr">
        <is>
          <t>077JT - Irwin (Jet Fuel)</t>
        </is>
      </c>
      <c r="B2138" s="20" t="n">
        <v>43313</v>
      </c>
      <c r="C2138" s="20" t="n">
        <v>2958465</v>
      </c>
      <c r="D2138" s="21" t="n">
        <v>0</v>
      </c>
      <c r="E2138" s="21" t="n">
        <v>0.01</v>
      </c>
      <c r="F2138" s="21" t="n">
        <v>0.01</v>
      </c>
    </row>
    <row r="2139">
      <c r="A2139" t="inlineStr">
        <is>
          <t>077TE - Irwin (TSPLOST Exempt)</t>
        </is>
      </c>
      <c r="B2139" s="20" t="n">
        <v>28764</v>
      </c>
      <c r="C2139" s="20" t="n">
        <v>32142</v>
      </c>
      <c r="D2139" s="21" t="n">
        <v>0.04</v>
      </c>
      <c r="E2139" s="21" t="n">
        <v>0.01</v>
      </c>
      <c r="F2139" s="21" t="n">
        <v>0.05</v>
      </c>
    </row>
    <row r="2140">
      <c r="A2140" t="inlineStr">
        <is>
          <t>077TE - Irwin (TSPLOST Exempt)</t>
        </is>
      </c>
      <c r="B2140" s="20" t="n">
        <v>32143</v>
      </c>
      <c r="C2140" s="20" t="n">
        <v>35611</v>
      </c>
      <c r="D2140" s="21" t="n">
        <v>0.04</v>
      </c>
      <c r="E2140" s="21" t="n">
        <v>0.02</v>
      </c>
      <c r="F2140" s="21" t="n">
        <v>0.06</v>
      </c>
    </row>
    <row r="2141">
      <c r="A2141" t="inlineStr">
        <is>
          <t>077TE - Irwin (TSPLOST Exempt)</t>
        </is>
      </c>
      <c r="B2141" s="20" t="n">
        <v>35612</v>
      </c>
      <c r="C2141" s="20" t="n">
        <v>36707</v>
      </c>
      <c r="D2141" s="21" t="n">
        <v>0.04</v>
      </c>
      <c r="E2141" s="21" t="n">
        <v>0.03</v>
      </c>
      <c r="F2141" s="21" t="n">
        <v>0.07000000000000001</v>
      </c>
    </row>
    <row r="2142">
      <c r="A2142" t="inlineStr">
        <is>
          <t>077TE - Irwin (TSPLOST Exempt)</t>
        </is>
      </c>
      <c r="B2142" s="20" t="n">
        <v>36708</v>
      </c>
      <c r="C2142" s="20" t="n">
        <v>36981</v>
      </c>
      <c r="D2142" s="21" t="n">
        <v>0.04</v>
      </c>
      <c r="E2142" s="21" t="n">
        <v>0.02</v>
      </c>
      <c r="F2142" s="21" t="n">
        <v>0.06</v>
      </c>
    </row>
    <row r="2143">
      <c r="A2143" t="inlineStr">
        <is>
          <t>077TE - Irwin (TSPLOST Exempt)</t>
        </is>
      </c>
      <c r="B2143" s="20" t="n">
        <v>36982</v>
      </c>
      <c r="C2143" s="20" t="n">
        <v>45473</v>
      </c>
      <c r="D2143" s="21" t="n">
        <v>0.04</v>
      </c>
      <c r="E2143" s="21" t="n">
        <v>0.03</v>
      </c>
      <c r="F2143" s="21" t="n">
        <v>0.07000000000000001</v>
      </c>
    </row>
    <row r="2144">
      <c r="A2144" t="inlineStr">
        <is>
          <t>077TE - Irwin (TSPLOST Exempt)</t>
        </is>
      </c>
      <c r="B2144" s="20" t="n">
        <v>45474</v>
      </c>
      <c r="C2144" s="20" t="n">
        <v>45747</v>
      </c>
      <c r="D2144" s="21" t="n">
        <v>0.04</v>
      </c>
      <c r="E2144" s="21" t="n">
        <v>0.02</v>
      </c>
      <c r="F2144" s="21" t="n">
        <v>0.06</v>
      </c>
    </row>
    <row r="2145">
      <c r="A2145" t="inlineStr">
        <is>
          <t>077TE - Irwin (TSPLOST Exempt)</t>
        </is>
      </c>
      <c r="B2145" s="20" t="n">
        <v>45748</v>
      </c>
      <c r="C2145" s="20" t="n">
        <v>47664</v>
      </c>
      <c r="D2145" s="21" t="n">
        <v>0.04</v>
      </c>
      <c r="E2145" s="21" t="n">
        <v>0.03</v>
      </c>
      <c r="F2145" s="21" t="n">
        <v>0.07000000000000001</v>
      </c>
    </row>
    <row r="2146">
      <c r="A2146" t="inlineStr">
        <is>
          <t>077TE - Irwin (TSPLOST Exempt)</t>
        </is>
      </c>
      <c r="B2146" s="20" t="n">
        <v>47665</v>
      </c>
      <c r="C2146" s="20" t="n">
        <v>47938</v>
      </c>
      <c r="D2146" s="21" t="n">
        <v>0.04</v>
      </c>
      <c r="E2146" s="21" t="n">
        <v>0.02</v>
      </c>
      <c r="F2146" s="21" t="n">
        <v>0.06</v>
      </c>
    </row>
    <row r="2147">
      <c r="A2147" t="inlineStr">
        <is>
          <t>077TE - Irwin (TSPLOST Exempt)</t>
        </is>
      </c>
      <c r="B2147" s="20" t="n">
        <v>47939</v>
      </c>
      <c r="C2147" s="20" t="n">
        <v>2958465</v>
      </c>
      <c r="D2147" s="21" t="n">
        <v>0.04</v>
      </c>
      <c r="E2147" s="21" t="n">
        <v>0.01</v>
      </c>
      <c r="F2147" s="21" t="n">
        <v>0.05</v>
      </c>
    </row>
    <row r="2148">
      <c r="A2148" t="inlineStr">
        <is>
          <t>078 - Jackson</t>
        </is>
      </c>
      <c r="B2148" s="20" t="n">
        <v>28491</v>
      </c>
      <c r="C2148" s="20" t="n">
        <v>32050</v>
      </c>
      <c r="D2148" s="21" t="n">
        <v>0.04</v>
      </c>
      <c r="E2148" s="21" t="n">
        <v>0.01</v>
      </c>
      <c r="F2148" s="21" t="n">
        <v>0.05</v>
      </c>
    </row>
    <row r="2149">
      <c r="A2149" t="inlineStr">
        <is>
          <t>078 - Jackson</t>
        </is>
      </c>
      <c r="B2149" s="20" t="n">
        <v>32051</v>
      </c>
      <c r="C2149" s="20" t="n">
        <v>32416</v>
      </c>
      <c r="D2149" s="21" t="n">
        <v>0.04</v>
      </c>
      <c r="E2149" s="21" t="n">
        <v>0.02</v>
      </c>
      <c r="F2149" s="21" t="n">
        <v>0.06</v>
      </c>
    </row>
    <row r="2150">
      <c r="A2150" t="inlineStr">
        <is>
          <t>078 - Jackson</t>
        </is>
      </c>
      <c r="B2150" s="20" t="n">
        <v>32417</v>
      </c>
      <c r="C2150" s="20" t="n">
        <v>32598</v>
      </c>
      <c r="D2150" s="21" t="n">
        <v>0.04</v>
      </c>
      <c r="E2150" s="21" t="n">
        <v>0.01</v>
      </c>
      <c r="F2150" s="21" t="n">
        <v>0.05</v>
      </c>
    </row>
    <row r="2151">
      <c r="A2151" t="inlineStr">
        <is>
          <t>078 - Jackson</t>
        </is>
      </c>
      <c r="B2151" s="20" t="n">
        <v>32599</v>
      </c>
      <c r="C2151" s="20" t="n">
        <v>34059</v>
      </c>
      <c r="D2151" s="21" t="n">
        <v>0.04</v>
      </c>
      <c r="E2151" s="21" t="n">
        <v>0.02</v>
      </c>
      <c r="F2151" s="21" t="n">
        <v>0.06</v>
      </c>
    </row>
    <row r="2152">
      <c r="A2152" t="inlineStr">
        <is>
          <t>078 - Jackson</t>
        </is>
      </c>
      <c r="B2152" s="20" t="n">
        <v>34060</v>
      </c>
      <c r="C2152" s="20" t="n">
        <v>34515</v>
      </c>
      <c r="D2152" s="21" t="n">
        <v>0.04</v>
      </c>
      <c r="E2152" s="21" t="n">
        <v>0.01</v>
      </c>
      <c r="F2152" s="21" t="n">
        <v>0.05</v>
      </c>
    </row>
    <row r="2153">
      <c r="A2153" t="inlineStr">
        <is>
          <t>078 - Jackson</t>
        </is>
      </c>
      <c r="B2153" s="20" t="n">
        <v>34516</v>
      </c>
      <c r="C2153" s="20" t="n">
        <v>35611</v>
      </c>
      <c r="D2153" s="21" t="n">
        <v>0.04</v>
      </c>
      <c r="E2153" s="21" t="n">
        <v>0.02</v>
      </c>
      <c r="F2153" s="21" t="n">
        <v>0.06</v>
      </c>
    </row>
    <row r="2154">
      <c r="A2154" t="inlineStr">
        <is>
          <t>078 - Jackson</t>
        </is>
      </c>
      <c r="B2154" s="20" t="n">
        <v>35612</v>
      </c>
      <c r="C2154" s="20" t="n">
        <v>36341</v>
      </c>
      <c r="D2154" s="21" t="n">
        <v>0.04</v>
      </c>
      <c r="E2154" s="21" t="n">
        <v>0.03</v>
      </c>
      <c r="F2154" s="21" t="n">
        <v>0.07000000000000001</v>
      </c>
    </row>
    <row r="2155">
      <c r="A2155" t="inlineStr">
        <is>
          <t>078 - Jackson</t>
        </is>
      </c>
      <c r="B2155" s="20" t="n">
        <v>36342</v>
      </c>
      <c r="C2155" s="20" t="n">
        <v>36616</v>
      </c>
      <c r="D2155" s="21" t="n">
        <v>0.04</v>
      </c>
      <c r="E2155" s="21" t="n">
        <v>0.02</v>
      </c>
      <c r="F2155" s="21" t="n">
        <v>0.06</v>
      </c>
    </row>
    <row r="2156">
      <c r="A2156" t="inlineStr">
        <is>
          <t>078 - Jackson</t>
        </is>
      </c>
      <c r="B2156" s="20" t="n">
        <v>36617</v>
      </c>
      <c r="C2156" s="20" t="n">
        <v>38442</v>
      </c>
      <c r="D2156" s="21" t="n">
        <v>0.04</v>
      </c>
      <c r="E2156" s="21" t="n">
        <v>0.03</v>
      </c>
      <c r="F2156" s="21" t="n">
        <v>0.07000000000000001</v>
      </c>
    </row>
    <row r="2157">
      <c r="A2157" t="inlineStr">
        <is>
          <t>078 - Jackson</t>
        </is>
      </c>
      <c r="B2157" s="20" t="n">
        <v>38443</v>
      </c>
      <c r="C2157" s="20" t="n">
        <v>38533</v>
      </c>
      <c r="D2157" s="21" t="n">
        <v>0.04</v>
      </c>
      <c r="E2157" s="21" t="n">
        <v>0.02</v>
      </c>
      <c r="F2157" s="21" t="n">
        <v>0.06</v>
      </c>
    </row>
    <row r="2158">
      <c r="A2158" t="inlineStr">
        <is>
          <t>078 - Jackson</t>
        </is>
      </c>
      <c r="B2158" s="20" t="n">
        <v>38534</v>
      </c>
      <c r="C2158" s="20" t="n">
        <v>46112</v>
      </c>
      <c r="D2158" s="21" t="n">
        <v>0.04</v>
      </c>
      <c r="E2158" s="21" t="n">
        <v>0.03</v>
      </c>
      <c r="F2158" s="21" t="n">
        <v>0.07000000000000001</v>
      </c>
    </row>
    <row r="2159">
      <c r="A2159" t="inlineStr">
        <is>
          <t>078 - Jackson</t>
        </is>
      </c>
      <c r="B2159" s="20" t="n">
        <v>46113</v>
      </c>
      <c r="C2159" s="20" t="n">
        <v>46477</v>
      </c>
      <c r="D2159" s="21" t="n">
        <v>0.04</v>
      </c>
      <c r="E2159" s="21" t="n">
        <v>0.04</v>
      </c>
      <c r="F2159" s="21" t="n">
        <v>0.08</v>
      </c>
    </row>
    <row r="2160">
      <c r="A2160" t="inlineStr">
        <is>
          <t>078 - Jackson</t>
        </is>
      </c>
      <c r="B2160" s="20" t="n">
        <v>46478</v>
      </c>
      <c r="C2160" s="20" t="n">
        <v>47299</v>
      </c>
      <c r="D2160" s="21" t="n">
        <v>0.04</v>
      </c>
      <c r="E2160" s="21" t="n">
        <v>0.03</v>
      </c>
      <c r="F2160" s="21" t="n">
        <v>0.07000000000000001</v>
      </c>
    </row>
    <row r="2161">
      <c r="A2161" t="inlineStr">
        <is>
          <t>078 - Jackson</t>
        </is>
      </c>
      <c r="B2161" s="20" t="n">
        <v>47300</v>
      </c>
      <c r="C2161" s="20" t="n">
        <v>48304</v>
      </c>
      <c r="D2161" s="21" t="n">
        <v>0.04</v>
      </c>
      <c r="E2161" s="21" t="n">
        <v>0.02</v>
      </c>
      <c r="F2161" s="21" t="n">
        <v>0.06</v>
      </c>
    </row>
    <row r="2162">
      <c r="A2162" t="inlineStr">
        <is>
          <t>078 - Jackson</t>
        </is>
      </c>
      <c r="B2162" s="20" t="n">
        <v>48305</v>
      </c>
      <c r="C2162" s="20" t="n">
        <v>2958465</v>
      </c>
      <c r="D2162" s="21" t="n">
        <v>0.04</v>
      </c>
      <c r="E2162" s="21" t="n">
        <v>0.01</v>
      </c>
      <c r="F2162" s="21" t="n">
        <v>0.05</v>
      </c>
    </row>
    <row r="2163">
      <c r="A2163" t="inlineStr">
        <is>
          <t>078CLF - Jackson (Locomotive)</t>
        </is>
      </c>
      <c r="B2163" s="20" t="n">
        <v>44378</v>
      </c>
      <c r="C2163" s="20" t="n">
        <v>46477</v>
      </c>
      <c r="D2163" s="21" t="n">
        <v>0.04</v>
      </c>
      <c r="E2163" s="21" t="n">
        <v>0.03</v>
      </c>
      <c r="F2163" s="21" t="n">
        <v>0.07000000000000001</v>
      </c>
    </row>
    <row r="2164">
      <c r="A2164" t="inlineStr">
        <is>
          <t>078CLF - Jackson (Locomotive)</t>
        </is>
      </c>
      <c r="B2164" s="20" t="n">
        <v>46478</v>
      </c>
      <c r="C2164" s="20" t="n">
        <v>47299</v>
      </c>
      <c r="D2164" s="21" t="n">
        <v>0.04</v>
      </c>
      <c r="E2164" s="21" t="n">
        <v>0.02</v>
      </c>
      <c r="F2164" s="21" t="n">
        <v>0.06</v>
      </c>
    </row>
    <row r="2165">
      <c r="A2165" t="inlineStr">
        <is>
          <t>078CLF - Jackson (Locomotive)</t>
        </is>
      </c>
      <c r="B2165" s="20" t="n">
        <v>47300</v>
      </c>
      <c r="C2165" s="20" t="n">
        <v>2958465</v>
      </c>
      <c r="D2165" s="21" t="n">
        <v>0.04</v>
      </c>
      <c r="E2165" s="21" t="n">
        <v>0.01</v>
      </c>
      <c r="F2165" s="21" t="n">
        <v>0.05</v>
      </c>
    </row>
    <row r="2166">
      <c r="A2166" t="inlineStr">
        <is>
          <t>078E - Jackson (Energy)</t>
        </is>
      </c>
      <c r="B2166" s="20" t="n">
        <v>41275</v>
      </c>
      <c r="C2166" s="20" t="n">
        <v>41639</v>
      </c>
      <c r="D2166" s="21" t="n">
        <v>0.03</v>
      </c>
      <c r="E2166" s="21" t="n">
        <v>0.025</v>
      </c>
      <c r="F2166" s="21" t="n">
        <v>0.055</v>
      </c>
    </row>
    <row r="2167">
      <c r="A2167" t="inlineStr">
        <is>
          <t>078E - Jackson (Energy)</t>
        </is>
      </c>
      <c r="B2167" s="20" t="n">
        <v>41640</v>
      </c>
      <c r="C2167" s="20" t="n">
        <v>42004</v>
      </c>
      <c r="D2167" s="21" t="n">
        <v>0.02</v>
      </c>
      <c r="E2167" s="21" t="n">
        <v>0.02</v>
      </c>
      <c r="F2167" s="21" t="n">
        <v>0.04</v>
      </c>
    </row>
    <row r="2168">
      <c r="A2168" t="inlineStr">
        <is>
          <t>078E - Jackson (Energy)</t>
        </is>
      </c>
      <c r="B2168" s="20" t="n">
        <v>42005</v>
      </c>
      <c r="C2168" s="20" t="n">
        <v>42369</v>
      </c>
      <c r="D2168" s="21" t="n">
        <v>0.01</v>
      </c>
      <c r="E2168" s="21" t="n">
        <v>0.015</v>
      </c>
      <c r="F2168" s="21" t="n">
        <v>0.025</v>
      </c>
    </row>
    <row r="2169">
      <c r="A2169" t="inlineStr">
        <is>
          <t>078E - Jackson (Energy)</t>
        </is>
      </c>
      <c r="B2169" s="20" t="n">
        <v>42370</v>
      </c>
      <c r="C2169" s="20" t="n">
        <v>46477</v>
      </c>
      <c r="D2169" s="21" t="n">
        <v>0</v>
      </c>
      <c r="E2169" s="21" t="n">
        <v>0.01</v>
      </c>
      <c r="F2169" s="21" t="n">
        <v>0.01</v>
      </c>
    </row>
    <row r="2170">
      <c r="A2170" t="inlineStr">
        <is>
          <t>078E - Jackson (Energy)</t>
        </is>
      </c>
      <c r="B2170" s="20" t="n">
        <v>46478</v>
      </c>
      <c r="C2170" s="20" t="n">
        <v>2958465</v>
      </c>
      <c r="D2170" s="21" t="n">
        <v>0</v>
      </c>
      <c r="E2170" s="21" t="n">
        <v>0</v>
      </c>
      <c r="F2170" s="21" t="n">
        <v>0</v>
      </c>
    </row>
    <row r="2171">
      <c r="A2171" t="inlineStr">
        <is>
          <t>078JT - Jackson (Jet Fuel)</t>
        </is>
      </c>
      <c r="B2171" s="20" t="n">
        <v>42005</v>
      </c>
      <c r="C2171" s="20" t="n">
        <v>42185</v>
      </c>
      <c r="D2171" s="21" t="n">
        <v>0</v>
      </c>
      <c r="E2171" s="21" t="n">
        <v>0</v>
      </c>
      <c r="F2171" s="21" t="n">
        <v>0</v>
      </c>
    </row>
    <row r="2172">
      <c r="A2172" t="inlineStr">
        <is>
          <t>078JT - Jackson (Jet Fuel)</t>
        </is>
      </c>
      <c r="B2172" s="20" t="n">
        <v>42186</v>
      </c>
      <c r="C2172" s="20" t="n">
        <v>43281</v>
      </c>
      <c r="D2172" s="21" t="n">
        <v>0.04</v>
      </c>
      <c r="E2172" s="21" t="n">
        <v>0.03</v>
      </c>
      <c r="F2172" s="21" t="n">
        <v>0.07000000000000001</v>
      </c>
    </row>
    <row r="2173">
      <c r="A2173" t="inlineStr">
        <is>
          <t>078JT - Jackson (Jet Fuel)</t>
        </is>
      </c>
      <c r="B2173" s="20" t="n">
        <v>43282</v>
      </c>
      <c r="C2173" s="20" t="n">
        <v>43312</v>
      </c>
      <c r="D2173" s="21" t="n">
        <v>0.04</v>
      </c>
      <c r="E2173" s="21" t="n">
        <v>0.01</v>
      </c>
      <c r="F2173" s="21" t="n">
        <v>0.05</v>
      </c>
    </row>
    <row r="2174">
      <c r="A2174" t="inlineStr">
        <is>
          <t>078JT - Jackson (Jet Fuel)</t>
        </is>
      </c>
      <c r="B2174" s="20" t="n">
        <v>43313</v>
      </c>
      <c r="C2174" s="20" t="n">
        <v>2958465</v>
      </c>
      <c r="D2174" s="21" t="n">
        <v>0</v>
      </c>
      <c r="E2174" s="21" t="n">
        <v>0.01</v>
      </c>
      <c r="F2174" s="21" t="n">
        <v>0.01</v>
      </c>
    </row>
    <row r="2175">
      <c r="A2175" t="inlineStr">
        <is>
          <t>078TE - Jackson (TSPLOST Exempt)</t>
        </is>
      </c>
      <c r="B2175" s="20" t="n">
        <v>28491</v>
      </c>
      <c r="C2175" s="20" t="n">
        <v>32050</v>
      </c>
      <c r="D2175" s="21" t="n">
        <v>0.04</v>
      </c>
      <c r="E2175" s="21" t="n">
        <v>0.01</v>
      </c>
      <c r="F2175" s="21" t="n">
        <v>0.05</v>
      </c>
    </row>
    <row r="2176">
      <c r="A2176" t="inlineStr">
        <is>
          <t>078TE - Jackson (TSPLOST Exempt)</t>
        </is>
      </c>
      <c r="B2176" s="20" t="n">
        <v>32051</v>
      </c>
      <c r="C2176" s="20" t="n">
        <v>32416</v>
      </c>
      <c r="D2176" s="21" t="n">
        <v>0.04</v>
      </c>
      <c r="E2176" s="21" t="n">
        <v>0.02</v>
      </c>
      <c r="F2176" s="21" t="n">
        <v>0.06</v>
      </c>
    </row>
    <row r="2177">
      <c r="A2177" t="inlineStr">
        <is>
          <t>078TE - Jackson (TSPLOST Exempt)</t>
        </is>
      </c>
      <c r="B2177" s="20" t="n">
        <v>32417</v>
      </c>
      <c r="C2177" s="20" t="n">
        <v>32598</v>
      </c>
      <c r="D2177" s="21" t="n">
        <v>0.04</v>
      </c>
      <c r="E2177" s="21" t="n">
        <v>0.01</v>
      </c>
      <c r="F2177" s="21" t="n">
        <v>0.05</v>
      </c>
    </row>
    <row r="2178">
      <c r="A2178" t="inlineStr">
        <is>
          <t>078TE - Jackson (TSPLOST Exempt)</t>
        </is>
      </c>
      <c r="B2178" s="20" t="n">
        <v>32599</v>
      </c>
      <c r="C2178" s="20" t="n">
        <v>34059</v>
      </c>
      <c r="D2178" s="21" t="n">
        <v>0.04</v>
      </c>
      <c r="E2178" s="21" t="n">
        <v>0.02</v>
      </c>
      <c r="F2178" s="21" t="n">
        <v>0.06</v>
      </c>
    </row>
    <row r="2179">
      <c r="A2179" t="inlineStr">
        <is>
          <t>078TE - Jackson (TSPLOST Exempt)</t>
        </is>
      </c>
      <c r="B2179" s="20" t="n">
        <v>34060</v>
      </c>
      <c r="C2179" s="20" t="n">
        <v>34515</v>
      </c>
      <c r="D2179" s="21" t="n">
        <v>0.04</v>
      </c>
      <c r="E2179" s="21" t="n">
        <v>0.01</v>
      </c>
      <c r="F2179" s="21" t="n">
        <v>0.05</v>
      </c>
    </row>
    <row r="2180">
      <c r="A2180" t="inlineStr">
        <is>
          <t>078TE - Jackson (TSPLOST Exempt)</t>
        </is>
      </c>
      <c r="B2180" s="20" t="n">
        <v>34516</v>
      </c>
      <c r="C2180" s="20" t="n">
        <v>35611</v>
      </c>
      <c r="D2180" s="21" t="n">
        <v>0.04</v>
      </c>
      <c r="E2180" s="21" t="n">
        <v>0.02</v>
      </c>
      <c r="F2180" s="21" t="n">
        <v>0.06</v>
      </c>
    </row>
    <row r="2181">
      <c r="A2181" t="inlineStr">
        <is>
          <t>078TE - Jackson (TSPLOST Exempt)</t>
        </is>
      </c>
      <c r="B2181" s="20" t="n">
        <v>35612</v>
      </c>
      <c r="C2181" s="20" t="n">
        <v>36341</v>
      </c>
      <c r="D2181" s="21" t="n">
        <v>0.04</v>
      </c>
      <c r="E2181" s="21" t="n">
        <v>0.03</v>
      </c>
      <c r="F2181" s="21" t="n">
        <v>0.07000000000000001</v>
      </c>
    </row>
    <row r="2182">
      <c r="A2182" t="inlineStr">
        <is>
          <t>078TE - Jackson (TSPLOST Exempt)</t>
        </is>
      </c>
      <c r="B2182" s="20" t="n">
        <v>36342</v>
      </c>
      <c r="C2182" s="20" t="n">
        <v>36616</v>
      </c>
      <c r="D2182" s="21" t="n">
        <v>0.04</v>
      </c>
      <c r="E2182" s="21" t="n">
        <v>0.02</v>
      </c>
      <c r="F2182" s="21" t="n">
        <v>0.06</v>
      </c>
    </row>
    <row r="2183">
      <c r="A2183" t="inlineStr">
        <is>
          <t>078TE - Jackson (TSPLOST Exempt)</t>
        </is>
      </c>
      <c r="B2183" s="20" t="n">
        <v>36617</v>
      </c>
      <c r="C2183" s="20" t="n">
        <v>38442</v>
      </c>
      <c r="D2183" s="21" t="n">
        <v>0.04</v>
      </c>
      <c r="E2183" s="21" t="n">
        <v>0.03</v>
      </c>
      <c r="F2183" s="21" t="n">
        <v>0.07000000000000001</v>
      </c>
    </row>
    <row r="2184">
      <c r="A2184" t="inlineStr">
        <is>
          <t>078TE - Jackson (TSPLOST Exempt)</t>
        </is>
      </c>
      <c r="B2184" s="20" t="n">
        <v>38443</v>
      </c>
      <c r="C2184" s="20" t="n">
        <v>38533</v>
      </c>
      <c r="D2184" s="21" t="n">
        <v>0.04</v>
      </c>
      <c r="E2184" s="21" t="n">
        <v>0.02</v>
      </c>
      <c r="F2184" s="21" t="n">
        <v>0.06</v>
      </c>
    </row>
    <row r="2185">
      <c r="A2185" t="inlineStr">
        <is>
          <t>078TE - Jackson (TSPLOST Exempt)</t>
        </is>
      </c>
      <c r="B2185" s="20" t="n">
        <v>38534</v>
      </c>
      <c r="C2185" s="20" t="n">
        <v>46477</v>
      </c>
      <c r="D2185" s="21" t="n">
        <v>0.04</v>
      </c>
      <c r="E2185" s="21" t="n">
        <v>0.03</v>
      </c>
      <c r="F2185" s="21" t="n">
        <v>0.07000000000000001</v>
      </c>
    </row>
    <row r="2186">
      <c r="A2186" t="inlineStr">
        <is>
          <t>078TE - Jackson (TSPLOST Exempt)</t>
        </is>
      </c>
      <c r="B2186" s="20" t="n">
        <v>46478</v>
      </c>
      <c r="C2186" s="20" t="n">
        <v>47299</v>
      </c>
      <c r="D2186" s="21" t="n">
        <v>0.04</v>
      </c>
      <c r="E2186" s="21" t="n">
        <v>0.02</v>
      </c>
      <c r="F2186" s="21" t="n">
        <v>0.06</v>
      </c>
    </row>
    <row r="2187">
      <c r="A2187" t="inlineStr">
        <is>
          <t>078TE - Jackson (TSPLOST Exempt)</t>
        </is>
      </c>
      <c r="B2187" s="20" t="n">
        <v>47300</v>
      </c>
      <c r="C2187" s="20" t="n">
        <v>2958465</v>
      </c>
      <c r="D2187" s="21" t="n">
        <v>0.04</v>
      </c>
      <c r="E2187" s="21" t="n">
        <v>0.01</v>
      </c>
      <c r="F2187" s="21" t="n">
        <v>0.05</v>
      </c>
    </row>
    <row r="2188">
      <c r="A2188" t="inlineStr">
        <is>
          <t>079 - Jasper</t>
        </is>
      </c>
      <c r="B2188" s="20" t="n">
        <v>31413</v>
      </c>
      <c r="C2188" s="20" t="n">
        <v>34059</v>
      </c>
      <c r="D2188" s="21" t="n">
        <v>0.04</v>
      </c>
      <c r="E2188" s="21" t="n">
        <v>0.01</v>
      </c>
      <c r="F2188" s="21" t="n">
        <v>0.05</v>
      </c>
    </row>
    <row r="2189">
      <c r="A2189" t="inlineStr">
        <is>
          <t>079 - Jasper</t>
        </is>
      </c>
      <c r="B2189" s="20" t="n">
        <v>34060</v>
      </c>
      <c r="C2189" s="20" t="n">
        <v>35611</v>
      </c>
      <c r="D2189" s="21" t="n">
        <v>0.04</v>
      </c>
      <c r="E2189" s="21" t="n">
        <v>0.02</v>
      </c>
      <c r="F2189" s="21" t="n">
        <v>0.06</v>
      </c>
    </row>
    <row r="2190">
      <c r="A2190" t="inlineStr">
        <is>
          <t>079 - Jasper</t>
        </is>
      </c>
      <c r="B2190" s="20" t="n">
        <v>35612</v>
      </c>
      <c r="C2190" s="20" t="n">
        <v>36891</v>
      </c>
      <c r="D2190" s="21" t="n">
        <v>0.04</v>
      </c>
      <c r="E2190" s="21" t="n">
        <v>0.02</v>
      </c>
      <c r="F2190" s="21" t="n">
        <v>0.06</v>
      </c>
    </row>
    <row r="2191">
      <c r="A2191" t="inlineStr">
        <is>
          <t>079 - Jasper</t>
        </is>
      </c>
      <c r="B2191" s="20" t="n">
        <v>36892</v>
      </c>
      <c r="C2191" s="20" t="n">
        <v>38717</v>
      </c>
      <c r="D2191" s="21" t="n">
        <v>0.04</v>
      </c>
      <c r="E2191" s="21" t="n">
        <v>0.03</v>
      </c>
      <c r="F2191" s="21" t="n">
        <v>0.07000000000000001</v>
      </c>
    </row>
    <row r="2192">
      <c r="A2192" t="inlineStr">
        <is>
          <t>079 - Jasper</t>
        </is>
      </c>
      <c r="B2192" s="20" t="n">
        <v>38718</v>
      </c>
      <c r="C2192" s="20" t="n">
        <v>38807</v>
      </c>
      <c r="D2192" s="21" t="n">
        <v>0.04</v>
      </c>
      <c r="E2192" s="21" t="n">
        <v>0.02</v>
      </c>
      <c r="F2192" s="21" t="n">
        <v>0.06</v>
      </c>
    </row>
    <row r="2193">
      <c r="A2193" t="inlineStr">
        <is>
          <t>079 - Jasper</t>
        </is>
      </c>
      <c r="B2193" s="20" t="n">
        <v>38808</v>
      </c>
      <c r="C2193" s="20" t="n">
        <v>46022</v>
      </c>
      <c r="D2193" s="21" t="n">
        <v>0.04</v>
      </c>
      <c r="E2193" s="21" t="n">
        <v>0.03</v>
      </c>
      <c r="F2193" s="21" t="n">
        <v>0.07000000000000001</v>
      </c>
    </row>
    <row r="2194">
      <c r="A2194" t="inlineStr">
        <is>
          <t>079 - Jasper</t>
        </is>
      </c>
      <c r="B2194" s="20" t="n">
        <v>46023</v>
      </c>
      <c r="C2194" s="20" t="n">
        <v>47573</v>
      </c>
      <c r="D2194" s="21" t="n">
        <v>0.04</v>
      </c>
      <c r="E2194" s="21" t="n">
        <v>0.04</v>
      </c>
      <c r="F2194" s="21" t="n">
        <v>0.08</v>
      </c>
    </row>
    <row r="2195">
      <c r="A2195" t="inlineStr">
        <is>
          <t>079 - Jasper</t>
        </is>
      </c>
      <c r="B2195" s="20" t="n">
        <v>47574</v>
      </c>
      <c r="C2195" s="20" t="n">
        <v>47664</v>
      </c>
      <c r="D2195" s="21" t="n">
        <v>0.04</v>
      </c>
      <c r="E2195" s="21" t="n">
        <v>0.03</v>
      </c>
      <c r="F2195" s="21" t="n">
        <v>0.07000000000000001</v>
      </c>
    </row>
    <row r="2196">
      <c r="A2196" t="inlineStr">
        <is>
          <t>079 - Jasper</t>
        </is>
      </c>
      <c r="B2196" s="20" t="n">
        <v>47665</v>
      </c>
      <c r="C2196" s="20" t="n">
        <v>47848</v>
      </c>
      <c r="D2196" s="21" t="n">
        <v>0.04</v>
      </c>
      <c r="E2196" s="21" t="n">
        <v>0.02</v>
      </c>
      <c r="F2196" s="21" t="n">
        <v>0.06</v>
      </c>
    </row>
    <row r="2197">
      <c r="A2197" t="inlineStr">
        <is>
          <t>079 - Jasper</t>
        </is>
      </c>
      <c r="B2197" s="20" t="n">
        <v>47849</v>
      </c>
      <c r="C2197" s="20" t="n">
        <v>2958465</v>
      </c>
      <c r="D2197" s="21" t="n">
        <v>0.04</v>
      </c>
      <c r="E2197" s="21" t="n">
        <v>0.01</v>
      </c>
      <c r="F2197" s="21" t="n">
        <v>0.05</v>
      </c>
    </row>
    <row r="2198">
      <c r="A2198" t="inlineStr">
        <is>
          <t>079CLF - Jasper (Locomotive)</t>
        </is>
      </c>
      <c r="B2198" s="20" t="n">
        <v>44378</v>
      </c>
      <c r="C2198" s="20" t="n">
        <v>46022</v>
      </c>
      <c r="D2198" s="21" t="n">
        <v>0.04</v>
      </c>
      <c r="E2198" s="21" t="n">
        <v>0.03</v>
      </c>
      <c r="F2198" s="21" t="n">
        <v>0.07000000000000001</v>
      </c>
    </row>
    <row r="2199">
      <c r="A2199" t="inlineStr">
        <is>
          <t>079CLF - Jasper (Locomotive)</t>
        </is>
      </c>
      <c r="B2199" s="20" t="n">
        <v>46023</v>
      </c>
      <c r="C2199" s="20" t="n">
        <v>47573</v>
      </c>
      <c r="D2199" s="21" t="n">
        <v>0.04</v>
      </c>
      <c r="E2199" s="21" t="n">
        <v>0.04</v>
      </c>
      <c r="F2199" s="21" t="n">
        <v>0.08</v>
      </c>
    </row>
    <row r="2200">
      <c r="A2200" t="inlineStr">
        <is>
          <t>079CLF - Jasper (Locomotive)</t>
        </is>
      </c>
      <c r="B2200" s="20" t="n">
        <v>47574</v>
      </c>
      <c r="C2200" s="20" t="n">
        <v>47664</v>
      </c>
      <c r="D2200" s="21" t="n">
        <v>0.04</v>
      </c>
      <c r="E2200" s="21" t="n">
        <v>0.03</v>
      </c>
      <c r="F2200" s="21" t="n">
        <v>0.07000000000000001</v>
      </c>
    </row>
    <row r="2201">
      <c r="A2201" t="inlineStr">
        <is>
          <t>079CLF - Jasper (Locomotive)</t>
        </is>
      </c>
      <c r="B2201" s="20" t="n">
        <v>47665</v>
      </c>
      <c r="C2201" s="20" t="n">
        <v>47848</v>
      </c>
      <c r="D2201" s="21" t="n">
        <v>0.04</v>
      </c>
      <c r="E2201" s="21" t="n">
        <v>0.02</v>
      </c>
      <c r="F2201" s="21" t="n">
        <v>0.06</v>
      </c>
    </row>
    <row r="2202">
      <c r="A2202" t="inlineStr">
        <is>
          <t>079CLF - Jasper (Locomotive)</t>
        </is>
      </c>
      <c r="B2202" s="20" t="n">
        <v>47849</v>
      </c>
      <c r="C2202" s="20" t="n">
        <v>2958465</v>
      </c>
      <c r="D2202" s="21" t="n">
        <v>0.04</v>
      </c>
      <c r="E2202" s="21" t="n">
        <v>0.01</v>
      </c>
      <c r="F2202" s="21" t="n">
        <v>0.05</v>
      </c>
    </row>
    <row r="2203">
      <c r="A2203" t="inlineStr">
        <is>
          <t>079E - Jasper (Energy)</t>
        </is>
      </c>
      <c r="B2203" s="20" t="n">
        <v>41275</v>
      </c>
      <c r="C2203" s="20" t="n">
        <v>41639</v>
      </c>
      <c r="D2203" s="21" t="n">
        <v>0.03</v>
      </c>
      <c r="E2203" s="21" t="n">
        <v>0.025</v>
      </c>
      <c r="F2203" s="21" t="n">
        <v>0.055</v>
      </c>
    </row>
    <row r="2204">
      <c r="A2204" t="inlineStr">
        <is>
          <t>079E - Jasper (Energy)</t>
        </is>
      </c>
      <c r="B2204" s="20" t="n">
        <v>41640</v>
      </c>
      <c r="C2204" s="20" t="n">
        <v>42004</v>
      </c>
      <c r="D2204" s="21" t="n">
        <v>0.02</v>
      </c>
      <c r="E2204" s="21" t="n">
        <v>0.02</v>
      </c>
      <c r="F2204" s="21" t="n">
        <v>0.04</v>
      </c>
    </row>
    <row r="2205">
      <c r="A2205" t="inlineStr">
        <is>
          <t>079E - Jasper (Energy)</t>
        </is>
      </c>
      <c r="B2205" s="20" t="n">
        <v>42005</v>
      </c>
      <c r="C2205" s="20" t="n">
        <v>42369</v>
      </c>
      <c r="D2205" s="21" t="n">
        <v>0.01</v>
      </c>
      <c r="E2205" s="21" t="n">
        <v>0.015</v>
      </c>
      <c r="F2205" s="21" t="n">
        <v>0.025</v>
      </c>
    </row>
    <row r="2206">
      <c r="A2206" t="inlineStr">
        <is>
          <t>079E - Jasper (Energy)</t>
        </is>
      </c>
      <c r="B2206" s="20" t="n">
        <v>42370</v>
      </c>
      <c r="C2206" s="20" t="n">
        <v>47664</v>
      </c>
      <c r="D2206" s="21" t="n">
        <v>0</v>
      </c>
      <c r="E2206" s="21" t="n">
        <v>0.01</v>
      </c>
      <c r="F2206" s="21" t="n">
        <v>0.01</v>
      </c>
    </row>
    <row r="2207">
      <c r="A2207" t="inlineStr">
        <is>
          <t>079E - Jasper (Energy)</t>
        </is>
      </c>
      <c r="B2207" s="20" t="n">
        <v>47665</v>
      </c>
      <c r="C2207" s="20" t="n">
        <v>2958465</v>
      </c>
      <c r="D2207" s="21" t="n">
        <v>0</v>
      </c>
      <c r="E2207" s="21" t="n">
        <v>0</v>
      </c>
      <c r="F2207" s="21" t="n">
        <v>0</v>
      </c>
    </row>
    <row r="2208">
      <c r="A2208" t="inlineStr">
        <is>
          <t>079JT - Jasper (Jet Fuel)</t>
        </is>
      </c>
      <c r="B2208" s="20" t="n">
        <v>42005</v>
      </c>
      <c r="C2208" s="20" t="n">
        <v>42185</v>
      </c>
      <c r="D2208" s="21" t="n">
        <v>0</v>
      </c>
      <c r="E2208" s="21" t="n">
        <v>0</v>
      </c>
      <c r="F2208" s="21" t="n">
        <v>0</v>
      </c>
    </row>
    <row r="2209">
      <c r="A2209" t="inlineStr">
        <is>
          <t>079JT - Jasper (Jet Fuel)</t>
        </is>
      </c>
      <c r="B2209" s="20" t="n">
        <v>42186</v>
      </c>
      <c r="C2209" s="20" t="n">
        <v>43281</v>
      </c>
      <c r="D2209" s="21" t="n">
        <v>0.04</v>
      </c>
      <c r="E2209" s="21" t="n">
        <v>0.03</v>
      </c>
      <c r="F2209" s="21" t="n">
        <v>0.07000000000000001</v>
      </c>
    </row>
    <row r="2210">
      <c r="A2210" t="inlineStr">
        <is>
          <t>079JT - Jasper (Jet Fuel)</t>
        </is>
      </c>
      <c r="B2210" s="20" t="n">
        <v>43282</v>
      </c>
      <c r="C2210" s="20" t="n">
        <v>43312</v>
      </c>
      <c r="D2210" s="21" t="n">
        <v>0.04</v>
      </c>
      <c r="E2210" s="21" t="n">
        <v>0.01</v>
      </c>
      <c r="F2210" s="21" t="n">
        <v>0.05</v>
      </c>
    </row>
    <row r="2211">
      <c r="A2211" t="inlineStr">
        <is>
          <t>079JT - Jasper (Jet Fuel)</t>
        </is>
      </c>
      <c r="B2211" s="20" t="n">
        <v>43313</v>
      </c>
      <c r="C2211" s="20" t="n">
        <v>2958465</v>
      </c>
      <c r="D2211" s="21" t="n">
        <v>0</v>
      </c>
      <c r="E2211" s="21" t="n">
        <v>0.01</v>
      </c>
      <c r="F2211" s="21" t="n">
        <v>0.01</v>
      </c>
    </row>
    <row r="2212">
      <c r="A2212" t="inlineStr">
        <is>
          <t>080 - Jeff Davis</t>
        </is>
      </c>
      <c r="B2212" s="20" t="n">
        <v>28672</v>
      </c>
      <c r="C2212" s="20" t="n">
        <v>32142</v>
      </c>
      <c r="D2212" s="21" t="n">
        <v>0.04</v>
      </c>
      <c r="E2212" s="21" t="n">
        <v>0.01</v>
      </c>
      <c r="F2212" s="21" t="n">
        <v>0.05</v>
      </c>
    </row>
    <row r="2213">
      <c r="A2213" t="inlineStr">
        <is>
          <t>080 - Jeff Davis</t>
        </is>
      </c>
      <c r="B2213" s="20" t="n">
        <v>32143</v>
      </c>
      <c r="C2213" s="20" t="n">
        <v>36341</v>
      </c>
      <c r="D2213" s="21" t="n">
        <v>0.04</v>
      </c>
      <c r="E2213" s="21" t="n">
        <v>0.02</v>
      </c>
      <c r="F2213" s="21" t="n">
        <v>0.06</v>
      </c>
    </row>
    <row r="2214">
      <c r="A2214" t="inlineStr">
        <is>
          <t>080 - Jeff Davis</t>
        </is>
      </c>
      <c r="B2214" s="20" t="n">
        <v>36342</v>
      </c>
      <c r="C2214" s="20" t="n">
        <v>41274</v>
      </c>
      <c r="D2214" s="21" t="n">
        <v>0.04</v>
      </c>
      <c r="E2214" s="21" t="n">
        <v>0.03</v>
      </c>
      <c r="F2214" s="21" t="n">
        <v>0.07000000000000001</v>
      </c>
    </row>
    <row r="2215">
      <c r="A2215" t="inlineStr">
        <is>
          <t>080 - Jeff Davis</t>
        </is>
      </c>
      <c r="B2215" s="20" t="n">
        <v>41275</v>
      </c>
      <c r="C2215" s="20" t="n">
        <v>46843</v>
      </c>
      <c r="D2215" s="21" t="n">
        <v>0.04</v>
      </c>
      <c r="E2215" s="21" t="n">
        <v>0.04</v>
      </c>
      <c r="F2215" s="21" t="n">
        <v>0.08</v>
      </c>
    </row>
    <row r="2216">
      <c r="A2216" t="inlineStr">
        <is>
          <t>080 - Jeff Davis</t>
        </is>
      </c>
      <c r="B2216" s="20" t="n">
        <v>46844</v>
      </c>
      <c r="C2216" s="20" t="n">
        <v>47483</v>
      </c>
      <c r="D2216" s="21" t="n">
        <v>0.04</v>
      </c>
      <c r="E2216" s="21" t="n">
        <v>0.03</v>
      </c>
      <c r="F2216" s="21" t="n">
        <v>0.07000000000000001</v>
      </c>
    </row>
    <row r="2217">
      <c r="A2217" t="inlineStr">
        <is>
          <t>080 - Jeff Davis</t>
        </is>
      </c>
      <c r="B2217" s="20" t="n">
        <v>47484</v>
      </c>
      <c r="C2217" s="20" t="n">
        <v>48579</v>
      </c>
      <c r="D2217" s="21" t="n">
        <v>0.04</v>
      </c>
      <c r="E2217" s="21" t="n">
        <v>0.02</v>
      </c>
      <c r="F2217" s="21" t="n">
        <v>0.06</v>
      </c>
    </row>
    <row r="2218">
      <c r="A2218" t="inlineStr">
        <is>
          <t>080 - Jeff Davis</t>
        </is>
      </c>
      <c r="B2218" s="20" t="n">
        <v>48580</v>
      </c>
      <c r="C2218" s="20" t="n">
        <v>2958465</v>
      </c>
      <c r="D2218" s="21" t="n">
        <v>0.04</v>
      </c>
      <c r="E2218" s="21" t="n">
        <v>0.01</v>
      </c>
      <c r="F2218" s="21" t="n">
        <v>0.05</v>
      </c>
    </row>
    <row r="2219">
      <c r="A2219" t="inlineStr">
        <is>
          <t>080CLF - Jeff Davis (Locomotive)</t>
        </is>
      </c>
      <c r="B2219" s="20" t="n">
        <v>44378</v>
      </c>
      <c r="C2219" s="20" t="n">
        <v>46843</v>
      </c>
      <c r="D2219" s="21" t="n">
        <v>0.04</v>
      </c>
      <c r="E2219" s="21" t="n">
        <v>0.03</v>
      </c>
      <c r="F2219" s="21" t="n">
        <v>0.07000000000000001</v>
      </c>
    </row>
    <row r="2220">
      <c r="A2220" t="inlineStr">
        <is>
          <t>080CLF - Jeff Davis (Locomotive)</t>
        </is>
      </c>
      <c r="B2220" s="20" t="n">
        <v>46844</v>
      </c>
      <c r="C2220" s="20" t="n">
        <v>47483</v>
      </c>
      <c r="D2220" s="21" t="n">
        <v>0.04</v>
      </c>
      <c r="E2220" s="21" t="n">
        <v>0.02</v>
      </c>
      <c r="F2220" s="21" t="n">
        <v>0.06</v>
      </c>
    </row>
    <row r="2221">
      <c r="A2221" t="inlineStr">
        <is>
          <t>080CLF - Jeff Davis (Locomotive)</t>
        </is>
      </c>
      <c r="B2221" s="20" t="n">
        <v>47484</v>
      </c>
      <c r="C2221" s="20" t="n">
        <v>2958465</v>
      </c>
      <c r="D2221" s="21" t="n">
        <v>0.04</v>
      </c>
      <c r="E2221" s="21" t="n">
        <v>0.01</v>
      </c>
      <c r="F2221" s="21" t="n">
        <v>0.05</v>
      </c>
    </row>
    <row r="2222">
      <c r="A2222" t="inlineStr">
        <is>
          <t>080E - Jeff Davis (Energy)</t>
        </is>
      </c>
      <c r="B2222" s="20" t="n">
        <v>41275</v>
      </c>
      <c r="C2222" s="20" t="n">
        <v>41639</v>
      </c>
      <c r="D2222" s="21" t="n">
        <v>0.03</v>
      </c>
      <c r="E2222" s="21" t="n">
        <v>0.025</v>
      </c>
      <c r="F2222" s="21" t="n">
        <v>0.055</v>
      </c>
    </row>
    <row r="2223">
      <c r="A2223" t="inlineStr">
        <is>
          <t>080E - Jeff Davis (Energy)</t>
        </is>
      </c>
      <c r="B2223" s="20" t="n">
        <v>41640</v>
      </c>
      <c r="C2223" s="20" t="n">
        <v>42004</v>
      </c>
      <c r="D2223" s="21" t="n">
        <v>0.02</v>
      </c>
      <c r="E2223" s="21" t="n">
        <v>0.02</v>
      </c>
      <c r="F2223" s="21" t="n">
        <v>0.04</v>
      </c>
    </row>
    <row r="2224">
      <c r="A2224" t="inlineStr">
        <is>
          <t>080E - Jeff Davis (Energy)</t>
        </is>
      </c>
      <c r="B2224" s="20" t="n">
        <v>42005</v>
      </c>
      <c r="C2224" s="20" t="n">
        <v>42369</v>
      </c>
      <c r="D2224" s="21" t="n">
        <v>0.01</v>
      </c>
      <c r="E2224" s="21" t="n">
        <v>0.015</v>
      </c>
      <c r="F2224" s="21" t="n">
        <v>0.025</v>
      </c>
    </row>
    <row r="2225">
      <c r="A2225" t="inlineStr">
        <is>
          <t>080E - Jeff Davis (Energy)</t>
        </is>
      </c>
      <c r="B2225" s="20" t="n">
        <v>42370</v>
      </c>
      <c r="C2225" s="20" t="n">
        <v>46843</v>
      </c>
      <c r="D2225" s="21" t="n">
        <v>0</v>
      </c>
      <c r="E2225" s="21" t="n">
        <v>0.01</v>
      </c>
      <c r="F2225" s="21" t="n">
        <v>0.01</v>
      </c>
    </row>
    <row r="2226">
      <c r="A2226" t="inlineStr">
        <is>
          <t>080E - Jeff Davis (Energy)</t>
        </is>
      </c>
      <c r="B2226" s="20" t="n">
        <v>46844</v>
      </c>
      <c r="C2226" s="20" t="n">
        <v>2958465</v>
      </c>
      <c r="D2226" s="21" t="n">
        <v>0</v>
      </c>
      <c r="E2226" s="21" t="n">
        <v>0</v>
      </c>
      <c r="F2226" s="21" t="n">
        <v>0</v>
      </c>
    </row>
    <row r="2227">
      <c r="A2227" t="inlineStr">
        <is>
          <t>080JT - Jeff Davis (Jet Fuel)</t>
        </is>
      </c>
      <c r="B2227" s="20" t="n">
        <v>42005</v>
      </c>
      <c r="C2227" s="20" t="n">
        <v>42185</v>
      </c>
      <c r="D2227" s="21" t="n">
        <v>0</v>
      </c>
      <c r="E2227" s="21" t="n">
        <v>0</v>
      </c>
      <c r="F2227" s="21" t="n">
        <v>0</v>
      </c>
    </row>
    <row r="2228">
      <c r="A2228" t="inlineStr">
        <is>
          <t>080JT - Jeff Davis (Jet Fuel)</t>
        </is>
      </c>
      <c r="B2228" s="20" t="n">
        <v>42186</v>
      </c>
      <c r="C2228" s="20" t="n">
        <v>43281</v>
      </c>
      <c r="D2228" s="21" t="n">
        <v>0.04</v>
      </c>
      <c r="E2228" s="21" t="n">
        <v>0.04</v>
      </c>
      <c r="F2228" s="21" t="n">
        <v>0.08</v>
      </c>
    </row>
    <row r="2229">
      <c r="A2229" t="inlineStr">
        <is>
          <t>080JT - Jeff Davis (Jet Fuel)</t>
        </is>
      </c>
      <c r="B2229" s="20" t="n">
        <v>43282</v>
      </c>
      <c r="C2229" s="20" t="n">
        <v>43312</v>
      </c>
      <c r="D2229" s="21" t="n">
        <v>0.04</v>
      </c>
      <c r="E2229" s="21" t="n">
        <v>0.01</v>
      </c>
      <c r="F2229" s="21" t="n">
        <v>0.05</v>
      </c>
    </row>
    <row r="2230">
      <c r="A2230" t="inlineStr">
        <is>
          <t>080JT - Jeff Davis (Jet Fuel)</t>
        </is>
      </c>
      <c r="B2230" s="20" t="n">
        <v>43313</v>
      </c>
      <c r="C2230" s="20" t="n">
        <v>2958465</v>
      </c>
      <c r="D2230" s="21" t="n">
        <v>0</v>
      </c>
      <c r="E2230" s="21" t="n">
        <v>0.01</v>
      </c>
      <c r="F2230" s="21" t="n">
        <v>0.01</v>
      </c>
    </row>
    <row r="2231">
      <c r="A2231" t="inlineStr">
        <is>
          <t>080TE - Jeff Davis (TSPLOST Exempt)</t>
        </is>
      </c>
      <c r="B2231" s="20" t="n">
        <v>41275</v>
      </c>
      <c r="C2231" s="20" t="n">
        <v>46843</v>
      </c>
      <c r="D2231" s="21" t="n">
        <v>0.04</v>
      </c>
      <c r="E2231" s="21" t="n">
        <v>0.03</v>
      </c>
      <c r="F2231" s="21" t="n">
        <v>0.07000000000000001</v>
      </c>
    </row>
    <row r="2232">
      <c r="A2232" t="inlineStr">
        <is>
          <t>080TE - Jeff Davis (TSPLOST Exempt)</t>
        </is>
      </c>
      <c r="B2232" s="20" t="n">
        <v>46844</v>
      </c>
      <c r="C2232" s="20" t="n">
        <v>47483</v>
      </c>
      <c r="D2232" s="21" t="n">
        <v>0.04</v>
      </c>
      <c r="E2232" s="21" t="n">
        <v>0.02</v>
      </c>
      <c r="F2232" s="21" t="n">
        <v>0.06</v>
      </c>
    </row>
    <row r="2233">
      <c r="A2233" t="inlineStr">
        <is>
          <t>080TE - Jeff Davis (TSPLOST Exempt)</t>
        </is>
      </c>
      <c r="B2233" s="20" t="n">
        <v>47484</v>
      </c>
      <c r="C2233" s="20" t="n">
        <v>2958465</v>
      </c>
      <c r="D2233" s="21" t="n">
        <v>0.04</v>
      </c>
      <c r="E2233" s="21" t="n">
        <v>0.01</v>
      </c>
      <c r="F2233" s="21" t="n">
        <v>0.05</v>
      </c>
    </row>
    <row r="2234">
      <c r="A2234" t="inlineStr">
        <is>
          <t>081 - Jefferson</t>
        </is>
      </c>
      <c r="B2234" s="20" t="n">
        <v>27942</v>
      </c>
      <c r="C2234" s="20" t="n">
        <v>31777</v>
      </c>
      <c r="D2234" s="21" t="n">
        <v>0.04</v>
      </c>
      <c r="E2234" s="21" t="n">
        <v>0.01</v>
      </c>
      <c r="F2234" s="21" t="n">
        <v>0.05</v>
      </c>
    </row>
    <row r="2235">
      <c r="A2235" t="inlineStr">
        <is>
          <t>081 - Jefferson</t>
        </is>
      </c>
      <c r="B2235" s="20" t="n">
        <v>31778</v>
      </c>
      <c r="C2235" s="20" t="n">
        <v>32324</v>
      </c>
      <c r="D2235" s="21" t="n">
        <v>0.04</v>
      </c>
      <c r="E2235" s="21" t="n">
        <v>0.02</v>
      </c>
      <c r="F2235" s="21" t="n">
        <v>0.06</v>
      </c>
    </row>
    <row r="2236">
      <c r="A2236" t="inlineStr">
        <is>
          <t>081 - Jefferson</t>
        </is>
      </c>
      <c r="B2236" s="20" t="n">
        <v>32325</v>
      </c>
      <c r="C2236" s="20" t="n">
        <v>32689</v>
      </c>
      <c r="D2236" s="21" t="n">
        <v>0.04</v>
      </c>
      <c r="E2236" s="21" t="n">
        <v>0.01</v>
      </c>
      <c r="F2236" s="21" t="n">
        <v>0.05</v>
      </c>
    </row>
    <row r="2237">
      <c r="A2237" t="inlineStr">
        <is>
          <t>081 - Jefferson</t>
        </is>
      </c>
      <c r="B2237" s="20" t="n">
        <v>32690</v>
      </c>
      <c r="C2237" s="20" t="n">
        <v>33146</v>
      </c>
      <c r="D2237" s="21" t="n">
        <v>0.04</v>
      </c>
      <c r="E2237" s="21" t="n">
        <v>0.02</v>
      </c>
      <c r="F2237" s="21" t="n">
        <v>0.06</v>
      </c>
    </row>
    <row r="2238">
      <c r="A2238" t="inlineStr">
        <is>
          <t>081 - Jefferson</t>
        </is>
      </c>
      <c r="B2238" s="20" t="n">
        <v>33147</v>
      </c>
      <c r="C2238" s="20" t="n">
        <v>34424</v>
      </c>
      <c r="D2238" s="21" t="n">
        <v>0.04</v>
      </c>
      <c r="E2238" s="21" t="n">
        <v>0.01</v>
      </c>
      <c r="F2238" s="21" t="n">
        <v>0.05</v>
      </c>
    </row>
    <row r="2239">
      <c r="A2239" t="inlineStr">
        <is>
          <t>081 - Jefferson</t>
        </is>
      </c>
      <c r="B2239" s="20" t="n">
        <v>34425</v>
      </c>
      <c r="C2239" s="20" t="n">
        <v>35064</v>
      </c>
      <c r="D2239" s="21" t="n">
        <v>0.04</v>
      </c>
      <c r="E2239" s="21" t="n">
        <v>0.02</v>
      </c>
      <c r="F2239" s="21" t="n">
        <v>0.06</v>
      </c>
    </row>
    <row r="2240">
      <c r="A2240" t="inlineStr">
        <is>
          <t>081 - Jefferson</t>
        </is>
      </c>
      <c r="B2240" s="20" t="n">
        <v>35065</v>
      </c>
      <c r="C2240" s="20" t="n">
        <v>35611</v>
      </c>
      <c r="D2240" s="21" t="n">
        <v>0.04</v>
      </c>
      <c r="E2240" s="21" t="n">
        <v>0.01</v>
      </c>
      <c r="F2240" s="21" t="n">
        <v>0.05</v>
      </c>
    </row>
    <row r="2241">
      <c r="A2241" t="inlineStr">
        <is>
          <t>081 - Jefferson</t>
        </is>
      </c>
      <c r="B2241" s="20" t="n">
        <v>35612</v>
      </c>
      <c r="C2241" s="20" t="n">
        <v>37256</v>
      </c>
      <c r="D2241" s="21" t="n">
        <v>0.04</v>
      </c>
      <c r="E2241" s="21" t="n">
        <v>0.02</v>
      </c>
      <c r="F2241" s="21" t="n">
        <v>0.06</v>
      </c>
    </row>
    <row r="2242">
      <c r="A2242" t="inlineStr">
        <is>
          <t>081 - Jefferson</t>
        </is>
      </c>
      <c r="B2242" s="20" t="n">
        <v>37257</v>
      </c>
      <c r="C2242" s="20" t="n">
        <v>41274</v>
      </c>
      <c r="D2242" s="21" t="n">
        <v>0.04</v>
      </c>
      <c r="E2242" s="21" t="n">
        <v>0.03</v>
      </c>
      <c r="F2242" s="21" t="n">
        <v>0.07000000000000001</v>
      </c>
    </row>
    <row r="2243">
      <c r="A2243" t="inlineStr">
        <is>
          <t>081 - Jefferson</t>
        </is>
      </c>
      <c r="B2243" s="20" t="n">
        <v>41275</v>
      </c>
      <c r="C2243" s="20" t="n">
        <v>46022</v>
      </c>
      <c r="D2243" s="21" t="n">
        <v>0.04</v>
      </c>
      <c r="E2243" s="21" t="n">
        <v>0.04</v>
      </c>
      <c r="F2243" s="21" t="n">
        <v>0.08</v>
      </c>
    </row>
    <row r="2244">
      <c r="A2244" t="inlineStr">
        <is>
          <t>081 - Jefferson</t>
        </is>
      </c>
      <c r="B2244" s="20" t="n">
        <v>46023</v>
      </c>
      <c r="C2244" s="20" t="n">
        <v>46568</v>
      </c>
      <c r="D2244" s="21" t="n">
        <v>0.04</v>
      </c>
      <c r="E2244" s="21" t="n">
        <v>0.05</v>
      </c>
      <c r="F2244" s="21" t="n">
        <v>0.09</v>
      </c>
    </row>
    <row r="2245">
      <c r="A2245" t="inlineStr">
        <is>
          <t>081 - Jefferson</t>
        </is>
      </c>
      <c r="B2245" s="20" t="n">
        <v>46569</v>
      </c>
      <c r="C2245" s="20" t="n">
        <v>46752</v>
      </c>
      <c r="D2245" s="21" t="n">
        <v>0.04</v>
      </c>
      <c r="E2245" s="21" t="n">
        <v>0.04</v>
      </c>
      <c r="F2245" s="21" t="n">
        <v>0.08</v>
      </c>
    </row>
    <row r="2246">
      <c r="A2246" t="inlineStr">
        <is>
          <t>081 - Jefferson</t>
        </is>
      </c>
      <c r="B2246" s="20" t="n">
        <v>46753</v>
      </c>
      <c r="C2246" s="20" t="n">
        <v>47848</v>
      </c>
      <c r="D2246" s="21" t="n">
        <v>0.04</v>
      </c>
      <c r="E2246" s="21" t="n">
        <v>0.03</v>
      </c>
      <c r="F2246" s="21" t="n">
        <v>0.07000000000000001</v>
      </c>
    </row>
    <row r="2247">
      <c r="A2247" t="inlineStr">
        <is>
          <t>081 - Jefferson</t>
        </is>
      </c>
      <c r="B2247" s="20" t="n">
        <v>47849</v>
      </c>
      <c r="C2247" s="20" t="n">
        <v>48579</v>
      </c>
      <c r="D2247" s="21" t="n">
        <v>0.04</v>
      </c>
      <c r="E2247" s="21" t="n">
        <v>0.02</v>
      </c>
      <c r="F2247" s="21" t="n">
        <v>0.06</v>
      </c>
    </row>
    <row r="2248">
      <c r="A2248" t="inlineStr">
        <is>
          <t>081 - Jefferson</t>
        </is>
      </c>
      <c r="B2248" s="20" t="n">
        <v>48580</v>
      </c>
      <c r="C2248" s="20" t="n">
        <v>2958465</v>
      </c>
      <c r="D2248" s="21" t="n">
        <v>0.04</v>
      </c>
      <c r="E2248" s="21" t="n">
        <v>0.01</v>
      </c>
      <c r="F2248" s="21" t="n">
        <v>0.05</v>
      </c>
    </row>
    <row r="2249">
      <c r="A2249" t="inlineStr">
        <is>
          <t>081CLF - Jefferson (Locomotive)</t>
        </is>
      </c>
      <c r="B2249" s="20" t="n">
        <v>44378</v>
      </c>
      <c r="C2249" s="20" t="n">
        <v>46022</v>
      </c>
      <c r="D2249" s="21" t="n">
        <v>0.04</v>
      </c>
      <c r="E2249" s="21" t="n">
        <v>0.03</v>
      </c>
      <c r="F2249" s="21" t="n">
        <v>0.07000000000000001</v>
      </c>
    </row>
    <row r="2250">
      <c r="A2250" t="inlineStr">
        <is>
          <t>081CLF - Jefferson (Locomotive)</t>
        </is>
      </c>
      <c r="B2250" s="20" t="n">
        <v>46023</v>
      </c>
      <c r="C2250" s="20" t="n">
        <v>46568</v>
      </c>
      <c r="D2250" s="21" t="n">
        <v>0.04</v>
      </c>
      <c r="E2250" s="21" t="n">
        <v>0.04</v>
      </c>
      <c r="F2250" s="21" t="n">
        <v>0.08</v>
      </c>
    </row>
    <row r="2251">
      <c r="A2251" t="inlineStr">
        <is>
          <t>081CLF - Jefferson (Locomotive)</t>
        </is>
      </c>
      <c r="B2251" s="20" t="n">
        <v>46569</v>
      </c>
      <c r="C2251" s="20" t="n">
        <v>46752</v>
      </c>
      <c r="D2251" s="21" t="n">
        <v>0.04</v>
      </c>
      <c r="E2251" s="21" t="n">
        <v>0.03</v>
      </c>
      <c r="F2251" s="21" t="n">
        <v>0.07000000000000001</v>
      </c>
    </row>
    <row r="2252">
      <c r="A2252" t="inlineStr">
        <is>
          <t>081CLF - Jefferson (Locomotive)</t>
        </is>
      </c>
      <c r="B2252" s="20" t="n">
        <v>46753</v>
      </c>
      <c r="C2252" s="20" t="n">
        <v>47848</v>
      </c>
      <c r="D2252" s="21" t="n">
        <v>0.04</v>
      </c>
      <c r="E2252" s="21" t="n">
        <v>0.02</v>
      </c>
      <c r="F2252" s="21" t="n">
        <v>0.06</v>
      </c>
    </row>
    <row r="2253">
      <c r="A2253" t="inlineStr">
        <is>
          <t>081CLF - Jefferson (Locomotive)</t>
        </is>
      </c>
      <c r="B2253" s="20" t="n">
        <v>47849</v>
      </c>
      <c r="C2253" s="20" t="n">
        <v>2958465</v>
      </c>
      <c r="D2253" s="21" t="n">
        <v>0.04</v>
      </c>
      <c r="E2253" s="21" t="n">
        <v>0.01</v>
      </c>
      <c r="F2253" s="21" t="n">
        <v>0.05</v>
      </c>
    </row>
    <row r="2254">
      <c r="A2254" t="inlineStr">
        <is>
          <t>081E - Jefferson (Energy)</t>
        </is>
      </c>
      <c r="B2254" s="20" t="n">
        <v>41275</v>
      </c>
      <c r="C2254" s="20" t="n">
        <v>41639</v>
      </c>
      <c r="D2254" s="21" t="n">
        <v>0.03</v>
      </c>
      <c r="E2254" s="21" t="n">
        <v>0.025</v>
      </c>
      <c r="F2254" s="21" t="n">
        <v>0.055</v>
      </c>
    </row>
    <row r="2255">
      <c r="A2255" t="inlineStr">
        <is>
          <t>081E - Jefferson (Energy)</t>
        </is>
      </c>
      <c r="B2255" s="20" t="n">
        <v>41640</v>
      </c>
      <c r="C2255" s="20" t="n">
        <v>42004</v>
      </c>
      <c r="D2255" s="21" t="n">
        <v>0.02</v>
      </c>
      <c r="E2255" s="21" t="n">
        <v>0.02</v>
      </c>
      <c r="F2255" s="21" t="n">
        <v>0.04</v>
      </c>
    </row>
    <row r="2256">
      <c r="A2256" t="inlineStr">
        <is>
          <t>081E - Jefferson (Energy)</t>
        </is>
      </c>
      <c r="B2256" s="20" t="n">
        <v>42005</v>
      </c>
      <c r="C2256" s="20" t="n">
        <v>42369</v>
      </c>
      <c r="D2256" s="21" t="n">
        <v>0.01</v>
      </c>
      <c r="E2256" s="21" t="n">
        <v>0.015</v>
      </c>
      <c r="F2256" s="21" t="n">
        <v>0.025</v>
      </c>
    </row>
    <row r="2257">
      <c r="A2257" t="inlineStr">
        <is>
          <t>081E - Jefferson (Energy)</t>
        </is>
      </c>
      <c r="B2257" s="20" t="n">
        <v>42370</v>
      </c>
      <c r="C2257" s="20" t="n">
        <v>46568</v>
      </c>
      <c r="D2257" s="21" t="n">
        <v>0</v>
      </c>
      <c r="E2257" s="21" t="n">
        <v>0.01</v>
      </c>
      <c r="F2257" s="21" t="n">
        <v>0.01</v>
      </c>
    </row>
    <row r="2258">
      <c r="A2258" t="inlineStr">
        <is>
          <t>081E - Jefferson (Energy)</t>
        </is>
      </c>
      <c r="B2258" s="20" t="n">
        <v>46569</v>
      </c>
      <c r="C2258" s="20" t="n">
        <v>2958465</v>
      </c>
      <c r="D2258" s="21" t="n">
        <v>0</v>
      </c>
      <c r="E2258" s="21" t="n">
        <v>0</v>
      </c>
      <c r="F2258" s="21" t="n">
        <v>0</v>
      </c>
    </row>
    <row r="2259">
      <c r="A2259" t="inlineStr">
        <is>
          <t>081JT - Jefferson (Jet Fuel)</t>
        </is>
      </c>
      <c r="B2259" s="20" t="n">
        <v>42005</v>
      </c>
      <c r="C2259" s="20" t="n">
        <v>42185</v>
      </c>
      <c r="D2259" s="21" t="n">
        <v>0</v>
      </c>
      <c r="E2259" s="21" t="n">
        <v>0</v>
      </c>
      <c r="F2259" s="21" t="n">
        <v>0</v>
      </c>
    </row>
    <row r="2260">
      <c r="A2260" t="inlineStr">
        <is>
          <t>081JT - Jefferson (Jet Fuel)</t>
        </is>
      </c>
      <c r="B2260" s="20" t="n">
        <v>42186</v>
      </c>
      <c r="C2260" s="20" t="n">
        <v>43281</v>
      </c>
      <c r="D2260" s="21" t="n">
        <v>0.04</v>
      </c>
      <c r="E2260" s="21" t="n">
        <v>0.04</v>
      </c>
      <c r="F2260" s="21" t="n">
        <v>0.08</v>
      </c>
    </row>
    <row r="2261">
      <c r="A2261" t="inlineStr">
        <is>
          <t>081JT - Jefferson (Jet Fuel)</t>
        </is>
      </c>
      <c r="B2261" s="20" t="n">
        <v>43282</v>
      </c>
      <c r="C2261" s="20" t="n">
        <v>43312</v>
      </c>
      <c r="D2261" s="21" t="n">
        <v>0.04</v>
      </c>
      <c r="E2261" s="21" t="n">
        <v>0.01</v>
      </c>
      <c r="F2261" s="21" t="n">
        <v>0.05</v>
      </c>
    </row>
    <row r="2262">
      <c r="A2262" t="inlineStr">
        <is>
          <t>081JT - Jefferson (Jet Fuel)</t>
        </is>
      </c>
      <c r="B2262" s="20" t="n">
        <v>43313</v>
      </c>
      <c r="C2262" s="20" t="n">
        <v>2958465</v>
      </c>
      <c r="D2262" s="21" t="n">
        <v>0</v>
      </c>
      <c r="E2262" s="21" t="n">
        <v>0.01</v>
      </c>
      <c r="F2262" s="21" t="n">
        <v>0.01</v>
      </c>
    </row>
    <row r="2263">
      <c r="A2263" t="inlineStr">
        <is>
          <t>081TE - Jefferson (TSPLOST Exempt)</t>
        </is>
      </c>
      <c r="B2263" s="20" t="n">
        <v>41275</v>
      </c>
      <c r="C2263" s="20" t="n">
        <v>46022</v>
      </c>
      <c r="D2263" s="21" t="n">
        <v>0.04</v>
      </c>
      <c r="E2263" s="21" t="n">
        <v>0.03</v>
      </c>
      <c r="F2263" s="21" t="n">
        <v>0.07000000000000001</v>
      </c>
    </row>
    <row r="2264">
      <c r="A2264" t="inlineStr">
        <is>
          <t>081TE - Jefferson (TSPLOST Exempt)</t>
        </is>
      </c>
      <c r="B2264" s="20" t="n">
        <v>46023</v>
      </c>
      <c r="C2264" s="20" t="n">
        <v>46568</v>
      </c>
      <c r="D2264" s="21" t="n">
        <v>0.04</v>
      </c>
      <c r="E2264" s="21" t="n">
        <v>0.04</v>
      </c>
      <c r="F2264" s="21" t="n">
        <v>0.08</v>
      </c>
    </row>
    <row r="2265">
      <c r="A2265" t="inlineStr">
        <is>
          <t>081TE - Jefferson (TSPLOST Exempt)</t>
        </is>
      </c>
      <c r="B2265" s="20" t="n">
        <v>46569</v>
      </c>
      <c r="C2265" s="20" t="n">
        <v>46752</v>
      </c>
      <c r="D2265" s="21" t="n">
        <v>0.04</v>
      </c>
      <c r="E2265" s="21" t="n">
        <v>0.03</v>
      </c>
      <c r="F2265" s="21" t="n">
        <v>0.07000000000000001</v>
      </c>
    </row>
    <row r="2266">
      <c r="A2266" t="inlineStr">
        <is>
          <t>081TE - Jefferson (TSPLOST Exempt)</t>
        </is>
      </c>
      <c r="B2266" s="20" t="n">
        <v>46753</v>
      </c>
      <c r="C2266" s="20" t="n">
        <v>47848</v>
      </c>
      <c r="D2266" s="21" t="n">
        <v>0.04</v>
      </c>
      <c r="E2266" s="21" t="n">
        <v>0.02</v>
      </c>
      <c r="F2266" s="21" t="n">
        <v>0.06</v>
      </c>
    </row>
    <row r="2267">
      <c r="A2267" t="inlineStr">
        <is>
          <t>081TE - Jefferson (TSPLOST Exempt)</t>
        </is>
      </c>
      <c r="B2267" s="20" t="n">
        <v>47849</v>
      </c>
      <c r="C2267" s="20" t="n">
        <v>2958465</v>
      </c>
      <c r="D2267" s="21" t="n">
        <v>0.04</v>
      </c>
      <c r="E2267" s="21" t="n">
        <v>0.01</v>
      </c>
      <c r="F2267" s="21" t="n">
        <v>0.05</v>
      </c>
    </row>
    <row r="2268">
      <c r="A2268" t="inlineStr">
        <is>
          <t>082 - Jenkins</t>
        </is>
      </c>
      <c r="B2268" s="20" t="n">
        <v>31138</v>
      </c>
      <c r="C2268" s="20" t="n">
        <v>32873</v>
      </c>
      <c r="D2268" s="21" t="n">
        <v>0.04</v>
      </c>
      <c r="E2268" s="21" t="n">
        <v>0.01</v>
      </c>
      <c r="F2268" s="21" t="n">
        <v>0.05</v>
      </c>
    </row>
    <row r="2269">
      <c r="A2269" t="inlineStr">
        <is>
          <t>082 - Jenkins</t>
        </is>
      </c>
      <c r="B2269" s="20" t="n">
        <v>32874</v>
      </c>
      <c r="C2269" s="20" t="n">
        <v>36160</v>
      </c>
      <c r="D2269" s="21" t="n">
        <v>0.04</v>
      </c>
      <c r="E2269" s="21" t="n">
        <v>0.02</v>
      </c>
      <c r="F2269" s="21" t="n">
        <v>0.06</v>
      </c>
    </row>
    <row r="2270">
      <c r="A2270" t="inlineStr">
        <is>
          <t>082 - Jenkins</t>
        </is>
      </c>
      <c r="B2270" s="20" t="n">
        <v>36161</v>
      </c>
      <c r="C2270" s="20" t="n">
        <v>36250</v>
      </c>
      <c r="D2270" s="21" t="n">
        <v>0.04</v>
      </c>
      <c r="E2270" s="21" t="n">
        <v>0.01</v>
      </c>
      <c r="F2270" s="21" t="n">
        <v>0.05</v>
      </c>
    </row>
    <row r="2271">
      <c r="A2271" t="inlineStr">
        <is>
          <t>082 - Jenkins</t>
        </is>
      </c>
      <c r="B2271" s="20" t="n">
        <v>36251</v>
      </c>
      <c r="C2271" s="20" t="n">
        <v>36616</v>
      </c>
      <c r="D2271" s="21" t="n">
        <v>0.04</v>
      </c>
      <c r="E2271" s="21" t="n">
        <v>0.02</v>
      </c>
      <c r="F2271" s="21" t="n">
        <v>0.06</v>
      </c>
    </row>
    <row r="2272">
      <c r="A2272" t="inlineStr">
        <is>
          <t>082 - Jenkins</t>
        </is>
      </c>
      <c r="B2272" s="20" t="n">
        <v>36617</v>
      </c>
      <c r="C2272" s="20" t="n">
        <v>37986</v>
      </c>
      <c r="D2272" s="21" t="n">
        <v>0.04</v>
      </c>
      <c r="E2272" s="21" t="n">
        <v>0.03</v>
      </c>
      <c r="F2272" s="21" t="n">
        <v>0.07000000000000001</v>
      </c>
    </row>
    <row r="2273">
      <c r="A2273" t="inlineStr">
        <is>
          <t>082 - Jenkins</t>
        </is>
      </c>
      <c r="B2273" s="20" t="n">
        <v>37987</v>
      </c>
      <c r="C2273" s="20" t="n">
        <v>38168</v>
      </c>
      <c r="D2273" s="21" t="n">
        <v>0.04</v>
      </c>
      <c r="E2273" s="21" t="n">
        <v>0.02</v>
      </c>
      <c r="F2273" s="21" t="n">
        <v>0.06</v>
      </c>
    </row>
    <row r="2274">
      <c r="A2274" t="inlineStr">
        <is>
          <t>082 - Jenkins</t>
        </is>
      </c>
      <c r="B2274" s="20" t="n">
        <v>38169</v>
      </c>
      <c r="C2274" s="20" t="n">
        <v>38442</v>
      </c>
      <c r="D2274" s="21" t="n">
        <v>0.04</v>
      </c>
      <c r="E2274" s="21" t="n">
        <v>0.03</v>
      </c>
      <c r="F2274" s="21" t="n">
        <v>0.07000000000000001</v>
      </c>
    </row>
    <row r="2275">
      <c r="A2275" t="inlineStr">
        <is>
          <t>082 - Jenkins</t>
        </is>
      </c>
      <c r="B2275" s="20" t="n">
        <v>38443</v>
      </c>
      <c r="C2275" s="20" t="n">
        <v>38533</v>
      </c>
      <c r="D2275" s="21" t="n">
        <v>0.04</v>
      </c>
      <c r="E2275" s="21" t="n">
        <v>0.02</v>
      </c>
      <c r="F2275" s="21" t="n">
        <v>0.06</v>
      </c>
    </row>
    <row r="2276">
      <c r="A2276" t="inlineStr">
        <is>
          <t>082 - Jenkins</t>
        </is>
      </c>
      <c r="B2276" s="20" t="n">
        <v>38534</v>
      </c>
      <c r="C2276" s="20" t="n">
        <v>41274</v>
      </c>
      <c r="D2276" s="21" t="n">
        <v>0.04</v>
      </c>
      <c r="E2276" s="21" t="n">
        <v>0.03</v>
      </c>
      <c r="F2276" s="21" t="n">
        <v>0.07000000000000001</v>
      </c>
    </row>
    <row r="2277">
      <c r="A2277" t="inlineStr">
        <is>
          <t>082 - Jenkins</t>
        </is>
      </c>
      <c r="B2277" s="20" t="n">
        <v>41275</v>
      </c>
      <c r="C2277" s="20" t="n">
        <v>47391</v>
      </c>
      <c r="D2277" s="21" t="n">
        <v>0.04</v>
      </c>
      <c r="E2277" s="21" t="n">
        <v>0.04</v>
      </c>
      <c r="F2277" s="21" t="n">
        <v>0.08</v>
      </c>
    </row>
    <row r="2278">
      <c r="A2278" t="inlineStr">
        <is>
          <t>082 - Jenkins</t>
        </is>
      </c>
      <c r="B2278" s="20" t="n">
        <v>47392</v>
      </c>
      <c r="C2278" s="20" t="n">
        <v>48304</v>
      </c>
      <c r="D2278" s="21" t="n">
        <v>0.04</v>
      </c>
      <c r="E2278" s="21" t="n">
        <v>0.03</v>
      </c>
      <c r="F2278" s="21" t="n">
        <v>0.07000000000000001</v>
      </c>
    </row>
    <row r="2279">
      <c r="A2279" t="inlineStr">
        <is>
          <t>082 - Jenkins</t>
        </is>
      </c>
      <c r="B2279" s="20" t="n">
        <v>48305</v>
      </c>
      <c r="C2279" s="20" t="n">
        <v>48579</v>
      </c>
      <c r="D2279" s="21" t="n">
        <v>0.04</v>
      </c>
      <c r="E2279" s="21" t="n">
        <v>0.02</v>
      </c>
      <c r="F2279" s="21" t="n">
        <v>0.06</v>
      </c>
    </row>
    <row r="2280">
      <c r="A2280" t="inlineStr">
        <is>
          <t>082 - Jenkins</t>
        </is>
      </c>
      <c r="B2280" s="20" t="n">
        <v>48580</v>
      </c>
      <c r="C2280" s="20" t="n">
        <v>2958465</v>
      </c>
      <c r="D2280" s="21" t="n">
        <v>0.04</v>
      </c>
      <c r="E2280" s="21" t="n">
        <v>0.01</v>
      </c>
      <c r="F2280" s="21" t="n">
        <v>0.05</v>
      </c>
    </row>
    <row r="2281">
      <c r="A2281" t="inlineStr">
        <is>
          <t>082CLF - Jenkins (Locomotive)</t>
        </is>
      </c>
      <c r="B2281" s="20" t="n">
        <v>44378</v>
      </c>
      <c r="C2281" s="20" t="n">
        <v>47391</v>
      </c>
      <c r="D2281" s="21" t="n">
        <v>0.04</v>
      </c>
      <c r="E2281" s="21" t="n">
        <v>0.03</v>
      </c>
      <c r="F2281" s="21" t="n">
        <v>0.07000000000000001</v>
      </c>
    </row>
    <row r="2282">
      <c r="A2282" t="inlineStr">
        <is>
          <t>082CLF - Jenkins (Locomotive)</t>
        </is>
      </c>
      <c r="B2282" s="20" t="n">
        <v>47392</v>
      </c>
      <c r="C2282" s="20" t="n">
        <v>48304</v>
      </c>
      <c r="D2282" s="21" t="n">
        <v>0.04</v>
      </c>
      <c r="E2282" s="21" t="n">
        <v>0.02</v>
      </c>
      <c r="F2282" s="21" t="n">
        <v>0.06</v>
      </c>
    </row>
    <row r="2283">
      <c r="A2283" t="inlineStr">
        <is>
          <t>082CLF - Jenkins (Locomotive)</t>
        </is>
      </c>
      <c r="B2283" s="20" t="n">
        <v>48305</v>
      </c>
      <c r="C2283" s="20" t="n">
        <v>2958465</v>
      </c>
      <c r="D2283" s="21" t="n">
        <v>0.04</v>
      </c>
      <c r="E2283" s="21" t="n">
        <v>0.01</v>
      </c>
      <c r="F2283" s="21" t="n">
        <v>0.05</v>
      </c>
    </row>
    <row r="2284">
      <c r="A2284" t="inlineStr">
        <is>
          <t>082E - Jenkins (Energy)</t>
        </is>
      </c>
      <c r="B2284" s="20" t="n">
        <v>41275</v>
      </c>
      <c r="C2284" s="20" t="n">
        <v>41639</v>
      </c>
      <c r="D2284" s="21" t="n">
        <v>0.03</v>
      </c>
      <c r="E2284" s="21" t="n">
        <v>0.025</v>
      </c>
      <c r="F2284" s="21" t="n">
        <v>0.055</v>
      </c>
    </row>
    <row r="2285">
      <c r="A2285" t="inlineStr">
        <is>
          <t>082E - Jenkins (Energy)</t>
        </is>
      </c>
      <c r="B2285" s="20" t="n">
        <v>41640</v>
      </c>
      <c r="C2285" s="20" t="n">
        <v>42004</v>
      </c>
      <c r="D2285" s="21" t="n">
        <v>0.02</v>
      </c>
      <c r="E2285" s="21" t="n">
        <v>0.02</v>
      </c>
      <c r="F2285" s="21" t="n">
        <v>0.04</v>
      </c>
    </row>
    <row r="2286">
      <c r="A2286" t="inlineStr">
        <is>
          <t>082E - Jenkins (Energy)</t>
        </is>
      </c>
      <c r="B2286" s="20" t="n">
        <v>42005</v>
      </c>
      <c r="C2286" s="20" t="n">
        <v>42369</v>
      </c>
      <c r="D2286" s="21" t="n">
        <v>0.01</v>
      </c>
      <c r="E2286" s="21" t="n">
        <v>0.015</v>
      </c>
      <c r="F2286" s="21" t="n">
        <v>0.025</v>
      </c>
    </row>
    <row r="2287">
      <c r="A2287" t="inlineStr">
        <is>
          <t>082E - Jenkins (Energy)</t>
        </is>
      </c>
      <c r="B2287" s="20" t="n">
        <v>42370</v>
      </c>
      <c r="C2287" s="20" t="n">
        <v>47391</v>
      </c>
      <c r="D2287" s="21" t="n">
        <v>0</v>
      </c>
      <c r="E2287" s="21" t="n">
        <v>0.01</v>
      </c>
      <c r="F2287" s="21" t="n">
        <v>0.01</v>
      </c>
    </row>
    <row r="2288">
      <c r="A2288" t="inlineStr">
        <is>
          <t>082E - Jenkins (Energy)</t>
        </is>
      </c>
      <c r="B2288" s="20" t="n">
        <v>47392</v>
      </c>
      <c r="C2288" s="20" t="n">
        <v>2958465</v>
      </c>
      <c r="D2288" s="21" t="n">
        <v>0</v>
      </c>
      <c r="E2288" s="21" t="n">
        <v>0</v>
      </c>
      <c r="F2288" s="21" t="n">
        <v>0</v>
      </c>
    </row>
    <row r="2289">
      <c r="A2289" t="inlineStr">
        <is>
          <t>082JT - Jenkins (Jet Fuel)</t>
        </is>
      </c>
      <c r="B2289" s="20" t="n">
        <v>42005</v>
      </c>
      <c r="C2289" s="20" t="n">
        <v>42185</v>
      </c>
      <c r="D2289" s="21" t="n">
        <v>0</v>
      </c>
      <c r="E2289" s="21" t="n">
        <v>0</v>
      </c>
      <c r="F2289" s="21" t="n">
        <v>0</v>
      </c>
    </row>
    <row r="2290">
      <c r="A2290" t="inlineStr">
        <is>
          <t>082JT - Jenkins (Jet Fuel)</t>
        </is>
      </c>
      <c r="B2290" s="20" t="n">
        <v>42186</v>
      </c>
      <c r="C2290" s="20" t="n">
        <v>43281</v>
      </c>
      <c r="D2290" s="21" t="n">
        <v>0.04</v>
      </c>
      <c r="E2290" s="21" t="n">
        <v>0.04</v>
      </c>
      <c r="F2290" s="21" t="n">
        <v>0.08</v>
      </c>
    </row>
    <row r="2291">
      <c r="A2291" t="inlineStr">
        <is>
          <t>082JT - Jenkins (Jet Fuel)</t>
        </is>
      </c>
      <c r="B2291" s="20" t="n">
        <v>43282</v>
      </c>
      <c r="C2291" s="20" t="n">
        <v>43312</v>
      </c>
      <c r="D2291" s="21" t="n">
        <v>0.04</v>
      </c>
      <c r="E2291" s="21" t="n">
        <v>0.01</v>
      </c>
      <c r="F2291" s="21" t="n">
        <v>0.05</v>
      </c>
    </row>
    <row r="2292">
      <c r="A2292" t="inlineStr">
        <is>
          <t>082JT - Jenkins (Jet Fuel)</t>
        </is>
      </c>
      <c r="B2292" s="20" t="n">
        <v>43313</v>
      </c>
      <c r="C2292" s="20" t="n">
        <v>2958465</v>
      </c>
      <c r="D2292" s="21" t="n">
        <v>0</v>
      </c>
      <c r="E2292" s="21" t="n">
        <v>0.01</v>
      </c>
      <c r="F2292" s="21" t="n">
        <v>0.01</v>
      </c>
    </row>
    <row r="2293">
      <c r="A2293" t="inlineStr">
        <is>
          <t>082TE - Jenkins (TSPLOST Exempt)</t>
        </is>
      </c>
      <c r="B2293" s="20" t="n">
        <v>41275</v>
      </c>
      <c r="C2293" s="20" t="n">
        <v>47391</v>
      </c>
      <c r="D2293" s="21" t="n">
        <v>0.04</v>
      </c>
      <c r="E2293" s="21" t="n">
        <v>0.03</v>
      </c>
      <c r="F2293" s="21" t="n">
        <v>0.07000000000000001</v>
      </c>
    </row>
    <row r="2294">
      <c r="A2294" t="inlineStr">
        <is>
          <t>082TE - Jenkins (TSPLOST Exempt)</t>
        </is>
      </c>
      <c r="B2294" s="20" t="n">
        <v>47392</v>
      </c>
      <c r="C2294" s="20" t="n">
        <v>48304</v>
      </c>
      <c r="D2294" s="21" t="n">
        <v>0.04</v>
      </c>
      <c r="E2294" s="21" t="n">
        <v>0.02</v>
      </c>
      <c r="F2294" s="21" t="n">
        <v>0.06</v>
      </c>
    </row>
    <row r="2295">
      <c r="A2295" t="inlineStr">
        <is>
          <t>082TE - Jenkins (TSPLOST Exempt)</t>
        </is>
      </c>
      <c r="B2295" s="20" t="n">
        <v>48305</v>
      </c>
      <c r="C2295" s="20" t="n">
        <v>2958465</v>
      </c>
      <c r="D2295" s="21" t="n">
        <v>0.04</v>
      </c>
      <c r="E2295" s="21" t="n">
        <v>0.01</v>
      </c>
      <c r="F2295" s="21" t="n">
        <v>0.05</v>
      </c>
    </row>
    <row r="2296">
      <c r="A2296" t="inlineStr">
        <is>
          <t>083 - Johnson</t>
        </is>
      </c>
      <c r="B2296" s="20" t="n">
        <v>28672</v>
      </c>
      <c r="C2296" s="20" t="n">
        <v>32873</v>
      </c>
      <c r="D2296" s="21" t="n">
        <v>0.04</v>
      </c>
      <c r="E2296" s="21" t="n">
        <v>0.01</v>
      </c>
      <c r="F2296" s="21" t="n">
        <v>0.05</v>
      </c>
    </row>
    <row r="2297">
      <c r="A2297" t="inlineStr">
        <is>
          <t>083 - Johnson</t>
        </is>
      </c>
      <c r="B2297" s="20" t="n">
        <v>32874</v>
      </c>
      <c r="C2297" s="20" t="n">
        <v>33603</v>
      </c>
      <c r="D2297" s="21" t="n">
        <v>0.04</v>
      </c>
      <c r="E2297" s="21" t="n">
        <v>0.02</v>
      </c>
      <c r="F2297" s="21" t="n">
        <v>0.06</v>
      </c>
    </row>
    <row r="2298">
      <c r="A2298" t="inlineStr">
        <is>
          <t>083 - Johnson</t>
        </is>
      </c>
      <c r="B2298" s="20" t="n">
        <v>33604</v>
      </c>
      <c r="C2298" s="20" t="n">
        <v>33785</v>
      </c>
      <c r="D2298" s="21" t="n">
        <v>0.04</v>
      </c>
      <c r="E2298" s="21" t="n">
        <v>0.01</v>
      </c>
      <c r="F2298" s="21" t="n">
        <v>0.05</v>
      </c>
    </row>
    <row r="2299">
      <c r="A2299" t="inlineStr">
        <is>
          <t>083 - Johnson</t>
        </is>
      </c>
      <c r="B2299" s="20" t="n">
        <v>33786</v>
      </c>
      <c r="C2299" s="20" t="n">
        <v>38077</v>
      </c>
      <c r="D2299" s="21" t="n">
        <v>0.04</v>
      </c>
      <c r="E2299" s="21" t="n">
        <v>0.02</v>
      </c>
      <c r="F2299" s="21" t="n">
        <v>0.06</v>
      </c>
    </row>
    <row r="2300">
      <c r="A2300" t="inlineStr">
        <is>
          <t>083 - Johnson</t>
        </is>
      </c>
      <c r="B2300" s="20" t="n">
        <v>38078</v>
      </c>
      <c r="C2300" s="20" t="n">
        <v>41274</v>
      </c>
      <c r="D2300" s="21" t="n">
        <v>0.04</v>
      </c>
      <c r="E2300" s="21" t="n">
        <v>0.03</v>
      </c>
      <c r="F2300" s="21" t="n">
        <v>0.07000000000000001</v>
      </c>
    </row>
    <row r="2301">
      <c r="A2301" t="inlineStr">
        <is>
          <t>083 - Johnson</t>
        </is>
      </c>
      <c r="B2301" s="20" t="n">
        <v>41275</v>
      </c>
      <c r="C2301" s="20" t="n">
        <v>43738</v>
      </c>
      <c r="D2301" s="21" t="n">
        <v>0.04</v>
      </c>
      <c r="E2301" s="21" t="n">
        <v>0.04</v>
      </c>
      <c r="F2301" s="21" t="n">
        <v>0.08</v>
      </c>
    </row>
    <row r="2302">
      <c r="A2302" t="inlineStr">
        <is>
          <t>083 - Johnson</t>
        </is>
      </c>
      <c r="B2302" s="20" t="n">
        <v>43739</v>
      </c>
      <c r="C2302" s="20" t="n">
        <v>44377</v>
      </c>
      <c r="D2302" s="21" t="n">
        <v>0.04</v>
      </c>
      <c r="E2302" s="21" t="n">
        <v>0.03</v>
      </c>
      <c r="F2302" s="21" t="n">
        <v>0.07000000000000001</v>
      </c>
    </row>
    <row r="2303">
      <c r="A2303" t="inlineStr">
        <is>
          <t>083 - Johnson</t>
        </is>
      </c>
      <c r="B2303" s="20" t="n">
        <v>44378</v>
      </c>
      <c r="C2303" s="20" t="n">
        <v>47118</v>
      </c>
      <c r="D2303" s="21" t="n">
        <v>0.04</v>
      </c>
      <c r="E2303" s="21" t="n">
        <v>0.04</v>
      </c>
      <c r="F2303" s="21" t="n">
        <v>0.08</v>
      </c>
    </row>
    <row r="2304">
      <c r="A2304" t="inlineStr">
        <is>
          <t>083 - Johnson</t>
        </is>
      </c>
      <c r="B2304" s="20" t="n">
        <v>47119</v>
      </c>
      <c r="C2304" s="20" t="n">
        <v>48395</v>
      </c>
      <c r="D2304" s="21" t="n">
        <v>0.04</v>
      </c>
      <c r="E2304" s="21" t="n">
        <v>0.03</v>
      </c>
      <c r="F2304" s="21" t="n">
        <v>0.07000000000000001</v>
      </c>
    </row>
    <row r="2305">
      <c r="A2305" t="inlineStr">
        <is>
          <t>083 - Johnson</t>
        </is>
      </c>
      <c r="B2305" s="20" t="n">
        <v>48396</v>
      </c>
      <c r="C2305" s="20" t="n">
        <v>48579</v>
      </c>
      <c r="D2305" s="21" t="n">
        <v>0.04</v>
      </c>
      <c r="E2305" s="21" t="n">
        <v>0.02</v>
      </c>
      <c r="F2305" s="21" t="n">
        <v>0.06</v>
      </c>
    </row>
    <row r="2306">
      <c r="A2306" t="inlineStr">
        <is>
          <t>083 - Johnson</t>
        </is>
      </c>
      <c r="B2306" s="20" t="n">
        <v>48580</v>
      </c>
      <c r="C2306" s="20" t="n">
        <v>2958465</v>
      </c>
      <c r="D2306" s="21" t="n">
        <v>0.04</v>
      </c>
      <c r="E2306" s="21" t="n">
        <v>0.01</v>
      </c>
      <c r="F2306" s="21" t="n">
        <v>0.05</v>
      </c>
    </row>
    <row r="2307">
      <c r="A2307" t="inlineStr">
        <is>
          <t>083CLF - Johnson (Locomotive)</t>
        </is>
      </c>
      <c r="B2307" s="20" t="n">
        <v>44378</v>
      </c>
      <c r="C2307" s="20" t="n">
        <v>47118</v>
      </c>
      <c r="D2307" s="21" t="n">
        <v>0.04</v>
      </c>
      <c r="E2307" s="21" t="n">
        <v>0.03</v>
      </c>
      <c r="F2307" s="21" t="n">
        <v>0.07000000000000001</v>
      </c>
    </row>
    <row r="2308">
      <c r="A2308" t="inlineStr">
        <is>
          <t>083CLF - Johnson (Locomotive)</t>
        </is>
      </c>
      <c r="B2308" s="20" t="n">
        <v>47119</v>
      </c>
      <c r="C2308" s="20" t="n">
        <v>48395</v>
      </c>
      <c r="D2308" s="21" t="n">
        <v>0.04</v>
      </c>
      <c r="E2308" s="21" t="n">
        <v>0.02</v>
      </c>
      <c r="F2308" s="21" t="n">
        <v>0.06</v>
      </c>
    </row>
    <row r="2309">
      <c r="A2309" t="inlineStr">
        <is>
          <t>083CLF - Johnson (Locomotive)</t>
        </is>
      </c>
      <c r="B2309" s="20" t="n">
        <v>48396</v>
      </c>
      <c r="C2309" s="20" t="n">
        <v>2958465</v>
      </c>
      <c r="D2309" s="21" t="n">
        <v>0.04</v>
      </c>
      <c r="E2309" s="21" t="n">
        <v>0.01</v>
      </c>
      <c r="F2309" s="21" t="n">
        <v>0.05</v>
      </c>
    </row>
    <row r="2310">
      <c r="A2310" t="inlineStr">
        <is>
          <t>083E - Johnson (Energy)</t>
        </is>
      </c>
      <c r="B2310" s="20" t="n">
        <v>41275</v>
      </c>
      <c r="C2310" s="20" t="n">
        <v>41639</v>
      </c>
      <c r="D2310" s="21" t="n">
        <v>0.03</v>
      </c>
      <c r="E2310" s="21" t="n">
        <v>0.025</v>
      </c>
      <c r="F2310" s="21" t="n">
        <v>0.055</v>
      </c>
    </row>
    <row r="2311">
      <c r="A2311" t="inlineStr">
        <is>
          <t>083E - Johnson (Energy)</t>
        </is>
      </c>
      <c r="B2311" s="20" t="n">
        <v>41640</v>
      </c>
      <c r="C2311" s="20" t="n">
        <v>42004</v>
      </c>
      <c r="D2311" s="21" t="n">
        <v>0.02</v>
      </c>
      <c r="E2311" s="21" t="n">
        <v>0.02</v>
      </c>
      <c r="F2311" s="21" t="n">
        <v>0.04</v>
      </c>
    </row>
    <row r="2312">
      <c r="A2312" t="inlineStr">
        <is>
          <t>083E - Johnson (Energy)</t>
        </is>
      </c>
      <c r="B2312" s="20" t="n">
        <v>42005</v>
      </c>
      <c r="C2312" s="20" t="n">
        <v>42369</v>
      </c>
      <c r="D2312" s="21" t="n">
        <v>0.01</v>
      </c>
      <c r="E2312" s="21" t="n">
        <v>0.015</v>
      </c>
      <c r="F2312" s="21" t="n">
        <v>0.025</v>
      </c>
    </row>
    <row r="2313">
      <c r="A2313" t="inlineStr">
        <is>
          <t>083E - Johnson (Energy)</t>
        </is>
      </c>
      <c r="B2313" s="20" t="n">
        <v>42370</v>
      </c>
      <c r="C2313" s="20" t="n">
        <v>47118</v>
      </c>
      <c r="D2313" s="21" t="n">
        <v>0</v>
      </c>
      <c r="E2313" s="21" t="n">
        <v>0.01</v>
      </c>
      <c r="F2313" s="21" t="n">
        <v>0.01</v>
      </c>
    </row>
    <row r="2314">
      <c r="A2314" t="inlineStr">
        <is>
          <t>083E - Johnson (Energy)</t>
        </is>
      </c>
      <c r="B2314" s="20" t="n">
        <v>47119</v>
      </c>
      <c r="C2314" s="20" t="n">
        <v>2958465</v>
      </c>
      <c r="D2314" s="21" t="n">
        <v>0</v>
      </c>
      <c r="E2314" s="21" t="n">
        <v>0</v>
      </c>
      <c r="F2314" s="21" t="n">
        <v>0</v>
      </c>
    </row>
    <row r="2315">
      <c r="A2315" t="inlineStr">
        <is>
          <t>083JT - Johnson (Jet Fuel)</t>
        </is>
      </c>
      <c r="B2315" s="20" t="n">
        <v>42005</v>
      </c>
      <c r="C2315" s="20" t="n">
        <v>42185</v>
      </c>
      <c r="D2315" s="21" t="n">
        <v>0</v>
      </c>
      <c r="E2315" s="21" t="n">
        <v>0</v>
      </c>
      <c r="F2315" s="21" t="n">
        <v>0</v>
      </c>
    </row>
    <row r="2316">
      <c r="A2316" t="inlineStr">
        <is>
          <t>083JT - Johnson (Jet Fuel)</t>
        </is>
      </c>
      <c r="B2316" s="20" t="n">
        <v>42186</v>
      </c>
      <c r="C2316" s="20" t="n">
        <v>43281</v>
      </c>
      <c r="D2316" s="21" t="n">
        <v>0.04</v>
      </c>
      <c r="E2316" s="21" t="n">
        <v>0.04</v>
      </c>
      <c r="F2316" s="21" t="n">
        <v>0.08</v>
      </c>
    </row>
    <row r="2317">
      <c r="A2317" t="inlineStr">
        <is>
          <t>083JT - Johnson (Jet Fuel)</t>
        </is>
      </c>
      <c r="B2317" s="20" t="n">
        <v>43282</v>
      </c>
      <c r="C2317" s="20" t="n">
        <v>43312</v>
      </c>
      <c r="D2317" s="21" t="n">
        <v>0.04</v>
      </c>
      <c r="E2317" s="21" t="n">
        <v>0.01</v>
      </c>
      <c r="F2317" s="21" t="n">
        <v>0.05</v>
      </c>
    </row>
    <row r="2318">
      <c r="A2318" t="inlineStr">
        <is>
          <t>083JT - Johnson (Jet Fuel)</t>
        </is>
      </c>
      <c r="B2318" s="20" t="n">
        <v>43313</v>
      </c>
      <c r="C2318" s="20" t="n">
        <v>2958465</v>
      </c>
      <c r="D2318" s="21" t="n">
        <v>0</v>
      </c>
      <c r="E2318" s="21" t="n">
        <v>0.01</v>
      </c>
      <c r="F2318" s="21" t="n">
        <v>0.01</v>
      </c>
    </row>
    <row r="2319">
      <c r="A2319" t="inlineStr">
        <is>
          <t>083TE - Johnson (TSPLOST Exempt)</t>
        </is>
      </c>
      <c r="B2319" s="20" t="n">
        <v>41275</v>
      </c>
      <c r="C2319" s="20" t="n">
        <v>43738</v>
      </c>
      <c r="D2319" s="21" t="n">
        <v>0.04</v>
      </c>
      <c r="E2319" s="21" t="n">
        <v>0.03</v>
      </c>
      <c r="F2319" s="21" t="n">
        <v>0.07000000000000001</v>
      </c>
    </row>
    <row r="2320">
      <c r="A2320" t="inlineStr">
        <is>
          <t>083TE - Johnson (TSPLOST Exempt)</t>
        </is>
      </c>
      <c r="B2320" s="20" t="n">
        <v>43739</v>
      </c>
      <c r="C2320" s="20" t="n">
        <v>44377</v>
      </c>
      <c r="D2320" s="21" t="n">
        <v>0.04</v>
      </c>
      <c r="E2320" s="21" t="n">
        <v>0.02</v>
      </c>
      <c r="F2320" s="21" t="n">
        <v>0.06</v>
      </c>
    </row>
    <row r="2321">
      <c r="A2321" t="inlineStr">
        <is>
          <t>083TE - Johnson (TSPLOST Exempt)</t>
        </is>
      </c>
      <c r="B2321" s="20" t="n">
        <v>44378</v>
      </c>
      <c r="C2321" s="20" t="n">
        <v>47118</v>
      </c>
      <c r="D2321" s="21" t="n">
        <v>0.04</v>
      </c>
      <c r="E2321" s="21" t="n">
        <v>0.03</v>
      </c>
      <c r="F2321" s="21" t="n">
        <v>0.07000000000000001</v>
      </c>
    </row>
    <row r="2322">
      <c r="A2322" t="inlineStr">
        <is>
          <t>083TE - Johnson (TSPLOST Exempt)</t>
        </is>
      </c>
      <c r="B2322" s="20" t="n">
        <v>47119</v>
      </c>
      <c r="C2322" s="20" t="n">
        <v>48395</v>
      </c>
      <c r="D2322" s="21" t="n">
        <v>0.04</v>
      </c>
      <c r="E2322" s="21" t="n">
        <v>0.02</v>
      </c>
      <c r="F2322" s="21" t="n">
        <v>0.06</v>
      </c>
    </row>
    <row r="2323">
      <c r="A2323" t="inlineStr">
        <is>
          <t>083TE - Johnson (TSPLOST Exempt)</t>
        </is>
      </c>
      <c r="B2323" s="20" t="n">
        <v>48396</v>
      </c>
      <c r="C2323" s="20" t="n">
        <v>2958465</v>
      </c>
      <c r="D2323" s="21" t="n">
        <v>0.04</v>
      </c>
      <c r="E2323" s="21" t="n">
        <v>0.01</v>
      </c>
      <c r="F2323" s="21" t="n">
        <v>0.05</v>
      </c>
    </row>
    <row r="2324">
      <c r="A2324" t="inlineStr">
        <is>
          <t>084 - Jones</t>
        </is>
      </c>
      <c r="B2324" s="20" t="n">
        <v>28672</v>
      </c>
      <c r="C2324" s="20" t="n">
        <v>33146</v>
      </c>
      <c r="D2324" s="21" t="n">
        <v>0.04</v>
      </c>
      <c r="E2324" s="21" t="n">
        <v>0.01</v>
      </c>
      <c r="F2324" s="21" t="n">
        <v>0.05</v>
      </c>
    </row>
    <row r="2325">
      <c r="A2325" t="inlineStr">
        <is>
          <t>084 - Jones</t>
        </is>
      </c>
      <c r="B2325" s="20" t="n">
        <v>33147</v>
      </c>
      <c r="C2325" s="20" t="n">
        <v>34515</v>
      </c>
      <c r="D2325" s="21" t="n">
        <v>0.04</v>
      </c>
      <c r="E2325" s="21" t="n">
        <v>0.02</v>
      </c>
      <c r="F2325" s="21" t="n">
        <v>0.06</v>
      </c>
    </row>
    <row r="2326">
      <c r="A2326" t="inlineStr">
        <is>
          <t>084 - Jones</t>
        </is>
      </c>
      <c r="B2326" s="20" t="n">
        <v>34516</v>
      </c>
      <c r="C2326" s="20" t="n">
        <v>34789</v>
      </c>
      <c r="D2326" s="21" t="n">
        <v>0.04</v>
      </c>
      <c r="E2326" s="21" t="n">
        <v>0.01</v>
      </c>
      <c r="F2326" s="21" t="n">
        <v>0.05</v>
      </c>
    </row>
    <row r="2327">
      <c r="A2327" t="inlineStr">
        <is>
          <t>084 - Jones</t>
        </is>
      </c>
      <c r="B2327" s="20" t="n">
        <v>34790</v>
      </c>
      <c r="C2327" s="20" t="n">
        <v>36160</v>
      </c>
      <c r="D2327" s="21" t="n">
        <v>0.04</v>
      </c>
      <c r="E2327" s="21" t="n">
        <v>0.02</v>
      </c>
      <c r="F2327" s="21" t="n">
        <v>0.06</v>
      </c>
    </row>
    <row r="2328">
      <c r="A2328" t="inlineStr">
        <is>
          <t>084 - Jones</t>
        </is>
      </c>
      <c r="B2328" s="20" t="n">
        <v>36161</v>
      </c>
      <c r="C2328" s="20" t="n">
        <v>36250</v>
      </c>
      <c r="D2328" s="21" t="n">
        <v>0.04</v>
      </c>
      <c r="E2328" s="21" t="n">
        <v>0.03</v>
      </c>
      <c r="F2328" s="21" t="n">
        <v>0.07000000000000001</v>
      </c>
    </row>
    <row r="2329">
      <c r="A2329" t="inlineStr">
        <is>
          <t>084 - Jones</t>
        </is>
      </c>
      <c r="B2329" s="20" t="n">
        <v>36251</v>
      </c>
      <c r="C2329" s="20" t="n">
        <v>36341</v>
      </c>
      <c r="D2329" s="21" t="n">
        <v>0.04</v>
      </c>
      <c r="E2329" s="21" t="n">
        <v>0.02</v>
      </c>
      <c r="F2329" s="21" t="n">
        <v>0.06</v>
      </c>
    </row>
    <row r="2330">
      <c r="A2330" t="inlineStr">
        <is>
          <t>084 - Jones</t>
        </is>
      </c>
      <c r="B2330" s="20" t="n">
        <v>36342</v>
      </c>
      <c r="C2330" s="20" t="n">
        <v>37986</v>
      </c>
      <c r="D2330" s="21" t="n">
        <v>0.04</v>
      </c>
      <c r="E2330" s="21" t="n">
        <v>0.03</v>
      </c>
      <c r="F2330" s="21" t="n">
        <v>0.07000000000000001</v>
      </c>
    </row>
    <row r="2331">
      <c r="A2331" t="inlineStr">
        <is>
          <t>084 - Jones</t>
        </is>
      </c>
      <c r="B2331" s="20" t="n">
        <v>37987</v>
      </c>
      <c r="C2331" s="20" t="n">
        <v>38077</v>
      </c>
      <c r="D2331" s="21" t="n">
        <v>0.04</v>
      </c>
      <c r="E2331" s="21" t="n">
        <v>0.02</v>
      </c>
      <c r="F2331" s="21" t="n">
        <v>0.06</v>
      </c>
    </row>
    <row r="2332">
      <c r="A2332" t="inlineStr">
        <is>
          <t>084 - Jones</t>
        </is>
      </c>
      <c r="B2332" s="20" t="n">
        <v>38078</v>
      </c>
      <c r="C2332" s="20" t="n">
        <v>46568</v>
      </c>
      <c r="D2332" s="21" t="n">
        <v>0.04</v>
      </c>
      <c r="E2332" s="21" t="n">
        <v>0.03</v>
      </c>
      <c r="F2332" s="21" t="n">
        <v>0.07000000000000001</v>
      </c>
    </row>
    <row r="2333">
      <c r="A2333" t="inlineStr">
        <is>
          <t>084 - Jones</t>
        </is>
      </c>
      <c r="B2333" s="20" t="n">
        <v>46569</v>
      </c>
      <c r="C2333" s="20" t="n">
        <v>47208</v>
      </c>
      <c r="D2333" s="21" t="n">
        <v>0.04</v>
      </c>
      <c r="E2333" s="21" t="n">
        <v>0.02</v>
      </c>
      <c r="F2333" s="21" t="n">
        <v>0.06</v>
      </c>
    </row>
    <row r="2334">
      <c r="A2334" t="inlineStr">
        <is>
          <t>084 - Jones</t>
        </is>
      </c>
      <c r="B2334" s="20" t="n">
        <v>47209</v>
      </c>
      <c r="C2334" s="20" t="n">
        <v>2958465</v>
      </c>
      <c r="D2334" s="21" t="n">
        <v>0.04</v>
      </c>
      <c r="E2334" s="21" t="n">
        <v>0.01</v>
      </c>
      <c r="F2334" s="21" t="n">
        <v>0.05</v>
      </c>
    </row>
    <row r="2335">
      <c r="A2335" t="inlineStr">
        <is>
          <t>084CLF - Jones (Locomotive)</t>
        </is>
      </c>
      <c r="B2335" s="20" t="n">
        <v>44378</v>
      </c>
      <c r="C2335" s="20" t="n">
        <v>46568</v>
      </c>
      <c r="D2335" s="21" t="n">
        <v>0.04</v>
      </c>
      <c r="E2335" s="21" t="n">
        <v>0.03</v>
      </c>
      <c r="F2335" s="21" t="n">
        <v>0.07000000000000001</v>
      </c>
    </row>
    <row r="2336">
      <c r="A2336" t="inlineStr">
        <is>
          <t>084CLF - Jones (Locomotive)</t>
        </is>
      </c>
      <c r="B2336" s="20" t="n">
        <v>46569</v>
      </c>
      <c r="C2336" s="20" t="n">
        <v>47208</v>
      </c>
      <c r="D2336" s="21" t="n">
        <v>0.04</v>
      </c>
      <c r="E2336" s="21" t="n">
        <v>0.02</v>
      </c>
      <c r="F2336" s="21" t="n">
        <v>0.06</v>
      </c>
    </row>
    <row r="2337">
      <c r="A2337" t="inlineStr">
        <is>
          <t>084CLF - Jones (Locomotive)</t>
        </is>
      </c>
      <c r="B2337" s="20" t="n">
        <v>47209</v>
      </c>
      <c r="C2337" s="20" t="n">
        <v>2958465</v>
      </c>
      <c r="D2337" s="21" t="n">
        <v>0.04</v>
      </c>
      <c r="E2337" s="21" t="n">
        <v>0.01</v>
      </c>
      <c r="F2337" s="21" t="n">
        <v>0.05</v>
      </c>
    </row>
    <row r="2338">
      <c r="A2338" t="inlineStr">
        <is>
          <t>084E - Jones (Energy)</t>
        </is>
      </c>
      <c r="B2338" s="20" t="n">
        <v>41275</v>
      </c>
      <c r="C2338" s="20" t="n">
        <v>41639</v>
      </c>
      <c r="D2338" s="21" t="n">
        <v>0.03</v>
      </c>
      <c r="E2338" s="21" t="n">
        <v>0.025</v>
      </c>
      <c r="F2338" s="21" t="n">
        <v>0.055</v>
      </c>
    </row>
    <row r="2339">
      <c r="A2339" t="inlineStr">
        <is>
          <t>084E - Jones (Energy)</t>
        </is>
      </c>
      <c r="B2339" s="20" t="n">
        <v>41640</v>
      </c>
      <c r="C2339" s="20" t="n">
        <v>42004</v>
      </c>
      <c r="D2339" s="21" t="n">
        <v>0.02</v>
      </c>
      <c r="E2339" s="21" t="n">
        <v>0.02</v>
      </c>
      <c r="F2339" s="21" t="n">
        <v>0.04</v>
      </c>
    </row>
    <row r="2340">
      <c r="A2340" t="inlineStr">
        <is>
          <t>084E - Jones (Energy)</t>
        </is>
      </c>
      <c r="B2340" s="20" t="n">
        <v>42005</v>
      </c>
      <c r="C2340" s="20" t="n">
        <v>42369</v>
      </c>
      <c r="D2340" s="21" t="n">
        <v>0.01</v>
      </c>
      <c r="E2340" s="21" t="n">
        <v>0.015</v>
      </c>
      <c r="F2340" s="21" t="n">
        <v>0.025</v>
      </c>
    </row>
    <row r="2341">
      <c r="A2341" t="inlineStr">
        <is>
          <t>084E - Jones (Energy)</t>
        </is>
      </c>
      <c r="B2341" s="20" t="n">
        <v>42370</v>
      </c>
      <c r="C2341" s="20" t="n">
        <v>47208</v>
      </c>
      <c r="D2341" s="21" t="n">
        <v>0</v>
      </c>
      <c r="E2341" s="21" t="n">
        <v>0.01</v>
      </c>
      <c r="F2341" s="21" t="n">
        <v>0.01</v>
      </c>
    </row>
    <row r="2342">
      <c r="A2342" t="inlineStr">
        <is>
          <t>084E - Jones (Energy)</t>
        </is>
      </c>
      <c r="B2342" s="20" t="n">
        <v>47209</v>
      </c>
      <c r="C2342" s="20" t="n">
        <v>2958465</v>
      </c>
      <c r="D2342" s="21" t="n">
        <v>0</v>
      </c>
      <c r="E2342" s="21" t="n">
        <v>0</v>
      </c>
      <c r="F2342" s="21" t="n">
        <v>0</v>
      </c>
    </row>
    <row r="2343">
      <c r="A2343" t="inlineStr">
        <is>
          <t>084JT - Jones (Jet Fuel)</t>
        </is>
      </c>
      <c r="B2343" s="20" t="n">
        <v>42005</v>
      </c>
      <c r="C2343" s="20" t="n">
        <v>42185</v>
      </c>
      <c r="D2343" s="21" t="n">
        <v>0</v>
      </c>
      <c r="E2343" s="21" t="n">
        <v>0</v>
      </c>
      <c r="F2343" s="21" t="n">
        <v>0</v>
      </c>
    </row>
    <row r="2344">
      <c r="A2344" t="inlineStr">
        <is>
          <t>084JT - Jones (Jet Fuel)</t>
        </is>
      </c>
      <c r="B2344" s="20" t="n">
        <v>42186</v>
      </c>
      <c r="C2344" s="20" t="n">
        <v>43281</v>
      </c>
      <c r="D2344" s="21" t="n">
        <v>0.04</v>
      </c>
      <c r="E2344" s="21" t="n">
        <v>0.03</v>
      </c>
      <c r="F2344" s="21" t="n">
        <v>0.07000000000000001</v>
      </c>
    </row>
    <row r="2345">
      <c r="A2345" t="inlineStr">
        <is>
          <t>084JT - Jones (Jet Fuel)</t>
        </is>
      </c>
      <c r="B2345" s="20" t="n">
        <v>43282</v>
      </c>
      <c r="C2345" s="20" t="n">
        <v>43312</v>
      </c>
      <c r="D2345" s="21" t="n">
        <v>0.04</v>
      </c>
      <c r="E2345" s="21" t="n">
        <v>0.01</v>
      </c>
      <c r="F2345" s="21" t="n">
        <v>0.05</v>
      </c>
    </row>
    <row r="2346">
      <c r="A2346" t="inlineStr">
        <is>
          <t>084JT - Jones (Jet Fuel)</t>
        </is>
      </c>
      <c r="B2346" s="20" t="n">
        <v>43313</v>
      </c>
      <c r="C2346" s="20" t="n">
        <v>2958465</v>
      </c>
      <c r="D2346" s="21" t="n">
        <v>0</v>
      </c>
      <c r="E2346" s="21" t="n">
        <v>0.01</v>
      </c>
      <c r="F2346" s="21" t="n">
        <v>0.01</v>
      </c>
    </row>
    <row r="2347">
      <c r="A2347" t="inlineStr">
        <is>
          <t>085 - Lamar</t>
        </is>
      </c>
      <c r="B2347" s="20" t="n">
        <v>29587</v>
      </c>
      <c r="C2347" s="20" t="n">
        <v>33328</v>
      </c>
      <c r="D2347" s="21" t="n">
        <v>0.04</v>
      </c>
      <c r="E2347" s="21" t="n">
        <v>0.01</v>
      </c>
      <c r="F2347" s="21" t="n">
        <v>0.05</v>
      </c>
    </row>
    <row r="2348">
      <c r="A2348" t="inlineStr">
        <is>
          <t>085 - Lamar</t>
        </is>
      </c>
      <c r="B2348" s="20" t="n">
        <v>33329</v>
      </c>
      <c r="C2348" s="20" t="n">
        <v>35795</v>
      </c>
      <c r="D2348" s="21" t="n">
        <v>0.04</v>
      </c>
      <c r="E2348" s="21" t="n">
        <v>0.02</v>
      </c>
      <c r="F2348" s="21" t="n">
        <v>0.06</v>
      </c>
    </row>
    <row r="2349">
      <c r="A2349" t="inlineStr">
        <is>
          <t>085 - Lamar</t>
        </is>
      </c>
      <c r="B2349" s="20" t="n">
        <v>35796</v>
      </c>
      <c r="C2349" s="20" t="n">
        <v>44651</v>
      </c>
      <c r="D2349" s="21" t="n">
        <v>0.04</v>
      </c>
      <c r="E2349" s="21" t="n">
        <v>0.03</v>
      </c>
      <c r="F2349" s="21" t="n">
        <v>0.07000000000000001</v>
      </c>
    </row>
    <row r="2350">
      <c r="A2350" t="inlineStr">
        <is>
          <t>085 - Lamar</t>
        </is>
      </c>
      <c r="B2350" s="20" t="n">
        <v>44652</v>
      </c>
      <c r="C2350" s="20" t="n">
        <v>46022</v>
      </c>
      <c r="D2350" s="21" t="n">
        <v>0.04</v>
      </c>
      <c r="E2350" s="21" t="n">
        <v>0.04</v>
      </c>
      <c r="F2350" s="21" t="n">
        <v>0.08</v>
      </c>
    </row>
    <row r="2351">
      <c r="A2351" t="inlineStr">
        <is>
          <t>085 - Lamar</t>
        </is>
      </c>
      <c r="B2351" s="20" t="n">
        <v>46023</v>
      </c>
      <c r="C2351" s="20" t="n">
        <v>46477</v>
      </c>
      <c r="D2351" s="21" t="n">
        <v>0.04</v>
      </c>
      <c r="E2351" s="21" t="n">
        <v>0.05</v>
      </c>
      <c r="F2351" s="21" t="n">
        <v>0.09</v>
      </c>
    </row>
    <row r="2352">
      <c r="A2352" t="inlineStr">
        <is>
          <t>085 - Lamar</t>
        </is>
      </c>
      <c r="B2352" s="20" t="n">
        <v>46478</v>
      </c>
      <c r="C2352" s="20" t="n">
        <v>46660</v>
      </c>
      <c r="D2352" s="21" t="n">
        <v>0.04</v>
      </c>
      <c r="E2352" s="21" t="n">
        <v>0.04</v>
      </c>
      <c r="F2352" s="21" t="n">
        <v>0.08</v>
      </c>
    </row>
    <row r="2353">
      <c r="A2353" t="inlineStr">
        <is>
          <t>085 - Lamar</t>
        </is>
      </c>
      <c r="B2353" s="20" t="n">
        <v>46661</v>
      </c>
      <c r="C2353" s="20" t="n">
        <v>47391</v>
      </c>
      <c r="D2353" s="21" t="n">
        <v>0.04</v>
      </c>
      <c r="E2353" s="21" t="n">
        <v>0.03</v>
      </c>
      <c r="F2353" s="21" t="n">
        <v>0.07000000000000001</v>
      </c>
    </row>
    <row r="2354">
      <c r="A2354" t="inlineStr">
        <is>
          <t>085 - Lamar</t>
        </is>
      </c>
      <c r="B2354" s="20" t="n">
        <v>47392</v>
      </c>
      <c r="C2354" s="20" t="n">
        <v>47848</v>
      </c>
      <c r="D2354" s="21" t="n">
        <v>0.04</v>
      </c>
      <c r="E2354" s="21" t="n">
        <v>0.02</v>
      </c>
      <c r="F2354" s="21" t="n">
        <v>0.06</v>
      </c>
    </row>
    <row r="2355">
      <c r="A2355" t="inlineStr">
        <is>
          <t>085 - Lamar</t>
        </is>
      </c>
      <c r="B2355" s="20" t="n">
        <v>47849</v>
      </c>
      <c r="C2355" s="20" t="n">
        <v>2958465</v>
      </c>
      <c r="D2355" s="21" t="n">
        <v>0.04</v>
      </c>
      <c r="E2355" s="21" t="n">
        <v>0.01</v>
      </c>
      <c r="F2355" s="21" t="n">
        <v>0.05</v>
      </c>
    </row>
    <row r="2356">
      <c r="A2356" t="inlineStr">
        <is>
          <t>085CLF - Lamar (Locomotive)</t>
        </is>
      </c>
      <c r="B2356" s="20" t="n">
        <v>44378</v>
      </c>
      <c r="C2356" s="20" t="n">
        <v>46022</v>
      </c>
      <c r="D2356" s="21" t="n">
        <v>0.04</v>
      </c>
      <c r="E2356" s="21" t="n">
        <v>0.03</v>
      </c>
      <c r="F2356" s="21" t="n">
        <v>0.07000000000000001</v>
      </c>
    </row>
    <row r="2357">
      <c r="A2357" t="inlineStr">
        <is>
          <t>085CLF - Lamar (Locomotive)</t>
        </is>
      </c>
      <c r="B2357" s="20" t="n">
        <v>46023</v>
      </c>
      <c r="C2357" s="20" t="n">
        <v>46660</v>
      </c>
      <c r="D2357" s="21" t="n">
        <v>0.04</v>
      </c>
      <c r="E2357" s="21" t="n">
        <v>0.04</v>
      </c>
      <c r="F2357" s="21" t="n">
        <v>0.08</v>
      </c>
    </row>
    <row r="2358">
      <c r="A2358" t="inlineStr">
        <is>
          <t>085CLF - Lamar (Locomotive)</t>
        </is>
      </c>
      <c r="B2358" s="20" t="n">
        <v>46661</v>
      </c>
      <c r="C2358" s="20" t="n">
        <v>47391</v>
      </c>
      <c r="D2358" s="21" t="n">
        <v>0.04</v>
      </c>
      <c r="E2358" s="21" t="n">
        <v>0.03</v>
      </c>
      <c r="F2358" s="21" t="n">
        <v>0.07000000000000001</v>
      </c>
    </row>
    <row r="2359">
      <c r="A2359" t="inlineStr">
        <is>
          <t>085CLF - Lamar (Locomotive)</t>
        </is>
      </c>
      <c r="B2359" s="20" t="n">
        <v>47392</v>
      </c>
      <c r="C2359" s="20" t="n">
        <v>47848</v>
      </c>
      <c r="D2359" s="21" t="n">
        <v>0.04</v>
      </c>
      <c r="E2359" s="21" t="n">
        <v>0.02</v>
      </c>
      <c r="F2359" s="21" t="n">
        <v>0.06</v>
      </c>
    </row>
    <row r="2360">
      <c r="A2360" t="inlineStr">
        <is>
          <t>085CLF - Lamar (Locomotive)</t>
        </is>
      </c>
      <c r="B2360" s="20" t="n">
        <v>47849</v>
      </c>
      <c r="C2360" s="20" t="n">
        <v>2958465</v>
      </c>
      <c r="D2360" s="21" t="n">
        <v>0.04</v>
      </c>
      <c r="E2360" s="21" t="n">
        <v>0.01</v>
      </c>
      <c r="F2360" s="21" t="n">
        <v>0.05</v>
      </c>
    </row>
    <row r="2361">
      <c r="A2361" t="inlineStr">
        <is>
          <t>085E - Lamar (Energy)</t>
        </is>
      </c>
      <c r="B2361" s="20" t="n">
        <v>41275</v>
      </c>
      <c r="C2361" s="20" t="n">
        <v>41639</v>
      </c>
      <c r="D2361" s="21" t="n">
        <v>0.03</v>
      </c>
      <c r="E2361" s="21" t="n">
        <v>0.025</v>
      </c>
      <c r="F2361" s="21" t="n">
        <v>0.055</v>
      </c>
    </row>
    <row r="2362">
      <c r="A2362" t="inlineStr">
        <is>
          <t>085E - Lamar (Energy)</t>
        </is>
      </c>
      <c r="B2362" s="20" t="n">
        <v>41640</v>
      </c>
      <c r="C2362" s="20" t="n">
        <v>42004</v>
      </c>
      <c r="D2362" s="21" t="n">
        <v>0.02</v>
      </c>
      <c r="E2362" s="21" t="n">
        <v>0.02</v>
      </c>
      <c r="F2362" s="21" t="n">
        <v>0.04</v>
      </c>
    </row>
    <row r="2363">
      <c r="A2363" t="inlineStr">
        <is>
          <t>085E - Lamar (Energy)</t>
        </is>
      </c>
      <c r="B2363" s="20" t="n">
        <v>42005</v>
      </c>
      <c r="C2363" s="20" t="n">
        <v>42369</v>
      </c>
      <c r="D2363" s="21" t="n">
        <v>0.01</v>
      </c>
      <c r="E2363" s="21" t="n">
        <v>0.015</v>
      </c>
      <c r="F2363" s="21" t="n">
        <v>0.025</v>
      </c>
    </row>
    <row r="2364">
      <c r="A2364" t="inlineStr">
        <is>
          <t>085E - Lamar (Energy)</t>
        </is>
      </c>
      <c r="B2364" s="20" t="n">
        <v>42370</v>
      </c>
      <c r="C2364" s="20" t="n">
        <v>46660</v>
      </c>
      <c r="D2364" s="21" t="n">
        <v>0</v>
      </c>
      <c r="E2364" s="21" t="n">
        <v>0.01</v>
      </c>
      <c r="F2364" s="21" t="n">
        <v>0.01</v>
      </c>
    </row>
    <row r="2365">
      <c r="A2365" t="inlineStr">
        <is>
          <t>085E - Lamar (Energy)</t>
        </is>
      </c>
      <c r="B2365" s="20" t="n">
        <v>46661</v>
      </c>
      <c r="C2365" s="20" t="n">
        <v>2958465</v>
      </c>
      <c r="D2365" s="21" t="n">
        <v>0</v>
      </c>
      <c r="E2365" s="21" t="n">
        <v>0</v>
      </c>
      <c r="F2365" s="21" t="n">
        <v>0</v>
      </c>
    </row>
    <row r="2366">
      <c r="A2366" t="inlineStr">
        <is>
          <t>085JT - Lamar (Jet Fuel)</t>
        </is>
      </c>
      <c r="B2366" s="20" t="n">
        <v>42005</v>
      </c>
      <c r="C2366" s="20" t="n">
        <v>42185</v>
      </c>
      <c r="D2366" s="21" t="n">
        <v>0</v>
      </c>
      <c r="E2366" s="21" t="n">
        <v>0</v>
      </c>
      <c r="F2366" s="21" t="n">
        <v>0</v>
      </c>
    </row>
    <row r="2367">
      <c r="A2367" t="inlineStr">
        <is>
          <t>085JT - Lamar (Jet Fuel)</t>
        </is>
      </c>
      <c r="B2367" s="20" t="n">
        <v>42186</v>
      </c>
      <c r="C2367" s="20" t="n">
        <v>43281</v>
      </c>
      <c r="D2367" s="21" t="n">
        <v>0.04</v>
      </c>
      <c r="E2367" s="21" t="n">
        <v>0.03</v>
      </c>
      <c r="F2367" s="21" t="n">
        <v>0.07000000000000001</v>
      </c>
    </row>
    <row r="2368">
      <c r="A2368" t="inlineStr">
        <is>
          <t>085JT - Lamar (Jet Fuel)</t>
        </is>
      </c>
      <c r="B2368" s="20" t="n">
        <v>43282</v>
      </c>
      <c r="C2368" s="20" t="n">
        <v>43312</v>
      </c>
      <c r="D2368" s="21" t="n">
        <v>0.04</v>
      </c>
      <c r="E2368" s="21" t="n">
        <v>0.01</v>
      </c>
      <c r="F2368" s="21" t="n">
        <v>0.05</v>
      </c>
    </row>
    <row r="2369">
      <c r="A2369" t="inlineStr">
        <is>
          <t>085JT - Lamar (Jet Fuel)</t>
        </is>
      </c>
      <c r="B2369" s="20" t="n">
        <v>43313</v>
      </c>
      <c r="C2369" s="20" t="n">
        <v>2958465</v>
      </c>
      <c r="D2369" s="21" t="n">
        <v>0</v>
      </c>
      <c r="E2369" s="21" t="n">
        <v>0.01</v>
      </c>
      <c r="F2369" s="21" t="n">
        <v>0.01</v>
      </c>
    </row>
    <row r="2370">
      <c r="A2370" t="inlineStr">
        <is>
          <t>085TE - Lamar (TSPLOST Exempt)</t>
        </is>
      </c>
      <c r="B2370" s="20" t="n">
        <v>29587</v>
      </c>
      <c r="C2370" s="20" t="n">
        <v>33328</v>
      </c>
      <c r="D2370" s="21" t="n">
        <v>0.04</v>
      </c>
      <c r="E2370" s="21" t="n">
        <v>0.01</v>
      </c>
      <c r="F2370" s="21" t="n">
        <v>0.05</v>
      </c>
    </row>
    <row r="2371">
      <c r="A2371" t="inlineStr">
        <is>
          <t>085TE - Lamar (TSPLOST Exempt)</t>
        </is>
      </c>
      <c r="B2371" s="20" t="n">
        <v>33329</v>
      </c>
      <c r="C2371" s="20" t="n">
        <v>35795</v>
      </c>
      <c r="D2371" s="21" t="n">
        <v>0.04</v>
      </c>
      <c r="E2371" s="21" t="n">
        <v>0.02</v>
      </c>
      <c r="F2371" s="21" t="n">
        <v>0.06</v>
      </c>
    </row>
    <row r="2372">
      <c r="A2372" t="inlineStr">
        <is>
          <t>085TE - Lamar (TSPLOST Exempt)</t>
        </is>
      </c>
      <c r="B2372" s="20" t="n">
        <v>35796</v>
      </c>
      <c r="C2372" s="20" t="n">
        <v>46022</v>
      </c>
      <c r="D2372" s="21" t="n">
        <v>0.04</v>
      </c>
      <c r="E2372" s="21" t="n">
        <v>0.03</v>
      </c>
      <c r="F2372" s="21" t="n">
        <v>0.07000000000000001</v>
      </c>
    </row>
    <row r="2373">
      <c r="A2373" t="inlineStr">
        <is>
          <t>085TE - Lamar (TSPLOST Exempt)</t>
        </is>
      </c>
      <c r="B2373" s="20" t="n">
        <v>46023</v>
      </c>
      <c r="C2373" s="20" t="n">
        <v>46660</v>
      </c>
      <c r="D2373" s="21" t="n">
        <v>0.04</v>
      </c>
      <c r="E2373" s="21" t="n">
        <v>0.04</v>
      </c>
      <c r="F2373" s="21" t="n">
        <v>0.08</v>
      </c>
    </row>
    <row r="2374">
      <c r="A2374" t="inlineStr">
        <is>
          <t>085TE - Lamar (TSPLOST Exempt)</t>
        </is>
      </c>
      <c r="B2374" s="20" t="n">
        <v>46661</v>
      </c>
      <c r="C2374" s="20" t="n">
        <v>47391</v>
      </c>
      <c r="D2374" s="21" t="n">
        <v>0.04</v>
      </c>
      <c r="E2374" s="21" t="n">
        <v>0.03</v>
      </c>
      <c r="F2374" s="21" t="n">
        <v>0.07000000000000001</v>
      </c>
    </row>
    <row r="2375">
      <c r="A2375" t="inlineStr">
        <is>
          <t>085TE - Lamar (TSPLOST Exempt)</t>
        </is>
      </c>
      <c r="B2375" s="20" t="n">
        <v>47392</v>
      </c>
      <c r="C2375" s="20" t="n">
        <v>47848</v>
      </c>
      <c r="D2375" s="21" t="n">
        <v>0.04</v>
      </c>
      <c r="E2375" s="21" t="n">
        <v>0.02</v>
      </c>
      <c r="F2375" s="21" t="n">
        <v>0.06</v>
      </c>
    </row>
    <row r="2376">
      <c r="A2376" t="inlineStr">
        <is>
          <t>085TE - Lamar (TSPLOST Exempt)</t>
        </is>
      </c>
      <c r="B2376" s="20" t="n">
        <v>47849</v>
      </c>
      <c r="C2376" s="20" t="n">
        <v>2958465</v>
      </c>
      <c r="D2376" s="21" t="n">
        <v>0.04</v>
      </c>
      <c r="E2376" s="21" t="n">
        <v>0.01</v>
      </c>
      <c r="F2376" s="21" t="n">
        <v>0.05</v>
      </c>
    </row>
    <row r="2377">
      <c r="A2377" t="inlineStr">
        <is>
          <t>086 - Lanier</t>
        </is>
      </c>
      <c r="B2377" s="20" t="n">
        <v>28672</v>
      </c>
      <c r="C2377" s="20" t="n">
        <v>31412</v>
      </c>
      <c r="D2377" s="21" t="n">
        <v>0.04</v>
      </c>
      <c r="E2377" s="21" t="n">
        <v>0.01</v>
      </c>
      <c r="F2377" s="21" t="n">
        <v>0.05</v>
      </c>
    </row>
    <row r="2378">
      <c r="A2378" t="inlineStr">
        <is>
          <t>086 - Lanier</t>
        </is>
      </c>
      <c r="B2378" s="20" t="n">
        <v>31413</v>
      </c>
      <c r="C2378" s="20" t="n">
        <v>36250</v>
      </c>
      <c r="D2378" s="21" t="n">
        <v>0.04</v>
      </c>
      <c r="E2378" s="21" t="n">
        <v>0.02</v>
      </c>
      <c r="F2378" s="21" t="n">
        <v>0.06</v>
      </c>
    </row>
    <row r="2379">
      <c r="A2379" t="inlineStr">
        <is>
          <t>086 - Lanier</t>
        </is>
      </c>
      <c r="B2379" s="20" t="n">
        <v>36251</v>
      </c>
      <c r="C2379" s="20" t="n">
        <v>37437</v>
      </c>
      <c r="D2379" s="21" t="n">
        <v>0.04</v>
      </c>
      <c r="E2379" s="21" t="n">
        <v>0.03</v>
      </c>
      <c r="F2379" s="21" t="n">
        <v>0.07000000000000001</v>
      </c>
    </row>
    <row r="2380">
      <c r="A2380" t="inlineStr">
        <is>
          <t>086 - Lanier</t>
        </is>
      </c>
      <c r="B2380" s="20" t="n">
        <v>37438</v>
      </c>
      <c r="C2380" s="20" t="n">
        <v>37621</v>
      </c>
      <c r="D2380" s="21" t="n">
        <v>0.04</v>
      </c>
      <c r="E2380" s="21" t="n">
        <v>0.02</v>
      </c>
      <c r="F2380" s="21" t="n">
        <v>0.06</v>
      </c>
    </row>
    <row r="2381">
      <c r="A2381" t="inlineStr">
        <is>
          <t>086 - Lanier</t>
        </is>
      </c>
      <c r="B2381" s="20" t="n">
        <v>37622</v>
      </c>
      <c r="C2381" s="20" t="n">
        <v>43373</v>
      </c>
      <c r="D2381" s="21" t="n">
        <v>0.04</v>
      </c>
      <c r="E2381" s="21" t="n">
        <v>0.03</v>
      </c>
      <c r="F2381" s="21" t="n">
        <v>0.07000000000000001</v>
      </c>
    </row>
    <row r="2382">
      <c r="A2382" t="inlineStr">
        <is>
          <t>086 - Lanier</t>
        </is>
      </c>
      <c r="B2382" s="20" t="n">
        <v>43374</v>
      </c>
      <c r="C2382" s="20" t="n">
        <v>46660</v>
      </c>
      <c r="D2382" s="21" t="n">
        <v>0.04</v>
      </c>
      <c r="E2382" s="21" t="n">
        <v>0.04</v>
      </c>
      <c r="F2382" s="21" t="n">
        <v>0.08</v>
      </c>
    </row>
    <row r="2383">
      <c r="A2383" t="inlineStr">
        <is>
          <t>086 - Lanier</t>
        </is>
      </c>
      <c r="B2383" s="20" t="n">
        <v>46661</v>
      </c>
      <c r="C2383" s="20" t="n">
        <v>47026</v>
      </c>
      <c r="D2383" s="21" t="n">
        <v>0.04</v>
      </c>
      <c r="E2383" s="21" t="n">
        <v>0.03</v>
      </c>
      <c r="F2383" s="21" t="n">
        <v>0.07000000000000001</v>
      </c>
    </row>
    <row r="2384">
      <c r="A2384" t="inlineStr">
        <is>
          <t>086 - Lanier</t>
        </is>
      </c>
      <c r="B2384" s="20" t="n">
        <v>47027</v>
      </c>
      <c r="C2384" s="20" t="n">
        <v>47118</v>
      </c>
      <c r="D2384" s="21" t="n">
        <v>0.04</v>
      </c>
      <c r="E2384" s="21" t="n">
        <v>0.02</v>
      </c>
      <c r="F2384" s="21" t="n">
        <v>0.06</v>
      </c>
    </row>
    <row r="2385">
      <c r="A2385" t="inlineStr">
        <is>
          <t>086 - Lanier</t>
        </is>
      </c>
      <c r="B2385" s="20" t="n">
        <v>47119</v>
      </c>
      <c r="C2385" s="20" t="n">
        <v>2958465</v>
      </c>
      <c r="D2385" s="21" t="n">
        <v>0.04</v>
      </c>
      <c r="E2385" s="21" t="n">
        <v>0.01</v>
      </c>
      <c r="F2385" s="21" t="n">
        <v>0.05</v>
      </c>
    </row>
    <row r="2386">
      <c r="A2386" t="inlineStr">
        <is>
          <t>086CLF - Lanier (Locomotive)</t>
        </is>
      </c>
      <c r="B2386" s="20" t="n">
        <v>44378</v>
      </c>
      <c r="C2386" s="20" t="n">
        <v>46660</v>
      </c>
      <c r="D2386" s="21" t="n">
        <v>0.04</v>
      </c>
      <c r="E2386" s="21" t="n">
        <v>0.03</v>
      </c>
      <c r="F2386" s="21" t="n">
        <v>0.07000000000000001</v>
      </c>
    </row>
    <row r="2387">
      <c r="A2387" t="inlineStr">
        <is>
          <t>086CLF - Lanier (Locomotive)</t>
        </is>
      </c>
      <c r="B2387" s="20" t="n">
        <v>46661</v>
      </c>
      <c r="C2387" s="20" t="n">
        <v>47118</v>
      </c>
      <c r="D2387" s="21" t="n">
        <v>0.04</v>
      </c>
      <c r="E2387" s="21" t="n">
        <v>0.02</v>
      </c>
      <c r="F2387" s="21" t="n">
        <v>0.06</v>
      </c>
    </row>
    <row r="2388">
      <c r="A2388" t="inlineStr">
        <is>
          <t>086CLF - Lanier (Locomotive)</t>
        </is>
      </c>
      <c r="B2388" s="20" t="n">
        <v>47119</v>
      </c>
      <c r="C2388" s="20" t="n">
        <v>2958465</v>
      </c>
      <c r="D2388" s="21" t="n">
        <v>0.04</v>
      </c>
      <c r="E2388" s="21" t="n">
        <v>0.01</v>
      </c>
      <c r="F2388" s="21" t="n">
        <v>0.05</v>
      </c>
    </row>
    <row r="2389">
      <c r="A2389" t="inlineStr">
        <is>
          <t>086E - Lanier (Energy)</t>
        </is>
      </c>
      <c r="B2389" s="20" t="n">
        <v>41275</v>
      </c>
      <c r="C2389" s="20" t="n">
        <v>41639</v>
      </c>
      <c r="D2389" s="21" t="n">
        <v>0.03</v>
      </c>
      <c r="E2389" s="21" t="n">
        <v>0.025</v>
      </c>
      <c r="F2389" s="21" t="n">
        <v>0.055</v>
      </c>
    </row>
    <row r="2390">
      <c r="A2390" t="inlineStr">
        <is>
          <t>086E - Lanier (Energy)</t>
        </is>
      </c>
      <c r="B2390" s="20" t="n">
        <v>41640</v>
      </c>
      <c r="C2390" s="20" t="n">
        <v>42004</v>
      </c>
      <c r="D2390" s="21" t="n">
        <v>0.02</v>
      </c>
      <c r="E2390" s="21" t="n">
        <v>0.02</v>
      </c>
      <c r="F2390" s="21" t="n">
        <v>0.04</v>
      </c>
    </row>
    <row r="2391">
      <c r="A2391" t="inlineStr">
        <is>
          <t>086E - Lanier (Energy)</t>
        </is>
      </c>
      <c r="B2391" s="20" t="n">
        <v>42005</v>
      </c>
      <c r="C2391" s="20" t="n">
        <v>42369</v>
      </c>
      <c r="D2391" s="21" t="n">
        <v>0.01</v>
      </c>
      <c r="E2391" s="21" t="n">
        <v>0.015</v>
      </c>
      <c r="F2391" s="21" t="n">
        <v>0.025</v>
      </c>
    </row>
    <row r="2392">
      <c r="A2392" t="inlineStr">
        <is>
          <t>086E - Lanier (Energy)</t>
        </is>
      </c>
      <c r="B2392" s="20" t="n">
        <v>42370</v>
      </c>
      <c r="C2392" s="20" t="n">
        <v>47118</v>
      </c>
      <c r="D2392" s="21" t="n">
        <v>0</v>
      </c>
      <c r="E2392" s="21" t="n">
        <v>0.01</v>
      </c>
      <c r="F2392" s="21" t="n">
        <v>0.01</v>
      </c>
    </row>
    <row r="2393">
      <c r="A2393" t="inlineStr">
        <is>
          <t>086E - Lanier (Energy)</t>
        </is>
      </c>
      <c r="B2393" s="20" t="n">
        <v>47119</v>
      </c>
      <c r="C2393" s="20" t="n">
        <v>2958465</v>
      </c>
      <c r="D2393" s="21" t="n">
        <v>0</v>
      </c>
      <c r="E2393" s="21" t="n">
        <v>0</v>
      </c>
      <c r="F2393" s="21" t="n">
        <v>0</v>
      </c>
    </row>
    <row r="2394">
      <c r="A2394" t="inlineStr">
        <is>
          <t>086JT - Lanier (Jet Fuel)</t>
        </is>
      </c>
      <c r="B2394" s="20" t="n">
        <v>42005</v>
      </c>
      <c r="C2394" s="20" t="n">
        <v>42185</v>
      </c>
      <c r="D2394" s="21" t="n">
        <v>0</v>
      </c>
      <c r="E2394" s="21" t="n">
        <v>0</v>
      </c>
      <c r="F2394" s="21" t="n">
        <v>0</v>
      </c>
    </row>
    <row r="2395">
      <c r="A2395" t="inlineStr">
        <is>
          <t>086JT - Lanier (Jet Fuel)</t>
        </is>
      </c>
      <c r="B2395" s="20" t="n">
        <v>42186</v>
      </c>
      <c r="C2395" s="20" t="n">
        <v>43281</v>
      </c>
      <c r="D2395" s="21" t="n">
        <v>0.04</v>
      </c>
      <c r="E2395" s="21" t="n">
        <v>0.03</v>
      </c>
      <c r="F2395" s="21" t="n">
        <v>0.07000000000000001</v>
      </c>
    </row>
    <row r="2396">
      <c r="A2396" t="inlineStr">
        <is>
          <t>086JT - Lanier (Jet Fuel)</t>
        </is>
      </c>
      <c r="B2396" s="20" t="n">
        <v>43282</v>
      </c>
      <c r="C2396" s="20" t="n">
        <v>43312</v>
      </c>
      <c r="D2396" s="21" t="n">
        <v>0.04</v>
      </c>
      <c r="E2396" s="21" t="n">
        <v>0.01</v>
      </c>
      <c r="F2396" s="21" t="n">
        <v>0.05</v>
      </c>
    </row>
    <row r="2397">
      <c r="A2397" t="inlineStr">
        <is>
          <t>086JT - Lanier (Jet Fuel)</t>
        </is>
      </c>
      <c r="B2397" s="20" t="n">
        <v>43313</v>
      </c>
      <c r="C2397" s="20" t="n">
        <v>2958465</v>
      </c>
      <c r="D2397" s="21" t="n">
        <v>0</v>
      </c>
      <c r="E2397" s="21" t="n">
        <v>0.01</v>
      </c>
      <c r="F2397" s="21" t="n">
        <v>0.01</v>
      </c>
    </row>
    <row r="2398">
      <c r="A2398" t="inlineStr">
        <is>
          <t>086TE - Lanier (TSPLOST Exempt)</t>
        </is>
      </c>
      <c r="B2398" s="20" t="n">
        <v>28672</v>
      </c>
      <c r="C2398" s="20" t="n">
        <v>31412</v>
      </c>
      <c r="D2398" s="21" t="n">
        <v>0.04</v>
      </c>
      <c r="E2398" s="21" t="n">
        <v>0.01</v>
      </c>
      <c r="F2398" s="21" t="n">
        <v>0.05</v>
      </c>
    </row>
    <row r="2399">
      <c r="A2399" t="inlineStr">
        <is>
          <t>086TE - Lanier (TSPLOST Exempt)</t>
        </is>
      </c>
      <c r="B2399" s="20" t="n">
        <v>31413</v>
      </c>
      <c r="C2399" s="20" t="n">
        <v>36250</v>
      </c>
      <c r="D2399" s="21" t="n">
        <v>0.04</v>
      </c>
      <c r="E2399" s="21" t="n">
        <v>0.02</v>
      </c>
      <c r="F2399" s="21" t="n">
        <v>0.06</v>
      </c>
    </row>
    <row r="2400">
      <c r="A2400" t="inlineStr">
        <is>
          <t>086TE - Lanier (TSPLOST Exempt)</t>
        </is>
      </c>
      <c r="B2400" s="20" t="n">
        <v>36251</v>
      </c>
      <c r="C2400" s="20" t="n">
        <v>37437</v>
      </c>
      <c r="D2400" s="21" t="n">
        <v>0.04</v>
      </c>
      <c r="E2400" s="21" t="n">
        <v>0.03</v>
      </c>
      <c r="F2400" s="21" t="n">
        <v>0.07000000000000001</v>
      </c>
    </row>
    <row r="2401">
      <c r="A2401" t="inlineStr">
        <is>
          <t>086TE - Lanier (TSPLOST Exempt)</t>
        </is>
      </c>
      <c r="B2401" s="20" t="n">
        <v>37438</v>
      </c>
      <c r="C2401" s="20" t="n">
        <v>37621</v>
      </c>
      <c r="D2401" s="21" t="n">
        <v>0.04</v>
      </c>
      <c r="E2401" s="21" t="n">
        <v>0.02</v>
      </c>
      <c r="F2401" s="21" t="n">
        <v>0.06</v>
      </c>
    </row>
    <row r="2402">
      <c r="A2402" t="inlineStr">
        <is>
          <t>086TE - Lanier (TSPLOST Exempt)</t>
        </is>
      </c>
      <c r="B2402" s="20" t="n">
        <v>37622</v>
      </c>
      <c r="C2402" s="20" t="n">
        <v>46660</v>
      </c>
      <c r="D2402" s="21" t="n">
        <v>0.04</v>
      </c>
      <c r="E2402" s="21" t="n">
        <v>0.03</v>
      </c>
      <c r="F2402" s="21" t="n">
        <v>0.07000000000000001</v>
      </c>
    </row>
    <row r="2403">
      <c r="A2403" t="inlineStr">
        <is>
          <t>086TE - Lanier (TSPLOST Exempt)</t>
        </is>
      </c>
      <c r="B2403" s="20" t="n">
        <v>46661</v>
      </c>
      <c r="C2403" s="20" t="n">
        <v>47118</v>
      </c>
      <c r="D2403" s="21" t="n">
        <v>0.04</v>
      </c>
      <c r="E2403" s="21" t="n">
        <v>0.02</v>
      </c>
      <c r="F2403" s="21" t="n">
        <v>0.06</v>
      </c>
    </row>
    <row r="2404">
      <c r="A2404" t="inlineStr">
        <is>
          <t>086TE - Lanier (TSPLOST Exempt)</t>
        </is>
      </c>
      <c r="B2404" s="20" t="n">
        <v>47119</v>
      </c>
      <c r="C2404" s="20" t="n">
        <v>2958465</v>
      </c>
      <c r="D2404" s="21" t="n">
        <v>0.04</v>
      </c>
      <c r="E2404" s="21" t="n">
        <v>0.01</v>
      </c>
      <c r="F2404" s="21" t="n">
        <v>0.05</v>
      </c>
    </row>
    <row r="2405">
      <c r="A2405" t="inlineStr">
        <is>
          <t>087 - Laurens</t>
        </is>
      </c>
      <c r="B2405" s="20" t="n">
        <v>28581</v>
      </c>
      <c r="C2405" s="20" t="n">
        <v>33054</v>
      </c>
      <c r="D2405" s="21" t="n">
        <v>0.04</v>
      </c>
      <c r="E2405" s="21" t="n">
        <v>0.01</v>
      </c>
      <c r="F2405" s="21" t="n">
        <v>0.05</v>
      </c>
    </row>
    <row r="2406">
      <c r="A2406" t="inlineStr">
        <is>
          <t>087 - Laurens</t>
        </is>
      </c>
      <c r="B2406" s="20" t="n">
        <v>33055</v>
      </c>
      <c r="C2406" s="20" t="n">
        <v>33511</v>
      </c>
      <c r="D2406" s="21" t="n">
        <v>0.04</v>
      </c>
      <c r="E2406" s="21" t="n">
        <v>0.02</v>
      </c>
      <c r="F2406" s="21" t="n">
        <v>0.06</v>
      </c>
    </row>
    <row r="2407">
      <c r="A2407" t="inlineStr">
        <is>
          <t>087 - Laurens</t>
        </is>
      </c>
      <c r="B2407" s="20" t="n">
        <v>33512</v>
      </c>
      <c r="C2407" s="20" t="n">
        <v>33694</v>
      </c>
      <c r="D2407" s="21" t="n">
        <v>0.04</v>
      </c>
      <c r="E2407" s="21" t="n">
        <v>0.01</v>
      </c>
      <c r="F2407" s="21" t="n">
        <v>0.05</v>
      </c>
    </row>
    <row r="2408">
      <c r="A2408" t="inlineStr">
        <is>
          <t>087 - Laurens</t>
        </is>
      </c>
      <c r="B2408" s="20" t="n">
        <v>33695</v>
      </c>
      <c r="C2408" s="20" t="n">
        <v>33785</v>
      </c>
      <c r="D2408" s="21" t="n">
        <v>0.04</v>
      </c>
      <c r="E2408" s="21" t="n">
        <v>0.02</v>
      </c>
      <c r="F2408" s="21" t="n">
        <v>0.06</v>
      </c>
    </row>
    <row r="2409">
      <c r="A2409" t="inlineStr">
        <is>
          <t>087 - Laurens</t>
        </is>
      </c>
      <c r="B2409" s="20" t="n">
        <v>33786</v>
      </c>
      <c r="C2409" s="20" t="n">
        <v>35795</v>
      </c>
      <c r="D2409" s="21" t="n">
        <v>0.04</v>
      </c>
      <c r="E2409" s="21" t="n">
        <v>0.01</v>
      </c>
      <c r="F2409" s="21" t="n">
        <v>0.05</v>
      </c>
    </row>
    <row r="2410">
      <c r="A2410" t="inlineStr">
        <is>
          <t>087 - Laurens</t>
        </is>
      </c>
      <c r="B2410" s="20" t="n">
        <v>35796</v>
      </c>
      <c r="C2410" s="20" t="n">
        <v>37894</v>
      </c>
      <c r="D2410" s="21" t="n">
        <v>0.04</v>
      </c>
      <c r="E2410" s="21" t="n">
        <v>0.02</v>
      </c>
      <c r="F2410" s="21" t="n">
        <v>0.06</v>
      </c>
    </row>
    <row r="2411">
      <c r="A2411" t="inlineStr">
        <is>
          <t>087 - Laurens</t>
        </is>
      </c>
      <c r="B2411" s="20" t="n">
        <v>37895</v>
      </c>
      <c r="C2411" s="20" t="n">
        <v>41274</v>
      </c>
      <c r="D2411" s="21" t="n">
        <v>0.04</v>
      </c>
      <c r="E2411" s="21" t="n">
        <v>0.03</v>
      </c>
      <c r="F2411" s="21" t="n">
        <v>0.07000000000000001</v>
      </c>
    </row>
    <row r="2412">
      <c r="A2412" t="inlineStr">
        <is>
          <t>087 - Laurens</t>
        </is>
      </c>
      <c r="B2412" s="20" t="n">
        <v>41275</v>
      </c>
      <c r="C2412" s="20" t="n">
        <v>46752</v>
      </c>
      <c r="D2412" s="21" t="n">
        <v>0.04</v>
      </c>
      <c r="E2412" s="21" t="n">
        <v>0.04</v>
      </c>
      <c r="F2412" s="21" t="n">
        <v>0.08</v>
      </c>
    </row>
    <row r="2413">
      <c r="A2413" t="inlineStr">
        <is>
          <t>087 - Laurens</t>
        </is>
      </c>
      <c r="B2413" s="20" t="n">
        <v>46753</v>
      </c>
      <c r="C2413" s="20" t="n">
        <v>47664</v>
      </c>
      <c r="D2413" s="21" t="n">
        <v>0.04</v>
      </c>
      <c r="E2413" s="21" t="n">
        <v>0.03</v>
      </c>
      <c r="F2413" s="21" t="n">
        <v>0.07000000000000001</v>
      </c>
    </row>
    <row r="2414">
      <c r="A2414" t="inlineStr">
        <is>
          <t>087 - Laurens</t>
        </is>
      </c>
      <c r="B2414" s="20" t="n">
        <v>47665</v>
      </c>
      <c r="C2414" s="20" t="n">
        <v>48579</v>
      </c>
      <c r="D2414" s="21" t="n">
        <v>0.04</v>
      </c>
      <c r="E2414" s="21" t="n">
        <v>0.02</v>
      </c>
      <c r="F2414" s="21" t="n">
        <v>0.06</v>
      </c>
    </row>
    <row r="2415">
      <c r="A2415" t="inlineStr">
        <is>
          <t>087 - Laurens</t>
        </is>
      </c>
      <c r="B2415" s="20" t="n">
        <v>48580</v>
      </c>
      <c r="C2415" s="20" t="n">
        <v>2958465</v>
      </c>
      <c r="D2415" s="21" t="n">
        <v>0.04</v>
      </c>
      <c r="E2415" s="21" t="n">
        <v>0.01</v>
      </c>
      <c r="F2415" s="21" t="n">
        <v>0.05</v>
      </c>
    </row>
    <row r="2416">
      <c r="A2416" t="inlineStr">
        <is>
          <t>087CLF - Laurens (Locomotive)</t>
        </is>
      </c>
      <c r="B2416" s="20" t="n">
        <v>44378</v>
      </c>
      <c r="C2416" s="20" t="n">
        <v>46752</v>
      </c>
      <c r="D2416" s="21" t="n">
        <v>0.04</v>
      </c>
      <c r="E2416" s="21" t="n">
        <v>0.03</v>
      </c>
      <c r="F2416" s="21" t="n">
        <v>0.07000000000000001</v>
      </c>
    </row>
    <row r="2417">
      <c r="A2417" t="inlineStr">
        <is>
          <t>087CLF - Laurens (Locomotive)</t>
        </is>
      </c>
      <c r="B2417" s="20" t="n">
        <v>46753</v>
      </c>
      <c r="C2417" s="20" t="n">
        <v>47664</v>
      </c>
      <c r="D2417" s="21" t="n">
        <v>0.04</v>
      </c>
      <c r="E2417" s="21" t="n">
        <v>0.02</v>
      </c>
      <c r="F2417" s="21" t="n">
        <v>0.06</v>
      </c>
    </row>
    <row r="2418">
      <c r="A2418" t="inlineStr">
        <is>
          <t>087CLF - Laurens (Locomotive)</t>
        </is>
      </c>
      <c r="B2418" s="20" t="n">
        <v>47665</v>
      </c>
      <c r="C2418" s="20" t="n">
        <v>2958465</v>
      </c>
      <c r="D2418" s="21" t="n">
        <v>0.04</v>
      </c>
      <c r="E2418" s="21" t="n">
        <v>0.01</v>
      </c>
      <c r="F2418" s="21" t="n">
        <v>0.05</v>
      </c>
    </row>
    <row r="2419">
      <c r="A2419" t="inlineStr">
        <is>
          <t>087E - Laurens (Energy)</t>
        </is>
      </c>
      <c r="B2419" s="20" t="n">
        <v>41275</v>
      </c>
      <c r="C2419" s="20" t="n">
        <v>41639</v>
      </c>
      <c r="D2419" s="21" t="n">
        <v>0.03</v>
      </c>
      <c r="E2419" s="21" t="n">
        <v>0.025</v>
      </c>
      <c r="F2419" s="21" t="n">
        <v>0.055</v>
      </c>
    </row>
    <row r="2420">
      <c r="A2420" t="inlineStr">
        <is>
          <t>087E - Laurens (Energy)</t>
        </is>
      </c>
      <c r="B2420" s="20" t="n">
        <v>41640</v>
      </c>
      <c r="C2420" s="20" t="n">
        <v>42004</v>
      </c>
      <c r="D2420" s="21" t="n">
        <v>0.02</v>
      </c>
      <c r="E2420" s="21" t="n">
        <v>0.02</v>
      </c>
      <c r="F2420" s="21" t="n">
        <v>0.04</v>
      </c>
    </row>
    <row r="2421">
      <c r="A2421" t="inlineStr">
        <is>
          <t>087E - Laurens (Energy)</t>
        </is>
      </c>
      <c r="B2421" s="20" t="n">
        <v>42005</v>
      </c>
      <c r="C2421" s="20" t="n">
        <v>42369</v>
      </c>
      <c r="D2421" s="21" t="n">
        <v>0.01</v>
      </c>
      <c r="E2421" s="21" t="n">
        <v>0.015</v>
      </c>
      <c r="F2421" s="21" t="n">
        <v>0.025</v>
      </c>
    </row>
    <row r="2422">
      <c r="A2422" t="inlineStr">
        <is>
          <t>087E - Laurens (Energy)</t>
        </is>
      </c>
      <c r="B2422" s="20" t="n">
        <v>42370</v>
      </c>
      <c r="C2422" s="20" t="n">
        <v>46752</v>
      </c>
      <c r="D2422" s="21" t="n">
        <v>0</v>
      </c>
      <c r="E2422" s="21" t="n">
        <v>0.01</v>
      </c>
      <c r="F2422" s="21" t="n">
        <v>0.01</v>
      </c>
    </row>
    <row r="2423">
      <c r="A2423" t="inlineStr">
        <is>
          <t>087E - Laurens (Energy)</t>
        </is>
      </c>
      <c r="B2423" s="20" t="n">
        <v>46753</v>
      </c>
      <c r="C2423" s="20" t="n">
        <v>2958465</v>
      </c>
      <c r="D2423" s="21" t="n">
        <v>0</v>
      </c>
      <c r="E2423" s="21" t="n">
        <v>0</v>
      </c>
      <c r="F2423" s="21" t="n">
        <v>0</v>
      </c>
    </row>
    <row r="2424">
      <c r="A2424" t="inlineStr">
        <is>
          <t>087JT - Laurens (Jet Fuel)</t>
        </is>
      </c>
      <c r="B2424" s="20" t="n">
        <v>42186</v>
      </c>
      <c r="C2424" s="20" t="n">
        <v>43281</v>
      </c>
      <c r="D2424" s="21" t="n">
        <v>0.04</v>
      </c>
      <c r="E2424" s="21" t="n">
        <v>0.04</v>
      </c>
      <c r="F2424" s="21" t="n">
        <v>0.08</v>
      </c>
    </row>
    <row r="2425">
      <c r="A2425" t="inlineStr">
        <is>
          <t>087JT - Laurens (Jet Fuel)</t>
        </is>
      </c>
      <c r="B2425" s="20" t="n">
        <v>43282</v>
      </c>
      <c r="C2425" s="20" t="n">
        <v>43312</v>
      </c>
      <c r="D2425" s="21" t="n">
        <v>0.04</v>
      </c>
      <c r="E2425" s="21" t="n">
        <v>0.01</v>
      </c>
      <c r="F2425" s="21" t="n">
        <v>0.05</v>
      </c>
    </row>
    <row r="2426">
      <c r="A2426" t="inlineStr">
        <is>
          <t>087JT - Laurens (Jet Fuel)</t>
        </is>
      </c>
      <c r="B2426" s="20" t="n">
        <v>43313</v>
      </c>
      <c r="C2426" s="20" t="n">
        <v>2958465</v>
      </c>
      <c r="D2426" s="21" t="n">
        <v>0</v>
      </c>
      <c r="E2426" s="21" t="n">
        <v>0.01</v>
      </c>
      <c r="F2426" s="21" t="n">
        <v>0.01</v>
      </c>
    </row>
    <row r="2427">
      <c r="A2427" t="inlineStr">
        <is>
          <t>087TE - Laurens (TSPLOST Exempt)</t>
        </is>
      </c>
      <c r="B2427" s="20" t="n">
        <v>41275</v>
      </c>
      <c r="C2427" s="20" t="n">
        <v>46752</v>
      </c>
      <c r="D2427" s="21" t="n">
        <v>0.04</v>
      </c>
      <c r="E2427" s="21" t="n">
        <v>0.03</v>
      </c>
      <c r="F2427" s="21" t="n">
        <v>0.07000000000000001</v>
      </c>
    </row>
    <row r="2428">
      <c r="A2428" t="inlineStr">
        <is>
          <t>087TE - Laurens (TSPLOST Exempt)</t>
        </is>
      </c>
      <c r="B2428" s="20" t="n">
        <v>46753</v>
      </c>
      <c r="C2428" s="20" t="n">
        <v>47664</v>
      </c>
      <c r="D2428" s="21" t="n">
        <v>0.04</v>
      </c>
      <c r="E2428" s="21" t="n">
        <v>0.02</v>
      </c>
      <c r="F2428" s="21" t="n">
        <v>0.06</v>
      </c>
    </row>
    <row r="2429">
      <c r="A2429" t="inlineStr">
        <is>
          <t>087TE - Laurens (TSPLOST Exempt)</t>
        </is>
      </c>
      <c r="B2429" s="20" t="n">
        <v>47665</v>
      </c>
      <c r="C2429" s="20" t="n">
        <v>2958465</v>
      </c>
      <c r="D2429" s="21" t="n">
        <v>0.04</v>
      </c>
      <c r="E2429" s="21" t="n">
        <v>0.01</v>
      </c>
      <c r="F2429" s="21" t="n">
        <v>0.05</v>
      </c>
    </row>
    <row r="2430">
      <c r="A2430" t="inlineStr">
        <is>
          <t>088 - Lee</t>
        </is>
      </c>
      <c r="B2430" s="20" t="n">
        <v>29677</v>
      </c>
      <c r="C2430" s="20" t="n">
        <v>32598</v>
      </c>
      <c r="D2430" s="21" t="n">
        <v>0.04</v>
      </c>
      <c r="E2430" s="21" t="n">
        <v>0.01</v>
      </c>
      <c r="F2430" s="21" t="n">
        <v>0.05</v>
      </c>
    </row>
    <row r="2431">
      <c r="A2431" t="inlineStr">
        <is>
          <t>088 - Lee</t>
        </is>
      </c>
      <c r="B2431" s="20" t="n">
        <v>32599</v>
      </c>
      <c r="C2431" s="20" t="n">
        <v>35795</v>
      </c>
      <c r="D2431" s="21" t="n">
        <v>0.04</v>
      </c>
      <c r="E2431" s="21" t="n">
        <v>0.02</v>
      </c>
      <c r="F2431" s="21" t="n">
        <v>0.06</v>
      </c>
    </row>
    <row r="2432">
      <c r="A2432" t="inlineStr">
        <is>
          <t>088 - Lee</t>
        </is>
      </c>
      <c r="B2432" s="20" t="n">
        <v>35796</v>
      </c>
      <c r="C2432" s="20" t="n">
        <v>43555</v>
      </c>
      <c r="D2432" s="21" t="n">
        <v>0.04</v>
      </c>
      <c r="E2432" s="21" t="n">
        <v>0.03</v>
      </c>
      <c r="F2432" s="21" t="n">
        <v>0.07000000000000001</v>
      </c>
    </row>
    <row r="2433">
      <c r="A2433" t="inlineStr">
        <is>
          <t>088 - Lee</t>
        </is>
      </c>
      <c r="B2433" s="20" t="n">
        <v>43556</v>
      </c>
      <c r="C2433" s="20" t="n">
        <v>46660</v>
      </c>
      <c r="D2433" s="21" t="n">
        <v>0.04</v>
      </c>
      <c r="E2433" s="21" t="n">
        <v>0.04</v>
      </c>
      <c r="F2433" s="21" t="n">
        <v>0.08</v>
      </c>
    </row>
    <row r="2434">
      <c r="A2434" t="inlineStr">
        <is>
          <t>088 - Lee</t>
        </is>
      </c>
      <c r="B2434" s="20" t="n">
        <v>46661</v>
      </c>
      <c r="C2434" s="20" t="n">
        <v>47208</v>
      </c>
      <c r="D2434" s="21" t="n">
        <v>0.04</v>
      </c>
      <c r="E2434" s="21" t="n">
        <v>0.03</v>
      </c>
      <c r="F2434" s="21" t="n">
        <v>0.07000000000000001</v>
      </c>
    </row>
    <row r="2435">
      <c r="A2435" t="inlineStr">
        <is>
          <t>088 - Lee</t>
        </is>
      </c>
      <c r="B2435" s="20" t="n">
        <v>47209</v>
      </c>
      <c r="C2435" s="20" t="n">
        <v>48121</v>
      </c>
      <c r="D2435" s="21" t="n">
        <v>0.04</v>
      </c>
      <c r="E2435" s="21" t="n">
        <v>0.02</v>
      </c>
      <c r="F2435" s="21" t="n">
        <v>0.06</v>
      </c>
    </row>
    <row r="2436">
      <c r="A2436" t="inlineStr">
        <is>
          <t>088 - Lee</t>
        </is>
      </c>
      <c r="B2436" s="20" t="n">
        <v>48122</v>
      </c>
      <c r="C2436" s="20" t="n">
        <v>2958465</v>
      </c>
      <c r="D2436" s="21" t="n">
        <v>0.04</v>
      </c>
      <c r="E2436" s="21" t="n">
        <v>0.01</v>
      </c>
      <c r="F2436" s="21" t="n">
        <v>0.05</v>
      </c>
    </row>
    <row r="2437">
      <c r="A2437" t="inlineStr">
        <is>
          <t>088CLF - Lee (Locomotive)</t>
        </is>
      </c>
      <c r="B2437" s="20" t="n">
        <v>44378</v>
      </c>
      <c r="C2437" s="20" t="n">
        <v>46660</v>
      </c>
      <c r="D2437" s="21" t="n">
        <v>0.04</v>
      </c>
      <c r="E2437" s="21" t="n">
        <v>0.03</v>
      </c>
      <c r="F2437" s="21" t="n">
        <v>0.07000000000000001</v>
      </c>
    </row>
    <row r="2438">
      <c r="A2438" t="inlineStr">
        <is>
          <t>088CLF - Lee (Locomotive)</t>
        </is>
      </c>
      <c r="B2438" s="20" t="n">
        <v>46661</v>
      </c>
      <c r="C2438" s="20" t="n">
        <v>48121</v>
      </c>
      <c r="D2438" s="21" t="n">
        <v>0.04</v>
      </c>
      <c r="E2438" s="21" t="n">
        <v>0.02</v>
      </c>
      <c r="F2438" s="21" t="n">
        <v>0.06</v>
      </c>
    </row>
    <row r="2439">
      <c r="A2439" t="inlineStr">
        <is>
          <t>088CLF - Lee (Locomotive)</t>
        </is>
      </c>
      <c r="B2439" s="20" t="n">
        <v>48122</v>
      </c>
      <c r="C2439" s="20" t="n">
        <v>2958465</v>
      </c>
      <c r="D2439" s="21" t="n">
        <v>0.04</v>
      </c>
      <c r="E2439" s="21" t="n">
        <v>0.01</v>
      </c>
      <c r="F2439" s="21" t="n">
        <v>0.05</v>
      </c>
    </row>
    <row r="2440">
      <c r="A2440" t="inlineStr">
        <is>
          <t>088E - Lee (Energy)</t>
        </is>
      </c>
      <c r="B2440" s="20" t="n">
        <v>41275</v>
      </c>
      <c r="C2440" s="20" t="n">
        <v>41639</v>
      </c>
      <c r="D2440" s="21" t="n">
        <v>0.03</v>
      </c>
      <c r="E2440" s="21" t="n">
        <v>0.025</v>
      </c>
      <c r="F2440" s="21" t="n">
        <v>0.055</v>
      </c>
    </row>
    <row r="2441">
      <c r="A2441" t="inlineStr">
        <is>
          <t>088E - Lee (Energy)</t>
        </is>
      </c>
      <c r="B2441" s="20" t="n">
        <v>41640</v>
      </c>
      <c r="C2441" s="20" t="n">
        <v>42004</v>
      </c>
      <c r="D2441" s="21" t="n">
        <v>0.02</v>
      </c>
      <c r="E2441" s="21" t="n">
        <v>0.02</v>
      </c>
      <c r="F2441" s="21" t="n">
        <v>0.04</v>
      </c>
    </row>
    <row r="2442">
      <c r="A2442" t="inlineStr">
        <is>
          <t>088E - Lee (Energy)</t>
        </is>
      </c>
      <c r="B2442" s="20" t="n">
        <v>42005</v>
      </c>
      <c r="C2442" s="20" t="n">
        <v>42369</v>
      </c>
      <c r="D2442" s="21" t="n">
        <v>0.01</v>
      </c>
      <c r="E2442" s="21" t="n">
        <v>0.015</v>
      </c>
      <c r="F2442" s="21" t="n">
        <v>0.025</v>
      </c>
    </row>
    <row r="2443">
      <c r="A2443" t="inlineStr">
        <is>
          <t>088E - Lee (Energy)</t>
        </is>
      </c>
      <c r="B2443" s="20" t="n">
        <v>42370</v>
      </c>
      <c r="C2443" s="20" t="n">
        <v>46660</v>
      </c>
      <c r="D2443" s="21" t="n">
        <v>0</v>
      </c>
      <c r="E2443" s="21" t="n">
        <v>0.01</v>
      </c>
      <c r="F2443" s="21" t="n">
        <v>0.01</v>
      </c>
    </row>
    <row r="2444">
      <c r="A2444" t="inlineStr">
        <is>
          <t>088E - Lee (Energy)</t>
        </is>
      </c>
      <c r="B2444" s="20" t="n">
        <v>46661</v>
      </c>
      <c r="C2444" s="20" t="n">
        <v>2958465</v>
      </c>
      <c r="D2444" s="21" t="n">
        <v>0</v>
      </c>
      <c r="E2444" s="21" t="n">
        <v>0</v>
      </c>
      <c r="F2444" s="21" t="n">
        <v>0</v>
      </c>
    </row>
    <row r="2445">
      <c r="A2445" t="inlineStr">
        <is>
          <t>088JT - Lee (Jet Fuel)</t>
        </is>
      </c>
      <c r="B2445" s="20" t="n">
        <v>42005</v>
      </c>
      <c r="C2445" s="20" t="n">
        <v>42185</v>
      </c>
      <c r="D2445" s="21" t="n">
        <v>0</v>
      </c>
      <c r="E2445" s="21" t="n">
        <v>0</v>
      </c>
      <c r="F2445" s="21" t="n">
        <v>0</v>
      </c>
    </row>
    <row r="2446">
      <c r="A2446" t="inlineStr">
        <is>
          <t>088JT - Lee (Jet Fuel)</t>
        </is>
      </c>
      <c r="B2446" s="20" t="n">
        <v>42186</v>
      </c>
      <c r="C2446" s="20" t="n">
        <v>43281</v>
      </c>
      <c r="D2446" s="21" t="n">
        <v>0.04</v>
      </c>
      <c r="E2446" s="21" t="n">
        <v>0.03</v>
      </c>
      <c r="F2446" s="21" t="n">
        <v>0.07000000000000001</v>
      </c>
    </row>
    <row r="2447">
      <c r="A2447" t="inlineStr">
        <is>
          <t>088JT - Lee (Jet Fuel)</t>
        </is>
      </c>
      <c r="B2447" s="20" t="n">
        <v>43282</v>
      </c>
      <c r="C2447" s="20" t="n">
        <v>43312</v>
      </c>
      <c r="D2447" s="21" t="n">
        <v>0.04</v>
      </c>
      <c r="E2447" s="21" t="n">
        <v>0.01</v>
      </c>
      <c r="F2447" s="21" t="n">
        <v>0.05</v>
      </c>
    </row>
    <row r="2448">
      <c r="A2448" t="inlineStr">
        <is>
          <t>088JT - Lee (Jet Fuel)</t>
        </is>
      </c>
      <c r="B2448" s="20" t="n">
        <v>43313</v>
      </c>
      <c r="C2448" s="20" t="n">
        <v>2958465</v>
      </c>
      <c r="D2448" s="21" t="n">
        <v>0</v>
      </c>
      <c r="E2448" s="21" t="n">
        <v>0.01</v>
      </c>
      <c r="F2448" s="21" t="n">
        <v>0.01</v>
      </c>
    </row>
    <row r="2449">
      <c r="A2449" t="inlineStr">
        <is>
          <t>088TE - Lee (TSPLOST exempt)</t>
        </is>
      </c>
      <c r="B2449" s="20" t="n">
        <v>29677</v>
      </c>
      <c r="C2449" s="20" t="n">
        <v>32598</v>
      </c>
      <c r="D2449" s="21" t="n">
        <v>0.04</v>
      </c>
      <c r="E2449" s="21" t="n">
        <v>0.01</v>
      </c>
      <c r="F2449" s="21" t="n">
        <v>0.05</v>
      </c>
    </row>
    <row r="2450">
      <c r="A2450" t="inlineStr">
        <is>
          <t>088TE - Lee (TSPLOST exempt)</t>
        </is>
      </c>
      <c r="B2450" s="20" t="n">
        <v>32599</v>
      </c>
      <c r="C2450" s="20" t="n">
        <v>35795</v>
      </c>
      <c r="D2450" s="21" t="n">
        <v>0.04</v>
      </c>
      <c r="E2450" s="21" t="n">
        <v>0.02</v>
      </c>
      <c r="F2450" s="21" t="n">
        <v>0.06</v>
      </c>
    </row>
    <row r="2451">
      <c r="A2451" t="inlineStr">
        <is>
          <t>088TE - Lee (TSPLOST exempt)</t>
        </is>
      </c>
      <c r="B2451" s="20" t="n">
        <v>35796</v>
      </c>
      <c r="C2451" s="20" t="n">
        <v>46660</v>
      </c>
      <c r="D2451" s="21" t="n">
        <v>0.04</v>
      </c>
      <c r="E2451" s="21" t="n">
        <v>0.03</v>
      </c>
      <c r="F2451" s="21" t="n">
        <v>0.07000000000000001</v>
      </c>
    </row>
    <row r="2452">
      <c r="A2452" t="inlineStr">
        <is>
          <t>088TE - Lee (TSPLOST exempt)</t>
        </is>
      </c>
      <c r="B2452" s="20" t="n">
        <v>46661</v>
      </c>
      <c r="C2452" s="20" t="n">
        <v>48121</v>
      </c>
      <c r="D2452" s="21" t="n">
        <v>0.04</v>
      </c>
      <c r="E2452" s="21" t="n">
        <v>0.02</v>
      </c>
      <c r="F2452" s="21" t="n">
        <v>0.06</v>
      </c>
    </row>
    <row r="2453">
      <c r="A2453" t="inlineStr">
        <is>
          <t>088TE - Lee (TSPLOST exempt)</t>
        </is>
      </c>
      <c r="B2453" s="20" t="n">
        <v>48122</v>
      </c>
      <c r="C2453" s="20" t="n">
        <v>2958465</v>
      </c>
      <c r="D2453" s="21" t="n">
        <v>0.04</v>
      </c>
      <c r="E2453" s="21" t="n">
        <v>0.01</v>
      </c>
      <c r="F2453" s="21" t="n">
        <v>0.05</v>
      </c>
    </row>
    <row r="2454">
      <c r="A2454" t="inlineStr">
        <is>
          <t>089 - Liberty</t>
        </is>
      </c>
      <c r="B2454" s="20" t="n">
        <v>28307</v>
      </c>
      <c r="C2454" s="20" t="n">
        <v>32508</v>
      </c>
      <c r="D2454" s="21" t="n">
        <v>0.04</v>
      </c>
      <c r="E2454" s="21" t="n">
        <v>0.01</v>
      </c>
      <c r="F2454" s="21" t="n">
        <v>0.05</v>
      </c>
    </row>
    <row r="2455">
      <c r="A2455" t="inlineStr">
        <is>
          <t>089 - Liberty</t>
        </is>
      </c>
      <c r="B2455" s="20" t="n">
        <v>32509</v>
      </c>
      <c r="C2455" s="20" t="n">
        <v>32873</v>
      </c>
      <c r="D2455" s="21" t="n">
        <v>0.04</v>
      </c>
      <c r="E2455" s="21" t="n">
        <v>0.02</v>
      </c>
      <c r="F2455" s="21" t="n">
        <v>0.06</v>
      </c>
    </row>
    <row r="2456">
      <c r="A2456" t="inlineStr">
        <is>
          <t>089 - Liberty</t>
        </is>
      </c>
      <c r="B2456" s="20" t="n">
        <v>32874</v>
      </c>
      <c r="C2456" s="20" t="n">
        <v>32963</v>
      </c>
      <c r="D2456" s="21" t="n">
        <v>0.04</v>
      </c>
      <c r="E2456" s="21" t="n">
        <v>0.01</v>
      </c>
      <c r="F2456" s="21" t="n">
        <v>0.05</v>
      </c>
    </row>
    <row r="2457">
      <c r="A2457" t="inlineStr">
        <is>
          <t>089 - Liberty</t>
        </is>
      </c>
      <c r="B2457" s="20" t="n">
        <v>32964</v>
      </c>
      <c r="C2457" s="20" t="n">
        <v>35611</v>
      </c>
      <c r="D2457" s="21" t="n">
        <v>0.04</v>
      </c>
      <c r="E2457" s="21" t="n">
        <v>0.02</v>
      </c>
      <c r="F2457" s="21" t="n">
        <v>0.06</v>
      </c>
    </row>
    <row r="2458">
      <c r="A2458" t="inlineStr">
        <is>
          <t>089 - Liberty</t>
        </is>
      </c>
      <c r="B2458" s="20" t="n">
        <v>35612</v>
      </c>
      <c r="C2458" s="20" t="n">
        <v>42094</v>
      </c>
      <c r="D2458" s="21" t="n">
        <v>0.04</v>
      </c>
      <c r="E2458" s="21" t="n">
        <v>0.03</v>
      </c>
      <c r="F2458" s="21" t="n">
        <v>0.07000000000000001</v>
      </c>
    </row>
    <row r="2459">
      <c r="A2459" t="inlineStr">
        <is>
          <t>089 - Liberty</t>
        </is>
      </c>
      <c r="B2459" s="20" t="n">
        <v>42095</v>
      </c>
      <c r="C2459" s="20" t="n">
        <v>42825</v>
      </c>
      <c r="D2459" s="21" t="n">
        <v>0.04</v>
      </c>
      <c r="E2459" s="21" t="n">
        <v>0.02</v>
      </c>
      <c r="F2459" s="21" t="n">
        <v>0.06</v>
      </c>
    </row>
    <row r="2460">
      <c r="A2460" t="inlineStr">
        <is>
          <t>089 - Liberty</t>
        </is>
      </c>
      <c r="B2460" s="20" t="n">
        <v>42826</v>
      </c>
      <c r="C2460" s="20" t="n">
        <v>44104</v>
      </c>
      <c r="D2460" s="21" t="n">
        <v>0.04</v>
      </c>
      <c r="E2460" s="21" t="n">
        <v>0.03</v>
      </c>
      <c r="F2460" s="21" t="n">
        <v>0.07000000000000001</v>
      </c>
    </row>
    <row r="2461">
      <c r="A2461" t="inlineStr">
        <is>
          <t>089 - Liberty</t>
        </is>
      </c>
      <c r="B2461" s="20" t="n">
        <v>44105</v>
      </c>
      <c r="C2461" s="20" t="n">
        <v>45930</v>
      </c>
      <c r="D2461" s="21" t="n">
        <v>0.04</v>
      </c>
      <c r="E2461" s="21" t="n">
        <v>0.04</v>
      </c>
      <c r="F2461" s="21" t="n">
        <v>0.08</v>
      </c>
    </row>
    <row r="2462">
      <c r="A2462" t="inlineStr">
        <is>
          <t>089 - Liberty</t>
        </is>
      </c>
      <c r="B2462" s="20" t="n">
        <v>45931</v>
      </c>
      <c r="C2462" s="20" t="n">
        <v>46022</v>
      </c>
      <c r="D2462" s="21" t="n">
        <v>0.04</v>
      </c>
      <c r="E2462" s="21" t="n">
        <v>0.03</v>
      </c>
      <c r="F2462" s="21" t="n">
        <v>0.07000000000000001</v>
      </c>
    </row>
    <row r="2463">
      <c r="A2463" t="inlineStr">
        <is>
          <t>089 - Liberty</t>
        </is>
      </c>
      <c r="B2463" s="20" t="n">
        <v>46023</v>
      </c>
      <c r="C2463" s="20" t="n">
        <v>46112</v>
      </c>
      <c r="D2463" s="21" t="n">
        <v>0.04</v>
      </c>
      <c r="E2463" s="21" t="n">
        <v>0.04</v>
      </c>
      <c r="F2463" s="21" t="n">
        <v>0.08</v>
      </c>
    </row>
    <row r="2464">
      <c r="A2464" t="inlineStr">
        <is>
          <t>089 - Liberty</t>
        </is>
      </c>
      <c r="B2464" s="20" t="n">
        <v>46113</v>
      </c>
      <c r="C2464" s="20" t="n">
        <v>47208</v>
      </c>
      <c r="D2464" s="21" t="n">
        <v>0.04</v>
      </c>
      <c r="E2464" s="21" t="n">
        <v>0.05</v>
      </c>
      <c r="F2464" s="21" t="n">
        <v>0.09</v>
      </c>
    </row>
    <row r="2465">
      <c r="A2465" t="inlineStr">
        <is>
          <t>089 - Liberty</t>
        </is>
      </c>
      <c r="B2465" s="20" t="n">
        <v>47209</v>
      </c>
      <c r="C2465" s="20" t="n">
        <v>47848</v>
      </c>
      <c r="D2465" s="21" t="n">
        <v>0.04</v>
      </c>
      <c r="E2465" s="21" t="n">
        <v>0.04</v>
      </c>
      <c r="F2465" s="21" t="n">
        <v>0.08</v>
      </c>
    </row>
    <row r="2466">
      <c r="A2466" t="inlineStr">
        <is>
          <t>089 - Liberty</t>
        </is>
      </c>
      <c r="B2466" s="20" t="n">
        <v>47849</v>
      </c>
      <c r="C2466" s="20" t="n">
        <v>48029</v>
      </c>
      <c r="D2466" s="21" t="n">
        <v>0.04</v>
      </c>
      <c r="E2466" s="21" t="n">
        <v>0.03</v>
      </c>
      <c r="F2466" s="21" t="n">
        <v>0.07000000000000001</v>
      </c>
    </row>
    <row r="2467">
      <c r="A2467" t="inlineStr">
        <is>
          <t>089 - Liberty</t>
        </is>
      </c>
      <c r="B2467" s="20" t="n">
        <v>48030</v>
      </c>
      <c r="C2467" s="20" t="n">
        <v>48304</v>
      </c>
      <c r="D2467" s="21" t="n">
        <v>0.04</v>
      </c>
      <c r="E2467" s="21" t="n">
        <v>0.02</v>
      </c>
      <c r="F2467" s="21" t="n">
        <v>0.06</v>
      </c>
    </row>
    <row r="2468">
      <c r="A2468" t="inlineStr">
        <is>
          <t>089 - Liberty</t>
        </is>
      </c>
      <c r="B2468" s="20" t="n">
        <v>48305</v>
      </c>
      <c r="C2468" s="20" t="n">
        <v>2958465</v>
      </c>
      <c r="D2468" s="21" t="n">
        <v>0.04</v>
      </c>
      <c r="E2468" s="21" t="n">
        <v>0.01</v>
      </c>
      <c r="F2468" s="21" t="n">
        <v>0.05</v>
      </c>
    </row>
    <row r="2469">
      <c r="A2469" t="inlineStr">
        <is>
          <t>089CLF - Liberty (Locomotive)</t>
        </is>
      </c>
      <c r="B2469" s="20" t="n">
        <v>44378</v>
      </c>
      <c r="C2469" s="20" t="n">
        <v>46022</v>
      </c>
      <c r="D2469" s="21" t="n">
        <v>0.04</v>
      </c>
      <c r="E2469" s="21" t="n">
        <v>0.03</v>
      </c>
      <c r="F2469" s="21" t="n">
        <v>0.07000000000000001</v>
      </c>
    </row>
    <row r="2470">
      <c r="A2470" t="inlineStr">
        <is>
          <t>089CLF - Liberty (Locomotive)</t>
        </is>
      </c>
      <c r="B2470" s="20" t="n">
        <v>46023</v>
      </c>
      <c r="C2470" s="20" t="n">
        <v>47208</v>
      </c>
      <c r="D2470" s="21" t="n">
        <v>0.04</v>
      </c>
      <c r="E2470" s="21" t="n">
        <v>0.04</v>
      </c>
      <c r="F2470" s="21" t="n">
        <v>0.08</v>
      </c>
    </row>
    <row r="2471">
      <c r="A2471" t="inlineStr">
        <is>
          <t>089CLF - Liberty (Locomotive)</t>
        </is>
      </c>
      <c r="B2471" s="20" t="n">
        <v>47209</v>
      </c>
      <c r="C2471" s="20" t="n">
        <v>47848</v>
      </c>
      <c r="D2471" s="21" t="n">
        <v>0.04</v>
      </c>
      <c r="E2471" s="21" t="n">
        <v>0.03</v>
      </c>
      <c r="F2471" s="21" t="n">
        <v>0.07000000000000001</v>
      </c>
    </row>
    <row r="2472">
      <c r="A2472" t="inlineStr">
        <is>
          <t>089CLF - Liberty (Locomotive)</t>
        </is>
      </c>
      <c r="B2472" s="20" t="n">
        <v>47849</v>
      </c>
      <c r="C2472" s="20" t="n">
        <v>48029</v>
      </c>
      <c r="D2472" s="21" t="n">
        <v>0.04</v>
      </c>
      <c r="E2472" s="21" t="n">
        <v>0.02</v>
      </c>
      <c r="F2472" s="21" t="n">
        <v>0.06</v>
      </c>
    </row>
    <row r="2473">
      <c r="A2473" t="inlineStr">
        <is>
          <t>089CLF - Liberty (Locomotive)</t>
        </is>
      </c>
      <c r="B2473" s="20" t="n">
        <v>48030</v>
      </c>
      <c r="C2473" s="20" t="n">
        <v>2958465</v>
      </c>
      <c r="D2473" s="21" t="n">
        <v>0.04</v>
      </c>
      <c r="E2473" s="21" t="n">
        <v>0.01</v>
      </c>
      <c r="F2473" s="21" t="n">
        <v>0.05</v>
      </c>
    </row>
    <row r="2474">
      <c r="A2474" t="inlineStr">
        <is>
          <t>089E - Liberty (Energy)</t>
        </is>
      </c>
      <c r="B2474" s="20" t="n">
        <v>41275</v>
      </c>
      <c r="C2474" s="20" t="n">
        <v>41639</v>
      </c>
      <c r="D2474" s="21" t="n">
        <v>0.03</v>
      </c>
      <c r="E2474" s="21" t="n">
        <v>0.025</v>
      </c>
      <c r="F2474" s="21" t="n">
        <v>0.055</v>
      </c>
    </row>
    <row r="2475">
      <c r="A2475" t="inlineStr">
        <is>
          <t>089E - Liberty (Energy)</t>
        </is>
      </c>
      <c r="B2475" s="20" t="n">
        <v>41640</v>
      </c>
      <c r="C2475" s="20" t="n">
        <v>42004</v>
      </c>
      <c r="D2475" s="21" t="n">
        <v>0.02</v>
      </c>
      <c r="E2475" s="21" t="n">
        <v>0.02</v>
      </c>
      <c r="F2475" s="21" t="n">
        <v>0.04</v>
      </c>
    </row>
    <row r="2476">
      <c r="A2476" t="inlineStr">
        <is>
          <t>089E - Liberty (Energy)</t>
        </is>
      </c>
      <c r="B2476" s="20" t="n">
        <v>42005</v>
      </c>
      <c r="C2476" s="20" t="n">
        <v>42094</v>
      </c>
      <c r="D2476" s="21" t="n">
        <v>0.01</v>
      </c>
      <c r="E2476" s="21" t="n">
        <v>0.015</v>
      </c>
      <c r="F2476" s="21" t="n">
        <v>0.025</v>
      </c>
    </row>
    <row r="2477">
      <c r="A2477" t="inlineStr">
        <is>
          <t>089E - Liberty (Energy)</t>
        </is>
      </c>
      <c r="B2477" s="20" t="n">
        <v>42095</v>
      </c>
      <c r="C2477" s="20" t="n">
        <v>42369</v>
      </c>
      <c r="D2477" s="21" t="n">
        <v>0.01</v>
      </c>
      <c r="E2477" s="21" t="n">
        <v>0.0125</v>
      </c>
      <c r="F2477" s="21" t="n">
        <v>0.0225</v>
      </c>
    </row>
    <row r="2478">
      <c r="A2478" t="inlineStr">
        <is>
          <t>089E - Liberty (Energy)</t>
        </is>
      </c>
      <c r="B2478" s="20" t="n">
        <v>42370</v>
      </c>
      <c r="C2478" s="20" t="n">
        <v>48029</v>
      </c>
      <c r="D2478" s="21" t="n">
        <v>0</v>
      </c>
      <c r="E2478" s="21" t="n">
        <v>0.01</v>
      </c>
      <c r="F2478" s="21" t="n">
        <v>0.01</v>
      </c>
    </row>
    <row r="2479">
      <c r="A2479" t="inlineStr">
        <is>
          <t>089E - Liberty (Energy)</t>
        </is>
      </c>
      <c r="B2479" s="20" t="n">
        <v>48030</v>
      </c>
      <c r="C2479" s="20" t="n">
        <v>2958465</v>
      </c>
      <c r="D2479" s="21" t="n">
        <v>0</v>
      </c>
      <c r="E2479" s="21" t="n">
        <v>0</v>
      </c>
      <c r="F2479" s="21" t="n">
        <v>0</v>
      </c>
    </row>
    <row r="2480">
      <c r="A2480" t="inlineStr">
        <is>
          <t>089JT - Liberty (Jet Fuel)</t>
        </is>
      </c>
      <c r="B2480" s="20" t="n">
        <v>42005</v>
      </c>
      <c r="C2480" s="20" t="n">
        <v>42185</v>
      </c>
      <c r="D2480" s="21" t="n">
        <v>0</v>
      </c>
      <c r="E2480" s="21" t="n">
        <v>0</v>
      </c>
      <c r="F2480" s="21" t="n">
        <v>0</v>
      </c>
    </row>
    <row r="2481">
      <c r="A2481" t="inlineStr">
        <is>
          <t>089JT - Liberty (Jet Fuel)</t>
        </is>
      </c>
      <c r="B2481" s="20" t="n">
        <v>42186</v>
      </c>
      <c r="C2481" s="20" t="n">
        <v>42825</v>
      </c>
      <c r="D2481" s="21" t="n">
        <v>0.04</v>
      </c>
      <c r="E2481" s="21" t="n">
        <v>0.02</v>
      </c>
      <c r="F2481" s="21" t="n">
        <v>0.06</v>
      </c>
    </row>
    <row r="2482">
      <c r="A2482" t="inlineStr">
        <is>
          <t>089JT - Liberty (Jet Fuel)</t>
        </is>
      </c>
      <c r="B2482" s="20" t="n">
        <v>42826</v>
      </c>
      <c r="C2482" s="20" t="n">
        <v>43281</v>
      </c>
      <c r="D2482" s="21" t="n">
        <v>0.04</v>
      </c>
      <c r="E2482" s="21" t="n">
        <v>0.03</v>
      </c>
      <c r="F2482" s="21" t="n">
        <v>0.07000000000000001</v>
      </c>
    </row>
    <row r="2483">
      <c r="A2483" t="inlineStr">
        <is>
          <t>089JT - Liberty (Jet Fuel)</t>
        </is>
      </c>
      <c r="B2483" s="20" t="n">
        <v>43282</v>
      </c>
      <c r="C2483" s="20" t="n">
        <v>43312</v>
      </c>
      <c r="D2483" s="21" t="n">
        <v>0.04</v>
      </c>
      <c r="E2483" s="21" t="n">
        <v>0.01</v>
      </c>
      <c r="F2483" s="21" t="n">
        <v>0.05</v>
      </c>
    </row>
    <row r="2484">
      <c r="A2484" t="inlineStr">
        <is>
          <t>089JT - Liberty (Jet Fuel)</t>
        </is>
      </c>
      <c r="B2484" s="20" t="n">
        <v>43313</v>
      </c>
      <c r="C2484" s="20" t="n">
        <v>2958465</v>
      </c>
      <c r="D2484" s="21" t="n">
        <v>0</v>
      </c>
      <c r="E2484" s="21" t="n">
        <v>0.01</v>
      </c>
      <c r="F2484" s="21" t="n">
        <v>0.01</v>
      </c>
    </row>
    <row r="2485">
      <c r="A2485" t="inlineStr">
        <is>
          <t>089TE - Liberty (TSPLOST Exempt)</t>
        </is>
      </c>
      <c r="B2485" s="20" t="n">
        <v>28307</v>
      </c>
      <c r="C2485" s="20" t="n">
        <v>32508</v>
      </c>
      <c r="D2485" s="21" t="n">
        <v>0.04</v>
      </c>
      <c r="E2485" s="21" t="n">
        <v>0.01</v>
      </c>
      <c r="F2485" s="21" t="n">
        <v>0.05</v>
      </c>
    </row>
    <row r="2486">
      <c r="A2486" t="inlineStr">
        <is>
          <t>089TE - Liberty (TSPLOST Exempt)</t>
        </is>
      </c>
      <c r="B2486" s="20" t="n">
        <v>32509</v>
      </c>
      <c r="C2486" s="20" t="n">
        <v>32873</v>
      </c>
      <c r="D2486" s="21" t="n">
        <v>0.04</v>
      </c>
      <c r="E2486" s="21" t="n">
        <v>0.02</v>
      </c>
      <c r="F2486" s="21" t="n">
        <v>0.06</v>
      </c>
    </row>
    <row r="2487">
      <c r="A2487" t="inlineStr">
        <is>
          <t>089TE - Liberty (TSPLOST Exempt)</t>
        </is>
      </c>
      <c r="B2487" s="20" t="n">
        <v>32874</v>
      </c>
      <c r="C2487" s="20" t="n">
        <v>32963</v>
      </c>
      <c r="D2487" s="21" t="n">
        <v>0.04</v>
      </c>
      <c r="E2487" s="21" t="n">
        <v>0.01</v>
      </c>
      <c r="F2487" s="21" t="n">
        <v>0.05</v>
      </c>
    </row>
    <row r="2488">
      <c r="A2488" t="inlineStr">
        <is>
          <t>089TE - Liberty (TSPLOST Exempt)</t>
        </is>
      </c>
      <c r="B2488" s="20" t="n">
        <v>32964</v>
      </c>
      <c r="C2488" s="20" t="n">
        <v>35611</v>
      </c>
      <c r="D2488" s="21" t="n">
        <v>0.04</v>
      </c>
      <c r="E2488" s="21" t="n">
        <v>0.02</v>
      </c>
      <c r="F2488" s="21" t="n">
        <v>0.06</v>
      </c>
    </row>
    <row r="2489">
      <c r="A2489" t="inlineStr">
        <is>
          <t>089TE - Liberty (TSPLOST Exempt)</t>
        </is>
      </c>
      <c r="B2489" s="20" t="n">
        <v>35612</v>
      </c>
      <c r="C2489" s="20" t="n">
        <v>42094</v>
      </c>
      <c r="D2489" s="21" t="n">
        <v>0.04</v>
      </c>
      <c r="E2489" s="21" t="n">
        <v>0.03</v>
      </c>
      <c r="F2489" s="21" t="n">
        <v>0.07000000000000001</v>
      </c>
    </row>
    <row r="2490">
      <c r="A2490" t="inlineStr">
        <is>
          <t>089TE - Liberty (TSPLOST Exempt)</t>
        </is>
      </c>
      <c r="B2490" s="20" t="n">
        <v>42095</v>
      </c>
      <c r="C2490" s="20" t="n">
        <v>42825</v>
      </c>
      <c r="D2490" s="21" t="n">
        <v>0.04</v>
      </c>
      <c r="E2490" s="21" t="n">
        <v>0.02</v>
      </c>
      <c r="F2490" s="21" t="n">
        <v>0.06</v>
      </c>
    </row>
    <row r="2491">
      <c r="A2491" t="inlineStr">
        <is>
          <t>089TE - Liberty (TSPLOST Exempt)</t>
        </is>
      </c>
      <c r="B2491" s="20" t="n">
        <v>42826</v>
      </c>
      <c r="C2491" s="20" t="n">
        <v>46022</v>
      </c>
      <c r="D2491" s="21" t="n">
        <v>0.04</v>
      </c>
      <c r="E2491" s="21" t="n">
        <v>0.03</v>
      </c>
      <c r="F2491" s="21" t="n">
        <v>0.07000000000000001</v>
      </c>
    </row>
    <row r="2492">
      <c r="A2492" t="inlineStr">
        <is>
          <t>089TE - Liberty (TSPLOST Exempt)</t>
        </is>
      </c>
      <c r="B2492" s="20" t="n">
        <v>46023</v>
      </c>
      <c r="C2492" s="20" t="n">
        <v>47208</v>
      </c>
      <c r="D2492" s="21" t="n">
        <v>0.04</v>
      </c>
      <c r="E2492" s="21" t="n">
        <v>0.04</v>
      </c>
      <c r="F2492" s="21" t="n">
        <v>0.08</v>
      </c>
    </row>
    <row r="2493">
      <c r="A2493" t="inlineStr">
        <is>
          <t>089TE - Liberty (TSPLOST Exempt)</t>
        </is>
      </c>
      <c r="B2493" s="20" t="n">
        <v>47209</v>
      </c>
      <c r="C2493" s="20" t="n">
        <v>47848</v>
      </c>
      <c r="D2493" s="21" t="n">
        <v>0.04</v>
      </c>
      <c r="E2493" s="21" t="n">
        <v>0.03</v>
      </c>
      <c r="F2493" s="21" t="n">
        <v>0.07000000000000001</v>
      </c>
    </row>
    <row r="2494">
      <c r="A2494" t="inlineStr">
        <is>
          <t>089TE - Liberty (TSPLOST Exempt)</t>
        </is>
      </c>
      <c r="B2494" s="20" t="n">
        <v>47849</v>
      </c>
      <c r="C2494" s="20" t="n">
        <v>48029</v>
      </c>
      <c r="D2494" s="21" t="n">
        <v>0.04</v>
      </c>
      <c r="E2494" s="21" t="n">
        <v>0.02</v>
      </c>
      <c r="F2494" s="21" t="n">
        <v>0.06</v>
      </c>
    </row>
    <row r="2495">
      <c r="A2495" t="inlineStr">
        <is>
          <t>089TE - Liberty (TSPLOST Exempt)</t>
        </is>
      </c>
      <c r="B2495" s="20" t="n">
        <v>48030</v>
      </c>
      <c r="C2495" s="20" t="n">
        <v>2958465</v>
      </c>
      <c r="D2495" s="21" t="n">
        <v>0.04</v>
      </c>
      <c r="E2495" s="21" t="n">
        <v>0.01</v>
      </c>
      <c r="F2495" s="21" t="n">
        <v>0.05</v>
      </c>
    </row>
    <row r="2496">
      <c r="A2496" t="inlineStr">
        <is>
          <t>090 - Lincoln</t>
        </is>
      </c>
      <c r="B2496" s="20" t="n">
        <v>28399</v>
      </c>
      <c r="C2496" s="20" t="n">
        <v>32781</v>
      </c>
      <c r="D2496" s="21" t="n">
        <v>0.04</v>
      </c>
      <c r="E2496" s="21" t="n">
        <v>0.01</v>
      </c>
      <c r="F2496" s="21" t="n">
        <v>0.05</v>
      </c>
    </row>
    <row r="2497">
      <c r="A2497" t="inlineStr">
        <is>
          <t>090 - Lincoln</t>
        </is>
      </c>
      <c r="B2497" s="20" t="n">
        <v>32782</v>
      </c>
      <c r="C2497" s="20" t="n">
        <v>34607</v>
      </c>
      <c r="D2497" s="21" t="n">
        <v>0.04</v>
      </c>
      <c r="E2497" s="21" t="n">
        <v>0.02</v>
      </c>
      <c r="F2497" s="21" t="n">
        <v>0.06</v>
      </c>
    </row>
    <row r="2498">
      <c r="A2498" t="inlineStr">
        <is>
          <t>090 - Lincoln</t>
        </is>
      </c>
      <c r="B2498" s="20" t="n">
        <v>34608</v>
      </c>
      <c r="C2498" s="20" t="n">
        <v>34699</v>
      </c>
      <c r="D2498" s="21" t="n">
        <v>0.04</v>
      </c>
      <c r="E2498" s="21" t="n">
        <v>0.01</v>
      </c>
      <c r="F2498" s="21" t="n">
        <v>0.05</v>
      </c>
    </row>
    <row r="2499">
      <c r="A2499" t="inlineStr">
        <is>
          <t>090 - Lincoln</t>
        </is>
      </c>
      <c r="B2499" s="20" t="n">
        <v>34700</v>
      </c>
      <c r="C2499" s="20" t="n">
        <v>35795</v>
      </c>
      <c r="D2499" s="21" t="n">
        <v>0.04</v>
      </c>
      <c r="E2499" s="21" t="n">
        <v>0.02</v>
      </c>
      <c r="F2499" s="21" t="n">
        <v>0.06</v>
      </c>
    </row>
    <row r="2500">
      <c r="A2500" t="inlineStr">
        <is>
          <t>090 - Lincoln</t>
        </is>
      </c>
      <c r="B2500" s="20" t="n">
        <v>35796</v>
      </c>
      <c r="C2500" s="20" t="n">
        <v>41274</v>
      </c>
      <c r="D2500" s="21" t="n">
        <v>0.04</v>
      </c>
      <c r="E2500" s="21" t="n">
        <v>0.03</v>
      </c>
      <c r="F2500" s="21" t="n">
        <v>0.07000000000000001</v>
      </c>
    </row>
    <row r="2501">
      <c r="A2501" t="inlineStr">
        <is>
          <t>090 - Lincoln</t>
        </is>
      </c>
      <c r="B2501" s="20" t="n">
        <v>41275</v>
      </c>
      <c r="C2501" s="20" t="n">
        <v>46022</v>
      </c>
      <c r="D2501" s="21" t="n">
        <v>0.04</v>
      </c>
      <c r="E2501" s="21" t="n">
        <v>0.04</v>
      </c>
      <c r="F2501" s="21" t="n">
        <v>0.08</v>
      </c>
    </row>
    <row r="2502">
      <c r="A2502" t="inlineStr">
        <is>
          <t>090 - Lincoln</t>
        </is>
      </c>
      <c r="B2502" s="20" t="n">
        <v>46023</v>
      </c>
      <c r="C2502" s="20" t="n">
        <v>46568</v>
      </c>
      <c r="D2502" s="21" t="n">
        <v>0.04</v>
      </c>
      <c r="E2502" s="21" t="n">
        <v>0.05</v>
      </c>
      <c r="F2502" s="21" t="n">
        <v>0.09</v>
      </c>
    </row>
    <row r="2503">
      <c r="A2503" t="inlineStr">
        <is>
          <t>090 - Lincoln</t>
        </is>
      </c>
      <c r="B2503" s="20" t="n">
        <v>46569</v>
      </c>
      <c r="C2503" s="20" t="n">
        <v>46752</v>
      </c>
      <c r="D2503" s="21" t="n">
        <v>0.04</v>
      </c>
      <c r="E2503" s="21" t="n">
        <v>0.04</v>
      </c>
      <c r="F2503" s="21" t="n">
        <v>0.08</v>
      </c>
    </row>
    <row r="2504">
      <c r="A2504" t="inlineStr">
        <is>
          <t>090 - Lincoln</t>
        </is>
      </c>
      <c r="B2504" s="20" t="n">
        <v>46753</v>
      </c>
      <c r="C2504" s="20" t="n">
        <v>47848</v>
      </c>
      <c r="D2504" s="21" t="n">
        <v>0.04</v>
      </c>
      <c r="E2504" s="21" t="n">
        <v>0.03</v>
      </c>
      <c r="F2504" s="21" t="n">
        <v>0.07000000000000001</v>
      </c>
    </row>
    <row r="2505">
      <c r="A2505" t="inlineStr">
        <is>
          <t>090 - Lincoln</t>
        </is>
      </c>
      <c r="B2505" s="20" t="n">
        <v>47849</v>
      </c>
      <c r="C2505" s="20" t="n">
        <v>48579</v>
      </c>
      <c r="D2505" s="21" t="n">
        <v>0.04</v>
      </c>
      <c r="E2505" s="21" t="n">
        <v>0.02</v>
      </c>
      <c r="F2505" s="21" t="n">
        <v>0.06</v>
      </c>
    </row>
    <row r="2506">
      <c r="A2506" t="inlineStr">
        <is>
          <t>090 - Lincoln</t>
        </is>
      </c>
      <c r="B2506" s="20" t="n">
        <v>48580</v>
      </c>
      <c r="C2506" s="20" t="n">
        <v>2958465</v>
      </c>
      <c r="D2506" s="21" t="n">
        <v>0.04</v>
      </c>
      <c r="E2506" s="21" t="n">
        <v>0.01</v>
      </c>
      <c r="F2506" s="21" t="n">
        <v>0.05</v>
      </c>
    </row>
    <row r="2507">
      <c r="A2507" t="inlineStr">
        <is>
          <t>090CLF - Lincoln (Locomotive)</t>
        </is>
      </c>
      <c r="B2507" s="20" t="n">
        <v>44378</v>
      </c>
      <c r="C2507" s="20" t="n">
        <v>46022</v>
      </c>
      <c r="D2507" s="21" t="n">
        <v>0.04</v>
      </c>
      <c r="E2507" s="21" t="n">
        <v>0.03</v>
      </c>
      <c r="F2507" s="21" t="n">
        <v>0.07000000000000001</v>
      </c>
    </row>
    <row r="2508">
      <c r="A2508" t="inlineStr">
        <is>
          <t>090CLF - Lincoln (Locomotive)</t>
        </is>
      </c>
      <c r="B2508" s="20" t="n">
        <v>46023</v>
      </c>
      <c r="C2508" s="20" t="n">
        <v>46568</v>
      </c>
      <c r="D2508" s="21" t="n">
        <v>0.04</v>
      </c>
      <c r="E2508" s="21" t="n">
        <v>0.04</v>
      </c>
      <c r="F2508" s="21" t="n">
        <v>0.08</v>
      </c>
    </row>
    <row r="2509">
      <c r="A2509" t="inlineStr">
        <is>
          <t>090CLF - Lincoln (Locomotive)</t>
        </is>
      </c>
      <c r="B2509" s="20" t="n">
        <v>46569</v>
      </c>
      <c r="C2509" s="20" t="n">
        <v>46752</v>
      </c>
      <c r="D2509" s="21" t="n">
        <v>0.04</v>
      </c>
      <c r="E2509" s="21" t="n">
        <v>0.03</v>
      </c>
      <c r="F2509" s="21" t="n">
        <v>0.07000000000000001</v>
      </c>
    </row>
    <row r="2510">
      <c r="A2510" t="inlineStr">
        <is>
          <t>090CLF - Lincoln (Locomotive)</t>
        </is>
      </c>
      <c r="B2510" s="20" t="n">
        <v>46753</v>
      </c>
      <c r="C2510" s="20" t="n">
        <v>47848</v>
      </c>
      <c r="D2510" s="21" t="n">
        <v>0.04</v>
      </c>
      <c r="E2510" s="21" t="n">
        <v>0.02</v>
      </c>
      <c r="F2510" s="21" t="n">
        <v>0.06</v>
      </c>
    </row>
    <row r="2511">
      <c r="A2511" t="inlineStr">
        <is>
          <t>090CLF - Lincoln (Locomotive)</t>
        </is>
      </c>
      <c r="B2511" s="20" t="n">
        <v>47849</v>
      </c>
      <c r="C2511" s="20" t="n">
        <v>2958465</v>
      </c>
      <c r="D2511" s="21" t="n">
        <v>0.04</v>
      </c>
      <c r="E2511" s="21" t="n">
        <v>0.01</v>
      </c>
      <c r="F2511" s="21" t="n">
        <v>0.05</v>
      </c>
    </row>
    <row r="2512">
      <c r="A2512" t="inlineStr">
        <is>
          <t>090E - Lincoln (Energy)</t>
        </is>
      </c>
      <c r="B2512" s="20" t="n">
        <v>41275</v>
      </c>
      <c r="C2512" s="20" t="n">
        <v>41639</v>
      </c>
      <c r="D2512" s="21" t="n">
        <v>0.03</v>
      </c>
      <c r="E2512" s="21" t="n">
        <v>0.025</v>
      </c>
      <c r="F2512" s="21" t="n">
        <v>0.055</v>
      </c>
    </row>
    <row r="2513">
      <c r="A2513" t="inlineStr">
        <is>
          <t>090E - Lincoln (Energy)</t>
        </is>
      </c>
      <c r="B2513" s="20" t="n">
        <v>41640</v>
      </c>
      <c r="C2513" s="20" t="n">
        <v>42004</v>
      </c>
      <c r="D2513" s="21" t="n">
        <v>0.02</v>
      </c>
      <c r="E2513" s="21" t="n">
        <v>0.02</v>
      </c>
      <c r="F2513" s="21" t="n">
        <v>0.04</v>
      </c>
    </row>
    <row r="2514">
      <c r="A2514" t="inlineStr">
        <is>
          <t>090E - Lincoln (Energy)</t>
        </is>
      </c>
      <c r="B2514" s="20" t="n">
        <v>42005</v>
      </c>
      <c r="C2514" s="20" t="n">
        <v>42369</v>
      </c>
      <c r="D2514" s="21" t="n">
        <v>0.01</v>
      </c>
      <c r="E2514" s="21" t="n">
        <v>0.015</v>
      </c>
      <c r="F2514" s="21" t="n">
        <v>0.025</v>
      </c>
    </row>
    <row r="2515">
      <c r="A2515" t="inlineStr">
        <is>
          <t>090E - Lincoln (Energy)</t>
        </is>
      </c>
      <c r="B2515" s="20" t="n">
        <v>42370</v>
      </c>
      <c r="C2515" s="20" t="n">
        <v>46568</v>
      </c>
      <c r="D2515" s="21" t="n">
        <v>0</v>
      </c>
      <c r="E2515" s="21" t="n">
        <v>0.01</v>
      </c>
      <c r="F2515" s="21" t="n">
        <v>0.01</v>
      </c>
    </row>
    <row r="2516">
      <c r="A2516" t="inlineStr">
        <is>
          <t>090E - Lincoln (Energy)</t>
        </is>
      </c>
      <c r="B2516" s="20" t="n">
        <v>46569</v>
      </c>
      <c r="C2516" s="20" t="n">
        <v>2958465</v>
      </c>
      <c r="D2516" s="21" t="n">
        <v>0</v>
      </c>
      <c r="E2516" s="21" t="n">
        <v>0</v>
      </c>
      <c r="F2516" s="21" t="n">
        <v>0</v>
      </c>
    </row>
    <row r="2517">
      <c r="A2517" t="inlineStr">
        <is>
          <t>090JT - Lincoln (Jet Fuel)</t>
        </is>
      </c>
      <c r="B2517" s="20" t="n">
        <v>42005</v>
      </c>
      <c r="C2517" s="20" t="n">
        <v>42185</v>
      </c>
      <c r="D2517" s="21" t="n">
        <v>0</v>
      </c>
      <c r="E2517" s="21" t="n">
        <v>0</v>
      </c>
      <c r="F2517" s="21" t="n">
        <v>0</v>
      </c>
    </row>
    <row r="2518">
      <c r="A2518" t="inlineStr">
        <is>
          <t>090JT - Lincoln (Jet Fuel)</t>
        </is>
      </c>
      <c r="B2518" s="20" t="n">
        <v>42186</v>
      </c>
      <c r="C2518" s="20" t="n">
        <v>43281</v>
      </c>
      <c r="D2518" s="21" t="n">
        <v>0.04</v>
      </c>
      <c r="E2518" s="21" t="n">
        <v>0.04</v>
      </c>
      <c r="F2518" s="21" t="n">
        <v>0.08</v>
      </c>
    </row>
    <row r="2519">
      <c r="A2519" t="inlineStr">
        <is>
          <t>090JT - Lincoln (Jet Fuel)</t>
        </is>
      </c>
      <c r="B2519" s="20" t="n">
        <v>43282</v>
      </c>
      <c r="C2519" s="20" t="n">
        <v>43312</v>
      </c>
      <c r="D2519" s="21" t="n">
        <v>0.04</v>
      </c>
      <c r="E2519" s="21" t="n">
        <v>0.01</v>
      </c>
      <c r="F2519" s="21" t="n">
        <v>0.05</v>
      </c>
    </row>
    <row r="2520">
      <c r="A2520" t="inlineStr">
        <is>
          <t>090JT - Lincoln (Jet Fuel)</t>
        </is>
      </c>
      <c r="B2520" s="20" t="n">
        <v>43313</v>
      </c>
      <c r="C2520" s="20" t="n">
        <v>2958465</v>
      </c>
      <c r="D2520" s="21" t="n">
        <v>0</v>
      </c>
      <c r="E2520" s="21" t="n">
        <v>0.01</v>
      </c>
      <c r="F2520" s="21" t="n">
        <v>0.01</v>
      </c>
    </row>
    <row r="2521">
      <c r="A2521" t="inlineStr">
        <is>
          <t>090TE - Lincoln (TSPLOST Exempt)</t>
        </is>
      </c>
      <c r="B2521" s="20" t="n">
        <v>41275</v>
      </c>
      <c r="C2521" s="20" t="n">
        <v>46022</v>
      </c>
      <c r="D2521" s="21" t="n">
        <v>0.04</v>
      </c>
      <c r="E2521" s="21" t="n">
        <v>0.03</v>
      </c>
      <c r="F2521" s="21" t="n">
        <v>0.07000000000000001</v>
      </c>
    </row>
    <row r="2522">
      <c r="A2522" t="inlineStr">
        <is>
          <t>090TE - Lincoln (TSPLOST Exempt)</t>
        </is>
      </c>
      <c r="B2522" s="20" t="n">
        <v>46023</v>
      </c>
      <c r="C2522" s="20" t="n">
        <v>46568</v>
      </c>
      <c r="D2522" s="21" t="n">
        <v>0.04</v>
      </c>
      <c r="E2522" s="21" t="n">
        <v>0.04</v>
      </c>
      <c r="F2522" s="21" t="n">
        <v>0.08</v>
      </c>
    </row>
    <row r="2523">
      <c r="A2523" t="inlineStr">
        <is>
          <t>090TE - Lincoln (TSPLOST Exempt)</t>
        </is>
      </c>
      <c r="B2523" s="20" t="n">
        <v>46569</v>
      </c>
      <c r="C2523" s="20" t="n">
        <v>46752</v>
      </c>
      <c r="D2523" s="21" t="n">
        <v>0.04</v>
      </c>
      <c r="E2523" s="21" t="n">
        <v>0.03</v>
      </c>
      <c r="F2523" s="21" t="n">
        <v>0.07000000000000001</v>
      </c>
    </row>
    <row r="2524">
      <c r="A2524" t="inlineStr">
        <is>
          <t>090TE - Lincoln (TSPLOST Exempt)</t>
        </is>
      </c>
      <c r="B2524" s="20" t="n">
        <v>46753</v>
      </c>
      <c r="C2524" s="20" t="n">
        <v>47848</v>
      </c>
      <c r="D2524" s="21" t="n">
        <v>0.04</v>
      </c>
      <c r="E2524" s="21" t="n">
        <v>0.02</v>
      </c>
      <c r="F2524" s="21" t="n">
        <v>0.06</v>
      </c>
    </row>
    <row r="2525">
      <c r="A2525" t="inlineStr">
        <is>
          <t>090TE - Lincoln (TSPLOST Exempt)</t>
        </is>
      </c>
      <c r="B2525" s="20" t="n">
        <v>47849</v>
      </c>
      <c r="C2525" s="20" t="n">
        <v>2958465</v>
      </c>
      <c r="D2525" s="21" t="n">
        <v>0.04</v>
      </c>
      <c r="E2525" s="21" t="n">
        <v>0.01</v>
      </c>
      <c r="F2525" s="21" t="n">
        <v>0.05</v>
      </c>
    </row>
    <row r="2526">
      <c r="A2526" t="inlineStr">
        <is>
          <t>091 - Long</t>
        </is>
      </c>
      <c r="B2526" s="20" t="n">
        <v>32509</v>
      </c>
      <c r="C2526" s="20" t="n">
        <v>35246</v>
      </c>
      <c r="D2526" s="21" t="n">
        <v>0.04</v>
      </c>
      <c r="E2526" s="21" t="n">
        <v>0.01</v>
      </c>
      <c r="F2526" s="21" t="n">
        <v>0.05</v>
      </c>
    </row>
    <row r="2527">
      <c r="A2527" t="inlineStr">
        <is>
          <t>091 - Long</t>
        </is>
      </c>
      <c r="B2527" s="20" t="n">
        <v>35247</v>
      </c>
      <c r="C2527" s="20" t="n">
        <v>35795</v>
      </c>
      <c r="D2527" s="21" t="n">
        <v>0.04</v>
      </c>
      <c r="E2527" s="21" t="n">
        <v>0.02</v>
      </c>
      <c r="F2527" s="21" t="n">
        <v>0.06</v>
      </c>
    </row>
    <row r="2528">
      <c r="A2528" t="inlineStr">
        <is>
          <t>091 - Long</t>
        </is>
      </c>
      <c r="B2528" s="20" t="n">
        <v>35796</v>
      </c>
      <c r="C2528" s="20" t="n">
        <v>36707</v>
      </c>
      <c r="D2528" s="21" t="n">
        <v>0.04</v>
      </c>
      <c r="E2528" s="21" t="n">
        <v>0.03</v>
      </c>
      <c r="F2528" s="21" t="n">
        <v>0.07000000000000001</v>
      </c>
    </row>
    <row r="2529">
      <c r="A2529" t="inlineStr">
        <is>
          <t>091 - Long</t>
        </is>
      </c>
      <c r="B2529" s="20" t="n">
        <v>36708</v>
      </c>
      <c r="C2529" s="20" t="n">
        <v>36981</v>
      </c>
      <c r="D2529" s="21" t="n">
        <v>0.04</v>
      </c>
      <c r="E2529" s="21" t="n">
        <v>0.02</v>
      </c>
      <c r="F2529" s="21" t="n">
        <v>0.06</v>
      </c>
    </row>
    <row r="2530">
      <c r="A2530" t="inlineStr">
        <is>
          <t>091 - Long</t>
        </is>
      </c>
      <c r="B2530" s="20" t="n">
        <v>36982</v>
      </c>
      <c r="C2530" s="20" t="n">
        <v>44104</v>
      </c>
      <c r="D2530" s="21" t="n">
        <v>0.04</v>
      </c>
      <c r="E2530" s="21" t="n">
        <v>0.03</v>
      </c>
      <c r="F2530" s="21" t="n">
        <v>0.07000000000000001</v>
      </c>
    </row>
    <row r="2531">
      <c r="A2531" t="inlineStr">
        <is>
          <t>091 - Long</t>
        </is>
      </c>
      <c r="B2531" s="20" t="n">
        <v>44105</v>
      </c>
      <c r="C2531" s="20" t="n">
        <v>45016</v>
      </c>
      <c r="D2531" s="21" t="n">
        <v>0.04</v>
      </c>
      <c r="E2531" s="21" t="n">
        <v>0.04</v>
      </c>
      <c r="F2531" s="21" t="n">
        <v>0.08</v>
      </c>
    </row>
    <row r="2532">
      <c r="A2532" t="inlineStr">
        <is>
          <t>091 - Long</t>
        </is>
      </c>
      <c r="B2532" s="20" t="n">
        <v>45017</v>
      </c>
      <c r="C2532" s="20" t="n">
        <v>45382</v>
      </c>
      <c r="D2532" s="21" t="n">
        <v>0.04</v>
      </c>
      <c r="E2532" s="21" t="n">
        <v>0.03</v>
      </c>
      <c r="F2532" s="21" t="n">
        <v>0.07000000000000001</v>
      </c>
    </row>
    <row r="2533">
      <c r="A2533" t="inlineStr">
        <is>
          <t>091 - Long</t>
        </is>
      </c>
      <c r="B2533" s="20" t="n">
        <v>45383</v>
      </c>
      <c r="C2533" s="20" t="n">
        <v>46022</v>
      </c>
      <c r="D2533" s="21" t="n">
        <v>0.04</v>
      </c>
      <c r="E2533" s="21" t="n">
        <v>0.04</v>
      </c>
      <c r="F2533" s="21" t="n">
        <v>0.08</v>
      </c>
    </row>
    <row r="2534">
      <c r="A2534" t="inlineStr">
        <is>
          <t>091 - Long</t>
        </is>
      </c>
      <c r="B2534" s="20" t="n">
        <v>46023</v>
      </c>
      <c r="C2534" s="20" t="n">
        <v>47208</v>
      </c>
      <c r="D2534" s="21" t="n">
        <v>0.04</v>
      </c>
      <c r="E2534" s="21" t="n">
        <v>0.05</v>
      </c>
      <c r="F2534" s="21" t="n">
        <v>0.09</v>
      </c>
    </row>
    <row r="2535">
      <c r="A2535" t="inlineStr">
        <is>
          <t>091 - Long</t>
        </is>
      </c>
      <c r="B2535" s="20" t="n">
        <v>47209</v>
      </c>
      <c r="C2535" s="20" t="n">
        <v>47573</v>
      </c>
      <c r="D2535" s="21" t="n">
        <v>0.04</v>
      </c>
      <c r="E2535" s="21" t="n">
        <v>0.04</v>
      </c>
      <c r="F2535" s="21" t="n">
        <v>0.08</v>
      </c>
    </row>
    <row r="2536">
      <c r="A2536" t="inlineStr">
        <is>
          <t>091 - Long</t>
        </is>
      </c>
      <c r="B2536" s="20" t="n">
        <v>47574</v>
      </c>
      <c r="C2536" s="20" t="n">
        <v>47664</v>
      </c>
      <c r="D2536" s="21" t="n">
        <v>0.04</v>
      </c>
      <c r="E2536" s="21" t="n">
        <v>0.03</v>
      </c>
      <c r="F2536" s="21" t="n">
        <v>0.07000000000000001</v>
      </c>
    </row>
    <row r="2537">
      <c r="A2537" t="inlineStr">
        <is>
          <t>091 - Long</t>
        </is>
      </c>
      <c r="B2537" s="20" t="n">
        <v>47665</v>
      </c>
      <c r="C2537" s="20" t="n">
        <v>47848</v>
      </c>
      <c r="D2537" s="21" t="n">
        <v>0.04</v>
      </c>
      <c r="E2537" s="21" t="n">
        <v>0.02</v>
      </c>
      <c r="F2537" s="21" t="n">
        <v>0.06</v>
      </c>
    </row>
    <row r="2538">
      <c r="A2538" t="inlineStr">
        <is>
          <t>091 - Long</t>
        </is>
      </c>
      <c r="B2538" s="20" t="n">
        <v>47849</v>
      </c>
      <c r="C2538" s="20" t="n">
        <v>2958465</v>
      </c>
      <c r="D2538" s="21" t="n">
        <v>0.04</v>
      </c>
      <c r="E2538" s="21" t="n">
        <v>0.01</v>
      </c>
      <c r="F2538" s="21" t="n">
        <v>0.05</v>
      </c>
    </row>
    <row r="2539">
      <c r="A2539" t="inlineStr">
        <is>
          <t>091CLF - Long (Locomotive)</t>
        </is>
      </c>
      <c r="B2539" s="20" t="n">
        <v>44378</v>
      </c>
      <c r="C2539" s="20" t="n">
        <v>46022</v>
      </c>
      <c r="D2539" s="21" t="n">
        <v>0.04</v>
      </c>
      <c r="E2539" s="21" t="n">
        <v>0.03</v>
      </c>
      <c r="F2539" s="21" t="n">
        <v>0.07000000000000001</v>
      </c>
    </row>
    <row r="2540">
      <c r="A2540" t="inlineStr">
        <is>
          <t>091CLF - Long (Locomotive)</t>
        </is>
      </c>
      <c r="B2540" s="20" t="n">
        <v>46023</v>
      </c>
      <c r="C2540" s="20" t="n">
        <v>47573</v>
      </c>
      <c r="D2540" s="21" t="n">
        <v>0.04</v>
      </c>
      <c r="E2540" s="21" t="n">
        <v>0.04</v>
      </c>
      <c r="F2540" s="21" t="n">
        <v>0.08</v>
      </c>
    </row>
    <row r="2541">
      <c r="A2541" t="inlineStr">
        <is>
          <t>091CLF - Long (Locomotive)</t>
        </is>
      </c>
      <c r="B2541" s="20" t="n">
        <v>47574</v>
      </c>
      <c r="C2541" s="20" t="n">
        <v>47664</v>
      </c>
      <c r="D2541" s="21" t="n">
        <v>0.04</v>
      </c>
      <c r="E2541" s="21" t="n">
        <v>0.03</v>
      </c>
      <c r="F2541" s="21" t="n">
        <v>0.07000000000000001</v>
      </c>
    </row>
    <row r="2542">
      <c r="A2542" t="inlineStr">
        <is>
          <t>091CLF - Long (Locomotive)</t>
        </is>
      </c>
      <c r="B2542" s="20" t="n">
        <v>47665</v>
      </c>
      <c r="C2542" s="20" t="n">
        <v>47848</v>
      </c>
      <c r="D2542" s="21" t="n">
        <v>0.04</v>
      </c>
      <c r="E2542" s="21" t="n">
        <v>0.02</v>
      </c>
      <c r="F2542" s="21" t="n">
        <v>0.06</v>
      </c>
    </row>
    <row r="2543">
      <c r="A2543" t="inlineStr">
        <is>
          <t>091CLF - Long (Locomotive)</t>
        </is>
      </c>
      <c r="B2543" s="20" t="n">
        <v>47849</v>
      </c>
      <c r="C2543" s="20" t="n">
        <v>2958465</v>
      </c>
      <c r="D2543" s="21" t="n">
        <v>0.04</v>
      </c>
      <c r="E2543" s="21" t="n">
        <v>0.01</v>
      </c>
      <c r="F2543" s="21" t="n">
        <v>0.05</v>
      </c>
    </row>
    <row r="2544">
      <c r="A2544" t="inlineStr">
        <is>
          <t>091E - Long (Energy)</t>
        </is>
      </c>
      <c r="B2544" s="20" t="n">
        <v>41275</v>
      </c>
      <c r="C2544" s="20" t="n">
        <v>41639</v>
      </c>
      <c r="D2544" s="21" t="n">
        <v>0.03</v>
      </c>
      <c r="E2544" s="21" t="n">
        <v>0.025</v>
      </c>
      <c r="F2544" s="21" t="n">
        <v>0.055</v>
      </c>
    </row>
    <row r="2545">
      <c r="A2545" t="inlineStr">
        <is>
          <t>091E - Long (Energy)</t>
        </is>
      </c>
      <c r="B2545" s="20" t="n">
        <v>41640</v>
      </c>
      <c r="C2545" s="20" t="n">
        <v>42004</v>
      </c>
      <c r="D2545" s="21" t="n">
        <v>0.02</v>
      </c>
      <c r="E2545" s="21" t="n">
        <v>0.02</v>
      </c>
      <c r="F2545" s="21" t="n">
        <v>0.04</v>
      </c>
    </row>
    <row r="2546">
      <c r="A2546" t="inlineStr">
        <is>
          <t>091E - Long (Energy)</t>
        </is>
      </c>
      <c r="B2546" s="20" t="n">
        <v>42005</v>
      </c>
      <c r="C2546" s="20" t="n">
        <v>42369</v>
      </c>
      <c r="D2546" s="21" t="n">
        <v>0.01</v>
      </c>
      <c r="E2546" s="21" t="n">
        <v>0.015</v>
      </c>
      <c r="F2546" s="21" t="n">
        <v>0.025</v>
      </c>
    </row>
    <row r="2547">
      <c r="A2547" t="inlineStr">
        <is>
          <t>091E - Long (Energy)</t>
        </is>
      </c>
      <c r="B2547" s="20" t="n">
        <v>42370</v>
      </c>
      <c r="C2547" s="20" t="n">
        <v>47664</v>
      </c>
      <c r="D2547" s="21" t="n">
        <v>0</v>
      </c>
      <c r="E2547" s="21" t="n">
        <v>0.01</v>
      </c>
      <c r="F2547" s="21" t="n">
        <v>0.01</v>
      </c>
    </row>
    <row r="2548">
      <c r="A2548" t="inlineStr">
        <is>
          <t>091E - Long (Energy)</t>
        </is>
      </c>
      <c r="B2548" s="20" t="n">
        <v>47665</v>
      </c>
      <c r="C2548" s="20" t="n">
        <v>2958465</v>
      </c>
      <c r="D2548" s="21" t="n">
        <v>0</v>
      </c>
      <c r="E2548" s="21" t="n">
        <v>0</v>
      </c>
      <c r="F2548" s="21" t="n">
        <v>0</v>
      </c>
    </row>
    <row r="2549">
      <c r="A2549" t="inlineStr">
        <is>
          <t>091JT - Long (Jet Fuel)</t>
        </is>
      </c>
      <c r="B2549" s="20" t="n">
        <v>42005</v>
      </c>
      <c r="C2549" s="20" t="n">
        <v>42185</v>
      </c>
      <c r="D2549" s="21" t="n">
        <v>0</v>
      </c>
      <c r="E2549" s="21" t="n">
        <v>0</v>
      </c>
      <c r="F2549" s="21" t="n">
        <v>0</v>
      </c>
    </row>
    <row r="2550">
      <c r="A2550" t="inlineStr">
        <is>
          <t>091JT - Long (Jet Fuel)</t>
        </is>
      </c>
      <c r="B2550" s="20" t="n">
        <v>42186</v>
      </c>
      <c r="C2550" s="20" t="n">
        <v>43281</v>
      </c>
      <c r="D2550" s="21" t="n">
        <v>0.04</v>
      </c>
      <c r="E2550" s="21" t="n">
        <v>0.03</v>
      </c>
      <c r="F2550" s="21" t="n">
        <v>0.07000000000000001</v>
      </c>
    </row>
    <row r="2551">
      <c r="A2551" t="inlineStr">
        <is>
          <t>091JT - Long (Jet Fuel)</t>
        </is>
      </c>
      <c r="B2551" s="20" t="n">
        <v>43282</v>
      </c>
      <c r="C2551" s="20" t="n">
        <v>43312</v>
      </c>
      <c r="D2551" s="21" t="n">
        <v>0.04</v>
      </c>
      <c r="E2551" s="21" t="n">
        <v>0</v>
      </c>
      <c r="F2551" s="21" t="n">
        <v>0.04</v>
      </c>
    </row>
    <row r="2552">
      <c r="A2552" t="inlineStr">
        <is>
          <t>091JT - Long (Jet Fuel)</t>
        </is>
      </c>
      <c r="B2552" s="20" t="n">
        <v>43313</v>
      </c>
      <c r="C2552" s="20" t="n">
        <v>2958465</v>
      </c>
      <c r="D2552" s="21" t="n">
        <v>0</v>
      </c>
      <c r="E2552" s="21" t="n">
        <v>0</v>
      </c>
      <c r="F2552" s="21" t="n">
        <v>0</v>
      </c>
    </row>
    <row r="2553">
      <c r="A2553" t="inlineStr">
        <is>
          <t>091TE - Long (TSPLOST Exempt)</t>
        </is>
      </c>
      <c r="B2553" s="20" t="n">
        <v>32509</v>
      </c>
      <c r="C2553" s="20" t="n">
        <v>35246</v>
      </c>
      <c r="D2553" s="21" t="n">
        <v>0.04</v>
      </c>
      <c r="E2553" s="21" t="n">
        <v>0.01</v>
      </c>
      <c r="F2553" s="21" t="n">
        <v>0.05</v>
      </c>
    </row>
    <row r="2554">
      <c r="A2554" t="inlineStr">
        <is>
          <t>091TE - Long (TSPLOST Exempt)</t>
        </is>
      </c>
      <c r="B2554" s="20" t="n">
        <v>35247</v>
      </c>
      <c r="C2554" s="20" t="n">
        <v>35795</v>
      </c>
      <c r="D2554" s="21" t="n">
        <v>0.04</v>
      </c>
      <c r="E2554" s="21" t="n">
        <v>0.02</v>
      </c>
      <c r="F2554" s="21" t="n">
        <v>0.06</v>
      </c>
    </row>
    <row r="2555">
      <c r="A2555" t="inlineStr">
        <is>
          <t>091TE - Long (TSPLOST Exempt)</t>
        </is>
      </c>
      <c r="B2555" s="20" t="n">
        <v>35796</v>
      </c>
      <c r="C2555" s="20" t="n">
        <v>36707</v>
      </c>
      <c r="D2555" s="21" t="n">
        <v>0.04</v>
      </c>
      <c r="E2555" s="21" t="n">
        <v>0.03</v>
      </c>
      <c r="F2555" s="21" t="n">
        <v>0.07000000000000001</v>
      </c>
    </row>
    <row r="2556">
      <c r="A2556" t="inlineStr">
        <is>
          <t>091TE - Long (TSPLOST Exempt)</t>
        </is>
      </c>
      <c r="B2556" s="20" t="n">
        <v>36708</v>
      </c>
      <c r="C2556" s="20" t="n">
        <v>36981</v>
      </c>
      <c r="D2556" s="21" t="n">
        <v>0.04</v>
      </c>
      <c r="E2556" s="21" t="n">
        <v>0.02</v>
      </c>
      <c r="F2556" s="21" t="n">
        <v>0.06</v>
      </c>
    </row>
    <row r="2557">
      <c r="A2557" t="inlineStr">
        <is>
          <t>091TE - Long (TSPLOST Exempt)</t>
        </is>
      </c>
      <c r="B2557" s="20" t="n">
        <v>36982</v>
      </c>
      <c r="C2557" s="20" t="n">
        <v>46022</v>
      </c>
      <c r="D2557" s="21" t="n">
        <v>0.04</v>
      </c>
      <c r="E2557" s="21" t="n">
        <v>0.03</v>
      </c>
      <c r="F2557" s="21" t="n">
        <v>0.07000000000000001</v>
      </c>
    </row>
    <row r="2558">
      <c r="A2558" t="inlineStr">
        <is>
          <t>091TE - Long (TSPLOST Exempt)</t>
        </is>
      </c>
      <c r="B2558" s="20" t="n">
        <v>46023</v>
      </c>
      <c r="C2558" s="20" t="n">
        <v>47573</v>
      </c>
      <c r="D2558" s="21" t="n">
        <v>0.04</v>
      </c>
      <c r="E2558" s="21" t="n">
        <v>0.04</v>
      </c>
      <c r="F2558" s="21" t="n">
        <v>0.08</v>
      </c>
    </row>
    <row r="2559">
      <c r="A2559" t="inlineStr">
        <is>
          <t>091TE - Long (TSPLOST Exempt)</t>
        </is>
      </c>
      <c r="B2559" s="20" t="n">
        <v>47574</v>
      </c>
      <c r="C2559" s="20" t="n">
        <v>47664</v>
      </c>
      <c r="D2559" s="21" t="n">
        <v>0.04</v>
      </c>
      <c r="E2559" s="21" t="n">
        <v>0.03</v>
      </c>
      <c r="F2559" s="21" t="n">
        <v>0.07000000000000001</v>
      </c>
    </row>
    <row r="2560">
      <c r="A2560" t="inlineStr">
        <is>
          <t>091TE - Long (TSPLOST Exempt)</t>
        </is>
      </c>
      <c r="B2560" s="20" t="n">
        <v>47665</v>
      </c>
      <c r="C2560" s="20" t="n">
        <v>47848</v>
      </c>
      <c r="D2560" s="21" t="n">
        <v>0.04</v>
      </c>
      <c r="E2560" s="21" t="n">
        <v>0.02</v>
      </c>
      <c r="F2560" s="21" t="n">
        <v>0.06</v>
      </c>
    </row>
    <row r="2561">
      <c r="A2561" t="inlineStr">
        <is>
          <t>091TE - Long (TSPLOST Exempt)</t>
        </is>
      </c>
      <c r="B2561" s="20" t="n">
        <v>47849</v>
      </c>
      <c r="C2561" s="20" t="n">
        <v>2958465</v>
      </c>
      <c r="D2561" s="21" t="n">
        <v>0.04</v>
      </c>
      <c r="E2561" s="21" t="n">
        <v>0.01</v>
      </c>
      <c r="F2561" s="21" t="n">
        <v>0.05</v>
      </c>
    </row>
    <row r="2562">
      <c r="A2562" t="inlineStr">
        <is>
          <t>092 - Lowndes</t>
        </is>
      </c>
      <c r="B2562" s="20" t="n">
        <v>27851</v>
      </c>
      <c r="C2562" s="20" t="n">
        <v>31777</v>
      </c>
      <c r="D2562" s="21" t="n">
        <v>0.04</v>
      </c>
      <c r="E2562" s="21" t="n">
        <v>0.01</v>
      </c>
      <c r="F2562" s="21" t="n">
        <v>0.05</v>
      </c>
    </row>
    <row r="2563">
      <c r="A2563" t="inlineStr">
        <is>
          <t>092 - Lowndes</t>
        </is>
      </c>
      <c r="B2563" s="20" t="n">
        <v>31778</v>
      </c>
      <c r="C2563" s="20" t="n">
        <v>32781</v>
      </c>
      <c r="D2563" s="21" t="n">
        <v>0.04</v>
      </c>
      <c r="E2563" s="21" t="n">
        <v>0.02</v>
      </c>
      <c r="F2563" s="21" t="n">
        <v>0.06</v>
      </c>
    </row>
    <row r="2564">
      <c r="A2564" t="inlineStr">
        <is>
          <t>092 - Lowndes</t>
        </is>
      </c>
      <c r="B2564" s="20" t="n">
        <v>32782</v>
      </c>
      <c r="C2564" s="20" t="n">
        <v>32873</v>
      </c>
      <c r="D2564" s="21" t="n">
        <v>0.04</v>
      </c>
      <c r="E2564" s="21" t="n">
        <v>0.01</v>
      </c>
      <c r="F2564" s="21" t="n">
        <v>0.05</v>
      </c>
    </row>
    <row r="2565">
      <c r="A2565" t="inlineStr">
        <is>
          <t>092 - Lowndes</t>
        </is>
      </c>
      <c r="B2565" s="20" t="n">
        <v>32874</v>
      </c>
      <c r="C2565" s="20" t="n">
        <v>35703</v>
      </c>
      <c r="D2565" s="21" t="n">
        <v>0.04</v>
      </c>
      <c r="E2565" s="21" t="n">
        <v>0.02</v>
      </c>
      <c r="F2565" s="21" t="n">
        <v>0.06</v>
      </c>
    </row>
    <row r="2566">
      <c r="A2566" t="inlineStr">
        <is>
          <t>092 - Lowndes</t>
        </is>
      </c>
      <c r="B2566" s="20" t="n">
        <v>35704</v>
      </c>
      <c r="C2566" s="20" t="n">
        <v>43373</v>
      </c>
      <c r="D2566" s="21" t="n">
        <v>0.04</v>
      </c>
      <c r="E2566" s="21" t="n">
        <v>0.03</v>
      </c>
      <c r="F2566" s="21" t="n">
        <v>0.07000000000000001</v>
      </c>
    </row>
    <row r="2567">
      <c r="A2567" t="inlineStr">
        <is>
          <t>092 - Lowndes</t>
        </is>
      </c>
      <c r="B2567" s="20" t="n">
        <v>43374</v>
      </c>
      <c r="C2567" s="20" t="n">
        <v>46660</v>
      </c>
      <c r="D2567" s="21" t="n">
        <v>0.04</v>
      </c>
      <c r="E2567" s="21" t="n">
        <v>0.04</v>
      </c>
      <c r="F2567" s="21" t="n">
        <v>0.08</v>
      </c>
    </row>
    <row r="2568">
      <c r="A2568" t="inlineStr">
        <is>
          <t>092 - Lowndes</t>
        </is>
      </c>
      <c r="B2568" s="20" t="n">
        <v>46661</v>
      </c>
      <c r="C2568" s="20" t="n">
        <v>47026</v>
      </c>
      <c r="D2568" s="21" t="n">
        <v>0.04</v>
      </c>
      <c r="E2568" s="21" t="n">
        <v>0.03</v>
      </c>
      <c r="F2568" s="21" t="n">
        <v>0.07000000000000001</v>
      </c>
    </row>
    <row r="2569">
      <c r="A2569" t="inlineStr">
        <is>
          <t>092 - Lowndes</t>
        </is>
      </c>
      <c r="B2569" s="20" t="n">
        <v>47027</v>
      </c>
      <c r="C2569" s="20" t="n">
        <v>48213</v>
      </c>
      <c r="D2569" s="21" t="n">
        <v>0.04</v>
      </c>
      <c r="E2569" s="21" t="n">
        <v>0.02</v>
      </c>
      <c r="F2569" s="21" t="n">
        <v>0.06</v>
      </c>
    </row>
    <row r="2570">
      <c r="A2570" t="inlineStr">
        <is>
          <t>092 - Lowndes</t>
        </is>
      </c>
      <c r="B2570" s="20" t="n">
        <v>48214</v>
      </c>
      <c r="C2570" s="20" t="n">
        <v>2958465</v>
      </c>
      <c r="D2570" s="21" t="n">
        <v>0.04</v>
      </c>
      <c r="E2570" s="21" t="n">
        <v>0.01</v>
      </c>
      <c r="F2570" s="21" t="n">
        <v>0.05</v>
      </c>
    </row>
    <row r="2571">
      <c r="A2571" t="inlineStr">
        <is>
          <t>092CLF - Lowndes (Locomotive)</t>
        </is>
      </c>
      <c r="B2571" s="20" t="n">
        <v>44378</v>
      </c>
      <c r="C2571" s="20" t="n">
        <v>46660</v>
      </c>
      <c r="D2571" s="21" t="n">
        <v>0.04</v>
      </c>
      <c r="E2571" s="21" t="n">
        <v>0.03</v>
      </c>
      <c r="F2571" s="21" t="n">
        <v>0.07000000000000001</v>
      </c>
    </row>
    <row r="2572">
      <c r="A2572" t="inlineStr">
        <is>
          <t>092CLF - Lowndes (Locomotive)</t>
        </is>
      </c>
      <c r="B2572" s="20" t="n">
        <v>46661</v>
      </c>
      <c r="C2572" s="20" t="n">
        <v>48213</v>
      </c>
      <c r="D2572" s="21" t="n">
        <v>0.04</v>
      </c>
      <c r="E2572" s="21" t="n">
        <v>0.02</v>
      </c>
      <c r="F2572" s="21" t="n">
        <v>0.06</v>
      </c>
    </row>
    <row r="2573">
      <c r="A2573" t="inlineStr">
        <is>
          <t>092CLF - Lowndes (Locomotive)</t>
        </is>
      </c>
      <c r="B2573" s="20" t="n">
        <v>48214</v>
      </c>
      <c r="C2573" s="20" t="n">
        <v>2958465</v>
      </c>
      <c r="D2573" s="21" t="n">
        <v>0.04</v>
      </c>
      <c r="E2573" s="21" t="n">
        <v>0.01</v>
      </c>
      <c r="F2573" s="21" t="n">
        <v>0.05</v>
      </c>
    </row>
    <row r="2574">
      <c r="A2574" t="inlineStr">
        <is>
          <t>092E - Lowndes (Energy)</t>
        </is>
      </c>
      <c r="B2574" s="20" t="n">
        <v>41275</v>
      </c>
      <c r="C2574" s="20" t="n">
        <v>41639</v>
      </c>
      <c r="D2574" s="21" t="n">
        <v>0.03</v>
      </c>
      <c r="E2574" s="21" t="n">
        <v>0.025</v>
      </c>
      <c r="F2574" s="21" t="n">
        <v>0.055</v>
      </c>
    </row>
    <row r="2575">
      <c r="A2575" t="inlineStr">
        <is>
          <t>092E - Lowndes (Energy)</t>
        </is>
      </c>
      <c r="B2575" s="20" t="n">
        <v>41640</v>
      </c>
      <c r="C2575" s="20" t="n">
        <v>42004</v>
      </c>
      <c r="D2575" s="21" t="n">
        <v>0.02</v>
      </c>
      <c r="E2575" s="21" t="n">
        <v>0.02</v>
      </c>
      <c r="F2575" s="21" t="n">
        <v>0.04</v>
      </c>
    </row>
    <row r="2576">
      <c r="A2576" t="inlineStr">
        <is>
          <t>092E - Lowndes (Energy)</t>
        </is>
      </c>
      <c r="B2576" s="20" t="n">
        <v>42005</v>
      </c>
      <c r="C2576" s="20" t="n">
        <v>42369</v>
      </c>
      <c r="D2576" s="21" t="n">
        <v>0.01</v>
      </c>
      <c r="E2576" s="21" t="n">
        <v>0.015</v>
      </c>
      <c r="F2576" s="21" t="n">
        <v>0.025</v>
      </c>
    </row>
    <row r="2577">
      <c r="A2577" t="inlineStr">
        <is>
          <t>092E - Lowndes (Energy)</t>
        </is>
      </c>
      <c r="B2577" s="20" t="n">
        <v>42370</v>
      </c>
      <c r="C2577" s="20" t="n">
        <v>46660</v>
      </c>
      <c r="D2577" s="21" t="n">
        <v>0</v>
      </c>
      <c r="E2577" s="21" t="n">
        <v>0.01</v>
      </c>
      <c r="F2577" s="21" t="n">
        <v>0.01</v>
      </c>
    </row>
    <row r="2578">
      <c r="A2578" t="inlineStr">
        <is>
          <t>092E - Lowndes (Energy)</t>
        </is>
      </c>
      <c r="B2578" s="20" t="n">
        <v>46661</v>
      </c>
      <c r="C2578" s="20" t="n">
        <v>2958465</v>
      </c>
      <c r="D2578" s="21" t="n">
        <v>0</v>
      </c>
      <c r="E2578" s="21" t="n">
        <v>0</v>
      </c>
      <c r="F2578" s="21" t="n">
        <v>0</v>
      </c>
    </row>
    <row r="2579">
      <c r="A2579" t="inlineStr">
        <is>
          <t>092JT - Lowndes (Jet Fuel)</t>
        </is>
      </c>
      <c r="B2579" s="20" t="n">
        <v>42005</v>
      </c>
      <c r="C2579" s="20" t="n">
        <v>42185</v>
      </c>
      <c r="D2579" s="21" t="n">
        <v>0</v>
      </c>
      <c r="E2579" s="21" t="n">
        <v>0</v>
      </c>
      <c r="F2579" s="21" t="n">
        <v>0</v>
      </c>
    </row>
    <row r="2580">
      <c r="A2580" t="inlineStr">
        <is>
          <t>092JT - Lowndes (Jet Fuel)</t>
        </is>
      </c>
      <c r="B2580" s="20" t="n">
        <v>42186</v>
      </c>
      <c r="C2580" s="20" t="n">
        <v>43281</v>
      </c>
      <c r="D2580" s="21" t="n">
        <v>0.04</v>
      </c>
      <c r="E2580" s="21" t="n">
        <v>0.03</v>
      </c>
      <c r="F2580" s="21" t="n">
        <v>0.07000000000000001</v>
      </c>
    </row>
    <row r="2581">
      <c r="A2581" t="inlineStr">
        <is>
          <t>092JT - Lowndes (Jet Fuel)</t>
        </is>
      </c>
      <c r="B2581" s="20" t="n">
        <v>43282</v>
      </c>
      <c r="C2581" s="20" t="n">
        <v>43312</v>
      </c>
      <c r="D2581" s="21" t="n">
        <v>0.04</v>
      </c>
      <c r="E2581" s="21" t="n">
        <v>0.01</v>
      </c>
      <c r="F2581" s="21" t="n">
        <v>0.05</v>
      </c>
    </row>
    <row r="2582">
      <c r="A2582" t="inlineStr">
        <is>
          <t>092JT - Lowndes (Jet Fuel)</t>
        </is>
      </c>
      <c r="B2582" s="20" t="n">
        <v>43313</v>
      </c>
      <c r="C2582" s="20" t="n">
        <v>2958465</v>
      </c>
      <c r="D2582" s="21" t="n">
        <v>0</v>
      </c>
      <c r="E2582" s="21" t="n">
        <v>0.01</v>
      </c>
      <c r="F2582" s="21" t="n">
        <v>0.01</v>
      </c>
    </row>
    <row r="2583">
      <c r="A2583" t="inlineStr">
        <is>
          <t>092TE - Lowndes (TSPLOST Exempt)</t>
        </is>
      </c>
      <c r="B2583" s="20" t="n">
        <v>27851</v>
      </c>
      <c r="C2583" s="20" t="n">
        <v>31777</v>
      </c>
      <c r="D2583" s="21" t="n">
        <v>0.04</v>
      </c>
      <c r="E2583" s="21" t="n">
        <v>0.01</v>
      </c>
      <c r="F2583" s="21" t="n">
        <v>0.05</v>
      </c>
    </row>
    <row r="2584">
      <c r="A2584" t="inlineStr">
        <is>
          <t>092TE - Lowndes (TSPLOST Exempt)</t>
        </is>
      </c>
      <c r="B2584" s="20" t="n">
        <v>31778</v>
      </c>
      <c r="C2584" s="20" t="n">
        <v>32781</v>
      </c>
      <c r="D2584" s="21" t="n">
        <v>0.04</v>
      </c>
      <c r="E2584" s="21" t="n">
        <v>0.02</v>
      </c>
      <c r="F2584" s="21" t="n">
        <v>0.06</v>
      </c>
    </row>
    <row r="2585">
      <c r="A2585" t="inlineStr">
        <is>
          <t>092TE - Lowndes (TSPLOST Exempt)</t>
        </is>
      </c>
      <c r="B2585" s="20" t="n">
        <v>32782</v>
      </c>
      <c r="C2585" s="20" t="n">
        <v>32873</v>
      </c>
      <c r="D2585" s="21" t="n">
        <v>0.04</v>
      </c>
      <c r="E2585" s="21" t="n">
        <v>0.01</v>
      </c>
      <c r="F2585" s="21" t="n">
        <v>0.05</v>
      </c>
    </row>
    <row r="2586">
      <c r="A2586" t="inlineStr">
        <is>
          <t>092TE - Lowndes (TSPLOST Exempt)</t>
        </is>
      </c>
      <c r="B2586" s="20" t="n">
        <v>32874</v>
      </c>
      <c r="C2586" s="20" t="n">
        <v>35703</v>
      </c>
      <c r="D2586" s="21" t="n">
        <v>0.04</v>
      </c>
      <c r="E2586" s="21" t="n">
        <v>0.02</v>
      </c>
      <c r="F2586" s="21" t="n">
        <v>0.06</v>
      </c>
    </row>
    <row r="2587">
      <c r="A2587" t="inlineStr">
        <is>
          <t>092TE - Lowndes (TSPLOST Exempt)</t>
        </is>
      </c>
      <c r="B2587" s="20" t="n">
        <v>35704</v>
      </c>
      <c r="C2587" s="20" t="n">
        <v>46660</v>
      </c>
      <c r="D2587" s="21" t="n">
        <v>0.04</v>
      </c>
      <c r="E2587" s="21" t="n">
        <v>0.03</v>
      </c>
      <c r="F2587" s="21" t="n">
        <v>0.07000000000000001</v>
      </c>
    </row>
    <row r="2588">
      <c r="A2588" t="inlineStr">
        <is>
          <t>092TE - Lowndes (TSPLOST Exempt)</t>
        </is>
      </c>
      <c r="B2588" s="20" t="n">
        <v>46661</v>
      </c>
      <c r="C2588" s="20" t="n">
        <v>48213</v>
      </c>
      <c r="D2588" s="21" t="n">
        <v>0.04</v>
      </c>
      <c r="E2588" s="21" t="n">
        <v>0.02</v>
      </c>
      <c r="F2588" s="21" t="n">
        <v>0.06</v>
      </c>
    </row>
    <row r="2589">
      <c r="A2589" t="inlineStr">
        <is>
          <t>092TE - Lowndes (TSPLOST Exempt)</t>
        </is>
      </c>
      <c r="B2589" s="20" t="n">
        <v>48214</v>
      </c>
      <c r="C2589" s="20" t="n">
        <v>2958465</v>
      </c>
      <c r="D2589" s="21" t="n">
        <v>0.04</v>
      </c>
      <c r="E2589" s="21" t="n">
        <v>0.01</v>
      </c>
      <c r="F2589" s="21" t="n">
        <v>0.05</v>
      </c>
    </row>
    <row r="2590">
      <c r="A2590" t="inlineStr">
        <is>
          <t>093 - Lumpkin</t>
        </is>
      </c>
      <c r="B2590" s="20" t="n">
        <v>30042</v>
      </c>
      <c r="C2590" s="20" t="n">
        <v>33785</v>
      </c>
      <c r="D2590" s="21" t="n">
        <v>0.04</v>
      </c>
      <c r="E2590" s="21" t="n">
        <v>0.01</v>
      </c>
      <c r="F2590" s="21" t="n">
        <v>0.05</v>
      </c>
    </row>
    <row r="2591">
      <c r="A2591" t="inlineStr">
        <is>
          <t>093 - Lumpkin</t>
        </is>
      </c>
      <c r="B2591" s="20" t="n">
        <v>33786</v>
      </c>
      <c r="C2591" s="20" t="n">
        <v>34242</v>
      </c>
      <c r="D2591" s="21" t="n">
        <v>0.04</v>
      </c>
      <c r="E2591" s="21" t="n">
        <v>0.02</v>
      </c>
      <c r="F2591" s="21" t="n">
        <v>0.06</v>
      </c>
    </row>
    <row r="2592">
      <c r="A2592" t="inlineStr">
        <is>
          <t>093 - Lumpkin</t>
        </is>
      </c>
      <c r="B2592" s="20" t="n">
        <v>34243</v>
      </c>
      <c r="C2592" s="20" t="n">
        <v>34699</v>
      </c>
      <c r="D2592" s="21" t="n">
        <v>0.04</v>
      </c>
      <c r="E2592" s="21" t="n">
        <v>0.01</v>
      </c>
      <c r="F2592" s="21" t="n">
        <v>0.05</v>
      </c>
    </row>
    <row r="2593">
      <c r="A2593" t="inlineStr">
        <is>
          <t>093 - Lumpkin</t>
        </is>
      </c>
      <c r="B2593" s="20" t="n">
        <v>34700</v>
      </c>
      <c r="C2593" s="20" t="n">
        <v>35611</v>
      </c>
      <c r="D2593" s="21" t="n">
        <v>0.04</v>
      </c>
      <c r="E2593" s="21" t="n">
        <v>0.02</v>
      </c>
      <c r="F2593" s="21" t="n">
        <v>0.06</v>
      </c>
    </row>
    <row r="2594">
      <c r="A2594" t="inlineStr">
        <is>
          <t>093 - Lumpkin</t>
        </is>
      </c>
      <c r="B2594" s="20" t="n">
        <v>35612</v>
      </c>
      <c r="C2594" s="20" t="n">
        <v>35885</v>
      </c>
      <c r="D2594" s="21" t="n">
        <v>0.04</v>
      </c>
      <c r="E2594" s="21" t="n">
        <v>0.03</v>
      </c>
      <c r="F2594" s="21" t="n">
        <v>0.07000000000000001</v>
      </c>
    </row>
    <row r="2595">
      <c r="A2595" t="inlineStr">
        <is>
          <t>093 - Lumpkin</t>
        </is>
      </c>
      <c r="B2595" s="20" t="n">
        <v>35886</v>
      </c>
      <c r="C2595" s="20" t="n">
        <v>36160</v>
      </c>
      <c r="D2595" s="21" t="n">
        <v>0.04</v>
      </c>
      <c r="E2595" s="21" t="n">
        <v>0.02</v>
      </c>
      <c r="F2595" s="21" t="n">
        <v>0.06</v>
      </c>
    </row>
    <row r="2596">
      <c r="A2596" t="inlineStr">
        <is>
          <t>093 - Lumpkin</t>
        </is>
      </c>
      <c r="B2596" s="20" t="n">
        <v>36161</v>
      </c>
      <c r="C2596" s="20" t="n">
        <v>37072</v>
      </c>
      <c r="D2596" s="21" t="n">
        <v>0.04</v>
      </c>
      <c r="E2596" s="21" t="n">
        <v>0.03</v>
      </c>
      <c r="F2596" s="21" t="n">
        <v>0.07000000000000001</v>
      </c>
    </row>
    <row r="2597">
      <c r="A2597" t="inlineStr">
        <is>
          <t>093 - Lumpkin</t>
        </is>
      </c>
      <c r="B2597" s="20" t="n">
        <v>37073</v>
      </c>
      <c r="C2597" s="20" t="n">
        <v>37164</v>
      </c>
      <c r="D2597" s="21" t="n">
        <v>0.04</v>
      </c>
      <c r="E2597" s="21" t="n">
        <v>0.02</v>
      </c>
      <c r="F2597" s="21" t="n">
        <v>0.06</v>
      </c>
    </row>
    <row r="2598">
      <c r="A2598" t="inlineStr">
        <is>
          <t>093 - Lumpkin</t>
        </is>
      </c>
      <c r="B2598" s="20" t="n">
        <v>37165</v>
      </c>
      <c r="C2598" s="20" t="n">
        <v>43646</v>
      </c>
      <c r="D2598" s="21" t="n">
        <v>0.04</v>
      </c>
      <c r="E2598" s="21" t="n">
        <v>0.03</v>
      </c>
      <c r="F2598" s="21" t="n">
        <v>0.07000000000000001</v>
      </c>
    </row>
    <row r="2599">
      <c r="A2599" t="inlineStr">
        <is>
          <t>093 - Lumpkin</t>
        </is>
      </c>
      <c r="B2599" s="20" t="n">
        <v>43647</v>
      </c>
      <c r="C2599" s="20" t="n">
        <v>46843</v>
      </c>
      <c r="D2599" s="21" t="n">
        <v>0.04</v>
      </c>
      <c r="E2599" s="21" t="n">
        <v>0.04</v>
      </c>
      <c r="F2599" s="21" t="n">
        <v>0.08</v>
      </c>
    </row>
    <row r="2600">
      <c r="A2600" t="inlineStr">
        <is>
          <t>093 - Lumpkin</t>
        </is>
      </c>
      <c r="B2600" s="20" t="n">
        <v>46844</v>
      </c>
      <c r="C2600" s="20" t="n">
        <v>47848</v>
      </c>
      <c r="D2600" s="21" t="n">
        <v>0.04</v>
      </c>
      <c r="E2600" s="21" t="n">
        <v>0.03</v>
      </c>
      <c r="F2600" s="21" t="n">
        <v>0.07000000000000001</v>
      </c>
    </row>
    <row r="2601">
      <c r="A2601" t="inlineStr">
        <is>
          <t>093 - Lumpkin</t>
        </is>
      </c>
      <c r="B2601" s="20" t="n">
        <v>47849</v>
      </c>
      <c r="C2601" s="20" t="n">
        <v>48304</v>
      </c>
      <c r="D2601" s="21" t="n">
        <v>0.04</v>
      </c>
      <c r="E2601" s="21" t="n">
        <v>0.02</v>
      </c>
      <c r="F2601" s="21" t="n">
        <v>0.06</v>
      </c>
    </row>
    <row r="2602">
      <c r="A2602" t="inlineStr">
        <is>
          <t>093 - Lumpkin</t>
        </is>
      </c>
      <c r="B2602" s="20" t="n">
        <v>48305</v>
      </c>
      <c r="C2602" s="20" t="n">
        <v>2958465</v>
      </c>
      <c r="D2602" s="21" t="n">
        <v>0.04</v>
      </c>
      <c r="E2602" s="21" t="n">
        <v>0.01</v>
      </c>
      <c r="F2602" s="21" t="n">
        <v>0.05</v>
      </c>
    </row>
    <row r="2603">
      <c r="A2603" t="inlineStr">
        <is>
          <t>093CLF - Lumpkin (Locomotive)</t>
        </is>
      </c>
      <c r="B2603" s="20" t="n">
        <v>44378</v>
      </c>
      <c r="C2603" s="20" t="n">
        <v>47848</v>
      </c>
      <c r="D2603" s="21" t="n">
        <v>0.04</v>
      </c>
      <c r="E2603" s="21" t="n">
        <v>0.03</v>
      </c>
      <c r="F2603" s="21" t="n">
        <v>0.07000000000000001</v>
      </c>
    </row>
    <row r="2604">
      <c r="A2604" t="inlineStr">
        <is>
          <t>093CLF - Lumpkin (Locomotive)</t>
        </is>
      </c>
      <c r="B2604" s="20" t="n">
        <v>47849</v>
      </c>
      <c r="C2604" s="20" t="n">
        <v>48304</v>
      </c>
      <c r="D2604" s="21" t="n">
        <v>0.04</v>
      </c>
      <c r="E2604" s="21" t="n">
        <v>0.02</v>
      </c>
      <c r="F2604" s="21" t="n">
        <v>0.06</v>
      </c>
    </row>
    <row r="2605">
      <c r="A2605" t="inlineStr">
        <is>
          <t>093CLF - Lumpkin (Locomotive)</t>
        </is>
      </c>
      <c r="B2605" s="20" t="n">
        <v>48305</v>
      </c>
      <c r="C2605" s="20" t="n">
        <v>2958465</v>
      </c>
      <c r="D2605" s="21" t="n">
        <v>0.04</v>
      </c>
      <c r="E2605" s="21" t="n">
        <v>0.01</v>
      </c>
      <c r="F2605" s="21" t="n">
        <v>0.05</v>
      </c>
    </row>
    <row r="2606">
      <c r="A2606" t="inlineStr">
        <is>
          <t>093E - Lumpkin (Energy)</t>
        </is>
      </c>
      <c r="B2606" s="20" t="n">
        <v>41275</v>
      </c>
      <c r="C2606" s="20" t="n">
        <v>41639</v>
      </c>
      <c r="D2606" s="21" t="n">
        <v>0.03</v>
      </c>
      <c r="E2606" s="21" t="n">
        <v>0.025</v>
      </c>
      <c r="F2606" s="21" t="n">
        <v>0.055</v>
      </c>
    </row>
    <row r="2607">
      <c r="A2607" t="inlineStr">
        <is>
          <t>093E - Lumpkin (Energy)</t>
        </is>
      </c>
      <c r="B2607" s="20" t="n">
        <v>41640</v>
      </c>
      <c r="C2607" s="20" t="n">
        <v>42004</v>
      </c>
      <c r="D2607" s="21" t="n">
        <v>0.02</v>
      </c>
      <c r="E2607" s="21" t="n">
        <v>0.02</v>
      </c>
      <c r="F2607" s="21" t="n">
        <v>0.04</v>
      </c>
    </row>
    <row r="2608">
      <c r="A2608" t="inlineStr">
        <is>
          <t>093E - Lumpkin (Energy)</t>
        </is>
      </c>
      <c r="B2608" s="20" t="n">
        <v>42005</v>
      </c>
      <c r="C2608" s="20" t="n">
        <v>42369</v>
      </c>
      <c r="D2608" s="21" t="n">
        <v>0.01</v>
      </c>
      <c r="E2608" s="21" t="n">
        <v>0.015</v>
      </c>
      <c r="F2608" s="21" t="n">
        <v>0.025</v>
      </c>
    </row>
    <row r="2609">
      <c r="A2609" t="inlineStr">
        <is>
          <t>093E - Lumpkin (Energy)</t>
        </is>
      </c>
      <c r="B2609" s="20" t="n">
        <v>42370</v>
      </c>
      <c r="C2609" s="20" t="n">
        <v>47848</v>
      </c>
      <c r="D2609" s="21" t="n">
        <v>0</v>
      </c>
      <c r="E2609" s="21" t="n">
        <v>0.01</v>
      </c>
      <c r="F2609" s="21" t="n">
        <v>0.01</v>
      </c>
    </row>
    <row r="2610">
      <c r="A2610" t="inlineStr">
        <is>
          <t>093E - Lumpkin (Energy)</t>
        </is>
      </c>
      <c r="B2610" s="20" t="n">
        <v>47849</v>
      </c>
      <c r="C2610" s="20" t="n">
        <v>2958465</v>
      </c>
      <c r="D2610" s="21" t="n">
        <v>0</v>
      </c>
      <c r="E2610" s="21" t="n">
        <v>0</v>
      </c>
      <c r="F2610" s="21" t="n">
        <v>0</v>
      </c>
    </row>
    <row r="2611">
      <c r="A2611" t="inlineStr">
        <is>
          <t>093JT - Lumpkin (Jet Fuel)</t>
        </is>
      </c>
      <c r="B2611" s="20" t="n">
        <v>42005</v>
      </c>
      <c r="C2611" s="20" t="n">
        <v>42185</v>
      </c>
      <c r="D2611" s="21" t="n">
        <v>0</v>
      </c>
      <c r="E2611" s="21" t="n">
        <v>0</v>
      </c>
      <c r="F2611" s="21" t="n">
        <v>0</v>
      </c>
    </row>
    <row r="2612">
      <c r="A2612" t="inlineStr">
        <is>
          <t>093JT - Lumpkin (Jet Fuel)</t>
        </is>
      </c>
      <c r="B2612" s="20" t="n">
        <v>42186</v>
      </c>
      <c r="C2612" s="20" t="n">
        <v>43281</v>
      </c>
      <c r="D2612" s="21" t="n">
        <v>0.04</v>
      </c>
      <c r="E2612" s="21" t="n">
        <v>0.03</v>
      </c>
      <c r="F2612" s="21" t="n">
        <v>0.07000000000000001</v>
      </c>
    </row>
    <row r="2613">
      <c r="A2613" t="inlineStr">
        <is>
          <t>093JT - Lumpkin (Jet Fuel)</t>
        </is>
      </c>
      <c r="B2613" s="20" t="n">
        <v>43282</v>
      </c>
      <c r="C2613" s="20" t="n">
        <v>43312</v>
      </c>
      <c r="D2613" s="21" t="n">
        <v>0.04</v>
      </c>
      <c r="E2613" s="21" t="n">
        <v>0.01</v>
      </c>
      <c r="F2613" s="21" t="n">
        <v>0.05</v>
      </c>
    </row>
    <row r="2614">
      <c r="A2614" t="inlineStr">
        <is>
          <t>093JT - Lumpkin (Jet Fuel)</t>
        </is>
      </c>
      <c r="B2614" s="20" t="n">
        <v>43313</v>
      </c>
      <c r="C2614" s="20" t="n">
        <v>2958465</v>
      </c>
      <c r="D2614" s="21" t="n">
        <v>0</v>
      </c>
      <c r="E2614" s="21" t="n">
        <v>0.01</v>
      </c>
      <c r="F2614" s="21" t="n">
        <v>0.01</v>
      </c>
    </row>
    <row r="2615">
      <c r="A2615" t="inlineStr">
        <is>
          <t>093TE - Lumpkin (TSPLOST Exempt)</t>
        </is>
      </c>
      <c r="B2615" s="20" t="n">
        <v>30042</v>
      </c>
      <c r="C2615" s="20" t="n">
        <v>33785</v>
      </c>
      <c r="D2615" s="21" t="n">
        <v>0.04</v>
      </c>
      <c r="E2615" s="21" t="n">
        <v>0.01</v>
      </c>
      <c r="F2615" s="21" t="n">
        <v>0.05</v>
      </c>
    </row>
    <row r="2616">
      <c r="A2616" t="inlineStr">
        <is>
          <t>093TE - Lumpkin (TSPLOST Exempt)</t>
        </is>
      </c>
      <c r="B2616" s="20" t="n">
        <v>33786</v>
      </c>
      <c r="C2616" s="20" t="n">
        <v>34242</v>
      </c>
      <c r="D2616" s="21" t="n">
        <v>0.04</v>
      </c>
      <c r="E2616" s="21" t="n">
        <v>0.02</v>
      </c>
      <c r="F2616" s="21" t="n">
        <v>0.06</v>
      </c>
    </row>
    <row r="2617">
      <c r="A2617" t="inlineStr">
        <is>
          <t>093TE - Lumpkin (TSPLOST Exempt)</t>
        </is>
      </c>
      <c r="B2617" s="20" t="n">
        <v>34243</v>
      </c>
      <c r="C2617" s="20" t="n">
        <v>34699</v>
      </c>
      <c r="D2617" s="21" t="n">
        <v>0.04</v>
      </c>
      <c r="E2617" s="21" t="n">
        <v>0.01</v>
      </c>
      <c r="F2617" s="21" t="n">
        <v>0.05</v>
      </c>
    </row>
    <row r="2618">
      <c r="A2618" t="inlineStr">
        <is>
          <t>093TE - Lumpkin (TSPLOST Exempt)</t>
        </is>
      </c>
      <c r="B2618" s="20" t="n">
        <v>34700</v>
      </c>
      <c r="C2618" s="20" t="n">
        <v>35611</v>
      </c>
      <c r="D2618" s="21" t="n">
        <v>0.04</v>
      </c>
      <c r="E2618" s="21" t="n">
        <v>0.02</v>
      </c>
      <c r="F2618" s="21" t="n">
        <v>0.06</v>
      </c>
    </row>
    <row r="2619">
      <c r="A2619" t="inlineStr">
        <is>
          <t>093TE - Lumpkin (TSPLOST Exempt)</t>
        </is>
      </c>
      <c r="B2619" s="20" t="n">
        <v>35612</v>
      </c>
      <c r="C2619" s="20" t="n">
        <v>35885</v>
      </c>
      <c r="D2619" s="21" t="n">
        <v>0.04</v>
      </c>
      <c r="E2619" s="21" t="n">
        <v>0.03</v>
      </c>
      <c r="F2619" s="21" t="n">
        <v>0.07000000000000001</v>
      </c>
    </row>
    <row r="2620">
      <c r="A2620" t="inlineStr">
        <is>
          <t>093TE - Lumpkin (TSPLOST Exempt)</t>
        </is>
      </c>
      <c r="B2620" s="20" t="n">
        <v>35886</v>
      </c>
      <c r="C2620" s="20" t="n">
        <v>36160</v>
      </c>
      <c r="D2620" s="21" t="n">
        <v>0.04</v>
      </c>
      <c r="E2620" s="21" t="n">
        <v>0.02</v>
      </c>
      <c r="F2620" s="21" t="n">
        <v>0.06</v>
      </c>
    </row>
    <row r="2621">
      <c r="A2621" t="inlineStr">
        <is>
          <t>093TE - Lumpkin (TSPLOST Exempt)</t>
        </is>
      </c>
      <c r="B2621" s="20" t="n">
        <v>36161</v>
      </c>
      <c r="C2621" s="20" t="n">
        <v>37072</v>
      </c>
      <c r="D2621" s="21" t="n">
        <v>0.04</v>
      </c>
      <c r="E2621" s="21" t="n">
        <v>0.03</v>
      </c>
      <c r="F2621" s="21" t="n">
        <v>0.07000000000000001</v>
      </c>
    </row>
    <row r="2622">
      <c r="A2622" t="inlineStr">
        <is>
          <t>093TE - Lumpkin (TSPLOST Exempt)</t>
        </is>
      </c>
      <c r="B2622" s="20" t="n">
        <v>37073</v>
      </c>
      <c r="C2622" s="20" t="n">
        <v>37164</v>
      </c>
      <c r="D2622" s="21" t="n">
        <v>0.04</v>
      </c>
      <c r="E2622" s="21" t="n">
        <v>0.02</v>
      </c>
      <c r="F2622" s="21" t="n">
        <v>0.06</v>
      </c>
    </row>
    <row r="2623">
      <c r="A2623" t="inlineStr">
        <is>
          <t>093TE - Lumpkin (TSPLOST Exempt)</t>
        </is>
      </c>
      <c r="B2623" s="20" t="n">
        <v>37165</v>
      </c>
      <c r="C2623" s="20" t="n">
        <v>47848</v>
      </c>
      <c r="D2623" s="21" t="n">
        <v>0.04</v>
      </c>
      <c r="E2623" s="21" t="n">
        <v>0.03</v>
      </c>
      <c r="F2623" s="21" t="n">
        <v>0.07000000000000001</v>
      </c>
    </row>
    <row r="2624">
      <c r="A2624" t="inlineStr">
        <is>
          <t>093TE - Lumpkin (TSPLOST Exempt)</t>
        </is>
      </c>
      <c r="B2624" s="20" t="n">
        <v>47849</v>
      </c>
      <c r="C2624" s="20" t="n">
        <v>48304</v>
      </c>
      <c r="D2624" s="21" t="n">
        <v>0.04</v>
      </c>
      <c r="E2624" s="21" t="n">
        <v>0.02</v>
      </c>
      <c r="F2624" s="21" t="n">
        <v>0.06</v>
      </c>
    </row>
    <row r="2625">
      <c r="A2625" t="inlineStr">
        <is>
          <t>093TE - Lumpkin (TSPLOST Exempt)</t>
        </is>
      </c>
      <c r="B2625" s="20" t="n">
        <v>48305</v>
      </c>
      <c r="C2625" s="20" t="n">
        <v>2958465</v>
      </c>
      <c r="D2625" s="21" t="n">
        <v>0.04</v>
      </c>
      <c r="E2625" s="21" t="n">
        <v>0.01</v>
      </c>
      <c r="F2625" s="21" t="n">
        <v>0.05</v>
      </c>
    </row>
    <row r="2626">
      <c r="A2626" t="inlineStr">
        <is>
          <t>094 - Macon</t>
        </is>
      </c>
      <c r="B2626" s="20" t="n">
        <v>28307</v>
      </c>
      <c r="C2626" s="20" t="n">
        <v>32233</v>
      </c>
      <c r="D2626" s="21" t="n">
        <v>0.04</v>
      </c>
      <c r="E2626" s="21" t="n">
        <v>0.01</v>
      </c>
      <c r="F2626" s="21" t="n">
        <v>0.05</v>
      </c>
    </row>
    <row r="2627">
      <c r="A2627" t="inlineStr">
        <is>
          <t>094 - Macon</t>
        </is>
      </c>
      <c r="B2627" s="20" t="n">
        <v>32234</v>
      </c>
      <c r="C2627" s="20" t="n">
        <v>34789</v>
      </c>
      <c r="D2627" s="21" t="n">
        <v>0.04</v>
      </c>
      <c r="E2627" s="21" t="n">
        <v>0.02</v>
      </c>
      <c r="F2627" s="21" t="n">
        <v>0.06</v>
      </c>
    </row>
    <row r="2628">
      <c r="A2628" t="inlineStr">
        <is>
          <t>094 - Macon</t>
        </is>
      </c>
      <c r="B2628" s="20" t="n">
        <v>34790</v>
      </c>
      <c r="C2628" s="20" t="n">
        <v>35064</v>
      </c>
      <c r="D2628" s="21" t="n">
        <v>0.04</v>
      </c>
      <c r="E2628" s="21" t="n">
        <v>0.01</v>
      </c>
      <c r="F2628" s="21" t="n">
        <v>0.05</v>
      </c>
    </row>
    <row r="2629">
      <c r="A2629" t="inlineStr">
        <is>
          <t>094 - Macon</t>
        </is>
      </c>
      <c r="B2629" s="20" t="n">
        <v>35065</v>
      </c>
      <c r="C2629" s="20" t="n">
        <v>35611</v>
      </c>
      <c r="D2629" s="21" t="n">
        <v>0.04</v>
      </c>
      <c r="E2629" s="21" t="n">
        <v>0.02</v>
      </c>
      <c r="F2629" s="21" t="n">
        <v>0.06</v>
      </c>
    </row>
    <row r="2630">
      <c r="A2630" t="inlineStr">
        <is>
          <t>094 - Macon</t>
        </is>
      </c>
      <c r="B2630" s="20" t="n">
        <v>35612</v>
      </c>
      <c r="C2630" s="20" t="n">
        <v>41274</v>
      </c>
      <c r="D2630" s="21" t="n">
        <v>0.04</v>
      </c>
      <c r="E2630" s="21" t="n">
        <v>0.03</v>
      </c>
      <c r="F2630" s="21" t="n">
        <v>0.07000000000000001</v>
      </c>
    </row>
    <row r="2631">
      <c r="A2631" t="inlineStr">
        <is>
          <t>094 - Macon</t>
        </is>
      </c>
      <c r="B2631" s="20" t="n">
        <v>41275</v>
      </c>
      <c r="C2631" s="20" t="n">
        <v>44742</v>
      </c>
      <c r="D2631" s="21" t="n">
        <v>0.04</v>
      </c>
      <c r="E2631" s="21" t="n">
        <v>0.04</v>
      </c>
      <c r="F2631" s="21" t="n">
        <v>0.08</v>
      </c>
    </row>
    <row r="2632">
      <c r="A2632" t="inlineStr">
        <is>
          <t>094 - Macon</t>
        </is>
      </c>
      <c r="B2632" s="20" t="n">
        <v>44743</v>
      </c>
      <c r="C2632" s="20" t="n">
        <v>46568</v>
      </c>
      <c r="D2632" s="21" t="n">
        <v>0.04</v>
      </c>
      <c r="E2632" s="21" t="n">
        <v>0.04</v>
      </c>
      <c r="F2632" s="21" t="n">
        <v>0.08</v>
      </c>
    </row>
    <row r="2633">
      <c r="A2633" t="inlineStr">
        <is>
          <t>094 - Macon</t>
        </is>
      </c>
      <c r="B2633" s="20" t="n">
        <v>46569</v>
      </c>
      <c r="C2633" s="20" t="n">
        <v>46934</v>
      </c>
      <c r="D2633" s="21" t="n">
        <v>0.04</v>
      </c>
      <c r="E2633" s="21" t="n">
        <v>0.03</v>
      </c>
      <c r="F2633" s="21" t="n">
        <v>0.07000000000000001</v>
      </c>
    </row>
    <row r="2634">
      <c r="A2634" t="inlineStr">
        <is>
          <t>094 - Macon</t>
        </is>
      </c>
      <c r="B2634" s="20" t="n">
        <v>46935</v>
      </c>
      <c r="C2634" s="20" t="n">
        <v>47026</v>
      </c>
      <c r="D2634" s="21" t="n">
        <v>0.04</v>
      </c>
      <c r="E2634" s="21" t="n">
        <v>0.03</v>
      </c>
      <c r="F2634" s="21" t="n">
        <v>0.07000000000000001</v>
      </c>
    </row>
    <row r="2635">
      <c r="A2635" t="inlineStr">
        <is>
          <t>094 - Macon</t>
        </is>
      </c>
      <c r="B2635" s="20" t="n">
        <v>47027</v>
      </c>
      <c r="C2635" s="20" t="n">
        <v>48579</v>
      </c>
      <c r="D2635" s="21" t="n">
        <v>0.04</v>
      </c>
      <c r="E2635" s="21" t="n">
        <v>0.02</v>
      </c>
      <c r="F2635" s="21" t="n">
        <v>0.06</v>
      </c>
    </row>
    <row r="2636">
      <c r="A2636" t="inlineStr">
        <is>
          <t>094 - Macon</t>
        </is>
      </c>
      <c r="B2636" s="20" t="n">
        <v>48580</v>
      </c>
      <c r="C2636" s="20" t="n">
        <v>2958465</v>
      </c>
      <c r="D2636" s="21" t="n">
        <v>0.04</v>
      </c>
      <c r="E2636" s="21" t="n">
        <v>0.01</v>
      </c>
      <c r="F2636" s="21" t="n">
        <v>0.05</v>
      </c>
    </row>
    <row r="2637">
      <c r="A2637" t="inlineStr">
        <is>
          <t>094CLF - Macon (Locomotive)</t>
        </is>
      </c>
      <c r="B2637" s="20" t="n">
        <v>44378</v>
      </c>
      <c r="C2637" s="20" t="n">
        <v>44742</v>
      </c>
      <c r="D2637" s="21" t="n">
        <v>0.04</v>
      </c>
      <c r="E2637" s="21" t="n">
        <v>0.03</v>
      </c>
      <c r="F2637" s="21" t="n">
        <v>0.07000000000000001</v>
      </c>
    </row>
    <row r="2638">
      <c r="A2638" t="inlineStr">
        <is>
          <t>094CLF - Macon (Locomotive)</t>
        </is>
      </c>
      <c r="B2638" s="20" t="n">
        <v>44743</v>
      </c>
      <c r="C2638" s="20" t="n">
        <v>46568</v>
      </c>
      <c r="D2638" s="21" t="n">
        <v>0.04</v>
      </c>
      <c r="E2638" s="21" t="n">
        <v>0.03</v>
      </c>
      <c r="F2638" s="21" t="n">
        <v>0.07000000000000001</v>
      </c>
    </row>
    <row r="2639">
      <c r="A2639" t="inlineStr">
        <is>
          <t>094CLF - Macon (Locomotive)</t>
        </is>
      </c>
      <c r="B2639" s="20" t="n">
        <v>46569</v>
      </c>
      <c r="C2639" s="20" t="n">
        <v>47026</v>
      </c>
      <c r="D2639" s="21" t="n">
        <v>0.04</v>
      </c>
      <c r="E2639" s="21" t="n">
        <v>0.02</v>
      </c>
      <c r="F2639" s="21" t="n">
        <v>0.06</v>
      </c>
    </row>
    <row r="2640">
      <c r="A2640" t="inlineStr">
        <is>
          <t>094CLF - Macon (Locomotive)</t>
        </is>
      </c>
      <c r="B2640" s="20" t="n">
        <v>47027</v>
      </c>
      <c r="C2640" s="20" t="n">
        <v>2958465</v>
      </c>
      <c r="D2640" s="21" t="n">
        <v>0.04</v>
      </c>
      <c r="E2640" s="21" t="n">
        <v>0.01</v>
      </c>
      <c r="F2640" s="21" t="n">
        <v>0.05</v>
      </c>
    </row>
    <row r="2641">
      <c r="A2641" t="inlineStr">
        <is>
          <t>094E - Macon (Energy)</t>
        </is>
      </c>
      <c r="B2641" s="20" t="n">
        <v>41275</v>
      </c>
      <c r="C2641" s="20" t="n">
        <v>41639</v>
      </c>
      <c r="D2641" s="21" t="n">
        <v>0.03</v>
      </c>
      <c r="E2641" s="21" t="n">
        <v>0.025</v>
      </c>
      <c r="F2641" s="21" t="n">
        <v>0.055</v>
      </c>
    </row>
    <row r="2642">
      <c r="A2642" t="inlineStr">
        <is>
          <t>094E - Macon (Energy)</t>
        </is>
      </c>
      <c r="B2642" s="20" t="n">
        <v>41640</v>
      </c>
      <c r="C2642" s="20" t="n">
        <v>42004</v>
      </c>
      <c r="D2642" s="21" t="n">
        <v>0.02</v>
      </c>
      <c r="E2642" s="21" t="n">
        <v>0.02</v>
      </c>
      <c r="F2642" s="21" t="n">
        <v>0.04</v>
      </c>
    </row>
    <row r="2643">
      <c r="A2643" t="inlineStr">
        <is>
          <t>094E - Macon (Energy)</t>
        </is>
      </c>
      <c r="B2643" s="20" t="n">
        <v>42005</v>
      </c>
      <c r="C2643" s="20" t="n">
        <v>42369</v>
      </c>
      <c r="D2643" s="21" t="n">
        <v>0.01</v>
      </c>
      <c r="E2643" s="21" t="n">
        <v>0.015</v>
      </c>
      <c r="F2643" s="21" t="n">
        <v>0.025</v>
      </c>
    </row>
    <row r="2644">
      <c r="A2644" t="inlineStr">
        <is>
          <t>094E - Macon (Energy)</t>
        </is>
      </c>
      <c r="B2644" s="20" t="n">
        <v>42370</v>
      </c>
      <c r="C2644" s="20" t="n">
        <v>46568</v>
      </c>
      <c r="D2644" s="21" t="n">
        <v>0</v>
      </c>
      <c r="E2644" s="21" t="n">
        <v>0.01</v>
      </c>
      <c r="F2644" s="21" t="n">
        <v>0.01</v>
      </c>
    </row>
    <row r="2645">
      <c r="A2645" t="inlineStr">
        <is>
          <t>094E - Macon (Energy)</t>
        </is>
      </c>
      <c r="B2645" s="20" t="n">
        <v>46569</v>
      </c>
      <c r="C2645" s="20" t="n">
        <v>2958465</v>
      </c>
      <c r="D2645" s="21" t="n">
        <v>0</v>
      </c>
      <c r="E2645" s="21" t="n">
        <v>0</v>
      </c>
      <c r="F2645" s="21" t="n">
        <v>0</v>
      </c>
    </row>
    <row r="2646">
      <c r="A2646" t="inlineStr">
        <is>
          <t>094JT - Macon (Jet Fuel)</t>
        </is>
      </c>
      <c r="B2646" s="20" t="n">
        <v>42005</v>
      </c>
      <c r="C2646" s="20" t="n">
        <v>42185</v>
      </c>
      <c r="D2646" s="21" t="n">
        <v>0</v>
      </c>
      <c r="E2646" s="21" t="n">
        <v>0</v>
      </c>
      <c r="F2646" s="21" t="n">
        <v>0</v>
      </c>
    </row>
    <row r="2647">
      <c r="A2647" t="inlineStr">
        <is>
          <t>094JT - Macon (Jet Fuel)</t>
        </is>
      </c>
      <c r="B2647" s="20" t="n">
        <v>42186</v>
      </c>
      <c r="C2647" s="20" t="n">
        <v>43281</v>
      </c>
      <c r="D2647" s="21" t="n">
        <v>0.04</v>
      </c>
      <c r="E2647" s="21" t="n">
        <v>0.04</v>
      </c>
      <c r="F2647" s="21" t="n">
        <v>0.08</v>
      </c>
    </row>
    <row r="2648">
      <c r="A2648" t="inlineStr">
        <is>
          <t>094JT - Macon (Jet Fuel)</t>
        </is>
      </c>
      <c r="B2648" s="20" t="n">
        <v>43282</v>
      </c>
      <c r="C2648" s="20" t="n">
        <v>43312</v>
      </c>
      <c r="D2648" s="21" t="n">
        <v>0.04</v>
      </c>
      <c r="E2648" s="21" t="n">
        <v>0.01</v>
      </c>
      <c r="F2648" s="21" t="n">
        <v>0.05</v>
      </c>
    </row>
    <row r="2649">
      <c r="A2649" t="inlineStr">
        <is>
          <t>094JT - Macon (Jet Fuel)</t>
        </is>
      </c>
      <c r="B2649" s="20" t="n">
        <v>43313</v>
      </c>
      <c r="C2649" s="20" t="n">
        <v>2958465</v>
      </c>
      <c r="D2649" s="21" t="n">
        <v>0</v>
      </c>
      <c r="E2649" s="21" t="n">
        <v>0.01</v>
      </c>
      <c r="F2649" s="21" t="n">
        <v>0.01</v>
      </c>
    </row>
    <row r="2650">
      <c r="A2650" t="inlineStr">
        <is>
          <t>094TE - Macon (TSPLOST Exempt)</t>
        </is>
      </c>
      <c r="B2650" s="20" t="n">
        <v>41275</v>
      </c>
      <c r="C2650" s="20" t="n">
        <v>44742</v>
      </c>
      <c r="D2650" s="21" t="n">
        <v>0.04</v>
      </c>
      <c r="E2650" s="21" t="n">
        <v>0.03</v>
      </c>
      <c r="F2650" s="21" t="n">
        <v>0.07000000000000001</v>
      </c>
    </row>
    <row r="2651">
      <c r="A2651" t="inlineStr">
        <is>
          <t>094TE - Macon (TSPLOST Exempt)</t>
        </is>
      </c>
      <c r="B2651" s="20" t="n">
        <v>44743</v>
      </c>
      <c r="C2651" s="20" t="n">
        <v>46568</v>
      </c>
      <c r="D2651" s="21" t="n">
        <v>0.04</v>
      </c>
      <c r="E2651" s="21" t="n">
        <v>0.03</v>
      </c>
      <c r="F2651" s="21" t="n">
        <v>0.07000000000000001</v>
      </c>
    </row>
    <row r="2652">
      <c r="A2652" t="inlineStr">
        <is>
          <t>094TE - Macon (TSPLOST Exempt)</t>
        </is>
      </c>
      <c r="B2652" s="20" t="n">
        <v>46569</v>
      </c>
      <c r="C2652" s="20" t="n">
        <v>47026</v>
      </c>
      <c r="D2652" s="21" t="n">
        <v>0.04</v>
      </c>
      <c r="E2652" s="21" t="n">
        <v>0.02</v>
      </c>
      <c r="F2652" s="21" t="n">
        <v>0.06</v>
      </c>
    </row>
    <row r="2653">
      <c r="A2653" t="inlineStr">
        <is>
          <t>094TE - Macon (TSPLOST Exempt)</t>
        </is>
      </c>
      <c r="B2653" s="20" t="n">
        <v>47027</v>
      </c>
      <c r="C2653" s="20" t="n">
        <v>2958465</v>
      </c>
      <c r="D2653" s="21" t="n">
        <v>0.04</v>
      </c>
      <c r="E2653" s="21" t="n">
        <v>0.01</v>
      </c>
      <c r="F2653" s="21" t="n">
        <v>0.05</v>
      </c>
    </row>
    <row r="2654">
      <c r="A2654" t="inlineStr">
        <is>
          <t>095 - Madison</t>
        </is>
      </c>
      <c r="B2654" s="20" t="n">
        <v>30317</v>
      </c>
      <c r="C2654" s="20" t="n">
        <v>31412</v>
      </c>
      <c r="D2654" s="21" t="n">
        <v>0.04</v>
      </c>
      <c r="E2654" s="21" t="n">
        <v>0.01</v>
      </c>
      <c r="F2654" s="21" t="n">
        <v>0.05</v>
      </c>
    </row>
    <row r="2655">
      <c r="A2655" t="inlineStr">
        <is>
          <t>095 - Madison</t>
        </is>
      </c>
      <c r="B2655" s="20" t="n">
        <v>31413</v>
      </c>
      <c r="C2655" s="20" t="n">
        <v>34334</v>
      </c>
      <c r="D2655" s="21" t="n">
        <v>0.04</v>
      </c>
      <c r="E2655" s="21" t="n">
        <v>0.02</v>
      </c>
      <c r="F2655" s="21" t="n">
        <v>0.06</v>
      </c>
    </row>
    <row r="2656">
      <c r="A2656" t="inlineStr">
        <is>
          <t>095 - Madison</t>
        </is>
      </c>
      <c r="B2656" s="20" t="n">
        <v>34335</v>
      </c>
      <c r="C2656" s="20" t="n">
        <v>34515</v>
      </c>
      <c r="D2656" s="21" t="n">
        <v>0.04</v>
      </c>
      <c r="E2656" s="21" t="n">
        <v>0.01</v>
      </c>
      <c r="F2656" s="21" t="n">
        <v>0.05</v>
      </c>
    </row>
    <row r="2657">
      <c r="A2657" t="inlineStr">
        <is>
          <t>095 - Madison</t>
        </is>
      </c>
      <c r="B2657" s="20" t="n">
        <v>34516</v>
      </c>
      <c r="C2657" s="20" t="n">
        <v>35885</v>
      </c>
      <c r="D2657" s="21" t="n">
        <v>0.04</v>
      </c>
      <c r="E2657" s="21" t="n">
        <v>0.02</v>
      </c>
      <c r="F2657" s="21" t="n">
        <v>0.06</v>
      </c>
    </row>
    <row r="2658">
      <c r="A2658" t="inlineStr">
        <is>
          <t>095 - Madison</t>
        </is>
      </c>
      <c r="B2658" s="20" t="n">
        <v>35886</v>
      </c>
      <c r="C2658" s="20" t="n">
        <v>37711</v>
      </c>
      <c r="D2658" s="21" t="n">
        <v>0.04</v>
      </c>
      <c r="E2658" s="21" t="n">
        <v>0.03</v>
      </c>
      <c r="F2658" s="21" t="n">
        <v>0.07000000000000001</v>
      </c>
    </row>
    <row r="2659">
      <c r="A2659" t="inlineStr">
        <is>
          <t>095 - Madison</t>
        </is>
      </c>
      <c r="B2659" s="20" t="n">
        <v>37712</v>
      </c>
      <c r="C2659" s="20" t="n">
        <v>37802</v>
      </c>
      <c r="D2659" s="21" t="n">
        <v>0.04</v>
      </c>
      <c r="E2659" s="21" t="n">
        <v>0.02</v>
      </c>
      <c r="F2659" s="21" t="n">
        <v>0.06</v>
      </c>
    </row>
    <row r="2660">
      <c r="A2660" t="inlineStr">
        <is>
          <t>095 - Madison</t>
        </is>
      </c>
      <c r="B2660" s="20" t="n">
        <v>37803</v>
      </c>
      <c r="C2660" s="20" t="n">
        <v>44651</v>
      </c>
      <c r="D2660" s="21" t="n">
        <v>0.04</v>
      </c>
      <c r="E2660" s="21" t="n">
        <v>0.03</v>
      </c>
      <c r="F2660" s="21" t="n">
        <v>0.07000000000000001</v>
      </c>
    </row>
    <row r="2661">
      <c r="A2661" t="inlineStr">
        <is>
          <t>095 - Madison</t>
        </is>
      </c>
      <c r="B2661" s="20" t="n">
        <v>44652</v>
      </c>
      <c r="C2661" s="20" t="n">
        <v>46203</v>
      </c>
      <c r="D2661" s="21" t="n">
        <v>0.04</v>
      </c>
      <c r="E2661" s="21" t="n">
        <v>0.04</v>
      </c>
      <c r="F2661" s="21" t="n">
        <v>0.08</v>
      </c>
    </row>
    <row r="2662">
      <c r="A2662" t="inlineStr">
        <is>
          <t>095 - Madison</t>
        </is>
      </c>
      <c r="B2662" s="20" t="n">
        <v>46204</v>
      </c>
      <c r="C2662" s="20" t="n">
        <v>46934</v>
      </c>
      <c r="D2662" s="21" t="n">
        <v>0.04</v>
      </c>
      <c r="E2662" s="21" t="n">
        <v>0.03</v>
      </c>
      <c r="F2662" s="21" t="n">
        <v>0.07000000000000001</v>
      </c>
    </row>
    <row r="2663">
      <c r="A2663" t="inlineStr">
        <is>
          <t>095 - Madison</t>
        </is>
      </c>
      <c r="B2663" s="20" t="n">
        <v>46935</v>
      </c>
      <c r="C2663" s="20" t="n">
        <v>48395</v>
      </c>
      <c r="D2663" s="21" t="n">
        <v>0.04</v>
      </c>
      <c r="E2663" s="21" t="n">
        <v>0.02</v>
      </c>
      <c r="F2663" s="21" t="n">
        <v>0.06</v>
      </c>
    </row>
    <row r="2664">
      <c r="A2664" t="inlineStr">
        <is>
          <t>095 - Madison</t>
        </is>
      </c>
      <c r="B2664" s="20" t="n">
        <v>48396</v>
      </c>
      <c r="C2664" s="20" t="n">
        <v>2958465</v>
      </c>
      <c r="D2664" s="21" t="n">
        <v>0.04</v>
      </c>
      <c r="E2664" s="21" t="n">
        <v>0.01</v>
      </c>
      <c r="F2664" s="21" t="n">
        <v>0.05</v>
      </c>
    </row>
    <row r="2665">
      <c r="A2665" t="inlineStr">
        <is>
          <t>095CLF - Madison (Locomotive)</t>
        </is>
      </c>
      <c r="B2665" s="20" t="n">
        <v>44378</v>
      </c>
      <c r="C2665" s="20" t="n">
        <v>46934</v>
      </c>
      <c r="D2665" s="21" t="n">
        <v>0.04</v>
      </c>
      <c r="E2665" s="21" t="n">
        <v>0.03</v>
      </c>
      <c r="F2665" s="21" t="n">
        <v>0.07000000000000001</v>
      </c>
    </row>
    <row r="2666">
      <c r="A2666" t="inlineStr">
        <is>
          <t>095CLF - Madison (Locomotive)</t>
        </is>
      </c>
      <c r="B2666" s="20" t="n">
        <v>46935</v>
      </c>
      <c r="C2666" s="20" t="n">
        <v>48395</v>
      </c>
      <c r="D2666" s="21" t="n">
        <v>0.04</v>
      </c>
      <c r="E2666" s="21" t="n">
        <v>0.02</v>
      </c>
      <c r="F2666" s="21" t="n">
        <v>0.06</v>
      </c>
    </row>
    <row r="2667">
      <c r="A2667" t="inlineStr">
        <is>
          <t>095CLF - Madison (Locomotive)</t>
        </is>
      </c>
      <c r="B2667" s="20" t="n">
        <v>48396</v>
      </c>
      <c r="C2667" s="20" t="n">
        <v>2958465</v>
      </c>
      <c r="D2667" s="21" t="n">
        <v>0.04</v>
      </c>
      <c r="E2667" s="21" t="n">
        <v>0.01</v>
      </c>
      <c r="F2667" s="21" t="n">
        <v>0.05</v>
      </c>
    </row>
    <row r="2668">
      <c r="A2668" t="inlineStr">
        <is>
          <t>095E - Madison (Energy)</t>
        </is>
      </c>
      <c r="B2668" s="20" t="n">
        <v>41275</v>
      </c>
      <c r="C2668" s="20" t="n">
        <v>41639</v>
      </c>
      <c r="D2668" s="21" t="n">
        <v>0.03</v>
      </c>
      <c r="E2668" s="21" t="n">
        <v>0.025</v>
      </c>
      <c r="F2668" s="21" t="n">
        <v>0.055</v>
      </c>
    </row>
    <row r="2669">
      <c r="A2669" t="inlineStr">
        <is>
          <t>095E - Madison (Energy)</t>
        </is>
      </c>
      <c r="B2669" s="20" t="n">
        <v>41640</v>
      </c>
      <c r="C2669" s="20" t="n">
        <v>42004</v>
      </c>
      <c r="D2669" s="21" t="n">
        <v>0.02</v>
      </c>
      <c r="E2669" s="21" t="n">
        <v>0.02</v>
      </c>
      <c r="F2669" s="21" t="n">
        <v>0.04</v>
      </c>
    </row>
    <row r="2670">
      <c r="A2670" t="inlineStr">
        <is>
          <t>095E - Madison (Energy)</t>
        </is>
      </c>
      <c r="B2670" s="20" t="n">
        <v>42005</v>
      </c>
      <c r="C2670" s="20" t="n">
        <v>42369</v>
      </c>
      <c r="D2670" s="21" t="n">
        <v>0.01</v>
      </c>
      <c r="E2670" s="21" t="n">
        <v>0.015</v>
      </c>
      <c r="F2670" s="21" t="n">
        <v>0.025</v>
      </c>
    </row>
    <row r="2671">
      <c r="A2671" t="inlineStr">
        <is>
          <t>095E - Madison (Energy)</t>
        </is>
      </c>
      <c r="B2671" s="20" t="n">
        <v>42370</v>
      </c>
      <c r="C2671" s="20" t="n">
        <v>46934</v>
      </c>
      <c r="D2671" s="21" t="n">
        <v>0</v>
      </c>
      <c r="E2671" s="21" t="n">
        <v>0.01</v>
      </c>
      <c r="F2671" s="21" t="n">
        <v>0.01</v>
      </c>
    </row>
    <row r="2672">
      <c r="A2672" t="inlineStr">
        <is>
          <t>095E - Madison (Energy)</t>
        </is>
      </c>
      <c r="B2672" s="20" t="n">
        <v>46935</v>
      </c>
      <c r="C2672" s="20" t="n">
        <v>2958465</v>
      </c>
      <c r="D2672" s="21" t="n">
        <v>0</v>
      </c>
      <c r="E2672" s="21" t="n">
        <v>0</v>
      </c>
      <c r="F2672" s="21" t="n">
        <v>0</v>
      </c>
    </row>
    <row r="2673">
      <c r="A2673" t="inlineStr">
        <is>
          <t>095JT - Madison (Jet Fuel)</t>
        </is>
      </c>
      <c r="B2673" s="20" t="n">
        <v>42005</v>
      </c>
      <c r="C2673" s="20" t="n">
        <v>42185</v>
      </c>
      <c r="D2673" s="21" t="n">
        <v>0</v>
      </c>
      <c r="E2673" s="21" t="n">
        <v>0</v>
      </c>
      <c r="F2673" s="21" t="n">
        <v>0</v>
      </c>
    </row>
    <row r="2674">
      <c r="A2674" t="inlineStr">
        <is>
          <t>095JT - Madison (Jet Fuel)</t>
        </is>
      </c>
      <c r="B2674" s="20" t="n">
        <v>42186</v>
      </c>
      <c r="C2674" s="20" t="n">
        <v>43281</v>
      </c>
      <c r="D2674" s="21" t="n">
        <v>0.04</v>
      </c>
      <c r="E2674" s="21" t="n">
        <v>0.03</v>
      </c>
      <c r="F2674" s="21" t="n">
        <v>0.07000000000000001</v>
      </c>
    </row>
    <row r="2675">
      <c r="A2675" t="inlineStr">
        <is>
          <t>095JT - Madison (Jet Fuel)</t>
        </is>
      </c>
      <c r="B2675" s="20" t="n">
        <v>43282</v>
      </c>
      <c r="C2675" s="20" t="n">
        <v>43312</v>
      </c>
      <c r="D2675" s="21" t="n">
        <v>0.04</v>
      </c>
      <c r="E2675" s="21" t="n">
        <v>0.01</v>
      </c>
      <c r="F2675" s="21" t="n">
        <v>0.05</v>
      </c>
    </row>
    <row r="2676">
      <c r="A2676" t="inlineStr">
        <is>
          <t>095JT - Madison (Jet Fuel)</t>
        </is>
      </c>
      <c r="B2676" s="20" t="n">
        <v>43313</v>
      </c>
      <c r="C2676" s="20" t="n">
        <v>2958465</v>
      </c>
      <c r="D2676" s="21" t="n">
        <v>0</v>
      </c>
      <c r="E2676" s="21" t="n">
        <v>0.01</v>
      </c>
      <c r="F2676" s="21" t="n">
        <v>0.01</v>
      </c>
    </row>
    <row r="2677">
      <c r="A2677" t="inlineStr">
        <is>
          <t>095TE - Madison (TSPLOST Exempt)</t>
        </is>
      </c>
      <c r="B2677" s="20" t="n">
        <v>30317</v>
      </c>
      <c r="C2677" s="20" t="n">
        <v>31412</v>
      </c>
      <c r="D2677" s="21" t="n">
        <v>0.04</v>
      </c>
      <c r="E2677" s="21" t="n">
        <v>0.01</v>
      </c>
      <c r="F2677" s="21" t="n">
        <v>0.05</v>
      </c>
    </row>
    <row r="2678">
      <c r="A2678" t="inlineStr">
        <is>
          <t>095TE - Madison (TSPLOST Exempt)</t>
        </is>
      </c>
      <c r="B2678" s="20" t="n">
        <v>31413</v>
      </c>
      <c r="C2678" s="20" t="n">
        <v>34334</v>
      </c>
      <c r="D2678" s="21" t="n">
        <v>0.04</v>
      </c>
      <c r="E2678" s="21" t="n">
        <v>0.02</v>
      </c>
      <c r="F2678" s="21" t="n">
        <v>0.06</v>
      </c>
    </row>
    <row r="2679">
      <c r="A2679" t="inlineStr">
        <is>
          <t>095TE - Madison (TSPLOST Exempt)</t>
        </is>
      </c>
      <c r="B2679" s="20" t="n">
        <v>34335</v>
      </c>
      <c r="C2679" s="20" t="n">
        <v>34515</v>
      </c>
      <c r="D2679" s="21" t="n">
        <v>0.04</v>
      </c>
      <c r="E2679" s="21" t="n">
        <v>0.01</v>
      </c>
      <c r="F2679" s="21" t="n">
        <v>0.05</v>
      </c>
    </row>
    <row r="2680">
      <c r="A2680" t="inlineStr">
        <is>
          <t>095TE - Madison (TSPLOST Exempt)</t>
        </is>
      </c>
      <c r="B2680" s="20" t="n">
        <v>34516</v>
      </c>
      <c r="C2680" s="20" t="n">
        <v>35885</v>
      </c>
      <c r="D2680" s="21" t="n">
        <v>0.04</v>
      </c>
      <c r="E2680" s="21" t="n">
        <v>0.02</v>
      </c>
      <c r="F2680" s="21" t="n">
        <v>0.06</v>
      </c>
    </row>
    <row r="2681">
      <c r="A2681" t="inlineStr">
        <is>
          <t>095TE - Madison (TSPLOST Exempt)</t>
        </is>
      </c>
      <c r="B2681" s="20" t="n">
        <v>35886</v>
      </c>
      <c r="C2681" s="20" t="n">
        <v>37711</v>
      </c>
      <c r="D2681" s="21" t="n">
        <v>0.04</v>
      </c>
      <c r="E2681" s="21" t="n">
        <v>0.03</v>
      </c>
      <c r="F2681" s="21" t="n">
        <v>0.07000000000000001</v>
      </c>
    </row>
    <row r="2682">
      <c r="A2682" t="inlineStr">
        <is>
          <t>095TE - Madison (TSPLOST Exempt)</t>
        </is>
      </c>
      <c r="B2682" s="20" t="n">
        <v>37712</v>
      </c>
      <c r="C2682" s="20" t="n">
        <v>37802</v>
      </c>
      <c r="D2682" s="21" t="n">
        <v>0.04</v>
      </c>
      <c r="E2682" s="21" t="n">
        <v>0.02</v>
      </c>
      <c r="F2682" s="21" t="n">
        <v>0.06</v>
      </c>
    </row>
    <row r="2683">
      <c r="A2683" t="inlineStr">
        <is>
          <t>095TE - Madison (TSPLOST Exempt)</t>
        </is>
      </c>
      <c r="B2683" s="20" t="n">
        <v>37803</v>
      </c>
      <c r="C2683" s="20" t="n">
        <v>46934</v>
      </c>
      <c r="D2683" s="21" t="n">
        <v>0.04</v>
      </c>
      <c r="E2683" s="21" t="n">
        <v>0.03</v>
      </c>
      <c r="F2683" s="21" t="n">
        <v>0.07000000000000001</v>
      </c>
    </row>
    <row r="2684">
      <c r="A2684" t="inlineStr">
        <is>
          <t>095TE - Madison (TSPLOST Exempt)</t>
        </is>
      </c>
      <c r="B2684" s="20" t="n">
        <v>46935</v>
      </c>
      <c r="C2684" s="20" t="n">
        <v>48395</v>
      </c>
      <c r="D2684" s="21" t="n">
        <v>0.04</v>
      </c>
      <c r="E2684" s="21" t="n">
        <v>0.02</v>
      </c>
      <c r="F2684" s="21" t="n">
        <v>0.06</v>
      </c>
    </row>
    <row r="2685">
      <c r="A2685" t="inlineStr">
        <is>
          <t>095TE - Madison (TSPLOST Exempt)</t>
        </is>
      </c>
      <c r="B2685" s="20" t="n">
        <v>48396</v>
      </c>
      <c r="C2685" s="20" t="n">
        <v>2958465</v>
      </c>
      <c r="D2685" s="21" t="n">
        <v>0.04</v>
      </c>
      <c r="E2685" s="21" t="n">
        <v>0.01</v>
      </c>
      <c r="F2685" s="21" t="n">
        <v>0.05</v>
      </c>
    </row>
    <row r="2686">
      <c r="A2686" t="inlineStr">
        <is>
          <t>096 - Marion</t>
        </is>
      </c>
      <c r="B2686" s="20" t="n">
        <v>28946</v>
      </c>
      <c r="C2686" s="20" t="n">
        <v>34059</v>
      </c>
      <c r="D2686" s="21" t="n">
        <v>0.04</v>
      </c>
      <c r="E2686" s="21" t="n">
        <v>0.01</v>
      </c>
      <c r="F2686" s="21" t="n">
        <v>0.05</v>
      </c>
    </row>
    <row r="2687">
      <c r="A2687" t="inlineStr">
        <is>
          <t>096 - Marion</t>
        </is>
      </c>
      <c r="B2687" s="20" t="n">
        <v>34060</v>
      </c>
      <c r="C2687" s="20" t="n">
        <v>35795</v>
      </c>
      <c r="D2687" s="21" t="n">
        <v>0.04</v>
      </c>
      <c r="E2687" s="21" t="n">
        <v>0.02</v>
      </c>
      <c r="F2687" s="21" t="n">
        <v>0.06</v>
      </c>
    </row>
    <row r="2688">
      <c r="A2688" t="inlineStr">
        <is>
          <t>096 - Marion</t>
        </is>
      </c>
      <c r="B2688" s="20" t="n">
        <v>35796</v>
      </c>
      <c r="C2688" s="20" t="n">
        <v>35885</v>
      </c>
      <c r="D2688" s="21" t="n">
        <v>0.04</v>
      </c>
      <c r="E2688" s="21" t="n">
        <v>0.03</v>
      </c>
      <c r="F2688" s="21" t="n">
        <v>0.07000000000000001</v>
      </c>
    </row>
    <row r="2689">
      <c r="A2689" t="inlineStr">
        <is>
          <t>096 - Marion</t>
        </is>
      </c>
      <c r="B2689" s="20" t="n">
        <v>35886</v>
      </c>
      <c r="C2689" s="20" t="n">
        <v>36160</v>
      </c>
      <c r="D2689" s="21" t="n">
        <v>0.04</v>
      </c>
      <c r="E2689" s="21" t="n">
        <v>0.02</v>
      </c>
      <c r="F2689" s="21" t="n">
        <v>0.06</v>
      </c>
    </row>
    <row r="2690">
      <c r="A2690" t="inlineStr">
        <is>
          <t>096 - Marion</t>
        </is>
      </c>
      <c r="B2690" s="20" t="n">
        <v>36161</v>
      </c>
      <c r="C2690" s="20" t="n">
        <v>37986</v>
      </c>
      <c r="D2690" s="21" t="n">
        <v>0.04</v>
      </c>
      <c r="E2690" s="21" t="n">
        <v>0.03</v>
      </c>
      <c r="F2690" s="21" t="n">
        <v>0.07000000000000001</v>
      </c>
    </row>
    <row r="2691">
      <c r="A2691" t="inlineStr">
        <is>
          <t>096 - Marion</t>
        </is>
      </c>
      <c r="B2691" s="20" t="n">
        <v>37987</v>
      </c>
      <c r="C2691" s="20" t="n">
        <v>38077</v>
      </c>
      <c r="D2691" s="21" t="n">
        <v>0.04</v>
      </c>
      <c r="E2691" s="21" t="n">
        <v>0.02</v>
      </c>
      <c r="F2691" s="21" t="n">
        <v>0.06</v>
      </c>
    </row>
    <row r="2692">
      <c r="A2692" t="inlineStr">
        <is>
          <t>096 - Marion</t>
        </is>
      </c>
      <c r="B2692" s="20" t="n">
        <v>38078</v>
      </c>
      <c r="C2692" s="20" t="n">
        <v>41274</v>
      </c>
      <c r="D2692" s="21" t="n">
        <v>0.04</v>
      </c>
      <c r="E2692" s="21" t="n">
        <v>0.03</v>
      </c>
      <c r="F2692" s="21" t="n">
        <v>0.07000000000000001</v>
      </c>
    </row>
    <row r="2693">
      <c r="A2693" t="inlineStr">
        <is>
          <t>096 - Marion</t>
        </is>
      </c>
      <c r="B2693" s="20" t="n">
        <v>41275</v>
      </c>
      <c r="C2693" s="20" t="n">
        <v>46477</v>
      </c>
      <c r="D2693" s="21" t="n">
        <v>0.04</v>
      </c>
      <c r="E2693" s="21" t="n">
        <v>0.04</v>
      </c>
      <c r="F2693" s="21" t="n">
        <v>0.08</v>
      </c>
    </row>
    <row r="2694">
      <c r="A2694" t="inlineStr">
        <is>
          <t>096 - Marion</t>
        </is>
      </c>
      <c r="B2694" s="20" t="n">
        <v>46478</v>
      </c>
      <c r="C2694" s="20" t="n">
        <v>46752</v>
      </c>
      <c r="D2694" s="21" t="n">
        <v>0.04</v>
      </c>
      <c r="E2694" s="21" t="n">
        <v>0.03</v>
      </c>
      <c r="F2694" s="21" t="n">
        <v>0.07000000000000001</v>
      </c>
    </row>
    <row r="2695">
      <c r="A2695" t="inlineStr">
        <is>
          <t>096 - Marion</t>
        </is>
      </c>
      <c r="B2695" s="20" t="n">
        <v>46753</v>
      </c>
      <c r="C2695" s="20" t="n">
        <v>48579</v>
      </c>
      <c r="D2695" s="21" t="n">
        <v>0.04</v>
      </c>
      <c r="E2695" s="21" t="n">
        <v>0.02</v>
      </c>
      <c r="F2695" s="21" t="n">
        <v>0.06</v>
      </c>
    </row>
    <row r="2696">
      <c r="A2696" t="inlineStr">
        <is>
          <t>096 - Marion</t>
        </is>
      </c>
      <c r="B2696" s="20" t="n">
        <v>48580</v>
      </c>
      <c r="C2696" s="20" t="n">
        <v>2958465</v>
      </c>
      <c r="D2696" s="21" t="n">
        <v>0.04</v>
      </c>
      <c r="E2696" s="21" t="n">
        <v>0.01</v>
      </c>
      <c r="F2696" s="21" t="n">
        <v>0.05</v>
      </c>
    </row>
    <row r="2697">
      <c r="A2697" t="inlineStr">
        <is>
          <t>096CLF - Marion (Locomotive)</t>
        </is>
      </c>
      <c r="B2697" s="20" t="n">
        <v>44378</v>
      </c>
      <c r="C2697" s="20" t="n">
        <v>46477</v>
      </c>
      <c r="D2697" s="21" t="n">
        <v>0.04</v>
      </c>
      <c r="E2697" s="21" t="n">
        <v>0.03</v>
      </c>
      <c r="F2697" s="21" t="n">
        <v>0.07000000000000001</v>
      </c>
    </row>
    <row r="2698">
      <c r="A2698" t="inlineStr">
        <is>
          <t>096CLF - Marion (Locomotive)</t>
        </is>
      </c>
      <c r="B2698" s="20" t="n">
        <v>46478</v>
      </c>
      <c r="C2698" s="20" t="n">
        <v>46752</v>
      </c>
      <c r="D2698" s="21" t="n">
        <v>0.04</v>
      </c>
      <c r="E2698" s="21" t="n">
        <v>0.02</v>
      </c>
      <c r="F2698" s="21" t="n">
        <v>0.06</v>
      </c>
    </row>
    <row r="2699">
      <c r="A2699" t="inlineStr">
        <is>
          <t>096CLF - Marion (Locomotive)</t>
        </is>
      </c>
      <c r="B2699" s="20" t="n">
        <v>46753</v>
      </c>
      <c r="C2699" s="20" t="n">
        <v>2958465</v>
      </c>
      <c r="D2699" s="21" t="n">
        <v>0.04</v>
      </c>
      <c r="E2699" s="21" t="n">
        <v>0.01</v>
      </c>
      <c r="F2699" s="21" t="n">
        <v>0.05</v>
      </c>
    </row>
    <row r="2700">
      <c r="A2700" t="inlineStr">
        <is>
          <t>096E - Marion (Energy)</t>
        </is>
      </c>
      <c r="B2700" s="20" t="n">
        <v>41275</v>
      </c>
      <c r="C2700" s="20" t="n">
        <v>41639</v>
      </c>
      <c r="D2700" s="21" t="n">
        <v>0.03</v>
      </c>
      <c r="E2700" s="21" t="n">
        <v>0.025</v>
      </c>
      <c r="F2700" s="21" t="n">
        <v>0.055</v>
      </c>
    </row>
    <row r="2701">
      <c r="A2701" t="inlineStr">
        <is>
          <t>096E - Marion (Energy)</t>
        </is>
      </c>
      <c r="B2701" s="20" t="n">
        <v>41640</v>
      </c>
      <c r="C2701" s="20" t="n">
        <v>42004</v>
      </c>
      <c r="D2701" s="21" t="n">
        <v>0.02</v>
      </c>
      <c r="E2701" s="21" t="n">
        <v>0.02</v>
      </c>
      <c r="F2701" s="21" t="n">
        <v>0.04</v>
      </c>
    </row>
    <row r="2702">
      <c r="A2702" t="inlineStr">
        <is>
          <t>096E - Marion (Energy)</t>
        </is>
      </c>
      <c r="B2702" s="20" t="n">
        <v>42005</v>
      </c>
      <c r="C2702" s="20" t="n">
        <v>42369</v>
      </c>
      <c r="D2702" s="21" t="n">
        <v>0.01</v>
      </c>
      <c r="E2702" s="21" t="n">
        <v>0.015</v>
      </c>
      <c r="F2702" s="21" t="n">
        <v>0.025</v>
      </c>
    </row>
    <row r="2703">
      <c r="A2703" t="inlineStr">
        <is>
          <t>096E - Marion (Energy)</t>
        </is>
      </c>
      <c r="B2703" s="20" t="n">
        <v>42370</v>
      </c>
      <c r="C2703" s="20" t="n">
        <v>46752</v>
      </c>
      <c r="D2703" s="21" t="n">
        <v>0</v>
      </c>
      <c r="E2703" s="21" t="n">
        <v>0.01</v>
      </c>
      <c r="F2703" s="21" t="n">
        <v>0.01</v>
      </c>
    </row>
    <row r="2704">
      <c r="A2704" t="inlineStr">
        <is>
          <t>096E - Marion (Energy)</t>
        </is>
      </c>
      <c r="B2704" s="20" t="n">
        <v>46753</v>
      </c>
      <c r="C2704" s="20" t="n">
        <v>2958465</v>
      </c>
      <c r="D2704" s="21" t="n">
        <v>0</v>
      </c>
      <c r="E2704" s="21" t="n">
        <v>0</v>
      </c>
      <c r="F2704" s="21" t="n">
        <v>0</v>
      </c>
    </row>
    <row r="2705">
      <c r="A2705" t="inlineStr">
        <is>
          <t>096JT - Marion (Jet Fuel)</t>
        </is>
      </c>
      <c r="B2705" s="20" t="n">
        <v>42005</v>
      </c>
      <c r="C2705" s="20" t="n">
        <v>42185</v>
      </c>
      <c r="D2705" s="21" t="n">
        <v>0</v>
      </c>
      <c r="E2705" s="21" t="n">
        <v>0</v>
      </c>
      <c r="F2705" s="21" t="n">
        <v>0</v>
      </c>
    </row>
    <row r="2706">
      <c r="A2706" t="inlineStr">
        <is>
          <t>096JT - Marion (Jet Fuel)</t>
        </is>
      </c>
      <c r="B2706" s="20" t="n">
        <v>42186</v>
      </c>
      <c r="C2706" s="20" t="n">
        <v>43281</v>
      </c>
      <c r="D2706" s="21" t="n">
        <v>0.04</v>
      </c>
      <c r="E2706" s="21" t="n">
        <v>0.04</v>
      </c>
      <c r="F2706" s="21" t="n">
        <v>0.08</v>
      </c>
    </row>
    <row r="2707">
      <c r="A2707" t="inlineStr">
        <is>
          <t>096JT - Marion (Jet Fuel)</t>
        </is>
      </c>
      <c r="B2707" s="20" t="n">
        <v>43282</v>
      </c>
      <c r="C2707" s="20" t="n">
        <v>43312</v>
      </c>
      <c r="D2707" s="21" t="n">
        <v>0.04</v>
      </c>
      <c r="E2707" s="21" t="n">
        <v>0.01</v>
      </c>
      <c r="F2707" s="21" t="n">
        <v>0.05</v>
      </c>
    </row>
    <row r="2708">
      <c r="A2708" t="inlineStr">
        <is>
          <t>096JT - Marion (Jet Fuel)</t>
        </is>
      </c>
      <c r="B2708" s="20" t="n">
        <v>43313</v>
      </c>
      <c r="C2708" s="20" t="n">
        <v>2958465</v>
      </c>
      <c r="D2708" s="21" t="n">
        <v>0</v>
      </c>
      <c r="E2708" s="21" t="n">
        <v>0.01</v>
      </c>
      <c r="F2708" s="21" t="n">
        <v>0.01</v>
      </c>
    </row>
    <row r="2709">
      <c r="A2709" t="inlineStr">
        <is>
          <t>096TE - Marion (TSPLOST Exempt)</t>
        </is>
      </c>
      <c r="B2709" s="20" t="n">
        <v>41275</v>
      </c>
      <c r="C2709" s="20" t="n">
        <v>46477</v>
      </c>
      <c r="D2709" s="21" t="n">
        <v>0.04</v>
      </c>
      <c r="E2709" s="21" t="n">
        <v>0.03</v>
      </c>
      <c r="F2709" s="21" t="n">
        <v>0.07000000000000001</v>
      </c>
    </row>
    <row r="2710">
      <c r="A2710" t="inlineStr">
        <is>
          <t>096TE - Marion (TSPLOST Exempt)</t>
        </is>
      </c>
      <c r="B2710" s="20" t="n">
        <v>46478</v>
      </c>
      <c r="C2710" s="20" t="n">
        <v>46752</v>
      </c>
      <c r="D2710" s="21" t="n">
        <v>0.04</v>
      </c>
      <c r="E2710" s="21" t="n">
        <v>0.02</v>
      </c>
      <c r="F2710" s="21" t="n">
        <v>0.06</v>
      </c>
    </row>
    <row r="2711">
      <c r="A2711" t="inlineStr">
        <is>
          <t>096TE - Marion (TSPLOST Exempt)</t>
        </is>
      </c>
      <c r="B2711" s="20" t="n">
        <v>46753</v>
      </c>
      <c r="C2711" s="20" t="n">
        <v>2958465</v>
      </c>
      <c r="D2711" s="21" t="n">
        <v>0.04</v>
      </c>
      <c r="E2711" s="21" t="n">
        <v>0.01</v>
      </c>
      <c r="F2711" s="21" t="n">
        <v>0.05</v>
      </c>
    </row>
    <row r="2712">
      <c r="A2712" t="inlineStr">
        <is>
          <t>097 - McDuffie</t>
        </is>
      </c>
      <c r="B2712" s="20" t="n">
        <v>28581</v>
      </c>
      <c r="C2712" s="20" t="n">
        <v>31502</v>
      </c>
      <c r="D2712" s="21" t="n">
        <v>0.04</v>
      </c>
      <c r="E2712" s="21" t="n">
        <v>0.01</v>
      </c>
      <c r="F2712" s="21" t="n">
        <v>0.05</v>
      </c>
    </row>
    <row r="2713">
      <c r="A2713" t="inlineStr">
        <is>
          <t>097 - McDuffie</t>
        </is>
      </c>
      <c r="B2713" s="20" t="n">
        <v>31503</v>
      </c>
      <c r="C2713" s="20" t="n">
        <v>32050</v>
      </c>
      <c r="D2713" s="21" t="n">
        <v>0.04</v>
      </c>
      <c r="E2713" s="21" t="n">
        <v>0.02</v>
      </c>
      <c r="F2713" s="21" t="n">
        <v>0.06</v>
      </c>
    </row>
    <row r="2714">
      <c r="A2714" t="inlineStr">
        <is>
          <t>097 - McDuffie</t>
        </is>
      </c>
      <c r="B2714" s="20" t="n">
        <v>32051</v>
      </c>
      <c r="C2714" s="20" t="n">
        <v>32233</v>
      </c>
      <c r="D2714" s="21" t="n">
        <v>0.04</v>
      </c>
      <c r="E2714" s="21" t="n">
        <v>0.01</v>
      </c>
      <c r="F2714" s="21" t="n">
        <v>0.05</v>
      </c>
    </row>
    <row r="2715">
      <c r="A2715" t="inlineStr">
        <is>
          <t>097 - McDuffie</t>
        </is>
      </c>
      <c r="B2715" s="20" t="n">
        <v>32234</v>
      </c>
      <c r="C2715" s="20" t="n">
        <v>34059</v>
      </c>
      <c r="D2715" s="21" t="n">
        <v>0.04</v>
      </c>
      <c r="E2715" s="21" t="n">
        <v>0.02</v>
      </c>
      <c r="F2715" s="21" t="n">
        <v>0.06</v>
      </c>
    </row>
    <row r="2716">
      <c r="A2716" t="inlineStr">
        <is>
          <t>097 - McDuffie</t>
        </is>
      </c>
      <c r="B2716" s="20" t="n">
        <v>34060</v>
      </c>
      <c r="C2716" s="20" t="n">
        <v>34242</v>
      </c>
      <c r="D2716" s="21" t="n">
        <v>0.04</v>
      </c>
      <c r="E2716" s="21" t="n">
        <v>0.01</v>
      </c>
      <c r="F2716" s="21" t="n">
        <v>0.05</v>
      </c>
    </row>
    <row r="2717">
      <c r="A2717" t="inlineStr">
        <is>
          <t>097 - McDuffie</t>
        </is>
      </c>
      <c r="B2717" s="20" t="n">
        <v>34243</v>
      </c>
      <c r="C2717" s="20" t="n">
        <v>35581</v>
      </c>
      <c r="D2717" s="21" t="n">
        <v>0.04</v>
      </c>
      <c r="E2717" s="21" t="n">
        <v>0.02</v>
      </c>
      <c r="F2717" s="21" t="n">
        <v>0.06</v>
      </c>
    </row>
    <row r="2718">
      <c r="A2718" t="inlineStr">
        <is>
          <t>097 - McDuffie</t>
        </is>
      </c>
      <c r="B2718" s="20" t="n">
        <v>35582</v>
      </c>
      <c r="C2718" s="20" t="n">
        <v>36068</v>
      </c>
      <c r="D2718" s="21" t="n">
        <v>0.04</v>
      </c>
      <c r="E2718" s="21" t="n">
        <v>0.03</v>
      </c>
      <c r="F2718" s="21" t="n">
        <v>0.07000000000000001</v>
      </c>
    </row>
    <row r="2719">
      <c r="A2719" t="inlineStr">
        <is>
          <t>097 - McDuffie</t>
        </is>
      </c>
      <c r="B2719" s="20" t="n">
        <v>36069</v>
      </c>
      <c r="C2719" s="20" t="n">
        <v>36160</v>
      </c>
      <c r="D2719" s="21" t="n">
        <v>0.04</v>
      </c>
      <c r="E2719" s="21" t="n">
        <v>0.02</v>
      </c>
      <c r="F2719" s="21" t="n">
        <v>0.06</v>
      </c>
    </row>
    <row r="2720">
      <c r="A2720" t="inlineStr">
        <is>
          <t>097 - McDuffie</t>
        </is>
      </c>
      <c r="B2720" s="20" t="n">
        <v>36161</v>
      </c>
      <c r="C2720" s="20" t="n">
        <v>41274</v>
      </c>
      <c r="D2720" s="21" t="n">
        <v>0.04</v>
      </c>
      <c r="E2720" s="21" t="n">
        <v>0.03</v>
      </c>
      <c r="F2720" s="21" t="n">
        <v>0.07000000000000001</v>
      </c>
    </row>
    <row r="2721">
      <c r="A2721" t="inlineStr">
        <is>
          <t>097 - McDuffie</t>
        </is>
      </c>
      <c r="B2721" s="20" t="n">
        <v>41275</v>
      </c>
      <c r="C2721" s="20" t="n">
        <v>46022</v>
      </c>
      <c r="D2721" s="21" t="n">
        <v>0.04</v>
      </c>
      <c r="E2721" s="21" t="n">
        <v>0.04</v>
      </c>
      <c r="F2721" s="21" t="n">
        <v>0.08</v>
      </c>
    </row>
    <row r="2722">
      <c r="A2722" t="inlineStr">
        <is>
          <t>097 - McDuffie</t>
        </is>
      </c>
      <c r="B2722" s="20" t="n">
        <v>46023</v>
      </c>
      <c r="C2722" s="20" t="n">
        <v>46387</v>
      </c>
      <c r="D2722" s="21" t="n">
        <v>0.04</v>
      </c>
      <c r="E2722" s="21" t="n">
        <v>0.05</v>
      </c>
      <c r="F2722" s="21" t="n">
        <v>0.09</v>
      </c>
    </row>
    <row r="2723">
      <c r="A2723" t="inlineStr">
        <is>
          <t>097 - McDuffie</t>
        </is>
      </c>
      <c r="B2723" s="20" t="n">
        <v>46388</v>
      </c>
      <c r="C2723" s="20" t="n">
        <v>46752</v>
      </c>
      <c r="D2723" s="21" t="n">
        <v>0.04</v>
      </c>
      <c r="E2723" s="21" t="n">
        <v>0.04</v>
      </c>
      <c r="F2723" s="21" t="n">
        <v>0.08</v>
      </c>
    </row>
    <row r="2724">
      <c r="A2724" t="inlineStr">
        <is>
          <t>097 - McDuffie</t>
        </is>
      </c>
      <c r="B2724" s="20" t="n">
        <v>46753</v>
      </c>
      <c r="C2724" s="20" t="n">
        <v>47848</v>
      </c>
      <c r="D2724" s="21" t="n">
        <v>0.04</v>
      </c>
      <c r="E2724" s="21" t="n">
        <v>0.03</v>
      </c>
      <c r="F2724" s="21" t="n">
        <v>0.07000000000000001</v>
      </c>
    </row>
    <row r="2725">
      <c r="A2725" t="inlineStr">
        <is>
          <t>097 - McDuffie</t>
        </is>
      </c>
      <c r="B2725" s="20" t="n">
        <v>47849</v>
      </c>
      <c r="C2725" s="20" t="n">
        <v>48579</v>
      </c>
      <c r="D2725" s="21" t="n">
        <v>0.04</v>
      </c>
      <c r="E2725" s="21" t="n">
        <v>0.02</v>
      </c>
      <c r="F2725" s="21" t="n">
        <v>0.06</v>
      </c>
    </row>
    <row r="2726">
      <c r="A2726" t="inlineStr">
        <is>
          <t>097 - McDuffie</t>
        </is>
      </c>
      <c r="B2726" s="20" t="n">
        <v>48580</v>
      </c>
      <c r="C2726" s="20" t="n">
        <v>2958465</v>
      </c>
      <c r="D2726" s="21" t="n">
        <v>0.04</v>
      </c>
      <c r="E2726" s="21" t="n">
        <v>0.01</v>
      </c>
      <c r="F2726" s="21" t="n">
        <v>0.05</v>
      </c>
    </row>
    <row r="2727">
      <c r="A2727" t="inlineStr">
        <is>
          <t>097CLF - McDuffie (Locomotive)</t>
        </is>
      </c>
      <c r="B2727" s="20" t="n">
        <v>44378</v>
      </c>
      <c r="C2727" s="20" t="n">
        <v>46022</v>
      </c>
      <c r="D2727" s="21" t="n">
        <v>0.04</v>
      </c>
      <c r="E2727" s="21" t="n">
        <v>0.03</v>
      </c>
      <c r="F2727" s="21" t="n">
        <v>0.07000000000000001</v>
      </c>
    </row>
    <row r="2728">
      <c r="A2728" t="inlineStr">
        <is>
          <t>097CLF - McDuffie (Locomotive)</t>
        </is>
      </c>
      <c r="B2728" s="20" t="n">
        <v>46023</v>
      </c>
      <c r="C2728" s="20" t="n">
        <v>46387</v>
      </c>
      <c r="D2728" s="21" t="n">
        <v>0.04</v>
      </c>
      <c r="E2728" s="21" t="n">
        <v>0.04</v>
      </c>
      <c r="F2728" s="21" t="n">
        <v>0.08</v>
      </c>
    </row>
    <row r="2729">
      <c r="A2729" t="inlineStr">
        <is>
          <t>097CLF - McDuffie (Locomotive)</t>
        </is>
      </c>
      <c r="B2729" s="20" t="n">
        <v>46388</v>
      </c>
      <c r="C2729" s="20" t="n">
        <v>46752</v>
      </c>
      <c r="D2729" s="21" t="n">
        <v>0.04</v>
      </c>
      <c r="E2729" s="21" t="n">
        <v>0.03</v>
      </c>
      <c r="F2729" s="21" t="n">
        <v>0.07000000000000001</v>
      </c>
    </row>
    <row r="2730">
      <c r="A2730" t="inlineStr">
        <is>
          <t>097CLF - McDuffie (Locomotive)</t>
        </is>
      </c>
      <c r="B2730" s="20" t="n">
        <v>46753</v>
      </c>
      <c r="C2730" s="20" t="n">
        <v>47848</v>
      </c>
      <c r="D2730" s="21" t="n">
        <v>0.04</v>
      </c>
      <c r="E2730" s="21" t="n">
        <v>0.02</v>
      </c>
      <c r="F2730" s="21" t="n">
        <v>0.06</v>
      </c>
    </row>
    <row r="2731">
      <c r="A2731" t="inlineStr">
        <is>
          <t>097CLF - McDuffie (Locomotive)</t>
        </is>
      </c>
      <c r="B2731" s="20" t="n">
        <v>47849</v>
      </c>
      <c r="C2731" s="20" t="n">
        <v>2958465</v>
      </c>
      <c r="D2731" s="21" t="n">
        <v>0.04</v>
      </c>
      <c r="E2731" s="21" t="n">
        <v>0.01</v>
      </c>
      <c r="F2731" s="21" t="n">
        <v>0.05</v>
      </c>
    </row>
    <row r="2732">
      <c r="A2732" t="inlineStr">
        <is>
          <t>097E - McDuffie (Energy)</t>
        </is>
      </c>
      <c r="B2732" s="20" t="n">
        <v>41275</v>
      </c>
      <c r="C2732" s="20" t="n">
        <v>41639</v>
      </c>
      <c r="D2732" s="21" t="n">
        <v>0.03</v>
      </c>
      <c r="E2732" s="21" t="n">
        <v>0.025</v>
      </c>
      <c r="F2732" s="21" t="n">
        <v>0.055</v>
      </c>
    </row>
    <row r="2733">
      <c r="A2733" t="inlineStr">
        <is>
          <t>097E - McDuffie (Energy)</t>
        </is>
      </c>
      <c r="B2733" s="20" t="n">
        <v>41640</v>
      </c>
      <c r="C2733" s="20" t="n">
        <v>42004</v>
      </c>
      <c r="D2733" s="21" t="n">
        <v>0.02</v>
      </c>
      <c r="E2733" s="21" t="n">
        <v>0.02</v>
      </c>
      <c r="F2733" s="21" t="n">
        <v>0.04</v>
      </c>
    </row>
    <row r="2734">
      <c r="A2734" t="inlineStr">
        <is>
          <t>097E - McDuffie (Energy)</t>
        </is>
      </c>
      <c r="B2734" s="20" t="n">
        <v>42005</v>
      </c>
      <c r="C2734" s="20" t="n">
        <v>42369</v>
      </c>
      <c r="D2734" s="21" t="n">
        <v>0.01</v>
      </c>
      <c r="E2734" s="21" t="n">
        <v>0.015</v>
      </c>
      <c r="F2734" s="21" t="n">
        <v>0.025</v>
      </c>
    </row>
    <row r="2735">
      <c r="A2735" t="inlineStr">
        <is>
          <t>097E - McDuffie (Energy)</t>
        </is>
      </c>
      <c r="B2735" s="20" t="n">
        <v>42370</v>
      </c>
      <c r="C2735" s="20" t="n">
        <v>46752</v>
      </c>
      <c r="D2735" s="21" t="n">
        <v>0</v>
      </c>
      <c r="E2735" s="21" t="n">
        <v>0.01</v>
      </c>
      <c r="F2735" s="21" t="n">
        <v>0.01</v>
      </c>
    </row>
    <row r="2736">
      <c r="A2736" t="inlineStr">
        <is>
          <t>097E - McDuffie (Energy)</t>
        </is>
      </c>
      <c r="B2736" s="20" t="n">
        <v>46753</v>
      </c>
      <c r="C2736" s="20" t="n">
        <v>2958465</v>
      </c>
      <c r="D2736" s="21" t="n">
        <v>0</v>
      </c>
      <c r="E2736" s="21" t="n">
        <v>0</v>
      </c>
      <c r="F2736" s="21" t="n">
        <v>0</v>
      </c>
    </row>
    <row r="2737">
      <c r="A2737" t="inlineStr">
        <is>
          <t>097JT - McDuffie (Jet Fuel)</t>
        </is>
      </c>
      <c r="B2737" s="20" t="n">
        <v>42005</v>
      </c>
      <c r="C2737" s="20" t="n">
        <v>42185</v>
      </c>
      <c r="D2737" s="21" t="n">
        <v>0</v>
      </c>
      <c r="E2737" s="21" t="n">
        <v>0</v>
      </c>
      <c r="F2737" s="21" t="n">
        <v>0</v>
      </c>
    </row>
    <row r="2738">
      <c r="A2738" t="inlineStr">
        <is>
          <t>097JT - McDuffie (Jet Fuel)</t>
        </is>
      </c>
      <c r="B2738" s="20" t="n">
        <v>42186</v>
      </c>
      <c r="C2738" s="20" t="n">
        <v>43281</v>
      </c>
      <c r="D2738" s="21" t="n">
        <v>0.04</v>
      </c>
      <c r="E2738" s="21" t="n">
        <v>0.04</v>
      </c>
      <c r="F2738" s="21" t="n">
        <v>0.08</v>
      </c>
    </row>
    <row r="2739">
      <c r="A2739" t="inlineStr">
        <is>
          <t>097JT - McDuffie (Jet Fuel)</t>
        </is>
      </c>
      <c r="B2739" s="20" t="n">
        <v>43282</v>
      </c>
      <c r="C2739" s="20" t="n">
        <v>43312</v>
      </c>
      <c r="D2739" s="21" t="n">
        <v>0.04</v>
      </c>
      <c r="E2739" s="21" t="n">
        <v>0.01</v>
      </c>
      <c r="F2739" s="21" t="n">
        <v>0.05</v>
      </c>
    </row>
    <row r="2740">
      <c r="A2740" t="inlineStr">
        <is>
          <t>097JT - McDuffie (Jet Fuel)</t>
        </is>
      </c>
      <c r="B2740" s="20" t="n">
        <v>43313</v>
      </c>
      <c r="C2740" s="20" t="n">
        <v>2958465</v>
      </c>
      <c r="D2740" s="21" t="n">
        <v>0</v>
      </c>
      <c r="E2740" s="21" t="n">
        <v>0.01</v>
      </c>
      <c r="F2740" s="21" t="n">
        <v>0.01</v>
      </c>
    </row>
    <row r="2741">
      <c r="A2741" t="inlineStr">
        <is>
          <t>097TE - McDuffie (TSPLOST Exempt)</t>
        </is>
      </c>
      <c r="B2741" s="20" t="n">
        <v>41275</v>
      </c>
      <c r="C2741" s="20" t="n">
        <v>46022</v>
      </c>
      <c r="D2741" s="21" t="n">
        <v>0.04</v>
      </c>
      <c r="E2741" s="21" t="n">
        <v>0.03</v>
      </c>
      <c r="F2741" s="21" t="n">
        <v>0.07000000000000001</v>
      </c>
    </row>
    <row r="2742">
      <c r="A2742" t="inlineStr">
        <is>
          <t>097TE - McDuffie (TSPLOST Exempt)</t>
        </is>
      </c>
      <c r="B2742" s="20" t="n">
        <v>46023</v>
      </c>
      <c r="C2742" s="20" t="n">
        <v>46387</v>
      </c>
      <c r="D2742" s="21" t="n">
        <v>0.04</v>
      </c>
      <c r="E2742" s="21" t="n">
        <v>0.04</v>
      </c>
      <c r="F2742" s="21" t="n">
        <v>0.08</v>
      </c>
    </row>
    <row r="2743">
      <c r="A2743" t="inlineStr">
        <is>
          <t>097TE - McDuffie (TSPLOST Exempt)</t>
        </is>
      </c>
      <c r="B2743" s="20" t="n">
        <v>46388</v>
      </c>
      <c r="C2743" s="20" t="n">
        <v>46752</v>
      </c>
      <c r="D2743" s="21" t="n">
        <v>0.04</v>
      </c>
      <c r="E2743" s="21" t="n">
        <v>0.03</v>
      </c>
      <c r="F2743" s="21" t="n">
        <v>0.07000000000000001</v>
      </c>
    </row>
    <row r="2744">
      <c r="A2744" t="inlineStr">
        <is>
          <t>097TE - McDuffie (TSPLOST Exempt)</t>
        </is>
      </c>
      <c r="B2744" s="20" t="n">
        <v>46753</v>
      </c>
      <c r="C2744" s="20" t="n">
        <v>47848</v>
      </c>
      <c r="D2744" s="21" t="n">
        <v>0.04</v>
      </c>
      <c r="E2744" s="21" t="n">
        <v>0.02</v>
      </c>
      <c r="F2744" s="21" t="n">
        <v>0.06</v>
      </c>
    </row>
    <row r="2745">
      <c r="A2745" t="inlineStr">
        <is>
          <t>097TE - McDuffie (TSPLOST Exempt)</t>
        </is>
      </c>
      <c r="B2745" s="20" t="n">
        <v>47849</v>
      </c>
      <c r="C2745" s="20" t="n">
        <v>2958465</v>
      </c>
      <c r="D2745" s="21" t="n">
        <v>0.04</v>
      </c>
      <c r="E2745" s="21" t="n">
        <v>0.01</v>
      </c>
      <c r="F2745" s="21" t="n">
        <v>0.05</v>
      </c>
    </row>
    <row r="2746">
      <c r="A2746" t="inlineStr">
        <is>
          <t>098 - McIntosh</t>
        </is>
      </c>
      <c r="B2746" s="20" t="n">
        <v>28672</v>
      </c>
      <c r="C2746" s="20" t="n">
        <v>32050</v>
      </c>
      <c r="D2746" s="21" t="n">
        <v>0.04</v>
      </c>
      <c r="E2746" s="21" t="n">
        <v>0.01</v>
      </c>
      <c r="F2746" s="21" t="n">
        <v>0.05</v>
      </c>
    </row>
    <row r="2747">
      <c r="A2747" t="inlineStr">
        <is>
          <t>098 - McIntosh</t>
        </is>
      </c>
      <c r="B2747" s="20" t="n">
        <v>32051</v>
      </c>
      <c r="C2747" s="20" t="n">
        <v>36250</v>
      </c>
      <c r="D2747" s="21" t="n">
        <v>0.04</v>
      </c>
      <c r="E2747" s="21" t="n">
        <v>0.02</v>
      </c>
      <c r="F2747" s="21" t="n">
        <v>0.06</v>
      </c>
    </row>
    <row r="2748">
      <c r="A2748" t="inlineStr">
        <is>
          <t>098 - McIntosh</t>
        </is>
      </c>
      <c r="B2748" s="20" t="n">
        <v>36251</v>
      </c>
      <c r="C2748" s="20" t="n">
        <v>39903</v>
      </c>
      <c r="D2748" s="21" t="n">
        <v>0.04</v>
      </c>
      <c r="E2748" s="21" t="n">
        <v>0.03</v>
      </c>
      <c r="F2748" s="21" t="n">
        <v>0.07000000000000001</v>
      </c>
    </row>
    <row r="2749">
      <c r="A2749" t="inlineStr">
        <is>
          <t>098 - McIntosh</t>
        </is>
      </c>
      <c r="B2749" s="20" t="n">
        <v>39904</v>
      </c>
      <c r="C2749" s="20" t="n">
        <v>39994</v>
      </c>
      <c r="D2749" s="21" t="n">
        <v>0.04</v>
      </c>
      <c r="E2749" s="21" t="n">
        <v>0.02</v>
      </c>
      <c r="F2749" s="21" t="n">
        <v>0.06</v>
      </c>
    </row>
    <row r="2750">
      <c r="A2750" t="inlineStr">
        <is>
          <t>098 - McIntosh</t>
        </is>
      </c>
      <c r="B2750" s="20" t="n">
        <v>39995</v>
      </c>
      <c r="C2750" s="20" t="n">
        <v>43921</v>
      </c>
      <c r="D2750" s="21" t="n">
        <v>0.04</v>
      </c>
      <c r="E2750" s="21" t="n">
        <v>0.03</v>
      </c>
      <c r="F2750" s="21" t="n">
        <v>0.07000000000000001</v>
      </c>
    </row>
    <row r="2751">
      <c r="A2751" t="inlineStr">
        <is>
          <t>098 - McIntosh</t>
        </is>
      </c>
      <c r="B2751" s="20" t="n">
        <v>43922</v>
      </c>
      <c r="C2751" s="20" t="n">
        <v>45747</v>
      </c>
      <c r="D2751" s="21" t="n">
        <v>0.04</v>
      </c>
      <c r="E2751" s="21" t="n">
        <v>0.04</v>
      </c>
      <c r="F2751" s="21" t="n">
        <v>0.08</v>
      </c>
    </row>
    <row r="2752">
      <c r="A2752" t="inlineStr">
        <is>
          <t>098 - McIntosh</t>
        </is>
      </c>
      <c r="B2752" s="20" t="n">
        <v>45748</v>
      </c>
      <c r="C2752" s="20" t="n">
        <v>46112</v>
      </c>
      <c r="D2752" s="21" t="n">
        <v>0.04</v>
      </c>
      <c r="E2752" s="21" t="n">
        <v>0.03</v>
      </c>
      <c r="F2752" s="21" t="n">
        <v>0.07000000000000001</v>
      </c>
    </row>
    <row r="2753">
      <c r="A2753" t="inlineStr">
        <is>
          <t>098 - McIntosh</t>
        </is>
      </c>
      <c r="B2753" s="20" t="n">
        <v>46113</v>
      </c>
      <c r="C2753" s="20" t="n">
        <v>47026</v>
      </c>
      <c r="D2753" s="21" t="n">
        <v>0.04</v>
      </c>
      <c r="E2753" s="21" t="n">
        <v>0.04</v>
      </c>
      <c r="F2753" s="21" t="n">
        <v>0.08</v>
      </c>
    </row>
    <row r="2754">
      <c r="A2754" t="inlineStr">
        <is>
          <t>098 - McIntosh</t>
        </is>
      </c>
      <c r="B2754" s="20" t="n">
        <v>47027</v>
      </c>
      <c r="C2754" s="20" t="n">
        <v>47299</v>
      </c>
      <c r="D2754" s="21" t="n">
        <v>0.04</v>
      </c>
      <c r="E2754" s="21" t="n">
        <v>0.03</v>
      </c>
      <c r="F2754" s="21" t="n">
        <v>0.07000000000000001</v>
      </c>
    </row>
    <row r="2755">
      <c r="A2755" t="inlineStr">
        <is>
          <t>098 - McIntosh</t>
        </is>
      </c>
      <c r="B2755" s="20" t="n">
        <v>47300</v>
      </c>
      <c r="C2755" s="20" t="n">
        <v>48304</v>
      </c>
      <c r="D2755" s="21" t="n">
        <v>0.04</v>
      </c>
      <c r="E2755" s="21" t="n">
        <v>0.02</v>
      </c>
      <c r="F2755" s="21" t="n">
        <v>0.06</v>
      </c>
    </row>
    <row r="2756">
      <c r="A2756" t="inlineStr">
        <is>
          <t>098 - McIntosh</t>
        </is>
      </c>
      <c r="B2756" s="20" t="n">
        <v>48305</v>
      </c>
      <c r="C2756" s="20" t="n">
        <v>2958465</v>
      </c>
      <c r="D2756" s="21" t="n">
        <v>0.04</v>
      </c>
      <c r="E2756" s="21" t="n">
        <v>0.01</v>
      </c>
      <c r="F2756" s="21" t="n">
        <v>0.05</v>
      </c>
    </row>
    <row r="2757">
      <c r="A2757" t="inlineStr">
        <is>
          <t>098CLF - McIntosh (Locomotive)</t>
        </is>
      </c>
      <c r="B2757" s="20" t="n">
        <v>44378</v>
      </c>
      <c r="C2757" s="20" t="n">
        <v>47026</v>
      </c>
      <c r="D2757" s="21" t="n">
        <v>0.04</v>
      </c>
      <c r="E2757" s="21" t="n">
        <v>0.03</v>
      </c>
      <c r="F2757" s="21" t="n">
        <v>0.07000000000000001</v>
      </c>
    </row>
    <row r="2758">
      <c r="A2758" t="inlineStr">
        <is>
          <t>098CLF - McIntosh (Locomotive)</t>
        </is>
      </c>
      <c r="B2758" s="20" t="n">
        <v>47027</v>
      </c>
      <c r="C2758" s="20" t="n">
        <v>47299</v>
      </c>
      <c r="D2758" s="21" t="n">
        <v>0.04</v>
      </c>
      <c r="E2758" s="21" t="n">
        <v>0.02</v>
      </c>
      <c r="F2758" s="21" t="n">
        <v>0.06</v>
      </c>
    </row>
    <row r="2759">
      <c r="A2759" t="inlineStr">
        <is>
          <t>098CLF - McIntosh (Locomotive)</t>
        </is>
      </c>
      <c r="B2759" s="20" t="n">
        <v>47300</v>
      </c>
      <c r="C2759" s="20" t="n">
        <v>2958465</v>
      </c>
      <c r="D2759" s="21" t="n">
        <v>0.04</v>
      </c>
      <c r="E2759" s="21" t="n">
        <v>0.01</v>
      </c>
      <c r="F2759" s="21" t="n">
        <v>0.05</v>
      </c>
    </row>
    <row r="2760">
      <c r="A2760" t="inlineStr">
        <is>
          <t>098E - McIntosh (Energy)</t>
        </is>
      </c>
      <c r="B2760" s="20" t="n">
        <v>41275</v>
      </c>
      <c r="C2760" s="20" t="n">
        <v>41639</v>
      </c>
      <c r="D2760" s="21" t="n">
        <v>0.03</v>
      </c>
      <c r="E2760" s="21" t="n">
        <v>0.025</v>
      </c>
      <c r="F2760" s="21" t="n">
        <v>0.055</v>
      </c>
    </row>
    <row r="2761">
      <c r="A2761" t="inlineStr">
        <is>
          <t>098E - McIntosh (Energy)</t>
        </is>
      </c>
      <c r="B2761" s="20" t="n">
        <v>41640</v>
      </c>
      <c r="C2761" s="20" t="n">
        <v>42004</v>
      </c>
      <c r="D2761" s="21" t="n">
        <v>0.02</v>
      </c>
      <c r="E2761" s="21" t="n">
        <v>0.02</v>
      </c>
      <c r="F2761" s="21" t="n">
        <v>0.04</v>
      </c>
    </row>
    <row r="2762">
      <c r="A2762" t="inlineStr">
        <is>
          <t>098E - McIntosh (Energy)</t>
        </is>
      </c>
      <c r="B2762" s="20" t="n">
        <v>42005</v>
      </c>
      <c r="C2762" s="20" t="n">
        <v>42369</v>
      </c>
      <c r="D2762" s="21" t="n">
        <v>0.01</v>
      </c>
      <c r="E2762" s="21" t="n">
        <v>0.015</v>
      </c>
      <c r="F2762" s="21" t="n">
        <v>0.025</v>
      </c>
    </row>
    <row r="2763">
      <c r="A2763" t="inlineStr">
        <is>
          <t>098E - McIntosh (Energy)</t>
        </is>
      </c>
      <c r="B2763" s="20" t="n">
        <v>42370</v>
      </c>
      <c r="C2763" s="20" t="n">
        <v>47299</v>
      </c>
      <c r="D2763" s="21" t="n">
        <v>0</v>
      </c>
      <c r="E2763" s="21" t="n">
        <v>0.01</v>
      </c>
      <c r="F2763" s="21" t="n">
        <v>0.01</v>
      </c>
    </row>
    <row r="2764">
      <c r="A2764" t="inlineStr">
        <is>
          <t>098E - McIntosh (Energy)</t>
        </is>
      </c>
      <c r="B2764" s="20" t="n">
        <v>47300</v>
      </c>
      <c r="C2764" s="20" t="n">
        <v>2958465</v>
      </c>
      <c r="D2764" s="21" t="n">
        <v>0</v>
      </c>
      <c r="E2764" s="21" t="n">
        <v>0</v>
      </c>
      <c r="F2764" s="21" t="n">
        <v>0</v>
      </c>
    </row>
    <row r="2765">
      <c r="A2765" t="inlineStr">
        <is>
          <t>098JT - McIntosh (Jet Fuel)</t>
        </is>
      </c>
      <c r="B2765" s="20" t="n">
        <v>42186</v>
      </c>
      <c r="C2765" s="20" t="n">
        <v>43281</v>
      </c>
      <c r="D2765" s="21" t="n">
        <v>0.04</v>
      </c>
      <c r="E2765" s="21" t="n">
        <v>0.03</v>
      </c>
      <c r="F2765" s="21" t="n">
        <v>0.07000000000000001</v>
      </c>
    </row>
    <row r="2766">
      <c r="A2766" t="inlineStr">
        <is>
          <t>098JT - McIntosh (Jet Fuel)</t>
        </is>
      </c>
      <c r="B2766" s="20" t="n">
        <v>43282</v>
      </c>
      <c r="C2766" s="20" t="n">
        <v>43312</v>
      </c>
      <c r="D2766" s="21" t="n">
        <v>0.04</v>
      </c>
      <c r="E2766" s="21" t="n">
        <v>0.01</v>
      </c>
      <c r="F2766" s="21" t="n">
        <v>0.05</v>
      </c>
    </row>
    <row r="2767">
      <c r="A2767" t="inlineStr">
        <is>
          <t>098JT - McIntosh (Jet Fuel)</t>
        </is>
      </c>
      <c r="B2767" s="20" t="n">
        <v>43313</v>
      </c>
      <c r="C2767" s="20" t="n">
        <v>2958465</v>
      </c>
      <c r="D2767" s="21" t="n">
        <v>0</v>
      </c>
      <c r="E2767" s="21" t="n">
        <v>0.01</v>
      </c>
      <c r="F2767" s="21" t="n">
        <v>0.01</v>
      </c>
    </row>
    <row r="2768">
      <c r="A2768" t="inlineStr">
        <is>
          <t>098TE - McIntosh (TSPLOST Exempt)</t>
        </is>
      </c>
      <c r="B2768" s="20" t="n">
        <v>28672</v>
      </c>
      <c r="C2768" s="20" t="n">
        <v>32050</v>
      </c>
      <c r="D2768" s="21" t="n">
        <v>0.04</v>
      </c>
      <c r="E2768" s="21" t="n">
        <v>0.01</v>
      </c>
      <c r="F2768" s="21" t="n">
        <v>0.05</v>
      </c>
    </row>
    <row r="2769">
      <c r="A2769" t="inlineStr">
        <is>
          <t>098TE - McIntosh (TSPLOST Exempt)</t>
        </is>
      </c>
      <c r="B2769" s="20" t="n">
        <v>32051</v>
      </c>
      <c r="C2769" s="20" t="n">
        <v>36250</v>
      </c>
      <c r="D2769" s="21" t="n">
        <v>0.04</v>
      </c>
      <c r="E2769" s="21" t="n">
        <v>0.02</v>
      </c>
      <c r="F2769" s="21" t="n">
        <v>0.06</v>
      </c>
    </row>
    <row r="2770">
      <c r="A2770" t="inlineStr">
        <is>
          <t>098TE - McIntosh (TSPLOST Exempt)</t>
        </is>
      </c>
      <c r="B2770" s="20" t="n">
        <v>36251</v>
      </c>
      <c r="C2770" s="20" t="n">
        <v>39903</v>
      </c>
      <c r="D2770" s="21" t="n">
        <v>0.04</v>
      </c>
      <c r="E2770" s="21" t="n">
        <v>0.03</v>
      </c>
      <c r="F2770" s="21" t="n">
        <v>0.07000000000000001</v>
      </c>
    </row>
    <row r="2771">
      <c r="A2771" t="inlineStr">
        <is>
          <t>098TE - McIntosh (TSPLOST Exempt)</t>
        </is>
      </c>
      <c r="B2771" s="20" t="n">
        <v>39904</v>
      </c>
      <c r="C2771" s="20" t="n">
        <v>39994</v>
      </c>
      <c r="D2771" s="21" t="n">
        <v>0.04</v>
      </c>
      <c r="E2771" s="21" t="n">
        <v>0.02</v>
      </c>
      <c r="F2771" s="21" t="n">
        <v>0.06</v>
      </c>
    </row>
    <row r="2772">
      <c r="A2772" t="inlineStr">
        <is>
          <t>098TE - McIntosh (TSPLOST Exempt)</t>
        </is>
      </c>
      <c r="B2772" s="20" t="n">
        <v>39995</v>
      </c>
      <c r="C2772" s="20" t="n">
        <v>47026</v>
      </c>
      <c r="D2772" s="21" t="n">
        <v>0.04</v>
      </c>
      <c r="E2772" s="21" t="n">
        <v>0.03</v>
      </c>
      <c r="F2772" s="21" t="n">
        <v>0.07000000000000001</v>
      </c>
    </row>
    <row r="2773">
      <c r="A2773" t="inlineStr">
        <is>
          <t>098TE - McIntosh (TSPLOST Exempt)</t>
        </is>
      </c>
      <c r="B2773" s="20" t="n">
        <v>47027</v>
      </c>
      <c r="C2773" s="20" t="n">
        <v>47299</v>
      </c>
      <c r="D2773" s="21" t="n">
        <v>0.04</v>
      </c>
      <c r="E2773" s="21" t="n">
        <v>0.02</v>
      </c>
      <c r="F2773" s="21" t="n">
        <v>0.06</v>
      </c>
    </row>
    <row r="2774">
      <c r="A2774" t="inlineStr">
        <is>
          <t>098TE - McIntosh (TSPLOST Exempt)</t>
        </is>
      </c>
      <c r="B2774" s="20" t="n">
        <v>47300</v>
      </c>
      <c r="C2774" s="20" t="n">
        <v>2958465</v>
      </c>
      <c r="D2774" s="21" t="n">
        <v>0.04</v>
      </c>
      <c r="E2774" s="21" t="n">
        <v>0.01</v>
      </c>
      <c r="F2774" s="21" t="n">
        <v>0.05</v>
      </c>
    </row>
    <row r="2775">
      <c r="A2775" t="inlineStr">
        <is>
          <t>099 - Meriwether</t>
        </is>
      </c>
      <c r="B2775" s="20" t="n">
        <v>31048</v>
      </c>
      <c r="C2775" s="20" t="n">
        <v>34059</v>
      </c>
      <c r="D2775" s="21" t="n">
        <v>0.04</v>
      </c>
      <c r="E2775" s="21" t="n">
        <v>0.01</v>
      </c>
      <c r="F2775" s="21" t="n">
        <v>0.05</v>
      </c>
    </row>
    <row r="2776">
      <c r="A2776" t="inlineStr">
        <is>
          <t>099 - Meriwether</t>
        </is>
      </c>
      <c r="B2776" s="20" t="n">
        <v>34060</v>
      </c>
      <c r="C2776" s="20" t="n">
        <v>35611</v>
      </c>
      <c r="D2776" s="21" t="n">
        <v>0.04</v>
      </c>
      <c r="E2776" s="21" t="n">
        <v>0.02</v>
      </c>
      <c r="F2776" s="21" t="n">
        <v>0.06</v>
      </c>
    </row>
    <row r="2777">
      <c r="A2777" t="inlineStr">
        <is>
          <t>099 - Meriwether</t>
        </is>
      </c>
      <c r="B2777" s="20" t="n">
        <v>35612</v>
      </c>
      <c r="C2777" s="20" t="n">
        <v>37621</v>
      </c>
      <c r="D2777" s="21" t="n">
        <v>0.04</v>
      </c>
      <c r="E2777" s="21" t="n">
        <v>0.02</v>
      </c>
      <c r="F2777" s="21" t="n">
        <v>0.06</v>
      </c>
    </row>
    <row r="2778">
      <c r="A2778" t="inlineStr">
        <is>
          <t>099 - Meriwether</t>
        </is>
      </c>
      <c r="B2778" s="20" t="n">
        <v>37622</v>
      </c>
      <c r="C2778" s="20" t="n">
        <v>43921</v>
      </c>
      <c r="D2778" s="21" t="n">
        <v>0.04</v>
      </c>
      <c r="E2778" s="21" t="n">
        <v>0.03</v>
      </c>
      <c r="F2778" s="21" t="n">
        <v>0.07000000000000001</v>
      </c>
    </row>
    <row r="2779">
      <c r="A2779" t="inlineStr">
        <is>
          <t>099 - Meriwether</t>
        </is>
      </c>
      <c r="B2779" s="20" t="n">
        <v>43922</v>
      </c>
      <c r="C2779" s="20" t="n">
        <v>47391</v>
      </c>
      <c r="D2779" s="21" t="n">
        <v>0.04</v>
      </c>
      <c r="E2779" s="21" t="n">
        <v>0.04</v>
      </c>
      <c r="F2779" s="21" t="n">
        <v>0.08</v>
      </c>
    </row>
    <row r="2780">
      <c r="A2780" t="inlineStr">
        <is>
          <t>099 - Meriwether</t>
        </is>
      </c>
      <c r="B2780" s="20" t="n">
        <v>47392</v>
      </c>
      <c r="C2780" s="20" t="n">
        <v>47938</v>
      </c>
      <c r="D2780" s="21" t="n">
        <v>0.04</v>
      </c>
      <c r="E2780" s="21" t="n">
        <v>0.03</v>
      </c>
      <c r="F2780" s="21" t="n">
        <v>0.07000000000000001</v>
      </c>
    </row>
    <row r="2781">
      <c r="A2781" t="inlineStr">
        <is>
          <t>099 - Meriwether</t>
        </is>
      </c>
      <c r="B2781" s="20" t="n">
        <v>47939</v>
      </c>
      <c r="C2781" s="20" t="n">
        <v>48213</v>
      </c>
      <c r="D2781" s="21" t="n">
        <v>0.04</v>
      </c>
      <c r="E2781" s="21" t="n">
        <v>0.02</v>
      </c>
      <c r="F2781" s="21" t="n">
        <v>0.06</v>
      </c>
    </row>
    <row r="2782">
      <c r="A2782" t="inlineStr">
        <is>
          <t>099 - Meriwether</t>
        </is>
      </c>
      <c r="B2782" s="20" t="n">
        <v>48214</v>
      </c>
      <c r="C2782" s="20" t="n">
        <v>2958465</v>
      </c>
      <c r="D2782" s="21" t="n">
        <v>0.04</v>
      </c>
      <c r="E2782" s="21" t="n">
        <v>0.01</v>
      </c>
      <c r="F2782" s="21" t="n">
        <v>0.05</v>
      </c>
    </row>
    <row r="2783">
      <c r="A2783" t="inlineStr">
        <is>
          <t>099CLF - Meriwether (Locomotive)</t>
        </is>
      </c>
      <c r="B2783" s="20" t="n">
        <v>44378</v>
      </c>
      <c r="C2783" s="20" t="n">
        <v>47391</v>
      </c>
      <c r="D2783" s="21" t="n">
        <v>0.04</v>
      </c>
      <c r="E2783" s="21" t="n">
        <v>0.03</v>
      </c>
      <c r="F2783" s="21" t="n">
        <v>0.07000000000000001</v>
      </c>
    </row>
    <row r="2784">
      <c r="A2784" t="inlineStr">
        <is>
          <t>099CLF - Meriwether (Locomotive)</t>
        </is>
      </c>
      <c r="B2784" s="20" t="n">
        <v>47392</v>
      </c>
      <c r="C2784" s="20" t="n">
        <v>48213</v>
      </c>
      <c r="D2784" s="21" t="n">
        <v>0.04</v>
      </c>
      <c r="E2784" s="21" t="n">
        <v>0.02</v>
      </c>
      <c r="F2784" s="21" t="n">
        <v>0.06</v>
      </c>
    </row>
    <row r="2785">
      <c r="A2785" t="inlineStr">
        <is>
          <t>099CLF - Meriwether (Locomotive)</t>
        </is>
      </c>
      <c r="B2785" s="20" t="n">
        <v>48214</v>
      </c>
      <c r="C2785" s="20" t="n">
        <v>2958465</v>
      </c>
      <c r="D2785" s="21" t="n">
        <v>0.04</v>
      </c>
      <c r="E2785" s="21" t="n">
        <v>0.01</v>
      </c>
      <c r="F2785" s="21" t="n">
        <v>0.05</v>
      </c>
    </row>
    <row r="2786">
      <c r="A2786" t="inlineStr">
        <is>
          <t>099E - Meriwether (Energy)</t>
        </is>
      </c>
      <c r="B2786" s="20" t="n">
        <v>41275</v>
      </c>
      <c r="C2786" s="20" t="n">
        <v>41639</v>
      </c>
      <c r="D2786" s="21" t="n">
        <v>0.03</v>
      </c>
      <c r="E2786" s="21" t="n">
        <v>0.025</v>
      </c>
      <c r="F2786" s="21" t="n">
        <v>0.055</v>
      </c>
    </row>
    <row r="2787">
      <c r="A2787" t="inlineStr">
        <is>
          <t>099E - Meriwether (Energy)</t>
        </is>
      </c>
      <c r="B2787" s="20" t="n">
        <v>41640</v>
      </c>
      <c r="C2787" s="20" t="n">
        <v>42004</v>
      </c>
      <c r="D2787" s="21" t="n">
        <v>0.02</v>
      </c>
      <c r="E2787" s="21" t="n">
        <v>0.02</v>
      </c>
      <c r="F2787" s="21" t="n">
        <v>0.04</v>
      </c>
    </row>
    <row r="2788">
      <c r="A2788" t="inlineStr">
        <is>
          <t>099E - Meriwether (Energy)</t>
        </is>
      </c>
      <c r="B2788" s="20" t="n">
        <v>42005</v>
      </c>
      <c r="C2788" s="20" t="n">
        <v>42369</v>
      </c>
      <c r="D2788" s="21" t="n">
        <v>0.01</v>
      </c>
      <c r="E2788" s="21" t="n">
        <v>0.015</v>
      </c>
      <c r="F2788" s="21" t="n">
        <v>0.025</v>
      </c>
    </row>
    <row r="2789">
      <c r="A2789" t="inlineStr">
        <is>
          <t>099E - Meriwether (Energy)</t>
        </is>
      </c>
      <c r="B2789" s="20" t="n">
        <v>42370</v>
      </c>
      <c r="C2789" s="20" t="n">
        <v>47391</v>
      </c>
      <c r="D2789" s="21" t="n">
        <v>0</v>
      </c>
      <c r="E2789" s="21" t="n">
        <v>0.01</v>
      </c>
      <c r="F2789" s="21" t="n">
        <v>0.01</v>
      </c>
    </row>
    <row r="2790">
      <c r="A2790" t="inlineStr">
        <is>
          <t>099E - Meriwether (Energy)</t>
        </is>
      </c>
      <c r="B2790" s="20" t="n">
        <v>47392</v>
      </c>
      <c r="C2790" s="20" t="n">
        <v>2958465</v>
      </c>
      <c r="D2790" s="21" t="n">
        <v>0</v>
      </c>
      <c r="E2790" s="21" t="n">
        <v>0</v>
      </c>
      <c r="F2790" s="21" t="n">
        <v>0</v>
      </c>
    </row>
    <row r="2791">
      <c r="A2791" t="inlineStr">
        <is>
          <t>099JT - Meriwether (Jet Fuel)</t>
        </is>
      </c>
      <c r="B2791" s="20" t="n">
        <v>42005</v>
      </c>
      <c r="C2791" s="20" t="n">
        <v>42185</v>
      </c>
      <c r="D2791" s="21" t="n">
        <v>0</v>
      </c>
      <c r="E2791" s="21" t="n">
        <v>0</v>
      </c>
      <c r="F2791" s="21" t="n">
        <v>0</v>
      </c>
    </row>
    <row r="2792">
      <c r="A2792" t="inlineStr">
        <is>
          <t>099JT - Meriwether (Jet Fuel)</t>
        </is>
      </c>
      <c r="B2792" s="20" t="n">
        <v>42186</v>
      </c>
      <c r="C2792" s="20" t="n">
        <v>43281</v>
      </c>
      <c r="D2792" s="21" t="n">
        <v>0.04</v>
      </c>
      <c r="E2792" s="21" t="n">
        <v>0.03</v>
      </c>
      <c r="F2792" s="21" t="n">
        <v>0.07000000000000001</v>
      </c>
    </row>
    <row r="2793">
      <c r="A2793" t="inlineStr">
        <is>
          <t>099JT - Meriwether (Jet Fuel)</t>
        </is>
      </c>
      <c r="B2793" s="20" t="n">
        <v>43282</v>
      </c>
      <c r="C2793" s="20" t="n">
        <v>43312</v>
      </c>
      <c r="D2793" s="21" t="n">
        <v>0.04</v>
      </c>
      <c r="E2793" s="21" t="n">
        <v>0.01</v>
      </c>
      <c r="F2793" s="21" t="n">
        <v>0.05</v>
      </c>
    </row>
    <row r="2794">
      <c r="A2794" t="inlineStr">
        <is>
          <t>099JT - Meriwether (Jet Fuel)</t>
        </is>
      </c>
      <c r="B2794" s="20" t="n">
        <v>43313</v>
      </c>
      <c r="C2794" s="20" t="n">
        <v>2958465</v>
      </c>
      <c r="D2794" s="21" t="n">
        <v>0</v>
      </c>
      <c r="E2794" s="21" t="n">
        <v>0.01</v>
      </c>
      <c r="F2794" s="21" t="n">
        <v>0.01</v>
      </c>
    </row>
    <row r="2795">
      <c r="A2795" t="inlineStr">
        <is>
          <t>099TE - Meriwether (TSPLOST Exempt)</t>
        </is>
      </c>
      <c r="B2795" s="20" t="n">
        <v>31048</v>
      </c>
      <c r="C2795" s="20" t="n">
        <v>34059</v>
      </c>
      <c r="D2795" s="21" t="n">
        <v>0.04</v>
      </c>
      <c r="E2795" s="21" t="n">
        <v>0.01</v>
      </c>
      <c r="F2795" s="21" t="n">
        <v>0.05</v>
      </c>
    </row>
    <row r="2796">
      <c r="A2796" t="inlineStr">
        <is>
          <t>099TE - Meriwether (TSPLOST Exempt)</t>
        </is>
      </c>
      <c r="B2796" s="20" t="n">
        <v>34060</v>
      </c>
      <c r="C2796" s="20" t="n">
        <v>35611</v>
      </c>
      <c r="D2796" s="21" t="n">
        <v>0.04</v>
      </c>
      <c r="E2796" s="21" t="n">
        <v>0.02</v>
      </c>
      <c r="F2796" s="21" t="n">
        <v>0.06</v>
      </c>
    </row>
    <row r="2797">
      <c r="A2797" t="inlineStr">
        <is>
          <t>099TE - Meriwether (TSPLOST Exempt)</t>
        </is>
      </c>
      <c r="B2797" s="20" t="n">
        <v>35612</v>
      </c>
      <c r="C2797" s="20" t="n">
        <v>37621</v>
      </c>
      <c r="D2797" s="21" t="n">
        <v>0.04</v>
      </c>
      <c r="E2797" s="21" t="n">
        <v>0.02</v>
      </c>
      <c r="F2797" s="21" t="n">
        <v>0.06</v>
      </c>
    </row>
    <row r="2798">
      <c r="A2798" t="inlineStr">
        <is>
          <t>099TE - Meriwether (TSPLOST Exempt)</t>
        </is>
      </c>
      <c r="B2798" s="20" t="n">
        <v>37622</v>
      </c>
      <c r="C2798" s="20" t="n">
        <v>47391</v>
      </c>
      <c r="D2798" s="21" t="n">
        <v>0.04</v>
      </c>
      <c r="E2798" s="21" t="n">
        <v>0.03</v>
      </c>
      <c r="F2798" s="21" t="n">
        <v>0.07000000000000001</v>
      </c>
    </row>
    <row r="2799">
      <c r="A2799" t="inlineStr">
        <is>
          <t>099TE - Meriwether (TSPLOST Exempt)</t>
        </is>
      </c>
      <c r="B2799" s="20" t="n">
        <v>47392</v>
      </c>
      <c r="C2799" s="20" t="n">
        <v>48213</v>
      </c>
      <c r="D2799" s="21" t="n">
        <v>0.04</v>
      </c>
      <c r="E2799" s="21" t="n">
        <v>0.02</v>
      </c>
      <c r="F2799" s="21" t="n">
        <v>0.06</v>
      </c>
    </row>
    <row r="2800">
      <c r="A2800" t="inlineStr">
        <is>
          <t>099TE - Meriwether (TSPLOST Exempt)</t>
        </is>
      </c>
      <c r="B2800" s="20" t="n">
        <v>48214</v>
      </c>
      <c r="C2800" s="20" t="n">
        <v>2958465</v>
      </c>
      <c r="D2800" s="21" t="n">
        <v>0.04</v>
      </c>
      <c r="E2800" s="21" t="n">
        <v>0.01</v>
      </c>
      <c r="F2800" s="21" t="n">
        <v>0.05</v>
      </c>
    </row>
    <row r="2801">
      <c r="A2801" t="inlineStr">
        <is>
          <t>100 - Miller</t>
        </is>
      </c>
      <c r="B2801" s="20" t="n">
        <v>29952</v>
      </c>
      <c r="C2801" s="20" t="n">
        <v>35520</v>
      </c>
      <c r="D2801" s="21" t="n">
        <v>0.04</v>
      </c>
      <c r="E2801" s="21" t="n">
        <v>0.01</v>
      </c>
      <c r="F2801" s="21" t="n">
        <v>0.05</v>
      </c>
    </row>
    <row r="2802">
      <c r="A2802" t="inlineStr">
        <is>
          <t>100 - Miller</t>
        </is>
      </c>
      <c r="B2802" s="20" t="n">
        <v>35521</v>
      </c>
      <c r="C2802" s="20" t="n">
        <v>38625</v>
      </c>
      <c r="D2802" s="21" t="n">
        <v>0.04</v>
      </c>
      <c r="E2802" s="21" t="n">
        <v>0.02</v>
      </c>
      <c r="F2802" s="21" t="n">
        <v>0.06</v>
      </c>
    </row>
    <row r="2803">
      <c r="A2803" t="inlineStr">
        <is>
          <t>100 - Miller</t>
        </is>
      </c>
      <c r="B2803" s="20" t="n">
        <v>38626</v>
      </c>
      <c r="C2803" s="20" t="n">
        <v>43555</v>
      </c>
      <c r="D2803" s="21" t="n">
        <v>0.04</v>
      </c>
      <c r="E2803" s="21" t="n">
        <v>0.03</v>
      </c>
      <c r="F2803" s="21" t="n">
        <v>0.07000000000000001</v>
      </c>
    </row>
    <row r="2804">
      <c r="A2804" t="inlineStr">
        <is>
          <t>100 - Miller</t>
        </is>
      </c>
      <c r="B2804" s="20" t="n">
        <v>43556</v>
      </c>
      <c r="C2804" s="20" t="n">
        <v>46022</v>
      </c>
      <c r="D2804" s="21" t="n">
        <v>0.04</v>
      </c>
      <c r="E2804" s="21" t="n">
        <v>0.04</v>
      </c>
      <c r="F2804" s="21" t="n">
        <v>0.08</v>
      </c>
    </row>
    <row r="2805">
      <c r="A2805" t="inlineStr">
        <is>
          <t>100 - Miller</t>
        </is>
      </c>
      <c r="B2805" s="20" t="n">
        <v>46023</v>
      </c>
      <c r="C2805" s="20" t="n">
        <v>47208</v>
      </c>
      <c r="D2805" s="21" t="n">
        <v>0.04</v>
      </c>
      <c r="E2805" s="21" t="n">
        <v>0.05</v>
      </c>
      <c r="F2805" s="21" t="n">
        <v>0.09</v>
      </c>
    </row>
    <row r="2806">
      <c r="A2806" t="inlineStr">
        <is>
          <t>100 - Miller</t>
        </is>
      </c>
      <c r="B2806" s="20" t="n">
        <v>47209</v>
      </c>
      <c r="C2806" s="20" t="n">
        <v>47756</v>
      </c>
      <c r="D2806" s="21" t="n">
        <v>0.04</v>
      </c>
      <c r="E2806" s="21" t="n">
        <v>0.04</v>
      </c>
      <c r="F2806" s="21" t="n">
        <v>0.08</v>
      </c>
    </row>
    <row r="2807">
      <c r="A2807" t="inlineStr">
        <is>
          <t>100 - Miller</t>
        </is>
      </c>
      <c r="B2807" s="20" t="n">
        <v>47757</v>
      </c>
      <c r="C2807" s="20" t="n">
        <v>47848</v>
      </c>
      <c r="D2807" s="21" t="n">
        <v>0.04</v>
      </c>
      <c r="E2807" s="21" t="n">
        <v>0.03</v>
      </c>
      <c r="F2807" s="21" t="n">
        <v>0.07000000000000001</v>
      </c>
    </row>
    <row r="2808">
      <c r="A2808" t="inlineStr">
        <is>
          <t>100 - Miller</t>
        </is>
      </c>
      <c r="B2808" s="20" t="n">
        <v>47849</v>
      </c>
      <c r="C2808" s="20" t="n">
        <v>2958465</v>
      </c>
      <c r="D2808" s="21" t="n">
        <v>0.04</v>
      </c>
      <c r="E2808" s="21" t="n">
        <v>0.01</v>
      </c>
      <c r="F2808" s="21" t="n">
        <v>0.05</v>
      </c>
    </row>
    <row r="2809">
      <c r="A2809" t="inlineStr">
        <is>
          <t>100CLF - Miller (Locomotive)</t>
        </is>
      </c>
      <c r="B2809" s="20" t="n">
        <v>44378</v>
      </c>
      <c r="C2809" s="20" t="n">
        <v>46022</v>
      </c>
      <c r="D2809" s="21" t="n">
        <v>0.04</v>
      </c>
      <c r="E2809" s="21" t="n">
        <v>0.03</v>
      </c>
      <c r="F2809" s="21" t="n">
        <v>0.07000000000000001</v>
      </c>
    </row>
    <row r="2810">
      <c r="A2810" t="inlineStr">
        <is>
          <t>100CLF - Miller (Locomotive)</t>
        </is>
      </c>
      <c r="B2810" s="20" t="n">
        <v>46023</v>
      </c>
      <c r="C2810" s="20" t="n">
        <v>47756</v>
      </c>
      <c r="D2810" s="21" t="n">
        <v>0.04</v>
      </c>
      <c r="E2810" s="21" t="n">
        <v>0.04</v>
      </c>
      <c r="F2810" s="21" t="n">
        <v>0.08</v>
      </c>
    </row>
    <row r="2811">
      <c r="A2811" t="inlineStr">
        <is>
          <t>100CLF - Miller (Locomotive)</t>
        </is>
      </c>
      <c r="B2811" s="20" t="n">
        <v>47757</v>
      </c>
      <c r="C2811" s="20" t="n">
        <v>47848</v>
      </c>
      <c r="D2811" s="21" t="n">
        <v>0.04</v>
      </c>
      <c r="E2811" s="21" t="n">
        <v>0.03</v>
      </c>
      <c r="F2811" s="21" t="n">
        <v>0.07000000000000001</v>
      </c>
    </row>
    <row r="2812">
      <c r="A2812" t="inlineStr">
        <is>
          <t>100CLF - Miller (Locomotive)</t>
        </is>
      </c>
      <c r="B2812" s="20" t="n">
        <v>47849</v>
      </c>
      <c r="C2812" s="20" t="n">
        <v>2958465</v>
      </c>
      <c r="D2812" s="21" t="n">
        <v>0.04</v>
      </c>
      <c r="E2812" s="21" t="n">
        <v>0.01</v>
      </c>
      <c r="F2812" s="21" t="n">
        <v>0.05</v>
      </c>
    </row>
    <row r="2813">
      <c r="A2813" t="inlineStr">
        <is>
          <t>100E - Miller (Energy)</t>
        </is>
      </c>
      <c r="B2813" s="20" t="n">
        <v>41275</v>
      </c>
      <c r="C2813" s="20" t="n">
        <v>41639</v>
      </c>
      <c r="D2813" s="21" t="n">
        <v>0.03</v>
      </c>
      <c r="E2813" s="21" t="n">
        <v>0.025</v>
      </c>
      <c r="F2813" s="21" t="n">
        <v>0.055</v>
      </c>
    </row>
    <row r="2814">
      <c r="A2814" t="inlineStr">
        <is>
          <t>100E - Miller (Energy)</t>
        </is>
      </c>
      <c r="B2814" s="20" t="n">
        <v>41640</v>
      </c>
      <c r="C2814" s="20" t="n">
        <v>42004</v>
      </c>
      <c r="D2814" s="21" t="n">
        <v>0.02</v>
      </c>
      <c r="E2814" s="21" t="n">
        <v>0.02</v>
      </c>
      <c r="F2814" s="21" t="n">
        <v>0.04</v>
      </c>
    </row>
    <row r="2815">
      <c r="A2815" t="inlineStr">
        <is>
          <t>100E - Miller (Energy)</t>
        </is>
      </c>
      <c r="B2815" s="20" t="n">
        <v>42005</v>
      </c>
      <c r="C2815" s="20" t="n">
        <v>42369</v>
      </c>
      <c r="D2815" s="21" t="n">
        <v>0.01</v>
      </c>
      <c r="E2815" s="21" t="n">
        <v>0.015</v>
      </c>
      <c r="F2815" s="21" t="n">
        <v>0.025</v>
      </c>
    </row>
    <row r="2816">
      <c r="A2816" t="inlineStr">
        <is>
          <t>100E - Miller (Energy)</t>
        </is>
      </c>
      <c r="B2816" s="20" t="n">
        <v>42370</v>
      </c>
      <c r="C2816" s="20" t="n">
        <v>47756</v>
      </c>
      <c r="D2816" s="21" t="n">
        <v>0</v>
      </c>
      <c r="E2816" s="21" t="n">
        <v>0.01</v>
      </c>
      <c r="F2816" s="21" t="n">
        <v>0.01</v>
      </c>
    </row>
    <row r="2817">
      <c r="A2817" t="inlineStr">
        <is>
          <t>100E - Miller (Energy)</t>
        </is>
      </c>
      <c r="B2817" s="20" t="n">
        <v>47757</v>
      </c>
      <c r="C2817" s="20" t="n">
        <v>2958465</v>
      </c>
      <c r="D2817" s="21" t="n">
        <v>0</v>
      </c>
      <c r="E2817" s="21" t="n">
        <v>0</v>
      </c>
      <c r="F2817" s="21" t="n">
        <v>0</v>
      </c>
    </row>
    <row r="2818">
      <c r="A2818" t="inlineStr">
        <is>
          <t>100JT - Miller (Jet Fuel)</t>
        </is>
      </c>
      <c r="B2818" s="20" t="n">
        <v>42005</v>
      </c>
      <c r="C2818" s="20" t="n">
        <v>42185</v>
      </c>
      <c r="D2818" s="21" t="n">
        <v>0</v>
      </c>
      <c r="E2818" s="21" t="n">
        <v>0</v>
      </c>
      <c r="F2818" s="21" t="n">
        <v>0</v>
      </c>
    </row>
    <row r="2819">
      <c r="A2819" t="inlineStr">
        <is>
          <t>100JT - Miller (Jet Fuel)</t>
        </is>
      </c>
      <c r="B2819" s="20" t="n">
        <v>42186</v>
      </c>
      <c r="C2819" s="20" t="n">
        <v>43281</v>
      </c>
      <c r="D2819" s="21" t="n">
        <v>0.04</v>
      </c>
      <c r="E2819" s="21" t="n">
        <v>0.03</v>
      </c>
      <c r="F2819" s="21" t="n">
        <v>0.07000000000000001</v>
      </c>
    </row>
    <row r="2820">
      <c r="A2820" t="inlineStr">
        <is>
          <t>100JT - Miller (Jet Fuel)</t>
        </is>
      </c>
      <c r="B2820" s="20" t="n">
        <v>43282</v>
      </c>
      <c r="C2820" s="20" t="n">
        <v>43312</v>
      </c>
      <c r="D2820" s="21" t="n">
        <v>0.04</v>
      </c>
      <c r="E2820" s="21" t="n">
        <v>0.01</v>
      </c>
      <c r="F2820" s="21" t="n">
        <v>0.05</v>
      </c>
    </row>
    <row r="2821">
      <c r="A2821" t="inlineStr">
        <is>
          <t>100JT - Miller (Jet Fuel)</t>
        </is>
      </c>
      <c r="B2821" s="20" t="n">
        <v>43313</v>
      </c>
      <c r="C2821" s="20" t="n">
        <v>2958465</v>
      </c>
      <c r="D2821" s="21" t="n">
        <v>0</v>
      </c>
      <c r="E2821" s="21" t="n">
        <v>0.01</v>
      </c>
      <c r="F2821" s="21" t="n">
        <v>0.01</v>
      </c>
    </row>
    <row r="2822">
      <c r="A2822" t="inlineStr">
        <is>
          <t>100TE - Miller (TSPLOST exempt)</t>
        </is>
      </c>
      <c r="B2822" s="20" t="n">
        <v>29952</v>
      </c>
      <c r="C2822" s="20" t="n">
        <v>35520</v>
      </c>
      <c r="D2822" s="21" t="n">
        <v>0.04</v>
      </c>
      <c r="E2822" s="21" t="n">
        <v>0.01</v>
      </c>
      <c r="F2822" s="21" t="n">
        <v>0.05</v>
      </c>
    </row>
    <row r="2823">
      <c r="A2823" t="inlineStr">
        <is>
          <t>100TE - Miller (TSPLOST exempt)</t>
        </is>
      </c>
      <c r="B2823" s="20" t="n">
        <v>35521</v>
      </c>
      <c r="C2823" s="20" t="n">
        <v>38625</v>
      </c>
      <c r="D2823" s="21" t="n">
        <v>0.04</v>
      </c>
      <c r="E2823" s="21" t="n">
        <v>0.02</v>
      </c>
      <c r="F2823" s="21" t="n">
        <v>0.06</v>
      </c>
    </row>
    <row r="2824">
      <c r="A2824" t="inlineStr">
        <is>
          <t>100TE - Miller (TSPLOST exempt)</t>
        </is>
      </c>
      <c r="B2824" s="20" t="n">
        <v>38626</v>
      </c>
      <c r="C2824" s="20" t="n">
        <v>46022</v>
      </c>
      <c r="D2824" s="21" t="n">
        <v>0.04</v>
      </c>
      <c r="E2824" s="21" t="n">
        <v>0.03</v>
      </c>
      <c r="F2824" s="21" t="n">
        <v>0.07000000000000001</v>
      </c>
    </row>
    <row r="2825">
      <c r="A2825" t="inlineStr">
        <is>
          <t>100TE - Miller (TSPLOST exempt)</t>
        </is>
      </c>
      <c r="B2825" s="20" t="n">
        <v>46023</v>
      </c>
      <c r="C2825" s="20" t="n">
        <v>47756</v>
      </c>
      <c r="D2825" s="21" t="n">
        <v>0.04</v>
      </c>
      <c r="E2825" s="21" t="n">
        <v>0.04</v>
      </c>
      <c r="F2825" s="21" t="n">
        <v>0.08</v>
      </c>
    </row>
    <row r="2826">
      <c r="A2826" t="inlineStr">
        <is>
          <t>100TE - Miller (TSPLOST exempt)</t>
        </is>
      </c>
      <c r="B2826" s="20" t="n">
        <v>47757</v>
      </c>
      <c r="C2826" s="20" t="n">
        <v>47848</v>
      </c>
      <c r="D2826" s="21" t="n">
        <v>0.04</v>
      </c>
      <c r="E2826" s="21" t="n">
        <v>0.03</v>
      </c>
      <c r="F2826" s="21" t="n">
        <v>0.07000000000000001</v>
      </c>
    </row>
    <row r="2827">
      <c r="A2827" t="inlineStr">
        <is>
          <t>100TE - Miller (TSPLOST exempt)</t>
        </is>
      </c>
      <c r="B2827" s="20" t="n">
        <v>47849</v>
      </c>
      <c r="C2827" s="20" t="n">
        <v>2958465</v>
      </c>
      <c r="D2827" s="21" t="n">
        <v>0.04</v>
      </c>
      <c r="E2827" s="21" t="n">
        <v>0.01</v>
      </c>
      <c r="F2827" s="21" t="n">
        <v>0.05</v>
      </c>
    </row>
    <row r="2828">
      <c r="A2828" t="inlineStr">
        <is>
          <t>101 - Mitchell</t>
        </is>
      </c>
      <c r="B2828" s="20" t="n">
        <v>30407</v>
      </c>
      <c r="C2828" s="20" t="n">
        <v>32233</v>
      </c>
      <c r="D2828" s="21" t="n">
        <v>0.04</v>
      </c>
      <c r="E2828" s="21" t="n">
        <v>0.01</v>
      </c>
      <c r="F2828" s="21" t="n">
        <v>0.05</v>
      </c>
    </row>
    <row r="2829">
      <c r="A2829" t="inlineStr">
        <is>
          <t>101 - Mitchell</t>
        </is>
      </c>
      <c r="B2829" s="20" t="n">
        <v>32234</v>
      </c>
      <c r="C2829" s="20" t="n">
        <v>35611</v>
      </c>
      <c r="D2829" s="21" t="n">
        <v>0.04</v>
      </c>
      <c r="E2829" s="21" t="n">
        <v>0.02</v>
      </c>
      <c r="F2829" s="21" t="n">
        <v>0.06</v>
      </c>
    </row>
    <row r="2830">
      <c r="A2830" t="inlineStr">
        <is>
          <t>101 - Mitchell</t>
        </is>
      </c>
      <c r="B2830" s="20" t="n">
        <v>35612</v>
      </c>
      <c r="C2830" s="20" t="n">
        <v>44286</v>
      </c>
      <c r="D2830" s="21" t="n">
        <v>0.04</v>
      </c>
      <c r="E2830" s="21" t="n">
        <v>0.03</v>
      </c>
      <c r="F2830" s="21" t="n">
        <v>0.07000000000000001</v>
      </c>
    </row>
    <row r="2831">
      <c r="A2831" t="inlineStr">
        <is>
          <t>101 - Mitchell</t>
        </is>
      </c>
      <c r="B2831" s="20" t="n">
        <v>44287</v>
      </c>
      <c r="C2831" s="20" t="n">
        <v>46568</v>
      </c>
      <c r="D2831" s="21" t="n">
        <v>0.04</v>
      </c>
      <c r="E2831" s="21" t="n">
        <v>0.04</v>
      </c>
      <c r="F2831" s="21" t="n">
        <v>0.08</v>
      </c>
    </row>
    <row r="2832">
      <c r="A2832" t="inlineStr">
        <is>
          <t>101 - Mitchell</t>
        </is>
      </c>
      <c r="B2832" s="20" t="n">
        <v>46569</v>
      </c>
      <c r="C2832" s="20" t="n">
        <v>47483</v>
      </c>
      <c r="D2832" s="21" t="n">
        <v>0.04</v>
      </c>
      <c r="E2832" s="21" t="n">
        <v>0.03</v>
      </c>
      <c r="F2832" s="21" t="n">
        <v>0.07000000000000001</v>
      </c>
    </row>
    <row r="2833">
      <c r="A2833" t="inlineStr">
        <is>
          <t>101 - Mitchell</t>
        </is>
      </c>
      <c r="B2833" s="20" t="n">
        <v>47484</v>
      </c>
      <c r="C2833" s="20" t="n">
        <v>48304</v>
      </c>
      <c r="D2833" s="21" t="n">
        <v>0.04</v>
      </c>
      <c r="E2833" s="21" t="n">
        <v>0.02</v>
      </c>
      <c r="F2833" s="21" t="n">
        <v>0.06</v>
      </c>
    </row>
    <row r="2834">
      <c r="A2834" t="inlineStr">
        <is>
          <t>101 - Mitchell</t>
        </is>
      </c>
      <c r="B2834" s="20" t="n">
        <v>48305</v>
      </c>
      <c r="C2834" s="20" t="n">
        <v>2958465</v>
      </c>
      <c r="D2834" s="21" t="n">
        <v>0.04</v>
      </c>
      <c r="E2834" s="21" t="n">
        <v>0.01</v>
      </c>
      <c r="F2834" s="21" t="n">
        <v>0.05</v>
      </c>
    </row>
    <row r="2835">
      <c r="A2835" t="inlineStr">
        <is>
          <t>101CLF - Mitchell (Locomotive)</t>
        </is>
      </c>
      <c r="B2835" s="20" t="n">
        <v>44378</v>
      </c>
      <c r="C2835" s="20" t="n">
        <v>46568</v>
      </c>
      <c r="D2835" s="21" t="n">
        <v>0.04</v>
      </c>
      <c r="E2835" s="21" t="n">
        <v>0.03</v>
      </c>
      <c r="F2835" s="21" t="n">
        <v>0.07000000000000001</v>
      </c>
    </row>
    <row r="2836">
      <c r="A2836" t="inlineStr">
        <is>
          <t>101CLF - Mitchell (Locomotive)</t>
        </is>
      </c>
      <c r="B2836" s="20" t="n">
        <v>46569</v>
      </c>
      <c r="C2836" s="20" t="n">
        <v>47483</v>
      </c>
      <c r="D2836" s="21" t="n">
        <v>0.04</v>
      </c>
      <c r="E2836" s="21" t="n">
        <v>0.02</v>
      </c>
      <c r="F2836" s="21" t="n">
        <v>0.06</v>
      </c>
    </row>
    <row r="2837">
      <c r="A2837" t="inlineStr">
        <is>
          <t>101CLF - Mitchell (Locomotive)</t>
        </is>
      </c>
      <c r="B2837" s="20" t="n">
        <v>47484</v>
      </c>
      <c r="C2837" s="20" t="n">
        <v>2958465</v>
      </c>
      <c r="D2837" s="21" t="n">
        <v>0.04</v>
      </c>
      <c r="E2837" s="21" t="n">
        <v>0.01</v>
      </c>
      <c r="F2837" s="21" t="n">
        <v>0.05</v>
      </c>
    </row>
    <row r="2838">
      <c r="A2838" t="inlineStr">
        <is>
          <t>101E - Mitchell (Energy)</t>
        </is>
      </c>
      <c r="B2838" s="20" t="n">
        <v>41275</v>
      </c>
      <c r="C2838" s="20" t="n">
        <v>41639</v>
      </c>
      <c r="D2838" s="21" t="n">
        <v>0.03</v>
      </c>
      <c r="E2838" s="21" t="n">
        <v>0.0275</v>
      </c>
      <c r="F2838" s="21" t="n">
        <v>0.0575</v>
      </c>
    </row>
    <row r="2839">
      <c r="A2839" t="inlineStr">
        <is>
          <t>101E - Mitchell (Energy)</t>
        </is>
      </c>
      <c r="B2839" s="20" t="n">
        <v>41640</v>
      </c>
      <c r="C2839" s="20" t="n">
        <v>42004</v>
      </c>
      <c r="D2839" s="21" t="n">
        <v>0.02</v>
      </c>
      <c r="E2839" s="21" t="n">
        <v>0.025</v>
      </c>
      <c r="F2839" s="21" t="n">
        <v>0.045</v>
      </c>
    </row>
    <row r="2840">
      <c r="A2840" t="inlineStr">
        <is>
          <t>101E - Mitchell (Energy)</t>
        </is>
      </c>
      <c r="B2840" s="20" t="n">
        <v>42005</v>
      </c>
      <c r="C2840" s="20" t="n">
        <v>42369</v>
      </c>
      <c r="D2840" s="21" t="n">
        <v>0.01</v>
      </c>
      <c r="E2840" s="21" t="n">
        <v>0.0225</v>
      </c>
      <c r="F2840" s="21" t="n">
        <v>0.0325</v>
      </c>
    </row>
    <row r="2841">
      <c r="A2841" t="inlineStr">
        <is>
          <t>101E - Mitchell (Energy)</t>
        </is>
      </c>
      <c r="B2841" s="20" t="n">
        <v>42370</v>
      </c>
      <c r="C2841" s="20" t="n">
        <v>46568</v>
      </c>
      <c r="D2841" s="21" t="n">
        <v>0</v>
      </c>
      <c r="E2841" s="21" t="n">
        <v>0.02</v>
      </c>
      <c r="F2841" s="21" t="n">
        <v>0.02</v>
      </c>
    </row>
    <row r="2842">
      <c r="A2842" t="inlineStr">
        <is>
          <t>101E - Mitchell (Energy)</t>
        </is>
      </c>
      <c r="B2842" s="20" t="n">
        <v>46569</v>
      </c>
      <c r="C2842" s="20" t="n">
        <v>2958465</v>
      </c>
      <c r="D2842" s="21" t="n">
        <v>0</v>
      </c>
      <c r="E2842" s="21" t="n">
        <v>0.01</v>
      </c>
      <c r="F2842" s="21" t="n">
        <v>0.01</v>
      </c>
    </row>
    <row r="2843">
      <c r="A2843" t="inlineStr">
        <is>
          <t>101JT - Mitchell (Jet Fuel)</t>
        </is>
      </c>
      <c r="B2843" s="20" t="n">
        <v>42005</v>
      </c>
      <c r="C2843" s="20" t="n">
        <v>42185</v>
      </c>
      <c r="D2843" s="21" t="n">
        <v>0</v>
      </c>
      <c r="E2843" s="21" t="n">
        <v>0</v>
      </c>
      <c r="F2843" s="21" t="n">
        <v>0</v>
      </c>
    </row>
    <row r="2844">
      <c r="A2844" t="inlineStr">
        <is>
          <t>101JT - Mitchell (Jet Fuel)</t>
        </is>
      </c>
      <c r="B2844" s="20" t="n">
        <v>42186</v>
      </c>
      <c r="C2844" s="20" t="n">
        <v>43281</v>
      </c>
      <c r="D2844" s="21" t="n">
        <v>0.04</v>
      </c>
      <c r="E2844" s="21" t="n">
        <v>0.03</v>
      </c>
      <c r="F2844" s="21" t="n">
        <v>0.07000000000000001</v>
      </c>
    </row>
    <row r="2845">
      <c r="A2845" t="inlineStr">
        <is>
          <t>101JT - Mitchell (Jet Fuel)</t>
        </is>
      </c>
      <c r="B2845" s="20" t="n">
        <v>43282</v>
      </c>
      <c r="C2845" s="20" t="n">
        <v>43312</v>
      </c>
      <c r="D2845" s="21" t="n">
        <v>0.04</v>
      </c>
      <c r="E2845" s="21" t="n">
        <v>0.01</v>
      </c>
      <c r="F2845" s="21" t="n">
        <v>0.05</v>
      </c>
    </row>
    <row r="2846">
      <c r="A2846" t="inlineStr">
        <is>
          <t>101JT - Mitchell (Jet Fuel)</t>
        </is>
      </c>
      <c r="B2846" s="20" t="n">
        <v>43313</v>
      </c>
      <c r="C2846" s="20" t="n">
        <v>2958465</v>
      </c>
      <c r="D2846" s="21" t="n">
        <v>0</v>
      </c>
      <c r="E2846" s="21" t="n">
        <v>0.01</v>
      </c>
      <c r="F2846" s="21" t="n">
        <v>0.01</v>
      </c>
    </row>
    <row r="2847">
      <c r="A2847" t="inlineStr">
        <is>
          <t>101TE - Mitchell (TSPLOST Exempt)</t>
        </is>
      </c>
      <c r="B2847" s="20" t="n">
        <v>30407</v>
      </c>
      <c r="C2847" s="20" t="n">
        <v>32233</v>
      </c>
      <c r="D2847" s="21" t="n">
        <v>0.04</v>
      </c>
      <c r="E2847" s="21" t="n">
        <v>0.01</v>
      </c>
      <c r="F2847" s="21" t="n">
        <v>0.05</v>
      </c>
    </row>
    <row r="2848">
      <c r="A2848" t="inlineStr">
        <is>
          <t>101TE - Mitchell (TSPLOST Exempt)</t>
        </is>
      </c>
      <c r="B2848" s="20" t="n">
        <v>32234</v>
      </c>
      <c r="C2848" s="20" t="n">
        <v>35611</v>
      </c>
      <c r="D2848" s="21" t="n">
        <v>0.04</v>
      </c>
      <c r="E2848" s="21" t="n">
        <v>0.02</v>
      </c>
      <c r="F2848" s="21" t="n">
        <v>0.06</v>
      </c>
    </row>
    <row r="2849">
      <c r="A2849" t="inlineStr">
        <is>
          <t>101TE - Mitchell (TSPLOST Exempt)</t>
        </is>
      </c>
      <c r="B2849" s="20" t="n">
        <v>35612</v>
      </c>
      <c r="C2849" s="20" t="n">
        <v>46568</v>
      </c>
      <c r="D2849" s="21" t="n">
        <v>0.04</v>
      </c>
      <c r="E2849" s="21" t="n">
        <v>0.03</v>
      </c>
      <c r="F2849" s="21" t="n">
        <v>0.07000000000000001</v>
      </c>
    </row>
    <row r="2850">
      <c r="A2850" t="inlineStr">
        <is>
          <t>101TE - Mitchell (TSPLOST Exempt)</t>
        </is>
      </c>
      <c r="B2850" s="20" t="n">
        <v>46569</v>
      </c>
      <c r="C2850" s="20" t="n">
        <v>47483</v>
      </c>
      <c r="D2850" s="21" t="n">
        <v>0.04</v>
      </c>
      <c r="E2850" s="21" t="n">
        <v>0.02</v>
      </c>
      <c r="F2850" s="21" t="n">
        <v>0.06</v>
      </c>
    </row>
    <row r="2851">
      <c r="A2851" t="inlineStr">
        <is>
          <t>101TE - Mitchell (TSPLOST Exempt)</t>
        </is>
      </c>
      <c r="B2851" s="20" t="n">
        <v>47484</v>
      </c>
      <c r="C2851" s="20" t="n">
        <v>2958465</v>
      </c>
      <c r="D2851" s="21" t="n">
        <v>0.04</v>
      </c>
      <c r="E2851" s="21" t="n">
        <v>0.01</v>
      </c>
      <c r="F2851" s="21" t="n">
        <v>0.05</v>
      </c>
    </row>
    <row r="2852">
      <c r="A2852" t="inlineStr">
        <is>
          <t>102 - Monroe</t>
        </is>
      </c>
      <c r="B2852" s="20" t="n">
        <v>28581</v>
      </c>
      <c r="C2852" s="20" t="n">
        <v>33328</v>
      </c>
      <c r="D2852" s="21" t="n">
        <v>0.04</v>
      </c>
      <c r="E2852" s="21" t="n">
        <v>0.01</v>
      </c>
      <c r="F2852" s="21" t="n">
        <v>0.05</v>
      </c>
    </row>
    <row r="2853">
      <c r="A2853" t="inlineStr">
        <is>
          <t>102 - Monroe</t>
        </is>
      </c>
      <c r="B2853" s="20" t="n">
        <v>33329</v>
      </c>
      <c r="C2853" s="20" t="n">
        <v>33694</v>
      </c>
      <c r="D2853" s="21" t="n">
        <v>0.04</v>
      </c>
      <c r="E2853" s="21" t="n">
        <v>0.02</v>
      </c>
      <c r="F2853" s="21" t="n">
        <v>0.06</v>
      </c>
    </row>
    <row r="2854">
      <c r="A2854" t="inlineStr">
        <is>
          <t>102 - Monroe</t>
        </is>
      </c>
      <c r="B2854" s="20" t="n">
        <v>33695</v>
      </c>
      <c r="C2854" s="20" t="n">
        <v>34699</v>
      </c>
      <c r="D2854" s="21" t="n">
        <v>0.04</v>
      </c>
      <c r="E2854" s="21" t="n">
        <v>0.01</v>
      </c>
      <c r="F2854" s="21" t="n">
        <v>0.05</v>
      </c>
    </row>
    <row r="2855">
      <c r="A2855" t="inlineStr">
        <is>
          <t>102 - Monroe</t>
        </is>
      </c>
      <c r="B2855" s="20" t="n">
        <v>34700</v>
      </c>
      <c r="C2855" s="20" t="n">
        <v>36250</v>
      </c>
      <c r="D2855" s="21" t="n">
        <v>0.04</v>
      </c>
      <c r="E2855" s="21" t="n">
        <v>0.02</v>
      </c>
      <c r="F2855" s="21" t="n">
        <v>0.06</v>
      </c>
    </row>
    <row r="2856">
      <c r="A2856" t="inlineStr">
        <is>
          <t>102 - Monroe</t>
        </is>
      </c>
      <c r="B2856" s="20" t="n">
        <v>36251</v>
      </c>
      <c r="C2856" s="20" t="n">
        <v>37256</v>
      </c>
      <c r="D2856" s="21" t="n">
        <v>0.04</v>
      </c>
      <c r="E2856" s="21" t="n">
        <v>0.03</v>
      </c>
      <c r="F2856" s="21" t="n">
        <v>0.07000000000000001</v>
      </c>
    </row>
    <row r="2857">
      <c r="A2857" t="inlineStr">
        <is>
          <t>102 - Monroe</t>
        </is>
      </c>
      <c r="B2857" s="20" t="n">
        <v>37257</v>
      </c>
      <c r="C2857" s="20" t="n">
        <v>37621</v>
      </c>
      <c r="D2857" s="21" t="n">
        <v>0.04</v>
      </c>
      <c r="E2857" s="21" t="n">
        <v>0.02</v>
      </c>
      <c r="F2857" s="21" t="n">
        <v>0.06</v>
      </c>
    </row>
    <row r="2858">
      <c r="A2858" t="inlineStr">
        <is>
          <t>102 - Monroe</t>
        </is>
      </c>
      <c r="B2858" s="20" t="n">
        <v>37622</v>
      </c>
      <c r="C2858" s="20" t="n">
        <v>44651</v>
      </c>
      <c r="D2858" s="21" t="n">
        <v>0.04</v>
      </c>
      <c r="E2858" s="21" t="n">
        <v>0.03</v>
      </c>
      <c r="F2858" s="21" t="n">
        <v>0.07000000000000001</v>
      </c>
    </row>
    <row r="2859">
      <c r="A2859" t="inlineStr">
        <is>
          <t>102 - Monroe</t>
        </is>
      </c>
      <c r="B2859" s="20" t="n">
        <v>44652</v>
      </c>
      <c r="C2859" s="20" t="n">
        <v>46022</v>
      </c>
      <c r="D2859" s="21" t="n">
        <v>0.04</v>
      </c>
      <c r="E2859" s="21" t="n">
        <v>0.04</v>
      </c>
      <c r="F2859" s="21" t="n">
        <v>0.08</v>
      </c>
    </row>
    <row r="2860">
      <c r="A2860" t="inlineStr">
        <is>
          <t>102 - Monroe</t>
        </is>
      </c>
      <c r="B2860" s="20" t="n">
        <v>46023</v>
      </c>
      <c r="C2860" s="20" t="n">
        <v>46112</v>
      </c>
      <c r="D2860" s="21" t="n">
        <v>0.04</v>
      </c>
      <c r="E2860" s="21" t="n">
        <v>0.03</v>
      </c>
      <c r="F2860" s="21" t="n">
        <v>0.07000000000000001</v>
      </c>
    </row>
    <row r="2861">
      <c r="A2861" t="inlineStr">
        <is>
          <t>102 - Monroe</t>
        </is>
      </c>
      <c r="B2861" s="20" t="n">
        <v>46113</v>
      </c>
      <c r="C2861" s="20" t="n">
        <v>46934</v>
      </c>
      <c r="D2861" s="21" t="n">
        <v>0.04</v>
      </c>
      <c r="E2861" s="21" t="n">
        <v>0.04</v>
      </c>
      <c r="F2861" s="21" t="n">
        <v>0.08</v>
      </c>
    </row>
    <row r="2862">
      <c r="A2862" t="inlineStr">
        <is>
          <t>102 - Monroe</t>
        </is>
      </c>
      <c r="B2862" s="20" t="n">
        <v>46935</v>
      </c>
      <c r="C2862" s="20" t="n">
        <v>47573</v>
      </c>
      <c r="D2862" s="21" t="n">
        <v>0.04</v>
      </c>
      <c r="E2862" s="21" t="n">
        <v>0.03</v>
      </c>
      <c r="F2862" s="21" t="n">
        <v>0.07000000000000001</v>
      </c>
    </row>
    <row r="2863">
      <c r="A2863" t="inlineStr">
        <is>
          <t>102 - Monroe</t>
        </is>
      </c>
      <c r="B2863" s="20" t="n">
        <v>47574</v>
      </c>
      <c r="C2863" s="20" t="n">
        <v>48304</v>
      </c>
      <c r="D2863" s="21" t="n">
        <v>0.04</v>
      </c>
      <c r="E2863" s="21" t="n">
        <v>0.02</v>
      </c>
      <c r="F2863" s="21" t="n">
        <v>0.06</v>
      </c>
    </row>
    <row r="2864">
      <c r="A2864" t="inlineStr">
        <is>
          <t>102 - Monroe</t>
        </is>
      </c>
      <c r="B2864" s="20" t="n">
        <v>48305</v>
      </c>
      <c r="C2864" s="20" t="n">
        <v>2958465</v>
      </c>
      <c r="D2864" s="21" t="n">
        <v>0.04</v>
      </c>
      <c r="E2864" s="21" t="n">
        <v>0.01</v>
      </c>
      <c r="F2864" s="21" t="n">
        <v>0.05</v>
      </c>
    </row>
    <row r="2865">
      <c r="A2865" t="inlineStr">
        <is>
          <t>102CLF - Monroe (Locomotive)</t>
        </is>
      </c>
      <c r="B2865" s="20" t="n">
        <v>44378</v>
      </c>
      <c r="C2865" s="20" t="n">
        <v>46022</v>
      </c>
      <c r="D2865" s="21" t="n">
        <v>0.04</v>
      </c>
      <c r="E2865" s="21" t="n">
        <v>0.03</v>
      </c>
      <c r="F2865" s="21" t="n">
        <v>0.07000000000000001</v>
      </c>
    </row>
    <row r="2866">
      <c r="A2866" t="inlineStr">
        <is>
          <t>102CLF - Monroe (Locomotive)</t>
        </is>
      </c>
      <c r="B2866" s="20" t="n">
        <v>46023</v>
      </c>
      <c r="C2866" s="20" t="n">
        <v>46112</v>
      </c>
      <c r="D2866" s="21" t="n">
        <v>0.04</v>
      </c>
      <c r="E2866" s="21" t="n">
        <v>0.02</v>
      </c>
      <c r="F2866" s="21" t="n">
        <v>0.06</v>
      </c>
    </row>
    <row r="2867">
      <c r="A2867" t="inlineStr">
        <is>
          <t>102CLF - Monroe (Locomotive)</t>
        </is>
      </c>
      <c r="B2867" s="20" t="n">
        <v>46113</v>
      </c>
      <c r="C2867" s="20" t="n">
        <v>46934</v>
      </c>
      <c r="D2867" s="21" t="n">
        <v>0.04</v>
      </c>
      <c r="E2867" s="21" t="n">
        <v>0.03</v>
      </c>
      <c r="F2867" s="21" t="n">
        <v>0.07000000000000001</v>
      </c>
    </row>
    <row r="2868">
      <c r="A2868" t="inlineStr">
        <is>
          <t>102CLF - Monroe (Locomotive)</t>
        </is>
      </c>
      <c r="B2868" s="20" t="n">
        <v>46935</v>
      </c>
      <c r="C2868" s="20" t="n">
        <v>48304</v>
      </c>
      <c r="D2868" s="21" t="n">
        <v>0.04</v>
      </c>
      <c r="E2868" s="21" t="n">
        <v>0.02</v>
      </c>
      <c r="F2868" s="21" t="n">
        <v>0.06</v>
      </c>
    </row>
    <row r="2869">
      <c r="A2869" t="inlineStr">
        <is>
          <t>102CLF - Monroe (Locomotive)</t>
        </is>
      </c>
      <c r="B2869" s="20" t="n">
        <v>48305</v>
      </c>
      <c r="C2869" s="20" t="n">
        <v>2958465</v>
      </c>
      <c r="D2869" s="21" t="n">
        <v>0.04</v>
      </c>
      <c r="E2869" s="21" t="n">
        <v>0.01</v>
      </c>
      <c r="F2869" s="21" t="n">
        <v>0.05</v>
      </c>
    </row>
    <row r="2870">
      <c r="A2870" t="inlineStr">
        <is>
          <t>102E - Monroe (Energy)</t>
        </is>
      </c>
      <c r="B2870" s="20" t="n">
        <v>41275</v>
      </c>
      <c r="C2870" s="20" t="n">
        <v>41639</v>
      </c>
      <c r="D2870" s="21" t="n">
        <v>0.03</v>
      </c>
      <c r="E2870" s="21" t="n">
        <v>0.025</v>
      </c>
      <c r="F2870" s="21" t="n">
        <v>0.055</v>
      </c>
    </row>
    <row r="2871">
      <c r="A2871" t="inlineStr">
        <is>
          <t>102E - Monroe (Energy)</t>
        </is>
      </c>
      <c r="B2871" s="20" t="n">
        <v>41640</v>
      </c>
      <c r="C2871" s="20" t="n">
        <v>42004</v>
      </c>
      <c r="D2871" s="21" t="n">
        <v>0.02</v>
      </c>
      <c r="E2871" s="21" t="n">
        <v>0.02</v>
      </c>
      <c r="F2871" s="21" t="n">
        <v>0.04</v>
      </c>
    </row>
    <row r="2872">
      <c r="A2872" t="inlineStr">
        <is>
          <t>102E - Monroe (Energy)</t>
        </is>
      </c>
      <c r="B2872" s="20" t="n">
        <v>42005</v>
      </c>
      <c r="C2872" s="20" t="n">
        <v>42369</v>
      </c>
      <c r="D2872" s="21" t="n">
        <v>0.01</v>
      </c>
      <c r="E2872" s="21" t="n">
        <v>0.015</v>
      </c>
      <c r="F2872" s="21" t="n">
        <v>0.025</v>
      </c>
    </row>
    <row r="2873">
      <c r="A2873" t="inlineStr">
        <is>
          <t>102E - Monroe (Energy)</t>
        </is>
      </c>
      <c r="B2873" s="20" t="n">
        <v>42370</v>
      </c>
      <c r="C2873" s="20" t="n">
        <v>46934</v>
      </c>
      <c r="D2873" s="21" t="n">
        <v>0</v>
      </c>
      <c r="E2873" s="21" t="n">
        <v>0.01</v>
      </c>
      <c r="F2873" s="21" t="n">
        <v>0.01</v>
      </c>
    </row>
    <row r="2874">
      <c r="A2874" t="inlineStr">
        <is>
          <t>102E - Monroe (Energy)</t>
        </is>
      </c>
      <c r="B2874" s="20" t="n">
        <v>46935</v>
      </c>
      <c r="C2874" s="20" t="n">
        <v>2958465</v>
      </c>
      <c r="D2874" s="21" t="n">
        <v>0</v>
      </c>
      <c r="E2874" s="21" t="n">
        <v>0</v>
      </c>
      <c r="F2874" s="21" t="n">
        <v>0</v>
      </c>
    </row>
    <row r="2875">
      <c r="A2875" t="inlineStr">
        <is>
          <t>102JT - Monroe (Jet Fuel)</t>
        </is>
      </c>
      <c r="B2875" s="20" t="n">
        <v>42005</v>
      </c>
      <c r="C2875" s="20" t="n">
        <v>42185</v>
      </c>
      <c r="D2875" s="21" t="n">
        <v>0</v>
      </c>
      <c r="E2875" s="21" t="n">
        <v>0</v>
      </c>
      <c r="F2875" s="21" t="n">
        <v>0</v>
      </c>
    </row>
    <row r="2876">
      <c r="A2876" t="inlineStr">
        <is>
          <t>102JT - Monroe (Jet Fuel)</t>
        </is>
      </c>
      <c r="B2876" s="20" t="n">
        <v>42186</v>
      </c>
      <c r="C2876" s="20" t="n">
        <v>43281</v>
      </c>
      <c r="D2876" s="21" t="n">
        <v>0.04</v>
      </c>
      <c r="E2876" s="21" t="n">
        <v>0.03</v>
      </c>
      <c r="F2876" s="21" t="n">
        <v>0.07000000000000001</v>
      </c>
    </row>
    <row r="2877">
      <c r="A2877" t="inlineStr">
        <is>
          <t>102JT - Monroe (Jet Fuel)</t>
        </is>
      </c>
      <c r="B2877" s="20" t="n">
        <v>43282</v>
      </c>
      <c r="C2877" s="20" t="n">
        <v>43312</v>
      </c>
      <c r="D2877" s="21" t="n">
        <v>0.04</v>
      </c>
      <c r="E2877" s="21" t="n">
        <v>0.01</v>
      </c>
      <c r="F2877" s="21" t="n">
        <v>0.05</v>
      </c>
    </row>
    <row r="2878">
      <c r="A2878" t="inlineStr">
        <is>
          <t>102JT - Monroe (Jet Fuel)</t>
        </is>
      </c>
      <c r="B2878" s="20" t="n">
        <v>43313</v>
      </c>
      <c r="C2878" s="20" t="n">
        <v>2958465</v>
      </c>
      <c r="D2878" s="21" t="n">
        <v>0</v>
      </c>
      <c r="E2878" s="21" t="n">
        <v>0.01</v>
      </c>
      <c r="F2878" s="21" t="n">
        <v>0.01</v>
      </c>
    </row>
    <row r="2879">
      <c r="A2879" t="inlineStr">
        <is>
          <t>102TE - Monroe (TSPLOST Exempt)</t>
        </is>
      </c>
      <c r="B2879" s="20" t="n">
        <v>28581</v>
      </c>
      <c r="C2879" s="20" t="n">
        <v>33328</v>
      </c>
      <c r="D2879" s="21" t="n">
        <v>0.04</v>
      </c>
      <c r="E2879" s="21" t="n">
        <v>0.01</v>
      </c>
      <c r="F2879" s="21" t="n">
        <v>0.05</v>
      </c>
    </row>
    <row r="2880">
      <c r="A2880" t="inlineStr">
        <is>
          <t>102TE - Monroe (TSPLOST Exempt)</t>
        </is>
      </c>
      <c r="B2880" s="20" t="n">
        <v>33329</v>
      </c>
      <c r="C2880" s="20" t="n">
        <v>33694</v>
      </c>
      <c r="D2880" s="21" t="n">
        <v>0.04</v>
      </c>
      <c r="E2880" s="21" t="n">
        <v>0.02</v>
      </c>
      <c r="F2880" s="21" t="n">
        <v>0.06</v>
      </c>
    </row>
    <row r="2881">
      <c r="A2881" t="inlineStr">
        <is>
          <t>102TE - Monroe (TSPLOST Exempt)</t>
        </is>
      </c>
      <c r="B2881" s="20" t="n">
        <v>33695</v>
      </c>
      <c r="C2881" s="20" t="n">
        <v>34699</v>
      </c>
      <c r="D2881" s="21" t="n">
        <v>0.04</v>
      </c>
      <c r="E2881" s="21" t="n">
        <v>0.01</v>
      </c>
      <c r="F2881" s="21" t="n">
        <v>0.05</v>
      </c>
    </row>
    <row r="2882">
      <c r="A2882" t="inlineStr">
        <is>
          <t>102TE - Monroe (TSPLOST Exempt)</t>
        </is>
      </c>
      <c r="B2882" s="20" t="n">
        <v>34700</v>
      </c>
      <c r="C2882" s="20" t="n">
        <v>36250</v>
      </c>
      <c r="D2882" s="21" t="n">
        <v>0.04</v>
      </c>
      <c r="E2882" s="21" t="n">
        <v>0.02</v>
      </c>
      <c r="F2882" s="21" t="n">
        <v>0.06</v>
      </c>
    </row>
    <row r="2883">
      <c r="A2883" t="inlineStr">
        <is>
          <t>102TE - Monroe (TSPLOST Exempt)</t>
        </is>
      </c>
      <c r="B2883" s="20" t="n">
        <v>36251</v>
      </c>
      <c r="C2883" s="20" t="n">
        <v>37256</v>
      </c>
      <c r="D2883" s="21" t="n">
        <v>0.04</v>
      </c>
      <c r="E2883" s="21" t="n">
        <v>0.03</v>
      </c>
      <c r="F2883" s="21" t="n">
        <v>0.07000000000000001</v>
      </c>
    </row>
    <row r="2884">
      <c r="A2884" t="inlineStr">
        <is>
          <t>102TE - Monroe (TSPLOST Exempt)</t>
        </is>
      </c>
      <c r="B2884" s="20" t="n">
        <v>37257</v>
      </c>
      <c r="C2884" s="20" t="n">
        <v>37621</v>
      </c>
      <c r="D2884" s="21" t="n">
        <v>0.04</v>
      </c>
      <c r="E2884" s="21" t="n">
        <v>0.02</v>
      </c>
      <c r="F2884" s="21" t="n">
        <v>0.06</v>
      </c>
    </row>
    <row r="2885">
      <c r="A2885" t="inlineStr">
        <is>
          <t>102TE - Monroe (TSPLOST Exempt)</t>
        </is>
      </c>
      <c r="B2885" s="20" t="n">
        <v>37622</v>
      </c>
      <c r="C2885" s="20" t="n">
        <v>46022</v>
      </c>
      <c r="D2885" s="21" t="n">
        <v>0.04</v>
      </c>
      <c r="E2885" s="21" t="n">
        <v>0.03</v>
      </c>
      <c r="F2885" s="21" t="n">
        <v>0.07000000000000001</v>
      </c>
    </row>
    <row r="2886">
      <c r="A2886" t="inlineStr">
        <is>
          <t>102TE - Monroe (TSPLOST Exempt)</t>
        </is>
      </c>
      <c r="B2886" s="20" t="n">
        <v>46023</v>
      </c>
      <c r="C2886" s="20" t="n">
        <v>46112</v>
      </c>
      <c r="D2886" s="21" t="n">
        <v>0.04</v>
      </c>
      <c r="E2886" s="21" t="n">
        <v>0.02</v>
      </c>
      <c r="F2886" s="21" t="n">
        <v>0.06</v>
      </c>
    </row>
    <row r="2887">
      <c r="A2887" t="inlineStr">
        <is>
          <t>102TE - Monroe (TSPLOST Exempt)</t>
        </is>
      </c>
      <c r="B2887" s="20" t="n">
        <v>46113</v>
      </c>
      <c r="C2887" s="20" t="n">
        <v>46934</v>
      </c>
      <c r="D2887" s="21" t="n">
        <v>0.04</v>
      </c>
      <c r="E2887" s="21" t="n">
        <v>0.03</v>
      </c>
      <c r="F2887" s="21" t="n">
        <v>0.07000000000000001</v>
      </c>
    </row>
    <row r="2888">
      <c r="A2888" t="inlineStr">
        <is>
          <t>102TE - Monroe (TSPLOST Exempt)</t>
        </is>
      </c>
      <c r="B2888" s="20" t="n">
        <v>46935</v>
      </c>
      <c r="C2888" s="20" t="n">
        <v>48304</v>
      </c>
      <c r="D2888" s="21" t="n">
        <v>0.04</v>
      </c>
      <c r="E2888" s="21" t="n">
        <v>0.02</v>
      </c>
      <c r="F2888" s="21" t="n">
        <v>0.06</v>
      </c>
    </row>
    <row r="2889">
      <c r="A2889" t="inlineStr">
        <is>
          <t>102TE - Monroe (TSPLOST Exempt)</t>
        </is>
      </c>
      <c r="B2889" s="20" t="n">
        <v>48305</v>
      </c>
      <c r="C2889" s="20" t="n">
        <v>2958465</v>
      </c>
      <c r="D2889" s="21" t="n">
        <v>0.04</v>
      </c>
      <c r="E2889" s="21" t="n">
        <v>0.01</v>
      </c>
      <c r="F2889" s="21" t="n">
        <v>0.05</v>
      </c>
    </row>
    <row r="2890">
      <c r="A2890" t="inlineStr">
        <is>
          <t>103 - Montgomery</t>
        </is>
      </c>
      <c r="B2890" s="20" t="n">
        <v>30773</v>
      </c>
      <c r="C2890" s="20" t="n">
        <v>32416</v>
      </c>
      <c r="D2890" s="21" t="n">
        <v>0.04</v>
      </c>
      <c r="E2890" s="21" t="n">
        <v>0.01</v>
      </c>
      <c r="F2890" s="21" t="n">
        <v>0.05</v>
      </c>
    </row>
    <row r="2891">
      <c r="A2891" t="inlineStr">
        <is>
          <t>103 - Montgomery</t>
        </is>
      </c>
      <c r="B2891" s="20" t="n">
        <v>32417</v>
      </c>
      <c r="C2891" s="20" t="n">
        <v>37256</v>
      </c>
      <c r="D2891" s="21" t="n">
        <v>0.04</v>
      </c>
      <c r="E2891" s="21" t="n">
        <v>0.02</v>
      </c>
      <c r="F2891" s="21" t="n">
        <v>0.06</v>
      </c>
    </row>
    <row r="2892">
      <c r="A2892" t="inlineStr">
        <is>
          <t>103 - Montgomery</t>
        </is>
      </c>
      <c r="B2892" s="20" t="n">
        <v>37257</v>
      </c>
      <c r="C2892" s="20" t="n">
        <v>39447</v>
      </c>
      <c r="D2892" s="21" t="n">
        <v>0.04</v>
      </c>
      <c r="E2892" s="21" t="n">
        <v>0.03</v>
      </c>
      <c r="F2892" s="21" t="n">
        <v>0.07000000000000001</v>
      </c>
    </row>
    <row r="2893">
      <c r="A2893" t="inlineStr">
        <is>
          <t>103 - Montgomery</t>
        </is>
      </c>
      <c r="B2893" s="20" t="n">
        <v>39448</v>
      </c>
      <c r="C2893" s="20" t="n">
        <v>39813</v>
      </c>
      <c r="D2893" s="21" t="n">
        <v>0.04</v>
      </c>
      <c r="E2893" s="21" t="n">
        <v>0.02</v>
      </c>
      <c r="F2893" s="21" t="n">
        <v>0.06</v>
      </c>
    </row>
    <row r="2894">
      <c r="A2894" t="inlineStr">
        <is>
          <t>103 - Montgomery</t>
        </is>
      </c>
      <c r="B2894" s="20" t="n">
        <v>39814</v>
      </c>
      <c r="C2894" s="20" t="n">
        <v>41274</v>
      </c>
      <c r="D2894" s="21" t="n">
        <v>0.04</v>
      </c>
      <c r="E2894" s="21" t="n">
        <v>0.03</v>
      </c>
      <c r="F2894" s="21" t="n">
        <v>0.07000000000000001</v>
      </c>
    </row>
    <row r="2895">
      <c r="A2895" t="inlineStr">
        <is>
          <t>103 - Montgomery</t>
        </is>
      </c>
      <c r="B2895" s="20" t="n">
        <v>41275</v>
      </c>
      <c r="C2895" s="20" t="n">
        <v>46387</v>
      </c>
      <c r="D2895" s="21" t="n">
        <v>0.04</v>
      </c>
      <c r="E2895" s="21" t="n">
        <v>0.04</v>
      </c>
      <c r="F2895" s="21" t="n">
        <v>0.08</v>
      </c>
    </row>
    <row r="2896">
      <c r="A2896" t="inlineStr">
        <is>
          <t>103 - Montgomery</t>
        </is>
      </c>
      <c r="B2896" s="20" t="n">
        <v>46388</v>
      </c>
      <c r="C2896" s="20" t="n">
        <v>47756</v>
      </c>
      <c r="D2896" s="21" t="n">
        <v>0.04</v>
      </c>
      <c r="E2896" s="21" t="n">
        <v>0.03</v>
      </c>
      <c r="F2896" s="21" t="n">
        <v>0.07000000000000001</v>
      </c>
    </row>
    <row r="2897">
      <c r="A2897" t="inlineStr">
        <is>
          <t>103 - Montgomery</t>
        </is>
      </c>
      <c r="B2897" s="20" t="n">
        <v>47757</v>
      </c>
      <c r="C2897" s="20" t="n">
        <v>48579</v>
      </c>
      <c r="D2897" s="21" t="n">
        <v>0.04</v>
      </c>
      <c r="E2897" s="21" t="n">
        <v>0.02</v>
      </c>
      <c r="F2897" s="21" t="n">
        <v>0.06</v>
      </c>
    </row>
    <row r="2898">
      <c r="A2898" t="inlineStr">
        <is>
          <t>103 - Montgomery</t>
        </is>
      </c>
      <c r="B2898" s="20" t="n">
        <v>48580</v>
      </c>
      <c r="C2898" s="20" t="n">
        <v>2958465</v>
      </c>
      <c r="D2898" s="21" t="n">
        <v>0.04</v>
      </c>
      <c r="E2898" s="21" t="n">
        <v>0.01</v>
      </c>
      <c r="F2898" s="21" t="n">
        <v>0.05</v>
      </c>
    </row>
    <row r="2899">
      <c r="A2899" t="inlineStr">
        <is>
          <t>103CLF - Montgomery (Locomotive)</t>
        </is>
      </c>
      <c r="B2899" s="20" t="n">
        <v>44378</v>
      </c>
      <c r="C2899" s="20" t="n">
        <v>46387</v>
      </c>
      <c r="D2899" s="21" t="n">
        <v>0.04</v>
      </c>
      <c r="E2899" s="21" t="n">
        <v>0.03</v>
      </c>
      <c r="F2899" s="21" t="n">
        <v>0.07000000000000001</v>
      </c>
    </row>
    <row r="2900">
      <c r="A2900" t="inlineStr">
        <is>
          <t>103CLF - Montgomery (Locomotive)</t>
        </is>
      </c>
      <c r="B2900" s="20" t="n">
        <v>46388</v>
      </c>
      <c r="C2900" s="20" t="n">
        <v>47756</v>
      </c>
      <c r="D2900" s="21" t="n">
        <v>0.04</v>
      </c>
      <c r="E2900" s="21" t="n">
        <v>0.02</v>
      </c>
      <c r="F2900" s="21" t="n">
        <v>0.06</v>
      </c>
    </row>
    <row r="2901">
      <c r="A2901" t="inlineStr">
        <is>
          <t>103CLF - Montgomery (Locomotive)</t>
        </is>
      </c>
      <c r="B2901" s="20" t="n">
        <v>47757</v>
      </c>
      <c r="C2901" s="20" t="n">
        <v>2958465</v>
      </c>
      <c r="D2901" s="21" t="n">
        <v>0.04</v>
      </c>
      <c r="E2901" s="21" t="n">
        <v>0.01</v>
      </c>
      <c r="F2901" s="21" t="n">
        <v>0.05</v>
      </c>
    </row>
    <row r="2902">
      <c r="A2902" t="inlineStr">
        <is>
          <t>103E - Montgomery (Energy)</t>
        </is>
      </c>
      <c r="B2902" s="20" t="n">
        <v>41275</v>
      </c>
      <c r="C2902" s="20" t="n">
        <v>41639</v>
      </c>
      <c r="D2902" s="21" t="n">
        <v>0.03</v>
      </c>
      <c r="E2902" s="21" t="n">
        <v>0.025</v>
      </c>
      <c r="F2902" s="21" t="n">
        <v>0.055</v>
      </c>
    </row>
    <row r="2903">
      <c r="A2903" t="inlineStr">
        <is>
          <t>103E - Montgomery (Energy)</t>
        </is>
      </c>
      <c r="B2903" s="20" t="n">
        <v>41640</v>
      </c>
      <c r="C2903" s="20" t="n">
        <v>42004</v>
      </c>
      <c r="D2903" s="21" t="n">
        <v>0.02</v>
      </c>
      <c r="E2903" s="21" t="n">
        <v>0.02</v>
      </c>
      <c r="F2903" s="21" t="n">
        <v>0.04</v>
      </c>
    </row>
    <row r="2904">
      <c r="A2904" t="inlineStr">
        <is>
          <t>103E - Montgomery (Energy)</t>
        </is>
      </c>
      <c r="B2904" s="20" t="n">
        <v>42005</v>
      </c>
      <c r="C2904" s="20" t="n">
        <v>42369</v>
      </c>
      <c r="D2904" s="21" t="n">
        <v>0.01</v>
      </c>
      <c r="E2904" s="21" t="n">
        <v>0.015</v>
      </c>
      <c r="F2904" s="21" t="n">
        <v>0.025</v>
      </c>
    </row>
    <row r="2905">
      <c r="A2905" t="inlineStr">
        <is>
          <t>103E - Montgomery (Energy)</t>
        </is>
      </c>
      <c r="B2905" s="20" t="n">
        <v>42370</v>
      </c>
      <c r="C2905" s="20" t="n">
        <v>47756</v>
      </c>
      <c r="D2905" s="21" t="n">
        <v>0</v>
      </c>
      <c r="E2905" s="21" t="n">
        <v>0.01</v>
      </c>
      <c r="F2905" s="21" t="n">
        <v>0.01</v>
      </c>
    </row>
    <row r="2906">
      <c r="A2906" t="inlineStr">
        <is>
          <t>103E - Montgomery (Energy)</t>
        </is>
      </c>
      <c r="B2906" s="20" t="n">
        <v>47757</v>
      </c>
      <c r="C2906" s="20" t="n">
        <v>2958465</v>
      </c>
      <c r="D2906" s="21" t="n">
        <v>0</v>
      </c>
      <c r="E2906" s="21" t="n">
        <v>0</v>
      </c>
      <c r="F2906" s="21" t="n">
        <v>0</v>
      </c>
    </row>
    <row r="2907">
      <c r="A2907" t="inlineStr">
        <is>
          <t>103JT - Montgomery (Jet Fuel)</t>
        </is>
      </c>
      <c r="B2907" s="20" t="n">
        <v>42005</v>
      </c>
      <c r="C2907" s="20" t="n">
        <v>42185</v>
      </c>
      <c r="D2907" s="21" t="n">
        <v>0</v>
      </c>
      <c r="E2907" s="21" t="n">
        <v>0</v>
      </c>
      <c r="F2907" s="21" t="n">
        <v>0</v>
      </c>
    </row>
    <row r="2908">
      <c r="A2908" t="inlineStr">
        <is>
          <t>103JT - Montgomery (Jet Fuel)</t>
        </is>
      </c>
      <c r="B2908" s="20" t="n">
        <v>42186</v>
      </c>
      <c r="C2908" s="20" t="n">
        <v>43281</v>
      </c>
      <c r="D2908" s="21" t="n">
        <v>0.04</v>
      </c>
      <c r="E2908" s="21" t="n">
        <v>0.04</v>
      </c>
      <c r="F2908" s="21" t="n">
        <v>0.08</v>
      </c>
    </row>
    <row r="2909">
      <c r="A2909" t="inlineStr">
        <is>
          <t>103JT - Montgomery (Jet Fuel)</t>
        </is>
      </c>
      <c r="B2909" s="20" t="n">
        <v>43282</v>
      </c>
      <c r="C2909" s="20" t="n">
        <v>43312</v>
      </c>
      <c r="D2909" s="21" t="n">
        <v>0.04</v>
      </c>
      <c r="E2909" s="21" t="n">
        <v>0.01</v>
      </c>
      <c r="F2909" s="21" t="n">
        <v>0.05</v>
      </c>
    </row>
    <row r="2910">
      <c r="A2910" t="inlineStr">
        <is>
          <t>103JT - Montgomery (Jet Fuel)</t>
        </is>
      </c>
      <c r="B2910" s="20" t="n">
        <v>43313</v>
      </c>
      <c r="C2910" s="20" t="n">
        <v>2958465</v>
      </c>
      <c r="D2910" s="21" t="n">
        <v>0</v>
      </c>
      <c r="E2910" s="21" t="n">
        <v>0.01</v>
      </c>
      <c r="F2910" s="21" t="n">
        <v>0.01</v>
      </c>
    </row>
    <row r="2911">
      <c r="A2911" t="inlineStr">
        <is>
          <t>103TE - Montgomery (TSPLOST Exempt)</t>
        </is>
      </c>
      <c r="B2911" s="20" t="n">
        <v>41275</v>
      </c>
      <c r="C2911" s="20" t="n">
        <v>46387</v>
      </c>
      <c r="D2911" s="21" t="n">
        <v>0.04</v>
      </c>
      <c r="E2911" s="21" t="n">
        <v>0.03</v>
      </c>
      <c r="F2911" s="21" t="n">
        <v>0.07000000000000001</v>
      </c>
    </row>
    <row r="2912">
      <c r="A2912" t="inlineStr">
        <is>
          <t>103TE - Montgomery (TSPLOST Exempt)</t>
        </is>
      </c>
      <c r="B2912" s="20" t="n">
        <v>46388</v>
      </c>
      <c r="C2912" s="20" t="n">
        <v>47756</v>
      </c>
      <c r="D2912" s="21" t="n">
        <v>0.04</v>
      </c>
      <c r="E2912" s="21" t="n">
        <v>0.02</v>
      </c>
      <c r="F2912" s="21" t="n">
        <v>0.06</v>
      </c>
    </row>
    <row r="2913">
      <c r="A2913" t="inlineStr">
        <is>
          <t>103TE - Montgomery (TSPLOST Exempt)</t>
        </is>
      </c>
      <c r="B2913" s="20" t="n">
        <v>47757</v>
      </c>
      <c r="C2913" s="20" t="n">
        <v>2958465</v>
      </c>
      <c r="D2913" s="21" t="n">
        <v>0.04</v>
      </c>
      <c r="E2913" s="21" t="n">
        <v>0.01</v>
      </c>
      <c r="F2913" s="21" t="n">
        <v>0.05</v>
      </c>
    </row>
    <row r="2914">
      <c r="A2914" t="inlineStr">
        <is>
          <t>104 - Morgan</t>
        </is>
      </c>
      <c r="B2914" s="20" t="n">
        <v>29587</v>
      </c>
      <c r="C2914" s="20" t="n">
        <v>31958</v>
      </c>
      <c r="D2914" s="21" t="n">
        <v>0.04</v>
      </c>
      <c r="E2914" s="21" t="n">
        <v>0.01</v>
      </c>
      <c r="F2914" s="21" t="n">
        <v>0.05</v>
      </c>
    </row>
    <row r="2915">
      <c r="A2915" t="inlineStr">
        <is>
          <t>104 - Morgan</t>
        </is>
      </c>
      <c r="B2915" s="20" t="n">
        <v>31959</v>
      </c>
      <c r="C2915" s="20" t="n">
        <v>32689</v>
      </c>
      <c r="D2915" s="21" t="n">
        <v>0.04</v>
      </c>
      <c r="E2915" s="21" t="n">
        <v>0.02</v>
      </c>
      <c r="F2915" s="21" t="n">
        <v>0.06</v>
      </c>
    </row>
    <row r="2916">
      <c r="A2916" t="inlineStr">
        <is>
          <t>104 - Morgan</t>
        </is>
      </c>
      <c r="B2916" s="20" t="n">
        <v>32690</v>
      </c>
      <c r="C2916" s="20" t="n">
        <v>32963</v>
      </c>
      <c r="D2916" s="21" t="n">
        <v>0.04</v>
      </c>
      <c r="E2916" s="21" t="n">
        <v>0.01</v>
      </c>
      <c r="F2916" s="21" t="n">
        <v>0.05</v>
      </c>
    </row>
    <row r="2917">
      <c r="A2917" t="inlineStr">
        <is>
          <t>104 - Morgan</t>
        </is>
      </c>
      <c r="B2917" s="20" t="n">
        <v>32964</v>
      </c>
      <c r="C2917" s="20" t="n">
        <v>35795</v>
      </c>
      <c r="D2917" s="21" t="n">
        <v>0.04</v>
      </c>
      <c r="E2917" s="21" t="n">
        <v>0.02</v>
      </c>
      <c r="F2917" s="21" t="n">
        <v>0.06</v>
      </c>
    </row>
    <row r="2918">
      <c r="A2918" t="inlineStr">
        <is>
          <t>104 - Morgan</t>
        </is>
      </c>
      <c r="B2918" s="20" t="n">
        <v>35796</v>
      </c>
      <c r="C2918" s="20" t="n">
        <v>36891</v>
      </c>
      <c r="D2918" s="21" t="n">
        <v>0.04</v>
      </c>
      <c r="E2918" s="21" t="n">
        <v>0.03</v>
      </c>
      <c r="F2918" s="21" t="n">
        <v>0.07000000000000001</v>
      </c>
    </row>
    <row r="2919">
      <c r="A2919" t="inlineStr">
        <is>
          <t>104 - Morgan</t>
        </is>
      </c>
      <c r="B2919" s="20" t="n">
        <v>36892</v>
      </c>
      <c r="C2919" s="20" t="n">
        <v>37437</v>
      </c>
      <c r="D2919" s="21" t="n">
        <v>0.04</v>
      </c>
      <c r="E2919" s="21" t="n">
        <v>0.02</v>
      </c>
      <c r="F2919" s="21" t="n">
        <v>0.06</v>
      </c>
    </row>
    <row r="2920">
      <c r="A2920" t="inlineStr">
        <is>
          <t>104 - Morgan</t>
        </is>
      </c>
      <c r="B2920" s="20" t="n">
        <v>37438</v>
      </c>
      <c r="C2920" s="20" t="n">
        <v>43646</v>
      </c>
      <c r="D2920" s="21" t="n">
        <v>0.04</v>
      </c>
      <c r="E2920" s="21" t="n">
        <v>0.03</v>
      </c>
      <c r="F2920" s="21" t="n">
        <v>0.07000000000000001</v>
      </c>
    </row>
    <row r="2921">
      <c r="A2921" t="inlineStr">
        <is>
          <t>104 - Morgan</t>
        </is>
      </c>
      <c r="B2921" s="20" t="n">
        <v>43647</v>
      </c>
      <c r="C2921" s="20" t="n">
        <v>47026</v>
      </c>
      <c r="D2921" s="21" t="n">
        <v>0.04</v>
      </c>
      <c r="E2921" s="21" t="n">
        <v>0.04</v>
      </c>
      <c r="F2921" s="21" t="n">
        <v>0.08</v>
      </c>
    </row>
    <row r="2922">
      <c r="A2922" t="inlineStr">
        <is>
          <t>104 - Morgan</t>
        </is>
      </c>
      <c r="B2922" s="20" t="n">
        <v>47027</v>
      </c>
      <c r="C2922" s="20" t="n">
        <v>47664</v>
      </c>
      <c r="D2922" s="21" t="n">
        <v>0.04</v>
      </c>
      <c r="E2922" s="21" t="n">
        <v>0.03</v>
      </c>
      <c r="F2922" s="21" t="n">
        <v>0.07000000000000001</v>
      </c>
    </row>
    <row r="2923">
      <c r="A2923" t="inlineStr">
        <is>
          <t>104 - Morgan</t>
        </is>
      </c>
      <c r="B2923" s="20" t="n">
        <v>47665</v>
      </c>
      <c r="C2923" s="20" t="n">
        <v>47938</v>
      </c>
      <c r="D2923" s="21" t="n">
        <v>0.04</v>
      </c>
      <c r="E2923" s="21" t="n">
        <v>0.02</v>
      </c>
      <c r="F2923" s="21" t="n">
        <v>0.06</v>
      </c>
    </row>
    <row r="2924">
      <c r="A2924" t="inlineStr">
        <is>
          <t>104 - Morgan</t>
        </is>
      </c>
      <c r="B2924" s="20" t="n">
        <v>47939</v>
      </c>
      <c r="C2924" s="20" t="n">
        <v>2958465</v>
      </c>
      <c r="D2924" s="21" t="n">
        <v>0.04</v>
      </c>
      <c r="E2924" s="21" t="n">
        <v>0.01</v>
      </c>
      <c r="F2924" s="21" t="n">
        <v>0.05</v>
      </c>
    </row>
    <row r="2925">
      <c r="A2925" t="inlineStr">
        <is>
          <t>104CLF - Morgan (Locomotive)</t>
        </is>
      </c>
      <c r="B2925" s="20" t="n">
        <v>44378</v>
      </c>
      <c r="C2925" s="20" t="n">
        <v>47664</v>
      </c>
      <c r="D2925" s="21" t="n">
        <v>0.04</v>
      </c>
      <c r="E2925" s="21" t="n">
        <v>0.03</v>
      </c>
      <c r="F2925" s="21" t="n">
        <v>0.07000000000000001</v>
      </c>
    </row>
    <row r="2926">
      <c r="A2926" t="inlineStr">
        <is>
          <t>104CLF - Morgan (Locomotive)</t>
        </is>
      </c>
      <c r="B2926" s="20" t="n">
        <v>47665</v>
      </c>
      <c r="C2926" s="20" t="n">
        <v>47938</v>
      </c>
      <c r="D2926" s="21" t="n">
        <v>0.04</v>
      </c>
      <c r="E2926" s="21" t="n">
        <v>0.02</v>
      </c>
      <c r="F2926" s="21" t="n">
        <v>0.06</v>
      </c>
    </row>
    <row r="2927">
      <c r="A2927" t="inlineStr">
        <is>
          <t>104CLF - Morgan (Locomotive)</t>
        </is>
      </c>
      <c r="B2927" s="20" t="n">
        <v>47939</v>
      </c>
      <c r="C2927" s="20" t="n">
        <v>2958465</v>
      </c>
      <c r="D2927" s="21" t="n">
        <v>0.04</v>
      </c>
      <c r="E2927" s="21" t="n">
        <v>0.01</v>
      </c>
      <c r="F2927" s="21" t="n">
        <v>0.05</v>
      </c>
    </row>
    <row r="2928">
      <c r="A2928" t="inlineStr">
        <is>
          <t>104E - Morgan (Energy)</t>
        </is>
      </c>
      <c r="B2928" s="20" t="n">
        <v>41275</v>
      </c>
      <c r="C2928" s="20" t="n">
        <v>41639</v>
      </c>
      <c r="D2928" s="21" t="n">
        <v>0.03</v>
      </c>
      <c r="E2928" s="21" t="n">
        <v>0.025</v>
      </c>
      <c r="F2928" s="21" t="n">
        <v>0.055</v>
      </c>
    </row>
    <row r="2929">
      <c r="A2929" t="inlineStr">
        <is>
          <t>104E - Morgan (Energy)</t>
        </is>
      </c>
      <c r="B2929" s="20" t="n">
        <v>41640</v>
      </c>
      <c r="C2929" s="20" t="n">
        <v>42004</v>
      </c>
      <c r="D2929" s="21" t="n">
        <v>0.02</v>
      </c>
      <c r="E2929" s="21" t="n">
        <v>0.02</v>
      </c>
      <c r="F2929" s="21" t="n">
        <v>0.04</v>
      </c>
    </row>
    <row r="2930">
      <c r="A2930" t="inlineStr">
        <is>
          <t>104E - Morgan (Energy)</t>
        </is>
      </c>
      <c r="B2930" s="20" t="n">
        <v>42005</v>
      </c>
      <c r="C2930" s="20" t="n">
        <v>42369</v>
      </c>
      <c r="D2930" s="21" t="n">
        <v>0.01</v>
      </c>
      <c r="E2930" s="21" t="n">
        <v>0.015</v>
      </c>
      <c r="F2930" s="21" t="n">
        <v>0.025</v>
      </c>
    </row>
    <row r="2931">
      <c r="A2931" t="inlineStr">
        <is>
          <t>104E - Morgan (Energy)</t>
        </is>
      </c>
      <c r="B2931" s="20" t="n">
        <v>42370</v>
      </c>
      <c r="C2931" s="20" t="n">
        <v>47664</v>
      </c>
      <c r="D2931" s="21" t="n">
        <v>0</v>
      </c>
      <c r="E2931" s="21" t="n">
        <v>0.01</v>
      </c>
      <c r="F2931" s="21" t="n">
        <v>0.01</v>
      </c>
    </row>
    <row r="2932">
      <c r="A2932" t="inlineStr">
        <is>
          <t>104E - Morgan (Energy)</t>
        </is>
      </c>
      <c r="B2932" s="20" t="n">
        <v>47665</v>
      </c>
      <c r="C2932" s="20" t="n">
        <v>2958465</v>
      </c>
      <c r="D2932" s="21" t="n">
        <v>0</v>
      </c>
      <c r="E2932" s="21" t="n">
        <v>0</v>
      </c>
      <c r="F2932" s="21" t="n">
        <v>0</v>
      </c>
    </row>
    <row r="2933">
      <c r="A2933" t="inlineStr">
        <is>
          <t>104JT - Morgan (Jet Fuel)</t>
        </is>
      </c>
      <c r="B2933" s="20" t="n">
        <v>42005</v>
      </c>
      <c r="C2933" s="20" t="n">
        <v>42185</v>
      </c>
      <c r="D2933" s="21" t="n">
        <v>0</v>
      </c>
      <c r="E2933" s="21" t="n">
        <v>0</v>
      </c>
      <c r="F2933" s="21" t="n">
        <v>0</v>
      </c>
    </row>
    <row r="2934">
      <c r="A2934" t="inlineStr">
        <is>
          <t>104JT - Morgan (Jet Fuel)</t>
        </is>
      </c>
      <c r="B2934" s="20" t="n">
        <v>42186</v>
      </c>
      <c r="C2934" s="20" t="n">
        <v>43281</v>
      </c>
      <c r="D2934" s="21" t="n">
        <v>0.04</v>
      </c>
      <c r="E2934" s="21" t="n">
        <v>0.03</v>
      </c>
      <c r="F2934" s="21" t="n">
        <v>0.07000000000000001</v>
      </c>
    </row>
    <row r="2935">
      <c r="A2935" t="inlineStr">
        <is>
          <t>104JT - Morgan (Jet Fuel)</t>
        </is>
      </c>
      <c r="B2935" s="20" t="n">
        <v>43282</v>
      </c>
      <c r="C2935" s="20" t="n">
        <v>43312</v>
      </c>
      <c r="D2935" s="21" t="n">
        <v>0.04</v>
      </c>
      <c r="E2935" s="21" t="n">
        <v>0.01</v>
      </c>
      <c r="F2935" s="21" t="n">
        <v>0.05</v>
      </c>
    </row>
    <row r="2936">
      <c r="A2936" t="inlineStr">
        <is>
          <t>104JT - Morgan (Jet Fuel)</t>
        </is>
      </c>
      <c r="B2936" s="20" t="n">
        <v>43313</v>
      </c>
      <c r="C2936" s="20" t="n">
        <v>2958465</v>
      </c>
      <c r="D2936" s="21" t="n">
        <v>0</v>
      </c>
      <c r="E2936" s="21" t="n">
        <v>0.01</v>
      </c>
      <c r="F2936" s="21" t="n">
        <v>0.01</v>
      </c>
    </row>
    <row r="2937">
      <c r="A2937" t="inlineStr">
        <is>
          <t>104TE - Morgan (TSPLOST Exempt)</t>
        </is>
      </c>
      <c r="B2937" s="20" t="n">
        <v>29587</v>
      </c>
      <c r="C2937" s="20" t="n">
        <v>31958</v>
      </c>
      <c r="D2937" s="21" t="n">
        <v>0.04</v>
      </c>
      <c r="E2937" s="21" t="n">
        <v>0.01</v>
      </c>
      <c r="F2937" s="21" t="n">
        <v>0.05</v>
      </c>
    </row>
    <row r="2938">
      <c r="A2938" t="inlineStr">
        <is>
          <t>104TE - Morgan (TSPLOST Exempt)</t>
        </is>
      </c>
      <c r="B2938" s="20" t="n">
        <v>31959</v>
      </c>
      <c r="C2938" s="20" t="n">
        <v>32689</v>
      </c>
      <c r="D2938" s="21" t="n">
        <v>0.04</v>
      </c>
      <c r="E2938" s="21" t="n">
        <v>0.02</v>
      </c>
      <c r="F2938" s="21" t="n">
        <v>0.06</v>
      </c>
    </row>
    <row r="2939">
      <c r="A2939" t="inlineStr">
        <is>
          <t>104TE - Morgan (TSPLOST Exempt)</t>
        </is>
      </c>
      <c r="B2939" s="20" t="n">
        <v>32690</v>
      </c>
      <c r="C2939" s="20" t="n">
        <v>32963</v>
      </c>
      <c r="D2939" s="21" t="n">
        <v>0.04</v>
      </c>
      <c r="E2939" s="21" t="n">
        <v>0.01</v>
      </c>
      <c r="F2939" s="21" t="n">
        <v>0.05</v>
      </c>
    </row>
    <row r="2940">
      <c r="A2940" t="inlineStr">
        <is>
          <t>104TE - Morgan (TSPLOST Exempt)</t>
        </is>
      </c>
      <c r="B2940" s="20" t="n">
        <v>32964</v>
      </c>
      <c r="C2940" s="20" t="n">
        <v>35795</v>
      </c>
      <c r="D2940" s="21" t="n">
        <v>0.04</v>
      </c>
      <c r="E2940" s="21" t="n">
        <v>0.02</v>
      </c>
      <c r="F2940" s="21" t="n">
        <v>0.06</v>
      </c>
    </row>
    <row r="2941">
      <c r="A2941" t="inlineStr">
        <is>
          <t>104TE - Morgan (TSPLOST Exempt)</t>
        </is>
      </c>
      <c r="B2941" s="20" t="n">
        <v>35796</v>
      </c>
      <c r="C2941" s="20" t="n">
        <v>36891</v>
      </c>
      <c r="D2941" s="21" t="n">
        <v>0.04</v>
      </c>
      <c r="E2941" s="21" t="n">
        <v>0.03</v>
      </c>
      <c r="F2941" s="21" t="n">
        <v>0.07000000000000001</v>
      </c>
    </row>
    <row r="2942">
      <c r="A2942" t="inlineStr">
        <is>
          <t>104TE - Morgan (TSPLOST Exempt)</t>
        </is>
      </c>
      <c r="B2942" s="20" t="n">
        <v>36892</v>
      </c>
      <c r="C2942" s="20" t="n">
        <v>37437</v>
      </c>
      <c r="D2942" s="21" t="n">
        <v>0.04</v>
      </c>
      <c r="E2942" s="21" t="n">
        <v>0.02</v>
      </c>
      <c r="F2942" s="21" t="n">
        <v>0.06</v>
      </c>
    </row>
    <row r="2943">
      <c r="A2943" t="inlineStr">
        <is>
          <t>104TE - Morgan (TSPLOST Exempt)</t>
        </is>
      </c>
      <c r="B2943" s="20" t="n">
        <v>37438</v>
      </c>
      <c r="C2943" s="20" t="n">
        <v>47664</v>
      </c>
      <c r="D2943" s="21" t="n">
        <v>0.04</v>
      </c>
      <c r="E2943" s="21" t="n">
        <v>0.03</v>
      </c>
      <c r="F2943" s="21" t="n">
        <v>0.07000000000000001</v>
      </c>
    </row>
    <row r="2944">
      <c r="A2944" t="inlineStr">
        <is>
          <t>104TE - Morgan (TSPLOST Exempt)</t>
        </is>
      </c>
      <c r="B2944" s="20" t="n">
        <v>47665</v>
      </c>
      <c r="C2944" s="20" t="n">
        <v>47938</v>
      </c>
      <c r="D2944" s="21" t="n">
        <v>0.04</v>
      </c>
      <c r="E2944" s="21" t="n">
        <v>0.02</v>
      </c>
      <c r="F2944" s="21" t="n">
        <v>0.06</v>
      </c>
    </row>
    <row r="2945">
      <c r="A2945" t="inlineStr">
        <is>
          <t>104TE - Morgan (TSPLOST Exempt)</t>
        </is>
      </c>
      <c r="B2945" s="20" t="n">
        <v>47939</v>
      </c>
      <c r="C2945" s="20" t="n">
        <v>2958465</v>
      </c>
      <c r="D2945" s="21" t="n">
        <v>0.04</v>
      </c>
      <c r="E2945" s="21" t="n">
        <v>0.01</v>
      </c>
      <c r="F2945" s="21" t="n">
        <v>0.05</v>
      </c>
    </row>
    <row r="2946">
      <c r="A2946" t="inlineStr">
        <is>
          <t>105 - Murray</t>
        </is>
      </c>
      <c r="B2946" s="20" t="n">
        <v>30133</v>
      </c>
      <c r="C2946" s="20" t="n">
        <v>33146</v>
      </c>
      <c r="D2946" s="21" t="n">
        <v>0.04</v>
      </c>
      <c r="E2946" s="21" t="n">
        <v>0.01</v>
      </c>
      <c r="F2946" s="21" t="n">
        <v>0.05</v>
      </c>
    </row>
    <row r="2947">
      <c r="A2947" t="inlineStr">
        <is>
          <t>105 - Murray</t>
        </is>
      </c>
      <c r="B2947" s="20" t="n">
        <v>33147</v>
      </c>
      <c r="C2947" s="20" t="n">
        <v>33969</v>
      </c>
      <c r="D2947" s="21" t="n">
        <v>0.04</v>
      </c>
      <c r="E2947" s="21" t="n">
        <v>0.02</v>
      </c>
      <c r="F2947" s="21" t="n">
        <v>0.06</v>
      </c>
    </row>
    <row r="2948">
      <c r="A2948" t="inlineStr">
        <is>
          <t>105 - Murray</t>
        </is>
      </c>
      <c r="B2948" s="20" t="n">
        <v>33970</v>
      </c>
      <c r="C2948" s="20" t="n">
        <v>34789</v>
      </c>
      <c r="D2948" s="21" t="n">
        <v>0.04</v>
      </c>
      <c r="E2948" s="21" t="n">
        <v>0.01</v>
      </c>
      <c r="F2948" s="21" t="n">
        <v>0.05</v>
      </c>
    </row>
    <row r="2949">
      <c r="A2949" t="inlineStr">
        <is>
          <t>105 - Murray</t>
        </is>
      </c>
      <c r="B2949" s="20" t="n">
        <v>34790</v>
      </c>
      <c r="C2949" s="20" t="n">
        <v>35611</v>
      </c>
      <c r="D2949" s="21" t="n">
        <v>0.04</v>
      </c>
      <c r="E2949" s="21" t="n">
        <v>0.02</v>
      </c>
      <c r="F2949" s="21" t="n">
        <v>0.06</v>
      </c>
    </row>
    <row r="2950">
      <c r="A2950" t="inlineStr">
        <is>
          <t>105 - Murray</t>
        </is>
      </c>
      <c r="B2950" s="20" t="n">
        <v>35612</v>
      </c>
      <c r="C2950" s="20" t="n">
        <v>36616</v>
      </c>
      <c r="D2950" s="21" t="n">
        <v>0.04</v>
      </c>
      <c r="E2950" s="21" t="n">
        <v>0.03</v>
      </c>
      <c r="F2950" s="21" t="n">
        <v>0.07000000000000001</v>
      </c>
    </row>
    <row r="2951">
      <c r="A2951" t="inlineStr">
        <is>
          <t>105 - Murray</t>
        </is>
      </c>
      <c r="B2951" s="20" t="n">
        <v>36617</v>
      </c>
      <c r="C2951" s="20" t="n">
        <v>37256</v>
      </c>
      <c r="D2951" s="21" t="n">
        <v>0.04</v>
      </c>
      <c r="E2951" s="21" t="n">
        <v>0.02</v>
      </c>
      <c r="F2951" s="21" t="n">
        <v>0.06</v>
      </c>
    </row>
    <row r="2952">
      <c r="A2952" t="inlineStr">
        <is>
          <t>105 - Murray</t>
        </is>
      </c>
      <c r="B2952" s="20" t="n">
        <v>37257</v>
      </c>
      <c r="C2952" s="20" t="n">
        <v>43921</v>
      </c>
      <c r="D2952" s="21" t="n">
        <v>0.04</v>
      </c>
      <c r="E2952" s="21" t="n">
        <v>0.03</v>
      </c>
      <c r="F2952" s="21" t="n">
        <v>0.07000000000000001</v>
      </c>
    </row>
    <row r="2953">
      <c r="A2953" t="inlineStr">
        <is>
          <t>105 - Murray</t>
        </is>
      </c>
      <c r="B2953" s="20" t="n">
        <v>43922</v>
      </c>
      <c r="C2953" s="20" t="n">
        <v>45473</v>
      </c>
      <c r="D2953" s="21" t="n">
        <v>0.04</v>
      </c>
      <c r="E2953" s="21" t="n">
        <v>0.04</v>
      </c>
      <c r="F2953" s="21" t="n">
        <v>0.08</v>
      </c>
    </row>
    <row r="2954">
      <c r="A2954" t="inlineStr">
        <is>
          <t>105 - Murray</t>
        </is>
      </c>
      <c r="B2954" s="20" t="n">
        <v>45474</v>
      </c>
      <c r="C2954" s="20" t="n">
        <v>45747</v>
      </c>
      <c r="D2954" s="21" t="n">
        <v>0.04</v>
      </c>
      <c r="E2954" s="21" t="n">
        <v>0.03</v>
      </c>
      <c r="F2954" s="21" t="n">
        <v>0.07000000000000001</v>
      </c>
    </row>
    <row r="2955">
      <c r="A2955" t="inlineStr">
        <is>
          <t>105 - Murray</t>
        </is>
      </c>
      <c r="B2955" s="20" t="n">
        <v>45748</v>
      </c>
      <c r="C2955" s="20" t="n">
        <v>46022</v>
      </c>
      <c r="D2955" s="21" t="n">
        <v>0.04</v>
      </c>
      <c r="E2955" s="21" t="n">
        <v>0.04</v>
      </c>
      <c r="F2955" s="21" t="n">
        <v>0.08</v>
      </c>
    </row>
    <row r="2956">
      <c r="A2956" t="inlineStr">
        <is>
          <t>105 - Murray</t>
        </is>
      </c>
      <c r="B2956" s="20" t="n">
        <v>46023</v>
      </c>
      <c r="C2956" s="20" t="n">
        <v>47848</v>
      </c>
      <c r="D2956" s="21" t="n">
        <v>0.04</v>
      </c>
      <c r="E2956" s="21" t="n">
        <v>0.05</v>
      </c>
      <c r="F2956" s="21" t="n">
        <v>0.09</v>
      </c>
    </row>
    <row r="2957">
      <c r="A2957" t="inlineStr">
        <is>
          <t>105 - Murray</t>
        </is>
      </c>
      <c r="B2957" s="20" t="n">
        <v>47849</v>
      </c>
      <c r="C2957" s="20" t="n">
        <v>47938</v>
      </c>
      <c r="D2957" s="21" t="n">
        <v>0.04</v>
      </c>
      <c r="E2957" s="21" t="n">
        <v>0.03</v>
      </c>
      <c r="F2957" s="21" t="n">
        <v>0.07000000000000001</v>
      </c>
    </row>
    <row r="2958">
      <c r="A2958" t="inlineStr">
        <is>
          <t>105 - Murray</t>
        </is>
      </c>
      <c r="B2958" s="20" t="n">
        <v>47939</v>
      </c>
      <c r="C2958" s="20" t="n">
        <v>48029</v>
      </c>
      <c r="D2958" s="21" t="n">
        <v>0.04</v>
      </c>
      <c r="E2958" s="21" t="n">
        <v>0.02</v>
      </c>
      <c r="F2958" s="21" t="n">
        <v>0.06</v>
      </c>
    </row>
    <row r="2959">
      <c r="A2959" t="inlineStr">
        <is>
          <t>105 - Murray</t>
        </is>
      </c>
      <c r="B2959" s="20" t="n">
        <v>48030</v>
      </c>
      <c r="C2959" s="20" t="n">
        <v>2958465</v>
      </c>
      <c r="D2959" s="21" t="n">
        <v>0.04</v>
      </c>
      <c r="E2959" s="21" t="n">
        <v>0.01</v>
      </c>
      <c r="F2959" s="21" t="n">
        <v>0.05</v>
      </c>
    </row>
    <row r="2960">
      <c r="A2960" t="inlineStr">
        <is>
          <t>105CLF - Murray (Locomotive)</t>
        </is>
      </c>
      <c r="B2960" s="20" t="n">
        <v>44378</v>
      </c>
      <c r="C2960" s="20" t="n">
        <v>46022</v>
      </c>
      <c r="D2960" s="21" t="n">
        <v>0.04</v>
      </c>
      <c r="E2960" s="21" t="n">
        <v>0.03</v>
      </c>
      <c r="F2960" s="21" t="n">
        <v>0.07000000000000001</v>
      </c>
    </row>
    <row r="2961">
      <c r="A2961" t="inlineStr">
        <is>
          <t>105CLF - Murray (Locomotive)</t>
        </is>
      </c>
      <c r="B2961" s="20" t="n">
        <v>46023</v>
      </c>
      <c r="C2961" s="20" t="n">
        <v>47848</v>
      </c>
      <c r="D2961" s="21" t="n">
        <v>0.04</v>
      </c>
      <c r="E2961" s="21" t="n">
        <v>0.04</v>
      </c>
      <c r="F2961" s="21" t="n">
        <v>0.08</v>
      </c>
    </row>
    <row r="2962">
      <c r="A2962" t="inlineStr">
        <is>
          <t>105CLF - Murray (Locomotive)</t>
        </is>
      </c>
      <c r="B2962" s="20" t="n">
        <v>47849</v>
      </c>
      <c r="C2962" s="20" t="n">
        <v>48029</v>
      </c>
      <c r="D2962" s="21" t="n">
        <v>0.04</v>
      </c>
      <c r="E2962" s="21" t="n">
        <v>0.02</v>
      </c>
      <c r="F2962" s="21" t="n">
        <v>0.06</v>
      </c>
    </row>
    <row r="2963">
      <c r="A2963" t="inlineStr">
        <is>
          <t>105CLF - Murray (Locomotive)</t>
        </is>
      </c>
      <c r="B2963" s="20" t="n">
        <v>48030</v>
      </c>
      <c r="C2963" s="20" t="n">
        <v>2958465</v>
      </c>
      <c r="D2963" s="21" t="n">
        <v>0.04</v>
      </c>
      <c r="E2963" s="21" t="n">
        <v>0.01</v>
      </c>
      <c r="F2963" s="21" t="n">
        <v>0.05</v>
      </c>
    </row>
    <row r="2964">
      <c r="A2964" t="inlineStr">
        <is>
          <t>105E - Murray (Energy)</t>
        </is>
      </c>
      <c r="B2964" s="20" t="n">
        <v>41275</v>
      </c>
      <c r="C2964" s="20" t="n">
        <v>41639</v>
      </c>
      <c r="D2964" s="21" t="n">
        <v>0.03</v>
      </c>
      <c r="E2964" s="21" t="n">
        <v>0.025</v>
      </c>
      <c r="F2964" s="21" t="n">
        <v>0.055</v>
      </c>
    </row>
    <row r="2965">
      <c r="A2965" t="inlineStr">
        <is>
          <t>105E - Murray (Energy)</t>
        </is>
      </c>
      <c r="B2965" s="20" t="n">
        <v>41640</v>
      </c>
      <c r="C2965" s="20" t="n">
        <v>42004</v>
      </c>
      <c r="D2965" s="21" t="n">
        <v>0.02</v>
      </c>
      <c r="E2965" s="21" t="n">
        <v>0.02</v>
      </c>
      <c r="F2965" s="21" t="n">
        <v>0.04</v>
      </c>
    </row>
    <row r="2966">
      <c r="A2966" t="inlineStr">
        <is>
          <t>105E - Murray (Energy)</t>
        </is>
      </c>
      <c r="B2966" s="20" t="n">
        <v>42005</v>
      </c>
      <c r="C2966" s="20" t="n">
        <v>42369</v>
      </c>
      <c r="D2966" s="21" t="n">
        <v>0.01</v>
      </c>
      <c r="E2966" s="21" t="n">
        <v>0.015</v>
      </c>
      <c r="F2966" s="21" t="n">
        <v>0.025</v>
      </c>
    </row>
    <row r="2967">
      <c r="A2967" t="inlineStr">
        <is>
          <t>105E - Murray (Energy)</t>
        </is>
      </c>
      <c r="B2967" s="20" t="n">
        <v>42370</v>
      </c>
      <c r="C2967" s="20" t="n">
        <v>48029</v>
      </c>
      <c r="D2967" s="21" t="n">
        <v>0</v>
      </c>
      <c r="E2967" s="21" t="n">
        <v>0.01</v>
      </c>
      <c r="F2967" s="21" t="n">
        <v>0.01</v>
      </c>
    </row>
    <row r="2968">
      <c r="A2968" t="inlineStr">
        <is>
          <t>105E - Murray (Energy)</t>
        </is>
      </c>
      <c r="B2968" s="20" t="n">
        <v>48030</v>
      </c>
      <c r="C2968" s="20" t="n">
        <v>2958465</v>
      </c>
      <c r="D2968" s="21" t="n">
        <v>0</v>
      </c>
      <c r="E2968" s="21" t="n">
        <v>0</v>
      </c>
      <c r="F2968" s="21" t="n">
        <v>0</v>
      </c>
    </row>
    <row r="2969">
      <c r="A2969" t="inlineStr">
        <is>
          <t>105JT - Murray (Jet Fuel)</t>
        </is>
      </c>
      <c r="B2969" s="20" t="n">
        <v>42186</v>
      </c>
      <c r="C2969" s="20" t="n">
        <v>43281</v>
      </c>
      <c r="D2969" s="21" t="n">
        <v>0.04</v>
      </c>
      <c r="E2969" s="21" t="n">
        <v>0.03</v>
      </c>
      <c r="F2969" s="21" t="n">
        <v>0.07000000000000001</v>
      </c>
    </row>
    <row r="2970">
      <c r="A2970" t="inlineStr">
        <is>
          <t>105JT - Murray (Jet Fuel)</t>
        </is>
      </c>
      <c r="B2970" s="20" t="n">
        <v>43282</v>
      </c>
      <c r="C2970" s="20" t="n">
        <v>43312</v>
      </c>
      <c r="D2970" s="21" t="n">
        <v>0.04</v>
      </c>
      <c r="E2970" s="21" t="n">
        <v>0.01</v>
      </c>
      <c r="F2970" s="21" t="n">
        <v>0.05</v>
      </c>
    </row>
    <row r="2971">
      <c r="A2971" t="inlineStr">
        <is>
          <t>105JT - Murray (Jet Fuel)</t>
        </is>
      </c>
      <c r="B2971" s="20" t="n">
        <v>43313</v>
      </c>
      <c r="C2971" s="20" t="n">
        <v>2958465</v>
      </c>
      <c r="D2971" s="21" t="n">
        <v>0</v>
      </c>
      <c r="E2971" s="21" t="n">
        <v>0.01</v>
      </c>
      <c r="F2971" s="21" t="n">
        <v>0.01</v>
      </c>
    </row>
    <row r="2972">
      <c r="A2972" t="inlineStr">
        <is>
          <t>105TE - Murray (TSPLOST Exempt)</t>
        </is>
      </c>
      <c r="B2972" s="20" t="n">
        <v>30133</v>
      </c>
      <c r="C2972" s="20" t="n">
        <v>33146</v>
      </c>
      <c r="D2972" s="21" t="n">
        <v>0.04</v>
      </c>
      <c r="E2972" s="21" t="n">
        <v>0.01</v>
      </c>
      <c r="F2972" s="21" t="n">
        <v>0.05</v>
      </c>
    </row>
    <row r="2973">
      <c r="A2973" t="inlineStr">
        <is>
          <t>105TE - Murray (TSPLOST Exempt)</t>
        </is>
      </c>
      <c r="B2973" s="20" t="n">
        <v>33147</v>
      </c>
      <c r="C2973" s="20" t="n">
        <v>33969</v>
      </c>
      <c r="D2973" s="21" t="n">
        <v>0.04</v>
      </c>
      <c r="E2973" s="21" t="n">
        <v>0.02</v>
      </c>
      <c r="F2973" s="21" t="n">
        <v>0.06</v>
      </c>
    </row>
    <row r="2974">
      <c r="A2974" t="inlineStr">
        <is>
          <t>105TE - Murray (TSPLOST Exempt)</t>
        </is>
      </c>
      <c r="B2974" s="20" t="n">
        <v>33970</v>
      </c>
      <c r="C2974" s="20" t="n">
        <v>34789</v>
      </c>
      <c r="D2974" s="21" t="n">
        <v>0.04</v>
      </c>
      <c r="E2974" s="21" t="n">
        <v>0.01</v>
      </c>
      <c r="F2974" s="21" t="n">
        <v>0.05</v>
      </c>
    </row>
    <row r="2975">
      <c r="A2975" t="inlineStr">
        <is>
          <t>105TE - Murray (TSPLOST Exempt)</t>
        </is>
      </c>
      <c r="B2975" s="20" t="n">
        <v>34790</v>
      </c>
      <c r="C2975" s="20" t="n">
        <v>35611</v>
      </c>
      <c r="D2975" s="21" t="n">
        <v>0.04</v>
      </c>
      <c r="E2975" s="21" t="n">
        <v>0.02</v>
      </c>
      <c r="F2975" s="21" t="n">
        <v>0.06</v>
      </c>
    </row>
    <row r="2976">
      <c r="A2976" t="inlineStr">
        <is>
          <t>105TE - Murray (TSPLOST Exempt)</t>
        </is>
      </c>
      <c r="B2976" s="20" t="n">
        <v>35612</v>
      </c>
      <c r="C2976" s="20" t="n">
        <v>36616</v>
      </c>
      <c r="D2976" s="21" t="n">
        <v>0.04</v>
      </c>
      <c r="E2976" s="21" t="n">
        <v>0.03</v>
      </c>
      <c r="F2976" s="21" t="n">
        <v>0.07000000000000001</v>
      </c>
    </row>
    <row r="2977">
      <c r="A2977" t="inlineStr">
        <is>
          <t>105TE - Murray (TSPLOST Exempt)</t>
        </is>
      </c>
      <c r="B2977" s="20" t="n">
        <v>36617</v>
      </c>
      <c r="C2977" s="20" t="n">
        <v>37256</v>
      </c>
      <c r="D2977" s="21" t="n">
        <v>0.04</v>
      </c>
      <c r="E2977" s="21" t="n">
        <v>0.02</v>
      </c>
      <c r="F2977" s="21" t="n">
        <v>0.06</v>
      </c>
    </row>
    <row r="2978">
      <c r="A2978" t="inlineStr">
        <is>
          <t>105TE - Murray (TSPLOST Exempt)</t>
        </is>
      </c>
      <c r="B2978" s="20" t="n">
        <v>37257</v>
      </c>
      <c r="C2978" s="20" t="n">
        <v>46022</v>
      </c>
      <c r="D2978" s="21" t="n">
        <v>0.04</v>
      </c>
      <c r="E2978" s="21" t="n">
        <v>0.03</v>
      </c>
      <c r="F2978" s="21" t="n">
        <v>0.07000000000000001</v>
      </c>
    </row>
    <row r="2979">
      <c r="A2979" t="inlineStr">
        <is>
          <t>105TE - Murray (TSPLOST Exempt)</t>
        </is>
      </c>
      <c r="B2979" s="20" t="n">
        <v>46023</v>
      </c>
      <c r="C2979" s="20" t="n">
        <v>47848</v>
      </c>
      <c r="D2979" s="21" t="n">
        <v>0.04</v>
      </c>
      <c r="E2979" s="21" t="n">
        <v>0.04</v>
      </c>
      <c r="F2979" s="21" t="n">
        <v>0.08</v>
      </c>
    </row>
    <row r="2980">
      <c r="A2980" t="inlineStr">
        <is>
          <t>105TE - Murray (TSPLOST Exempt)</t>
        </is>
      </c>
      <c r="B2980" s="20" t="n">
        <v>47849</v>
      </c>
      <c r="C2980" s="20" t="n">
        <v>48029</v>
      </c>
      <c r="D2980" s="21" t="n">
        <v>0.04</v>
      </c>
      <c r="E2980" s="21" t="n">
        <v>0.02</v>
      </c>
      <c r="F2980" s="21" t="n">
        <v>0.06</v>
      </c>
    </row>
    <row r="2981">
      <c r="A2981" t="inlineStr">
        <is>
          <t>105TE - Murray (TSPLOST Exempt)</t>
        </is>
      </c>
      <c r="B2981" s="20" t="n">
        <v>48030</v>
      </c>
      <c r="C2981" s="20" t="n">
        <v>2958465</v>
      </c>
      <c r="D2981" s="21" t="n">
        <v>0.04</v>
      </c>
      <c r="E2981" s="21" t="n">
        <v>0.01</v>
      </c>
      <c r="F2981" s="21" t="n">
        <v>0.05</v>
      </c>
    </row>
    <row r="2982">
      <c r="A2982" t="inlineStr">
        <is>
          <t>106 - Muscogee</t>
        </is>
      </c>
      <c r="B2982" s="20" t="n">
        <v>27851</v>
      </c>
      <c r="C2982" s="20" t="n">
        <v>34150</v>
      </c>
      <c r="D2982" s="21" t="n">
        <v>0.04</v>
      </c>
      <c r="E2982" s="21" t="n">
        <v>0.01</v>
      </c>
      <c r="F2982" s="21" t="n">
        <v>0.05</v>
      </c>
    </row>
    <row r="2983">
      <c r="A2983" t="inlineStr">
        <is>
          <t>106 - Muscogee</t>
        </is>
      </c>
      <c r="B2983" s="20" t="n">
        <v>34151</v>
      </c>
      <c r="C2983" s="20" t="n">
        <v>35795</v>
      </c>
      <c r="D2983" s="21" t="n">
        <v>0.04</v>
      </c>
      <c r="E2983" s="21" t="n">
        <v>0.02</v>
      </c>
      <c r="F2983" s="21" t="n">
        <v>0.06</v>
      </c>
    </row>
    <row r="2984">
      <c r="A2984" t="inlineStr">
        <is>
          <t>106 - Muscogee</t>
        </is>
      </c>
      <c r="B2984" s="20" t="n">
        <v>35796</v>
      </c>
      <c r="C2984" s="20" t="n">
        <v>37621</v>
      </c>
      <c r="D2984" s="21" t="n">
        <v>0.04</v>
      </c>
      <c r="E2984" s="21" t="n">
        <v>0.03</v>
      </c>
      <c r="F2984" s="21" t="n">
        <v>0.07000000000000001</v>
      </c>
    </row>
    <row r="2985">
      <c r="A2985" t="inlineStr">
        <is>
          <t>106 - Muscogee</t>
        </is>
      </c>
      <c r="B2985" s="20" t="n">
        <v>37622</v>
      </c>
      <c r="C2985" s="20" t="n">
        <v>38077</v>
      </c>
      <c r="D2985" s="21" t="n">
        <v>0.04</v>
      </c>
      <c r="E2985" s="21" t="n">
        <v>0.02</v>
      </c>
      <c r="F2985" s="21" t="n">
        <v>0.06</v>
      </c>
    </row>
    <row r="2986">
      <c r="A2986" t="inlineStr">
        <is>
          <t>106 - Muscogee</t>
        </is>
      </c>
      <c r="B2986" s="20" t="n">
        <v>38078</v>
      </c>
      <c r="C2986" s="20" t="n">
        <v>39721</v>
      </c>
      <c r="D2986" s="21" t="n">
        <v>0.04</v>
      </c>
      <c r="E2986" s="21" t="n">
        <v>0.03</v>
      </c>
      <c r="F2986" s="21" t="n">
        <v>0.07000000000000001</v>
      </c>
    </row>
    <row r="2987">
      <c r="A2987" t="inlineStr">
        <is>
          <t>106 - Muscogee</t>
        </is>
      </c>
      <c r="B2987" s="20" t="n">
        <v>39722</v>
      </c>
      <c r="C2987" s="20" t="n">
        <v>39813</v>
      </c>
      <c r="D2987" s="21" t="n">
        <v>0.04</v>
      </c>
      <c r="E2987" s="21" t="n">
        <v>0.02</v>
      </c>
      <c r="F2987" s="21" t="n">
        <v>0.06</v>
      </c>
    </row>
    <row r="2988">
      <c r="A2988" t="inlineStr">
        <is>
          <t>106 - Muscogee</t>
        </is>
      </c>
      <c r="B2988" s="20" t="n">
        <v>39814</v>
      </c>
      <c r="C2988" s="20" t="n">
        <v>40178</v>
      </c>
      <c r="D2988" s="21" t="n">
        <v>0.04</v>
      </c>
      <c r="E2988" s="21" t="n">
        <v>0.02</v>
      </c>
      <c r="F2988" s="21" t="n">
        <v>0.06</v>
      </c>
    </row>
    <row r="2989">
      <c r="A2989" t="inlineStr">
        <is>
          <t>106 - Muscogee</t>
        </is>
      </c>
      <c r="B2989" s="20" t="n">
        <v>40179</v>
      </c>
      <c r="C2989" s="20" t="n">
        <v>41274</v>
      </c>
      <c r="D2989" s="21" t="n">
        <v>0.04</v>
      </c>
      <c r="E2989" s="21" t="n">
        <v>0.03</v>
      </c>
      <c r="F2989" s="21" t="n">
        <v>0.07000000000000001</v>
      </c>
    </row>
    <row r="2990">
      <c r="A2990" t="inlineStr">
        <is>
          <t>106 - Muscogee</t>
        </is>
      </c>
      <c r="B2990" s="20" t="n">
        <v>41275</v>
      </c>
      <c r="C2990" s="20" t="n">
        <v>42004</v>
      </c>
      <c r="D2990" s="21" t="n">
        <v>0.04</v>
      </c>
      <c r="E2990" s="21" t="n">
        <v>0.04</v>
      </c>
      <c r="F2990" s="21" t="n">
        <v>0.08</v>
      </c>
    </row>
    <row r="2991">
      <c r="A2991" t="inlineStr">
        <is>
          <t>106 - Muscogee</t>
        </is>
      </c>
      <c r="B2991" s="20" t="n">
        <v>42005</v>
      </c>
      <c r="C2991" s="20" t="n">
        <v>42185</v>
      </c>
      <c r="D2991" s="21" t="n">
        <v>0.04</v>
      </c>
      <c r="E2991" s="21" t="n">
        <v>0.03</v>
      </c>
      <c r="F2991" s="21" t="n">
        <v>0.07000000000000001</v>
      </c>
    </row>
    <row r="2992">
      <c r="A2992" t="inlineStr">
        <is>
          <t>106 - Muscogee</t>
        </is>
      </c>
      <c r="B2992" s="20" t="n">
        <v>42186</v>
      </c>
      <c r="C2992" s="20" t="n">
        <v>44651</v>
      </c>
      <c r="D2992" s="21" t="n">
        <v>0.04</v>
      </c>
      <c r="E2992" s="21" t="n">
        <v>0.04</v>
      </c>
      <c r="F2992" s="21" t="n">
        <v>0.08</v>
      </c>
    </row>
    <row r="2993">
      <c r="A2993" t="inlineStr">
        <is>
          <t>106 - Muscogee</t>
        </is>
      </c>
      <c r="B2993" s="20" t="n">
        <v>44652</v>
      </c>
      <c r="C2993" s="20" t="n">
        <v>47483</v>
      </c>
      <c r="D2993" s="21" t="n">
        <v>0.04</v>
      </c>
      <c r="E2993" s="21" t="n">
        <v>0.05</v>
      </c>
      <c r="F2993" s="21" t="n">
        <v>0.09</v>
      </c>
    </row>
    <row r="2994">
      <c r="A2994" t="inlineStr">
        <is>
          <t>106 - Muscogee</t>
        </is>
      </c>
      <c r="B2994" s="20" t="n">
        <v>47484</v>
      </c>
      <c r="C2994" s="20" t="n">
        <v>48579</v>
      </c>
      <c r="D2994" s="21" t="n">
        <v>0.04</v>
      </c>
      <c r="E2994" s="21" t="n">
        <v>0.04</v>
      </c>
      <c r="F2994" s="21" t="n">
        <v>0.08</v>
      </c>
    </row>
    <row r="2995">
      <c r="A2995" t="inlineStr">
        <is>
          <t>106 - Muscogee</t>
        </is>
      </c>
      <c r="B2995" s="20" t="n">
        <v>48580</v>
      </c>
      <c r="C2995" s="20" t="n">
        <v>2958465</v>
      </c>
      <c r="D2995" s="21" t="n">
        <v>0.04</v>
      </c>
      <c r="E2995" s="21" t="n">
        <v>0.03</v>
      </c>
      <c r="F2995" s="21" t="n">
        <v>0.07000000000000001</v>
      </c>
    </row>
    <row r="2996">
      <c r="A2996" t="inlineStr">
        <is>
          <t>106CLF - Muscogee (Locomotive)</t>
        </is>
      </c>
      <c r="B2996" s="20" t="n">
        <v>44378</v>
      </c>
      <c r="C2996" s="20" t="n">
        <v>44651</v>
      </c>
      <c r="D2996" s="21" t="n">
        <v>0.04</v>
      </c>
      <c r="E2996" s="21" t="n">
        <v>0.03</v>
      </c>
      <c r="F2996" s="21" t="n">
        <v>0.07000000000000001</v>
      </c>
    </row>
    <row r="2997">
      <c r="A2997" t="inlineStr">
        <is>
          <t>106CLF - Muscogee (Locomotive)</t>
        </is>
      </c>
      <c r="B2997" s="20" t="n">
        <v>44652</v>
      </c>
      <c r="C2997" s="20" t="n">
        <v>47483</v>
      </c>
      <c r="D2997" s="21" t="n">
        <v>0.04</v>
      </c>
      <c r="E2997" s="21" t="n">
        <v>0.04</v>
      </c>
      <c r="F2997" s="21" t="n">
        <v>0.08</v>
      </c>
    </row>
    <row r="2998">
      <c r="A2998" t="inlineStr">
        <is>
          <t>106CLF - Muscogee (Locomotive)</t>
        </is>
      </c>
      <c r="B2998" s="20" t="n">
        <v>47484</v>
      </c>
      <c r="C2998" s="20" t="n">
        <v>2958465</v>
      </c>
      <c r="D2998" s="21" t="n">
        <v>0.04</v>
      </c>
      <c r="E2998" s="21" t="n">
        <v>0.03</v>
      </c>
      <c r="F2998" s="21" t="n">
        <v>0.07000000000000001</v>
      </c>
    </row>
    <row r="2999">
      <c r="A2999" t="inlineStr">
        <is>
          <t>106E - Muscogee (Energy)</t>
        </is>
      </c>
      <c r="B2999" s="20" t="n">
        <v>41275</v>
      </c>
      <c r="C2999" s="20" t="n">
        <v>41639</v>
      </c>
      <c r="D2999" s="21" t="n">
        <v>0.03</v>
      </c>
      <c r="E2999" s="21" t="n">
        <v>0.025</v>
      </c>
      <c r="F2999" s="21" t="n">
        <v>0.055</v>
      </c>
    </row>
    <row r="3000">
      <c r="A3000" t="inlineStr">
        <is>
          <t>106E - Muscogee (Energy)</t>
        </is>
      </c>
      <c r="B3000" s="20" t="n">
        <v>41640</v>
      </c>
      <c r="C3000" s="20" t="n">
        <v>42004</v>
      </c>
      <c r="D3000" s="21" t="n">
        <v>0.02</v>
      </c>
      <c r="E3000" s="21" t="n">
        <v>0.02</v>
      </c>
      <c r="F3000" s="21" t="n">
        <v>0.04</v>
      </c>
    </row>
    <row r="3001">
      <c r="A3001" t="inlineStr">
        <is>
          <t>106E - Muscogee (Energy)</t>
        </is>
      </c>
      <c r="B3001" s="20" t="n">
        <v>42005</v>
      </c>
      <c r="C3001" s="20" t="n">
        <v>42185</v>
      </c>
      <c r="D3001" s="21" t="n">
        <v>0.01</v>
      </c>
      <c r="E3001" s="21" t="n">
        <v>0.005</v>
      </c>
      <c r="F3001" s="21" t="n">
        <v>0.015</v>
      </c>
    </row>
    <row r="3002">
      <c r="A3002" t="inlineStr">
        <is>
          <t>106E - Muscogee (Energy)</t>
        </is>
      </c>
      <c r="B3002" s="20" t="n">
        <v>42186</v>
      </c>
      <c r="C3002" s="20" t="n">
        <v>42369</v>
      </c>
      <c r="D3002" s="21" t="n">
        <v>0.01</v>
      </c>
      <c r="E3002" s="21" t="n">
        <v>0.015</v>
      </c>
      <c r="F3002" s="21" t="n">
        <v>0.025</v>
      </c>
    </row>
    <row r="3003">
      <c r="A3003" t="inlineStr">
        <is>
          <t>106E - Muscogee (Energy)</t>
        </is>
      </c>
      <c r="B3003" s="20" t="n">
        <v>42370</v>
      </c>
      <c r="C3003" s="20" t="n">
        <v>47483</v>
      </c>
      <c r="D3003" s="21" t="n">
        <v>0</v>
      </c>
      <c r="E3003" s="21" t="n">
        <v>0.01</v>
      </c>
      <c r="F3003" s="21" t="n">
        <v>0.01</v>
      </c>
    </row>
    <row r="3004">
      <c r="A3004" t="inlineStr">
        <is>
          <t>106JT - Muscogee (Jet Fuel)</t>
        </is>
      </c>
      <c r="B3004" s="20" t="n">
        <v>42005</v>
      </c>
      <c r="C3004" s="20" t="n">
        <v>42185</v>
      </c>
      <c r="D3004" s="21" t="n">
        <v>0</v>
      </c>
      <c r="E3004" s="21" t="n">
        <v>0</v>
      </c>
      <c r="F3004" s="21" t="n">
        <v>0</v>
      </c>
    </row>
    <row r="3005">
      <c r="A3005" t="inlineStr">
        <is>
          <t>106JT - Muscogee (Jet Fuel)</t>
        </is>
      </c>
      <c r="B3005" s="20" t="n">
        <v>42186</v>
      </c>
      <c r="C3005" s="20" t="n">
        <v>43281</v>
      </c>
      <c r="D3005" s="21" t="n">
        <v>0.04</v>
      </c>
      <c r="E3005" s="21" t="n">
        <v>0.04</v>
      </c>
      <c r="F3005" s="21" t="n">
        <v>0.08</v>
      </c>
    </row>
    <row r="3006">
      <c r="A3006" t="inlineStr">
        <is>
          <t>106JT - Muscogee (Jet Fuel)</t>
        </is>
      </c>
      <c r="B3006" s="20" t="n">
        <v>43282</v>
      </c>
      <c r="C3006" s="20" t="n">
        <v>43312</v>
      </c>
      <c r="D3006" s="21" t="n">
        <v>0.04</v>
      </c>
      <c r="E3006" s="21" t="n">
        <v>0.01</v>
      </c>
      <c r="F3006" s="21" t="n">
        <v>0.05</v>
      </c>
    </row>
    <row r="3007">
      <c r="A3007" t="inlineStr">
        <is>
          <t>106JT - Muscogee (Jet Fuel)</t>
        </is>
      </c>
      <c r="B3007" s="20" t="n">
        <v>43313</v>
      </c>
      <c r="C3007" s="20" t="n">
        <v>2958465</v>
      </c>
      <c r="D3007" s="21" t="n">
        <v>0</v>
      </c>
      <c r="E3007" s="21" t="n">
        <v>0.01</v>
      </c>
      <c r="F3007" s="21" t="n">
        <v>0.01</v>
      </c>
    </row>
    <row r="3008">
      <c r="A3008" t="inlineStr">
        <is>
          <t>106JTTE - Muscogee (Jet Fuel TSPLOST Exempt)</t>
        </is>
      </c>
      <c r="B3008" s="20" t="n">
        <v>42186</v>
      </c>
      <c r="C3008" s="20" t="n">
        <v>43281</v>
      </c>
      <c r="D3008" s="21" t="n">
        <v>0.04</v>
      </c>
      <c r="E3008" s="21" t="n">
        <v>0.03</v>
      </c>
      <c r="F3008" s="21" t="n">
        <v>0.07000000000000001</v>
      </c>
    </row>
    <row r="3009">
      <c r="A3009" t="inlineStr">
        <is>
          <t>106JTTE - Muscogee (Jet Fuel TSPLOST Exempt)</t>
        </is>
      </c>
      <c r="B3009" s="20" t="n">
        <v>43282</v>
      </c>
      <c r="C3009" s="20" t="n">
        <v>2958465</v>
      </c>
      <c r="D3009" s="21" t="n">
        <v>0</v>
      </c>
      <c r="E3009" s="21" t="n">
        <v>0</v>
      </c>
      <c r="F3009" s="21" t="n">
        <v>0</v>
      </c>
    </row>
    <row r="3010">
      <c r="A3010" t="inlineStr">
        <is>
          <t>106R - Muscogee(MV)</t>
        </is>
      </c>
      <c r="B3010" s="20" t="n">
        <v>39814</v>
      </c>
      <c r="C3010" s="20" t="n">
        <v>40178</v>
      </c>
      <c r="D3010" s="21" t="n">
        <v>0.04</v>
      </c>
      <c r="E3010" s="21" t="n">
        <v>0.01</v>
      </c>
      <c r="F3010" s="21" t="n">
        <v>0.05</v>
      </c>
    </row>
    <row r="3011">
      <c r="A3011" t="inlineStr">
        <is>
          <t>106R - Muscogee(MV)</t>
        </is>
      </c>
      <c r="B3011" s="20" t="n">
        <v>40179</v>
      </c>
      <c r="C3011" s="20" t="n">
        <v>41274</v>
      </c>
      <c r="D3011" s="21" t="n">
        <v>0.04</v>
      </c>
      <c r="E3011" s="21" t="n">
        <v>0.02</v>
      </c>
      <c r="F3011" s="21" t="n">
        <v>0.06</v>
      </c>
    </row>
    <row r="3012">
      <c r="A3012" t="inlineStr">
        <is>
          <t>106R - Muscogee(MV)</t>
        </is>
      </c>
      <c r="B3012" s="20" t="n">
        <v>41275</v>
      </c>
      <c r="C3012" s="20" t="n">
        <v>42004</v>
      </c>
      <c r="D3012" s="21" t="n">
        <v>0.04</v>
      </c>
      <c r="E3012" s="21" t="n">
        <v>0.03</v>
      </c>
      <c r="F3012" s="21" t="n">
        <v>0.07000000000000001</v>
      </c>
    </row>
    <row r="3013">
      <c r="A3013" t="inlineStr">
        <is>
          <t>106R - Muscogee(MV)</t>
        </is>
      </c>
      <c r="B3013" s="20" t="n">
        <v>42005</v>
      </c>
      <c r="C3013" s="20" t="n">
        <v>42185</v>
      </c>
      <c r="D3013" s="21" t="n">
        <v>0.04</v>
      </c>
      <c r="E3013" s="21" t="n">
        <v>0.02</v>
      </c>
      <c r="F3013" s="21" t="n">
        <v>0.06</v>
      </c>
    </row>
    <row r="3014">
      <c r="A3014" t="inlineStr">
        <is>
          <t>106R - Muscogee(MV)</t>
        </is>
      </c>
      <c r="B3014" s="20" t="n">
        <v>42186</v>
      </c>
      <c r="C3014" s="20" t="n">
        <v>44651</v>
      </c>
      <c r="D3014" s="21" t="n">
        <v>0.04</v>
      </c>
      <c r="E3014" s="21" t="n">
        <v>0.03</v>
      </c>
      <c r="F3014" s="21" t="n">
        <v>0.07000000000000001</v>
      </c>
    </row>
    <row r="3015">
      <c r="A3015" t="inlineStr">
        <is>
          <t>106R - Muscogee(MV)</t>
        </is>
      </c>
      <c r="B3015" s="20" t="n">
        <v>44652</v>
      </c>
      <c r="C3015" s="20" t="n">
        <v>47483</v>
      </c>
      <c r="D3015" s="21" t="n">
        <v>0.04</v>
      </c>
      <c r="E3015" s="21" t="n">
        <v>0.04</v>
      </c>
      <c r="F3015" s="21" t="n">
        <v>0.08</v>
      </c>
    </row>
    <row r="3016">
      <c r="A3016" t="inlineStr">
        <is>
          <t>106R - Muscogee(MV)</t>
        </is>
      </c>
      <c r="B3016" s="20" t="n">
        <v>47484</v>
      </c>
      <c r="C3016" s="20" t="n">
        <v>48579</v>
      </c>
      <c r="D3016" s="21" t="n">
        <v>0.04</v>
      </c>
      <c r="E3016" s="21" t="n">
        <v>0.03</v>
      </c>
      <c r="F3016" s="21" t="n">
        <v>0.07000000000000001</v>
      </c>
    </row>
    <row r="3017">
      <c r="A3017" t="inlineStr">
        <is>
          <t>106R - Muscogee(MV)</t>
        </is>
      </c>
      <c r="B3017" s="20" t="n">
        <v>48580</v>
      </c>
      <c r="C3017" s="20" t="n">
        <v>2958465</v>
      </c>
      <c r="D3017" s="21" t="n">
        <v>0.04</v>
      </c>
      <c r="E3017" s="21" t="n">
        <v>0.02</v>
      </c>
      <c r="F3017" s="21" t="n">
        <v>0.06</v>
      </c>
    </row>
    <row r="3018">
      <c r="A3018" t="inlineStr">
        <is>
          <t>106RTE - Muscogee (Motor Vehicle TSPLOST Exempt)</t>
        </is>
      </c>
      <c r="B3018" s="20" t="n">
        <v>41275</v>
      </c>
      <c r="C3018" s="20" t="n">
        <v>42004</v>
      </c>
      <c r="D3018" s="21" t="n">
        <v>0.04</v>
      </c>
      <c r="E3018" s="21" t="n">
        <v>0.02</v>
      </c>
      <c r="F3018" s="21" t="n">
        <v>0.06</v>
      </c>
    </row>
    <row r="3019">
      <c r="A3019" t="inlineStr">
        <is>
          <t>106RTE - Muscogee (Motor Vehicle TSPLOST Exempt)</t>
        </is>
      </c>
      <c r="B3019" s="20" t="n">
        <v>42005</v>
      </c>
      <c r="C3019" s="20" t="n">
        <v>42185</v>
      </c>
      <c r="D3019" s="21" t="n">
        <v>0.04</v>
      </c>
      <c r="E3019" s="21" t="n">
        <v>0.01</v>
      </c>
      <c r="F3019" s="21" t="n">
        <v>0.05</v>
      </c>
    </row>
    <row r="3020">
      <c r="A3020" t="inlineStr">
        <is>
          <t>106RTE - Muscogee (Motor Vehicle TSPLOST Exempt)</t>
        </is>
      </c>
      <c r="B3020" s="20" t="n">
        <v>42186</v>
      </c>
      <c r="C3020" s="20" t="n">
        <v>44651</v>
      </c>
      <c r="D3020" s="21" t="n">
        <v>0.04</v>
      </c>
      <c r="E3020" s="21" t="n">
        <v>0.02</v>
      </c>
      <c r="F3020" s="21" t="n">
        <v>0.06</v>
      </c>
    </row>
    <row r="3021">
      <c r="A3021" t="inlineStr">
        <is>
          <t>106RTE - Muscogee (Motor Vehicle TSPLOST Exempt)</t>
        </is>
      </c>
      <c r="B3021" s="20" t="n">
        <v>44652</v>
      </c>
      <c r="C3021" s="20" t="n">
        <v>47483</v>
      </c>
      <c r="D3021" s="21" t="n">
        <v>0.04</v>
      </c>
      <c r="E3021" s="21" t="n">
        <v>0.03</v>
      </c>
      <c r="F3021" s="21" t="n">
        <v>0.07000000000000001</v>
      </c>
    </row>
    <row r="3022">
      <c r="A3022" t="inlineStr">
        <is>
          <t>106RTE - Muscogee (Motor Vehicle TSPLOST Exempt)</t>
        </is>
      </c>
      <c r="B3022" s="20" t="n">
        <v>47484</v>
      </c>
      <c r="C3022" s="20" t="n">
        <v>2958465</v>
      </c>
      <c r="D3022" s="21" t="n">
        <v>0.04</v>
      </c>
      <c r="E3022" s="21" t="n">
        <v>0.02</v>
      </c>
      <c r="F3022" s="21" t="n">
        <v>0.06</v>
      </c>
    </row>
    <row r="3023">
      <c r="A3023" t="inlineStr">
        <is>
          <t>106TE - Muscogee (TSPLOST Exempt)</t>
        </is>
      </c>
      <c r="B3023" s="20" t="n">
        <v>41275</v>
      </c>
      <c r="C3023" s="20" t="n">
        <v>42004</v>
      </c>
      <c r="D3023" s="21" t="n">
        <v>0.04</v>
      </c>
      <c r="E3023" s="21" t="n">
        <v>0.03</v>
      </c>
      <c r="F3023" s="21" t="n">
        <v>0.07000000000000001</v>
      </c>
    </row>
    <row r="3024">
      <c r="A3024" t="inlineStr">
        <is>
          <t>106TE - Muscogee (TSPLOST Exempt)</t>
        </is>
      </c>
      <c r="B3024" s="20" t="n">
        <v>42005</v>
      </c>
      <c r="C3024" s="20" t="n">
        <v>42185</v>
      </c>
      <c r="D3024" s="21" t="n">
        <v>0.04</v>
      </c>
      <c r="E3024" s="21" t="n">
        <v>0.02</v>
      </c>
      <c r="F3024" s="21" t="n">
        <v>0.06</v>
      </c>
    </row>
    <row r="3025">
      <c r="A3025" t="inlineStr">
        <is>
          <t>106TE - Muscogee (TSPLOST Exempt)</t>
        </is>
      </c>
      <c r="B3025" s="20" t="n">
        <v>42186</v>
      </c>
      <c r="C3025" s="20" t="n">
        <v>44651</v>
      </c>
      <c r="D3025" s="21" t="n">
        <v>0.04</v>
      </c>
      <c r="E3025" s="21" t="n">
        <v>0.03</v>
      </c>
      <c r="F3025" s="21" t="n">
        <v>0.07000000000000001</v>
      </c>
    </row>
    <row r="3026">
      <c r="A3026" t="inlineStr">
        <is>
          <t>106TE - Muscogee (TSPLOST Exempt)</t>
        </is>
      </c>
      <c r="B3026" s="20" t="n">
        <v>44652</v>
      </c>
      <c r="C3026" s="20" t="n">
        <v>47483</v>
      </c>
      <c r="D3026" s="21" t="n">
        <v>0.04</v>
      </c>
      <c r="E3026" s="21" t="n">
        <v>0.04</v>
      </c>
      <c r="F3026" s="21" t="n">
        <v>0.08</v>
      </c>
    </row>
    <row r="3027">
      <c r="A3027" t="inlineStr">
        <is>
          <t>106TE - Muscogee (TSPLOST Exempt)</t>
        </is>
      </c>
      <c r="B3027" s="20" t="n">
        <v>47484</v>
      </c>
      <c r="C3027" s="20" t="n">
        <v>2958465</v>
      </c>
      <c r="D3027" s="21" t="n">
        <v>0.04</v>
      </c>
      <c r="E3027" s="21" t="n">
        <v>0.03</v>
      </c>
      <c r="F3027" s="21" t="n">
        <v>0.07000000000000001</v>
      </c>
    </row>
    <row r="3028">
      <c r="A3028" t="inlineStr">
        <is>
          <t>107 - Newton</t>
        </is>
      </c>
      <c r="B3028" s="20" t="n">
        <v>28491</v>
      </c>
      <c r="C3028" s="20" t="n">
        <v>32233</v>
      </c>
      <c r="D3028" s="21" t="n">
        <v>0.04</v>
      </c>
      <c r="E3028" s="21" t="n">
        <v>0.01</v>
      </c>
      <c r="F3028" s="21" t="n">
        <v>0.05</v>
      </c>
    </row>
    <row r="3029">
      <c r="A3029" t="inlineStr">
        <is>
          <t>107 - Newton</t>
        </is>
      </c>
      <c r="B3029" s="20" t="n">
        <v>32234</v>
      </c>
      <c r="C3029" s="20" t="n">
        <v>33969</v>
      </c>
      <c r="D3029" s="21" t="n">
        <v>0.04</v>
      </c>
      <c r="E3029" s="21" t="n">
        <v>0.02</v>
      </c>
      <c r="F3029" s="21" t="n">
        <v>0.06</v>
      </c>
    </row>
    <row r="3030">
      <c r="A3030" t="inlineStr">
        <is>
          <t>107 - Newton</t>
        </is>
      </c>
      <c r="B3030" s="20" t="n">
        <v>33970</v>
      </c>
      <c r="C3030" s="20" t="n">
        <v>34880</v>
      </c>
      <c r="D3030" s="21" t="n">
        <v>0.04</v>
      </c>
      <c r="E3030" s="21" t="n">
        <v>0.01</v>
      </c>
      <c r="F3030" s="21" t="n">
        <v>0.05</v>
      </c>
    </row>
    <row r="3031">
      <c r="A3031" t="inlineStr">
        <is>
          <t>107 - Newton</t>
        </is>
      </c>
      <c r="B3031" s="20" t="n">
        <v>34881</v>
      </c>
      <c r="C3031" s="20" t="n">
        <v>36525</v>
      </c>
      <c r="D3031" s="21" t="n">
        <v>0.04</v>
      </c>
      <c r="E3031" s="21" t="n">
        <v>0.02</v>
      </c>
      <c r="F3031" s="21" t="n">
        <v>0.06</v>
      </c>
    </row>
    <row r="3032">
      <c r="A3032" t="inlineStr">
        <is>
          <t>107 - Newton</t>
        </is>
      </c>
      <c r="B3032" s="20" t="n">
        <v>36526</v>
      </c>
      <c r="C3032" s="20" t="n">
        <v>47299</v>
      </c>
      <c r="D3032" s="21" t="n">
        <v>0.04</v>
      </c>
      <c r="E3032" s="21" t="n">
        <v>0.03</v>
      </c>
      <c r="F3032" s="21" t="n">
        <v>0.07000000000000001</v>
      </c>
    </row>
    <row r="3033">
      <c r="A3033" t="inlineStr">
        <is>
          <t>107 - Newton</t>
        </is>
      </c>
      <c r="B3033" s="20" t="n">
        <v>47300</v>
      </c>
      <c r="C3033" s="20" t="n">
        <v>47483</v>
      </c>
      <c r="D3033" s="21" t="n">
        <v>0.04</v>
      </c>
      <c r="E3033" s="21" t="n">
        <v>0.02</v>
      </c>
      <c r="F3033" s="21" t="n">
        <v>0.06</v>
      </c>
    </row>
    <row r="3034">
      <c r="A3034" t="inlineStr">
        <is>
          <t>107 - Newton</t>
        </is>
      </c>
      <c r="B3034" s="20" t="n">
        <v>47484</v>
      </c>
      <c r="C3034" s="20" t="n">
        <v>2958465</v>
      </c>
      <c r="D3034" s="21" t="n">
        <v>0.04</v>
      </c>
      <c r="E3034" s="21" t="n">
        <v>0.01</v>
      </c>
      <c r="F3034" s="21" t="n">
        <v>0.05</v>
      </c>
    </row>
    <row r="3035">
      <c r="A3035" t="inlineStr">
        <is>
          <t>107CLF - Newton (Locomotive)</t>
        </is>
      </c>
      <c r="B3035" s="20" t="n">
        <v>44378</v>
      </c>
      <c r="C3035" s="20" t="n">
        <v>47299</v>
      </c>
      <c r="D3035" s="21" t="n">
        <v>0.04</v>
      </c>
      <c r="E3035" s="21" t="n">
        <v>0.03</v>
      </c>
      <c r="F3035" s="21" t="n">
        <v>0.07000000000000001</v>
      </c>
    </row>
    <row r="3036">
      <c r="A3036" t="inlineStr">
        <is>
          <t>107CLF - Newton (Locomotive)</t>
        </is>
      </c>
      <c r="B3036" s="20" t="n">
        <v>47300</v>
      </c>
      <c r="C3036" s="20" t="n">
        <v>47483</v>
      </c>
      <c r="D3036" s="21" t="n">
        <v>0.04</v>
      </c>
      <c r="E3036" s="21" t="n">
        <v>0.02</v>
      </c>
      <c r="F3036" s="21" t="n">
        <v>0.06</v>
      </c>
    </row>
    <row r="3037">
      <c r="A3037" t="inlineStr">
        <is>
          <t>107CLF - Newton (Locomotive)</t>
        </is>
      </c>
      <c r="B3037" s="20" t="n">
        <v>47484</v>
      </c>
      <c r="C3037" s="20" t="n">
        <v>2958465</v>
      </c>
      <c r="D3037" s="21" t="n">
        <v>0.04</v>
      </c>
      <c r="E3037" s="21" t="n">
        <v>0.01</v>
      </c>
      <c r="F3037" s="21" t="n">
        <v>0.05</v>
      </c>
    </row>
    <row r="3038">
      <c r="A3038" t="inlineStr">
        <is>
          <t>107E - Newton (Energy)</t>
        </is>
      </c>
      <c r="B3038" s="20" t="n">
        <v>41275</v>
      </c>
      <c r="C3038" s="20" t="n">
        <v>41639</v>
      </c>
      <c r="D3038" s="21" t="n">
        <v>0.03</v>
      </c>
      <c r="E3038" s="21" t="n">
        <v>0.025</v>
      </c>
      <c r="F3038" s="21" t="n">
        <v>0.055</v>
      </c>
    </row>
    <row r="3039">
      <c r="A3039" t="inlineStr">
        <is>
          <t>107E - Newton (Energy)</t>
        </is>
      </c>
      <c r="B3039" s="20" t="n">
        <v>41640</v>
      </c>
      <c r="C3039" s="20" t="n">
        <v>42004</v>
      </c>
      <c r="D3039" s="21" t="n">
        <v>0.02</v>
      </c>
      <c r="E3039" s="21" t="n">
        <v>0.02</v>
      </c>
      <c r="F3039" s="21" t="n">
        <v>0.04</v>
      </c>
    </row>
    <row r="3040">
      <c r="A3040" t="inlineStr">
        <is>
          <t>107E - Newton (Energy)</t>
        </is>
      </c>
      <c r="B3040" s="20" t="n">
        <v>42005</v>
      </c>
      <c r="C3040" s="20" t="n">
        <v>42369</v>
      </c>
      <c r="D3040" s="21" t="n">
        <v>0.01</v>
      </c>
      <c r="E3040" s="21" t="n">
        <v>0.015</v>
      </c>
      <c r="F3040" s="21" t="n">
        <v>0.025</v>
      </c>
    </row>
    <row r="3041">
      <c r="A3041" t="inlineStr">
        <is>
          <t>107E - Newton (Energy)</t>
        </is>
      </c>
      <c r="B3041" s="20" t="n">
        <v>42370</v>
      </c>
      <c r="C3041" s="20" t="n">
        <v>47483</v>
      </c>
      <c r="D3041" s="21" t="n">
        <v>0</v>
      </c>
      <c r="E3041" s="21" t="n">
        <v>0.01</v>
      </c>
      <c r="F3041" s="21" t="n">
        <v>0.01</v>
      </c>
    </row>
    <row r="3042">
      <c r="A3042" t="inlineStr">
        <is>
          <t>107JT - Newton (Jet Fuel)</t>
        </is>
      </c>
      <c r="B3042" s="20" t="n">
        <v>42005</v>
      </c>
      <c r="C3042" s="20" t="n">
        <v>42185</v>
      </c>
      <c r="D3042" s="21" t="n">
        <v>0</v>
      </c>
      <c r="E3042" s="21" t="n">
        <v>0</v>
      </c>
      <c r="F3042" s="21" t="n">
        <v>0</v>
      </c>
    </row>
    <row r="3043">
      <c r="A3043" t="inlineStr">
        <is>
          <t>107JT - Newton (Jet Fuel)</t>
        </is>
      </c>
      <c r="B3043" s="20" t="n">
        <v>42186</v>
      </c>
      <c r="C3043" s="20" t="n">
        <v>43281</v>
      </c>
      <c r="D3043" s="21" t="n">
        <v>0.04</v>
      </c>
      <c r="E3043" s="21" t="n">
        <v>0.03</v>
      </c>
      <c r="F3043" s="21" t="n">
        <v>0.07000000000000001</v>
      </c>
    </row>
    <row r="3044">
      <c r="A3044" t="inlineStr">
        <is>
          <t>107JT - Newton (Jet Fuel)</t>
        </is>
      </c>
      <c r="B3044" s="20" t="n">
        <v>43282</v>
      </c>
      <c r="C3044" s="20" t="n">
        <v>43312</v>
      </c>
      <c r="D3044" s="21" t="n">
        <v>0.04</v>
      </c>
      <c r="E3044" s="21" t="n">
        <v>0.01</v>
      </c>
      <c r="F3044" s="21" t="n">
        <v>0.05</v>
      </c>
    </row>
    <row r="3045">
      <c r="A3045" t="inlineStr">
        <is>
          <t>107JT - Newton (Jet Fuel)</t>
        </is>
      </c>
      <c r="B3045" s="20" t="n">
        <v>43313</v>
      </c>
      <c r="C3045" s="20" t="n">
        <v>2958465</v>
      </c>
      <c r="D3045" s="21" t="n">
        <v>0</v>
      </c>
      <c r="E3045" s="21" t="n">
        <v>0.01</v>
      </c>
      <c r="F3045" s="21" t="n">
        <v>0.01</v>
      </c>
    </row>
    <row r="3046">
      <c r="A3046" t="inlineStr">
        <is>
          <t>108 - Oconee</t>
        </is>
      </c>
      <c r="B3046" s="20" t="n">
        <v>30407</v>
      </c>
      <c r="C3046" s="20" t="n">
        <v>31320</v>
      </c>
      <c r="D3046" s="21" t="n">
        <v>0.04</v>
      </c>
      <c r="E3046" s="21" t="n">
        <v>0.01</v>
      </c>
      <c r="F3046" s="21" t="n">
        <v>0.05</v>
      </c>
    </row>
    <row r="3047">
      <c r="A3047" t="inlineStr">
        <is>
          <t>108 - Oconee</t>
        </is>
      </c>
      <c r="B3047" s="20" t="n">
        <v>31321</v>
      </c>
      <c r="C3047" s="20" t="n">
        <v>35795</v>
      </c>
      <c r="D3047" s="21" t="n">
        <v>0.04</v>
      </c>
      <c r="E3047" s="21" t="n">
        <v>0.02</v>
      </c>
      <c r="F3047" s="21" t="n">
        <v>0.06</v>
      </c>
    </row>
    <row r="3048">
      <c r="A3048" t="inlineStr">
        <is>
          <t>108 - Oconee</t>
        </is>
      </c>
      <c r="B3048" s="20" t="n">
        <v>35796</v>
      </c>
      <c r="C3048" s="20" t="n">
        <v>45016</v>
      </c>
      <c r="D3048" s="21" t="n">
        <v>0.04</v>
      </c>
      <c r="E3048" s="21" t="n">
        <v>0.03</v>
      </c>
      <c r="F3048" s="21" t="n">
        <v>0.07000000000000001</v>
      </c>
    </row>
    <row r="3049">
      <c r="A3049" t="inlineStr">
        <is>
          <t>108 - Oconee</t>
        </is>
      </c>
      <c r="B3049" s="20" t="n">
        <v>45017</v>
      </c>
      <c r="C3049" s="20" t="n">
        <v>46660</v>
      </c>
      <c r="D3049" s="21" t="n">
        <v>0.04</v>
      </c>
      <c r="E3049" s="21" t="n">
        <v>0.04</v>
      </c>
      <c r="F3049" s="21" t="n">
        <v>0.08</v>
      </c>
    </row>
    <row r="3050">
      <c r="A3050" t="inlineStr">
        <is>
          <t>108 - Oconee</t>
        </is>
      </c>
      <c r="B3050" s="20" t="n">
        <v>46661</v>
      </c>
      <c r="C3050" s="20" t="n">
        <v>46752</v>
      </c>
      <c r="D3050" s="21" t="n">
        <v>0.04</v>
      </c>
      <c r="E3050" s="21" t="n">
        <v>0.03</v>
      </c>
      <c r="F3050" s="21" t="n">
        <v>0.07000000000000001</v>
      </c>
    </row>
    <row r="3051">
      <c r="A3051" t="inlineStr">
        <is>
          <t>108 - Oconee</t>
        </is>
      </c>
      <c r="B3051" s="20" t="n">
        <v>46753</v>
      </c>
      <c r="C3051" s="20" t="n">
        <v>46843</v>
      </c>
      <c r="D3051" s="21" t="n">
        <v>0.04</v>
      </c>
      <c r="E3051" s="21" t="n">
        <v>0.02</v>
      </c>
      <c r="F3051" s="21" t="n">
        <v>0.06</v>
      </c>
    </row>
    <row r="3052">
      <c r="A3052" t="inlineStr">
        <is>
          <t>108 - Oconee</t>
        </is>
      </c>
      <c r="B3052" s="20" t="n">
        <v>46844</v>
      </c>
      <c r="C3052" s="20" t="n">
        <v>2958465</v>
      </c>
      <c r="D3052" s="21" t="n">
        <v>0.04</v>
      </c>
      <c r="E3052" s="21" t="n">
        <v>0.01</v>
      </c>
      <c r="F3052" s="21" t="n">
        <v>0.05</v>
      </c>
    </row>
    <row r="3053">
      <c r="A3053" t="inlineStr">
        <is>
          <t>108CLF - Oconee (Locomotive)</t>
        </is>
      </c>
      <c r="B3053" s="20" t="n">
        <v>44378</v>
      </c>
      <c r="C3053" s="20" t="n">
        <v>46660</v>
      </c>
      <c r="D3053" s="21" t="n">
        <v>0.04</v>
      </c>
      <c r="E3053" s="21" t="n">
        <v>0.03</v>
      </c>
      <c r="F3053" s="21" t="n">
        <v>0.07000000000000001</v>
      </c>
    </row>
    <row r="3054">
      <c r="A3054" t="inlineStr">
        <is>
          <t>108CLF - Oconee (Locomotive)</t>
        </is>
      </c>
      <c r="B3054" s="20" t="n">
        <v>46661</v>
      </c>
      <c r="C3054" s="20" t="n">
        <v>46752</v>
      </c>
      <c r="D3054" s="21" t="n">
        <v>0.04</v>
      </c>
      <c r="E3054" s="21" t="n">
        <v>0.02</v>
      </c>
      <c r="F3054" s="21" t="n">
        <v>0.06</v>
      </c>
    </row>
    <row r="3055">
      <c r="A3055" t="inlineStr">
        <is>
          <t>108CLF - Oconee (Locomotive)</t>
        </is>
      </c>
      <c r="B3055" s="20" t="n">
        <v>46753</v>
      </c>
      <c r="C3055" s="20" t="n">
        <v>2958465</v>
      </c>
      <c r="D3055" s="21" t="n">
        <v>0.04</v>
      </c>
      <c r="E3055" s="21" t="n">
        <v>0.01</v>
      </c>
      <c r="F3055" s="21" t="n">
        <v>0.05</v>
      </c>
    </row>
    <row r="3056">
      <c r="A3056" t="inlineStr">
        <is>
          <t>108E - Oconee (Energy)</t>
        </is>
      </c>
      <c r="B3056" s="20" t="n">
        <v>41275</v>
      </c>
      <c r="C3056" s="20" t="n">
        <v>41639</v>
      </c>
      <c r="D3056" s="21" t="n">
        <v>0.03</v>
      </c>
      <c r="E3056" s="21" t="n">
        <v>0.025</v>
      </c>
      <c r="F3056" s="21" t="n">
        <v>0.055</v>
      </c>
    </row>
    <row r="3057">
      <c r="A3057" t="inlineStr">
        <is>
          <t>108E - Oconee (Energy)</t>
        </is>
      </c>
      <c r="B3057" s="20" t="n">
        <v>41640</v>
      </c>
      <c r="C3057" s="20" t="n">
        <v>42004</v>
      </c>
      <c r="D3057" s="21" t="n">
        <v>0.02</v>
      </c>
      <c r="E3057" s="21" t="n">
        <v>0.02</v>
      </c>
      <c r="F3057" s="21" t="n">
        <v>0.04</v>
      </c>
    </row>
    <row r="3058">
      <c r="A3058" t="inlineStr">
        <is>
          <t>108E - Oconee (Energy)</t>
        </is>
      </c>
      <c r="B3058" s="20" t="n">
        <v>42005</v>
      </c>
      <c r="C3058" s="20" t="n">
        <v>42369</v>
      </c>
      <c r="D3058" s="21" t="n">
        <v>0.01</v>
      </c>
      <c r="E3058" s="21" t="n">
        <v>0.015</v>
      </c>
      <c r="F3058" s="21" t="n">
        <v>0.025</v>
      </c>
    </row>
    <row r="3059">
      <c r="A3059" t="inlineStr">
        <is>
          <t>108E - Oconee (Energy)</t>
        </is>
      </c>
      <c r="B3059" s="20" t="n">
        <v>42370</v>
      </c>
      <c r="C3059" s="20" t="n">
        <v>46752</v>
      </c>
      <c r="D3059" s="21" t="n">
        <v>0</v>
      </c>
      <c r="E3059" s="21" t="n">
        <v>0.01</v>
      </c>
      <c r="F3059" s="21" t="n">
        <v>0.01</v>
      </c>
    </row>
    <row r="3060">
      <c r="A3060" t="inlineStr">
        <is>
          <t>108E - Oconee (Energy)</t>
        </is>
      </c>
      <c r="B3060" s="20" t="n">
        <v>46753</v>
      </c>
      <c r="C3060" s="20" t="n">
        <v>2958465</v>
      </c>
      <c r="D3060" s="21" t="n">
        <v>0</v>
      </c>
      <c r="E3060" s="21" t="n">
        <v>0</v>
      </c>
      <c r="F3060" s="21" t="n">
        <v>0</v>
      </c>
    </row>
    <row r="3061">
      <c r="A3061" t="inlineStr">
        <is>
          <t>108JT - Oconee (Jet Fuel)</t>
        </is>
      </c>
      <c r="B3061" s="20" t="n">
        <v>42005</v>
      </c>
      <c r="C3061" s="20" t="n">
        <v>42185</v>
      </c>
      <c r="D3061" s="21" t="n">
        <v>0</v>
      </c>
      <c r="E3061" s="21" t="n">
        <v>0</v>
      </c>
      <c r="F3061" s="21" t="n">
        <v>0</v>
      </c>
    </row>
    <row r="3062">
      <c r="A3062" t="inlineStr">
        <is>
          <t>108JT - Oconee (Jet Fuel)</t>
        </is>
      </c>
      <c r="B3062" s="20" t="n">
        <v>42186</v>
      </c>
      <c r="C3062" s="20" t="n">
        <v>43281</v>
      </c>
      <c r="D3062" s="21" t="n">
        <v>0.04</v>
      </c>
      <c r="E3062" s="21" t="n">
        <v>0.03</v>
      </c>
      <c r="F3062" s="21" t="n">
        <v>0.07000000000000001</v>
      </c>
    </row>
    <row r="3063">
      <c r="A3063" t="inlineStr">
        <is>
          <t>108JT - Oconee (Jet Fuel)</t>
        </is>
      </c>
      <c r="B3063" s="20" t="n">
        <v>43282</v>
      </c>
      <c r="C3063" s="20" t="n">
        <v>43312</v>
      </c>
      <c r="D3063" s="21" t="n">
        <v>0.04</v>
      </c>
      <c r="E3063" s="21" t="n">
        <v>0.01</v>
      </c>
      <c r="F3063" s="21" t="n">
        <v>0.05</v>
      </c>
    </row>
    <row r="3064">
      <c r="A3064" t="inlineStr">
        <is>
          <t>108JT - Oconee (Jet Fuel)</t>
        </is>
      </c>
      <c r="B3064" s="20" t="n">
        <v>43313</v>
      </c>
      <c r="C3064" s="20" t="n">
        <v>2958465</v>
      </c>
      <c r="D3064" s="21" t="n">
        <v>0</v>
      </c>
      <c r="E3064" s="21" t="n">
        <v>0.01</v>
      </c>
      <c r="F3064" s="21" t="n">
        <v>0.01</v>
      </c>
    </row>
    <row r="3065">
      <c r="A3065" t="inlineStr">
        <is>
          <t>108TE - Oconee (TSPLOST Exempt)</t>
        </is>
      </c>
      <c r="B3065" s="20" t="n">
        <v>30407</v>
      </c>
      <c r="C3065" s="20" t="n">
        <v>31320</v>
      </c>
      <c r="D3065" s="21" t="n">
        <v>0.04</v>
      </c>
      <c r="E3065" s="21" t="n">
        <v>0.01</v>
      </c>
      <c r="F3065" s="21" t="n">
        <v>0.05</v>
      </c>
    </row>
    <row r="3066">
      <c r="A3066" t="inlineStr">
        <is>
          <t>108TE - Oconee (TSPLOST Exempt)</t>
        </is>
      </c>
      <c r="B3066" s="20" t="n">
        <v>31321</v>
      </c>
      <c r="C3066" s="20" t="n">
        <v>35795</v>
      </c>
      <c r="D3066" s="21" t="n">
        <v>0.04</v>
      </c>
      <c r="E3066" s="21" t="n">
        <v>0.02</v>
      </c>
      <c r="F3066" s="21" t="n">
        <v>0.06</v>
      </c>
    </row>
    <row r="3067">
      <c r="A3067" t="inlineStr">
        <is>
          <t>108TE - Oconee (TSPLOST Exempt)</t>
        </is>
      </c>
      <c r="B3067" s="20" t="n">
        <v>35796</v>
      </c>
      <c r="C3067" s="20" t="n">
        <v>46660</v>
      </c>
      <c r="D3067" s="21" t="n">
        <v>0.04</v>
      </c>
      <c r="E3067" s="21" t="n">
        <v>0.03</v>
      </c>
      <c r="F3067" s="21" t="n">
        <v>0.07000000000000001</v>
      </c>
    </row>
    <row r="3068">
      <c r="A3068" t="inlineStr">
        <is>
          <t>108TE - Oconee (TSPLOST Exempt)</t>
        </is>
      </c>
      <c r="B3068" s="20" t="n">
        <v>46661</v>
      </c>
      <c r="C3068" s="20" t="n">
        <v>46752</v>
      </c>
      <c r="D3068" s="21" t="n">
        <v>0.04</v>
      </c>
      <c r="E3068" s="21" t="n">
        <v>0.02</v>
      </c>
      <c r="F3068" s="21" t="n">
        <v>0.06</v>
      </c>
    </row>
    <row r="3069">
      <c r="A3069" t="inlineStr">
        <is>
          <t>108TE - Oconee (TSPLOST Exempt)</t>
        </is>
      </c>
      <c r="B3069" s="20" t="n">
        <v>46753</v>
      </c>
      <c r="C3069" s="20" t="n">
        <v>2958465</v>
      </c>
      <c r="D3069" s="21" t="n">
        <v>0.04</v>
      </c>
      <c r="E3069" s="21" t="n">
        <v>0.01</v>
      </c>
      <c r="F3069" s="21" t="n">
        <v>0.05</v>
      </c>
    </row>
    <row r="3070">
      <c r="A3070" t="inlineStr">
        <is>
          <t>109 - Oglethorpe</t>
        </is>
      </c>
      <c r="B3070" s="20" t="n">
        <v>31321</v>
      </c>
      <c r="C3070" s="20" t="n">
        <v>33511</v>
      </c>
      <c r="D3070" s="21" t="n">
        <v>0.04</v>
      </c>
      <c r="E3070" s="21" t="n">
        <v>0.01</v>
      </c>
      <c r="F3070" s="21" t="n">
        <v>0.05</v>
      </c>
    </row>
    <row r="3071">
      <c r="A3071" t="inlineStr">
        <is>
          <t>109 - Oglethorpe</t>
        </is>
      </c>
      <c r="B3071" s="20" t="n">
        <v>33512</v>
      </c>
      <c r="C3071" s="20" t="n">
        <v>35885</v>
      </c>
      <c r="D3071" s="21" t="n">
        <v>0.04</v>
      </c>
      <c r="E3071" s="21" t="n">
        <v>0.02</v>
      </c>
      <c r="F3071" s="21" t="n">
        <v>0.06</v>
      </c>
    </row>
    <row r="3072">
      <c r="A3072" t="inlineStr">
        <is>
          <t>109 - Oglethorpe</t>
        </is>
      </c>
      <c r="B3072" s="20" t="n">
        <v>35886</v>
      </c>
      <c r="C3072" s="20" t="n">
        <v>43555</v>
      </c>
      <c r="D3072" s="21" t="n">
        <v>0.04</v>
      </c>
      <c r="E3072" s="21" t="n">
        <v>0.03</v>
      </c>
      <c r="F3072" s="21" t="n">
        <v>0.07000000000000001</v>
      </c>
    </row>
    <row r="3073">
      <c r="A3073" t="inlineStr">
        <is>
          <t>109 - Oglethorpe</t>
        </is>
      </c>
      <c r="B3073" s="20" t="n">
        <v>43556</v>
      </c>
      <c r="C3073" s="20" t="n">
        <v>46022</v>
      </c>
      <c r="D3073" s="21" t="n">
        <v>0.04</v>
      </c>
      <c r="E3073" s="21" t="n">
        <v>0.04</v>
      </c>
      <c r="F3073" s="21" t="n">
        <v>0.08</v>
      </c>
    </row>
    <row r="3074">
      <c r="A3074" t="inlineStr">
        <is>
          <t>109 - Oglethorpe</t>
        </is>
      </c>
      <c r="B3074" s="20" t="n">
        <v>46023</v>
      </c>
      <c r="C3074" s="20" t="n">
        <v>46660</v>
      </c>
      <c r="D3074" s="21" t="n">
        <v>0.04</v>
      </c>
      <c r="E3074" s="21" t="n">
        <v>0.05</v>
      </c>
      <c r="F3074" s="21" t="n">
        <v>0.09</v>
      </c>
    </row>
    <row r="3075">
      <c r="A3075" t="inlineStr">
        <is>
          <t>109 - Oglethorpe</t>
        </is>
      </c>
      <c r="B3075" s="20" t="n">
        <v>46661</v>
      </c>
      <c r="C3075" s="20" t="n">
        <v>46934</v>
      </c>
      <c r="D3075" s="21" t="n">
        <v>0.04</v>
      </c>
      <c r="E3075" s="21" t="n">
        <v>0.03</v>
      </c>
      <c r="F3075" s="21" t="n">
        <v>0.07000000000000001</v>
      </c>
    </row>
    <row r="3076">
      <c r="A3076" t="inlineStr">
        <is>
          <t>109 - Oglethorpe</t>
        </is>
      </c>
      <c r="B3076" s="20" t="n">
        <v>46935</v>
      </c>
      <c r="C3076" s="20" t="n">
        <v>47848</v>
      </c>
      <c r="D3076" s="21" t="n">
        <v>0.04</v>
      </c>
      <c r="E3076" s="21" t="n">
        <v>0.02</v>
      </c>
      <c r="F3076" s="21" t="n">
        <v>0.06</v>
      </c>
    </row>
    <row r="3077">
      <c r="A3077" t="inlineStr">
        <is>
          <t>109 - Oglethorpe</t>
        </is>
      </c>
      <c r="B3077" s="20" t="n">
        <v>47849</v>
      </c>
      <c r="C3077" s="20" t="n">
        <v>2958465</v>
      </c>
      <c r="D3077" s="21" t="n">
        <v>0.04</v>
      </c>
      <c r="E3077" s="21" t="n">
        <v>0.01</v>
      </c>
      <c r="F3077" s="21" t="n">
        <v>0.05</v>
      </c>
    </row>
    <row r="3078">
      <c r="A3078" t="inlineStr">
        <is>
          <t>109CLF - Oglethorpe (Locomotive)</t>
        </is>
      </c>
      <c r="B3078" s="20" t="n">
        <v>44378</v>
      </c>
      <c r="C3078" s="20" t="n">
        <v>46022</v>
      </c>
      <c r="D3078" s="21" t="n">
        <v>0.04</v>
      </c>
      <c r="E3078" s="21" t="n">
        <v>0.03</v>
      </c>
      <c r="F3078" s="21" t="n">
        <v>0.07000000000000001</v>
      </c>
    </row>
    <row r="3079">
      <c r="A3079" t="inlineStr">
        <is>
          <t>109CLF - Oglethorpe (Locomotive)</t>
        </is>
      </c>
      <c r="B3079" s="20" t="n">
        <v>46023</v>
      </c>
      <c r="C3079" s="20" t="n">
        <v>46660</v>
      </c>
      <c r="D3079" s="21" t="n">
        <v>0.04</v>
      </c>
      <c r="E3079" s="21" t="n">
        <v>0.04</v>
      </c>
      <c r="F3079" s="21" t="n">
        <v>0.08</v>
      </c>
    </row>
    <row r="3080">
      <c r="A3080" t="inlineStr">
        <is>
          <t>109CLF - Oglethorpe (Locomotive)</t>
        </is>
      </c>
      <c r="B3080" s="20" t="n">
        <v>46661</v>
      </c>
      <c r="C3080" s="20" t="n">
        <v>47848</v>
      </c>
      <c r="D3080" s="21" t="n">
        <v>0.04</v>
      </c>
      <c r="E3080" s="21" t="n">
        <v>0.02</v>
      </c>
      <c r="F3080" s="21" t="n">
        <v>0.06</v>
      </c>
    </row>
    <row r="3081">
      <c r="A3081" t="inlineStr">
        <is>
          <t>109CLF - Oglethorpe (Locomotive)</t>
        </is>
      </c>
      <c r="B3081" s="20" t="n">
        <v>47849</v>
      </c>
      <c r="C3081" s="20" t="n">
        <v>2958465</v>
      </c>
      <c r="D3081" s="21" t="n">
        <v>0.04</v>
      </c>
      <c r="E3081" s="21" t="n">
        <v>0.01</v>
      </c>
      <c r="F3081" s="21" t="n">
        <v>0.05</v>
      </c>
    </row>
    <row r="3082">
      <c r="A3082" t="inlineStr">
        <is>
          <t>109E - Oglethorpe (Energy)</t>
        </is>
      </c>
      <c r="B3082" s="20" t="n">
        <v>41275</v>
      </c>
      <c r="C3082" s="20" t="n">
        <v>41639</v>
      </c>
      <c r="D3082" s="21" t="n">
        <v>0.03</v>
      </c>
      <c r="E3082" s="21" t="n">
        <v>0.025</v>
      </c>
      <c r="F3082" s="21" t="n">
        <v>0.055</v>
      </c>
    </row>
    <row r="3083">
      <c r="A3083" t="inlineStr">
        <is>
          <t>109E - Oglethorpe (Energy)</t>
        </is>
      </c>
      <c r="B3083" s="20" t="n">
        <v>41640</v>
      </c>
      <c r="C3083" s="20" t="n">
        <v>42004</v>
      </c>
      <c r="D3083" s="21" t="n">
        <v>0.02</v>
      </c>
      <c r="E3083" s="21" t="n">
        <v>0.02</v>
      </c>
      <c r="F3083" s="21" t="n">
        <v>0.04</v>
      </c>
    </row>
    <row r="3084">
      <c r="A3084" t="inlineStr">
        <is>
          <t>109E - Oglethorpe (Energy)</t>
        </is>
      </c>
      <c r="B3084" s="20" t="n">
        <v>42005</v>
      </c>
      <c r="C3084" s="20" t="n">
        <v>42369</v>
      </c>
      <c r="D3084" s="21" t="n">
        <v>0.01</v>
      </c>
      <c r="E3084" s="21" t="n">
        <v>0.015</v>
      </c>
      <c r="F3084" s="21" t="n">
        <v>0.025</v>
      </c>
    </row>
    <row r="3085">
      <c r="A3085" t="inlineStr">
        <is>
          <t>109E - Oglethorpe (Energy)</t>
        </is>
      </c>
      <c r="B3085" s="20" t="n">
        <v>42370</v>
      </c>
      <c r="C3085" s="20" t="n">
        <v>46660</v>
      </c>
      <c r="D3085" s="21" t="n">
        <v>0</v>
      </c>
      <c r="E3085" s="21" t="n">
        <v>0.01</v>
      </c>
      <c r="F3085" s="21" t="n">
        <v>0.01</v>
      </c>
    </row>
    <row r="3086">
      <c r="A3086" t="inlineStr">
        <is>
          <t>109E - Oglethorpe (Energy)</t>
        </is>
      </c>
      <c r="B3086" s="20" t="n">
        <v>46661</v>
      </c>
      <c r="C3086" s="20" t="n">
        <v>2958465</v>
      </c>
      <c r="D3086" s="21" t="n">
        <v>0</v>
      </c>
      <c r="E3086" s="21" t="n">
        <v>0</v>
      </c>
      <c r="F3086" s="21" t="n">
        <v>0</v>
      </c>
    </row>
    <row r="3087">
      <c r="A3087" t="inlineStr">
        <is>
          <t>109JT - Oglethorpe (Jet Fuel)</t>
        </is>
      </c>
      <c r="B3087" s="20" t="n">
        <v>42005</v>
      </c>
      <c r="C3087" s="20" t="n">
        <v>42185</v>
      </c>
      <c r="D3087" s="21" t="n">
        <v>0</v>
      </c>
      <c r="E3087" s="21" t="n">
        <v>0</v>
      </c>
      <c r="F3087" s="21" t="n">
        <v>0</v>
      </c>
    </row>
    <row r="3088">
      <c r="A3088" t="inlineStr">
        <is>
          <t>109JT - Oglethorpe (Jet Fuel)</t>
        </is>
      </c>
      <c r="B3088" s="20" t="n">
        <v>42186</v>
      </c>
      <c r="C3088" s="20" t="n">
        <v>43281</v>
      </c>
      <c r="D3088" s="21" t="n">
        <v>0.04</v>
      </c>
      <c r="E3088" s="21" t="n">
        <v>0.03</v>
      </c>
      <c r="F3088" s="21" t="n">
        <v>0.07000000000000001</v>
      </c>
    </row>
    <row r="3089">
      <c r="A3089" t="inlineStr">
        <is>
          <t>109JT - Oglethorpe (Jet Fuel)</t>
        </is>
      </c>
      <c r="B3089" s="20" t="n">
        <v>43282</v>
      </c>
      <c r="C3089" s="20" t="n">
        <v>43312</v>
      </c>
      <c r="D3089" s="21" t="n">
        <v>0.04</v>
      </c>
      <c r="E3089" s="21" t="n">
        <v>0</v>
      </c>
      <c r="F3089" s="21" t="n">
        <v>0.04</v>
      </c>
    </row>
    <row r="3090">
      <c r="A3090" t="inlineStr">
        <is>
          <t>109JT - Oglethorpe (Jet Fuel)</t>
        </is>
      </c>
      <c r="B3090" s="20" t="n">
        <v>43313</v>
      </c>
      <c r="C3090" s="20" t="n">
        <v>2958465</v>
      </c>
      <c r="D3090" s="21" t="n">
        <v>0</v>
      </c>
      <c r="E3090" s="21" t="n">
        <v>0</v>
      </c>
      <c r="F3090" s="21" t="n">
        <v>0</v>
      </c>
    </row>
    <row r="3091">
      <c r="A3091" t="inlineStr">
        <is>
          <t>109TE - Oglethorpe (TSPLOST exempt)</t>
        </is>
      </c>
      <c r="B3091" s="20" t="n">
        <v>31321</v>
      </c>
      <c r="C3091" s="20" t="n">
        <v>33511</v>
      </c>
      <c r="D3091" s="21" t="n">
        <v>0.04</v>
      </c>
      <c r="E3091" s="21" t="n">
        <v>0.01</v>
      </c>
      <c r="F3091" s="21" t="n">
        <v>0.05</v>
      </c>
    </row>
    <row r="3092">
      <c r="A3092" t="inlineStr">
        <is>
          <t>109TE - Oglethorpe (TSPLOST exempt)</t>
        </is>
      </c>
      <c r="B3092" s="20" t="n">
        <v>33512</v>
      </c>
      <c r="C3092" s="20" t="n">
        <v>35885</v>
      </c>
      <c r="D3092" s="21" t="n">
        <v>0.04</v>
      </c>
      <c r="E3092" s="21" t="n">
        <v>0.02</v>
      </c>
      <c r="F3092" s="21" t="n">
        <v>0.06</v>
      </c>
    </row>
    <row r="3093">
      <c r="A3093" t="inlineStr">
        <is>
          <t>109TE - Oglethorpe (TSPLOST exempt)</t>
        </is>
      </c>
      <c r="B3093" s="20" t="n">
        <v>35886</v>
      </c>
      <c r="C3093" s="20" t="n">
        <v>46022</v>
      </c>
      <c r="D3093" s="21" t="n">
        <v>0.04</v>
      </c>
      <c r="E3093" s="21" t="n">
        <v>0.03</v>
      </c>
      <c r="F3093" s="21" t="n">
        <v>0.07000000000000001</v>
      </c>
    </row>
    <row r="3094">
      <c r="A3094" t="inlineStr">
        <is>
          <t>109TE - Oglethorpe (TSPLOST exempt)</t>
        </is>
      </c>
      <c r="B3094" s="20" t="n">
        <v>46023</v>
      </c>
      <c r="C3094" s="20" t="n">
        <v>46660</v>
      </c>
      <c r="D3094" s="21" t="n">
        <v>0.04</v>
      </c>
      <c r="E3094" s="21" t="n">
        <v>0.04</v>
      </c>
      <c r="F3094" s="21" t="n">
        <v>0.08</v>
      </c>
    </row>
    <row r="3095">
      <c r="A3095" t="inlineStr">
        <is>
          <t>109TE - Oglethorpe (TSPLOST exempt)</t>
        </is>
      </c>
      <c r="B3095" s="20" t="n">
        <v>46661</v>
      </c>
      <c r="C3095" s="20" t="n">
        <v>47848</v>
      </c>
      <c r="D3095" s="21" t="n">
        <v>0.04</v>
      </c>
      <c r="E3095" s="21" t="n">
        <v>0.02</v>
      </c>
      <c r="F3095" s="21" t="n">
        <v>0.06</v>
      </c>
    </row>
    <row r="3096">
      <c r="A3096" t="inlineStr">
        <is>
          <t>109TE - Oglethorpe (TSPLOST exempt)</t>
        </is>
      </c>
      <c r="B3096" s="20" t="n">
        <v>47849</v>
      </c>
      <c r="C3096" s="20" t="n">
        <v>2958465</v>
      </c>
      <c r="D3096" s="21" t="n">
        <v>0.04</v>
      </c>
      <c r="E3096" s="21" t="n">
        <v>0.01</v>
      </c>
      <c r="F3096" s="21" t="n">
        <v>0.05</v>
      </c>
    </row>
    <row r="3097">
      <c r="A3097" t="inlineStr">
        <is>
          <t>110 - Paulding</t>
        </is>
      </c>
      <c r="B3097" s="20" t="n">
        <v>28491</v>
      </c>
      <c r="C3097" s="20" t="n">
        <v>31777</v>
      </c>
      <c r="D3097" s="21" t="n">
        <v>0.04</v>
      </c>
      <c r="E3097" s="21" t="n">
        <v>0.01</v>
      </c>
      <c r="F3097" s="21" t="n">
        <v>0.05</v>
      </c>
    </row>
    <row r="3098">
      <c r="A3098" t="inlineStr">
        <is>
          <t>110 - Paulding</t>
        </is>
      </c>
      <c r="B3098" s="20" t="n">
        <v>31778</v>
      </c>
      <c r="C3098" s="20" t="n">
        <v>33238</v>
      </c>
      <c r="D3098" s="21" t="n">
        <v>0.04</v>
      </c>
      <c r="E3098" s="21" t="n">
        <v>0.02</v>
      </c>
      <c r="F3098" s="21" t="n">
        <v>0.06</v>
      </c>
    </row>
    <row r="3099">
      <c r="A3099" t="inlineStr">
        <is>
          <t>110 - Paulding</t>
        </is>
      </c>
      <c r="B3099" s="20" t="n">
        <v>33239</v>
      </c>
      <c r="C3099" s="20" t="n">
        <v>33328</v>
      </c>
      <c r="D3099" s="21" t="n">
        <v>0.04</v>
      </c>
      <c r="E3099" s="21" t="n">
        <v>0.01</v>
      </c>
      <c r="F3099" s="21" t="n">
        <v>0.05</v>
      </c>
    </row>
    <row r="3100">
      <c r="A3100" t="inlineStr">
        <is>
          <t>110 - Paulding</t>
        </is>
      </c>
      <c r="B3100" s="20" t="n">
        <v>33329</v>
      </c>
      <c r="C3100" s="20" t="n">
        <v>35611</v>
      </c>
      <c r="D3100" s="21" t="n">
        <v>0.04</v>
      </c>
      <c r="E3100" s="21" t="n">
        <v>0.02</v>
      </c>
      <c r="F3100" s="21" t="n">
        <v>0.06</v>
      </c>
    </row>
    <row r="3101">
      <c r="A3101" t="inlineStr">
        <is>
          <t>110 - Paulding</t>
        </is>
      </c>
      <c r="B3101" s="20" t="n">
        <v>35612</v>
      </c>
      <c r="C3101" s="20" t="n">
        <v>47208</v>
      </c>
      <c r="D3101" s="21" t="n">
        <v>0.04</v>
      </c>
      <c r="E3101" s="21" t="n">
        <v>0.03</v>
      </c>
      <c r="F3101" s="21" t="n">
        <v>0.07000000000000001</v>
      </c>
    </row>
    <row r="3102">
      <c r="A3102" t="inlineStr">
        <is>
          <t>110 - Paulding</t>
        </is>
      </c>
      <c r="B3102" s="20" t="n">
        <v>47209</v>
      </c>
      <c r="C3102" s="20" t="n">
        <v>47756</v>
      </c>
      <c r="D3102" s="21" t="n">
        <v>0.04</v>
      </c>
      <c r="E3102" s="21" t="n">
        <v>0.02</v>
      </c>
      <c r="F3102" s="21" t="n">
        <v>0.06</v>
      </c>
    </row>
    <row r="3103">
      <c r="A3103" t="inlineStr">
        <is>
          <t>110 - Paulding</t>
        </is>
      </c>
      <c r="B3103" s="20" t="n">
        <v>47757</v>
      </c>
      <c r="C3103" s="20" t="n">
        <v>2958465</v>
      </c>
      <c r="D3103" s="21" t="n">
        <v>0.04</v>
      </c>
      <c r="E3103" s="21" t="n">
        <v>0.01</v>
      </c>
      <c r="F3103" s="21" t="n">
        <v>0.05</v>
      </c>
    </row>
    <row r="3104">
      <c r="A3104" t="inlineStr">
        <is>
          <t>110CLF - Paulding (Locomotive)</t>
        </is>
      </c>
      <c r="B3104" s="20" t="n">
        <v>44378</v>
      </c>
      <c r="C3104" s="20" t="n">
        <v>47208</v>
      </c>
      <c r="D3104" s="21" t="n">
        <v>0.04</v>
      </c>
      <c r="E3104" s="21" t="n">
        <v>0.03</v>
      </c>
      <c r="F3104" s="21" t="n">
        <v>0.07000000000000001</v>
      </c>
    </row>
    <row r="3105">
      <c r="A3105" t="inlineStr">
        <is>
          <t>110CLF - Paulding (Locomotive)</t>
        </is>
      </c>
      <c r="B3105" s="20" t="n">
        <v>47209</v>
      </c>
      <c r="C3105" s="20" t="n">
        <v>47756</v>
      </c>
      <c r="D3105" s="21" t="n">
        <v>0.04</v>
      </c>
      <c r="E3105" s="21" t="n">
        <v>0.02</v>
      </c>
      <c r="F3105" s="21" t="n">
        <v>0.06</v>
      </c>
    </row>
    <row r="3106">
      <c r="A3106" t="inlineStr">
        <is>
          <t>110CLF - Paulding (Locomotive)</t>
        </is>
      </c>
      <c r="B3106" s="20" t="n">
        <v>47757</v>
      </c>
      <c r="C3106" s="20" t="n">
        <v>2958465</v>
      </c>
      <c r="D3106" s="21" t="n">
        <v>0.04</v>
      </c>
      <c r="E3106" s="21" t="n">
        <v>0.01</v>
      </c>
      <c r="F3106" s="21" t="n">
        <v>0.05</v>
      </c>
    </row>
    <row r="3107">
      <c r="A3107" t="inlineStr">
        <is>
          <t>110E - Paulding (Energy)</t>
        </is>
      </c>
      <c r="B3107" s="20" t="n">
        <v>41275</v>
      </c>
      <c r="C3107" s="20" t="n">
        <v>41639</v>
      </c>
      <c r="D3107" s="21" t="n">
        <v>0.03</v>
      </c>
      <c r="E3107" s="21" t="n">
        <v>0.025</v>
      </c>
      <c r="F3107" s="21" t="n">
        <v>0.055</v>
      </c>
    </row>
    <row r="3108">
      <c r="A3108" t="inlineStr">
        <is>
          <t>110E - Paulding (Energy)</t>
        </is>
      </c>
      <c r="B3108" s="20" t="n">
        <v>41640</v>
      </c>
      <c r="C3108" s="20" t="n">
        <v>42004</v>
      </c>
      <c r="D3108" s="21" t="n">
        <v>0.02</v>
      </c>
      <c r="E3108" s="21" t="n">
        <v>0.02</v>
      </c>
      <c r="F3108" s="21" t="n">
        <v>0.04</v>
      </c>
    </row>
    <row r="3109">
      <c r="A3109" t="inlineStr">
        <is>
          <t>110E - Paulding (Energy)</t>
        </is>
      </c>
      <c r="B3109" s="20" t="n">
        <v>42005</v>
      </c>
      <c r="C3109" s="20" t="n">
        <v>42369</v>
      </c>
      <c r="D3109" s="21" t="n">
        <v>0.01</v>
      </c>
      <c r="E3109" s="21" t="n">
        <v>0.015</v>
      </c>
      <c r="F3109" s="21" t="n">
        <v>0.025</v>
      </c>
    </row>
    <row r="3110">
      <c r="A3110" t="inlineStr">
        <is>
          <t>110E - Paulding (Energy)</t>
        </is>
      </c>
      <c r="B3110" s="20" t="n">
        <v>42370</v>
      </c>
      <c r="C3110" s="20" t="n">
        <v>47756</v>
      </c>
      <c r="D3110" s="21" t="n">
        <v>0</v>
      </c>
      <c r="E3110" s="21" t="n">
        <v>0.01</v>
      </c>
      <c r="F3110" s="21" t="n">
        <v>0.01</v>
      </c>
    </row>
    <row r="3111">
      <c r="A3111" t="inlineStr">
        <is>
          <t>110E - Paulding (Energy)</t>
        </is>
      </c>
      <c r="B3111" s="20" t="n">
        <v>47757</v>
      </c>
      <c r="C3111" s="20" t="n">
        <v>2958465</v>
      </c>
      <c r="D3111" s="21" t="n">
        <v>0</v>
      </c>
      <c r="E3111" s="21" t="n">
        <v>0</v>
      </c>
      <c r="F3111" s="21" t="n">
        <v>0</v>
      </c>
    </row>
    <row r="3112">
      <c r="A3112" t="inlineStr">
        <is>
          <t>110JT - Paulding (Jet Fuel)</t>
        </is>
      </c>
      <c r="B3112" s="20" t="n">
        <v>42005</v>
      </c>
      <c r="C3112" s="20" t="n">
        <v>42185</v>
      </c>
      <c r="D3112" s="21" t="n">
        <v>0</v>
      </c>
      <c r="E3112" s="21" t="n">
        <v>0</v>
      </c>
      <c r="F3112" s="21" t="n">
        <v>0</v>
      </c>
    </row>
    <row r="3113">
      <c r="A3113" t="inlineStr">
        <is>
          <t>110JT - Paulding (Jet Fuel)</t>
        </is>
      </c>
      <c r="B3113" s="20" t="n">
        <v>42186</v>
      </c>
      <c r="C3113" s="20" t="n">
        <v>43281</v>
      </c>
      <c r="D3113" s="21" t="n">
        <v>0.04</v>
      </c>
      <c r="E3113" s="21" t="n">
        <v>0.03</v>
      </c>
      <c r="F3113" s="21" t="n">
        <v>0.07000000000000001</v>
      </c>
    </row>
    <row r="3114">
      <c r="A3114" t="inlineStr">
        <is>
          <t>110JT - Paulding (Jet Fuel)</t>
        </is>
      </c>
      <c r="B3114" s="20" t="n">
        <v>43282</v>
      </c>
      <c r="C3114" s="20" t="n">
        <v>43312</v>
      </c>
      <c r="D3114" s="21" t="n">
        <v>0.04</v>
      </c>
      <c r="E3114" s="21" t="n">
        <v>0.01</v>
      </c>
      <c r="F3114" s="21" t="n">
        <v>0.05</v>
      </c>
    </row>
    <row r="3115">
      <c r="A3115" t="inlineStr">
        <is>
          <t>110JT - Paulding (Jet Fuel)</t>
        </is>
      </c>
      <c r="B3115" s="20" t="n">
        <v>43313</v>
      </c>
      <c r="C3115" s="20" t="n">
        <v>2958465</v>
      </c>
      <c r="D3115" s="21" t="n">
        <v>0</v>
      </c>
      <c r="E3115" s="21" t="n">
        <v>0.01</v>
      </c>
      <c r="F3115" s="21" t="n">
        <v>0.01</v>
      </c>
    </row>
    <row r="3116">
      <c r="A3116" t="inlineStr">
        <is>
          <t>111 - Peach</t>
        </is>
      </c>
      <c r="B3116" s="20" t="n">
        <v>28216</v>
      </c>
      <c r="C3116" s="20" t="n">
        <v>31412</v>
      </c>
      <c r="D3116" s="21" t="n">
        <v>0.04</v>
      </c>
      <c r="E3116" s="21" t="n">
        <v>0.01</v>
      </c>
      <c r="F3116" s="21" t="n">
        <v>0.05</v>
      </c>
    </row>
    <row r="3117">
      <c r="A3117" t="inlineStr">
        <is>
          <t>111 - Peach</t>
        </is>
      </c>
      <c r="B3117" s="20" t="n">
        <v>31413</v>
      </c>
      <c r="C3117" s="20" t="n">
        <v>32598</v>
      </c>
      <c r="D3117" s="21" t="n">
        <v>0.04</v>
      </c>
      <c r="E3117" s="21" t="n">
        <v>0.02</v>
      </c>
      <c r="F3117" s="21" t="n">
        <v>0.06</v>
      </c>
    </row>
    <row r="3118">
      <c r="A3118" t="inlineStr">
        <is>
          <t>111 - Peach</t>
        </is>
      </c>
      <c r="B3118" s="20" t="n">
        <v>32599</v>
      </c>
      <c r="C3118" s="20" t="n">
        <v>32963</v>
      </c>
      <c r="D3118" s="21" t="n">
        <v>0.04</v>
      </c>
      <c r="E3118" s="21" t="n">
        <v>0.01</v>
      </c>
      <c r="F3118" s="21" t="n">
        <v>0.05</v>
      </c>
    </row>
    <row r="3119">
      <c r="A3119" t="inlineStr">
        <is>
          <t>111 - Peach</t>
        </is>
      </c>
      <c r="B3119" s="20" t="n">
        <v>32964</v>
      </c>
      <c r="C3119" s="20" t="n">
        <v>33603</v>
      </c>
      <c r="D3119" s="21" t="n">
        <v>0.04</v>
      </c>
      <c r="E3119" s="21" t="n">
        <v>0.02</v>
      </c>
      <c r="F3119" s="21" t="n">
        <v>0.06</v>
      </c>
    </row>
    <row r="3120">
      <c r="A3120" t="inlineStr">
        <is>
          <t>111 - Peach</t>
        </is>
      </c>
      <c r="B3120" s="20" t="n">
        <v>33604</v>
      </c>
      <c r="C3120" s="20" t="n">
        <v>34334</v>
      </c>
      <c r="D3120" s="21" t="n">
        <v>0.04</v>
      </c>
      <c r="E3120" s="21" t="n">
        <v>0.01</v>
      </c>
      <c r="F3120" s="21" t="n">
        <v>0.05</v>
      </c>
    </row>
    <row r="3121">
      <c r="A3121" t="inlineStr">
        <is>
          <t>111 - Peach</t>
        </is>
      </c>
      <c r="B3121" s="20" t="n">
        <v>34335</v>
      </c>
      <c r="C3121" s="20" t="n">
        <v>35703</v>
      </c>
      <c r="D3121" s="21" t="n">
        <v>0.04</v>
      </c>
      <c r="E3121" s="21" t="n">
        <v>0.02</v>
      </c>
      <c r="F3121" s="21" t="n">
        <v>0.06</v>
      </c>
    </row>
    <row r="3122">
      <c r="A3122" t="inlineStr">
        <is>
          <t>111 - Peach</t>
        </is>
      </c>
      <c r="B3122" s="20" t="n">
        <v>35704</v>
      </c>
      <c r="C3122" s="20" t="n">
        <v>36250</v>
      </c>
      <c r="D3122" s="21" t="n">
        <v>0.04</v>
      </c>
      <c r="E3122" s="21" t="n">
        <v>0.02</v>
      </c>
      <c r="F3122" s="21" t="n">
        <v>0.06</v>
      </c>
    </row>
    <row r="3123">
      <c r="A3123" t="inlineStr">
        <is>
          <t>111 - Peach</t>
        </is>
      </c>
      <c r="B3123" s="20" t="n">
        <v>36251</v>
      </c>
      <c r="C3123" s="20" t="n">
        <v>37529</v>
      </c>
      <c r="D3123" s="21" t="n">
        <v>0.04</v>
      </c>
      <c r="E3123" s="21" t="n">
        <v>0.03</v>
      </c>
      <c r="F3123" s="21" t="n">
        <v>0.07000000000000001</v>
      </c>
    </row>
    <row r="3124">
      <c r="A3124" t="inlineStr">
        <is>
          <t>111 - Peach</t>
        </is>
      </c>
      <c r="B3124" s="20" t="n">
        <v>37530</v>
      </c>
      <c r="C3124" s="20" t="n">
        <v>38717</v>
      </c>
      <c r="D3124" s="21" t="n">
        <v>0.04</v>
      </c>
      <c r="E3124" s="21" t="n">
        <v>0.02</v>
      </c>
      <c r="F3124" s="21" t="n">
        <v>0.06</v>
      </c>
    </row>
    <row r="3125">
      <c r="A3125" t="inlineStr">
        <is>
          <t>111 - Peach</t>
        </is>
      </c>
      <c r="B3125" s="20" t="n">
        <v>38718</v>
      </c>
      <c r="C3125" s="20" t="n">
        <v>44651</v>
      </c>
      <c r="D3125" s="21" t="n">
        <v>0.04</v>
      </c>
      <c r="E3125" s="21" t="n">
        <v>0.03</v>
      </c>
      <c r="F3125" s="21" t="n">
        <v>0.07000000000000001</v>
      </c>
    </row>
    <row r="3126">
      <c r="A3126" t="inlineStr">
        <is>
          <t>111 - Peach</t>
        </is>
      </c>
      <c r="B3126" s="20" t="n">
        <v>44652</v>
      </c>
      <c r="C3126" s="20" t="n">
        <v>46022</v>
      </c>
      <c r="D3126" s="21" t="n">
        <v>0.04</v>
      </c>
      <c r="E3126" s="21" t="n">
        <v>0.04</v>
      </c>
      <c r="F3126" s="21" t="n">
        <v>0.08</v>
      </c>
    </row>
    <row r="3127">
      <c r="A3127" t="inlineStr">
        <is>
          <t>111 - Peach</t>
        </is>
      </c>
      <c r="B3127" s="20" t="n">
        <v>46023</v>
      </c>
      <c r="C3127" s="20" t="n">
        <v>46477</v>
      </c>
      <c r="D3127" s="21" t="n">
        <v>0.04</v>
      </c>
      <c r="E3127" s="21" t="n">
        <v>0.05</v>
      </c>
      <c r="F3127" s="21" t="n">
        <v>0.09</v>
      </c>
    </row>
    <row r="3128">
      <c r="A3128" t="inlineStr">
        <is>
          <t>111 - Peach</t>
        </is>
      </c>
      <c r="B3128" s="20" t="n">
        <v>46478</v>
      </c>
      <c r="C3128" s="20" t="n">
        <v>47391</v>
      </c>
      <c r="D3128" s="21" t="n">
        <v>0.04</v>
      </c>
      <c r="E3128" s="21" t="n">
        <v>0.03</v>
      </c>
      <c r="F3128" s="21" t="n">
        <v>0.07000000000000001</v>
      </c>
    </row>
    <row r="3129">
      <c r="A3129" t="inlineStr">
        <is>
          <t>111 - Peach</t>
        </is>
      </c>
      <c r="B3129" s="20" t="n">
        <v>47392</v>
      </c>
      <c r="C3129" s="20" t="n">
        <v>47848</v>
      </c>
      <c r="D3129" s="21" t="n">
        <v>0.04</v>
      </c>
      <c r="E3129" s="21" t="n">
        <v>0.02</v>
      </c>
      <c r="F3129" s="21" t="n">
        <v>0.06</v>
      </c>
    </row>
    <row r="3130">
      <c r="A3130" t="inlineStr">
        <is>
          <t>111 - Peach</t>
        </is>
      </c>
      <c r="B3130" s="20" t="n">
        <v>47849</v>
      </c>
      <c r="C3130" s="20" t="n">
        <v>2958465</v>
      </c>
      <c r="D3130" s="21" t="n">
        <v>0.04</v>
      </c>
      <c r="E3130" s="21" t="n">
        <v>0.01</v>
      </c>
      <c r="F3130" s="21" t="n">
        <v>0.05</v>
      </c>
    </row>
    <row r="3131">
      <c r="A3131" t="inlineStr">
        <is>
          <t>111CLF - Peach (Locomotive)</t>
        </is>
      </c>
      <c r="B3131" s="20" t="n">
        <v>44378</v>
      </c>
      <c r="C3131" s="20" t="n">
        <v>46022</v>
      </c>
      <c r="D3131" s="21" t="n">
        <v>0.04</v>
      </c>
      <c r="E3131" s="21" t="n">
        <v>0.03</v>
      </c>
      <c r="F3131" s="21" t="n">
        <v>0.07000000000000001</v>
      </c>
    </row>
    <row r="3132">
      <c r="A3132" t="inlineStr">
        <is>
          <t>111CLF - Peach (Locomotive)</t>
        </is>
      </c>
      <c r="B3132" s="20" t="n">
        <v>46023</v>
      </c>
      <c r="C3132" s="20" t="n">
        <v>46477</v>
      </c>
      <c r="D3132" s="21" t="n">
        <v>0.04</v>
      </c>
      <c r="E3132" s="21" t="n">
        <v>0.04</v>
      </c>
      <c r="F3132" s="21" t="n">
        <v>0.08</v>
      </c>
    </row>
    <row r="3133">
      <c r="A3133" t="inlineStr">
        <is>
          <t>111CLF - Peach (Locomotive)</t>
        </is>
      </c>
      <c r="B3133" s="20" t="n">
        <v>46478</v>
      </c>
      <c r="C3133" s="20" t="n">
        <v>47391</v>
      </c>
      <c r="D3133" s="21" t="n">
        <v>0.04</v>
      </c>
      <c r="E3133" s="21" t="n">
        <v>0.03</v>
      </c>
      <c r="F3133" s="21" t="n">
        <v>0.07000000000000001</v>
      </c>
    </row>
    <row r="3134">
      <c r="A3134" t="inlineStr">
        <is>
          <t>111CLF - Peach (Locomotive)</t>
        </is>
      </c>
      <c r="B3134" s="20" t="n">
        <v>47392</v>
      </c>
      <c r="C3134" s="20" t="n">
        <v>47848</v>
      </c>
      <c r="D3134" s="21" t="n">
        <v>0.04</v>
      </c>
      <c r="E3134" s="21" t="n">
        <v>0.02</v>
      </c>
      <c r="F3134" s="21" t="n">
        <v>0.06</v>
      </c>
    </row>
    <row r="3135">
      <c r="A3135" t="inlineStr">
        <is>
          <t>111CLF - Peach (Locomotive)</t>
        </is>
      </c>
      <c r="B3135" s="20" t="n">
        <v>47849</v>
      </c>
      <c r="C3135" s="20" t="n">
        <v>2958465</v>
      </c>
      <c r="D3135" s="21" t="n">
        <v>0.04</v>
      </c>
      <c r="E3135" s="21" t="n">
        <v>0.01</v>
      </c>
      <c r="F3135" s="21" t="n">
        <v>0.05</v>
      </c>
    </row>
    <row r="3136">
      <c r="A3136" t="inlineStr">
        <is>
          <t>111E - Peach (Energy)</t>
        </is>
      </c>
      <c r="B3136" s="20" t="n">
        <v>41275</v>
      </c>
      <c r="C3136" s="20" t="n">
        <v>41639</v>
      </c>
      <c r="D3136" s="21" t="n">
        <v>0.03</v>
      </c>
      <c r="E3136" s="21" t="n">
        <v>0.025</v>
      </c>
      <c r="F3136" s="21" t="n">
        <v>0.055</v>
      </c>
    </row>
    <row r="3137">
      <c r="A3137" t="inlineStr">
        <is>
          <t>111E - Peach (Energy)</t>
        </is>
      </c>
      <c r="B3137" s="20" t="n">
        <v>41640</v>
      </c>
      <c r="C3137" s="20" t="n">
        <v>42004</v>
      </c>
      <c r="D3137" s="21" t="n">
        <v>0.02</v>
      </c>
      <c r="E3137" s="21" t="n">
        <v>0.02</v>
      </c>
      <c r="F3137" s="21" t="n">
        <v>0.04</v>
      </c>
    </row>
    <row r="3138">
      <c r="A3138" t="inlineStr">
        <is>
          <t>111E - Peach (Energy)</t>
        </is>
      </c>
      <c r="B3138" s="20" t="n">
        <v>42005</v>
      </c>
      <c r="C3138" s="20" t="n">
        <v>42369</v>
      </c>
      <c r="D3138" s="21" t="n">
        <v>0.01</v>
      </c>
      <c r="E3138" s="21" t="n">
        <v>0.015</v>
      </c>
      <c r="F3138" s="21" t="n">
        <v>0.025</v>
      </c>
    </row>
    <row r="3139">
      <c r="A3139" t="inlineStr">
        <is>
          <t>111E - Peach (Energy)</t>
        </is>
      </c>
      <c r="B3139" s="20" t="n">
        <v>42370</v>
      </c>
      <c r="C3139" s="20" t="n">
        <v>47391</v>
      </c>
      <c r="D3139" s="21" t="n">
        <v>0</v>
      </c>
      <c r="E3139" s="21" t="n">
        <v>0.01</v>
      </c>
      <c r="F3139" s="21" t="n">
        <v>0.01</v>
      </c>
    </row>
    <row r="3140">
      <c r="A3140" t="inlineStr">
        <is>
          <t>111E - Peach (Energy)</t>
        </is>
      </c>
      <c r="B3140" s="20" t="n">
        <v>47392</v>
      </c>
      <c r="C3140" s="20" t="n">
        <v>2958465</v>
      </c>
      <c r="D3140" s="21" t="n">
        <v>0</v>
      </c>
      <c r="E3140" s="21" t="n">
        <v>0</v>
      </c>
      <c r="F3140" s="21" t="n">
        <v>0</v>
      </c>
    </row>
    <row r="3141">
      <c r="A3141" t="inlineStr">
        <is>
          <t>111JT - Peach (Jet Fuel)</t>
        </is>
      </c>
      <c r="B3141" s="20" t="n">
        <v>42005</v>
      </c>
      <c r="C3141" s="20" t="n">
        <v>42185</v>
      </c>
      <c r="D3141" s="21" t="n">
        <v>0</v>
      </c>
      <c r="E3141" s="21" t="n">
        <v>0</v>
      </c>
      <c r="F3141" s="21" t="n">
        <v>0</v>
      </c>
    </row>
    <row r="3142">
      <c r="A3142" t="inlineStr">
        <is>
          <t>111JT - Peach (Jet Fuel)</t>
        </is>
      </c>
      <c r="B3142" s="20" t="n">
        <v>42186</v>
      </c>
      <c r="C3142" s="20" t="n">
        <v>43281</v>
      </c>
      <c r="D3142" s="21" t="n">
        <v>0.04</v>
      </c>
      <c r="E3142" s="21" t="n">
        <v>0.03</v>
      </c>
      <c r="F3142" s="21" t="n">
        <v>0.07000000000000001</v>
      </c>
    </row>
    <row r="3143">
      <c r="A3143" t="inlineStr">
        <is>
          <t>111JT - Peach (Jet Fuel)</t>
        </is>
      </c>
      <c r="B3143" s="20" t="n">
        <v>43282</v>
      </c>
      <c r="C3143" s="20" t="n">
        <v>43312</v>
      </c>
      <c r="D3143" s="21" t="n">
        <v>0.04</v>
      </c>
      <c r="E3143" s="21" t="n">
        <v>0.01</v>
      </c>
      <c r="F3143" s="21" t="n">
        <v>0.05</v>
      </c>
    </row>
    <row r="3144">
      <c r="A3144" t="inlineStr">
        <is>
          <t>111JT - Peach (Jet Fuel)</t>
        </is>
      </c>
      <c r="B3144" s="20" t="n">
        <v>43313</v>
      </c>
      <c r="C3144" s="20" t="n">
        <v>2958465</v>
      </c>
      <c r="D3144" s="21" t="n">
        <v>0</v>
      </c>
      <c r="E3144" s="21" t="n">
        <v>0.01</v>
      </c>
      <c r="F3144" s="21" t="n">
        <v>0.01</v>
      </c>
    </row>
    <row r="3145">
      <c r="A3145" t="inlineStr">
        <is>
          <t>111TE - Peach (TSPLOST Exempt)</t>
        </is>
      </c>
      <c r="B3145" s="20" t="n">
        <v>28216</v>
      </c>
      <c r="C3145" s="20" t="n">
        <v>31412</v>
      </c>
      <c r="D3145" s="21" t="n">
        <v>0.04</v>
      </c>
      <c r="E3145" s="21" t="n">
        <v>0.01</v>
      </c>
      <c r="F3145" s="21" t="n">
        <v>0.05</v>
      </c>
    </row>
    <row r="3146">
      <c r="A3146" t="inlineStr">
        <is>
          <t>111TE - Peach (TSPLOST Exempt)</t>
        </is>
      </c>
      <c r="B3146" s="20" t="n">
        <v>31413</v>
      </c>
      <c r="C3146" s="20" t="n">
        <v>32598</v>
      </c>
      <c r="D3146" s="21" t="n">
        <v>0.04</v>
      </c>
      <c r="E3146" s="21" t="n">
        <v>0.02</v>
      </c>
      <c r="F3146" s="21" t="n">
        <v>0.06</v>
      </c>
    </row>
    <row r="3147">
      <c r="A3147" t="inlineStr">
        <is>
          <t>111TE - Peach (TSPLOST Exempt)</t>
        </is>
      </c>
      <c r="B3147" s="20" t="n">
        <v>32599</v>
      </c>
      <c r="C3147" s="20" t="n">
        <v>32963</v>
      </c>
      <c r="D3147" s="21" t="n">
        <v>0.04</v>
      </c>
      <c r="E3147" s="21" t="n">
        <v>0.01</v>
      </c>
      <c r="F3147" s="21" t="n">
        <v>0.05</v>
      </c>
    </row>
    <row r="3148">
      <c r="A3148" t="inlineStr">
        <is>
          <t>111TE - Peach (TSPLOST Exempt)</t>
        </is>
      </c>
      <c r="B3148" s="20" t="n">
        <v>32964</v>
      </c>
      <c r="C3148" s="20" t="n">
        <v>33603</v>
      </c>
      <c r="D3148" s="21" t="n">
        <v>0.04</v>
      </c>
      <c r="E3148" s="21" t="n">
        <v>0.02</v>
      </c>
      <c r="F3148" s="21" t="n">
        <v>0.06</v>
      </c>
    </row>
    <row r="3149">
      <c r="A3149" t="inlineStr">
        <is>
          <t>111TE - Peach (TSPLOST Exempt)</t>
        </is>
      </c>
      <c r="B3149" s="20" t="n">
        <v>33604</v>
      </c>
      <c r="C3149" s="20" t="n">
        <v>34334</v>
      </c>
      <c r="D3149" s="21" t="n">
        <v>0.04</v>
      </c>
      <c r="E3149" s="21" t="n">
        <v>0.01</v>
      </c>
      <c r="F3149" s="21" t="n">
        <v>0.05</v>
      </c>
    </row>
    <row r="3150">
      <c r="A3150" t="inlineStr">
        <is>
          <t>111TE - Peach (TSPLOST Exempt)</t>
        </is>
      </c>
      <c r="B3150" s="20" t="n">
        <v>34335</v>
      </c>
      <c r="C3150" s="20" t="n">
        <v>35703</v>
      </c>
      <c r="D3150" s="21" t="n">
        <v>0.04</v>
      </c>
      <c r="E3150" s="21" t="n">
        <v>0.02</v>
      </c>
      <c r="F3150" s="21" t="n">
        <v>0.06</v>
      </c>
    </row>
    <row r="3151">
      <c r="A3151" t="inlineStr">
        <is>
          <t>111TE - Peach (TSPLOST Exempt)</t>
        </is>
      </c>
      <c r="B3151" s="20" t="n">
        <v>35704</v>
      </c>
      <c r="C3151" s="20" t="n">
        <v>36250</v>
      </c>
      <c r="D3151" s="21" t="n">
        <v>0.04</v>
      </c>
      <c r="E3151" s="21" t="n">
        <v>0.02</v>
      </c>
      <c r="F3151" s="21" t="n">
        <v>0.06</v>
      </c>
    </row>
    <row r="3152">
      <c r="A3152" t="inlineStr">
        <is>
          <t>111TE - Peach (TSPLOST Exempt)</t>
        </is>
      </c>
      <c r="B3152" s="20" t="n">
        <v>36251</v>
      </c>
      <c r="C3152" s="20" t="n">
        <v>37529</v>
      </c>
      <c r="D3152" s="21" t="n">
        <v>0.04</v>
      </c>
      <c r="E3152" s="21" t="n">
        <v>0.03</v>
      </c>
      <c r="F3152" s="21" t="n">
        <v>0.07000000000000001</v>
      </c>
    </row>
    <row r="3153">
      <c r="A3153" t="inlineStr">
        <is>
          <t>111TE - Peach (TSPLOST Exempt)</t>
        </is>
      </c>
      <c r="B3153" s="20" t="n">
        <v>37530</v>
      </c>
      <c r="C3153" s="20" t="n">
        <v>38717</v>
      </c>
      <c r="D3153" s="21" t="n">
        <v>0.04</v>
      </c>
      <c r="E3153" s="21" t="n">
        <v>0.02</v>
      </c>
      <c r="F3153" s="21" t="n">
        <v>0.06</v>
      </c>
    </row>
    <row r="3154">
      <c r="A3154" t="inlineStr">
        <is>
          <t>111TE - Peach (TSPLOST Exempt)</t>
        </is>
      </c>
      <c r="B3154" s="20" t="n">
        <v>38718</v>
      </c>
      <c r="C3154" s="20" t="n">
        <v>46022</v>
      </c>
      <c r="D3154" s="21" t="n">
        <v>0.04</v>
      </c>
      <c r="E3154" s="21" t="n">
        <v>0.03</v>
      </c>
      <c r="F3154" s="21" t="n">
        <v>0.07000000000000001</v>
      </c>
    </row>
    <row r="3155">
      <c r="A3155" t="inlineStr">
        <is>
          <t>111TE - Peach (TSPLOST Exempt)</t>
        </is>
      </c>
      <c r="B3155" s="20" t="n">
        <v>46023</v>
      </c>
      <c r="C3155" s="20" t="n">
        <v>46477</v>
      </c>
      <c r="D3155" s="21" t="n">
        <v>0.04</v>
      </c>
      <c r="E3155" s="21" t="n">
        <v>0.04</v>
      </c>
      <c r="F3155" s="21" t="n">
        <v>0.08</v>
      </c>
    </row>
    <row r="3156">
      <c r="A3156" t="inlineStr">
        <is>
          <t>111TE - Peach (TSPLOST Exempt)</t>
        </is>
      </c>
      <c r="B3156" s="20" t="n">
        <v>46478</v>
      </c>
      <c r="C3156" s="20" t="n">
        <v>47391</v>
      </c>
      <c r="D3156" s="21" t="n">
        <v>0.04</v>
      </c>
      <c r="E3156" s="21" t="n">
        <v>0.03</v>
      </c>
      <c r="F3156" s="21" t="n">
        <v>0.07000000000000001</v>
      </c>
    </row>
    <row r="3157">
      <c r="A3157" t="inlineStr">
        <is>
          <t>111TE - Peach (TSPLOST Exempt)</t>
        </is>
      </c>
      <c r="B3157" s="20" t="n">
        <v>47392</v>
      </c>
      <c r="C3157" s="20" t="n">
        <v>47848</v>
      </c>
      <c r="D3157" s="21" t="n">
        <v>0.04</v>
      </c>
      <c r="E3157" s="21" t="n">
        <v>0.02</v>
      </c>
      <c r="F3157" s="21" t="n">
        <v>0.06</v>
      </c>
    </row>
    <row r="3158">
      <c r="A3158" t="inlineStr">
        <is>
          <t>111TE - Peach (TSPLOST Exempt)</t>
        </is>
      </c>
      <c r="B3158" s="20" t="n">
        <v>47849</v>
      </c>
      <c r="C3158" s="20" t="n">
        <v>2958465</v>
      </c>
      <c r="D3158" s="21" t="n">
        <v>0.04</v>
      </c>
      <c r="E3158" s="21" t="n">
        <v>0.01</v>
      </c>
      <c r="F3158" s="21" t="n">
        <v>0.05</v>
      </c>
    </row>
    <row r="3159">
      <c r="A3159" t="inlineStr">
        <is>
          <t>112 - Pickens</t>
        </is>
      </c>
      <c r="B3159" s="20" t="n">
        <v>31321</v>
      </c>
      <c r="C3159" s="20" t="n">
        <v>35611</v>
      </c>
      <c r="D3159" s="21" t="n">
        <v>0.04</v>
      </c>
      <c r="E3159" s="21" t="n">
        <v>0.01</v>
      </c>
      <c r="F3159" s="21" t="n">
        <v>0.05</v>
      </c>
    </row>
    <row r="3160">
      <c r="A3160" t="inlineStr">
        <is>
          <t>112 - Pickens</t>
        </is>
      </c>
      <c r="B3160" s="20" t="n">
        <v>35612</v>
      </c>
      <c r="C3160" s="20" t="n">
        <v>37802</v>
      </c>
      <c r="D3160" s="21" t="n">
        <v>0.04</v>
      </c>
      <c r="E3160" s="21" t="n">
        <v>0.02</v>
      </c>
      <c r="F3160" s="21" t="n">
        <v>0.06</v>
      </c>
    </row>
    <row r="3161">
      <c r="A3161" t="inlineStr">
        <is>
          <t>112 - Pickens</t>
        </is>
      </c>
      <c r="B3161" s="20" t="n">
        <v>37803</v>
      </c>
      <c r="C3161" s="20" t="n">
        <v>47938</v>
      </c>
      <c r="D3161" s="21" t="n">
        <v>0.04</v>
      </c>
      <c r="E3161" s="21" t="n">
        <v>0.03</v>
      </c>
      <c r="F3161" s="21" t="n">
        <v>0.07000000000000001</v>
      </c>
    </row>
    <row r="3162">
      <c r="A3162" t="inlineStr">
        <is>
          <t>112 - Pickens</t>
        </is>
      </c>
      <c r="B3162" s="20" t="n">
        <v>47939</v>
      </c>
      <c r="C3162" s="20" t="n">
        <v>48029</v>
      </c>
      <c r="D3162" s="21" t="n">
        <v>0.04</v>
      </c>
      <c r="E3162" s="21" t="n">
        <v>0.02</v>
      </c>
      <c r="F3162" s="21" t="n">
        <v>0.06</v>
      </c>
    </row>
    <row r="3163">
      <c r="A3163" t="inlineStr">
        <is>
          <t>112 - Pickens</t>
        </is>
      </c>
      <c r="B3163" s="20" t="n">
        <v>48030</v>
      </c>
      <c r="C3163" s="20" t="n">
        <v>2958465</v>
      </c>
      <c r="D3163" s="21" t="n">
        <v>0.04</v>
      </c>
      <c r="E3163" s="21" t="n">
        <v>0.01</v>
      </c>
      <c r="F3163" s="21" t="n">
        <v>0.05</v>
      </c>
    </row>
    <row r="3164">
      <c r="A3164" t="inlineStr">
        <is>
          <t>112CLF - Pickens (Locomotive)</t>
        </is>
      </c>
      <c r="B3164" s="20" t="n">
        <v>44378</v>
      </c>
      <c r="C3164" s="20" t="n">
        <v>47938</v>
      </c>
      <c r="D3164" s="21" t="n">
        <v>0.04</v>
      </c>
      <c r="E3164" s="21" t="n">
        <v>0.03</v>
      </c>
      <c r="F3164" s="21" t="n">
        <v>0.07000000000000001</v>
      </c>
    </row>
    <row r="3165">
      <c r="A3165" t="inlineStr">
        <is>
          <t>112CLF - Pickens (Locomotive)</t>
        </is>
      </c>
      <c r="B3165" s="20" t="n">
        <v>47939</v>
      </c>
      <c r="C3165" s="20" t="n">
        <v>48029</v>
      </c>
      <c r="D3165" s="21" t="n">
        <v>0.04</v>
      </c>
      <c r="E3165" s="21" t="n">
        <v>0.02</v>
      </c>
      <c r="F3165" s="21" t="n">
        <v>0.06</v>
      </c>
    </row>
    <row r="3166">
      <c r="A3166" t="inlineStr">
        <is>
          <t>112CLF - Pickens (Locomotive)</t>
        </is>
      </c>
      <c r="B3166" s="20" t="n">
        <v>48030</v>
      </c>
      <c r="C3166" s="20" t="n">
        <v>2958465</v>
      </c>
      <c r="D3166" s="21" t="n">
        <v>0.04</v>
      </c>
      <c r="E3166" s="21" t="n">
        <v>0.01</v>
      </c>
      <c r="F3166" s="21" t="n">
        <v>0.05</v>
      </c>
    </row>
    <row r="3167">
      <c r="A3167" t="inlineStr">
        <is>
          <t>112E - Pickens (Energy)</t>
        </is>
      </c>
      <c r="B3167" s="20" t="n">
        <v>41275</v>
      </c>
      <c r="C3167" s="20" t="n">
        <v>41639</v>
      </c>
      <c r="D3167" s="21" t="n">
        <v>0.03</v>
      </c>
      <c r="E3167" s="21" t="n">
        <v>0.025</v>
      </c>
      <c r="F3167" s="21" t="n">
        <v>0.055</v>
      </c>
    </row>
    <row r="3168">
      <c r="A3168" t="inlineStr">
        <is>
          <t>112E - Pickens (Energy)</t>
        </is>
      </c>
      <c r="B3168" s="20" t="n">
        <v>41640</v>
      </c>
      <c r="C3168" s="20" t="n">
        <v>42004</v>
      </c>
      <c r="D3168" s="21" t="n">
        <v>0.02</v>
      </c>
      <c r="E3168" s="21" t="n">
        <v>0.02</v>
      </c>
      <c r="F3168" s="21" t="n">
        <v>0.04</v>
      </c>
    </row>
    <row r="3169">
      <c r="A3169" t="inlineStr">
        <is>
          <t>112E - Pickens (Energy)</t>
        </is>
      </c>
      <c r="B3169" s="20" t="n">
        <v>42005</v>
      </c>
      <c r="C3169" s="20" t="n">
        <v>42369</v>
      </c>
      <c r="D3169" s="21" t="n">
        <v>0.01</v>
      </c>
      <c r="E3169" s="21" t="n">
        <v>0.015</v>
      </c>
      <c r="F3169" s="21" t="n">
        <v>0.025</v>
      </c>
    </row>
    <row r="3170">
      <c r="A3170" t="inlineStr">
        <is>
          <t>112E - Pickens (Energy)</t>
        </is>
      </c>
      <c r="B3170" s="20" t="n">
        <v>42370</v>
      </c>
      <c r="C3170" s="20" t="n">
        <v>47938</v>
      </c>
      <c r="D3170" s="21" t="n">
        <v>0</v>
      </c>
      <c r="E3170" s="21" t="n">
        <v>0.01</v>
      </c>
      <c r="F3170" s="21" t="n">
        <v>0.01</v>
      </c>
    </row>
    <row r="3171">
      <c r="A3171" t="inlineStr">
        <is>
          <t>112E - Pickens (Energy)</t>
        </is>
      </c>
      <c r="B3171" s="20" t="n">
        <v>47939</v>
      </c>
      <c r="C3171" s="20" t="n">
        <v>2958465</v>
      </c>
      <c r="D3171" s="21" t="n">
        <v>0</v>
      </c>
      <c r="E3171" s="21" t="n">
        <v>0</v>
      </c>
      <c r="F3171" s="21" t="n">
        <v>0</v>
      </c>
    </row>
    <row r="3172">
      <c r="A3172" t="inlineStr">
        <is>
          <t>112JT - Pickens (Jet Fuel)</t>
        </is>
      </c>
      <c r="B3172" s="20" t="n">
        <v>42005</v>
      </c>
      <c r="C3172" s="20" t="n">
        <v>42185</v>
      </c>
      <c r="D3172" s="21" t="n">
        <v>0</v>
      </c>
      <c r="E3172" s="21" t="n">
        <v>0</v>
      </c>
      <c r="F3172" s="21" t="n">
        <v>0</v>
      </c>
    </row>
    <row r="3173">
      <c r="A3173" t="inlineStr">
        <is>
          <t>112JT - Pickens (Jet Fuel)</t>
        </is>
      </c>
      <c r="B3173" s="20" t="n">
        <v>42186</v>
      </c>
      <c r="C3173" s="20" t="n">
        <v>43281</v>
      </c>
      <c r="D3173" s="21" t="n">
        <v>0.04</v>
      </c>
      <c r="E3173" s="21" t="n">
        <v>0.03</v>
      </c>
      <c r="F3173" s="21" t="n">
        <v>0.07000000000000001</v>
      </c>
    </row>
    <row r="3174">
      <c r="A3174" t="inlineStr">
        <is>
          <t>112JT - Pickens (Jet Fuel)</t>
        </is>
      </c>
      <c r="B3174" s="20" t="n">
        <v>43282</v>
      </c>
      <c r="C3174" s="20" t="n">
        <v>43312</v>
      </c>
      <c r="D3174" s="21" t="n">
        <v>0.04</v>
      </c>
      <c r="E3174" s="21" t="n">
        <v>0.01</v>
      </c>
      <c r="F3174" s="21" t="n">
        <v>0.05</v>
      </c>
    </row>
    <row r="3175">
      <c r="A3175" t="inlineStr">
        <is>
          <t>112JT - Pickens (Jet Fuel)</t>
        </is>
      </c>
      <c r="B3175" s="20" t="n">
        <v>43313</v>
      </c>
      <c r="C3175" s="20" t="n">
        <v>2958465</v>
      </c>
      <c r="D3175" s="21" t="n">
        <v>0</v>
      </c>
      <c r="E3175" s="21" t="n">
        <v>0.01</v>
      </c>
      <c r="F3175" s="21" t="n">
        <v>0.01</v>
      </c>
    </row>
    <row r="3176">
      <c r="A3176" t="inlineStr">
        <is>
          <t>113 - Pierce</t>
        </is>
      </c>
      <c r="B3176" s="20" t="n">
        <v>28581</v>
      </c>
      <c r="C3176" s="20" t="n">
        <v>32416</v>
      </c>
      <c r="D3176" s="21" t="n">
        <v>0.04</v>
      </c>
      <c r="E3176" s="21" t="n">
        <v>0.01</v>
      </c>
      <c r="F3176" s="21" t="n">
        <v>0.05</v>
      </c>
    </row>
    <row r="3177">
      <c r="A3177" t="inlineStr">
        <is>
          <t>113 - Pierce</t>
        </is>
      </c>
      <c r="B3177" s="20" t="n">
        <v>32417</v>
      </c>
      <c r="C3177" s="20" t="n">
        <v>32781</v>
      </c>
      <c r="D3177" s="21" t="n">
        <v>0.04</v>
      </c>
      <c r="E3177" s="21" t="n">
        <v>0.02</v>
      </c>
      <c r="F3177" s="21" t="n">
        <v>0.06</v>
      </c>
    </row>
    <row r="3178">
      <c r="A3178" t="inlineStr">
        <is>
          <t>113 - Pierce</t>
        </is>
      </c>
      <c r="B3178" s="20" t="n">
        <v>32782</v>
      </c>
      <c r="C3178" s="20" t="n">
        <v>33328</v>
      </c>
      <c r="D3178" s="21" t="n">
        <v>0.04</v>
      </c>
      <c r="E3178" s="21" t="n">
        <v>0.01</v>
      </c>
      <c r="F3178" s="21" t="n">
        <v>0.05</v>
      </c>
    </row>
    <row r="3179">
      <c r="A3179" t="inlineStr">
        <is>
          <t>113 - Pierce</t>
        </is>
      </c>
      <c r="B3179" s="20" t="n">
        <v>33329</v>
      </c>
      <c r="C3179" s="20" t="n">
        <v>35611</v>
      </c>
      <c r="D3179" s="21" t="n">
        <v>0.04</v>
      </c>
      <c r="E3179" s="21" t="n">
        <v>0.02</v>
      </c>
      <c r="F3179" s="21" t="n">
        <v>0.06</v>
      </c>
    </row>
    <row r="3180">
      <c r="A3180" t="inlineStr">
        <is>
          <t>113 - Pierce</t>
        </is>
      </c>
      <c r="B3180" s="20" t="n">
        <v>35612</v>
      </c>
      <c r="C3180" s="20" t="n">
        <v>36250</v>
      </c>
      <c r="D3180" s="21" t="n">
        <v>0.04</v>
      </c>
      <c r="E3180" s="21" t="n">
        <v>0.03</v>
      </c>
      <c r="F3180" s="21" t="n">
        <v>0.07000000000000001</v>
      </c>
    </row>
    <row r="3181">
      <c r="A3181" t="inlineStr">
        <is>
          <t>113 - Pierce</t>
        </is>
      </c>
      <c r="B3181" s="20" t="n">
        <v>36251</v>
      </c>
      <c r="C3181" s="20" t="n">
        <v>36341</v>
      </c>
      <c r="D3181" s="21" t="n">
        <v>0.04</v>
      </c>
      <c r="E3181" s="21" t="n">
        <v>0.02</v>
      </c>
      <c r="F3181" s="21" t="n">
        <v>0.06</v>
      </c>
    </row>
    <row r="3182">
      <c r="A3182" t="inlineStr">
        <is>
          <t>113 - Pierce</t>
        </is>
      </c>
      <c r="B3182" s="20" t="n">
        <v>36342</v>
      </c>
      <c r="C3182" s="20" t="n">
        <v>41547</v>
      </c>
      <c r="D3182" s="21" t="n">
        <v>0.04</v>
      </c>
      <c r="E3182" s="21" t="n">
        <v>0.03</v>
      </c>
      <c r="F3182" s="21" t="n">
        <v>0.07000000000000001</v>
      </c>
    </row>
    <row r="3183">
      <c r="A3183" t="inlineStr">
        <is>
          <t>113 - Pierce</t>
        </is>
      </c>
      <c r="B3183" s="20" t="n">
        <v>41548</v>
      </c>
      <c r="C3183" s="20" t="n">
        <v>41729</v>
      </c>
      <c r="D3183" s="21" t="n">
        <v>0.04</v>
      </c>
      <c r="E3183" s="21" t="n">
        <v>0.02</v>
      </c>
      <c r="F3183" s="21" t="n">
        <v>0.06</v>
      </c>
    </row>
    <row r="3184">
      <c r="A3184" t="inlineStr">
        <is>
          <t>113 - Pierce</t>
        </is>
      </c>
      <c r="B3184" s="20" t="n">
        <v>41730</v>
      </c>
      <c r="C3184" s="20" t="n">
        <v>43373</v>
      </c>
      <c r="D3184" s="21" t="n">
        <v>0.04</v>
      </c>
      <c r="E3184" s="21" t="n">
        <v>0.03</v>
      </c>
      <c r="F3184" s="21" t="n">
        <v>0.07000000000000001</v>
      </c>
    </row>
    <row r="3185">
      <c r="A3185" t="inlineStr">
        <is>
          <t>113 - Pierce</t>
        </is>
      </c>
      <c r="B3185" s="20" t="n">
        <v>43374</v>
      </c>
      <c r="C3185" s="20" t="n">
        <v>46568</v>
      </c>
      <c r="D3185" s="21" t="n">
        <v>0.04</v>
      </c>
      <c r="E3185" s="21" t="n">
        <v>0.04</v>
      </c>
      <c r="F3185" s="21" t="n">
        <v>0.08</v>
      </c>
    </row>
    <row r="3186">
      <c r="A3186" t="inlineStr">
        <is>
          <t>113 - Pierce</t>
        </is>
      </c>
      <c r="B3186" s="20" t="n">
        <v>46569</v>
      </c>
      <c r="C3186" s="20" t="n">
        <v>47026</v>
      </c>
      <c r="D3186" s="21" t="n">
        <v>0.04</v>
      </c>
      <c r="E3186" s="21" t="n">
        <v>0.03</v>
      </c>
      <c r="F3186" s="21" t="n">
        <v>0.07000000000000001</v>
      </c>
    </row>
    <row r="3187">
      <c r="A3187" t="inlineStr">
        <is>
          <t>113 - Pierce</t>
        </is>
      </c>
      <c r="B3187" s="20" t="n">
        <v>47027</v>
      </c>
      <c r="C3187" s="20" t="n">
        <v>48304</v>
      </c>
      <c r="D3187" s="21" t="n">
        <v>0.04</v>
      </c>
      <c r="E3187" s="21" t="n">
        <v>0.02</v>
      </c>
      <c r="F3187" s="21" t="n">
        <v>0.06</v>
      </c>
    </row>
    <row r="3188">
      <c r="A3188" t="inlineStr">
        <is>
          <t>113 - Pierce</t>
        </is>
      </c>
      <c r="B3188" s="20" t="n">
        <v>48305</v>
      </c>
      <c r="C3188" s="20" t="n">
        <v>2958465</v>
      </c>
      <c r="D3188" s="21" t="n">
        <v>0.04</v>
      </c>
      <c r="E3188" s="21" t="n">
        <v>0.01</v>
      </c>
      <c r="F3188" s="21" t="n">
        <v>0.05</v>
      </c>
    </row>
    <row r="3189">
      <c r="A3189" t="inlineStr">
        <is>
          <t>113CLF - Pierce (Locomotive)</t>
        </is>
      </c>
      <c r="B3189" s="20" t="n">
        <v>44378</v>
      </c>
      <c r="C3189" s="20" t="n">
        <v>46568</v>
      </c>
      <c r="D3189" s="21" t="n">
        <v>0.04</v>
      </c>
      <c r="E3189" s="21" t="n">
        <v>0.03</v>
      </c>
      <c r="F3189" s="21" t="n">
        <v>0.07000000000000001</v>
      </c>
    </row>
    <row r="3190">
      <c r="A3190" t="inlineStr">
        <is>
          <t>113CLF - Pierce (Locomotive)</t>
        </is>
      </c>
      <c r="B3190" s="20" t="n">
        <v>46569</v>
      </c>
      <c r="C3190" s="20" t="n">
        <v>48304</v>
      </c>
      <c r="D3190" s="21" t="n">
        <v>0.04</v>
      </c>
      <c r="E3190" s="21" t="n">
        <v>0.02</v>
      </c>
      <c r="F3190" s="21" t="n">
        <v>0.06</v>
      </c>
    </row>
    <row r="3191">
      <c r="A3191" t="inlineStr">
        <is>
          <t>113CLF - Pierce (Locomotive)</t>
        </is>
      </c>
      <c r="B3191" s="20" t="n">
        <v>48305</v>
      </c>
      <c r="C3191" s="20" t="n">
        <v>2958465</v>
      </c>
      <c r="D3191" s="21" t="n">
        <v>0.04</v>
      </c>
      <c r="E3191" s="21" t="n">
        <v>0.01</v>
      </c>
      <c r="F3191" s="21" t="n">
        <v>0.05</v>
      </c>
    </row>
    <row r="3192">
      <c r="A3192" t="inlineStr">
        <is>
          <t>113E - Pierce (Energy)</t>
        </is>
      </c>
      <c r="B3192" s="20" t="n">
        <v>41275</v>
      </c>
      <c r="C3192" s="20" t="n">
        <v>41547</v>
      </c>
      <c r="D3192" s="21" t="n">
        <v>0.03</v>
      </c>
      <c r="E3192" s="21" t="n">
        <v>0.025</v>
      </c>
      <c r="F3192" s="21" t="n">
        <v>0.055</v>
      </c>
    </row>
    <row r="3193">
      <c r="A3193" t="inlineStr">
        <is>
          <t>113E - Pierce (Energy)</t>
        </is>
      </c>
      <c r="B3193" s="20" t="n">
        <v>41548</v>
      </c>
      <c r="C3193" s="20" t="n">
        <v>41639</v>
      </c>
      <c r="D3193" s="21" t="n">
        <v>0.03</v>
      </c>
      <c r="E3193" s="21" t="n">
        <v>0.0175</v>
      </c>
      <c r="F3193" s="21" t="n">
        <v>0.0475</v>
      </c>
    </row>
    <row r="3194">
      <c r="A3194" t="inlineStr">
        <is>
          <t>113E - Pierce (Energy)</t>
        </is>
      </c>
      <c r="B3194" s="20" t="n">
        <v>41640</v>
      </c>
      <c r="C3194" s="20" t="n">
        <v>41729</v>
      </c>
      <c r="D3194" s="21" t="n">
        <v>0.02</v>
      </c>
      <c r="E3194" s="21" t="n">
        <v>0.015</v>
      </c>
      <c r="F3194" s="21" t="n">
        <v>0.035</v>
      </c>
    </row>
    <row r="3195">
      <c r="A3195" t="inlineStr">
        <is>
          <t>113E - Pierce (Energy)</t>
        </is>
      </c>
      <c r="B3195" s="20" t="n">
        <v>41730</v>
      </c>
      <c r="C3195" s="20" t="n">
        <v>42004</v>
      </c>
      <c r="D3195" s="21" t="n">
        <v>0.02</v>
      </c>
      <c r="E3195" s="21" t="n">
        <v>0.02</v>
      </c>
      <c r="F3195" s="21" t="n">
        <v>0.04</v>
      </c>
    </row>
    <row r="3196">
      <c r="A3196" t="inlineStr">
        <is>
          <t>113E - Pierce (Energy)</t>
        </is>
      </c>
      <c r="B3196" s="20" t="n">
        <v>42005</v>
      </c>
      <c r="C3196" s="20" t="n">
        <v>42369</v>
      </c>
      <c r="D3196" s="21" t="n">
        <v>0.01</v>
      </c>
      <c r="E3196" s="21" t="n">
        <v>0.015</v>
      </c>
      <c r="F3196" s="21" t="n">
        <v>0.025</v>
      </c>
    </row>
    <row r="3197">
      <c r="A3197" t="inlineStr">
        <is>
          <t>113E - Pierce (Energy)</t>
        </is>
      </c>
      <c r="B3197" s="20" t="n">
        <v>42370</v>
      </c>
      <c r="C3197" s="20" t="n">
        <v>46568</v>
      </c>
      <c r="D3197" s="21" t="n">
        <v>0</v>
      </c>
      <c r="E3197" s="21" t="n">
        <v>0.01</v>
      </c>
      <c r="F3197" s="21" t="n">
        <v>0.01</v>
      </c>
    </row>
    <row r="3198">
      <c r="A3198" t="inlineStr">
        <is>
          <t>113E - Pierce (Energy)</t>
        </is>
      </c>
      <c r="B3198" s="20" t="n">
        <v>46569</v>
      </c>
      <c r="C3198" s="20" t="n">
        <v>2958465</v>
      </c>
      <c r="D3198" s="21" t="n">
        <v>0</v>
      </c>
      <c r="E3198" s="21" t="n">
        <v>0</v>
      </c>
      <c r="F3198" s="21" t="n">
        <v>0</v>
      </c>
    </row>
    <row r="3199">
      <c r="A3199" t="inlineStr">
        <is>
          <t>113JT - Pierce (Jet Fuel)</t>
        </is>
      </c>
      <c r="B3199" s="20" t="n">
        <v>42005</v>
      </c>
      <c r="C3199" s="20" t="n">
        <v>42185</v>
      </c>
      <c r="D3199" s="21" t="n">
        <v>0</v>
      </c>
      <c r="E3199" s="21" t="n">
        <v>0</v>
      </c>
      <c r="F3199" s="21" t="n">
        <v>0</v>
      </c>
    </row>
    <row r="3200">
      <c r="A3200" t="inlineStr">
        <is>
          <t>113JT - Pierce (Jet Fuel)</t>
        </is>
      </c>
      <c r="B3200" s="20" t="n">
        <v>42186</v>
      </c>
      <c r="C3200" s="20" t="n">
        <v>43281</v>
      </c>
      <c r="D3200" s="21" t="n">
        <v>0.04</v>
      </c>
      <c r="E3200" s="21" t="n">
        <v>0.03</v>
      </c>
      <c r="F3200" s="21" t="n">
        <v>0.07000000000000001</v>
      </c>
    </row>
    <row r="3201">
      <c r="A3201" t="inlineStr">
        <is>
          <t>113JT - Pierce (Jet Fuel)</t>
        </is>
      </c>
      <c r="B3201" s="20" t="n">
        <v>43282</v>
      </c>
      <c r="C3201" s="20" t="n">
        <v>43312</v>
      </c>
      <c r="D3201" s="21" t="n">
        <v>0.04</v>
      </c>
      <c r="E3201" s="21" t="n">
        <v>0.01</v>
      </c>
      <c r="F3201" s="21" t="n">
        <v>0.05</v>
      </c>
    </row>
    <row r="3202">
      <c r="A3202" t="inlineStr">
        <is>
          <t>113JT - Pierce (Jet Fuel)</t>
        </is>
      </c>
      <c r="B3202" s="20" t="n">
        <v>43313</v>
      </c>
      <c r="C3202" s="20" t="n">
        <v>2958465</v>
      </c>
      <c r="D3202" s="21" t="n">
        <v>0</v>
      </c>
      <c r="E3202" s="21" t="n">
        <v>0.01</v>
      </c>
      <c r="F3202" s="21" t="n">
        <v>0.01</v>
      </c>
    </row>
    <row r="3203">
      <c r="A3203" t="inlineStr">
        <is>
          <t>113TE - Pierce (TSPLOST Exempt)</t>
        </is>
      </c>
      <c r="B3203" s="20" t="n">
        <v>28581</v>
      </c>
      <c r="C3203" s="20" t="n">
        <v>32416</v>
      </c>
      <c r="D3203" s="21" t="n">
        <v>0.04</v>
      </c>
      <c r="E3203" s="21" t="n">
        <v>0.01</v>
      </c>
      <c r="F3203" s="21" t="n">
        <v>0.05</v>
      </c>
    </row>
    <row r="3204">
      <c r="A3204" t="inlineStr">
        <is>
          <t>113TE - Pierce (TSPLOST Exempt)</t>
        </is>
      </c>
      <c r="B3204" s="20" t="n">
        <v>32417</v>
      </c>
      <c r="C3204" s="20" t="n">
        <v>32781</v>
      </c>
      <c r="D3204" s="21" t="n">
        <v>0.04</v>
      </c>
      <c r="E3204" s="21" t="n">
        <v>0.02</v>
      </c>
      <c r="F3204" s="21" t="n">
        <v>0.06</v>
      </c>
    </row>
    <row r="3205">
      <c r="A3205" t="inlineStr">
        <is>
          <t>113TE - Pierce (TSPLOST Exempt)</t>
        </is>
      </c>
      <c r="B3205" s="20" t="n">
        <v>32782</v>
      </c>
      <c r="C3205" s="20" t="n">
        <v>33328</v>
      </c>
      <c r="D3205" s="21" t="n">
        <v>0.04</v>
      </c>
      <c r="E3205" s="21" t="n">
        <v>0.01</v>
      </c>
      <c r="F3205" s="21" t="n">
        <v>0.05</v>
      </c>
    </row>
    <row r="3206">
      <c r="A3206" t="inlineStr">
        <is>
          <t>113TE - Pierce (TSPLOST Exempt)</t>
        </is>
      </c>
      <c r="B3206" s="20" t="n">
        <v>33329</v>
      </c>
      <c r="C3206" s="20" t="n">
        <v>35611</v>
      </c>
      <c r="D3206" s="21" t="n">
        <v>0.04</v>
      </c>
      <c r="E3206" s="21" t="n">
        <v>0.02</v>
      </c>
      <c r="F3206" s="21" t="n">
        <v>0.06</v>
      </c>
    </row>
    <row r="3207">
      <c r="A3207" t="inlineStr">
        <is>
          <t>113TE - Pierce (TSPLOST Exempt)</t>
        </is>
      </c>
      <c r="B3207" s="20" t="n">
        <v>35612</v>
      </c>
      <c r="C3207" s="20" t="n">
        <v>36250</v>
      </c>
      <c r="D3207" s="21" t="n">
        <v>0.04</v>
      </c>
      <c r="E3207" s="21" t="n">
        <v>0.03</v>
      </c>
      <c r="F3207" s="21" t="n">
        <v>0.07000000000000001</v>
      </c>
    </row>
    <row r="3208">
      <c r="A3208" t="inlineStr">
        <is>
          <t>113TE - Pierce (TSPLOST Exempt)</t>
        </is>
      </c>
      <c r="B3208" s="20" t="n">
        <v>36251</v>
      </c>
      <c r="C3208" s="20" t="n">
        <v>36341</v>
      </c>
      <c r="D3208" s="21" t="n">
        <v>0.04</v>
      </c>
      <c r="E3208" s="21" t="n">
        <v>0.02</v>
      </c>
      <c r="F3208" s="21" t="n">
        <v>0.06</v>
      </c>
    </row>
    <row r="3209">
      <c r="A3209" t="inlineStr">
        <is>
          <t>113TE - Pierce (TSPLOST Exempt)</t>
        </is>
      </c>
      <c r="B3209" s="20" t="n">
        <v>36342</v>
      </c>
      <c r="C3209" s="20" t="n">
        <v>41547</v>
      </c>
      <c r="D3209" s="21" t="n">
        <v>0.04</v>
      </c>
      <c r="E3209" s="21" t="n">
        <v>0.03</v>
      </c>
      <c r="F3209" s="21" t="n">
        <v>0.07000000000000001</v>
      </c>
    </row>
    <row r="3210">
      <c r="A3210" t="inlineStr">
        <is>
          <t>113TE - Pierce (TSPLOST Exempt)</t>
        </is>
      </c>
      <c r="B3210" s="20" t="n">
        <v>41548</v>
      </c>
      <c r="C3210" s="20" t="n">
        <v>41729</v>
      </c>
      <c r="D3210" s="21" t="n">
        <v>0.04</v>
      </c>
      <c r="E3210" s="21" t="n">
        <v>0.02</v>
      </c>
      <c r="F3210" s="21" t="n">
        <v>0.06</v>
      </c>
    </row>
    <row r="3211">
      <c r="A3211" t="inlineStr">
        <is>
          <t>113TE - Pierce (TSPLOST Exempt)</t>
        </is>
      </c>
      <c r="B3211" s="20" t="n">
        <v>41730</v>
      </c>
      <c r="C3211" s="20" t="n">
        <v>46568</v>
      </c>
      <c r="D3211" s="21" t="n">
        <v>0.04</v>
      </c>
      <c r="E3211" s="21" t="n">
        <v>0.03</v>
      </c>
      <c r="F3211" s="21" t="n">
        <v>0.07000000000000001</v>
      </c>
    </row>
    <row r="3212">
      <c r="A3212" t="inlineStr">
        <is>
          <t>113TE - Pierce (TSPLOST Exempt)</t>
        </is>
      </c>
      <c r="B3212" s="20" t="n">
        <v>46569</v>
      </c>
      <c r="C3212" s="20" t="n">
        <v>48304</v>
      </c>
      <c r="D3212" s="21" t="n">
        <v>0.04</v>
      </c>
      <c r="E3212" s="21" t="n">
        <v>0.02</v>
      </c>
      <c r="F3212" s="21" t="n">
        <v>0.06</v>
      </c>
    </row>
    <row r="3213">
      <c r="A3213" t="inlineStr">
        <is>
          <t>113TE - Pierce (TSPLOST Exempt)</t>
        </is>
      </c>
      <c r="B3213" s="20" t="n">
        <v>48305</v>
      </c>
      <c r="C3213" s="20" t="n">
        <v>2958465</v>
      </c>
      <c r="D3213" s="21" t="n">
        <v>0.04</v>
      </c>
      <c r="E3213" s="21" t="n">
        <v>0.01</v>
      </c>
      <c r="F3213" s="21" t="n">
        <v>0.05</v>
      </c>
    </row>
    <row r="3214">
      <c r="A3214" t="inlineStr">
        <is>
          <t>114 - Pike</t>
        </is>
      </c>
      <c r="B3214" s="20" t="n">
        <v>30317</v>
      </c>
      <c r="C3214" s="20" t="n">
        <v>34789</v>
      </c>
      <c r="D3214" s="21" t="n">
        <v>0.04</v>
      </c>
      <c r="E3214" s="21" t="n">
        <v>0.01</v>
      </c>
      <c r="F3214" s="21" t="n">
        <v>0.05</v>
      </c>
    </row>
    <row r="3215">
      <c r="A3215" t="inlineStr">
        <is>
          <t>114 - Pike</t>
        </is>
      </c>
      <c r="B3215" s="20" t="n">
        <v>34790</v>
      </c>
      <c r="C3215" s="20" t="n">
        <v>35611</v>
      </c>
      <c r="D3215" s="21" t="n">
        <v>0.04</v>
      </c>
      <c r="E3215" s="21" t="n">
        <v>0.02</v>
      </c>
      <c r="F3215" s="21" t="n">
        <v>0.06</v>
      </c>
    </row>
    <row r="3216">
      <c r="A3216" t="inlineStr">
        <is>
          <t>114 - Pike</t>
        </is>
      </c>
      <c r="B3216" s="20" t="n">
        <v>35612</v>
      </c>
      <c r="C3216" s="20" t="n">
        <v>36341</v>
      </c>
      <c r="D3216" s="21" t="n">
        <v>0.04</v>
      </c>
      <c r="E3216" s="21" t="n">
        <v>0.03</v>
      </c>
      <c r="F3216" s="21" t="n">
        <v>0.07000000000000001</v>
      </c>
    </row>
    <row r="3217">
      <c r="A3217" t="inlineStr">
        <is>
          <t>114 - Pike</t>
        </is>
      </c>
      <c r="B3217" s="20" t="n">
        <v>36342</v>
      </c>
      <c r="C3217" s="20" t="n">
        <v>36525</v>
      </c>
      <c r="D3217" s="21" t="n">
        <v>0.04</v>
      </c>
      <c r="E3217" s="21" t="n">
        <v>0.02</v>
      </c>
      <c r="F3217" s="21" t="n">
        <v>0.06</v>
      </c>
    </row>
    <row r="3218">
      <c r="A3218" t="inlineStr">
        <is>
          <t>114 - Pike</t>
        </is>
      </c>
      <c r="B3218" s="20" t="n">
        <v>36526</v>
      </c>
      <c r="C3218" s="20" t="n">
        <v>38352</v>
      </c>
      <c r="D3218" s="21" t="n">
        <v>0.04</v>
      </c>
      <c r="E3218" s="21" t="n">
        <v>0.03</v>
      </c>
      <c r="F3218" s="21" t="n">
        <v>0.07000000000000001</v>
      </c>
    </row>
    <row r="3219">
      <c r="A3219" t="inlineStr">
        <is>
          <t>114 - Pike</t>
        </is>
      </c>
      <c r="B3219" s="20" t="n">
        <v>38353</v>
      </c>
      <c r="C3219" s="20" t="n">
        <v>39172</v>
      </c>
      <c r="D3219" s="21" t="n">
        <v>0.04</v>
      </c>
      <c r="E3219" s="21" t="n">
        <v>0.02</v>
      </c>
      <c r="F3219" s="21" t="n">
        <v>0.06</v>
      </c>
    </row>
    <row r="3220">
      <c r="A3220" t="inlineStr">
        <is>
          <t>114 - Pike</t>
        </is>
      </c>
      <c r="B3220" s="20" t="n">
        <v>39173</v>
      </c>
      <c r="C3220" s="20" t="n">
        <v>40451</v>
      </c>
      <c r="D3220" s="21" t="n">
        <v>0.04</v>
      </c>
      <c r="E3220" s="21" t="n">
        <v>0.03</v>
      </c>
      <c r="F3220" s="21" t="n">
        <v>0.07000000000000001</v>
      </c>
    </row>
    <row r="3221">
      <c r="A3221" t="inlineStr">
        <is>
          <t>114 - Pike</t>
        </is>
      </c>
      <c r="B3221" s="20" t="n">
        <v>40452</v>
      </c>
      <c r="C3221" s="20" t="n">
        <v>40724</v>
      </c>
      <c r="D3221" s="21" t="n">
        <v>0.04</v>
      </c>
      <c r="E3221" s="21" t="n">
        <v>0.02</v>
      </c>
      <c r="F3221" s="21" t="n">
        <v>0.06</v>
      </c>
    </row>
    <row r="3222">
      <c r="A3222" t="inlineStr">
        <is>
          <t>114 - Pike</t>
        </is>
      </c>
      <c r="B3222" s="20" t="n">
        <v>40725</v>
      </c>
      <c r="C3222" s="20" t="n">
        <v>40999</v>
      </c>
      <c r="D3222" s="21" t="n">
        <v>0.04</v>
      </c>
      <c r="E3222" s="21" t="n">
        <v>0.03</v>
      </c>
      <c r="F3222" s="21" t="n">
        <v>0.07000000000000001</v>
      </c>
    </row>
    <row r="3223">
      <c r="A3223" t="inlineStr">
        <is>
          <t>114 - Pike</t>
        </is>
      </c>
      <c r="B3223" s="20" t="n">
        <v>41000</v>
      </c>
      <c r="C3223" s="20" t="n">
        <v>41364</v>
      </c>
      <c r="D3223" s="21" t="n">
        <v>0.04</v>
      </c>
      <c r="E3223" s="21" t="n">
        <v>0.02</v>
      </c>
      <c r="F3223" s="21" t="n">
        <v>0.06</v>
      </c>
    </row>
    <row r="3224">
      <c r="A3224" t="inlineStr">
        <is>
          <t>114 - Pike</t>
        </is>
      </c>
      <c r="B3224" s="20" t="n">
        <v>41365</v>
      </c>
      <c r="C3224" s="20" t="n">
        <v>44742</v>
      </c>
      <c r="D3224" s="21" t="n">
        <v>0.04</v>
      </c>
      <c r="E3224" s="21" t="n">
        <v>0.03</v>
      </c>
      <c r="F3224" s="21" t="n">
        <v>0.07000000000000001</v>
      </c>
    </row>
    <row r="3225">
      <c r="A3225" t="inlineStr">
        <is>
          <t>114 - Pike</t>
        </is>
      </c>
      <c r="B3225" s="20" t="n">
        <v>44743</v>
      </c>
      <c r="C3225" s="20" t="n">
        <v>44834</v>
      </c>
      <c r="D3225" s="21" t="n">
        <v>0.04</v>
      </c>
      <c r="E3225" s="21" t="n">
        <v>0.02</v>
      </c>
      <c r="F3225" s="21" t="n">
        <v>0.06</v>
      </c>
    </row>
    <row r="3226">
      <c r="A3226" t="inlineStr">
        <is>
          <t>114 - Pike</t>
        </is>
      </c>
      <c r="B3226" s="20" t="n">
        <v>44835</v>
      </c>
      <c r="C3226" s="20" t="n">
        <v>46477</v>
      </c>
      <c r="D3226" s="21" t="n">
        <v>0.04</v>
      </c>
      <c r="E3226" s="21" t="n">
        <v>0.03</v>
      </c>
      <c r="F3226" s="21" t="n">
        <v>0.07000000000000001</v>
      </c>
    </row>
    <row r="3227">
      <c r="A3227" t="inlineStr">
        <is>
          <t>114 - Pike</t>
        </is>
      </c>
      <c r="B3227" s="20" t="n">
        <v>46478</v>
      </c>
      <c r="C3227" s="20" t="n">
        <v>47026</v>
      </c>
      <c r="D3227" s="21" t="n">
        <v>0.04</v>
      </c>
      <c r="E3227" s="21" t="n">
        <v>0.02</v>
      </c>
      <c r="F3227" s="21" t="n">
        <v>0.06</v>
      </c>
    </row>
    <row r="3228">
      <c r="A3228" t="inlineStr">
        <is>
          <t>114 - Pike</t>
        </is>
      </c>
      <c r="B3228" s="20" t="n">
        <v>47027</v>
      </c>
      <c r="C3228" s="20" t="n">
        <v>2958465</v>
      </c>
      <c r="D3228" s="21" t="n">
        <v>0.04</v>
      </c>
      <c r="E3228" s="21" t="n">
        <v>0.01</v>
      </c>
      <c r="F3228" s="21" t="n">
        <v>0.05</v>
      </c>
    </row>
    <row r="3229">
      <c r="A3229" t="inlineStr">
        <is>
          <t>114CLF - Pike (Locomotive)</t>
        </is>
      </c>
      <c r="B3229" s="20" t="n">
        <v>44378</v>
      </c>
      <c r="C3229" s="20" t="n">
        <v>44742</v>
      </c>
      <c r="D3229" s="21" t="n">
        <v>0.04</v>
      </c>
      <c r="E3229" s="21" t="n">
        <v>0.03</v>
      </c>
      <c r="F3229" s="21" t="n">
        <v>0.07000000000000001</v>
      </c>
    </row>
    <row r="3230">
      <c r="A3230" t="inlineStr">
        <is>
          <t>114CLF - Pike (Locomotive)</t>
        </is>
      </c>
      <c r="B3230" s="20" t="n">
        <v>44743</v>
      </c>
      <c r="C3230" s="20" t="n">
        <v>44834</v>
      </c>
      <c r="D3230" s="21" t="n">
        <v>0.04</v>
      </c>
      <c r="E3230" s="21" t="n">
        <v>0.02</v>
      </c>
      <c r="F3230" s="21" t="n">
        <v>0.06</v>
      </c>
    </row>
    <row r="3231">
      <c r="A3231" t="inlineStr">
        <is>
          <t>114CLF - Pike (Locomotive)</t>
        </is>
      </c>
      <c r="B3231" s="20" t="n">
        <v>44835</v>
      </c>
      <c r="C3231" s="20" t="n">
        <v>46477</v>
      </c>
      <c r="D3231" s="21" t="n">
        <v>0.04</v>
      </c>
      <c r="E3231" s="21" t="n">
        <v>0.03</v>
      </c>
      <c r="F3231" s="21" t="n">
        <v>0.07000000000000001</v>
      </c>
    </row>
    <row r="3232">
      <c r="A3232" t="inlineStr">
        <is>
          <t>114CLF - Pike (Locomotive)</t>
        </is>
      </c>
      <c r="B3232" s="20" t="n">
        <v>46478</v>
      </c>
      <c r="C3232" s="20" t="n">
        <v>47026</v>
      </c>
      <c r="D3232" s="21" t="n">
        <v>0.04</v>
      </c>
      <c r="E3232" s="21" t="n">
        <v>0.02</v>
      </c>
      <c r="F3232" s="21" t="n">
        <v>0.06</v>
      </c>
    </row>
    <row r="3233">
      <c r="A3233" t="inlineStr">
        <is>
          <t>114CLF - Pike (Locomotive)</t>
        </is>
      </c>
      <c r="B3233" s="20" t="n">
        <v>47027</v>
      </c>
      <c r="C3233" s="20" t="n">
        <v>2958465</v>
      </c>
      <c r="D3233" s="21" t="n">
        <v>0.04</v>
      </c>
      <c r="E3233" s="21" t="n">
        <v>0.01</v>
      </c>
      <c r="F3233" s="21" t="n">
        <v>0.05</v>
      </c>
    </row>
    <row r="3234">
      <c r="A3234" t="inlineStr">
        <is>
          <t>114E - Pike (Energy)</t>
        </is>
      </c>
      <c r="B3234" s="20" t="n">
        <v>41275</v>
      </c>
      <c r="C3234" s="20" t="n">
        <v>41364</v>
      </c>
      <c r="D3234" s="21" t="n">
        <v>0.03</v>
      </c>
      <c r="E3234" s="21" t="n">
        <v>0.015</v>
      </c>
      <c r="F3234" s="21" t="n">
        <v>0.045</v>
      </c>
    </row>
    <row r="3235">
      <c r="A3235" t="inlineStr">
        <is>
          <t>114E - Pike (Energy)</t>
        </is>
      </c>
      <c r="B3235" s="20" t="n">
        <v>41365</v>
      </c>
      <c r="C3235" s="20" t="n">
        <v>41639</v>
      </c>
      <c r="D3235" s="21" t="n">
        <v>0.03</v>
      </c>
      <c r="E3235" s="21" t="n">
        <v>0.025</v>
      </c>
      <c r="F3235" s="21" t="n">
        <v>0.055</v>
      </c>
    </row>
    <row r="3236">
      <c r="A3236" t="inlineStr">
        <is>
          <t>114E - Pike (Energy)</t>
        </is>
      </c>
      <c r="B3236" s="20" t="n">
        <v>41640</v>
      </c>
      <c r="C3236" s="20" t="n">
        <v>42004</v>
      </c>
      <c r="D3236" s="21" t="n">
        <v>0.02</v>
      </c>
      <c r="E3236" s="21" t="n">
        <v>0.02</v>
      </c>
      <c r="F3236" s="21" t="n">
        <v>0.04</v>
      </c>
    </row>
    <row r="3237">
      <c r="A3237" t="inlineStr">
        <is>
          <t>114E - Pike (Energy)</t>
        </is>
      </c>
      <c r="B3237" s="20" t="n">
        <v>42005</v>
      </c>
      <c r="C3237" s="20" t="n">
        <v>42369</v>
      </c>
      <c r="D3237" s="21" t="n">
        <v>0.01</v>
      </c>
      <c r="E3237" s="21" t="n">
        <v>0.015</v>
      </c>
      <c r="F3237" s="21" t="n">
        <v>0.025</v>
      </c>
    </row>
    <row r="3238">
      <c r="A3238" t="inlineStr">
        <is>
          <t>114E - Pike (Energy)</t>
        </is>
      </c>
      <c r="B3238" s="20" t="n">
        <v>42370</v>
      </c>
      <c r="C3238" s="20" t="n">
        <v>2958465</v>
      </c>
      <c r="D3238" s="21" t="n">
        <v>0</v>
      </c>
      <c r="E3238" s="21" t="n">
        <v>0.01</v>
      </c>
      <c r="F3238" s="21" t="n">
        <v>0.01</v>
      </c>
    </row>
    <row r="3239">
      <c r="A3239" t="inlineStr">
        <is>
          <t>114JT - Pike (Jet Fuel)</t>
        </is>
      </c>
      <c r="B3239" s="20" t="n">
        <v>42005</v>
      </c>
      <c r="C3239" s="20" t="n">
        <v>42185</v>
      </c>
      <c r="D3239" s="21" t="n">
        <v>0</v>
      </c>
      <c r="E3239" s="21" t="n">
        <v>0</v>
      </c>
      <c r="F3239" s="21" t="n">
        <v>0</v>
      </c>
    </row>
    <row r="3240">
      <c r="A3240" t="inlineStr">
        <is>
          <t>114JT - Pike (Jet Fuel)</t>
        </is>
      </c>
      <c r="B3240" s="20" t="n">
        <v>42186</v>
      </c>
      <c r="C3240" s="20" t="n">
        <v>43281</v>
      </c>
      <c r="D3240" s="21" t="n">
        <v>0.04</v>
      </c>
      <c r="E3240" s="21" t="n">
        <v>0.03</v>
      </c>
      <c r="F3240" s="21" t="n">
        <v>0.07000000000000001</v>
      </c>
    </row>
    <row r="3241">
      <c r="A3241" t="inlineStr">
        <is>
          <t>114JT - Pike (Jet Fuel)</t>
        </is>
      </c>
      <c r="B3241" s="20" t="n">
        <v>43282</v>
      </c>
      <c r="C3241" s="20" t="n">
        <v>43312</v>
      </c>
      <c r="D3241" s="21" t="n">
        <v>0.04</v>
      </c>
      <c r="E3241" s="21" t="n">
        <v>0.01</v>
      </c>
      <c r="F3241" s="21" t="n">
        <v>0.05</v>
      </c>
    </row>
    <row r="3242">
      <c r="A3242" t="inlineStr">
        <is>
          <t>114JT - Pike (Jet Fuel)</t>
        </is>
      </c>
      <c r="B3242" s="20" t="n">
        <v>43313</v>
      </c>
      <c r="C3242" s="20" t="n">
        <v>2958465</v>
      </c>
      <c r="D3242" s="21" t="n">
        <v>0</v>
      </c>
      <c r="E3242" s="21" t="n">
        <v>0.01</v>
      </c>
      <c r="F3242" s="21" t="n">
        <v>0.01</v>
      </c>
    </row>
    <row r="3243">
      <c r="A3243" t="inlineStr">
        <is>
          <t>115 - Polk</t>
        </is>
      </c>
      <c r="B3243" s="20" t="n">
        <v>29587</v>
      </c>
      <c r="C3243" s="20" t="n">
        <v>32689</v>
      </c>
      <c r="D3243" s="21" t="n">
        <v>0.04</v>
      </c>
      <c r="E3243" s="21" t="n">
        <v>0.01</v>
      </c>
      <c r="F3243" s="21" t="n">
        <v>0.05</v>
      </c>
    </row>
    <row r="3244">
      <c r="A3244" t="inlineStr">
        <is>
          <t>115 - Polk</t>
        </is>
      </c>
      <c r="B3244" s="20" t="n">
        <v>32690</v>
      </c>
      <c r="C3244" s="20" t="n">
        <v>33877</v>
      </c>
      <c r="D3244" s="21" t="n">
        <v>0.04</v>
      </c>
      <c r="E3244" s="21" t="n">
        <v>0.02</v>
      </c>
      <c r="F3244" s="21" t="n">
        <v>0.06</v>
      </c>
    </row>
    <row r="3245">
      <c r="A3245" t="inlineStr">
        <is>
          <t>115 - Polk</t>
        </is>
      </c>
      <c r="B3245" s="20" t="n">
        <v>33878</v>
      </c>
      <c r="C3245" s="20" t="n">
        <v>34242</v>
      </c>
      <c r="D3245" s="21" t="n">
        <v>0.04</v>
      </c>
      <c r="E3245" s="21" t="n">
        <v>0.01</v>
      </c>
      <c r="F3245" s="21" t="n">
        <v>0.05</v>
      </c>
    </row>
    <row r="3246">
      <c r="A3246" t="inlineStr">
        <is>
          <t>115 - Polk</t>
        </is>
      </c>
      <c r="B3246" s="20" t="n">
        <v>34243</v>
      </c>
      <c r="C3246" s="20" t="n">
        <v>35795</v>
      </c>
      <c r="D3246" s="21" t="n">
        <v>0.04</v>
      </c>
      <c r="E3246" s="21" t="n">
        <v>0.02</v>
      </c>
      <c r="F3246" s="21" t="n">
        <v>0.06</v>
      </c>
    </row>
    <row r="3247">
      <c r="A3247" t="inlineStr">
        <is>
          <t>115 - Polk</t>
        </is>
      </c>
      <c r="B3247" s="20" t="n">
        <v>35796</v>
      </c>
      <c r="C3247" s="20" t="n">
        <v>38442</v>
      </c>
      <c r="D3247" s="21" t="n">
        <v>0.04</v>
      </c>
      <c r="E3247" s="21" t="n">
        <v>0.03</v>
      </c>
      <c r="F3247" s="21" t="n">
        <v>0.07000000000000001</v>
      </c>
    </row>
    <row r="3248">
      <c r="A3248" t="inlineStr">
        <is>
          <t>115 - Polk</t>
        </is>
      </c>
      <c r="B3248" s="20" t="n">
        <v>38443</v>
      </c>
      <c r="C3248" s="20" t="n">
        <v>38717</v>
      </c>
      <c r="D3248" s="21" t="n">
        <v>0.04</v>
      </c>
      <c r="E3248" s="21" t="n">
        <v>0.02</v>
      </c>
      <c r="F3248" s="21" t="n">
        <v>0.06</v>
      </c>
    </row>
    <row r="3249">
      <c r="A3249" t="inlineStr">
        <is>
          <t>115 - Polk</t>
        </is>
      </c>
      <c r="B3249" s="20" t="n">
        <v>38718</v>
      </c>
      <c r="C3249" s="20" t="n">
        <v>47391</v>
      </c>
      <c r="D3249" s="21" t="n">
        <v>0.04</v>
      </c>
      <c r="E3249" s="21" t="n">
        <v>0.03</v>
      </c>
      <c r="F3249" s="21" t="n">
        <v>0.07000000000000001</v>
      </c>
    </row>
    <row r="3250">
      <c r="A3250" t="inlineStr">
        <is>
          <t>115 - Polk</t>
        </is>
      </c>
      <c r="B3250" s="20" t="n">
        <v>47392</v>
      </c>
      <c r="C3250" s="20" t="n">
        <v>48395</v>
      </c>
      <c r="D3250" s="21" t="n">
        <v>0.04</v>
      </c>
      <c r="E3250" s="21" t="n">
        <v>0.02</v>
      </c>
      <c r="F3250" s="21" t="n">
        <v>0.06</v>
      </c>
    </row>
    <row r="3251">
      <c r="A3251" t="inlineStr">
        <is>
          <t>115 - Polk</t>
        </is>
      </c>
      <c r="B3251" s="20" t="n">
        <v>48396</v>
      </c>
      <c r="C3251" s="20" t="n">
        <v>2958465</v>
      </c>
      <c r="D3251" s="21" t="n">
        <v>0.04</v>
      </c>
      <c r="E3251" s="21" t="n">
        <v>0.01</v>
      </c>
      <c r="F3251" s="21" t="n">
        <v>0.05</v>
      </c>
    </row>
    <row r="3252">
      <c r="A3252" t="inlineStr">
        <is>
          <t>115CLF - Polk (Locomotive)</t>
        </is>
      </c>
      <c r="B3252" s="20" t="n">
        <v>44378</v>
      </c>
      <c r="C3252" s="20" t="n">
        <v>47391</v>
      </c>
      <c r="D3252" s="21" t="n">
        <v>0.04</v>
      </c>
      <c r="E3252" s="21" t="n">
        <v>0.03</v>
      </c>
      <c r="F3252" s="21" t="n">
        <v>0.07000000000000001</v>
      </c>
    </row>
    <row r="3253">
      <c r="A3253" t="inlineStr">
        <is>
          <t>115CLF - Polk (Locomotive)</t>
        </is>
      </c>
      <c r="B3253" s="20" t="n">
        <v>47392</v>
      </c>
      <c r="C3253" s="20" t="n">
        <v>48395</v>
      </c>
      <c r="D3253" s="21" t="n">
        <v>0.04</v>
      </c>
      <c r="E3253" s="21" t="n">
        <v>0.02</v>
      </c>
      <c r="F3253" s="21" t="n">
        <v>0.06</v>
      </c>
    </row>
    <row r="3254">
      <c r="A3254" t="inlineStr">
        <is>
          <t>115CLF - Polk (Locomotive)</t>
        </is>
      </c>
      <c r="B3254" s="20" t="n">
        <v>48396</v>
      </c>
      <c r="C3254" s="20" t="n">
        <v>2958465</v>
      </c>
      <c r="D3254" s="21" t="n">
        <v>0.04</v>
      </c>
      <c r="E3254" s="21" t="n">
        <v>0.01</v>
      </c>
      <c r="F3254" s="21" t="n">
        <v>0.05</v>
      </c>
    </row>
    <row r="3255">
      <c r="A3255" t="inlineStr">
        <is>
          <t>115E - Polk (Energy)</t>
        </is>
      </c>
      <c r="B3255" s="20" t="n">
        <v>41275</v>
      </c>
      <c r="C3255" s="20" t="n">
        <v>41639</v>
      </c>
      <c r="D3255" s="21" t="n">
        <v>0.03</v>
      </c>
      <c r="E3255" s="21" t="n">
        <v>0.025</v>
      </c>
      <c r="F3255" s="21" t="n">
        <v>0.055</v>
      </c>
    </row>
    <row r="3256">
      <c r="A3256" t="inlineStr">
        <is>
          <t>115E - Polk (Energy)</t>
        </is>
      </c>
      <c r="B3256" s="20" t="n">
        <v>41640</v>
      </c>
      <c r="C3256" s="20" t="n">
        <v>42004</v>
      </c>
      <c r="D3256" s="21" t="n">
        <v>0.02</v>
      </c>
      <c r="E3256" s="21" t="n">
        <v>0.02</v>
      </c>
      <c r="F3256" s="21" t="n">
        <v>0.04</v>
      </c>
    </row>
    <row r="3257">
      <c r="A3257" t="inlineStr">
        <is>
          <t>115E - Polk (Energy)</t>
        </is>
      </c>
      <c r="B3257" s="20" t="n">
        <v>42005</v>
      </c>
      <c r="C3257" s="20" t="n">
        <v>42369</v>
      </c>
      <c r="D3257" s="21" t="n">
        <v>0.01</v>
      </c>
      <c r="E3257" s="21" t="n">
        <v>0.015</v>
      </c>
      <c r="F3257" s="21" t="n">
        <v>0.025</v>
      </c>
    </row>
    <row r="3258">
      <c r="A3258" t="inlineStr">
        <is>
          <t>115E - Polk (Energy)</t>
        </is>
      </c>
      <c r="B3258" s="20" t="n">
        <v>42370</v>
      </c>
      <c r="C3258" s="20" t="n">
        <v>47391</v>
      </c>
      <c r="D3258" s="21" t="n">
        <v>0</v>
      </c>
      <c r="E3258" s="21" t="n">
        <v>0.01</v>
      </c>
      <c r="F3258" s="21" t="n">
        <v>0.01</v>
      </c>
    </row>
    <row r="3259">
      <c r="A3259" t="inlineStr">
        <is>
          <t>115E - Polk (Energy)</t>
        </is>
      </c>
      <c r="B3259" s="20" t="n">
        <v>47392</v>
      </c>
      <c r="C3259" s="20" t="n">
        <v>2958465</v>
      </c>
      <c r="D3259" s="21" t="n">
        <v>0</v>
      </c>
      <c r="E3259" s="21" t="n">
        <v>0</v>
      </c>
      <c r="F3259" s="21" t="n">
        <v>0</v>
      </c>
    </row>
    <row r="3260">
      <c r="A3260" t="inlineStr">
        <is>
          <t>115JT - Polk (Jet Fuel)</t>
        </is>
      </c>
      <c r="B3260" s="20" t="n">
        <v>42005</v>
      </c>
      <c r="C3260" s="20" t="n">
        <v>42185</v>
      </c>
      <c r="D3260" s="21" t="n">
        <v>0</v>
      </c>
      <c r="E3260" s="21" t="n">
        <v>0</v>
      </c>
      <c r="F3260" s="21" t="n">
        <v>0</v>
      </c>
    </row>
    <row r="3261">
      <c r="A3261" t="inlineStr">
        <is>
          <t>115JT - Polk (Jet Fuel)</t>
        </is>
      </c>
      <c r="B3261" s="20" t="n">
        <v>42186</v>
      </c>
      <c r="C3261" s="20" t="n">
        <v>43281</v>
      </c>
      <c r="D3261" s="21" t="n">
        <v>0.04</v>
      </c>
      <c r="E3261" s="21" t="n">
        <v>0.03</v>
      </c>
      <c r="F3261" s="21" t="n">
        <v>0.07000000000000001</v>
      </c>
    </row>
    <row r="3262">
      <c r="A3262" t="inlineStr">
        <is>
          <t>115JT - Polk (Jet Fuel)</t>
        </is>
      </c>
      <c r="B3262" s="20" t="n">
        <v>43282</v>
      </c>
      <c r="C3262" s="20" t="n">
        <v>43312</v>
      </c>
      <c r="D3262" s="21" t="n">
        <v>0.04</v>
      </c>
      <c r="E3262" s="21" t="n">
        <v>0.01</v>
      </c>
      <c r="F3262" s="21" t="n">
        <v>0.05</v>
      </c>
    </row>
    <row r="3263">
      <c r="A3263" t="inlineStr">
        <is>
          <t>115JT - Polk (Jet Fuel)</t>
        </is>
      </c>
      <c r="B3263" s="20" t="n">
        <v>43313</v>
      </c>
      <c r="C3263" s="20" t="n">
        <v>2958465</v>
      </c>
      <c r="D3263" s="21" t="n">
        <v>0</v>
      </c>
      <c r="E3263" s="21" t="n">
        <v>0.01</v>
      </c>
      <c r="F3263" s="21" t="n">
        <v>0.01</v>
      </c>
    </row>
    <row r="3264">
      <c r="A3264" t="inlineStr">
        <is>
          <t>116 - Pulaski</t>
        </is>
      </c>
      <c r="B3264" s="20" t="n">
        <v>29952</v>
      </c>
      <c r="C3264" s="20" t="n">
        <v>35611</v>
      </c>
      <c r="D3264" s="21" t="n">
        <v>0.04</v>
      </c>
      <c r="E3264" s="21" t="n">
        <v>0.01</v>
      </c>
      <c r="F3264" s="21" t="n">
        <v>0.05</v>
      </c>
    </row>
    <row r="3265">
      <c r="A3265" t="inlineStr">
        <is>
          <t>116 - Pulaski</t>
        </is>
      </c>
      <c r="B3265" s="20" t="n">
        <v>35612</v>
      </c>
      <c r="C3265" s="20" t="n">
        <v>36433</v>
      </c>
      <c r="D3265" s="21" t="n">
        <v>0.04</v>
      </c>
      <c r="E3265" s="21" t="n">
        <v>0.02</v>
      </c>
      <c r="F3265" s="21" t="n">
        <v>0.06</v>
      </c>
    </row>
    <row r="3266">
      <c r="A3266" t="inlineStr">
        <is>
          <t>116 - Pulaski</t>
        </is>
      </c>
      <c r="B3266" s="20" t="n">
        <v>36434</v>
      </c>
      <c r="C3266" s="20" t="n">
        <v>42643</v>
      </c>
      <c r="D3266" s="21" t="n">
        <v>0.04</v>
      </c>
      <c r="E3266" s="21" t="n">
        <v>0.03</v>
      </c>
      <c r="F3266" s="21" t="n">
        <v>0.07000000000000001</v>
      </c>
    </row>
    <row r="3267">
      <c r="A3267" t="inlineStr">
        <is>
          <t>116 - Pulaski</t>
        </is>
      </c>
      <c r="B3267" s="20" t="n">
        <v>42644</v>
      </c>
      <c r="C3267" s="20" t="n">
        <v>42825</v>
      </c>
      <c r="D3267" s="21" t="n">
        <v>0.04</v>
      </c>
      <c r="E3267" s="21" t="n">
        <v>0.02</v>
      </c>
      <c r="F3267" s="21" t="n">
        <v>0.06</v>
      </c>
    </row>
    <row r="3268">
      <c r="A3268" t="inlineStr">
        <is>
          <t>116 - Pulaski</t>
        </is>
      </c>
      <c r="B3268" s="20" t="n">
        <v>42826</v>
      </c>
      <c r="C3268" s="20" t="n">
        <v>45747</v>
      </c>
      <c r="D3268" s="21" t="n">
        <v>0.04</v>
      </c>
      <c r="E3268" s="21" t="n">
        <v>0.03</v>
      </c>
      <c r="F3268" s="21" t="n">
        <v>0.07000000000000001</v>
      </c>
    </row>
    <row r="3269">
      <c r="A3269" t="inlineStr">
        <is>
          <t>116 - Pulaski</t>
        </is>
      </c>
      <c r="B3269" s="20" t="n">
        <v>45748</v>
      </c>
      <c r="C3269" s="20" t="n">
        <v>47208</v>
      </c>
      <c r="D3269" s="21" t="n">
        <v>0.04</v>
      </c>
      <c r="E3269" s="21" t="n">
        <v>0.04</v>
      </c>
      <c r="F3269" s="21" t="n">
        <v>0.08</v>
      </c>
    </row>
    <row r="3270">
      <c r="A3270" t="inlineStr">
        <is>
          <t>116 - Pulaski</t>
        </is>
      </c>
      <c r="B3270" s="20" t="n">
        <v>47209</v>
      </c>
      <c r="C3270" s="20" t="n">
        <v>47573</v>
      </c>
      <c r="D3270" s="21" t="n">
        <v>0.04</v>
      </c>
      <c r="E3270" s="21" t="n">
        <v>0.03</v>
      </c>
      <c r="F3270" s="21" t="n">
        <v>0.07000000000000001</v>
      </c>
    </row>
    <row r="3271">
      <c r="A3271" t="inlineStr">
        <is>
          <t>116 - Pulaski</t>
        </is>
      </c>
      <c r="B3271" s="20" t="n">
        <v>47574</v>
      </c>
      <c r="C3271" s="20" t="n">
        <v>48029</v>
      </c>
      <c r="D3271" s="21" t="n">
        <v>0.04</v>
      </c>
      <c r="E3271" s="21" t="n">
        <v>0.02</v>
      </c>
      <c r="F3271" s="21" t="n">
        <v>0.06</v>
      </c>
    </row>
    <row r="3272">
      <c r="A3272" t="inlineStr">
        <is>
          <t>116 - Pulaski</t>
        </is>
      </c>
      <c r="B3272" s="20" t="n">
        <v>48030</v>
      </c>
      <c r="C3272" s="20" t="n">
        <v>2958465</v>
      </c>
      <c r="D3272" s="21" t="n">
        <v>0.04</v>
      </c>
      <c r="E3272" s="21" t="n">
        <v>0.01</v>
      </c>
      <c r="F3272" s="21" t="n">
        <v>0.05</v>
      </c>
    </row>
    <row r="3273">
      <c r="A3273" t="inlineStr">
        <is>
          <t>116CLF - Pulaski (Locomotive)</t>
        </is>
      </c>
      <c r="B3273" s="20" t="n">
        <v>44378</v>
      </c>
      <c r="C3273" s="20" t="n">
        <v>47208</v>
      </c>
      <c r="D3273" s="21" t="n">
        <v>0.04</v>
      </c>
      <c r="E3273" s="21" t="n">
        <v>0.03</v>
      </c>
      <c r="F3273" s="21" t="n">
        <v>0.07000000000000001</v>
      </c>
    </row>
    <row r="3274">
      <c r="A3274" t="inlineStr">
        <is>
          <t>116CLF - Pulaski (Locomotive)</t>
        </is>
      </c>
      <c r="B3274" s="20" t="n">
        <v>47209</v>
      </c>
      <c r="C3274" s="20" t="n">
        <v>48029</v>
      </c>
      <c r="D3274" s="21" t="n">
        <v>0.04</v>
      </c>
      <c r="E3274" s="21" t="n">
        <v>0.02</v>
      </c>
      <c r="F3274" s="21" t="n">
        <v>0.06</v>
      </c>
    </row>
    <row r="3275">
      <c r="A3275" t="inlineStr">
        <is>
          <t>116CLF - Pulaski (Locomotive)</t>
        </is>
      </c>
      <c r="B3275" s="20" t="n">
        <v>48030</v>
      </c>
      <c r="C3275" s="20" t="n">
        <v>2958465</v>
      </c>
      <c r="D3275" s="21" t="n">
        <v>0.04</v>
      </c>
      <c r="E3275" s="21" t="n">
        <v>0.01</v>
      </c>
      <c r="F3275" s="21" t="n">
        <v>0.05</v>
      </c>
    </row>
    <row r="3276">
      <c r="A3276" t="inlineStr">
        <is>
          <t>116E - Pulaski (Energy)</t>
        </is>
      </c>
      <c r="B3276" s="20" t="n">
        <v>41275</v>
      </c>
      <c r="C3276" s="20" t="n">
        <v>41639</v>
      </c>
      <c r="D3276" s="21" t="n">
        <v>0.03</v>
      </c>
      <c r="E3276" s="21" t="n">
        <v>0.025</v>
      </c>
      <c r="F3276" s="21" t="n">
        <v>0.055</v>
      </c>
    </row>
    <row r="3277">
      <c r="A3277" t="inlineStr">
        <is>
          <t>116E - Pulaski (Energy)</t>
        </is>
      </c>
      <c r="B3277" s="20" t="n">
        <v>41640</v>
      </c>
      <c r="C3277" s="20" t="n">
        <v>42004</v>
      </c>
      <c r="D3277" s="21" t="n">
        <v>0.02</v>
      </c>
      <c r="E3277" s="21" t="n">
        <v>0.02</v>
      </c>
      <c r="F3277" s="21" t="n">
        <v>0.04</v>
      </c>
    </row>
    <row r="3278">
      <c r="A3278" t="inlineStr">
        <is>
          <t>116E - Pulaski (Energy)</t>
        </is>
      </c>
      <c r="B3278" s="20" t="n">
        <v>42005</v>
      </c>
      <c r="C3278" s="20" t="n">
        <v>42369</v>
      </c>
      <c r="D3278" s="21" t="n">
        <v>0.01</v>
      </c>
      <c r="E3278" s="21" t="n">
        <v>0.015</v>
      </c>
      <c r="F3278" s="21" t="n">
        <v>0.025</v>
      </c>
    </row>
    <row r="3279">
      <c r="A3279" t="inlineStr">
        <is>
          <t>116E - Pulaski (Energy)</t>
        </is>
      </c>
      <c r="B3279" s="20" t="n">
        <v>42370</v>
      </c>
      <c r="C3279" s="20" t="n">
        <v>48029</v>
      </c>
      <c r="D3279" s="21" t="n">
        <v>0</v>
      </c>
      <c r="E3279" s="21" t="n">
        <v>0.01</v>
      </c>
      <c r="F3279" s="21" t="n">
        <v>0.01</v>
      </c>
    </row>
    <row r="3280">
      <c r="A3280" t="inlineStr">
        <is>
          <t>116E - Pulaski (Energy)</t>
        </is>
      </c>
      <c r="B3280" s="20" t="n">
        <v>48030</v>
      </c>
      <c r="C3280" s="20" t="n">
        <v>2958465</v>
      </c>
      <c r="D3280" s="21" t="n">
        <v>0</v>
      </c>
      <c r="E3280" s="21" t="n">
        <v>0</v>
      </c>
      <c r="F3280" s="21" t="n">
        <v>0</v>
      </c>
    </row>
    <row r="3281">
      <c r="A3281" t="inlineStr">
        <is>
          <t>116JT - Pulaski (Jet Fuel)</t>
        </is>
      </c>
      <c r="B3281" s="20" t="n">
        <v>42005</v>
      </c>
      <c r="C3281" s="20" t="n">
        <v>42185</v>
      </c>
      <c r="D3281" s="21" t="n">
        <v>0</v>
      </c>
      <c r="E3281" s="21" t="n">
        <v>0</v>
      </c>
      <c r="F3281" s="21" t="n">
        <v>0</v>
      </c>
    </row>
    <row r="3282">
      <c r="A3282" t="inlineStr">
        <is>
          <t>116JT - Pulaski (Jet Fuel)</t>
        </is>
      </c>
      <c r="B3282" s="20" t="n">
        <v>42186</v>
      </c>
      <c r="C3282" s="20" t="n">
        <v>42643</v>
      </c>
      <c r="D3282" s="21" t="n">
        <v>0.04</v>
      </c>
      <c r="E3282" s="21" t="n">
        <v>0.03</v>
      </c>
      <c r="F3282" s="21" t="n">
        <v>0.07000000000000001</v>
      </c>
    </row>
    <row r="3283">
      <c r="A3283" t="inlineStr">
        <is>
          <t>116JT - Pulaski (Jet Fuel)</t>
        </is>
      </c>
      <c r="B3283" s="20" t="n">
        <v>42644</v>
      </c>
      <c r="C3283" s="20" t="n">
        <v>42825</v>
      </c>
      <c r="D3283" s="21" t="n">
        <v>0.04</v>
      </c>
      <c r="E3283" s="21" t="n">
        <v>0.02</v>
      </c>
      <c r="F3283" s="21" t="n">
        <v>0.06</v>
      </c>
    </row>
    <row r="3284">
      <c r="A3284" t="inlineStr">
        <is>
          <t>116JT - Pulaski (Jet Fuel)</t>
        </is>
      </c>
      <c r="B3284" s="20" t="n">
        <v>42826</v>
      </c>
      <c r="C3284" s="20" t="n">
        <v>43281</v>
      </c>
      <c r="D3284" s="21" t="n">
        <v>0.04</v>
      </c>
      <c r="E3284" s="21" t="n">
        <v>0.03</v>
      </c>
      <c r="F3284" s="21" t="n">
        <v>0.07000000000000001</v>
      </c>
    </row>
    <row r="3285">
      <c r="A3285" t="inlineStr">
        <is>
          <t>116JT - Pulaski (Jet Fuel)</t>
        </is>
      </c>
      <c r="B3285" s="20" t="n">
        <v>43282</v>
      </c>
      <c r="C3285" s="20" t="n">
        <v>43312</v>
      </c>
      <c r="D3285" s="21" t="n">
        <v>0.04</v>
      </c>
      <c r="E3285" s="21" t="n">
        <v>0.01</v>
      </c>
      <c r="F3285" s="21" t="n">
        <v>0.05</v>
      </c>
    </row>
    <row r="3286">
      <c r="A3286" t="inlineStr">
        <is>
          <t>116JT - Pulaski (Jet Fuel)</t>
        </is>
      </c>
      <c r="B3286" s="20" t="n">
        <v>43313</v>
      </c>
      <c r="C3286" s="20" t="n">
        <v>2958465</v>
      </c>
      <c r="D3286" s="21" t="n">
        <v>0</v>
      </c>
      <c r="E3286" s="21" t="n">
        <v>0.01</v>
      </c>
      <c r="F3286" s="21" t="n">
        <v>0.01</v>
      </c>
    </row>
    <row r="3287">
      <c r="A3287" t="inlineStr">
        <is>
          <t>116TE - Pulaski (TSPLOST Exempt)</t>
        </is>
      </c>
      <c r="B3287" s="20" t="n">
        <v>29952</v>
      </c>
      <c r="C3287" s="20" t="n">
        <v>35611</v>
      </c>
      <c r="D3287" s="21" t="n">
        <v>0.04</v>
      </c>
      <c r="E3287" s="21" t="n">
        <v>0.01</v>
      </c>
      <c r="F3287" s="21" t="n">
        <v>0.05</v>
      </c>
    </row>
    <row r="3288">
      <c r="A3288" t="inlineStr">
        <is>
          <t>116TE - Pulaski (TSPLOST Exempt)</t>
        </is>
      </c>
      <c r="B3288" s="20" t="n">
        <v>35612</v>
      </c>
      <c r="C3288" s="20" t="n">
        <v>36433</v>
      </c>
      <c r="D3288" s="21" t="n">
        <v>0.04</v>
      </c>
      <c r="E3288" s="21" t="n">
        <v>0.02</v>
      </c>
      <c r="F3288" s="21" t="n">
        <v>0.06</v>
      </c>
    </row>
    <row r="3289">
      <c r="A3289" t="inlineStr">
        <is>
          <t>116TE - Pulaski (TSPLOST Exempt)</t>
        </is>
      </c>
      <c r="B3289" s="20" t="n">
        <v>36434</v>
      </c>
      <c r="C3289" s="20" t="n">
        <v>42643</v>
      </c>
      <c r="D3289" s="21" t="n">
        <v>0.04</v>
      </c>
      <c r="E3289" s="21" t="n">
        <v>0.03</v>
      </c>
      <c r="F3289" s="21" t="n">
        <v>0.07000000000000001</v>
      </c>
    </row>
    <row r="3290">
      <c r="A3290" t="inlineStr">
        <is>
          <t>116TE - Pulaski (TSPLOST Exempt)</t>
        </is>
      </c>
      <c r="B3290" s="20" t="n">
        <v>42644</v>
      </c>
      <c r="C3290" s="20" t="n">
        <v>42825</v>
      </c>
      <c r="D3290" s="21" t="n">
        <v>0.04</v>
      </c>
      <c r="E3290" s="21" t="n">
        <v>0.02</v>
      </c>
      <c r="F3290" s="21" t="n">
        <v>0.06</v>
      </c>
    </row>
    <row r="3291">
      <c r="A3291" t="inlineStr">
        <is>
          <t>116TE - Pulaski (TSPLOST Exempt)</t>
        </is>
      </c>
      <c r="B3291" s="20" t="n">
        <v>42826</v>
      </c>
      <c r="C3291" s="20" t="n">
        <v>47208</v>
      </c>
      <c r="D3291" s="21" t="n">
        <v>0.04</v>
      </c>
      <c r="E3291" s="21" t="n">
        <v>0.03</v>
      </c>
      <c r="F3291" s="21" t="n">
        <v>0.07000000000000001</v>
      </c>
    </row>
    <row r="3292">
      <c r="A3292" t="inlineStr">
        <is>
          <t>116TE - Pulaski (TSPLOST Exempt)</t>
        </is>
      </c>
      <c r="B3292" s="20" t="n">
        <v>47209</v>
      </c>
      <c r="C3292" s="20" t="n">
        <v>48029</v>
      </c>
      <c r="D3292" s="21" t="n">
        <v>0.04</v>
      </c>
      <c r="E3292" s="21" t="n">
        <v>0.02</v>
      </c>
      <c r="F3292" s="21" t="n">
        <v>0.06</v>
      </c>
    </row>
    <row r="3293">
      <c r="A3293" t="inlineStr">
        <is>
          <t>116TE - Pulaski (TSPLOST Exempt)</t>
        </is>
      </c>
      <c r="B3293" s="20" t="n">
        <v>48030</v>
      </c>
      <c r="C3293" s="20" t="n">
        <v>2958465</v>
      </c>
      <c r="D3293" s="21" t="n">
        <v>0.04</v>
      </c>
      <c r="E3293" s="21" t="n">
        <v>0.01</v>
      </c>
      <c r="F3293" s="21" t="n">
        <v>0.05</v>
      </c>
    </row>
    <row r="3294">
      <c r="A3294" t="inlineStr">
        <is>
          <t>117 - Putnam</t>
        </is>
      </c>
      <c r="B3294" s="20" t="n">
        <v>30682</v>
      </c>
      <c r="C3294" s="20" t="n">
        <v>32324</v>
      </c>
      <c r="D3294" s="21" t="n">
        <v>0.04</v>
      </c>
      <c r="E3294" s="21" t="n">
        <v>0.01</v>
      </c>
      <c r="F3294" s="21" t="n">
        <v>0.05</v>
      </c>
    </row>
    <row r="3295">
      <c r="A3295" t="inlineStr">
        <is>
          <t>117 - Putnam</t>
        </is>
      </c>
      <c r="B3295" s="20" t="n">
        <v>32325</v>
      </c>
      <c r="C3295" s="20" t="n">
        <v>33146</v>
      </c>
      <c r="D3295" s="21" t="n">
        <v>0.04</v>
      </c>
      <c r="E3295" s="21" t="n">
        <v>0.02</v>
      </c>
      <c r="F3295" s="21" t="n">
        <v>0.06</v>
      </c>
    </row>
    <row r="3296">
      <c r="A3296" t="inlineStr">
        <is>
          <t>117 - Putnam</t>
        </is>
      </c>
      <c r="B3296" s="20" t="n">
        <v>33147</v>
      </c>
      <c r="C3296" s="20" t="n">
        <v>33238</v>
      </c>
      <c r="D3296" s="21" t="n">
        <v>0.04</v>
      </c>
      <c r="E3296" s="21" t="n">
        <v>0.01</v>
      </c>
      <c r="F3296" s="21" t="n">
        <v>0.05</v>
      </c>
    </row>
    <row r="3297">
      <c r="A3297" t="inlineStr">
        <is>
          <t>117 - Putnam</t>
        </is>
      </c>
      <c r="B3297" s="20" t="n">
        <v>33239</v>
      </c>
      <c r="C3297" s="20" t="n">
        <v>36160</v>
      </c>
      <c r="D3297" s="21" t="n">
        <v>0.04</v>
      </c>
      <c r="E3297" s="21" t="n">
        <v>0.02</v>
      </c>
      <c r="F3297" s="21" t="n">
        <v>0.06</v>
      </c>
    </row>
    <row r="3298">
      <c r="A3298" t="inlineStr">
        <is>
          <t>117 - Putnam</t>
        </is>
      </c>
      <c r="B3298" s="20" t="n">
        <v>36161</v>
      </c>
      <c r="C3298" s="20" t="n">
        <v>36250</v>
      </c>
      <c r="D3298" s="21" t="n">
        <v>0.04</v>
      </c>
      <c r="E3298" s="21" t="n">
        <v>0.01</v>
      </c>
      <c r="F3298" s="21" t="n">
        <v>0.05</v>
      </c>
    </row>
    <row r="3299">
      <c r="A3299" t="inlineStr">
        <is>
          <t>117 - Putnam</t>
        </is>
      </c>
      <c r="B3299" s="20" t="n">
        <v>36251</v>
      </c>
      <c r="C3299" s="20" t="n">
        <v>36707</v>
      </c>
      <c r="D3299" s="21" t="n">
        <v>0.04</v>
      </c>
      <c r="E3299" s="21" t="n">
        <v>0.02</v>
      </c>
      <c r="F3299" s="21" t="n">
        <v>0.06</v>
      </c>
    </row>
    <row r="3300">
      <c r="A3300" t="inlineStr">
        <is>
          <t>117 - Putnam</t>
        </is>
      </c>
      <c r="B3300" s="20" t="n">
        <v>36708</v>
      </c>
      <c r="C3300" s="20" t="n">
        <v>43190</v>
      </c>
      <c r="D3300" s="21" t="n">
        <v>0.04</v>
      </c>
      <c r="E3300" s="21" t="n">
        <v>0.03</v>
      </c>
      <c r="F3300" s="21" t="n">
        <v>0.07000000000000001</v>
      </c>
    </row>
    <row r="3301">
      <c r="A3301" t="inlineStr">
        <is>
          <t>117 - Putnam</t>
        </is>
      </c>
      <c r="B3301" s="20" t="n">
        <v>43191</v>
      </c>
      <c r="C3301" s="20" t="n">
        <v>43373</v>
      </c>
      <c r="D3301" s="21" t="n">
        <v>0.04</v>
      </c>
      <c r="E3301" s="21" t="n">
        <v>0.04</v>
      </c>
      <c r="F3301" s="21" t="n">
        <v>0.08</v>
      </c>
    </row>
    <row r="3302">
      <c r="A3302" t="inlineStr">
        <is>
          <t>117 - Putnam</t>
        </is>
      </c>
      <c r="B3302" s="20" t="n">
        <v>43374</v>
      </c>
      <c r="C3302" s="20" t="n">
        <v>45930</v>
      </c>
      <c r="D3302" s="21" t="n">
        <v>0.04</v>
      </c>
      <c r="E3302" s="21" t="n">
        <v>0.04</v>
      </c>
      <c r="F3302" s="21" t="n">
        <v>0.08</v>
      </c>
    </row>
    <row r="3303">
      <c r="A3303" t="inlineStr">
        <is>
          <t>117 - Putnam</t>
        </is>
      </c>
      <c r="B3303" s="20" t="n">
        <v>45931</v>
      </c>
      <c r="C3303" s="20" t="n">
        <v>46112</v>
      </c>
      <c r="D3303" s="21" t="n">
        <v>0.04</v>
      </c>
      <c r="E3303" s="21" t="n">
        <v>0.03</v>
      </c>
      <c r="F3303" s="21" t="n">
        <v>0.07000000000000001</v>
      </c>
    </row>
    <row r="3304">
      <c r="A3304" t="inlineStr">
        <is>
          <t>117 - Putnam</t>
        </is>
      </c>
      <c r="B3304" s="20" t="n">
        <v>46113</v>
      </c>
      <c r="C3304" s="20" t="n">
        <v>46660</v>
      </c>
      <c r="D3304" s="21" t="n">
        <v>0.04</v>
      </c>
      <c r="E3304" s="21" t="n">
        <v>0.04</v>
      </c>
      <c r="F3304" s="21" t="n">
        <v>0.08</v>
      </c>
    </row>
    <row r="3305">
      <c r="A3305" t="inlineStr">
        <is>
          <t>117 - Putnam</t>
        </is>
      </c>
      <c r="B3305" s="20" t="n">
        <v>46661</v>
      </c>
      <c r="C3305" s="20" t="n">
        <v>47848</v>
      </c>
      <c r="D3305" s="21" t="n">
        <v>0.04</v>
      </c>
      <c r="E3305" s="21" t="n">
        <v>0.03</v>
      </c>
      <c r="F3305" s="21" t="n">
        <v>0.07000000000000001</v>
      </c>
    </row>
    <row r="3306">
      <c r="A3306" t="inlineStr">
        <is>
          <t>117 - Putnam</t>
        </is>
      </c>
      <c r="B3306" s="20" t="n">
        <v>47849</v>
      </c>
      <c r="C3306" s="20" t="n">
        <v>48304</v>
      </c>
      <c r="D3306" s="21" t="n">
        <v>0.04</v>
      </c>
      <c r="E3306" s="21" t="n">
        <v>0.02</v>
      </c>
      <c r="F3306" s="21" t="n">
        <v>0.06</v>
      </c>
    </row>
    <row r="3307">
      <c r="A3307" t="inlineStr">
        <is>
          <t>117 - Putnam</t>
        </is>
      </c>
      <c r="B3307" s="20" t="n">
        <v>48305</v>
      </c>
      <c r="C3307" s="20" t="n">
        <v>2958465</v>
      </c>
      <c r="D3307" s="21" t="n">
        <v>0.04</v>
      </c>
      <c r="E3307" s="21" t="n">
        <v>0.01</v>
      </c>
      <c r="F3307" s="21" t="n">
        <v>0.05</v>
      </c>
    </row>
    <row r="3308">
      <c r="A3308" t="inlineStr">
        <is>
          <t>117CLF - Putnam (Locomotive)</t>
        </is>
      </c>
      <c r="B3308" s="20" t="n">
        <v>44378</v>
      </c>
      <c r="C3308" s="20" t="n">
        <v>45930</v>
      </c>
      <c r="D3308" s="21" t="n">
        <v>0.04</v>
      </c>
      <c r="E3308" s="21" t="n">
        <v>0.03</v>
      </c>
      <c r="F3308" s="21" t="n">
        <v>0.07000000000000001</v>
      </c>
    </row>
    <row r="3309">
      <c r="A3309" t="inlineStr">
        <is>
          <t>117CLF - Putnam (Locomotive)</t>
        </is>
      </c>
      <c r="B3309" s="20" t="n">
        <v>45931</v>
      </c>
      <c r="C3309" s="20" t="n">
        <v>46112</v>
      </c>
      <c r="D3309" s="21" t="n">
        <v>0.04</v>
      </c>
      <c r="E3309" s="21" t="n">
        <v>0.02</v>
      </c>
      <c r="F3309" s="21" t="n">
        <v>0.06</v>
      </c>
    </row>
    <row r="3310">
      <c r="A3310" t="inlineStr">
        <is>
          <t>117CLF - Putnam (Locomotive)</t>
        </is>
      </c>
      <c r="B3310" s="20" t="n">
        <v>46113</v>
      </c>
      <c r="C3310" s="20" t="n">
        <v>47848</v>
      </c>
      <c r="D3310" s="21" t="n">
        <v>0.04</v>
      </c>
      <c r="E3310" s="21" t="n">
        <v>0.03</v>
      </c>
      <c r="F3310" s="21" t="n">
        <v>0.07000000000000001</v>
      </c>
    </row>
    <row r="3311">
      <c r="A3311" t="inlineStr">
        <is>
          <t>117CLF - Putnam (Locomotive)</t>
        </is>
      </c>
      <c r="B3311" s="20" t="n">
        <v>47849</v>
      </c>
      <c r="C3311" s="20" t="n">
        <v>48304</v>
      </c>
      <c r="D3311" s="21" t="n">
        <v>0.04</v>
      </c>
      <c r="E3311" s="21" t="n">
        <v>0.02</v>
      </c>
      <c r="F3311" s="21" t="n">
        <v>0.06</v>
      </c>
    </row>
    <row r="3312">
      <c r="A3312" t="inlineStr">
        <is>
          <t>117CLF - Putnam (Locomotive)</t>
        </is>
      </c>
      <c r="B3312" s="20" t="n">
        <v>48305</v>
      </c>
      <c r="C3312" s="20" t="n">
        <v>2958465</v>
      </c>
      <c r="D3312" s="21" t="n">
        <v>0.04</v>
      </c>
      <c r="E3312" s="21" t="n">
        <v>0.01</v>
      </c>
      <c r="F3312" s="21" t="n">
        <v>0.05</v>
      </c>
    </row>
    <row r="3313">
      <c r="A3313" t="inlineStr">
        <is>
          <t>117E - Putnam (Energy)</t>
        </is>
      </c>
      <c r="B3313" s="20" t="n">
        <v>41275</v>
      </c>
      <c r="C3313" s="20" t="n">
        <v>41639</v>
      </c>
      <c r="D3313" s="21" t="n">
        <v>0.03</v>
      </c>
      <c r="E3313" s="21" t="n">
        <v>0.025</v>
      </c>
      <c r="F3313" s="21" t="n">
        <v>0.055</v>
      </c>
    </row>
    <row r="3314">
      <c r="A3314" t="inlineStr">
        <is>
          <t>117E - Putnam (Energy)</t>
        </is>
      </c>
      <c r="B3314" s="20" t="n">
        <v>41640</v>
      </c>
      <c r="C3314" s="20" t="n">
        <v>42004</v>
      </c>
      <c r="D3314" s="21" t="n">
        <v>0.02</v>
      </c>
      <c r="E3314" s="21" t="n">
        <v>0.02</v>
      </c>
      <c r="F3314" s="21" t="n">
        <v>0.04</v>
      </c>
    </row>
    <row r="3315">
      <c r="A3315" t="inlineStr">
        <is>
          <t>117E - Putnam (Energy)</t>
        </is>
      </c>
      <c r="B3315" s="20" t="n">
        <v>42005</v>
      </c>
      <c r="C3315" s="20" t="n">
        <v>42369</v>
      </c>
      <c r="D3315" s="21" t="n">
        <v>0.01</v>
      </c>
      <c r="E3315" s="21" t="n">
        <v>0.015</v>
      </c>
      <c r="F3315" s="21" t="n">
        <v>0.025</v>
      </c>
    </row>
    <row r="3316">
      <c r="A3316" t="inlineStr">
        <is>
          <t>117E - Putnam (Energy)</t>
        </is>
      </c>
      <c r="B3316" s="20" t="n">
        <v>42370</v>
      </c>
      <c r="C3316" s="20" t="n">
        <v>47848</v>
      </c>
      <c r="D3316" s="21" t="n">
        <v>0</v>
      </c>
      <c r="E3316" s="21" t="n">
        <v>0.01</v>
      </c>
      <c r="F3316" s="21" t="n">
        <v>0.01</v>
      </c>
    </row>
    <row r="3317">
      <c r="A3317" t="inlineStr">
        <is>
          <t>117E - Putnam (Energy)</t>
        </is>
      </c>
      <c r="B3317" s="20" t="n">
        <v>47849</v>
      </c>
      <c r="C3317" s="20" t="n">
        <v>2958465</v>
      </c>
      <c r="D3317" s="21" t="n">
        <v>0</v>
      </c>
      <c r="E3317" s="21" t="n">
        <v>0</v>
      </c>
      <c r="F3317" s="21" t="n">
        <v>0</v>
      </c>
    </row>
    <row r="3318">
      <c r="A3318" t="inlineStr">
        <is>
          <t>117JT - Putnam (Jet Fuel)</t>
        </is>
      </c>
      <c r="B3318" s="20" t="n">
        <v>42005</v>
      </c>
      <c r="C3318" s="20" t="n">
        <v>42185</v>
      </c>
      <c r="D3318" s="21" t="n">
        <v>0</v>
      </c>
      <c r="E3318" s="21" t="n">
        <v>0</v>
      </c>
      <c r="F3318" s="21" t="n">
        <v>0</v>
      </c>
    </row>
    <row r="3319">
      <c r="A3319" t="inlineStr">
        <is>
          <t>117JT - Putnam (Jet Fuel)</t>
        </is>
      </c>
      <c r="B3319" s="20" t="n">
        <v>42186</v>
      </c>
      <c r="C3319" s="20" t="n">
        <v>43190</v>
      </c>
      <c r="D3319" s="21" t="n">
        <v>0.04</v>
      </c>
      <c r="E3319" s="21" t="n">
        <v>0.03</v>
      </c>
      <c r="F3319" s="21" t="n">
        <v>0.07000000000000001</v>
      </c>
    </row>
    <row r="3320">
      <c r="A3320" t="inlineStr">
        <is>
          <t>117JT - Putnam (Jet Fuel)</t>
        </is>
      </c>
      <c r="B3320" s="20" t="n">
        <v>43191</v>
      </c>
      <c r="C3320" s="20" t="n">
        <v>43281</v>
      </c>
      <c r="D3320" s="21" t="n">
        <v>0.04</v>
      </c>
      <c r="E3320" s="21" t="n">
        <v>0.04</v>
      </c>
      <c r="F3320" s="21" t="n">
        <v>0.08</v>
      </c>
    </row>
    <row r="3321">
      <c r="A3321" t="inlineStr">
        <is>
          <t>117JT - Putnam (Jet Fuel)</t>
        </is>
      </c>
      <c r="B3321" s="20" t="n">
        <v>43282</v>
      </c>
      <c r="C3321" s="20" t="n">
        <v>43312</v>
      </c>
      <c r="D3321" s="21" t="n">
        <v>0.04</v>
      </c>
      <c r="E3321" s="21" t="n">
        <v>0.01</v>
      </c>
      <c r="F3321" s="21" t="n">
        <v>0.05</v>
      </c>
    </row>
    <row r="3322">
      <c r="A3322" t="inlineStr">
        <is>
          <t>117JT - Putnam (Jet Fuel)</t>
        </is>
      </c>
      <c r="B3322" s="20" t="n">
        <v>43313</v>
      </c>
      <c r="C3322" s="20" t="n">
        <v>2958465</v>
      </c>
      <c r="D3322" s="21" t="n">
        <v>0</v>
      </c>
      <c r="E3322" s="21" t="n">
        <v>0.01</v>
      </c>
      <c r="F3322" s="21" t="n">
        <v>0.01</v>
      </c>
    </row>
    <row r="3323">
      <c r="A3323" t="inlineStr">
        <is>
          <t>117TE - Putnam (TSPLOST Exempt)</t>
        </is>
      </c>
      <c r="B3323" s="20" t="n">
        <v>36708</v>
      </c>
      <c r="C3323" s="20" t="n">
        <v>45930</v>
      </c>
      <c r="D3323" s="21" t="n">
        <v>0.04</v>
      </c>
      <c r="E3323" s="21" t="n">
        <v>0.03</v>
      </c>
      <c r="F3323" s="21" t="n">
        <v>0.07000000000000001</v>
      </c>
    </row>
    <row r="3324">
      <c r="A3324" t="inlineStr">
        <is>
          <t>117TE - Putnam (TSPLOST Exempt)</t>
        </is>
      </c>
      <c r="B3324" s="20" t="n">
        <v>45931</v>
      </c>
      <c r="C3324" s="20" t="n">
        <v>46112</v>
      </c>
      <c r="D3324" s="21" t="n">
        <v>0.04</v>
      </c>
      <c r="E3324" s="21" t="n">
        <v>0.02</v>
      </c>
      <c r="F3324" s="21" t="n">
        <v>0.06</v>
      </c>
    </row>
    <row r="3325">
      <c r="A3325" t="inlineStr">
        <is>
          <t>117TE - Putnam (TSPLOST Exempt)</t>
        </is>
      </c>
      <c r="B3325" s="20" t="n">
        <v>46113</v>
      </c>
      <c r="C3325" s="20" t="n">
        <v>47848</v>
      </c>
      <c r="D3325" s="21" t="n">
        <v>0.04</v>
      </c>
      <c r="E3325" s="21" t="n">
        <v>0.03</v>
      </c>
      <c r="F3325" s="21" t="n">
        <v>0.07000000000000001</v>
      </c>
    </row>
    <row r="3326">
      <c r="A3326" t="inlineStr">
        <is>
          <t>117TE - Putnam (TSPLOST Exempt)</t>
        </is>
      </c>
      <c r="B3326" s="20" t="n">
        <v>47849</v>
      </c>
      <c r="C3326" s="20" t="n">
        <v>48304</v>
      </c>
      <c r="D3326" s="21" t="n">
        <v>0.04</v>
      </c>
      <c r="E3326" s="21" t="n">
        <v>0.02</v>
      </c>
      <c r="F3326" s="21" t="n">
        <v>0.06</v>
      </c>
    </row>
    <row r="3327">
      <c r="A3327" t="inlineStr">
        <is>
          <t>117TE - Putnam (TSPLOST Exempt)</t>
        </is>
      </c>
      <c r="B3327" s="20" t="n">
        <v>48305</v>
      </c>
      <c r="C3327" s="20" t="n">
        <v>2958465</v>
      </c>
      <c r="D3327" s="21" t="n">
        <v>0.04</v>
      </c>
      <c r="E3327" s="21" t="n">
        <v>0.01</v>
      </c>
      <c r="F3327" s="21" t="n">
        <v>0.05</v>
      </c>
    </row>
    <row r="3328">
      <c r="A3328" t="inlineStr">
        <is>
          <t>118 - Quitman</t>
        </is>
      </c>
      <c r="B3328" s="20" t="n">
        <v>28946</v>
      </c>
      <c r="C3328" s="20" t="n">
        <v>35795</v>
      </c>
      <c r="D3328" s="21" t="n">
        <v>0.04</v>
      </c>
      <c r="E3328" s="21" t="n">
        <v>0.01</v>
      </c>
      <c r="F3328" s="21" t="n">
        <v>0.05</v>
      </c>
    </row>
    <row r="3329">
      <c r="A3329" t="inlineStr">
        <is>
          <t>118 - Quitman</t>
        </is>
      </c>
      <c r="B3329" s="20" t="n">
        <v>35796</v>
      </c>
      <c r="C3329" s="20" t="n">
        <v>37711</v>
      </c>
      <c r="D3329" s="21" t="n">
        <v>0.04</v>
      </c>
      <c r="E3329" s="21" t="n">
        <v>0.02</v>
      </c>
      <c r="F3329" s="21" t="n">
        <v>0.06</v>
      </c>
    </row>
    <row r="3330">
      <c r="A3330" t="inlineStr">
        <is>
          <t>118 - Quitman</t>
        </is>
      </c>
      <c r="B3330" s="20" t="n">
        <v>37712</v>
      </c>
      <c r="C3330" s="20" t="n">
        <v>41274</v>
      </c>
      <c r="D3330" s="21" t="n">
        <v>0.04</v>
      </c>
      <c r="E3330" s="21" t="n">
        <v>0.03</v>
      </c>
      <c r="F3330" s="21" t="n">
        <v>0.07000000000000001</v>
      </c>
    </row>
    <row r="3331">
      <c r="A3331" t="inlineStr">
        <is>
          <t>118 - Quitman</t>
        </is>
      </c>
      <c r="B3331" s="20" t="n">
        <v>41275</v>
      </c>
      <c r="C3331" s="20" t="n">
        <v>46752</v>
      </c>
      <c r="D3331" s="21" t="n">
        <v>0.04</v>
      </c>
      <c r="E3331" s="21" t="n">
        <v>0.04</v>
      </c>
      <c r="F3331" s="21" t="n">
        <v>0.08</v>
      </c>
    </row>
    <row r="3332">
      <c r="A3332" t="inlineStr">
        <is>
          <t>118 - Quitman</t>
        </is>
      </c>
      <c r="B3332" s="20" t="n">
        <v>46753</v>
      </c>
      <c r="C3332" s="20" t="n">
        <v>47848</v>
      </c>
      <c r="D3332" s="21" t="n">
        <v>0.04</v>
      </c>
      <c r="E3332" s="21" t="n">
        <v>0.03</v>
      </c>
      <c r="F3332" s="21" t="n">
        <v>0.07000000000000001</v>
      </c>
    </row>
    <row r="3333">
      <c r="A3333" t="inlineStr">
        <is>
          <t>118 - Quitman</t>
        </is>
      </c>
      <c r="B3333" s="20" t="n">
        <v>47849</v>
      </c>
      <c r="C3333" s="20" t="n">
        <v>48579</v>
      </c>
      <c r="D3333" s="21" t="n">
        <v>0.04</v>
      </c>
      <c r="E3333" s="21" t="n">
        <v>0.02</v>
      </c>
      <c r="F3333" s="21" t="n">
        <v>0.06</v>
      </c>
    </row>
    <row r="3334">
      <c r="A3334" t="inlineStr">
        <is>
          <t>118 - Quitman</t>
        </is>
      </c>
      <c r="B3334" s="20" t="n">
        <v>48580</v>
      </c>
      <c r="C3334" s="20" t="n">
        <v>2958465</v>
      </c>
      <c r="D3334" s="21" t="n">
        <v>0.04</v>
      </c>
      <c r="E3334" s="21" t="n">
        <v>0.01</v>
      </c>
      <c r="F3334" s="21" t="n">
        <v>0.05</v>
      </c>
    </row>
    <row r="3335">
      <c r="A3335" t="inlineStr">
        <is>
          <t>118CLF - Quitman (Locomotive)</t>
        </is>
      </c>
      <c r="B3335" s="20" t="n">
        <v>44378</v>
      </c>
      <c r="C3335" s="20" t="n">
        <v>46752</v>
      </c>
      <c r="D3335" s="21" t="n">
        <v>0.04</v>
      </c>
      <c r="E3335" s="21" t="n">
        <v>0.03</v>
      </c>
      <c r="F3335" s="21" t="n">
        <v>0.07000000000000001</v>
      </c>
    </row>
    <row r="3336">
      <c r="A3336" t="inlineStr">
        <is>
          <t>118CLF - Quitman (Locomotive)</t>
        </is>
      </c>
      <c r="B3336" s="20" t="n">
        <v>46753</v>
      </c>
      <c r="C3336" s="20" t="n">
        <v>47848</v>
      </c>
      <c r="D3336" s="21" t="n">
        <v>0.04</v>
      </c>
      <c r="E3336" s="21" t="n">
        <v>0.02</v>
      </c>
      <c r="F3336" s="21" t="n">
        <v>0.06</v>
      </c>
    </row>
    <row r="3337">
      <c r="A3337" t="inlineStr">
        <is>
          <t>118CLF - Quitman (Locomotive)</t>
        </is>
      </c>
      <c r="B3337" s="20" t="n">
        <v>47849</v>
      </c>
      <c r="C3337" s="20" t="n">
        <v>2958465</v>
      </c>
      <c r="D3337" s="21" t="n">
        <v>0.04</v>
      </c>
      <c r="E3337" s="21" t="n">
        <v>0.01</v>
      </c>
      <c r="F3337" s="21" t="n">
        <v>0.05</v>
      </c>
    </row>
    <row r="3338">
      <c r="A3338" t="inlineStr">
        <is>
          <t>118E - Quitman (Energy)</t>
        </is>
      </c>
      <c r="B3338" s="20" t="n">
        <v>41275</v>
      </c>
      <c r="C3338" s="20" t="n">
        <v>41639</v>
      </c>
      <c r="D3338" s="21" t="n">
        <v>0.03</v>
      </c>
      <c r="E3338" s="21" t="n">
        <v>0.025</v>
      </c>
      <c r="F3338" s="21" t="n">
        <v>0.055</v>
      </c>
    </row>
    <row r="3339">
      <c r="A3339" t="inlineStr">
        <is>
          <t>118E - Quitman (Energy)</t>
        </is>
      </c>
      <c r="B3339" s="20" t="n">
        <v>41640</v>
      </c>
      <c r="C3339" s="20" t="n">
        <v>42004</v>
      </c>
      <c r="D3339" s="21" t="n">
        <v>0.02</v>
      </c>
      <c r="E3339" s="21" t="n">
        <v>0.02</v>
      </c>
      <c r="F3339" s="21" t="n">
        <v>0.04</v>
      </c>
    </row>
    <row r="3340">
      <c r="A3340" t="inlineStr">
        <is>
          <t>118E - Quitman (Energy)</t>
        </is>
      </c>
      <c r="B3340" s="20" t="n">
        <v>42005</v>
      </c>
      <c r="C3340" s="20" t="n">
        <v>42369</v>
      </c>
      <c r="D3340" s="21" t="n">
        <v>0.01</v>
      </c>
      <c r="E3340" s="21" t="n">
        <v>0.015</v>
      </c>
      <c r="F3340" s="21" t="n">
        <v>0.025</v>
      </c>
    </row>
    <row r="3341">
      <c r="A3341" t="inlineStr">
        <is>
          <t>118E - Quitman (Energy)</t>
        </is>
      </c>
      <c r="B3341" s="20" t="n">
        <v>42370</v>
      </c>
      <c r="C3341" s="20" t="n">
        <v>46752</v>
      </c>
      <c r="D3341" s="21" t="n">
        <v>0</v>
      </c>
      <c r="E3341" s="21" t="n">
        <v>0.01</v>
      </c>
      <c r="F3341" s="21" t="n">
        <v>0.01</v>
      </c>
    </row>
    <row r="3342">
      <c r="A3342" t="inlineStr">
        <is>
          <t>118JT - Quitman (Jet Fuel)</t>
        </is>
      </c>
      <c r="B3342" s="20" t="n">
        <v>42005</v>
      </c>
      <c r="C3342" s="20" t="n">
        <v>42185</v>
      </c>
      <c r="D3342" s="21" t="n">
        <v>0</v>
      </c>
      <c r="E3342" s="21" t="n">
        <v>0</v>
      </c>
      <c r="F3342" s="21" t="n">
        <v>0</v>
      </c>
    </row>
    <row r="3343">
      <c r="A3343" t="inlineStr">
        <is>
          <t>118JT - Quitman (Jet Fuel)</t>
        </is>
      </c>
      <c r="B3343" s="20" t="n">
        <v>42186</v>
      </c>
      <c r="C3343" s="20" t="n">
        <v>43281</v>
      </c>
      <c r="D3343" s="21" t="n">
        <v>0.04</v>
      </c>
      <c r="E3343" s="21" t="n">
        <v>0.04</v>
      </c>
      <c r="F3343" s="21" t="n">
        <v>0.08</v>
      </c>
    </row>
    <row r="3344">
      <c r="A3344" t="inlineStr">
        <is>
          <t>118JT - Quitman (Jet Fuel)</t>
        </is>
      </c>
      <c r="B3344" s="20" t="n">
        <v>43282</v>
      </c>
      <c r="C3344" s="20" t="n">
        <v>43312</v>
      </c>
      <c r="D3344" s="21" t="n">
        <v>0.04</v>
      </c>
      <c r="E3344" s="21" t="n">
        <v>0.01</v>
      </c>
      <c r="F3344" s="21" t="n">
        <v>0.05</v>
      </c>
    </row>
    <row r="3345">
      <c r="A3345" t="inlineStr">
        <is>
          <t>118JT - Quitman (Jet Fuel)</t>
        </is>
      </c>
      <c r="B3345" s="20" t="n">
        <v>43313</v>
      </c>
      <c r="C3345" s="20" t="n">
        <v>2958465</v>
      </c>
      <c r="D3345" s="21" t="n">
        <v>0</v>
      </c>
      <c r="E3345" s="21" t="n">
        <v>0.01</v>
      </c>
      <c r="F3345" s="21" t="n">
        <v>0.01</v>
      </c>
    </row>
    <row r="3346">
      <c r="A3346" t="inlineStr">
        <is>
          <t>118TE - Quitman (TSPLOST Exempt)</t>
        </is>
      </c>
      <c r="B3346" s="20" t="n">
        <v>41275</v>
      </c>
      <c r="C3346" s="20" t="n">
        <v>46752</v>
      </c>
      <c r="D3346" s="21" t="n">
        <v>0.04</v>
      </c>
      <c r="E3346" s="21" t="n">
        <v>0.03</v>
      </c>
      <c r="F3346" s="21" t="n">
        <v>0.07000000000000001</v>
      </c>
    </row>
    <row r="3347">
      <c r="A3347" t="inlineStr">
        <is>
          <t>118TE - Quitman (TSPLOST Exempt)</t>
        </is>
      </c>
      <c r="B3347" s="20" t="n">
        <v>46753</v>
      </c>
      <c r="C3347" s="20" t="n">
        <v>47848</v>
      </c>
      <c r="D3347" s="21" t="n">
        <v>0.04</v>
      </c>
      <c r="E3347" s="21" t="n">
        <v>0.02</v>
      </c>
      <c r="F3347" s="21" t="n">
        <v>0.06</v>
      </c>
    </row>
    <row r="3348">
      <c r="A3348" t="inlineStr">
        <is>
          <t>118TE - Quitman (TSPLOST Exempt)</t>
        </is>
      </c>
      <c r="B3348" s="20" t="n">
        <v>47849</v>
      </c>
      <c r="C3348" s="20" t="n">
        <v>2958465</v>
      </c>
      <c r="D3348" s="21" t="n">
        <v>0.04</v>
      </c>
      <c r="E3348" s="21" t="n">
        <v>0.01</v>
      </c>
      <c r="F3348" s="21" t="n">
        <v>0.05</v>
      </c>
    </row>
    <row r="3349">
      <c r="A3349" t="inlineStr">
        <is>
          <t>119 - Rabun</t>
        </is>
      </c>
      <c r="B3349" s="20" t="n">
        <v>30407</v>
      </c>
      <c r="C3349" s="20" t="n">
        <v>32598</v>
      </c>
      <c r="D3349" s="21" t="n">
        <v>0.04</v>
      </c>
      <c r="E3349" s="21" t="n">
        <v>0.01</v>
      </c>
      <c r="F3349" s="21" t="n">
        <v>0.05</v>
      </c>
    </row>
    <row r="3350">
      <c r="A3350" t="inlineStr">
        <is>
          <t>119 - Rabun</t>
        </is>
      </c>
      <c r="B3350" s="20" t="n">
        <v>32599</v>
      </c>
      <c r="C3350" s="20" t="n">
        <v>33785</v>
      </c>
      <c r="D3350" s="21" t="n">
        <v>0.04</v>
      </c>
      <c r="E3350" s="21" t="n">
        <v>0.02</v>
      </c>
      <c r="F3350" s="21" t="n">
        <v>0.06</v>
      </c>
    </row>
    <row r="3351">
      <c r="A3351" t="inlineStr">
        <is>
          <t>119 - Rabun</t>
        </is>
      </c>
      <c r="B3351" s="20" t="n">
        <v>33786</v>
      </c>
      <c r="C3351" s="20" t="n">
        <v>34059</v>
      </c>
      <c r="D3351" s="21" t="n">
        <v>0.04</v>
      </c>
      <c r="E3351" s="21" t="n">
        <v>0.01</v>
      </c>
      <c r="F3351" s="21" t="n">
        <v>0.05</v>
      </c>
    </row>
    <row r="3352">
      <c r="A3352" t="inlineStr">
        <is>
          <t>119 - Rabun</t>
        </is>
      </c>
      <c r="B3352" s="20" t="n">
        <v>34060</v>
      </c>
      <c r="C3352" s="20" t="n">
        <v>35795</v>
      </c>
      <c r="D3352" s="21" t="n">
        <v>0.04</v>
      </c>
      <c r="E3352" s="21" t="n">
        <v>0.02</v>
      </c>
      <c r="F3352" s="21" t="n">
        <v>0.06</v>
      </c>
    </row>
    <row r="3353">
      <c r="A3353" t="inlineStr">
        <is>
          <t>119 - Rabun</t>
        </is>
      </c>
      <c r="B3353" s="20" t="n">
        <v>35796</v>
      </c>
      <c r="C3353" s="20" t="n">
        <v>44651</v>
      </c>
      <c r="D3353" s="21" t="n">
        <v>0.04</v>
      </c>
      <c r="E3353" s="21" t="n">
        <v>0.03</v>
      </c>
      <c r="F3353" s="21" t="n">
        <v>0.07000000000000001</v>
      </c>
    </row>
    <row r="3354">
      <c r="A3354" t="inlineStr">
        <is>
          <t>119 - Rabun</t>
        </is>
      </c>
      <c r="B3354" s="20" t="n">
        <v>44652</v>
      </c>
      <c r="C3354" s="20" t="n">
        <v>45930</v>
      </c>
      <c r="D3354" s="21" t="n">
        <v>0.04</v>
      </c>
      <c r="E3354" s="21" t="n">
        <v>0.04</v>
      </c>
      <c r="F3354" s="21" t="n">
        <v>0.08</v>
      </c>
    </row>
    <row r="3355">
      <c r="A3355" t="inlineStr">
        <is>
          <t>119 - Rabun</t>
        </is>
      </c>
      <c r="B3355" s="20" t="n">
        <v>45931</v>
      </c>
      <c r="C3355" s="20" t="n">
        <v>46112</v>
      </c>
      <c r="D3355" s="21" t="n">
        <v>0.04</v>
      </c>
      <c r="E3355" s="21" t="n">
        <v>0.03</v>
      </c>
      <c r="F3355" s="21" t="n">
        <v>0.07000000000000001</v>
      </c>
    </row>
    <row r="3356">
      <c r="A3356" t="inlineStr">
        <is>
          <t>119 - Rabun</t>
        </is>
      </c>
      <c r="B3356" s="20" t="n">
        <v>46113</v>
      </c>
      <c r="C3356" s="20" t="n">
        <v>47756</v>
      </c>
      <c r="D3356" s="21" t="n">
        <v>0.04</v>
      </c>
      <c r="E3356" s="21" t="n">
        <v>0.04</v>
      </c>
      <c r="F3356" s="21" t="n">
        <v>0.08</v>
      </c>
    </row>
    <row r="3357">
      <c r="A3357" t="inlineStr">
        <is>
          <t>119 - Rabun</t>
        </is>
      </c>
      <c r="B3357" s="20" t="n">
        <v>47757</v>
      </c>
      <c r="C3357" s="20" t="n">
        <v>48121</v>
      </c>
      <c r="D3357" s="21" t="n">
        <v>0.04</v>
      </c>
      <c r="E3357" s="21" t="n">
        <v>0.03</v>
      </c>
      <c r="F3357" s="21" t="n">
        <v>0.07000000000000001</v>
      </c>
    </row>
    <row r="3358">
      <c r="A3358" t="inlineStr">
        <is>
          <t>119 - Rabun</t>
        </is>
      </c>
      <c r="B3358" s="20" t="n">
        <v>48122</v>
      </c>
      <c r="C3358" s="20" t="n">
        <v>48304</v>
      </c>
      <c r="D3358" s="21" t="n">
        <v>0.04</v>
      </c>
      <c r="E3358" s="21" t="n">
        <v>0.02</v>
      </c>
      <c r="F3358" s="21" t="n">
        <v>0.06</v>
      </c>
    </row>
    <row r="3359">
      <c r="A3359" t="inlineStr">
        <is>
          <t>119 - Rabun</t>
        </is>
      </c>
      <c r="B3359" s="20" t="n">
        <v>48305</v>
      </c>
      <c r="C3359" s="20" t="n">
        <v>2958465</v>
      </c>
      <c r="D3359" s="21" t="n">
        <v>0.04</v>
      </c>
      <c r="E3359" s="21" t="n">
        <v>0.01</v>
      </c>
      <c r="F3359" s="21" t="n">
        <v>0.05</v>
      </c>
    </row>
    <row r="3360">
      <c r="A3360" t="inlineStr">
        <is>
          <t>119CLF - Rabun (Locomotive)</t>
        </is>
      </c>
      <c r="B3360" s="20" t="n">
        <v>44378</v>
      </c>
      <c r="C3360" s="20" t="n">
        <v>47756</v>
      </c>
      <c r="D3360" s="21" t="n">
        <v>0.04</v>
      </c>
      <c r="E3360" s="21" t="n">
        <v>0.03</v>
      </c>
      <c r="F3360" s="21" t="n">
        <v>0.07000000000000001</v>
      </c>
    </row>
    <row r="3361">
      <c r="A3361" t="inlineStr">
        <is>
          <t>119CLF - Rabun (Locomotive)</t>
        </is>
      </c>
      <c r="B3361" s="20" t="n">
        <v>47757</v>
      </c>
      <c r="C3361" s="20" t="n">
        <v>48121</v>
      </c>
      <c r="D3361" s="21" t="n">
        <v>0.04</v>
      </c>
      <c r="E3361" s="21" t="n">
        <v>0.02</v>
      </c>
      <c r="F3361" s="21" t="n">
        <v>0.06</v>
      </c>
    </row>
    <row r="3362">
      <c r="A3362" t="inlineStr">
        <is>
          <t>119CLF - Rabun (Locomotive)</t>
        </is>
      </c>
      <c r="B3362" s="20" t="n">
        <v>48122</v>
      </c>
      <c r="C3362" s="20" t="n">
        <v>2958465</v>
      </c>
      <c r="D3362" s="21" t="n">
        <v>0.04</v>
      </c>
      <c r="E3362" s="21" t="n">
        <v>0.01</v>
      </c>
      <c r="F3362" s="21" t="n">
        <v>0.05</v>
      </c>
    </row>
    <row r="3363">
      <c r="A3363" t="inlineStr">
        <is>
          <t>119E - Rabun (Energy)</t>
        </is>
      </c>
      <c r="B3363" s="20" t="n">
        <v>41275</v>
      </c>
      <c r="C3363" s="20" t="n">
        <v>41639</v>
      </c>
      <c r="D3363" s="21" t="n">
        <v>0.03</v>
      </c>
      <c r="E3363" s="21" t="n">
        <v>0.0275</v>
      </c>
      <c r="F3363" s="21" t="n">
        <v>0.0575</v>
      </c>
    </row>
    <row r="3364">
      <c r="A3364" t="inlineStr">
        <is>
          <t>119E - Rabun (Energy)</t>
        </is>
      </c>
      <c r="B3364" s="20" t="n">
        <v>41640</v>
      </c>
      <c r="C3364" s="20" t="n">
        <v>42004</v>
      </c>
      <c r="D3364" s="21" t="n">
        <v>0.02</v>
      </c>
      <c r="E3364" s="21" t="n">
        <v>0.025</v>
      </c>
      <c r="F3364" s="21" t="n">
        <v>0.045</v>
      </c>
    </row>
    <row r="3365">
      <c r="A3365" t="inlineStr">
        <is>
          <t>119E - Rabun (Energy)</t>
        </is>
      </c>
      <c r="B3365" s="20" t="n">
        <v>42005</v>
      </c>
      <c r="C3365" s="20" t="n">
        <v>42369</v>
      </c>
      <c r="D3365" s="21" t="n">
        <v>0.01</v>
      </c>
      <c r="E3365" s="21" t="n">
        <v>0.0225</v>
      </c>
      <c r="F3365" s="21" t="n">
        <v>0.0325</v>
      </c>
    </row>
    <row r="3366">
      <c r="A3366" t="inlineStr">
        <is>
          <t>119E - Rabun (Energy)</t>
        </is>
      </c>
      <c r="B3366" s="20" t="n">
        <v>42370</v>
      </c>
      <c r="C3366" s="20" t="n">
        <v>47756</v>
      </c>
      <c r="D3366" s="21" t="n">
        <v>0</v>
      </c>
      <c r="E3366" s="21" t="n">
        <v>0.02</v>
      </c>
      <c r="F3366" s="21" t="n">
        <v>0.02</v>
      </c>
    </row>
    <row r="3367">
      <c r="A3367" t="inlineStr">
        <is>
          <t>119E - Rabun (Energy)</t>
        </is>
      </c>
      <c r="B3367" s="20" t="n">
        <v>47757</v>
      </c>
      <c r="C3367" s="20" t="n">
        <v>2958465</v>
      </c>
      <c r="D3367" s="21" t="n">
        <v>0</v>
      </c>
      <c r="E3367" s="21" t="n">
        <v>0.01</v>
      </c>
      <c r="F3367" s="21" t="n">
        <v>0.01</v>
      </c>
    </row>
    <row r="3368">
      <c r="A3368" t="inlineStr">
        <is>
          <t>119JT - Rabun (Jet Fuel)</t>
        </is>
      </c>
      <c r="B3368" s="20" t="n">
        <v>42005</v>
      </c>
      <c r="C3368" s="20" t="n">
        <v>42185</v>
      </c>
      <c r="D3368" s="21" t="n">
        <v>0</v>
      </c>
      <c r="E3368" s="21" t="n">
        <v>0</v>
      </c>
      <c r="F3368" s="21" t="n">
        <v>0</v>
      </c>
    </row>
    <row r="3369">
      <c r="A3369" t="inlineStr">
        <is>
          <t>119JT - Rabun (Jet Fuel)</t>
        </is>
      </c>
      <c r="B3369" s="20" t="n">
        <v>42186</v>
      </c>
      <c r="C3369" s="20" t="n">
        <v>43281</v>
      </c>
      <c r="D3369" s="21" t="n">
        <v>0.04</v>
      </c>
      <c r="E3369" s="21" t="n">
        <v>0.03</v>
      </c>
      <c r="F3369" s="21" t="n">
        <v>0.07000000000000001</v>
      </c>
    </row>
    <row r="3370">
      <c r="A3370" t="inlineStr">
        <is>
          <t>119JT - Rabun (Jet Fuel)</t>
        </is>
      </c>
      <c r="B3370" s="20" t="n">
        <v>43282</v>
      </c>
      <c r="C3370" s="20" t="n">
        <v>43312</v>
      </c>
      <c r="D3370" s="21" t="n">
        <v>0.04</v>
      </c>
      <c r="E3370" s="21" t="n">
        <v>0.01</v>
      </c>
      <c r="F3370" s="21" t="n">
        <v>0.05</v>
      </c>
    </row>
    <row r="3371">
      <c r="A3371" t="inlineStr">
        <is>
          <t>119JT - Rabun (Jet Fuel)</t>
        </is>
      </c>
      <c r="B3371" s="20" t="n">
        <v>43313</v>
      </c>
      <c r="C3371" s="20" t="n">
        <v>2958465</v>
      </c>
      <c r="D3371" s="21" t="n">
        <v>0</v>
      </c>
      <c r="E3371" s="21" t="n">
        <v>0.01</v>
      </c>
      <c r="F3371" s="21" t="n">
        <v>0.01</v>
      </c>
    </row>
    <row r="3372">
      <c r="A3372" t="inlineStr">
        <is>
          <t>119TE - Rabun (TSPLOST Exempt)</t>
        </is>
      </c>
      <c r="B3372" s="20" t="n">
        <v>30407</v>
      </c>
      <c r="C3372" s="20" t="n">
        <v>32598</v>
      </c>
      <c r="D3372" s="21" t="n">
        <v>0.04</v>
      </c>
      <c r="E3372" s="21" t="n">
        <v>0.01</v>
      </c>
      <c r="F3372" s="21" t="n">
        <v>0.05</v>
      </c>
    </row>
    <row r="3373">
      <c r="A3373" t="inlineStr">
        <is>
          <t>119TE - Rabun (TSPLOST Exempt)</t>
        </is>
      </c>
      <c r="B3373" s="20" t="n">
        <v>32599</v>
      </c>
      <c r="C3373" s="20" t="n">
        <v>33785</v>
      </c>
      <c r="D3373" s="21" t="n">
        <v>0.04</v>
      </c>
      <c r="E3373" s="21" t="n">
        <v>0.02</v>
      </c>
      <c r="F3373" s="21" t="n">
        <v>0.06</v>
      </c>
    </row>
    <row r="3374">
      <c r="A3374" t="inlineStr">
        <is>
          <t>119TE - Rabun (TSPLOST Exempt)</t>
        </is>
      </c>
      <c r="B3374" s="20" t="n">
        <v>33786</v>
      </c>
      <c r="C3374" s="20" t="n">
        <v>34059</v>
      </c>
      <c r="D3374" s="21" t="n">
        <v>0.04</v>
      </c>
      <c r="E3374" s="21" t="n">
        <v>0.01</v>
      </c>
      <c r="F3374" s="21" t="n">
        <v>0.05</v>
      </c>
    </row>
    <row r="3375">
      <c r="A3375" t="inlineStr">
        <is>
          <t>119TE - Rabun (TSPLOST Exempt)</t>
        </is>
      </c>
      <c r="B3375" s="20" t="n">
        <v>34060</v>
      </c>
      <c r="C3375" s="20" t="n">
        <v>35795</v>
      </c>
      <c r="D3375" s="21" t="n">
        <v>0.04</v>
      </c>
      <c r="E3375" s="21" t="n">
        <v>0.02</v>
      </c>
      <c r="F3375" s="21" t="n">
        <v>0.06</v>
      </c>
    </row>
    <row r="3376">
      <c r="A3376" t="inlineStr">
        <is>
          <t>119TE - Rabun (TSPLOST Exempt)</t>
        </is>
      </c>
      <c r="B3376" s="20" t="n">
        <v>35796</v>
      </c>
      <c r="C3376" s="20" t="n">
        <v>47756</v>
      </c>
      <c r="D3376" s="21" t="n">
        <v>0.04</v>
      </c>
      <c r="E3376" s="21" t="n">
        <v>0.03</v>
      </c>
      <c r="F3376" s="21" t="n">
        <v>0.07000000000000001</v>
      </c>
    </row>
    <row r="3377">
      <c r="A3377" t="inlineStr">
        <is>
          <t>119TE - Rabun (TSPLOST Exempt)</t>
        </is>
      </c>
      <c r="B3377" s="20" t="n">
        <v>47757</v>
      </c>
      <c r="C3377" s="20" t="n">
        <v>48121</v>
      </c>
      <c r="D3377" s="21" t="n">
        <v>0.04</v>
      </c>
      <c r="E3377" s="21" t="n">
        <v>0.02</v>
      </c>
      <c r="F3377" s="21" t="n">
        <v>0.06</v>
      </c>
    </row>
    <row r="3378">
      <c r="A3378" t="inlineStr">
        <is>
          <t>119TE - Rabun (TSPLOST Exempt)</t>
        </is>
      </c>
      <c r="B3378" s="20" t="n">
        <v>48122</v>
      </c>
      <c r="C3378" s="20" t="n">
        <v>2958465</v>
      </c>
      <c r="D3378" s="21" t="n">
        <v>0.04</v>
      </c>
      <c r="E3378" s="21" t="n">
        <v>0.01</v>
      </c>
      <c r="F3378" s="21" t="n">
        <v>0.05</v>
      </c>
    </row>
    <row r="3379">
      <c r="A3379" t="inlineStr">
        <is>
          <t>120 - Randolph</t>
        </is>
      </c>
      <c r="B3379" s="20" t="n">
        <v>29768</v>
      </c>
      <c r="C3379" s="20" t="n">
        <v>32508</v>
      </c>
      <c r="D3379" s="21" t="n">
        <v>0.04</v>
      </c>
      <c r="E3379" s="21" t="n">
        <v>0.01</v>
      </c>
      <c r="F3379" s="21" t="n">
        <v>0.05</v>
      </c>
    </row>
    <row r="3380">
      <c r="A3380" t="inlineStr">
        <is>
          <t>120 - Randolph</t>
        </is>
      </c>
      <c r="B3380" s="20" t="n">
        <v>32509</v>
      </c>
      <c r="C3380" s="20" t="n">
        <v>35430</v>
      </c>
      <c r="D3380" s="21" t="n">
        <v>0.04</v>
      </c>
      <c r="E3380" s="21" t="n">
        <v>0.02</v>
      </c>
      <c r="F3380" s="21" t="n">
        <v>0.06</v>
      </c>
    </row>
    <row r="3381">
      <c r="A3381" t="inlineStr">
        <is>
          <t>120 - Randolph</t>
        </is>
      </c>
      <c r="B3381" s="20" t="n">
        <v>35431</v>
      </c>
      <c r="C3381" s="20" t="n">
        <v>35520</v>
      </c>
      <c r="D3381" s="21" t="n">
        <v>0.04</v>
      </c>
      <c r="E3381" s="21" t="n">
        <v>0.01</v>
      </c>
      <c r="F3381" s="21" t="n">
        <v>0.05</v>
      </c>
    </row>
    <row r="3382">
      <c r="A3382" t="inlineStr">
        <is>
          <t>120 - Randolph</t>
        </is>
      </c>
      <c r="B3382" s="20" t="n">
        <v>35521</v>
      </c>
      <c r="C3382" s="20" t="n">
        <v>35795</v>
      </c>
      <c r="D3382" s="21" t="n">
        <v>0.04</v>
      </c>
      <c r="E3382" s="21" t="n">
        <v>0.02</v>
      </c>
      <c r="F3382" s="21" t="n">
        <v>0.06</v>
      </c>
    </row>
    <row r="3383">
      <c r="A3383" t="inlineStr">
        <is>
          <t>120 - Randolph</t>
        </is>
      </c>
      <c r="B3383" s="20" t="n">
        <v>35796</v>
      </c>
      <c r="C3383" s="20" t="n">
        <v>36981</v>
      </c>
      <c r="D3383" s="21" t="n">
        <v>0.04</v>
      </c>
      <c r="E3383" s="21" t="n">
        <v>0.03</v>
      </c>
      <c r="F3383" s="21" t="n">
        <v>0.07000000000000001</v>
      </c>
    </row>
    <row r="3384">
      <c r="A3384" t="inlineStr">
        <is>
          <t>120 - Randolph</t>
        </is>
      </c>
      <c r="B3384" s="20" t="n">
        <v>36982</v>
      </c>
      <c r="C3384" s="20" t="n">
        <v>37256</v>
      </c>
      <c r="D3384" s="21" t="n">
        <v>0.04</v>
      </c>
      <c r="E3384" s="21" t="n">
        <v>0.02</v>
      </c>
      <c r="F3384" s="21" t="n">
        <v>0.06</v>
      </c>
    </row>
    <row r="3385">
      <c r="A3385" t="inlineStr">
        <is>
          <t>120 - Randolph</t>
        </is>
      </c>
      <c r="B3385" s="20" t="n">
        <v>37257</v>
      </c>
      <c r="C3385" s="20" t="n">
        <v>37621</v>
      </c>
      <c r="D3385" s="21" t="n">
        <v>0.04</v>
      </c>
      <c r="E3385" s="21" t="n">
        <v>0.03</v>
      </c>
      <c r="F3385" s="21" t="n">
        <v>0.07000000000000001</v>
      </c>
    </row>
    <row r="3386">
      <c r="A3386" t="inlineStr">
        <is>
          <t>120 - Randolph</t>
        </is>
      </c>
      <c r="B3386" s="20" t="n">
        <v>37622</v>
      </c>
      <c r="C3386" s="20" t="n">
        <v>38898</v>
      </c>
      <c r="D3386" s="21" t="n">
        <v>0.04</v>
      </c>
      <c r="E3386" s="21" t="n">
        <v>0.02</v>
      </c>
      <c r="F3386" s="21" t="n">
        <v>0.06</v>
      </c>
    </row>
    <row r="3387">
      <c r="A3387" t="inlineStr">
        <is>
          <t>120 - Randolph</t>
        </is>
      </c>
      <c r="B3387" s="20" t="n">
        <v>38899</v>
      </c>
      <c r="C3387" s="20" t="n">
        <v>41274</v>
      </c>
      <c r="D3387" s="21" t="n">
        <v>0.04</v>
      </c>
      <c r="E3387" s="21" t="n">
        <v>0.03</v>
      </c>
      <c r="F3387" s="21" t="n">
        <v>0.07000000000000001</v>
      </c>
    </row>
    <row r="3388">
      <c r="A3388" t="inlineStr">
        <is>
          <t>120 - Randolph</t>
        </is>
      </c>
      <c r="B3388" s="20" t="n">
        <v>41275</v>
      </c>
      <c r="C3388" s="20" t="n">
        <v>42551</v>
      </c>
      <c r="D3388" s="21" t="n">
        <v>0.04</v>
      </c>
      <c r="E3388" s="21" t="n">
        <v>0.04</v>
      </c>
      <c r="F3388" s="21" t="n">
        <v>0.08</v>
      </c>
    </row>
    <row r="3389">
      <c r="A3389" t="inlineStr">
        <is>
          <t>120 - Randolph</t>
        </is>
      </c>
      <c r="B3389" s="20" t="n">
        <v>42552</v>
      </c>
      <c r="C3389" s="20" t="n">
        <v>42916</v>
      </c>
      <c r="D3389" s="21" t="n">
        <v>0.04</v>
      </c>
      <c r="E3389" s="21" t="n">
        <v>0.03</v>
      </c>
      <c r="F3389" s="21" t="n">
        <v>0.07000000000000001</v>
      </c>
    </row>
    <row r="3390">
      <c r="A3390" t="inlineStr">
        <is>
          <t>120 - Randolph</t>
        </is>
      </c>
      <c r="B3390" s="20" t="n">
        <v>42917</v>
      </c>
      <c r="C3390" s="20" t="n">
        <v>46568</v>
      </c>
      <c r="D3390" s="21" t="n">
        <v>0.04</v>
      </c>
      <c r="E3390" s="21" t="n">
        <v>0.04</v>
      </c>
      <c r="F3390" s="21" t="n">
        <v>0.08</v>
      </c>
    </row>
    <row r="3391">
      <c r="A3391" t="inlineStr">
        <is>
          <t>120 - Randolph</t>
        </is>
      </c>
      <c r="B3391" s="20" t="n">
        <v>46569</v>
      </c>
      <c r="C3391" s="20" t="n">
        <v>47483</v>
      </c>
      <c r="D3391" s="21" t="n">
        <v>0.04</v>
      </c>
      <c r="E3391" s="21" t="n">
        <v>0.03</v>
      </c>
      <c r="F3391" s="21" t="n">
        <v>0.07000000000000001</v>
      </c>
    </row>
    <row r="3392">
      <c r="A3392" t="inlineStr">
        <is>
          <t>120 - Randolph</t>
        </is>
      </c>
      <c r="B3392" s="20" t="n">
        <v>47484</v>
      </c>
      <c r="C3392" s="20" t="n">
        <v>48579</v>
      </c>
      <c r="D3392" s="21" t="n">
        <v>0.04</v>
      </c>
      <c r="E3392" s="21" t="n">
        <v>0.02</v>
      </c>
      <c r="F3392" s="21" t="n">
        <v>0.06</v>
      </c>
    </row>
    <row r="3393">
      <c r="A3393" t="inlineStr">
        <is>
          <t>120 - Randolph</t>
        </is>
      </c>
      <c r="B3393" s="20" t="n">
        <v>48580</v>
      </c>
      <c r="C3393" s="20" t="n">
        <v>2958465</v>
      </c>
      <c r="D3393" s="21" t="n">
        <v>0.04</v>
      </c>
      <c r="E3393" s="21" t="n">
        <v>0.01</v>
      </c>
      <c r="F3393" s="21" t="n">
        <v>0.05</v>
      </c>
    </row>
    <row r="3394">
      <c r="A3394" t="inlineStr">
        <is>
          <t>120CLF - Randolph (Locomotive)</t>
        </is>
      </c>
      <c r="B3394" s="20" t="n">
        <v>44378</v>
      </c>
      <c r="C3394" s="20" t="n">
        <v>46568</v>
      </c>
      <c r="D3394" s="21" t="n">
        <v>0.04</v>
      </c>
      <c r="E3394" s="21" t="n">
        <v>0.03</v>
      </c>
      <c r="F3394" s="21" t="n">
        <v>0.07000000000000001</v>
      </c>
    </row>
    <row r="3395">
      <c r="A3395" t="inlineStr">
        <is>
          <t>120CLF - Randolph (Locomotive)</t>
        </is>
      </c>
      <c r="B3395" s="20" t="n">
        <v>46569</v>
      </c>
      <c r="C3395" s="20" t="n">
        <v>47483</v>
      </c>
      <c r="D3395" s="21" t="n">
        <v>0.04</v>
      </c>
      <c r="E3395" s="21" t="n">
        <v>0.02</v>
      </c>
      <c r="F3395" s="21" t="n">
        <v>0.06</v>
      </c>
    </row>
    <row r="3396">
      <c r="A3396" t="inlineStr">
        <is>
          <t>120CLF - Randolph (Locomotive)</t>
        </is>
      </c>
      <c r="B3396" s="20" t="n">
        <v>47484</v>
      </c>
      <c r="C3396" s="20" t="n">
        <v>2958465</v>
      </c>
      <c r="D3396" s="21" t="n">
        <v>0.04</v>
      </c>
      <c r="E3396" s="21" t="n">
        <v>0.01</v>
      </c>
      <c r="F3396" s="21" t="n">
        <v>0.05</v>
      </c>
    </row>
    <row r="3397">
      <c r="A3397" t="inlineStr">
        <is>
          <t>120E - Randolph (Energy)</t>
        </is>
      </c>
      <c r="B3397" s="20" t="n">
        <v>41275</v>
      </c>
      <c r="C3397" s="20" t="n">
        <v>41639</v>
      </c>
      <c r="D3397" s="21" t="n">
        <v>0.03</v>
      </c>
      <c r="E3397" s="21" t="n">
        <v>0.025</v>
      </c>
      <c r="F3397" s="21" t="n">
        <v>0.055</v>
      </c>
    </row>
    <row r="3398">
      <c r="A3398" t="inlineStr">
        <is>
          <t>120E - Randolph (Energy)</t>
        </is>
      </c>
      <c r="B3398" s="20" t="n">
        <v>41640</v>
      </c>
      <c r="C3398" s="20" t="n">
        <v>42004</v>
      </c>
      <c r="D3398" s="21" t="n">
        <v>0.02</v>
      </c>
      <c r="E3398" s="21" t="n">
        <v>0.02</v>
      </c>
      <c r="F3398" s="21" t="n">
        <v>0.04</v>
      </c>
    </row>
    <row r="3399">
      <c r="A3399" t="inlineStr">
        <is>
          <t>120E - Randolph (Energy)</t>
        </is>
      </c>
      <c r="B3399" s="20" t="n">
        <v>42005</v>
      </c>
      <c r="C3399" s="20" t="n">
        <v>42369</v>
      </c>
      <c r="D3399" s="21" t="n">
        <v>0.01</v>
      </c>
      <c r="E3399" s="21" t="n">
        <v>0.015</v>
      </c>
      <c r="F3399" s="21" t="n">
        <v>0.025</v>
      </c>
    </row>
    <row r="3400">
      <c r="A3400" t="inlineStr">
        <is>
          <t>120E - Randolph (Energy)</t>
        </is>
      </c>
      <c r="B3400" s="20" t="n">
        <v>42370</v>
      </c>
      <c r="C3400" s="20" t="n">
        <v>42551</v>
      </c>
      <c r="D3400" s="21" t="n">
        <v>0</v>
      </c>
      <c r="E3400" s="21" t="n">
        <v>0.01</v>
      </c>
      <c r="F3400" s="21" t="n">
        <v>0.01</v>
      </c>
    </row>
    <row r="3401">
      <c r="A3401" t="inlineStr">
        <is>
          <t>120E - Randolph (Energy)</t>
        </is>
      </c>
      <c r="B3401" s="20" t="n">
        <v>42552</v>
      </c>
      <c r="C3401" s="20" t="n">
        <v>42916</v>
      </c>
      <c r="D3401" s="21" t="n">
        <v>0</v>
      </c>
      <c r="E3401" s="21" t="n">
        <v>0</v>
      </c>
      <c r="F3401" s="21" t="n">
        <v>0</v>
      </c>
    </row>
    <row r="3402">
      <c r="A3402" t="inlineStr">
        <is>
          <t>120E - Randolph (Energy)</t>
        </is>
      </c>
      <c r="B3402" s="20" t="n">
        <v>42917</v>
      </c>
      <c r="C3402" s="20" t="n">
        <v>46568</v>
      </c>
      <c r="D3402" s="21" t="n">
        <v>0</v>
      </c>
      <c r="E3402" s="21" t="n">
        <v>0.01</v>
      </c>
      <c r="F3402" s="21" t="n">
        <v>0.01</v>
      </c>
    </row>
    <row r="3403">
      <c r="A3403" t="inlineStr">
        <is>
          <t>120E - Randolph (Energy)</t>
        </is>
      </c>
      <c r="B3403" s="20" t="n">
        <v>46569</v>
      </c>
      <c r="C3403" s="20" t="n">
        <v>2958465</v>
      </c>
      <c r="D3403" s="21" t="n">
        <v>0</v>
      </c>
      <c r="E3403" s="21" t="n">
        <v>0</v>
      </c>
      <c r="F3403" s="21" t="n">
        <v>0</v>
      </c>
    </row>
    <row r="3404">
      <c r="A3404" t="inlineStr">
        <is>
          <t>120JT - Randolph (Jet Fuel)</t>
        </is>
      </c>
      <c r="B3404" s="20" t="n">
        <v>42005</v>
      </c>
      <c r="C3404" s="20" t="n">
        <v>42185</v>
      </c>
      <c r="D3404" s="21" t="n">
        <v>0</v>
      </c>
      <c r="E3404" s="21" t="n">
        <v>0</v>
      </c>
      <c r="F3404" s="21" t="n">
        <v>0</v>
      </c>
    </row>
    <row r="3405">
      <c r="A3405" t="inlineStr">
        <is>
          <t>120JT - Randolph (Jet Fuel)</t>
        </is>
      </c>
      <c r="B3405" s="20" t="n">
        <v>42186</v>
      </c>
      <c r="C3405" s="20" t="n">
        <v>42551</v>
      </c>
      <c r="D3405" s="21" t="n">
        <v>0.04</v>
      </c>
      <c r="E3405" s="21" t="n">
        <v>0.04</v>
      </c>
      <c r="F3405" s="21" t="n">
        <v>0.08</v>
      </c>
    </row>
    <row r="3406">
      <c r="A3406" t="inlineStr">
        <is>
          <t>120JT - Randolph (Jet Fuel)</t>
        </is>
      </c>
      <c r="B3406" s="20" t="n">
        <v>42552</v>
      </c>
      <c r="C3406" s="20" t="n">
        <v>42916</v>
      </c>
      <c r="D3406" s="21" t="n">
        <v>0.04</v>
      </c>
      <c r="E3406" s="21" t="n">
        <v>0.03</v>
      </c>
      <c r="F3406" s="21" t="n">
        <v>0.07000000000000001</v>
      </c>
    </row>
    <row r="3407">
      <c r="A3407" t="inlineStr">
        <is>
          <t>120JT - Randolph (Jet Fuel)</t>
        </is>
      </c>
      <c r="B3407" s="20" t="n">
        <v>42917</v>
      </c>
      <c r="C3407" s="20" t="n">
        <v>43281</v>
      </c>
      <c r="D3407" s="21" t="n">
        <v>0.04</v>
      </c>
      <c r="E3407" s="21" t="n">
        <v>0.04</v>
      </c>
      <c r="F3407" s="21" t="n">
        <v>0.08</v>
      </c>
    </row>
    <row r="3408">
      <c r="A3408" t="inlineStr">
        <is>
          <t>120JT - Randolph (Jet Fuel)</t>
        </is>
      </c>
      <c r="B3408" s="20" t="n">
        <v>43282</v>
      </c>
      <c r="C3408" s="20" t="n">
        <v>43312</v>
      </c>
      <c r="D3408" s="21" t="n">
        <v>0.04</v>
      </c>
      <c r="E3408" s="21" t="n">
        <v>0.01</v>
      </c>
      <c r="F3408" s="21" t="n">
        <v>0.05</v>
      </c>
    </row>
    <row r="3409">
      <c r="A3409" t="inlineStr">
        <is>
          <t>120JT - Randolph (Jet Fuel)</t>
        </is>
      </c>
      <c r="B3409" s="20" t="n">
        <v>43313</v>
      </c>
      <c r="C3409" s="20" t="n">
        <v>2958465</v>
      </c>
      <c r="D3409" s="21" t="n">
        <v>0</v>
      </c>
      <c r="E3409" s="21" t="n">
        <v>0.01</v>
      </c>
      <c r="F3409" s="21" t="n">
        <v>0.01</v>
      </c>
    </row>
    <row r="3410">
      <c r="A3410" t="inlineStr">
        <is>
          <t>120TE - Randolph (TSPLOST Exempt)</t>
        </is>
      </c>
      <c r="B3410" s="20" t="n">
        <v>41275</v>
      </c>
      <c r="C3410" s="20" t="n">
        <v>42551</v>
      </c>
      <c r="D3410" s="21" t="n">
        <v>0.04</v>
      </c>
      <c r="E3410" s="21" t="n">
        <v>0.03</v>
      </c>
      <c r="F3410" s="21" t="n">
        <v>0.07000000000000001</v>
      </c>
    </row>
    <row r="3411">
      <c r="A3411" t="inlineStr">
        <is>
          <t>120TE - Randolph (TSPLOST Exempt)</t>
        </is>
      </c>
      <c r="B3411" s="20" t="n">
        <v>42552</v>
      </c>
      <c r="C3411" s="20" t="n">
        <v>42916</v>
      </c>
      <c r="D3411" s="21" t="n">
        <v>0.04</v>
      </c>
      <c r="E3411" s="21" t="n">
        <v>0.02</v>
      </c>
      <c r="F3411" s="21" t="n">
        <v>0.06</v>
      </c>
    </row>
    <row r="3412">
      <c r="A3412" t="inlineStr">
        <is>
          <t>120TE - Randolph (TSPLOST Exempt)</t>
        </is>
      </c>
      <c r="B3412" s="20" t="n">
        <v>42917</v>
      </c>
      <c r="C3412" s="20" t="n">
        <v>46568</v>
      </c>
      <c r="D3412" s="21" t="n">
        <v>0.04</v>
      </c>
      <c r="E3412" s="21" t="n">
        <v>0.03</v>
      </c>
      <c r="F3412" s="21" t="n">
        <v>0.07000000000000001</v>
      </c>
    </row>
    <row r="3413">
      <c r="A3413" t="inlineStr">
        <is>
          <t>120TE - Randolph (TSPLOST Exempt)</t>
        </is>
      </c>
      <c r="B3413" s="20" t="n">
        <v>46569</v>
      </c>
      <c r="C3413" s="20" t="n">
        <v>47483</v>
      </c>
      <c r="D3413" s="21" t="n">
        <v>0.04</v>
      </c>
      <c r="E3413" s="21" t="n">
        <v>0.02</v>
      </c>
      <c r="F3413" s="21" t="n">
        <v>0.06</v>
      </c>
    </row>
    <row r="3414">
      <c r="A3414" t="inlineStr">
        <is>
          <t>120TE - Randolph (TSPLOST Exempt)</t>
        </is>
      </c>
      <c r="B3414" s="20" t="n">
        <v>47484</v>
      </c>
      <c r="C3414" s="20" t="n">
        <v>2958465</v>
      </c>
      <c r="D3414" s="21" t="n">
        <v>0.04</v>
      </c>
      <c r="E3414" s="21" t="n">
        <v>0.01</v>
      </c>
      <c r="F3414" s="21" t="n">
        <v>0.05</v>
      </c>
    </row>
    <row r="3415">
      <c r="A3415" t="inlineStr">
        <is>
          <t>121 - Richmond</t>
        </is>
      </c>
      <c r="B3415" s="20" t="n">
        <v>27851</v>
      </c>
      <c r="C3415" s="20" t="n">
        <v>32142</v>
      </c>
      <c r="D3415" s="21" t="n">
        <v>0.04</v>
      </c>
      <c r="E3415" s="21" t="n">
        <v>0.01</v>
      </c>
      <c r="F3415" s="21" t="n">
        <v>0.05</v>
      </c>
    </row>
    <row r="3416">
      <c r="A3416" t="inlineStr">
        <is>
          <t>121 - Richmond</t>
        </is>
      </c>
      <c r="B3416" s="20" t="n">
        <v>32143</v>
      </c>
      <c r="C3416" s="20" t="n">
        <v>35611</v>
      </c>
      <c r="D3416" s="21" t="n">
        <v>0.04</v>
      </c>
      <c r="E3416" s="21" t="n">
        <v>0.02</v>
      </c>
      <c r="F3416" s="21" t="n">
        <v>0.06</v>
      </c>
    </row>
    <row r="3417">
      <c r="A3417" t="inlineStr">
        <is>
          <t>121 - Richmond</t>
        </is>
      </c>
      <c r="B3417" s="20" t="n">
        <v>35612</v>
      </c>
      <c r="C3417" s="20" t="n">
        <v>38717</v>
      </c>
      <c r="D3417" s="21" t="n">
        <v>0.04</v>
      </c>
      <c r="E3417" s="21" t="n">
        <v>0.03</v>
      </c>
      <c r="F3417" s="21" t="n">
        <v>0.07000000000000001</v>
      </c>
    </row>
    <row r="3418">
      <c r="A3418" t="inlineStr">
        <is>
          <t>121 - Richmond</t>
        </is>
      </c>
      <c r="B3418" s="20" t="n">
        <v>38718</v>
      </c>
      <c r="C3418" s="20" t="n">
        <v>38807</v>
      </c>
      <c r="D3418" s="21" t="n">
        <v>0.04</v>
      </c>
      <c r="E3418" s="21" t="n">
        <v>0.02</v>
      </c>
      <c r="F3418" s="21" t="n">
        <v>0.06</v>
      </c>
    </row>
    <row r="3419">
      <c r="A3419" t="inlineStr">
        <is>
          <t>121 - Richmond</t>
        </is>
      </c>
      <c r="B3419" s="20" t="n">
        <v>38808</v>
      </c>
      <c r="C3419" s="20" t="n">
        <v>41274</v>
      </c>
      <c r="D3419" s="21" t="n">
        <v>0.04</v>
      </c>
      <c r="E3419" s="21" t="n">
        <v>0.03</v>
      </c>
      <c r="F3419" s="21" t="n">
        <v>0.07000000000000001</v>
      </c>
    </row>
    <row r="3420">
      <c r="A3420" t="inlineStr">
        <is>
          <t>121 - Richmond</t>
        </is>
      </c>
      <c r="B3420" s="20" t="n">
        <v>41275</v>
      </c>
      <c r="C3420" s="20" t="n">
        <v>45382</v>
      </c>
      <c r="D3420" s="21" t="n">
        <v>0.04</v>
      </c>
      <c r="E3420" s="21" t="n">
        <v>0.04</v>
      </c>
      <c r="F3420" s="21" t="n">
        <v>0.08</v>
      </c>
    </row>
    <row r="3421">
      <c r="A3421" t="inlineStr">
        <is>
          <t>121 - Richmond</t>
        </is>
      </c>
      <c r="B3421" s="20" t="n">
        <v>45383</v>
      </c>
      <c r="C3421" s="20" t="n">
        <v>46568</v>
      </c>
      <c r="D3421" s="21" t="n">
        <v>0.04</v>
      </c>
      <c r="E3421" s="21" t="n">
        <v>0.045</v>
      </c>
      <c r="F3421" s="21" t="n">
        <v>0.08499999999999999</v>
      </c>
    </row>
    <row r="3422">
      <c r="A3422" t="inlineStr">
        <is>
          <t>121 - Richmond</t>
        </is>
      </c>
      <c r="B3422" s="20" t="n">
        <v>46569</v>
      </c>
      <c r="C3422" s="20" t="n">
        <v>48579</v>
      </c>
      <c r="D3422" s="21" t="n">
        <v>0.04</v>
      </c>
      <c r="E3422" s="21" t="n">
        <v>0.035</v>
      </c>
      <c r="F3422" s="21" t="n">
        <v>0.07500000000000001</v>
      </c>
    </row>
    <row r="3423">
      <c r="A3423" t="inlineStr">
        <is>
          <t>121 - Richmond</t>
        </is>
      </c>
      <c r="B3423" s="20" t="n">
        <v>48580</v>
      </c>
      <c r="C3423" s="20" t="n">
        <v>2958465</v>
      </c>
      <c r="D3423" s="21" t="n">
        <v>0.04</v>
      </c>
      <c r="E3423" s="21" t="n">
        <v>0.025</v>
      </c>
      <c r="F3423" s="21" t="n">
        <v>0.065</v>
      </c>
    </row>
    <row r="3424">
      <c r="A3424" t="inlineStr">
        <is>
          <t>121CLF - Richmond (Locomotive)</t>
        </is>
      </c>
      <c r="B3424" s="20" t="n">
        <v>44378</v>
      </c>
      <c r="C3424" s="20" t="n">
        <v>45382</v>
      </c>
      <c r="D3424" s="21" t="n">
        <v>0.04</v>
      </c>
      <c r="E3424" s="21" t="n">
        <v>0.03</v>
      </c>
      <c r="F3424" s="21" t="n">
        <v>0.07000000000000001</v>
      </c>
    </row>
    <row r="3425">
      <c r="A3425" t="inlineStr">
        <is>
          <t>121CLF - Richmond (Locomotive)</t>
        </is>
      </c>
      <c r="B3425" s="20" t="n">
        <v>45383</v>
      </c>
      <c r="C3425" s="20" t="n">
        <v>46568</v>
      </c>
      <c r="D3425" s="21" t="n">
        <v>0.04</v>
      </c>
      <c r="E3425" s="21" t="n">
        <v>0.035</v>
      </c>
      <c r="F3425" s="21" t="n">
        <v>0.07500000000000001</v>
      </c>
    </row>
    <row r="3426">
      <c r="A3426" t="inlineStr">
        <is>
          <t>121CLF - Richmond (Locomotive)</t>
        </is>
      </c>
      <c r="B3426" s="20" t="n">
        <v>46569</v>
      </c>
      <c r="C3426" s="20" t="n">
        <v>2958465</v>
      </c>
      <c r="D3426" s="21" t="n">
        <v>0.04</v>
      </c>
      <c r="E3426" s="21" t="n">
        <v>0.025</v>
      </c>
      <c r="F3426" s="21" t="n">
        <v>0.065</v>
      </c>
    </row>
    <row r="3427">
      <c r="A3427" t="inlineStr">
        <is>
          <t>121E - Richmond (Energy)</t>
        </is>
      </c>
      <c r="B3427" s="20" t="n">
        <v>41275</v>
      </c>
      <c r="C3427" s="20" t="n">
        <v>41639</v>
      </c>
      <c r="D3427" s="21" t="n">
        <v>0.03</v>
      </c>
      <c r="E3427" s="21" t="n">
        <v>0.025</v>
      </c>
      <c r="F3427" s="21" t="n">
        <v>0.055</v>
      </c>
    </row>
    <row r="3428">
      <c r="A3428" t="inlineStr">
        <is>
          <t>121E - Richmond (Energy)</t>
        </is>
      </c>
      <c r="B3428" s="20" t="n">
        <v>41640</v>
      </c>
      <c r="C3428" s="20" t="n">
        <v>42004</v>
      </c>
      <c r="D3428" s="21" t="n">
        <v>0.02</v>
      </c>
      <c r="E3428" s="21" t="n">
        <v>0.02</v>
      </c>
      <c r="F3428" s="21" t="n">
        <v>0.04</v>
      </c>
    </row>
    <row r="3429">
      <c r="A3429" t="inlineStr">
        <is>
          <t>121E - Richmond (Energy)</t>
        </is>
      </c>
      <c r="B3429" s="20" t="n">
        <v>42005</v>
      </c>
      <c r="C3429" s="20" t="n">
        <v>42369</v>
      </c>
      <c r="D3429" s="21" t="n">
        <v>0.01</v>
      </c>
      <c r="E3429" s="21" t="n">
        <v>0.015</v>
      </c>
      <c r="F3429" s="21" t="n">
        <v>0.025</v>
      </c>
    </row>
    <row r="3430">
      <c r="A3430" t="inlineStr">
        <is>
          <t>121E - Richmond (Energy)</t>
        </is>
      </c>
      <c r="B3430" s="20" t="n">
        <v>42370</v>
      </c>
      <c r="C3430" s="20" t="n">
        <v>46568</v>
      </c>
      <c r="D3430" s="21" t="n">
        <v>0</v>
      </c>
      <c r="E3430" s="21" t="n">
        <v>0.01</v>
      </c>
      <c r="F3430" s="21" t="n">
        <v>0.01</v>
      </c>
    </row>
    <row r="3431">
      <c r="A3431" t="inlineStr">
        <is>
          <t>121E - Richmond (Energy)</t>
        </is>
      </c>
      <c r="B3431" s="20" t="n">
        <v>46569</v>
      </c>
      <c r="C3431" s="20" t="n">
        <v>2958465</v>
      </c>
      <c r="D3431" s="21" t="n">
        <v>0</v>
      </c>
      <c r="E3431" s="21" t="n">
        <v>0</v>
      </c>
      <c r="F3431" s="21" t="n">
        <v>0</v>
      </c>
    </row>
    <row r="3432">
      <c r="A3432" t="inlineStr">
        <is>
          <t>121JT - Richmond (Jet Fuel)</t>
        </is>
      </c>
      <c r="B3432" s="20" t="n">
        <v>42005</v>
      </c>
      <c r="C3432" s="20" t="n">
        <v>42185</v>
      </c>
      <c r="D3432" s="21" t="n">
        <v>0</v>
      </c>
      <c r="E3432" s="21" t="n">
        <v>0</v>
      </c>
      <c r="F3432" s="21" t="n">
        <v>0</v>
      </c>
    </row>
    <row r="3433">
      <c r="A3433" t="inlineStr">
        <is>
          <t>121JT - Richmond (Jet Fuel)</t>
        </is>
      </c>
      <c r="B3433" s="20" t="n">
        <v>42186</v>
      </c>
      <c r="C3433" s="20" t="n">
        <v>43281</v>
      </c>
      <c r="D3433" s="21" t="n">
        <v>0.04</v>
      </c>
      <c r="E3433" s="21" t="n">
        <v>0.04</v>
      </c>
      <c r="F3433" s="21" t="n">
        <v>0.08</v>
      </c>
    </row>
    <row r="3434">
      <c r="A3434" t="inlineStr">
        <is>
          <t>121JT - Richmond (Jet Fuel)</t>
        </is>
      </c>
      <c r="B3434" s="20" t="n">
        <v>43282</v>
      </c>
      <c r="C3434" s="20" t="n">
        <v>43312</v>
      </c>
      <c r="D3434" s="21" t="n">
        <v>0.04</v>
      </c>
      <c r="E3434" s="21" t="n">
        <v>0.01</v>
      </c>
      <c r="F3434" s="21" t="n">
        <v>0.05</v>
      </c>
    </row>
    <row r="3435">
      <c r="A3435" t="inlineStr">
        <is>
          <t>121JT - Richmond (Jet Fuel)</t>
        </is>
      </c>
      <c r="B3435" s="20" t="n">
        <v>43313</v>
      </c>
      <c r="C3435" s="20" t="n">
        <v>2958465</v>
      </c>
      <c r="D3435" s="21" t="n">
        <v>0</v>
      </c>
      <c r="E3435" s="21" t="n">
        <v>0.01</v>
      </c>
      <c r="F3435" s="21" t="n">
        <v>0.01</v>
      </c>
    </row>
    <row r="3436">
      <c r="A3436" t="inlineStr">
        <is>
          <t>121JTTE - Richmond (Jet Fuel TSPLOST Exempt)</t>
        </is>
      </c>
      <c r="B3436" s="20" t="n">
        <v>42186</v>
      </c>
      <c r="C3436" s="20" t="n">
        <v>43281</v>
      </c>
      <c r="D3436" s="21" t="n">
        <v>0.04</v>
      </c>
      <c r="E3436" s="21" t="n">
        <v>0.03</v>
      </c>
      <c r="F3436" s="21" t="n">
        <v>0.07000000000000001</v>
      </c>
    </row>
    <row r="3437">
      <c r="A3437" t="inlineStr">
        <is>
          <t>121JTTE - Richmond (Jet Fuel TSPLOST Exempt)</t>
        </is>
      </c>
      <c r="B3437" s="20" t="n">
        <v>43282</v>
      </c>
      <c r="C3437" s="20" t="n">
        <v>2958465</v>
      </c>
      <c r="D3437" s="21" t="n">
        <v>0</v>
      </c>
      <c r="E3437" s="21" t="n">
        <v>0</v>
      </c>
      <c r="F3437" s="21" t="n">
        <v>0</v>
      </c>
    </row>
    <row r="3438">
      <c r="A3438" t="inlineStr">
        <is>
          <t>121TE - Richmond (TSPLOST Exempt)</t>
        </is>
      </c>
      <c r="B3438" s="20" t="n">
        <v>41275</v>
      </c>
      <c r="C3438" s="20" t="n">
        <v>45382</v>
      </c>
      <c r="D3438" s="21" t="n">
        <v>0.04</v>
      </c>
      <c r="E3438" s="21" t="n">
        <v>0.03</v>
      </c>
      <c r="F3438" s="21" t="n">
        <v>0.07000000000000001</v>
      </c>
    </row>
    <row r="3439">
      <c r="A3439" t="inlineStr">
        <is>
          <t>121TE - Richmond (TSPLOST Exempt)</t>
        </is>
      </c>
      <c r="B3439" s="20" t="n">
        <v>45383</v>
      </c>
      <c r="C3439" s="20" t="n">
        <v>46568</v>
      </c>
      <c r="D3439" s="21" t="n">
        <v>0.04</v>
      </c>
      <c r="E3439" s="21" t="n">
        <v>0.035</v>
      </c>
      <c r="F3439" s="21" t="n">
        <v>0.07500000000000001</v>
      </c>
    </row>
    <row r="3440">
      <c r="A3440" t="inlineStr">
        <is>
          <t>121TE - Richmond (TSPLOST Exempt)</t>
        </is>
      </c>
      <c r="B3440" s="20" t="n">
        <v>46569</v>
      </c>
      <c r="C3440" s="20" t="n">
        <v>2958465</v>
      </c>
      <c r="D3440" s="21" t="n">
        <v>0.04</v>
      </c>
      <c r="E3440" s="21" t="n">
        <v>0.025</v>
      </c>
      <c r="F3440" s="21" t="n">
        <v>0.065</v>
      </c>
    </row>
    <row r="3441">
      <c r="A3441" t="inlineStr">
        <is>
          <t>122 - Rockdale</t>
        </is>
      </c>
      <c r="B3441" s="20" t="n">
        <v>32051</v>
      </c>
      <c r="C3441" s="20" t="n">
        <v>32416</v>
      </c>
      <c r="D3441" s="21" t="n">
        <v>0.04</v>
      </c>
      <c r="E3441" s="21" t="n">
        <v>0.01</v>
      </c>
      <c r="F3441" s="21" t="n">
        <v>0.05</v>
      </c>
    </row>
    <row r="3442">
      <c r="A3442" t="inlineStr">
        <is>
          <t>122 - Rockdale</t>
        </is>
      </c>
      <c r="B3442" s="20" t="n">
        <v>32417</v>
      </c>
      <c r="C3442" s="20" t="n">
        <v>32963</v>
      </c>
      <c r="D3442" s="21" t="n">
        <v>0.04</v>
      </c>
      <c r="E3442" s="21" t="n">
        <v>0</v>
      </c>
      <c r="F3442" s="21" t="n">
        <v>0.04</v>
      </c>
    </row>
    <row r="3443">
      <c r="A3443" t="inlineStr">
        <is>
          <t>122 - Rockdale</t>
        </is>
      </c>
      <c r="B3443" s="20" t="n">
        <v>32964</v>
      </c>
      <c r="C3443" s="20" t="n">
        <v>33603</v>
      </c>
      <c r="D3443" s="21" t="n">
        <v>0.04</v>
      </c>
      <c r="E3443" s="21" t="n">
        <v>0.01</v>
      </c>
      <c r="F3443" s="21" t="n">
        <v>0.05</v>
      </c>
    </row>
    <row r="3444">
      <c r="A3444" t="inlineStr">
        <is>
          <t>122 - Rockdale</t>
        </is>
      </c>
      <c r="B3444" s="20" t="n">
        <v>33604</v>
      </c>
      <c r="C3444" s="20" t="n">
        <v>33785</v>
      </c>
      <c r="D3444" s="21" t="n">
        <v>0.04</v>
      </c>
      <c r="E3444" s="21" t="n">
        <v>0</v>
      </c>
      <c r="F3444" s="21" t="n">
        <v>0.04</v>
      </c>
    </row>
    <row r="3445">
      <c r="A3445" t="inlineStr">
        <is>
          <t>122 - Rockdale</t>
        </is>
      </c>
      <c r="B3445" s="20" t="n">
        <v>33786</v>
      </c>
      <c r="C3445" s="20" t="n">
        <v>35795</v>
      </c>
      <c r="D3445" s="21" t="n">
        <v>0.04</v>
      </c>
      <c r="E3445" s="21" t="n">
        <v>0.01</v>
      </c>
      <c r="F3445" s="21" t="n">
        <v>0.05</v>
      </c>
    </row>
    <row r="3446">
      <c r="A3446" t="inlineStr">
        <is>
          <t>122 - Rockdale</t>
        </is>
      </c>
      <c r="B3446" s="20" t="n">
        <v>35796</v>
      </c>
      <c r="C3446" s="20" t="n">
        <v>37346</v>
      </c>
      <c r="D3446" s="21" t="n">
        <v>0.04</v>
      </c>
      <c r="E3446" s="21" t="n">
        <v>0.02</v>
      </c>
      <c r="F3446" s="21" t="n">
        <v>0.06</v>
      </c>
    </row>
    <row r="3447">
      <c r="A3447" t="inlineStr">
        <is>
          <t>122 - Rockdale</t>
        </is>
      </c>
      <c r="B3447" s="20" t="n">
        <v>37347</v>
      </c>
      <c r="C3447" s="20" t="n">
        <v>38168</v>
      </c>
      <c r="D3447" s="21" t="n">
        <v>0.04</v>
      </c>
      <c r="E3447" s="21" t="n">
        <v>0.03</v>
      </c>
      <c r="F3447" s="21" t="n">
        <v>0.07000000000000001</v>
      </c>
    </row>
    <row r="3448">
      <c r="A3448" t="inlineStr">
        <is>
          <t>122 - Rockdale</t>
        </is>
      </c>
      <c r="B3448" s="20" t="n">
        <v>38169</v>
      </c>
      <c r="C3448" s="20" t="n">
        <v>38442</v>
      </c>
      <c r="D3448" s="21" t="n">
        <v>0.04</v>
      </c>
      <c r="E3448" s="21" t="n">
        <v>0.02</v>
      </c>
      <c r="F3448" s="21" t="n">
        <v>0.06</v>
      </c>
    </row>
    <row r="3449">
      <c r="A3449" t="inlineStr">
        <is>
          <t>122 - Rockdale</t>
        </is>
      </c>
      <c r="B3449" s="20" t="n">
        <v>38443</v>
      </c>
      <c r="C3449" s="20" t="n">
        <v>41364</v>
      </c>
      <c r="D3449" s="21" t="n">
        <v>0.04</v>
      </c>
      <c r="E3449" s="21" t="n">
        <v>0.03</v>
      </c>
      <c r="F3449" s="21" t="n">
        <v>0.07000000000000001</v>
      </c>
    </row>
    <row r="3450">
      <c r="A3450" t="inlineStr">
        <is>
          <t>122 - Rockdale</t>
        </is>
      </c>
      <c r="B3450" s="20" t="n">
        <v>41365</v>
      </c>
      <c r="C3450" s="20" t="n">
        <v>41729</v>
      </c>
      <c r="D3450" s="21" t="n">
        <v>0.04</v>
      </c>
      <c r="E3450" s="21" t="n">
        <v>0.02</v>
      </c>
      <c r="F3450" s="21" t="n">
        <v>0.06</v>
      </c>
    </row>
    <row r="3451">
      <c r="A3451" t="inlineStr">
        <is>
          <t>122 - Rockdale</t>
        </is>
      </c>
      <c r="B3451" s="20" t="n">
        <v>41730</v>
      </c>
      <c r="C3451" s="20" t="n">
        <v>45199</v>
      </c>
      <c r="D3451" s="21" t="n">
        <v>0.04</v>
      </c>
      <c r="E3451" s="21" t="n">
        <v>0.03</v>
      </c>
      <c r="F3451" s="21" t="n">
        <v>0.07000000000000001</v>
      </c>
    </row>
    <row r="3452">
      <c r="A3452" t="inlineStr">
        <is>
          <t>122 - Rockdale</t>
        </is>
      </c>
      <c r="B3452" s="20" t="n">
        <v>45200</v>
      </c>
      <c r="C3452" s="20" t="n">
        <v>45473</v>
      </c>
      <c r="D3452" s="21" t="n">
        <v>0.04</v>
      </c>
      <c r="E3452" s="21" t="n">
        <v>0.02</v>
      </c>
      <c r="F3452" s="21" t="n">
        <v>0.06</v>
      </c>
    </row>
    <row r="3453">
      <c r="A3453" t="inlineStr">
        <is>
          <t>122 - Rockdale</t>
        </is>
      </c>
      <c r="B3453" s="20" t="n">
        <v>45474</v>
      </c>
      <c r="C3453" s="20" t="n">
        <v>47208</v>
      </c>
      <c r="D3453" s="21" t="n">
        <v>0.04</v>
      </c>
      <c r="E3453" s="21" t="n">
        <v>0.03</v>
      </c>
      <c r="F3453" s="21" t="n">
        <v>0.07000000000000001</v>
      </c>
    </row>
    <row r="3454">
      <c r="A3454" t="inlineStr">
        <is>
          <t>122 - Rockdale</t>
        </is>
      </c>
      <c r="B3454" s="20" t="n">
        <v>47209</v>
      </c>
      <c r="C3454" s="20" t="n">
        <v>47299</v>
      </c>
      <c r="D3454" s="21" t="n">
        <v>0.04</v>
      </c>
      <c r="E3454" s="21" t="n">
        <v>0.02</v>
      </c>
      <c r="F3454" s="21" t="n">
        <v>0.06</v>
      </c>
    </row>
    <row r="3455">
      <c r="A3455" t="inlineStr">
        <is>
          <t>122 - Rockdale</t>
        </is>
      </c>
      <c r="B3455" s="20" t="n">
        <v>47300</v>
      </c>
      <c r="C3455" s="20" t="n">
        <v>2958465</v>
      </c>
      <c r="D3455" s="21" t="n">
        <v>0.04</v>
      </c>
      <c r="E3455" s="21" t="n">
        <v>0.01</v>
      </c>
      <c r="F3455" s="21" t="n">
        <v>0.05</v>
      </c>
    </row>
    <row r="3456">
      <c r="A3456" t="inlineStr">
        <is>
          <t>122CLF - Rockdale (Locomotive)</t>
        </is>
      </c>
      <c r="B3456" s="20" t="n">
        <v>44378</v>
      </c>
      <c r="C3456" s="20" t="n">
        <v>45199</v>
      </c>
      <c r="D3456" s="21" t="n">
        <v>0.04</v>
      </c>
      <c r="E3456" s="21" t="n">
        <v>0.03</v>
      </c>
      <c r="F3456" s="21" t="n">
        <v>0.07000000000000001</v>
      </c>
    </row>
    <row r="3457">
      <c r="A3457" t="inlineStr">
        <is>
          <t>122CLF - Rockdale (Locomotive)</t>
        </is>
      </c>
      <c r="B3457" s="20" t="n">
        <v>45200</v>
      </c>
      <c r="C3457" s="20" t="n">
        <v>45473</v>
      </c>
      <c r="D3457" s="21" t="n">
        <v>0.04</v>
      </c>
      <c r="E3457" s="21" t="n">
        <v>0.02</v>
      </c>
      <c r="F3457" s="21" t="n">
        <v>0.06</v>
      </c>
    </row>
    <row r="3458">
      <c r="A3458" t="inlineStr">
        <is>
          <t>122CLF - Rockdale (Locomotive)</t>
        </is>
      </c>
      <c r="B3458" s="20" t="n">
        <v>45474</v>
      </c>
      <c r="C3458" s="20" t="n">
        <v>47208</v>
      </c>
      <c r="D3458" s="21" t="n">
        <v>0.04</v>
      </c>
      <c r="E3458" s="21" t="n">
        <v>0.03</v>
      </c>
      <c r="F3458" s="21" t="n">
        <v>0.07000000000000001</v>
      </c>
    </row>
    <row r="3459">
      <c r="A3459" t="inlineStr">
        <is>
          <t>122CLF - Rockdale (Locomotive)</t>
        </is>
      </c>
      <c r="B3459" s="20" t="n">
        <v>47209</v>
      </c>
      <c r="C3459" s="20" t="n">
        <v>47299</v>
      </c>
      <c r="D3459" s="21" t="n">
        <v>0.04</v>
      </c>
      <c r="E3459" s="21" t="n">
        <v>0.02</v>
      </c>
      <c r="F3459" s="21" t="n">
        <v>0.06</v>
      </c>
    </row>
    <row r="3460">
      <c r="A3460" t="inlineStr">
        <is>
          <t>122CLF - Rockdale (Locomotive)</t>
        </is>
      </c>
      <c r="B3460" s="20" t="n">
        <v>47300</v>
      </c>
      <c r="C3460" s="20" t="n">
        <v>2958465</v>
      </c>
      <c r="D3460" s="21" t="n">
        <v>0.04</v>
      </c>
      <c r="E3460" s="21" t="n">
        <v>0.01</v>
      </c>
      <c r="F3460" s="21" t="n">
        <v>0.05</v>
      </c>
    </row>
    <row r="3461">
      <c r="A3461" t="inlineStr">
        <is>
          <t>122E - Rockdale (Energy)</t>
        </is>
      </c>
      <c r="B3461" s="20" t="n">
        <v>41275</v>
      </c>
      <c r="C3461" s="20" t="n">
        <v>41364</v>
      </c>
      <c r="D3461" s="21" t="n">
        <v>0.03</v>
      </c>
      <c r="E3461" s="21" t="n">
        <v>0.025</v>
      </c>
      <c r="F3461" s="21" t="n">
        <v>0.055</v>
      </c>
    </row>
    <row r="3462">
      <c r="A3462" t="inlineStr">
        <is>
          <t>122E - Rockdale (Energy)</t>
        </is>
      </c>
      <c r="B3462" s="20" t="n">
        <v>41365</v>
      </c>
      <c r="C3462" s="20" t="n">
        <v>41639</v>
      </c>
      <c r="D3462" s="21" t="n">
        <v>0.03</v>
      </c>
      <c r="E3462" s="21" t="n">
        <v>0.015</v>
      </c>
      <c r="F3462" s="21" t="n">
        <v>0.045</v>
      </c>
    </row>
    <row r="3463">
      <c r="A3463" t="inlineStr">
        <is>
          <t>122E - Rockdale (Energy)</t>
        </is>
      </c>
      <c r="B3463" s="20" t="n">
        <v>41640</v>
      </c>
      <c r="C3463" s="20" t="n">
        <v>41729</v>
      </c>
      <c r="D3463" s="21" t="n">
        <v>0.02</v>
      </c>
      <c r="E3463" s="21" t="n">
        <v>0.01</v>
      </c>
      <c r="F3463" s="21" t="n">
        <v>0.03</v>
      </c>
    </row>
    <row r="3464">
      <c r="A3464" t="inlineStr">
        <is>
          <t>122E - Rockdale (Energy)</t>
        </is>
      </c>
      <c r="B3464" s="20" t="n">
        <v>41730</v>
      </c>
      <c r="C3464" s="20" t="n">
        <v>42004</v>
      </c>
      <c r="D3464" s="21" t="n">
        <v>0.02</v>
      </c>
      <c r="E3464" s="21" t="n">
        <v>0.02</v>
      </c>
      <c r="F3464" s="21" t="n">
        <v>0.04</v>
      </c>
    </row>
    <row r="3465">
      <c r="A3465" t="inlineStr">
        <is>
          <t>122E - Rockdale (Energy)</t>
        </is>
      </c>
      <c r="B3465" s="20" t="n">
        <v>42005</v>
      </c>
      <c r="C3465" s="20" t="n">
        <v>42369</v>
      </c>
      <c r="D3465" s="21" t="n">
        <v>0.01</v>
      </c>
      <c r="E3465" s="21" t="n">
        <v>0.015</v>
      </c>
      <c r="F3465" s="21" t="n">
        <v>0.025</v>
      </c>
    </row>
    <row r="3466">
      <c r="A3466" t="inlineStr">
        <is>
          <t>122E - Rockdale (Energy)</t>
        </is>
      </c>
      <c r="B3466" s="20" t="n">
        <v>42370</v>
      </c>
      <c r="C3466" s="20" t="n">
        <v>45199</v>
      </c>
      <c r="D3466" s="21" t="n">
        <v>0</v>
      </c>
      <c r="E3466" s="21" t="n">
        <v>0.01</v>
      </c>
      <c r="F3466" s="21" t="n">
        <v>0.01</v>
      </c>
    </row>
    <row r="3467">
      <c r="A3467" t="inlineStr">
        <is>
          <t>122E - Rockdale (Energy)</t>
        </is>
      </c>
      <c r="B3467" s="20" t="n">
        <v>45200</v>
      </c>
      <c r="C3467" s="20" t="n">
        <v>45473</v>
      </c>
      <c r="D3467" s="21" t="n">
        <v>0</v>
      </c>
      <c r="E3467" s="21" t="n">
        <v>0</v>
      </c>
      <c r="F3467" s="21" t="n">
        <v>0</v>
      </c>
    </row>
    <row r="3468">
      <c r="A3468" t="inlineStr">
        <is>
          <t>122E - Rockdale (Energy)</t>
        </is>
      </c>
      <c r="B3468" s="20" t="n">
        <v>45474</v>
      </c>
      <c r="C3468" s="20" t="n">
        <v>47299</v>
      </c>
      <c r="D3468" s="21" t="n">
        <v>0</v>
      </c>
      <c r="E3468" s="21" t="n">
        <v>0.01</v>
      </c>
      <c r="F3468" s="21" t="n">
        <v>0.01</v>
      </c>
    </row>
    <row r="3469">
      <c r="A3469" t="inlineStr">
        <is>
          <t>122E - Rockdale (Energy)</t>
        </is>
      </c>
      <c r="B3469" s="20" t="n">
        <v>47300</v>
      </c>
      <c r="C3469" s="20" t="n">
        <v>2958465</v>
      </c>
      <c r="D3469" s="21" t="n">
        <v>0</v>
      </c>
      <c r="E3469" s="21" t="n">
        <v>0</v>
      </c>
      <c r="F3469" s="21" t="n">
        <v>0</v>
      </c>
    </row>
    <row r="3470">
      <c r="A3470" t="inlineStr">
        <is>
          <t>122F - Rockdale (Food)</t>
        </is>
      </c>
      <c r="B3470" s="20" t="n">
        <v>38443</v>
      </c>
      <c r="C3470" s="20" t="n">
        <v>40543</v>
      </c>
      <c r="D3470" s="21" t="n">
        <v>0</v>
      </c>
      <c r="E3470" s="21" t="n">
        <v>0.02</v>
      </c>
      <c r="F3470" s="21" t="n">
        <v>0.02</v>
      </c>
    </row>
    <row r="3471">
      <c r="A3471" t="inlineStr">
        <is>
          <t>122JT - Rockdale (Jet Fuel)</t>
        </is>
      </c>
      <c r="B3471" s="20" t="n">
        <v>42186</v>
      </c>
      <c r="C3471" s="20" t="n">
        <v>43281</v>
      </c>
      <c r="D3471" s="21" t="n">
        <v>0.04</v>
      </c>
      <c r="E3471" s="21" t="n">
        <v>0.03</v>
      </c>
      <c r="F3471" s="21" t="n">
        <v>0.07000000000000001</v>
      </c>
    </row>
    <row r="3472">
      <c r="A3472" t="inlineStr">
        <is>
          <t>122JT - Rockdale (Jet Fuel)</t>
        </is>
      </c>
      <c r="B3472" s="20" t="n">
        <v>43282</v>
      </c>
      <c r="C3472" s="20" t="n">
        <v>43312</v>
      </c>
      <c r="D3472" s="21" t="n">
        <v>0.04</v>
      </c>
      <c r="E3472" s="21" t="n">
        <v>0</v>
      </c>
      <c r="F3472" s="21" t="n">
        <v>0.04</v>
      </c>
    </row>
    <row r="3473">
      <c r="A3473" t="inlineStr">
        <is>
          <t>122JT - Rockdale (Jet Fuel)</t>
        </is>
      </c>
      <c r="B3473" s="20" t="n">
        <v>43313</v>
      </c>
      <c r="C3473" s="20" t="n">
        <v>2958465</v>
      </c>
      <c r="D3473" s="21" t="n">
        <v>0</v>
      </c>
      <c r="E3473" s="21" t="n">
        <v>0</v>
      </c>
      <c r="F3473" s="21" t="n">
        <v>0</v>
      </c>
    </row>
    <row r="3474">
      <c r="A3474" t="inlineStr">
        <is>
          <t>123 - Schley</t>
        </is>
      </c>
      <c r="B3474" s="20" t="n">
        <v>28581</v>
      </c>
      <c r="C3474" s="20" t="n">
        <v>31867</v>
      </c>
      <c r="D3474" s="21" t="n">
        <v>0.04</v>
      </c>
      <c r="E3474" s="21" t="n">
        <v>0.01</v>
      </c>
      <c r="F3474" s="21" t="n">
        <v>0.05</v>
      </c>
    </row>
    <row r="3475">
      <c r="A3475" t="inlineStr">
        <is>
          <t>123 - Schley</t>
        </is>
      </c>
      <c r="B3475" s="20" t="n">
        <v>31868</v>
      </c>
      <c r="C3475" s="20" t="n">
        <v>32873</v>
      </c>
      <c r="D3475" s="21" t="n">
        <v>0.04</v>
      </c>
      <c r="E3475" s="21" t="n">
        <v>0.02</v>
      </c>
      <c r="F3475" s="21" t="n">
        <v>0.06</v>
      </c>
    </row>
    <row r="3476">
      <c r="A3476" t="inlineStr">
        <is>
          <t>123 - Schley</t>
        </is>
      </c>
      <c r="B3476" s="20" t="n">
        <v>32874</v>
      </c>
      <c r="C3476" s="20" t="n">
        <v>35611</v>
      </c>
      <c r="D3476" s="21" t="n">
        <v>0.04</v>
      </c>
      <c r="E3476" s="21" t="n">
        <v>0.01</v>
      </c>
      <c r="F3476" s="21" t="n">
        <v>0.05</v>
      </c>
    </row>
    <row r="3477">
      <c r="A3477" t="inlineStr">
        <is>
          <t>123 - Schley</t>
        </is>
      </c>
      <c r="B3477" s="20" t="n">
        <v>35612</v>
      </c>
      <c r="C3477" s="20" t="n">
        <v>37711</v>
      </c>
      <c r="D3477" s="21" t="n">
        <v>0.04</v>
      </c>
      <c r="E3477" s="21" t="n">
        <v>0.02</v>
      </c>
      <c r="F3477" s="21" t="n">
        <v>0.06</v>
      </c>
    </row>
    <row r="3478">
      <c r="A3478" t="inlineStr">
        <is>
          <t>123 - Schley</t>
        </is>
      </c>
      <c r="B3478" s="20" t="n">
        <v>37712</v>
      </c>
      <c r="C3478" s="20" t="n">
        <v>39263</v>
      </c>
      <c r="D3478" s="21" t="n">
        <v>0.04</v>
      </c>
      <c r="E3478" s="21" t="n">
        <v>0.03</v>
      </c>
      <c r="F3478" s="21" t="n">
        <v>0.07000000000000001</v>
      </c>
    </row>
    <row r="3479">
      <c r="A3479" t="inlineStr">
        <is>
          <t>123 - Schley</t>
        </is>
      </c>
      <c r="B3479" s="20" t="n">
        <v>39264</v>
      </c>
      <c r="C3479" s="20" t="n">
        <v>39355</v>
      </c>
      <c r="D3479" s="21" t="n">
        <v>0.04</v>
      </c>
      <c r="E3479" s="21" t="n">
        <v>0.02</v>
      </c>
      <c r="F3479" s="21" t="n">
        <v>0.06</v>
      </c>
    </row>
    <row r="3480">
      <c r="A3480" t="inlineStr">
        <is>
          <t>123 - Schley</t>
        </is>
      </c>
      <c r="B3480" s="20" t="n">
        <v>39356</v>
      </c>
      <c r="C3480" s="20" t="n">
        <v>41274</v>
      </c>
      <c r="D3480" s="21" t="n">
        <v>0.04</v>
      </c>
      <c r="E3480" s="21" t="n">
        <v>0.03</v>
      </c>
      <c r="F3480" s="21" t="n">
        <v>0.07000000000000001</v>
      </c>
    </row>
    <row r="3481">
      <c r="A3481" t="inlineStr">
        <is>
          <t>123 - Schley</t>
        </is>
      </c>
      <c r="B3481" s="20" t="n">
        <v>41275</v>
      </c>
      <c r="C3481" s="20" t="n">
        <v>46022</v>
      </c>
      <c r="D3481" s="21" t="n">
        <v>0.04</v>
      </c>
      <c r="E3481" s="21" t="n">
        <v>0.04</v>
      </c>
      <c r="F3481" s="21" t="n">
        <v>0.08</v>
      </c>
    </row>
    <row r="3482">
      <c r="A3482" t="inlineStr">
        <is>
          <t>123 - Schley</t>
        </is>
      </c>
      <c r="B3482" s="20" t="n">
        <v>46023</v>
      </c>
      <c r="C3482" s="20" t="n">
        <v>46660</v>
      </c>
      <c r="D3482" s="21" t="n">
        <v>0.04</v>
      </c>
      <c r="E3482" s="21" t="n">
        <v>0.05</v>
      </c>
      <c r="F3482" s="21" t="n">
        <v>0.09</v>
      </c>
    </row>
    <row r="3483">
      <c r="A3483" t="inlineStr">
        <is>
          <t>123 - Schley</t>
        </is>
      </c>
      <c r="B3483" s="20" t="n">
        <v>46661</v>
      </c>
      <c r="C3483" s="20" t="n">
        <v>47848</v>
      </c>
      <c r="D3483" s="21" t="n">
        <v>0.04</v>
      </c>
      <c r="E3483" s="21" t="n">
        <v>0.04</v>
      </c>
      <c r="F3483" s="21" t="n">
        <v>0.08</v>
      </c>
    </row>
    <row r="3484">
      <c r="A3484" t="inlineStr">
        <is>
          <t>123 - Schley</t>
        </is>
      </c>
      <c r="B3484" s="20" t="n">
        <v>47849</v>
      </c>
      <c r="C3484" s="20" t="n">
        <v>48029</v>
      </c>
      <c r="D3484" s="21" t="n">
        <v>0.04</v>
      </c>
      <c r="E3484" s="21" t="n">
        <v>0.03</v>
      </c>
      <c r="F3484" s="21" t="n">
        <v>0.07000000000000001</v>
      </c>
    </row>
    <row r="3485">
      <c r="A3485" t="inlineStr">
        <is>
          <t>123 - Schley</t>
        </is>
      </c>
      <c r="B3485" s="20" t="n">
        <v>48030</v>
      </c>
      <c r="C3485" s="20" t="n">
        <v>48579</v>
      </c>
      <c r="D3485" s="21" t="n">
        <v>0.04</v>
      </c>
      <c r="E3485" s="21" t="n">
        <v>0.02</v>
      </c>
      <c r="F3485" s="21" t="n">
        <v>0.06</v>
      </c>
    </row>
    <row r="3486">
      <c r="A3486" t="inlineStr">
        <is>
          <t>123 - Schley</t>
        </is>
      </c>
      <c r="B3486" s="20" t="n">
        <v>48580</v>
      </c>
      <c r="C3486" s="20" t="n">
        <v>2958465</v>
      </c>
      <c r="D3486" s="21" t="n">
        <v>0.04</v>
      </c>
      <c r="E3486" s="21" t="n">
        <v>0.01</v>
      </c>
      <c r="F3486" s="21" t="n">
        <v>0.05</v>
      </c>
    </row>
    <row r="3487">
      <c r="A3487" t="inlineStr">
        <is>
          <t>123CLF - Schley (Locomotive)</t>
        </is>
      </c>
      <c r="B3487" s="20" t="n">
        <v>44378</v>
      </c>
      <c r="C3487" s="20" t="n">
        <v>46022</v>
      </c>
      <c r="D3487" s="21" t="n">
        <v>0.04</v>
      </c>
      <c r="E3487" s="21" t="n">
        <v>0.03</v>
      </c>
      <c r="F3487" s="21" t="n">
        <v>0.07000000000000001</v>
      </c>
    </row>
    <row r="3488">
      <c r="A3488" t="inlineStr">
        <is>
          <t>123CLF - Schley (Locomotive)</t>
        </is>
      </c>
      <c r="B3488" s="20" t="n">
        <v>46023</v>
      </c>
      <c r="C3488" s="20" t="n">
        <v>46660</v>
      </c>
      <c r="D3488" s="21" t="n">
        <v>0.04</v>
      </c>
      <c r="E3488" s="21" t="n">
        <v>0.04</v>
      </c>
      <c r="F3488" s="21" t="n">
        <v>0.08</v>
      </c>
    </row>
    <row r="3489">
      <c r="A3489" t="inlineStr">
        <is>
          <t>123CLF - Schley (Locomotive)</t>
        </is>
      </c>
      <c r="B3489" s="20" t="n">
        <v>46661</v>
      </c>
      <c r="C3489" s="20" t="n">
        <v>47848</v>
      </c>
      <c r="D3489" s="21" t="n">
        <v>0.04</v>
      </c>
      <c r="E3489" s="21" t="n">
        <v>0.03</v>
      </c>
      <c r="F3489" s="21" t="n">
        <v>0.07000000000000001</v>
      </c>
    </row>
    <row r="3490">
      <c r="A3490" t="inlineStr">
        <is>
          <t>123CLF - Schley (Locomotive)</t>
        </is>
      </c>
      <c r="B3490" s="20" t="n">
        <v>47849</v>
      </c>
      <c r="C3490" s="20" t="n">
        <v>48029</v>
      </c>
      <c r="D3490" s="21" t="n">
        <v>0.04</v>
      </c>
      <c r="E3490" s="21" t="n">
        <v>0.02</v>
      </c>
      <c r="F3490" s="21" t="n">
        <v>0.06</v>
      </c>
    </row>
    <row r="3491">
      <c r="A3491" t="inlineStr">
        <is>
          <t>123CLF - Schley (Locomotive)</t>
        </is>
      </c>
      <c r="B3491" s="20" t="n">
        <v>48030</v>
      </c>
      <c r="C3491" s="20" t="n">
        <v>2958465</v>
      </c>
      <c r="D3491" s="21" t="n">
        <v>0.04</v>
      </c>
      <c r="E3491" s="21" t="n">
        <v>0.01</v>
      </c>
      <c r="F3491" s="21" t="n">
        <v>0.05</v>
      </c>
    </row>
    <row r="3492">
      <c r="A3492" t="inlineStr">
        <is>
          <t>123E - Schley (Energy)</t>
        </is>
      </c>
      <c r="B3492" s="20" t="n">
        <v>41275</v>
      </c>
      <c r="C3492" s="20" t="n">
        <v>41639</v>
      </c>
      <c r="D3492" s="21" t="n">
        <v>0.03</v>
      </c>
      <c r="E3492" s="21" t="n">
        <v>0.025</v>
      </c>
      <c r="F3492" s="21" t="n">
        <v>0.055</v>
      </c>
    </row>
    <row r="3493">
      <c r="A3493" t="inlineStr">
        <is>
          <t>123E - Schley (Energy)</t>
        </is>
      </c>
      <c r="B3493" s="20" t="n">
        <v>41640</v>
      </c>
      <c r="C3493" s="20" t="n">
        <v>42004</v>
      </c>
      <c r="D3493" s="21" t="n">
        <v>0.02</v>
      </c>
      <c r="E3493" s="21" t="n">
        <v>0.02</v>
      </c>
      <c r="F3493" s="21" t="n">
        <v>0.04</v>
      </c>
    </row>
    <row r="3494">
      <c r="A3494" t="inlineStr">
        <is>
          <t>123E - Schley (Energy)</t>
        </is>
      </c>
      <c r="B3494" s="20" t="n">
        <v>42005</v>
      </c>
      <c r="C3494" s="20" t="n">
        <v>42369</v>
      </c>
      <c r="D3494" s="21" t="n">
        <v>0.01</v>
      </c>
      <c r="E3494" s="21" t="n">
        <v>0.015</v>
      </c>
      <c r="F3494" s="21" t="n">
        <v>0.025</v>
      </c>
    </row>
    <row r="3495">
      <c r="A3495" t="inlineStr">
        <is>
          <t>123E - Schley (Energy)</t>
        </is>
      </c>
      <c r="B3495" s="20" t="n">
        <v>42370</v>
      </c>
      <c r="C3495" s="20" t="n">
        <v>46660</v>
      </c>
      <c r="D3495" s="21" t="n">
        <v>0</v>
      </c>
      <c r="E3495" s="21" t="n">
        <v>0.01</v>
      </c>
      <c r="F3495" s="21" t="n">
        <v>0.01</v>
      </c>
    </row>
    <row r="3496">
      <c r="A3496" t="inlineStr">
        <is>
          <t>123E - Schley (Energy)</t>
        </is>
      </c>
      <c r="B3496" s="20" t="n">
        <v>46661</v>
      </c>
      <c r="C3496" s="20" t="n">
        <v>2958465</v>
      </c>
      <c r="D3496" s="21" t="n">
        <v>0</v>
      </c>
      <c r="E3496" s="21" t="n">
        <v>0</v>
      </c>
      <c r="F3496" s="21" t="n">
        <v>0</v>
      </c>
    </row>
    <row r="3497">
      <c r="A3497" t="inlineStr">
        <is>
          <t>123JT - Schley (Jet Fuel)</t>
        </is>
      </c>
      <c r="B3497" s="20" t="n">
        <v>42005</v>
      </c>
      <c r="C3497" s="20" t="n">
        <v>42185</v>
      </c>
      <c r="D3497" s="21" t="n">
        <v>0</v>
      </c>
      <c r="E3497" s="21" t="n">
        <v>0</v>
      </c>
      <c r="F3497" s="21" t="n">
        <v>0</v>
      </c>
    </row>
    <row r="3498">
      <c r="A3498" t="inlineStr">
        <is>
          <t>123JT - Schley (Jet Fuel)</t>
        </is>
      </c>
      <c r="B3498" s="20" t="n">
        <v>42186</v>
      </c>
      <c r="C3498" s="20" t="n">
        <v>43281</v>
      </c>
      <c r="D3498" s="21" t="n">
        <v>0.04</v>
      </c>
      <c r="E3498" s="21" t="n">
        <v>0.04</v>
      </c>
      <c r="F3498" s="21" t="n">
        <v>0.08</v>
      </c>
    </row>
    <row r="3499">
      <c r="A3499" t="inlineStr">
        <is>
          <t>123JT - Schley (Jet Fuel)</t>
        </is>
      </c>
      <c r="B3499" s="20" t="n">
        <v>43282</v>
      </c>
      <c r="C3499" s="20" t="n">
        <v>43312</v>
      </c>
      <c r="D3499" s="21" t="n">
        <v>0.04</v>
      </c>
      <c r="E3499" s="21" t="n">
        <v>0.01</v>
      </c>
      <c r="F3499" s="21" t="n">
        <v>0.05</v>
      </c>
    </row>
    <row r="3500">
      <c r="A3500" t="inlineStr">
        <is>
          <t>123JT - Schley (Jet Fuel)</t>
        </is>
      </c>
      <c r="B3500" s="20" t="n">
        <v>43313</v>
      </c>
      <c r="C3500" s="20" t="n">
        <v>2958465</v>
      </c>
      <c r="D3500" s="21" t="n">
        <v>0</v>
      </c>
      <c r="E3500" s="21" t="n">
        <v>0.01</v>
      </c>
      <c r="F3500" s="21" t="n">
        <v>0.01</v>
      </c>
    </row>
    <row r="3501">
      <c r="A3501" t="inlineStr">
        <is>
          <t>123TE - Schley (TSPLOST Exempt)</t>
        </is>
      </c>
      <c r="B3501" s="20" t="n">
        <v>41275</v>
      </c>
      <c r="C3501" s="20" t="n">
        <v>46022</v>
      </c>
      <c r="D3501" s="21" t="n">
        <v>0.04</v>
      </c>
      <c r="E3501" s="21" t="n">
        <v>0.03</v>
      </c>
      <c r="F3501" s="21" t="n">
        <v>0.07000000000000001</v>
      </c>
    </row>
    <row r="3502">
      <c r="A3502" t="inlineStr">
        <is>
          <t>123TE - Schley (TSPLOST Exempt)</t>
        </is>
      </c>
      <c r="B3502" s="20" t="n">
        <v>46023</v>
      </c>
      <c r="C3502" s="20" t="n">
        <v>46660</v>
      </c>
      <c r="D3502" s="21" t="n">
        <v>0.04</v>
      </c>
      <c r="E3502" s="21" t="n">
        <v>0.04</v>
      </c>
      <c r="F3502" s="21" t="n">
        <v>0.08</v>
      </c>
    </row>
    <row r="3503">
      <c r="A3503" t="inlineStr">
        <is>
          <t>123TE - Schley (TSPLOST Exempt)</t>
        </is>
      </c>
      <c r="B3503" s="20" t="n">
        <v>46661</v>
      </c>
      <c r="C3503" s="20" t="n">
        <v>47848</v>
      </c>
      <c r="D3503" s="21" t="n">
        <v>0.04</v>
      </c>
      <c r="E3503" s="21" t="n">
        <v>0.03</v>
      </c>
      <c r="F3503" s="21" t="n">
        <v>0.07000000000000001</v>
      </c>
    </row>
    <row r="3504">
      <c r="A3504" t="inlineStr">
        <is>
          <t>123TE - Schley (TSPLOST Exempt)</t>
        </is>
      </c>
      <c r="B3504" s="20" t="n">
        <v>47849</v>
      </c>
      <c r="C3504" s="20" t="n">
        <v>48029</v>
      </c>
      <c r="D3504" s="21" t="n">
        <v>0.04</v>
      </c>
      <c r="E3504" s="21" t="n">
        <v>0.02</v>
      </c>
      <c r="F3504" s="21" t="n">
        <v>0.06</v>
      </c>
    </row>
    <row r="3505">
      <c r="A3505" t="inlineStr">
        <is>
          <t>123TE - Schley (TSPLOST Exempt)</t>
        </is>
      </c>
      <c r="B3505" s="20" t="n">
        <v>48030</v>
      </c>
      <c r="C3505" s="20" t="n">
        <v>2958465</v>
      </c>
      <c r="D3505" s="21" t="n">
        <v>0.04</v>
      </c>
      <c r="E3505" s="21" t="n">
        <v>0.01</v>
      </c>
      <c r="F3505" s="21" t="n">
        <v>0.05</v>
      </c>
    </row>
    <row r="3506">
      <c r="A3506" t="inlineStr">
        <is>
          <t>124 - Screven</t>
        </is>
      </c>
      <c r="B3506" s="20" t="n">
        <v>28307</v>
      </c>
      <c r="C3506" s="20" t="n">
        <v>31777</v>
      </c>
      <c r="D3506" s="21" t="n">
        <v>0.04</v>
      </c>
      <c r="E3506" s="21" t="n">
        <v>0.01</v>
      </c>
      <c r="F3506" s="21" t="n">
        <v>0.05</v>
      </c>
    </row>
    <row r="3507">
      <c r="A3507" t="inlineStr">
        <is>
          <t>124 - Screven</t>
        </is>
      </c>
      <c r="B3507" s="20" t="n">
        <v>31778</v>
      </c>
      <c r="C3507" s="20" t="n">
        <v>33419</v>
      </c>
      <c r="D3507" s="21" t="n">
        <v>0.04</v>
      </c>
      <c r="E3507" s="21" t="n">
        <v>0.02</v>
      </c>
      <c r="F3507" s="21" t="n">
        <v>0.06</v>
      </c>
    </row>
    <row r="3508">
      <c r="A3508" t="inlineStr">
        <is>
          <t>124 - Screven</t>
        </is>
      </c>
      <c r="B3508" s="20" t="n">
        <v>33420</v>
      </c>
      <c r="C3508" s="20" t="n">
        <v>33603</v>
      </c>
      <c r="D3508" s="21" t="n">
        <v>0.04</v>
      </c>
      <c r="E3508" s="21" t="n">
        <v>0.01</v>
      </c>
      <c r="F3508" s="21" t="n">
        <v>0.05</v>
      </c>
    </row>
    <row r="3509">
      <c r="A3509" t="inlineStr">
        <is>
          <t>124 - Screven</t>
        </is>
      </c>
      <c r="B3509" s="20" t="n">
        <v>33604</v>
      </c>
      <c r="C3509" s="20" t="n">
        <v>35611</v>
      </c>
      <c r="D3509" s="21" t="n">
        <v>0.04</v>
      </c>
      <c r="E3509" s="21" t="n">
        <v>0.02</v>
      </c>
      <c r="F3509" s="21" t="n">
        <v>0.06</v>
      </c>
    </row>
    <row r="3510">
      <c r="A3510" t="inlineStr">
        <is>
          <t>124 - Screven</t>
        </is>
      </c>
      <c r="B3510" s="20" t="n">
        <v>35612</v>
      </c>
      <c r="C3510" s="20" t="n">
        <v>44834</v>
      </c>
      <c r="D3510" s="21" t="n">
        <v>0.04</v>
      </c>
      <c r="E3510" s="21" t="n">
        <v>0.03</v>
      </c>
      <c r="F3510" s="21" t="n">
        <v>0.07000000000000001</v>
      </c>
    </row>
    <row r="3511">
      <c r="A3511" t="inlineStr">
        <is>
          <t>124 - Screven</t>
        </is>
      </c>
      <c r="B3511" s="20" t="n">
        <v>44835</v>
      </c>
      <c r="C3511" s="20" t="n">
        <v>46568</v>
      </c>
      <c r="D3511" s="21" t="n">
        <v>0.04</v>
      </c>
      <c r="E3511" s="21" t="n">
        <v>0.04</v>
      </c>
      <c r="F3511" s="21" t="n">
        <v>0.08</v>
      </c>
    </row>
    <row r="3512">
      <c r="A3512" t="inlineStr">
        <is>
          <t>124 - Screven</t>
        </is>
      </c>
      <c r="B3512" s="20" t="n">
        <v>46569</v>
      </c>
      <c r="C3512" s="20" t="n">
        <v>46660</v>
      </c>
      <c r="D3512" s="21" t="n">
        <v>0.04</v>
      </c>
      <c r="E3512" s="21" t="n">
        <v>0.03</v>
      </c>
      <c r="F3512" s="21" t="n">
        <v>0.07000000000000001</v>
      </c>
    </row>
    <row r="3513">
      <c r="A3513" t="inlineStr">
        <is>
          <t>124 - Screven</t>
        </is>
      </c>
      <c r="B3513" s="20" t="n">
        <v>46661</v>
      </c>
      <c r="C3513" s="20" t="n">
        <v>47848</v>
      </c>
      <c r="D3513" s="21" t="n">
        <v>0.04</v>
      </c>
      <c r="E3513" s="21" t="n">
        <v>0.02</v>
      </c>
      <c r="F3513" s="21" t="n">
        <v>0.06</v>
      </c>
    </row>
    <row r="3514">
      <c r="A3514" t="inlineStr">
        <is>
          <t>124 - Screven</t>
        </is>
      </c>
      <c r="B3514" s="20" t="n">
        <v>47849</v>
      </c>
      <c r="C3514" s="20" t="n">
        <v>2958465</v>
      </c>
      <c r="D3514" s="21" t="n">
        <v>0.04</v>
      </c>
      <c r="E3514" s="21" t="n">
        <v>0.01</v>
      </c>
      <c r="F3514" s="21" t="n">
        <v>0.05</v>
      </c>
    </row>
    <row r="3515">
      <c r="A3515" t="inlineStr">
        <is>
          <t>124CLF - Screven (Locomotive)</t>
        </is>
      </c>
      <c r="B3515" s="20" t="n">
        <v>44378</v>
      </c>
      <c r="C3515" s="20" t="n">
        <v>46568</v>
      </c>
      <c r="D3515" s="21" t="n">
        <v>0.04</v>
      </c>
      <c r="E3515" s="21" t="n">
        <v>0.03</v>
      </c>
      <c r="F3515" s="21" t="n">
        <v>0.07000000000000001</v>
      </c>
    </row>
    <row r="3516">
      <c r="A3516" t="inlineStr">
        <is>
          <t>124CLF - Screven (Locomotive)</t>
        </is>
      </c>
      <c r="B3516" s="20" t="n">
        <v>46569</v>
      </c>
      <c r="C3516" s="20" t="n">
        <v>47848</v>
      </c>
      <c r="D3516" s="21" t="n">
        <v>0.04</v>
      </c>
      <c r="E3516" s="21" t="n">
        <v>0.02</v>
      </c>
      <c r="F3516" s="21" t="n">
        <v>0.06</v>
      </c>
    </row>
    <row r="3517">
      <c r="A3517" t="inlineStr">
        <is>
          <t>124CLF - Screven (Locomotive)</t>
        </is>
      </c>
      <c r="B3517" s="20" t="n">
        <v>47849</v>
      </c>
      <c r="C3517" s="20" t="n">
        <v>2958465</v>
      </c>
      <c r="D3517" s="21" t="n">
        <v>0.04</v>
      </c>
      <c r="E3517" s="21" t="n">
        <v>0.01</v>
      </c>
      <c r="F3517" s="21" t="n">
        <v>0.05</v>
      </c>
    </row>
    <row r="3518">
      <c r="A3518" t="inlineStr">
        <is>
          <t>124E - Screven (Energy)</t>
        </is>
      </c>
      <c r="B3518" s="20" t="n">
        <v>41275</v>
      </c>
      <c r="C3518" s="20" t="n">
        <v>41639</v>
      </c>
      <c r="D3518" s="21" t="n">
        <v>0.03</v>
      </c>
      <c r="E3518" s="21" t="n">
        <v>0.025</v>
      </c>
      <c r="F3518" s="21" t="n">
        <v>0.055</v>
      </c>
    </row>
    <row r="3519">
      <c r="A3519" t="inlineStr">
        <is>
          <t>124E - Screven (Energy)</t>
        </is>
      </c>
      <c r="B3519" s="20" t="n">
        <v>41640</v>
      </c>
      <c r="C3519" s="20" t="n">
        <v>42004</v>
      </c>
      <c r="D3519" s="21" t="n">
        <v>0.02</v>
      </c>
      <c r="E3519" s="21" t="n">
        <v>0.02</v>
      </c>
      <c r="F3519" s="21" t="n">
        <v>0.04</v>
      </c>
    </row>
    <row r="3520">
      <c r="A3520" t="inlineStr">
        <is>
          <t>124E - Screven (Energy)</t>
        </is>
      </c>
      <c r="B3520" s="20" t="n">
        <v>42005</v>
      </c>
      <c r="C3520" s="20" t="n">
        <v>42369</v>
      </c>
      <c r="D3520" s="21" t="n">
        <v>0.01</v>
      </c>
      <c r="E3520" s="21" t="n">
        <v>0.015</v>
      </c>
      <c r="F3520" s="21" t="n">
        <v>0.025</v>
      </c>
    </row>
    <row r="3521">
      <c r="A3521" t="inlineStr">
        <is>
          <t>124E - Screven (Energy)</t>
        </is>
      </c>
      <c r="B3521" s="20" t="n">
        <v>42370</v>
      </c>
      <c r="C3521" s="20" t="n">
        <v>46568</v>
      </c>
      <c r="D3521" s="21" t="n">
        <v>0</v>
      </c>
      <c r="E3521" s="21" t="n">
        <v>0.01</v>
      </c>
      <c r="F3521" s="21" t="n">
        <v>0.01</v>
      </c>
    </row>
    <row r="3522">
      <c r="A3522" t="inlineStr">
        <is>
          <t>124JT - Screven (Jet Fuel)</t>
        </is>
      </c>
      <c r="B3522" s="20" t="n">
        <v>42005</v>
      </c>
      <c r="C3522" s="20" t="n">
        <v>42185</v>
      </c>
      <c r="D3522" s="21" t="n">
        <v>0</v>
      </c>
      <c r="E3522" s="21" t="n">
        <v>0</v>
      </c>
      <c r="F3522" s="21" t="n">
        <v>0</v>
      </c>
    </row>
    <row r="3523">
      <c r="A3523" t="inlineStr">
        <is>
          <t>124JT - Screven (Jet Fuel)</t>
        </is>
      </c>
      <c r="B3523" s="20" t="n">
        <v>42186</v>
      </c>
      <c r="C3523" s="20" t="n">
        <v>43281</v>
      </c>
      <c r="D3523" s="21" t="n">
        <v>0.04</v>
      </c>
      <c r="E3523" s="21" t="n">
        <v>0.03</v>
      </c>
      <c r="F3523" s="21" t="n">
        <v>0.07000000000000001</v>
      </c>
    </row>
    <row r="3524">
      <c r="A3524" t="inlineStr">
        <is>
          <t>124JT - Screven (Jet Fuel)</t>
        </is>
      </c>
      <c r="B3524" s="20" t="n">
        <v>43282</v>
      </c>
      <c r="C3524" s="20" t="n">
        <v>43312</v>
      </c>
      <c r="D3524" s="21" t="n">
        <v>0.04</v>
      </c>
      <c r="E3524" s="21" t="n">
        <v>0.01</v>
      </c>
      <c r="F3524" s="21" t="n">
        <v>0.05</v>
      </c>
    </row>
    <row r="3525">
      <c r="A3525" t="inlineStr">
        <is>
          <t>124JT - Screven (Jet Fuel)</t>
        </is>
      </c>
      <c r="B3525" s="20" t="n">
        <v>43313</v>
      </c>
      <c r="C3525" s="20" t="n">
        <v>2958465</v>
      </c>
      <c r="D3525" s="21" t="n">
        <v>0</v>
      </c>
      <c r="E3525" s="21" t="n">
        <v>0.01</v>
      </c>
      <c r="F3525" s="21" t="n">
        <v>0.01</v>
      </c>
    </row>
    <row r="3526">
      <c r="A3526" t="inlineStr">
        <is>
          <t>124TE - Screven (TSPLOST Exempt)</t>
        </is>
      </c>
      <c r="B3526" s="20" t="n">
        <v>44835</v>
      </c>
      <c r="C3526" s="20" t="n">
        <v>46568</v>
      </c>
      <c r="D3526" s="21" t="n">
        <v>0.04</v>
      </c>
      <c r="E3526" s="21" t="n">
        <v>0.03</v>
      </c>
      <c r="F3526" s="21" t="n">
        <v>0.07000000000000001</v>
      </c>
    </row>
    <row r="3527">
      <c r="A3527" t="inlineStr">
        <is>
          <t>124TE - Screven (TSPLOST Exempt)</t>
        </is>
      </c>
      <c r="B3527" s="20" t="n">
        <v>46569</v>
      </c>
      <c r="C3527" s="20" t="n">
        <v>47848</v>
      </c>
      <c r="D3527" s="21" t="n">
        <v>0.04</v>
      </c>
      <c r="E3527" s="21" t="n">
        <v>0.02</v>
      </c>
      <c r="F3527" s="21" t="n">
        <v>0.06</v>
      </c>
    </row>
    <row r="3528">
      <c r="A3528" t="inlineStr">
        <is>
          <t>124TE - Screven (TSPLOST Exempt)</t>
        </is>
      </c>
      <c r="B3528" s="20" t="n">
        <v>47849</v>
      </c>
      <c r="C3528" s="20" t="n">
        <v>2958465</v>
      </c>
      <c r="D3528" s="21" t="n">
        <v>0.04</v>
      </c>
      <c r="E3528" s="21" t="n">
        <v>0.01</v>
      </c>
      <c r="F3528" s="21" t="n">
        <v>0.05</v>
      </c>
    </row>
    <row r="3529">
      <c r="A3529" t="inlineStr">
        <is>
          <t>125 - Seminole</t>
        </is>
      </c>
      <c r="B3529" s="20" t="n">
        <v>29677</v>
      </c>
      <c r="C3529" s="20" t="n">
        <v>34059</v>
      </c>
      <c r="D3529" s="21" t="n">
        <v>0.04</v>
      </c>
      <c r="E3529" s="21" t="n">
        <v>0.01</v>
      </c>
      <c r="F3529" s="21" t="n">
        <v>0.05</v>
      </c>
    </row>
    <row r="3530">
      <c r="A3530" t="inlineStr">
        <is>
          <t>125 - Seminole</t>
        </is>
      </c>
      <c r="B3530" s="20" t="n">
        <v>34060</v>
      </c>
      <c r="C3530" s="20" t="n">
        <v>35885</v>
      </c>
      <c r="D3530" s="21" t="n">
        <v>0.04</v>
      </c>
      <c r="E3530" s="21" t="n">
        <v>0.02</v>
      </c>
      <c r="F3530" s="21" t="n">
        <v>0.06</v>
      </c>
    </row>
    <row r="3531">
      <c r="A3531" t="inlineStr">
        <is>
          <t>125 - Seminole</t>
        </is>
      </c>
      <c r="B3531" s="20" t="n">
        <v>35886</v>
      </c>
      <c r="C3531" s="20" t="n">
        <v>35976</v>
      </c>
      <c r="D3531" s="21" t="n">
        <v>0.04</v>
      </c>
      <c r="E3531" s="21" t="n">
        <v>0.01</v>
      </c>
      <c r="F3531" s="21" t="n">
        <v>0.05</v>
      </c>
    </row>
    <row r="3532">
      <c r="A3532" t="inlineStr">
        <is>
          <t>125 - Seminole</t>
        </is>
      </c>
      <c r="B3532" s="20" t="n">
        <v>35977</v>
      </c>
      <c r="C3532" s="20" t="n">
        <v>39629</v>
      </c>
      <c r="D3532" s="21" t="n">
        <v>0.04</v>
      </c>
      <c r="E3532" s="21" t="n">
        <v>0.03</v>
      </c>
      <c r="F3532" s="21" t="n">
        <v>0.07000000000000001</v>
      </c>
    </row>
    <row r="3533">
      <c r="A3533" t="inlineStr">
        <is>
          <t>125 - Seminole</t>
        </is>
      </c>
      <c r="B3533" s="20" t="n">
        <v>39630</v>
      </c>
      <c r="C3533" s="20" t="n">
        <v>39813</v>
      </c>
      <c r="D3533" s="21" t="n">
        <v>0.04</v>
      </c>
      <c r="E3533" s="21" t="n">
        <v>0.02</v>
      </c>
      <c r="F3533" s="21" t="n">
        <v>0.06</v>
      </c>
    </row>
    <row r="3534">
      <c r="A3534" t="inlineStr">
        <is>
          <t>125 - Seminole</t>
        </is>
      </c>
      <c r="B3534" s="20" t="n">
        <v>39814</v>
      </c>
      <c r="C3534" s="20" t="n">
        <v>42004</v>
      </c>
      <c r="D3534" s="21" t="n">
        <v>0.04</v>
      </c>
      <c r="E3534" s="21" t="n">
        <v>0.03</v>
      </c>
      <c r="F3534" s="21" t="n">
        <v>0.07000000000000001</v>
      </c>
    </row>
    <row r="3535">
      <c r="A3535" t="inlineStr">
        <is>
          <t>125 - Seminole</t>
        </is>
      </c>
      <c r="B3535" s="20" t="n">
        <v>42005</v>
      </c>
      <c r="C3535" s="20" t="n">
        <v>42094</v>
      </c>
      <c r="D3535" s="21" t="n">
        <v>0.04</v>
      </c>
      <c r="E3535" s="21" t="n">
        <v>0.02</v>
      </c>
      <c r="F3535" s="21" t="n">
        <v>0.06</v>
      </c>
    </row>
    <row r="3536">
      <c r="A3536" t="inlineStr">
        <is>
          <t>125 - Seminole</t>
        </is>
      </c>
      <c r="B3536" s="20" t="n">
        <v>42095</v>
      </c>
      <c r="C3536" s="20" t="n">
        <v>43373</v>
      </c>
      <c r="D3536" s="21" t="n">
        <v>0.04</v>
      </c>
      <c r="E3536" s="21" t="n">
        <v>0.03</v>
      </c>
      <c r="F3536" s="21" t="n">
        <v>0.07000000000000001</v>
      </c>
    </row>
    <row r="3537">
      <c r="A3537" t="inlineStr">
        <is>
          <t>125 - Seminole</t>
        </is>
      </c>
      <c r="B3537" s="20" t="n">
        <v>43374</v>
      </c>
      <c r="C3537" s="20" t="n">
        <v>46477</v>
      </c>
      <c r="D3537" s="21" t="n">
        <v>0.04</v>
      </c>
      <c r="E3537" s="21" t="n">
        <v>0.04</v>
      </c>
      <c r="F3537" s="21" t="n">
        <v>0.08</v>
      </c>
    </row>
    <row r="3538">
      <c r="A3538" t="inlineStr">
        <is>
          <t>125 - Seminole</t>
        </is>
      </c>
      <c r="B3538" s="20" t="n">
        <v>46478</v>
      </c>
      <c r="C3538" s="20" t="n">
        <v>46568</v>
      </c>
      <c r="D3538" s="21" t="n">
        <v>0.04</v>
      </c>
      <c r="E3538" s="21" t="n">
        <v>0.03</v>
      </c>
      <c r="F3538" s="21" t="n">
        <v>0.07000000000000001</v>
      </c>
    </row>
    <row r="3539">
      <c r="A3539" t="inlineStr">
        <is>
          <t>125 - Seminole</t>
        </is>
      </c>
      <c r="B3539" s="20" t="n">
        <v>46569</v>
      </c>
      <c r="C3539" s="20" t="n">
        <v>47026</v>
      </c>
      <c r="D3539" s="21" t="n">
        <v>0.04</v>
      </c>
      <c r="E3539" s="21" t="n">
        <v>0.02</v>
      </c>
      <c r="F3539" s="21" t="n">
        <v>0.06</v>
      </c>
    </row>
    <row r="3540">
      <c r="A3540" t="inlineStr">
        <is>
          <t>125 - Seminole</t>
        </is>
      </c>
      <c r="B3540" s="20" t="n">
        <v>47027</v>
      </c>
      <c r="C3540" s="20" t="n">
        <v>2958465</v>
      </c>
      <c r="D3540" s="21" t="n">
        <v>0.04</v>
      </c>
      <c r="E3540" s="21" t="n">
        <v>0.01</v>
      </c>
      <c r="F3540" s="21" t="n">
        <v>0.05</v>
      </c>
    </row>
    <row r="3541">
      <c r="A3541" t="inlineStr">
        <is>
          <t>125CLF - Seminole (Locomotive)</t>
        </is>
      </c>
      <c r="B3541" s="20" t="n">
        <v>44378</v>
      </c>
      <c r="C3541" s="20" t="n">
        <v>46477</v>
      </c>
      <c r="D3541" s="21" t="n">
        <v>0.04</v>
      </c>
      <c r="E3541" s="21" t="n">
        <v>0.03</v>
      </c>
      <c r="F3541" s="21" t="n">
        <v>0.07000000000000001</v>
      </c>
    </row>
    <row r="3542">
      <c r="A3542" t="inlineStr">
        <is>
          <t>125CLF - Seminole (Locomotive)</t>
        </is>
      </c>
      <c r="B3542" s="20" t="n">
        <v>46478</v>
      </c>
      <c r="C3542" s="20" t="n">
        <v>46568</v>
      </c>
      <c r="D3542" s="21" t="n">
        <v>0.04</v>
      </c>
      <c r="E3542" s="21" t="n">
        <v>0.02</v>
      </c>
      <c r="F3542" s="21" t="n">
        <v>0.06</v>
      </c>
    </row>
    <row r="3543">
      <c r="A3543" t="inlineStr">
        <is>
          <t>125CLF - Seminole (Locomotive)</t>
        </is>
      </c>
      <c r="B3543" s="20" t="n">
        <v>46569</v>
      </c>
      <c r="C3543" s="20" t="n">
        <v>2958465</v>
      </c>
      <c r="D3543" s="21" t="n">
        <v>0.04</v>
      </c>
      <c r="E3543" s="21" t="n">
        <v>0.01</v>
      </c>
      <c r="F3543" s="21" t="n">
        <v>0.05</v>
      </c>
    </row>
    <row r="3544">
      <c r="A3544" t="inlineStr">
        <is>
          <t>125E - Seminole (Energy)</t>
        </is>
      </c>
      <c r="B3544" s="20" t="n">
        <v>41275</v>
      </c>
      <c r="C3544" s="20" t="n">
        <v>41639</v>
      </c>
      <c r="D3544" s="21" t="n">
        <v>0.03</v>
      </c>
      <c r="E3544" s="21" t="n">
        <v>0.025</v>
      </c>
      <c r="F3544" s="21" t="n">
        <v>0.055</v>
      </c>
    </row>
    <row r="3545">
      <c r="A3545" t="inlineStr">
        <is>
          <t>125E - Seminole (Energy)</t>
        </is>
      </c>
      <c r="B3545" s="20" t="n">
        <v>41640</v>
      </c>
      <c r="C3545" s="20" t="n">
        <v>42004</v>
      </c>
      <c r="D3545" s="21" t="n">
        <v>0.02</v>
      </c>
      <c r="E3545" s="21" t="n">
        <v>0.02</v>
      </c>
      <c r="F3545" s="21" t="n">
        <v>0.04</v>
      </c>
    </row>
    <row r="3546">
      <c r="A3546" t="inlineStr">
        <is>
          <t>125E - Seminole (Energy)</t>
        </is>
      </c>
      <c r="B3546" s="20" t="n">
        <v>42005</v>
      </c>
      <c r="C3546" s="20" t="n">
        <v>42094</v>
      </c>
      <c r="D3546" s="21" t="n">
        <v>0.01</v>
      </c>
      <c r="E3546" s="21" t="n">
        <v>0.0125</v>
      </c>
      <c r="F3546" s="21" t="n">
        <v>0.0225</v>
      </c>
    </row>
    <row r="3547">
      <c r="A3547" t="inlineStr">
        <is>
          <t>125E - Seminole (Energy)</t>
        </is>
      </c>
      <c r="B3547" s="20" t="n">
        <v>42095</v>
      </c>
      <c r="C3547" s="20" t="n">
        <v>42369</v>
      </c>
      <c r="D3547" s="21" t="n">
        <v>0.01</v>
      </c>
      <c r="E3547" s="21" t="n">
        <v>0.015</v>
      </c>
      <c r="F3547" s="21" t="n">
        <v>0.025</v>
      </c>
    </row>
    <row r="3548">
      <c r="A3548" t="inlineStr">
        <is>
          <t>125E - Seminole (Energy)</t>
        </is>
      </c>
      <c r="B3548" s="20" t="n">
        <v>42370</v>
      </c>
      <c r="C3548" s="20" t="n">
        <v>46568</v>
      </c>
      <c r="D3548" s="21" t="n">
        <v>0</v>
      </c>
      <c r="E3548" s="21" t="n">
        <v>0.01</v>
      </c>
      <c r="F3548" s="21" t="n">
        <v>0.01</v>
      </c>
    </row>
    <row r="3549">
      <c r="A3549" t="inlineStr">
        <is>
          <t>125E - Seminole (Energy)</t>
        </is>
      </c>
      <c r="B3549" s="20" t="n">
        <v>46569</v>
      </c>
      <c r="C3549" s="20" t="n">
        <v>2958465</v>
      </c>
      <c r="D3549" s="21" t="n">
        <v>0</v>
      </c>
      <c r="E3549" s="21" t="n">
        <v>0</v>
      </c>
      <c r="F3549" s="21" t="n">
        <v>0</v>
      </c>
    </row>
    <row r="3550">
      <c r="A3550" t="inlineStr">
        <is>
          <t>125JT - Seminole (Jet Fuel)</t>
        </is>
      </c>
      <c r="B3550" s="20" t="n">
        <v>42005</v>
      </c>
      <c r="C3550" s="20" t="n">
        <v>42185</v>
      </c>
      <c r="D3550" s="21" t="n">
        <v>0</v>
      </c>
      <c r="E3550" s="21" t="n">
        <v>0</v>
      </c>
      <c r="F3550" s="21" t="n">
        <v>0</v>
      </c>
    </row>
    <row r="3551">
      <c r="A3551" t="inlineStr">
        <is>
          <t>125JT - Seminole (Jet Fuel)</t>
        </is>
      </c>
      <c r="B3551" s="20" t="n">
        <v>42186</v>
      </c>
      <c r="C3551" s="20" t="n">
        <v>43281</v>
      </c>
      <c r="D3551" s="21" t="n">
        <v>0.04</v>
      </c>
      <c r="E3551" s="21" t="n">
        <v>0.03</v>
      </c>
      <c r="F3551" s="21" t="n">
        <v>0.07000000000000001</v>
      </c>
    </row>
    <row r="3552">
      <c r="A3552" t="inlineStr">
        <is>
          <t>125JT - Seminole (Jet Fuel)</t>
        </is>
      </c>
      <c r="B3552" s="20" t="n">
        <v>43282</v>
      </c>
      <c r="C3552" s="20" t="n">
        <v>43312</v>
      </c>
      <c r="D3552" s="21" t="n">
        <v>0.04</v>
      </c>
      <c r="E3552" s="21" t="n">
        <v>0.01</v>
      </c>
      <c r="F3552" s="21" t="n">
        <v>0.05</v>
      </c>
    </row>
    <row r="3553">
      <c r="A3553" t="inlineStr">
        <is>
          <t>125JT - Seminole (Jet Fuel)</t>
        </is>
      </c>
      <c r="B3553" s="20" t="n">
        <v>43313</v>
      </c>
      <c r="C3553" s="20" t="n">
        <v>2958465</v>
      </c>
      <c r="D3553" s="21" t="n">
        <v>0</v>
      </c>
      <c r="E3553" s="21" t="n">
        <v>0.01</v>
      </c>
      <c r="F3553" s="21" t="n">
        <v>0.01</v>
      </c>
    </row>
    <row r="3554">
      <c r="A3554" t="inlineStr">
        <is>
          <t>125TE - Seminole (TSPLOST Exempt)</t>
        </is>
      </c>
      <c r="B3554" s="20" t="n">
        <v>29677</v>
      </c>
      <c r="C3554" s="20" t="n">
        <v>34059</v>
      </c>
      <c r="D3554" s="21" t="n">
        <v>0.04</v>
      </c>
      <c r="E3554" s="21" t="n">
        <v>0.01</v>
      </c>
      <c r="F3554" s="21" t="n">
        <v>0.05</v>
      </c>
    </row>
    <row r="3555">
      <c r="A3555" t="inlineStr">
        <is>
          <t>125TE - Seminole (TSPLOST Exempt)</t>
        </is>
      </c>
      <c r="B3555" s="20" t="n">
        <v>34060</v>
      </c>
      <c r="C3555" s="20" t="n">
        <v>35885</v>
      </c>
      <c r="D3555" s="21" t="n">
        <v>0.04</v>
      </c>
      <c r="E3555" s="21" t="n">
        <v>0.02</v>
      </c>
      <c r="F3555" s="21" t="n">
        <v>0.06</v>
      </c>
    </row>
    <row r="3556">
      <c r="A3556" t="inlineStr">
        <is>
          <t>125TE - Seminole (TSPLOST Exempt)</t>
        </is>
      </c>
      <c r="B3556" s="20" t="n">
        <v>35886</v>
      </c>
      <c r="C3556" s="20" t="n">
        <v>35976</v>
      </c>
      <c r="D3556" s="21" t="n">
        <v>0.04</v>
      </c>
      <c r="E3556" s="21" t="n">
        <v>0.01</v>
      </c>
      <c r="F3556" s="21" t="n">
        <v>0.05</v>
      </c>
    </row>
    <row r="3557">
      <c r="A3557" t="inlineStr">
        <is>
          <t>125TE - Seminole (TSPLOST Exempt)</t>
        </is>
      </c>
      <c r="B3557" s="20" t="n">
        <v>35977</v>
      </c>
      <c r="C3557" s="20" t="n">
        <v>39629</v>
      </c>
      <c r="D3557" s="21" t="n">
        <v>0.04</v>
      </c>
      <c r="E3557" s="21" t="n">
        <v>0.03</v>
      </c>
      <c r="F3557" s="21" t="n">
        <v>0.07000000000000001</v>
      </c>
    </row>
    <row r="3558">
      <c r="A3558" t="inlineStr">
        <is>
          <t>125TE - Seminole (TSPLOST Exempt)</t>
        </is>
      </c>
      <c r="B3558" s="20" t="n">
        <v>39630</v>
      </c>
      <c r="C3558" s="20" t="n">
        <v>39813</v>
      </c>
      <c r="D3558" s="21" t="n">
        <v>0.04</v>
      </c>
      <c r="E3558" s="21" t="n">
        <v>0.02</v>
      </c>
      <c r="F3558" s="21" t="n">
        <v>0.06</v>
      </c>
    </row>
    <row r="3559">
      <c r="A3559" t="inlineStr">
        <is>
          <t>125TE - Seminole (TSPLOST Exempt)</t>
        </is>
      </c>
      <c r="B3559" s="20" t="n">
        <v>39814</v>
      </c>
      <c r="C3559" s="20" t="n">
        <v>42004</v>
      </c>
      <c r="D3559" s="21" t="n">
        <v>0.04</v>
      </c>
      <c r="E3559" s="21" t="n">
        <v>0.03</v>
      </c>
      <c r="F3559" s="21" t="n">
        <v>0.07000000000000001</v>
      </c>
    </row>
    <row r="3560">
      <c r="A3560" t="inlineStr">
        <is>
          <t>125TE - Seminole (TSPLOST Exempt)</t>
        </is>
      </c>
      <c r="B3560" s="20" t="n">
        <v>42005</v>
      </c>
      <c r="C3560" s="20" t="n">
        <v>42094</v>
      </c>
      <c r="D3560" s="21" t="n">
        <v>0.04</v>
      </c>
      <c r="E3560" s="21" t="n">
        <v>0.02</v>
      </c>
      <c r="F3560" s="21" t="n">
        <v>0.06</v>
      </c>
    </row>
    <row r="3561">
      <c r="A3561" t="inlineStr">
        <is>
          <t>125TE - Seminole (TSPLOST Exempt)</t>
        </is>
      </c>
      <c r="B3561" s="20" t="n">
        <v>42095</v>
      </c>
      <c r="C3561" s="20" t="n">
        <v>46477</v>
      </c>
      <c r="D3561" s="21" t="n">
        <v>0.04</v>
      </c>
      <c r="E3561" s="21" t="n">
        <v>0.03</v>
      </c>
      <c r="F3561" s="21" t="n">
        <v>0.07000000000000001</v>
      </c>
    </row>
    <row r="3562">
      <c r="A3562" t="inlineStr">
        <is>
          <t>125TE - Seminole (TSPLOST Exempt)</t>
        </is>
      </c>
      <c r="B3562" s="20" t="n">
        <v>46478</v>
      </c>
      <c r="C3562" s="20" t="n">
        <v>46568</v>
      </c>
      <c r="D3562" s="21" t="n">
        <v>0.04</v>
      </c>
      <c r="E3562" s="21" t="n">
        <v>0.02</v>
      </c>
      <c r="F3562" s="21" t="n">
        <v>0.06</v>
      </c>
    </row>
    <row r="3563">
      <c r="A3563" t="inlineStr">
        <is>
          <t>125TE - Seminole (TSPLOST Exempt)</t>
        </is>
      </c>
      <c r="B3563" s="20" t="n">
        <v>46569</v>
      </c>
      <c r="C3563" s="20" t="n">
        <v>2958465</v>
      </c>
      <c r="D3563" s="21" t="n">
        <v>0.04</v>
      </c>
      <c r="E3563" s="21" t="n">
        <v>0.01</v>
      </c>
      <c r="F3563" s="21" t="n">
        <v>0.05</v>
      </c>
    </row>
    <row r="3564">
      <c r="A3564" t="inlineStr">
        <is>
          <t>126 - Spalding</t>
        </is>
      </c>
      <c r="B3564" s="20" t="n">
        <v>30317</v>
      </c>
      <c r="C3564" s="20" t="n">
        <v>32781</v>
      </c>
      <c r="D3564" s="21" t="n">
        <v>0.04</v>
      </c>
      <c r="E3564" s="21" t="n">
        <v>0.01</v>
      </c>
      <c r="F3564" s="21" t="n">
        <v>0.05</v>
      </c>
    </row>
    <row r="3565">
      <c r="A3565" t="inlineStr">
        <is>
          <t>126 - Spalding</t>
        </is>
      </c>
      <c r="B3565" s="20" t="n">
        <v>32782</v>
      </c>
      <c r="C3565" s="20" t="n">
        <v>33238</v>
      </c>
      <c r="D3565" s="21" t="n">
        <v>0.04</v>
      </c>
      <c r="E3565" s="21" t="n">
        <v>0</v>
      </c>
      <c r="F3565" s="21" t="n">
        <v>0.04</v>
      </c>
    </row>
    <row r="3566">
      <c r="A3566" t="inlineStr">
        <is>
          <t>126 - Spalding</t>
        </is>
      </c>
      <c r="B3566" s="20" t="n">
        <v>33239</v>
      </c>
      <c r="C3566" s="20" t="n">
        <v>34699</v>
      </c>
      <c r="D3566" s="21" t="n">
        <v>0.04</v>
      </c>
      <c r="E3566" s="21" t="n">
        <v>0.01</v>
      </c>
      <c r="F3566" s="21" t="n">
        <v>0.05</v>
      </c>
    </row>
    <row r="3567">
      <c r="A3567" t="inlineStr">
        <is>
          <t>126 - Spalding</t>
        </is>
      </c>
      <c r="B3567" s="20" t="n">
        <v>34700</v>
      </c>
      <c r="C3567" s="20" t="n">
        <v>35611</v>
      </c>
      <c r="D3567" s="21" t="n">
        <v>0.04</v>
      </c>
      <c r="E3567" s="21" t="n">
        <v>0.02</v>
      </c>
      <c r="F3567" s="21" t="n">
        <v>0.06</v>
      </c>
    </row>
    <row r="3568">
      <c r="A3568" t="inlineStr">
        <is>
          <t>126 - Spalding</t>
        </is>
      </c>
      <c r="B3568" s="20" t="n">
        <v>35612</v>
      </c>
      <c r="C3568" s="20" t="n">
        <v>37256</v>
      </c>
      <c r="D3568" s="21" t="n">
        <v>0.04</v>
      </c>
      <c r="E3568" s="21" t="n">
        <v>0.03</v>
      </c>
      <c r="F3568" s="21" t="n">
        <v>0.07000000000000001</v>
      </c>
    </row>
    <row r="3569">
      <c r="A3569" t="inlineStr">
        <is>
          <t>126 - Spalding</t>
        </is>
      </c>
      <c r="B3569" s="20" t="n">
        <v>37257</v>
      </c>
      <c r="C3569" s="20" t="n">
        <v>38807</v>
      </c>
      <c r="D3569" s="21" t="n">
        <v>0.04</v>
      </c>
      <c r="E3569" s="21" t="n">
        <v>0.02</v>
      </c>
      <c r="F3569" s="21" t="n">
        <v>0.06</v>
      </c>
    </row>
    <row r="3570">
      <c r="A3570" t="inlineStr">
        <is>
          <t>126 - Spalding</t>
        </is>
      </c>
      <c r="B3570" s="20" t="n">
        <v>38808</v>
      </c>
      <c r="C3570" s="20" t="n">
        <v>42004</v>
      </c>
      <c r="D3570" s="21" t="n">
        <v>0.04</v>
      </c>
      <c r="E3570" s="21" t="n">
        <v>0.03</v>
      </c>
      <c r="F3570" s="21" t="n">
        <v>0.07000000000000001</v>
      </c>
    </row>
    <row r="3571">
      <c r="A3571" t="inlineStr">
        <is>
          <t>126 - Spalding</t>
        </is>
      </c>
      <c r="B3571" s="20" t="n">
        <v>42005</v>
      </c>
      <c r="C3571" s="20" t="n">
        <v>42460</v>
      </c>
      <c r="D3571" s="21" t="n">
        <v>0.04</v>
      </c>
      <c r="E3571" s="21" t="n">
        <v>0.02</v>
      </c>
      <c r="F3571" s="21" t="n">
        <v>0.06</v>
      </c>
    </row>
    <row r="3572">
      <c r="A3572" t="inlineStr">
        <is>
          <t>126 - Spalding</t>
        </is>
      </c>
      <c r="B3572" s="20" t="n">
        <v>42461</v>
      </c>
      <c r="C3572" s="20" t="n">
        <v>44651</v>
      </c>
      <c r="D3572" s="21" t="n">
        <v>0.04</v>
      </c>
      <c r="E3572" s="21" t="n">
        <v>0.03</v>
      </c>
      <c r="F3572" s="21" t="n">
        <v>0.07000000000000001</v>
      </c>
    </row>
    <row r="3573">
      <c r="A3573" t="inlineStr">
        <is>
          <t>126 - Spalding</t>
        </is>
      </c>
      <c r="B3573" s="20" t="n">
        <v>44652</v>
      </c>
      <c r="C3573" s="20" t="n">
        <v>46477</v>
      </c>
      <c r="D3573" s="21" t="n">
        <v>0.04</v>
      </c>
      <c r="E3573" s="21" t="n">
        <v>0.03</v>
      </c>
      <c r="F3573" s="21" t="n">
        <v>0.07000000000000001</v>
      </c>
    </row>
    <row r="3574">
      <c r="A3574" t="inlineStr">
        <is>
          <t>126 - Spalding</t>
        </is>
      </c>
      <c r="B3574" s="20" t="n">
        <v>46478</v>
      </c>
      <c r="C3574" s="20" t="n">
        <v>47299</v>
      </c>
      <c r="D3574" s="21" t="n">
        <v>0.04</v>
      </c>
      <c r="E3574" s="21" t="n">
        <v>0.02</v>
      </c>
      <c r="F3574" s="21" t="n">
        <v>0.06</v>
      </c>
    </row>
    <row r="3575">
      <c r="A3575" t="inlineStr">
        <is>
          <t>126 - Spalding</t>
        </is>
      </c>
      <c r="B3575" s="20" t="n">
        <v>47300</v>
      </c>
      <c r="C3575" s="20" t="n">
        <v>2958465</v>
      </c>
      <c r="D3575" s="21" t="n">
        <v>0.04</v>
      </c>
      <c r="E3575" s="21" t="n">
        <v>0.01</v>
      </c>
      <c r="F3575" s="21" t="n">
        <v>0.05</v>
      </c>
    </row>
    <row r="3576">
      <c r="A3576" t="inlineStr">
        <is>
          <t>126CLF - Spalding (Locomotive)</t>
        </is>
      </c>
      <c r="B3576" s="20" t="n">
        <v>44378</v>
      </c>
      <c r="C3576" s="20" t="n">
        <v>44651</v>
      </c>
      <c r="D3576" s="21" t="n">
        <v>0.04</v>
      </c>
      <c r="E3576" s="21" t="n">
        <v>0.03</v>
      </c>
      <c r="F3576" s="21" t="n">
        <v>0.07000000000000001</v>
      </c>
    </row>
    <row r="3577">
      <c r="A3577" t="inlineStr">
        <is>
          <t>126CLF - Spalding (Locomotive)</t>
        </is>
      </c>
      <c r="B3577" s="20" t="n">
        <v>44652</v>
      </c>
      <c r="C3577" s="20" t="n">
        <v>47299</v>
      </c>
      <c r="D3577" s="21" t="n">
        <v>0.04</v>
      </c>
      <c r="E3577" s="21" t="n">
        <v>0.02</v>
      </c>
      <c r="F3577" s="21" t="n">
        <v>0.06</v>
      </c>
    </row>
    <row r="3578">
      <c r="A3578" t="inlineStr">
        <is>
          <t>126CLF - Spalding (Locomotive)</t>
        </is>
      </c>
      <c r="B3578" s="20" t="n">
        <v>47300</v>
      </c>
      <c r="C3578" s="20" t="n">
        <v>2958465</v>
      </c>
      <c r="D3578" s="21" t="n">
        <v>0.04</v>
      </c>
      <c r="E3578" s="21" t="n">
        <v>0.01</v>
      </c>
      <c r="F3578" s="21" t="n">
        <v>0.05</v>
      </c>
    </row>
    <row r="3579">
      <c r="A3579" t="inlineStr">
        <is>
          <t>126E - Spalding (Energy)</t>
        </is>
      </c>
      <c r="B3579" s="20" t="n">
        <v>41275</v>
      </c>
      <c r="C3579" s="20" t="n">
        <v>41639</v>
      </c>
      <c r="D3579" s="21" t="n">
        <v>0.03</v>
      </c>
      <c r="E3579" s="21" t="n">
        <v>0.025</v>
      </c>
      <c r="F3579" s="21" t="n">
        <v>0.055</v>
      </c>
    </row>
    <row r="3580">
      <c r="A3580" t="inlineStr">
        <is>
          <t>126E - Spalding (Energy)</t>
        </is>
      </c>
      <c r="B3580" s="20" t="n">
        <v>41640</v>
      </c>
      <c r="C3580" s="20" t="n">
        <v>42004</v>
      </c>
      <c r="D3580" s="21" t="n">
        <v>0.02</v>
      </c>
      <c r="E3580" s="21" t="n">
        <v>0.02</v>
      </c>
      <c r="F3580" s="21" t="n">
        <v>0.04</v>
      </c>
    </row>
    <row r="3581">
      <c r="A3581" t="inlineStr">
        <is>
          <t>126E - Spalding (Energy)</t>
        </is>
      </c>
      <c r="B3581" s="20" t="n">
        <v>42005</v>
      </c>
      <c r="C3581" s="20" t="n">
        <v>42369</v>
      </c>
      <c r="D3581" s="21" t="n">
        <v>0.01</v>
      </c>
      <c r="E3581" s="21" t="n">
        <v>0.0125</v>
      </c>
      <c r="F3581" s="21" t="n">
        <v>0.0225</v>
      </c>
    </row>
    <row r="3582">
      <c r="A3582" t="inlineStr">
        <is>
          <t>126E - Spalding (Energy)</t>
        </is>
      </c>
      <c r="B3582" s="20" t="n">
        <v>42370</v>
      </c>
      <c r="C3582" s="20" t="n">
        <v>47299</v>
      </c>
      <c r="D3582" s="21" t="n">
        <v>0</v>
      </c>
      <c r="E3582" s="21" t="n">
        <v>0.01</v>
      </c>
      <c r="F3582" s="21" t="n">
        <v>0.01</v>
      </c>
    </row>
    <row r="3583">
      <c r="A3583" t="inlineStr">
        <is>
          <t>126JT - Spalding (Jet Fuel)</t>
        </is>
      </c>
      <c r="B3583" s="20" t="n">
        <v>42186</v>
      </c>
      <c r="C3583" s="20" t="n">
        <v>42460</v>
      </c>
      <c r="D3583" s="21" t="n">
        <v>0.04</v>
      </c>
      <c r="E3583" s="21" t="n">
        <v>0.02</v>
      </c>
      <c r="F3583" s="21" t="n">
        <v>0.06</v>
      </c>
    </row>
    <row r="3584">
      <c r="A3584" t="inlineStr">
        <is>
          <t>126JT - Spalding (Jet Fuel)</t>
        </is>
      </c>
      <c r="B3584" s="20" t="n">
        <v>42461</v>
      </c>
      <c r="C3584" s="20" t="n">
        <v>43281</v>
      </c>
      <c r="D3584" s="21" t="n">
        <v>0.04</v>
      </c>
      <c r="E3584" s="21" t="n">
        <v>0.03</v>
      </c>
      <c r="F3584" s="21" t="n">
        <v>0.07000000000000001</v>
      </c>
    </row>
    <row r="3585">
      <c r="A3585" t="inlineStr">
        <is>
          <t>126JT - Spalding (Jet Fuel)</t>
        </is>
      </c>
      <c r="B3585" s="20" t="n">
        <v>43282</v>
      </c>
      <c r="C3585" s="20" t="n">
        <v>43312</v>
      </c>
      <c r="D3585" s="21" t="n">
        <v>0.04</v>
      </c>
      <c r="E3585" s="21" t="n">
        <v>0.01</v>
      </c>
      <c r="F3585" s="21" t="n">
        <v>0.05</v>
      </c>
    </row>
    <row r="3586">
      <c r="A3586" t="inlineStr">
        <is>
          <t>126JT - Spalding (Jet Fuel)</t>
        </is>
      </c>
      <c r="B3586" s="20" t="n">
        <v>43313</v>
      </c>
      <c r="C3586" s="20" t="n">
        <v>2958465</v>
      </c>
      <c r="D3586" s="21" t="n">
        <v>0</v>
      </c>
      <c r="E3586" s="21" t="n">
        <v>0.01</v>
      </c>
      <c r="F3586" s="21" t="n">
        <v>0.01</v>
      </c>
    </row>
    <row r="3587">
      <c r="A3587" t="inlineStr">
        <is>
          <t>126TE - Spalding (TSPLOST Exempt)</t>
        </is>
      </c>
      <c r="B3587" s="20" t="n">
        <v>30317</v>
      </c>
      <c r="C3587" s="20" t="n">
        <v>32781</v>
      </c>
      <c r="D3587" s="21" t="n">
        <v>0.04</v>
      </c>
      <c r="E3587" s="21" t="n">
        <v>0.01</v>
      </c>
      <c r="F3587" s="21" t="n">
        <v>0.05</v>
      </c>
    </row>
    <row r="3588">
      <c r="A3588" t="inlineStr">
        <is>
          <t>126TE - Spalding (TSPLOST Exempt)</t>
        </is>
      </c>
      <c r="B3588" s="20" t="n">
        <v>32782</v>
      </c>
      <c r="C3588" s="20" t="n">
        <v>33238</v>
      </c>
      <c r="D3588" s="21" t="n">
        <v>0.04</v>
      </c>
      <c r="E3588" s="21" t="n">
        <v>0</v>
      </c>
      <c r="F3588" s="21" t="n">
        <v>0.04</v>
      </c>
    </row>
    <row r="3589">
      <c r="A3589" t="inlineStr">
        <is>
          <t>126TE - Spalding (TSPLOST Exempt)</t>
        </is>
      </c>
      <c r="B3589" s="20" t="n">
        <v>33239</v>
      </c>
      <c r="C3589" s="20" t="n">
        <v>34699</v>
      </c>
      <c r="D3589" s="21" t="n">
        <v>0.04</v>
      </c>
      <c r="E3589" s="21" t="n">
        <v>0.01</v>
      </c>
      <c r="F3589" s="21" t="n">
        <v>0.05</v>
      </c>
    </row>
    <row r="3590">
      <c r="A3590" t="inlineStr">
        <is>
          <t>126TE - Spalding (TSPLOST Exempt)</t>
        </is>
      </c>
      <c r="B3590" s="20" t="n">
        <v>34700</v>
      </c>
      <c r="C3590" s="20" t="n">
        <v>35611</v>
      </c>
      <c r="D3590" s="21" t="n">
        <v>0.04</v>
      </c>
      <c r="E3590" s="21" t="n">
        <v>0.02</v>
      </c>
      <c r="F3590" s="21" t="n">
        <v>0.06</v>
      </c>
    </row>
    <row r="3591">
      <c r="A3591" t="inlineStr">
        <is>
          <t>126TE - Spalding (TSPLOST Exempt)</t>
        </is>
      </c>
      <c r="B3591" s="20" t="n">
        <v>35612</v>
      </c>
      <c r="C3591" s="20" t="n">
        <v>37256</v>
      </c>
      <c r="D3591" s="21" t="n">
        <v>0.04</v>
      </c>
      <c r="E3591" s="21" t="n">
        <v>0.03</v>
      </c>
      <c r="F3591" s="21" t="n">
        <v>0.07000000000000001</v>
      </c>
    </row>
    <row r="3592">
      <c r="A3592" t="inlineStr">
        <is>
          <t>126TE - Spalding (TSPLOST Exempt)</t>
        </is>
      </c>
      <c r="B3592" s="20" t="n">
        <v>37257</v>
      </c>
      <c r="C3592" s="20" t="n">
        <v>38807</v>
      </c>
      <c r="D3592" s="21" t="n">
        <v>0.04</v>
      </c>
      <c r="E3592" s="21" t="n">
        <v>0.02</v>
      </c>
      <c r="F3592" s="21" t="n">
        <v>0.06</v>
      </c>
    </row>
    <row r="3593">
      <c r="A3593" t="inlineStr">
        <is>
          <t>126TE - Spalding (TSPLOST Exempt)</t>
        </is>
      </c>
      <c r="B3593" s="20" t="n">
        <v>38808</v>
      </c>
      <c r="C3593" s="20" t="n">
        <v>42004</v>
      </c>
      <c r="D3593" s="21" t="n">
        <v>0.04</v>
      </c>
      <c r="E3593" s="21" t="n">
        <v>0.03</v>
      </c>
      <c r="F3593" s="21" t="n">
        <v>0.07000000000000001</v>
      </c>
    </row>
    <row r="3594">
      <c r="A3594" t="inlineStr">
        <is>
          <t>126TE - Spalding (TSPLOST Exempt)</t>
        </is>
      </c>
      <c r="B3594" s="20" t="n">
        <v>42005</v>
      </c>
      <c r="C3594" s="20" t="n">
        <v>42460</v>
      </c>
      <c r="D3594" s="21" t="n">
        <v>0.04</v>
      </c>
      <c r="E3594" s="21" t="n">
        <v>0.02</v>
      </c>
      <c r="F3594" s="21" t="n">
        <v>0.06</v>
      </c>
    </row>
    <row r="3595">
      <c r="A3595" t="inlineStr">
        <is>
          <t>126TE - Spalding (TSPLOST Exempt)</t>
        </is>
      </c>
      <c r="B3595" s="20" t="n">
        <v>42461</v>
      </c>
      <c r="C3595" s="20" t="n">
        <v>44651</v>
      </c>
      <c r="D3595" s="21" t="n">
        <v>0.04</v>
      </c>
      <c r="E3595" s="21" t="n">
        <v>0.03</v>
      </c>
      <c r="F3595" s="21" t="n">
        <v>0.07000000000000001</v>
      </c>
    </row>
    <row r="3596">
      <c r="A3596" t="inlineStr">
        <is>
          <t>126TE - Spalding (TSPLOST Exempt)</t>
        </is>
      </c>
      <c r="B3596" s="20" t="n">
        <v>44652</v>
      </c>
      <c r="C3596" s="20" t="n">
        <v>47299</v>
      </c>
      <c r="D3596" s="21" t="n">
        <v>0.04</v>
      </c>
      <c r="E3596" s="21" t="n">
        <v>0.02</v>
      </c>
      <c r="F3596" s="21" t="n">
        <v>0.06</v>
      </c>
    </row>
    <row r="3597">
      <c r="A3597" t="inlineStr">
        <is>
          <t>126TE - Spalding (TSPLOST Exempt)</t>
        </is>
      </c>
      <c r="B3597" s="20" t="n">
        <v>47300</v>
      </c>
      <c r="C3597" s="20" t="n">
        <v>2958465</v>
      </c>
      <c r="D3597" s="21" t="n">
        <v>0.04</v>
      </c>
      <c r="E3597" s="21" t="n">
        <v>0.01</v>
      </c>
      <c r="F3597" s="21" t="n">
        <v>0.05</v>
      </c>
    </row>
    <row r="3598">
      <c r="A3598" t="inlineStr">
        <is>
          <t>127 - Stephens</t>
        </is>
      </c>
      <c r="B3598" s="20" t="n">
        <v>29860</v>
      </c>
      <c r="C3598" s="20" t="n">
        <v>32050</v>
      </c>
      <c r="D3598" s="21" t="n">
        <v>0.04</v>
      </c>
      <c r="E3598" s="21" t="n">
        <v>0.01</v>
      </c>
      <c r="F3598" s="21" t="n">
        <v>0.05</v>
      </c>
    </row>
    <row r="3599">
      <c r="A3599" t="inlineStr">
        <is>
          <t>127 - Stephens</t>
        </is>
      </c>
      <c r="B3599" s="20" t="n">
        <v>32051</v>
      </c>
      <c r="C3599" s="20" t="n">
        <v>35795</v>
      </c>
      <c r="D3599" s="21" t="n">
        <v>0.04</v>
      </c>
      <c r="E3599" s="21" t="n">
        <v>0.02</v>
      </c>
      <c r="F3599" s="21" t="n">
        <v>0.06</v>
      </c>
    </row>
    <row r="3600">
      <c r="A3600" t="inlineStr">
        <is>
          <t>127 - Stephens</t>
        </is>
      </c>
      <c r="B3600" s="20" t="n">
        <v>35796</v>
      </c>
      <c r="C3600" s="20" t="n">
        <v>37529</v>
      </c>
      <c r="D3600" s="21" t="n">
        <v>0.04</v>
      </c>
      <c r="E3600" s="21" t="n">
        <v>0.03</v>
      </c>
      <c r="F3600" s="21" t="n">
        <v>0.07000000000000001</v>
      </c>
    </row>
    <row r="3601">
      <c r="A3601" t="inlineStr">
        <is>
          <t>127 - Stephens</t>
        </is>
      </c>
      <c r="B3601" s="20" t="n">
        <v>37530</v>
      </c>
      <c r="C3601" s="20" t="n">
        <v>37802</v>
      </c>
      <c r="D3601" s="21" t="n">
        <v>0.04</v>
      </c>
      <c r="E3601" s="21" t="n">
        <v>0.02</v>
      </c>
      <c r="F3601" s="21" t="n">
        <v>0.06</v>
      </c>
    </row>
    <row r="3602">
      <c r="A3602" t="inlineStr">
        <is>
          <t>127 - Stephens</t>
        </is>
      </c>
      <c r="B3602" s="20" t="n">
        <v>37803</v>
      </c>
      <c r="C3602" s="20" t="n">
        <v>46660</v>
      </c>
      <c r="D3602" s="21" t="n">
        <v>0.04</v>
      </c>
      <c r="E3602" s="21" t="n">
        <v>0.03</v>
      </c>
      <c r="F3602" s="21" t="n">
        <v>0.07000000000000001</v>
      </c>
    </row>
    <row r="3603">
      <c r="A3603" t="inlineStr">
        <is>
          <t>127 - Stephens</t>
        </is>
      </c>
      <c r="B3603" s="20" t="n">
        <v>46661</v>
      </c>
      <c r="C3603" s="20" t="n">
        <v>48395</v>
      </c>
      <c r="D3603" s="21" t="n">
        <v>0.04</v>
      </c>
      <c r="E3603" s="21" t="n">
        <v>0.02</v>
      </c>
      <c r="F3603" s="21" t="n">
        <v>0.06</v>
      </c>
    </row>
    <row r="3604">
      <c r="A3604" t="inlineStr">
        <is>
          <t>127 - Stephens</t>
        </is>
      </c>
      <c r="B3604" s="20" t="n">
        <v>48396</v>
      </c>
      <c r="C3604" s="20" t="n">
        <v>2958465</v>
      </c>
      <c r="D3604" s="21" t="n">
        <v>0.04</v>
      </c>
      <c r="E3604" s="21" t="n">
        <v>0.01</v>
      </c>
      <c r="F3604" s="21" t="n">
        <v>0.05</v>
      </c>
    </row>
    <row r="3605">
      <c r="A3605" t="inlineStr">
        <is>
          <t>127CLF - Stephens (Locomotive)</t>
        </is>
      </c>
      <c r="B3605" s="20" t="n">
        <v>44378</v>
      </c>
      <c r="C3605" s="20" t="n">
        <v>46660</v>
      </c>
      <c r="D3605" s="21" t="n">
        <v>0.04</v>
      </c>
      <c r="E3605" s="21" t="n">
        <v>0.03</v>
      </c>
      <c r="F3605" s="21" t="n">
        <v>0.07000000000000001</v>
      </c>
    </row>
    <row r="3606">
      <c r="A3606" t="inlineStr">
        <is>
          <t>127CLF - Stephens (Locomotive)</t>
        </is>
      </c>
      <c r="B3606" s="20" t="n">
        <v>46661</v>
      </c>
      <c r="C3606" s="20" t="n">
        <v>48395</v>
      </c>
      <c r="D3606" s="21" t="n">
        <v>0.04</v>
      </c>
      <c r="E3606" s="21" t="n">
        <v>0.02</v>
      </c>
      <c r="F3606" s="21" t="n">
        <v>0.06</v>
      </c>
    </row>
    <row r="3607">
      <c r="A3607" t="inlineStr">
        <is>
          <t>127CLF - Stephens (Locomotive)</t>
        </is>
      </c>
      <c r="B3607" s="20" t="n">
        <v>48396</v>
      </c>
      <c r="C3607" s="20" t="n">
        <v>2958465</v>
      </c>
      <c r="D3607" s="21" t="n">
        <v>0.04</v>
      </c>
      <c r="E3607" s="21" t="n">
        <v>0.01</v>
      </c>
      <c r="F3607" s="21" t="n">
        <v>0.05</v>
      </c>
    </row>
    <row r="3608">
      <c r="A3608" t="inlineStr">
        <is>
          <t>127E - Stephens (Energy)</t>
        </is>
      </c>
      <c r="B3608" s="20" t="n">
        <v>41275</v>
      </c>
      <c r="C3608" s="20" t="n">
        <v>41639</v>
      </c>
      <c r="D3608" s="21" t="n">
        <v>0.03</v>
      </c>
      <c r="E3608" s="21" t="n">
        <v>0.025</v>
      </c>
      <c r="F3608" s="21" t="n">
        <v>0.055</v>
      </c>
    </row>
    <row r="3609">
      <c r="A3609" t="inlineStr">
        <is>
          <t>127E - Stephens (Energy)</t>
        </is>
      </c>
      <c r="B3609" s="20" t="n">
        <v>41640</v>
      </c>
      <c r="C3609" s="20" t="n">
        <v>42004</v>
      </c>
      <c r="D3609" s="21" t="n">
        <v>0.02</v>
      </c>
      <c r="E3609" s="21" t="n">
        <v>0.02</v>
      </c>
      <c r="F3609" s="21" t="n">
        <v>0.04</v>
      </c>
    </row>
    <row r="3610">
      <c r="A3610" t="inlineStr">
        <is>
          <t>127E - Stephens (Energy)</t>
        </is>
      </c>
      <c r="B3610" s="20" t="n">
        <v>42005</v>
      </c>
      <c r="C3610" s="20" t="n">
        <v>42369</v>
      </c>
      <c r="D3610" s="21" t="n">
        <v>0.01</v>
      </c>
      <c r="E3610" s="21" t="n">
        <v>0.015</v>
      </c>
      <c r="F3610" s="21" t="n">
        <v>0.025</v>
      </c>
    </row>
    <row r="3611">
      <c r="A3611" t="inlineStr">
        <is>
          <t>127E - Stephens (Energy)</t>
        </is>
      </c>
      <c r="B3611" s="20" t="n">
        <v>42370</v>
      </c>
      <c r="C3611" s="20" t="n">
        <v>46660</v>
      </c>
      <c r="D3611" s="21" t="n">
        <v>0</v>
      </c>
      <c r="E3611" s="21" t="n">
        <v>0.01</v>
      </c>
      <c r="F3611" s="21" t="n">
        <v>0.01</v>
      </c>
    </row>
    <row r="3612">
      <c r="A3612" t="inlineStr">
        <is>
          <t>127E - Stephens (Energy)</t>
        </is>
      </c>
      <c r="B3612" s="20" t="n">
        <v>46661</v>
      </c>
      <c r="C3612" s="20" t="n">
        <v>2958465</v>
      </c>
      <c r="D3612" s="21" t="n">
        <v>0</v>
      </c>
      <c r="E3612" s="21" t="n">
        <v>0</v>
      </c>
      <c r="F3612" s="21" t="n">
        <v>0</v>
      </c>
    </row>
    <row r="3613">
      <c r="A3613" t="inlineStr">
        <is>
          <t>127JT - Stephens (Jet Fuel)</t>
        </is>
      </c>
      <c r="B3613" s="20" t="n">
        <v>42005</v>
      </c>
      <c r="C3613" s="20" t="n">
        <v>42185</v>
      </c>
      <c r="D3613" s="21" t="n">
        <v>0</v>
      </c>
      <c r="E3613" s="21" t="n">
        <v>0</v>
      </c>
      <c r="F3613" s="21" t="n">
        <v>0</v>
      </c>
    </row>
    <row r="3614">
      <c r="A3614" t="inlineStr">
        <is>
          <t>127JT - Stephens (Jet Fuel)</t>
        </is>
      </c>
      <c r="B3614" s="20" t="n">
        <v>42186</v>
      </c>
      <c r="C3614" s="20" t="n">
        <v>43281</v>
      </c>
      <c r="D3614" s="21" t="n">
        <v>0.04</v>
      </c>
      <c r="E3614" s="21" t="n">
        <v>0.03</v>
      </c>
      <c r="F3614" s="21" t="n">
        <v>0.07000000000000001</v>
      </c>
    </row>
    <row r="3615">
      <c r="A3615" t="inlineStr">
        <is>
          <t>127JT - Stephens (Jet Fuel)</t>
        </is>
      </c>
      <c r="B3615" s="20" t="n">
        <v>43282</v>
      </c>
      <c r="C3615" s="20" t="n">
        <v>43312</v>
      </c>
      <c r="D3615" s="21" t="n">
        <v>0.04</v>
      </c>
      <c r="E3615" s="21" t="n">
        <v>0.01</v>
      </c>
      <c r="F3615" s="21" t="n">
        <v>0.05</v>
      </c>
    </row>
    <row r="3616">
      <c r="A3616" t="inlineStr">
        <is>
          <t>127JT - Stephens (Jet Fuel)</t>
        </is>
      </c>
      <c r="B3616" s="20" t="n">
        <v>43313</v>
      </c>
      <c r="C3616" s="20" t="n">
        <v>2958465</v>
      </c>
      <c r="D3616" s="21" t="n">
        <v>0</v>
      </c>
      <c r="E3616" s="21" t="n">
        <v>0.01</v>
      </c>
      <c r="F3616" s="21" t="n">
        <v>0.01</v>
      </c>
    </row>
    <row r="3617">
      <c r="A3617" t="inlineStr">
        <is>
          <t>128 - Stewart</t>
        </is>
      </c>
      <c r="B3617" s="20" t="n">
        <v>30407</v>
      </c>
      <c r="C3617" s="20" t="n">
        <v>35430</v>
      </c>
      <c r="D3617" s="21" t="n">
        <v>0.04</v>
      </c>
      <c r="E3617" s="21" t="n">
        <v>0.01</v>
      </c>
      <c r="F3617" s="21" t="n">
        <v>0.05</v>
      </c>
    </row>
    <row r="3618">
      <c r="A3618" t="inlineStr">
        <is>
          <t>128 - Stewart</t>
        </is>
      </c>
      <c r="B3618" s="20" t="n">
        <v>35431</v>
      </c>
      <c r="C3618" s="20" t="n">
        <v>35885</v>
      </c>
      <c r="D3618" s="21" t="n">
        <v>0.04</v>
      </c>
      <c r="E3618" s="21" t="n">
        <v>0.02</v>
      </c>
      <c r="F3618" s="21" t="n">
        <v>0.06</v>
      </c>
    </row>
    <row r="3619">
      <c r="A3619" t="inlineStr">
        <is>
          <t>128 - Stewart</t>
        </is>
      </c>
      <c r="B3619" s="20" t="n">
        <v>35886</v>
      </c>
      <c r="C3619" s="20" t="n">
        <v>37256</v>
      </c>
      <c r="D3619" s="21" t="n">
        <v>0.04</v>
      </c>
      <c r="E3619" s="21" t="n">
        <v>0.03</v>
      </c>
      <c r="F3619" s="21" t="n">
        <v>0.07000000000000001</v>
      </c>
    </row>
    <row r="3620">
      <c r="A3620" t="inlineStr">
        <is>
          <t>128 - Stewart</t>
        </is>
      </c>
      <c r="B3620" s="20" t="n">
        <v>37257</v>
      </c>
      <c r="C3620" s="20" t="n">
        <v>37437</v>
      </c>
      <c r="D3620" s="21" t="n">
        <v>0.04</v>
      </c>
      <c r="E3620" s="21" t="n">
        <v>0.02</v>
      </c>
      <c r="F3620" s="21" t="n">
        <v>0.06</v>
      </c>
    </row>
    <row r="3621">
      <c r="A3621" t="inlineStr">
        <is>
          <t>128 - Stewart</t>
        </is>
      </c>
      <c r="B3621" s="20" t="n">
        <v>37438</v>
      </c>
      <c r="C3621" s="20" t="n">
        <v>41274</v>
      </c>
      <c r="D3621" s="21" t="n">
        <v>0.04</v>
      </c>
      <c r="E3621" s="21" t="n">
        <v>0.03</v>
      </c>
      <c r="F3621" s="21" t="n">
        <v>0.07000000000000001</v>
      </c>
    </row>
    <row r="3622">
      <c r="A3622" t="inlineStr">
        <is>
          <t>128 - Stewart</t>
        </is>
      </c>
      <c r="B3622" s="20" t="n">
        <v>41275</v>
      </c>
      <c r="C3622" s="20" t="n">
        <v>45747</v>
      </c>
      <c r="D3622" s="21" t="n">
        <v>0.04</v>
      </c>
      <c r="E3622" s="21" t="n">
        <v>0.04</v>
      </c>
      <c r="F3622" s="21" t="n">
        <v>0.08</v>
      </c>
    </row>
    <row r="3623">
      <c r="A3623" t="inlineStr">
        <is>
          <t>128 - Stewart</t>
        </is>
      </c>
      <c r="B3623" s="20" t="n">
        <v>45748</v>
      </c>
      <c r="C3623" s="20" t="n">
        <v>45838</v>
      </c>
      <c r="D3623" s="21" t="n">
        <v>0.04</v>
      </c>
      <c r="E3623" s="21" t="n">
        <v>0.03</v>
      </c>
      <c r="F3623" s="21" t="n">
        <v>0.07000000000000001</v>
      </c>
    </row>
    <row r="3624">
      <c r="A3624" t="inlineStr">
        <is>
          <t>128 - Stewart</t>
        </is>
      </c>
      <c r="B3624" s="20" t="n">
        <v>45839</v>
      </c>
      <c r="C3624" s="20" t="n">
        <v>47573</v>
      </c>
      <c r="D3624" s="21" t="n">
        <v>0.04</v>
      </c>
      <c r="E3624" s="21" t="n">
        <v>0.04</v>
      </c>
      <c r="F3624" s="21" t="n">
        <v>0.08</v>
      </c>
    </row>
    <row r="3625">
      <c r="A3625" t="inlineStr">
        <is>
          <t>128 - Stewart</t>
        </is>
      </c>
      <c r="B3625" s="20" t="n">
        <v>47574</v>
      </c>
      <c r="C3625" s="20" t="n">
        <v>48029</v>
      </c>
      <c r="D3625" s="21" t="n">
        <v>0.04</v>
      </c>
      <c r="E3625" s="21" t="n">
        <v>0.03</v>
      </c>
      <c r="F3625" s="21" t="n">
        <v>0.07000000000000001</v>
      </c>
    </row>
    <row r="3626">
      <c r="A3626" t="inlineStr">
        <is>
          <t>128 - Stewart</t>
        </is>
      </c>
      <c r="B3626" s="20" t="n">
        <v>48030</v>
      </c>
      <c r="C3626" s="20" t="n">
        <v>48579</v>
      </c>
      <c r="D3626" s="21" t="n">
        <v>0.04</v>
      </c>
      <c r="E3626" s="21" t="n">
        <v>0.02</v>
      </c>
      <c r="F3626" s="21" t="n">
        <v>0.06</v>
      </c>
    </row>
    <row r="3627">
      <c r="A3627" t="inlineStr">
        <is>
          <t>128 - Stewart</t>
        </is>
      </c>
      <c r="B3627" s="20" t="n">
        <v>48580</v>
      </c>
      <c r="C3627" s="20" t="n">
        <v>2958465</v>
      </c>
      <c r="D3627" s="21" t="n">
        <v>0.04</v>
      </c>
      <c r="E3627" s="21" t="n">
        <v>0.01</v>
      </c>
      <c r="F3627" s="21" t="n">
        <v>0.05</v>
      </c>
    </row>
    <row r="3628">
      <c r="A3628" t="inlineStr">
        <is>
          <t>128CLF - Stewart (Locomotive)</t>
        </is>
      </c>
      <c r="B3628" s="20" t="n">
        <v>44378</v>
      </c>
      <c r="C3628" s="20" t="n">
        <v>45747</v>
      </c>
      <c r="D3628" s="21" t="n">
        <v>0.04</v>
      </c>
      <c r="E3628" s="21" t="n">
        <v>0.03</v>
      </c>
      <c r="F3628" s="21" t="n">
        <v>0.07000000000000001</v>
      </c>
    </row>
    <row r="3629">
      <c r="A3629" t="inlineStr">
        <is>
          <t>128CLF - Stewart (Locomotive)</t>
        </is>
      </c>
      <c r="B3629" s="20" t="n">
        <v>45748</v>
      </c>
      <c r="C3629" s="20" t="n">
        <v>45838</v>
      </c>
      <c r="D3629" s="21" t="n">
        <v>0.04</v>
      </c>
      <c r="E3629" s="21" t="n">
        <v>0.02</v>
      </c>
      <c r="F3629" s="21" t="n">
        <v>0.06</v>
      </c>
    </row>
    <row r="3630">
      <c r="A3630" t="inlineStr">
        <is>
          <t>128CLF - Stewart (Locomotive)</t>
        </is>
      </c>
      <c r="B3630" s="20" t="n">
        <v>45839</v>
      </c>
      <c r="C3630" s="20" t="n">
        <v>47573</v>
      </c>
      <c r="D3630" s="21" t="n">
        <v>0.04</v>
      </c>
      <c r="E3630" s="21" t="n">
        <v>0.03</v>
      </c>
      <c r="F3630" s="21" t="n">
        <v>0.07000000000000001</v>
      </c>
    </row>
    <row r="3631">
      <c r="A3631" t="inlineStr">
        <is>
          <t>128CLF - Stewart (Locomotive)</t>
        </is>
      </c>
      <c r="B3631" s="20" t="n">
        <v>47574</v>
      </c>
      <c r="C3631" s="20" t="n">
        <v>48029</v>
      </c>
      <c r="D3631" s="21" t="n">
        <v>0.04</v>
      </c>
      <c r="E3631" s="21" t="n">
        <v>0.02</v>
      </c>
      <c r="F3631" s="21" t="n">
        <v>0.06</v>
      </c>
    </row>
    <row r="3632">
      <c r="A3632" t="inlineStr">
        <is>
          <t>128CLF - Stewart (Locomotive)</t>
        </is>
      </c>
      <c r="B3632" s="20" t="n">
        <v>48030</v>
      </c>
      <c r="C3632" s="20" t="n">
        <v>2958465</v>
      </c>
      <c r="D3632" s="21" t="n">
        <v>0.04</v>
      </c>
      <c r="E3632" s="21" t="n">
        <v>0.01</v>
      </c>
      <c r="F3632" s="21" t="n">
        <v>0.05</v>
      </c>
    </row>
    <row r="3633">
      <c r="A3633" t="inlineStr">
        <is>
          <t>128E - Stewart (Energy)</t>
        </is>
      </c>
      <c r="B3633" s="20" t="n">
        <v>41275</v>
      </c>
      <c r="C3633" s="20" t="n">
        <v>41639</v>
      </c>
      <c r="D3633" s="21" t="n">
        <v>0.03</v>
      </c>
      <c r="E3633" s="21" t="n">
        <v>0.025</v>
      </c>
      <c r="F3633" s="21" t="n">
        <v>0.055</v>
      </c>
    </row>
    <row r="3634">
      <c r="A3634" t="inlineStr">
        <is>
          <t>128E - Stewart (Energy)</t>
        </is>
      </c>
      <c r="B3634" s="20" t="n">
        <v>41640</v>
      </c>
      <c r="C3634" s="20" t="n">
        <v>42004</v>
      </c>
      <c r="D3634" s="21" t="n">
        <v>0.02</v>
      </c>
      <c r="E3634" s="21" t="n">
        <v>0.02</v>
      </c>
      <c r="F3634" s="21" t="n">
        <v>0.04</v>
      </c>
    </row>
    <row r="3635">
      <c r="A3635" t="inlineStr">
        <is>
          <t>128E - Stewart (Energy)</t>
        </is>
      </c>
      <c r="B3635" s="20" t="n">
        <v>42005</v>
      </c>
      <c r="C3635" s="20" t="n">
        <v>42369</v>
      </c>
      <c r="D3635" s="21" t="n">
        <v>0.01</v>
      </c>
      <c r="E3635" s="21" t="n">
        <v>0.015</v>
      </c>
      <c r="F3635" s="21" t="n">
        <v>0.025</v>
      </c>
    </row>
    <row r="3636">
      <c r="A3636" t="inlineStr">
        <is>
          <t>128E - Stewart (Energy)</t>
        </is>
      </c>
      <c r="B3636" s="20" t="n">
        <v>42370</v>
      </c>
      <c r="C3636" s="20" t="n">
        <v>47573</v>
      </c>
      <c r="D3636" s="21" t="n">
        <v>0</v>
      </c>
      <c r="E3636" s="21" t="n">
        <v>0.01</v>
      </c>
      <c r="F3636" s="21" t="n">
        <v>0.01</v>
      </c>
    </row>
    <row r="3637">
      <c r="A3637" t="inlineStr">
        <is>
          <t>128E - Stewart (Energy)</t>
        </is>
      </c>
      <c r="B3637" s="20" t="n">
        <v>47574</v>
      </c>
      <c r="C3637" s="20" t="n">
        <v>2958465</v>
      </c>
      <c r="D3637" s="21" t="n">
        <v>0</v>
      </c>
      <c r="E3637" s="21" t="n">
        <v>0</v>
      </c>
      <c r="F3637" s="21" t="n">
        <v>0</v>
      </c>
    </row>
    <row r="3638">
      <c r="A3638" t="inlineStr">
        <is>
          <t>128JT - Stewart (Jet Fuel)</t>
        </is>
      </c>
      <c r="B3638" s="20" t="n">
        <v>42005</v>
      </c>
      <c r="C3638" s="20" t="n">
        <v>42185</v>
      </c>
      <c r="D3638" s="21" t="n">
        <v>0</v>
      </c>
      <c r="E3638" s="21" t="n">
        <v>0</v>
      </c>
      <c r="F3638" s="21" t="n">
        <v>0</v>
      </c>
    </row>
    <row r="3639">
      <c r="A3639" t="inlineStr">
        <is>
          <t>128JT - Stewart (Jet Fuel)</t>
        </is>
      </c>
      <c r="B3639" s="20" t="n">
        <v>42186</v>
      </c>
      <c r="C3639" s="20" t="n">
        <v>43281</v>
      </c>
      <c r="D3639" s="21" t="n">
        <v>0.04</v>
      </c>
      <c r="E3639" s="21" t="n">
        <v>0.04</v>
      </c>
      <c r="F3639" s="21" t="n">
        <v>0.08</v>
      </c>
    </row>
    <row r="3640">
      <c r="A3640" t="inlineStr">
        <is>
          <t>128JT - Stewart (Jet Fuel)</t>
        </is>
      </c>
      <c r="B3640" s="20" t="n">
        <v>43282</v>
      </c>
      <c r="C3640" s="20" t="n">
        <v>43312</v>
      </c>
      <c r="D3640" s="21" t="n">
        <v>0.04</v>
      </c>
      <c r="E3640" s="21" t="n">
        <v>0.01</v>
      </c>
      <c r="F3640" s="21" t="n">
        <v>0.05</v>
      </c>
    </row>
    <row r="3641">
      <c r="A3641" t="inlineStr">
        <is>
          <t>128JT - Stewart (Jet Fuel)</t>
        </is>
      </c>
      <c r="B3641" s="20" t="n">
        <v>43313</v>
      </c>
      <c r="C3641" s="20" t="n">
        <v>2958465</v>
      </c>
      <c r="D3641" s="21" t="n">
        <v>0</v>
      </c>
      <c r="E3641" s="21" t="n">
        <v>0.01</v>
      </c>
      <c r="F3641" s="21" t="n">
        <v>0.01</v>
      </c>
    </row>
    <row r="3642">
      <c r="A3642" t="inlineStr">
        <is>
          <t>128TE - Stewart (TSPLOST Exempt)</t>
        </is>
      </c>
      <c r="B3642" s="20" t="n">
        <v>41275</v>
      </c>
      <c r="C3642" s="20" t="n">
        <v>45747</v>
      </c>
      <c r="D3642" s="21" t="n">
        <v>0.04</v>
      </c>
      <c r="E3642" s="21" t="n">
        <v>0.03</v>
      </c>
      <c r="F3642" s="21" t="n">
        <v>0.07000000000000001</v>
      </c>
    </row>
    <row r="3643">
      <c r="A3643" t="inlineStr">
        <is>
          <t>128TE - Stewart (TSPLOST Exempt)</t>
        </is>
      </c>
      <c r="B3643" s="20" t="n">
        <v>45748</v>
      </c>
      <c r="C3643" s="20" t="n">
        <v>45838</v>
      </c>
      <c r="D3643" s="21" t="n">
        <v>0.04</v>
      </c>
      <c r="E3643" s="21" t="n">
        <v>0.02</v>
      </c>
      <c r="F3643" s="21" t="n">
        <v>0.06</v>
      </c>
    </row>
    <row r="3644">
      <c r="A3644" t="inlineStr">
        <is>
          <t>128TE - Stewart (TSPLOST Exempt)</t>
        </is>
      </c>
      <c r="B3644" s="20" t="n">
        <v>45839</v>
      </c>
      <c r="C3644" s="20" t="n">
        <v>47573</v>
      </c>
      <c r="D3644" s="21" t="n">
        <v>0.04</v>
      </c>
      <c r="E3644" s="21" t="n">
        <v>0.03</v>
      </c>
      <c r="F3644" s="21" t="n">
        <v>0.07000000000000001</v>
      </c>
    </row>
    <row r="3645">
      <c r="A3645" t="inlineStr">
        <is>
          <t>128TE - Stewart (TSPLOST Exempt)</t>
        </is>
      </c>
      <c r="B3645" s="20" t="n">
        <v>47574</v>
      </c>
      <c r="C3645" s="20" t="n">
        <v>48029</v>
      </c>
      <c r="D3645" s="21" t="n">
        <v>0.04</v>
      </c>
      <c r="E3645" s="21" t="n">
        <v>0.02</v>
      </c>
      <c r="F3645" s="21" t="n">
        <v>0.06</v>
      </c>
    </row>
    <row r="3646">
      <c r="A3646" t="inlineStr">
        <is>
          <t>128TE - Stewart (TSPLOST Exempt)</t>
        </is>
      </c>
      <c r="B3646" s="20" t="n">
        <v>48030</v>
      </c>
      <c r="C3646" s="20" t="n">
        <v>2958465</v>
      </c>
      <c r="D3646" s="21" t="n">
        <v>0.04</v>
      </c>
      <c r="E3646" s="21" t="n">
        <v>0.01</v>
      </c>
      <c r="F3646" s="21" t="n">
        <v>0.05</v>
      </c>
    </row>
    <row r="3647">
      <c r="A3647" t="inlineStr">
        <is>
          <t>129 - Sumter</t>
        </is>
      </c>
      <c r="B3647" s="20" t="n">
        <v>28399</v>
      </c>
      <c r="C3647" s="20" t="n">
        <v>32324</v>
      </c>
      <c r="D3647" s="21" t="n">
        <v>0.04</v>
      </c>
      <c r="E3647" s="21" t="n">
        <v>0.01</v>
      </c>
      <c r="F3647" s="21" t="n">
        <v>0.05</v>
      </c>
    </row>
    <row r="3648">
      <c r="A3648" t="inlineStr">
        <is>
          <t>129 - Sumter</t>
        </is>
      </c>
      <c r="B3648" s="20" t="n">
        <v>32325</v>
      </c>
      <c r="C3648" s="20" t="n">
        <v>33785</v>
      </c>
      <c r="D3648" s="21" t="n">
        <v>0.04</v>
      </c>
      <c r="E3648" s="21" t="n">
        <v>0.02</v>
      </c>
      <c r="F3648" s="21" t="n">
        <v>0.06</v>
      </c>
    </row>
    <row r="3649">
      <c r="A3649" t="inlineStr">
        <is>
          <t>129 - Sumter</t>
        </is>
      </c>
      <c r="B3649" s="20" t="n">
        <v>33786</v>
      </c>
      <c r="C3649" s="20" t="n">
        <v>34515</v>
      </c>
      <c r="D3649" s="21" t="n">
        <v>0.04</v>
      </c>
      <c r="E3649" s="21" t="n">
        <v>0.01</v>
      </c>
      <c r="F3649" s="21" t="n">
        <v>0.05</v>
      </c>
    </row>
    <row r="3650">
      <c r="A3650" t="inlineStr">
        <is>
          <t>129 - Sumter</t>
        </is>
      </c>
      <c r="B3650" s="20" t="n">
        <v>34516</v>
      </c>
      <c r="C3650" s="20" t="n">
        <v>35611</v>
      </c>
      <c r="D3650" s="21" t="n">
        <v>0.04</v>
      </c>
      <c r="E3650" s="21" t="n">
        <v>0.02</v>
      </c>
      <c r="F3650" s="21" t="n">
        <v>0.06</v>
      </c>
    </row>
    <row r="3651">
      <c r="A3651" t="inlineStr">
        <is>
          <t>129 - Sumter</t>
        </is>
      </c>
      <c r="B3651" s="20" t="n">
        <v>35612</v>
      </c>
      <c r="C3651" s="20" t="n">
        <v>35703</v>
      </c>
      <c r="D3651" s="21" t="n">
        <v>0.04</v>
      </c>
      <c r="E3651" s="21" t="n">
        <v>0.03</v>
      </c>
      <c r="F3651" s="21" t="n">
        <v>0.07000000000000001</v>
      </c>
    </row>
    <row r="3652">
      <c r="A3652" t="inlineStr">
        <is>
          <t>129 - Sumter</t>
        </is>
      </c>
      <c r="B3652" s="20" t="n">
        <v>35704</v>
      </c>
      <c r="C3652" s="20" t="n">
        <v>37986</v>
      </c>
      <c r="D3652" s="21" t="n">
        <v>0.04</v>
      </c>
      <c r="E3652" s="21" t="n">
        <v>0.02</v>
      </c>
      <c r="F3652" s="21" t="n">
        <v>0.06</v>
      </c>
    </row>
    <row r="3653">
      <c r="A3653" t="inlineStr">
        <is>
          <t>129 - Sumter</t>
        </is>
      </c>
      <c r="B3653" s="20" t="n">
        <v>37987</v>
      </c>
      <c r="C3653" s="20" t="n">
        <v>41274</v>
      </c>
      <c r="D3653" s="21" t="n">
        <v>0.04</v>
      </c>
      <c r="E3653" s="21" t="n">
        <v>0.03</v>
      </c>
      <c r="F3653" s="21" t="n">
        <v>0.07000000000000001</v>
      </c>
    </row>
    <row r="3654">
      <c r="A3654" t="inlineStr">
        <is>
          <t>129 - Sumter</t>
        </is>
      </c>
      <c r="B3654" s="20" t="n">
        <v>41275</v>
      </c>
      <c r="C3654" s="20" t="n">
        <v>46387</v>
      </c>
      <c r="D3654" s="21" t="n">
        <v>0.04</v>
      </c>
      <c r="E3654" s="21" t="n">
        <v>0.04</v>
      </c>
      <c r="F3654" s="21" t="n">
        <v>0.08</v>
      </c>
    </row>
    <row r="3655">
      <c r="A3655" t="inlineStr">
        <is>
          <t>129 - Sumter</t>
        </is>
      </c>
      <c r="B3655" s="20" t="n">
        <v>46388</v>
      </c>
      <c r="C3655" s="20" t="n">
        <v>46568</v>
      </c>
      <c r="D3655" s="21" t="n">
        <v>0.04</v>
      </c>
      <c r="E3655" s="21" t="n">
        <v>0.03</v>
      </c>
      <c r="F3655" s="21" t="n">
        <v>0.07000000000000001</v>
      </c>
    </row>
    <row r="3656">
      <c r="A3656" t="inlineStr">
        <is>
          <t>129 - Sumter</t>
        </is>
      </c>
      <c r="B3656" s="20" t="n">
        <v>46569</v>
      </c>
      <c r="C3656" s="20" t="n">
        <v>48579</v>
      </c>
      <c r="D3656" s="21" t="n">
        <v>0.04</v>
      </c>
      <c r="E3656" s="21" t="n">
        <v>0.02</v>
      </c>
      <c r="F3656" s="21" t="n">
        <v>0.06</v>
      </c>
    </row>
    <row r="3657">
      <c r="A3657" t="inlineStr">
        <is>
          <t>129 - Sumter</t>
        </is>
      </c>
      <c r="B3657" s="20" t="n">
        <v>48580</v>
      </c>
      <c r="C3657" s="20" t="n">
        <v>2958465</v>
      </c>
      <c r="D3657" s="21" t="n">
        <v>0.04</v>
      </c>
      <c r="E3657" s="21" t="n">
        <v>0.01</v>
      </c>
      <c r="F3657" s="21" t="n">
        <v>0.05</v>
      </c>
    </row>
    <row r="3658">
      <c r="A3658" t="inlineStr">
        <is>
          <t>129CLF - Sumter (Locomotive)</t>
        </is>
      </c>
      <c r="B3658" s="20" t="n">
        <v>44378</v>
      </c>
      <c r="C3658" s="20" t="n">
        <v>46387</v>
      </c>
      <c r="D3658" s="21" t="n">
        <v>0.04</v>
      </c>
      <c r="E3658" s="21" t="n">
        <v>0.03</v>
      </c>
      <c r="F3658" s="21" t="n">
        <v>0.07000000000000001</v>
      </c>
    </row>
    <row r="3659">
      <c r="A3659" t="inlineStr">
        <is>
          <t>129CLF - Sumter (Locomotive)</t>
        </is>
      </c>
      <c r="B3659" s="20" t="n">
        <v>46388</v>
      </c>
      <c r="C3659" s="20" t="n">
        <v>46568</v>
      </c>
      <c r="D3659" s="21" t="n">
        <v>0.04</v>
      </c>
      <c r="E3659" s="21" t="n">
        <v>0.02</v>
      </c>
      <c r="F3659" s="21" t="n">
        <v>0.06</v>
      </c>
    </row>
    <row r="3660">
      <c r="A3660" t="inlineStr">
        <is>
          <t>129CLF - Sumter (Locomotive)</t>
        </is>
      </c>
      <c r="B3660" s="20" t="n">
        <v>46569</v>
      </c>
      <c r="C3660" s="20" t="n">
        <v>2958465</v>
      </c>
      <c r="D3660" s="21" t="n">
        <v>0.04</v>
      </c>
      <c r="E3660" s="21" t="n">
        <v>0.01</v>
      </c>
      <c r="F3660" s="21" t="n">
        <v>0.05</v>
      </c>
    </row>
    <row r="3661">
      <c r="A3661" t="inlineStr">
        <is>
          <t>129E - Sumter (Energy)</t>
        </is>
      </c>
      <c r="B3661" s="20" t="n">
        <v>41275</v>
      </c>
      <c r="C3661" s="20" t="n">
        <v>41639</v>
      </c>
      <c r="D3661" s="21" t="n">
        <v>0.03</v>
      </c>
      <c r="E3661" s="21" t="n">
        <v>0.025</v>
      </c>
      <c r="F3661" s="21" t="n">
        <v>0.055</v>
      </c>
    </row>
    <row r="3662">
      <c r="A3662" t="inlineStr">
        <is>
          <t>129E - Sumter (Energy)</t>
        </is>
      </c>
      <c r="B3662" s="20" t="n">
        <v>41640</v>
      </c>
      <c r="C3662" s="20" t="n">
        <v>42004</v>
      </c>
      <c r="D3662" s="21" t="n">
        <v>0.02</v>
      </c>
      <c r="E3662" s="21" t="n">
        <v>0.02</v>
      </c>
      <c r="F3662" s="21" t="n">
        <v>0.04</v>
      </c>
    </row>
    <row r="3663">
      <c r="A3663" t="inlineStr">
        <is>
          <t>129E - Sumter (Energy)</t>
        </is>
      </c>
      <c r="B3663" s="20" t="n">
        <v>42005</v>
      </c>
      <c r="C3663" s="20" t="n">
        <v>42369</v>
      </c>
      <c r="D3663" s="21" t="n">
        <v>0.01</v>
      </c>
      <c r="E3663" s="21" t="n">
        <v>0.015</v>
      </c>
      <c r="F3663" s="21" t="n">
        <v>0.025</v>
      </c>
    </row>
    <row r="3664">
      <c r="A3664" t="inlineStr">
        <is>
          <t>129E - Sumter (Energy)</t>
        </is>
      </c>
      <c r="B3664" s="20" t="n">
        <v>42370</v>
      </c>
      <c r="C3664" s="20" t="n">
        <v>46568</v>
      </c>
      <c r="D3664" s="21" t="n">
        <v>0</v>
      </c>
      <c r="E3664" s="21" t="n">
        <v>0.01</v>
      </c>
      <c r="F3664" s="21" t="n">
        <v>0.01</v>
      </c>
    </row>
    <row r="3665">
      <c r="A3665" t="inlineStr">
        <is>
          <t>129E - Sumter (Energy)</t>
        </is>
      </c>
      <c r="B3665" s="20" t="n">
        <v>46569</v>
      </c>
      <c r="C3665" s="20" t="n">
        <v>2958465</v>
      </c>
      <c r="D3665" s="21" t="n">
        <v>0</v>
      </c>
      <c r="E3665" s="21" t="n">
        <v>0</v>
      </c>
      <c r="F3665" s="21" t="n">
        <v>0</v>
      </c>
    </row>
    <row r="3666">
      <c r="A3666" t="inlineStr">
        <is>
          <t>129JT - Sumter (Jet Fuel)</t>
        </is>
      </c>
      <c r="B3666" s="20" t="n">
        <v>42005</v>
      </c>
      <c r="C3666" s="20" t="n">
        <v>42185</v>
      </c>
      <c r="D3666" s="21" t="n">
        <v>0</v>
      </c>
      <c r="E3666" s="21" t="n">
        <v>0</v>
      </c>
      <c r="F3666" s="21" t="n">
        <v>0</v>
      </c>
    </row>
    <row r="3667">
      <c r="A3667" t="inlineStr">
        <is>
          <t>129JT - Sumter (Jet Fuel)</t>
        </is>
      </c>
      <c r="B3667" s="20" t="n">
        <v>42186</v>
      </c>
      <c r="C3667" s="20" t="n">
        <v>43281</v>
      </c>
      <c r="D3667" s="21" t="n">
        <v>0.04</v>
      </c>
      <c r="E3667" s="21" t="n">
        <v>0.04</v>
      </c>
      <c r="F3667" s="21" t="n">
        <v>0.08</v>
      </c>
    </row>
    <row r="3668">
      <c r="A3668" t="inlineStr">
        <is>
          <t>129JT - Sumter (Jet Fuel)</t>
        </is>
      </c>
      <c r="B3668" s="20" t="n">
        <v>43282</v>
      </c>
      <c r="C3668" s="20" t="n">
        <v>43312</v>
      </c>
      <c r="D3668" s="21" t="n">
        <v>0.04</v>
      </c>
      <c r="E3668" s="21" t="n">
        <v>0.01</v>
      </c>
      <c r="F3668" s="21" t="n">
        <v>0.05</v>
      </c>
    </row>
    <row r="3669">
      <c r="A3669" t="inlineStr">
        <is>
          <t>129JT - Sumter (Jet Fuel)</t>
        </is>
      </c>
      <c r="B3669" s="20" t="n">
        <v>43313</v>
      </c>
      <c r="C3669" s="20" t="n">
        <v>2958465</v>
      </c>
      <c r="D3669" s="21" t="n">
        <v>0</v>
      </c>
      <c r="E3669" s="21" t="n">
        <v>0.01</v>
      </c>
      <c r="F3669" s="21" t="n">
        <v>0.01</v>
      </c>
    </row>
    <row r="3670">
      <c r="A3670" t="inlineStr">
        <is>
          <t>129TE - Sumter (TSPLOST Exempt)</t>
        </is>
      </c>
      <c r="B3670" s="20" t="n">
        <v>41275</v>
      </c>
      <c r="C3670" s="20" t="n">
        <v>46387</v>
      </c>
      <c r="D3670" s="21" t="n">
        <v>0.04</v>
      </c>
      <c r="E3670" s="21" t="n">
        <v>0.03</v>
      </c>
      <c r="F3670" s="21" t="n">
        <v>0.07000000000000001</v>
      </c>
    </row>
    <row r="3671">
      <c r="A3671" t="inlineStr">
        <is>
          <t>129TE - Sumter (TSPLOST Exempt)</t>
        </is>
      </c>
      <c r="B3671" s="20" t="n">
        <v>46388</v>
      </c>
      <c r="C3671" s="20" t="n">
        <v>46568</v>
      </c>
      <c r="D3671" s="21" t="n">
        <v>0.04</v>
      </c>
      <c r="E3671" s="21" t="n">
        <v>0.02</v>
      </c>
      <c r="F3671" s="21" t="n">
        <v>0.06</v>
      </c>
    </row>
    <row r="3672">
      <c r="A3672" t="inlineStr">
        <is>
          <t>129TE - Sumter (TSPLOST Exempt)</t>
        </is>
      </c>
      <c r="B3672" s="20" t="n">
        <v>46569</v>
      </c>
      <c r="C3672" s="20" t="n">
        <v>2958465</v>
      </c>
      <c r="D3672" s="21" t="n">
        <v>0.04</v>
      </c>
      <c r="E3672" s="21" t="n">
        <v>0.01</v>
      </c>
      <c r="F3672" s="21" t="n">
        <v>0.05</v>
      </c>
    </row>
    <row r="3673">
      <c r="A3673" t="inlineStr">
        <is>
          <t>130 - Talbot</t>
        </is>
      </c>
      <c r="B3673" s="20" t="n">
        <v>28946</v>
      </c>
      <c r="C3673" s="20" t="n">
        <v>34424</v>
      </c>
      <c r="D3673" s="21" t="n">
        <v>0.04</v>
      </c>
      <c r="E3673" s="21" t="n">
        <v>0.01</v>
      </c>
      <c r="F3673" s="21" t="n">
        <v>0.05</v>
      </c>
    </row>
    <row r="3674">
      <c r="A3674" t="inlineStr">
        <is>
          <t>130 - Talbot</t>
        </is>
      </c>
      <c r="B3674" s="20" t="n">
        <v>34425</v>
      </c>
      <c r="C3674" s="20" t="n">
        <v>35885</v>
      </c>
      <c r="D3674" s="21" t="n">
        <v>0.04</v>
      </c>
      <c r="E3674" s="21" t="n">
        <v>0.02</v>
      </c>
      <c r="F3674" s="21" t="n">
        <v>0.06</v>
      </c>
    </row>
    <row r="3675">
      <c r="A3675" t="inlineStr">
        <is>
          <t>130 - Talbot</t>
        </is>
      </c>
      <c r="B3675" s="20" t="n">
        <v>35886</v>
      </c>
      <c r="C3675" s="20" t="n">
        <v>36160</v>
      </c>
      <c r="D3675" s="21" t="n">
        <v>0.04</v>
      </c>
      <c r="E3675" s="21" t="n">
        <v>0.01</v>
      </c>
      <c r="F3675" s="21" t="n">
        <v>0.05</v>
      </c>
    </row>
    <row r="3676">
      <c r="A3676" t="inlineStr">
        <is>
          <t>130 - Talbot</t>
        </is>
      </c>
      <c r="B3676" s="20" t="n">
        <v>36161</v>
      </c>
      <c r="C3676" s="20" t="n">
        <v>41274</v>
      </c>
      <c r="D3676" s="21" t="n">
        <v>0.04</v>
      </c>
      <c r="E3676" s="21" t="n">
        <v>0.03</v>
      </c>
      <c r="F3676" s="21" t="n">
        <v>0.07000000000000001</v>
      </c>
    </row>
    <row r="3677">
      <c r="A3677" t="inlineStr">
        <is>
          <t>130 - Talbot</t>
        </is>
      </c>
      <c r="B3677" s="20" t="n">
        <v>41275</v>
      </c>
      <c r="C3677" s="20" t="n">
        <v>46387</v>
      </c>
      <c r="D3677" s="21" t="n">
        <v>0.04</v>
      </c>
      <c r="E3677" s="21" t="n">
        <v>0.04</v>
      </c>
      <c r="F3677" s="21" t="n">
        <v>0.08</v>
      </c>
    </row>
    <row r="3678">
      <c r="A3678" t="inlineStr">
        <is>
          <t>130 - Talbot</t>
        </is>
      </c>
      <c r="B3678" s="20" t="n">
        <v>46388</v>
      </c>
      <c r="C3678" s="20" t="n">
        <v>46752</v>
      </c>
      <c r="D3678" s="21" t="n">
        <v>0.04</v>
      </c>
      <c r="E3678" s="21" t="n">
        <v>0.03</v>
      </c>
      <c r="F3678" s="21" t="n">
        <v>0.07000000000000001</v>
      </c>
    </row>
    <row r="3679">
      <c r="A3679" t="inlineStr">
        <is>
          <t>130 - Talbot</t>
        </is>
      </c>
      <c r="B3679" s="20" t="n">
        <v>46753</v>
      </c>
      <c r="C3679" s="20" t="n">
        <v>48579</v>
      </c>
      <c r="D3679" s="21" t="n">
        <v>0.04</v>
      </c>
      <c r="E3679" s="21" t="n">
        <v>0.02</v>
      </c>
      <c r="F3679" s="21" t="n">
        <v>0.06</v>
      </c>
    </row>
    <row r="3680">
      <c r="A3680" t="inlineStr">
        <is>
          <t>130 - Talbot</t>
        </is>
      </c>
      <c r="B3680" s="20" t="n">
        <v>48580</v>
      </c>
      <c r="C3680" s="20" t="n">
        <v>2958465</v>
      </c>
      <c r="D3680" s="21" t="n">
        <v>0.04</v>
      </c>
      <c r="E3680" s="21" t="n">
        <v>0.01</v>
      </c>
      <c r="F3680" s="21" t="n">
        <v>0.05</v>
      </c>
    </row>
    <row r="3681">
      <c r="A3681" t="inlineStr">
        <is>
          <t>130CLF - Talbot (Locomotive)</t>
        </is>
      </c>
      <c r="B3681" s="20" t="n">
        <v>44378</v>
      </c>
      <c r="C3681" s="20" t="n">
        <v>46387</v>
      </c>
      <c r="D3681" s="21" t="n">
        <v>0.04</v>
      </c>
      <c r="E3681" s="21" t="n">
        <v>0.03</v>
      </c>
      <c r="F3681" s="21" t="n">
        <v>0.07000000000000001</v>
      </c>
    </row>
    <row r="3682">
      <c r="A3682" t="inlineStr">
        <is>
          <t>130CLF - Talbot (Locomotive)</t>
        </is>
      </c>
      <c r="B3682" s="20" t="n">
        <v>46388</v>
      </c>
      <c r="C3682" s="20" t="n">
        <v>46752</v>
      </c>
      <c r="D3682" s="21" t="n">
        <v>0.04</v>
      </c>
      <c r="E3682" s="21" t="n">
        <v>0.02</v>
      </c>
      <c r="F3682" s="21" t="n">
        <v>0.06</v>
      </c>
    </row>
    <row r="3683">
      <c r="A3683" t="inlineStr">
        <is>
          <t>130CLF - Talbot (Locomotive)</t>
        </is>
      </c>
      <c r="B3683" s="20" t="n">
        <v>46753</v>
      </c>
      <c r="C3683" s="20" t="n">
        <v>2958465</v>
      </c>
      <c r="D3683" s="21" t="n">
        <v>0.04</v>
      </c>
      <c r="E3683" s="21" t="n">
        <v>0.01</v>
      </c>
      <c r="F3683" s="21" t="n">
        <v>0.05</v>
      </c>
    </row>
    <row r="3684">
      <c r="A3684" t="inlineStr">
        <is>
          <t>130E - Talbot (Energy)</t>
        </is>
      </c>
      <c r="B3684" s="20" t="n">
        <v>41275</v>
      </c>
      <c r="C3684" s="20" t="n">
        <v>41639</v>
      </c>
      <c r="D3684" s="21" t="n">
        <v>0.03</v>
      </c>
      <c r="E3684" s="21" t="n">
        <v>0.025</v>
      </c>
      <c r="F3684" s="21" t="n">
        <v>0.055</v>
      </c>
    </row>
    <row r="3685">
      <c r="A3685" t="inlineStr">
        <is>
          <t>130E - Talbot (Energy)</t>
        </is>
      </c>
      <c r="B3685" s="20" t="n">
        <v>41640</v>
      </c>
      <c r="C3685" s="20" t="n">
        <v>42004</v>
      </c>
      <c r="D3685" s="21" t="n">
        <v>0.02</v>
      </c>
      <c r="E3685" s="21" t="n">
        <v>0.02</v>
      </c>
      <c r="F3685" s="21" t="n">
        <v>0.04</v>
      </c>
    </row>
    <row r="3686">
      <c r="A3686" t="inlineStr">
        <is>
          <t>130E - Talbot (Energy)</t>
        </is>
      </c>
      <c r="B3686" s="20" t="n">
        <v>42005</v>
      </c>
      <c r="C3686" s="20" t="n">
        <v>42369</v>
      </c>
      <c r="D3686" s="21" t="n">
        <v>0.01</v>
      </c>
      <c r="E3686" s="21" t="n">
        <v>0.015</v>
      </c>
      <c r="F3686" s="21" t="n">
        <v>0.025</v>
      </c>
    </row>
    <row r="3687">
      <c r="A3687" t="inlineStr">
        <is>
          <t>130E - Talbot (Energy)</t>
        </is>
      </c>
      <c r="B3687" s="20" t="n">
        <v>42370</v>
      </c>
      <c r="C3687" s="20" t="n">
        <v>46752</v>
      </c>
      <c r="D3687" s="21" t="n">
        <v>0</v>
      </c>
      <c r="E3687" s="21" t="n">
        <v>0.01</v>
      </c>
      <c r="F3687" s="21" t="n">
        <v>0.01</v>
      </c>
    </row>
    <row r="3688">
      <c r="A3688" t="inlineStr">
        <is>
          <t>130E - Talbot (Energy)</t>
        </is>
      </c>
      <c r="B3688" s="20" t="n">
        <v>46753</v>
      </c>
      <c r="C3688" s="20" t="n">
        <v>2958465</v>
      </c>
      <c r="D3688" s="21" t="n">
        <v>0</v>
      </c>
      <c r="E3688" s="21" t="n">
        <v>0</v>
      </c>
      <c r="F3688" s="21" t="n">
        <v>0</v>
      </c>
    </row>
    <row r="3689">
      <c r="A3689" t="inlineStr">
        <is>
          <t>130JT - Talbot (Jet Fuel)</t>
        </is>
      </c>
      <c r="B3689" s="20" t="n">
        <v>42005</v>
      </c>
      <c r="C3689" s="20" t="n">
        <v>42185</v>
      </c>
      <c r="D3689" s="21" t="n">
        <v>0</v>
      </c>
      <c r="E3689" s="21" t="n">
        <v>0</v>
      </c>
      <c r="F3689" s="21" t="n">
        <v>0</v>
      </c>
    </row>
    <row r="3690">
      <c r="A3690" t="inlineStr">
        <is>
          <t>130JT - Talbot (Jet Fuel)</t>
        </is>
      </c>
      <c r="B3690" s="20" t="n">
        <v>42186</v>
      </c>
      <c r="C3690" s="20" t="n">
        <v>43281</v>
      </c>
      <c r="D3690" s="21" t="n">
        <v>0.04</v>
      </c>
      <c r="E3690" s="21" t="n">
        <v>0.04</v>
      </c>
      <c r="F3690" s="21" t="n">
        <v>0.08</v>
      </c>
    </row>
    <row r="3691">
      <c r="A3691" t="inlineStr">
        <is>
          <t>130JT - Talbot (Jet Fuel)</t>
        </is>
      </c>
      <c r="B3691" s="20" t="n">
        <v>43282</v>
      </c>
      <c r="C3691" s="20" t="n">
        <v>43312</v>
      </c>
      <c r="D3691" s="21" t="n">
        <v>0.04</v>
      </c>
      <c r="E3691" s="21" t="n">
        <v>0.01</v>
      </c>
      <c r="F3691" s="21" t="n">
        <v>0.05</v>
      </c>
    </row>
    <row r="3692">
      <c r="A3692" t="inlineStr">
        <is>
          <t>130JT - Talbot (Jet Fuel)</t>
        </is>
      </c>
      <c r="B3692" s="20" t="n">
        <v>43313</v>
      </c>
      <c r="C3692" s="20" t="n">
        <v>2958465</v>
      </c>
      <c r="D3692" s="21" t="n">
        <v>0</v>
      </c>
      <c r="E3692" s="21" t="n">
        <v>0.01</v>
      </c>
      <c r="F3692" s="21" t="n">
        <v>0.01</v>
      </c>
    </row>
    <row r="3693">
      <c r="A3693" t="inlineStr">
        <is>
          <t>130TE - Talbot (TSPLOST Exempt)</t>
        </is>
      </c>
      <c r="B3693" s="20" t="n">
        <v>41275</v>
      </c>
      <c r="C3693" s="20" t="n">
        <v>46387</v>
      </c>
      <c r="D3693" s="21" t="n">
        <v>0.04</v>
      </c>
      <c r="E3693" s="21" t="n">
        <v>0.03</v>
      </c>
      <c r="F3693" s="21" t="n">
        <v>0.07000000000000001</v>
      </c>
    </row>
    <row r="3694">
      <c r="A3694" t="inlineStr">
        <is>
          <t>130TE - Talbot (TSPLOST Exempt)</t>
        </is>
      </c>
      <c r="B3694" s="20" t="n">
        <v>46388</v>
      </c>
      <c r="C3694" s="20" t="n">
        <v>46752</v>
      </c>
      <c r="D3694" s="21" t="n">
        <v>0.04</v>
      </c>
      <c r="E3694" s="21" t="n">
        <v>0.02</v>
      </c>
      <c r="F3694" s="21" t="n">
        <v>0.06</v>
      </c>
    </row>
    <row r="3695">
      <c r="A3695" t="inlineStr">
        <is>
          <t>130TE - Talbot (TSPLOST Exempt)</t>
        </is>
      </c>
      <c r="B3695" s="20" t="n">
        <v>46753</v>
      </c>
      <c r="C3695" s="20" t="n">
        <v>2958465</v>
      </c>
      <c r="D3695" s="21" t="n">
        <v>0.04</v>
      </c>
      <c r="E3695" s="21" t="n">
        <v>0.01</v>
      </c>
      <c r="F3695" s="21" t="n">
        <v>0.05</v>
      </c>
    </row>
    <row r="3696">
      <c r="A3696" t="inlineStr">
        <is>
          <t>131 - Taliaferro</t>
        </is>
      </c>
      <c r="B3696" s="20" t="n">
        <v>31868</v>
      </c>
      <c r="C3696" s="20" t="n">
        <v>34789</v>
      </c>
      <c r="D3696" s="21" t="n">
        <v>0.04</v>
      </c>
      <c r="E3696" s="21" t="n">
        <v>0.01</v>
      </c>
      <c r="F3696" s="21" t="n">
        <v>0.05</v>
      </c>
    </row>
    <row r="3697">
      <c r="A3697" t="inlineStr">
        <is>
          <t>131 - Taliaferro</t>
        </is>
      </c>
      <c r="B3697" s="20" t="n">
        <v>34790</v>
      </c>
      <c r="C3697" s="20" t="n">
        <v>35155</v>
      </c>
      <c r="D3697" s="21" t="n">
        <v>0.04</v>
      </c>
      <c r="E3697" s="21" t="n">
        <v>0</v>
      </c>
      <c r="F3697" s="21" t="n">
        <v>0.04</v>
      </c>
    </row>
    <row r="3698">
      <c r="A3698" t="inlineStr">
        <is>
          <t>131 - Taliaferro</t>
        </is>
      </c>
      <c r="B3698" s="20" t="n">
        <v>35156</v>
      </c>
      <c r="C3698" s="20" t="n">
        <v>35430</v>
      </c>
      <c r="D3698" s="21" t="n">
        <v>0.04</v>
      </c>
      <c r="E3698" s="21" t="n">
        <v>0.01</v>
      </c>
      <c r="F3698" s="21" t="n">
        <v>0.05</v>
      </c>
    </row>
    <row r="3699">
      <c r="A3699" t="inlineStr">
        <is>
          <t>131 - Taliaferro</t>
        </is>
      </c>
      <c r="B3699" s="20" t="n">
        <v>35431</v>
      </c>
      <c r="C3699" s="20" t="n">
        <v>35885</v>
      </c>
      <c r="D3699" s="21" t="n">
        <v>0.04</v>
      </c>
      <c r="E3699" s="21" t="n">
        <v>0.02</v>
      </c>
      <c r="F3699" s="21" t="n">
        <v>0.06</v>
      </c>
    </row>
    <row r="3700">
      <c r="A3700" t="inlineStr">
        <is>
          <t>131 - Taliaferro</t>
        </is>
      </c>
      <c r="B3700" s="20" t="n">
        <v>35886</v>
      </c>
      <c r="C3700" s="20" t="n">
        <v>41274</v>
      </c>
      <c r="D3700" s="21" t="n">
        <v>0.04</v>
      </c>
      <c r="E3700" s="21" t="n">
        <v>0.03</v>
      </c>
      <c r="F3700" s="21" t="n">
        <v>0.07000000000000001</v>
      </c>
    </row>
    <row r="3701">
      <c r="A3701" t="inlineStr">
        <is>
          <t>131 - Taliaferro</t>
        </is>
      </c>
      <c r="B3701" s="20" t="n">
        <v>41275</v>
      </c>
      <c r="C3701" s="20" t="n">
        <v>47573</v>
      </c>
      <c r="D3701" s="21" t="n">
        <v>0.04</v>
      </c>
      <c r="E3701" s="21" t="n">
        <v>0.04</v>
      </c>
      <c r="F3701" s="21" t="n">
        <v>0.08</v>
      </c>
    </row>
    <row r="3702">
      <c r="A3702" t="inlineStr">
        <is>
          <t>131 - Taliaferro</t>
        </is>
      </c>
      <c r="B3702" s="20" t="n">
        <v>47574</v>
      </c>
      <c r="C3702" s="20" t="n">
        <v>47756</v>
      </c>
      <c r="D3702" s="21" t="n">
        <v>0.04</v>
      </c>
      <c r="E3702" s="21" t="n">
        <v>0.03</v>
      </c>
      <c r="F3702" s="21" t="n">
        <v>0.07000000000000001</v>
      </c>
    </row>
    <row r="3703">
      <c r="A3703" t="inlineStr">
        <is>
          <t>131 - Taliaferro</t>
        </is>
      </c>
      <c r="B3703" s="20" t="n">
        <v>47757</v>
      </c>
      <c r="C3703" s="20" t="n">
        <v>48579</v>
      </c>
      <c r="D3703" s="21" t="n">
        <v>0.04</v>
      </c>
      <c r="E3703" s="21" t="n">
        <v>0.02</v>
      </c>
      <c r="F3703" s="21" t="n">
        <v>0.06</v>
      </c>
    </row>
    <row r="3704">
      <c r="A3704" t="inlineStr">
        <is>
          <t>131 - Taliaferro</t>
        </is>
      </c>
      <c r="B3704" s="20" t="n">
        <v>48580</v>
      </c>
      <c r="C3704" s="20" t="n">
        <v>2958465</v>
      </c>
      <c r="D3704" s="21" t="n">
        <v>0.04</v>
      </c>
      <c r="E3704" s="21" t="n">
        <v>0.01</v>
      </c>
      <c r="F3704" s="21" t="n">
        <v>0.05</v>
      </c>
    </row>
    <row r="3705">
      <c r="A3705" t="inlineStr">
        <is>
          <t>131CLF - Taliaferro (Locomotive)</t>
        </is>
      </c>
      <c r="B3705" s="20" t="n">
        <v>44378</v>
      </c>
      <c r="C3705" s="20" t="n">
        <v>47573</v>
      </c>
      <c r="D3705" s="21" t="n">
        <v>0.04</v>
      </c>
      <c r="E3705" s="21" t="n">
        <v>0.03</v>
      </c>
      <c r="F3705" s="21" t="n">
        <v>0.07000000000000001</v>
      </c>
    </row>
    <row r="3706">
      <c r="A3706" t="inlineStr">
        <is>
          <t>131CLF - Taliaferro (Locomotive)</t>
        </is>
      </c>
      <c r="B3706" s="20" t="n">
        <v>47574</v>
      </c>
      <c r="C3706" s="20" t="n">
        <v>47756</v>
      </c>
      <c r="D3706" s="21" t="n">
        <v>0.04</v>
      </c>
      <c r="E3706" s="21" t="n">
        <v>0.02</v>
      </c>
      <c r="F3706" s="21" t="n">
        <v>0.06</v>
      </c>
    </row>
    <row r="3707">
      <c r="A3707" t="inlineStr">
        <is>
          <t>131CLF - Taliaferro (Locomotive)</t>
        </is>
      </c>
      <c r="B3707" s="20" t="n">
        <v>47757</v>
      </c>
      <c r="C3707" s="20" t="n">
        <v>2958465</v>
      </c>
      <c r="D3707" s="21" t="n">
        <v>0.04</v>
      </c>
      <c r="E3707" s="21" t="n">
        <v>0.01</v>
      </c>
      <c r="F3707" s="21" t="n">
        <v>0.05</v>
      </c>
    </row>
    <row r="3708">
      <c r="A3708" t="inlineStr">
        <is>
          <t>131E - Taliaferro (Energy)</t>
        </is>
      </c>
      <c r="B3708" s="20" t="n">
        <v>41275</v>
      </c>
      <c r="C3708" s="20" t="n">
        <v>41639</v>
      </c>
      <c r="D3708" s="21" t="n">
        <v>0.03</v>
      </c>
      <c r="E3708" s="21" t="n">
        <v>0.025</v>
      </c>
      <c r="F3708" s="21" t="n">
        <v>0.055</v>
      </c>
    </row>
    <row r="3709">
      <c r="A3709" t="inlineStr">
        <is>
          <t>131E - Taliaferro (Energy)</t>
        </is>
      </c>
      <c r="B3709" s="20" t="n">
        <v>41640</v>
      </c>
      <c r="C3709" s="20" t="n">
        <v>42004</v>
      </c>
      <c r="D3709" s="21" t="n">
        <v>0.02</v>
      </c>
      <c r="E3709" s="21" t="n">
        <v>0.02</v>
      </c>
      <c r="F3709" s="21" t="n">
        <v>0.04</v>
      </c>
    </row>
    <row r="3710">
      <c r="A3710" t="inlineStr">
        <is>
          <t>131E - Taliaferro (Energy)</t>
        </is>
      </c>
      <c r="B3710" s="20" t="n">
        <v>42005</v>
      </c>
      <c r="C3710" s="20" t="n">
        <v>42369</v>
      </c>
      <c r="D3710" s="21" t="n">
        <v>0.01</v>
      </c>
      <c r="E3710" s="21" t="n">
        <v>0.015</v>
      </c>
      <c r="F3710" s="21" t="n">
        <v>0.025</v>
      </c>
    </row>
    <row r="3711">
      <c r="A3711" t="inlineStr">
        <is>
          <t>131E - Taliaferro (Energy)</t>
        </is>
      </c>
      <c r="B3711" s="20" t="n">
        <v>42370</v>
      </c>
      <c r="C3711" s="20" t="n">
        <v>47756</v>
      </c>
      <c r="D3711" s="21" t="n">
        <v>0</v>
      </c>
      <c r="E3711" s="21" t="n">
        <v>0.01</v>
      </c>
      <c r="F3711" s="21" t="n">
        <v>0.01</v>
      </c>
    </row>
    <row r="3712">
      <c r="A3712" t="inlineStr">
        <is>
          <t>131E - Taliaferro (Energy)</t>
        </is>
      </c>
      <c r="B3712" s="20" t="n">
        <v>47757</v>
      </c>
      <c r="C3712" s="20" t="n">
        <v>2958465</v>
      </c>
      <c r="D3712" s="21" t="n">
        <v>0</v>
      </c>
      <c r="E3712" s="21" t="n">
        <v>0</v>
      </c>
      <c r="F3712" s="21" t="n">
        <v>0</v>
      </c>
    </row>
    <row r="3713">
      <c r="A3713" t="inlineStr">
        <is>
          <t>131F - Taliaferro (Food)</t>
        </is>
      </c>
      <c r="B3713" s="20" t="n">
        <v>35612</v>
      </c>
      <c r="C3713" s="20" t="n">
        <v>40543</v>
      </c>
      <c r="D3713" s="21" t="n">
        <v>0</v>
      </c>
      <c r="E3713" s="21" t="n">
        <v>0.02</v>
      </c>
      <c r="F3713" s="21" t="n">
        <v>0.02</v>
      </c>
    </row>
    <row r="3714">
      <c r="A3714" t="inlineStr">
        <is>
          <t>131F - Taliaferro (Food)</t>
        </is>
      </c>
      <c r="B3714" s="20" t="n">
        <v>40544</v>
      </c>
      <c r="C3714" s="20" t="n">
        <v>2958465</v>
      </c>
      <c r="D3714" s="21" t="n">
        <v>0</v>
      </c>
      <c r="E3714" s="21" t="n">
        <v>0</v>
      </c>
      <c r="F3714" s="21" t="n">
        <v>0</v>
      </c>
    </row>
    <row r="3715">
      <c r="A3715" t="inlineStr">
        <is>
          <t>131JT - Taliaferro (Jet Fuel)</t>
        </is>
      </c>
      <c r="B3715" s="20" t="n">
        <v>42005</v>
      </c>
      <c r="C3715" s="20" t="n">
        <v>42185</v>
      </c>
      <c r="D3715" s="21" t="n">
        <v>0</v>
      </c>
      <c r="E3715" s="21" t="n">
        <v>0</v>
      </c>
      <c r="F3715" s="21" t="n">
        <v>0</v>
      </c>
    </row>
    <row r="3716">
      <c r="A3716" t="inlineStr">
        <is>
          <t>131JT - Taliaferro (Jet Fuel)</t>
        </is>
      </c>
      <c r="B3716" s="20" t="n">
        <v>42186</v>
      </c>
      <c r="C3716" s="20" t="n">
        <v>43281</v>
      </c>
      <c r="D3716" s="21" t="n">
        <v>0.04</v>
      </c>
      <c r="E3716" s="21" t="n">
        <v>0.04</v>
      </c>
      <c r="F3716" s="21" t="n">
        <v>0.08</v>
      </c>
    </row>
    <row r="3717">
      <c r="A3717" t="inlineStr">
        <is>
          <t>131JT - Taliaferro (Jet Fuel)</t>
        </is>
      </c>
      <c r="B3717" s="20" t="n">
        <v>43282</v>
      </c>
      <c r="C3717" s="20" t="n">
        <v>43312</v>
      </c>
      <c r="D3717" s="21" t="n">
        <v>0.04</v>
      </c>
      <c r="E3717" s="21" t="n">
        <v>0</v>
      </c>
      <c r="F3717" s="21" t="n">
        <v>0.04</v>
      </c>
    </row>
    <row r="3718">
      <c r="A3718" t="inlineStr">
        <is>
          <t>131JT - Taliaferro (Jet Fuel)</t>
        </is>
      </c>
      <c r="B3718" s="20" t="n">
        <v>43313</v>
      </c>
      <c r="C3718" s="20" t="n">
        <v>2958465</v>
      </c>
      <c r="D3718" s="21" t="n">
        <v>0</v>
      </c>
      <c r="E3718" s="21" t="n">
        <v>0</v>
      </c>
      <c r="F3718" s="21" t="n">
        <v>0</v>
      </c>
    </row>
    <row r="3719">
      <c r="A3719" t="inlineStr">
        <is>
          <t>131TE - Taliaferro (TSPLOST Exempt)</t>
        </is>
      </c>
      <c r="B3719" s="20" t="n">
        <v>41275</v>
      </c>
      <c r="C3719" s="20" t="n">
        <v>47573</v>
      </c>
      <c r="D3719" s="21" t="n">
        <v>0.04</v>
      </c>
      <c r="E3719" s="21" t="n">
        <v>0.03</v>
      </c>
      <c r="F3719" s="21" t="n">
        <v>0.07000000000000001</v>
      </c>
    </row>
    <row r="3720">
      <c r="A3720" t="inlineStr">
        <is>
          <t>131TE - Taliaferro (TSPLOST Exempt)</t>
        </is>
      </c>
      <c r="B3720" s="20" t="n">
        <v>47574</v>
      </c>
      <c r="C3720" s="20" t="n">
        <v>47756</v>
      </c>
      <c r="D3720" s="21" t="n">
        <v>0.04</v>
      </c>
      <c r="E3720" s="21" t="n">
        <v>0.02</v>
      </c>
      <c r="F3720" s="21" t="n">
        <v>0.06</v>
      </c>
    </row>
    <row r="3721">
      <c r="A3721" t="inlineStr">
        <is>
          <t>131TE - Taliaferro (TSPLOST Exempt)</t>
        </is>
      </c>
      <c r="B3721" s="20" t="n">
        <v>47757</v>
      </c>
      <c r="C3721" s="20" t="n">
        <v>2958465</v>
      </c>
      <c r="D3721" s="21" t="n">
        <v>0.04</v>
      </c>
      <c r="E3721" s="21" t="n">
        <v>0.01</v>
      </c>
      <c r="F3721" s="21" t="n">
        <v>0.05</v>
      </c>
    </row>
    <row r="3722">
      <c r="A3722" t="inlineStr">
        <is>
          <t>132 - Tattnall</t>
        </is>
      </c>
      <c r="B3722" s="20" t="n">
        <v>28399</v>
      </c>
      <c r="C3722" s="20" t="n">
        <v>31502</v>
      </c>
      <c r="D3722" s="21" t="n">
        <v>0.04</v>
      </c>
      <c r="E3722" s="21" t="n">
        <v>0.01</v>
      </c>
      <c r="F3722" s="21" t="n">
        <v>0.05</v>
      </c>
    </row>
    <row r="3723">
      <c r="A3723" t="inlineStr">
        <is>
          <t>132 - Tattnall</t>
        </is>
      </c>
      <c r="B3723" s="20" t="n">
        <v>31503</v>
      </c>
      <c r="C3723" s="20" t="n">
        <v>35885</v>
      </c>
      <c r="D3723" s="21" t="n">
        <v>0.04</v>
      </c>
      <c r="E3723" s="21" t="n">
        <v>0.02</v>
      </c>
      <c r="F3723" s="21" t="n">
        <v>0.06</v>
      </c>
    </row>
    <row r="3724">
      <c r="A3724" t="inlineStr">
        <is>
          <t>132 - Tattnall</t>
        </is>
      </c>
      <c r="B3724" s="20" t="n">
        <v>35886</v>
      </c>
      <c r="C3724" s="20" t="n">
        <v>41274</v>
      </c>
      <c r="D3724" s="21" t="n">
        <v>0.04</v>
      </c>
      <c r="E3724" s="21" t="n">
        <v>0.03</v>
      </c>
      <c r="F3724" s="21" t="n">
        <v>0.07000000000000001</v>
      </c>
    </row>
    <row r="3725">
      <c r="A3725" t="inlineStr">
        <is>
          <t>132 - Tattnall</t>
        </is>
      </c>
      <c r="B3725" s="20" t="n">
        <v>41275</v>
      </c>
      <c r="C3725" s="20" t="n">
        <v>46752</v>
      </c>
      <c r="D3725" s="21" t="n">
        <v>0.04</v>
      </c>
      <c r="E3725" s="21" t="n">
        <v>0.04</v>
      </c>
      <c r="F3725" s="21" t="n">
        <v>0.08</v>
      </c>
    </row>
    <row r="3726">
      <c r="A3726" t="inlineStr">
        <is>
          <t>132 - Tattnall</t>
        </is>
      </c>
      <c r="B3726" s="20" t="n">
        <v>46753</v>
      </c>
      <c r="C3726" s="20" t="n">
        <v>48304</v>
      </c>
      <c r="D3726" s="21" t="n">
        <v>0.04</v>
      </c>
      <c r="E3726" s="21" t="n">
        <v>0.03</v>
      </c>
      <c r="F3726" s="21" t="n">
        <v>0.07000000000000001</v>
      </c>
    </row>
    <row r="3727">
      <c r="A3727" t="inlineStr">
        <is>
          <t>132 - Tattnall</t>
        </is>
      </c>
      <c r="B3727" s="20" t="n">
        <v>48305</v>
      </c>
      <c r="C3727" s="20" t="n">
        <v>48579</v>
      </c>
      <c r="D3727" s="21" t="n">
        <v>0.04</v>
      </c>
      <c r="E3727" s="21" t="n">
        <v>0.02</v>
      </c>
      <c r="F3727" s="21" t="n">
        <v>0.06</v>
      </c>
    </row>
    <row r="3728">
      <c r="A3728" t="inlineStr">
        <is>
          <t>132 - Tattnall</t>
        </is>
      </c>
      <c r="B3728" s="20" t="n">
        <v>48580</v>
      </c>
      <c r="C3728" s="20" t="n">
        <v>2958465</v>
      </c>
      <c r="D3728" s="21" t="n">
        <v>0.04</v>
      </c>
      <c r="E3728" s="21" t="n">
        <v>0.01</v>
      </c>
      <c r="F3728" s="21" t="n">
        <v>0.05</v>
      </c>
    </row>
    <row r="3729">
      <c r="A3729" t="inlineStr">
        <is>
          <t>132CLF - Tattnall (Locomotive)</t>
        </is>
      </c>
      <c r="B3729" s="20" t="n">
        <v>44378</v>
      </c>
      <c r="C3729" s="20" t="n">
        <v>46752</v>
      </c>
      <c r="D3729" s="21" t="n">
        <v>0.04</v>
      </c>
      <c r="E3729" s="21" t="n">
        <v>0.03</v>
      </c>
      <c r="F3729" s="21" t="n">
        <v>0.07000000000000001</v>
      </c>
    </row>
    <row r="3730">
      <c r="A3730" t="inlineStr">
        <is>
          <t>132CLF - Tattnall (Locomotive)</t>
        </is>
      </c>
      <c r="B3730" s="20" t="n">
        <v>46753</v>
      </c>
      <c r="C3730" s="20" t="n">
        <v>48304</v>
      </c>
      <c r="D3730" s="21" t="n">
        <v>0.04</v>
      </c>
      <c r="E3730" s="21" t="n">
        <v>0.02</v>
      </c>
      <c r="F3730" s="21" t="n">
        <v>0.06</v>
      </c>
    </row>
    <row r="3731">
      <c r="A3731" t="inlineStr">
        <is>
          <t>132CLF - Tattnall (Locomotive)</t>
        </is>
      </c>
      <c r="B3731" s="20" t="n">
        <v>48305</v>
      </c>
      <c r="C3731" s="20" t="n">
        <v>2958465</v>
      </c>
      <c r="D3731" s="21" t="n">
        <v>0.04</v>
      </c>
      <c r="E3731" s="21" t="n">
        <v>0.01</v>
      </c>
      <c r="F3731" s="21" t="n">
        <v>0.05</v>
      </c>
    </row>
    <row r="3732">
      <c r="A3732" t="inlineStr">
        <is>
          <t>132E - Tattnall (Energy)</t>
        </is>
      </c>
      <c r="B3732" s="20" t="n">
        <v>41275</v>
      </c>
      <c r="C3732" s="20" t="n">
        <v>41639</v>
      </c>
      <c r="D3732" s="21" t="n">
        <v>0.03</v>
      </c>
      <c r="E3732" s="21" t="n">
        <v>0.025</v>
      </c>
      <c r="F3732" s="21" t="n">
        <v>0.055</v>
      </c>
    </row>
    <row r="3733">
      <c r="A3733" t="inlineStr">
        <is>
          <t>132E - Tattnall (Energy)</t>
        </is>
      </c>
      <c r="B3733" s="20" t="n">
        <v>41640</v>
      </c>
      <c r="C3733" s="20" t="n">
        <v>42004</v>
      </c>
      <c r="D3733" s="21" t="n">
        <v>0.02</v>
      </c>
      <c r="E3733" s="21" t="n">
        <v>0.02</v>
      </c>
      <c r="F3733" s="21" t="n">
        <v>0.04</v>
      </c>
    </row>
    <row r="3734">
      <c r="A3734" t="inlineStr">
        <is>
          <t>132E - Tattnall (Energy)</t>
        </is>
      </c>
      <c r="B3734" s="20" t="n">
        <v>42005</v>
      </c>
      <c r="C3734" s="20" t="n">
        <v>42369</v>
      </c>
      <c r="D3734" s="21" t="n">
        <v>0.01</v>
      </c>
      <c r="E3734" s="21" t="n">
        <v>0.015</v>
      </c>
      <c r="F3734" s="21" t="n">
        <v>0.025</v>
      </c>
    </row>
    <row r="3735">
      <c r="A3735" t="inlineStr">
        <is>
          <t>132E - Tattnall (Energy)</t>
        </is>
      </c>
      <c r="B3735" s="20" t="n">
        <v>42370</v>
      </c>
      <c r="C3735" s="20" t="n">
        <v>46752</v>
      </c>
      <c r="D3735" s="21" t="n">
        <v>0</v>
      </c>
      <c r="E3735" s="21" t="n">
        <v>0.01</v>
      </c>
      <c r="F3735" s="21" t="n">
        <v>0.01</v>
      </c>
    </row>
    <row r="3736">
      <c r="A3736" t="inlineStr">
        <is>
          <t>132E - Tattnall (Energy)</t>
        </is>
      </c>
      <c r="B3736" s="20" t="n">
        <v>46753</v>
      </c>
      <c r="C3736" s="20" t="n">
        <v>2958465</v>
      </c>
      <c r="D3736" s="21" t="n">
        <v>0</v>
      </c>
      <c r="E3736" s="21" t="n">
        <v>0</v>
      </c>
      <c r="F3736" s="21" t="n">
        <v>0</v>
      </c>
    </row>
    <row r="3737">
      <c r="A3737" t="inlineStr">
        <is>
          <t>132JT - Tattnall (Jet Fuel)</t>
        </is>
      </c>
      <c r="B3737" s="20" t="n">
        <v>42005</v>
      </c>
      <c r="C3737" s="20" t="n">
        <v>42185</v>
      </c>
      <c r="D3737" s="21" t="n">
        <v>0</v>
      </c>
      <c r="E3737" s="21" t="n">
        <v>0</v>
      </c>
      <c r="F3737" s="21" t="n">
        <v>0</v>
      </c>
    </row>
    <row r="3738">
      <c r="A3738" t="inlineStr">
        <is>
          <t>132JT - Tattnall (Jet Fuel)</t>
        </is>
      </c>
      <c r="B3738" s="20" t="n">
        <v>42186</v>
      </c>
      <c r="C3738" s="20" t="n">
        <v>43281</v>
      </c>
      <c r="D3738" s="21" t="n">
        <v>0.04</v>
      </c>
      <c r="E3738" s="21" t="n">
        <v>0.04</v>
      </c>
      <c r="F3738" s="21" t="n">
        <v>0.08</v>
      </c>
    </row>
    <row r="3739">
      <c r="A3739" t="inlineStr">
        <is>
          <t>132JT - Tattnall (Jet Fuel)</t>
        </is>
      </c>
      <c r="B3739" s="20" t="n">
        <v>43282</v>
      </c>
      <c r="C3739" s="20" t="n">
        <v>43312</v>
      </c>
      <c r="D3739" s="21" t="n">
        <v>0.04</v>
      </c>
      <c r="E3739" s="21" t="n">
        <v>0.01</v>
      </c>
      <c r="F3739" s="21" t="n">
        <v>0.05</v>
      </c>
    </row>
    <row r="3740">
      <c r="A3740" t="inlineStr">
        <is>
          <t>132JT - Tattnall (Jet Fuel)</t>
        </is>
      </c>
      <c r="B3740" s="20" t="n">
        <v>43313</v>
      </c>
      <c r="C3740" s="20" t="n">
        <v>2958465</v>
      </c>
      <c r="D3740" s="21" t="n">
        <v>0</v>
      </c>
      <c r="E3740" s="21" t="n">
        <v>0.01</v>
      </c>
      <c r="F3740" s="21" t="n">
        <v>0.01</v>
      </c>
    </row>
    <row r="3741">
      <c r="A3741" t="inlineStr">
        <is>
          <t>132TE - Tattnall (TSPLOST Exempt)</t>
        </is>
      </c>
      <c r="B3741" s="20" t="n">
        <v>41275</v>
      </c>
      <c r="C3741" s="20" t="n">
        <v>46752</v>
      </c>
      <c r="D3741" s="21" t="n">
        <v>0.04</v>
      </c>
      <c r="E3741" s="21" t="n">
        <v>0.03</v>
      </c>
      <c r="F3741" s="21" t="n">
        <v>0.07000000000000001</v>
      </c>
    </row>
    <row r="3742">
      <c r="A3742" t="inlineStr">
        <is>
          <t>132TE - Tattnall (TSPLOST Exempt)</t>
        </is>
      </c>
      <c r="B3742" s="20" t="n">
        <v>46753</v>
      </c>
      <c r="C3742" s="20" t="n">
        <v>48304</v>
      </c>
      <c r="D3742" s="21" t="n">
        <v>0.04</v>
      </c>
      <c r="E3742" s="21" t="n">
        <v>0.02</v>
      </c>
      <c r="F3742" s="21" t="n">
        <v>0.06</v>
      </c>
    </row>
    <row r="3743">
      <c r="A3743" t="inlineStr">
        <is>
          <t>132TE - Tattnall (TSPLOST Exempt)</t>
        </is>
      </c>
      <c r="B3743" s="20" t="n">
        <v>48305</v>
      </c>
      <c r="C3743" s="20" t="n">
        <v>2958465</v>
      </c>
      <c r="D3743" s="21" t="n">
        <v>0.04</v>
      </c>
      <c r="E3743" s="21" t="n">
        <v>0.01</v>
      </c>
      <c r="F3743" s="21" t="n">
        <v>0.05</v>
      </c>
    </row>
    <row r="3744">
      <c r="A3744" t="inlineStr">
        <is>
          <t>133 - Taylor</t>
        </is>
      </c>
      <c r="B3744" s="20" t="n">
        <v>28216</v>
      </c>
      <c r="C3744" s="20" t="n">
        <v>31867</v>
      </c>
      <c r="D3744" s="21" t="n">
        <v>0.04</v>
      </c>
      <c r="E3744" s="21" t="n">
        <v>0.01</v>
      </c>
      <c r="F3744" s="21" t="n">
        <v>0.05</v>
      </c>
    </row>
    <row r="3745">
      <c r="A3745" t="inlineStr">
        <is>
          <t>133 - Taylor</t>
        </is>
      </c>
      <c r="B3745" s="20" t="n">
        <v>31868</v>
      </c>
      <c r="C3745" s="20" t="n">
        <v>33328</v>
      </c>
      <c r="D3745" s="21" t="n">
        <v>0.04</v>
      </c>
      <c r="E3745" s="21" t="n">
        <v>0.02</v>
      </c>
      <c r="F3745" s="21" t="n">
        <v>0.06</v>
      </c>
    </row>
    <row r="3746">
      <c r="A3746" t="inlineStr">
        <is>
          <t>133 - Taylor</t>
        </is>
      </c>
      <c r="B3746" s="20" t="n">
        <v>33329</v>
      </c>
      <c r="C3746" s="20" t="n">
        <v>33419</v>
      </c>
      <c r="D3746" s="21" t="n">
        <v>0.04</v>
      </c>
      <c r="E3746" s="21" t="n">
        <v>0.01</v>
      </c>
      <c r="F3746" s="21" t="n">
        <v>0.05</v>
      </c>
    </row>
    <row r="3747">
      <c r="A3747" t="inlineStr">
        <is>
          <t>133 - Taylor</t>
        </is>
      </c>
      <c r="B3747" s="20" t="n">
        <v>33420</v>
      </c>
      <c r="C3747" s="20" t="n">
        <v>35611</v>
      </c>
      <c r="D3747" s="21" t="n">
        <v>0.04</v>
      </c>
      <c r="E3747" s="21" t="n">
        <v>0.02</v>
      </c>
      <c r="F3747" s="21" t="n">
        <v>0.06</v>
      </c>
    </row>
    <row r="3748">
      <c r="A3748" t="inlineStr">
        <is>
          <t>133 - Taylor</t>
        </is>
      </c>
      <c r="B3748" s="20" t="n">
        <v>35612</v>
      </c>
      <c r="C3748" s="20" t="n">
        <v>41274</v>
      </c>
      <c r="D3748" s="21" t="n">
        <v>0.04</v>
      </c>
      <c r="E3748" s="21" t="n">
        <v>0.03</v>
      </c>
      <c r="F3748" s="21" t="n">
        <v>0.07000000000000001</v>
      </c>
    </row>
    <row r="3749">
      <c r="A3749" t="inlineStr">
        <is>
          <t>133 - Taylor</t>
        </is>
      </c>
      <c r="B3749" s="20" t="n">
        <v>41275</v>
      </c>
      <c r="C3749" s="20" t="n">
        <v>45107</v>
      </c>
      <c r="D3749" s="21" t="n">
        <v>0.04</v>
      </c>
      <c r="E3749" s="21" t="n">
        <v>0.04</v>
      </c>
      <c r="F3749" s="21" t="n">
        <v>0.08</v>
      </c>
    </row>
    <row r="3750">
      <c r="A3750" t="inlineStr">
        <is>
          <t>133 - Taylor</t>
        </is>
      </c>
      <c r="B3750" s="20" t="n">
        <v>45108</v>
      </c>
      <c r="C3750" s="20" t="n">
        <v>45382</v>
      </c>
      <c r="D3750" s="21" t="n">
        <v>0.04</v>
      </c>
      <c r="E3750" s="21" t="n">
        <v>0.03</v>
      </c>
      <c r="F3750" s="21" t="n">
        <v>0.07000000000000001</v>
      </c>
    </row>
    <row r="3751">
      <c r="A3751" t="inlineStr">
        <is>
          <t>133 - Taylor</t>
        </is>
      </c>
      <c r="B3751" s="20" t="n">
        <v>45383</v>
      </c>
      <c r="C3751" s="20" t="n">
        <v>47118</v>
      </c>
      <c r="D3751" s="21" t="n">
        <v>0.04</v>
      </c>
      <c r="E3751" s="21" t="n">
        <v>0.04</v>
      </c>
      <c r="F3751" s="21" t="n">
        <v>0.08</v>
      </c>
    </row>
    <row r="3752">
      <c r="A3752" t="inlineStr">
        <is>
          <t>133 - Taylor</t>
        </is>
      </c>
      <c r="B3752" s="20" t="n">
        <v>47119</v>
      </c>
      <c r="C3752" s="20" t="n">
        <v>47573</v>
      </c>
      <c r="D3752" s="21" t="n">
        <v>0.04</v>
      </c>
      <c r="E3752" s="21" t="n">
        <v>0.03</v>
      </c>
      <c r="F3752" s="21" t="n">
        <v>0.07000000000000001</v>
      </c>
    </row>
    <row r="3753">
      <c r="A3753" t="inlineStr">
        <is>
          <t>133 - Taylor</t>
        </is>
      </c>
      <c r="B3753" s="20" t="n">
        <v>47574</v>
      </c>
      <c r="C3753" s="20" t="n">
        <v>48579</v>
      </c>
      <c r="D3753" s="21" t="n">
        <v>0.04</v>
      </c>
      <c r="E3753" s="21" t="n">
        <v>0.02</v>
      </c>
      <c r="F3753" s="21" t="n">
        <v>0.06</v>
      </c>
    </row>
    <row r="3754">
      <c r="A3754" t="inlineStr">
        <is>
          <t>133 - Taylor</t>
        </is>
      </c>
      <c r="B3754" s="20" t="n">
        <v>48580</v>
      </c>
      <c r="C3754" s="20" t="n">
        <v>2958465</v>
      </c>
      <c r="D3754" s="21" t="n">
        <v>0.04</v>
      </c>
      <c r="E3754" s="21" t="n">
        <v>0.01</v>
      </c>
      <c r="F3754" s="21" t="n">
        <v>0.05</v>
      </c>
    </row>
    <row r="3755">
      <c r="A3755" t="inlineStr">
        <is>
          <t>133CLF - Taylor (Locomotive)</t>
        </is>
      </c>
      <c r="B3755" s="20" t="n">
        <v>44378</v>
      </c>
      <c r="C3755" s="20" t="n">
        <v>45107</v>
      </c>
      <c r="D3755" s="21" t="n">
        <v>0.04</v>
      </c>
      <c r="E3755" s="21" t="n">
        <v>0.03</v>
      </c>
      <c r="F3755" s="21" t="n">
        <v>0.07000000000000001</v>
      </c>
    </row>
    <row r="3756">
      <c r="A3756" t="inlineStr">
        <is>
          <t>133CLF - Taylor (Locomotive)</t>
        </is>
      </c>
      <c r="B3756" s="20" t="n">
        <v>45108</v>
      </c>
      <c r="C3756" s="20" t="n">
        <v>45382</v>
      </c>
      <c r="D3756" s="21" t="n">
        <v>0.04</v>
      </c>
      <c r="E3756" s="21" t="n">
        <v>0.02</v>
      </c>
      <c r="F3756" s="21" t="n">
        <v>0.06</v>
      </c>
    </row>
    <row r="3757">
      <c r="A3757" t="inlineStr">
        <is>
          <t>133CLF - Taylor (Locomotive)</t>
        </is>
      </c>
      <c r="B3757" s="20" t="n">
        <v>45383</v>
      </c>
      <c r="C3757" s="20" t="n">
        <v>47118</v>
      </c>
      <c r="D3757" s="21" t="n">
        <v>0.04</v>
      </c>
      <c r="E3757" s="21" t="n">
        <v>0.03</v>
      </c>
      <c r="F3757" s="21" t="n">
        <v>0.07000000000000001</v>
      </c>
    </row>
    <row r="3758">
      <c r="A3758" t="inlineStr">
        <is>
          <t>133CLF - Taylor (Locomotive)</t>
        </is>
      </c>
      <c r="B3758" s="20" t="n">
        <v>47119</v>
      </c>
      <c r="C3758" s="20" t="n">
        <v>47573</v>
      </c>
      <c r="D3758" s="21" t="n">
        <v>0.04</v>
      </c>
      <c r="E3758" s="21" t="n">
        <v>0.02</v>
      </c>
      <c r="F3758" s="21" t="n">
        <v>0.06</v>
      </c>
    </row>
    <row r="3759">
      <c r="A3759" t="inlineStr">
        <is>
          <t>133CLF - Taylor (Locomotive)</t>
        </is>
      </c>
      <c r="B3759" s="20" t="n">
        <v>47574</v>
      </c>
      <c r="C3759" s="20" t="n">
        <v>2958465</v>
      </c>
      <c r="D3759" s="21" t="n">
        <v>0.04</v>
      </c>
      <c r="E3759" s="21" t="n">
        <v>0.01</v>
      </c>
      <c r="F3759" s="21" t="n">
        <v>0.05</v>
      </c>
    </row>
    <row r="3760">
      <c r="A3760" t="inlineStr">
        <is>
          <t>133E - Taylor (Energy)</t>
        </is>
      </c>
      <c r="B3760" s="20" t="n">
        <v>41275</v>
      </c>
      <c r="C3760" s="20" t="n">
        <v>41639</v>
      </c>
      <c r="D3760" s="21" t="n">
        <v>0.03</v>
      </c>
      <c r="E3760" s="21" t="n">
        <v>0.025</v>
      </c>
      <c r="F3760" s="21" t="n">
        <v>0.055</v>
      </c>
    </row>
    <row r="3761">
      <c r="A3761" t="inlineStr">
        <is>
          <t>133E - Taylor (Energy)</t>
        </is>
      </c>
      <c r="B3761" s="20" t="n">
        <v>41640</v>
      </c>
      <c r="C3761" s="20" t="n">
        <v>42004</v>
      </c>
      <c r="D3761" s="21" t="n">
        <v>0.02</v>
      </c>
      <c r="E3761" s="21" t="n">
        <v>0.02</v>
      </c>
      <c r="F3761" s="21" t="n">
        <v>0.04</v>
      </c>
    </row>
    <row r="3762">
      <c r="A3762" t="inlineStr">
        <is>
          <t>133E - Taylor (Energy)</t>
        </is>
      </c>
      <c r="B3762" s="20" t="n">
        <v>42005</v>
      </c>
      <c r="C3762" s="20" t="n">
        <v>42369</v>
      </c>
      <c r="D3762" s="21" t="n">
        <v>0.01</v>
      </c>
      <c r="E3762" s="21" t="n">
        <v>0.015</v>
      </c>
      <c r="F3762" s="21" t="n">
        <v>0.025</v>
      </c>
    </row>
    <row r="3763">
      <c r="A3763" t="inlineStr">
        <is>
          <t>133E - Taylor (Energy)</t>
        </is>
      </c>
      <c r="B3763" s="20" t="n">
        <v>42370</v>
      </c>
      <c r="C3763" s="20" t="n">
        <v>47118</v>
      </c>
      <c r="D3763" s="21" t="n">
        <v>0</v>
      </c>
      <c r="E3763" s="21" t="n">
        <v>0.01</v>
      </c>
      <c r="F3763" s="21" t="n">
        <v>0.01</v>
      </c>
    </row>
    <row r="3764">
      <c r="A3764" t="inlineStr">
        <is>
          <t>133E - Taylor (Energy)</t>
        </is>
      </c>
      <c r="B3764" s="20" t="n">
        <v>47119</v>
      </c>
      <c r="C3764" s="20" t="n">
        <v>2958465</v>
      </c>
      <c r="D3764" s="21" t="n">
        <v>0</v>
      </c>
      <c r="E3764" s="21" t="n">
        <v>0</v>
      </c>
      <c r="F3764" s="21" t="n">
        <v>0</v>
      </c>
    </row>
    <row r="3765">
      <c r="A3765" t="inlineStr">
        <is>
          <t>133JT - Taylor (Jet Fuel)</t>
        </is>
      </c>
      <c r="B3765" s="20" t="n">
        <v>42005</v>
      </c>
      <c r="C3765" s="20" t="n">
        <v>42185</v>
      </c>
      <c r="D3765" s="21" t="n">
        <v>0</v>
      </c>
      <c r="E3765" s="21" t="n">
        <v>0</v>
      </c>
      <c r="F3765" s="21" t="n">
        <v>0</v>
      </c>
    </row>
    <row r="3766">
      <c r="A3766" t="inlineStr">
        <is>
          <t>133JT - Taylor (Jet Fuel)</t>
        </is>
      </c>
      <c r="B3766" s="20" t="n">
        <v>42186</v>
      </c>
      <c r="C3766" s="20" t="n">
        <v>43281</v>
      </c>
      <c r="D3766" s="21" t="n">
        <v>0.04</v>
      </c>
      <c r="E3766" s="21" t="n">
        <v>0.04</v>
      </c>
      <c r="F3766" s="21" t="n">
        <v>0.08</v>
      </c>
    </row>
    <row r="3767">
      <c r="A3767" t="inlineStr">
        <is>
          <t>133JT - Taylor (Jet Fuel)</t>
        </is>
      </c>
      <c r="B3767" s="20" t="n">
        <v>43282</v>
      </c>
      <c r="C3767" s="20" t="n">
        <v>43312</v>
      </c>
      <c r="D3767" s="21" t="n">
        <v>0.04</v>
      </c>
      <c r="E3767" s="21" t="n">
        <v>0.01</v>
      </c>
      <c r="F3767" s="21" t="n">
        <v>0.05</v>
      </c>
    </row>
    <row r="3768">
      <c r="A3768" t="inlineStr">
        <is>
          <t>133JT - Taylor (Jet Fuel)</t>
        </is>
      </c>
      <c r="B3768" s="20" t="n">
        <v>43313</v>
      </c>
      <c r="C3768" s="20" t="n">
        <v>2958465</v>
      </c>
      <c r="D3768" s="21" t="n">
        <v>0</v>
      </c>
      <c r="E3768" s="21" t="n">
        <v>0.01</v>
      </c>
      <c r="F3768" s="21" t="n">
        <v>0.01</v>
      </c>
    </row>
    <row r="3769">
      <c r="A3769" t="inlineStr">
        <is>
          <t>133TE - Taylor (TSPLOST Exempt)</t>
        </is>
      </c>
      <c r="B3769" s="20" t="n">
        <v>41275</v>
      </c>
      <c r="C3769" s="20" t="n">
        <v>45107</v>
      </c>
      <c r="D3769" s="21" t="n">
        <v>0.04</v>
      </c>
      <c r="E3769" s="21" t="n">
        <v>0.03</v>
      </c>
      <c r="F3769" s="21" t="n">
        <v>0.07000000000000001</v>
      </c>
    </row>
    <row r="3770">
      <c r="A3770" t="inlineStr">
        <is>
          <t>133TE - Taylor (TSPLOST Exempt)</t>
        </is>
      </c>
      <c r="B3770" s="20" t="n">
        <v>45108</v>
      </c>
      <c r="C3770" s="20" t="n">
        <v>45382</v>
      </c>
      <c r="D3770" s="21" t="n">
        <v>0.04</v>
      </c>
      <c r="E3770" s="21" t="n">
        <v>0.02</v>
      </c>
      <c r="F3770" s="21" t="n">
        <v>0.06</v>
      </c>
    </row>
    <row r="3771">
      <c r="A3771" t="inlineStr">
        <is>
          <t>133TE - Taylor (TSPLOST Exempt)</t>
        </is>
      </c>
      <c r="B3771" s="20" t="n">
        <v>45383</v>
      </c>
      <c r="C3771" s="20" t="n">
        <v>47118</v>
      </c>
      <c r="D3771" s="21" t="n">
        <v>0.04</v>
      </c>
      <c r="E3771" s="21" t="n">
        <v>0.03</v>
      </c>
      <c r="F3771" s="21" t="n">
        <v>0.07000000000000001</v>
      </c>
    </row>
    <row r="3772">
      <c r="A3772" t="inlineStr">
        <is>
          <t>133TE - Taylor (TSPLOST Exempt)</t>
        </is>
      </c>
      <c r="B3772" s="20" t="n">
        <v>47119</v>
      </c>
      <c r="C3772" s="20" t="n">
        <v>47573</v>
      </c>
      <c r="D3772" s="21" t="n">
        <v>0.04</v>
      </c>
      <c r="E3772" s="21" t="n">
        <v>0.02</v>
      </c>
      <c r="F3772" s="21" t="n">
        <v>0.06</v>
      </c>
    </row>
    <row r="3773">
      <c r="A3773" t="inlineStr">
        <is>
          <t>133TE - Taylor (TSPLOST Exempt)</t>
        </is>
      </c>
      <c r="B3773" s="20" t="n">
        <v>47574</v>
      </c>
      <c r="C3773" s="20" t="n">
        <v>2958465</v>
      </c>
      <c r="D3773" s="21" t="n">
        <v>0.04</v>
      </c>
      <c r="E3773" s="21" t="n">
        <v>0.01</v>
      </c>
      <c r="F3773" s="21" t="n">
        <v>0.05</v>
      </c>
    </row>
    <row r="3774">
      <c r="A3774" t="inlineStr">
        <is>
          <t>134 - Telfair</t>
        </is>
      </c>
      <c r="B3774" s="20" t="n">
        <v>28581</v>
      </c>
      <c r="C3774" s="20" t="n">
        <v>34334</v>
      </c>
      <c r="D3774" s="21" t="n">
        <v>0.04</v>
      </c>
      <c r="E3774" s="21" t="n">
        <v>0.01</v>
      </c>
      <c r="F3774" s="21" t="n">
        <v>0.05</v>
      </c>
    </row>
    <row r="3775">
      <c r="A3775" t="inlineStr">
        <is>
          <t>134 - Telfair</t>
        </is>
      </c>
      <c r="B3775" s="20" t="n">
        <v>34335</v>
      </c>
      <c r="C3775" s="20" t="n">
        <v>35703</v>
      </c>
      <c r="D3775" s="21" t="n">
        <v>0.04</v>
      </c>
      <c r="E3775" s="21" t="n">
        <v>0.02</v>
      </c>
      <c r="F3775" s="21" t="n">
        <v>0.06</v>
      </c>
    </row>
    <row r="3776">
      <c r="A3776" t="inlineStr">
        <is>
          <t>134 - Telfair</t>
        </is>
      </c>
      <c r="B3776" s="20" t="n">
        <v>35704</v>
      </c>
      <c r="C3776" s="20" t="n">
        <v>36250</v>
      </c>
      <c r="D3776" s="21" t="n">
        <v>0.04</v>
      </c>
      <c r="E3776" s="21" t="n">
        <v>0.01</v>
      </c>
      <c r="F3776" s="21" t="n">
        <v>0.05</v>
      </c>
    </row>
    <row r="3777">
      <c r="A3777" t="inlineStr">
        <is>
          <t>134 - Telfair</t>
        </is>
      </c>
      <c r="B3777" s="20" t="n">
        <v>36251</v>
      </c>
      <c r="C3777" s="20" t="n">
        <v>41274</v>
      </c>
      <c r="D3777" s="21" t="n">
        <v>0.04</v>
      </c>
      <c r="E3777" s="21" t="n">
        <v>0.03</v>
      </c>
      <c r="F3777" s="21" t="n">
        <v>0.07000000000000001</v>
      </c>
    </row>
    <row r="3778">
      <c r="A3778" t="inlineStr">
        <is>
          <t>134 - Telfair</t>
        </is>
      </c>
      <c r="B3778" s="20" t="n">
        <v>41275</v>
      </c>
      <c r="C3778" s="20" t="n">
        <v>45747</v>
      </c>
      <c r="D3778" s="21" t="n">
        <v>0.04</v>
      </c>
      <c r="E3778" s="21" t="n">
        <v>0.04</v>
      </c>
      <c r="F3778" s="21" t="n">
        <v>0.08</v>
      </c>
    </row>
    <row r="3779">
      <c r="A3779" t="inlineStr">
        <is>
          <t>134 - Telfair</t>
        </is>
      </c>
      <c r="B3779" s="20" t="n">
        <v>45748</v>
      </c>
      <c r="C3779" s="20" t="n">
        <v>45838</v>
      </c>
      <c r="D3779" s="21" t="n">
        <v>0.04</v>
      </c>
      <c r="E3779" s="21" t="n">
        <v>0.03</v>
      </c>
      <c r="F3779" s="21" t="n">
        <v>0.07000000000000001</v>
      </c>
    </row>
    <row r="3780">
      <c r="A3780" t="inlineStr">
        <is>
          <t>134 - Telfair</t>
        </is>
      </c>
      <c r="B3780" s="20" t="n">
        <v>45839</v>
      </c>
      <c r="C3780" s="20" t="n">
        <v>47208</v>
      </c>
      <c r="D3780" s="21" t="n">
        <v>0.04</v>
      </c>
      <c r="E3780" s="21" t="n">
        <v>0.04</v>
      </c>
      <c r="F3780" s="21" t="n">
        <v>0.08</v>
      </c>
    </row>
    <row r="3781">
      <c r="A3781" t="inlineStr">
        <is>
          <t>134 - Telfair</t>
        </is>
      </c>
      <c r="B3781" s="20" t="n">
        <v>47209</v>
      </c>
      <c r="C3781" s="20" t="n">
        <v>47664</v>
      </c>
      <c r="D3781" s="21" t="n">
        <v>0.04</v>
      </c>
      <c r="E3781" s="21" t="n">
        <v>0.03</v>
      </c>
      <c r="F3781" s="21" t="n">
        <v>0.07000000000000001</v>
      </c>
    </row>
    <row r="3782">
      <c r="A3782" t="inlineStr">
        <is>
          <t>134 - Telfair</t>
        </is>
      </c>
      <c r="B3782" s="20" t="n">
        <v>47665</v>
      </c>
      <c r="C3782" s="20" t="n">
        <v>48579</v>
      </c>
      <c r="D3782" s="21" t="n">
        <v>0.04</v>
      </c>
      <c r="E3782" s="21" t="n">
        <v>0.02</v>
      </c>
      <c r="F3782" s="21" t="n">
        <v>0.06</v>
      </c>
    </row>
    <row r="3783">
      <c r="A3783" t="inlineStr">
        <is>
          <t>134 - Telfair</t>
        </is>
      </c>
      <c r="B3783" s="20" t="n">
        <v>48580</v>
      </c>
      <c r="C3783" s="20" t="n">
        <v>2958465</v>
      </c>
      <c r="D3783" s="21" t="n">
        <v>0.04</v>
      </c>
      <c r="E3783" s="21" t="n">
        <v>0.01</v>
      </c>
      <c r="F3783" s="21" t="n">
        <v>0.05</v>
      </c>
    </row>
    <row r="3784">
      <c r="A3784" t="inlineStr">
        <is>
          <t>134CLF - Telfair (Locomotive)</t>
        </is>
      </c>
      <c r="B3784" s="20" t="n">
        <v>44378</v>
      </c>
      <c r="C3784" s="20" t="n">
        <v>45747</v>
      </c>
      <c r="D3784" s="21" t="n">
        <v>0.04</v>
      </c>
      <c r="E3784" s="21" t="n">
        <v>0.03</v>
      </c>
      <c r="F3784" s="21" t="n">
        <v>0.07000000000000001</v>
      </c>
    </row>
    <row r="3785">
      <c r="A3785" t="inlineStr">
        <is>
          <t>134CLF - Telfair (Locomotive)</t>
        </is>
      </c>
      <c r="B3785" s="20" t="n">
        <v>45748</v>
      </c>
      <c r="C3785" s="20" t="n">
        <v>45838</v>
      </c>
      <c r="D3785" s="21" t="n">
        <v>0.04</v>
      </c>
      <c r="E3785" s="21" t="n">
        <v>0.02</v>
      </c>
      <c r="F3785" s="21" t="n">
        <v>0.06</v>
      </c>
    </row>
    <row r="3786">
      <c r="A3786" t="inlineStr">
        <is>
          <t>134CLF - Telfair (Locomotive)</t>
        </is>
      </c>
      <c r="B3786" s="20" t="n">
        <v>45839</v>
      </c>
      <c r="C3786" s="20" t="n">
        <v>47208</v>
      </c>
      <c r="D3786" s="21" t="n">
        <v>0.04</v>
      </c>
      <c r="E3786" s="21" t="n">
        <v>0.03</v>
      </c>
      <c r="F3786" s="21" t="n">
        <v>0.07000000000000001</v>
      </c>
    </row>
    <row r="3787">
      <c r="A3787" t="inlineStr">
        <is>
          <t>134CLF - Telfair (Locomotive)</t>
        </is>
      </c>
      <c r="B3787" s="20" t="n">
        <v>47209</v>
      </c>
      <c r="C3787" s="20" t="n">
        <v>47664</v>
      </c>
      <c r="D3787" s="21" t="n">
        <v>0.04</v>
      </c>
      <c r="E3787" s="21" t="n">
        <v>0.02</v>
      </c>
      <c r="F3787" s="21" t="n">
        <v>0.06</v>
      </c>
    </row>
    <row r="3788">
      <c r="A3788" t="inlineStr">
        <is>
          <t>134CLF - Telfair (Locomotive)</t>
        </is>
      </c>
      <c r="B3788" s="20" t="n">
        <v>47665</v>
      </c>
      <c r="C3788" s="20" t="n">
        <v>2958465</v>
      </c>
      <c r="D3788" s="21" t="n">
        <v>0.04</v>
      </c>
      <c r="E3788" s="21" t="n">
        <v>0.01</v>
      </c>
      <c r="F3788" s="21" t="n">
        <v>0.05</v>
      </c>
    </row>
    <row r="3789">
      <c r="A3789" t="inlineStr">
        <is>
          <t>134E - Telfair (Energy)</t>
        </is>
      </c>
      <c r="B3789" s="20" t="n">
        <v>41275</v>
      </c>
      <c r="C3789" s="20" t="n">
        <v>41639</v>
      </c>
      <c r="D3789" s="21" t="n">
        <v>0.03</v>
      </c>
      <c r="E3789" s="21" t="n">
        <v>0.025</v>
      </c>
      <c r="F3789" s="21" t="n">
        <v>0.055</v>
      </c>
    </row>
    <row r="3790">
      <c r="A3790" t="inlineStr">
        <is>
          <t>134E - Telfair (Energy)</t>
        </is>
      </c>
      <c r="B3790" s="20" t="n">
        <v>41640</v>
      </c>
      <c r="C3790" s="20" t="n">
        <v>42004</v>
      </c>
      <c r="D3790" s="21" t="n">
        <v>0.02</v>
      </c>
      <c r="E3790" s="21" t="n">
        <v>0.02</v>
      </c>
      <c r="F3790" s="21" t="n">
        <v>0.04</v>
      </c>
    </row>
    <row r="3791">
      <c r="A3791" t="inlineStr">
        <is>
          <t>134E - Telfair (Energy)</t>
        </is>
      </c>
      <c r="B3791" s="20" t="n">
        <v>42005</v>
      </c>
      <c r="C3791" s="20" t="n">
        <v>42369</v>
      </c>
      <c r="D3791" s="21" t="n">
        <v>0.01</v>
      </c>
      <c r="E3791" s="21" t="n">
        <v>0.015</v>
      </c>
      <c r="F3791" s="21" t="n">
        <v>0.025</v>
      </c>
    </row>
    <row r="3792">
      <c r="A3792" t="inlineStr">
        <is>
          <t>134E - Telfair (Energy)</t>
        </is>
      </c>
      <c r="B3792" s="20" t="n">
        <v>42370</v>
      </c>
      <c r="C3792" s="20" t="n">
        <v>47208</v>
      </c>
      <c r="D3792" s="21" t="n">
        <v>0</v>
      </c>
      <c r="E3792" s="21" t="n">
        <v>0.01</v>
      </c>
      <c r="F3792" s="21" t="n">
        <v>0.01</v>
      </c>
    </row>
    <row r="3793">
      <c r="A3793" t="inlineStr">
        <is>
          <t>134E - Telfair (Energy)</t>
        </is>
      </c>
      <c r="B3793" s="20" t="n">
        <v>47209</v>
      </c>
      <c r="C3793" s="20" t="n">
        <v>2958465</v>
      </c>
      <c r="D3793" s="21" t="n">
        <v>0</v>
      </c>
      <c r="E3793" s="21" t="n">
        <v>0</v>
      </c>
      <c r="F3793" s="21" t="n">
        <v>0</v>
      </c>
    </row>
    <row r="3794">
      <c r="A3794" t="inlineStr">
        <is>
          <t>134JT - Telfair (Jet Fuel)</t>
        </is>
      </c>
      <c r="B3794" s="20" t="n">
        <v>42005</v>
      </c>
      <c r="C3794" s="20" t="n">
        <v>42185</v>
      </c>
      <c r="D3794" s="21" t="n">
        <v>0</v>
      </c>
      <c r="E3794" s="21" t="n">
        <v>0</v>
      </c>
      <c r="F3794" s="21" t="n">
        <v>0</v>
      </c>
    </row>
    <row r="3795">
      <c r="A3795" t="inlineStr">
        <is>
          <t>134JT - Telfair (Jet Fuel)</t>
        </is>
      </c>
      <c r="B3795" s="20" t="n">
        <v>42186</v>
      </c>
      <c r="C3795" s="20" t="n">
        <v>43281</v>
      </c>
      <c r="D3795" s="21" t="n">
        <v>0.04</v>
      </c>
      <c r="E3795" s="21" t="n">
        <v>0.04</v>
      </c>
      <c r="F3795" s="21" t="n">
        <v>0.08</v>
      </c>
    </row>
    <row r="3796">
      <c r="A3796" t="inlineStr">
        <is>
          <t>134JT - Telfair (Jet Fuel)</t>
        </is>
      </c>
      <c r="B3796" s="20" t="n">
        <v>43282</v>
      </c>
      <c r="C3796" s="20" t="n">
        <v>43312</v>
      </c>
      <c r="D3796" s="21" t="n">
        <v>0.04</v>
      </c>
      <c r="E3796" s="21" t="n">
        <v>0.01</v>
      </c>
      <c r="F3796" s="21" t="n">
        <v>0.05</v>
      </c>
    </row>
    <row r="3797">
      <c r="A3797" t="inlineStr">
        <is>
          <t>134JT - Telfair (Jet Fuel)</t>
        </is>
      </c>
      <c r="B3797" s="20" t="n">
        <v>43313</v>
      </c>
      <c r="C3797" s="20" t="n">
        <v>2958465</v>
      </c>
      <c r="D3797" s="21" t="n">
        <v>0</v>
      </c>
      <c r="E3797" s="21" t="n">
        <v>0.01</v>
      </c>
      <c r="F3797" s="21" t="n">
        <v>0.01</v>
      </c>
    </row>
    <row r="3798">
      <c r="A3798" t="inlineStr">
        <is>
          <t>134TE - Telfair (TSPLOST Exempt)</t>
        </is>
      </c>
      <c r="B3798" s="20" t="n">
        <v>28581</v>
      </c>
      <c r="C3798" s="20" t="n">
        <v>34334</v>
      </c>
      <c r="D3798" s="21" t="n">
        <v>0.04</v>
      </c>
      <c r="E3798" s="21" t="n">
        <v>0.01</v>
      </c>
      <c r="F3798" s="21" t="n">
        <v>0.05</v>
      </c>
    </row>
    <row r="3799">
      <c r="A3799" t="inlineStr">
        <is>
          <t>134TE - Telfair (TSPLOST Exempt)</t>
        </is>
      </c>
      <c r="B3799" s="20" t="n">
        <v>34335</v>
      </c>
      <c r="C3799" s="20" t="n">
        <v>35703</v>
      </c>
      <c r="D3799" s="21" t="n">
        <v>0.04</v>
      </c>
      <c r="E3799" s="21" t="n">
        <v>0.02</v>
      </c>
      <c r="F3799" s="21" t="n">
        <v>0.06</v>
      </c>
    </row>
    <row r="3800">
      <c r="A3800" t="inlineStr">
        <is>
          <t>134TE - Telfair (TSPLOST Exempt)</t>
        </is>
      </c>
      <c r="B3800" s="20" t="n">
        <v>35704</v>
      </c>
      <c r="C3800" s="20" t="n">
        <v>36250</v>
      </c>
      <c r="D3800" s="21" t="n">
        <v>0.04</v>
      </c>
      <c r="E3800" s="21" t="n">
        <v>0.01</v>
      </c>
      <c r="F3800" s="21" t="n">
        <v>0.05</v>
      </c>
    </row>
    <row r="3801">
      <c r="A3801" t="inlineStr">
        <is>
          <t>134TE - Telfair (TSPLOST Exempt)</t>
        </is>
      </c>
      <c r="B3801" s="20" t="n">
        <v>36251</v>
      </c>
      <c r="C3801" s="20" t="n">
        <v>45747</v>
      </c>
      <c r="D3801" s="21" t="n">
        <v>0.04</v>
      </c>
      <c r="E3801" s="21" t="n">
        <v>0.03</v>
      </c>
      <c r="F3801" s="21" t="n">
        <v>0.07000000000000001</v>
      </c>
    </row>
    <row r="3802">
      <c r="A3802" t="inlineStr">
        <is>
          <t>134TE - Telfair (TSPLOST Exempt)</t>
        </is>
      </c>
      <c r="B3802" s="20" t="n">
        <v>45748</v>
      </c>
      <c r="C3802" s="20" t="n">
        <v>45838</v>
      </c>
      <c r="D3802" s="21" t="n">
        <v>0.04</v>
      </c>
      <c r="E3802" s="21" t="n">
        <v>0.02</v>
      </c>
      <c r="F3802" s="21" t="n">
        <v>0.06</v>
      </c>
    </row>
    <row r="3803">
      <c r="A3803" t="inlineStr">
        <is>
          <t>134TE - Telfair (TSPLOST Exempt)</t>
        </is>
      </c>
      <c r="B3803" s="20" t="n">
        <v>45839</v>
      </c>
      <c r="C3803" s="20" t="n">
        <v>47208</v>
      </c>
      <c r="D3803" s="21" t="n">
        <v>0.04</v>
      </c>
      <c r="E3803" s="21" t="n">
        <v>0.03</v>
      </c>
      <c r="F3803" s="21" t="n">
        <v>0.07000000000000001</v>
      </c>
    </row>
    <row r="3804">
      <c r="A3804" t="inlineStr">
        <is>
          <t>134TE - Telfair (TSPLOST Exempt)</t>
        </is>
      </c>
      <c r="B3804" s="20" t="n">
        <v>47209</v>
      </c>
      <c r="C3804" s="20" t="n">
        <v>47664</v>
      </c>
      <c r="D3804" s="21" t="n">
        <v>0.04</v>
      </c>
      <c r="E3804" s="21" t="n">
        <v>0.02</v>
      </c>
      <c r="F3804" s="21" t="n">
        <v>0.06</v>
      </c>
    </row>
    <row r="3805">
      <c r="A3805" t="inlineStr">
        <is>
          <t>134TE - Telfair (TSPLOST Exempt)</t>
        </is>
      </c>
      <c r="B3805" s="20" t="n">
        <v>47665</v>
      </c>
      <c r="C3805" s="20" t="n">
        <v>2958465</v>
      </c>
      <c r="D3805" s="21" t="n">
        <v>0.04</v>
      </c>
      <c r="E3805" s="21" t="n">
        <v>0.01</v>
      </c>
      <c r="F3805" s="21" t="n">
        <v>0.05</v>
      </c>
    </row>
    <row r="3806">
      <c r="A3806" t="inlineStr">
        <is>
          <t>135 - Terrell</t>
        </is>
      </c>
      <c r="B3806" s="20" t="n">
        <v>28856</v>
      </c>
      <c r="C3806" s="20" t="n">
        <v>32508</v>
      </c>
      <c r="D3806" s="21" t="n">
        <v>0.04</v>
      </c>
      <c r="E3806" s="21" t="n">
        <v>0.01</v>
      </c>
      <c r="F3806" s="21" t="n">
        <v>0.05</v>
      </c>
    </row>
    <row r="3807">
      <c r="A3807" t="inlineStr">
        <is>
          <t>135 - Terrell</t>
        </is>
      </c>
      <c r="B3807" s="20" t="n">
        <v>32509</v>
      </c>
      <c r="C3807" s="20" t="n">
        <v>36250</v>
      </c>
      <c r="D3807" s="21" t="n">
        <v>0.04</v>
      </c>
      <c r="E3807" s="21" t="n">
        <v>0.02</v>
      </c>
      <c r="F3807" s="21" t="n">
        <v>0.06</v>
      </c>
    </row>
    <row r="3808">
      <c r="A3808" t="inlineStr">
        <is>
          <t>135 - Terrell</t>
        </is>
      </c>
      <c r="B3808" s="20" t="n">
        <v>36251</v>
      </c>
      <c r="C3808" s="20" t="n">
        <v>43555</v>
      </c>
      <c r="D3808" s="21" t="n">
        <v>0.04</v>
      </c>
      <c r="E3808" s="21" t="n">
        <v>0.03</v>
      </c>
      <c r="F3808" s="21" t="n">
        <v>0.07000000000000001</v>
      </c>
    </row>
    <row r="3809">
      <c r="A3809" t="inlineStr">
        <is>
          <t>135 - Terrell</t>
        </is>
      </c>
      <c r="B3809" s="20" t="n">
        <v>43556</v>
      </c>
      <c r="C3809" s="20" t="n">
        <v>47118</v>
      </c>
      <c r="D3809" s="21" t="n">
        <v>0.04</v>
      </c>
      <c r="E3809" s="21" t="n">
        <v>0.04</v>
      </c>
      <c r="F3809" s="21" t="n">
        <v>0.08</v>
      </c>
    </row>
    <row r="3810">
      <c r="A3810" t="inlineStr">
        <is>
          <t>135 - Terrell</t>
        </is>
      </c>
      <c r="B3810" s="20" t="n">
        <v>47119</v>
      </c>
      <c r="C3810" s="20" t="n">
        <v>2958465</v>
      </c>
      <c r="D3810" s="21" t="n">
        <v>0.04</v>
      </c>
      <c r="E3810" s="21" t="n">
        <v>0.01</v>
      </c>
      <c r="F3810" s="21" t="n">
        <v>0.05</v>
      </c>
    </row>
    <row r="3811">
      <c r="A3811" t="inlineStr">
        <is>
          <t>135CLF - Terrell (Locomotive)</t>
        </is>
      </c>
      <c r="B3811" s="20" t="n">
        <v>44378</v>
      </c>
      <c r="C3811" s="20" t="n">
        <v>47118</v>
      </c>
      <c r="D3811" s="21" t="n">
        <v>0.04</v>
      </c>
      <c r="E3811" s="21" t="n">
        <v>0.03</v>
      </c>
      <c r="F3811" s="21" t="n">
        <v>0.07000000000000001</v>
      </c>
    </row>
    <row r="3812">
      <c r="A3812" t="inlineStr">
        <is>
          <t>135CLF - Terrell (Locomotive)</t>
        </is>
      </c>
      <c r="B3812" s="20" t="n">
        <v>47119</v>
      </c>
      <c r="C3812" s="20" t="n">
        <v>2958465</v>
      </c>
      <c r="D3812" s="21" t="n">
        <v>0.04</v>
      </c>
      <c r="E3812" s="21" t="n">
        <v>0.01</v>
      </c>
      <c r="F3812" s="21" t="n">
        <v>0.05</v>
      </c>
    </row>
    <row r="3813">
      <c r="A3813" t="inlineStr">
        <is>
          <t>135E - Terrell (Energy)</t>
        </is>
      </c>
      <c r="B3813" s="20" t="n">
        <v>41275</v>
      </c>
      <c r="C3813" s="20" t="n">
        <v>41639</v>
      </c>
      <c r="D3813" s="21" t="n">
        <v>0.03</v>
      </c>
      <c r="E3813" s="21" t="n">
        <v>0.025</v>
      </c>
      <c r="F3813" s="21" t="n">
        <v>0.055</v>
      </c>
    </row>
    <row r="3814">
      <c r="A3814" t="inlineStr">
        <is>
          <t>135E - Terrell (Energy)</t>
        </is>
      </c>
      <c r="B3814" s="20" t="n">
        <v>41640</v>
      </c>
      <c r="C3814" s="20" t="n">
        <v>42004</v>
      </c>
      <c r="D3814" s="21" t="n">
        <v>0.02</v>
      </c>
      <c r="E3814" s="21" t="n">
        <v>0.02</v>
      </c>
      <c r="F3814" s="21" t="n">
        <v>0.04</v>
      </c>
    </row>
    <row r="3815">
      <c r="A3815" t="inlineStr">
        <is>
          <t>135E - Terrell (Energy)</t>
        </is>
      </c>
      <c r="B3815" s="20" t="n">
        <v>42005</v>
      </c>
      <c r="C3815" s="20" t="n">
        <v>42369</v>
      </c>
      <c r="D3815" s="21" t="n">
        <v>0.01</v>
      </c>
      <c r="E3815" s="21" t="n">
        <v>0.015</v>
      </c>
      <c r="F3815" s="21" t="n">
        <v>0.025</v>
      </c>
    </row>
    <row r="3816">
      <c r="A3816" t="inlineStr">
        <is>
          <t>135E - Terrell (Energy)</t>
        </is>
      </c>
      <c r="B3816" s="20" t="n">
        <v>42370</v>
      </c>
      <c r="C3816" s="20" t="n">
        <v>47118</v>
      </c>
      <c r="D3816" s="21" t="n">
        <v>0</v>
      </c>
      <c r="E3816" s="21" t="n">
        <v>0.01</v>
      </c>
      <c r="F3816" s="21" t="n">
        <v>0.01</v>
      </c>
    </row>
    <row r="3817">
      <c r="A3817" t="inlineStr">
        <is>
          <t>135E - Terrell (Energy)</t>
        </is>
      </c>
      <c r="B3817" s="20" t="n">
        <v>47119</v>
      </c>
      <c r="C3817" s="20" t="n">
        <v>2958465</v>
      </c>
      <c r="D3817" s="21" t="n">
        <v>0</v>
      </c>
      <c r="E3817" s="21" t="n">
        <v>0</v>
      </c>
      <c r="F3817" s="21" t="n">
        <v>0</v>
      </c>
    </row>
    <row r="3818">
      <c r="A3818" t="inlineStr">
        <is>
          <t>135JT - Terrell (Jet Fuel)</t>
        </is>
      </c>
      <c r="B3818" s="20" t="n">
        <v>42005</v>
      </c>
      <c r="C3818" s="20" t="n">
        <v>42185</v>
      </c>
      <c r="D3818" s="21" t="n">
        <v>0</v>
      </c>
      <c r="E3818" s="21" t="n">
        <v>0</v>
      </c>
      <c r="F3818" s="21" t="n">
        <v>0</v>
      </c>
    </row>
    <row r="3819">
      <c r="A3819" t="inlineStr">
        <is>
          <t>135JT - Terrell (Jet Fuel)</t>
        </is>
      </c>
      <c r="B3819" s="20" t="n">
        <v>42186</v>
      </c>
      <c r="C3819" s="20" t="n">
        <v>43281</v>
      </c>
      <c r="D3819" s="21" t="n">
        <v>0.04</v>
      </c>
      <c r="E3819" s="21" t="n">
        <v>0.03</v>
      </c>
      <c r="F3819" s="21" t="n">
        <v>0.07000000000000001</v>
      </c>
    </row>
    <row r="3820">
      <c r="A3820" t="inlineStr">
        <is>
          <t>135JT - Terrell (Jet Fuel)</t>
        </is>
      </c>
      <c r="B3820" s="20" t="n">
        <v>43282</v>
      </c>
      <c r="C3820" s="20" t="n">
        <v>43312</v>
      </c>
      <c r="D3820" s="21" t="n">
        <v>0.04</v>
      </c>
      <c r="E3820" s="21" t="n">
        <v>0.01</v>
      </c>
      <c r="F3820" s="21" t="n">
        <v>0.05</v>
      </c>
    </row>
    <row r="3821">
      <c r="A3821" t="inlineStr">
        <is>
          <t>135JT - Terrell (Jet Fuel)</t>
        </is>
      </c>
      <c r="B3821" s="20" t="n">
        <v>43313</v>
      </c>
      <c r="C3821" s="20" t="n">
        <v>2958465</v>
      </c>
      <c r="D3821" s="21" t="n">
        <v>0</v>
      </c>
      <c r="E3821" s="21" t="n">
        <v>0.01</v>
      </c>
      <c r="F3821" s="21" t="n">
        <v>0.01</v>
      </c>
    </row>
    <row r="3822">
      <c r="A3822" t="inlineStr">
        <is>
          <t>135TE - Terrell (TSPLOST exempt)</t>
        </is>
      </c>
      <c r="B3822" s="20" t="n">
        <v>28856</v>
      </c>
      <c r="C3822" s="20" t="n">
        <v>32508</v>
      </c>
      <c r="D3822" s="21" t="n">
        <v>0.04</v>
      </c>
      <c r="E3822" s="21" t="n">
        <v>0.01</v>
      </c>
      <c r="F3822" s="21" t="n">
        <v>0.05</v>
      </c>
    </row>
    <row r="3823">
      <c r="A3823" t="inlineStr">
        <is>
          <t>135TE - Terrell (TSPLOST exempt)</t>
        </is>
      </c>
      <c r="B3823" s="20" t="n">
        <v>32509</v>
      </c>
      <c r="C3823" s="20" t="n">
        <v>36250</v>
      </c>
      <c r="D3823" s="21" t="n">
        <v>0.04</v>
      </c>
      <c r="E3823" s="21" t="n">
        <v>0.02</v>
      </c>
      <c r="F3823" s="21" t="n">
        <v>0.06</v>
      </c>
    </row>
    <row r="3824">
      <c r="A3824" t="inlineStr">
        <is>
          <t>135TE - Terrell (TSPLOST exempt)</t>
        </is>
      </c>
      <c r="B3824" s="20" t="n">
        <v>36251</v>
      </c>
      <c r="C3824" s="20" t="n">
        <v>47118</v>
      </c>
      <c r="D3824" s="21" t="n">
        <v>0.04</v>
      </c>
      <c r="E3824" s="21" t="n">
        <v>0.03</v>
      </c>
      <c r="F3824" s="21" t="n">
        <v>0.07000000000000001</v>
      </c>
    </row>
    <row r="3825">
      <c r="A3825" t="inlineStr">
        <is>
          <t>135TE - Terrell (TSPLOST exempt)</t>
        </is>
      </c>
      <c r="B3825" s="20" t="n">
        <v>47119</v>
      </c>
      <c r="C3825" s="20" t="n">
        <v>2958465</v>
      </c>
      <c r="D3825" s="21" t="n">
        <v>0.04</v>
      </c>
      <c r="E3825" s="21" t="n">
        <v>0.01</v>
      </c>
      <c r="F3825" s="21" t="n">
        <v>0.05</v>
      </c>
    </row>
    <row r="3826">
      <c r="A3826" t="inlineStr">
        <is>
          <t>136 - Thomas</t>
        </is>
      </c>
      <c r="B3826" s="20" t="n">
        <v>31413</v>
      </c>
      <c r="C3826" s="20" t="n">
        <v>34059</v>
      </c>
      <c r="D3826" s="21" t="n">
        <v>0.04</v>
      </c>
      <c r="E3826" s="21" t="n">
        <v>0.01</v>
      </c>
      <c r="F3826" s="21" t="n">
        <v>0.05</v>
      </c>
    </row>
    <row r="3827">
      <c r="A3827" t="inlineStr">
        <is>
          <t>136 - Thomas</t>
        </is>
      </c>
      <c r="B3827" s="20" t="n">
        <v>34060</v>
      </c>
      <c r="C3827" s="20" t="n">
        <v>36891</v>
      </c>
      <c r="D3827" s="21" t="n">
        <v>0.04</v>
      </c>
      <c r="E3827" s="21" t="n">
        <v>0.01</v>
      </c>
      <c r="F3827" s="21" t="n">
        <v>0.05</v>
      </c>
    </row>
    <row r="3828">
      <c r="A3828" t="inlineStr">
        <is>
          <t>136 - Thomas</t>
        </is>
      </c>
      <c r="B3828" s="20" t="n">
        <v>36892</v>
      </c>
      <c r="C3828" s="20" t="n">
        <v>37621</v>
      </c>
      <c r="D3828" s="21" t="n">
        <v>0.04</v>
      </c>
      <c r="E3828" s="21" t="n">
        <v>0.02</v>
      </c>
      <c r="F3828" s="21" t="n">
        <v>0.06</v>
      </c>
    </row>
    <row r="3829">
      <c r="A3829" t="inlineStr">
        <is>
          <t>136 - Thomas</t>
        </is>
      </c>
      <c r="B3829" s="20" t="n">
        <v>37622</v>
      </c>
      <c r="C3829" s="20" t="n">
        <v>37802</v>
      </c>
      <c r="D3829" s="21" t="n">
        <v>0.04</v>
      </c>
      <c r="E3829" s="21" t="n">
        <v>0.03</v>
      </c>
      <c r="F3829" s="21" t="n">
        <v>0.07000000000000001</v>
      </c>
    </row>
    <row r="3830">
      <c r="A3830" t="inlineStr">
        <is>
          <t>136 - Thomas</t>
        </is>
      </c>
      <c r="B3830" s="20" t="n">
        <v>37803</v>
      </c>
      <c r="C3830" s="20" t="n">
        <v>39082</v>
      </c>
      <c r="D3830" s="21" t="n">
        <v>0.04</v>
      </c>
      <c r="E3830" s="21" t="n">
        <v>0.02</v>
      </c>
      <c r="F3830" s="21" t="n">
        <v>0.06</v>
      </c>
    </row>
    <row r="3831">
      <c r="A3831" t="inlineStr">
        <is>
          <t>136 - Thomas</t>
        </is>
      </c>
      <c r="B3831" s="20" t="n">
        <v>39083</v>
      </c>
      <c r="C3831" s="20" t="n">
        <v>45838</v>
      </c>
      <c r="D3831" s="21" t="n">
        <v>0.04</v>
      </c>
      <c r="E3831" s="21" t="n">
        <v>0.03</v>
      </c>
      <c r="F3831" s="21" t="n">
        <v>0.07000000000000001</v>
      </c>
    </row>
    <row r="3832">
      <c r="A3832" t="inlineStr">
        <is>
          <t>136 - Thomas</t>
        </is>
      </c>
      <c r="B3832" s="20" t="n">
        <v>45839</v>
      </c>
      <c r="C3832" s="20" t="n">
        <v>46752</v>
      </c>
      <c r="D3832" s="21" t="n">
        <v>0.04</v>
      </c>
      <c r="E3832" s="21" t="n">
        <v>0.04</v>
      </c>
      <c r="F3832" s="21" t="n">
        <v>0.08</v>
      </c>
    </row>
    <row r="3833">
      <c r="A3833" t="inlineStr">
        <is>
          <t>136 - Thomas</t>
        </is>
      </c>
      <c r="B3833" s="20" t="n">
        <v>46753</v>
      </c>
      <c r="C3833" s="20" t="n">
        <v>47664</v>
      </c>
      <c r="D3833" s="21" t="n">
        <v>0.04</v>
      </c>
      <c r="E3833" s="21" t="n">
        <v>0.03</v>
      </c>
      <c r="F3833" s="21" t="n">
        <v>0.07000000000000001</v>
      </c>
    </row>
    <row r="3834">
      <c r="A3834" t="inlineStr">
        <is>
          <t>136 - Thomas</t>
        </is>
      </c>
      <c r="B3834" s="20" t="n">
        <v>47665</v>
      </c>
      <c r="C3834" s="20" t="n">
        <v>47848</v>
      </c>
      <c r="D3834" s="21" t="n">
        <v>0.04</v>
      </c>
      <c r="E3834" s="21" t="n">
        <v>0.02</v>
      </c>
      <c r="F3834" s="21" t="n">
        <v>0.06</v>
      </c>
    </row>
    <row r="3835">
      <c r="A3835" t="inlineStr">
        <is>
          <t>136 - Thomas</t>
        </is>
      </c>
      <c r="B3835" s="20" t="n">
        <v>47849</v>
      </c>
      <c r="C3835" s="20" t="n">
        <v>2958465</v>
      </c>
      <c r="D3835" s="21" t="n">
        <v>0.04</v>
      </c>
      <c r="E3835" s="21" t="n">
        <v>0.01</v>
      </c>
      <c r="F3835" s="21" t="n">
        <v>0.05</v>
      </c>
    </row>
    <row r="3836">
      <c r="A3836" t="inlineStr">
        <is>
          <t>136CLF - Thomas (Locomotive)</t>
        </is>
      </c>
      <c r="B3836" s="20" t="n">
        <v>44378</v>
      </c>
      <c r="C3836" s="20" t="n">
        <v>45838</v>
      </c>
      <c r="D3836" s="21" t="n">
        <v>0.04</v>
      </c>
      <c r="E3836" s="21" t="n">
        <v>0.03</v>
      </c>
      <c r="F3836" s="21" t="n">
        <v>0.07000000000000001</v>
      </c>
    </row>
    <row r="3837">
      <c r="A3837" t="inlineStr">
        <is>
          <t>136CLF - Thomas (Locomotive)</t>
        </is>
      </c>
      <c r="B3837" s="20" t="n">
        <v>45839</v>
      </c>
      <c r="C3837" s="20" t="n">
        <v>46752</v>
      </c>
      <c r="D3837" s="21" t="n">
        <v>0.04</v>
      </c>
      <c r="E3837" s="21" t="n">
        <v>0.04</v>
      </c>
      <c r="F3837" s="21" t="n">
        <v>0.08</v>
      </c>
    </row>
    <row r="3838">
      <c r="A3838" t="inlineStr">
        <is>
          <t>136CLF - Thomas (Locomotive)</t>
        </is>
      </c>
      <c r="B3838" s="20" t="n">
        <v>46753</v>
      </c>
      <c r="C3838" s="20" t="n">
        <v>47664</v>
      </c>
      <c r="D3838" s="21" t="n">
        <v>0.04</v>
      </c>
      <c r="E3838" s="21" t="n">
        <v>0.03</v>
      </c>
      <c r="F3838" s="21" t="n">
        <v>0.07000000000000001</v>
      </c>
    </row>
    <row r="3839">
      <c r="A3839" t="inlineStr">
        <is>
          <t>136CLF - Thomas (Locomotive)</t>
        </is>
      </c>
      <c r="B3839" s="20" t="n">
        <v>47665</v>
      </c>
      <c r="C3839" s="20" t="n">
        <v>47848</v>
      </c>
      <c r="D3839" s="21" t="n">
        <v>0.04</v>
      </c>
      <c r="E3839" s="21" t="n">
        <v>0.02</v>
      </c>
      <c r="F3839" s="21" t="n">
        <v>0.06</v>
      </c>
    </row>
    <row r="3840">
      <c r="A3840" t="inlineStr">
        <is>
          <t>136CLF - Thomas (Locomotive)</t>
        </is>
      </c>
      <c r="B3840" s="20" t="n">
        <v>47849</v>
      </c>
      <c r="C3840" s="20" t="n">
        <v>2958465</v>
      </c>
      <c r="D3840" s="21" t="n">
        <v>0.04</v>
      </c>
      <c r="E3840" s="21" t="n">
        <v>0.01</v>
      </c>
      <c r="F3840" s="21" t="n">
        <v>0.05</v>
      </c>
    </row>
    <row r="3841">
      <c r="A3841" t="inlineStr">
        <is>
          <t>136E - Thomas (Energy)</t>
        </is>
      </c>
      <c r="B3841" s="20" t="n">
        <v>41275</v>
      </c>
      <c r="C3841" s="20" t="n">
        <v>41639</v>
      </c>
      <c r="D3841" s="21" t="n">
        <v>0.03</v>
      </c>
      <c r="E3841" s="21" t="n">
        <v>0.025</v>
      </c>
      <c r="F3841" s="21" t="n">
        <v>0.055</v>
      </c>
    </row>
    <row r="3842">
      <c r="A3842" t="inlineStr">
        <is>
          <t>136E - Thomas (Energy)</t>
        </is>
      </c>
      <c r="B3842" s="20" t="n">
        <v>41640</v>
      </c>
      <c r="C3842" s="20" t="n">
        <v>42004</v>
      </c>
      <c r="D3842" s="21" t="n">
        <v>0.02</v>
      </c>
      <c r="E3842" s="21" t="n">
        <v>0.02</v>
      </c>
      <c r="F3842" s="21" t="n">
        <v>0.04</v>
      </c>
    </row>
    <row r="3843">
      <c r="A3843" t="inlineStr">
        <is>
          <t>136E - Thomas (Energy)</t>
        </is>
      </c>
      <c r="B3843" s="20" t="n">
        <v>42005</v>
      </c>
      <c r="C3843" s="20" t="n">
        <v>42369</v>
      </c>
      <c r="D3843" s="21" t="n">
        <v>0.01</v>
      </c>
      <c r="E3843" s="21" t="n">
        <v>0.015</v>
      </c>
      <c r="F3843" s="21" t="n">
        <v>0.025</v>
      </c>
    </row>
    <row r="3844">
      <c r="A3844" t="inlineStr">
        <is>
          <t>136E - Thomas (Energy)</t>
        </is>
      </c>
      <c r="B3844" s="20" t="n">
        <v>42370</v>
      </c>
      <c r="C3844" s="20" t="n">
        <v>46752</v>
      </c>
      <c r="D3844" s="21" t="n">
        <v>0</v>
      </c>
      <c r="E3844" s="21" t="n">
        <v>0.01</v>
      </c>
      <c r="F3844" s="21" t="n">
        <v>0.01</v>
      </c>
    </row>
    <row r="3845">
      <c r="A3845" t="inlineStr">
        <is>
          <t>136JT - Thomas (Jet Fuel)</t>
        </is>
      </c>
      <c r="B3845" s="20" t="n">
        <v>42005</v>
      </c>
      <c r="C3845" s="20" t="n">
        <v>42185</v>
      </c>
      <c r="D3845" s="21" t="n">
        <v>0</v>
      </c>
      <c r="E3845" s="21" t="n">
        <v>0</v>
      </c>
      <c r="F3845" s="21" t="n">
        <v>0</v>
      </c>
    </row>
    <row r="3846">
      <c r="A3846" t="inlineStr">
        <is>
          <t>136JT - Thomas (Jet Fuel)</t>
        </is>
      </c>
      <c r="B3846" s="20" t="n">
        <v>42186</v>
      </c>
      <c r="C3846" s="20" t="n">
        <v>43281</v>
      </c>
      <c r="D3846" s="21" t="n">
        <v>0.04</v>
      </c>
      <c r="E3846" s="21" t="n">
        <v>0.03</v>
      </c>
      <c r="F3846" s="21" t="n">
        <v>0.07000000000000001</v>
      </c>
    </row>
    <row r="3847">
      <c r="A3847" t="inlineStr">
        <is>
          <t>136JT - Thomas (Jet Fuel)</t>
        </is>
      </c>
      <c r="B3847" s="20" t="n">
        <v>43282</v>
      </c>
      <c r="C3847" s="20" t="n">
        <v>43312</v>
      </c>
      <c r="D3847" s="21" t="n">
        <v>0.04</v>
      </c>
      <c r="E3847" s="21" t="n">
        <v>0</v>
      </c>
      <c r="F3847" s="21" t="n">
        <v>0.04</v>
      </c>
    </row>
    <row r="3848">
      <c r="A3848" t="inlineStr">
        <is>
          <t>136JT - Thomas (Jet Fuel)</t>
        </is>
      </c>
      <c r="B3848" s="20" t="n">
        <v>43313</v>
      </c>
      <c r="C3848" s="20" t="n">
        <v>2958465</v>
      </c>
      <c r="D3848" s="21" t="n">
        <v>0</v>
      </c>
      <c r="E3848" s="21" t="n">
        <v>0</v>
      </c>
      <c r="F3848" s="21" t="n">
        <v>0</v>
      </c>
    </row>
    <row r="3849">
      <c r="A3849" t="inlineStr">
        <is>
          <t>137 - Tift</t>
        </is>
      </c>
      <c r="B3849" s="20" t="n">
        <v>28491</v>
      </c>
      <c r="C3849" s="20" t="n">
        <v>33969</v>
      </c>
      <c r="D3849" s="21" t="n">
        <v>0.04</v>
      </c>
      <c r="E3849" s="21" t="n">
        <v>0.01</v>
      </c>
      <c r="F3849" s="21" t="n">
        <v>0.05</v>
      </c>
    </row>
    <row r="3850">
      <c r="A3850" t="inlineStr">
        <is>
          <t>137 - Tift</t>
        </is>
      </c>
      <c r="B3850" s="20" t="n">
        <v>33970</v>
      </c>
      <c r="C3850" s="20" t="n">
        <v>35338</v>
      </c>
      <c r="D3850" s="21" t="n">
        <v>0.04</v>
      </c>
      <c r="E3850" s="21" t="n">
        <v>0.02</v>
      </c>
      <c r="F3850" s="21" t="n">
        <v>0.06</v>
      </c>
    </row>
    <row r="3851">
      <c r="A3851" t="inlineStr">
        <is>
          <t>137 - Tift</t>
        </is>
      </c>
      <c r="B3851" s="20" t="n">
        <v>35339</v>
      </c>
      <c r="C3851" s="20" t="n">
        <v>35430</v>
      </c>
      <c r="D3851" s="21" t="n">
        <v>0.04</v>
      </c>
      <c r="E3851" s="21" t="n">
        <v>0.01</v>
      </c>
      <c r="F3851" s="21" t="n">
        <v>0.05</v>
      </c>
    </row>
    <row r="3852">
      <c r="A3852" t="inlineStr">
        <is>
          <t>137 - Tift</t>
        </is>
      </c>
      <c r="B3852" s="20" t="n">
        <v>35431</v>
      </c>
      <c r="C3852" s="20" t="n">
        <v>35611</v>
      </c>
      <c r="D3852" s="21" t="n">
        <v>0.04</v>
      </c>
      <c r="E3852" s="21" t="n">
        <v>0.02</v>
      </c>
      <c r="F3852" s="21" t="n">
        <v>0.06</v>
      </c>
    </row>
    <row r="3853">
      <c r="A3853" t="inlineStr">
        <is>
          <t>137 - Tift</t>
        </is>
      </c>
      <c r="B3853" s="20" t="n">
        <v>35612</v>
      </c>
      <c r="C3853" s="20" t="n">
        <v>43373</v>
      </c>
      <c r="D3853" s="21" t="n">
        <v>0.04</v>
      </c>
      <c r="E3853" s="21" t="n">
        <v>0.03</v>
      </c>
      <c r="F3853" s="21" t="n">
        <v>0.07000000000000001</v>
      </c>
    </row>
    <row r="3854">
      <c r="A3854" t="inlineStr">
        <is>
          <t>137 - Tift</t>
        </is>
      </c>
      <c r="B3854" s="20" t="n">
        <v>43374</v>
      </c>
      <c r="C3854" s="20" t="n">
        <v>46568</v>
      </c>
      <c r="D3854" s="21" t="n">
        <v>0.04</v>
      </c>
      <c r="E3854" s="21" t="n">
        <v>0.04</v>
      </c>
      <c r="F3854" s="21" t="n">
        <v>0.08</v>
      </c>
    </row>
    <row r="3855">
      <c r="A3855" t="inlineStr">
        <is>
          <t>137 - Tift</t>
        </is>
      </c>
      <c r="B3855" s="20" t="n">
        <v>46569</v>
      </c>
      <c r="C3855" s="20" t="n">
        <v>47026</v>
      </c>
      <c r="D3855" s="21" t="n">
        <v>0.04</v>
      </c>
      <c r="E3855" s="21" t="n">
        <v>0.03</v>
      </c>
      <c r="F3855" s="21" t="n">
        <v>0.07000000000000001</v>
      </c>
    </row>
    <row r="3856">
      <c r="A3856" t="inlineStr">
        <is>
          <t>137 - Tift</t>
        </is>
      </c>
      <c r="B3856" s="20" t="n">
        <v>47027</v>
      </c>
      <c r="C3856" s="20" t="n">
        <v>47848</v>
      </c>
      <c r="D3856" s="21" t="n">
        <v>0.04</v>
      </c>
      <c r="E3856" s="21" t="n">
        <v>0.02</v>
      </c>
      <c r="F3856" s="21" t="n">
        <v>0.06</v>
      </c>
    </row>
    <row r="3857">
      <c r="A3857" t="inlineStr">
        <is>
          <t>137 - Tift</t>
        </is>
      </c>
      <c r="B3857" s="20" t="n">
        <v>47849</v>
      </c>
      <c r="C3857" s="20" t="n">
        <v>2958465</v>
      </c>
      <c r="D3857" s="21" t="n">
        <v>0.04</v>
      </c>
      <c r="E3857" s="21" t="n">
        <v>0.01</v>
      </c>
      <c r="F3857" s="21" t="n">
        <v>0.05</v>
      </c>
    </row>
    <row r="3858">
      <c r="A3858" t="inlineStr">
        <is>
          <t>137CLF - Tift (Locomotive)</t>
        </is>
      </c>
      <c r="B3858" s="20" t="n">
        <v>44378</v>
      </c>
      <c r="C3858" s="20" t="n">
        <v>46568</v>
      </c>
      <c r="D3858" s="21" t="n">
        <v>0.04</v>
      </c>
      <c r="E3858" s="21" t="n">
        <v>0.03</v>
      </c>
      <c r="F3858" s="21" t="n">
        <v>0.07000000000000001</v>
      </c>
    </row>
    <row r="3859">
      <c r="A3859" t="inlineStr">
        <is>
          <t>137CLF - Tift (Locomotive)</t>
        </is>
      </c>
      <c r="B3859" s="20" t="n">
        <v>46569</v>
      </c>
      <c r="C3859" s="20" t="n">
        <v>47848</v>
      </c>
      <c r="D3859" s="21" t="n">
        <v>0.04</v>
      </c>
      <c r="E3859" s="21" t="n">
        <v>0.02</v>
      </c>
      <c r="F3859" s="21" t="n">
        <v>0.06</v>
      </c>
    </row>
    <row r="3860">
      <c r="A3860" t="inlineStr">
        <is>
          <t>137CLF - Tift (Locomotive)</t>
        </is>
      </c>
      <c r="B3860" s="20" t="n">
        <v>47849</v>
      </c>
      <c r="C3860" s="20" t="n">
        <v>2958465</v>
      </c>
      <c r="D3860" s="21" t="n">
        <v>0.04</v>
      </c>
      <c r="E3860" s="21" t="n">
        <v>0.01</v>
      </c>
      <c r="F3860" s="21" t="n">
        <v>0.05</v>
      </c>
    </row>
    <row r="3861">
      <c r="A3861" t="inlineStr">
        <is>
          <t>137E - Tift (Energy)</t>
        </is>
      </c>
      <c r="B3861" s="20" t="n">
        <v>41275</v>
      </c>
      <c r="C3861" s="20" t="n">
        <v>41639</v>
      </c>
      <c r="D3861" s="21" t="n">
        <v>0.03</v>
      </c>
      <c r="E3861" s="21" t="n">
        <v>0.025</v>
      </c>
      <c r="F3861" s="21" t="n">
        <v>0.055</v>
      </c>
    </row>
    <row r="3862">
      <c r="A3862" t="inlineStr">
        <is>
          <t>137E - Tift (Energy)</t>
        </is>
      </c>
      <c r="B3862" s="20" t="n">
        <v>41640</v>
      </c>
      <c r="C3862" s="20" t="n">
        <v>42004</v>
      </c>
      <c r="D3862" s="21" t="n">
        <v>0.02</v>
      </c>
      <c r="E3862" s="21" t="n">
        <v>0.02</v>
      </c>
      <c r="F3862" s="21" t="n">
        <v>0.04</v>
      </c>
    </row>
    <row r="3863">
      <c r="A3863" t="inlineStr">
        <is>
          <t>137E - Tift (Energy)</t>
        </is>
      </c>
      <c r="B3863" s="20" t="n">
        <v>42005</v>
      </c>
      <c r="C3863" s="20" t="n">
        <v>42369</v>
      </c>
      <c r="D3863" s="21" t="n">
        <v>0.01</v>
      </c>
      <c r="E3863" s="21" t="n">
        <v>0.015</v>
      </c>
      <c r="F3863" s="21" t="n">
        <v>0.025</v>
      </c>
    </row>
    <row r="3864">
      <c r="A3864" t="inlineStr">
        <is>
          <t>137E - Tift (Energy)</t>
        </is>
      </c>
      <c r="B3864" s="20" t="n">
        <v>42370</v>
      </c>
      <c r="C3864" s="20" t="n">
        <v>46568</v>
      </c>
      <c r="D3864" s="21" t="n">
        <v>0</v>
      </c>
      <c r="E3864" s="21" t="n">
        <v>0.01</v>
      </c>
      <c r="F3864" s="21" t="n">
        <v>0.01</v>
      </c>
    </row>
    <row r="3865">
      <c r="A3865" t="inlineStr">
        <is>
          <t>137JT - Tift (Jet Fuel)</t>
        </is>
      </c>
      <c r="B3865" s="20" t="n">
        <v>42005</v>
      </c>
      <c r="C3865" s="20" t="n">
        <v>42185</v>
      </c>
      <c r="D3865" s="21" t="n">
        <v>0</v>
      </c>
      <c r="E3865" s="21" t="n">
        <v>0</v>
      </c>
      <c r="F3865" s="21" t="n">
        <v>0</v>
      </c>
    </row>
    <row r="3866">
      <c r="A3866" t="inlineStr">
        <is>
          <t>137JT - Tift (Jet Fuel)</t>
        </is>
      </c>
      <c r="B3866" s="20" t="n">
        <v>42186</v>
      </c>
      <c r="C3866" s="20" t="n">
        <v>43281</v>
      </c>
      <c r="D3866" s="21" t="n">
        <v>0.04</v>
      </c>
      <c r="E3866" s="21" t="n">
        <v>0.03</v>
      </c>
      <c r="F3866" s="21" t="n">
        <v>0.07000000000000001</v>
      </c>
    </row>
    <row r="3867">
      <c r="A3867" t="inlineStr">
        <is>
          <t>137JT - Tift (Jet Fuel)</t>
        </is>
      </c>
      <c r="B3867" s="20" t="n">
        <v>43282</v>
      </c>
      <c r="C3867" s="20" t="n">
        <v>43312</v>
      </c>
      <c r="D3867" s="21" t="n">
        <v>0.04</v>
      </c>
      <c r="E3867" s="21" t="n">
        <v>0.01</v>
      </c>
      <c r="F3867" s="21" t="n">
        <v>0.05</v>
      </c>
    </row>
    <row r="3868">
      <c r="A3868" t="inlineStr">
        <is>
          <t>137JT - Tift (Jet Fuel)</t>
        </is>
      </c>
      <c r="B3868" s="20" t="n">
        <v>43313</v>
      </c>
      <c r="C3868" s="20" t="n">
        <v>2958465</v>
      </c>
      <c r="D3868" s="21" t="n">
        <v>0</v>
      </c>
      <c r="E3868" s="21" t="n">
        <v>0.01</v>
      </c>
      <c r="F3868" s="21" t="n">
        <v>0.01</v>
      </c>
    </row>
    <row r="3869">
      <c r="A3869" t="inlineStr">
        <is>
          <t>137TE - Tift (TSPLOST Exempt)</t>
        </is>
      </c>
      <c r="B3869" s="20" t="n">
        <v>28491</v>
      </c>
      <c r="C3869" s="20" t="n">
        <v>33969</v>
      </c>
      <c r="D3869" s="21" t="n">
        <v>0.04</v>
      </c>
      <c r="E3869" s="21" t="n">
        <v>0.01</v>
      </c>
      <c r="F3869" s="21" t="n">
        <v>0.05</v>
      </c>
    </row>
    <row r="3870">
      <c r="A3870" t="inlineStr">
        <is>
          <t>137TE - Tift (TSPLOST Exempt)</t>
        </is>
      </c>
      <c r="B3870" s="20" t="n">
        <v>33970</v>
      </c>
      <c r="C3870" s="20" t="n">
        <v>35338</v>
      </c>
      <c r="D3870" s="21" t="n">
        <v>0.04</v>
      </c>
      <c r="E3870" s="21" t="n">
        <v>0.02</v>
      </c>
      <c r="F3870" s="21" t="n">
        <v>0.06</v>
      </c>
    </row>
    <row r="3871">
      <c r="A3871" t="inlineStr">
        <is>
          <t>137TE - Tift (TSPLOST Exempt)</t>
        </is>
      </c>
      <c r="B3871" s="20" t="n">
        <v>35339</v>
      </c>
      <c r="C3871" s="20" t="n">
        <v>35430</v>
      </c>
      <c r="D3871" s="21" t="n">
        <v>0.04</v>
      </c>
      <c r="E3871" s="21" t="n">
        <v>0.01</v>
      </c>
      <c r="F3871" s="21" t="n">
        <v>0.05</v>
      </c>
    </row>
    <row r="3872">
      <c r="A3872" t="inlineStr">
        <is>
          <t>137TE - Tift (TSPLOST Exempt)</t>
        </is>
      </c>
      <c r="B3872" s="20" t="n">
        <v>35431</v>
      </c>
      <c r="C3872" s="20" t="n">
        <v>35611</v>
      </c>
      <c r="D3872" s="21" t="n">
        <v>0.04</v>
      </c>
      <c r="E3872" s="21" t="n">
        <v>0.02</v>
      </c>
      <c r="F3872" s="21" t="n">
        <v>0.06</v>
      </c>
    </row>
    <row r="3873">
      <c r="A3873" t="inlineStr">
        <is>
          <t>137TE - Tift (TSPLOST Exempt)</t>
        </is>
      </c>
      <c r="B3873" s="20" t="n">
        <v>35612</v>
      </c>
      <c r="C3873" s="20" t="n">
        <v>46568</v>
      </c>
      <c r="D3873" s="21" t="n">
        <v>0.04</v>
      </c>
      <c r="E3873" s="21" t="n">
        <v>0.03</v>
      </c>
      <c r="F3873" s="21" t="n">
        <v>0.07000000000000001</v>
      </c>
    </row>
    <row r="3874">
      <c r="A3874" t="inlineStr">
        <is>
          <t>137TE - Tift (TSPLOST Exempt)</t>
        </is>
      </c>
      <c r="B3874" s="20" t="n">
        <v>46569</v>
      </c>
      <c r="C3874" s="20" t="n">
        <v>47848</v>
      </c>
      <c r="D3874" s="21" t="n">
        <v>0.04</v>
      </c>
      <c r="E3874" s="21" t="n">
        <v>0.02</v>
      </c>
      <c r="F3874" s="21" t="n">
        <v>0.06</v>
      </c>
    </row>
    <row r="3875">
      <c r="A3875" t="inlineStr">
        <is>
          <t>137TE - Tift (TSPLOST Exempt)</t>
        </is>
      </c>
      <c r="B3875" s="20" t="n">
        <v>47849</v>
      </c>
      <c r="C3875" s="20" t="n">
        <v>2958465</v>
      </c>
      <c r="D3875" s="21" t="n">
        <v>0.04</v>
      </c>
      <c r="E3875" s="21" t="n">
        <v>0.01</v>
      </c>
      <c r="F3875" s="21" t="n">
        <v>0.05</v>
      </c>
    </row>
    <row r="3876">
      <c r="A3876" t="inlineStr">
        <is>
          <t>138 - Toombs</t>
        </is>
      </c>
      <c r="B3876" s="20" t="n">
        <v>30682</v>
      </c>
      <c r="C3876" s="20" t="n">
        <v>31867</v>
      </c>
      <c r="D3876" s="21" t="n">
        <v>0.04</v>
      </c>
      <c r="E3876" s="21" t="n">
        <v>0.01</v>
      </c>
      <c r="F3876" s="21" t="n">
        <v>0.05</v>
      </c>
    </row>
    <row r="3877">
      <c r="A3877" t="inlineStr">
        <is>
          <t>138 - Toombs</t>
        </is>
      </c>
      <c r="B3877" s="20" t="n">
        <v>31868</v>
      </c>
      <c r="C3877" s="20" t="n">
        <v>32233</v>
      </c>
      <c r="D3877" s="21" t="n">
        <v>0.04</v>
      </c>
      <c r="E3877" s="21" t="n">
        <v>0.02</v>
      </c>
      <c r="F3877" s="21" t="n">
        <v>0.06</v>
      </c>
    </row>
    <row r="3878">
      <c r="A3878" t="inlineStr">
        <is>
          <t>138 - Toombs</t>
        </is>
      </c>
      <c r="B3878" s="20" t="n">
        <v>32234</v>
      </c>
      <c r="C3878" s="20" t="n">
        <v>32508</v>
      </c>
      <c r="D3878" s="21" t="n">
        <v>0.04</v>
      </c>
      <c r="E3878" s="21" t="n">
        <v>0.01</v>
      </c>
      <c r="F3878" s="21" t="n">
        <v>0.05</v>
      </c>
    </row>
    <row r="3879">
      <c r="A3879" t="inlineStr">
        <is>
          <t>138 - Toombs</t>
        </is>
      </c>
      <c r="B3879" s="20" t="n">
        <v>32509</v>
      </c>
      <c r="C3879" s="20" t="n">
        <v>36616</v>
      </c>
      <c r="D3879" s="21" t="n">
        <v>0.04</v>
      </c>
      <c r="E3879" s="21" t="n">
        <v>0.02</v>
      </c>
      <c r="F3879" s="21" t="n">
        <v>0.06</v>
      </c>
    </row>
    <row r="3880">
      <c r="A3880" t="inlineStr">
        <is>
          <t>138 - Toombs</t>
        </is>
      </c>
      <c r="B3880" s="20" t="n">
        <v>36617</v>
      </c>
      <c r="C3880" s="20" t="n">
        <v>38260</v>
      </c>
      <c r="D3880" s="21" t="n">
        <v>0.04</v>
      </c>
      <c r="E3880" s="21" t="n">
        <v>0.03</v>
      </c>
      <c r="F3880" s="21" t="n">
        <v>0.07000000000000001</v>
      </c>
    </row>
    <row r="3881">
      <c r="A3881" t="inlineStr">
        <is>
          <t>138 - Toombs</t>
        </is>
      </c>
      <c r="B3881" s="20" t="n">
        <v>38261</v>
      </c>
      <c r="C3881" s="20" t="n">
        <v>38533</v>
      </c>
      <c r="D3881" s="21" t="n">
        <v>0.04</v>
      </c>
      <c r="E3881" s="21" t="n">
        <v>0.02</v>
      </c>
      <c r="F3881" s="21" t="n">
        <v>0.06</v>
      </c>
    </row>
    <row r="3882">
      <c r="A3882" t="inlineStr">
        <is>
          <t>138 - Toombs</t>
        </is>
      </c>
      <c r="B3882" s="20" t="n">
        <v>38534</v>
      </c>
      <c r="C3882" s="20" t="n">
        <v>41274</v>
      </c>
      <c r="D3882" s="21" t="n">
        <v>0.04</v>
      </c>
      <c r="E3882" s="21" t="n">
        <v>0.03</v>
      </c>
      <c r="F3882" s="21" t="n">
        <v>0.07000000000000001</v>
      </c>
    </row>
    <row r="3883">
      <c r="A3883" t="inlineStr">
        <is>
          <t>138 - Toombs</t>
        </is>
      </c>
      <c r="B3883" s="20" t="n">
        <v>41275</v>
      </c>
      <c r="C3883" s="20" t="n">
        <v>46387</v>
      </c>
      <c r="D3883" s="21" t="n">
        <v>0.04</v>
      </c>
      <c r="E3883" s="21" t="n">
        <v>0.04</v>
      </c>
      <c r="F3883" s="21" t="n">
        <v>0.08</v>
      </c>
    </row>
    <row r="3884">
      <c r="A3884" t="inlineStr">
        <is>
          <t>138 - Toombs</t>
        </is>
      </c>
      <c r="B3884" s="20" t="n">
        <v>46388</v>
      </c>
      <c r="C3884" s="20" t="n">
        <v>47391</v>
      </c>
      <c r="D3884" s="21" t="n">
        <v>0.04</v>
      </c>
      <c r="E3884" s="21" t="n">
        <v>0.03</v>
      </c>
      <c r="F3884" s="21" t="n">
        <v>0.07000000000000001</v>
      </c>
    </row>
    <row r="3885">
      <c r="A3885" t="inlineStr">
        <is>
          <t>138 - Toombs</t>
        </is>
      </c>
      <c r="B3885" s="20" t="n">
        <v>47392</v>
      </c>
      <c r="C3885" s="20" t="n">
        <v>48579</v>
      </c>
      <c r="D3885" s="21" t="n">
        <v>0.04</v>
      </c>
      <c r="E3885" s="21" t="n">
        <v>0.02</v>
      </c>
      <c r="F3885" s="21" t="n">
        <v>0.06</v>
      </c>
    </row>
    <row r="3886">
      <c r="A3886" t="inlineStr">
        <is>
          <t>138 - Toombs</t>
        </is>
      </c>
      <c r="B3886" s="20" t="n">
        <v>48580</v>
      </c>
      <c r="C3886" s="20" t="n">
        <v>2958465</v>
      </c>
      <c r="D3886" s="21" t="n">
        <v>0.04</v>
      </c>
      <c r="E3886" s="21" t="n">
        <v>0.01</v>
      </c>
      <c r="F3886" s="21" t="n">
        <v>0.05</v>
      </c>
    </row>
    <row r="3887">
      <c r="A3887" t="inlineStr">
        <is>
          <t>138CLF - Toombs (Locomotive)</t>
        </is>
      </c>
      <c r="B3887" s="20" t="n">
        <v>44378</v>
      </c>
      <c r="C3887" s="20" t="n">
        <v>46387</v>
      </c>
      <c r="D3887" s="21" t="n">
        <v>0.04</v>
      </c>
      <c r="E3887" s="21" t="n">
        <v>0.03</v>
      </c>
      <c r="F3887" s="21" t="n">
        <v>0.07000000000000001</v>
      </c>
    </row>
    <row r="3888">
      <c r="A3888" t="inlineStr">
        <is>
          <t>138CLF - Toombs (Locomotive)</t>
        </is>
      </c>
      <c r="B3888" s="20" t="n">
        <v>46388</v>
      </c>
      <c r="C3888" s="20" t="n">
        <v>47391</v>
      </c>
      <c r="D3888" s="21" t="n">
        <v>0.04</v>
      </c>
      <c r="E3888" s="21" t="n">
        <v>0.02</v>
      </c>
      <c r="F3888" s="21" t="n">
        <v>0.06</v>
      </c>
    </row>
    <row r="3889">
      <c r="A3889" t="inlineStr">
        <is>
          <t>138CLF - Toombs (Locomotive)</t>
        </is>
      </c>
      <c r="B3889" s="20" t="n">
        <v>47392</v>
      </c>
      <c r="C3889" s="20" t="n">
        <v>2958465</v>
      </c>
      <c r="D3889" s="21" t="n">
        <v>0.04</v>
      </c>
      <c r="E3889" s="21" t="n">
        <v>0.01</v>
      </c>
      <c r="F3889" s="21" t="n">
        <v>0.05</v>
      </c>
    </row>
    <row r="3890">
      <c r="A3890" t="inlineStr">
        <is>
          <t>138E - Toombs (Energy)</t>
        </is>
      </c>
      <c r="B3890" s="20" t="n">
        <v>41275</v>
      </c>
      <c r="C3890" s="20" t="n">
        <v>41639</v>
      </c>
      <c r="D3890" s="21" t="n">
        <v>0.03</v>
      </c>
      <c r="E3890" s="21" t="n">
        <v>0.025</v>
      </c>
      <c r="F3890" s="21" t="n">
        <v>0.055</v>
      </c>
    </row>
    <row r="3891">
      <c r="A3891" t="inlineStr">
        <is>
          <t>138E - Toombs (Energy)</t>
        </is>
      </c>
      <c r="B3891" s="20" t="n">
        <v>41640</v>
      </c>
      <c r="C3891" s="20" t="n">
        <v>42004</v>
      </c>
      <c r="D3891" s="21" t="n">
        <v>0.02</v>
      </c>
      <c r="E3891" s="21" t="n">
        <v>0.02</v>
      </c>
      <c r="F3891" s="21" t="n">
        <v>0.04</v>
      </c>
    </row>
    <row r="3892">
      <c r="A3892" t="inlineStr">
        <is>
          <t>138E - Toombs (Energy)</t>
        </is>
      </c>
      <c r="B3892" s="20" t="n">
        <v>42005</v>
      </c>
      <c r="C3892" s="20" t="n">
        <v>42369</v>
      </c>
      <c r="D3892" s="21" t="n">
        <v>0.01</v>
      </c>
      <c r="E3892" s="21" t="n">
        <v>0.015</v>
      </c>
      <c r="F3892" s="21" t="n">
        <v>0.025</v>
      </c>
    </row>
    <row r="3893">
      <c r="A3893" t="inlineStr">
        <is>
          <t>138E - Toombs (Energy)</t>
        </is>
      </c>
      <c r="B3893" s="20" t="n">
        <v>42370</v>
      </c>
      <c r="C3893" s="20" t="n">
        <v>47391</v>
      </c>
      <c r="D3893" s="21" t="n">
        <v>0</v>
      </c>
      <c r="E3893" s="21" t="n">
        <v>0.01</v>
      </c>
      <c r="F3893" s="21" t="n">
        <v>0.01</v>
      </c>
    </row>
    <row r="3894">
      <c r="A3894" t="inlineStr">
        <is>
          <t>138E - Toombs (Energy)</t>
        </is>
      </c>
      <c r="B3894" s="20" t="n">
        <v>47392</v>
      </c>
      <c r="C3894" s="20" t="n">
        <v>2958465</v>
      </c>
      <c r="D3894" s="21" t="n">
        <v>0</v>
      </c>
      <c r="E3894" s="21" t="n">
        <v>0</v>
      </c>
      <c r="F3894" s="21" t="n">
        <v>0</v>
      </c>
    </row>
    <row r="3895">
      <c r="A3895" t="inlineStr">
        <is>
          <t>138JT - Toombs (Jet Fuel)</t>
        </is>
      </c>
      <c r="B3895" s="20" t="n">
        <v>42005</v>
      </c>
      <c r="C3895" s="20" t="n">
        <v>42185</v>
      </c>
      <c r="D3895" s="21" t="n">
        <v>0</v>
      </c>
      <c r="E3895" s="21" t="n">
        <v>0</v>
      </c>
      <c r="F3895" s="21" t="n">
        <v>0</v>
      </c>
    </row>
    <row r="3896">
      <c r="A3896" t="inlineStr">
        <is>
          <t>138JT - Toombs (Jet Fuel)</t>
        </is>
      </c>
      <c r="B3896" s="20" t="n">
        <v>42186</v>
      </c>
      <c r="C3896" s="20" t="n">
        <v>43281</v>
      </c>
      <c r="D3896" s="21" t="n">
        <v>0.04</v>
      </c>
      <c r="E3896" s="21" t="n">
        <v>0.04</v>
      </c>
      <c r="F3896" s="21" t="n">
        <v>0.08</v>
      </c>
    </row>
    <row r="3897">
      <c r="A3897" t="inlineStr">
        <is>
          <t>138JT - Toombs (Jet Fuel)</t>
        </is>
      </c>
      <c r="B3897" s="20" t="n">
        <v>43282</v>
      </c>
      <c r="C3897" s="20" t="n">
        <v>43312</v>
      </c>
      <c r="D3897" s="21" t="n">
        <v>0.04</v>
      </c>
      <c r="E3897" s="21" t="n">
        <v>0.01</v>
      </c>
      <c r="F3897" s="21" t="n">
        <v>0.05</v>
      </c>
    </row>
    <row r="3898">
      <c r="A3898" t="inlineStr">
        <is>
          <t>138JT - Toombs (Jet Fuel)</t>
        </is>
      </c>
      <c r="B3898" s="20" t="n">
        <v>43313</v>
      </c>
      <c r="C3898" s="20" t="n">
        <v>2958465</v>
      </c>
      <c r="D3898" s="21" t="n">
        <v>0</v>
      </c>
      <c r="E3898" s="21" t="n">
        <v>0.01</v>
      </c>
      <c r="F3898" s="21" t="n">
        <v>0.01</v>
      </c>
    </row>
    <row r="3899">
      <c r="A3899" t="inlineStr">
        <is>
          <t>138TE - Toombs (TSPLOST Exempt)</t>
        </is>
      </c>
      <c r="B3899" s="20" t="n">
        <v>41275</v>
      </c>
      <c r="C3899" s="20" t="n">
        <v>46387</v>
      </c>
      <c r="D3899" s="21" t="n">
        <v>0.04</v>
      </c>
      <c r="E3899" s="21" t="n">
        <v>0.03</v>
      </c>
      <c r="F3899" s="21" t="n">
        <v>0.07000000000000001</v>
      </c>
    </row>
    <row r="3900">
      <c r="A3900" t="inlineStr">
        <is>
          <t>138TE - Toombs (TSPLOST Exempt)</t>
        </is>
      </c>
      <c r="B3900" s="20" t="n">
        <v>46388</v>
      </c>
      <c r="C3900" s="20" t="n">
        <v>47391</v>
      </c>
      <c r="D3900" s="21" t="n">
        <v>0.04</v>
      </c>
      <c r="E3900" s="21" t="n">
        <v>0.02</v>
      </c>
      <c r="F3900" s="21" t="n">
        <v>0.06</v>
      </c>
    </row>
    <row r="3901">
      <c r="A3901" t="inlineStr">
        <is>
          <t>138TE - Toombs (TSPLOST Exempt)</t>
        </is>
      </c>
      <c r="B3901" s="20" t="n">
        <v>47392</v>
      </c>
      <c r="C3901" s="20" t="n">
        <v>2958465</v>
      </c>
      <c r="D3901" s="21" t="n">
        <v>0.04</v>
      </c>
      <c r="E3901" s="21" t="n">
        <v>0.01</v>
      </c>
      <c r="F3901" s="21" t="n">
        <v>0.05</v>
      </c>
    </row>
    <row r="3902">
      <c r="A3902" t="inlineStr">
        <is>
          <t>139 - Towns</t>
        </is>
      </c>
      <c r="B3902" s="20" t="n">
        <v>30407</v>
      </c>
      <c r="C3902" s="20" t="n">
        <v>31867</v>
      </c>
      <c r="D3902" s="21" t="n">
        <v>0.04</v>
      </c>
      <c r="E3902" s="21" t="n">
        <v>0.01</v>
      </c>
      <c r="F3902" s="21" t="n">
        <v>0.05</v>
      </c>
    </row>
    <row r="3903">
      <c r="A3903" t="inlineStr">
        <is>
          <t>139 - Towns</t>
        </is>
      </c>
      <c r="B3903" s="20" t="n">
        <v>31868</v>
      </c>
      <c r="C3903" s="20" t="n">
        <v>33328</v>
      </c>
      <c r="D3903" s="21" t="n">
        <v>0.04</v>
      </c>
      <c r="E3903" s="21" t="n">
        <v>0.02</v>
      </c>
      <c r="F3903" s="21" t="n">
        <v>0.06</v>
      </c>
    </row>
    <row r="3904">
      <c r="A3904" t="inlineStr">
        <is>
          <t>139 - Towns</t>
        </is>
      </c>
      <c r="B3904" s="20" t="n">
        <v>33329</v>
      </c>
      <c r="C3904" s="20" t="n">
        <v>37072</v>
      </c>
      <c r="D3904" s="21" t="n">
        <v>0.04</v>
      </c>
      <c r="E3904" s="21" t="n">
        <v>0.02</v>
      </c>
      <c r="F3904" s="21" t="n">
        <v>0.06</v>
      </c>
    </row>
    <row r="3905">
      <c r="A3905" t="inlineStr">
        <is>
          <t>139 - Towns</t>
        </is>
      </c>
      <c r="B3905" s="20" t="n">
        <v>37073</v>
      </c>
      <c r="C3905" s="20" t="n">
        <v>40724</v>
      </c>
      <c r="D3905" s="21" t="n">
        <v>0.04</v>
      </c>
      <c r="E3905" s="21" t="n">
        <v>0.03</v>
      </c>
      <c r="F3905" s="21" t="n">
        <v>0.07000000000000001</v>
      </c>
    </row>
    <row r="3906">
      <c r="A3906" t="inlineStr">
        <is>
          <t>139 - Towns</t>
        </is>
      </c>
      <c r="B3906" s="20" t="n">
        <v>40725</v>
      </c>
      <c r="C3906" s="20" t="n">
        <v>42643</v>
      </c>
      <c r="D3906" s="21" t="n">
        <v>0.04</v>
      </c>
      <c r="E3906" s="21" t="n">
        <v>0.03</v>
      </c>
      <c r="F3906" s="21" t="n">
        <v>0.07000000000000001</v>
      </c>
    </row>
    <row r="3907">
      <c r="A3907" t="inlineStr">
        <is>
          <t>139 - Towns</t>
        </is>
      </c>
      <c r="B3907" s="20" t="n">
        <v>42644</v>
      </c>
      <c r="C3907" s="20" t="n">
        <v>42916</v>
      </c>
      <c r="D3907" s="21" t="n">
        <v>0.04</v>
      </c>
      <c r="E3907" s="21" t="n">
        <v>0.04</v>
      </c>
      <c r="F3907" s="21" t="n">
        <v>0.08</v>
      </c>
    </row>
    <row r="3908">
      <c r="A3908" t="inlineStr">
        <is>
          <t>139 - Towns</t>
        </is>
      </c>
      <c r="B3908" s="20" t="n">
        <v>42917</v>
      </c>
      <c r="C3908" s="20" t="n">
        <v>44104</v>
      </c>
      <c r="D3908" s="21" t="n">
        <v>0.04</v>
      </c>
      <c r="E3908" s="21" t="n">
        <v>0.03</v>
      </c>
      <c r="F3908" s="21" t="n">
        <v>0.07000000000000001</v>
      </c>
    </row>
    <row r="3909">
      <c r="A3909" t="inlineStr">
        <is>
          <t>139 - Towns</t>
        </is>
      </c>
      <c r="B3909" s="20" t="n">
        <v>44105</v>
      </c>
      <c r="C3909" s="20" t="n">
        <v>45382</v>
      </c>
      <c r="D3909" s="21" t="n">
        <v>0.04</v>
      </c>
      <c r="E3909" s="21" t="n">
        <v>0.03</v>
      </c>
      <c r="F3909" s="21" t="n">
        <v>0.07000000000000001</v>
      </c>
    </row>
    <row r="3910">
      <c r="A3910" t="inlineStr">
        <is>
          <t>139 - Towns</t>
        </is>
      </c>
      <c r="B3910" s="20" t="n">
        <v>45383</v>
      </c>
      <c r="C3910" s="20" t="n">
        <v>46295</v>
      </c>
      <c r="D3910" s="21" t="n">
        <v>0.04</v>
      </c>
      <c r="E3910" s="21" t="n">
        <v>0.04</v>
      </c>
      <c r="F3910" s="21" t="n">
        <v>0.08</v>
      </c>
    </row>
    <row r="3911">
      <c r="A3911" t="inlineStr">
        <is>
          <t>139 - Towns</t>
        </is>
      </c>
      <c r="B3911" s="20" t="n">
        <v>46296</v>
      </c>
      <c r="C3911" s="20" t="n">
        <v>47208</v>
      </c>
      <c r="D3911" s="21" t="n">
        <v>0.04</v>
      </c>
      <c r="E3911" s="21" t="n">
        <v>0.03</v>
      </c>
      <c r="F3911" s="21" t="n">
        <v>0.07000000000000001</v>
      </c>
    </row>
    <row r="3912">
      <c r="A3912" t="inlineStr">
        <is>
          <t>139 - Towns</t>
        </is>
      </c>
      <c r="B3912" s="20" t="n">
        <v>47209</v>
      </c>
      <c r="C3912" s="20" t="n">
        <v>2958465</v>
      </c>
      <c r="D3912" s="21" t="n">
        <v>0.04</v>
      </c>
      <c r="E3912" s="21" t="n">
        <v>0.02</v>
      </c>
      <c r="F3912" s="21" t="n">
        <v>0.06</v>
      </c>
    </row>
    <row r="3913">
      <c r="A3913" t="inlineStr">
        <is>
          <t>139CLF - Towns (Locomotive)</t>
        </is>
      </c>
      <c r="B3913" s="20" t="n">
        <v>44378</v>
      </c>
      <c r="C3913" s="20" t="n">
        <v>45382</v>
      </c>
      <c r="D3913" s="21" t="n">
        <v>0.04</v>
      </c>
      <c r="E3913" s="21" t="n">
        <v>0.03</v>
      </c>
      <c r="F3913" s="21" t="n">
        <v>0.07000000000000001</v>
      </c>
    </row>
    <row r="3914">
      <c r="A3914" t="inlineStr">
        <is>
          <t>139CLF - Towns (Locomotive)</t>
        </is>
      </c>
      <c r="B3914" s="20" t="n">
        <v>45383</v>
      </c>
      <c r="C3914" s="20" t="n">
        <v>46295</v>
      </c>
      <c r="D3914" s="21" t="n">
        <v>0.04</v>
      </c>
      <c r="E3914" s="21" t="n">
        <v>0.04</v>
      </c>
      <c r="F3914" s="21" t="n">
        <v>0.08</v>
      </c>
    </row>
    <row r="3915">
      <c r="A3915" t="inlineStr">
        <is>
          <t>139CLF - Towns (Locomotive)</t>
        </is>
      </c>
      <c r="B3915" s="20" t="n">
        <v>46296</v>
      </c>
      <c r="C3915" s="20" t="n">
        <v>47208</v>
      </c>
      <c r="D3915" s="21" t="n">
        <v>0.04</v>
      </c>
      <c r="E3915" s="21" t="n">
        <v>0.03</v>
      </c>
      <c r="F3915" s="21" t="n">
        <v>0.07000000000000001</v>
      </c>
    </row>
    <row r="3916">
      <c r="A3916" t="inlineStr">
        <is>
          <t>139CLF - Towns (Locomotive)</t>
        </is>
      </c>
      <c r="B3916" s="20" t="n">
        <v>47209</v>
      </c>
      <c r="C3916" s="20" t="n">
        <v>2958465</v>
      </c>
      <c r="D3916" s="21" t="n">
        <v>0.04</v>
      </c>
      <c r="E3916" s="21" t="n">
        <v>0.02</v>
      </c>
      <c r="F3916" s="21" t="n">
        <v>0.06</v>
      </c>
    </row>
    <row r="3917">
      <c r="A3917" t="inlineStr">
        <is>
          <t>139E - Towns (Energy)</t>
        </is>
      </c>
      <c r="B3917" s="20" t="n">
        <v>41275</v>
      </c>
      <c r="C3917" s="20" t="n">
        <v>41639</v>
      </c>
      <c r="D3917" s="21" t="n">
        <v>0.03</v>
      </c>
      <c r="E3917" s="21" t="n">
        <v>0.025</v>
      </c>
      <c r="F3917" s="21" t="n">
        <v>0.055</v>
      </c>
    </row>
    <row r="3918">
      <c r="A3918" t="inlineStr">
        <is>
          <t>139E - Towns (Energy)</t>
        </is>
      </c>
      <c r="B3918" s="20" t="n">
        <v>41640</v>
      </c>
      <c r="C3918" s="20" t="n">
        <v>42004</v>
      </c>
      <c r="D3918" s="21" t="n">
        <v>0.02</v>
      </c>
      <c r="E3918" s="21" t="n">
        <v>0.02</v>
      </c>
      <c r="F3918" s="21" t="n">
        <v>0.04</v>
      </c>
    </row>
    <row r="3919">
      <c r="A3919" t="inlineStr">
        <is>
          <t>139E - Towns (Energy)</t>
        </is>
      </c>
      <c r="B3919" s="20" t="n">
        <v>42005</v>
      </c>
      <c r="C3919" s="20" t="n">
        <v>42369</v>
      </c>
      <c r="D3919" s="21" t="n">
        <v>0.01</v>
      </c>
      <c r="E3919" s="21" t="n">
        <v>0.015</v>
      </c>
      <c r="F3919" s="21" t="n">
        <v>0.025</v>
      </c>
    </row>
    <row r="3920">
      <c r="A3920" t="inlineStr">
        <is>
          <t>139E - Towns (Energy)</t>
        </is>
      </c>
      <c r="B3920" s="20" t="n">
        <v>42370</v>
      </c>
      <c r="C3920" s="20" t="n">
        <v>42643</v>
      </c>
      <c r="D3920" s="21" t="n">
        <v>0</v>
      </c>
      <c r="E3920" s="21" t="n">
        <v>0.01</v>
      </c>
      <c r="F3920" s="21" t="n">
        <v>0.01</v>
      </c>
    </row>
    <row r="3921">
      <c r="A3921" t="inlineStr">
        <is>
          <t>139E - Towns (Energy)</t>
        </is>
      </c>
      <c r="B3921" s="20" t="n">
        <v>42644</v>
      </c>
      <c r="C3921" s="20" t="n">
        <v>44104</v>
      </c>
      <c r="D3921" s="21" t="n">
        <v>0</v>
      </c>
      <c r="E3921" s="21" t="n">
        <v>0.02</v>
      </c>
      <c r="F3921" s="21" t="n">
        <v>0.02</v>
      </c>
    </row>
    <row r="3922">
      <c r="A3922" t="inlineStr">
        <is>
          <t>139E - Towns (Energy)</t>
        </is>
      </c>
      <c r="B3922" s="20" t="n">
        <v>44105</v>
      </c>
      <c r="C3922" s="20" t="n">
        <v>45382</v>
      </c>
      <c r="D3922" s="21" t="n">
        <v>0</v>
      </c>
      <c r="E3922" s="21" t="n">
        <v>0.01</v>
      </c>
      <c r="F3922" s="21" t="n">
        <v>0.01</v>
      </c>
    </row>
    <row r="3923">
      <c r="A3923" t="inlineStr">
        <is>
          <t>139E - Towns (Energy)</t>
        </is>
      </c>
      <c r="B3923" s="20" t="n">
        <v>45383</v>
      </c>
      <c r="C3923" s="20" t="n">
        <v>47208</v>
      </c>
      <c r="D3923" s="21" t="n">
        <v>0</v>
      </c>
      <c r="E3923" s="21" t="n">
        <v>0.02</v>
      </c>
      <c r="F3923" s="21" t="n">
        <v>0.02</v>
      </c>
    </row>
    <row r="3924">
      <c r="A3924" t="inlineStr">
        <is>
          <t>139E - Towns (Energy)</t>
        </is>
      </c>
      <c r="B3924" s="20" t="n">
        <v>47209</v>
      </c>
      <c r="C3924" s="20" t="n">
        <v>2958465</v>
      </c>
      <c r="D3924" s="21" t="n">
        <v>0</v>
      </c>
      <c r="E3924" s="21" t="n">
        <v>0.01</v>
      </c>
      <c r="F3924" s="21" t="n">
        <v>0.01</v>
      </c>
    </row>
    <row r="3925">
      <c r="A3925" t="inlineStr">
        <is>
          <t>139JT - Towns (Jet Fuel)</t>
        </is>
      </c>
      <c r="B3925" s="20" t="n">
        <v>42005</v>
      </c>
      <c r="C3925" s="20" t="n">
        <v>42185</v>
      </c>
      <c r="D3925" s="21" t="n">
        <v>0</v>
      </c>
      <c r="E3925" s="21" t="n">
        <v>0</v>
      </c>
      <c r="F3925" s="21" t="n">
        <v>0</v>
      </c>
    </row>
    <row r="3926">
      <c r="A3926" t="inlineStr">
        <is>
          <t>139JT - Towns (Jet Fuel)</t>
        </is>
      </c>
      <c r="B3926" s="20" t="n">
        <v>42186</v>
      </c>
      <c r="C3926" s="20" t="n">
        <v>42643</v>
      </c>
      <c r="D3926" s="21" t="n">
        <v>0.04</v>
      </c>
      <c r="E3926" s="21" t="n">
        <v>0.03</v>
      </c>
      <c r="F3926" s="21" t="n">
        <v>0.07000000000000001</v>
      </c>
    </row>
    <row r="3927">
      <c r="A3927" t="inlineStr">
        <is>
          <t>139JT - Towns (Jet Fuel)</t>
        </is>
      </c>
      <c r="B3927" s="20" t="n">
        <v>42644</v>
      </c>
      <c r="C3927" s="20" t="n">
        <v>42916</v>
      </c>
      <c r="D3927" s="21" t="n">
        <v>0.04</v>
      </c>
      <c r="E3927" s="21" t="n">
        <v>0.04</v>
      </c>
      <c r="F3927" s="21" t="n">
        <v>0.08</v>
      </c>
    </row>
    <row r="3928">
      <c r="A3928" t="inlineStr">
        <is>
          <t>139JT - Towns (Jet Fuel)</t>
        </is>
      </c>
      <c r="B3928" s="20" t="n">
        <v>42917</v>
      </c>
      <c r="C3928" s="20" t="n">
        <v>43281</v>
      </c>
      <c r="D3928" s="21" t="n">
        <v>0.04</v>
      </c>
      <c r="E3928" s="21" t="n">
        <v>0.03</v>
      </c>
      <c r="F3928" s="21" t="n">
        <v>0.07000000000000001</v>
      </c>
    </row>
    <row r="3929">
      <c r="A3929" t="inlineStr">
        <is>
          <t>139JT - Towns (Jet Fuel)</t>
        </is>
      </c>
      <c r="B3929" s="20" t="n">
        <v>43282</v>
      </c>
      <c r="C3929" s="20" t="n">
        <v>43312</v>
      </c>
      <c r="D3929" s="21" t="n">
        <v>0.04</v>
      </c>
      <c r="E3929" s="21" t="n">
        <v>0.02</v>
      </c>
      <c r="F3929" s="21" t="n">
        <v>0.06</v>
      </c>
    </row>
    <row r="3930">
      <c r="A3930" t="inlineStr">
        <is>
          <t>139JT - Towns (Jet Fuel)</t>
        </is>
      </c>
      <c r="B3930" s="20" t="n">
        <v>43313</v>
      </c>
      <c r="C3930" s="20" t="n">
        <v>2958465</v>
      </c>
      <c r="D3930" s="21" t="n">
        <v>0</v>
      </c>
      <c r="E3930" s="21" t="n">
        <v>0.01</v>
      </c>
      <c r="F3930" s="21" t="n">
        <v>0.01</v>
      </c>
    </row>
    <row r="3931">
      <c r="A3931" t="inlineStr">
        <is>
          <t>140 - Treutlen</t>
        </is>
      </c>
      <c r="B3931" s="20" t="n">
        <v>28581</v>
      </c>
      <c r="C3931" s="20" t="n">
        <v>37256</v>
      </c>
      <c r="D3931" s="21" t="n">
        <v>0.04</v>
      </c>
      <c r="E3931" s="21" t="n">
        <v>0.01</v>
      </c>
      <c r="F3931" s="21" t="n">
        <v>0.05</v>
      </c>
    </row>
    <row r="3932">
      <c r="A3932" t="inlineStr">
        <is>
          <t>140 - Treutlen</t>
        </is>
      </c>
      <c r="B3932" s="20" t="n">
        <v>37257</v>
      </c>
      <c r="C3932" s="20" t="n">
        <v>38352</v>
      </c>
      <c r="D3932" s="21" t="n">
        <v>0.04</v>
      </c>
      <c r="E3932" s="21" t="n">
        <v>0.02</v>
      </c>
      <c r="F3932" s="21" t="n">
        <v>0.06</v>
      </c>
    </row>
    <row r="3933">
      <c r="A3933" t="inlineStr">
        <is>
          <t>140 - Treutlen</t>
        </is>
      </c>
      <c r="B3933" s="20" t="n">
        <v>38353</v>
      </c>
      <c r="C3933" s="20" t="n">
        <v>40999</v>
      </c>
      <c r="D3933" s="21" t="n">
        <v>0.04</v>
      </c>
      <c r="E3933" s="21" t="n">
        <v>0.03</v>
      </c>
      <c r="F3933" s="21" t="n">
        <v>0.07000000000000001</v>
      </c>
    </row>
    <row r="3934">
      <c r="A3934" t="inlineStr">
        <is>
          <t>140 - Treutlen</t>
        </is>
      </c>
      <c r="B3934" s="20" t="n">
        <v>41000</v>
      </c>
      <c r="C3934" s="20" t="n">
        <v>41274</v>
      </c>
      <c r="D3934" s="21" t="n">
        <v>0.04</v>
      </c>
      <c r="E3934" s="21" t="n">
        <v>0.02</v>
      </c>
      <c r="F3934" s="21" t="n">
        <v>0.06</v>
      </c>
    </row>
    <row r="3935">
      <c r="A3935" t="inlineStr">
        <is>
          <t>140 - Treutlen</t>
        </is>
      </c>
      <c r="B3935" s="20" t="n">
        <v>41275</v>
      </c>
      <c r="C3935" s="20" t="n">
        <v>41364</v>
      </c>
      <c r="D3935" s="21" t="n">
        <v>0.04</v>
      </c>
      <c r="E3935" s="21" t="n">
        <v>0.03</v>
      </c>
      <c r="F3935" s="21" t="n">
        <v>0.07000000000000001</v>
      </c>
    </row>
    <row r="3936">
      <c r="A3936" t="inlineStr">
        <is>
          <t>140 - Treutlen</t>
        </is>
      </c>
      <c r="B3936" s="20" t="n">
        <v>41365</v>
      </c>
      <c r="C3936" s="20" t="n">
        <v>46752</v>
      </c>
      <c r="D3936" s="21" t="n">
        <v>0.04</v>
      </c>
      <c r="E3936" s="21" t="n">
        <v>0.04</v>
      </c>
      <c r="F3936" s="21" t="n">
        <v>0.08</v>
      </c>
    </row>
    <row r="3937">
      <c r="A3937" t="inlineStr">
        <is>
          <t>140 - Treutlen</t>
        </is>
      </c>
      <c r="B3937" s="20" t="n">
        <v>46753</v>
      </c>
      <c r="C3937" s="20" t="n">
        <v>47938</v>
      </c>
      <c r="D3937" s="21" t="n">
        <v>0.04</v>
      </c>
      <c r="E3937" s="21" t="n">
        <v>0.03</v>
      </c>
      <c r="F3937" s="21" t="n">
        <v>0.07000000000000001</v>
      </c>
    </row>
    <row r="3938">
      <c r="A3938" t="inlineStr">
        <is>
          <t>140 - Treutlen</t>
        </is>
      </c>
      <c r="B3938" s="20" t="n">
        <v>47939</v>
      </c>
      <c r="C3938" s="20" t="n">
        <v>48579</v>
      </c>
      <c r="D3938" s="21" t="n">
        <v>0.04</v>
      </c>
      <c r="E3938" s="21" t="n">
        <v>0.02</v>
      </c>
      <c r="F3938" s="21" t="n">
        <v>0.06</v>
      </c>
    </row>
    <row r="3939">
      <c r="A3939" t="inlineStr">
        <is>
          <t>140 - Treutlen</t>
        </is>
      </c>
      <c r="B3939" s="20" t="n">
        <v>48580</v>
      </c>
      <c r="C3939" s="20" t="n">
        <v>2958465</v>
      </c>
      <c r="D3939" s="21" t="n">
        <v>0.04</v>
      </c>
      <c r="E3939" s="21" t="n">
        <v>0.01</v>
      </c>
      <c r="F3939" s="21" t="n">
        <v>0.05</v>
      </c>
    </row>
    <row r="3940">
      <c r="A3940" t="inlineStr">
        <is>
          <t>140CLF - Treutlen (Locomotive)</t>
        </is>
      </c>
      <c r="B3940" s="20" t="n">
        <v>44378</v>
      </c>
      <c r="C3940" s="20" t="n">
        <v>46752</v>
      </c>
      <c r="D3940" s="21" t="n">
        <v>0.04</v>
      </c>
      <c r="E3940" s="21" t="n">
        <v>0.03</v>
      </c>
      <c r="F3940" s="21" t="n">
        <v>0.07000000000000001</v>
      </c>
    </row>
    <row r="3941">
      <c r="A3941" t="inlineStr">
        <is>
          <t>140CLF - Treutlen (Locomotive)</t>
        </is>
      </c>
      <c r="B3941" s="20" t="n">
        <v>46753</v>
      </c>
      <c r="C3941" s="20" t="n">
        <v>47938</v>
      </c>
      <c r="D3941" s="21" t="n">
        <v>0.04</v>
      </c>
      <c r="E3941" s="21" t="n">
        <v>0.02</v>
      </c>
      <c r="F3941" s="21" t="n">
        <v>0.06</v>
      </c>
    </row>
    <row r="3942">
      <c r="A3942" t="inlineStr">
        <is>
          <t>140CLF - Treutlen (Locomotive)</t>
        </is>
      </c>
      <c r="B3942" s="20" t="n">
        <v>47939</v>
      </c>
      <c r="C3942" s="20" t="n">
        <v>2958465</v>
      </c>
      <c r="D3942" s="21" t="n">
        <v>0.04</v>
      </c>
      <c r="E3942" s="21" t="n">
        <v>0.01</v>
      </c>
      <c r="F3942" s="21" t="n">
        <v>0.05</v>
      </c>
    </row>
    <row r="3943">
      <c r="A3943" t="inlineStr">
        <is>
          <t>140E - Treutlen (Energy)</t>
        </is>
      </c>
      <c r="B3943" s="20" t="n">
        <v>41275</v>
      </c>
      <c r="C3943" s="20" t="n">
        <v>41364</v>
      </c>
      <c r="D3943" s="21" t="n">
        <v>0.03</v>
      </c>
      <c r="E3943" s="21" t="n">
        <v>0.0175</v>
      </c>
      <c r="F3943" s="21" t="n">
        <v>0.0475</v>
      </c>
    </row>
    <row r="3944">
      <c r="A3944" t="inlineStr">
        <is>
          <t>140E - Treutlen (Energy)</t>
        </is>
      </c>
      <c r="B3944" s="20" t="n">
        <v>41365</v>
      </c>
      <c r="C3944" s="20" t="n">
        <v>41639</v>
      </c>
      <c r="D3944" s="21" t="n">
        <v>0.03</v>
      </c>
      <c r="E3944" s="21" t="n">
        <v>0.025</v>
      </c>
      <c r="F3944" s="21" t="n">
        <v>0.055</v>
      </c>
    </row>
    <row r="3945">
      <c r="A3945" t="inlineStr">
        <is>
          <t>140E - Treutlen (Energy)</t>
        </is>
      </c>
      <c r="B3945" s="20" t="n">
        <v>41640</v>
      </c>
      <c r="C3945" s="20" t="n">
        <v>42004</v>
      </c>
      <c r="D3945" s="21" t="n">
        <v>0.02</v>
      </c>
      <c r="E3945" s="21" t="n">
        <v>0.02</v>
      </c>
      <c r="F3945" s="21" t="n">
        <v>0.04</v>
      </c>
    </row>
    <row r="3946">
      <c r="A3946" t="inlineStr">
        <is>
          <t>140E - Treutlen (Energy)</t>
        </is>
      </c>
      <c r="B3946" s="20" t="n">
        <v>42005</v>
      </c>
      <c r="C3946" s="20" t="n">
        <v>42369</v>
      </c>
      <c r="D3946" s="21" t="n">
        <v>0.01</v>
      </c>
      <c r="E3946" s="21" t="n">
        <v>0.015</v>
      </c>
      <c r="F3946" s="21" t="n">
        <v>0.025</v>
      </c>
    </row>
    <row r="3947">
      <c r="A3947" t="inlineStr">
        <is>
          <t>140E - Treutlen (Energy)</t>
        </is>
      </c>
      <c r="B3947" s="20" t="n">
        <v>42370</v>
      </c>
      <c r="C3947" s="20" t="n">
        <v>46752</v>
      </c>
      <c r="D3947" s="21" t="n">
        <v>0</v>
      </c>
      <c r="E3947" s="21" t="n">
        <v>0.01</v>
      </c>
      <c r="F3947" s="21" t="n">
        <v>0.01</v>
      </c>
    </row>
    <row r="3948">
      <c r="A3948" t="inlineStr">
        <is>
          <t>140E - Treutlen (Energy)</t>
        </is>
      </c>
      <c r="B3948" s="20" t="n">
        <v>46753</v>
      </c>
      <c r="C3948" s="20" t="n">
        <v>2958465</v>
      </c>
      <c r="D3948" s="21" t="n">
        <v>0</v>
      </c>
      <c r="E3948" s="21" t="n">
        <v>0</v>
      </c>
      <c r="F3948" s="21" t="n">
        <v>0</v>
      </c>
    </row>
    <row r="3949">
      <c r="A3949" t="inlineStr">
        <is>
          <t>140JT - Treutlen (Jet Fuel)</t>
        </is>
      </c>
      <c r="B3949" s="20" t="n">
        <v>42005</v>
      </c>
      <c r="C3949" s="20" t="n">
        <v>42185</v>
      </c>
      <c r="D3949" s="21" t="n">
        <v>0</v>
      </c>
      <c r="E3949" s="21" t="n">
        <v>0</v>
      </c>
      <c r="F3949" s="21" t="n">
        <v>0</v>
      </c>
    </row>
    <row r="3950">
      <c r="A3950" t="inlineStr">
        <is>
          <t>140JT - Treutlen (Jet Fuel)</t>
        </is>
      </c>
      <c r="B3950" s="20" t="n">
        <v>42186</v>
      </c>
      <c r="C3950" s="20" t="n">
        <v>43281</v>
      </c>
      <c r="D3950" s="21" t="n">
        <v>0.04</v>
      </c>
      <c r="E3950" s="21" t="n">
        <v>0.04</v>
      </c>
      <c r="F3950" s="21" t="n">
        <v>0.08</v>
      </c>
    </row>
    <row r="3951">
      <c r="A3951" t="inlineStr">
        <is>
          <t>140JT - Treutlen (Jet Fuel)</t>
        </is>
      </c>
      <c r="B3951" s="20" t="n">
        <v>43282</v>
      </c>
      <c r="C3951" s="20" t="n">
        <v>43312</v>
      </c>
      <c r="D3951" s="21" t="n">
        <v>0.04</v>
      </c>
      <c r="E3951" s="21" t="n">
        <v>0.01</v>
      </c>
      <c r="F3951" s="21" t="n">
        <v>0.05</v>
      </c>
    </row>
    <row r="3952">
      <c r="A3952" t="inlineStr">
        <is>
          <t>140JT - Treutlen (Jet Fuel)</t>
        </is>
      </c>
      <c r="B3952" s="20" t="n">
        <v>43313</v>
      </c>
      <c r="C3952" s="20" t="n">
        <v>2958465</v>
      </c>
      <c r="D3952" s="21" t="n">
        <v>0</v>
      </c>
      <c r="E3952" s="21" t="n">
        <v>0.01</v>
      </c>
      <c r="F3952" s="21" t="n">
        <v>0.01</v>
      </c>
    </row>
    <row r="3953">
      <c r="A3953" t="inlineStr">
        <is>
          <t>140TE - Treutlen (TSPLOST Exempt)</t>
        </is>
      </c>
      <c r="B3953" s="20" t="n">
        <v>41275</v>
      </c>
      <c r="C3953" s="20" t="n">
        <v>41364</v>
      </c>
      <c r="D3953" s="21" t="n">
        <v>0.04</v>
      </c>
      <c r="E3953" s="21" t="n">
        <v>0.02</v>
      </c>
      <c r="F3953" s="21" t="n">
        <v>0.06</v>
      </c>
    </row>
    <row r="3954">
      <c r="A3954" t="inlineStr">
        <is>
          <t>140TE - Treutlen (TSPLOST Exempt)</t>
        </is>
      </c>
      <c r="B3954" s="20" t="n">
        <v>41365</v>
      </c>
      <c r="C3954" s="20" t="n">
        <v>46752</v>
      </c>
      <c r="D3954" s="21" t="n">
        <v>0.04</v>
      </c>
      <c r="E3954" s="21" t="n">
        <v>0.03</v>
      </c>
      <c r="F3954" s="21" t="n">
        <v>0.07000000000000001</v>
      </c>
    </row>
    <row r="3955">
      <c r="A3955" t="inlineStr">
        <is>
          <t>140TE - Treutlen (TSPLOST Exempt)</t>
        </is>
      </c>
      <c r="B3955" s="20" t="n">
        <v>46753</v>
      </c>
      <c r="C3955" s="20" t="n">
        <v>47938</v>
      </c>
      <c r="D3955" s="21" t="n">
        <v>0.04</v>
      </c>
      <c r="E3955" s="21" t="n">
        <v>0.02</v>
      </c>
      <c r="F3955" s="21" t="n">
        <v>0.06</v>
      </c>
    </row>
    <row r="3956">
      <c r="A3956" t="inlineStr">
        <is>
          <t>140TE - Treutlen (TSPLOST Exempt)</t>
        </is>
      </c>
      <c r="B3956" s="20" t="n">
        <v>47939</v>
      </c>
      <c r="C3956" s="20" t="n">
        <v>2958465</v>
      </c>
      <c r="D3956" s="21" t="n">
        <v>0.04</v>
      </c>
      <c r="E3956" s="21" t="n">
        <v>0.01</v>
      </c>
      <c r="F3956" s="21" t="n">
        <v>0.05</v>
      </c>
    </row>
    <row r="3957">
      <c r="A3957" t="inlineStr">
        <is>
          <t>141 - Troup</t>
        </is>
      </c>
      <c r="B3957" s="20" t="n">
        <v>29129</v>
      </c>
      <c r="C3957" s="20" t="n">
        <v>33511</v>
      </c>
      <c r="D3957" s="21" t="n">
        <v>0.04</v>
      </c>
      <c r="E3957" s="21" t="n">
        <v>0.01</v>
      </c>
      <c r="F3957" s="21" t="n">
        <v>0.05</v>
      </c>
    </row>
    <row r="3958">
      <c r="A3958" t="inlineStr">
        <is>
          <t>141 - Troup</t>
        </is>
      </c>
      <c r="B3958" s="20" t="n">
        <v>33512</v>
      </c>
      <c r="C3958" s="20" t="n">
        <v>34242</v>
      </c>
      <c r="D3958" s="21" t="n">
        <v>0.04</v>
      </c>
      <c r="E3958" s="21" t="n">
        <v>0.02</v>
      </c>
      <c r="F3958" s="21" t="n">
        <v>0.06</v>
      </c>
    </row>
    <row r="3959">
      <c r="A3959" t="inlineStr">
        <is>
          <t>141 - Troup</t>
        </is>
      </c>
      <c r="B3959" s="20" t="n">
        <v>34243</v>
      </c>
      <c r="C3959" s="20" t="n">
        <v>35611</v>
      </c>
      <c r="D3959" s="21" t="n">
        <v>0.04</v>
      </c>
      <c r="E3959" s="21" t="n">
        <v>0.01</v>
      </c>
      <c r="F3959" s="21" t="n">
        <v>0.05</v>
      </c>
    </row>
    <row r="3960">
      <c r="A3960" t="inlineStr">
        <is>
          <t>141 - Troup</t>
        </is>
      </c>
      <c r="B3960" s="20" t="n">
        <v>35612</v>
      </c>
      <c r="C3960" s="20" t="n">
        <v>37256</v>
      </c>
      <c r="D3960" s="21" t="n">
        <v>0.04</v>
      </c>
      <c r="E3960" s="21" t="n">
        <v>0.02</v>
      </c>
      <c r="F3960" s="21" t="n">
        <v>0.06</v>
      </c>
    </row>
    <row r="3961">
      <c r="A3961" t="inlineStr">
        <is>
          <t>141 - Troup</t>
        </is>
      </c>
      <c r="B3961" s="20" t="n">
        <v>37257</v>
      </c>
      <c r="C3961" s="20" t="n">
        <v>46568</v>
      </c>
      <c r="D3961" s="21" t="n">
        <v>0.04</v>
      </c>
      <c r="E3961" s="21" t="n">
        <v>0.03</v>
      </c>
      <c r="F3961" s="21" t="n">
        <v>0.07000000000000001</v>
      </c>
    </row>
    <row r="3962">
      <c r="A3962" t="inlineStr">
        <is>
          <t>141 - Troup</t>
        </is>
      </c>
      <c r="B3962" s="20" t="n">
        <v>46569</v>
      </c>
      <c r="C3962" s="20" t="n">
        <v>47848</v>
      </c>
      <c r="D3962" s="21" t="n">
        <v>0.04</v>
      </c>
      <c r="E3962" s="21" t="n">
        <v>0.02</v>
      </c>
      <c r="F3962" s="21" t="n">
        <v>0.06</v>
      </c>
    </row>
    <row r="3963">
      <c r="A3963" t="inlineStr">
        <is>
          <t>141 - Troup</t>
        </is>
      </c>
      <c r="B3963" s="20" t="n">
        <v>47849</v>
      </c>
      <c r="C3963" s="20" t="n">
        <v>2958465</v>
      </c>
      <c r="D3963" s="21" t="n">
        <v>0.04</v>
      </c>
      <c r="E3963" s="21" t="n">
        <v>0.01</v>
      </c>
      <c r="F3963" s="21" t="n">
        <v>0.05</v>
      </c>
    </row>
    <row r="3964">
      <c r="A3964" t="inlineStr">
        <is>
          <t>141CLF - Troup (Locomotive)</t>
        </is>
      </c>
      <c r="B3964" s="20" t="n">
        <v>44378</v>
      </c>
      <c r="C3964" s="20" t="n">
        <v>46568</v>
      </c>
      <c r="D3964" s="21" t="n">
        <v>0.04</v>
      </c>
      <c r="E3964" s="21" t="n">
        <v>0.03</v>
      </c>
      <c r="F3964" s="21" t="n">
        <v>0.07000000000000001</v>
      </c>
    </row>
    <row r="3965">
      <c r="A3965" t="inlineStr">
        <is>
          <t>141CLF - Troup (Locomotive)</t>
        </is>
      </c>
      <c r="B3965" s="20" t="n">
        <v>46569</v>
      </c>
      <c r="C3965" s="20" t="n">
        <v>47848</v>
      </c>
      <c r="D3965" s="21" t="n">
        <v>0.04</v>
      </c>
      <c r="E3965" s="21" t="n">
        <v>0.02</v>
      </c>
      <c r="F3965" s="21" t="n">
        <v>0.06</v>
      </c>
    </row>
    <row r="3966">
      <c r="A3966" t="inlineStr">
        <is>
          <t>141CLF - Troup (Locomotive)</t>
        </is>
      </c>
      <c r="B3966" s="20" t="n">
        <v>47849</v>
      </c>
      <c r="C3966" s="20" t="n">
        <v>2958465</v>
      </c>
      <c r="D3966" s="21" t="n">
        <v>0.04</v>
      </c>
      <c r="E3966" s="21" t="n">
        <v>0.01</v>
      </c>
      <c r="F3966" s="21" t="n">
        <v>0.05</v>
      </c>
    </row>
    <row r="3967">
      <c r="A3967" t="inlineStr">
        <is>
          <t>141E - Troup (Energy)</t>
        </is>
      </c>
      <c r="B3967" s="20" t="n">
        <v>41275</v>
      </c>
      <c r="C3967" s="20" t="n">
        <v>41639</v>
      </c>
      <c r="D3967" s="21" t="n">
        <v>0.03</v>
      </c>
      <c r="E3967" s="21" t="n">
        <v>0.025</v>
      </c>
      <c r="F3967" s="21" t="n">
        <v>0.055</v>
      </c>
    </row>
    <row r="3968">
      <c r="A3968" t="inlineStr">
        <is>
          <t>141E - Troup (Energy)</t>
        </is>
      </c>
      <c r="B3968" s="20" t="n">
        <v>41640</v>
      </c>
      <c r="C3968" s="20" t="n">
        <v>42004</v>
      </c>
      <c r="D3968" s="21" t="n">
        <v>0.02</v>
      </c>
      <c r="E3968" s="21" t="n">
        <v>0.02</v>
      </c>
      <c r="F3968" s="21" t="n">
        <v>0.04</v>
      </c>
    </row>
    <row r="3969">
      <c r="A3969" t="inlineStr">
        <is>
          <t>141E - Troup (Energy)</t>
        </is>
      </c>
      <c r="B3969" s="20" t="n">
        <v>42005</v>
      </c>
      <c r="C3969" s="20" t="n">
        <v>42369</v>
      </c>
      <c r="D3969" s="21" t="n">
        <v>0.01</v>
      </c>
      <c r="E3969" s="21" t="n">
        <v>0.015</v>
      </c>
      <c r="F3969" s="21" t="n">
        <v>0.025</v>
      </c>
    </row>
    <row r="3970">
      <c r="A3970" t="inlineStr">
        <is>
          <t>141E - Troup (Energy)</t>
        </is>
      </c>
      <c r="B3970" s="20" t="n">
        <v>42370</v>
      </c>
      <c r="C3970" s="20" t="n">
        <v>46568</v>
      </c>
      <c r="D3970" s="21" t="n">
        <v>0</v>
      </c>
      <c r="E3970" s="21" t="n">
        <v>0.01</v>
      </c>
      <c r="F3970" s="21" t="n">
        <v>0.01</v>
      </c>
    </row>
    <row r="3971">
      <c r="A3971" t="inlineStr">
        <is>
          <t>141JT - Troup (Jet Fuel)</t>
        </is>
      </c>
      <c r="B3971" s="20" t="n">
        <v>42005</v>
      </c>
      <c r="C3971" s="20" t="n">
        <v>42185</v>
      </c>
      <c r="D3971" s="21" t="n">
        <v>0</v>
      </c>
      <c r="E3971" s="21" t="n">
        <v>0</v>
      </c>
      <c r="F3971" s="21" t="n">
        <v>0</v>
      </c>
    </row>
    <row r="3972">
      <c r="A3972" t="inlineStr">
        <is>
          <t>141JT - Troup (Jet Fuel)</t>
        </is>
      </c>
      <c r="B3972" s="20" t="n">
        <v>42186</v>
      </c>
      <c r="C3972" s="20" t="n">
        <v>43281</v>
      </c>
      <c r="D3972" s="21" t="n">
        <v>0.04</v>
      </c>
      <c r="E3972" s="21" t="n">
        <v>0.03</v>
      </c>
      <c r="F3972" s="21" t="n">
        <v>0.07000000000000001</v>
      </c>
    </row>
    <row r="3973">
      <c r="A3973" t="inlineStr">
        <is>
          <t>141JT - Troup (Jet Fuel)</t>
        </is>
      </c>
      <c r="B3973" s="20" t="n">
        <v>43282</v>
      </c>
      <c r="C3973" s="20" t="n">
        <v>43312</v>
      </c>
      <c r="D3973" s="21" t="n">
        <v>0.04</v>
      </c>
      <c r="E3973" s="21" t="n">
        <v>0.01</v>
      </c>
      <c r="F3973" s="21" t="n">
        <v>0.05</v>
      </c>
    </row>
    <row r="3974">
      <c r="A3974" t="inlineStr">
        <is>
          <t>141JT - Troup (Jet Fuel)</t>
        </is>
      </c>
      <c r="B3974" s="20" t="n">
        <v>43313</v>
      </c>
      <c r="C3974" s="20" t="n">
        <v>2958465</v>
      </c>
      <c r="D3974" s="21" t="n">
        <v>0</v>
      </c>
      <c r="E3974" s="21" t="n">
        <v>0.01</v>
      </c>
      <c r="F3974" s="21" t="n">
        <v>0.01</v>
      </c>
    </row>
    <row r="3975">
      <c r="A3975" t="inlineStr">
        <is>
          <t>142 - Turner</t>
        </is>
      </c>
      <c r="B3975" s="20" t="n">
        <v>28581</v>
      </c>
      <c r="C3975" s="20" t="n">
        <v>31502</v>
      </c>
      <c r="D3975" s="21" t="n">
        <v>0.04</v>
      </c>
      <c r="E3975" s="21" t="n">
        <v>0.01</v>
      </c>
      <c r="F3975" s="21" t="n">
        <v>0.05</v>
      </c>
    </row>
    <row r="3976">
      <c r="A3976" t="inlineStr">
        <is>
          <t>142 - Turner</t>
        </is>
      </c>
      <c r="B3976" s="20" t="n">
        <v>31503</v>
      </c>
      <c r="C3976" s="20" t="n">
        <v>33238</v>
      </c>
      <c r="D3976" s="21" t="n">
        <v>0.04</v>
      </c>
      <c r="E3976" s="21" t="n">
        <v>0.02</v>
      </c>
      <c r="F3976" s="21" t="n">
        <v>0.06</v>
      </c>
    </row>
    <row r="3977">
      <c r="A3977" t="inlineStr">
        <is>
          <t>142 - Turner</t>
        </is>
      </c>
      <c r="B3977" s="20" t="n">
        <v>33239</v>
      </c>
      <c r="C3977" s="20" t="n">
        <v>33328</v>
      </c>
      <c r="D3977" s="21" t="n">
        <v>0.04</v>
      </c>
      <c r="E3977" s="21" t="n">
        <v>0.01</v>
      </c>
      <c r="F3977" s="21" t="n">
        <v>0.05</v>
      </c>
    </row>
    <row r="3978">
      <c r="A3978" t="inlineStr">
        <is>
          <t>142 - Turner</t>
        </is>
      </c>
      <c r="B3978" s="20" t="n">
        <v>33329</v>
      </c>
      <c r="C3978" s="20" t="n">
        <v>35064</v>
      </c>
      <c r="D3978" s="21" t="n">
        <v>0.04</v>
      </c>
      <c r="E3978" s="21" t="n">
        <v>0.02</v>
      </c>
      <c r="F3978" s="21" t="n">
        <v>0.06</v>
      </c>
    </row>
    <row r="3979">
      <c r="A3979" t="inlineStr">
        <is>
          <t>142 - Turner</t>
        </is>
      </c>
      <c r="B3979" s="20" t="n">
        <v>35065</v>
      </c>
      <c r="C3979" s="20" t="n">
        <v>35155</v>
      </c>
      <c r="D3979" s="21" t="n">
        <v>0.04</v>
      </c>
      <c r="E3979" s="21" t="n">
        <v>0.01</v>
      </c>
      <c r="F3979" s="21" t="n">
        <v>0.05</v>
      </c>
    </row>
    <row r="3980">
      <c r="A3980" t="inlineStr">
        <is>
          <t>142 - Turner</t>
        </is>
      </c>
      <c r="B3980" s="20" t="n">
        <v>35156</v>
      </c>
      <c r="C3980" s="20" t="n">
        <v>35611</v>
      </c>
      <c r="D3980" s="21" t="n">
        <v>0.04</v>
      </c>
      <c r="E3980" s="21" t="n">
        <v>0.02</v>
      </c>
      <c r="F3980" s="21" t="n">
        <v>0.06</v>
      </c>
    </row>
    <row r="3981">
      <c r="A3981" t="inlineStr">
        <is>
          <t>142 - Turner</t>
        </is>
      </c>
      <c r="B3981" s="20" t="n">
        <v>35612</v>
      </c>
      <c r="C3981" s="20" t="n">
        <v>43373</v>
      </c>
      <c r="D3981" s="21" t="n">
        <v>0.04</v>
      </c>
      <c r="E3981" s="21" t="n">
        <v>0.03</v>
      </c>
      <c r="F3981" s="21" t="n">
        <v>0.07000000000000001</v>
      </c>
    </row>
    <row r="3982">
      <c r="A3982" t="inlineStr">
        <is>
          <t>142 - Turner</t>
        </is>
      </c>
      <c r="B3982" s="20" t="n">
        <v>43374</v>
      </c>
      <c r="C3982" s="20" t="n">
        <v>46022</v>
      </c>
      <c r="D3982" s="21" t="n">
        <v>0.04</v>
      </c>
      <c r="E3982" s="21" t="n">
        <v>0.04</v>
      </c>
      <c r="F3982" s="21" t="n">
        <v>0.08</v>
      </c>
    </row>
    <row r="3983">
      <c r="A3983" t="inlineStr">
        <is>
          <t>142 - Turner</t>
        </is>
      </c>
      <c r="B3983" s="20" t="n">
        <v>46023</v>
      </c>
      <c r="C3983" s="20" t="n">
        <v>46568</v>
      </c>
      <c r="D3983" s="21" t="n">
        <v>0.04</v>
      </c>
      <c r="E3983" s="21" t="n">
        <v>0.05</v>
      </c>
      <c r="F3983" s="21" t="n">
        <v>0.09</v>
      </c>
    </row>
    <row r="3984">
      <c r="A3984" t="inlineStr">
        <is>
          <t>142 - Turner</t>
        </is>
      </c>
      <c r="B3984" s="20" t="n">
        <v>46569</v>
      </c>
      <c r="C3984" s="20" t="n">
        <v>47026</v>
      </c>
      <c r="D3984" s="21" t="n">
        <v>0.04</v>
      </c>
      <c r="E3984" s="21" t="n">
        <v>0.04</v>
      </c>
      <c r="F3984" s="21" t="n">
        <v>0.08</v>
      </c>
    </row>
    <row r="3985">
      <c r="A3985" t="inlineStr">
        <is>
          <t>142 - Turner</t>
        </is>
      </c>
      <c r="B3985" s="20" t="n">
        <v>47027</v>
      </c>
      <c r="C3985" s="20" t="n">
        <v>47573</v>
      </c>
      <c r="D3985" s="21" t="n">
        <v>0.04</v>
      </c>
      <c r="E3985" s="21" t="n">
        <v>0.03</v>
      </c>
      <c r="F3985" s="21" t="n">
        <v>0.07000000000000001</v>
      </c>
    </row>
    <row r="3986">
      <c r="A3986" t="inlineStr">
        <is>
          <t>142 - Turner</t>
        </is>
      </c>
      <c r="B3986" s="20" t="n">
        <v>47574</v>
      </c>
      <c r="C3986" s="20" t="n">
        <v>47848</v>
      </c>
      <c r="D3986" s="21" t="n">
        <v>0.04</v>
      </c>
      <c r="E3986" s="21" t="n">
        <v>0.02</v>
      </c>
      <c r="F3986" s="21" t="n">
        <v>0.06</v>
      </c>
    </row>
    <row r="3987">
      <c r="A3987" t="inlineStr">
        <is>
          <t>142 - Turner</t>
        </is>
      </c>
      <c r="B3987" s="20" t="n">
        <v>47849</v>
      </c>
      <c r="C3987" s="20" t="n">
        <v>2958465</v>
      </c>
      <c r="D3987" s="21" t="n">
        <v>0.04</v>
      </c>
      <c r="E3987" s="21" t="n">
        <v>0.01</v>
      </c>
      <c r="F3987" s="21" t="n">
        <v>0.05</v>
      </c>
    </row>
    <row r="3988">
      <c r="A3988" t="inlineStr">
        <is>
          <t>142CLF - Turner (Locomotive)</t>
        </is>
      </c>
      <c r="B3988" s="20" t="n">
        <v>44378</v>
      </c>
      <c r="C3988" s="20" t="n">
        <v>46022</v>
      </c>
      <c r="D3988" s="21" t="n">
        <v>0.04</v>
      </c>
      <c r="E3988" s="21" t="n">
        <v>0.03</v>
      </c>
      <c r="F3988" s="21" t="n">
        <v>0.07000000000000001</v>
      </c>
    </row>
    <row r="3989">
      <c r="A3989" t="inlineStr">
        <is>
          <t>142CLF - Turner (Locomotive)</t>
        </is>
      </c>
      <c r="B3989" s="20" t="n">
        <v>46023</v>
      </c>
      <c r="C3989" s="20" t="n">
        <v>46568</v>
      </c>
      <c r="D3989" s="21" t="n">
        <v>0.04</v>
      </c>
      <c r="E3989" s="21" t="n">
        <v>0.04</v>
      </c>
      <c r="F3989" s="21" t="n">
        <v>0.08</v>
      </c>
    </row>
    <row r="3990">
      <c r="A3990" t="inlineStr">
        <is>
          <t>142CLF - Turner (Locomotive)</t>
        </is>
      </c>
      <c r="B3990" s="20" t="n">
        <v>46569</v>
      </c>
      <c r="C3990" s="20" t="n">
        <v>47573</v>
      </c>
      <c r="D3990" s="21" t="n">
        <v>0.04</v>
      </c>
      <c r="E3990" s="21" t="n">
        <v>0.03</v>
      </c>
      <c r="F3990" s="21" t="n">
        <v>0.07000000000000001</v>
      </c>
    </row>
    <row r="3991">
      <c r="A3991" t="inlineStr">
        <is>
          <t>142CLF - Turner (Locomotive)</t>
        </is>
      </c>
      <c r="B3991" s="20" t="n">
        <v>47574</v>
      </c>
      <c r="C3991" s="20" t="n">
        <v>47848</v>
      </c>
      <c r="D3991" s="21" t="n">
        <v>0.04</v>
      </c>
      <c r="E3991" s="21" t="n">
        <v>0.02</v>
      </c>
      <c r="F3991" s="21" t="n">
        <v>0.06</v>
      </c>
    </row>
    <row r="3992">
      <c r="A3992" t="inlineStr">
        <is>
          <t>142CLF - Turner (Locomotive)</t>
        </is>
      </c>
      <c r="B3992" s="20" t="n">
        <v>47849</v>
      </c>
      <c r="C3992" s="20" t="n">
        <v>2958465</v>
      </c>
      <c r="D3992" s="21" t="n">
        <v>0.04</v>
      </c>
      <c r="E3992" s="21" t="n">
        <v>0.01</v>
      </c>
      <c r="F3992" s="21" t="n">
        <v>0.05</v>
      </c>
    </row>
    <row r="3993">
      <c r="A3993" t="inlineStr">
        <is>
          <t>142E - Turner (Energy)</t>
        </is>
      </c>
      <c r="B3993" s="20" t="n">
        <v>41275</v>
      </c>
      <c r="C3993" s="20" t="n">
        <v>41639</v>
      </c>
      <c r="D3993" s="21" t="n">
        <v>0.03</v>
      </c>
      <c r="E3993" s="21" t="n">
        <v>0.025</v>
      </c>
      <c r="F3993" s="21" t="n">
        <v>0.055</v>
      </c>
    </row>
    <row r="3994">
      <c r="A3994" t="inlineStr">
        <is>
          <t>142E - Turner (Energy)</t>
        </is>
      </c>
      <c r="B3994" s="20" t="n">
        <v>41640</v>
      </c>
      <c r="C3994" s="20" t="n">
        <v>42004</v>
      </c>
      <c r="D3994" s="21" t="n">
        <v>0.02</v>
      </c>
      <c r="E3994" s="21" t="n">
        <v>0.02</v>
      </c>
      <c r="F3994" s="21" t="n">
        <v>0.04</v>
      </c>
    </row>
    <row r="3995">
      <c r="A3995" t="inlineStr">
        <is>
          <t>142E - Turner (Energy)</t>
        </is>
      </c>
      <c r="B3995" s="20" t="n">
        <v>42005</v>
      </c>
      <c r="C3995" s="20" t="n">
        <v>42369</v>
      </c>
      <c r="D3995" s="21" t="n">
        <v>0.01</v>
      </c>
      <c r="E3995" s="21" t="n">
        <v>0.015</v>
      </c>
      <c r="F3995" s="21" t="n">
        <v>0.025</v>
      </c>
    </row>
    <row r="3996">
      <c r="A3996" t="inlineStr">
        <is>
          <t>142E - Turner (Energy)</t>
        </is>
      </c>
      <c r="B3996" s="20" t="n">
        <v>42370</v>
      </c>
      <c r="C3996" s="20" t="n">
        <v>46568</v>
      </c>
      <c r="D3996" s="21" t="n">
        <v>0</v>
      </c>
      <c r="E3996" s="21" t="n">
        <v>0.01</v>
      </c>
      <c r="F3996" s="21" t="n">
        <v>0.01</v>
      </c>
    </row>
    <row r="3997">
      <c r="A3997" t="inlineStr">
        <is>
          <t>142E - Turner (Energy)</t>
        </is>
      </c>
      <c r="B3997" s="20" t="n">
        <v>46569</v>
      </c>
      <c r="C3997" s="20" t="n">
        <v>2958465</v>
      </c>
      <c r="D3997" s="21" t="n">
        <v>0</v>
      </c>
      <c r="E3997" s="21" t="n">
        <v>0</v>
      </c>
      <c r="F3997" s="21" t="n">
        <v>0</v>
      </c>
    </row>
    <row r="3998">
      <c r="A3998" t="inlineStr">
        <is>
          <t>142JT - Turner (Jet Fuel)</t>
        </is>
      </c>
      <c r="B3998" s="20" t="n">
        <v>42005</v>
      </c>
      <c r="C3998" s="20" t="n">
        <v>42185</v>
      </c>
      <c r="D3998" s="21" t="n">
        <v>0</v>
      </c>
      <c r="E3998" s="21" t="n">
        <v>0</v>
      </c>
      <c r="F3998" s="21" t="n">
        <v>0</v>
      </c>
    </row>
    <row r="3999">
      <c r="A3999" t="inlineStr">
        <is>
          <t>142JT - Turner (Jet Fuel)</t>
        </is>
      </c>
      <c r="B3999" s="20" t="n">
        <v>42186</v>
      </c>
      <c r="C3999" s="20" t="n">
        <v>43281</v>
      </c>
      <c r="D3999" s="21" t="n">
        <v>0.04</v>
      </c>
      <c r="E3999" s="21" t="n">
        <v>0.03</v>
      </c>
      <c r="F3999" s="21" t="n">
        <v>0.07000000000000001</v>
      </c>
    </row>
    <row r="4000">
      <c r="A4000" t="inlineStr">
        <is>
          <t>142JT - Turner (Jet Fuel)</t>
        </is>
      </c>
      <c r="B4000" s="20" t="n">
        <v>43282</v>
      </c>
      <c r="C4000" s="20" t="n">
        <v>43312</v>
      </c>
      <c r="D4000" s="21" t="n">
        <v>0.04</v>
      </c>
      <c r="E4000" s="21" t="n">
        <v>0.01</v>
      </c>
      <c r="F4000" s="21" t="n">
        <v>0.05</v>
      </c>
    </row>
    <row r="4001">
      <c r="A4001" t="inlineStr">
        <is>
          <t>142JT - Turner (Jet Fuel)</t>
        </is>
      </c>
      <c r="B4001" s="20" t="n">
        <v>43313</v>
      </c>
      <c r="C4001" s="20" t="n">
        <v>2958465</v>
      </c>
      <c r="D4001" s="21" t="n">
        <v>0</v>
      </c>
      <c r="E4001" s="21" t="n">
        <v>0.01</v>
      </c>
      <c r="F4001" s="21" t="n">
        <v>0.01</v>
      </c>
    </row>
    <row r="4002">
      <c r="A4002" t="inlineStr">
        <is>
          <t>142TE - Turner (TSPLOST Exempt)</t>
        </is>
      </c>
      <c r="B4002" s="20" t="n">
        <v>28581</v>
      </c>
      <c r="C4002" s="20" t="n">
        <v>31502</v>
      </c>
      <c r="D4002" s="21" t="n">
        <v>0.04</v>
      </c>
      <c r="E4002" s="21" t="n">
        <v>0.01</v>
      </c>
      <c r="F4002" s="21" t="n">
        <v>0.05</v>
      </c>
    </row>
    <row r="4003">
      <c r="A4003" t="inlineStr">
        <is>
          <t>142TE - Turner (TSPLOST Exempt)</t>
        </is>
      </c>
      <c r="B4003" s="20" t="n">
        <v>31503</v>
      </c>
      <c r="C4003" s="20" t="n">
        <v>33238</v>
      </c>
      <c r="D4003" s="21" t="n">
        <v>0.04</v>
      </c>
      <c r="E4003" s="21" t="n">
        <v>0.02</v>
      </c>
      <c r="F4003" s="21" t="n">
        <v>0.06</v>
      </c>
    </row>
    <row r="4004">
      <c r="A4004" t="inlineStr">
        <is>
          <t>142TE - Turner (TSPLOST Exempt)</t>
        </is>
      </c>
      <c r="B4004" s="20" t="n">
        <v>33239</v>
      </c>
      <c r="C4004" s="20" t="n">
        <v>33328</v>
      </c>
      <c r="D4004" s="21" t="n">
        <v>0.04</v>
      </c>
      <c r="E4004" s="21" t="n">
        <v>0.01</v>
      </c>
      <c r="F4004" s="21" t="n">
        <v>0.05</v>
      </c>
    </row>
    <row r="4005">
      <c r="A4005" t="inlineStr">
        <is>
          <t>142TE - Turner (TSPLOST Exempt)</t>
        </is>
      </c>
      <c r="B4005" s="20" t="n">
        <v>33329</v>
      </c>
      <c r="C4005" s="20" t="n">
        <v>35064</v>
      </c>
      <c r="D4005" s="21" t="n">
        <v>0.04</v>
      </c>
      <c r="E4005" s="21" t="n">
        <v>0.02</v>
      </c>
      <c r="F4005" s="21" t="n">
        <v>0.06</v>
      </c>
    </row>
    <row r="4006">
      <c r="A4006" t="inlineStr">
        <is>
          <t>142TE - Turner (TSPLOST Exempt)</t>
        </is>
      </c>
      <c r="B4006" s="20" t="n">
        <v>35065</v>
      </c>
      <c r="C4006" s="20" t="n">
        <v>35155</v>
      </c>
      <c r="D4006" s="21" t="n">
        <v>0.04</v>
      </c>
      <c r="E4006" s="21" t="n">
        <v>0.01</v>
      </c>
      <c r="F4006" s="21" t="n">
        <v>0.05</v>
      </c>
    </row>
    <row r="4007">
      <c r="A4007" t="inlineStr">
        <is>
          <t>142TE - Turner (TSPLOST Exempt)</t>
        </is>
      </c>
      <c r="B4007" s="20" t="n">
        <v>35156</v>
      </c>
      <c r="C4007" s="20" t="n">
        <v>35611</v>
      </c>
      <c r="D4007" s="21" t="n">
        <v>0.04</v>
      </c>
      <c r="E4007" s="21" t="n">
        <v>0.02</v>
      </c>
      <c r="F4007" s="21" t="n">
        <v>0.06</v>
      </c>
    </row>
    <row r="4008">
      <c r="A4008" t="inlineStr">
        <is>
          <t>142TE - Turner (TSPLOST Exempt)</t>
        </is>
      </c>
      <c r="B4008" s="20" t="n">
        <v>35612</v>
      </c>
      <c r="C4008" s="20" t="n">
        <v>46022</v>
      </c>
      <c r="D4008" s="21" t="n">
        <v>0.04</v>
      </c>
      <c r="E4008" s="21" t="n">
        <v>0.03</v>
      </c>
      <c r="F4008" s="21" t="n">
        <v>0.07000000000000001</v>
      </c>
    </row>
    <row r="4009">
      <c r="A4009" t="inlineStr">
        <is>
          <t>142TE - Turner (TSPLOST Exempt)</t>
        </is>
      </c>
      <c r="B4009" s="20" t="n">
        <v>46023</v>
      </c>
      <c r="C4009" s="20" t="n">
        <v>46568</v>
      </c>
      <c r="D4009" s="21" t="n">
        <v>0.04</v>
      </c>
      <c r="E4009" s="21" t="n">
        <v>0.04</v>
      </c>
      <c r="F4009" s="21" t="n">
        <v>0.08</v>
      </c>
    </row>
    <row r="4010">
      <c r="A4010" t="inlineStr">
        <is>
          <t>142TE - Turner (TSPLOST Exempt)</t>
        </is>
      </c>
      <c r="B4010" s="20" t="n">
        <v>46569</v>
      </c>
      <c r="C4010" s="20" t="n">
        <v>47573</v>
      </c>
      <c r="D4010" s="21" t="n">
        <v>0.04</v>
      </c>
      <c r="E4010" s="21" t="n">
        <v>0.03</v>
      </c>
      <c r="F4010" s="21" t="n">
        <v>0.07000000000000001</v>
      </c>
    </row>
    <row r="4011">
      <c r="A4011" t="inlineStr">
        <is>
          <t>142TE - Turner (TSPLOST Exempt)</t>
        </is>
      </c>
      <c r="B4011" s="20" t="n">
        <v>47574</v>
      </c>
      <c r="C4011" s="20" t="n">
        <v>47848</v>
      </c>
      <c r="D4011" s="21" t="n">
        <v>0.04</v>
      </c>
      <c r="E4011" s="21" t="n">
        <v>0.02</v>
      </c>
      <c r="F4011" s="21" t="n">
        <v>0.06</v>
      </c>
    </row>
    <row r="4012">
      <c r="A4012" t="inlineStr">
        <is>
          <t>142TE - Turner (TSPLOST Exempt)</t>
        </is>
      </c>
      <c r="B4012" s="20" t="n">
        <v>47849</v>
      </c>
      <c r="C4012" s="20" t="n">
        <v>2958465</v>
      </c>
      <c r="D4012" s="21" t="n">
        <v>0.04</v>
      </c>
      <c r="E4012" s="21" t="n">
        <v>0.01</v>
      </c>
      <c r="F4012" s="21" t="n">
        <v>0.05</v>
      </c>
    </row>
    <row r="4013">
      <c r="A4013" t="inlineStr">
        <is>
          <t>143 - Twiggs</t>
        </is>
      </c>
      <c r="B4013" s="20" t="n">
        <v>30317</v>
      </c>
      <c r="C4013" s="20" t="n">
        <v>31867</v>
      </c>
      <c r="D4013" s="21" t="n">
        <v>0.04</v>
      </c>
      <c r="E4013" s="21" t="n">
        <v>0.01</v>
      </c>
      <c r="F4013" s="21" t="n">
        <v>0.05</v>
      </c>
    </row>
    <row r="4014">
      <c r="A4014" t="inlineStr">
        <is>
          <t>143 - Twiggs</t>
        </is>
      </c>
      <c r="B4014" s="20" t="n">
        <v>31868</v>
      </c>
      <c r="C4014" s="20" t="n">
        <v>32598</v>
      </c>
      <c r="D4014" s="21" t="n">
        <v>0.04</v>
      </c>
      <c r="E4014" s="21" t="n">
        <v>0.02</v>
      </c>
      <c r="F4014" s="21" t="n">
        <v>0.06</v>
      </c>
    </row>
    <row r="4015">
      <c r="A4015" t="inlineStr">
        <is>
          <t>143 - Twiggs</t>
        </is>
      </c>
      <c r="B4015" s="20" t="n">
        <v>32599</v>
      </c>
      <c r="C4015" s="20" t="n">
        <v>32689</v>
      </c>
      <c r="D4015" s="21" t="n">
        <v>0.04</v>
      </c>
      <c r="E4015" s="21" t="n">
        <v>0.01</v>
      </c>
      <c r="F4015" s="21" t="n">
        <v>0.05</v>
      </c>
    </row>
    <row r="4016">
      <c r="A4016" t="inlineStr">
        <is>
          <t>143 - Twiggs</t>
        </is>
      </c>
      <c r="B4016" s="20" t="n">
        <v>32690</v>
      </c>
      <c r="C4016" s="20" t="n">
        <v>34150</v>
      </c>
      <c r="D4016" s="21" t="n">
        <v>0.04</v>
      </c>
      <c r="E4016" s="21" t="n">
        <v>0.02</v>
      </c>
      <c r="F4016" s="21" t="n">
        <v>0.06</v>
      </c>
    </row>
    <row r="4017">
      <c r="A4017" t="inlineStr">
        <is>
          <t>143 - Twiggs</t>
        </is>
      </c>
      <c r="B4017" s="20" t="n">
        <v>34151</v>
      </c>
      <c r="C4017" s="20" t="n">
        <v>34242</v>
      </c>
      <c r="D4017" s="21" t="n">
        <v>0.04</v>
      </c>
      <c r="E4017" s="21" t="n">
        <v>0.01</v>
      </c>
      <c r="F4017" s="21" t="n">
        <v>0.05</v>
      </c>
    </row>
    <row r="4018">
      <c r="A4018" t="inlineStr">
        <is>
          <t>143 - Twiggs</t>
        </is>
      </c>
      <c r="B4018" s="20" t="n">
        <v>34243</v>
      </c>
      <c r="C4018" s="20" t="n">
        <v>35611</v>
      </c>
      <c r="D4018" s="21" t="n">
        <v>0.04</v>
      </c>
      <c r="E4018" s="21" t="n">
        <v>0.02</v>
      </c>
      <c r="F4018" s="21" t="n">
        <v>0.06</v>
      </c>
    </row>
    <row r="4019">
      <c r="A4019" t="inlineStr">
        <is>
          <t>143 - Twiggs</t>
        </is>
      </c>
      <c r="B4019" s="20" t="n">
        <v>35612</v>
      </c>
      <c r="C4019" s="20" t="n">
        <v>35795</v>
      </c>
      <c r="D4019" s="21" t="n">
        <v>0.04</v>
      </c>
      <c r="E4019" s="21" t="n">
        <v>0.03</v>
      </c>
      <c r="F4019" s="21" t="n">
        <v>0.07000000000000001</v>
      </c>
    </row>
    <row r="4020">
      <c r="A4020" t="inlineStr">
        <is>
          <t>143 - Twiggs</t>
        </is>
      </c>
      <c r="B4020" s="20" t="n">
        <v>35796</v>
      </c>
      <c r="C4020" s="20" t="n">
        <v>37986</v>
      </c>
      <c r="D4020" s="21" t="n">
        <v>0.04</v>
      </c>
      <c r="E4020" s="21" t="n">
        <v>0.02</v>
      </c>
      <c r="F4020" s="21" t="n">
        <v>0.06</v>
      </c>
    </row>
    <row r="4021">
      <c r="A4021" t="inlineStr">
        <is>
          <t>143 - Twiggs</t>
        </is>
      </c>
      <c r="B4021" s="20" t="n">
        <v>37987</v>
      </c>
      <c r="C4021" s="20" t="n">
        <v>39263</v>
      </c>
      <c r="D4021" s="21" t="n">
        <v>0.04</v>
      </c>
      <c r="E4021" s="21" t="n">
        <v>0.03</v>
      </c>
      <c r="F4021" s="21" t="n">
        <v>0.07000000000000001</v>
      </c>
    </row>
    <row r="4022">
      <c r="A4022" t="inlineStr">
        <is>
          <t>143 - Twiggs</t>
        </is>
      </c>
      <c r="B4022" s="20" t="n">
        <v>39264</v>
      </c>
      <c r="C4022" s="20" t="n">
        <v>39903</v>
      </c>
      <c r="D4022" s="21" t="n">
        <v>0.04</v>
      </c>
      <c r="E4022" s="21" t="n">
        <v>0.02</v>
      </c>
      <c r="F4022" s="21" t="n">
        <v>0.06</v>
      </c>
    </row>
    <row r="4023">
      <c r="A4023" t="inlineStr">
        <is>
          <t>143 - Twiggs</t>
        </is>
      </c>
      <c r="B4023" s="20" t="n">
        <v>39904</v>
      </c>
      <c r="C4023" s="20" t="n">
        <v>41639</v>
      </c>
      <c r="D4023" s="21" t="n">
        <v>0.04</v>
      </c>
      <c r="E4023" s="21" t="n">
        <v>0.03</v>
      </c>
      <c r="F4023" s="21" t="n">
        <v>0.07000000000000001</v>
      </c>
    </row>
    <row r="4024">
      <c r="A4024" t="inlineStr">
        <is>
          <t>143 - Twiggs</t>
        </is>
      </c>
      <c r="B4024" s="20" t="n">
        <v>41640</v>
      </c>
      <c r="C4024" s="20" t="n">
        <v>41729</v>
      </c>
      <c r="D4024" s="21" t="n">
        <v>0.04</v>
      </c>
      <c r="E4024" s="21" t="n">
        <v>0.02</v>
      </c>
      <c r="F4024" s="21" t="n">
        <v>0.06</v>
      </c>
    </row>
    <row r="4025">
      <c r="A4025" t="inlineStr">
        <is>
          <t>143 - Twiggs</t>
        </is>
      </c>
      <c r="B4025" s="20" t="n">
        <v>41730</v>
      </c>
      <c r="C4025" s="20" t="n">
        <v>42004</v>
      </c>
      <c r="D4025" s="21" t="n">
        <v>0.04</v>
      </c>
      <c r="E4025" s="21" t="n">
        <v>0.01</v>
      </c>
      <c r="F4025" s="21" t="n">
        <v>0.05</v>
      </c>
    </row>
    <row r="4026">
      <c r="A4026" t="inlineStr">
        <is>
          <t>143 - Twiggs</t>
        </is>
      </c>
      <c r="B4026" s="20" t="n">
        <v>42005</v>
      </c>
      <c r="C4026" s="20" t="n">
        <v>42094</v>
      </c>
      <c r="D4026" s="21" t="n">
        <v>0.04</v>
      </c>
      <c r="E4026" s="21" t="n">
        <v>0.02</v>
      </c>
      <c r="F4026" s="21" t="n">
        <v>0.06</v>
      </c>
    </row>
    <row r="4027">
      <c r="A4027" t="inlineStr">
        <is>
          <t>143 - Twiggs</t>
        </is>
      </c>
      <c r="B4027" s="20" t="n">
        <v>42095</v>
      </c>
      <c r="C4027" s="20" t="n">
        <v>45016</v>
      </c>
      <c r="D4027" s="21" t="n">
        <v>0.04</v>
      </c>
      <c r="E4027" s="21" t="n">
        <v>0.03</v>
      </c>
      <c r="F4027" s="21" t="n">
        <v>0.07000000000000001</v>
      </c>
    </row>
    <row r="4028">
      <c r="A4028" t="inlineStr">
        <is>
          <t>143 - Twiggs</t>
        </is>
      </c>
      <c r="B4028" s="20" t="n">
        <v>45017</v>
      </c>
      <c r="C4028" s="20" t="n">
        <v>46843</v>
      </c>
      <c r="D4028" s="21" t="n">
        <v>0.04</v>
      </c>
      <c r="E4028" s="21" t="n">
        <v>0.04</v>
      </c>
      <c r="F4028" s="21" t="n">
        <v>0.08</v>
      </c>
    </row>
    <row r="4029">
      <c r="A4029" t="inlineStr">
        <is>
          <t>143 - Twiggs</t>
        </is>
      </c>
      <c r="B4029" s="20" t="n">
        <v>46844</v>
      </c>
      <c r="C4029" s="20" t="n">
        <v>47483</v>
      </c>
      <c r="D4029" s="21" t="n">
        <v>0.04</v>
      </c>
      <c r="E4029" s="21" t="n">
        <v>0.03</v>
      </c>
      <c r="F4029" s="21" t="n">
        <v>0.07000000000000001</v>
      </c>
    </row>
    <row r="4030">
      <c r="A4030" t="inlineStr">
        <is>
          <t>143 - Twiggs</t>
        </is>
      </c>
      <c r="B4030" s="20" t="n">
        <v>47484</v>
      </c>
      <c r="C4030" s="20" t="n">
        <v>47938</v>
      </c>
      <c r="D4030" s="21" t="n">
        <v>0.04</v>
      </c>
      <c r="E4030" s="21" t="n">
        <v>0.02</v>
      </c>
      <c r="F4030" s="21" t="n">
        <v>0.06</v>
      </c>
    </row>
    <row r="4031">
      <c r="A4031" t="inlineStr">
        <is>
          <t>143 - Twiggs</t>
        </is>
      </c>
      <c r="B4031" s="20" t="n">
        <v>47939</v>
      </c>
      <c r="C4031" s="20" t="n">
        <v>2958465</v>
      </c>
      <c r="D4031" s="21" t="n">
        <v>0.04</v>
      </c>
      <c r="E4031" s="21" t="n">
        <v>0.01</v>
      </c>
      <c r="F4031" s="21" t="n">
        <v>0.05</v>
      </c>
    </row>
    <row r="4032">
      <c r="A4032" t="inlineStr">
        <is>
          <t>143CLF - Twiggs (Locomotive)</t>
        </is>
      </c>
      <c r="B4032" s="20" t="n">
        <v>44378</v>
      </c>
      <c r="C4032" s="20" t="n">
        <v>47483</v>
      </c>
      <c r="D4032" s="21" t="n">
        <v>0.04</v>
      </c>
      <c r="E4032" s="21" t="n">
        <v>0.03</v>
      </c>
      <c r="F4032" s="21" t="n">
        <v>0.07000000000000001</v>
      </c>
    </row>
    <row r="4033">
      <c r="A4033" t="inlineStr">
        <is>
          <t>143CLF - Twiggs (Locomotive)</t>
        </is>
      </c>
      <c r="B4033" s="20" t="n">
        <v>47484</v>
      </c>
      <c r="C4033" s="20" t="n">
        <v>47938</v>
      </c>
      <c r="D4033" s="21" t="n">
        <v>0.04</v>
      </c>
      <c r="E4033" s="21" t="n">
        <v>0.02</v>
      </c>
      <c r="F4033" s="21" t="n">
        <v>0.06</v>
      </c>
    </row>
    <row r="4034">
      <c r="A4034" t="inlineStr">
        <is>
          <t>143CLF - Twiggs (Locomotive)</t>
        </is>
      </c>
      <c r="B4034" s="20" t="n">
        <v>47939</v>
      </c>
      <c r="C4034" s="20" t="n">
        <v>2958465</v>
      </c>
      <c r="D4034" s="21" t="n">
        <v>0.04</v>
      </c>
      <c r="E4034" s="21" t="n">
        <v>0.01</v>
      </c>
      <c r="F4034" s="21" t="n">
        <v>0.05</v>
      </c>
    </row>
    <row r="4035">
      <c r="A4035" t="inlineStr">
        <is>
          <t>143E - Twiggs (Energy)</t>
        </is>
      </c>
      <c r="B4035" s="20" t="n">
        <v>41275</v>
      </c>
      <c r="C4035" s="20" t="n">
        <v>41639</v>
      </c>
      <c r="D4035" s="21" t="n">
        <v>0.03</v>
      </c>
      <c r="E4035" s="21" t="n">
        <v>0.025</v>
      </c>
      <c r="F4035" s="21" t="n">
        <v>0.055</v>
      </c>
    </row>
    <row r="4036">
      <c r="A4036" t="inlineStr">
        <is>
          <t>143E - Twiggs (Energy)</t>
        </is>
      </c>
      <c r="B4036" s="20" t="n">
        <v>41640</v>
      </c>
      <c r="C4036" s="20" t="n">
        <v>41729</v>
      </c>
      <c r="D4036" s="21" t="n">
        <v>0.02</v>
      </c>
      <c r="E4036" s="21" t="n">
        <v>0.015</v>
      </c>
      <c r="F4036" s="21" t="n">
        <v>0.035</v>
      </c>
    </row>
    <row r="4037">
      <c r="A4037" t="inlineStr">
        <is>
          <t>143E - Twiggs (Energy)</t>
        </is>
      </c>
      <c r="B4037" s="20" t="n">
        <v>41730</v>
      </c>
      <c r="C4037" s="20" t="n">
        <v>42004</v>
      </c>
      <c r="D4037" s="21" t="n">
        <v>0.02</v>
      </c>
      <c r="E4037" s="21" t="n">
        <v>0.005</v>
      </c>
      <c r="F4037" s="21" t="n">
        <v>0.025</v>
      </c>
    </row>
    <row r="4038">
      <c r="A4038" t="inlineStr">
        <is>
          <t>143E - Twiggs (Energy)</t>
        </is>
      </c>
      <c r="B4038" s="20" t="n">
        <v>42005</v>
      </c>
      <c r="C4038" s="20" t="n">
        <v>42094</v>
      </c>
      <c r="D4038" s="21" t="n">
        <v>0.01</v>
      </c>
      <c r="E4038" s="21" t="n">
        <v>0.0125</v>
      </c>
      <c r="F4038" s="21" t="n">
        <v>0.0225</v>
      </c>
    </row>
    <row r="4039">
      <c r="A4039" t="inlineStr">
        <is>
          <t>143E - Twiggs (Energy)</t>
        </is>
      </c>
      <c r="B4039" s="20" t="n">
        <v>42095</v>
      </c>
      <c r="C4039" s="20" t="n">
        <v>42369</v>
      </c>
      <c r="D4039" s="21" t="n">
        <v>0.01</v>
      </c>
      <c r="E4039" s="21" t="n">
        <v>0.015</v>
      </c>
      <c r="F4039" s="21" t="n">
        <v>0.025</v>
      </c>
    </row>
    <row r="4040">
      <c r="A4040" t="inlineStr">
        <is>
          <t>143E - Twiggs (Energy)</t>
        </is>
      </c>
      <c r="B4040" s="20" t="n">
        <v>42370</v>
      </c>
      <c r="C4040" s="20" t="n">
        <v>47483</v>
      </c>
      <c r="D4040" s="21" t="n">
        <v>0</v>
      </c>
      <c r="E4040" s="21" t="n">
        <v>0.01</v>
      </c>
      <c r="F4040" s="21" t="n">
        <v>0.01</v>
      </c>
    </row>
    <row r="4041">
      <c r="A4041" t="inlineStr">
        <is>
          <t>143JT - Twiggs (Jet Fuel)</t>
        </is>
      </c>
      <c r="B4041" s="20" t="n">
        <v>42005</v>
      </c>
      <c r="C4041" s="20" t="n">
        <v>43281</v>
      </c>
      <c r="D4041" s="21" t="n">
        <v>0.04</v>
      </c>
      <c r="E4041" s="21" t="n">
        <v>0.03</v>
      </c>
      <c r="F4041" s="21" t="n">
        <v>0.07000000000000001</v>
      </c>
    </row>
    <row r="4042">
      <c r="A4042" t="inlineStr">
        <is>
          <t>143JT - Twiggs (Jet Fuel)</t>
        </is>
      </c>
      <c r="B4042" s="20" t="n">
        <v>43282</v>
      </c>
      <c r="C4042" s="20" t="n">
        <v>43312</v>
      </c>
      <c r="D4042" s="21" t="n">
        <v>0.04</v>
      </c>
      <c r="E4042" s="21" t="n">
        <v>0.01</v>
      </c>
      <c r="F4042" s="21" t="n">
        <v>0.05</v>
      </c>
    </row>
    <row r="4043">
      <c r="A4043" t="inlineStr">
        <is>
          <t>143JT - Twiggs (Jet Fuel)</t>
        </is>
      </c>
      <c r="B4043" s="20" t="n">
        <v>43313</v>
      </c>
      <c r="C4043" s="20" t="n">
        <v>2958465</v>
      </c>
      <c r="D4043" s="21" t="n">
        <v>0</v>
      </c>
      <c r="E4043" s="21" t="n">
        <v>0.01</v>
      </c>
      <c r="F4043" s="21" t="n">
        <v>0.01</v>
      </c>
    </row>
    <row r="4044">
      <c r="A4044" t="inlineStr">
        <is>
          <t>143TE - Twiggs (TSPLOST Exempt)</t>
        </is>
      </c>
      <c r="B4044" s="20" t="n">
        <v>30317</v>
      </c>
      <c r="C4044" s="20" t="n">
        <v>31867</v>
      </c>
      <c r="D4044" s="21" t="n">
        <v>0.04</v>
      </c>
      <c r="E4044" s="21" t="n">
        <v>0.01</v>
      </c>
      <c r="F4044" s="21" t="n">
        <v>0.05</v>
      </c>
    </row>
    <row r="4045">
      <c r="A4045" t="inlineStr">
        <is>
          <t>143TE - Twiggs (TSPLOST Exempt)</t>
        </is>
      </c>
      <c r="B4045" s="20" t="n">
        <v>31868</v>
      </c>
      <c r="C4045" s="20" t="n">
        <v>32598</v>
      </c>
      <c r="D4045" s="21" t="n">
        <v>0.04</v>
      </c>
      <c r="E4045" s="21" t="n">
        <v>0.02</v>
      </c>
      <c r="F4045" s="21" t="n">
        <v>0.06</v>
      </c>
    </row>
    <row r="4046">
      <c r="A4046" t="inlineStr">
        <is>
          <t>143TE - Twiggs (TSPLOST Exempt)</t>
        </is>
      </c>
      <c r="B4046" s="20" t="n">
        <v>32599</v>
      </c>
      <c r="C4046" s="20" t="n">
        <v>32689</v>
      </c>
      <c r="D4046" s="21" t="n">
        <v>0.04</v>
      </c>
      <c r="E4046" s="21" t="n">
        <v>0.01</v>
      </c>
      <c r="F4046" s="21" t="n">
        <v>0.05</v>
      </c>
    </row>
    <row r="4047">
      <c r="A4047" t="inlineStr">
        <is>
          <t>143TE - Twiggs (TSPLOST Exempt)</t>
        </is>
      </c>
      <c r="B4047" s="20" t="n">
        <v>32690</v>
      </c>
      <c r="C4047" s="20" t="n">
        <v>34150</v>
      </c>
      <c r="D4047" s="21" t="n">
        <v>0.04</v>
      </c>
      <c r="E4047" s="21" t="n">
        <v>0.02</v>
      </c>
      <c r="F4047" s="21" t="n">
        <v>0.06</v>
      </c>
    </row>
    <row r="4048">
      <c r="A4048" t="inlineStr">
        <is>
          <t>143TE - Twiggs (TSPLOST Exempt)</t>
        </is>
      </c>
      <c r="B4048" s="20" t="n">
        <v>34151</v>
      </c>
      <c r="C4048" s="20" t="n">
        <v>34242</v>
      </c>
      <c r="D4048" s="21" t="n">
        <v>0.04</v>
      </c>
      <c r="E4048" s="21" t="n">
        <v>0.01</v>
      </c>
      <c r="F4048" s="21" t="n">
        <v>0.05</v>
      </c>
    </row>
    <row r="4049">
      <c r="A4049" t="inlineStr">
        <is>
          <t>143TE - Twiggs (TSPLOST Exempt)</t>
        </is>
      </c>
      <c r="B4049" s="20" t="n">
        <v>34243</v>
      </c>
      <c r="C4049" s="20" t="n">
        <v>35611</v>
      </c>
      <c r="D4049" s="21" t="n">
        <v>0.04</v>
      </c>
      <c r="E4049" s="21" t="n">
        <v>0.02</v>
      </c>
      <c r="F4049" s="21" t="n">
        <v>0.06</v>
      </c>
    </row>
    <row r="4050">
      <c r="A4050" t="inlineStr">
        <is>
          <t>143TE - Twiggs (TSPLOST Exempt)</t>
        </is>
      </c>
      <c r="B4050" s="20" t="n">
        <v>35612</v>
      </c>
      <c r="C4050" s="20" t="n">
        <v>35795</v>
      </c>
      <c r="D4050" s="21" t="n">
        <v>0.04</v>
      </c>
      <c r="E4050" s="21" t="n">
        <v>0.03</v>
      </c>
      <c r="F4050" s="21" t="n">
        <v>0.07000000000000001</v>
      </c>
    </row>
    <row r="4051">
      <c r="A4051" t="inlineStr">
        <is>
          <t>143TE - Twiggs (TSPLOST Exempt)</t>
        </is>
      </c>
      <c r="B4051" s="20" t="n">
        <v>35796</v>
      </c>
      <c r="C4051" s="20" t="n">
        <v>37986</v>
      </c>
      <c r="D4051" s="21" t="n">
        <v>0.04</v>
      </c>
      <c r="E4051" s="21" t="n">
        <v>0.02</v>
      </c>
      <c r="F4051" s="21" t="n">
        <v>0.06</v>
      </c>
    </row>
    <row r="4052">
      <c r="A4052" t="inlineStr">
        <is>
          <t>143TE - Twiggs (TSPLOST Exempt)</t>
        </is>
      </c>
      <c r="B4052" s="20" t="n">
        <v>37987</v>
      </c>
      <c r="C4052" s="20" t="n">
        <v>39263</v>
      </c>
      <c r="D4052" s="21" t="n">
        <v>0.04</v>
      </c>
      <c r="E4052" s="21" t="n">
        <v>0.03</v>
      </c>
      <c r="F4052" s="21" t="n">
        <v>0.07000000000000001</v>
      </c>
    </row>
    <row r="4053">
      <c r="A4053" t="inlineStr">
        <is>
          <t>143TE - Twiggs (TSPLOST Exempt)</t>
        </is>
      </c>
      <c r="B4053" s="20" t="n">
        <v>39264</v>
      </c>
      <c r="C4053" s="20" t="n">
        <v>39903</v>
      </c>
      <c r="D4053" s="21" t="n">
        <v>0.04</v>
      </c>
      <c r="E4053" s="21" t="n">
        <v>0.02</v>
      </c>
      <c r="F4053" s="21" t="n">
        <v>0.06</v>
      </c>
    </row>
    <row r="4054">
      <c r="A4054" t="inlineStr">
        <is>
          <t>143TE - Twiggs (TSPLOST Exempt)</t>
        </is>
      </c>
      <c r="B4054" s="20" t="n">
        <v>39904</v>
      </c>
      <c r="C4054" s="20" t="n">
        <v>41639</v>
      </c>
      <c r="D4054" s="21" t="n">
        <v>0.04</v>
      </c>
      <c r="E4054" s="21" t="n">
        <v>0.03</v>
      </c>
      <c r="F4054" s="21" t="n">
        <v>0.07000000000000001</v>
      </c>
    </row>
    <row r="4055">
      <c r="A4055" t="inlineStr">
        <is>
          <t>143TE - Twiggs (TSPLOST Exempt)</t>
        </is>
      </c>
      <c r="B4055" s="20" t="n">
        <v>41640</v>
      </c>
      <c r="C4055" s="20" t="n">
        <v>41729</v>
      </c>
      <c r="D4055" s="21" t="n">
        <v>0.04</v>
      </c>
      <c r="E4055" s="21" t="n">
        <v>0.02</v>
      </c>
      <c r="F4055" s="21" t="n">
        <v>0.06</v>
      </c>
    </row>
    <row r="4056">
      <c r="A4056" t="inlineStr">
        <is>
          <t>143TE - Twiggs (TSPLOST Exempt)</t>
        </is>
      </c>
      <c r="B4056" s="20" t="n">
        <v>41730</v>
      </c>
      <c r="C4056" s="20" t="n">
        <v>42004</v>
      </c>
      <c r="D4056" s="21" t="n">
        <v>0.04</v>
      </c>
      <c r="E4056" s="21" t="n">
        <v>0.01</v>
      </c>
      <c r="F4056" s="21" t="n">
        <v>0.05</v>
      </c>
    </row>
    <row r="4057">
      <c r="A4057" t="inlineStr">
        <is>
          <t>143TE - Twiggs (TSPLOST Exempt)</t>
        </is>
      </c>
      <c r="B4057" s="20" t="n">
        <v>42005</v>
      </c>
      <c r="C4057" s="20" t="n">
        <v>42094</v>
      </c>
      <c r="D4057" s="21" t="n">
        <v>0.04</v>
      </c>
      <c r="E4057" s="21" t="n">
        <v>0.02</v>
      </c>
      <c r="F4057" s="21" t="n">
        <v>0.06</v>
      </c>
    </row>
    <row r="4058">
      <c r="A4058" t="inlineStr">
        <is>
          <t>143TE - Twiggs (TSPLOST Exempt)</t>
        </is>
      </c>
      <c r="B4058" s="20" t="n">
        <v>42095</v>
      </c>
      <c r="C4058" s="20" t="n">
        <v>47483</v>
      </c>
      <c r="D4058" s="21" t="n">
        <v>0.04</v>
      </c>
      <c r="E4058" s="21" t="n">
        <v>0.03</v>
      </c>
      <c r="F4058" s="21" t="n">
        <v>0.07000000000000001</v>
      </c>
    </row>
    <row r="4059">
      <c r="A4059" t="inlineStr">
        <is>
          <t>143TE - Twiggs (TSPLOST Exempt)</t>
        </is>
      </c>
      <c r="B4059" s="20" t="n">
        <v>47484</v>
      </c>
      <c r="C4059" s="20" t="n">
        <v>47938</v>
      </c>
      <c r="D4059" s="21" t="n">
        <v>0.04</v>
      </c>
      <c r="E4059" s="21" t="n">
        <v>0.02</v>
      </c>
      <c r="F4059" s="21" t="n">
        <v>0.06</v>
      </c>
    </row>
    <row r="4060">
      <c r="A4060" t="inlineStr">
        <is>
          <t>143TE - Twiggs (TSPLOST Exempt)</t>
        </is>
      </c>
      <c r="B4060" s="20" t="n">
        <v>47939</v>
      </c>
      <c r="C4060" s="20" t="n">
        <v>2958465</v>
      </c>
      <c r="D4060" s="21" t="n">
        <v>0.04</v>
      </c>
      <c r="E4060" s="21" t="n">
        <v>0.01</v>
      </c>
      <c r="F4060" s="21" t="n">
        <v>0.05</v>
      </c>
    </row>
    <row r="4061">
      <c r="A4061" t="inlineStr">
        <is>
          <t>144 - Union</t>
        </is>
      </c>
      <c r="B4061" s="20" t="n">
        <v>29952</v>
      </c>
      <c r="C4061" s="20" t="n">
        <v>31867</v>
      </c>
      <c r="D4061" s="21" t="n">
        <v>0.04</v>
      </c>
      <c r="E4061" s="21" t="n">
        <v>0.01</v>
      </c>
      <c r="F4061" s="21" t="n">
        <v>0.05</v>
      </c>
    </row>
    <row r="4062">
      <c r="A4062" t="inlineStr">
        <is>
          <t>144 - Union</t>
        </is>
      </c>
      <c r="B4062" s="20" t="n">
        <v>31868</v>
      </c>
      <c r="C4062" s="20" t="n">
        <v>35976</v>
      </c>
      <c r="D4062" s="21" t="n">
        <v>0.04</v>
      </c>
      <c r="E4062" s="21" t="n">
        <v>0.02</v>
      </c>
      <c r="F4062" s="21" t="n">
        <v>0.06</v>
      </c>
    </row>
    <row r="4063">
      <c r="A4063" t="inlineStr">
        <is>
          <t>144 - Union</t>
        </is>
      </c>
      <c r="B4063" s="20" t="n">
        <v>35977</v>
      </c>
      <c r="C4063" s="20" t="n">
        <v>46477</v>
      </c>
      <c r="D4063" s="21" t="n">
        <v>0.04</v>
      </c>
      <c r="E4063" s="21" t="n">
        <v>0.03</v>
      </c>
      <c r="F4063" s="21" t="n">
        <v>0.07000000000000001</v>
      </c>
    </row>
    <row r="4064">
      <c r="A4064" t="inlineStr">
        <is>
          <t>144 - Union</t>
        </is>
      </c>
      <c r="B4064" s="20" t="n">
        <v>46478</v>
      </c>
      <c r="C4064" s="20" t="n">
        <v>46568</v>
      </c>
      <c r="D4064" s="21" t="n">
        <v>0.04</v>
      </c>
      <c r="E4064" s="21" t="n">
        <v>0.02</v>
      </c>
      <c r="F4064" s="21" t="n">
        <v>0.06</v>
      </c>
    </row>
    <row r="4065">
      <c r="A4065" t="inlineStr">
        <is>
          <t>144 - Union</t>
        </is>
      </c>
      <c r="B4065" s="20" t="n">
        <v>46569</v>
      </c>
      <c r="C4065" s="20" t="n">
        <v>2958465</v>
      </c>
      <c r="D4065" s="21" t="n">
        <v>0.04</v>
      </c>
      <c r="E4065" s="21" t="n">
        <v>0.01</v>
      </c>
      <c r="F4065" s="21" t="n">
        <v>0.05</v>
      </c>
    </row>
    <row r="4066">
      <c r="A4066" t="inlineStr">
        <is>
          <t>144CLF - Union (Locomotive)</t>
        </is>
      </c>
      <c r="B4066" s="20" t="n">
        <v>44378</v>
      </c>
      <c r="C4066" s="20" t="n">
        <v>46477</v>
      </c>
      <c r="D4066" s="21" t="n">
        <v>0.04</v>
      </c>
      <c r="E4066" s="21" t="n">
        <v>0.03</v>
      </c>
      <c r="F4066" s="21" t="n">
        <v>0.07000000000000001</v>
      </c>
    </row>
    <row r="4067">
      <c r="A4067" t="inlineStr">
        <is>
          <t>144CLF - Union (Locomotive)</t>
        </is>
      </c>
      <c r="B4067" s="20" t="n">
        <v>46478</v>
      </c>
      <c r="C4067" s="20" t="n">
        <v>46568</v>
      </c>
      <c r="D4067" s="21" t="n">
        <v>0.04</v>
      </c>
      <c r="E4067" s="21" t="n">
        <v>0.02</v>
      </c>
      <c r="F4067" s="21" t="n">
        <v>0.06</v>
      </c>
    </row>
    <row r="4068">
      <c r="A4068" t="inlineStr">
        <is>
          <t>144CLF - Union (Locomotive)</t>
        </is>
      </c>
      <c r="B4068" s="20" t="n">
        <v>46569</v>
      </c>
      <c r="C4068" s="20" t="n">
        <v>2958465</v>
      </c>
      <c r="D4068" s="21" t="n">
        <v>0.04</v>
      </c>
      <c r="E4068" s="21" t="n">
        <v>0.01</v>
      </c>
      <c r="F4068" s="21" t="n">
        <v>0.05</v>
      </c>
    </row>
    <row r="4069">
      <c r="A4069" t="inlineStr">
        <is>
          <t>144E - Union (Energy)</t>
        </is>
      </c>
      <c r="B4069" s="20" t="n">
        <v>41275</v>
      </c>
      <c r="C4069" s="20" t="n">
        <v>41639</v>
      </c>
      <c r="D4069" s="21" t="n">
        <v>0.03</v>
      </c>
      <c r="E4069" s="21" t="n">
        <v>0.025</v>
      </c>
      <c r="F4069" s="21" t="n">
        <v>0.055</v>
      </c>
    </row>
    <row r="4070">
      <c r="A4070" t="inlineStr">
        <is>
          <t>144E - Union (Energy)</t>
        </is>
      </c>
      <c r="B4070" s="20" t="n">
        <v>41640</v>
      </c>
      <c r="C4070" s="20" t="n">
        <v>42004</v>
      </c>
      <c r="D4070" s="21" t="n">
        <v>0.02</v>
      </c>
      <c r="E4070" s="21" t="n">
        <v>0.02</v>
      </c>
      <c r="F4070" s="21" t="n">
        <v>0.04</v>
      </c>
    </row>
    <row r="4071">
      <c r="A4071" t="inlineStr">
        <is>
          <t>144E - Union (Energy)</t>
        </is>
      </c>
      <c r="B4071" s="20" t="n">
        <v>42005</v>
      </c>
      <c r="C4071" s="20" t="n">
        <v>42369</v>
      </c>
      <c r="D4071" s="21" t="n">
        <v>0.01</v>
      </c>
      <c r="E4071" s="21" t="n">
        <v>0.015</v>
      </c>
      <c r="F4071" s="21" t="n">
        <v>0.025</v>
      </c>
    </row>
    <row r="4072">
      <c r="A4072" t="inlineStr">
        <is>
          <t>144E - Union (Energy)</t>
        </is>
      </c>
      <c r="B4072" s="20" t="n">
        <v>42370</v>
      </c>
      <c r="C4072" s="20" t="n">
        <v>46568</v>
      </c>
      <c r="D4072" s="21" t="n">
        <v>0</v>
      </c>
      <c r="E4072" s="21" t="n">
        <v>0.01</v>
      </c>
      <c r="F4072" s="21" t="n">
        <v>0.01</v>
      </c>
    </row>
    <row r="4073">
      <c r="A4073" t="inlineStr">
        <is>
          <t>144E - Union (Energy)</t>
        </is>
      </c>
      <c r="B4073" s="20" t="n">
        <v>46569</v>
      </c>
      <c r="C4073" s="20" t="n">
        <v>2958465</v>
      </c>
      <c r="D4073" s="21" t="n">
        <v>0</v>
      </c>
      <c r="E4073" s="21" t="n">
        <v>0</v>
      </c>
      <c r="F4073" s="21" t="n">
        <v>0</v>
      </c>
    </row>
    <row r="4074">
      <c r="A4074" t="inlineStr">
        <is>
          <t>144JT - Union (Jet Fuel)</t>
        </is>
      </c>
      <c r="B4074" s="20" t="n">
        <v>42005</v>
      </c>
      <c r="C4074" s="20" t="n">
        <v>42185</v>
      </c>
      <c r="D4074" s="21" t="n">
        <v>0</v>
      </c>
      <c r="E4074" s="21" t="n">
        <v>0</v>
      </c>
      <c r="F4074" s="21" t="n">
        <v>0</v>
      </c>
    </row>
    <row r="4075">
      <c r="A4075" t="inlineStr">
        <is>
          <t>144JT - Union (Jet Fuel)</t>
        </is>
      </c>
      <c r="B4075" s="20" t="n">
        <v>42186</v>
      </c>
      <c r="C4075" s="20" t="n">
        <v>43281</v>
      </c>
      <c r="D4075" s="21" t="n">
        <v>0.04</v>
      </c>
      <c r="E4075" s="21" t="n">
        <v>0.03</v>
      </c>
      <c r="F4075" s="21" t="n">
        <v>0.07000000000000001</v>
      </c>
    </row>
    <row r="4076">
      <c r="A4076" t="inlineStr">
        <is>
          <t>144JT - Union (Jet Fuel)</t>
        </is>
      </c>
      <c r="B4076" s="20" t="n">
        <v>43282</v>
      </c>
      <c r="C4076" s="20" t="n">
        <v>43312</v>
      </c>
      <c r="D4076" s="21" t="n">
        <v>0.04</v>
      </c>
      <c r="E4076" s="21" t="n">
        <v>0.01</v>
      </c>
      <c r="F4076" s="21" t="n">
        <v>0.05</v>
      </c>
    </row>
    <row r="4077">
      <c r="A4077" t="inlineStr">
        <is>
          <t>144JT - Union (Jet Fuel)</t>
        </is>
      </c>
      <c r="B4077" s="20" t="n">
        <v>43313</v>
      </c>
      <c r="C4077" s="20" t="n">
        <v>2958465</v>
      </c>
      <c r="D4077" s="21" t="n">
        <v>0</v>
      </c>
      <c r="E4077" s="21" t="n">
        <v>0.01</v>
      </c>
      <c r="F4077" s="21" t="n">
        <v>0.01</v>
      </c>
    </row>
    <row r="4078">
      <c r="A4078" t="inlineStr">
        <is>
          <t>145 - Upson</t>
        </is>
      </c>
      <c r="B4078" s="20" t="n">
        <v>29768</v>
      </c>
      <c r="C4078" s="20" t="n">
        <v>35155</v>
      </c>
      <c r="D4078" s="21" t="n">
        <v>0.04</v>
      </c>
      <c r="E4078" s="21" t="n">
        <v>0.01</v>
      </c>
      <c r="F4078" s="21" t="n">
        <v>0.05</v>
      </c>
    </row>
    <row r="4079">
      <c r="A4079" t="inlineStr">
        <is>
          <t>145 - Upson</t>
        </is>
      </c>
      <c r="B4079" s="20" t="n">
        <v>35156</v>
      </c>
      <c r="C4079" s="20" t="n">
        <v>36341</v>
      </c>
      <c r="D4079" s="21" t="n">
        <v>0.04</v>
      </c>
      <c r="E4079" s="21" t="n">
        <v>0.02</v>
      </c>
      <c r="F4079" s="21" t="n">
        <v>0.06</v>
      </c>
    </row>
    <row r="4080">
      <c r="A4080" t="inlineStr">
        <is>
          <t>145 - Upson</t>
        </is>
      </c>
      <c r="B4080" s="20" t="n">
        <v>36342</v>
      </c>
      <c r="C4080" s="20" t="n">
        <v>36616</v>
      </c>
      <c r="D4080" s="21" t="n">
        <v>0.04</v>
      </c>
      <c r="E4080" s="21" t="n">
        <v>0.01</v>
      </c>
      <c r="F4080" s="21" t="n">
        <v>0.05</v>
      </c>
    </row>
    <row r="4081">
      <c r="A4081" t="inlineStr">
        <is>
          <t>145 - Upson</t>
        </is>
      </c>
      <c r="B4081" s="20" t="n">
        <v>36617</v>
      </c>
      <c r="C4081" s="20" t="n">
        <v>37437</v>
      </c>
      <c r="D4081" s="21" t="n">
        <v>0.04</v>
      </c>
      <c r="E4081" s="21" t="n">
        <v>0.02</v>
      </c>
      <c r="F4081" s="21" t="n">
        <v>0.06</v>
      </c>
    </row>
    <row r="4082">
      <c r="A4082" t="inlineStr">
        <is>
          <t>145 - Upson</t>
        </is>
      </c>
      <c r="B4082" s="20" t="n">
        <v>37438</v>
      </c>
      <c r="C4082" s="20" t="n">
        <v>38625</v>
      </c>
      <c r="D4082" s="21" t="n">
        <v>0.04</v>
      </c>
      <c r="E4082" s="21" t="n">
        <v>0.03</v>
      </c>
      <c r="F4082" s="21" t="n">
        <v>0.07000000000000001</v>
      </c>
    </row>
    <row r="4083">
      <c r="A4083" t="inlineStr">
        <is>
          <t>145 - Upson</t>
        </is>
      </c>
      <c r="B4083" s="20" t="n">
        <v>38626</v>
      </c>
      <c r="C4083" s="20" t="n">
        <v>38898</v>
      </c>
      <c r="D4083" s="21" t="n">
        <v>0.04</v>
      </c>
      <c r="E4083" s="21" t="n">
        <v>0.02</v>
      </c>
      <c r="F4083" s="21" t="n">
        <v>0.06</v>
      </c>
    </row>
    <row r="4084">
      <c r="A4084" t="inlineStr">
        <is>
          <t>145 - Upson</t>
        </is>
      </c>
      <c r="B4084" s="20" t="n">
        <v>38899</v>
      </c>
      <c r="C4084" s="20" t="n">
        <v>40633</v>
      </c>
      <c r="D4084" s="21" t="n">
        <v>0.04</v>
      </c>
      <c r="E4084" s="21" t="n">
        <v>0.03</v>
      </c>
      <c r="F4084" s="21" t="n">
        <v>0.07000000000000001</v>
      </c>
    </row>
    <row r="4085">
      <c r="A4085" t="inlineStr">
        <is>
          <t>145 - Upson</t>
        </is>
      </c>
      <c r="B4085" s="20" t="n">
        <v>40634</v>
      </c>
      <c r="C4085" s="20" t="n">
        <v>40724</v>
      </c>
      <c r="D4085" s="21" t="n">
        <v>0.04</v>
      </c>
      <c r="E4085" s="21" t="n">
        <v>0.02</v>
      </c>
      <c r="F4085" s="21" t="n">
        <v>0.06</v>
      </c>
    </row>
    <row r="4086">
      <c r="A4086" t="inlineStr">
        <is>
          <t>145 - Upson</t>
        </is>
      </c>
      <c r="B4086" s="20" t="n">
        <v>40725</v>
      </c>
      <c r="C4086" s="20" t="n">
        <v>43646</v>
      </c>
      <c r="D4086" s="21" t="n">
        <v>0.04</v>
      </c>
      <c r="E4086" s="21" t="n">
        <v>0.03</v>
      </c>
      <c r="F4086" s="21" t="n">
        <v>0.07000000000000001</v>
      </c>
    </row>
    <row r="4087">
      <c r="A4087" t="inlineStr">
        <is>
          <t>145 - Upson</t>
        </is>
      </c>
      <c r="B4087" s="20" t="n">
        <v>43647</v>
      </c>
      <c r="C4087" s="20" t="n">
        <v>46022</v>
      </c>
      <c r="D4087" s="21" t="n">
        <v>0.04</v>
      </c>
      <c r="E4087" s="21" t="n">
        <v>0.04</v>
      </c>
      <c r="F4087" s="21" t="n">
        <v>0.08</v>
      </c>
    </row>
    <row r="4088">
      <c r="A4088" t="inlineStr">
        <is>
          <t>145 - Upson</t>
        </is>
      </c>
      <c r="B4088" s="20" t="n">
        <v>46023</v>
      </c>
      <c r="C4088" s="20" t="n">
        <v>46934</v>
      </c>
      <c r="D4088" s="21" t="n">
        <v>0.04</v>
      </c>
      <c r="E4088" s="21" t="n">
        <v>0.05</v>
      </c>
      <c r="F4088" s="21" t="n">
        <v>0.09</v>
      </c>
    </row>
    <row r="4089">
      <c r="A4089" t="inlineStr">
        <is>
          <t>145 - Upson</t>
        </is>
      </c>
      <c r="B4089" s="20" t="n">
        <v>46935</v>
      </c>
      <c r="C4089" s="20" t="n">
        <v>47118</v>
      </c>
      <c r="D4089" s="21" t="n">
        <v>0.04</v>
      </c>
      <c r="E4089" s="21" t="n">
        <v>0.04</v>
      </c>
      <c r="F4089" s="21" t="n">
        <v>0.08</v>
      </c>
    </row>
    <row r="4090">
      <c r="A4090" t="inlineStr">
        <is>
          <t>145 - Upson</t>
        </is>
      </c>
      <c r="B4090" s="20" t="n">
        <v>47119</v>
      </c>
      <c r="C4090" s="20" t="n">
        <v>47848</v>
      </c>
      <c r="D4090" s="21" t="n">
        <v>0.04</v>
      </c>
      <c r="E4090" s="21" t="n">
        <v>0.02</v>
      </c>
      <c r="F4090" s="21" t="n">
        <v>0.06</v>
      </c>
    </row>
    <row r="4091">
      <c r="A4091" t="inlineStr">
        <is>
          <t>145 - Upson</t>
        </is>
      </c>
      <c r="B4091" s="20" t="n">
        <v>47849</v>
      </c>
      <c r="C4091" s="20" t="n">
        <v>2958465</v>
      </c>
      <c r="D4091" s="21" t="n">
        <v>0.04</v>
      </c>
      <c r="E4091" s="21" t="n">
        <v>0.01</v>
      </c>
      <c r="F4091" s="21" t="n">
        <v>0.05</v>
      </c>
    </row>
    <row r="4092">
      <c r="A4092" t="inlineStr">
        <is>
          <t>145CLF - Upson (Locomotive)</t>
        </is>
      </c>
      <c r="B4092" s="20" t="n">
        <v>44378</v>
      </c>
      <c r="C4092" s="20" t="n">
        <v>46022</v>
      </c>
      <c r="D4092" s="21" t="n">
        <v>0.04</v>
      </c>
      <c r="E4092" s="21" t="n">
        <v>0.03</v>
      </c>
      <c r="F4092" s="21" t="n">
        <v>0.07000000000000001</v>
      </c>
    </row>
    <row r="4093">
      <c r="A4093" t="inlineStr">
        <is>
          <t>145CLF - Upson (Locomotive)</t>
        </is>
      </c>
      <c r="B4093" s="20" t="n">
        <v>46023</v>
      </c>
      <c r="C4093" s="20" t="n">
        <v>46934</v>
      </c>
      <c r="D4093" s="21" t="n">
        <v>0.04</v>
      </c>
      <c r="E4093" s="21" t="n">
        <v>0.04</v>
      </c>
      <c r="F4093" s="21" t="n">
        <v>0.08</v>
      </c>
    </row>
    <row r="4094">
      <c r="A4094" t="inlineStr">
        <is>
          <t>145CLF - Upson (Locomotive)</t>
        </is>
      </c>
      <c r="B4094" s="20" t="n">
        <v>46935</v>
      </c>
      <c r="C4094" s="20" t="n">
        <v>47118</v>
      </c>
      <c r="D4094" s="21" t="n">
        <v>0.04</v>
      </c>
      <c r="E4094" s="21" t="n">
        <v>0.03</v>
      </c>
      <c r="F4094" s="21" t="n">
        <v>0.07000000000000001</v>
      </c>
    </row>
    <row r="4095">
      <c r="A4095" t="inlineStr">
        <is>
          <t>145CLF - Upson (Locomotive)</t>
        </is>
      </c>
      <c r="B4095" s="20" t="n">
        <v>47119</v>
      </c>
      <c r="C4095" s="20" t="n">
        <v>47848</v>
      </c>
      <c r="D4095" s="21" t="n">
        <v>0.04</v>
      </c>
      <c r="E4095" s="21" t="n">
        <v>0.02</v>
      </c>
      <c r="F4095" s="21" t="n">
        <v>0.06</v>
      </c>
    </row>
    <row r="4096">
      <c r="A4096" t="inlineStr">
        <is>
          <t>145CLF - Upson (Locomotive)</t>
        </is>
      </c>
      <c r="B4096" s="20" t="n">
        <v>47849</v>
      </c>
      <c r="C4096" s="20" t="n">
        <v>2958465</v>
      </c>
      <c r="D4096" s="21" t="n">
        <v>0.04</v>
      </c>
      <c r="E4096" s="21" t="n">
        <v>0.01</v>
      </c>
      <c r="F4096" s="21" t="n">
        <v>0.05</v>
      </c>
    </row>
    <row r="4097">
      <c r="A4097" t="inlineStr">
        <is>
          <t>145E - Upson (Energy)</t>
        </is>
      </c>
      <c r="B4097" s="20" t="n">
        <v>41275</v>
      </c>
      <c r="C4097" s="20" t="n">
        <v>41639</v>
      </c>
      <c r="D4097" s="21" t="n">
        <v>0.03</v>
      </c>
      <c r="E4097" s="21" t="n">
        <v>0.025</v>
      </c>
      <c r="F4097" s="21" t="n">
        <v>0.055</v>
      </c>
    </row>
    <row r="4098">
      <c r="A4098" t="inlineStr">
        <is>
          <t>145E - Upson (Energy)</t>
        </is>
      </c>
      <c r="B4098" s="20" t="n">
        <v>41640</v>
      </c>
      <c r="C4098" s="20" t="n">
        <v>42004</v>
      </c>
      <c r="D4098" s="21" t="n">
        <v>0.02</v>
      </c>
      <c r="E4098" s="21" t="n">
        <v>0.02</v>
      </c>
      <c r="F4098" s="21" t="n">
        <v>0.04</v>
      </c>
    </row>
    <row r="4099">
      <c r="A4099" t="inlineStr">
        <is>
          <t>145E - Upson (Energy)</t>
        </is>
      </c>
      <c r="B4099" s="20" t="n">
        <v>42005</v>
      </c>
      <c r="C4099" s="20" t="n">
        <v>42369</v>
      </c>
      <c r="D4099" s="21" t="n">
        <v>0.01</v>
      </c>
      <c r="E4099" s="21" t="n">
        <v>0.015</v>
      </c>
      <c r="F4099" s="21" t="n">
        <v>0.025</v>
      </c>
    </row>
    <row r="4100">
      <c r="A4100" t="inlineStr">
        <is>
          <t>145E - Upson (Energy)</t>
        </is>
      </c>
      <c r="B4100" s="20" t="n">
        <v>42370</v>
      </c>
      <c r="C4100" s="20" t="n">
        <v>47118</v>
      </c>
      <c r="D4100" s="21" t="n">
        <v>0</v>
      </c>
      <c r="E4100" s="21" t="n">
        <v>0.01</v>
      </c>
      <c r="F4100" s="21" t="n">
        <v>0.01</v>
      </c>
    </row>
    <row r="4101">
      <c r="A4101" t="inlineStr">
        <is>
          <t>145E - Upson (Energy)</t>
        </is>
      </c>
      <c r="B4101" s="20" t="n">
        <v>47119</v>
      </c>
      <c r="C4101" s="20" t="n">
        <v>2958465</v>
      </c>
      <c r="D4101" s="21" t="n">
        <v>0</v>
      </c>
      <c r="E4101" s="21" t="n">
        <v>0</v>
      </c>
      <c r="F4101" s="21" t="n">
        <v>0</v>
      </c>
    </row>
    <row r="4102">
      <c r="A4102" t="inlineStr">
        <is>
          <t>145JT - Upson (Jet Fuel)</t>
        </is>
      </c>
      <c r="B4102" s="20" t="n">
        <v>42005</v>
      </c>
      <c r="C4102" s="20" t="n">
        <v>42185</v>
      </c>
      <c r="D4102" s="21" t="n">
        <v>0</v>
      </c>
      <c r="E4102" s="21" t="n">
        <v>0</v>
      </c>
      <c r="F4102" s="21" t="n">
        <v>0</v>
      </c>
    </row>
    <row r="4103">
      <c r="A4103" t="inlineStr">
        <is>
          <t>145JT - Upson (Jet Fuel)</t>
        </is>
      </c>
      <c r="B4103" s="20" t="n">
        <v>42186</v>
      </c>
      <c r="C4103" s="20" t="n">
        <v>43281</v>
      </c>
      <c r="D4103" s="21" t="n">
        <v>0.04</v>
      </c>
      <c r="E4103" s="21" t="n">
        <v>0.03</v>
      </c>
      <c r="F4103" s="21" t="n">
        <v>0.07000000000000001</v>
      </c>
    </row>
    <row r="4104">
      <c r="A4104" t="inlineStr">
        <is>
          <t>145JT - Upson (Jet Fuel)</t>
        </is>
      </c>
      <c r="B4104" s="20" t="n">
        <v>43282</v>
      </c>
      <c r="C4104" s="20" t="n">
        <v>43312</v>
      </c>
      <c r="D4104" s="21" t="n">
        <v>0.04</v>
      </c>
      <c r="E4104" s="21" t="n">
        <v>0.01</v>
      </c>
      <c r="F4104" s="21" t="n">
        <v>0.05</v>
      </c>
    </row>
    <row r="4105">
      <c r="A4105" t="inlineStr">
        <is>
          <t>145JT - Upson (Jet Fuel)</t>
        </is>
      </c>
      <c r="B4105" s="20" t="n">
        <v>43313</v>
      </c>
      <c r="C4105" s="20" t="n">
        <v>2958465</v>
      </c>
      <c r="D4105" s="21" t="n">
        <v>0</v>
      </c>
      <c r="E4105" s="21" t="n">
        <v>0.01</v>
      </c>
      <c r="F4105" s="21" t="n">
        <v>0.01</v>
      </c>
    </row>
    <row r="4106">
      <c r="A4106" t="inlineStr">
        <is>
          <t>145TE - Upson (TSPLOST Exempt)</t>
        </is>
      </c>
      <c r="B4106" s="20" t="n">
        <v>29768</v>
      </c>
      <c r="C4106" s="20" t="n">
        <v>35155</v>
      </c>
      <c r="D4106" s="21" t="n">
        <v>0.04</v>
      </c>
      <c r="E4106" s="21" t="n">
        <v>0.01</v>
      </c>
      <c r="F4106" s="21" t="n">
        <v>0.05</v>
      </c>
    </row>
    <row r="4107">
      <c r="A4107" t="inlineStr">
        <is>
          <t>145TE - Upson (TSPLOST Exempt)</t>
        </is>
      </c>
      <c r="B4107" s="20" t="n">
        <v>35156</v>
      </c>
      <c r="C4107" s="20" t="n">
        <v>36341</v>
      </c>
      <c r="D4107" s="21" t="n">
        <v>0.04</v>
      </c>
      <c r="E4107" s="21" t="n">
        <v>0.02</v>
      </c>
      <c r="F4107" s="21" t="n">
        <v>0.06</v>
      </c>
    </row>
    <row r="4108">
      <c r="A4108" t="inlineStr">
        <is>
          <t>145TE - Upson (TSPLOST Exempt)</t>
        </is>
      </c>
      <c r="B4108" s="20" t="n">
        <v>36342</v>
      </c>
      <c r="C4108" s="20" t="n">
        <v>36616</v>
      </c>
      <c r="D4108" s="21" t="n">
        <v>0.04</v>
      </c>
      <c r="E4108" s="21" t="n">
        <v>0.01</v>
      </c>
      <c r="F4108" s="21" t="n">
        <v>0.05</v>
      </c>
    </row>
    <row r="4109">
      <c r="A4109" t="inlineStr">
        <is>
          <t>145TE - Upson (TSPLOST Exempt)</t>
        </is>
      </c>
      <c r="B4109" s="20" t="n">
        <v>36617</v>
      </c>
      <c r="C4109" s="20" t="n">
        <v>37437</v>
      </c>
      <c r="D4109" s="21" t="n">
        <v>0.04</v>
      </c>
      <c r="E4109" s="21" t="n">
        <v>0.02</v>
      </c>
      <c r="F4109" s="21" t="n">
        <v>0.06</v>
      </c>
    </row>
    <row r="4110">
      <c r="A4110" t="inlineStr">
        <is>
          <t>145TE - Upson (TSPLOST Exempt)</t>
        </is>
      </c>
      <c r="B4110" s="20" t="n">
        <v>37438</v>
      </c>
      <c r="C4110" s="20" t="n">
        <v>38625</v>
      </c>
      <c r="D4110" s="21" t="n">
        <v>0.04</v>
      </c>
      <c r="E4110" s="21" t="n">
        <v>0.03</v>
      </c>
      <c r="F4110" s="21" t="n">
        <v>0.07000000000000001</v>
      </c>
    </row>
    <row r="4111">
      <c r="A4111" t="inlineStr">
        <is>
          <t>145TE - Upson (TSPLOST Exempt)</t>
        </is>
      </c>
      <c r="B4111" s="20" t="n">
        <v>38626</v>
      </c>
      <c r="C4111" s="20" t="n">
        <v>38898</v>
      </c>
      <c r="D4111" s="21" t="n">
        <v>0.04</v>
      </c>
      <c r="E4111" s="21" t="n">
        <v>0.02</v>
      </c>
      <c r="F4111" s="21" t="n">
        <v>0.06</v>
      </c>
    </row>
    <row r="4112">
      <c r="A4112" t="inlineStr">
        <is>
          <t>145TE - Upson (TSPLOST Exempt)</t>
        </is>
      </c>
      <c r="B4112" s="20" t="n">
        <v>38899</v>
      </c>
      <c r="C4112" s="20" t="n">
        <v>40633</v>
      </c>
      <c r="D4112" s="21" t="n">
        <v>0.04</v>
      </c>
      <c r="E4112" s="21" t="n">
        <v>0.03</v>
      </c>
      <c r="F4112" s="21" t="n">
        <v>0.07000000000000001</v>
      </c>
    </row>
    <row r="4113">
      <c r="A4113" t="inlineStr">
        <is>
          <t>145TE - Upson (TSPLOST Exempt)</t>
        </is>
      </c>
      <c r="B4113" s="20" t="n">
        <v>40634</v>
      </c>
      <c r="C4113" s="20" t="n">
        <v>40724</v>
      </c>
      <c r="D4113" s="21" t="n">
        <v>0.04</v>
      </c>
      <c r="E4113" s="21" t="n">
        <v>0.02</v>
      </c>
      <c r="F4113" s="21" t="n">
        <v>0.06</v>
      </c>
    </row>
    <row r="4114">
      <c r="A4114" t="inlineStr">
        <is>
          <t>145TE - Upson (TSPLOST Exempt)</t>
        </is>
      </c>
      <c r="B4114" s="20" t="n">
        <v>40725</v>
      </c>
      <c r="C4114" s="20" t="n">
        <v>46022</v>
      </c>
      <c r="D4114" s="21" t="n">
        <v>0.04</v>
      </c>
      <c r="E4114" s="21" t="n">
        <v>0.03</v>
      </c>
      <c r="F4114" s="21" t="n">
        <v>0.07000000000000001</v>
      </c>
    </row>
    <row r="4115">
      <c r="A4115" t="inlineStr">
        <is>
          <t>145TE - Upson (TSPLOST Exempt)</t>
        </is>
      </c>
      <c r="B4115" s="20" t="n">
        <v>46023</v>
      </c>
      <c r="C4115" s="20" t="n">
        <v>46934</v>
      </c>
      <c r="D4115" s="21" t="n">
        <v>0.04</v>
      </c>
      <c r="E4115" s="21" t="n">
        <v>0.04</v>
      </c>
      <c r="F4115" s="21" t="n">
        <v>0.08</v>
      </c>
    </row>
    <row r="4116">
      <c r="A4116" t="inlineStr">
        <is>
          <t>145TE - Upson (TSPLOST Exempt)</t>
        </is>
      </c>
      <c r="B4116" s="20" t="n">
        <v>46935</v>
      </c>
      <c r="C4116" s="20" t="n">
        <v>47118</v>
      </c>
      <c r="D4116" s="21" t="n">
        <v>0.04</v>
      </c>
      <c r="E4116" s="21" t="n">
        <v>0.03</v>
      </c>
      <c r="F4116" s="21" t="n">
        <v>0.07000000000000001</v>
      </c>
    </row>
    <row r="4117">
      <c r="A4117" t="inlineStr">
        <is>
          <t>145TE - Upson (TSPLOST Exempt)</t>
        </is>
      </c>
      <c r="B4117" s="20" t="n">
        <v>47119</v>
      </c>
      <c r="C4117" s="20" t="n">
        <v>47848</v>
      </c>
      <c r="D4117" s="21" t="n">
        <v>0.04</v>
      </c>
      <c r="E4117" s="21" t="n">
        <v>0.02</v>
      </c>
      <c r="F4117" s="21" t="n">
        <v>0.06</v>
      </c>
    </row>
    <row r="4118">
      <c r="A4118" t="inlineStr">
        <is>
          <t>145TE - Upson (TSPLOST Exempt)</t>
        </is>
      </c>
      <c r="B4118" s="20" t="n">
        <v>47849</v>
      </c>
      <c r="C4118" s="20" t="n">
        <v>2958465</v>
      </c>
      <c r="D4118" s="21" t="n">
        <v>0.04</v>
      </c>
      <c r="E4118" s="21" t="n">
        <v>0.01</v>
      </c>
      <c r="F4118" s="21" t="n">
        <v>0.05</v>
      </c>
    </row>
    <row r="4119">
      <c r="A4119" t="inlineStr">
        <is>
          <t>146 - Walker</t>
        </is>
      </c>
      <c r="B4119" s="20" t="n">
        <v>27851</v>
      </c>
      <c r="C4119" s="20" t="n">
        <v>32142</v>
      </c>
      <c r="D4119" s="21" t="n">
        <v>0.04</v>
      </c>
      <c r="E4119" s="21" t="n">
        <v>0.01</v>
      </c>
      <c r="F4119" s="21" t="n">
        <v>0.05</v>
      </c>
    </row>
    <row r="4120">
      <c r="A4120" t="inlineStr">
        <is>
          <t>146 - Walker</t>
        </is>
      </c>
      <c r="B4120" s="20" t="n">
        <v>32143</v>
      </c>
      <c r="C4120" s="20" t="n">
        <v>33969</v>
      </c>
      <c r="D4120" s="21" t="n">
        <v>0.04</v>
      </c>
      <c r="E4120" s="21" t="n">
        <v>0.02</v>
      </c>
      <c r="F4120" s="21" t="n">
        <v>0.06</v>
      </c>
    </row>
    <row r="4121">
      <c r="A4121" t="inlineStr">
        <is>
          <t>146 - Walker</t>
        </is>
      </c>
      <c r="B4121" s="20" t="n">
        <v>33970</v>
      </c>
      <c r="C4121" s="20" t="n">
        <v>34242</v>
      </c>
      <c r="D4121" s="21" t="n">
        <v>0.04</v>
      </c>
      <c r="E4121" s="21" t="n">
        <v>0.01</v>
      </c>
      <c r="F4121" s="21" t="n">
        <v>0.05</v>
      </c>
    </row>
    <row r="4122">
      <c r="A4122" t="inlineStr">
        <is>
          <t>146 - Walker</t>
        </is>
      </c>
      <c r="B4122" s="20" t="n">
        <v>34243</v>
      </c>
      <c r="C4122" s="20" t="n">
        <v>35611</v>
      </c>
      <c r="D4122" s="21" t="n">
        <v>0.04</v>
      </c>
      <c r="E4122" s="21" t="n">
        <v>0.02</v>
      </c>
      <c r="F4122" s="21" t="n">
        <v>0.06</v>
      </c>
    </row>
    <row r="4123">
      <c r="A4123" t="inlineStr">
        <is>
          <t>146 - Walker</t>
        </is>
      </c>
      <c r="B4123" s="20" t="n">
        <v>35612</v>
      </c>
      <c r="C4123" s="20" t="n">
        <v>43190</v>
      </c>
      <c r="D4123" s="21" t="n">
        <v>0.04</v>
      </c>
      <c r="E4123" s="21" t="n">
        <v>0.03</v>
      </c>
      <c r="F4123" s="21" t="n">
        <v>0.07000000000000001</v>
      </c>
    </row>
    <row r="4124">
      <c r="A4124" t="inlineStr">
        <is>
          <t>146 - Walker</t>
        </is>
      </c>
      <c r="B4124" s="20" t="n">
        <v>43191</v>
      </c>
      <c r="C4124" s="20" t="n">
        <v>43373</v>
      </c>
      <c r="D4124" s="21" t="n">
        <v>0.04</v>
      </c>
      <c r="E4124" s="21" t="n">
        <v>0.04</v>
      </c>
      <c r="F4124" s="21" t="n">
        <v>0.08</v>
      </c>
    </row>
    <row r="4125">
      <c r="A4125" t="inlineStr">
        <is>
          <t>146 - Walker</t>
        </is>
      </c>
      <c r="B4125" s="20" t="n">
        <v>43374</v>
      </c>
      <c r="C4125" s="20" t="n">
        <v>44834</v>
      </c>
      <c r="D4125" s="21" t="n">
        <v>0.04</v>
      </c>
      <c r="E4125" s="21" t="n">
        <v>0.04</v>
      </c>
      <c r="F4125" s="21" t="n">
        <v>0.08</v>
      </c>
    </row>
    <row r="4126">
      <c r="A4126" t="inlineStr">
        <is>
          <t>146 - Walker</t>
        </is>
      </c>
      <c r="B4126" s="20" t="n">
        <v>44835</v>
      </c>
      <c r="C4126" s="20" t="n">
        <v>45382</v>
      </c>
      <c r="D4126" s="21" t="n">
        <v>0.04</v>
      </c>
      <c r="E4126" s="21" t="n">
        <v>0.03</v>
      </c>
      <c r="F4126" s="21" t="n">
        <v>0.07000000000000001</v>
      </c>
    </row>
    <row r="4127">
      <c r="A4127" t="inlineStr">
        <is>
          <t>146 - Walker</t>
        </is>
      </c>
      <c r="B4127" s="20" t="n">
        <v>45383</v>
      </c>
      <c r="C4127" s="20" t="n">
        <v>46295</v>
      </c>
      <c r="D4127" s="21" t="n">
        <v>0.04</v>
      </c>
      <c r="E4127" s="21" t="n">
        <v>0.04</v>
      </c>
      <c r="F4127" s="21" t="n">
        <v>0.08</v>
      </c>
    </row>
    <row r="4128">
      <c r="A4128" t="inlineStr">
        <is>
          <t>146 - Walker</t>
        </is>
      </c>
      <c r="B4128" s="20" t="n">
        <v>46296</v>
      </c>
      <c r="C4128" s="20" t="n">
        <v>46568</v>
      </c>
      <c r="D4128" s="21" t="n">
        <v>0.04</v>
      </c>
      <c r="E4128" s="21" t="n">
        <v>0.03</v>
      </c>
      <c r="F4128" s="21" t="n">
        <v>0.07000000000000001</v>
      </c>
    </row>
    <row r="4129">
      <c r="A4129" t="inlineStr">
        <is>
          <t>146 - Walker</t>
        </is>
      </c>
      <c r="B4129" s="20" t="n">
        <v>46569</v>
      </c>
      <c r="C4129" s="20" t="n">
        <v>47208</v>
      </c>
      <c r="D4129" s="21" t="n">
        <v>0.04</v>
      </c>
      <c r="E4129" s="21" t="n">
        <v>0.02</v>
      </c>
      <c r="F4129" s="21" t="n">
        <v>0.06</v>
      </c>
    </row>
    <row r="4130">
      <c r="A4130" t="inlineStr">
        <is>
          <t>146 - Walker</t>
        </is>
      </c>
      <c r="B4130" s="20" t="n">
        <v>47209</v>
      </c>
      <c r="C4130" s="20" t="n">
        <v>2958465</v>
      </c>
      <c r="D4130" s="21" t="n">
        <v>0.04</v>
      </c>
      <c r="E4130" s="21" t="n">
        <v>0.01</v>
      </c>
      <c r="F4130" s="21" t="n">
        <v>0.05</v>
      </c>
    </row>
    <row r="4131">
      <c r="A4131" t="inlineStr">
        <is>
          <t>146CLF - Walker (Locomotive)</t>
        </is>
      </c>
      <c r="B4131" s="20" t="n">
        <v>44378</v>
      </c>
      <c r="C4131" s="20" t="n">
        <v>46295</v>
      </c>
      <c r="D4131" s="21" t="n">
        <v>0.04</v>
      </c>
      <c r="E4131" s="21" t="n">
        <v>0.03</v>
      </c>
      <c r="F4131" s="21" t="n">
        <v>0.07000000000000001</v>
      </c>
    </row>
    <row r="4132">
      <c r="A4132" t="inlineStr">
        <is>
          <t>146CLF - Walker (Locomotive)</t>
        </is>
      </c>
      <c r="B4132" s="20" t="n">
        <v>46296</v>
      </c>
      <c r="C4132" s="20" t="n">
        <v>46568</v>
      </c>
      <c r="D4132" s="21" t="n">
        <v>0.04</v>
      </c>
      <c r="E4132" s="21" t="n">
        <v>0.02</v>
      </c>
      <c r="F4132" s="21" t="n">
        <v>0.06</v>
      </c>
    </row>
    <row r="4133">
      <c r="A4133" t="inlineStr">
        <is>
          <t>146CLF - Walker (Locomotive)</t>
        </is>
      </c>
      <c r="B4133" s="20" t="n">
        <v>46569</v>
      </c>
      <c r="C4133" s="20" t="n">
        <v>2958465</v>
      </c>
      <c r="D4133" s="21" t="n">
        <v>0.04</v>
      </c>
      <c r="E4133" s="21" t="n">
        <v>0.01</v>
      </c>
      <c r="F4133" s="21" t="n">
        <v>0.05</v>
      </c>
    </row>
    <row r="4134">
      <c r="A4134" t="inlineStr">
        <is>
          <t>146E - Walker (Energy)</t>
        </is>
      </c>
      <c r="B4134" s="20" t="n">
        <v>41275</v>
      </c>
      <c r="C4134" s="20" t="n">
        <v>41639</v>
      </c>
      <c r="D4134" s="21" t="n">
        <v>0.03</v>
      </c>
      <c r="E4134" s="21" t="n">
        <v>0.025</v>
      </c>
      <c r="F4134" s="21" t="n">
        <v>0.055</v>
      </c>
    </row>
    <row r="4135">
      <c r="A4135" t="inlineStr">
        <is>
          <t>146E - Walker (Energy)</t>
        </is>
      </c>
      <c r="B4135" s="20" t="n">
        <v>41640</v>
      </c>
      <c r="C4135" s="20" t="n">
        <v>42004</v>
      </c>
      <c r="D4135" s="21" t="n">
        <v>0.02</v>
      </c>
      <c r="E4135" s="21" t="n">
        <v>0.02</v>
      </c>
      <c r="F4135" s="21" t="n">
        <v>0.04</v>
      </c>
    </row>
    <row r="4136">
      <c r="A4136" t="inlineStr">
        <is>
          <t>146E - Walker (Energy)</t>
        </is>
      </c>
      <c r="B4136" s="20" t="n">
        <v>42005</v>
      </c>
      <c r="C4136" s="20" t="n">
        <v>42369</v>
      </c>
      <c r="D4136" s="21" t="n">
        <v>0.01</v>
      </c>
      <c r="E4136" s="21" t="n">
        <v>0.015</v>
      </c>
      <c r="F4136" s="21" t="n">
        <v>0.025</v>
      </c>
    </row>
    <row r="4137">
      <c r="A4137" t="inlineStr">
        <is>
          <t>146E - Walker (Energy)</t>
        </is>
      </c>
      <c r="B4137" s="20" t="n">
        <v>42370</v>
      </c>
      <c r="C4137" s="20" t="n">
        <v>46568</v>
      </c>
      <c r="D4137" s="21" t="n">
        <v>0</v>
      </c>
      <c r="E4137" s="21" t="n">
        <v>0.01</v>
      </c>
      <c r="F4137" s="21" t="n">
        <v>0.01</v>
      </c>
    </row>
    <row r="4138">
      <c r="A4138" t="inlineStr">
        <is>
          <t>146E - Walker (Energy)</t>
        </is>
      </c>
      <c r="B4138" s="20" t="n">
        <v>46569</v>
      </c>
      <c r="C4138" s="20" t="n">
        <v>2958465</v>
      </c>
      <c r="D4138" s="21" t="n">
        <v>0</v>
      </c>
      <c r="E4138" s="21" t="n">
        <v>0</v>
      </c>
      <c r="F4138" s="21" t="n">
        <v>0</v>
      </c>
    </row>
    <row r="4139">
      <c r="A4139" t="inlineStr">
        <is>
          <t>146JT - Walker (Jet Fuel)</t>
        </is>
      </c>
      <c r="B4139" s="20" t="n">
        <v>42005</v>
      </c>
      <c r="C4139" s="20" t="n">
        <v>42185</v>
      </c>
      <c r="D4139" s="21" t="n">
        <v>0</v>
      </c>
      <c r="E4139" s="21" t="n">
        <v>0</v>
      </c>
      <c r="F4139" s="21" t="n">
        <v>0</v>
      </c>
    </row>
    <row r="4140">
      <c r="A4140" t="inlineStr">
        <is>
          <t>146JT - Walker (Jet Fuel)</t>
        </is>
      </c>
      <c r="B4140" s="20" t="n">
        <v>42186</v>
      </c>
      <c r="C4140" s="20" t="n">
        <v>43190</v>
      </c>
      <c r="D4140" s="21" t="n">
        <v>0.04</v>
      </c>
      <c r="E4140" s="21" t="n">
        <v>0.03</v>
      </c>
      <c r="F4140" s="21" t="n">
        <v>0.07000000000000001</v>
      </c>
    </row>
    <row r="4141">
      <c r="A4141" t="inlineStr">
        <is>
          <t>146JT - Walker (Jet Fuel)</t>
        </is>
      </c>
      <c r="B4141" s="20" t="n">
        <v>43191</v>
      </c>
      <c r="C4141" s="20" t="n">
        <v>43281</v>
      </c>
      <c r="D4141" s="21" t="n">
        <v>0.04</v>
      </c>
      <c r="E4141" s="21" t="n">
        <v>0.04</v>
      </c>
      <c r="F4141" s="21" t="n">
        <v>0.08</v>
      </c>
    </row>
    <row r="4142">
      <c r="A4142" t="inlineStr">
        <is>
          <t>146JT - Walker (Jet Fuel)</t>
        </is>
      </c>
      <c r="B4142" s="20" t="n">
        <v>43282</v>
      </c>
      <c r="C4142" s="20" t="n">
        <v>43312</v>
      </c>
      <c r="D4142" s="21" t="n">
        <v>0.04</v>
      </c>
      <c r="E4142" s="21" t="n">
        <v>0.01</v>
      </c>
      <c r="F4142" s="21" t="n">
        <v>0.05</v>
      </c>
    </row>
    <row r="4143">
      <c r="A4143" t="inlineStr">
        <is>
          <t>146JT - Walker (Jet Fuel)</t>
        </is>
      </c>
      <c r="B4143" s="20" t="n">
        <v>43313</v>
      </c>
      <c r="C4143" s="20" t="n">
        <v>2958465</v>
      </c>
      <c r="D4143" s="21" t="n">
        <v>0</v>
      </c>
      <c r="E4143" s="21" t="n">
        <v>0.01</v>
      </c>
      <c r="F4143" s="21" t="n">
        <v>0.01</v>
      </c>
    </row>
    <row r="4144">
      <c r="A4144" t="inlineStr">
        <is>
          <t>146TE - Walker (TSPLOST Exempt)</t>
        </is>
      </c>
      <c r="B4144" s="20" t="n">
        <v>35612</v>
      </c>
      <c r="C4144" s="20" t="n">
        <v>46295</v>
      </c>
      <c r="D4144" s="21" t="n">
        <v>0.04</v>
      </c>
      <c r="E4144" s="21" t="n">
        <v>0.03</v>
      </c>
      <c r="F4144" s="21" t="n">
        <v>0.07000000000000001</v>
      </c>
    </row>
    <row r="4145">
      <c r="A4145" t="inlineStr">
        <is>
          <t>146TE - Walker (TSPLOST Exempt)</t>
        </is>
      </c>
      <c r="B4145" s="20" t="n">
        <v>46296</v>
      </c>
      <c r="C4145" s="20" t="n">
        <v>46568</v>
      </c>
      <c r="D4145" s="21" t="n">
        <v>0.04</v>
      </c>
      <c r="E4145" s="21" t="n">
        <v>0.02</v>
      </c>
      <c r="F4145" s="21" t="n">
        <v>0.06</v>
      </c>
    </row>
    <row r="4146">
      <c r="A4146" t="inlineStr">
        <is>
          <t>146TE - Walker (TSPLOST Exempt)</t>
        </is>
      </c>
      <c r="B4146" s="20" t="n">
        <v>46569</v>
      </c>
      <c r="C4146" s="20" t="n">
        <v>2958465</v>
      </c>
      <c r="D4146" s="21" t="n">
        <v>0.04</v>
      </c>
      <c r="E4146" s="21" t="n">
        <v>0.01</v>
      </c>
      <c r="F4146" s="21" t="n">
        <v>0.05</v>
      </c>
    </row>
    <row r="4147">
      <c r="A4147" t="inlineStr">
        <is>
          <t>147 - Walton</t>
        </is>
      </c>
      <c r="B4147" s="20" t="n">
        <v>29129</v>
      </c>
      <c r="C4147" s="20" t="n">
        <v>31412</v>
      </c>
      <c r="D4147" s="21" t="n">
        <v>0.04</v>
      </c>
      <c r="E4147" s="21" t="n">
        <v>0.01</v>
      </c>
      <c r="F4147" s="21" t="n">
        <v>0.05</v>
      </c>
    </row>
    <row r="4148">
      <c r="A4148" t="inlineStr">
        <is>
          <t>147 - Walton</t>
        </is>
      </c>
      <c r="B4148" s="20" t="n">
        <v>31413</v>
      </c>
      <c r="C4148" s="20" t="n">
        <v>33694</v>
      </c>
      <c r="D4148" s="21" t="n">
        <v>0.04</v>
      </c>
      <c r="E4148" s="21" t="n">
        <v>0.02</v>
      </c>
      <c r="F4148" s="21" t="n">
        <v>0.06</v>
      </c>
    </row>
    <row r="4149">
      <c r="A4149" t="inlineStr">
        <is>
          <t>147 - Walton</t>
        </is>
      </c>
      <c r="B4149" s="20" t="n">
        <v>33695</v>
      </c>
      <c r="C4149" s="20" t="n">
        <v>35795</v>
      </c>
      <c r="D4149" s="21" t="n">
        <v>0.04</v>
      </c>
      <c r="E4149" s="21" t="n">
        <v>0.01</v>
      </c>
      <c r="F4149" s="21" t="n">
        <v>0.05</v>
      </c>
    </row>
    <row r="4150">
      <c r="A4150" t="inlineStr">
        <is>
          <t>147 - Walton</t>
        </is>
      </c>
      <c r="B4150" s="20" t="n">
        <v>35796</v>
      </c>
      <c r="C4150" s="20" t="n">
        <v>37256</v>
      </c>
      <c r="D4150" s="21" t="n">
        <v>0.04</v>
      </c>
      <c r="E4150" s="21" t="n">
        <v>0.02</v>
      </c>
      <c r="F4150" s="21" t="n">
        <v>0.06</v>
      </c>
    </row>
    <row r="4151">
      <c r="A4151" t="inlineStr">
        <is>
          <t>147 - Walton</t>
        </is>
      </c>
      <c r="B4151" s="20" t="n">
        <v>37257</v>
      </c>
      <c r="C4151" s="20" t="n">
        <v>46660</v>
      </c>
      <c r="D4151" s="21" t="n">
        <v>0.04</v>
      </c>
      <c r="E4151" s="21" t="n">
        <v>0.03</v>
      </c>
      <c r="F4151" s="21" t="n">
        <v>0.07000000000000001</v>
      </c>
    </row>
    <row r="4152">
      <c r="A4152" t="inlineStr">
        <is>
          <t>147 - Walton</t>
        </is>
      </c>
      <c r="B4152" s="20" t="n">
        <v>46661</v>
      </c>
      <c r="C4152" s="20" t="n">
        <v>47848</v>
      </c>
      <c r="D4152" s="21" t="n">
        <v>0.04</v>
      </c>
      <c r="E4152" s="21" t="n">
        <v>0.02</v>
      </c>
      <c r="F4152" s="21" t="n">
        <v>0.06</v>
      </c>
    </row>
    <row r="4153">
      <c r="A4153" t="inlineStr">
        <is>
          <t>147 - Walton</t>
        </is>
      </c>
      <c r="B4153" s="20" t="n">
        <v>47849</v>
      </c>
      <c r="C4153" s="20" t="n">
        <v>2958465</v>
      </c>
      <c r="D4153" s="21" t="n">
        <v>0.04</v>
      </c>
      <c r="E4153" s="21" t="n">
        <v>0.01</v>
      </c>
      <c r="F4153" s="21" t="n">
        <v>0.05</v>
      </c>
    </row>
    <row r="4154">
      <c r="A4154" t="inlineStr">
        <is>
          <t>147CLF - Walton (Locomotive)</t>
        </is>
      </c>
      <c r="B4154" s="20" t="n">
        <v>44378</v>
      </c>
      <c r="C4154" s="20" t="n">
        <v>46660</v>
      </c>
      <c r="D4154" s="21" t="n">
        <v>0.04</v>
      </c>
      <c r="E4154" s="21" t="n">
        <v>0.03</v>
      </c>
      <c r="F4154" s="21" t="n">
        <v>0.07000000000000001</v>
      </c>
    </row>
    <row r="4155">
      <c r="A4155" t="inlineStr">
        <is>
          <t>147CLF - Walton (Locomotive)</t>
        </is>
      </c>
      <c r="B4155" s="20" t="n">
        <v>46661</v>
      </c>
      <c r="C4155" s="20" t="n">
        <v>47848</v>
      </c>
      <c r="D4155" s="21" t="n">
        <v>0.04</v>
      </c>
      <c r="E4155" s="21" t="n">
        <v>0.02</v>
      </c>
      <c r="F4155" s="21" t="n">
        <v>0.06</v>
      </c>
    </row>
    <row r="4156">
      <c r="A4156" t="inlineStr">
        <is>
          <t>147CLF - Walton (Locomotive)</t>
        </is>
      </c>
      <c r="B4156" s="20" t="n">
        <v>47849</v>
      </c>
      <c r="C4156" s="20" t="n">
        <v>2958465</v>
      </c>
      <c r="D4156" s="21" t="n">
        <v>0.04</v>
      </c>
      <c r="E4156" s="21" t="n">
        <v>0.01</v>
      </c>
      <c r="F4156" s="21" t="n">
        <v>0.05</v>
      </c>
    </row>
    <row r="4157">
      <c r="A4157" t="inlineStr">
        <is>
          <t>147E - Walton (Energy)</t>
        </is>
      </c>
      <c r="B4157" s="20" t="n">
        <v>41275</v>
      </c>
      <c r="C4157" s="20" t="n">
        <v>41639</v>
      </c>
      <c r="D4157" s="21" t="n">
        <v>0.03</v>
      </c>
      <c r="E4157" s="21" t="n">
        <v>0.025</v>
      </c>
      <c r="F4157" s="21" t="n">
        <v>0.055</v>
      </c>
    </row>
    <row r="4158">
      <c r="A4158" t="inlineStr">
        <is>
          <t>147E - Walton (Energy)</t>
        </is>
      </c>
      <c r="B4158" s="20" t="n">
        <v>41640</v>
      </c>
      <c r="C4158" s="20" t="n">
        <v>42004</v>
      </c>
      <c r="D4158" s="21" t="n">
        <v>0.02</v>
      </c>
      <c r="E4158" s="21" t="n">
        <v>0.02</v>
      </c>
      <c r="F4158" s="21" t="n">
        <v>0.04</v>
      </c>
    </row>
    <row r="4159">
      <c r="A4159" t="inlineStr">
        <is>
          <t>147E - Walton (Energy)</t>
        </is>
      </c>
      <c r="B4159" s="20" t="n">
        <v>42005</v>
      </c>
      <c r="C4159" s="20" t="n">
        <v>42369</v>
      </c>
      <c r="D4159" s="21" t="n">
        <v>0.01</v>
      </c>
      <c r="E4159" s="21" t="n">
        <v>0.015</v>
      </c>
      <c r="F4159" s="21" t="n">
        <v>0.025</v>
      </c>
    </row>
    <row r="4160">
      <c r="A4160" t="inlineStr">
        <is>
          <t>147E - Walton (Energy)</t>
        </is>
      </c>
      <c r="B4160" s="20" t="n">
        <v>42370</v>
      </c>
      <c r="C4160" s="20" t="n">
        <v>46660</v>
      </c>
      <c r="D4160" s="21" t="n">
        <v>0</v>
      </c>
      <c r="E4160" s="21" t="n">
        <v>0.01</v>
      </c>
      <c r="F4160" s="21" t="n">
        <v>0.01</v>
      </c>
    </row>
    <row r="4161">
      <c r="A4161" t="inlineStr">
        <is>
          <t>147JT - Walton (Jet Fuel)</t>
        </is>
      </c>
      <c r="B4161" s="20" t="n">
        <v>42005</v>
      </c>
      <c r="C4161" s="20" t="n">
        <v>42185</v>
      </c>
      <c r="D4161" s="21" t="n">
        <v>0</v>
      </c>
      <c r="E4161" s="21" t="n">
        <v>0</v>
      </c>
      <c r="F4161" s="21" t="n">
        <v>0</v>
      </c>
    </row>
    <row r="4162">
      <c r="A4162" t="inlineStr">
        <is>
          <t>147JT - Walton (Jet Fuel)</t>
        </is>
      </c>
      <c r="B4162" s="20" t="n">
        <v>42186</v>
      </c>
      <c r="C4162" s="20" t="n">
        <v>43281</v>
      </c>
      <c r="D4162" s="21" t="n">
        <v>0.04</v>
      </c>
      <c r="E4162" s="21" t="n">
        <v>0.03</v>
      </c>
      <c r="F4162" s="21" t="n">
        <v>0.07000000000000001</v>
      </c>
    </row>
    <row r="4163">
      <c r="A4163" t="inlineStr">
        <is>
          <t>147JT - Walton (Jet Fuel)</t>
        </is>
      </c>
      <c r="B4163" s="20" t="n">
        <v>43282</v>
      </c>
      <c r="C4163" s="20" t="n">
        <v>43312</v>
      </c>
      <c r="D4163" s="21" t="n">
        <v>0.04</v>
      </c>
      <c r="E4163" s="21" t="n">
        <v>0.01</v>
      </c>
      <c r="F4163" s="21" t="n">
        <v>0.05</v>
      </c>
    </row>
    <row r="4164">
      <c r="A4164" t="inlineStr">
        <is>
          <t>147JT - Walton (Jet Fuel)</t>
        </is>
      </c>
      <c r="B4164" s="20" t="n">
        <v>43313</v>
      </c>
      <c r="C4164" s="20" t="n">
        <v>2958465</v>
      </c>
      <c r="D4164" s="21" t="n">
        <v>0</v>
      </c>
      <c r="E4164" s="21" t="n">
        <v>0.01</v>
      </c>
      <c r="F4164" s="21" t="n">
        <v>0.01</v>
      </c>
    </row>
    <row r="4165">
      <c r="A4165" t="inlineStr">
        <is>
          <t>148 - Ware</t>
        </is>
      </c>
      <c r="B4165" s="20" t="n">
        <v>28581</v>
      </c>
      <c r="C4165" s="20" t="n">
        <v>31502</v>
      </c>
      <c r="D4165" s="21" t="n">
        <v>0.04</v>
      </c>
      <c r="E4165" s="21" t="n">
        <v>0.01</v>
      </c>
      <c r="F4165" s="21" t="n">
        <v>0.05</v>
      </c>
    </row>
    <row r="4166">
      <c r="A4166" t="inlineStr">
        <is>
          <t>148 - Ware</t>
        </is>
      </c>
      <c r="B4166" s="20" t="n">
        <v>31503</v>
      </c>
      <c r="C4166" s="20" t="n">
        <v>33694</v>
      </c>
      <c r="D4166" s="21" t="n">
        <v>0.04</v>
      </c>
      <c r="E4166" s="21" t="n">
        <v>0.02</v>
      </c>
      <c r="F4166" s="21" t="n">
        <v>0.06</v>
      </c>
    </row>
    <row r="4167">
      <c r="A4167" t="inlineStr">
        <is>
          <t>148 - Ware</t>
        </is>
      </c>
      <c r="B4167" s="20" t="n">
        <v>33695</v>
      </c>
      <c r="C4167" s="20" t="n">
        <v>34150</v>
      </c>
      <c r="D4167" s="21" t="n">
        <v>0.04</v>
      </c>
      <c r="E4167" s="21" t="n">
        <v>0.01</v>
      </c>
      <c r="F4167" s="21" t="n">
        <v>0.05</v>
      </c>
    </row>
    <row r="4168">
      <c r="A4168" t="inlineStr">
        <is>
          <t>148 - Ware</t>
        </is>
      </c>
      <c r="B4168" s="20" t="n">
        <v>34151</v>
      </c>
      <c r="C4168" s="20" t="n">
        <v>35795</v>
      </c>
      <c r="D4168" s="21" t="n">
        <v>0.04</v>
      </c>
      <c r="E4168" s="21" t="n">
        <v>0.02</v>
      </c>
      <c r="F4168" s="21" t="n">
        <v>0.06</v>
      </c>
    </row>
    <row r="4169">
      <c r="A4169" t="inlineStr">
        <is>
          <t>148 - Ware</t>
        </is>
      </c>
      <c r="B4169" s="20" t="n">
        <v>35796</v>
      </c>
      <c r="C4169" s="20" t="n">
        <v>43190</v>
      </c>
      <c r="D4169" s="21" t="n">
        <v>0.04</v>
      </c>
      <c r="E4169" s="21" t="n">
        <v>0.03</v>
      </c>
      <c r="F4169" s="21" t="n">
        <v>0.07000000000000001</v>
      </c>
    </row>
    <row r="4170">
      <c r="A4170" t="inlineStr">
        <is>
          <t>148 - Ware</t>
        </is>
      </c>
      <c r="B4170" s="20" t="n">
        <v>43191</v>
      </c>
      <c r="C4170" s="20" t="n">
        <v>43373</v>
      </c>
      <c r="D4170" s="21" t="n">
        <v>0.04</v>
      </c>
      <c r="E4170" s="21" t="n">
        <v>0.04</v>
      </c>
      <c r="F4170" s="21" t="n">
        <v>0.08</v>
      </c>
    </row>
    <row r="4171">
      <c r="A4171" t="inlineStr">
        <is>
          <t>148 - Ware</t>
        </is>
      </c>
      <c r="B4171" s="20" t="n">
        <v>43374</v>
      </c>
      <c r="C4171" s="20" t="n">
        <v>44012</v>
      </c>
      <c r="D4171" s="21" t="n">
        <v>0.04</v>
      </c>
      <c r="E4171" s="21" t="n">
        <v>0.05</v>
      </c>
      <c r="F4171" s="21" t="n">
        <v>0.09</v>
      </c>
    </row>
    <row r="4172">
      <c r="A4172" t="inlineStr">
        <is>
          <t>148 - Ware</t>
        </is>
      </c>
      <c r="B4172" s="20" t="n">
        <v>44013</v>
      </c>
      <c r="C4172" s="20" t="n">
        <v>45016</v>
      </c>
      <c r="D4172" s="21" t="n">
        <v>0.04</v>
      </c>
      <c r="E4172" s="21" t="n">
        <v>0.04</v>
      </c>
      <c r="F4172" s="21" t="n">
        <v>0.08</v>
      </c>
    </row>
    <row r="4173">
      <c r="A4173" t="inlineStr">
        <is>
          <t>148 - Ware</t>
        </is>
      </c>
      <c r="B4173" s="20" t="n">
        <v>45017</v>
      </c>
      <c r="C4173" s="20" t="n">
        <v>45107</v>
      </c>
      <c r="D4173" s="21" t="n">
        <v>0.04</v>
      </c>
      <c r="E4173" s="21" t="n">
        <v>0.03</v>
      </c>
      <c r="F4173" s="21" t="n">
        <v>0.07000000000000001</v>
      </c>
    </row>
    <row r="4174">
      <c r="A4174" t="inlineStr">
        <is>
          <t>148 - Ware</t>
        </is>
      </c>
      <c r="B4174" s="20" t="n">
        <v>45108</v>
      </c>
      <c r="C4174" s="20" t="n">
        <v>46660</v>
      </c>
      <c r="D4174" s="21" t="n">
        <v>0.04</v>
      </c>
      <c r="E4174" s="21" t="n">
        <v>0.04</v>
      </c>
      <c r="F4174" s="21" t="n">
        <v>0.08</v>
      </c>
    </row>
    <row r="4175">
      <c r="A4175" t="inlineStr">
        <is>
          <t>148 - Ware</t>
        </is>
      </c>
      <c r="B4175" s="20" t="n">
        <v>46661</v>
      </c>
      <c r="C4175" s="20" t="n">
        <v>47026</v>
      </c>
      <c r="D4175" s="21" t="n">
        <v>0.04</v>
      </c>
      <c r="E4175" s="21" t="n">
        <v>0.03</v>
      </c>
      <c r="F4175" s="21" t="n">
        <v>0.07000000000000001</v>
      </c>
    </row>
    <row r="4176">
      <c r="A4176" t="inlineStr">
        <is>
          <t>148 - Ware</t>
        </is>
      </c>
      <c r="B4176" s="20" t="n">
        <v>47027</v>
      </c>
      <c r="C4176" s="20" t="n">
        <v>47299</v>
      </c>
      <c r="D4176" s="21" t="n">
        <v>0.04</v>
      </c>
      <c r="E4176" s="21" t="n">
        <v>0.02</v>
      </c>
      <c r="F4176" s="21" t="n">
        <v>0.06</v>
      </c>
    </row>
    <row r="4177">
      <c r="A4177" t="inlineStr">
        <is>
          <t>148 - Ware</t>
        </is>
      </c>
      <c r="B4177" s="20" t="n">
        <v>47300</v>
      </c>
      <c r="C4177" s="20" t="n">
        <v>2958465</v>
      </c>
      <c r="D4177" s="21" t="n">
        <v>0.04</v>
      </c>
      <c r="E4177" s="21" t="n">
        <v>0.01</v>
      </c>
      <c r="F4177" s="21" t="n">
        <v>0.05</v>
      </c>
    </row>
    <row r="4178">
      <c r="A4178" t="inlineStr">
        <is>
          <t>148CLF - Ware (Locomotive)</t>
        </is>
      </c>
      <c r="B4178" s="20" t="n">
        <v>44378</v>
      </c>
      <c r="C4178" s="20" t="n">
        <v>45107</v>
      </c>
      <c r="D4178" s="21" t="n">
        <v>0.04</v>
      </c>
      <c r="E4178" s="21" t="n">
        <v>0.02</v>
      </c>
      <c r="F4178" s="21" t="n">
        <v>0.06</v>
      </c>
    </row>
    <row r="4179">
      <c r="A4179" t="inlineStr">
        <is>
          <t>148CLF - Ware (Locomotive)</t>
        </is>
      </c>
      <c r="B4179" s="20" t="n">
        <v>45108</v>
      </c>
      <c r="C4179" s="20" t="n">
        <v>46660</v>
      </c>
      <c r="D4179" s="21" t="n">
        <v>0.04</v>
      </c>
      <c r="E4179" s="21" t="n">
        <v>0.03</v>
      </c>
      <c r="F4179" s="21" t="n">
        <v>0.07000000000000001</v>
      </c>
    </row>
    <row r="4180">
      <c r="A4180" t="inlineStr">
        <is>
          <t>148CLF - Ware (Locomotive)</t>
        </is>
      </c>
      <c r="B4180" s="20" t="n">
        <v>46661</v>
      </c>
      <c r="C4180" s="20" t="n">
        <v>47299</v>
      </c>
      <c r="D4180" s="21" t="n">
        <v>0.04</v>
      </c>
      <c r="E4180" s="21" t="n">
        <v>0.02</v>
      </c>
      <c r="F4180" s="21" t="n">
        <v>0.06</v>
      </c>
    </row>
    <row r="4181">
      <c r="A4181" t="inlineStr">
        <is>
          <t>148CLF - Ware (Locomotive)</t>
        </is>
      </c>
      <c r="B4181" s="20" t="n">
        <v>47300</v>
      </c>
      <c r="C4181" s="20" t="n">
        <v>2958465</v>
      </c>
      <c r="D4181" s="21" t="n">
        <v>0.04</v>
      </c>
      <c r="E4181" s="21" t="n">
        <v>0.01</v>
      </c>
      <c r="F4181" s="21" t="n">
        <v>0.05</v>
      </c>
    </row>
    <row r="4182">
      <c r="A4182" t="inlineStr">
        <is>
          <t>148E - Ware (Energy)</t>
        </is>
      </c>
      <c r="B4182" s="20" t="n">
        <v>41275</v>
      </c>
      <c r="C4182" s="20" t="n">
        <v>41639</v>
      </c>
      <c r="D4182" s="21" t="n">
        <v>0.03</v>
      </c>
      <c r="E4182" s="21" t="n">
        <v>0.025</v>
      </c>
      <c r="F4182" s="21" t="n">
        <v>0.055</v>
      </c>
    </row>
    <row r="4183">
      <c r="A4183" t="inlineStr">
        <is>
          <t>148E - Ware (Energy)</t>
        </is>
      </c>
      <c r="B4183" s="20" t="n">
        <v>41640</v>
      </c>
      <c r="C4183" s="20" t="n">
        <v>42004</v>
      </c>
      <c r="D4183" s="21" t="n">
        <v>0.02</v>
      </c>
      <c r="E4183" s="21" t="n">
        <v>0.02</v>
      </c>
      <c r="F4183" s="21" t="n">
        <v>0.04</v>
      </c>
    </row>
    <row r="4184">
      <c r="A4184" t="inlineStr">
        <is>
          <t>148E - Ware (Energy)</t>
        </is>
      </c>
      <c r="B4184" s="20" t="n">
        <v>42005</v>
      </c>
      <c r="C4184" s="20" t="n">
        <v>42369</v>
      </c>
      <c r="D4184" s="21" t="n">
        <v>0.01</v>
      </c>
      <c r="E4184" s="21" t="n">
        <v>0.015</v>
      </c>
      <c r="F4184" s="21" t="n">
        <v>0.025</v>
      </c>
    </row>
    <row r="4185">
      <c r="A4185" t="inlineStr">
        <is>
          <t>148E - Ware (Energy)</t>
        </is>
      </c>
      <c r="B4185" s="20" t="n">
        <v>42370</v>
      </c>
      <c r="C4185" s="20" t="n">
        <v>46660</v>
      </c>
      <c r="D4185" s="21" t="n">
        <v>0</v>
      </c>
      <c r="E4185" s="21" t="n">
        <v>0.01</v>
      </c>
      <c r="F4185" s="21" t="n">
        <v>0.01</v>
      </c>
    </row>
    <row r="4186">
      <c r="A4186" t="inlineStr">
        <is>
          <t>148E - Ware (Energy)</t>
        </is>
      </c>
      <c r="B4186" s="20" t="n">
        <v>46661</v>
      </c>
      <c r="C4186" s="20" t="n">
        <v>2958465</v>
      </c>
      <c r="D4186" s="21" t="n">
        <v>0</v>
      </c>
      <c r="E4186" s="21" t="n">
        <v>0</v>
      </c>
      <c r="F4186" s="21" t="n">
        <v>0</v>
      </c>
    </row>
    <row r="4187">
      <c r="A4187" t="inlineStr">
        <is>
          <t>148JT - Ware (Jet Fuel)</t>
        </is>
      </c>
      <c r="B4187" s="20" t="n">
        <v>42005</v>
      </c>
      <c r="C4187" s="20" t="n">
        <v>42185</v>
      </c>
      <c r="D4187" s="21" t="n">
        <v>0</v>
      </c>
      <c r="E4187" s="21" t="n">
        <v>0</v>
      </c>
      <c r="F4187" s="21" t="n">
        <v>0</v>
      </c>
    </row>
    <row r="4188">
      <c r="A4188" t="inlineStr">
        <is>
          <t>148JT - Ware (Jet Fuel)</t>
        </is>
      </c>
      <c r="B4188" s="20" t="n">
        <v>42186</v>
      </c>
      <c r="C4188" s="20" t="n">
        <v>43190</v>
      </c>
      <c r="D4188" s="21" t="n">
        <v>0.04</v>
      </c>
      <c r="E4188" s="21" t="n">
        <v>0.03</v>
      </c>
      <c r="F4188" s="21" t="n">
        <v>0.07000000000000001</v>
      </c>
    </row>
    <row r="4189">
      <c r="A4189" t="inlineStr">
        <is>
          <t>148JT - Ware (Jet Fuel)</t>
        </is>
      </c>
      <c r="B4189" s="20" t="n">
        <v>43191</v>
      </c>
      <c r="C4189" s="20" t="n">
        <v>43281</v>
      </c>
      <c r="D4189" s="21" t="n">
        <v>0.04</v>
      </c>
      <c r="E4189" s="21" t="n">
        <v>0.04</v>
      </c>
      <c r="F4189" s="21" t="n">
        <v>0.08</v>
      </c>
    </row>
    <row r="4190">
      <c r="A4190" t="inlineStr">
        <is>
          <t>148JT - Ware (Jet Fuel)</t>
        </is>
      </c>
      <c r="B4190" s="20" t="n">
        <v>43282</v>
      </c>
      <c r="C4190" s="20" t="n">
        <v>43312</v>
      </c>
      <c r="D4190" s="21" t="n">
        <v>0.04</v>
      </c>
      <c r="E4190" s="21" t="n">
        <v>0.01</v>
      </c>
      <c r="F4190" s="21" t="n">
        <v>0.05</v>
      </c>
    </row>
    <row r="4191">
      <c r="A4191" t="inlineStr">
        <is>
          <t>148JT - Ware (Jet Fuel)</t>
        </is>
      </c>
      <c r="B4191" s="20" t="n">
        <v>43313</v>
      </c>
      <c r="C4191" s="20" t="n">
        <v>2958465</v>
      </c>
      <c r="D4191" s="21" t="n">
        <v>0</v>
      </c>
      <c r="E4191" s="21" t="n">
        <v>0.01</v>
      </c>
      <c r="F4191" s="21" t="n">
        <v>0.01</v>
      </c>
    </row>
    <row r="4192">
      <c r="A4192" t="inlineStr">
        <is>
          <t>148TE - Ware (TSPLOST 1 &amp; 2 Exempt)</t>
        </is>
      </c>
      <c r="B4192" s="20" t="n">
        <v>35796</v>
      </c>
      <c r="C4192" s="20" t="n">
        <v>44012</v>
      </c>
      <c r="D4192" s="21" t="n">
        <v>0.04</v>
      </c>
      <c r="E4192" s="21" t="n">
        <v>0.03</v>
      </c>
      <c r="F4192" s="21" t="n">
        <v>0.07000000000000001</v>
      </c>
    </row>
    <row r="4193">
      <c r="A4193" t="inlineStr">
        <is>
          <t>148TE - Ware (TSPLOST 1 &amp; 2 Exempt)</t>
        </is>
      </c>
      <c r="B4193" s="20" t="n">
        <v>44013</v>
      </c>
      <c r="C4193" s="20" t="n">
        <v>45107</v>
      </c>
      <c r="D4193" s="21" t="n">
        <v>0.04</v>
      </c>
      <c r="E4193" s="21" t="n">
        <v>0.02</v>
      </c>
      <c r="F4193" s="21" t="n">
        <v>0.06</v>
      </c>
    </row>
    <row r="4194">
      <c r="A4194" t="inlineStr">
        <is>
          <t>148TE - Ware (TSPLOST 1 &amp; 2 Exempt)</t>
        </is>
      </c>
      <c r="B4194" s="20" t="n">
        <v>45108</v>
      </c>
      <c r="C4194" s="20" t="n">
        <v>46660</v>
      </c>
      <c r="D4194" s="21" t="n">
        <v>0.04</v>
      </c>
      <c r="E4194" s="21" t="n">
        <v>0.03</v>
      </c>
      <c r="F4194" s="21" t="n">
        <v>0.07000000000000001</v>
      </c>
    </row>
    <row r="4195">
      <c r="A4195" t="inlineStr">
        <is>
          <t>148TE - Ware (TSPLOST 1 &amp; 2 Exempt)</t>
        </is>
      </c>
      <c r="B4195" s="20" t="n">
        <v>46661</v>
      </c>
      <c r="C4195" s="20" t="n">
        <v>47299</v>
      </c>
      <c r="D4195" s="21" t="n">
        <v>0.04</v>
      </c>
      <c r="E4195" s="21" t="n">
        <v>0.02</v>
      </c>
      <c r="F4195" s="21" t="n">
        <v>0.06</v>
      </c>
    </row>
    <row r="4196">
      <c r="A4196" t="inlineStr">
        <is>
          <t>148TE - Ware (TSPLOST 1 &amp; 2 Exempt)</t>
        </is>
      </c>
      <c r="B4196" s="20" t="n">
        <v>47300</v>
      </c>
      <c r="C4196" s="20" t="n">
        <v>2958465</v>
      </c>
      <c r="D4196" s="21" t="n">
        <v>0.04</v>
      </c>
      <c r="E4196" s="21" t="n">
        <v>0.01</v>
      </c>
      <c r="F4196" s="21" t="n">
        <v>0.05</v>
      </c>
    </row>
    <row r="4197">
      <c r="A4197" t="inlineStr">
        <is>
          <t>148TE1 - Ware (TSPLOST 1 Exempt)</t>
        </is>
      </c>
      <c r="B4197" s="20" t="n">
        <v>43191</v>
      </c>
      <c r="C4197" s="20" t="n">
        <v>43373</v>
      </c>
      <c r="D4197" s="21" t="n">
        <v>0.04</v>
      </c>
      <c r="E4197" s="21" t="n">
        <v>0.04</v>
      </c>
      <c r="F4197" s="21" t="n">
        <v>0.08</v>
      </c>
    </row>
    <row r="4198">
      <c r="A4198" t="inlineStr">
        <is>
          <t>148TE1 - Ware (TSPLOST 1 Exempt)</t>
        </is>
      </c>
      <c r="B4198" s="20" t="n">
        <v>43374</v>
      </c>
      <c r="C4198" s="20" t="n">
        <v>44012</v>
      </c>
      <c r="D4198" s="21" t="n">
        <v>0.04</v>
      </c>
      <c r="E4198" s="21" t="n">
        <v>0.04</v>
      </c>
      <c r="F4198" s="21" t="n">
        <v>0.08</v>
      </c>
    </row>
    <row r="4199">
      <c r="A4199" t="inlineStr">
        <is>
          <t>148TE1 - Ware (TSPLOST 1 Exempt)</t>
        </is>
      </c>
      <c r="B4199" s="20" t="n">
        <v>44013</v>
      </c>
      <c r="C4199" s="20" t="n">
        <v>45016</v>
      </c>
      <c r="D4199" s="21" t="n">
        <v>0.04</v>
      </c>
      <c r="E4199" s="21" t="n">
        <v>0.03</v>
      </c>
      <c r="F4199" s="21" t="n">
        <v>0.07000000000000001</v>
      </c>
    </row>
    <row r="4200">
      <c r="A4200" t="inlineStr">
        <is>
          <t>148TE1 - Ware (TSPLOST 1 Exempt)</t>
        </is>
      </c>
      <c r="B4200" s="20" t="n">
        <v>45017</v>
      </c>
      <c r="C4200" s="20" t="n">
        <v>46660</v>
      </c>
      <c r="D4200" s="21" t="n">
        <v>0.04</v>
      </c>
      <c r="E4200" s="21" t="n">
        <v>0.02</v>
      </c>
      <c r="F4200" s="21" t="n">
        <v>0.06</v>
      </c>
    </row>
    <row r="4201">
      <c r="A4201" t="inlineStr">
        <is>
          <t>148TE1 - Ware (TSPLOST 1 Exempt)</t>
        </is>
      </c>
      <c r="B4201" s="20" t="n">
        <v>46661</v>
      </c>
      <c r="C4201" s="20" t="n">
        <v>2958465</v>
      </c>
      <c r="D4201" s="21" t="n">
        <v>0.04</v>
      </c>
      <c r="E4201" s="21" t="n">
        <v>0.01</v>
      </c>
      <c r="F4201" s="21" t="n">
        <v>0.05</v>
      </c>
    </row>
    <row r="4202">
      <c r="A4202" t="inlineStr">
        <is>
          <t>149 - Warren</t>
        </is>
      </c>
      <c r="B4202" s="20" t="n">
        <v>28491</v>
      </c>
      <c r="C4202" s="20" t="n">
        <v>31777</v>
      </c>
      <c r="D4202" s="21" t="n">
        <v>0.04</v>
      </c>
      <c r="E4202" s="21" t="n">
        <v>0.01</v>
      </c>
      <c r="F4202" s="21" t="n">
        <v>0.05</v>
      </c>
    </row>
    <row r="4203">
      <c r="A4203" t="inlineStr">
        <is>
          <t>149 - Warren</t>
        </is>
      </c>
      <c r="B4203" s="20" t="n">
        <v>31778</v>
      </c>
      <c r="C4203" s="20" t="n">
        <v>33238</v>
      </c>
      <c r="D4203" s="21" t="n">
        <v>0.04</v>
      </c>
      <c r="E4203" s="21" t="n">
        <v>0.02</v>
      </c>
      <c r="F4203" s="21" t="n">
        <v>0.06</v>
      </c>
    </row>
    <row r="4204">
      <c r="A4204" t="inlineStr">
        <is>
          <t>149 - Warren</t>
        </is>
      </c>
      <c r="B4204" s="20" t="n">
        <v>33239</v>
      </c>
      <c r="C4204" s="20" t="n">
        <v>33785</v>
      </c>
      <c r="D4204" s="21" t="n">
        <v>0.04</v>
      </c>
      <c r="E4204" s="21" t="n">
        <v>0.01</v>
      </c>
      <c r="F4204" s="21" t="n">
        <v>0.05</v>
      </c>
    </row>
    <row r="4205">
      <c r="A4205" t="inlineStr">
        <is>
          <t>149 - Warren</t>
        </is>
      </c>
      <c r="B4205" s="20" t="n">
        <v>33786</v>
      </c>
      <c r="C4205" s="20" t="n">
        <v>36525</v>
      </c>
      <c r="D4205" s="21" t="n">
        <v>0.04</v>
      </c>
      <c r="E4205" s="21" t="n">
        <v>0.02</v>
      </c>
      <c r="F4205" s="21" t="n">
        <v>0.06</v>
      </c>
    </row>
    <row r="4206">
      <c r="A4206" t="inlineStr">
        <is>
          <t>149 - Warren</t>
        </is>
      </c>
      <c r="B4206" s="20" t="n">
        <v>36526</v>
      </c>
      <c r="C4206" s="20" t="n">
        <v>41274</v>
      </c>
      <c r="D4206" s="21" t="n">
        <v>0.04</v>
      </c>
      <c r="E4206" s="21" t="n">
        <v>0.03</v>
      </c>
      <c r="F4206" s="21" t="n">
        <v>0.07000000000000001</v>
      </c>
    </row>
    <row r="4207">
      <c r="A4207" t="inlineStr">
        <is>
          <t>149 - Warren</t>
        </is>
      </c>
      <c r="B4207" s="20" t="n">
        <v>41275</v>
      </c>
      <c r="C4207" s="20" t="n">
        <v>46022</v>
      </c>
      <c r="D4207" s="21" t="n">
        <v>0.04</v>
      </c>
      <c r="E4207" s="21" t="n">
        <v>0.04</v>
      </c>
      <c r="F4207" s="21" t="n">
        <v>0.08</v>
      </c>
    </row>
    <row r="4208">
      <c r="A4208" t="inlineStr">
        <is>
          <t>149 - Warren</t>
        </is>
      </c>
      <c r="B4208" s="20" t="n">
        <v>46023</v>
      </c>
      <c r="C4208" s="20" t="n">
        <v>46568</v>
      </c>
      <c r="D4208" s="21" t="n">
        <v>0.04</v>
      </c>
      <c r="E4208" s="21" t="n">
        <v>0.05</v>
      </c>
      <c r="F4208" s="21" t="n">
        <v>0.09</v>
      </c>
    </row>
    <row r="4209">
      <c r="A4209" t="inlineStr">
        <is>
          <t>149 - Warren</t>
        </is>
      </c>
      <c r="B4209" s="20" t="n">
        <v>46569</v>
      </c>
      <c r="C4209" s="20" t="n">
        <v>47208</v>
      </c>
      <c r="D4209" s="21" t="n">
        <v>0.04</v>
      </c>
      <c r="E4209" s="21" t="n">
        <v>0.04</v>
      </c>
      <c r="F4209" s="21" t="n">
        <v>0.08</v>
      </c>
    </row>
    <row r="4210">
      <c r="A4210" t="inlineStr">
        <is>
          <t>149 - Warren</t>
        </is>
      </c>
      <c r="B4210" s="20" t="n">
        <v>47209</v>
      </c>
      <c r="C4210" s="20" t="n">
        <v>47848</v>
      </c>
      <c r="D4210" s="21" t="n">
        <v>0.04</v>
      </c>
      <c r="E4210" s="21" t="n">
        <v>0.03</v>
      </c>
      <c r="F4210" s="21" t="n">
        <v>0.07000000000000001</v>
      </c>
    </row>
    <row r="4211">
      <c r="A4211" t="inlineStr">
        <is>
          <t>149 - Warren</t>
        </is>
      </c>
      <c r="B4211" s="20" t="n">
        <v>47849</v>
      </c>
      <c r="C4211" s="20" t="n">
        <v>48579</v>
      </c>
      <c r="D4211" s="21" t="n">
        <v>0.04</v>
      </c>
      <c r="E4211" s="21" t="n">
        <v>0.02</v>
      </c>
      <c r="F4211" s="21" t="n">
        <v>0.06</v>
      </c>
    </row>
    <row r="4212">
      <c r="A4212" t="inlineStr">
        <is>
          <t>149 - Warren</t>
        </is>
      </c>
      <c r="B4212" s="20" t="n">
        <v>48580</v>
      </c>
      <c r="C4212" s="20" t="n">
        <v>2958465</v>
      </c>
      <c r="D4212" s="21" t="n">
        <v>0.04</v>
      </c>
      <c r="E4212" s="21" t="n">
        <v>0.01</v>
      </c>
      <c r="F4212" s="21" t="n">
        <v>0.05</v>
      </c>
    </row>
    <row r="4213">
      <c r="A4213" t="inlineStr">
        <is>
          <t>149CLF - Warren (Locomotive)</t>
        </is>
      </c>
      <c r="B4213" s="20" t="n">
        <v>44378</v>
      </c>
      <c r="C4213" s="20" t="n">
        <v>46022</v>
      </c>
      <c r="D4213" s="21" t="n">
        <v>0.04</v>
      </c>
      <c r="E4213" s="21" t="n">
        <v>0.03</v>
      </c>
      <c r="F4213" s="21" t="n">
        <v>0.07000000000000001</v>
      </c>
    </row>
    <row r="4214">
      <c r="A4214" t="inlineStr">
        <is>
          <t>149CLF - Warren (Locomotive)</t>
        </is>
      </c>
      <c r="B4214" s="20" t="n">
        <v>46023</v>
      </c>
      <c r="C4214" s="20" t="n">
        <v>46568</v>
      </c>
      <c r="D4214" s="21" t="n">
        <v>0.04</v>
      </c>
      <c r="E4214" s="21" t="n">
        <v>0.04</v>
      </c>
      <c r="F4214" s="21" t="n">
        <v>0.08</v>
      </c>
    </row>
    <row r="4215">
      <c r="A4215" t="inlineStr">
        <is>
          <t>149CLF - Warren (Locomotive)</t>
        </is>
      </c>
      <c r="B4215" s="20" t="n">
        <v>46569</v>
      </c>
      <c r="C4215" s="20" t="n">
        <v>47208</v>
      </c>
      <c r="D4215" s="21" t="n">
        <v>0.04</v>
      </c>
      <c r="E4215" s="21" t="n">
        <v>0.03</v>
      </c>
      <c r="F4215" s="21" t="n">
        <v>0.07000000000000001</v>
      </c>
    </row>
    <row r="4216">
      <c r="A4216" t="inlineStr">
        <is>
          <t>149CLF - Warren (Locomotive)</t>
        </is>
      </c>
      <c r="B4216" s="20" t="n">
        <v>47209</v>
      </c>
      <c r="C4216" s="20" t="n">
        <v>47848</v>
      </c>
      <c r="D4216" s="21" t="n">
        <v>0.04</v>
      </c>
      <c r="E4216" s="21" t="n">
        <v>0.02</v>
      </c>
      <c r="F4216" s="21" t="n">
        <v>0.06</v>
      </c>
    </row>
    <row r="4217">
      <c r="A4217" t="inlineStr">
        <is>
          <t>149CLF - Warren (Locomotive)</t>
        </is>
      </c>
      <c r="B4217" s="20" t="n">
        <v>47849</v>
      </c>
      <c r="C4217" s="20" t="n">
        <v>2958465</v>
      </c>
      <c r="D4217" s="21" t="n">
        <v>0.04</v>
      </c>
      <c r="E4217" s="21" t="n">
        <v>0.01</v>
      </c>
      <c r="F4217" s="21" t="n">
        <v>0.05</v>
      </c>
    </row>
    <row r="4218">
      <c r="A4218" t="inlineStr">
        <is>
          <t>149E - Warren (Energy)</t>
        </is>
      </c>
      <c r="B4218" s="20" t="n">
        <v>41275</v>
      </c>
      <c r="C4218" s="20" t="n">
        <v>41639</v>
      </c>
      <c r="D4218" s="21" t="n">
        <v>0.03</v>
      </c>
      <c r="E4218" s="21" t="n">
        <v>0.025</v>
      </c>
      <c r="F4218" s="21" t="n">
        <v>0.055</v>
      </c>
    </row>
    <row r="4219">
      <c r="A4219" t="inlineStr">
        <is>
          <t>149E - Warren (Energy)</t>
        </is>
      </c>
      <c r="B4219" s="20" t="n">
        <v>41640</v>
      </c>
      <c r="C4219" s="20" t="n">
        <v>42004</v>
      </c>
      <c r="D4219" s="21" t="n">
        <v>0.02</v>
      </c>
      <c r="E4219" s="21" t="n">
        <v>0.02</v>
      </c>
      <c r="F4219" s="21" t="n">
        <v>0.04</v>
      </c>
    </row>
    <row r="4220">
      <c r="A4220" t="inlineStr">
        <is>
          <t>149E - Warren (Energy)</t>
        </is>
      </c>
      <c r="B4220" s="20" t="n">
        <v>42005</v>
      </c>
      <c r="C4220" s="20" t="n">
        <v>42369</v>
      </c>
      <c r="D4220" s="21" t="n">
        <v>0.01</v>
      </c>
      <c r="E4220" s="21" t="n">
        <v>0.015</v>
      </c>
      <c r="F4220" s="21" t="n">
        <v>0.025</v>
      </c>
    </row>
    <row r="4221">
      <c r="A4221" t="inlineStr">
        <is>
          <t>149E - Warren (Energy)</t>
        </is>
      </c>
      <c r="B4221" s="20" t="n">
        <v>42370</v>
      </c>
      <c r="C4221" s="20" t="n">
        <v>47208</v>
      </c>
      <c r="D4221" s="21" t="n">
        <v>0</v>
      </c>
      <c r="E4221" s="21" t="n">
        <v>0.01</v>
      </c>
      <c r="F4221" s="21" t="n">
        <v>0.01</v>
      </c>
    </row>
    <row r="4222">
      <c r="A4222" t="inlineStr">
        <is>
          <t>149E - Warren (Energy)</t>
        </is>
      </c>
      <c r="B4222" s="20" t="n">
        <v>47209</v>
      </c>
      <c r="C4222" s="20" t="n">
        <v>2958465</v>
      </c>
      <c r="D4222" s="21" t="n">
        <v>0</v>
      </c>
      <c r="E4222" s="21" t="n">
        <v>0</v>
      </c>
      <c r="F4222" s="21" t="n">
        <v>0</v>
      </c>
    </row>
    <row r="4223">
      <c r="A4223" t="inlineStr">
        <is>
          <t>149JT - Warren (Jet Fuel)</t>
        </is>
      </c>
      <c r="B4223" s="20" t="n">
        <v>42005</v>
      </c>
      <c r="C4223" s="20" t="n">
        <v>42185</v>
      </c>
      <c r="D4223" s="21" t="n">
        <v>0</v>
      </c>
      <c r="E4223" s="21" t="n">
        <v>0</v>
      </c>
      <c r="F4223" s="21" t="n">
        <v>0</v>
      </c>
    </row>
    <row r="4224">
      <c r="A4224" t="inlineStr">
        <is>
          <t>149JT - Warren (Jet Fuel)</t>
        </is>
      </c>
      <c r="B4224" s="20" t="n">
        <v>42186</v>
      </c>
      <c r="C4224" s="20" t="n">
        <v>43281</v>
      </c>
      <c r="D4224" s="21" t="n">
        <v>0.04</v>
      </c>
      <c r="E4224" s="21" t="n">
        <v>0.04</v>
      </c>
      <c r="F4224" s="21" t="n">
        <v>0.08</v>
      </c>
    </row>
    <row r="4225">
      <c r="A4225" t="inlineStr">
        <is>
          <t>149JT - Warren (Jet Fuel)</t>
        </is>
      </c>
      <c r="B4225" s="20" t="n">
        <v>43282</v>
      </c>
      <c r="C4225" s="20" t="n">
        <v>43312</v>
      </c>
      <c r="D4225" s="21" t="n">
        <v>0.04</v>
      </c>
      <c r="E4225" s="21" t="n">
        <v>0.01</v>
      </c>
      <c r="F4225" s="21" t="n">
        <v>0.05</v>
      </c>
    </row>
    <row r="4226">
      <c r="A4226" t="inlineStr">
        <is>
          <t>149JT - Warren (Jet Fuel)</t>
        </is>
      </c>
      <c r="B4226" s="20" t="n">
        <v>43313</v>
      </c>
      <c r="C4226" s="20" t="n">
        <v>2958465</v>
      </c>
      <c r="D4226" s="21" t="n">
        <v>0</v>
      </c>
      <c r="E4226" s="21" t="n">
        <v>0.01</v>
      </c>
      <c r="F4226" s="21" t="n">
        <v>0.01</v>
      </c>
    </row>
    <row r="4227">
      <c r="A4227" t="inlineStr">
        <is>
          <t>149TE - Warren (TSPLOST Exempt)</t>
        </is>
      </c>
      <c r="B4227" s="20" t="n">
        <v>41275</v>
      </c>
      <c r="C4227" s="20" t="n">
        <v>46022</v>
      </c>
      <c r="D4227" s="21" t="n">
        <v>0.04</v>
      </c>
      <c r="E4227" s="21" t="n">
        <v>0.03</v>
      </c>
      <c r="F4227" s="21" t="n">
        <v>0.07000000000000001</v>
      </c>
    </row>
    <row r="4228">
      <c r="A4228" t="inlineStr">
        <is>
          <t>149TE - Warren (TSPLOST Exempt)</t>
        </is>
      </c>
      <c r="B4228" s="20" t="n">
        <v>46023</v>
      </c>
      <c r="C4228" s="20" t="n">
        <v>46568</v>
      </c>
      <c r="D4228" s="21" t="n">
        <v>0.04</v>
      </c>
      <c r="E4228" s="21" t="n">
        <v>0.04</v>
      </c>
      <c r="F4228" s="21" t="n">
        <v>0.08</v>
      </c>
    </row>
    <row r="4229">
      <c r="A4229" t="inlineStr">
        <is>
          <t>149TE - Warren (TSPLOST Exempt)</t>
        </is>
      </c>
      <c r="B4229" s="20" t="n">
        <v>46569</v>
      </c>
      <c r="C4229" s="20" t="n">
        <v>47208</v>
      </c>
      <c r="D4229" s="21" t="n">
        <v>0.04</v>
      </c>
      <c r="E4229" s="21" t="n">
        <v>0.03</v>
      </c>
      <c r="F4229" s="21" t="n">
        <v>0.07000000000000001</v>
      </c>
    </row>
    <row r="4230">
      <c r="A4230" t="inlineStr">
        <is>
          <t>149TE - Warren (TSPLOST Exempt)</t>
        </is>
      </c>
      <c r="B4230" s="20" t="n">
        <v>47209</v>
      </c>
      <c r="C4230" s="20" t="n">
        <v>47848</v>
      </c>
      <c r="D4230" s="21" t="n">
        <v>0.04</v>
      </c>
      <c r="E4230" s="21" t="n">
        <v>0.02</v>
      </c>
      <c r="F4230" s="21" t="n">
        <v>0.06</v>
      </c>
    </row>
    <row r="4231">
      <c r="A4231" t="inlineStr">
        <is>
          <t>149TE - Warren (TSPLOST Exempt)</t>
        </is>
      </c>
      <c r="B4231" s="20" t="n">
        <v>47849</v>
      </c>
      <c r="C4231" s="20" t="n">
        <v>2958465</v>
      </c>
      <c r="D4231" s="21" t="n">
        <v>0.04</v>
      </c>
      <c r="E4231" s="21" t="n">
        <v>0.01</v>
      </c>
      <c r="F4231" s="21" t="n">
        <v>0.05</v>
      </c>
    </row>
    <row r="4232">
      <c r="A4232" t="inlineStr">
        <is>
          <t>150 - Washington</t>
        </is>
      </c>
      <c r="B4232" s="20" t="n">
        <v>28581</v>
      </c>
      <c r="C4232" s="20" t="n">
        <v>32416</v>
      </c>
      <c r="D4232" s="21" t="n">
        <v>0.04</v>
      </c>
      <c r="E4232" s="21" t="n">
        <v>0.01</v>
      </c>
      <c r="F4232" s="21" t="n">
        <v>0.05</v>
      </c>
    </row>
    <row r="4233">
      <c r="A4233" t="inlineStr">
        <is>
          <t>150 - Washington</t>
        </is>
      </c>
      <c r="B4233" s="20" t="n">
        <v>32417</v>
      </c>
      <c r="C4233" s="20" t="n">
        <v>32781</v>
      </c>
      <c r="D4233" s="21" t="n">
        <v>0.04</v>
      </c>
      <c r="E4233" s="21" t="n">
        <v>0.02</v>
      </c>
      <c r="F4233" s="21" t="n">
        <v>0.06</v>
      </c>
    </row>
    <row r="4234">
      <c r="A4234" t="inlineStr">
        <is>
          <t>150 - Washington</t>
        </is>
      </c>
      <c r="B4234" s="20" t="n">
        <v>32782</v>
      </c>
      <c r="C4234" s="20" t="n">
        <v>33969</v>
      </c>
      <c r="D4234" s="21" t="n">
        <v>0.04</v>
      </c>
      <c r="E4234" s="21" t="n">
        <v>0.01</v>
      </c>
      <c r="F4234" s="21" t="n">
        <v>0.05</v>
      </c>
    </row>
    <row r="4235">
      <c r="A4235" t="inlineStr">
        <is>
          <t>150 - Washington</t>
        </is>
      </c>
      <c r="B4235" s="20" t="n">
        <v>33970</v>
      </c>
      <c r="C4235" s="20" t="n">
        <v>38898</v>
      </c>
      <c r="D4235" s="21" t="n">
        <v>0.04</v>
      </c>
      <c r="E4235" s="21" t="n">
        <v>0.02</v>
      </c>
      <c r="F4235" s="21" t="n">
        <v>0.06</v>
      </c>
    </row>
    <row r="4236">
      <c r="A4236" t="inlineStr">
        <is>
          <t>150 - Washington</t>
        </is>
      </c>
      <c r="B4236" s="20" t="n">
        <v>38899</v>
      </c>
      <c r="C4236" s="20" t="n">
        <v>41274</v>
      </c>
      <c r="D4236" s="21" t="n">
        <v>0.04</v>
      </c>
      <c r="E4236" s="21" t="n">
        <v>0.03</v>
      </c>
      <c r="F4236" s="21" t="n">
        <v>0.07000000000000001</v>
      </c>
    </row>
    <row r="4237">
      <c r="A4237" t="inlineStr">
        <is>
          <t>150 - Washington</t>
        </is>
      </c>
      <c r="B4237" s="20" t="n">
        <v>41275</v>
      </c>
      <c r="C4237" s="20" t="n">
        <v>45838</v>
      </c>
      <c r="D4237" s="21" t="n">
        <v>0.04</v>
      </c>
      <c r="E4237" s="21" t="n">
        <v>0.04</v>
      </c>
      <c r="F4237" s="21" t="n">
        <v>0.08</v>
      </c>
    </row>
    <row r="4238">
      <c r="A4238" t="inlineStr">
        <is>
          <t>150 - Washington</t>
        </is>
      </c>
      <c r="B4238" s="20" t="n">
        <v>45839</v>
      </c>
      <c r="C4238" s="20" t="n">
        <v>46295</v>
      </c>
      <c r="D4238" s="21" t="n">
        <v>0.04</v>
      </c>
      <c r="E4238" s="21" t="n">
        <v>0.05</v>
      </c>
      <c r="F4238" s="21" t="n">
        <v>0.09</v>
      </c>
    </row>
    <row r="4239">
      <c r="A4239" t="inlineStr">
        <is>
          <t>150 - Washington</t>
        </is>
      </c>
      <c r="B4239" s="20" t="n">
        <v>46296</v>
      </c>
      <c r="C4239" s="20" t="n">
        <v>47664</v>
      </c>
      <c r="D4239" s="21" t="n">
        <v>0.04</v>
      </c>
      <c r="E4239" s="21" t="n">
        <v>0.04</v>
      </c>
      <c r="F4239" s="21" t="n">
        <v>0.08</v>
      </c>
    </row>
    <row r="4240">
      <c r="A4240" t="inlineStr">
        <is>
          <t>150 - Washington</t>
        </is>
      </c>
      <c r="B4240" s="20" t="n">
        <v>47665</v>
      </c>
      <c r="C4240" s="20" t="n">
        <v>47756</v>
      </c>
      <c r="D4240" s="21" t="n">
        <v>0.04</v>
      </c>
      <c r="E4240" s="21" t="n">
        <v>0.03</v>
      </c>
      <c r="F4240" s="21" t="n">
        <v>0.07000000000000001</v>
      </c>
    </row>
    <row r="4241">
      <c r="A4241" t="inlineStr">
        <is>
          <t>150 - Washington</t>
        </is>
      </c>
      <c r="B4241" s="20" t="n">
        <v>47757</v>
      </c>
      <c r="C4241" s="20" t="n">
        <v>48579</v>
      </c>
      <c r="D4241" s="21" t="n">
        <v>0.04</v>
      </c>
      <c r="E4241" s="21" t="n">
        <v>0.02</v>
      </c>
      <c r="F4241" s="21" t="n">
        <v>0.06</v>
      </c>
    </row>
    <row r="4242">
      <c r="A4242" t="inlineStr">
        <is>
          <t>150 - Washington</t>
        </is>
      </c>
      <c r="B4242" s="20" t="n">
        <v>48580</v>
      </c>
      <c r="C4242" s="20" t="n">
        <v>2958465</v>
      </c>
      <c r="D4242" s="21" t="n">
        <v>0.04</v>
      </c>
      <c r="E4242" s="21" t="n">
        <v>0.01</v>
      </c>
      <c r="F4242" s="21" t="n">
        <v>0.05</v>
      </c>
    </row>
    <row r="4243">
      <c r="A4243" t="inlineStr">
        <is>
          <t>150CLF - Washington (Locomotive)</t>
        </is>
      </c>
      <c r="B4243" s="20" t="n">
        <v>44378</v>
      </c>
      <c r="C4243" s="20" t="n">
        <v>45838</v>
      </c>
      <c r="D4243" s="21" t="n">
        <v>0.04</v>
      </c>
      <c r="E4243" s="21" t="n">
        <v>0.03</v>
      </c>
      <c r="F4243" s="21" t="n">
        <v>0.07000000000000001</v>
      </c>
    </row>
    <row r="4244">
      <c r="A4244" t="inlineStr">
        <is>
          <t>150CLF - Washington (Locomotive)</t>
        </is>
      </c>
      <c r="B4244" s="20" t="n">
        <v>45839</v>
      </c>
      <c r="C4244" s="20" t="n">
        <v>46295</v>
      </c>
      <c r="D4244" s="21" t="n">
        <v>0.04</v>
      </c>
      <c r="E4244" s="21" t="n">
        <v>0.04</v>
      </c>
      <c r="F4244" s="21" t="n">
        <v>0.08</v>
      </c>
    </row>
    <row r="4245">
      <c r="A4245" t="inlineStr">
        <is>
          <t>150CLF - Washington (Locomotive)</t>
        </is>
      </c>
      <c r="B4245" s="20" t="n">
        <v>46296</v>
      </c>
      <c r="C4245" s="20" t="n">
        <v>47664</v>
      </c>
      <c r="D4245" s="21" t="n">
        <v>0.04</v>
      </c>
      <c r="E4245" s="21" t="n">
        <v>0.03</v>
      </c>
      <c r="F4245" s="21" t="n">
        <v>0.07000000000000001</v>
      </c>
    </row>
    <row r="4246">
      <c r="A4246" t="inlineStr">
        <is>
          <t>150CLF - Washington (Locomotive)</t>
        </is>
      </c>
      <c r="B4246" s="20" t="n">
        <v>47665</v>
      </c>
      <c r="C4246" s="20" t="n">
        <v>47756</v>
      </c>
      <c r="D4246" s="21" t="n">
        <v>0.04</v>
      </c>
      <c r="E4246" s="21" t="n">
        <v>0.02</v>
      </c>
      <c r="F4246" s="21" t="n">
        <v>0.06</v>
      </c>
    </row>
    <row r="4247">
      <c r="A4247" t="inlineStr">
        <is>
          <t>150CLF - Washington (Locomotive)</t>
        </is>
      </c>
      <c r="B4247" s="20" t="n">
        <v>47757</v>
      </c>
      <c r="C4247" s="20" t="n">
        <v>2958465</v>
      </c>
      <c r="D4247" s="21" t="n">
        <v>0.04</v>
      </c>
      <c r="E4247" s="21" t="n">
        <v>0.01</v>
      </c>
      <c r="F4247" s="21" t="n">
        <v>0.05</v>
      </c>
    </row>
    <row r="4248">
      <c r="A4248" t="inlineStr">
        <is>
          <t>150E - Washington (Energy)</t>
        </is>
      </c>
      <c r="B4248" s="20" t="n">
        <v>41275</v>
      </c>
      <c r="C4248" s="20" t="n">
        <v>41639</v>
      </c>
      <c r="D4248" s="21" t="n">
        <v>0.03</v>
      </c>
      <c r="E4248" s="21" t="n">
        <v>0.025</v>
      </c>
      <c r="F4248" s="21" t="n">
        <v>0.055</v>
      </c>
    </row>
    <row r="4249">
      <c r="A4249" t="inlineStr">
        <is>
          <t>150E - Washington (Energy)</t>
        </is>
      </c>
      <c r="B4249" s="20" t="n">
        <v>41640</v>
      </c>
      <c r="C4249" s="20" t="n">
        <v>42004</v>
      </c>
      <c r="D4249" s="21" t="n">
        <v>0.02</v>
      </c>
      <c r="E4249" s="21" t="n">
        <v>0.02</v>
      </c>
      <c r="F4249" s="21" t="n">
        <v>0.04</v>
      </c>
    </row>
    <row r="4250">
      <c r="A4250" t="inlineStr">
        <is>
          <t>150E - Washington (Energy)</t>
        </is>
      </c>
      <c r="B4250" s="20" t="n">
        <v>42005</v>
      </c>
      <c r="C4250" s="20" t="n">
        <v>42369</v>
      </c>
      <c r="D4250" s="21" t="n">
        <v>0.01</v>
      </c>
      <c r="E4250" s="21" t="n">
        <v>0.015</v>
      </c>
      <c r="F4250" s="21" t="n">
        <v>0.025</v>
      </c>
    </row>
    <row r="4251">
      <c r="A4251" t="inlineStr">
        <is>
          <t>150E - Washington (Energy)</t>
        </is>
      </c>
      <c r="B4251" s="20" t="n">
        <v>42370</v>
      </c>
      <c r="C4251" s="20" t="n">
        <v>47756</v>
      </c>
      <c r="D4251" s="21" t="n">
        <v>0</v>
      </c>
      <c r="E4251" s="21" t="n">
        <v>0.01</v>
      </c>
      <c r="F4251" s="21" t="n">
        <v>0.01</v>
      </c>
    </row>
    <row r="4252">
      <c r="A4252" t="inlineStr">
        <is>
          <t>150E - Washington (Energy)</t>
        </is>
      </c>
      <c r="B4252" s="20" t="n">
        <v>47757</v>
      </c>
      <c r="C4252" s="20" t="n">
        <v>2958465</v>
      </c>
      <c r="D4252" s="21" t="n">
        <v>0</v>
      </c>
      <c r="E4252" s="21" t="n">
        <v>0</v>
      </c>
      <c r="F4252" s="21" t="n">
        <v>0</v>
      </c>
    </row>
    <row r="4253">
      <c r="A4253" t="inlineStr">
        <is>
          <t>150JT - Washington (Jet Fuel)</t>
        </is>
      </c>
      <c r="B4253" s="20" t="n">
        <v>42005</v>
      </c>
      <c r="C4253" s="20" t="n">
        <v>42185</v>
      </c>
      <c r="D4253" s="21" t="n">
        <v>0</v>
      </c>
      <c r="E4253" s="21" t="n">
        <v>0</v>
      </c>
      <c r="F4253" s="21" t="n">
        <v>0</v>
      </c>
    </row>
    <row r="4254">
      <c r="A4254" t="inlineStr">
        <is>
          <t>150JT - Washington (Jet Fuel)</t>
        </is>
      </c>
      <c r="B4254" s="20" t="n">
        <v>42186</v>
      </c>
      <c r="C4254" s="20" t="n">
        <v>43281</v>
      </c>
      <c r="D4254" s="21" t="n">
        <v>0.04</v>
      </c>
      <c r="E4254" s="21" t="n">
        <v>0.04</v>
      </c>
      <c r="F4254" s="21" t="n">
        <v>0.08</v>
      </c>
    </row>
    <row r="4255">
      <c r="A4255" t="inlineStr">
        <is>
          <t>150JT - Washington (Jet Fuel)</t>
        </is>
      </c>
      <c r="B4255" s="20" t="n">
        <v>43282</v>
      </c>
      <c r="C4255" s="20" t="n">
        <v>43312</v>
      </c>
      <c r="D4255" s="21" t="n">
        <v>0.04</v>
      </c>
      <c r="E4255" s="21" t="n">
        <v>0.01</v>
      </c>
      <c r="F4255" s="21" t="n">
        <v>0.05</v>
      </c>
    </row>
    <row r="4256">
      <c r="A4256" t="inlineStr">
        <is>
          <t>150JT - Washington (Jet Fuel)</t>
        </is>
      </c>
      <c r="B4256" s="20" t="n">
        <v>43313</v>
      </c>
      <c r="C4256" s="20" t="n">
        <v>2958465</v>
      </c>
      <c r="D4256" s="21" t="n">
        <v>0</v>
      </c>
      <c r="E4256" s="21" t="n">
        <v>0.01</v>
      </c>
      <c r="F4256" s="21" t="n">
        <v>0.01</v>
      </c>
    </row>
    <row r="4257">
      <c r="A4257" t="inlineStr">
        <is>
          <t>150TE - Washington (TSPLOST Exempt)</t>
        </is>
      </c>
      <c r="B4257" s="20" t="n">
        <v>41275</v>
      </c>
      <c r="C4257" s="20" t="n">
        <v>45838</v>
      </c>
      <c r="D4257" s="21" t="n">
        <v>0.04</v>
      </c>
      <c r="E4257" s="21" t="n">
        <v>0.03</v>
      </c>
      <c r="F4257" s="21" t="n">
        <v>0.07000000000000001</v>
      </c>
    </row>
    <row r="4258">
      <c r="A4258" t="inlineStr">
        <is>
          <t>150TE - Washington (TSPLOST Exempt)</t>
        </is>
      </c>
      <c r="B4258" s="20" t="n">
        <v>45839</v>
      </c>
      <c r="C4258" s="20" t="n">
        <v>46295</v>
      </c>
      <c r="D4258" s="21" t="n">
        <v>0.04</v>
      </c>
      <c r="E4258" s="21" t="n">
        <v>0.04</v>
      </c>
      <c r="F4258" s="21" t="n">
        <v>0.08</v>
      </c>
    </row>
    <row r="4259">
      <c r="A4259" t="inlineStr">
        <is>
          <t>150TE - Washington (TSPLOST Exempt)</t>
        </is>
      </c>
      <c r="B4259" s="20" t="n">
        <v>46296</v>
      </c>
      <c r="C4259" s="20" t="n">
        <v>47664</v>
      </c>
      <c r="D4259" s="21" t="n">
        <v>0.04</v>
      </c>
      <c r="E4259" s="21" t="n">
        <v>0.03</v>
      </c>
      <c r="F4259" s="21" t="n">
        <v>0.07000000000000001</v>
      </c>
    </row>
    <row r="4260">
      <c r="A4260" t="inlineStr">
        <is>
          <t>150TE - Washington (TSPLOST Exempt)</t>
        </is>
      </c>
      <c r="B4260" s="20" t="n">
        <v>47665</v>
      </c>
      <c r="C4260" s="20" t="n">
        <v>47756</v>
      </c>
      <c r="D4260" s="21" t="n">
        <v>0.04</v>
      </c>
      <c r="E4260" s="21" t="n">
        <v>0.02</v>
      </c>
      <c r="F4260" s="21" t="n">
        <v>0.06</v>
      </c>
    </row>
    <row r="4261">
      <c r="A4261" t="inlineStr">
        <is>
          <t>150TE - Washington (TSPLOST Exempt)</t>
        </is>
      </c>
      <c r="B4261" s="20" t="n">
        <v>47757</v>
      </c>
      <c r="C4261" s="20" t="n">
        <v>2958465</v>
      </c>
      <c r="D4261" s="21" t="n">
        <v>0.04</v>
      </c>
      <c r="E4261" s="21" t="n">
        <v>0.01</v>
      </c>
      <c r="F4261" s="21" t="n">
        <v>0.05</v>
      </c>
    </row>
    <row r="4262">
      <c r="A4262" t="inlineStr">
        <is>
          <t>151 - Wayne</t>
        </is>
      </c>
      <c r="B4262" s="20" t="n">
        <v>31778</v>
      </c>
      <c r="C4262" s="20" t="n">
        <v>35795</v>
      </c>
      <c r="D4262" s="21" t="n">
        <v>0.04</v>
      </c>
      <c r="E4262" s="21" t="n">
        <v>0.01</v>
      </c>
      <c r="F4262" s="21" t="n">
        <v>0.05</v>
      </c>
    </row>
    <row r="4263">
      <c r="A4263" t="inlineStr">
        <is>
          <t>151 - Wayne</t>
        </is>
      </c>
      <c r="B4263" s="20" t="n">
        <v>35796</v>
      </c>
      <c r="C4263" s="20" t="n">
        <v>36891</v>
      </c>
      <c r="D4263" s="21" t="n">
        <v>0.04</v>
      </c>
      <c r="E4263" s="21" t="n">
        <v>0.02</v>
      </c>
      <c r="F4263" s="21" t="n">
        <v>0.06</v>
      </c>
    </row>
    <row r="4264">
      <c r="A4264" t="inlineStr">
        <is>
          <t>151 - Wayne</t>
        </is>
      </c>
      <c r="B4264" s="20" t="n">
        <v>36892</v>
      </c>
      <c r="C4264" s="20" t="n">
        <v>37072</v>
      </c>
      <c r="D4264" s="21" t="n">
        <v>0.04</v>
      </c>
      <c r="E4264" s="21" t="n">
        <v>0.01</v>
      </c>
      <c r="F4264" s="21" t="n">
        <v>0.05</v>
      </c>
    </row>
    <row r="4265">
      <c r="A4265" t="inlineStr">
        <is>
          <t>151 - Wayne</t>
        </is>
      </c>
      <c r="B4265" s="20" t="n">
        <v>37073</v>
      </c>
      <c r="C4265" s="20" t="n">
        <v>39994</v>
      </c>
      <c r="D4265" s="21" t="n">
        <v>0.04</v>
      </c>
      <c r="E4265" s="21" t="n">
        <v>0.02</v>
      </c>
      <c r="F4265" s="21" t="n">
        <v>0.06</v>
      </c>
    </row>
    <row r="4266">
      <c r="A4266" t="inlineStr">
        <is>
          <t>151 - Wayne</t>
        </is>
      </c>
      <c r="B4266" s="20" t="n">
        <v>39995</v>
      </c>
      <c r="C4266" s="20" t="n">
        <v>41274</v>
      </c>
      <c r="D4266" s="21" t="n">
        <v>0.04</v>
      </c>
      <c r="E4266" s="21" t="n">
        <v>0.03</v>
      </c>
      <c r="F4266" s="21" t="n">
        <v>0.07000000000000001</v>
      </c>
    </row>
    <row r="4267">
      <c r="A4267" t="inlineStr">
        <is>
          <t>151 - Wayne</t>
        </is>
      </c>
      <c r="B4267" s="20" t="n">
        <v>41275</v>
      </c>
      <c r="C4267" s="20" t="n">
        <v>47299</v>
      </c>
      <c r="D4267" s="21" t="n">
        <v>0.04</v>
      </c>
      <c r="E4267" s="21" t="n">
        <v>0.04</v>
      </c>
      <c r="F4267" s="21" t="n">
        <v>0.08</v>
      </c>
    </row>
    <row r="4268">
      <c r="A4268" t="inlineStr">
        <is>
          <t>151 - Wayne</t>
        </is>
      </c>
      <c r="B4268" s="20" t="n">
        <v>47300</v>
      </c>
      <c r="C4268" s="20" t="n">
        <v>47664</v>
      </c>
      <c r="D4268" s="21" t="n">
        <v>0.04</v>
      </c>
      <c r="E4268" s="21" t="n">
        <v>0.03</v>
      </c>
      <c r="F4268" s="21" t="n">
        <v>0.07000000000000001</v>
      </c>
    </row>
    <row r="4269">
      <c r="A4269" t="inlineStr">
        <is>
          <t>151 - Wayne</t>
        </is>
      </c>
      <c r="B4269" s="20" t="n">
        <v>47665</v>
      </c>
      <c r="C4269" s="20" t="n">
        <v>48579</v>
      </c>
      <c r="D4269" s="21" t="n">
        <v>0.04</v>
      </c>
      <c r="E4269" s="21" t="n">
        <v>0.02</v>
      </c>
      <c r="F4269" s="21" t="n">
        <v>0.06</v>
      </c>
    </row>
    <row r="4270">
      <c r="A4270" t="inlineStr">
        <is>
          <t>151 - Wayne</t>
        </is>
      </c>
      <c r="B4270" s="20" t="n">
        <v>48580</v>
      </c>
      <c r="C4270" s="20" t="n">
        <v>2958465</v>
      </c>
      <c r="D4270" s="21" t="n">
        <v>0.04</v>
      </c>
      <c r="E4270" s="21" t="n">
        <v>0.01</v>
      </c>
      <c r="F4270" s="21" t="n">
        <v>0.05</v>
      </c>
    </row>
    <row r="4271">
      <c r="A4271" t="inlineStr">
        <is>
          <t>151CLF - Wayne (Locomotive)</t>
        </is>
      </c>
      <c r="B4271" s="20" t="n">
        <v>44378</v>
      </c>
      <c r="C4271" s="20" t="n">
        <v>47299</v>
      </c>
      <c r="D4271" s="21" t="n">
        <v>0.04</v>
      </c>
      <c r="E4271" s="21" t="n">
        <v>0.03</v>
      </c>
      <c r="F4271" s="21" t="n">
        <v>0.07000000000000001</v>
      </c>
    </row>
    <row r="4272">
      <c r="A4272" t="inlineStr">
        <is>
          <t>151CLF - Wayne (Locomotive)</t>
        </is>
      </c>
      <c r="B4272" s="20" t="n">
        <v>47300</v>
      </c>
      <c r="C4272" s="20" t="n">
        <v>47664</v>
      </c>
      <c r="D4272" s="21" t="n">
        <v>0.04</v>
      </c>
      <c r="E4272" s="21" t="n">
        <v>0.02</v>
      </c>
      <c r="F4272" s="21" t="n">
        <v>0.06</v>
      </c>
    </row>
    <row r="4273">
      <c r="A4273" t="inlineStr">
        <is>
          <t>151CLF - Wayne (Locomotive)</t>
        </is>
      </c>
      <c r="B4273" s="20" t="n">
        <v>47665</v>
      </c>
      <c r="C4273" s="20" t="n">
        <v>2958465</v>
      </c>
      <c r="D4273" s="21" t="n">
        <v>0.04</v>
      </c>
      <c r="E4273" s="21" t="n">
        <v>0.01</v>
      </c>
      <c r="F4273" s="21" t="n">
        <v>0.05</v>
      </c>
    </row>
    <row r="4274">
      <c r="A4274" t="inlineStr">
        <is>
          <t>151E - Wayne (Energy)</t>
        </is>
      </c>
      <c r="B4274" s="20" t="n">
        <v>41275</v>
      </c>
      <c r="C4274" s="20" t="n">
        <v>41639</v>
      </c>
      <c r="D4274" s="21" t="n">
        <v>0.03</v>
      </c>
      <c r="E4274" s="21" t="n">
        <v>0.025</v>
      </c>
      <c r="F4274" s="21" t="n">
        <v>0.055</v>
      </c>
    </row>
    <row r="4275">
      <c r="A4275" t="inlineStr">
        <is>
          <t>151E - Wayne (Energy)</t>
        </is>
      </c>
      <c r="B4275" s="20" t="n">
        <v>41640</v>
      </c>
      <c r="C4275" s="20" t="n">
        <v>42004</v>
      </c>
      <c r="D4275" s="21" t="n">
        <v>0.02</v>
      </c>
      <c r="E4275" s="21" t="n">
        <v>0.02</v>
      </c>
      <c r="F4275" s="21" t="n">
        <v>0.04</v>
      </c>
    </row>
    <row r="4276">
      <c r="A4276" t="inlineStr">
        <is>
          <t>151E - Wayne (Energy)</t>
        </is>
      </c>
      <c r="B4276" s="20" t="n">
        <v>42005</v>
      </c>
      <c r="C4276" s="20" t="n">
        <v>42369</v>
      </c>
      <c r="D4276" s="21" t="n">
        <v>0.01</v>
      </c>
      <c r="E4276" s="21" t="n">
        <v>0.015</v>
      </c>
      <c r="F4276" s="21" t="n">
        <v>0.025</v>
      </c>
    </row>
    <row r="4277">
      <c r="A4277" t="inlineStr">
        <is>
          <t>151E - Wayne (Energy)</t>
        </is>
      </c>
      <c r="B4277" s="20" t="n">
        <v>42370</v>
      </c>
      <c r="C4277" s="20" t="n">
        <v>47299</v>
      </c>
      <c r="D4277" s="21" t="n">
        <v>0</v>
      </c>
      <c r="E4277" s="21" t="n">
        <v>0.01</v>
      </c>
      <c r="F4277" s="21" t="n">
        <v>0.01</v>
      </c>
    </row>
    <row r="4278">
      <c r="A4278" t="inlineStr">
        <is>
          <t>151E - Wayne (Energy)</t>
        </is>
      </c>
      <c r="B4278" s="20" t="n">
        <v>47300</v>
      </c>
      <c r="C4278" s="20" t="n">
        <v>2958465</v>
      </c>
      <c r="D4278" s="21" t="n">
        <v>0</v>
      </c>
      <c r="E4278" s="21" t="n">
        <v>0</v>
      </c>
      <c r="F4278" s="21" t="n">
        <v>0</v>
      </c>
    </row>
    <row r="4279">
      <c r="A4279" t="inlineStr">
        <is>
          <t>151JT - Wayne (Jet Fuel)</t>
        </is>
      </c>
      <c r="B4279" s="20" t="n">
        <v>42186</v>
      </c>
      <c r="C4279" s="20" t="n">
        <v>43281</v>
      </c>
      <c r="D4279" s="21" t="n">
        <v>0.04</v>
      </c>
      <c r="E4279" s="21" t="n">
        <v>0.04</v>
      </c>
      <c r="F4279" s="21" t="n">
        <v>0.08</v>
      </c>
    </row>
    <row r="4280">
      <c r="A4280" t="inlineStr">
        <is>
          <t>151JT - Wayne (Jet Fuel)</t>
        </is>
      </c>
      <c r="B4280" s="20" t="n">
        <v>43282</v>
      </c>
      <c r="C4280" s="20" t="n">
        <v>43312</v>
      </c>
      <c r="D4280" s="21" t="n">
        <v>0.04</v>
      </c>
      <c r="E4280" s="21" t="n">
        <v>0.01</v>
      </c>
      <c r="F4280" s="21" t="n">
        <v>0.05</v>
      </c>
    </row>
    <row r="4281">
      <c r="A4281" t="inlineStr">
        <is>
          <t>151JT - Wayne (Jet Fuel)</t>
        </is>
      </c>
      <c r="B4281" s="20" t="n">
        <v>43313</v>
      </c>
      <c r="C4281" s="20" t="n">
        <v>2958465</v>
      </c>
      <c r="D4281" s="21" t="n">
        <v>0</v>
      </c>
      <c r="E4281" s="21" t="n">
        <v>0.01</v>
      </c>
      <c r="F4281" s="21" t="n">
        <v>0.01</v>
      </c>
    </row>
    <row r="4282">
      <c r="A4282" t="inlineStr">
        <is>
          <t>151TE - Wayne (TSPLOST Exempt)</t>
        </is>
      </c>
      <c r="B4282" s="20" t="n">
        <v>41275</v>
      </c>
      <c r="C4282" s="20" t="n">
        <v>47299</v>
      </c>
      <c r="D4282" s="21" t="n">
        <v>0.04</v>
      </c>
      <c r="E4282" s="21" t="n">
        <v>0.03</v>
      </c>
      <c r="F4282" s="21" t="n">
        <v>0.07000000000000001</v>
      </c>
    </row>
    <row r="4283">
      <c r="A4283" t="inlineStr">
        <is>
          <t>151TE - Wayne (TSPLOST Exempt)</t>
        </is>
      </c>
      <c r="B4283" s="20" t="n">
        <v>47300</v>
      </c>
      <c r="C4283" s="20" t="n">
        <v>47664</v>
      </c>
      <c r="D4283" s="21" t="n">
        <v>0.04</v>
      </c>
      <c r="E4283" s="21" t="n">
        <v>0.02</v>
      </c>
      <c r="F4283" s="21" t="n">
        <v>0.06</v>
      </c>
    </row>
    <row r="4284">
      <c r="A4284" t="inlineStr">
        <is>
          <t>151TE - Wayne (TSPLOST Exempt)</t>
        </is>
      </c>
      <c r="B4284" s="20" t="n">
        <v>47665</v>
      </c>
      <c r="C4284" s="20" t="n">
        <v>2958465</v>
      </c>
      <c r="D4284" s="21" t="n">
        <v>0.04</v>
      </c>
      <c r="E4284" s="21" t="n">
        <v>0.01</v>
      </c>
      <c r="F4284" s="21" t="n">
        <v>0.05</v>
      </c>
    </row>
    <row r="4285">
      <c r="A4285" t="inlineStr">
        <is>
          <t>152 - Webster</t>
        </is>
      </c>
      <c r="B4285" s="20" t="n">
        <v>34060</v>
      </c>
      <c r="C4285" s="20" t="n">
        <v>34972</v>
      </c>
      <c r="D4285" s="21" t="n">
        <v>0.04</v>
      </c>
      <c r="E4285" s="21" t="n">
        <v>0.01</v>
      </c>
      <c r="F4285" s="21" t="n">
        <v>0.05</v>
      </c>
    </row>
    <row r="4286">
      <c r="A4286" t="inlineStr">
        <is>
          <t>152 - Webster</t>
        </is>
      </c>
      <c r="B4286" s="20" t="n">
        <v>34973</v>
      </c>
      <c r="C4286" s="20" t="n">
        <v>36160</v>
      </c>
      <c r="D4286" s="21" t="n">
        <v>0.04</v>
      </c>
      <c r="E4286" s="21" t="n">
        <v>0</v>
      </c>
      <c r="F4286" s="21" t="n">
        <v>0.04</v>
      </c>
    </row>
    <row r="4287">
      <c r="A4287" t="inlineStr">
        <is>
          <t>152 - Webster</t>
        </is>
      </c>
      <c r="B4287" s="20" t="n">
        <v>36161</v>
      </c>
      <c r="C4287" s="20" t="n">
        <v>36250</v>
      </c>
      <c r="D4287" s="21" t="n">
        <v>0.04</v>
      </c>
      <c r="E4287" s="21" t="n">
        <v>0.01</v>
      </c>
      <c r="F4287" s="21" t="n">
        <v>0.05</v>
      </c>
    </row>
    <row r="4288">
      <c r="A4288" t="inlineStr">
        <is>
          <t>152 - Webster</t>
        </is>
      </c>
      <c r="B4288" s="20" t="n">
        <v>36251</v>
      </c>
      <c r="C4288" s="20" t="n">
        <v>36981</v>
      </c>
      <c r="D4288" s="21" t="n">
        <v>0.04</v>
      </c>
      <c r="E4288" s="21" t="n">
        <v>0.02</v>
      </c>
      <c r="F4288" s="21" t="n">
        <v>0.06</v>
      </c>
    </row>
    <row r="4289">
      <c r="A4289" t="inlineStr">
        <is>
          <t>152 - Webster</t>
        </is>
      </c>
      <c r="B4289" s="20" t="n">
        <v>36982</v>
      </c>
      <c r="C4289" s="20" t="n">
        <v>41274</v>
      </c>
      <c r="D4289" s="21" t="n">
        <v>0.04</v>
      </c>
      <c r="E4289" s="21" t="n">
        <v>0.03</v>
      </c>
      <c r="F4289" s="21" t="n">
        <v>0.07000000000000001</v>
      </c>
    </row>
    <row r="4290">
      <c r="A4290" t="inlineStr">
        <is>
          <t>152 - Webster</t>
        </is>
      </c>
      <c r="B4290" s="20" t="n">
        <v>41275</v>
      </c>
      <c r="C4290" s="20" t="n">
        <v>44651</v>
      </c>
      <c r="D4290" s="21" t="n">
        <v>0.04</v>
      </c>
      <c r="E4290" s="21" t="n">
        <v>0.04</v>
      </c>
      <c r="F4290" s="21" t="n">
        <v>0.08</v>
      </c>
    </row>
    <row r="4291">
      <c r="A4291" t="inlineStr">
        <is>
          <t>152 - Webster</t>
        </is>
      </c>
      <c r="B4291" s="20" t="n">
        <v>44652</v>
      </c>
      <c r="C4291" s="20" t="n">
        <v>44834</v>
      </c>
      <c r="D4291" s="21" t="n">
        <v>0.04</v>
      </c>
      <c r="E4291" s="21" t="n">
        <v>0.03</v>
      </c>
      <c r="F4291" s="21" t="n">
        <v>0.07000000000000001</v>
      </c>
    </row>
    <row r="4292">
      <c r="A4292" t="inlineStr">
        <is>
          <t>152 - Webster</t>
        </is>
      </c>
      <c r="B4292" s="20" t="n">
        <v>44835</v>
      </c>
      <c r="C4292" s="20" t="n">
        <v>46477</v>
      </c>
      <c r="D4292" s="21" t="n">
        <v>0.04</v>
      </c>
      <c r="E4292" s="21" t="n">
        <v>0.04</v>
      </c>
      <c r="F4292" s="21" t="n">
        <v>0.08</v>
      </c>
    </row>
    <row r="4293">
      <c r="A4293" t="inlineStr">
        <is>
          <t>152 - Webster</t>
        </is>
      </c>
      <c r="B4293" s="20" t="n">
        <v>46478</v>
      </c>
      <c r="C4293" s="20" t="n">
        <v>46660</v>
      </c>
      <c r="D4293" s="21" t="n">
        <v>0.04</v>
      </c>
      <c r="E4293" s="21" t="n">
        <v>0.03</v>
      </c>
      <c r="F4293" s="21" t="n">
        <v>0.07000000000000001</v>
      </c>
    </row>
    <row r="4294">
      <c r="A4294" t="inlineStr">
        <is>
          <t>152 - Webster</t>
        </is>
      </c>
      <c r="B4294" s="20" t="n">
        <v>46661</v>
      </c>
      <c r="C4294" s="20" t="n">
        <v>48579</v>
      </c>
      <c r="D4294" s="21" t="n">
        <v>0.04</v>
      </c>
      <c r="E4294" s="21" t="n">
        <v>0.02</v>
      </c>
      <c r="F4294" s="21" t="n">
        <v>0.06</v>
      </c>
    </row>
    <row r="4295">
      <c r="A4295" t="inlineStr">
        <is>
          <t>152 - Webster</t>
        </is>
      </c>
      <c r="B4295" s="20" t="n">
        <v>48580</v>
      </c>
      <c r="C4295" s="20" t="n">
        <v>2958465</v>
      </c>
      <c r="D4295" s="21" t="n">
        <v>0.04</v>
      </c>
      <c r="E4295" s="21" t="n">
        <v>0.01</v>
      </c>
      <c r="F4295" s="21" t="n">
        <v>0.05</v>
      </c>
    </row>
    <row r="4296">
      <c r="A4296" t="inlineStr">
        <is>
          <t>152CLF - Webster (Locomotive)</t>
        </is>
      </c>
      <c r="B4296" s="20" t="n">
        <v>44378</v>
      </c>
      <c r="C4296" s="20" t="n">
        <v>44651</v>
      </c>
      <c r="D4296" s="21" t="n">
        <v>0.04</v>
      </c>
      <c r="E4296" s="21" t="n">
        <v>0.03</v>
      </c>
      <c r="F4296" s="21" t="n">
        <v>0.07000000000000001</v>
      </c>
    </row>
    <row r="4297">
      <c r="A4297" t="inlineStr">
        <is>
          <t>152CLF - Webster (Locomotive)</t>
        </is>
      </c>
      <c r="B4297" s="20" t="n">
        <v>44652</v>
      </c>
      <c r="C4297" s="20" t="n">
        <v>44834</v>
      </c>
      <c r="D4297" s="21" t="n">
        <v>0.04</v>
      </c>
      <c r="E4297" s="21" t="n">
        <v>0.02</v>
      </c>
      <c r="F4297" s="21" t="n">
        <v>0.06</v>
      </c>
    </row>
    <row r="4298">
      <c r="A4298" t="inlineStr">
        <is>
          <t>152CLF - Webster (Locomotive)</t>
        </is>
      </c>
      <c r="B4298" s="20" t="n">
        <v>44835</v>
      </c>
      <c r="C4298" s="20" t="n">
        <v>46477</v>
      </c>
      <c r="D4298" s="21" t="n">
        <v>0.04</v>
      </c>
      <c r="E4298" s="21" t="n">
        <v>0.03</v>
      </c>
      <c r="F4298" s="21" t="n">
        <v>0.07000000000000001</v>
      </c>
    </row>
    <row r="4299">
      <c r="A4299" t="inlineStr">
        <is>
          <t>152CLF - Webster (Locomotive)</t>
        </is>
      </c>
      <c r="B4299" s="20" t="n">
        <v>46478</v>
      </c>
      <c r="C4299" s="20" t="n">
        <v>46660</v>
      </c>
      <c r="D4299" s="21" t="n">
        <v>0.04</v>
      </c>
      <c r="E4299" s="21" t="n">
        <v>0.02</v>
      </c>
      <c r="F4299" s="21" t="n">
        <v>0.06</v>
      </c>
    </row>
    <row r="4300">
      <c r="A4300" t="inlineStr">
        <is>
          <t>152CLF - Webster (Locomotive)</t>
        </is>
      </c>
      <c r="B4300" s="20" t="n">
        <v>46661</v>
      </c>
      <c r="C4300" s="20" t="n">
        <v>2958465</v>
      </c>
      <c r="D4300" s="21" t="n">
        <v>0.04</v>
      </c>
      <c r="E4300" s="21" t="n">
        <v>0.01</v>
      </c>
      <c r="F4300" s="21" t="n">
        <v>0.05</v>
      </c>
    </row>
    <row r="4301">
      <c r="A4301" t="inlineStr">
        <is>
          <t>152E - Webster (Energy)</t>
        </is>
      </c>
      <c r="B4301" s="20" t="n">
        <v>41275</v>
      </c>
      <c r="C4301" s="20" t="n">
        <v>41639</v>
      </c>
      <c r="D4301" s="21" t="n">
        <v>0.03</v>
      </c>
      <c r="E4301" s="21" t="n">
        <v>0.025</v>
      </c>
      <c r="F4301" s="21" t="n">
        <v>0.055</v>
      </c>
    </row>
    <row r="4302">
      <c r="A4302" t="inlineStr">
        <is>
          <t>152E - Webster (Energy)</t>
        </is>
      </c>
      <c r="B4302" s="20" t="n">
        <v>41640</v>
      </c>
      <c r="C4302" s="20" t="n">
        <v>42004</v>
      </c>
      <c r="D4302" s="21" t="n">
        <v>0.02</v>
      </c>
      <c r="E4302" s="21" t="n">
        <v>0.02</v>
      </c>
      <c r="F4302" s="21" t="n">
        <v>0.04</v>
      </c>
    </row>
    <row r="4303">
      <c r="A4303" t="inlineStr">
        <is>
          <t>152E - Webster (Energy)</t>
        </is>
      </c>
      <c r="B4303" s="20" t="n">
        <v>42005</v>
      </c>
      <c r="C4303" s="20" t="n">
        <v>42369</v>
      </c>
      <c r="D4303" s="21" t="n">
        <v>0.01</v>
      </c>
      <c r="E4303" s="21" t="n">
        <v>0.015</v>
      </c>
      <c r="F4303" s="21" t="n">
        <v>0.025</v>
      </c>
    </row>
    <row r="4304">
      <c r="A4304" t="inlineStr">
        <is>
          <t>152E - Webster (Energy)</t>
        </is>
      </c>
      <c r="B4304" s="20" t="n">
        <v>42370</v>
      </c>
      <c r="C4304" s="20" t="n">
        <v>44651</v>
      </c>
      <c r="D4304" s="21" t="n">
        <v>0</v>
      </c>
      <c r="E4304" s="21" t="n">
        <v>0.01</v>
      </c>
      <c r="F4304" s="21" t="n">
        <v>0.01</v>
      </c>
    </row>
    <row r="4305">
      <c r="A4305" t="inlineStr">
        <is>
          <t>152E - Webster (Energy)</t>
        </is>
      </c>
      <c r="B4305" s="20" t="n">
        <v>44652</v>
      </c>
      <c r="C4305" s="20" t="n">
        <v>44834</v>
      </c>
      <c r="D4305" s="21" t="n">
        <v>0</v>
      </c>
      <c r="E4305" s="21" t="n">
        <v>0</v>
      </c>
      <c r="F4305" s="21" t="n">
        <v>0</v>
      </c>
    </row>
    <row r="4306">
      <c r="A4306" t="inlineStr">
        <is>
          <t>152E - Webster (Energy)</t>
        </is>
      </c>
      <c r="B4306" s="20" t="n">
        <v>44835</v>
      </c>
      <c r="C4306" s="20" t="n">
        <v>46660</v>
      </c>
      <c r="D4306" s="21" t="n">
        <v>0</v>
      </c>
      <c r="E4306" s="21" t="n">
        <v>0.01</v>
      </c>
      <c r="F4306" s="21" t="n">
        <v>0.01</v>
      </c>
    </row>
    <row r="4307">
      <c r="A4307" t="inlineStr">
        <is>
          <t>152E - Webster (Energy)</t>
        </is>
      </c>
      <c r="B4307" s="20" t="n">
        <v>46661</v>
      </c>
      <c r="C4307" s="20" t="n">
        <v>2958465</v>
      </c>
      <c r="D4307" s="21" t="n">
        <v>0</v>
      </c>
      <c r="E4307" s="21" t="n">
        <v>0</v>
      </c>
      <c r="F4307" s="21" t="n">
        <v>0</v>
      </c>
    </row>
    <row r="4308">
      <c r="A4308" t="inlineStr">
        <is>
          <t>152F - Webster (Food)</t>
        </is>
      </c>
      <c r="B4308" s="20" t="n">
        <v>36982</v>
      </c>
      <c r="C4308" s="20" t="n">
        <v>40543</v>
      </c>
      <c r="D4308" s="21" t="n">
        <v>0</v>
      </c>
      <c r="E4308" s="21" t="n">
        <v>0.02</v>
      </c>
      <c r="F4308" s="21" t="n">
        <v>0.02</v>
      </c>
    </row>
    <row r="4309">
      <c r="A4309" t="inlineStr">
        <is>
          <t>152F - Webster (Food)</t>
        </is>
      </c>
      <c r="B4309" s="20" t="n">
        <v>40544</v>
      </c>
      <c r="C4309" s="20" t="n">
        <v>2958465</v>
      </c>
      <c r="D4309" s="21" t="n">
        <v>0</v>
      </c>
      <c r="E4309" s="21" t="n">
        <v>0</v>
      </c>
      <c r="F4309" s="21" t="n">
        <v>0</v>
      </c>
    </row>
    <row r="4310">
      <c r="A4310" t="inlineStr">
        <is>
          <t>152JT - Webster (Jet Fuel)</t>
        </is>
      </c>
      <c r="B4310" s="20" t="n">
        <v>42005</v>
      </c>
      <c r="C4310" s="20" t="n">
        <v>42185</v>
      </c>
      <c r="D4310" s="21" t="n">
        <v>0</v>
      </c>
      <c r="E4310" s="21" t="n">
        <v>0</v>
      </c>
      <c r="F4310" s="21" t="n">
        <v>0</v>
      </c>
    </row>
    <row r="4311">
      <c r="A4311" t="inlineStr">
        <is>
          <t>152JT - Webster (Jet Fuel)</t>
        </is>
      </c>
      <c r="B4311" s="20" t="n">
        <v>42186</v>
      </c>
      <c r="C4311" s="20" t="n">
        <v>43281</v>
      </c>
      <c r="D4311" s="21" t="n">
        <v>0.04</v>
      </c>
      <c r="E4311" s="21" t="n">
        <v>0.04</v>
      </c>
      <c r="F4311" s="21" t="n">
        <v>0.08</v>
      </c>
    </row>
    <row r="4312">
      <c r="A4312" t="inlineStr">
        <is>
          <t>152JT - Webster (Jet Fuel)</t>
        </is>
      </c>
      <c r="B4312" s="20" t="n">
        <v>43282</v>
      </c>
      <c r="C4312" s="20" t="n">
        <v>43312</v>
      </c>
      <c r="D4312" s="21" t="n">
        <v>0.04</v>
      </c>
      <c r="E4312" s="21" t="n">
        <v>0</v>
      </c>
      <c r="F4312" s="21" t="n">
        <v>0.04</v>
      </c>
    </row>
    <row r="4313">
      <c r="A4313" t="inlineStr">
        <is>
          <t>152JT - Webster (Jet Fuel)</t>
        </is>
      </c>
      <c r="B4313" s="20" t="n">
        <v>43313</v>
      </c>
      <c r="C4313" s="20" t="n">
        <v>2958465</v>
      </c>
      <c r="D4313" s="21" t="n">
        <v>0</v>
      </c>
      <c r="E4313" s="21" t="n">
        <v>0</v>
      </c>
      <c r="F4313" s="21" t="n">
        <v>0</v>
      </c>
    </row>
    <row r="4314">
      <c r="A4314" t="inlineStr">
        <is>
          <t>152TE - Webster (TSPLOST Exempt)</t>
        </is>
      </c>
      <c r="B4314" s="20" t="n">
        <v>41275</v>
      </c>
      <c r="C4314" s="20" t="n">
        <v>44651</v>
      </c>
      <c r="D4314" s="21" t="n">
        <v>0.04</v>
      </c>
      <c r="E4314" s="21" t="n">
        <v>0.03</v>
      </c>
      <c r="F4314" s="21" t="n">
        <v>0.07000000000000001</v>
      </c>
    </row>
    <row r="4315">
      <c r="A4315" t="inlineStr">
        <is>
          <t>152TE - Webster (TSPLOST Exempt)</t>
        </is>
      </c>
      <c r="B4315" s="20" t="n">
        <v>44652</v>
      </c>
      <c r="C4315" s="20" t="n">
        <v>44834</v>
      </c>
      <c r="D4315" s="21" t="n">
        <v>0.04</v>
      </c>
      <c r="E4315" s="21" t="n">
        <v>0.02</v>
      </c>
      <c r="F4315" s="21" t="n">
        <v>0.06</v>
      </c>
    </row>
    <row r="4316">
      <c r="A4316" t="inlineStr">
        <is>
          <t>152TE - Webster (TSPLOST Exempt)</t>
        </is>
      </c>
      <c r="B4316" s="20" t="n">
        <v>44835</v>
      </c>
      <c r="C4316" s="20" t="n">
        <v>46477</v>
      </c>
      <c r="D4316" s="21" t="n">
        <v>0.04</v>
      </c>
      <c r="E4316" s="21" t="n">
        <v>0.03</v>
      </c>
      <c r="F4316" s="21" t="n">
        <v>0.07000000000000001</v>
      </c>
    </row>
    <row r="4317">
      <c r="A4317" t="inlineStr">
        <is>
          <t>152TE - Webster (TSPLOST Exempt)</t>
        </is>
      </c>
      <c r="B4317" s="20" t="n">
        <v>46478</v>
      </c>
      <c r="C4317" s="20" t="n">
        <v>46660</v>
      </c>
      <c r="D4317" s="21" t="n">
        <v>0.04</v>
      </c>
      <c r="E4317" s="21" t="n">
        <v>0.02</v>
      </c>
      <c r="F4317" s="21" t="n">
        <v>0.06</v>
      </c>
    </row>
    <row r="4318">
      <c r="A4318" t="inlineStr">
        <is>
          <t>152TE - Webster (TSPLOST Exempt)</t>
        </is>
      </c>
      <c r="B4318" s="20" t="n">
        <v>46661</v>
      </c>
      <c r="C4318" s="20" t="n">
        <v>2958465</v>
      </c>
      <c r="D4318" s="21" t="n">
        <v>0.04</v>
      </c>
      <c r="E4318" s="21" t="n">
        <v>0.01</v>
      </c>
      <c r="F4318" s="21" t="n">
        <v>0.05</v>
      </c>
    </row>
    <row r="4319">
      <c r="A4319" t="inlineStr">
        <is>
          <t>153 - Wheeler</t>
        </is>
      </c>
      <c r="B4319" s="20" t="n">
        <v>30042</v>
      </c>
      <c r="C4319" s="20" t="n">
        <v>34880</v>
      </c>
      <c r="D4319" s="21" t="n">
        <v>0.04</v>
      </c>
      <c r="E4319" s="21" t="n">
        <v>0.01</v>
      </c>
      <c r="F4319" s="21" t="n">
        <v>0.05</v>
      </c>
    </row>
    <row r="4320">
      <c r="A4320" t="inlineStr">
        <is>
          <t>153 - Wheeler</t>
        </is>
      </c>
      <c r="B4320" s="20" t="n">
        <v>34881</v>
      </c>
      <c r="C4320" s="20" t="n">
        <v>36433</v>
      </c>
      <c r="D4320" s="21" t="n">
        <v>0.04</v>
      </c>
      <c r="E4320" s="21" t="n">
        <v>0.02</v>
      </c>
      <c r="F4320" s="21" t="n">
        <v>0.06</v>
      </c>
    </row>
    <row r="4321">
      <c r="A4321" t="inlineStr">
        <is>
          <t>153 - Wheeler</t>
        </is>
      </c>
      <c r="B4321" s="20" t="n">
        <v>36434</v>
      </c>
      <c r="C4321" s="20" t="n">
        <v>36525</v>
      </c>
      <c r="D4321" s="21" t="n">
        <v>0.04</v>
      </c>
      <c r="E4321" s="21" t="n">
        <v>0.03</v>
      </c>
      <c r="F4321" s="21" t="n">
        <v>0.07000000000000001</v>
      </c>
    </row>
    <row r="4322">
      <c r="A4322" t="inlineStr">
        <is>
          <t>153 - Wheeler</t>
        </is>
      </c>
      <c r="B4322" s="20" t="n">
        <v>36526</v>
      </c>
      <c r="C4322" s="20" t="n">
        <v>37986</v>
      </c>
      <c r="D4322" s="21" t="n">
        <v>0.04</v>
      </c>
      <c r="E4322" s="21" t="n">
        <v>0.02</v>
      </c>
      <c r="F4322" s="21" t="n">
        <v>0.06</v>
      </c>
    </row>
    <row r="4323">
      <c r="A4323" t="inlineStr">
        <is>
          <t>153 - Wheeler</t>
        </is>
      </c>
      <c r="B4323" s="20" t="n">
        <v>37987</v>
      </c>
      <c r="C4323" s="20" t="n">
        <v>38260</v>
      </c>
      <c r="D4323" s="21" t="n">
        <v>0.04</v>
      </c>
      <c r="E4323" s="21" t="n">
        <v>0.03</v>
      </c>
      <c r="F4323" s="21" t="n">
        <v>0.07000000000000001</v>
      </c>
    </row>
    <row r="4324">
      <c r="A4324" t="inlineStr">
        <is>
          <t>153 - Wheeler</t>
        </is>
      </c>
      <c r="B4324" s="20" t="n">
        <v>38261</v>
      </c>
      <c r="C4324" s="20" t="n">
        <v>38807</v>
      </c>
      <c r="D4324" s="21" t="n">
        <v>0.04</v>
      </c>
      <c r="E4324" s="21" t="n">
        <v>0.02</v>
      </c>
      <c r="F4324" s="21" t="n">
        <v>0.06</v>
      </c>
    </row>
    <row r="4325">
      <c r="A4325" t="inlineStr">
        <is>
          <t>153 - Wheeler</t>
        </is>
      </c>
      <c r="B4325" s="20" t="n">
        <v>38808</v>
      </c>
      <c r="C4325" s="20" t="n">
        <v>39447</v>
      </c>
      <c r="D4325" s="21" t="n">
        <v>0.04</v>
      </c>
      <c r="E4325" s="21" t="n">
        <v>0.03</v>
      </c>
      <c r="F4325" s="21" t="n">
        <v>0.07000000000000001</v>
      </c>
    </row>
    <row r="4326">
      <c r="A4326" t="inlineStr">
        <is>
          <t>153 - Wheeler</t>
        </is>
      </c>
      <c r="B4326" s="20" t="n">
        <v>39448</v>
      </c>
      <c r="C4326" s="20" t="n">
        <v>40633</v>
      </c>
      <c r="D4326" s="21" t="n">
        <v>0.04</v>
      </c>
      <c r="E4326" s="21" t="n">
        <v>0.02</v>
      </c>
      <c r="F4326" s="21" t="n">
        <v>0.06</v>
      </c>
    </row>
    <row r="4327">
      <c r="A4327" t="inlineStr">
        <is>
          <t>153 - Wheeler</t>
        </is>
      </c>
      <c r="B4327" s="20" t="n">
        <v>40634</v>
      </c>
      <c r="C4327" s="20" t="n">
        <v>41274</v>
      </c>
      <c r="D4327" s="21" t="n">
        <v>0.04</v>
      </c>
      <c r="E4327" s="21" t="n">
        <v>0.03</v>
      </c>
      <c r="F4327" s="21" t="n">
        <v>0.07000000000000001</v>
      </c>
    </row>
    <row r="4328">
      <c r="A4328" t="inlineStr">
        <is>
          <t>153 - Wheeler</t>
        </is>
      </c>
      <c r="B4328" s="20" t="n">
        <v>41275</v>
      </c>
      <c r="C4328" s="20" t="n">
        <v>45016</v>
      </c>
      <c r="D4328" s="21" t="n">
        <v>0.04</v>
      </c>
      <c r="E4328" s="21" t="n">
        <v>0.04</v>
      </c>
      <c r="F4328" s="21" t="n">
        <v>0.08</v>
      </c>
    </row>
    <row r="4329">
      <c r="A4329" t="inlineStr">
        <is>
          <t>153 - Wheeler</t>
        </is>
      </c>
      <c r="B4329" s="20" t="n">
        <v>45017</v>
      </c>
      <c r="C4329" s="20" t="n">
        <v>45473</v>
      </c>
      <c r="D4329" s="21" t="n">
        <v>0.04</v>
      </c>
      <c r="E4329" s="21" t="n">
        <v>0.03</v>
      </c>
      <c r="F4329" s="21" t="n">
        <v>0.07000000000000001</v>
      </c>
    </row>
    <row r="4330">
      <c r="A4330" t="inlineStr">
        <is>
          <t>153 - Wheeler</t>
        </is>
      </c>
      <c r="B4330" s="20" t="n">
        <v>45474</v>
      </c>
      <c r="C4330" s="20" t="n">
        <v>47664</v>
      </c>
      <c r="D4330" s="21" t="n">
        <v>0.04</v>
      </c>
      <c r="E4330" s="21" t="n">
        <v>0.04</v>
      </c>
      <c r="F4330" s="21" t="n">
        <v>0.08</v>
      </c>
    </row>
    <row r="4331">
      <c r="A4331" t="inlineStr">
        <is>
          <t>153 - Wheeler</t>
        </is>
      </c>
      <c r="B4331" s="20" t="n">
        <v>47665</v>
      </c>
      <c r="C4331" s="20" t="n">
        <v>48579</v>
      </c>
      <c r="D4331" s="21" t="n">
        <v>0.04</v>
      </c>
      <c r="E4331" s="21" t="n">
        <v>0.02</v>
      </c>
      <c r="F4331" s="21" t="n">
        <v>0.06</v>
      </c>
    </row>
    <row r="4332">
      <c r="A4332" t="inlineStr">
        <is>
          <t>153 - Wheeler</t>
        </is>
      </c>
      <c r="B4332" s="20" t="n">
        <v>48580</v>
      </c>
      <c r="C4332" s="20" t="n">
        <v>2958465</v>
      </c>
      <c r="D4332" s="21" t="n">
        <v>0.04</v>
      </c>
      <c r="E4332" s="21" t="n">
        <v>0.01</v>
      </c>
      <c r="F4332" s="21" t="n">
        <v>0.05</v>
      </c>
    </row>
    <row r="4333">
      <c r="A4333" t="inlineStr">
        <is>
          <t>153CLF - Wheeler (Locomotive)</t>
        </is>
      </c>
      <c r="B4333" s="20" t="n">
        <v>44378</v>
      </c>
      <c r="C4333" s="20" t="n">
        <v>45016</v>
      </c>
      <c r="D4333" s="21" t="n">
        <v>0.04</v>
      </c>
      <c r="E4333" s="21" t="n">
        <v>0.03</v>
      </c>
      <c r="F4333" s="21" t="n">
        <v>0.07000000000000001</v>
      </c>
    </row>
    <row r="4334">
      <c r="A4334" t="inlineStr">
        <is>
          <t>153CLF - Wheeler (Locomotive)</t>
        </is>
      </c>
      <c r="B4334" s="20" t="n">
        <v>45017</v>
      </c>
      <c r="C4334" s="20" t="n">
        <v>45473</v>
      </c>
      <c r="D4334" s="21" t="n">
        <v>0.04</v>
      </c>
      <c r="E4334" s="21" t="n">
        <v>0.02</v>
      </c>
      <c r="F4334" s="21" t="n">
        <v>0.06</v>
      </c>
    </row>
    <row r="4335">
      <c r="A4335" t="inlineStr">
        <is>
          <t>153CLF - Wheeler (Locomotive)</t>
        </is>
      </c>
      <c r="B4335" s="20" t="n">
        <v>45474</v>
      </c>
      <c r="C4335" s="20" t="n">
        <v>47664</v>
      </c>
      <c r="D4335" s="21" t="n">
        <v>0.04</v>
      </c>
      <c r="E4335" s="21" t="n">
        <v>0.03</v>
      </c>
      <c r="F4335" s="21" t="n">
        <v>0.07000000000000001</v>
      </c>
    </row>
    <row r="4336">
      <c r="A4336" t="inlineStr">
        <is>
          <t>153CLF - Wheeler (Locomotive)</t>
        </is>
      </c>
      <c r="B4336" s="20" t="n">
        <v>47665</v>
      </c>
      <c r="C4336" s="20" t="n">
        <v>2958465</v>
      </c>
      <c r="D4336" s="21" t="n">
        <v>0.04</v>
      </c>
      <c r="E4336" s="21" t="n">
        <v>0.01</v>
      </c>
      <c r="F4336" s="21" t="n">
        <v>0.05</v>
      </c>
    </row>
    <row r="4337">
      <c r="A4337" t="inlineStr">
        <is>
          <t>153E - Wheeler (Energy)</t>
        </is>
      </c>
      <c r="B4337" s="20" t="n">
        <v>41275</v>
      </c>
      <c r="C4337" s="20" t="n">
        <v>41639</v>
      </c>
      <c r="D4337" s="21" t="n">
        <v>0.03</v>
      </c>
      <c r="E4337" s="21" t="n">
        <v>0.025</v>
      </c>
      <c r="F4337" s="21" t="n">
        <v>0.055</v>
      </c>
    </row>
    <row r="4338">
      <c r="A4338" t="inlineStr">
        <is>
          <t>153E - Wheeler (Energy)</t>
        </is>
      </c>
      <c r="B4338" s="20" t="n">
        <v>41640</v>
      </c>
      <c r="C4338" s="20" t="n">
        <v>42004</v>
      </c>
      <c r="D4338" s="21" t="n">
        <v>0.02</v>
      </c>
      <c r="E4338" s="21" t="n">
        <v>0.02</v>
      </c>
      <c r="F4338" s="21" t="n">
        <v>0.04</v>
      </c>
    </row>
    <row r="4339">
      <c r="A4339" t="inlineStr">
        <is>
          <t>153E - Wheeler (Energy)</t>
        </is>
      </c>
      <c r="B4339" s="20" t="n">
        <v>42005</v>
      </c>
      <c r="C4339" s="20" t="n">
        <v>42369</v>
      </c>
      <c r="D4339" s="21" t="n">
        <v>0.01</v>
      </c>
      <c r="E4339" s="21" t="n">
        <v>0.015</v>
      </c>
      <c r="F4339" s="21" t="n">
        <v>0.025</v>
      </c>
    </row>
    <row r="4340">
      <c r="A4340" t="inlineStr">
        <is>
          <t>153E - Wheeler (Energy)</t>
        </is>
      </c>
      <c r="B4340" s="20" t="n">
        <v>42370</v>
      </c>
      <c r="C4340" s="20" t="n">
        <v>47664</v>
      </c>
      <c r="D4340" s="21" t="n">
        <v>0</v>
      </c>
      <c r="E4340" s="21" t="n">
        <v>0.01</v>
      </c>
      <c r="F4340" s="21" t="n">
        <v>0.01</v>
      </c>
    </row>
    <row r="4341">
      <c r="A4341" t="inlineStr">
        <is>
          <t>153E - Wheeler (Energy)</t>
        </is>
      </c>
      <c r="B4341" s="20" t="n">
        <v>47665</v>
      </c>
      <c r="C4341" s="20" t="n">
        <v>2958465</v>
      </c>
      <c r="D4341" s="21" t="n">
        <v>0</v>
      </c>
      <c r="E4341" s="21" t="n">
        <v>0</v>
      </c>
      <c r="F4341" s="21" t="n">
        <v>0</v>
      </c>
    </row>
    <row r="4342">
      <c r="A4342" t="inlineStr">
        <is>
          <t>153JT - Wheeler (Jet Fuel)</t>
        </is>
      </c>
      <c r="B4342" s="20" t="n">
        <v>42186</v>
      </c>
      <c r="C4342" s="20" t="n">
        <v>43281</v>
      </c>
      <c r="D4342" s="21" t="n">
        <v>0.04</v>
      </c>
      <c r="E4342" s="21" t="n">
        <v>0.04</v>
      </c>
      <c r="F4342" s="21" t="n">
        <v>0.08</v>
      </c>
    </row>
    <row r="4343">
      <c r="A4343" t="inlineStr">
        <is>
          <t>153JT - Wheeler (Jet Fuel)</t>
        </is>
      </c>
      <c r="B4343" s="20" t="n">
        <v>43282</v>
      </c>
      <c r="C4343" s="20" t="n">
        <v>43312</v>
      </c>
      <c r="D4343" s="21" t="n">
        <v>0.04</v>
      </c>
      <c r="E4343" s="21" t="n">
        <v>0.01</v>
      </c>
      <c r="F4343" s="21" t="n">
        <v>0.05</v>
      </c>
    </row>
    <row r="4344">
      <c r="A4344" t="inlineStr">
        <is>
          <t>153JT - Wheeler (Jet Fuel)</t>
        </is>
      </c>
      <c r="B4344" s="20" t="n">
        <v>43313</v>
      </c>
      <c r="C4344" s="20" t="n">
        <v>2958465</v>
      </c>
      <c r="D4344" s="21" t="n">
        <v>0</v>
      </c>
      <c r="E4344" s="21" t="n">
        <v>0.01</v>
      </c>
      <c r="F4344" s="21" t="n">
        <v>0.01</v>
      </c>
    </row>
    <row r="4345">
      <c r="A4345" t="inlineStr">
        <is>
          <t>153TE - Wheeler (TSPLOST Exempt)</t>
        </is>
      </c>
      <c r="B4345" s="20" t="n">
        <v>41275</v>
      </c>
      <c r="C4345" s="20" t="n">
        <v>45016</v>
      </c>
      <c r="D4345" s="21" t="n">
        <v>0.04</v>
      </c>
      <c r="E4345" s="21" t="n">
        <v>0.03</v>
      </c>
      <c r="F4345" s="21" t="n">
        <v>0.07000000000000001</v>
      </c>
    </row>
    <row r="4346">
      <c r="A4346" t="inlineStr">
        <is>
          <t>153TE - Wheeler (TSPLOST Exempt)</t>
        </is>
      </c>
      <c r="B4346" s="20" t="n">
        <v>45017</v>
      </c>
      <c r="C4346" s="20" t="n">
        <v>45473</v>
      </c>
      <c r="D4346" s="21" t="n">
        <v>0.04</v>
      </c>
      <c r="E4346" s="21" t="n">
        <v>0.02</v>
      </c>
      <c r="F4346" s="21" t="n">
        <v>0.06</v>
      </c>
    </row>
    <row r="4347">
      <c r="A4347" t="inlineStr">
        <is>
          <t>153TE - Wheeler (TSPLOST Exempt)</t>
        </is>
      </c>
      <c r="B4347" s="20" t="n">
        <v>45474</v>
      </c>
      <c r="C4347" s="20" t="n">
        <v>47664</v>
      </c>
      <c r="D4347" s="21" t="n">
        <v>0.04</v>
      </c>
      <c r="E4347" s="21" t="n">
        <v>0.03</v>
      </c>
      <c r="F4347" s="21" t="n">
        <v>0.07000000000000001</v>
      </c>
    </row>
    <row r="4348">
      <c r="A4348" t="inlineStr">
        <is>
          <t>153TE - Wheeler (TSPLOST Exempt)</t>
        </is>
      </c>
      <c r="B4348" s="20" t="n">
        <v>47665</v>
      </c>
      <c r="C4348" s="20" t="n">
        <v>2958465</v>
      </c>
      <c r="D4348" s="21" t="n">
        <v>0.04</v>
      </c>
      <c r="E4348" s="21" t="n">
        <v>0.01</v>
      </c>
      <c r="F4348" s="21" t="n">
        <v>0.05</v>
      </c>
    </row>
    <row r="4349">
      <c r="A4349" t="inlineStr">
        <is>
          <t>154 - White</t>
        </is>
      </c>
      <c r="B4349" s="20" t="n">
        <v>30407</v>
      </c>
      <c r="C4349" s="20" t="n">
        <v>32050</v>
      </c>
      <c r="D4349" s="21" t="n">
        <v>0.04</v>
      </c>
      <c r="E4349" s="21" t="n">
        <v>0.01</v>
      </c>
      <c r="F4349" s="21" t="n">
        <v>0.05</v>
      </c>
    </row>
    <row r="4350">
      <c r="A4350" t="inlineStr">
        <is>
          <t>154 - White</t>
        </is>
      </c>
      <c r="B4350" s="20" t="n">
        <v>32051</v>
      </c>
      <c r="C4350" s="20" t="n">
        <v>32233</v>
      </c>
      <c r="D4350" s="21" t="n">
        <v>0.04</v>
      </c>
      <c r="E4350" s="21" t="n">
        <v>0.02</v>
      </c>
      <c r="F4350" s="21" t="n">
        <v>0.06</v>
      </c>
    </row>
    <row r="4351">
      <c r="A4351" t="inlineStr">
        <is>
          <t>154 - White</t>
        </is>
      </c>
      <c r="B4351" s="20" t="n">
        <v>32234</v>
      </c>
      <c r="C4351" s="20" t="n">
        <v>32416</v>
      </c>
      <c r="D4351" s="21" t="n">
        <v>0.04</v>
      </c>
      <c r="E4351" s="21" t="n">
        <v>0.01</v>
      </c>
      <c r="F4351" s="21" t="n">
        <v>0.05</v>
      </c>
    </row>
    <row r="4352">
      <c r="A4352" t="inlineStr">
        <is>
          <t>154 - White</t>
        </is>
      </c>
      <c r="B4352" s="20" t="n">
        <v>32417</v>
      </c>
      <c r="C4352" s="20" t="n">
        <v>35795</v>
      </c>
      <c r="D4352" s="21" t="n">
        <v>0.04</v>
      </c>
      <c r="E4352" s="21" t="n">
        <v>0.02</v>
      </c>
      <c r="F4352" s="21" t="n">
        <v>0.06</v>
      </c>
    </row>
    <row r="4353">
      <c r="A4353" t="inlineStr">
        <is>
          <t>154 - White</t>
        </is>
      </c>
      <c r="B4353" s="20" t="n">
        <v>35796</v>
      </c>
      <c r="C4353" s="20" t="n">
        <v>46022</v>
      </c>
      <c r="D4353" s="21" t="n">
        <v>0.04</v>
      </c>
      <c r="E4353" s="21" t="n">
        <v>0.03</v>
      </c>
      <c r="F4353" s="21" t="n">
        <v>0.07000000000000001</v>
      </c>
    </row>
    <row r="4354">
      <c r="A4354" t="inlineStr">
        <is>
          <t>154 - White</t>
        </is>
      </c>
      <c r="B4354" s="20" t="n">
        <v>46023</v>
      </c>
      <c r="C4354" s="20" t="n">
        <v>46295</v>
      </c>
      <c r="D4354" s="21" t="n">
        <v>0.04</v>
      </c>
      <c r="E4354" s="21" t="n">
        <v>0.04</v>
      </c>
      <c r="F4354" s="21" t="n">
        <v>0.08</v>
      </c>
    </row>
    <row r="4355">
      <c r="A4355" t="inlineStr">
        <is>
          <t>154 - White</t>
        </is>
      </c>
      <c r="B4355" s="20" t="n">
        <v>46296</v>
      </c>
      <c r="C4355" s="20" t="n">
        <v>46660</v>
      </c>
      <c r="D4355" s="21" t="n">
        <v>0.04</v>
      </c>
      <c r="E4355" s="21" t="n">
        <v>0.03</v>
      </c>
      <c r="F4355" s="21" t="n">
        <v>0.07000000000000001</v>
      </c>
    </row>
    <row r="4356">
      <c r="A4356" t="inlineStr">
        <is>
          <t>154 - White</t>
        </is>
      </c>
      <c r="B4356" s="20" t="n">
        <v>46661</v>
      </c>
      <c r="C4356" s="20" t="n">
        <v>47848</v>
      </c>
      <c r="D4356" s="21" t="n">
        <v>0.04</v>
      </c>
      <c r="E4356" s="21" t="n">
        <v>0.02</v>
      </c>
      <c r="F4356" s="21" t="n">
        <v>0.06</v>
      </c>
    </row>
    <row r="4357">
      <c r="A4357" t="inlineStr">
        <is>
          <t>154 - White</t>
        </is>
      </c>
      <c r="B4357" s="20" t="n">
        <v>47849</v>
      </c>
      <c r="C4357" s="20" t="n">
        <v>2958465</v>
      </c>
      <c r="D4357" s="21" t="n">
        <v>0.04</v>
      </c>
      <c r="E4357" s="21" t="n">
        <v>0.01</v>
      </c>
      <c r="F4357" s="21" t="n">
        <v>0.05</v>
      </c>
    </row>
    <row r="4358">
      <c r="A4358" t="inlineStr">
        <is>
          <t>154CLF - White (Locomotive)</t>
        </is>
      </c>
      <c r="B4358" s="20" t="n">
        <v>44378</v>
      </c>
      <c r="C4358" s="20" t="n">
        <v>46022</v>
      </c>
      <c r="D4358" s="21" t="n">
        <v>0.04</v>
      </c>
      <c r="E4358" s="21" t="n">
        <v>0.03</v>
      </c>
      <c r="F4358" s="21" t="n">
        <v>0.07000000000000001</v>
      </c>
    </row>
    <row r="4359">
      <c r="A4359" t="inlineStr">
        <is>
          <t>154CLF - White (Locomotive)</t>
        </is>
      </c>
      <c r="B4359" s="20" t="n">
        <v>46023</v>
      </c>
      <c r="C4359" s="20" t="n">
        <v>46295</v>
      </c>
      <c r="D4359" s="21" t="n">
        <v>0.04</v>
      </c>
      <c r="E4359" s="21" t="n">
        <v>0.04</v>
      </c>
      <c r="F4359" s="21" t="n">
        <v>0.08</v>
      </c>
    </row>
    <row r="4360">
      <c r="A4360" t="inlineStr">
        <is>
          <t>154CLF - White (Locomotive)</t>
        </is>
      </c>
      <c r="B4360" s="20" t="n">
        <v>46296</v>
      </c>
      <c r="C4360" s="20" t="n">
        <v>46660</v>
      </c>
      <c r="D4360" s="21" t="n">
        <v>0.04</v>
      </c>
      <c r="E4360" s="21" t="n">
        <v>0.03</v>
      </c>
      <c r="F4360" s="21" t="n">
        <v>0.07000000000000001</v>
      </c>
    </row>
    <row r="4361">
      <c r="A4361" t="inlineStr">
        <is>
          <t>154CLF - White (Locomotive)</t>
        </is>
      </c>
      <c r="B4361" s="20" t="n">
        <v>46661</v>
      </c>
      <c r="C4361" s="20" t="n">
        <v>47848</v>
      </c>
      <c r="D4361" s="21" t="n">
        <v>0.04</v>
      </c>
      <c r="E4361" s="21" t="n">
        <v>0.02</v>
      </c>
      <c r="F4361" s="21" t="n">
        <v>0.06</v>
      </c>
    </row>
    <row r="4362">
      <c r="A4362" t="inlineStr">
        <is>
          <t>154CLF - White (Locomotive)</t>
        </is>
      </c>
      <c r="B4362" s="20" t="n">
        <v>47849</v>
      </c>
      <c r="C4362" s="20" t="n">
        <v>2958465</v>
      </c>
      <c r="D4362" s="21" t="n">
        <v>0.04</v>
      </c>
      <c r="E4362" s="21" t="n">
        <v>0.01</v>
      </c>
      <c r="F4362" s="21" t="n">
        <v>0.05</v>
      </c>
    </row>
    <row r="4363">
      <c r="A4363" t="inlineStr">
        <is>
          <t>154E - White (Energy)</t>
        </is>
      </c>
      <c r="B4363" s="20" t="n">
        <v>41275</v>
      </c>
      <c r="C4363" s="20" t="n">
        <v>41639</v>
      </c>
      <c r="D4363" s="21" t="n">
        <v>0.03</v>
      </c>
      <c r="E4363" s="21" t="n">
        <v>0.025</v>
      </c>
      <c r="F4363" s="21" t="n">
        <v>0.055</v>
      </c>
    </row>
    <row r="4364">
      <c r="A4364" t="inlineStr">
        <is>
          <t>154E - White (Energy)</t>
        </is>
      </c>
      <c r="B4364" s="20" t="n">
        <v>41640</v>
      </c>
      <c r="C4364" s="20" t="n">
        <v>42004</v>
      </c>
      <c r="D4364" s="21" t="n">
        <v>0.02</v>
      </c>
      <c r="E4364" s="21" t="n">
        <v>0.02</v>
      </c>
      <c r="F4364" s="21" t="n">
        <v>0.04</v>
      </c>
    </row>
    <row r="4365">
      <c r="A4365" t="inlineStr">
        <is>
          <t>154E - White (Energy)</t>
        </is>
      </c>
      <c r="B4365" s="20" t="n">
        <v>42005</v>
      </c>
      <c r="C4365" s="20" t="n">
        <v>42369</v>
      </c>
      <c r="D4365" s="21" t="n">
        <v>0.01</v>
      </c>
      <c r="E4365" s="21" t="n">
        <v>0.015</v>
      </c>
      <c r="F4365" s="21" t="n">
        <v>0.025</v>
      </c>
    </row>
    <row r="4366">
      <c r="A4366" t="inlineStr">
        <is>
          <t>154E - White (Energy)</t>
        </is>
      </c>
      <c r="B4366" s="20" t="n">
        <v>42370</v>
      </c>
      <c r="C4366" s="20" t="n">
        <v>46660</v>
      </c>
      <c r="D4366" s="21" t="n">
        <v>0</v>
      </c>
      <c r="E4366" s="21" t="n">
        <v>0.01</v>
      </c>
      <c r="F4366" s="21" t="n">
        <v>0.01</v>
      </c>
    </row>
    <row r="4367">
      <c r="A4367" t="inlineStr">
        <is>
          <t>154E - White (Energy)</t>
        </is>
      </c>
      <c r="B4367" s="20" t="n">
        <v>46661</v>
      </c>
      <c r="C4367" s="20" t="n">
        <v>2958465</v>
      </c>
      <c r="D4367" s="21" t="n">
        <v>0</v>
      </c>
      <c r="E4367" s="21" t="n">
        <v>0</v>
      </c>
      <c r="F4367" s="21" t="n">
        <v>0</v>
      </c>
    </row>
    <row r="4368">
      <c r="A4368" t="inlineStr">
        <is>
          <t>154JT - White (Jet Fuel)</t>
        </is>
      </c>
      <c r="B4368" s="20" t="n">
        <v>42005</v>
      </c>
      <c r="C4368" s="20" t="n">
        <v>42185</v>
      </c>
      <c r="D4368" s="21" t="n">
        <v>0</v>
      </c>
      <c r="E4368" s="21" t="n">
        <v>0</v>
      </c>
      <c r="F4368" s="21" t="n">
        <v>0</v>
      </c>
    </row>
    <row r="4369">
      <c r="A4369" t="inlineStr">
        <is>
          <t>154JT - White (Jet Fuel)</t>
        </is>
      </c>
      <c r="B4369" s="20" t="n">
        <v>42186</v>
      </c>
      <c r="C4369" s="20" t="n">
        <v>43281</v>
      </c>
      <c r="D4369" s="21" t="n">
        <v>0.04</v>
      </c>
      <c r="E4369" s="21" t="n">
        <v>0.03</v>
      </c>
      <c r="F4369" s="21" t="n">
        <v>0.07000000000000001</v>
      </c>
    </row>
    <row r="4370">
      <c r="A4370" t="inlineStr">
        <is>
          <t>154JT - White (Jet Fuel)</t>
        </is>
      </c>
      <c r="B4370" s="20" t="n">
        <v>43282</v>
      </c>
      <c r="C4370" s="20" t="n">
        <v>43312</v>
      </c>
      <c r="D4370" s="21" t="n">
        <v>0.04</v>
      </c>
      <c r="E4370" s="21" t="n">
        <v>0.01</v>
      </c>
      <c r="F4370" s="21" t="n">
        <v>0.05</v>
      </c>
    </row>
    <row r="4371">
      <c r="A4371" t="inlineStr">
        <is>
          <t>154JT - White (Jet Fuel)</t>
        </is>
      </c>
      <c r="B4371" s="20" t="n">
        <v>43313</v>
      </c>
      <c r="C4371" s="20" t="n">
        <v>2958465</v>
      </c>
      <c r="D4371" s="21" t="n">
        <v>0</v>
      </c>
      <c r="E4371" s="21" t="n">
        <v>0.01</v>
      </c>
      <c r="F4371" s="21" t="n">
        <v>0.01</v>
      </c>
    </row>
    <row r="4372">
      <c r="A4372" t="inlineStr">
        <is>
          <t>155 - Whitfield</t>
        </is>
      </c>
      <c r="B4372" s="20" t="n">
        <v>27851</v>
      </c>
      <c r="C4372" s="20" t="n">
        <v>32508</v>
      </c>
      <c r="D4372" s="21" t="n">
        <v>0.04</v>
      </c>
      <c r="E4372" s="21" t="n">
        <v>0.01</v>
      </c>
      <c r="F4372" s="21" t="n">
        <v>0.05</v>
      </c>
    </row>
    <row r="4373">
      <c r="A4373" t="inlineStr">
        <is>
          <t>155 - Whitfield</t>
        </is>
      </c>
      <c r="B4373" s="20" t="n">
        <v>32509</v>
      </c>
      <c r="C4373" s="20" t="n">
        <v>33511</v>
      </c>
      <c r="D4373" s="21" t="n">
        <v>0.04</v>
      </c>
      <c r="E4373" s="21" t="n">
        <v>0.02</v>
      </c>
      <c r="F4373" s="21" t="n">
        <v>0.06</v>
      </c>
    </row>
    <row r="4374">
      <c r="A4374" t="inlineStr">
        <is>
          <t>155 - Whitfield</t>
        </is>
      </c>
      <c r="B4374" s="20" t="n">
        <v>33512</v>
      </c>
      <c r="C4374" s="20" t="n">
        <v>34424</v>
      </c>
      <c r="D4374" s="21" t="n">
        <v>0.04</v>
      </c>
      <c r="E4374" s="21" t="n">
        <v>0.01</v>
      </c>
      <c r="F4374" s="21" t="n">
        <v>0.05</v>
      </c>
    </row>
    <row r="4375">
      <c r="A4375" t="inlineStr">
        <is>
          <t>155 - Whitfield</t>
        </is>
      </c>
      <c r="B4375" s="20" t="n">
        <v>34425</v>
      </c>
      <c r="C4375" s="20" t="n">
        <v>34880</v>
      </c>
      <c r="D4375" s="21" t="n">
        <v>0.04</v>
      </c>
      <c r="E4375" s="21" t="n">
        <v>0.02</v>
      </c>
      <c r="F4375" s="21" t="n">
        <v>0.06</v>
      </c>
    </row>
    <row r="4376">
      <c r="A4376" t="inlineStr">
        <is>
          <t>155 - Whitfield</t>
        </is>
      </c>
      <c r="B4376" s="20" t="n">
        <v>34881</v>
      </c>
      <c r="C4376" s="20" t="n">
        <v>35611</v>
      </c>
      <c r="D4376" s="21" t="n">
        <v>0.04</v>
      </c>
      <c r="E4376" s="21" t="n">
        <v>0.01</v>
      </c>
      <c r="F4376" s="21" t="n">
        <v>0.05</v>
      </c>
    </row>
    <row r="4377">
      <c r="A4377" t="inlineStr">
        <is>
          <t>155 - Whitfield</t>
        </is>
      </c>
      <c r="B4377" s="20" t="n">
        <v>35612</v>
      </c>
      <c r="C4377" s="20" t="n">
        <v>36981</v>
      </c>
      <c r="D4377" s="21" t="n">
        <v>0.04</v>
      </c>
      <c r="E4377" s="21" t="n">
        <v>0.02</v>
      </c>
      <c r="F4377" s="21" t="n">
        <v>0.06</v>
      </c>
    </row>
    <row r="4378">
      <c r="A4378" t="inlineStr">
        <is>
          <t>155 - Whitfield</t>
        </is>
      </c>
      <c r="B4378" s="20" t="n">
        <v>36982</v>
      </c>
      <c r="C4378" s="20" t="n">
        <v>38807</v>
      </c>
      <c r="D4378" s="21" t="n">
        <v>0.04</v>
      </c>
      <c r="E4378" s="21" t="n">
        <v>0.03</v>
      </c>
      <c r="F4378" s="21" t="n">
        <v>0.07000000000000001</v>
      </c>
    </row>
    <row r="4379">
      <c r="A4379" t="inlineStr">
        <is>
          <t>155 - Whitfield</t>
        </is>
      </c>
      <c r="B4379" s="20" t="n">
        <v>38808</v>
      </c>
      <c r="C4379" s="20" t="n">
        <v>39447</v>
      </c>
      <c r="D4379" s="21" t="n">
        <v>0.04</v>
      </c>
      <c r="E4379" s="21" t="n">
        <v>0.02</v>
      </c>
      <c r="F4379" s="21" t="n">
        <v>0.06</v>
      </c>
    </row>
    <row r="4380">
      <c r="A4380" t="inlineStr">
        <is>
          <t>155 - Whitfield</t>
        </is>
      </c>
      <c r="B4380" s="20" t="n">
        <v>39448</v>
      </c>
      <c r="C4380" s="20" t="n">
        <v>40543</v>
      </c>
      <c r="D4380" s="21" t="n">
        <v>0.04</v>
      </c>
      <c r="E4380" s="21" t="n">
        <v>0.03</v>
      </c>
      <c r="F4380" s="21" t="n">
        <v>0.07000000000000001</v>
      </c>
    </row>
    <row r="4381">
      <c r="A4381" t="inlineStr">
        <is>
          <t>155 - Whitfield</t>
        </is>
      </c>
      <c r="B4381" s="20" t="n">
        <v>40544</v>
      </c>
      <c r="C4381" s="20" t="n">
        <v>40908</v>
      </c>
      <c r="D4381" s="21" t="n">
        <v>0.04</v>
      </c>
      <c r="E4381" s="21" t="n">
        <v>0.02</v>
      </c>
      <c r="F4381" s="21" t="n">
        <v>0.06</v>
      </c>
    </row>
    <row r="4382">
      <c r="A4382" t="inlineStr">
        <is>
          <t>155 - Whitfield</t>
        </is>
      </c>
      <c r="B4382" s="20" t="n">
        <v>40909</v>
      </c>
      <c r="C4382" s="20" t="n">
        <v>41274</v>
      </c>
      <c r="D4382" s="21" t="n">
        <v>0.04</v>
      </c>
      <c r="E4382" s="21" t="n">
        <v>0.01</v>
      </c>
      <c r="F4382" s="21" t="n">
        <v>0.05</v>
      </c>
    </row>
    <row r="4383">
      <c r="A4383" t="inlineStr">
        <is>
          <t>155 - Whitfield</t>
        </is>
      </c>
      <c r="B4383" s="20" t="n">
        <v>41275</v>
      </c>
      <c r="C4383" s="20" t="n">
        <v>42185</v>
      </c>
      <c r="D4383" s="21" t="n">
        <v>0.04</v>
      </c>
      <c r="E4383" s="21" t="n">
        <v>0.02</v>
      </c>
      <c r="F4383" s="21" t="n">
        <v>0.06</v>
      </c>
    </row>
    <row r="4384">
      <c r="A4384" t="inlineStr">
        <is>
          <t>155 - Whitfield</t>
        </is>
      </c>
      <c r="B4384" s="20" t="n">
        <v>42186</v>
      </c>
      <c r="C4384" s="20" t="n">
        <v>43646</v>
      </c>
      <c r="D4384" s="21" t="n">
        <v>0.04</v>
      </c>
      <c r="E4384" s="21" t="n">
        <v>0.03</v>
      </c>
      <c r="F4384" s="21" t="n">
        <v>0.07000000000000001</v>
      </c>
    </row>
    <row r="4385">
      <c r="A4385" t="inlineStr">
        <is>
          <t>155 - Whitfield</t>
        </is>
      </c>
      <c r="B4385" s="20" t="n">
        <v>43647</v>
      </c>
      <c r="C4385" s="20" t="n">
        <v>44104</v>
      </c>
      <c r="D4385" s="21" t="n">
        <v>0.04</v>
      </c>
      <c r="E4385" s="21" t="n">
        <v>0.02</v>
      </c>
      <c r="F4385" s="21" t="n">
        <v>0.06</v>
      </c>
    </row>
    <row r="4386">
      <c r="A4386" t="inlineStr">
        <is>
          <t>155 - Whitfield</t>
        </is>
      </c>
      <c r="B4386" s="20" t="n">
        <v>44105</v>
      </c>
      <c r="C4386" s="20" t="n">
        <v>46752</v>
      </c>
      <c r="D4386" s="21" t="n">
        <v>0.04</v>
      </c>
      <c r="E4386" s="21" t="n">
        <v>0.03</v>
      </c>
      <c r="F4386" s="21" t="n">
        <v>0.07000000000000001</v>
      </c>
    </row>
    <row r="4387">
      <c r="A4387" t="inlineStr">
        <is>
          <t>155 - Whitfield</t>
        </is>
      </c>
      <c r="B4387" s="20" t="n">
        <v>46753</v>
      </c>
      <c r="C4387" s="20" t="n">
        <v>47026</v>
      </c>
      <c r="D4387" s="21" t="n">
        <v>0.04</v>
      </c>
      <c r="E4387" s="21" t="n">
        <v>0.02</v>
      </c>
      <c r="F4387" s="21" t="n">
        <v>0.06</v>
      </c>
    </row>
    <row r="4388">
      <c r="A4388" t="inlineStr">
        <is>
          <t>155 - Whitfield</t>
        </is>
      </c>
      <c r="B4388" s="20" t="n">
        <v>47027</v>
      </c>
      <c r="C4388" s="20" t="n">
        <v>2958465</v>
      </c>
      <c r="D4388" s="21" t="n">
        <v>0.04</v>
      </c>
      <c r="E4388" s="21" t="n">
        <v>0.01</v>
      </c>
      <c r="F4388" s="21" t="n">
        <v>0.05</v>
      </c>
    </row>
    <row r="4389">
      <c r="A4389" t="inlineStr">
        <is>
          <t>155CLF - Whitfield (Locomotive)</t>
        </is>
      </c>
      <c r="B4389" s="20" t="n">
        <v>44378</v>
      </c>
      <c r="C4389" s="20" t="n">
        <v>46752</v>
      </c>
      <c r="D4389" s="21" t="n">
        <v>0.04</v>
      </c>
      <c r="E4389" s="21" t="n">
        <v>0.03</v>
      </c>
      <c r="F4389" s="21" t="n">
        <v>0.07000000000000001</v>
      </c>
    </row>
    <row r="4390">
      <c r="A4390" t="inlineStr">
        <is>
          <t>155CLF - Whitfield (Locomotive)</t>
        </is>
      </c>
      <c r="B4390" s="20" t="n">
        <v>46753</v>
      </c>
      <c r="C4390" s="20" t="n">
        <v>47026</v>
      </c>
      <c r="D4390" s="21" t="n">
        <v>0.04</v>
      </c>
      <c r="E4390" s="21" t="n">
        <v>0.02</v>
      </c>
      <c r="F4390" s="21" t="n">
        <v>0.06</v>
      </c>
    </row>
    <row r="4391">
      <c r="A4391" t="inlineStr">
        <is>
          <t>155CLF - Whitfield (Locomotive)</t>
        </is>
      </c>
      <c r="B4391" s="20" t="n">
        <v>47027</v>
      </c>
      <c r="C4391" s="20" t="n">
        <v>2958465</v>
      </c>
      <c r="D4391" s="21" t="n">
        <v>0.04</v>
      </c>
      <c r="E4391" s="21" t="n">
        <v>0.01</v>
      </c>
      <c r="F4391" s="21" t="n">
        <v>0.05</v>
      </c>
    </row>
    <row r="4392">
      <c r="A4392" t="inlineStr">
        <is>
          <t>155E - Whitfield (Energy)</t>
        </is>
      </c>
      <c r="B4392" s="20" t="n">
        <v>41275</v>
      </c>
      <c r="C4392" s="20" t="n">
        <v>41639</v>
      </c>
      <c r="D4392" s="21" t="n">
        <v>0.03</v>
      </c>
      <c r="E4392" s="21" t="n">
        <v>0.0175</v>
      </c>
      <c r="F4392" s="21" t="n">
        <v>0.0475</v>
      </c>
    </row>
    <row r="4393">
      <c r="A4393" t="inlineStr">
        <is>
          <t>155E - Whitfield (Energy)</t>
        </is>
      </c>
      <c r="B4393" s="20" t="n">
        <v>41640</v>
      </c>
      <c r="C4393" s="20" t="n">
        <v>42004</v>
      </c>
      <c r="D4393" s="21" t="n">
        <v>0.02</v>
      </c>
      <c r="E4393" s="21" t="n">
        <v>0.015</v>
      </c>
      <c r="F4393" s="21" t="n">
        <v>0.035</v>
      </c>
    </row>
    <row r="4394">
      <c r="A4394" t="inlineStr">
        <is>
          <t>155E - Whitfield (Energy)</t>
        </is>
      </c>
      <c r="B4394" s="20" t="n">
        <v>42005</v>
      </c>
      <c r="C4394" s="20" t="n">
        <v>42185</v>
      </c>
      <c r="D4394" s="21" t="n">
        <v>0.01</v>
      </c>
      <c r="E4394" s="21" t="n">
        <v>0.0125</v>
      </c>
      <c r="F4394" s="21" t="n">
        <v>0.0225</v>
      </c>
    </row>
    <row r="4395">
      <c r="A4395" t="inlineStr">
        <is>
          <t>155E - Whitfield (Energy)</t>
        </is>
      </c>
      <c r="B4395" s="20" t="n">
        <v>42186</v>
      </c>
      <c r="C4395" s="20" t="n">
        <v>42369</v>
      </c>
      <c r="D4395" s="21" t="n">
        <v>0.01</v>
      </c>
      <c r="E4395" s="21" t="n">
        <v>0.015</v>
      </c>
      <c r="F4395" s="21" t="n">
        <v>0.025</v>
      </c>
    </row>
    <row r="4396">
      <c r="A4396" t="inlineStr">
        <is>
          <t>155E - Whitfield (Energy)</t>
        </is>
      </c>
      <c r="B4396" s="20" t="n">
        <v>42370</v>
      </c>
      <c r="C4396" s="20" t="n">
        <v>46752</v>
      </c>
      <c r="D4396" s="21" t="n">
        <v>0</v>
      </c>
      <c r="E4396" s="21" t="n">
        <v>0.01</v>
      </c>
      <c r="F4396" s="21" t="n">
        <v>0.01</v>
      </c>
    </row>
    <row r="4397">
      <c r="A4397" t="inlineStr">
        <is>
          <t>155E - Whitfield (Energy)</t>
        </is>
      </c>
      <c r="B4397" s="20" t="n">
        <v>46753</v>
      </c>
      <c r="C4397" s="20" t="n">
        <v>2958465</v>
      </c>
      <c r="D4397" s="21" t="n">
        <v>0</v>
      </c>
      <c r="E4397" s="21" t="n">
        <v>0</v>
      </c>
      <c r="F4397" s="21" t="n">
        <v>0</v>
      </c>
    </row>
    <row r="4398">
      <c r="A4398" t="inlineStr">
        <is>
          <t>155JT - Whitfield (Jet Fuel)</t>
        </is>
      </c>
      <c r="B4398" s="20" t="n">
        <v>42005</v>
      </c>
      <c r="C4398" s="20" t="n">
        <v>42185</v>
      </c>
      <c r="D4398" s="21" t="n">
        <v>0</v>
      </c>
      <c r="E4398" s="21" t="n">
        <v>0</v>
      </c>
      <c r="F4398" s="21" t="n">
        <v>0</v>
      </c>
    </row>
    <row r="4399">
      <c r="A4399" t="inlineStr">
        <is>
          <t>155JT - Whitfield (Jet Fuel)</t>
        </is>
      </c>
      <c r="B4399" s="20" t="n">
        <v>42186</v>
      </c>
      <c r="C4399" s="20" t="n">
        <v>43281</v>
      </c>
      <c r="D4399" s="21" t="n">
        <v>0.04</v>
      </c>
      <c r="E4399" s="21" t="n">
        <v>0.03</v>
      </c>
      <c r="F4399" s="21" t="n">
        <v>0.07000000000000001</v>
      </c>
    </row>
    <row r="4400">
      <c r="A4400" t="inlineStr">
        <is>
          <t>155JT - Whitfield (Jet Fuel)</t>
        </is>
      </c>
      <c r="B4400" s="20" t="n">
        <v>43282</v>
      </c>
      <c r="C4400" s="20" t="n">
        <v>43312</v>
      </c>
      <c r="D4400" s="21" t="n">
        <v>0.04</v>
      </c>
      <c r="E4400" s="21" t="n">
        <v>0.01</v>
      </c>
      <c r="F4400" s="21" t="n">
        <v>0.05</v>
      </c>
    </row>
    <row r="4401">
      <c r="A4401" t="inlineStr">
        <is>
          <t>155JT - Whitfield (Jet Fuel)</t>
        </is>
      </c>
      <c r="B4401" s="20" t="n">
        <v>43313</v>
      </c>
      <c r="C4401" s="20" t="n">
        <v>2958465</v>
      </c>
      <c r="D4401" s="21" t="n">
        <v>0</v>
      </c>
      <c r="E4401" s="21" t="n">
        <v>0.01</v>
      </c>
      <c r="F4401" s="21" t="n">
        <v>0.01</v>
      </c>
    </row>
    <row r="4402">
      <c r="A4402" t="inlineStr">
        <is>
          <t>156 - Wilcox</t>
        </is>
      </c>
      <c r="B4402" s="20" t="n">
        <v>29952</v>
      </c>
      <c r="C4402" s="20" t="n">
        <v>32233</v>
      </c>
      <c r="D4402" s="21" t="n">
        <v>0.04</v>
      </c>
      <c r="E4402" s="21" t="n">
        <v>0.01</v>
      </c>
      <c r="F4402" s="21" t="n">
        <v>0.05</v>
      </c>
    </row>
    <row r="4403">
      <c r="A4403" t="inlineStr">
        <is>
          <t>156 - Wilcox</t>
        </is>
      </c>
      <c r="B4403" s="20" t="n">
        <v>32234</v>
      </c>
      <c r="C4403" s="20" t="n">
        <v>35611</v>
      </c>
      <c r="D4403" s="21" t="n">
        <v>0.04</v>
      </c>
      <c r="E4403" s="21" t="n">
        <v>0.02</v>
      </c>
      <c r="F4403" s="21" t="n">
        <v>0.06</v>
      </c>
    </row>
    <row r="4404">
      <c r="A4404" t="inlineStr">
        <is>
          <t>156 - Wilcox</t>
        </is>
      </c>
      <c r="B4404" s="20" t="n">
        <v>35612</v>
      </c>
      <c r="C4404" s="20" t="n">
        <v>41274</v>
      </c>
      <c r="D4404" s="21" t="n">
        <v>0.04</v>
      </c>
      <c r="E4404" s="21" t="n">
        <v>0.03</v>
      </c>
      <c r="F4404" s="21" t="n">
        <v>0.07000000000000001</v>
      </c>
    </row>
    <row r="4405">
      <c r="A4405" t="inlineStr">
        <is>
          <t>156 - Wilcox</t>
        </is>
      </c>
      <c r="B4405" s="20" t="n">
        <v>41275</v>
      </c>
      <c r="C4405" s="20" t="n">
        <v>46568</v>
      </c>
      <c r="D4405" s="21" t="n">
        <v>0.04</v>
      </c>
      <c r="E4405" s="21" t="n">
        <v>0.04</v>
      </c>
      <c r="F4405" s="21" t="n">
        <v>0.08</v>
      </c>
    </row>
    <row r="4406">
      <c r="A4406" t="inlineStr">
        <is>
          <t>156 - Wilcox</t>
        </is>
      </c>
      <c r="B4406" s="20" t="n">
        <v>46569</v>
      </c>
      <c r="C4406" s="20" t="n">
        <v>47573</v>
      </c>
      <c r="D4406" s="21" t="n">
        <v>0.04</v>
      </c>
      <c r="E4406" s="21" t="n">
        <v>0.03</v>
      </c>
      <c r="F4406" s="21" t="n">
        <v>0.07000000000000001</v>
      </c>
    </row>
    <row r="4407">
      <c r="A4407" t="inlineStr">
        <is>
          <t>156 - Wilcox</t>
        </is>
      </c>
      <c r="B4407" s="20" t="n">
        <v>47574</v>
      </c>
      <c r="C4407" s="20" t="n">
        <v>48579</v>
      </c>
      <c r="D4407" s="21" t="n">
        <v>0.04</v>
      </c>
      <c r="E4407" s="21" t="n">
        <v>0.02</v>
      </c>
      <c r="F4407" s="21" t="n">
        <v>0.06</v>
      </c>
    </row>
    <row r="4408">
      <c r="A4408" t="inlineStr">
        <is>
          <t>156 - Wilcox</t>
        </is>
      </c>
      <c r="B4408" s="20" t="n">
        <v>48580</v>
      </c>
      <c r="C4408" s="20" t="n">
        <v>2958465</v>
      </c>
      <c r="D4408" s="21" t="n">
        <v>0.04</v>
      </c>
      <c r="E4408" s="21" t="n">
        <v>0.01</v>
      </c>
      <c r="F4408" s="21" t="n">
        <v>0.05</v>
      </c>
    </row>
    <row r="4409">
      <c r="A4409" t="inlineStr">
        <is>
          <t>156CLF - Wilcox (Locomotive)</t>
        </is>
      </c>
      <c r="B4409" s="20" t="n">
        <v>44378</v>
      </c>
      <c r="C4409" s="20" t="n">
        <v>46568</v>
      </c>
      <c r="D4409" s="21" t="n">
        <v>0.04</v>
      </c>
      <c r="E4409" s="21" t="n">
        <v>0.03</v>
      </c>
      <c r="F4409" s="21" t="n">
        <v>0.07000000000000001</v>
      </c>
    </row>
    <row r="4410">
      <c r="A4410" t="inlineStr">
        <is>
          <t>156CLF - Wilcox (Locomotive)</t>
        </is>
      </c>
      <c r="B4410" s="20" t="n">
        <v>46569</v>
      </c>
      <c r="C4410" s="20" t="n">
        <v>47573</v>
      </c>
      <c r="D4410" s="21" t="n">
        <v>0.04</v>
      </c>
      <c r="E4410" s="21" t="n">
        <v>0.02</v>
      </c>
      <c r="F4410" s="21" t="n">
        <v>0.06</v>
      </c>
    </row>
    <row r="4411">
      <c r="A4411" t="inlineStr">
        <is>
          <t>156CLF - Wilcox (Locomotive)</t>
        </is>
      </c>
      <c r="B4411" s="20" t="n">
        <v>47574</v>
      </c>
      <c r="C4411" s="20" t="n">
        <v>2958465</v>
      </c>
      <c r="D4411" s="21" t="n">
        <v>0.04</v>
      </c>
      <c r="E4411" s="21" t="n">
        <v>0.01</v>
      </c>
      <c r="F4411" s="21" t="n">
        <v>0.05</v>
      </c>
    </row>
    <row r="4412">
      <c r="A4412" t="inlineStr">
        <is>
          <t>156E - Wilcox (Energy)</t>
        </is>
      </c>
      <c r="B4412" s="20" t="n">
        <v>41275</v>
      </c>
      <c r="C4412" s="20" t="n">
        <v>41639</v>
      </c>
      <c r="D4412" s="21" t="n">
        <v>0.03</v>
      </c>
      <c r="E4412" s="21" t="n">
        <v>0.025</v>
      </c>
      <c r="F4412" s="21" t="n">
        <v>0.055</v>
      </c>
    </row>
    <row r="4413">
      <c r="A4413" t="inlineStr">
        <is>
          <t>156E - Wilcox (Energy)</t>
        </is>
      </c>
      <c r="B4413" s="20" t="n">
        <v>41640</v>
      </c>
      <c r="C4413" s="20" t="n">
        <v>42004</v>
      </c>
      <c r="D4413" s="21" t="n">
        <v>0.02</v>
      </c>
      <c r="E4413" s="21" t="n">
        <v>0.02</v>
      </c>
      <c r="F4413" s="21" t="n">
        <v>0.04</v>
      </c>
    </row>
    <row r="4414">
      <c r="A4414" t="inlineStr">
        <is>
          <t>156E - Wilcox (Energy)</t>
        </is>
      </c>
      <c r="B4414" s="20" t="n">
        <v>42005</v>
      </c>
      <c r="C4414" s="20" t="n">
        <v>42369</v>
      </c>
      <c r="D4414" s="21" t="n">
        <v>0.01</v>
      </c>
      <c r="E4414" s="21" t="n">
        <v>0.015</v>
      </c>
      <c r="F4414" s="21" t="n">
        <v>0.025</v>
      </c>
    </row>
    <row r="4415">
      <c r="A4415" t="inlineStr">
        <is>
          <t>156E - Wilcox (Energy)</t>
        </is>
      </c>
      <c r="B4415" s="20" t="n">
        <v>42370</v>
      </c>
      <c r="C4415" s="20" t="n">
        <v>46568</v>
      </c>
      <c r="D4415" s="21" t="n">
        <v>0</v>
      </c>
      <c r="E4415" s="21" t="n">
        <v>0.01</v>
      </c>
      <c r="F4415" s="21" t="n">
        <v>0.01</v>
      </c>
    </row>
    <row r="4416">
      <c r="A4416" t="inlineStr">
        <is>
          <t>156E - Wilcox (Energy)</t>
        </is>
      </c>
      <c r="B4416" s="20" t="n">
        <v>46569</v>
      </c>
      <c r="C4416" s="20" t="n">
        <v>2958465</v>
      </c>
      <c r="D4416" s="21" t="n">
        <v>0</v>
      </c>
      <c r="E4416" s="21" t="n">
        <v>0</v>
      </c>
      <c r="F4416" s="21" t="n">
        <v>0</v>
      </c>
    </row>
    <row r="4417">
      <c r="A4417" t="inlineStr">
        <is>
          <t>156JT - Wilcox (Jet Fuel)</t>
        </is>
      </c>
      <c r="B4417" s="20" t="n">
        <v>42005</v>
      </c>
      <c r="C4417" s="20" t="n">
        <v>42185</v>
      </c>
      <c r="D4417" s="21" t="n">
        <v>0</v>
      </c>
      <c r="E4417" s="21" t="n">
        <v>0</v>
      </c>
      <c r="F4417" s="21" t="n">
        <v>0</v>
      </c>
    </row>
    <row r="4418">
      <c r="A4418" t="inlineStr">
        <is>
          <t>156JT - Wilcox (Jet Fuel)</t>
        </is>
      </c>
      <c r="B4418" s="20" t="n">
        <v>42186</v>
      </c>
      <c r="C4418" s="20" t="n">
        <v>43281</v>
      </c>
      <c r="D4418" s="21" t="n">
        <v>0.04</v>
      </c>
      <c r="E4418" s="21" t="n">
        <v>0.04</v>
      </c>
      <c r="F4418" s="21" t="n">
        <v>0.08</v>
      </c>
    </row>
    <row r="4419">
      <c r="A4419" t="inlineStr">
        <is>
          <t>156JT - Wilcox (Jet Fuel)</t>
        </is>
      </c>
      <c r="B4419" s="20" t="n">
        <v>43282</v>
      </c>
      <c r="C4419" s="20" t="n">
        <v>43312</v>
      </c>
      <c r="D4419" s="21" t="n">
        <v>0.04</v>
      </c>
      <c r="E4419" s="21" t="n">
        <v>0.01</v>
      </c>
      <c r="F4419" s="21" t="n">
        <v>0.05</v>
      </c>
    </row>
    <row r="4420">
      <c r="A4420" t="inlineStr">
        <is>
          <t>156JT - Wilcox (Jet Fuel)</t>
        </is>
      </c>
      <c r="B4420" s="20" t="n">
        <v>43313</v>
      </c>
      <c r="C4420" s="20" t="n">
        <v>2958465</v>
      </c>
      <c r="D4420" s="21" t="n">
        <v>0</v>
      </c>
      <c r="E4420" s="21" t="n">
        <v>0.01</v>
      </c>
      <c r="F4420" s="21" t="n">
        <v>0.01</v>
      </c>
    </row>
    <row r="4421">
      <c r="A4421" t="inlineStr">
        <is>
          <t>156TE - Wilcox (TSPLOST Exempt)</t>
        </is>
      </c>
      <c r="B4421" s="20" t="n">
        <v>41275</v>
      </c>
      <c r="C4421" s="20" t="n">
        <v>46568</v>
      </c>
      <c r="D4421" s="21" t="n">
        <v>0.04</v>
      </c>
      <c r="E4421" s="21" t="n">
        <v>0.03</v>
      </c>
      <c r="F4421" s="21" t="n">
        <v>0.07000000000000001</v>
      </c>
    </row>
    <row r="4422">
      <c r="A4422" t="inlineStr">
        <is>
          <t>156TE - Wilcox (TSPLOST Exempt)</t>
        </is>
      </c>
      <c r="B4422" s="20" t="n">
        <v>46569</v>
      </c>
      <c r="C4422" s="20" t="n">
        <v>47573</v>
      </c>
      <c r="D4422" s="21" t="n">
        <v>0.04</v>
      </c>
      <c r="E4422" s="21" t="n">
        <v>0.02</v>
      </c>
      <c r="F4422" s="21" t="n">
        <v>0.06</v>
      </c>
    </row>
    <row r="4423">
      <c r="A4423" t="inlineStr">
        <is>
          <t>156TE - Wilcox (TSPLOST Exempt)</t>
        </is>
      </c>
      <c r="B4423" s="20" t="n">
        <v>47574</v>
      </c>
      <c r="C4423" s="20" t="n">
        <v>2958465</v>
      </c>
      <c r="D4423" s="21" t="n">
        <v>0.04</v>
      </c>
      <c r="E4423" s="21" t="n">
        <v>0.01</v>
      </c>
      <c r="F4423" s="21" t="n">
        <v>0.05</v>
      </c>
    </row>
    <row r="4424">
      <c r="A4424" t="inlineStr">
        <is>
          <t>157 - Wilkes</t>
        </is>
      </c>
      <c r="B4424" s="20" t="n">
        <v>32143</v>
      </c>
      <c r="C4424" s="20" t="n">
        <v>33238</v>
      </c>
      <c r="D4424" s="21" t="n">
        <v>0.04</v>
      </c>
      <c r="E4424" s="21" t="n">
        <v>0.01</v>
      </c>
      <c r="F4424" s="21" t="n">
        <v>0.05</v>
      </c>
    </row>
    <row r="4425">
      <c r="A4425" t="inlineStr">
        <is>
          <t>157 - Wilkes</t>
        </is>
      </c>
      <c r="B4425" s="20" t="n">
        <v>33239</v>
      </c>
      <c r="C4425" s="20" t="n">
        <v>33328</v>
      </c>
      <c r="D4425" s="21" t="n">
        <v>0.04</v>
      </c>
      <c r="E4425" s="21" t="n">
        <v>0</v>
      </c>
      <c r="F4425" s="21" t="n">
        <v>0.04</v>
      </c>
    </row>
    <row r="4426">
      <c r="A4426" t="inlineStr">
        <is>
          <t>157 - Wilkes</t>
        </is>
      </c>
      <c r="B4426" s="20" t="n">
        <v>33329</v>
      </c>
      <c r="C4426" s="20" t="n">
        <v>35064</v>
      </c>
      <c r="D4426" s="21" t="n">
        <v>0.04</v>
      </c>
      <c r="E4426" s="21" t="n">
        <v>0.01</v>
      </c>
      <c r="F4426" s="21" t="n">
        <v>0.05</v>
      </c>
    </row>
    <row r="4427">
      <c r="A4427" t="inlineStr">
        <is>
          <t>157 - Wilkes</t>
        </is>
      </c>
      <c r="B4427" s="20" t="n">
        <v>35065</v>
      </c>
      <c r="C4427" s="20" t="n">
        <v>37986</v>
      </c>
      <c r="D4427" s="21" t="n">
        <v>0.04</v>
      </c>
      <c r="E4427" s="21" t="n">
        <v>0.02</v>
      </c>
      <c r="F4427" s="21" t="n">
        <v>0.06</v>
      </c>
    </row>
    <row r="4428">
      <c r="A4428" t="inlineStr">
        <is>
          <t>157 - Wilkes</t>
        </is>
      </c>
      <c r="B4428" s="20" t="n">
        <v>37987</v>
      </c>
      <c r="C4428" s="20" t="n">
        <v>41274</v>
      </c>
      <c r="D4428" s="21" t="n">
        <v>0.04</v>
      </c>
      <c r="E4428" s="21" t="n">
        <v>0.03</v>
      </c>
      <c r="F4428" s="21" t="n">
        <v>0.07000000000000001</v>
      </c>
    </row>
    <row r="4429">
      <c r="A4429" t="inlineStr">
        <is>
          <t>157 - Wilkes</t>
        </is>
      </c>
      <c r="B4429" s="20" t="n">
        <v>41275</v>
      </c>
      <c r="C4429" s="20" t="n">
        <v>46022</v>
      </c>
      <c r="D4429" s="21" t="n">
        <v>0.04</v>
      </c>
      <c r="E4429" s="21" t="n">
        <v>0.04</v>
      </c>
      <c r="F4429" s="21" t="n">
        <v>0.08</v>
      </c>
    </row>
    <row r="4430">
      <c r="A4430" t="inlineStr">
        <is>
          <t>157 - Wilkes</t>
        </is>
      </c>
      <c r="B4430" s="20" t="n">
        <v>46023</v>
      </c>
      <c r="C4430" s="20" t="n">
        <v>47118</v>
      </c>
      <c r="D4430" s="21" t="n">
        <v>0.04</v>
      </c>
      <c r="E4430" s="21" t="n">
        <v>0.05</v>
      </c>
      <c r="F4430" s="21" t="n">
        <v>0.09</v>
      </c>
    </row>
    <row r="4431">
      <c r="A4431" t="inlineStr">
        <is>
          <t>157 - Wilkes</t>
        </is>
      </c>
      <c r="B4431" s="20" t="n">
        <v>47119</v>
      </c>
      <c r="C4431" s="20" t="n">
        <v>47299</v>
      </c>
      <c r="D4431" s="21" t="n">
        <v>0.04</v>
      </c>
      <c r="E4431" s="21" t="n">
        <v>0.04</v>
      </c>
      <c r="F4431" s="21" t="n">
        <v>0.08</v>
      </c>
    </row>
    <row r="4432">
      <c r="A4432" t="inlineStr">
        <is>
          <t>157 - Wilkes</t>
        </is>
      </c>
      <c r="B4432" s="20" t="n">
        <v>47300</v>
      </c>
      <c r="C4432" s="20" t="n">
        <v>47848</v>
      </c>
      <c r="D4432" s="21" t="n">
        <v>0.04</v>
      </c>
      <c r="E4432" s="21" t="n">
        <v>0.03</v>
      </c>
      <c r="F4432" s="21" t="n">
        <v>0.07000000000000001</v>
      </c>
    </row>
    <row r="4433">
      <c r="A4433" t="inlineStr">
        <is>
          <t>157 - Wilkes</t>
        </is>
      </c>
      <c r="B4433" s="20" t="n">
        <v>47849</v>
      </c>
      <c r="C4433" s="20" t="n">
        <v>48579</v>
      </c>
      <c r="D4433" s="21" t="n">
        <v>0.04</v>
      </c>
      <c r="E4433" s="21" t="n">
        <v>0.02</v>
      </c>
      <c r="F4433" s="21" t="n">
        <v>0.06</v>
      </c>
    </row>
    <row r="4434">
      <c r="A4434" t="inlineStr">
        <is>
          <t>157 - Wilkes</t>
        </is>
      </c>
      <c r="B4434" s="20" t="n">
        <v>48580</v>
      </c>
      <c r="C4434" s="20" t="n">
        <v>2958465</v>
      </c>
      <c r="D4434" s="21" t="n">
        <v>0.04</v>
      </c>
      <c r="E4434" s="21" t="n">
        <v>0.01</v>
      </c>
      <c r="F4434" s="21" t="n">
        <v>0.05</v>
      </c>
    </row>
    <row r="4435">
      <c r="A4435" t="inlineStr">
        <is>
          <t>157CLF - Wilkes (Locomotive)</t>
        </is>
      </c>
      <c r="B4435" s="20" t="n">
        <v>44378</v>
      </c>
      <c r="C4435" s="20" t="n">
        <v>46022</v>
      </c>
      <c r="D4435" s="21" t="n">
        <v>0.04</v>
      </c>
      <c r="E4435" s="21" t="n">
        <v>0.03</v>
      </c>
      <c r="F4435" s="21" t="n">
        <v>0.07000000000000001</v>
      </c>
    </row>
    <row r="4436">
      <c r="A4436" t="inlineStr">
        <is>
          <t>157CLF - Wilkes (Locomotive)</t>
        </is>
      </c>
      <c r="B4436" s="20" t="n">
        <v>46023</v>
      </c>
      <c r="C4436" s="20" t="n">
        <v>47118</v>
      </c>
      <c r="D4436" s="21" t="n">
        <v>0.04</v>
      </c>
      <c r="E4436" s="21" t="n">
        <v>0.04</v>
      </c>
      <c r="F4436" s="21" t="n">
        <v>0.08</v>
      </c>
    </row>
    <row r="4437">
      <c r="A4437" t="inlineStr">
        <is>
          <t>157CLF - Wilkes (Locomotive)</t>
        </is>
      </c>
      <c r="B4437" s="20" t="n">
        <v>47119</v>
      </c>
      <c r="C4437" s="20" t="n">
        <v>47299</v>
      </c>
      <c r="D4437" s="21" t="n">
        <v>0.04</v>
      </c>
      <c r="E4437" s="21" t="n">
        <v>0.03</v>
      </c>
      <c r="F4437" s="21" t="n">
        <v>0.07000000000000001</v>
      </c>
    </row>
    <row r="4438">
      <c r="A4438" t="inlineStr">
        <is>
          <t>157CLF - Wilkes (Locomotive)</t>
        </is>
      </c>
      <c r="B4438" s="20" t="n">
        <v>47300</v>
      </c>
      <c r="C4438" s="20" t="n">
        <v>47848</v>
      </c>
      <c r="D4438" s="21" t="n">
        <v>0.04</v>
      </c>
      <c r="E4438" s="21" t="n">
        <v>0.02</v>
      </c>
      <c r="F4438" s="21" t="n">
        <v>0.06</v>
      </c>
    </row>
    <row r="4439">
      <c r="A4439" t="inlineStr">
        <is>
          <t>157CLF - Wilkes (Locomotive)</t>
        </is>
      </c>
      <c r="B4439" s="20" t="n">
        <v>47849</v>
      </c>
      <c r="C4439" s="20" t="n">
        <v>2958465</v>
      </c>
      <c r="D4439" s="21" t="n">
        <v>0.04</v>
      </c>
      <c r="E4439" s="21" t="n">
        <v>0.01</v>
      </c>
      <c r="F4439" s="21" t="n">
        <v>0.05</v>
      </c>
    </row>
    <row r="4440">
      <c r="A4440" t="inlineStr">
        <is>
          <t>157E - Wilkes (Energy)</t>
        </is>
      </c>
      <c r="B4440" s="20" t="n">
        <v>41275</v>
      </c>
      <c r="C4440" s="20" t="n">
        <v>41639</v>
      </c>
      <c r="D4440" s="21" t="n">
        <v>0.03</v>
      </c>
      <c r="E4440" s="21" t="n">
        <v>0.025</v>
      </c>
      <c r="F4440" s="21" t="n">
        <v>0.055</v>
      </c>
    </row>
    <row r="4441">
      <c r="A4441" t="inlineStr">
        <is>
          <t>157E - Wilkes (Energy)</t>
        </is>
      </c>
      <c r="B4441" s="20" t="n">
        <v>41640</v>
      </c>
      <c r="C4441" s="20" t="n">
        <v>42004</v>
      </c>
      <c r="D4441" s="21" t="n">
        <v>0.02</v>
      </c>
      <c r="E4441" s="21" t="n">
        <v>0.02</v>
      </c>
      <c r="F4441" s="21" t="n">
        <v>0.04</v>
      </c>
    </row>
    <row r="4442">
      <c r="A4442" t="inlineStr">
        <is>
          <t>157E - Wilkes (Energy)</t>
        </is>
      </c>
      <c r="B4442" s="20" t="n">
        <v>42005</v>
      </c>
      <c r="C4442" s="20" t="n">
        <v>42369</v>
      </c>
      <c r="D4442" s="21" t="n">
        <v>0.01</v>
      </c>
      <c r="E4442" s="21" t="n">
        <v>0.015</v>
      </c>
      <c r="F4442" s="21" t="n">
        <v>0.025</v>
      </c>
    </row>
    <row r="4443">
      <c r="A4443" t="inlineStr">
        <is>
          <t>157E - Wilkes (Energy)</t>
        </is>
      </c>
      <c r="B4443" s="20" t="n">
        <v>42370</v>
      </c>
      <c r="C4443" s="20" t="n">
        <v>47118</v>
      </c>
      <c r="D4443" s="21" t="n">
        <v>0</v>
      </c>
      <c r="E4443" s="21" t="n">
        <v>0.01</v>
      </c>
      <c r="F4443" s="21" t="n">
        <v>0.01</v>
      </c>
    </row>
    <row r="4444">
      <c r="A4444" t="inlineStr">
        <is>
          <t>157E - Wilkes (Energy)</t>
        </is>
      </c>
      <c r="B4444" s="20" t="n">
        <v>47119</v>
      </c>
      <c r="C4444" s="20" t="n">
        <v>2958465</v>
      </c>
      <c r="D4444" s="21" t="n">
        <v>0</v>
      </c>
      <c r="E4444" s="21" t="n">
        <v>0</v>
      </c>
      <c r="F4444" s="21" t="n">
        <v>0</v>
      </c>
    </row>
    <row r="4445">
      <c r="A4445" t="inlineStr">
        <is>
          <t>157JT - Wilkes (Jet Fuel)</t>
        </is>
      </c>
      <c r="B4445" s="20" t="n">
        <v>42005</v>
      </c>
      <c r="C4445" s="20" t="n">
        <v>42185</v>
      </c>
      <c r="D4445" s="21" t="n">
        <v>0</v>
      </c>
      <c r="E4445" s="21" t="n">
        <v>0</v>
      </c>
      <c r="F4445" s="21" t="n">
        <v>0</v>
      </c>
    </row>
    <row r="4446">
      <c r="A4446" t="inlineStr">
        <is>
          <t>157JT - Wilkes (Jet Fuel)</t>
        </is>
      </c>
      <c r="B4446" s="20" t="n">
        <v>42186</v>
      </c>
      <c r="C4446" s="20" t="n">
        <v>43281</v>
      </c>
      <c r="D4446" s="21" t="n">
        <v>0.04</v>
      </c>
      <c r="E4446" s="21" t="n">
        <v>0.04</v>
      </c>
      <c r="F4446" s="21" t="n">
        <v>0.08</v>
      </c>
    </row>
    <row r="4447">
      <c r="A4447" t="inlineStr">
        <is>
          <t>157JT - Wilkes (Jet Fuel)</t>
        </is>
      </c>
      <c r="B4447" s="20" t="n">
        <v>43282</v>
      </c>
      <c r="C4447" s="20" t="n">
        <v>43312</v>
      </c>
      <c r="D4447" s="21" t="n">
        <v>0.04</v>
      </c>
      <c r="E4447" s="21" t="n">
        <v>0</v>
      </c>
      <c r="F4447" s="21" t="n">
        <v>0.04</v>
      </c>
    </row>
    <row r="4448">
      <c r="A4448" t="inlineStr">
        <is>
          <t>157JT - Wilkes (Jet Fuel)</t>
        </is>
      </c>
      <c r="B4448" s="20" t="n">
        <v>43313</v>
      </c>
      <c r="C4448" s="20" t="n">
        <v>2958465</v>
      </c>
      <c r="D4448" s="21" t="n">
        <v>0</v>
      </c>
      <c r="E4448" s="21" t="n">
        <v>0</v>
      </c>
      <c r="F4448" s="21" t="n">
        <v>0</v>
      </c>
    </row>
    <row r="4449">
      <c r="A4449" t="inlineStr">
        <is>
          <t>157TE - Wilkes (TSPLOST Exempt)</t>
        </is>
      </c>
      <c r="B4449" s="20" t="n">
        <v>41275</v>
      </c>
      <c r="C4449" s="20" t="n">
        <v>46022</v>
      </c>
      <c r="D4449" s="21" t="n">
        <v>0.04</v>
      </c>
      <c r="E4449" s="21" t="n">
        <v>0.03</v>
      </c>
      <c r="F4449" s="21" t="n">
        <v>0.07000000000000001</v>
      </c>
    </row>
    <row r="4450">
      <c r="A4450" t="inlineStr">
        <is>
          <t>157TE - Wilkes (TSPLOST Exempt)</t>
        </is>
      </c>
      <c r="B4450" s="20" t="n">
        <v>46023</v>
      </c>
      <c r="C4450" s="20" t="n">
        <v>47118</v>
      </c>
      <c r="D4450" s="21" t="n">
        <v>0.04</v>
      </c>
      <c r="E4450" s="21" t="n">
        <v>0.04</v>
      </c>
      <c r="F4450" s="21" t="n">
        <v>0.08</v>
      </c>
    </row>
    <row r="4451">
      <c r="A4451" t="inlineStr">
        <is>
          <t>157TE - Wilkes (TSPLOST Exempt)</t>
        </is>
      </c>
      <c r="B4451" s="20" t="n">
        <v>47119</v>
      </c>
      <c r="C4451" s="20" t="n">
        <v>47299</v>
      </c>
      <c r="D4451" s="21" t="n">
        <v>0.04</v>
      </c>
      <c r="E4451" s="21" t="n">
        <v>0.03</v>
      </c>
      <c r="F4451" s="21" t="n">
        <v>0.07000000000000001</v>
      </c>
    </row>
    <row r="4452">
      <c r="A4452" t="inlineStr">
        <is>
          <t>157TE - Wilkes (TSPLOST Exempt)</t>
        </is>
      </c>
      <c r="B4452" s="20" t="n">
        <v>47300</v>
      </c>
      <c r="C4452" s="20" t="n">
        <v>47848</v>
      </c>
      <c r="D4452" s="21" t="n">
        <v>0.04</v>
      </c>
      <c r="E4452" s="21" t="n">
        <v>0.02</v>
      </c>
      <c r="F4452" s="21" t="n">
        <v>0.06</v>
      </c>
    </row>
    <row r="4453">
      <c r="A4453" t="inlineStr">
        <is>
          <t>157TE - Wilkes (TSPLOST Exempt)</t>
        </is>
      </c>
      <c r="B4453" s="20" t="n">
        <v>47849</v>
      </c>
      <c r="C4453" s="20" t="n">
        <v>2958465</v>
      </c>
      <c r="D4453" s="21" t="n">
        <v>0.04</v>
      </c>
      <c r="E4453" s="21" t="n">
        <v>0.01</v>
      </c>
      <c r="F4453" s="21" t="n">
        <v>0.05</v>
      </c>
    </row>
    <row r="4454">
      <c r="A4454" t="inlineStr">
        <is>
          <t>158 - Wilkinson</t>
        </is>
      </c>
      <c r="B4454" s="20" t="n">
        <v>29677</v>
      </c>
      <c r="C4454" s="20" t="n">
        <v>31777</v>
      </c>
      <c r="D4454" s="21" t="n">
        <v>0.04</v>
      </c>
      <c r="E4454" s="21" t="n">
        <v>0.01</v>
      </c>
      <c r="F4454" s="21" t="n">
        <v>0.05</v>
      </c>
    </row>
    <row r="4455">
      <c r="A4455" t="inlineStr">
        <is>
          <t>158 - Wilkinson</t>
        </is>
      </c>
      <c r="B4455" s="20" t="n">
        <v>31778</v>
      </c>
      <c r="C4455" s="20" t="n">
        <v>33969</v>
      </c>
      <c r="D4455" s="21" t="n">
        <v>0.04</v>
      </c>
      <c r="E4455" s="21" t="n">
        <v>0.02</v>
      </c>
      <c r="F4455" s="21" t="n">
        <v>0.06</v>
      </c>
    </row>
    <row r="4456">
      <c r="A4456" t="inlineStr">
        <is>
          <t>158 - Wilkinson</t>
        </is>
      </c>
      <c r="B4456" s="20" t="n">
        <v>33970</v>
      </c>
      <c r="C4456" s="20" t="n">
        <v>34059</v>
      </c>
      <c r="D4456" s="21" t="n">
        <v>0.04</v>
      </c>
      <c r="E4456" s="21" t="n">
        <v>0.01</v>
      </c>
      <c r="F4456" s="21" t="n">
        <v>0.05</v>
      </c>
    </row>
    <row r="4457">
      <c r="A4457" t="inlineStr">
        <is>
          <t>158 - Wilkinson</t>
        </is>
      </c>
      <c r="B4457" s="20" t="n">
        <v>34060</v>
      </c>
      <c r="C4457" s="20" t="n">
        <v>35064</v>
      </c>
      <c r="D4457" s="21" t="n">
        <v>0.04</v>
      </c>
      <c r="E4457" s="21" t="n">
        <v>0.02</v>
      </c>
      <c r="F4457" s="21" t="n">
        <v>0.06</v>
      </c>
    </row>
    <row r="4458">
      <c r="A4458" t="inlineStr">
        <is>
          <t>158 - Wilkinson</t>
        </is>
      </c>
      <c r="B4458" s="20" t="n">
        <v>35065</v>
      </c>
      <c r="C4458" s="20" t="n">
        <v>35885</v>
      </c>
      <c r="D4458" s="21" t="n">
        <v>0.04</v>
      </c>
      <c r="E4458" s="21" t="n">
        <v>0.01</v>
      </c>
      <c r="F4458" s="21" t="n">
        <v>0.05</v>
      </c>
    </row>
    <row r="4459">
      <c r="A4459" t="inlineStr">
        <is>
          <t>158 - Wilkinson</t>
        </is>
      </c>
      <c r="B4459" s="20" t="n">
        <v>35886</v>
      </c>
      <c r="C4459" s="20" t="n">
        <v>46843</v>
      </c>
      <c r="D4459" s="21" t="n">
        <v>0.04</v>
      </c>
      <c r="E4459" s="21" t="n">
        <v>0.03</v>
      </c>
      <c r="F4459" s="21" t="n">
        <v>0.07000000000000001</v>
      </c>
    </row>
    <row r="4460">
      <c r="A4460" t="inlineStr">
        <is>
          <t>158 - Wilkinson</t>
        </is>
      </c>
      <c r="B4460" s="20" t="n">
        <v>46844</v>
      </c>
      <c r="C4460" s="20" t="n">
        <v>48304</v>
      </c>
      <c r="D4460" s="21" t="n">
        <v>0.04</v>
      </c>
      <c r="E4460" s="21" t="n">
        <v>0.02</v>
      </c>
      <c r="F4460" s="21" t="n">
        <v>0.06</v>
      </c>
    </row>
    <row r="4461">
      <c r="A4461" t="inlineStr">
        <is>
          <t>158 - Wilkinson</t>
        </is>
      </c>
      <c r="B4461" s="20" t="n">
        <v>48305</v>
      </c>
      <c r="C4461" s="20" t="n">
        <v>2958465</v>
      </c>
      <c r="D4461" s="21" t="n">
        <v>0.04</v>
      </c>
      <c r="E4461" s="21" t="n">
        <v>0.01</v>
      </c>
      <c r="F4461" s="21" t="n">
        <v>0.05</v>
      </c>
    </row>
    <row r="4462">
      <c r="A4462" t="inlineStr">
        <is>
          <t>158CLF - Wilkinson (Locomotive)</t>
        </is>
      </c>
      <c r="B4462" s="20" t="n">
        <v>44378</v>
      </c>
      <c r="C4462" s="20" t="n">
        <v>46843</v>
      </c>
      <c r="D4462" s="21" t="n">
        <v>0.04</v>
      </c>
      <c r="E4462" s="21" t="n">
        <v>0.03</v>
      </c>
      <c r="F4462" s="21" t="n">
        <v>0.07000000000000001</v>
      </c>
    </row>
    <row r="4463">
      <c r="A4463" t="inlineStr">
        <is>
          <t>158CLF - Wilkinson (Locomotive)</t>
        </is>
      </c>
      <c r="B4463" s="20" t="n">
        <v>46844</v>
      </c>
      <c r="C4463" s="20" t="n">
        <v>48304</v>
      </c>
      <c r="D4463" s="21" t="n">
        <v>0.04</v>
      </c>
      <c r="E4463" s="21" t="n">
        <v>0.02</v>
      </c>
      <c r="F4463" s="21" t="n">
        <v>0.06</v>
      </c>
    </row>
    <row r="4464">
      <c r="A4464" t="inlineStr">
        <is>
          <t>158CLF - Wilkinson (Locomotive)</t>
        </is>
      </c>
      <c r="B4464" s="20" t="n">
        <v>48305</v>
      </c>
      <c r="C4464" s="20" t="n">
        <v>2958465</v>
      </c>
      <c r="D4464" s="21" t="n">
        <v>0.04</v>
      </c>
      <c r="E4464" s="21" t="n">
        <v>0.01</v>
      </c>
      <c r="F4464" s="21" t="n">
        <v>0.05</v>
      </c>
    </row>
    <row r="4465">
      <c r="A4465" t="inlineStr">
        <is>
          <t>158E - Wilkinson (Energy)</t>
        </is>
      </c>
      <c r="B4465" s="20" t="n">
        <v>41275</v>
      </c>
      <c r="C4465" s="20" t="n">
        <v>41639</v>
      </c>
      <c r="D4465" s="21" t="n">
        <v>0.03</v>
      </c>
      <c r="E4465" s="21" t="n">
        <v>0.025</v>
      </c>
      <c r="F4465" s="21" t="n">
        <v>0.055</v>
      </c>
    </row>
    <row r="4466">
      <c r="A4466" t="inlineStr">
        <is>
          <t>158E - Wilkinson (Energy)</t>
        </is>
      </c>
      <c r="B4466" s="20" t="n">
        <v>41640</v>
      </c>
      <c r="C4466" s="20" t="n">
        <v>42004</v>
      </c>
      <c r="D4466" s="21" t="n">
        <v>0.02</v>
      </c>
      <c r="E4466" s="21" t="n">
        <v>0.02</v>
      </c>
      <c r="F4466" s="21" t="n">
        <v>0.04</v>
      </c>
    </row>
    <row r="4467">
      <c r="A4467" t="inlineStr">
        <is>
          <t>158E - Wilkinson (Energy)</t>
        </is>
      </c>
      <c r="B4467" s="20" t="n">
        <v>42005</v>
      </c>
      <c r="C4467" s="20" t="n">
        <v>42369</v>
      </c>
      <c r="D4467" s="21" t="n">
        <v>0.01</v>
      </c>
      <c r="E4467" s="21" t="n">
        <v>0.015</v>
      </c>
      <c r="F4467" s="21" t="n">
        <v>0.025</v>
      </c>
    </row>
    <row r="4468">
      <c r="A4468" t="inlineStr">
        <is>
          <t>158E - Wilkinson (Energy)</t>
        </is>
      </c>
      <c r="B4468" s="20" t="n">
        <v>42370</v>
      </c>
      <c r="C4468" s="20" t="n">
        <v>46843</v>
      </c>
      <c r="D4468" s="21" t="n">
        <v>0</v>
      </c>
      <c r="E4468" s="21" t="n">
        <v>0.01</v>
      </c>
      <c r="F4468" s="21" t="n">
        <v>0.01</v>
      </c>
    </row>
    <row r="4469">
      <c r="A4469" t="inlineStr">
        <is>
          <t>158E - Wilkinson (Energy)</t>
        </is>
      </c>
      <c r="B4469" s="20" t="n">
        <v>46844</v>
      </c>
      <c r="C4469" s="20" t="n">
        <v>2958465</v>
      </c>
      <c r="D4469" s="21" t="n">
        <v>0</v>
      </c>
      <c r="E4469" s="21" t="n">
        <v>0</v>
      </c>
      <c r="F4469" s="21" t="n">
        <v>0</v>
      </c>
    </row>
    <row r="4470">
      <c r="A4470" t="inlineStr">
        <is>
          <t>158JT - Wilkinson (Jet Fuel)</t>
        </is>
      </c>
      <c r="B4470" s="20" t="n">
        <v>42005</v>
      </c>
      <c r="C4470" s="20" t="n">
        <v>42185</v>
      </c>
      <c r="D4470" s="21" t="n">
        <v>0</v>
      </c>
      <c r="E4470" s="21" t="n">
        <v>0</v>
      </c>
      <c r="F4470" s="21" t="n">
        <v>0</v>
      </c>
    </row>
    <row r="4471">
      <c r="A4471" t="inlineStr">
        <is>
          <t>158JT - Wilkinson (Jet Fuel)</t>
        </is>
      </c>
      <c r="B4471" s="20" t="n">
        <v>42186</v>
      </c>
      <c r="C4471" s="20" t="n">
        <v>43281</v>
      </c>
      <c r="D4471" s="21" t="n">
        <v>0.04</v>
      </c>
      <c r="E4471" s="21" t="n">
        <v>0.03</v>
      </c>
      <c r="F4471" s="21" t="n">
        <v>0.07000000000000001</v>
      </c>
    </row>
    <row r="4472">
      <c r="A4472" t="inlineStr">
        <is>
          <t>158JT - Wilkinson (Jet Fuel)</t>
        </is>
      </c>
      <c r="B4472" s="20" t="n">
        <v>43282</v>
      </c>
      <c r="C4472" s="20" t="n">
        <v>43312</v>
      </c>
      <c r="D4472" s="21" t="n">
        <v>0.04</v>
      </c>
      <c r="E4472" s="21" t="n">
        <v>0.01</v>
      </c>
      <c r="F4472" s="21" t="n">
        <v>0.05</v>
      </c>
    </row>
    <row r="4473">
      <c r="A4473" t="inlineStr">
        <is>
          <t>158JT - Wilkinson (Jet Fuel)</t>
        </is>
      </c>
      <c r="B4473" s="20" t="n">
        <v>43313</v>
      </c>
      <c r="C4473" s="20" t="n">
        <v>2958465</v>
      </c>
      <c r="D4473" s="21" t="n">
        <v>0</v>
      </c>
      <c r="E4473" s="21" t="n">
        <v>0.01</v>
      </c>
      <c r="F4473" s="21" t="n">
        <v>0.01</v>
      </c>
    </row>
    <row r="4474">
      <c r="A4474" t="inlineStr">
        <is>
          <t>159 - Worth</t>
        </is>
      </c>
      <c r="B4474" s="20" t="n">
        <v>28581</v>
      </c>
      <c r="C4474" s="20" t="n">
        <v>32233</v>
      </c>
      <c r="D4474" s="21" t="n">
        <v>0.04</v>
      </c>
      <c r="E4474" s="21" t="n">
        <v>0.01</v>
      </c>
      <c r="F4474" s="21" t="n">
        <v>0.05</v>
      </c>
    </row>
    <row r="4475">
      <c r="A4475" t="inlineStr">
        <is>
          <t>159 - Worth</t>
        </is>
      </c>
      <c r="B4475" s="20" t="n">
        <v>32234</v>
      </c>
      <c r="C4475" s="20" t="n">
        <v>35155</v>
      </c>
      <c r="D4475" s="21" t="n">
        <v>0.04</v>
      </c>
      <c r="E4475" s="21" t="n">
        <v>0.02</v>
      </c>
      <c r="F4475" s="21" t="n">
        <v>0.06</v>
      </c>
    </row>
    <row r="4476">
      <c r="A4476" t="inlineStr">
        <is>
          <t>159 - Worth</t>
        </is>
      </c>
      <c r="B4476" s="20" t="n">
        <v>35156</v>
      </c>
      <c r="C4476" s="20" t="n">
        <v>35246</v>
      </c>
      <c r="D4476" s="21" t="n">
        <v>0.04</v>
      </c>
      <c r="E4476" s="21" t="n">
        <v>0.01</v>
      </c>
      <c r="F4476" s="21" t="n">
        <v>0.05</v>
      </c>
    </row>
    <row r="4477">
      <c r="A4477" t="inlineStr">
        <is>
          <t>159 - Worth</t>
        </is>
      </c>
      <c r="B4477" s="20" t="n">
        <v>35247</v>
      </c>
      <c r="C4477" s="20" t="n">
        <v>35703</v>
      </c>
      <c r="D4477" s="21" t="n">
        <v>0.04</v>
      </c>
      <c r="E4477" s="21" t="n">
        <v>0.02</v>
      </c>
      <c r="F4477" s="21" t="n">
        <v>0.06</v>
      </c>
    </row>
    <row r="4478">
      <c r="A4478" t="inlineStr">
        <is>
          <t>159 - Worth</t>
        </is>
      </c>
      <c r="B4478" s="20" t="n">
        <v>35704</v>
      </c>
      <c r="C4478" s="20" t="n">
        <v>43646</v>
      </c>
      <c r="D4478" s="21" t="n">
        <v>0.04</v>
      </c>
      <c r="E4478" s="21" t="n">
        <v>0.03</v>
      </c>
      <c r="F4478" s="21" t="n">
        <v>0.07000000000000001</v>
      </c>
    </row>
    <row r="4479">
      <c r="A4479" t="inlineStr">
        <is>
          <t>159 - Worth</t>
        </is>
      </c>
      <c r="B4479" s="20" t="n">
        <v>43647</v>
      </c>
      <c r="C4479" s="20" t="n">
        <v>46660</v>
      </c>
      <c r="D4479" s="21" t="n">
        <v>0.04</v>
      </c>
      <c r="E4479" s="21" t="n">
        <v>0.04</v>
      </c>
      <c r="F4479" s="21" t="n">
        <v>0.08</v>
      </c>
    </row>
    <row r="4480">
      <c r="A4480" t="inlineStr">
        <is>
          <t>159 - Worth</t>
        </is>
      </c>
      <c r="B4480" s="20" t="n">
        <v>46661</v>
      </c>
      <c r="C4480" s="20" t="n">
        <v>47299</v>
      </c>
      <c r="D4480" s="21" t="n">
        <v>0.04</v>
      </c>
      <c r="E4480" s="21" t="n">
        <v>0.03</v>
      </c>
      <c r="F4480" s="21" t="n">
        <v>0.07000000000000001</v>
      </c>
    </row>
    <row r="4481">
      <c r="A4481" t="inlineStr">
        <is>
          <t>159 - Worth</t>
        </is>
      </c>
      <c r="B4481" s="20" t="n">
        <v>47300</v>
      </c>
      <c r="C4481" s="20" t="n">
        <v>48029</v>
      </c>
      <c r="D4481" s="21" t="n">
        <v>0.04</v>
      </c>
      <c r="E4481" s="21" t="n">
        <v>0.02</v>
      </c>
      <c r="F4481" s="21" t="n">
        <v>0.06</v>
      </c>
    </row>
    <row r="4482">
      <c r="A4482" t="inlineStr">
        <is>
          <t>159 - Worth</t>
        </is>
      </c>
      <c r="B4482" s="20" t="n">
        <v>48030</v>
      </c>
      <c r="C4482" s="20" t="n">
        <v>2958465</v>
      </c>
      <c r="D4482" s="21" t="n">
        <v>0.04</v>
      </c>
      <c r="E4482" s="21" t="n">
        <v>0.01</v>
      </c>
      <c r="F4482" s="21" t="n">
        <v>0.05</v>
      </c>
    </row>
    <row r="4483">
      <c r="A4483" t="inlineStr">
        <is>
          <t>159CLF - Worth (Locomotive)</t>
        </is>
      </c>
      <c r="B4483" s="20" t="n">
        <v>44378</v>
      </c>
      <c r="C4483" s="20" t="n">
        <v>46660</v>
      </c>
      <c r="D4483" s="21" t="n">
        <v>0.04</v>
      </c>
      <c r="E4483" s="21" t="n">
        <v>0.03</v>
      </c>
      <c r="F4483" s="21" t="n">
        <v>0.07000000000000001</v>
      </c>
    </row>
    <row r="4484">
      <c r="A4484" t="inlineStr">
        <is>
          <t>159CLF - Worth (Locomotive)</t>
        </is>
      </c>
      <c r="B4484" s="20" t="n">
        <v>46661</v>
      </c>
      <c r="C4484" s="20" t="n">
        <v>48029</v>
      </c>
      <c r="D4484" s="21" t="n">
        <v>0.04</v>
      </c>
      <c r="E4484" s="21" t="n">
        <v>0.02</v>
      </c>
      <c r="F4484" s="21" t="n">
        <v>0.06</v>
      </c>
    </row>
    <row r="4485">
      <c r="A4485" t="inlineStr">
        <is>
          <t>159CLF - Worth (Locomotive)</t>
        </is>
      </c>
      <c r="B4485" s="20" t="n">
        <v>48030</v>
      </c>
      <c r="C4485" s="20" t="n">
        <v>2958465</v>
      </c>
      <c r="D4485" s="21" t="n">
        <v>0.04</v>
      </c>
      <c r="E4485" s="21" t="n">
        <v>0.01</v>
      </c>
      <c r="F4485" s="21" t="n">
        <v>0.05</v>
      </c>
    </row>
    <row r="4486">
      <c r="A4486" t="inlineStr">
        <is>
          <t>159E - Worth (Energy)</t>
        </is>
      </c>
      <c r="B4486" s="20" t="n">
        <v>41275</v>
      </c>
      <c r="C4486" s="20" t="n">
        <v>41639</v>
      </c>
      <c r="D4486" s="21" t="n">
        <v>0.03</v>
      </c>
      <c r="E4486" s="21" t="n">
        <v>0.025</v>
      </c>
      <c r="F4486" s="21" t="n">
        <v>0.055</v>
      </c>
    </row>
    <row r="4487">
      <c r="A4487" t="inlineStr">
        <is>
          <t>159E - Worth (Energy)</t>
        </is>
      </c>
      <c r="B4487" s="20" t="n">
        <v>41640</v>
      </c>
      <c r="C4487" s="20" t="n">
        <v>42004</v>
      </c>
      <c r="D4487" s="21" t="n">
        <v>0.02</v>
      </c>
      <c r="E4487" s="21" t="n">
        <v>0.02</v>
      </c>
      <c r="F4487" s="21" t="n">
        <v>0.04</v>
      </c>
    </row>
    <row r="4488">
      <c r="A4488" t="inlineStr">
        <is>
          <t>159E - Worth (Energy)</t>
        </is>
      </c>
      <c r="B4488" s="20" t="n">
        <v>42005</v>
      </c>
      <c r="C4488" s="20" t="n">
        <v>42369</v>
      </c>
      <c r="D4488" s="21" t="n">
        <v>0.01</v>
      </c>
      <c r="E4488" s="21" t="n">
        <v>0.015</v>
      </c>
      <c r="F4488" s="21" t="n">
        <v>0.025</v>
      </c>
    </row>
    <row r="4489">
      <c r="A4489" t="inlineStr">
        <is>
          <t>159E - Worth (Energy)</t>
        </is>
      </c>
      <c r="B4489" s="20" t="n">
        <v>42370</v>
      </c>
      <c r="C4489" s="20" t="n">
        <v>46660</v>
      </c>
      <c r="D4489" s="21" t="n">
        <v>0</v>
      </c>
      <c r="E4489" s="21" t="n">
        <v>0.01</v>
      </c>
      <c r="F4489" s="21" t="n">
        <v>0.01</v>
      </c>
    </row>
    <row r="4490">
      <c r="A4490" t="inlineStr">
        <is>
          <t>159E - Worth (Energy)</t>
        </is>
      </c>
      <c r="B4490" s="20" t="n">
        <v>46661</v>
      </c>
      <c r="C4490" s="20" t="n">
        <v>2958465</v>
      </c>
      <c r="D4490" s="21" t="n">
        <v>0</v>
      </c>
      <c r="E4490" s="21" t="n">
        <v>0</v>
      </c>
      <c r="F4490" s="21" t="n">
        <v>0</v>
      </c>
    </row>
    <row r="4491">
      <c r="A4491" t="inlineStr">
        <is>
          <t>159JT - Worth (Jet Fuel)</t>
        </is>
      </c>
      <c r="B4491" s="20" t="n">
        <v>42186</v>
      </c>
      <c r="C4491" s="20" t="n">
        <v>43281</v>
      </c>
      <c r="D4491" s="21" t="n">
        <v>0.04</v>
      </c>
      <c r="E4491" s="21" t="n">
        <v>0.03</v>
      </c>
      <c r="F4491" s="21" t="n">
        <v>0.07000000000000001</v>
      </c>
    </row>
    <row r="4492">
      <c r="A4492" t="inlineStr">
        <is>
          <t>159JT - Worth (Jet Fuel)</t>
        </is>
      </c>
      <c r="B4492" s="20" t="n">
        <v>43282</v>
      </c>
      <c r="C4492" s="20" t="n">
        <v>43312</v>
      </c>
      <c r="D4492" s="21" t="n">
        <v>0.04</v>
      </c>
      <c r="E4492" s="21" t="n">
        <v>0.01</v>
      </c>
      <c r="F4492" s="21" t="n">
        <v>0.05</v>
      </c>
    </row>
    <row r="4493">
      <c r="A4493" t="inlineStr">
        <is>
          <t>159JT - Worth (Jet Fuel)</t>
        </is>
      </c>
      <c r="B4493" s="20" t="n">
        <v>43313</v>
      </c>
      <c r="C4493" s="20" t="n">
        <v>2958465</v>
      </c>
      <c r="D4493" s="21" t="n">
        <v>0</v>
      </c>
      <c r="E4493" s="21" t="n">
        <v>0.01</v>
      </c>
      <c r="F4493" s="21" t="n">
        <v>0.01</v>
      </c>
    </row>
    <row r="4494">
      <c r="A4494" t="inlineStr">
        <is>
          <t>159TE - Worth (TSPLOST Exempt)</t>
        </is>
      </c>
      <c r="B4494" s="20" t="n">
        <v>28581</v>
      </c>
      <c r="C4494" s="20" t="n">
        <v>32233</v>
      </c>
      <c r="D4494" s="21" t="n">
        <v>0.04</v>
      </c>
      <c r="E4494" s="21" t="n">
        <v>0.01</v>
      </c>
      <c r="F4494" s="21" t="n">
        <v>0.05</v>
      </c>
    </row>
    <row r="4495">
      <c r="A4495" t="inlineStr">
        <is>
          <t>159TE - Worth (TSPLOST Exempt)</t>
        </is>
      </c>
      <c r="B4495" s="20" t="n">
        <v>32234</v>
      </c>
      <c r="C4495" s="20" t="n">
        <v>35155</v>
      </c>
      <c r="D4495" s="21" t="n">
        <v>0.04</v>
      </c>
      <c r="E4495" s="21" t="n">
        <v>0.02</v>
      </c>
      <c r="F4495" s="21" t="n">
        <v>0.06</v>
      </c>
    </row>
    <row r="4496">
      <c r="A4496" t="inlineStr">
        <is>
          <t>159TE - Worth (TSPLOST Exempt)</t>
        </is>
      </c>
      <c r="B4496" s="20" t="n">
        <v>35156</v>
      </c>
      <c r="C4496" s="20" t="n">
        <v>35246</v>
      </c>
      <c r="D4496" s="21" t="n">
        <v>0.04</v>
      </c>
      <c r="E4496" s="21" t="n">
        <v>0.01</v>
      </c>
      <c r="F4496" s="21" t="n">
        <v>0.05</v>
      </c>
    </row>
    <row r="4497">
      <c r="A4497" t="inlineStr">
        <is>
          <t>159TE - Worth (TSPLOST Exempt)</t>
        </is>
      </c>
      <c r="B4497" s="20" t="n">
        <v>35247</v>
      </c>
      <c r="C4497" s="20" t="n">
        <v>35703</v>
      </c>
      <c r="D4497" s="21" t="n">
        <v>0.04</v>
      </c>
      <c r="E4497" s="21" t="n">
        <v>0.02</v>
      </c>
      <c r="F4497" s="21" t="n">
        <v>0.06</v>
      </c>
    </row>
    <row r="4498">
      <c r="A4498" t="inlineStr">
        <is>
          <t>159TE - Worth (TSPLOST Exempt)</t>
        </is>
      </c>
      <c r="B4498" s="20" t="n">
        <v>35704</v>
      </c>
      <c r="C4498" s="20" t="n">
        <v>46660</v>
      </c>
      <c r="D4498" s="21" t="n">
        <v>0.04</v>
      </c>
      <c r="E4498" s="21" t="n">
        <v>0.03</v>
      </c>
      <c r="F4498" s="21" t="n">
        <v>0.07000000000000001</v>
      </c>
    </row>
    <row r="4499">
      <c r="A4499" t="inlineStr">
        <is>
          <t>159TE - Worth (TSPLOST Exempt)</t>
        </is>
      </c>
      <c r="B4499" s="20" t="n">
        <v>46661</v>
      </c>
      <c r="C4499" s="20" t="n">
        <v>48029</v>
      </c>
      <c r="D4499" s="21" t="n">
        <v>0.04</v>
      </c>
      <c r="E4499" s="21" t="n">
        <v>0.02</v>
      </c>
      <c r="F4499" s="21" t="n">
        <v>0.06</v>
      </c>
    </row>
    <row r="4500">
      <c r="A4500" t="inlineStr">
        <is>
          <t>159TE - Worth (TSPLOST Exempt)</t>
        </is>
      </c>
      <c r="B4500" s="20" t="n">
        <v>48030</v>
      </c>
      <c r="C4500" s="20" t="n">
        <v>2958465</v>
      </c>
      <c r="D4500" s="21" t="n">
        <v>0.04</v>
      </c>
      <c r="E4500" s="21" t="n">
        <v>0.01</v>
      </c>
      <c r="F4500" s="21" t="n">
        <v>0.05</v>
      </c>
    </row>
    <row r="4501">
      <c r="A4501" t="inlineStr">
        <is>
          <t>800 - Fulton - City of Hapeville</t>
        </is>
      </c>
      <c r="B4501" s="20" t="n">
        <v>44835</v>
      </c>
      <c r="C4501" s="20" t="n">
        <v>46295</v>
      </c>
      <c r="D4501" s="21" t="n">
        <v>0.04</v>
      </c>
      <c r="E4501" s="21" t="n">
        <v>0.0475</v>
      </c>
      <c r="F4501" s="21" t="n">
        <v>0.08749999999999999</v>
      </c>
    </row>
    <row r="4502">
      <c r="A4502" t="inlineStr">
        <is>
          <t>800 - Fulton - City of Hapeville</t>
        </is>
      </c>
      <c r="B4502" s="20" t="n">
        <v>46296</v>
      </c>
      <c r="C4502" s="20" t="n">
        <v>46568</v>
      </c>
      <c r="D4502" s="21" t="n">
        <v>0.04</v>
      </c>
      <c r="E4502" s="21" t="n">
        <v>0.03</v>
      </c>
      <c r="F4502" s="21" t="n">
        <v>0.07000000000000001</v>
      </c>
    </row>
    <row r="4503">
      <c r="A4503" t="inlineStr">
        <is>
          <t>800 - Fulton - City of Hapeville</t>
        </is>
      </c>
      <c r="B4503" s="20" t="n">
        <v>46569</v>
      </c>
      <c r="C4503" s="20" t="n">
        <v>2958465</v>
      </c>
      <c r="D4503" s="21" t="n">
        <v>0.04</v>
      </c>
      <c r="E4503" s="21" t="n">
        <v>0.02</v>
      </c>
      <c r="F4503" s="21" t="n">
        <v>0.06</v>
      </c>
    </row>
    <row r="4504">
      <c r="A4504" t="inlineStr">
        <is>
          <t>800CLF - Fulton - City of Hapeville (Locomotive)</t>
        </is>
      </c>
      <c r="B4504" s="20" t="n">
        <v>44835</v>
      </c>
      <c r="C4504" s="20" t="n">
        <v>46295</v>
      </c>
      <c r="D4504" s="21" t="n">
        <v>0.04</v>
      </c>
      <c r="E4504" s="21" t="n">
        <v>0.04</v>
      </c>
      <c r="F4504" s="21" t="n">
        <v>0.08</v>
      </c>
    </row>
    <row r="4505">
      <c r="A4505" t="inlineStr">
        <is>
          <t>800CLF - Fulton - City of Hapeville (Locomotive)</t>
        </is>
      </c>
      <c r="B4505" s="20" t="n">
        <v>46296</v>
      </c>
      <c r="C4505" s="20" t="n">
        <v>46568</v>
      </c>
      <c r="D4505" s="21" t="n">
        <v>0.04</v>
      </c>
      <c r="E4505" s="21" t="n">
        <v>0.03</v>
      </c>
      <c r="F4505" s="21" t="n">
        <v>0.07000000000000001</v>
      </c>
    </row>
    <row r="4506">
      <c r="A4506" t="inlineStr">
        <is>
          <t>800CLF - Fulton - City of Hapeville (Locomotive)</t>
        </is>
      </c>
      <c r="B4506" s="20" t="n">
        <v>46569</v>
      </c>
      <c r="C4506" s="20" t="n">
        <v>2958465</v>
      </c>
      <c r="D4506" s="21" t="n">
        <v>0.04</v>
      </c>
      <c r="E4506" s="21" t="n">
        <v>0.02</v>
      </c>
      <c r="F4506" s="21" t="n">
        <v>0.06</v>
      </c>
    </row>
    <row r="4507">
      <c r="A4507" t="inlineStr">
        <is>
          <t>800E - Fulton - City of Hapeville (Energy)</t>
        </is>
      </c>
      <c r="B4507" s="20" t="n">
        <v>44835</v>
      </c>
      <c r="C4507" s="20" t="n">
        <v>46568</v>
      </c>
      <c r="D4507" s="21" t="n">
        <v>0</v>
      </c>
      <c r="E4507" s="21" t="n">
        <v>0.01</v>
      </c>
      <c r="F4507" s="21" t="n">
        <v>0.01</v>
      </c>
    </row>
    <row r="4508">
      <c r="A4508" t="inlineStr">
        <is>
          <t>800JT - Fulton - City of Hapeville (Jet Fuel)</t>
        </is>
      </c>
      <c r="B4508" s="20" t="n">
        <v>44835</v>
      </c>
      <c r="C4508" s="20" t="n">
        <v>2958465</v>
      </c>
      <c r="D4508" s="21" t="n">
        <v>0.04</v>
      </c>
      <c r="E4508" s="21" t="n">
        <v>0.02</v>
      </c>
      <c r="F4508" s="21" t="n">
        <v>0.06</v>
      </c>
    </row>
    <row r="4509">
      <c r="A4509" t="inlineStr">
        <is>
          <t>800LOMT - Fulton - City of Milton (LO)</t>
        </is>
      </c>
      <c r="B4509" s="20" t="n">
        <v>45383</v>
      </c>
      <c r="C4509" s="20" t="n">
        <v>46112</v>
      </c>
      <c r="D4509" s="21" t="n">
        <v>0</v>
      </c>
      <c r="E4509" s="21" t="n">
        <v>0.01</v>
      </c>
      <c r="F4509" s="21" t="n">
        <v>0.01</v>
      </c>
    </row>
    <row r="4510">
      <c r="A4510" t="inlineStr">
        <is>
          <t>800R - Fulton - City of Hapeville (Motor Vehicle Exempt)</t>
        </is>
      </c>
      <c r="B4510" s="20" t="n">
        <v>44835</v>
      </c>
      <c r="C4510" s="20" t="n">
        <v>46295</v>
      </c>
      <c r="D4510" s="21" t="n">
        <v>0.04</v>
      </c>
      <c r="E4510" s="21" t="n">
        <v>0.0375</v>
      </c>
      <c r="F4510" s="21" t="n">
        <v>0.0775</v>
      </c>
    </row>
    <row r="4511">
      <c r="A4511" t="inlineStr">
        <is>
          <t>800R - Fulton - City of Hapeville (Motor Vehicle Exempt)</t>
        </is>
      </c>
      <c r="B4511" s="20" t="n">
        <v>46296</v>
      </c>
      <c r="C4511" s="20" t="n">
        <v>46568</v>
      </c>
      <c r="D4511" s="21" t="n">
        <v>0.04</v>
      </c>
      <c r="E4511" s="21" t="n">
        <v>0.03</v>
      </c>
      <c r="F4511" s="21" t="n">
        <v>0.07000000000000001</v>
      </c>
    </row>
    <row r="4512">
      <c r="A4512" t="inlineStr">
        <is>
          <t>800R - Fulton - City of Hapeville (Motor Vehicle Exempt)</t>
        </is>
      </c>
      <c r="B4512" s="20" t="n">
        <v>46569</v>
      </c>
      <c r="C4512" s="20" t="n">
        <v>2958465</v>
      </c>
      <c r="D4512" s="21" t="n">
        <v>0.04</v>
      </c>
      <c r="E4512" s="21" t="n">
        <v>0.02</v>
      </c>
      <c r="F4512" s="21" t="n">
        <v>0.06</v>
      </c>
    </row>
    <row r="4513">
      <c r="A4513" t="inlineStr">
        <is>
          <t>800TE - Fulton - City of Hapeville (TSPLOST Exempt)</t>
        </is>
      </c>
      <c r="B4513" s="20" t="n">
        <v>44835</v>
      </c>
      <c r="C4513" s="20" t="n">
        <v>46295</v>
      </c>
      <c r="D4513" s="21" t="n">
        <v>0.04</v>
      </c>
      <c r="E4513" s="21" t="n">
        <v>0.04</v>
      </c>
      <c r="F4513" s="21" t="n">
        <v>0.08</v>
      </c>
    </row>
    <row r="4514">
      <c r="A4514" t="inlineStr">
        <is>
          <t>800TE - Fulton - City of Hapeville (TSPLOST Exempt)</t>
        </is>
      </c>
      <c r="B4514" s="20" t="n">
        <v>46296</v>
      </c>
      <c r="C4514" s="20" t="n">
        <v>46568</v>
      </c>
      <c r="D4514" s="21" t="n">
        <v>0.04</v>
      </c>
      <c r="E4514" s="21" t="n">
        <v>0.03</v>
      </c>
      <c r="F4514" s="21" t="n">
        <v>0.07000000000000001</v>
      </c>
    </row>
    <row r="4515">
      <c r="A4515" t="inlineStr">
        <is>
          <t>800TE - Fulton - City of Hapeville (TSPLOST Exempt)</t>
        </is>
      </c>
      <c r="B4515" s="20" t="n">
        <v>46569</v>
      </c>
      <c r="C4515" s="20" t="n">
        <v>2958465</v>
      </c>
      <c r="D4515" s="21" t="n">
        <v>0.04</v>
      </c>
      <c r="E4515" s="21" t="n">
        <v>0.02</v>
      </c>
      <c r="F4515" s="21" t="n">
        <v>0.06</v>
      </c>
    </row>
    <row r="4516">
      <c r="A4516" t="inlineStr">
        <is>
          <t>800TFMT - Fulton - City of Milton (TF)</t>
        </is>
      </c>
      <c r="B4516" s="20" t="n">
        <v>45383</v>
      </c>
      <c r="C4516" s="20" t="n">
        <v>46112</v>
      </c>
      <c r="D4516" s="21" t="n">
        <v>0</v>
      </c>
      <c r="E4516" s="21" t="n">
        <v>0.01</v>
      </c>
      <c r="F4516" s="21" t="n">
        <v>0.01</v>
      </c>
    </row>
    <row r="4517">
      <c r="A4517" t="inlineStr">
        <is>
          <t>801 - Fulton - City of College Park</t>
        </is>
      </c>
      <c r="B4517" s="20" t="n">
        <v>44835</v>
      </c>
      <c r="C4517" s="20" t="n">
        <v>46295</v>
      </c>
      <c r="D4517" s="21" t="n">
        <v>0.04</v>
      </c>
      <c r="E4517" s="21" t="n">
        <v>0.0475</v>
      </c>
      <c r="F4517" s="21" t="n">
        <v>0.08749999999999999</v>
      </c>
    </row>
    <row r="4518">
      <c r="A4518" t="inlineStr">
        <is>
          <t>801 - Fulton - City of College Park</t>
        </is>
      </c>
      <c r="B4518" s="20" t="n">
        <v>46296</v>
      </c>
      <c r="C4518" s="20" t="n">
        <v>46568</v>
      </c>
      <c r="D4518" s="21" t="n">
        <v>0.04</v>
      </c>
      <c r="E4518" s="21" t="n">
        <v>0.04</v>
      </c>
      <c r="F4518" s="21" t="n">
        <v>0.08</v>
      </c>
    </row>
    <row r="4519">
      <c r="A4519" t="inlineStr">
        <is>
          <t>801 - Fulton - City of College Park</t>
        </is>
      </c>
      <c r="B4519" s="20" t="n">
        <v>46569</v>
      </c>
      <c r="C4519" s="20" t="n">
        <v>46934</v>
      </c>
      <c r="D4519" s="21" t="n">
        <v>0.04</v>
      </c>
      <c r="E4519" s="21" t="n">
        <v>0.03</v>
      </c>
      <c r="F4519" s="21" t="n">
        <v>0.07000000000000001</v>
      </c>
    </row>
    <row r="4520">
      <c r="A4520" t="inlineStr">
        <is>
          <t>801 - Fulton - City of College Park</t>
        </is>
      </c>
      <c r="B4520" s="20" t="n">
        <v>46935</v>
      </c>
      <c r="C4520" s="20" t="n">
        <v>2958465</v>
      </c>
      <c r="D4520" s="21" t="n">
        <v>0.04</v>
      </c>
      <c r="E4520" s="21" t="n">
        <v>0.02</v>
      </c>
      <c r="F4520" s="21" t="n">
        <v>0.06</v>
      </c>
    </row>
    <row r="4521">
      <c r="A4521" t="inlineStr">
        <is>
          <t>801CLF - Fulton - City of College Park (Locomotive)</t>
        </is>
      </c>
      <c r="B4521" s="20" t="n">
        <v>44835</v>
      </c>
      <c r="C4521" s="20" t="n">
        <v>46568</v>
      </c>
      <c r="D4521" s="21" t="n">
        <v>0.04</v>
      </c>
      <c r="E4521" s="21" t="n">
        <v>0.04</v>
      </c>
      <c r="F4521" s="21" t="n">
        <v>0.08</v>
      </c>
    </row>
    <row r="4522">
      <c r="A4522" t="inlineStr">
        <is>
          <t>801CLF - Fulton - City of College Park (Locomotive)</t>
        </is>
      </c>
      <c r="B4522" s="20" t="n">
        <v>46569</v>
      </c>
      <c r="C4522" s="20" t="n">
        <v>46934</v>
      </c>
      <c r="D4522" s="21" t="n">
        <v>0.04</v>
      </c>
      <c r="E4522" s="21" t="n">
        <v>0.03</v>
      </c>
      <c r="F4522" s="21" t="n">
        <v>0.07000000000000001</v>
      </c>
    </row>
    <row r="4523">
      <c r="A4523" t="inlineStr">
        <is>
          <t>801CLF - Fulton - City of College Park (Locomotive)</t>
        </is>
      </c>
      <c r="B4523" s="20" t="n">
        <v>46935</v>
      </c>
      <c r="C4523" s="20" t="n">
        <v>2958465</v>
      </c>
      <c r="D4523" s="21" t="n">
        <v>0.04</v>
      </c>
      <c r="E4523" s="21" t="n">
        <v>0.02</v>
      </c>
      <c r="F4523" s="21" t="n">
        <v>0.06</v>
      </c>
    </row>
    <row r="4524">
      <c r="A4524" t="inlineStr">
        <is>
          <t>801E - Fulton - City of College Park (Energy)</t>
        </is>
      </c>
      <c r="B4524" s="20" t="n">
        <v>44835</v>
      </c>
      <c r="C4524" s="20" t="n">
        <v>46568</v>
      </c>
      <c r="D4524" s="21" t="n">
        <v>0</v>
      </c>
      <c r="E4524" s="21" t="n">
        <v>0.01</v>
      </c>
      <c r="F4524" s="21" t="n">
        <v>0.01</v>
      </c>
    </row>
    <row r="4525">
      <c r="A4525" t="inlineStr">
        <is>
          <t>801JT - Fulton - City of College Park (Jet Fuel)</t>
        </is>
      </c>
      <c r="B4525" s="20" t="n">
        <v>44835</v>
      </c>
      <c r="C4525" s="20" t="n">
        <v>2958465</v>
      </c>
      <c r="D4525" s="21" t="n">
        <v>0.04</v>
      </c>
      <c r="E4525" s="21" t="n">
        <v>0.02</v>
      </c>
      <c r="F4525" s="21" t="n">
        <v>0.06</v>
      </c>
    </row>
    <row r="4526">
      <c r="A4526" t="inlineStr">
        <is>
          <t>801R - Fulton - City of College Park (Motor Vehicle Exempt)</t>
        </is>
      </c>
      <c r="B4526" s="20" t="n">
        <v>44835</v>
      </c>
      <c r="C4526" s="20" t="n">
        <v>46295</v>
      </c>
      <c r="D4526" s="21" t="n">
        <v>0.04</v>
      </c>
      <c r="E4526" s="21" t="n">
        <v>0.0375</v>
      </c>
      <c r="F4526" s="21" t="n">
        <v>0.0775</v>
      </c>
    </row>
    <row r="4527">
      <c r="A4527" t="inlineStr">
        <is>
          <t>801R - Fulton - City of College Park (Motor Vehicle Exempt)</t>
        </is>
      </c>
      <c r="B4527" s="20" t="n">
        <v>46296</v>
      </c>
      <c r="C4527" s="20" t="n">
        <v>46568</v>
      </c>
      <c r="D4527" s="21" t="n">
        <v>0.04</v>
      </c>
      <c r="E4527" s="21" t="n">
        <v>0.03</v>
      </c>
      <c r="F4527" s="21" t="n">
        <v>0.07000000000000001</v>
      </c>
    </row>
    <row r="4528">
      <c r="A4528" t="inlineStr">
        <is>
          <t>801R - Fulton - City of College Park (Motor Vehicle Exempt)</t>
        </is>
      </c>
      <c r="B4528" s="20" t="n">
        <v>46569</v>
      </c>
      <c r="C4528" s="20" t="n">
        <v>2958465</v>
      </c>
      <c r="D4528" s="21" t="n">
        <v>0.04</v>
      </c>
      <c r="E4528" s="21" t="n">
        <v>0.02</v>
      </c>
      <c r="F4528" s="21" t="n">
        <v>0.06</v>
      </c>
    </row>
    <row r="4529">
      <c r="A4529" t="inlineStr">
        <is>
          <t>801TE - Fulton - City of College Park (TSPLOST Exempt)</t>
        </is>
      </c>
      <c r="B4529" s="20" t="n">
        <v>44835</v>
      </c>
      <c r="C4529" s="20" t="n">
        <v>46568</v>
      </c>
      <c r="D4529" s="21" t="n">
        <v>0.04</v>
      </c>
      <c r="E4529" s="21" t="n">
        <v>0.04</v>
      </c>
      <c r="F4529" s="21" t="n">
        <v>0.08</v>
      </c>
    </row>
    <row r="4530">
      <c r="A4530" t="inlineStr">
        <is>
          <t>801TE - Fulton - City of College Park (TSPLOST Exempt)</t>
        </is>
      </c>
      <c r="B4530" s="20" t="n">
        <v>46569</v>
      </c>
      <c r="C4530" s="20" t="n">
        <v>46934</v>
      </c>
      <c r="D4530" s="21" t="n">
        <v>0.04</v>
      </c>
      <c r="E4530" s="21" t="n">
        <v>0.03</v>
      </c>
      <c r="F4530" s="21" t="n">
        <v>0.07000000000000001</v>
      </c>
    </row>
    <row r="4531">
      <c r="A4531" t="inlineStr">
        <is>
          <t>801TE - Fulton - City of College Park (TSPLOST Exempt)</t>
        </is>
      </c>
      <c r="B4531" s="20" t="n">
        <v>46935</v>
      </c>
      <c r="C4531" s="20" t="n">
        <v>2958465</v>
      </c>
      <c r="D4531" s="21" t="n">
        <v>0.04</v>
      </c>
      <c r="E4531" s="21" t="n">
        <v>0.02</v>
      </c>
      <c r="F4531" s="21" t="n">
        <v>0.06</v>
      </c>
    </row>
    <row r="4532">
      <c r="A4532" t="inlineStr">
        <is>
          <t>802 - Fulton - City of East Point</t>
        </is>
      </c>
      <c r="B4532" s="20" t="n">
        <v>44835</v>
      </c>
      <c r="C4532" s="20" t="n">
        <v>46295</v>
      </c>
      <c r="D4532" s="21" t="n">
        <v>0.04</v>
      </c>
      <c r="E4532" s="21" t="n">
        <v>0.0475</v>
      </c>
      <c r="F4532" s="21" t="n">
        <v>0.08749999999999999</v>
      </c>
    </row>
    <row r="4533">
      <c r="A4533" t="inlineStr">
        <is>
          <t>802 - Fulton - City of East Point</t>
        </is>
      </c>
      <c r="B4533" s="20" t="n">
        <v>46296</v>
      </c>
      <c r="C4533" s="20" t="n">
        <v>46568</v>
      </c>
      <c r="D4533" s="21" t="n">
        <v>0.04</v>
      </c>
      <c r="E4533" s="21" t="n">
        <v>0.03</v>
      </c>
      <c r="F4533" s="21" t="n">
        <v>0.07000000000000001</v>
      </c>
    </row>
    <row r="4534">
      <c r="A4534" t="inlineStr">
        <is>
          <t>802 - Fulton - City of East Point</t>
        </is>
      </c>
      <c r="B4534" s="20" t="n">
        <v>46569</v>
      </c>
      <c r="C4534" s="20" t="n">
        <v>2958465</v>
      </c>
      <c r="D4534" s="21" t="n">
        <v>0.04</v>
      </c>
      <c r="E4534" s="21" t="n">
        <v>0.02</v>
      </c>
      <c r="F4534" s="21" t="n">
        <v>0.06</v>
      </c>
    </row>
    <row r="4535">
      <c r="A4535" t="inlineStr">
        <is>
          <t>802CLF - Fulton - City of East Point (Locomotive)</t>
        </is>
      </c>
      <c r="B4535" s="20" t="n">
        <v>44835</v>
      </c>
      <c r="C4535" s="20" t="n">
        <v>46295</v>
      </c>
      <c r="D4535" s="21" t="n">
        <v>0.04</v>
      </c>
      <c r="E4535" s="21" t="n">
        <v>0.04</v>
      </c>
      <c r="F4535" s="21" t="n">
        <v>0.08</v>
      </c>
    </row>
    <row r="4536">
      <c r="A4536" t="inlineStr">
        <is>
          <t>802CLF - Fulton - City of East Point (Locomotive)</t>
        </is>
      </c>
      <c r="B4536" s="20" t="n">
        <v>46296</v>
      </c>
      <c r="C4536" s="20" t="n">
        <v>46568</v>
      </c>
      <c r="D4536" s="21" t="n">
        <v>0.04</v>
      </c>
      <c r="E4536" s="21" t="n">
        <v>0.03</v>
      </c>
      <c r="F4536" s="21" t="n">
        <v>0.07000000000000001</v>
      </c>
    </row>
    <row r="4537">
      <c r="A4537" t="inlineStr">
        <is>
          <t>802CLF - Fulton - City of East Point (Locomotive)</t>
        </is>
      </c>
      <c r="B4537" s="20" t="n">
        <v>46569</v>
      </c>
      <c r="C4537" s="20" t="n">
        <v>2958465</v>
      </c>
      <c r="D4537" s="21" t="n">
        <v>0.04</v>
      </c>
      <c r="E4537" s="21" t="n">
        <v>0.02</v>
      </c>
      <c r="F4537" s="21" t="n">
        <v>0.06</v>
      </c>
    </row>
    <row r="4538">
      <c r="A4538" t="inlineStr">
        <is>
          <t>802E - Fulton - City of East Point (Energy)</t>
        </is>
      </c>
      <c r="B4538" s="20" t="n">
        <v>44835</v>
      </c>
      <c r="C4538" s="20" t="n">
        <v>46568</v>
      </c>
      <c r="D4538" s="21" t="n">
        <v>0</v>
      </c>
      <c r="E4538" s="21" t="n">
        <v>0.01</v>
      </c>
      <c r="F4538" s="21" t="n">
        <v>0.01</v>
      </c>
    </row>
    <row r="4539">
      <c r="A4539" t="inlineStr">
        <is>
          <t>802JT - Fulton - City of East Point (Jet Fuel)</t>
        </is>
      </c>
      <c r="B4539" s="20" t="n">
        <v>44835</v>
      </c>
      <c r="C4539" s="20" t="n">
        <v>2958465</v>
      </c>
      <c r="D4539" s="21" t="n">
        <v>0.04</v>
      </c>
      <c r="E4539" s="21" t="n">
        <v>0.02</v>
      </c>
      <c r="F4539" s="21" t="n">
        <v>0.06</v>
      </c>
    </row>
    <row r="4540">
      <c r="A4540" t="inlineStr">
        <is>
          <t>802R - Fulton - City of East Point (Motor Vehicle Exempt)</t>
        </is>
      </c>
      <c r="B4540" s="20" t="n">
        <v>44835</v>
      </c>
      <c r="C4540" s="20" t="n">
        <v>46295</v>
      </c>
      <c r="D4540" s="21" t="n">
        <v>0.04</v>
      </c>
      <c r="E4540" s="21" t="n">
        <v>0.0375</v>
      </c>
      <c r="F4540" s="21" t="n">
        <v>0.0775</v>
      </c>
    </row>
    <row r="4541">
      <c r="A4541" t="inlineStr">
        <is>
          <t>802R - Fulton - City of East Point (Motor Vehicle Exempt)</t>
        </is>
      </c>
      <c r="B4541" s="20" t="n">
        <v>46296</v>
      </c>
      <c r="C4541" s="20" t="n">
        <v>46568</v>
      </c>
      <c r="D4541" s="21" t="n">
        <v>0.04</v>
      </c>
      <c r="E4541" s="21" t="n">
        <v>0.03</v>
      </c>
      <c r="F4541" s="21" t="n">
        <v>0.07000000000000001</v>
      </c>
    </row>
    <row r="4542">
      <c r="A4542" t="inlineStr">
        <is>
          <t>802R - Fulton - City of East Point (Motor Vehicle Exempt)</t>
        </is>
      </c>
      <c r="B4542" s="20" t="n">
        <v>46569</v>
      </c>
      <c r="C4542" s="20" t="n">
        <v>2958465</v>
      </c>
      <c r="D4542" s="21" t="n">
        <v>0.04</v>
      </c>
      <c r="E4542" s="21" t="n">
        <v>0.02</v>
      </c>
      <c r="F4542" s="21" t="n">
        <v>0.06</v>
      </c>
    </row>
    <row r="4543">
      <c r="A4543" t="inlineStr">
        <is>
          <t>802TE - Fulton - City of East Point (TSPLOST Exempt)</t>
        </is>
      </c>
      <c r="B4543" s="20" t="n">
        <v>44835</v>
      </c>
      <c r="C4543" s="20" t="n">
        <v>46295</v>
      </c>
      <c r="D4543" s="21" t="n">
        <v>0.04</v>
      </c>
      <c r="E4543" s="21" t="n">
        <v>0.04</v>
      </c>
      <c r="F4543" s="21" t="n">
        <v>0.08</v>
      </c>
    </row>
    <row r="4544">
      <c r="A4544" t="inlineStr">
        <is>
          <t>802TE - Fulton - City of East Point (TSPLOST Exempt)</t>
        </is>
      </c>
      <c r="B4544" s="20" t="n">
        <v>46296</v>
      </c>
      <c r="C4544" s="20" t="n">
        <v>46568</v>
      </c>
      <c r="D4544" s="21" t="n">
        <v>0.04</v>
      </c>
      <c r="E4544" s="21" t="n">
        <v>0.03</v>
      </c>
      <c r="F4544" s="21" t="n">
        <v>0.07000000000000001</v>
      </c>
    </row>
    <row r="4545">
      <c r="A4545" t="inlineStr">
        <is>
          <t>802TE - Fulton - City of East Point (TSPLOST Exempt)</t>
        </is>
      </c>
      <c r="B4545" s="20" t="n">
        <v>46569</v>
      </c>
      <c r="C4545" s="20" t="n">
        <v>2958465</v>
      </c>
      <c r="D4545" s="21" t="n">
        <v>0.04</v>
      </c>
      <c r="E4545" s="21" t="n">
        <v>0.02</v>
      </c>
      <c r="F4545" s="21" t="n">
        <v>0.06</v>
      </c>
    </row>
    <row r="4546">
      <c r="A4546" t="inlineStr">
        <is>
          <t>803 - City of Atlanta Centennial Yards</t>
        </is>
      </c>
      <c r="B4546" s="20" t="n">
        <v>45108</v>
      </c>
      <c r="C4546" s="20" t="n">
        <v>46568</v>
      </c>
      <c r="D4546" s="21" t="n">
        <v>0</v>
      </c>
      <c r="E4546" s="21" t="n">
        <v>0.039</v>
      </c>
      <c r="F4546" s="21" t="n">
        <v>0.039</v>
      </c>
    </row>
    <row r="4547">
      <c r="A4547" t="inlineStr">
        <is>
          <t>803 - City of Atlanta Centennial Yards</t>
        </is>
      </c>
      <c r="B4547" s="20" t="n">
        <v>46569</v>
      </c>
      <c r="C4547" s="20" t="n">
        <v>46660</v>
      </c>
      <c r="D4547" s="21" t="n">
        <v>0</v>
      </c>
      <c r="E4547" s="21" t="n">
        <v>0.029</v>
      </c>
      <c r="F4547" s="21" t="n">
        <v>0.029</v>
      </c>
    </row>
    <row r="4548">
      <c r="A4548" t="inlineStr">
        <is>
          <t>803 - City of Atlanta Centennial Yards</t>
        </is>
      </c>
      <c r="B4548" s="20" t="n">
        <v>46661</v>
      </c>
      <c r="C4548" s="20" t="n">
        <v>47026</v>
      </c>
      <c r="D4548" s="21" t="n">
        <v>0</v>
      </c>
      <c r="E4548" s="21" t="n">
        <v>0.025</v>
      </c>
      <c r="F4548" s="21" t="n">
        <v>0.025</v>
      </c>
    </row>
    <row r="4549">
      <c r="A4549" t="inlineStr">
        <is>
          <t>803 - City of Atlanta Centennial Yards</t>
        </is>
      </c>
      <c r="B4549" s="20" t="n">
        <v>47027</v>
      </c>
      <c r="C4549" s="20" t="n">
        <v>2958465</v>
      </c>
      <c r="D4549" s="21" t="n">
        <v>0</v>
      </c>
      <c r="E4549" s="21" t="n">
        <v>0.015</v>
      </c>
      <c r="F4549" s="21" t="n">
        <v>0.015</v>
      </c>
    </row>
    <row r="4550">
      <c r="A4550" t="inlineStr">
        <is>
          <t>803CLF - City of Atlanta Centennial Yards (Locomotive)</t>
        </is>
      </c>
      <c r="B4550" s="20" t="n">
        <v>45108</v>
      </c>
      <c r="C4550" s="20" t="n">
        <v>46568</v>
      </c>
      <c r="D4550" s="21" t="n">
        <v>0</v>
      </c>
      <c r="E4550" s="21" t="n">
        <v>0.035</v>
      </c>
      <c r="F4550" s="21" t="n">
        <v>0.035</v>
      </c>
    </row>
    <row r="4551">
      <c r="A4551" t="inlineStr">
        <is>
          <t>803CLF - City of Atlanta Centennial Yards (Locomotive)</t>
        </is>
      </c>
      <c r="B4551" s="20" t="n">
        <v>46569</v>
      </c>
      <c r="C4551" s="20" t="n">
        <v>47026</v>
      </c>
      <c r="D4551" s="21" t="n">
        <v>0</v>
      </c>
      <c r="E4551" s="21" t="n">
        <v>0.025</v>
      </c>
      <c r="F4551" s="21" t="n">
        <v>0.025</v>
      </c>
    </row>
    <row r="4552">
      <c r="A4552" t="inlineStr">
        <is>
          <t>803CLF - City of Atlanta Centennial Yards (Locomotive)</t>
        </is>
      </c>
      <c r="B4552" s="20" t="n">
        <v>47027</v>
      </c>
      <c r="C4552" s="20" t="n">
        <v>2958465</v>
      </c>
      <c r="D4552" s="21" t="n">
        <v>0</v>
      </c>
      <c r="E4552" s="21" t="n">
        <v>0.015</v>
      </c>
      <c r="F4552" s="21" t="n">
        <v>0.015</v>
      </c>
    </row>
    <row r="4553">
      <c r="A4553" t="inlineStr">
        <is>
          <t>803E - City of Atlanta Centennial Yards (Energy)</t>
        </is>
      </c>
      <c r="B4553" s="20" t="n">
        <v>45108</v>
      </c>
      <c r="C4553" s="20" t="n">
        <v>46568</v>
      </c>
      <c r="D4553" s="21" t="n">
        <v>0</v>
      </c>
      <c r="E4553" s="21" t="n">
        <v>0.01</v>
      </c>
      <c r="F4553" s="21" t="n">
        <v>0.01</v>
      </c>
    </row>
    <row r="4554">
      <c r="A4554" t="inlineStr">
        <is>
          <t>803E - City of Atlanta Centennial Yards (Energy)</t>
        </is>
      </c>
      <c r="B4554" s="20" t="n">
        <v>46569</v>
      </c>
      <c r="C4554" s="20" t="n">
        <v>2958465</v>
      </c>
      <c r="D4554" s="21" t="n">
        <v>0</v>
      </c>
      <c r="E4554" s="21" t="n">
        <v>0</v>
      </c>
      <c r="F4554" s="21" t="n">
        <v>0</v>
      </c>
    </row>
    <row r="4555">
      <c r="A4555" t="inlineStr">
        <is>
          <t>803JT - City of Atlanta Centennial Yards (Jet Fuel)</t>
        </is>
      </c>
      <c r="B4555" s="20" t="n">
        <v>45108</v>
      </c>
      <c r="C4555" s="20" t="n">
        <v>2958465</v>
      </c>
      <c r="D4555" s="21" t="n">
        <v>0</v>
      </c>
      <c r="E4555" s="21" t="n">
        <v>0.01</v>
      </c>
      <c r="F4555" s="21" t="n">
        <v>0.01</v>
      </c>
    </row>
    <row r="4556">
      <c r="A4556" t="inlineStr">
        <is>
          <t>803R - City of Atlanta Centennial Yards (Motor Vehicle Exempt)</t>
        </is>
      </c>
      <c r="B4556" s="20" t="n">
        <v>45108</v>
      </c>
      <c r="C4556" s="20" t="n">
        <v>46568</v>
      </c>
      <c r="D4556" s="21" t="n">
        <v>0</v>
      </c>
      <c r="E4556" s="21" t="n">
        <v>0.029</v>
      </c>
      <c r="F4556" s="21" t="n">
        <v>0.029</v>
      </c>
    </row>
    <row r="4557">
      <c r="A4557" t="inlineStr">
        <is>
          <t>803R - City of Atlanta Centennial Yards (Motor Vehicle Exempt)</t>
        </is>
      </c>
      <c r="B4557" s="20" t="n">
        <v>46569</v>
      </c>
      <c r="C4557" s="20" t="n">
        <v>46660</v>
      </c>
      <c r="D4557" s="21" t="n">
        <v>0</v>
      </c>
      <c r="E4557" s="21" t="n">
        <v>0.019</v>
      </c>
      <c r="F4557" s="21" t="n">
        <v>0.019</v>
      </c>
    </row>
    <row r="4558">
      <c r="A4558" t="inlineStr">
        <is>
          <t>803R - City of Atlanta Centennial Yards (Motor Vehicle Exempt)</t>
        </is>
      </c>
      <c r="B4558" s="20" t="n">
        <v>46661</v>
      </c>
      <c r="C4558" s="20" t="n">
        <v>2958465</v>
      </c>
      <c r="D4558" s="21" t="n">
        <v>0</v>
      </c>
      <c r="E4558" s="21" t="n">
        <v>0.015</v>
      </c>
      <c r="F4558" s="21" t="n">
        <v>0.015</v>
      </c>
    </row>
    <row r="4559">
      <c r="A4559" t="inlineStr">
        <is>
          <t>803TE - City of Atlanta Centennial Yards (TSPLOST Exempt)</t>
        </is>
      </c>
      <c r="B4559" s="20" t="n">
        <v>45108</v>
      </c>
      <c r="C4559" s="20" t="n">
        <v>46568</v>
      </c>
      <c r="D4559" s="21" t="n">
        <v>0</v>
      </c>
      <c r="E4559" s="21" t="n">
        <v>0.035</v>
      </c>
      <c r="F4559" s="21" t="n">
        <v>0.035</v>
      </c>
    </row>
    <row r="4560">
      <c r="A4560" t="inlineStr">
        <is>
          <t>803TE - City of Atlanta Centennial Yards (TSPLOST Exempt)</t>
        </is>
      </c>
      <c r="B4560" s="20" t="n">
        <v>46569</v>
      </c>
      <c r="C4560" s="20" t="n">
        <v>47026</v>
      </c>
      <c r="D4560" s="21" t="n">
        <v>0</v>
      </c>
      <c r="E4560" s="21" t="n">
        <v>0.025</v>
      </c>
      <c r="F4560" s="21" t="n">
        <v>0.025</v>
      </c>
    </row>
    <row r="4561">
      <c r="A4561" t="inlineStr">
        <is>
          <t>803TE - City of Atlanta Centennial Yards (TSPLOST Exempt)</t>
        </is>
      </c>
      <c r="B4561" s="20" t="n">
        <v>47027</v>
      </c>
      <c r="C4561" s="20" t="n">
        <v>2958465</v>
      </c>
      <c r="D4561" s="21" t="n">
        <v>0</v>
      </c>
      <c r="E4561" s="21" t="n">
        <v>0.015</v>
      </c>
      <c r="F4561" s="21" t="n">
        <v>0.015</v>
      </c>
    </row>
    <row r="4562">
      <c r="A4562" t="inlineStr">
        <is>
          <t>804 - Clayton - City of College Park</t>
        </is>
      </c>
      <c r="B4562" s="20" t="n">
        <v>44835</v>
      </c>
      <c r="C4562" s="20" t="n">
        <v>46387</v>
      </c>
      <c r="D4562" s="21" t="n">
        <v>0.04</v>
      </c>
      <c r="E4562" s="21" t="n">
        <v>0.05</v>
      </c>
      <c r="F4562" s="21" t="n">
        <v>0.09</v>
      </c>
    </row>
    <row r="4563">
      <c r="A4563" t="inlineStr">
        <is>
          <t>804 - Clayton - City of College Park</t>
        </is>
      </c>
      <c r="B4563" s="20" t="n">
        <v>46388</v>
      </c>
      <c r="C4563" s="20" t="n">
        <v>46934</v>
      </c>
      <c r="D4563" s="21" t="n">
        <v>0.04</v>
      </c>
      <c r="E4563" s="21" t="n">
        <v>0.04</v>
      </c>
      <c r="F4563" s="21" t="n">
        <v>0.08</v>
      </c>
    </row>
    <row r="4564">
      <c r="A4564" t="inlineStr">
        <is>
          <t>804 - Clayton - City of College Park</t>
        </is>
      </c>
      <c r="B4564" s="20" t="n">
        <v>46935</v>
      </c>
      <c r="C4564" s="20" t="n">
        <v>47391</v>
      </c>
      <c r="D4564" s="21" t="n">
        <v>0.04</v>
      </c>
      <c r="E4564" s="21" t="n">
        <v>0.03</v>
      </c>
      <c r="F4564" s="21" t="n">
        <v>0.07000000000000001</v>
      </c>
    </row>
    <row r="4565">
      <c r="A4565" t="inlineStr">
        <is>
          <t>804 - Clayton - City of College Park</t>
        </is>
      </c>
      <c r="B4565" s="20" t="n">
        <v>47392</v>
      </c>
      <c r="C4565" s="20" t="n">
        <v>2958465</v>
      </c>
      <c r="D4565" s="21" t="n">
        <v>0.04</v>
      </c>
      <c r="E4565" s="21" t="n">
        <v>0.02</v>
      </c>
      <c r="F4565" s="21" t="n">
        <v>0.06</v>
      </c>
    </row>
    <row r="4566">
      <c r="A4566" t="inlineStr">
        <is>
          <t>804CLF - Clayton - City of College Park (Locomotive)</t>
        </is>
      </c>
      <c r="B4566" s="20" t="n">
        <v>44835</v>
      </c>
      <c r="C4566" s="20" t="n">
        <v>46387</v>
      </c>
      <c r="D4566" s="21" t="n">
        <v>0.04</v>
      </c>
      <c r="E4566" s="21" t="n">
        <v>0.05</v>
      </c>
      <c r="F4566" s="21" t="n">
        <v>0.09</v>
      </c>
    </row>
    <row r="4567">
      <c r="A4567" t="inlineStr">
        <is>
          <t>804CLF - Clayton - City of College Park (Locomotive)</t>
        </is>
      </c>
      <c r="B4567" s="20" t="n">
        <v>46388</v>
      </c>
      <c r="C4567" s="20" t="n">
        <v>46934</v>
      </c>
      <c r="D4567" s="21" t="n">
        <v>0.04</v>
      </c>
      <c r="E4567" s="21" t="n">
        <v>0.04</v>
      </c>
      <c r="F4567" s="21" t="n">
        <v>0.08</v>
      </c>
    </row>
    <row r="4568">
      <c r="A4568" t="inlineStr">
        <is>
          <t>804CLF - Clayton - City of College Park (Locomotive)</t>
        </is>
      </c>
      <c r="B4568" s="20" t="n">
        <v>46935</v>
      </c>
      <c r="C4568" s="20" t="n">
        <v>47391</v>
      </c>
      <c r="D4568" s="21" t="n">
        <v>0.04</v>
      </c>
      <c r="E4568" s="21" t="n">
        <v>0.03</v>
      </c>
      <c r="F4568" s="21" t="n">
        <v>0.07000000000000001</v>
      </c>
    </row>
    <row r="4569">
      <c r="A4569" t="inlineStr">
        <is>
          <t>804CLF - Clayton - City of College Park (Locomotive)</t>
        </is>
      </c>
      <c r="B4569" s="20" t="n">
        <v>47392</v>
      </c>
      <c r="C4569" s="20" t="n">
        <v>2958465</v>
      </c>
      <c r="D4569" s="21" t="n">
        <v>0.04</v>
      </c>
      <c r="E4569" s="21" t="n">
        <v>0.02</v>
      </c>
      <c r="F4569" s="21" t="n">
        <v>0.06</v>
      </c>
    </row>
    <row r="4570">
      <c r="A4570" t="inlineStr">
        <is>
          <t>804E - Clayton - City of College Park (Energy)</t>
        </is>
      </c>
      <c r="B4570" s="20" t="n">
        <v>44835</v>
      </c>
      <c r="C4570" s="20" t="n">
        <v>47391</v>
      </c>
      <c r="D4570" s="21" t="n">
        <v>0</v>
      </c>
      <c r="E4570" s="21" t="n">
        <v>0.01</v>
      </c>
      <c r="F4570" s="21" t="n">
        <v>0.01</v>
      </c>
    </row>
    <row r="4571">
      <c r="A4571" t="inlineStr">
        <is>
          <t>804R - Clayton - City of College Park (Motor Vehicle Exempt)</t>
        </is>
      </c>
      <c r="B4571" s="20" t="n">
        <v>44835</v>
      </c>
      <c r="C4571" s="20" t="n">
        <v>45838</v>
      </c>
      <c r="D4571" s="21" t="n">
        <v>0.04</v>
      </c>
      <c r="E4571" s="21" t="n">
        <v>0.03</v>
      </c>
      <c r="F4571" s="21" t="n">
        <v>0.07000000000000001</v>
      </c>
    </row>
    <row r="4572">
      <c r="A4572" t="inlineStr">
        <is>
          <t>804R - Clayton - City of College Park (Motor Vehicle Exempt)</t>
        </is>
      </c>
      <c r="B4572" s="20" t="n">
        <v>45839</v>
      </c>
      <c r="C4572" s="20" t="n">
        <v>46387</v>
      </c>
      <c r="D4572" s="21" t="n">
        <v>0.04</v>
      </c>
      <c r="E4572" s="21" t="n">
        <v>0.04</v>
      </c>
      <c r="F4572" s="21" t="n">
        <v>0.08</v>
      </c>
    </row>
    <row r="4573">
      <c r="A4573" t="inlineStr">
        <is>
          <t>804R - Clayton - City of College Park (Motor Vehicle Exempt)</t>
        </is>
      </c>
      <c r="B4573" s="20" t="n">
        <v>46388</v>
      </c>
      <c r="C4573" s="20" t="n">
        <v>47391</v>
      </c>
      <c r="D4573" s="21" t="n">
        <v>0.04</v>
      </c>
      <c r="E4573" s="21" t="n">
        <v>0.03</v>
      </c>
      <c r="F4573" s="21" t="n">
        <v>0.07000000000000001</v>
      </c>
    </row>
    <row r="4574">
      <c r="A4574" t="inlineStr">
        <is>
          <t>804R - Clayton - City of College Park (Motor Vehicle Exempt)</t>
        </is>
      </c>
      <c r="B4574" s="20" t="n">
        <v>47392</v>
      </c>
      <c r="C4574" s="20" t="n">
        <v>2958465</v>
      </c>
      <c r="D4574" s="21" t="n">
        <v>0.04</v>
      </c>
      <c r="E4574" s="21" t="n">
        <v>0.02</v>
      </c>
      <c r="F4574" s="21" t="n">
        <v>0.06</v>
      </c>
    </row>
    <row r="4575">
      <c r="A4575" t="inlineStr">
        <is>
          <t>997 - MARTA</t>
        </is>
      </c>
      <c r="B4575" s="20" t="n">
        <v>0</v>
      </c>
      <c r="C4575" s="20" t="n">
        <v>2958465</v>
      </c>
      <c r="D4575" s="21" t="n">
        <v>0.04</v>
      </c>
      <c r="E4575" s="21" t="n">
        <v>0.02</v>
      </c>
      <c r="F4575" s="21" t="n">
        <v>0.06</v>
      </c>
    </row>
    <row r="4576">
      <c r="A4576" t="inlineStr">
        <is>
          <t>997JT - MARTA (Jet Fuel)</t>
        </is>
      </c>
      <c r="B4576" s="20" t="n">
        <v>42005</v>
      </c>
      <c r="C4576" s="20" t="n">
        <v>42185</v>
      </c>
      <c r="D4576" s="21" t="n">
        <v>0</v>
      </c>
      <c r="E4576" s="21" t="n">
        <v>0</v>
      </c>
      <c r="F4576" s="21" t="n">
        <v>0</v>
      </c>
    </row>
    <row r="4577">
      <c r="A4577" t="inlineStr">
        <is>
          <t>997JT - MARTA (Jet Fuel)</t>
        </is>
      </c>
      <c r="B4577" s="20" t="n">
        <v>42186</v>
      </c>
      <c r="C4577" s="20" t="n">
        <v>2958465</v>
      </c>
      <c r="D4577" s="21" t="n">
        <v>0.04</v>
      </c>
      <c r="E4577" s="21" t="n">
        <v>0.02</v>
      </c>
      <c r="F4577" s="21" t="n">
        <v>0.06</v>
      </c>
    </row>
    <row r="4578">
      <c r="A4578" t="inlineStr">
        <is>
          <t>999 - Atlanta</t>
        </is>
      </c>
      <c r="B4578" s="20" t="n">
        <v>26390</v>
      </c>
      <c r="C4578" s="20" t="n">
        <v>38260</v>
      </c>
      <c r="D4578" s="21" t="n">
        <v>0</v>
      </c>
      <c r="E4578" s="21" t="n">
        <v>0</v>
      </c>
      <c r="F4578" s="21" t="n">
        <v>0</v>
      </c>
    </row>
    <row r="4579">
      <c r="A4579" t="inlineStr">
        <is>
          <t>999 - Atlanta</t>
        </is>
      </c>
      <c r="B4579" s="20" t="n">
        <v>38261</v>
      </c>
      <c r="C4579" s="20" t="n">
        <v>42794</v>
      </c>
      <c r="D4579" s="21" t="n">
        <v>0</v>
      </c>
      <c r="E4579" s="21" t="n">
        <v>0.01</v>
      </c>
      <c r="F4579" s="21" t="n">
        <v>0.01</v>
      </c>
    </row>
    <row r="4580">
      <c r="A4580" t="inlineStr">
        <is>
          <t>999 - Atlanta</t>
        </is>
      </c>
      <c r="B4580" s="20" t="n">
        <v>42795</v>
      </c>
      <c r="C4580" s="20" t="n">
        <v>42825</v>
      </c>
      <c r="D4580" s="21" t="n">
        <v>0</v>
      </c>
      <c r="E4580" s="21" t="n">
        <v>0.015</v>
      </c>
      <c r="F4580" s="21" t="n">
        <v>0.015</v>
      </c>
    </row>
    <row r="4581">
      <c r="A4581" t="inlineStr">
        <is>
          <t>999 - Atlanta</t>
        </is>
      </c>
      <c r="B4581" s="20" t="n">
        <v>42826</v>
      </c>
      <c r="C4581" s="20" t="n">
        <v>44651</v>
      </c>
      <c r="D4581" s="21" t="n">
        <v>0</v>
      </c>
      <c r="E4581" s="21" t="n">
        <v>0.019</v>
      </c>
      <c r="F4581" s="21" t="n">
        <v>0.019</v>
      </c>
    </row>
    <row r="4582">
      <c r="A4582" t="inlineStr">
        <is>
          <t>999 - Atlanta</t>
        </is>
      </c>
      <c r="B4582" s="20" t="n">
        <v>44652</v>
      </c>
      <c r="C4582" s="20" t="n">
        <v>44834</v>
      </c>
      <c r="D4582" s="21" t="n">
        <v>0</v>
      </c>
      <c r="E4582" s="21" t="n">
        <v>0.015</v>
      </c>
      <c r="F4582" s="21" t="n">
        <v>0.015</v>
      </c>
    </row>
    <row r="4583">
      <c r="A4583" t="inlineStr">
        <is>
          <t>999 - Atlanta</t>
        </is>
      </c>
      <c r="B4583" s="20" t="n">
        <v>44835</v>
      </c>
      <c r="C4583" s="20" t="n">
        <v>46660</v>
      </c>
      <c r="D4583" s="21" t="n">
        <v>0</v>
      </c>
      <c r="E4583" s="21" t="n">
        <v>0.019</v>
      </c>
      <c r="F4583" s="21" t="n">
        <v>0.019</v>
      </c>
    </row>
    <row r="4584">
      <c r="A4584" t="inlineStr">
        <is>
          <t>999 - Atlanta</t>
        </is>
      </c>
      <c r="B4584" s="20" t="n">
        <v>46661</v>
      </c>
      <c r="C4584" s="20" t="n">
        <v>47026</v>
      </c>
      <c r="D4584" s="21" t="n">
        <v>0</v>
      </c>
      <c r="E4584" s="21" t="n">
        <v>0.015</v>
      </c>
      <c r="F4584" s="21" t="n">
        <v>0.015</v>
      </c>
    </row>
    <row r="4585">
      <c r="A4585" t="inlineStr">
        <is>
          <t>999 - Atlanta</t>
        </is>
      </c>
      <c r="B4585" s="20" t="n">
        <v>47027</v>
      </c>
      <c r="C4585" s="20" t="n">
        <v>2958465</v>
      </c>
      <c r="D4585" s="21" t="n">
        <v>0</v>
      </c>
      <c r="E4585" s="21" t="n">
        <v>0.005</v>
      </c>
      <c r="F4585" s="21" t="n">
        <v>0.005</v>
      </c>
    </row>
    <row r="4586">
      <c r="A4586" t="inlineStr">
        <is>
          <t>999CLF - Atlanta (Locomotive)</t>
        </is>
      </c>
      <c r="B4586" s="20" t="n">
        <v>44378</v>
      </c>
      <c r="C4586" s="20" t="n">
        <v>47026</v>
      </c>
      <c r="D4586" s="21" t="n">
        <v>0</v>
      </c>
      <c r="E4586" s="21" t="n">
        <v>0.015</v>
      </c>
      <c r="F4586" s="21" t="n">
        <v>0.015</v>
      </c>
    </row>
    <row r="4587">
      <c r="A4587" t="inlineStr">
        <is>
          <t>999CLF - Atlanta (Locomotive)</t>
        </is>
      </c>
      <c r="B4587" s="20" t="n">
        <v>47027</v>
      </c>
      <c r="C4587" s="20" t="n">
        <v>2958465</v>
      </c>
      <c r="D4587" s="21" t="n">
        <v>0</v>
      </c>
      <c r="E4587" s="21" t="n">
        <v>0.005</v>
      </c>
      <c r="F4587" s="21" t="n">
        <v>0.005</v>
      </c>
    </row>
    <row r="4588">
      <c r="A4588" t="inlineStr">
        <is>
          <t>999E - Atlanta (Energy)</t>
        </is>
      </c>
      <c r="B4588" s="20" t="n">
        <v>41275</v>
      </c>
      <c r="C4588" s="20" t="n">
        <v>41639</v>
      </c>
      <c r="D4588" s="21" t="n">
        <v>0</v>
      </c>
      <c r="E4588" s="21" t="n">
        <v>0.0075</v>
      </c>
      <c r="F4588" s="21" t="n">
        <v>0.0075</v>
      </c>
    </row>
    <row r="4589">
      <c r="A4589" t="inlineStr">
        <is>
          <t>999E - Atlanta (Energy)</t>
        </is>
      </c>
      <c r="B4589" s="20" t="n">
        <v>41640</v>
      </c>
      <c r="C4589" s="20" t="n">
        <v>42004</v>
      </c>
      <c r="D4589" s="21" t="n">
        <v>0</v>
      </c>
      <c r="E4589" s="21" t="n">
        <v>0.005</v>
      </c>
      <c r="F4589" s="21" t="n">
        <v>0.005</v>
      </c>
    </row>
    <row r="4590">
      <c r="A4590" t="inlineStr">
        <is>
          <t>999E - Atlanta (Energy)</t>
        </is>
      </c>
      <c r="B4590" s="20" t="n">
        <v>42005</v>
      </c>
      <c r="C4590" s="20" t="n">
        <v>42369</v>
      </c>
      <c r="D4590" s="21" t="n">
        <v>0</v>
      </c>
      <c r="E4590" s="21" t="n">
        <v>0.0025</v>
      </c>
      <c r="F4590" s="21" t="n">
        <v>0.0025</v>
      </c>
    </row>
    <row r="4591">
      <c r="A4591" t="inlineStr">
        <is>
          <t>999E - Atlanta (Energy)</t>
        </is>
      </c>
      <c r="B4591" s="20" t="n">
        <v>42370</v>
      </c>
      <c r="C4591" s="20" t="n">
        <v>2958465</v>
      </c>
      <c r="D4591" s="21" t="n">
        <v>0</v>
      </c>
      <c r="E4591" s="21" t="n">
        <v>0</v>
      </c>
      <c r="F4591" s="21" t="n">
        <v>0</v>
      </c>
    </row>
    <row r="4592">
      <c r="A4592" t="inlineStr">
        <is>
          <t>999R - Atlanta (Exm Mtr Veh)</t>
        </is>
      </c>
      <c r="B4592" s="20" t="n">
        <v>38261</v>
      </c>
      <c r="C4592" s="20" t="n">
        <v>42794</v>
      </c>
      <c r="D4592" s="21" t="n">
        <v>0</v>
      </c>
      <c r="E4592" s="21" t="n">
        <v>0</v>
      </c>
      <c r="F4592" s="21" t="n">
        <v>0</v>
      </c>
    </row>
    <row r="4593">
      <c r="A4593" t="inlineStr">
        <is>
          <t>999R - Atlanta (Exm Mtr Veh)</t>
        </is>
      </c>
      <c r="B4593" s="20" t="n">
        <v>42795</v>
      </c>
      <c r="C4593" s="20" t="n">
        <v>42825</v>
      </c>
      <c r="D4593" s="21" t="n">
        <v>0</v>
      </c>
      <c r="E4593" s="21" t="n">
        <v>0.005</v>
      </c>
      <c r="F4593" s="21" t="n">
        <v>0.005</v>
      </c>
    </row>
    <row r="4594">
      <c r="A4594" t="inlineStr">
        <is>
          <t>999R - Atlanta (Exm Mtr Veh)</t>
        </is>
      </c>
      <c r="B4594" s="20" t="n">
        <v>42826</v>
      </c>
      <c r="C4594" s="20" t="n">
        <v>44651</v>
      </c>
      <c r="D4594" s="21" t="n">
        <v>0</v>
      </c>
      <c r="E4594" s="21" t="n">
        <v>0.008999999999999999</v>
      </c>
      <c r="F4594" s="21" t="n">
        <v>0.008999999999999999</v>
      </c>
    </row>
    <row r="4595">
      <c r="A4595" t="inlineStr">
        <is>
          <t>999R - Atlanta (Exm Mtr Veh)</t>
        </is>
      </c>
      <c r="B4595" s="20" t="n">
        <v>44652</v>
      </c>
      <c r="C4595" s="20" t="n">
        <v>2958465</v>
      </c>
      <c r="D4595" s="21" t="n">
        <v>0</v>
      </c>
      <c r="E4595" s="21" t="n">
        <v>0.005</v>
      </c>
      <c r="F4595" s="21" t="n">
        <v>0.005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A5A5A5"/>
    <outlinePr summaryBelow="1" summaryRight="1"/>
    <pageSetUpPr/>
  </sheetPr>
  <dimension ref="A1:D167"/>
  <sheetViews>
    <sheetView workbookViewId="0">
      <selection activeCell="A1" sqref="A1"/>
    </sheetView>
  </sheetViews>
  <sheetFormatPr baseColWidth="8" defaultRowHeight="15"/>
  <cols>
    <col width="30" customWidth="1" min="1" max="1"/>
    <col width="56" customWidth="1" min="2" max="2"/>
  </cols>
  <sheetData>
    <row r="1">
      <c r="A1" s="10" t="inlineStr">
        <is>
          <t>Rate area</t>
        </is>
      </c>
      <c r="B1" s="10" t="inlineStr">
        <is>
          <t>State code</t>
        </is>
      </c>
      <c r="D1" s="5" t="inlineStr">
        <is>
          <t>The rate area the helper columns figure out, and the state's code for it. A new area gets a row here.</t>
        </is>
      </c>
    </row>
    <row r="2">
      <c r="A2" s="2" t="inlineStr">
        <is>
          <t>APPLING</t>
        </is>
      </c>
      <c r="B2" s="2" t="inlineStr">
        <is>
          <t>001TE - Appling (TSPLOST Exempt)</t>
        </is>
      </c>
    </row>
    <row r="3">
      <c r="A3" s="2" t="inlineStr">
        <is>
          <t>ATKINSON</t>
        </is>
      </c>
      <c r="B3" s="2" t="inlineStr">
        <is>
          <t>002TE - Atkinson (TSPLOST Exempt)</t>
        </is>
      </c>
    </row>
    <row r="4">
      <c r="A4" s="2" t="inlineStr">
        <is>
          <t>BACON</t>
        </is>
      </c>
      <c r="B4" s="2" t="inlineStr">
        <is>
          <t>003TE - Bacon (TSPLOST Exempt)</t>
        </is>
      </c>
    </row>
    <row r="5">
      <c r="A5" s="2" t="inlineStr">
        <is>
          <t>BAKER</t>
        </is>
      </c>
      <c r="B5" s="2" t="inlineStr">
        <is>
          <t>004TE - Baker (TSPLOST Exempt)</t>
        </is>
      </c>
    </row>
    <row r="6">
      <c r="A6" s="2" t="inlineStr">
        <is>
          <t>BALDWIN</t>
        </is>
      </c>
      <c r="B6" s="2" t="inlineStr">
        <is>
          <t>005TE - Baldwin (TSPLOST Exempt)</t>
        </is>
      </c>
    </row>
    <row r="7">
      <c r="A7" s="2" t="inlineStr">
        <is>
          <t>BANKS</t>
        </is>
      </c>
      <c r="B7" s="2" t="inlineStr">
        <is>
          <t>006TE - Banks (TSPLOST Exempt)</t>
        </is>
      </c>
    </row>
    <row r="8">
      <c r="A8" s="2" t="inlineStr">
        <is>
          <t>BARROW</t>
        </is>
      </c>
      <c r="B8" s="2" t="inlineStr">
        <is>
          <t>007TE - Barrow (TSPLOST Exempt)</t>
        </is>
      </c>
    </row>
    <row r="9">
      <c r="A9" s="2" t="inlineStr">
        <is>
          <t>BARTOW</t>
        </is>
      </c>
      <c r="B9" s="2" t="inlineStr">
        <is>
          <t>008 - Bartow</t>
        </is>
      </c>
    </row>
    <row r="10">
      <c r="A10" s="2" t="inlineStr">
        <is>
          <t>BEN HILL</t>
        </is>
      </c>
      <c r="B10" s="2" t="inlineStr">
        <is>
          <t>009TE - Ben Hill (TSPLOST Exempt)</t>
        </is>
      </c>
    </row>
    <row r="11">
      <c r="A11" s="2" t="inlineStr">
        <is>
          <t>BERRIEN</t>
        </is>
      </c>
      <c r="B11" s="2" t="inlineStr">
        <is>
          <t>010TE - Berrien (TSPLOST Exempt)</t>
        </is>
      </c>
    </row>
    <row r="12">
      <c r="A12" s="2" t="inlineStr">
        <is>
          <t>BIBB</t>
        </is>
      </c>
      <c r="B12" s="2" t="inlineStr">
        <is>
          <t>011 - Bibb</t>
        </is>
      </c>
    </row>
    <row r="13">
      <c r="A13" s="2" t="inlineStr">
        <is>
          <t>BLECKLEY</t>
        </is>
      </c>
      <c r="B13" s="2" t="inlineStr">
        <is>
          <t>012TE -Bleckley (TSPLOST Exempt)</t>
        </is>
      </c>
    </row>
    <row r="14">
      <c r="A14" s="2" t="inlineStr">
        <is>
          <t>BRANTLEY</t>
        </is>
      </c>
      <c r="B14" s="2" t="inlineStr">
        <is>
          <t>013TE - Brantley (TSPLOST Exempt)</t>
        </is>
      </c>
    </row>
    <row r="15">
      <c r="A15" s="2" t="inlineStr">
        <is>
          <t>BROOKS</t>
        </is>
      </c>
      <c r="B15" s="2" t="inlineStr">
        <is>
          <t>014TE - Brooks (TSPLOST Exempt)</t>
        </is>
      </c>
    </row>
    <row r="16">
      <c r="A16" s="2" t="inlineStr">
        <is>
          <t>BRYAN</t>
        </is>
      </c>
      <c r="B16" s="2" t="inlineStr">
        <is>
          <t>015TE - Bryan (TSPLOST Exempt)</t>
        </is>
      </c>
    </row>
    <row r="17">
      <c r="A17" s="2" t="inlineStr">
        <is>
          <t>BULLOCH</t>
        </is>
      </c>
      <c r="B17" s="2" t="inlineStr">
        <is>
          <t>016TE - Bulloch (TSPLOST Exempt)</t>
        </is>
      </c>
    </row>
    <row r="18">
      <c r="A18" s="2" t="inlineStr">
        <is>
          <t>BURKE</t>
        </is>
      </c>
      <c r="B18" s="2" t="inlineStr">
        <is>
          <t>017TE - Burke (TSPLOST Exempt)</t>
        </is>
      </c>
    </row>
    <row r="19">
      <c r="A19" s="2" t="inlineStr">
        <is>
          <t>BUTTS</t>
        </is>
      </c>
      <c r="B19" s="2" t="inlineStr">
        <is>
          <t>018 - Butts</t>
        </is>
      </c>
    </row>
    <row r="20">
      <c r="A20" s="2" t="inlineStr">
        <is>
          <t>CALHOUN</t>
        </is>
      </c>
      <c r="B20" s="2" t="inlineStr">
        <is>
          <t>019TE - Calhoun (TSPLOST Exempt)</t>
        </is>
      </c>
    </row>
    <row r="21">
      <c r="A21" s="2" t="inlineStr">
        <is>
          <t>CAMDEN</t>
        </is>
      </c>
      <c r="B21" s="2" t="inlineStr">
        <is>
          <t>020 - Camden</t>
        </is>
      </c>
    </row>
    <row r="22">
      <c r="A22" s="2" t="inlineStr">
        <is>
          <t>CANDLER</t>
        </is>
      </c>
      <c r="B22" s="2" t="inlineStr">
        <is>
          <t>021TE - Candler (TSPLOST Exempt)</t>
        </is>
      </c>
    </row>
    <row r="23">
      <c r="A23" s="2" t="inlineStr">
        <is>
          <t>CARROLL</t>
        </is>
      </c>
      <c r="B23" s="2" t="inlineStr">
        <is>
          <t>022 - Carroll</t>
        </is>
      </c>
    </row>
    <row r="24">
      <c r="A24" s="2" t="inlineStr">
        <is>
          <t>CATOOSA</t>
        </is>
      </c>
      <c r="B24" s="2" t="inlineStr">
        <is>
          <t>023 - Catoosa</t>
        </is>
      </c>
    </row>
    <row r="25">
      <c r="A25" s="2" t="inlineStr">
        <is>
          <t>CHARLTON</t>
        </is>
      </c>
      <c r="B25" s="2" t="inlineStr">
        <is>
          <t>024TE - Charlton (TSPLOST Exempt)</t>
        </is>
      </c>
    </row>
    <row r="26">
      <c r="A26" s="2" t="inlineStr">
        <is>
          <t>CHATHAM</t>
        </is>
      </c>
      <c r="B26" s="2" t="inlineStr">
        <is>
          <t>025 - Chatham</t>
        </is>
      </c>
    </row>
    <row r="27">
      <c r="A27" s="2" t="inlineStr">
        <is>
          <t>CHATTAHOOCHEE</t>
        </is>
      </c>
      <c r="B27" s="2" t="inlineStr">
        <is>
          <t>026TE - Chattahoochee (TSPLOST Exempt)</t>
        </is>
      </c>
    </row>
    <row r="28">
      <c r="A28" s="2" t="inlineStr">
        <is>
          <t>CHATTOOGA</t>
        </is>
      </c>
      <c r="B28" s="2" t="inlineStr">
        <is>
          <t>027TE - Chattooga (TSPLOST Exempt)</t>
        </is>
      </c>
    </row>
    <row r="29">
      <c r="A29" s="2" t="inlineStr">
        <is>
          <t>CHEROKEE</t>
        </is>
      </c>
      <c r="B29" s="2" t="inlineStr">
        <is>
          <t>028TE - Cherokee (TSPLOST Exempt)</t>
        </is>
      </c>
    </row>
    <row r="30">
      <c r="A30" s="2" t="inlineStr">
        <is>
          <t>CLARKE</t>
        </is>
      </c>
      <c r="B30" s="2" t="inlineStr">
        <is>
          <t>029TE - Clarke (TSPLOST Exempt)</t>
        </is>
      </c>
    </row>
    <row r="31">
      <c r="A31" s="2" t="inlineStr">
        <is>
          <t>CLAY</t>
        </is>
      </c>
      <c r="B31" s="2" t="inlineStr">
        <is>
          <t>030TE - Clay (TSPLOST Exempt)</t>
        </is>
      </c>
    </row>
    <row r="32">
      <c r="A32" s="2" t="inlineStr">
        <is>
          <t>CLAYTON</t>
        </is>
      </c>
      <c r="B32" s="2" t="inlineStr">
        <is>
          <t>031 - Clayton</t>
        </is>
      </c>
    </row>
    <row r="33">
      <c r="A33" s="2" t="inlineStr">
        <is>
          <t>CLINCH</t>
        </is>
      </c>
      <c r="B33" s="2" t="inlineStr">
        <is>
          <t>032TE - Clinch (TSPLOST Exempt)</t>
        </is>
      </c>
    </row>
    <row r="34">
      <c r="A34" s="2" t="inlineStr">
        <is>
          <t>COBB</t>
        </is>
      </c>
      <c r="B34" s="2" t="inlineStr">
        <is>
          <t>033 - Cobb</t>
        </is>
      </c>
    </row>
    <row r="35">
      <c r="A35" s="2" t="inlineStr">
        <is>
          <t>COFFEE</t>
        </is>
      </c>
      <c r="B35" s="2" t="inlineStr">
        <is>
          <t>034TE - Coffee (TSPLOST Exempt)</t>
        </is>
      </c>
    </row>
    <row r="36">
      <c r="A36" s="2" t="inlineStr">
        <is>
          <t>COLQUITT</t>
        </is>
      </c>
      <c r="B36" s="2" t="inlineStr">
        <is>
          <t>035TE - Colquitt (TSPLOST Exempt)</t>
        </is>
      </c>
    </row>
    <row r="37">
      <c r="A37" s="2" t="inlineStr">
        <is>
          <t>COLUMBIA</t>
        </is>
      </c>
      <c r="B37" s="2" t="inlineStr">
        <is>
          <t>036TE - Columbia (TSPLOST Exempt)</t>
        </is>
      </c>
    </row>
    <row r="38">
      <c r="A38" s="2" t="inlineStr">
        <is>
          <t>COOK</t>
        </is>
      </c>
      <c r="B38" s="2" t="inlineStr">
        <is>
          <t>037TE - Cook (TSPLOST Exempt)</t>
        </is>
      </c>
    </row>
    <row r="39">
      <c r="A39" s="2" t="inlineStr">
        <is>
          <t>COWETA</t>
        </is>
      </c>
      <c r="B39" s="2" t="inlineStr">
        <is>
          <t>038 - Coweta</t>
        </is>
      </c>
    </row>
    <row r="40">
      <c r="A40" s="2" t="inlineStr">
        <is>
          <t>CRAWFORD</t>
        </is>
      </c>
      <c r="B40" s="2" t="inlineStr">
        <is>
          <t>039TE - Crawford (TSPLOST Exempt)</t>
        </is>
      </c>
    </row>
    <row r="41">
      <c r="A41" s="2" t="inlineStr">
        <is>
          <t>CRISP</t>
        </is>
      </c>
      <c r="B41" s="2" t="inlineStr">
        <is>
          <t>040TE - Crisp (TSPLOST Exempt)</t>
        </is>
      </c>
    </row>
    <row r="42">
      <c r="A42" s="2" t="inlineStr">
        <is>
          <t>DADE</t>
        </is>
      </c>
      <c r="B42" s="2" t="inlineStr">
        <is>
          <t>041 - Dade</t>
        </is>
      </c>
    </row>
    <row r="43">
      <c r="A43" s="2" t="inlineStr">
        <is>
          <t>DAWSON</t>
        </is>
      </c>
      <c r="B43" s="2" t="inlineStr">
        <is>
          <t>042TE - Dawson (TSPLOST Exempt)</t>
        </is>
      </c>
    </row>
    <row r="44">
      <c r="A44" s="2" t="inlineStr">
        <is>
          <t>DECATUR</t>
        </is>
      </c>
      <c r="B44" s="2" t="inlineStr">
        <is>
          <t>043TE - Decatur (TSPLOST Exempt)</t>
        </is>
      </c>
    </row>
    <row r="45">
      <c r="A45" s="2" t="inlineStr">
        <is>
          <t>DEKALB</t>
        </is>
      </c>
      <c r="B45" s="2" t="inlineStr">
        <is>
          <t>044 - DeKalb</t>
        </is>
      </c>
    </row>
    <row r="46">
      <c r="A46" s="2" t="inlineStr">
        <is>
          <t>DEKALB (ATL LIMITS)</t>
        </is>
      </c>
      <c r="B46" s="2" t="inlineStr">
        <is>
          <t>044ATE-Dekalb Atlanta (TSPLOST Exempt)</t>
        </is>
      </c>
    </row>
    <row r="47">
      <c r="A47" s="2" t="inlineStr">
        <is>
          <t>DODGE</t>
        </is>
      </c>
      <c r="B47" s="2" t="inlineStr">
        <is>
          <t>045TE - Dodge (TSPLOST Exempt)</t>
        </is>
      </c>
    </row>
    <row r="48">
      <c r="A48" s="2" t="inlineStr">
        <is>
          <t>DOOLY</t>
        </is>
      </c>
      <c r="B48" s="2" t="inlineStr">
        <is>
          <t>046TE - Dooly (TSPLOST Exempt)</t>
        </is>
      </c>
    </row>
    <row r="49">
      <c r="A49" s="2" t="inlineStr">
        <is>
          <t>DOUGHERTY</t>
        </is>
      </c>
      <c r="B49" s="2" t="inlineStr">
        <is>
          <t>047TE - Dougherty (TSPLOST Exempt)</t>
        </is>
      </c>
    </row>
    <row r="50">
      <c r="A50" s="2" t="inlineStr">
        <is>
          <t>DOUGLAS</t>
        </is>
      </c>
      <c r="B50" s="2" t="inlineStr">
        <is>
          <t>048 - Douglas</t>
        </is>
      </c>
    </row>
    <row r="51">
      <c r="A51" s="2" t="inlineStr">
        <is>
          <t>EARLY</t>
        </is>
      </c>
      <c r="B51" s="2" t="inlineStr">
        <is>
          <t>049TE - Early (TSPLOST Exempt)</t>
        </is>
      </c>
    </row>
    <row r="52">
      <c r="A52" s="2" t="inlineStr">
        <is>
          <t>ECHOLS</t>
        </is>
      </c>
      <c r="B52" s="2" t="inlineStr">
        <is>
          <t>050TE - Echols (TSPLOST Exempt)</t>
        </is>
      </c>
    </row>
    <row r="53">
      <c r="A53" s="2" t="inlineStr">
        <is>
          <t>EFFINGHAM</t>
        </is>
      </c>
      <c r="B53" s="2" t="inlineStr">
        <is>
          <t>051TE - Effingham (TSPLOST Exempt)</t>
        </is>
      </c>
    </row>
    <row r="54">
      <c r="A54" s="2" t="inlineStr">
        <is>
          <t>ELBERT</t>
        </is>
      </c>
      <c r="B54" s="2" t="inlineStr">
        <is>
          <t>052TE - Elbert (TSPLOST Exempt)</t>
        </is>
      </c>
    </row>
    <row r="55">
      <c r="A55" s="2" t="inlineStr">
        <is>
          <t>EMANUEL</t>
        </is>
      </c>
      <c r="B55" s="2" t="inlineStr">
        <is>
          <t>053TE - Emanuel (TSPLOST Exempt)</t>
        </is>
      </c>
    </row>
    <row r="56">
      <c r="A56" s="2" t="inlineStr">
        <is>
          <t>EVANS</t>
        </is>
      </c>
      <c r="B56" s="2" t="inlineStr">
        <is>
          <t>054TE - Evans (TSPLOST Exempt)</t>
        </is>
      </c>
    </row>
    <row r="57">
      <c r="A57" s="2" t="inlineStr">
        <is>
          <t>FANNIN</t>
        </is>
      </c>
      <c r="B57" s="2" t="inlineStr">
        <is>
          <t>055 - Fannin</t>
        </is>
      </c>
    </row>
    <row r="58">
      <c r="A58" s="2" t="inlineStr">
        <is>
          <t>FAYETTE</t>
        </is>
      </c>
      <c r="B58" s="2" t="inlineStr">
        <is>
          <t>056 - Fayette</t>
        </is>
      </c>
    </row>
    <row r="59">
      <c r="A59" s="2" t="inlineStr">
        <is>
          <t>FLOYD</t>
        </is>
      </c>
      <c r="B59" s="2" t="inlineStr">
        <is>
          <t>057 - Floyd</t>
        </is>
      </c>
    </row>
    <row r="60">
      <c r="A60" s="2" t="inlineStr">
        <is>
          <t>FORSYTH</t>
        </is>
      </c>
      <c r="B60" s="2" t="inlineStr">
        <is>
          <t>058 - Forsyth</t>
        </is>
      </c>
    </row>
    <row r="61">
      <c r="A61" s="2" t="inlineStr">
        <is>
          <t>FRANKLIN</t>
        </is>
      </c>
      <c r="B61" s="2" t="inlineStr">
        <is>
          <t>059 - Franklin</t>
        </is>
      </c>
    </row>
    <row r="62">
      <c r="A62" s="2" t="inlineStr">
        <is>
          <t>FULTON (ATL LIMITS)</t>
        </is>
      </c>
      <c r="B62" s="2" t="inlineStr">
        <is>
          <t>060ATE - Fulton Atlanta (TSPLOST Exempt)</t>
        </is>
      </c>
    </row>
    <row r="63">
      <c r="A63" s="2" t="inlineStr">
        <is>
          <t>FULTON</t>
        </is>
      </c>
      <c r="B63" s="2" t="inlineStr">
        <is>
          <t>060TE - Fulton (TSPLOST Exempt)</t>
        </is>
      </c>
    </row>
    <row r="64">
      <c r="A64" s="2" t="inlineStr">
        <is>
          <t>GILMER</t>
        </is>
      </c>
      <c r="B64" s="2" t="inlineStr">
        <is>
          <t>061 - Gilmer</t>
        </is>
      </c>
    </row>
    <row r="65">
      <c r="A65" s="2" t="inlineStr">
        <is>
          <t>GLASCOCK</t>
        </is>
      </c>
      <c r="B65" s="2" t="inlineStr">
        <is>
          <t>062TE - Glascock (TSPLOST Exempt)</t>
        </is>
      </c>
    </row>
    <row r="66">
      <c r="A66" s="2" t="inlineStr">
        <is>
          <t>GLYNN</t>
        </is>
      </c>
      <c r="B66" s="2" t="inlineStr">
        <is>
          <t>063 - Glynn</t>
        </is>
      </c>
    </row>
    <row r="67">
      <c r="A67" s="2" t="inlineStr">
        <is>
          <t>GORDON</t>
        </is>
      </c>
      <c r="B67" s="2" t="inlineStr">
        <is>
          <t>064 - Gordon</t>
        </is>
      </c>
    </row>
    <row r="68">
      <c r="A68" s="2" t="inlineStr">
        <is>
          <t>GRADY</t>
        </is>
      </c>
      <c r="B68" s="2" t="inlineStr">
        <is>
          <t>065TE - Grady (TSPLOST Exempt)</t>
        </is>
      </c>
    </row>
    <row r="69">
      <c r="A69" s="2" t="inlineStr">
        <is>
          <t>GREENE</t>
        </is>
      </c>
      <c r="B69" s="2" t="inlineStr">
        <is>
          <t>066TE - Greene (TSPLOST Exempt)</t>
        </is>
      </c>
    </row>
    <row r="70">
      <c r="A70" s="2" t="inlineStr">
        <is>
          <t>GWINNETT</t>
        </is>
      </c>
      <c r="B70" s="2" t="inlineStr">
        <is>
          <t>067 - Gwinnett</t>
        </is>
      </c>
    </row>
    <row r="71">
      <c r="A71" s="2" t="inlineStr">
        <is>
          <t>HABERSHAM</t>
        </is>
      </c>
      <c r="B71" s="2" t="inlineStr">
        <is>
          <t>068 - Habersham</t>
        </is>
      </c>
    </row>
    <row r="72">
      <c r="A72" s="2" t="inlineStr">
        <is>
          <t>HALL</t>
        </is>
      </c>
      <c r="B72" s="2" t="inlineStr">
        <is>
          <t>069 - Hall</t>
        </is>
      </c>
    </row>
    <row r="73">
      <c r="A73" s="2" t="inlineStr">
        <is>
          <t>HANCOCK</t>
        </is>
      </c>
      <c r="B73" s="2" t="inlineStr">
        <is>
          <t>070TE - Hancock (TSPLOST Exempt)</t>
        </is>
      </c>
    </row>
    <row r="74">
      <c r="A74" s="2" t="inlineStr">
        <is>
          <t>HARALSON</t>
        </is>
      </c>
      <c r="B74" s="2" t="inlineStr">
        <is>
          <t>071TE - Haralson (TSPLOST Exempt)</t>
        </is>
      </c>
    </row>
    <row r="75">
      <c r="A75" s="2" t="inlineStr">
        <is>
          <t>HARRIS</t>
        </is>
      </c>
      <c r="B75" s="2" t="inlineStr">
        <is>
          <t>072TE - Harris (TSPLOST Exempt)</t>
        </is>
      </c>
    </row>
    <row r="76">
      <c r="A76" s="2" t="inlineStr">
        <is>
          <t>HART</t>
        </is>
      </c>
      <c r="B76" s="2" t="inlineStr">
        <is>
          <t>073 - Hart</t>
        </is>
      </c>
    </row>
    <row r="77">
      <c r="A77" s="2" t="inlineStr">
        <is>
          <t>HEARD</t>
        </is>
      </c>
      <c r="B77" s="2" t="inlineStr">
        <is>
          <t>074 - Heard</t>
        </is>
      </c>
    </row>
    <row r="78">
      <c r="A78" s="2" t="inlineStr">
        <is>
          <t>HENRY</t>
        </is>
      </c>
      <c r="B78" s="2" t="inlineStr">
        <is>
          <t>075TE - Henry (TSPLOST Exempt)</t>
        </is>
      </c>
    </row>
    <row r="79">
      <c r="A79" s="2" t="inlineStr">
        <is>
          <t>HOUSTON</t>
        </is>
      </c>
      <c r="B79" s="2" t="inlineStr">
        <is>
          <t>076 - Houston</t>
        </is>
      </c>
    </row>
    <row r="80">
      <c r="A80" s="2" t="inlineStr">
        <is>
          <t>IRWIN</t>
        </is>
      </c>
      <c r="B80" s="2" t="inlineStr">
        <is>
          <t>077TE - Irwin (TSPLOST Exempt)</t>
        </is>
      </c>
    </row>
    <row r="81">
      <c r="A81" s="2" t="inlineStr">
        <is>
          <t>JACKSON</t>
        </is>
      </c>
      <c r="B81" s="2" t="inlineStr">
        <is>
          <t>078TE - Jackson (TSPLOST Exempt)</t>
        </is>
      </c>
    </row>
    <row r="82">
      <c r="A82" s="2" t="inlineStr">
        <is>
          <t>JASPER</t>
        </is>
      </c>
      <c r="B82" s="2" t="inlineStr">
        <is>
          <t>079 - Jasper</t>
        </is>
      </c>
    </row>
    <row r="83">
      <c r="A83" s="2" t="inlineStr">
        <is>
          <t>JEFF DAVIS</t>
        </is>
      </c>
      <c r="B83" s="2" t="inlineStr">
        <is>
          <t>080TE - Jeff Davis (TSPLOST Exempt)</t>
        </is>
      </c>
    </row>
    <row r="84">
      <c r="A84" s="2" t="inlineStr">
        <is>
          <t>JEFFERSON</t>
        </is>
      </c>
      <c r="B84" s="2" t="inlineStr">
        <is>
          <t>081TE - Jefferson (TSPLOST Exempt)</t>
        </is>
      </c>
    </row>
    <row r="85">
      <c r="A85" s="2" t="inlineStr">
        <is>
          <t>JENKINS</t>
        </is>
      </c>
      <c r="B85" s="2" t="inlineStr">
        <is>
          <t>082TE - Jenkins (TSPLOST Exempt)</t>
        </is>
      </c>
    </row>
    <row r="86">
      <c r="A86" s="2" t="inlineStr">
        <is>
          <t>JOHNSON</t>
        </is>
      </c>
      <c r="B86" s="2" t="inlineStr">
        <is>
          <t>083TE - Johnson (TSPLOST Exempt)</t>
        </is>
      </c>
    </row>
    <row r="87">
      <c r="A87" s="2" t="inlineStr">
        <is>
          <t>JONES</t>
        </is>
      </c>
      <c r="B87" s="2" t="inlineStr">
        <is>
          <t>084 - Jones</t>
        </is>
      </c>
    </row>
    <row r="88">
      <c r="A88" s="2" t="inlineStr">
        <is>
          <t>LAMAR</t>
        </is>
      </c>
      <c r="B88" s="2" t="inlineStr">
        <is>
          <t>085TE - Lamar (TSPLOST Exempt)</t>
        </is>
      </c>
    </row>
    <row r="89">
      <c r="A89" s="2" t="inlineStr">
        <is>
          <t>LANIER</t>
        </is>
      </c>
      <c r="B89" s="2" t="inlineStr">
        <is>
          <t>086TE - Lanier (TSPLOST Exempt)</t>
        </is>
      </c>
    </row>
    <row r="90">
      <c r="A90" s="2" t="inlineStr">
        <is>
          <t>LAURENS</t>
        </is>
      </c>
      <c r="B90" s="2" t="inlineStr">
        <is>
          <t>087TE - Laurens (TSPLOST Exempt)</t>
        </is>
      </c>
    </row>
    <row r="91">
      <c r="A91" s="2" t="inlineStr">
        <is>
          <t>LEE</t>
        </is>
      </c>
      <c r="B91" s="2" t="inlineStr">
        <is>
          <t>088TE - Lee (TSPLOST exempt)</t>
        </is>
      </c>
    </row>
    <row r="92">
      <c r="A92" s="2" t="inlineStr">
        <is>
          <t>LIBERTY</t>
        </is>
      </c>
      <c r="B92" s="2" t="inlineStr">
        <is>
          <t>089TE - Liberty (TSPLOST Exempt)</t>
        </is>
      </c>
    </row>
    <row r="93">
      <c r="A93" s="2" t="inlineStr">
        <is>
          <t>LINCOLN</t>
        </is>
      </c>
      <c r="B93" s="2" t="inlineStr">
        <is>
          <t>090TE - Lincoln (TSPLOST Exempt)</t>
        </is>
      </c>
    </row>
    <row r="94">
      <c r="A94" s="2" t="inlineStr">
        <is>
          <t>LONG</t>
        </is>
      </c>
      <c r="B94" s="2" t="inlineStr">
        <is>
          <t>091TE - Long (TSPLOST Exempt)</t>
        </is>
      </c>
    </row>
    <row r="95">
      <c r="A95" s="2" t="inlineStr">
        <is>
          <t>LOWNDES</t>
        </is>
      </c>
      <c r="B95" s="2" t="inlineStr">
        <is>
          <t>092TE - Lowndes (TSPLOST Exempt)</t>
        </is>
      </c>
    </row>
    <row r="96">
      <c r="A96" s="2" t="inlineStr">
        <is>
          <t>LUMPKIN</t>
        </is>
      </c>
      <c r="B96" s="2" t="inlineStr">
        <is>
          <t>093TE - Lumpkin (TSPLOST Exempt)</t>
        </is>
      </c>
    </row>
    <row r="97">
      <c r="A97" s="2" t="inlineStr">
        <is>
          <t>MACON</t>
        </is>
      </c>
      <c r="B97" s="2" t="inlineStr">
        <is>
          <t>094TE - Macon (TSPLOST Exempt)</t>
        </is>
      </c>
    </row>
    <row r="98">
      <c r="A98" s="2" t="inlineStr">
        <is>
          <t>MADISON</t>
        </is>
      </c>
      <c r="B98" s="2" t="inlineStr">
        <is>
          <t>095TE - Madison (TSPLOST Exempt)</t>
        </is>
      </c>
    </row>
    <row r="99">
      <c r="A99" s="2" t="inlineStr">
        <is>
          <t>MARION</t>
        </is>
      </c>
      <c r="B99" s="2" t="inlineStr">
        <is>
          <t>096TE - Marion (TSPLOST Exempt)</t>
        </is>
      </c>
    </row>
    <row r="100">
      <c r="A100" s="2" t="inlineStr">
        <is>
          <t>MCDUFFIE</t>
        </is>
      </c>
      <c r="B100" s="2" t="inlineStr">
        <is>
          <t>097TE - McDuffie (TSPLOST Exempt)</t>
        </is>
      </c>
    </row>
    <row r="101">
      <c r="A101" s="2" t="inlineStr">
        <is>
          <t>MCINTOSH</t>
        </is>
      </c>
      <c r="B101" s="2" t="inlineStr">
        <is>
          <t>098TE - McIntosh (TSPLOST Exempt)</t>
        </is>
      </c>
    </row>
    <row r="102">
      <c r="A102" s="2" t="inlineStr">
        <is>
          <t>MERIWETHER</t>
        </is>
      </c>
      <c r="B102" s="2" t="inlineStr">
        <is>
          <t>099TE - Meriwether (TSPLOST Exempt)</t>
        </is>
      </c>
    </row>
    <row r="103">
      <c r="A103" s="2" t="inlineStr">
        <is>
          <t>MILLER</t>
        </is>
      </c>
      <c r="B103" s="2" t="inlineStr">
        <is>
          <t>100TE - Miller (TSPLOST exempt)</t>
        </is>
      </c>
    </row>
    <row r="104">
      <c r="A104" s="2" t="inlineStr">
        <is>
          <t>MITCHELL</t>
        </is>
      </c>
      <c r="B104" s="2" t="inlineStr">
        <is>
          <t>101TE - Mitchell (TSPLOST Exempt)</t>
        </is>
      </c>
    </row>
    <row r="105">
      <c r="A105" s="2" t="inlineStr">
        <is>
          <t>MONROE</t>
        </is>
      </c>
      <c r="B105" s="2" t="inlineStr">
        <is>
          <t>102TE - Monroe (TSPLOST Exempt)</t>
        </is>
      </c>
    </row>
    <row r="106">
      <c r="A106" s="2" t="inlineStr">
        <is>
          <t>MONTGOMERY</t>
        </is>
      </c>
      <c r="B106" s="2" t="inlineStr">
        <is>
          <t>103TE - Montgomery (TSPLOST Exempt)</t>
        </is>
      </c>
    </row>
    <row r="107">
      <c r="A107" s="2" t="inlineStr">
        <is>
          <t>MORGAN</t>
        </is>
      </c>
      <c r="B107" s="2" t="inlineStr">
        <is>
          <t>104TE - Morgan (TSPLOST Exempt)</t>
        </is>
      </c>
    </row>
    <row r="108">
      <c r="A108" s="2" t="inlineStr">
        <is>
          <t>MURRAY</t>
        </is>
      </c>
      <c r="B108" s="2" t="inlineStr">
        <is>
          <t>105TE - Murray (TSPLOST Exempt)</t>
        </is>
      </c>
    </row>
    <row r="109">
      <c r="A109" s="2" t="inlineStr">
        <is>
          <t>MUSCOGEE</t>
        </is>
      </c>
      <c r="B109" s="2" t="inlineStr">
        <is>
          <t>106TE - Muscogee (TSPLOST Exempt)</t>
        </is>
      </c>
    </row>
    <row r="110">
      <c r="A110" s="2" t="inlineStr">
        <is>
          <t>NEWTON</t>
        </is>
      </c>
      <c r="B110" s="2" t="inlineStr">
        <is>
          <t>107 - Newton</t>
        </is>
      </c>
    </row>
    <row r="111">
      <c r="A111" s="2" t="inlineStr">
        <is>
          <t>OCONEE</t>
        </is>
      </c>
      <c r="B111" s="2" t="inlineStr">
        <is>
          <t>108TE - Oconee (TSPLOST Exempt)</t>
        </is>
      </c>
    </row>
    <row r="112">
      <c r="A112" s="2" t="inlineStr">
        <is>
          <t>OGLETHORPE</t>
        </is>
      </c>
      <c r="B112" s="2" t="inlineStr">
        <is>
          <t>109TE - Oglethorpe (TSPLOST exempt)</t>
        </is>
      </c>
    </row>
    <row r="113">
      <c r="A113" s="2" t="inlineStr">
        <is>
          <t>PAULDING</t>
        </is>
      </c>
      <c r="B113" s="2" t="inlineStr">
        <is>
          <t>110 - Paulding</t>
        </is>
      </c>
    </row>
    <row r="114">
      <c r="A114" s="2" t="inlineStr">
        <is>
          <t>PEACH</t>
        </is>
      </c>
      <c r="B114" s="2" t="inlineStr">
        <is>
          <t>111TE - Peach (TSPLOST Exempt)</t>
        </is>
      </c>
    </row>
    <row r="115">
      <c r="A115" s="2" t="inlineStr">
        <is>
          <t>PICKENS</t>
        </is>
      </c>
      <c r="B115" s="2" t="inlineStr">
        <is>
          <t>112 - Pickens</t>
        </is>
      </c>
    </row>
    <row r="116">
      <c r="A116" s="2" t="inlineStr">
        <is>
          <t>PIERCE</t>
        </is>
      </c>
      <c r="B116" s="2" t="inlineStr">
        <is>
          <t>113TE - Pierce (TSPLOST Exempt)</t>
        </is>
      </c>
    </row>
    <row r="117">
      <c r="A117" s="2" t="inlineStr">
        <is>
          <t>PIKE</t>
        </is>
      </c>
      <c r="B117" s="2" t="inlineStr">
        <is>
          <t>114 - Pike</t>
        </is>
      </c>
    </row>
    <row r="118">
      <c r="A118" s="2" t="inlineStr">
        <is>
          <t>POLK</t>
        </is>
      </c>
      <c r="B118" s="2" t="inlineStr">
        <is>
          <t>115 - Polk</t>
        </is>
      </c>
    </row>
    <row r="119">
      <c r="A119" s="2" t="inlineStr">
        <is>
          <t>PULASKI</t>
        </is>
      </c>
      <c r="B119" s="2" t="inlineStr">
        <is>
          <t>116TE - Pulaski (TSPLOST Exempt)</t>
        </is>
      </c>
    </row>
    <row r="120">
      <c r="A120" s="2" t="inlineStr">
        <is>
          <t>PUTNAM</t>
        </is>
      </c>
      <c r="B120" s="2" t="inlineStr">
        <is>
          <t>117TE - Putnam (TSPLOST Exempt)</t>
        </is>
      </c>
    </row>
    <row r="121">
      <c r="A121" s="2" t="inlineStr">
        <is>
          <t>QUITMAN</t>
        </is>
      </c>
      <c r="B121" s="2" t="inlineStr">
        <is>
          <t>118TE - Quitman (TSPLOST Exempt)</t>
        </is>
      </c>
    </row>
    <row r="122">
      <c r="A122" s="2" t="inlineStr">
        <is>
          <t>RABUN</t>
        </is>
      </c>
      <c r="B122" s="2" t="inlineStr">
        <is>
          <t>119TE - Rabun (TSPLOST Exempt)</t>
        </is>
      </c>
    </row>
    <row r="123">
      <c r="A123" s="2" t="inlineStr">
        <is>
          <t>RANDOLPH</t>
        </is>
      </c>
      <c r="B123" s="2" t="inlineStr">
        <is>
          <t>120TE - Randolph (TSPLOST Exempt)</t>
        </is>
      </c>
    </row>
    <row r="124">
      <c r="A124" s="2" t="inlineStr">
        <is>
          <t>RICHMOND</t>
        </is>
      </c>
      <c r="B124" s="2" t="inlineStr">
        <is>
          <t>121TE - Richmond (TSPLOST Exempt)</t>
        </is>
      </c>
    </row>
    <row r="125">
      <c r="A125" s="2" t="inlineStr">
        <is>
          <t>ROCKDALE</t>
        </is>
      </c>
      <c r="B125" s="2" t="inlineStr">
        <is>
          <t>122 - Rockdale</t>
        </is>
      </c>
    </row>
    <row r="126">
      <c r="A126" s="2" t="inlineStr">
        <is>
          <t>SCHLEY</t>
        </is>
      </c>
      <c r="B126" s="2" t="inlineStr">
        <is>
          <t>123TE - Schley (TSPLOST Exempt)</t>
        </is>
      </c>
    </row>
    <row r="127">
      <c r="A127" s="2" t="inlineStr">
        <is>
          <t>SCREVEN</t>
        </is>
      </c>
      <c r="B127" s="2" t="inlineStr">
        <is>
          <t>124TE - Screven (TSPLOST Exempt)</t>
        </is>
      </c>
    </row>
    <row r="128">
      <c r="A128" s="2" t="inlineStr">
        <is>
          <t>SEMINOLE</t>
        </is>
      </c>
      <c r="B128" s="2" t="inlineStr">
        <is>
          <t>125TE - Seminole (TSPLOST Exempt)</t>
        </is>
      </c>
    </row>
    <row r="129">
      <c r="A129" s="2" t="inlineStr">
        <is>
          <t>SPALDING</t>
        </is>
      </c>
      <c r="B129" s="2" t="inlineStr">
        <is>
          <t>126TE - Spalding (TSPLOST Exempt)</t>
        </is>
      </c>
    </row>
    <row r="130">
      <c r="A130" s="2" t="inlineStr">
        <is>
          <t>STEPHENS</t>
        </is>
      </c>
      <c r="B130" s="2" t="inlineStr">
        <is>
          <t>127 - Stephens</t>
        </is>
      </c>
    </row>
    <row r="131">
      <c r="A131" s="2" t="inlineStr">
        <is>
          <t>STEWART</t>
        </is>
      </c>
      <c r="B131" s="2" t="inlineStr">
        <is>
          <t>128TE - Stewart (TSPLOST Exempt)</t>
        </is>
      </c>
    </row>
    <row r="132">
      <c r="A132" s="2" t="inlineStr">
        <is>
          <t>SUMTER</t>
        </is>
      </c>
      <c r="B132" s="2" t="inlineStr">
        <is>
          <t>129TE - Sumter (TSPLOST Exempt)</t>
        </is>
      </c>
    </row>
    <row r="133">
      <c r="A133" s="2" t="inlineStr">
        <is>
          <t>TALBOT</t>
        </is>
      </c>
      <c r="B133" s="2" t="inlineStr">
        <is>
          <t>130TE - Talbot (TSPLOST Exempt)</t>
        </is>
      </c>
    </row>
    <row r="134">
      <c r="A134" s="2" t="inlineStr">
        <is>
          <t>TALIAFERRO</t>
        </is>
      </c>
      <c r="B134" s="2" t="inlineStr">
        <is>
          <t>131TE - Taliaferro (TSPLOST Exempt)</t>
        </is>
      </c>
    </row>
    <row r="135">
      <c r="A135" s="2" t="inlineStr">
        <is>
          <t>TATTNALL</t>
        </is>
      </c>
      <c r="B135" s="2" t="inlineStr">
        <is>
          <t>132TE - Tattnall (TSPLOST Exempt)</t>
        </is>
      </c>
    </row>
    <row r="136">
      <c r="A136" s="2" t="inlineStr">
        <is>
          <t>TAYLOR</t>
        </is>
      </c>
      <c r="B136" s="2" t="inlineStr">
        <is>
          <t>133TE - Taylor (TSPLOST Exempt)</t>
        </is>
      </c>
    </row>
    <row r="137">
      <c r="A137" s="2" t="inlineStr">
        <is>
          <t>TELFAIR</t>
        </is>
      </c>
      <c r="B137" s="2" t="inlineStr">
        <is>
          <t>134TE - Telfair (TSPLOST Exempt)</t>
        </is>
      </c>
    </row>
    <row r="138">
      <c r="A138" s="2" t="inlineStr">
        <is>
          <t>TERRELL</t>
        </is>
      </c>
      <c r="B138" s="2" t="inlineStr">
        <is>
          <t>135TE - Terrell (TSPLOST exempt)</t>
        </is>
      </c>
    </row>
    <row r="139">
      <c r="A139" s="2" t="inlineStr">
        <is>
          <t>THOMAS</t>
        </is>
      </c>
      <c r="B139" s="2" t="inlineStr">
        <is>
          <t>136 - Thomas</t>
        </is>
      </c>
    </row>
    <row r="140">
      <c r="A140" s="2" t="inlineStr">
        <is>
          <t>TIFT</t>
        </is>
      </c>
      <c r="B140" s="2" t="inlineStr">
        <is>
          <t>137TE - Tift (TSPLOST Exempt)</t>
        </is>
      </c>
    </row>
    <row r="141">
      <c r="A141" s="2" t="inlineStr">
        <is>
          <t>TOOMBS</t>
        </is>
      </c>
      <c r="B141" s="2" t="inlineStr">
        <is>
          <t>138TE - Toombs (TSPLOST Exempt)</t>
        </is>
      </c>
    </row>
    <row r="142">
      <c r="A142" s="2" t="inlineStr">
        <is>
          <t>TOWNS</t>
        </is>
      </c>
      <c r="B142" s="2" t="inlineStr">
        <is>
          <t>139 - Towns</t>
        </is>
      </c>
    </row>
    <row r="143">
      <c r="A143" s="2" t="inlineStr">
        <is>
          <t>TREUTLEN</t>
        </is>
      </c>
      <c r="B143" s="2" t="inlineStr">
        <is>
          <t>140TE - Treutlen (TSPLOST Exempt)</t>
        </is>
      </c>
    </row>
    <row r="144">
      <c r="A144" s="2" t="inlineStr">
        <is>
          <t>TROUP</t>
        </is>
      </c>
      <c r="B144" s="2" t="inlineStr">
        <is>
          <t>141 - Troup</t>
        </is>
      </c>
    </row>
    <row r="145">
      <c r="A145" s="2" t="inlineStr">
        <is>
          <t>TURNER</t>
        </is>
      </c>
      <c r="B145" s="2" t="inlineStr">
        <is>
          <t>142TE - Turner (TSPLOST Exempt)</t>
        </is>
      </c>
    </row>
    <row r="146">
      <c r="A146" s="2" t="inlineStr">
        <is>
          <t>TWIGGS</t>
        </is>
      </c>
      <c r="B146" s="2" t="inlineStr">
        <is>
          <t>143TE - Twiggs (TSPLOST Exempt)</t>
        </is>
      </c>
    </row>
    <row r="147">
      <c r="A147" s="2" t="inlineStr">
        <is>
          <t>UNION</t>
        </is>
      </c>
      <c r="B147" s="2" t="inlineStr">
        <is>
          <t>144 - Union</t>
        </is>
      </c>
    </row>
    <row r="148">
      <c r="A148" s="2" t="inlineStr">
        <is>
          <t>UPSON</t>
        </is>
      </c>
      <c r="B148" s="2" t="inlineStr">
        <is>
          <t>145TE - Upson (TSPLOST Exempt)</t>
        </is>
      </c>
    </row>
    <row r="149">
      <c r="A149" s="2" t="inlineStr">
        <is>
          <t>WALKER</t>
        </is>
      </c>
      <c r="B149" s="2" t="inlineStr">
        <is>
          <t>146TE - Walker (TSPLOST Exempt)</t>
        </is>
      </c>
    </row>
    <row r="150">
      <c r="A150" s="2" t="inlineStr">
        <is>
          <t>WALTON</t>
        </is>
      </c>
      <c r="B150" s="2" t="inlineStr">
        <is>
          <t>147 - Walton</t>
        </is>
      </c>
    </row>
    <row r="151">
      <c r="A151" s="2" t="inlineStr">
        <is>
          <t>WARE</t>
        </is>
      </c>
      <c r="B151" s="2" t="inlineStr">
        <is>
          <t>148TE - Ware (TSPLOST 1 &amp; 2 Exempt)</t>
        </is>
      </c>
    </row>
    <row r="152">
      <c r="A152" s="2" t="inlineStr">
        <is>
          <t>WARREN</t>
        </is>
      </c>
      <c r="B152" s="2" t="inlineStr">
        <is>
          <t>149TE - Warren (TSPLOST Exempt)</t>
        </is>
      </c>
    </row>
    <row r="153">
      <c r="A153" s="2" t="inlineStr">
        <is>
          <t>WASHINGTON</t>
        </is>
      </c>
      <c r="B153" s="2" t="inlineStr">
        <is>
          <t>150TE - Washington (TSPLOST Exempt)</t>
        </is>
      </c>
    </row>
    <row r="154">
      <c r="A154" s="2" t="inlineStr">
        <is>
          <t>WAYNE</t>
        </is>
      </c>
      <c r="B154" s="2" t="inlineStr">
        <is>
          <t>151TE - Wayne (TSPLOST Exempt)</t>
        </is>
      </c>
    </row>
    <row r="155">
      <c r="A155" s="2" t="inlineStr">
        <is>
          <t>WEBSTER</t>
        </is>
      </c>
      <c r="B155" s="2" t="inlineStr">
        <is>
          <t>152TE - Webster (TSPLOST Exempt)</t>
        </is>
      </c>
    </row>
    <row r="156">
      <c r="A156" s="2" t="inlineStr">
        <is>
          <t>WHEELER</t>
        </is>
      </c>
      <c r="B156" s="2" t="inlineStr">
        <is>
          <t>153TE - Wheeler (TSPLOST Exempt)</t>
        </is>
      </c>
    </row>
    <row r="157">
      <c r="A157" s="2" t="inlineStr">
        <is>
          <t>WHITE</t>
        </is>
      </c>
      <c r="B157" s="2" t="inlineStr">
        <is>
          <t>154 - White</t>
        </is>
      </c>
    </row>
    <row r="158">
      <c r="A158" s="2" t="inlineStr">
        <is>
          <t>WHITFIELD</t>
        </is>
      </c>
      <c r="B158" s="2" t="inlineStr">
        <is>
          <t>155 - Whitfield</t>
        </is>
      </c>
    </row>
    <row r="159">
      <c r="A159" s="2" t="inlineStr">
        <is>
          <t>WILCOX</t>
        </is>
      </c>
      <c r="B159" s="2" t="inlineStr">
        <is>
          <t>156TE - Wilcox (TSPLOST Exempt)</t>
        </is>
      </c>
    </row>
    <row r="160">
      <c r="A160" s="2" t="inlineStr">
        <is>
          <t>WILKES</t>
        </is>
      </c>
      <c r="B160" s="2" t="inlineStr">
        <is>
          <t>157TE - Wilkes (TSPLOST Exempt)</t>
        </is>
      </c>
    </row>
    <row r="161">
      <c r="A161" s="2" t="inlineStr">
        <is>
          <t>WILKINSON</t>
        </is>
      </c>
      <c r="B161" s="2" t="inlineStr">
        <is>
          <t>158 - Wilkinson</t>
        </is>
      </c>
    </row>
    <row r="162">
      <c r="A162" s="2" t="inlineStr">
        <is>
          <t>WORTH</t>
        </is>
      </c>
      <c r="B162" s="2" t="inlineStr">
        <is>
          <t>159TE - Worth (TSPLOST Exempt)</t>
        </is>
      </c>
    </row>
    <row r="163">
      <c r="A163" s="2" t="inlineStr">
        <is>
          <t>FULTON (HAPEVILLE)</t>
        </is>
      </c>
      <c r="B163" s="2" t="inlineStr">
        <is>
          <t>800TE - Fulton - City of Hapeville (TSPLOST Exempt)</t>
        </is>
      </c>
    </row>
    <row r="164">
      <c r="A164" s="2" t="inlineStr">
        <is>
          <t>FULTON (COLLEGE PARK)</t>
        </is>
      </c>
      <c r="B164" s="2" t="inlineStr">
        <is>
          <t>801TE - Fulton - City of College Park (TSPLOST Exempt)</t>
        </is>
      </c>
    </row>
    <row r="165">
      <c r="A165" s="2" t="inlineStr">
        <is>
          <t>FULTON (EAST POINT)</t>
        </is>
      </c>
      <c r="B165" s="2" t="inlineStr">
        <is>
          <t>802TE - Fulton - City of East Point (TSPLOST Exempt)</t>
        </is>
      </c>
    </row>
    <row r="166">
      <c r="A166" s="2" t="inlineStr">
        <is>
          <t>ATLANTA (CENTENNIAL YARDS)</t>
        </is>
      </c>
      <c r="B166" s="2" t="inlineStr">
        <is>
          <t>803TE - City of Atlanta Centennial Yards (TSPLOST Exempt)</t>
        </is>
      </c>
    </row>
    <row r="167">
      <c r="A167" s="2" t="inlineStr">
        <is>
          <t>CLAYTON (COLLEGE PARK)</t>
        </is>
      </c>
      <c r="B167" s="2" t="inlineStr">
        <is>
          <t>804 - Clayton - City of College Park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2026-10-15T04:42:15Z</dcterms:created>
  <dcterms:modified xmlns:dcterms="http://purl.org/dc/terms/" xmlns:xsi="http://www.w3.org/2001/XMLSchema-instance" xsi:type="dcterms:W3CDTF">2026-10-15T04:42:17Z</dcterms:modified>
</cp:coreProperties>
</file>